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10" yWindow="450" windowWidth="28440" windowHeight="11430"/>
  </bookViews>
  <sheets>
    <sheet name="Table of Contents" sheetId="1" r:id="rId1"/>
    <sheet name="ST001D01T" sheetId="2" r:id="rId2"/>
    <sheet name="ST003D02T" sheetId="3" r:id="rId3"/>
    <sheet name="ST004D01T" sheetId="4" r:id="rId4"/>
    <sheet name="ST005Q01TA" sheetId="5" r:id="rId5"/>
    <sheet name="ST006Q01TA" sheetId="6" r:id="rId6"/>
    <sheet name="ST006Q02TA" sheetId="7" r:id="rId7"/>
    <sheet name="ST006Q03TA" sheetId="8" r:id="rId8"/>
    <sheet name="ST006Q04TA" sheetId="9" r:id="rId9"/>
    <sheet name="ST007Q01TA" sheetId="10" r:id="rId10"/>
    <sheet name="ST008Q01TA" sheetId="11" r:id="rId11"/>
    <sheet name="ST008Q02TA" sheetId="12" r:id="rId12"/>
    <sheet name="ST008Q03TA" sheetId="13" r:id="rId13"/>
    <sheet name="ST008Q04TA" sheetId="14" r:id="rId14"/>
    <sheet name="ST011Q01TA" sheetId="15" r:id="rId15"/>
    <sheet name="ST011Q02TA" sheetId="16" r:id="rId16"/>
    <sheet name="ST011Q03TA" sheetId="17" r:id="rId17"/>
    <sheet name="ST011Q04TA" sheetId="18" r:id="rId18"/>
    <sheet name="ST011Q05TA" sheetId="19" r:id="rId19"/>
    <sheet name="ST011Q06TA" sheetId="20" r:id="rId20"/>
    <sheet name="ST011Q07TA" sheetId="21" r:id="rId21"/>
    <sheet name="ST011Q08TA" sheetId="22" r:id="rId22"/>
    <sheet name="ST011Q09TA" sheetId="23" r:id="rId23"/>
    <sheet name="ST011Q10TA" sheetId="24" r:id="rId24"/>
    <sheet name="ST011Q11TA" sheetId="25" r:id="rId25"/>
    <sheet name="ST011Q12TA" sheetId="26" r:id="rId26"/>
    <sheet name="ST011Q16NA" sheetId="27" r:id="rId27"/>
    <sheet name="ST012Q01TA" sheetId="28" r:id="rId28"/>
    <sheet name="ST012Q02TA" sheetId="29" r:id="rId29"/>
    <sheet name="ST012Q03TA" sheetId="30" r:id="rId30"/>
    <sheet name="ST012Q05NA" sheetId="31" r:id="rId31"/>
    <sheet name="ST012Q06NA" sheetId="32" r:id="rId32"/>
    <sheet name="ST012Q07NA" sheetId="33" r:id="rId33"/>
    <sheet name="ST012Q08NA" sheetId="34" r:id="rId34"/>
    <sheet name="ST012Q09NA" sheetId="35" r:id="rId35"/>
    <sheet name="ST013Q01TA" sheetId="36" r:id="rId36"/>
    <sheet name="ST123Q01NA" sheetId="37" r:id="rId37"/>
    <sheet name="ST123Q02NA" sheetId="38" r:id="rId38"/>
    <sheet name="ST123Q03NA" sheetId="39" r:id="rId39"/>
    <sheet name="ST123Q04NA" sheetId="40" r:id="rId40"/>
    <sheet name="ST019AQ01T" sheetId="41" r:id="rId41"/>
    <sheet name="ST019BQ01T" sheetId="42" r:id="rId42"/>
    <sheet name="ST019CQ01T" sheetId="43" r:id="rId43"/>
    <sheet name="ST021Q01TA" sheetId="44" r:id="rId44"/>
    <sheet name="ST022Q01TA" sheetId="45" r:id="rId45"/>
    <sheet name="ST124Q01TA" sheetId="46" r:id="rId46"/>
    <sheet name="ST125Q01NA" sheetId="47" r:id="rId47"/>
    <sheet name="ST126Q01TA" sheetId="48" r:id="rId48"/>
    <sheet name="ST127Q01TA" sheetId="49" r:id="rId49"/>
    <sheet name="ST127Q02TA" sheetId="50" r:id="rId50"/>
    <sheet name="ST127Q03TA" sheetId="51" r:id="rId51"/>
    <sheet name="ST111Q01TA" sheetId="52" r:id="rId52"/>
    <sheet name="ST118Q01NA" sheetId="53" r:id="rId53"/>
    <sheet name="ST118Q02NA" sheetId="54" r:id="rId54"/>
    <sheet name="ST118Q03NA" sheetId="55" r:id="rId55"/>
    <sheet name="ST118Q04NA" sheetId="56" r:id="rId56"/>
    <sheet name="ST118Q05NA" sheetId="57" r:id="rId57"/>
    <sheet name="ST119Q01NA" sheetId="58" r:id="rId58"/>
    <sheet name="ST119Q02NA" sheetId="59" r:id="rId59"/>
    <sheet name="ST119Q03NA" sheetId="60" r:id="rId60"/>
    <sheet name="ST119Q04NA" sheetId="61" r:id="rId61"/>
    <sheet name="ST119Q05NA" sheetId="62" r:id="rId62"/>
    <sheet name="ST121Q01NA" sheetId="63" r:id="rId63"/>
    <sheet name="ST121Q02NA" sheetId="64" r:id="rId64"/>
    <sheet name="ST121Q03NA" sheetId="65" r:id="rId65"/>
    <sheet name="ST082Q01NA" sheetId="66" r:id="rId66"/>
    <sheet name="ST082Q02NA" sheetId="67" r:id="rId67"/>
    <sheet name="ST082Q03NA" sheetId="68" r:id="rId68"/>
    <sheet name="ST082Q08NA" sheetId="69" r:id="rId69"/>
    <sheet name="ST082Q09NA" sheetId="70" r:id="rId70"/>
    <sheet name="ST082Q12NA" sheetId="71" r:id="rId71"/>
    <sheet name="ST082Q13NA" sheetId="72" r:id="rId72"/>
    <sheet name="ST082Q14NA" sheetId="73" r:id="rId73"/>
    <sheet name="ST034Q01TA" sheetId="74" r:id="rId74"/>
    <sheet name="ST034Q02TA" sheetId="75" r:id="rId75"/>
    <sheet name="ST034Q03TA" sheetId="76" r:id="rId76"/>
    <sheet name="ST034Q04TA" sheetId="77" r:id="rId77"/>
    <sheet name="ST034Q05TA" sheetId="78" r:id="rId78"/>
    <sheet name="ST034Q06TA" sheetId="79" r:id="rId79"/>
    <sheet name="ST039Q01NA" sheetId="80" r:id="rId80"/>
    <sheet name="ST039Q02NA" sheetId="81" r:id="rId81"/>
    <sheet name="ST039Q03NA" sheetId="82" r:id="rId82"/>
    <sheet name="ST039Q04NA" sheetId="83" r:id="rId83"/>
    <sheet name="ST039Q05NA" sheetId="84" r:id="rId84"/>
    <sheet name="ST039Q06NA" sheetId="85" r:id="rId85"/>
    <sheet name="ST062Q01TA" sheetId="86" r:id="rId86"/>
    <sheet name="ST062Q02TA" sheetId="87" r:id="rId87"/>
    <sheet name="ST062Q03TA" sheetId="88" r:id="rId88"/>
    <sheet name="ST031Q01NA" sheetId="89" r:id="rId89"/>
    <sheet name="ST032Q01NA" sheetId="90" r:id="rId90"/>
    <sheet name="ST032Q02NA" sheetId="91" r:id="rId91"/>
    <sheet name="ST063Q01NA" sheetId="92" r:id="rId92"/>
    <sheet name="ST063Q01NB" sheetId="93" r:id="rId93"/>
    <sheet name="ST063Q02NA" sheetId="94" r:id="rId94"/>
    <sheet name="ST063Q02NB" sheetId="95" r:id="rId95"/>
    <sheet name="ST063Q03NA" sheetId="96" r:id="rId96"/>
    <sheet name="ST063Q03NB" sheetId="97" r:id="rId97"/>
    <sheet name="ST063Q04NA" sheetId="98" r:id="rId98"/>
    <sheet name="ST063Q04NB" sheetId="99" r:id="rId99"/>
    <sheet name="ST063Q05NA" sheetId="100" r:id="rId100"/>
    <sheet name="ST063Q05NB" sheetId="101" r:id="rId101"/>
    <sheet name="ST063Q06NA" sheetId="102" r:id="rId102"/>
    <sheet name="ST063Q06NB" sheetId="103" r:id="rId103"/>
    <sheet name="ST064Q01NA" sheetId="104" r:id="rId104"/>
    <sheet name="ST064Q02NA" sheetId="105" r:id="rId105"/>
    <sheet name="ST064Q03NA" sheetId="106" r:id="rId106"/>
    <sheet name="ST097Q01TA" sheetId="107" r:id="rId107"/>
    <sheet name="ST097Q02TA" sheetId="108" r:id="rId108"/>
    <sheet name="ST097Q03TA" sheetId="109" r:id="rId109"/>
    <sheet name="ST097Q04TA" sheetId="110" r:id="rId110"/>
    <sheet name="ST097Q05TA" sheetId="111" r:id="rId111"/>
    <sheet name="ST098Q01TA" sheetId="112" r:id="rId112"/>
    <sheet name="ST098Q02TA" sheetId="113" r:id="rId113"/>
    <sheet name="ST098Q03NA" sheetId="114" r:id="rId114"/>
    <sheet name="ST098Q05TA" sheetId="115" r:id="rId115"/>
    <sheet name="ST098Q06TA" sheetId="116" r:id="rId116"/>
    <sheet name="ST098Q07TA" sheetId="117" r:id="rId117"/>
    <sheet name="ST098Q08NA" sheetId="118" r:id="rId118"/>
    <sheet name="ST098Q09TA" sheetId="119" r:id="rId119"/>
    <sheet name="ST098Q10NA" sheetId="120" r:id="rId120"/>
    <sheet name="ST100Q01TA" sheetId="121" r:id="rId121"/>
    <sheet name="ST100Q02TA" sheetId="122" r:id="rId122"/>
    <sheet name="ST100Q03TA" sheetId="123" r:id="rId123"/>
    <sheet name="ST100Q04TA" sheetId="124" r:id="rId124"/>
    <sheet name="ST100Q05TA" sheetId="125" r:id="rId125"/>
    <sheet name="ST103Q01NA" sheetId="126" r:id="rId126"/>
    <sheet name="ST103Q03NA" sheetId="127" r:id="rId127"/>
    <sheet name="ST103Q08NA" sheetId="128" r:id="rId128"/>
    <sheet name="ST103Q11NA" sheetId="129" r:id="rId129"/>
    <sheet name="ST104Q01NA" sheetId="130" r:id="rId130"/>
    <sheet name="ST104Q02NA" sheetId="131" r:id="rId131"/>
    <sheet name="ST104Q03NA" sheetId="132" r:id="rId132"/>
    <sheet name="ST104Q04NA" sheetId="133" r:id="rId133"/>
    <sheet name="ST104Q05NA" sheetId="134" r:id="rId134"/>
    <sheet name="ST107Q01NA" sheetId="135" r:id="rId135"/>
    <sheet name="ST107Q02NA" sheetId="136" r:id="rId136"/>
    <sheet name="ST107Q03NA" sheetId="137" r:id="rId137"/>
    <sheet name="ST092Q01TA" sheetId="138" r:id="rId138"/>
    <sheet name="ST092Q02TA" sheetId="139" r:id="rId139"/>
    <sheet name="ST092Q04TA" sheetId="140" r:id="rId140"/>
    <sheet name="ST092Q05TA" sheetId="141" r:id="rId141"/>
    <sheet name="ST092Q06NA" sheetId="142" r:id="rId142"/>
    <sheet name="ST092Q08NA" sheetId="143" r:id="rId143"/>
    <sheet name="ST092Q09NA" sheetId="144" r:id="rId144"/>
    <sheet name="ST093Q01TA" sheetId="145" r:id="rId145"/>
    <sheet name="ST093Q03TA" sheetId="146" r:id="rId146"/>
    <sheet name="ST093Q04TA" sheetId="147" r:id="rId147"/>
    <sheet name="ST093Q05TA" sheetId="148" r:id="rId148"/>
    <sheet name="ST093Q06TA" sheetId="149" r:id="rId149"/>
    <sheet name="ST093Q07NA" sheetId="150" r:id="rId150"/>
    <sheet name="ST093Q08NA" sheetId="151" r:id="rId151"/>
    <sheet name="ST094Q01NA" sheetId="152" r:id="rId152"/>
    <sheet name="ST094Q02NA" sheetId="153" r:id="rId153"/>
    <sheet name="ST094Q03NA" sheetId="154" r:id="rId154"/>
    <sheet name="ST094Q04NA" sheetId="155" r:id="rId155"/>
    <sheet name="ST094Q05NA" sheetId="156" r:id="rId156"/>
    <sheet name="ST095Q04NA" sheetId="157" r:id="rId157"/>
    <sheet name="ST095Q07NA" sheetId="158" r:id="rId158"/>
    <sheet name="ST095Q08NA" sheetId="159" r:id="rId159"/>
    <sheet name="ST095Q13NA" sheetId="160" r:id="rId160"/>
    <sheet name="ST095Q15NA" sheetId="161" r:id="rId161"/>
    <sheet name="ST113Q01TA" sheetId="162" r:id="rId162"/>
    <sheet name="ST113Q02TA" sheetId="163" r:id="rId163"/>
    <sheet name="ST113Q03TA" sheetId="164" r:id="rId164"/>
    <sheet name="ST113Q04TA" sheetId="165" r:id="rId165"/>
    <sheet name="ST129Q01TA" sheetId="166" r:id="rId166"/>
    <sheet name="ST129Q02TA" sheetId="167" r:id="rId167"/>
    <sheet name="ST129Q03TA" sheetId="168" r:id="rId168"/>
    <sheet name="ST129Q04TA" sheetId="169" r:id="rId169"/>
    <sheet name="ST129Q05TA" sheetId="170" r:id="rId170"/>
    <sheet name="ST129Q06TA" sheetId="171" r:id="rId171"/>
    <sheet name="ST129Q07TA" sheetId="172" r:id="rId172"/>
    <sheet name="ST129Q08TA" sheetId="173" r:id="rId173"/>
    <sheet name="ST131Q01NA" sheetId="174" r:id="rId174"/>
    <sheet name="ST131Q03NA" sheetId="175" r:id="rId175"/>
    <sheet name="ST131Q04NA" sheetId="176" r:id="rId176"/>
    <sheet name="ST131Q06NA" sheetId="177" r:id="rId177"/>
    <sheet name="ST131Q08NA" sheetId="178" r:id="rId178"/>
    <sheet name="ST131Q11NA" sheetId="179" r:id="rId179"/>
    <sheet name="ST146Q01TA" sheetId="180" r:id="rId180"/>
    <sheet name="ST146Q02TA" sheetId="181" r:id="rId181"/>
    <sheet name="ST146Q03TA" sheetId="182" r:id="rId182"/>
    <sheet name="ST146Q04TA" sheetId="183" r:id="rId183"/>
    <sheet name="ST146Q05TA" sheetId="184" r:id="rId184"/>
    <sheet name="ST146Q06NA" sheetId="185" r:id="rId185"/>
    <sheet name="ST146Q07NA" sheetId="186" r:id="rId186"/>
    <sheet name="ST146Q08NA" sheetId="187" r:id="rId187"/>
    <sheet name="ST146Q09NA" sheetId="188" r:id="rId188"/>
    <sheet name="ST076Q01NA" sheetId="189" r:id="rId189"/>
    <sheet name="ST076Q02NA" sheetId="190" r:id="rId190"/>
    <sheet name="ST076Q03NA" sheetId="191" r:id="rId191"/>
    <sheet name="ST076Q04NA" sheetId="192" r:id="rId192"/>
    <sheet name="ST076Q05NA" sheetId="193" r:id="rId193"/>
    <sheet name="ST076Q06NA" sheetId="194" r:id="rId194"/>
    <sheet name="ST076Q07NA" sheetId="195" r:id="rId195"/>
    <sheet name="ST076Q08NA" sheetId="196" r:id="rId196"/>
    <sheet name="ST076Q09NA" sheetId="197" r:id="rId197"/>
    <sheet name="ST076Q10NA" sheetId="198" r:id="rId198"/>
    <sheet name="ST076Q11NA" sheetId="199" r:id="rId199"/>
    <sheet name="ST078Q01NA" sheetId="200" r:id="rId200"/>
    <sheet name="ST078Q02NA" sheetId="201" r:id="rId201"/>
    <sheet name="ST078Q03NA" sheetId="202" r:id="rId202"/>
    <sheet name="ST078Q04NA" sheetId="203" r:id="rId203"/>
    <sheet name="ST078Q05NA" sheetId="204" r:id="rId204"/>
    <sheet name="ST078Q06NA" sheetId="205" r:id="rId205"/>
    <sheet name="ST078Q07NA" sheetId="206" r:id="rId206"/>
    <sheet name="ST078Q08NA" sheetId="207" r:id="rId207"/>
    <sheet name="ST078Q09NA" sheetId="208" r:id="rId208"/>
    <sheet name="ST078Q10NA" sheetId="209" r:id="rId209"/>
    <sheet name="ST078Q11NA" sheetId="210" r:id="rId210"/>
    <sheet name="ST065Class" sheetId="211" r:id="rId211"/>
    <sheet name="ST038Q01NA" sheetId="212" r:id="rId212"/>
    <sheet name="ST038Q02NA" sheetId="213" r:id="rId213"/>
    <sheet name="ST038Q03NA" sheetId="214" r:id="rId214"/>
    <sheet name="ST038Q04NA" sheetId="215" r:id="rId215"/>
    <sheet name="ST038Q05NA" sheetId="216" r:id="rId216"/>
    <sheet name="ST038Q06NA" sheetId="217" r:id="rId217"/>
    <sheet name="ST038Q07NA" sheetId="218" r:id="rId218"/>
    <sheet name="ST038Q08NA" sheetId="219" r:id="rId219"/>
    <sheet name="ISCEDL" sheetId="220" r:id="rId220"/>
    <sheet name="ISCEDD" sheetId="221" r:id="rId221"/>
    <sheet name="ISCEDO" sheetId="222" r:id="rId222"/>
    <sheet name="IMMIG" sheetId="223" r:id="rId223"/>
    <sheet name="MISCED" sheetId="224" r:id="rId224"/>
    <sheet name="FISCED" sheetId="225" r:id="rId225"/>
    <sheet name="HISCED" sheetId="226" r:id="rId226"/>
    <sheet name="REPEAT" sheetId="227" r:id="rId227"/>
    <sheet name="DURECEC" sheetId="228" r:id="rId228"/>
    <sheet name="SCCHANGE" sheetId="229" r:id="rId229"/>
    <sheet name="OECD" sheetId="230" r:id="rId230"/>
    <sheet name="ADMINMODE" sheetId="231" r:id="rId231"/>
  </sheets>
  <calcPr calcId="145621"/>
</workbook>
</file>

<file path=xl/calcChain.xml><?xml version="1.0" encoding="utf-8"?>
<calcChain xmlns="http://schemas.openxmlformats.org/spreadsheetml/2006/main">
  <c r="C81" i="231" l="1"/>
  <c r="C80" i="231"/>
  <c r="C79" i="231"/>
  <c r="C78" i="231"/>
  <c r="C77" i="231"/>
  <c r="C76" i="231"/>
  <c r="C75" i="231"/>
  <c r="C74" i="231"/>
  <c r="C73" i="231"/>
  <c r="C72" i="231"/>
  <c r="C71" i="231"/>
  <c r="C70" i="231"/>
  <c r="C69" i="231"/>
  <c r="C68" i="231"/>
  <c r="C67" i="231"/>
  <c r="C66" i="231"/>
  <c r="C65" i="231"/>
  <c r="C64" i="231"/>
  <c r="C63" i="231"/>
  <c r="C62" i="231"/>
  <c r="C61" i="231"/>
  <c r="C60" i="231"/>
  <c r="C59" i="231"/>
  <c r="C58" i="231"/>
  <c r="C57" i="231"/>
  <c r="C56" i="231"/>
  <c r="C55" i="231"/>
  <c r="C54" i="231"/>
  <c r="C53" i="231"/>
  <c r="C52" i="231"/>
  <c r="C51" i="231"/>
  <c r="C50" i="231"/>
  <c r="C49" i="231"/>
  <c r="C48" i="231"/>
  <c r="C47" i="231"/>
  <c r="C46" i="231"/>
  <c r="C45" i="231"/>
  <c r="C44" i="231"/>
  <c r="H42" i="231"/>
  <c r="G42" i="231"/>
  <c r="F42" i="231"/>
  <c r="E42" i="231"/>
  <c r="D42" i="231"/>
  <c r="B42" i="231"/>
  <c r="C41" i="231"/>
  <c r="C40" i="231"/>
  <c r="C39" i="231"/>
  <c r="C38" i="231"/>
  <c r="C37" i="231"/>
  <c r="C36" i="231"/>
  <c r="C35" i="231"/>
  <c r="C34" i="231"/>
  <c r="C33" i="231"/>
  <c r="C32" i="231"/>
  <c r="C31" i="231"/>
  <c r="C30" i="231"/>
  <c r="C29" i="231"/>
  <c r="C28" i="231"/>
  <c r="C27" i="231"/>
  <c r="C26" i="231"/>
  <c r="C25" i="231"/>
  <c r="C24" i="231"/>
  <c r="C23" i="231"/>
  <c r="C22" i="231"/>
  <c r="C21" i="231"/>
  <c r="C20" i="231"/>
  <c r="C19" i="231"/>
  <c r="C18" i="231"/>
  <c r="C17" i="231"/>
  <c r="C16" i="231"/>
  <c r="C15" i="231"/>
  <c r="C14" i="231"/>
  <c r="C13" i="231"/>
  <c r="C12" i="231"/>
  <c r="C11" i="231"/>
  <c r="C10" i="231"/>
  <c r="C9" i="231"/>
  <c r="C8" i="231"/>
  <c r="C7" i="231"/>
  <c r="C42" i="231" s="1"/>
  <c r="C81" i="230"/>
  <c r="C80" i="230"/>
  <c r="C79" i="230"/>
  <c r="C78" i="230"/>
  <c r="C77" i="230"/>
  <c r="C76" i="230"/>
  <c r="C75" i="230"/>
  <c r="C74" i="230"/>
  <c r="C73" i="230"/>
  <c r="C72" i="230"/>
  <c r="C71" i="230"/>
  <c r="C70" i="230"/>
  <c r="C69" i="230"/>
  <c r="C68" i="230"/>
  <c r="C67" i="230"/>
  <c r="C66" i="230"/>
  <c r="C65" i="230"/>
  <c r="C64" i="230"/>
  <c r="C63" i="230"/>
  <c r="C62" i="230"/>
  <c r="C61" i="230"/>
  <c r="C60" i="230"/>
  <c r="C59" i="230"/>
  <c r="C58" i="230"/>
  <c r="C57" i="230"/>
  <c r="C56" i="230"/>
  <c r="C55" i="230"/>
  <c r="C54" i="230"/>
  <c r="C53" i="230"/>
  <c r="C52" i="230"/>
  <c r="C51" i="230"/>
  <c r="C50" i="230"/>
  <c r="C49" i="230"/>
  <c r="C48" i="230"/>
  <c r="C47" i="230"/>
  <c r="C46" i="230"/>
  <c r="C45" i="230"/>
  <c r="C44" i="230"/>
  <c r="J42" i="230"/>
  <c r="I42" i="230"/>
  <c r="H42" i="230"/>
  <c r="G42" i="230"/>
  <c r="F42" i="230"/>
  <c r="E42" i="230"/>
  <c r="D42" i="230"/>
  <c r="B42" i="230"/>
  <c r="C41" i="230"/>
  <c r="C40" i="230"/>
  <c r="C39" i="230"/>
  <c r="C38" i="230"/>
  <c r="C37" i="230"/>
  <c r="C36" i="230"/>
  <c r="C35" i="230"/>
  <c r="C34" i="230"/>
  <c r="C33" i="230"/>
  <c r="C32" i="230"/>
  <c r="C31" i="230"/>
  <c r="C30" i="230"/>
  <c r="C29" i="230"/>
  <c r="C28" i="230"/>
  <c r="C27" i="230"/>
  <c r="C26" i="230"/>
  <c r="C25" i="230"/>
  <c r="C24" i="230"/>
  <c r="C23" i="230"/>
  <c r="C22" i="230"/>
  <c r="C21" i="230"/>
  <c r="C20" i="230"/>
  <c r="C19" i="230"/>
  <c r="C18" i="230"/>
  <c r="C17" i="230"/>
  <c r="C16" i="230"/>
  <c r="C15" i="230"/>
  <c r="C14" i="230"/>
  <c r="C13" i="230"/>
  <c r="C12" i="230"/>
  <c r="C11" i="230"/>
  <c r="C10" i="230"/>
  <c r="C9" i="230"/>
  <c r="C8" i="230"/>
  <c r="C7" i="230"/>
  <c r="C42" i="230" s="1"/>
  <c r="C81" i="229"/>
  <c r="C80" i="229"/>
  <c r="C79" i="229"/>
  <c r="C78" i="229"/>
  <c r="C77" i="229"/>
  <c r="C76" i="229"/>
  <c r="C75" i="229"/>
  <c r="C74" i="229"/>
  <c r="C73" i="229"/>
  <c r="C72" i="229"/>
  <c r="C71" i="229"/>
  <c r="C70" i="229"/>
  <c r="C69" i="229"/>
  <c r="C68" i="229"/>
  <c r="C67" i="229"/>
  <c r="C66" i="229"/>
  <c r="C65" i="229"/>
  <c r="C64" i="229"/>
  <c r="C63" i="229"/>
  <c r="C62" i="229"/>
  <c r="C61" i="229"/>
  <c r="C60" i="229"/>
  <c r="C59" i="229"/>
  <c r="C58" i="229"/>
  <c r="C57" i="229"/>
  <c r="C56" i="229"/>
  <c r="C55" i="229"/>
  <c r="C54" i="229"/>
  <c r="C53" i="229"/>
  <c r="C52" i="229"/>
  <c r="C51" i="229"/>
  <c r="C50" i="229"/>
  <c r="C49" i="229"/>
  <c r="C48" i="229"/>
  <c r="C47" i="229"/>
  <c r="C46" i="229"/>
  <c r="C45" i="229"/>
  <c r="C44" i="229"/>
  <c r="T42" i="229"/>
  <c r="S42" i="229"/>
  <c r="R42" i="229"/>
  <c r="Q42" i="229"/>
  <c r="P42" i="229"/>
  <c r="O42" i="229"/>
  <c r="N42" i="229"/>
  <c r="M42" i="229"/>
  <c r="L42" i="229"/>
  <c r="K42" i="229"/>
  <c r="J42" i="229"/>
  <c r="I42" i="229"/>
  <c r="H42" i="229"/>
  <c r="G42" i="229"/>
  <c r="F42" i="229"/>
  <c r="E42" i="229"/>
  <c r="D42" i="229"/>
  <c r="B42" i="229"/>
  <c r="C41" i="229"/>
  <c r="C40" i="229"/>
  <c r="C39" i="229"/>
  <c r="C38" i="229"/>
  <c r="C37" i="229"/>
  <c r="C36" i="229"/>
  <c r="C35" i="229"/>
  <c r="C34" i="229"/>
  <c r="C33" i="229"/>
  <c r="C32" i="229"/>
  <c r="C31" i="229"/>
  <c r="C30" i="229"/>
  <c r="C29" i="229"/>
  <c r="C28" i="229"/>
  <c r="C27" i="229"/>
  <c r="C26" i="229"/>
  <c r="C25" i="229"/>
  <c r="C24" i="229"/>
  <c r="C23" i="229"/>
  <c r="C22" i="229"/>
  <c r="C21" i="229"/>
  <c r="C20" i="229"/>
  <c r="C19" i="229"/>
  <c r="C18" i="229"/>
  <c r="C17" i="229"/>
  <c r="C16" i="229"/>
  <c r="C15" i="229"/>
  <c r="C14" i="229"/>
  <c r="C13" i="229"/>
  <c r="C12" i="229"/>
  <c r="C11" i="229"/>
  <c r="C10" i="229"/>
  <c r="C9" i="229"/>
  <c r="C8" i="229"/>
  <c r="C7" i="229"/>
  <c r="C42" i="229" s="1"/>
  <c r="C81" i="228"/>
  <c r="C80" i="228"/>
  <c r="C79" i="228"/>
  <c r="C78" i="228"/>
  <c r="C77" i="228"/>
  <c r="C76" i="228"/>
  <c r="C75" i="228"/>
  <c r="C74" i="228"/>
  <c r="C73" i="228"/>
  <c r="C72" i="228"/>
  <c r="C71" i="228"/>
  <c r="C70" i="228"/>
  <c r="C69" i="228"/>
  <c r="C68" i="228"/>
  <c r="C67" i="228"/>
  <c r="C66" i="228"/>
  <c r="C65" i="228"/>
  <c r="C64" i="228"/>
  <c r="C63" i="228"/>
  <c r="C62" i="228"/>
  <c r="C61" i="228"/>
  <c r="C60" i="228"/>
  <c r="C59" i="228"/>
  <c r="C58" i="228"/>
  <c r="C57" i="228"/>
  <c r="C56" i="228"/>
  <c r="C55" i="228"/>
  <c r="C54" i="228"/>
  <c r="C53" i="228"/>
  <c r="C52" i="228"/>
  <c r="C51" i="228"/>
  <c r="C50" i="228"/>
  <c r="C49" i="228"/>
  <c r="C48" i="228"/>
  <c r="C47" i="228"/>
  <c r="C46" i="228"/>
  <c r="C45" i="228"/>
  <c r="C44" i="228"/>
  <c r="AF42" i="228"/>
  <c r="AE42" i="228"/>
  <c r="AD42" i="228"/>
  <c r="AC42" i="228"/>
  <c r="AB42" i="228"/>
  <c r="AA42" i="228"/>
  <c r="Z42" i="228"/>
  <c r="Y42" i="228"/>
  <c r="X42" i="228"/>
  <c r="W42" i="228"/>
  <c r="V42" i="228"/>
  <c r="U42" i="228"/>
  <c r="T42" i="228"/>
  <c r="S42" i="228"/>
  <c r="R42" i="228"/>
  <c r="Q42" i="228"/>
  <c r="P42" i="228"/>
  <c r="O42" i="228"/>
  <c r="N42" i="228"/>
  <c r="M42" i="228"/>
  <c r="L42" i="228"/>
  <c r="K42" i="228"/>
  <c r="J42" i="228"/>
  <c r="I42" i="228"/>
  <c r="H42" i="228"/>
  <c r="G42" i="228"/>
  <c r="F42" i="228"/>
  <c r="E42" i="228"/>
  <c r="D42" i="228"/>
  <c r="B42" i="228"/>
  <c r="C41" i="228"/>
  <c r="C40" i="228"/>
  <c r="C39" i="228"/>
  <c r="C38" i="228"/>
  <c r="C37" i="228"/>
  <c r="C36" i="228"/>
  <c r="C35" i="228"/>
  <c r="C34" i="228"/>
  <c r="C33" i="228"/>
  <c r="C32" i="228"/>
  <c r="C31" i="228"/>
  <c r="C30" i="228"/>
  <c r="C29" i="228"/>
  <c r="C28" i="228"/>
  <c r="C27" i="228"/>
  <c r="C26" i="228"/>
  <c r="C25" i="228"/>
  <c r="C24" i="228"/>
  <c r="C23" i="228"/>
  <c r="C22" i="228"/>
  <c r="C21" i="228"/>
  <c r="C20" i="228"/>
  <c r="C19" i="228"/>
  <c r="C18" i="228"/>
  <c r="C17" i="228"/>
  <c r="C16" i="228"/>
  <c r="C15" i="228"/>
  <c r="C14" i="228"/>
  <c r="C13" i="228"/>
  <c r="C12" i="228"/>
  <c r="C11" i="228"/>
  <c r="C10" i="228"/>
  <c r="C9" i="228"/>
  <c r="C8" i="228"/>
  <c r="C7" i="228"/>
  <c r="C42" i="228" s="1"/>
  <c r="C81" i="227"/>
  <c r="C80" i="227"/>
  <c r="C79" i="227"/>
  <c r="C78" i="227"/>
  <c r="C77" i="227"/>
  <c r="C76" i="227"/>
  <c r="C75" i="227"/>
  <c r="C74" i="227"/>
  <c r="C73" i="227"/>
  <c r="C72" i="227"/>
  <c r="C71" i="227"/>
  <c r="C70" i="227"/>
  <c r="C69" i="227"/>
  <c r="C68" i="227"/>
  <c r="C67" i="227"/>
  <c r="C66" i="227"/>
  <c r="C65" i="227"/>
  <c r="C64" i="227"/>
  <c r="C63" i="227"/>
  <c r="C62" i="227"/>
  <c r="C61" i="227"/>
  <c r="C60" i="227"/>
  <c r="C59" i="227"/>
  <c r="C58" i="227"/>
  <c r="C57" i="227"/>
  <c r="C56" i="227"/>
  <c r="C55" i="227"/>
  <c r="C54" i="227"/>
  <c r="C53" i="227"/>
  <c r="C52" i="227"/>
  <c r="C51" i="227"/>
  <c r="C50" i="227"/>
  <c r="C49" i="227"/>
  <c r="C48" i="227"/>
  <c r="C47" i="227"/>
  <c r="C46" i="227"/>
  <c r="C45" i="227"/>
  <c r="C44" i="227"/>
  <c r="R42" i="227"/>
  <c r="Q42" i="227"/>
  <c r="P42" i="227"/>
  <c r="O42" i="227"/>
  <c r="N42" i="227"/>
  <c r="M42" i="227"/>
  <c r="L42" i="227"/>
  <c r="K42" i="227"/>
  <c r="J42" i="227"/>
  <c r="I42" i="227"/>
  <c r="H42" i="227"/>
  <c r="G42" i="227"/>
  <c r="F42" i="227"/>
  <c r="E42" i="227"/>
  <c r="D42" i="227"/>
  <c r="B42" i="227"/>
  <c r="C41" i="227"/>
  <c r="C40" i="227"/>
  <c r="C39" i="227"/>
  <c r="C38" i="227"/>
  <c r="C37" i="227"/>
  <c r="C36" i="227"/>
  <c r="C35" i="227"/>
  <c r="C34" i="227"/>
  <c r="C33" i="227"/>
  <c r="C32" i="227"/>
  <c r="C31" i="227"/>
  <c r="C30" i="227"/>
  <c r="C29" i="227"/>
  <c r="C28" i="227"/>
  <c r="C27" i="227"/>
  <c r="C26" i="227"/>
  <c r="C25" i="227"/>
  <c r="C24" i="227"/>
  <c r="C23" i="227"/>
  <c r="C22" i="227"/>
  <c r="C21" i="227"/>
  <c r="C20" i="227"/>
  <c r="C19" i="227"/>
  <c r="C18" i="227"/>
  <c r="C17" i="227"/>
  <c r="C16" i="227"/>
  <c r="C15" i="227"/>
  <c r="C14" i="227"/>
  <c r="C13" i="227"/>
  <c r="C12" i="227"/>
  <c r="C11" i="227"/>
  <c r="C10" i="227"/>
  <c r="C9" i="227"/>
  <c r="C8" i="227"/>
  <c r="C7" i="227"/>
  <c r="C42" i="227" s="1"/>
  <c r="C81" i="226"/>
  <c r="C80" i="226"/>
  <c r="C79" i="226"/>
  <c r="C78" i="226"/>
  <c r="C77" i="226"/>
  <c r="C76" i="226"/>
  <c r="C75" i="226"/>
  <c r="C74" i="226"/>
  <c r="C73" i="226"/>
  <c r="C72" i="226"/>
  <c r="C71" i="226"/>
  <c r="C70" i="226"/>
  <c r="C69" i="226"/>
  <c r="C68" i="226"/>
  <c r="C67" i="226"/>
  <c r="C66" i="226"/>
  <c r="C65" i="226"/>
  <c r="C64" i="226"/>
  <c r="C63" i="226"/>
  <c r="C62" i="226"/>
  <c r="C61" i="226"/>
  <c r="C60" i="226"/>
  <c r="C59" i="226"/>
  <c r="C58" i="226"/>
  <c r="C57" i="226"/>
  <c r="C56" i="226"/>
  <c r="C55" i="226"/>
  <c r="C54" i="226"/>
  <c r="C53" i="226"/>
  <c r="C52" i="226"/>
  <c r="C51" i="226"/>
  <c r="C50" i="226"/>
  <c r="C49" i="226"/>
  <c r="C48" i="226"/>
  <c r="C47" i="226"/>
  <c r="C46" i="226"/>
  <c r="C45" i="226"/>
  <c r="C44" i="226"/>
  <c r="AB42" i="226"/>
  <c r="AA42" i="226"/>
  <c r="Z42" i="226"/>
  <c r="Y42" i="226"/>
  <c r="X42" i="226"/>
  <c r="W42" i="226"/>
  <c r="V42" i="226"/>
  <c r="U42" i="226"/>
  <c r="T42" i="226"/>
  <c r="S42" i="226"/>
  <c r="R42" i="226"/>
  <c r="Q42" i="226"/>
  <c r="P42" i="226"/>
  <c r="O42" i="226"/>
  <c r="N42" i="226"/>
  <c r="M42" i="226"/>
  <c r="L42" i="226"/>
  <c r="K42" i="226"/>
  <c r="J42" i="226"/>
  <c r="I42" i="226"/>
  <c r="H42" i="226"/>
  <c r="G42" i="226"/>
  <c r="F42" i="226"/>
  <c r="E42" i="226"/>
  <c r="D42" i="226"/>
  <c r="B42" i="226"/>
  <c r="C41" i="226"/>
  <c r="C40" i="226"/>
  <c r="C39" i="226"/>
  <c r="C38" i="226"/>
  <c r="C37" i="226"/>
  <c r="C36" i="226"/>
  <c r="C35" i="226"/>
  <c r="C34" i="226"/>
  <c r="C33" i="226"/>
  <c r="C32" i="226"/>
  <c r="C31" i="226"/>
  <c r="C30" i="226"/>
  <c r="C29" i="226"/>
  <c r="C28" i="226"/>
  <c r="C27" i="226"/>
  <c r="C26" i="226"/>
  <c r="C25" i="226"/>
  <c r="C24" i="226"/>
  <c r="C23" i="226"/>
  <c r="C22" i="226"/>
  <c r="C21" i="226"/>
  <c r="C20" i="226"/>
  <c r="C19" i="226"/>
  <c r="C18" i="226"/>
  <c r="C17" i="226"/>
  <c r="C16" i="226"/>
  <c r="C15" i="226"/>
  <c r="C14" i="226"/>
  <c r="C13" i="226"/>
  <c r="C12" i="226"/>
  <c r="C11" i="226"/>
  <c r="C10" i="226"/>
  <c r="C9" i="226"/>
  <c r="C8" i="226"/>
  <c r="C7" i="226"/>
  <c r="C42" i="226" s="1"/>
  <c r="C81" i="225"/>
  <c r="C80" i="225"/>
  <c r="C79" i="225"/>
  <c r="C78" i="225"/>
  <c r="C77" i="225"/>
  <c r="C76" i="225"/>
  <c r="C75" i="225"/>
  <c r="C74" i="225"/>
  <c r="C73" i="225"/>
  <c r="C72" i="225"/>
  <c r="C71" i="225"/>
  <c r="C70" i="225"/>
  <c r="C69" i="225"/>
  <c r="C68" i="225"/>
  <c r="C67" i="225"/>
  <c r="C66" i="225"/>
  <c r="C65" i="225"/>
  <c r="C64" i="225"/>
  <c r="C63" i="225"/>
  <c r="C62" i="225"/>
  <c r="C61" i="225"/>
  <c r="C60" i="225"/>
  <c r="C59" i="225"/>
  <c r="C58" i="225"/>
  <c r="C57" i="225"/>
  <c r="C56" i="225"/>
  <c r="C55" i="225"/>
  <c r="C54" i="225"/>
  <c r="C53" i="225"/>
  <c r="C52" i="225"/>
  <c r="C51" i="225"/>
  <c r="C50" i="225"/>
  <c r="C49" i="225"/>
  <c r="C48" i="225"/>
  <c r="C47" i="225"/>
  <c r="C46" i="225"/>
  <c r="C45" i="225"/>
  <c r="C44" i="225"/>
  <c r="AB42" i="225"/>
  <c r="AA42" i="225"/>
  <c r="Z42" i="225"/>
  <c r="Y42" i="225"/>
  <c r="X42" i="225"/>
  <c r="W42" i="225"/>
  <c r="V42" i="225"/>
  <c r="U42" i="225"/>
  <c r="T42" i="225"/>
  <c r="S42" i="225"/>
  <c r="R42" i="225"/>
  <c r="Q42" i="225"/>
  <c r="P42" i="225"/>
  <c r="O42" i="225"/>
  <c r="N42" i="225"/>
  <c r="M42" i="225"/>
  <c r="L42" i="225"/>
  <c r="K42" i="225"/>
  <c r="J42" i="225"/>
  <c r="I42" i="225"/>
  <c r="H42" i="225"/>
  <c r="G42" i="225"/>
  <c r="F42" i="225"/>
  <c r="E42" i="225"/>
  <c r="D42" i="225"/>
  <c r="B42" i="225"/>
  <c r="C41" i="225"/>
  <c r="C40" i="225"/>
  <c r="C39" i="225"/>
  <c r="C38" i="225"/>
  <c r="C37" i="225"/>
  <c r="C36" i="225"/>
  <c r="C35" i="225"/>
  <c r="C34" i="225"/>
  <c r="C33" i="225"/>
  <c r="C32" i="225"/>
  <c r="C31" i="225"/>
  <c r="C30" i="225"/>
  <c r="C29" i="225"/>
  <c r="C28" i="225"/>
  <c r="C27" i="225"/>
  <c r="C26" i="225"/>
  <c r="C25" i="225"/>
  <c r="C24" i="225"/>
  <c r="C23" i="225"/>
  <c r="C22" i="225"/>
  <c r="C21" i="225"/>
  <c r="C20" i="225"/>
  <c r="C19" i="225"/>
  <c r="C18" i="225"/>
  <c r="C17" i="225"/>
  <c r="C16" i="225"/>
  <c r="C15" i="225"/>
  <c r="C14" i="225"/>
  <c r="C13" i="225"/>
  <c r="C12" i="225"/>
  <c r="C11" i="225"/>
  <c r="C10" i="225"/>
  <c r="C9" i="225"/>
  <c r="C8" i="225"/>
  <c r="C7" i="225"/>
  <c r="C42" i="225" s="1"/>
  <c r="C81" i="224"/>
  <c r="C80" i="224"/>
  <c r="C79" i="224"/>
  <c r="C78" i="224"/>
  <c r="C77" i="224"/>
  <c r="C76" i="224"/>
  <c r="C75" i="224"/>
  <c r="C74" i="224"/>
  <c r="C73" i="224"/>
  <c r="C72" i="224"/>
  <c r="C71" i="224"/>
  <c r="C70" i="224"/>
  <c r="C69" i="224"/>
  <c r="C68" i="224"/>
  <c r="C67" i="224"/>
  <c r="C66" i="224"/>
  <c r="C65" i="224"/>
  <c r="C64" i="224"/>
  <c r="C63" i="224"/>
  <c r="C62" i="224"/>
  <c r="C61" i="224"/>
  <c r="C60" i="224"/>
  <c r="C59" i="224"/>
  <c r="C58" i="224"/>
  <c r="C57" i="224"/>
  <c r="C56" i="224"/>
  <c r="C55" i="224"/>
  <c r="C54" i="224"/>
  <c r="C53" i="224"/>
  <c r="C52" i="224"/>
  <c r="C51" i="224"/>
  <c r="C50" i="224"/>
  <c r="C49" i="224"/>
  <c r="C48" i="224"/>
  <c r="C47" i="224"/>
  <c r="C46" i="224"/>
  <c r="C45" i="224"/>
  <c r="C44" i="224"/>
  <c r="AB42" i="224"/>
  <c r="AA42" i="224"/>
  <c r="Z42" i="224"/>
  <c r="Y42" i="224"/>
  <c r="X42" i="224"/>
  <c r="W42" i="224"/>
  <c r="V42" i="224"/>
  <c r="U42" i="224"/>
  <c r="T42" i="224"/>
  <c r="S42" i="224"/>
  <c r="R42" i="224"/>
  <c r="Q42" i="224"/>
  <c r="P42" i="224"/>
  <c r="O42" i="224"/>
  <c r="N42" i="224"/>
  <c r="M42" i="224"/>
  <c r="L42" i="224"/>
  <c r="K42" i="224"/>
  <c r="J42" i="224"/>
  <c r="I42" i="224"/>
  <c r="H42" i="224"/>
  <c r="G42" i="224"/>
  <c r="F42" i="224"/>
  <c r="E42" i="224"/>
  <c r="D42" i="224"/>
  <c r="B42" i="224"/>
  <c r="C41" i="224"/>
  <c r="C40" i="224"/>
  <c r="C39" i="224"/>
  <c r="C38" i="224"/>
  <c r="C37" i="224"/>
  <c r="C36" i="224"/>
  <c r="C35" i="224"/>
  <c r="C34" i="224"/>
  <c r="C33" i="224"/>
  <c r="C32" i="224"/>
  <c r="C31" i="224"/>
  <c r="C30" i="224"/>
  <c r="C29" i="224"/>
  <c r="C28" i="224"/>
  <c r="C27" i="224"/>
  <c r="C26" i="224"/>
  <c r="C25" i="224"/>
  <c r="C24" i="224"/>
  <c r="C23" i="224"/>
  <c r="C22" i="224"/>
  <c r="C21" i="224"/>
  <c r="C20" i="224"/>
  <c r="C19" i="224"/>
  <c r="C18" i="224"/>
  <c r="C17" i="224"/>
  <c r="C16" i="224"/>
  <c r="C15" i="224"/>
  <c r="C14" i="224"/>
  <c r="C13" i="224"/>
  <c r="C12" i="224"/>
  <c r="C11" i="224"/>
  <c r="C10" i="224"/>
  <c r="C9" i="224"/>
  <c r="C8" i="224"/>
  <c r="C7" i="224"/>
  <c r="C42" i="224" s="1"/>
  <c r="C81" i="223"/>
  <c r="C80" i="223"/>
  <c r="C79" i="223"/>
  <c r="C78" i="223"/>
  <c r="C77" i="223"/>
  <c r="C76" i="223"/>
  <c r="C75" i="223"/>
  <c r="C74" i="223"/>
  <c r="C73" i="223"/>
  <c r="C72" i="223"/>
  <c r="C71" i="223"/>
  <c r="C70" i="223"/>
  <c r="C69" i="223"/>
  <c r="C68" i="223"/>
  <c r="C67" i="223"/>
  <c r="C66" i="223"/>
  <c r="C65" i="223"/>
  <c r="C64" i="223"/>
  <c r="C63" i="223"/>
  <c r="C62" i="223"/>
  <c r="C61" i="223"/>
  <c r="C60" i="223"/>
  <c r="C59" i="223"/>
  <c r="C58" i="223"/>
  <c r="C57" i="223"/>
  <c r="C56" i="223"/>
  <c r="C55" i="223"/>
  <c r="C54" i="223"/>
  <c r="C53" i="223"/>
  <c r="C52" i="223"/>
  <c r="C51" i="223"/>
  <c r="C50" i="223"/>
  <c r="C49" i="223"/>
  <c r="C48" i="223"/>
  <c r="C47" i="223"/>
  <c r="C46" i="223"/>
  <c r="C45" i="223"/>
  <c r="C44" i="223"/>
  <c r="T42" i="223"/>
  <c r="S42" i="223"/>
  <c r="R42" i="223"/>
  <c r="Q42" i="223"/>
  <c r="P42" i="223"/>
  <c r="O42" i="223"/>
  <c r="N42" i="223"/>
  <c r="M42" i="223"/>
  <c r="L42" i="223"/>
  <c r="K42" i="223"/>
  <c r="J42" i="223"/>
  <c r="I42" i="223"/>
  <c r="H42" i="223"/>
  <c r="G42" i="223"/>
  <c r="F42" i="223"/>
  <c r="E42" i="223"/>
  <c r="D42" i="223"/>
  <c r="B42" i="223"/>
  <c r="C41" i="223"/>
  <c r="C40" i="223"/>
  <c r="C39" i="223"/>
  <c r="C38" i="223"/>
  <c r="C37" i="223"/>
  <c r="C36" i="223"/>
  <c r="C35" i="223"/>
  <c r="C34" i="223"/>
  <c r="C33" i="223"/>
  <c r="C32" i="223"/>
  <c r="C31" i="223"/>
  <c r="C30" i="223"/>
  <c r="C29" i="223"/>
  <c r="C28" i="223"/>
  <c r="C27" i="223"/>
  <c r="C26" i="223"/>
  <c r="C25" i="223"/>
  <c r="C24" i="223"/>
  <c r="C23" i="223"/>
  <c r="C22" i="223"/>
  <c r="C21" i="223"/>
  <c r="C20" i="223"/>
  <c r="C19" i="223"/>
  <c r="C18" i="223"/>
  <c r="C17" i="223"/>
  <c r="C16" i="223"/>
  <c r="C15" i="223"/>
  <c r="C14" i="223"/>
  <c r="C13" i="223"/>
  <c r="C12" i="223"/>
  <c r="C11" i="223"/>
  <c r="C10" i="223"/>
  <c r="C9" i="223"/>
  <c r="C8" i="223"/>
  <c r="C7" i="223"/>
  <c r="C42" i="223" s="1"/>
  <c r="C81" i="222"/>
  <c r="C80" i="222"/>
  <c r="C79" i="222"/>
  <c r="C78" i="222"/>
  <c r="C77" i="222"/>
  <c r="C76" i="222"/>
  <c r="C75" i="222"/>
  <c r="C74" i="222"/>
  <c r="C73" i="222"/>
  <c r="C72" i="222"/>
  <c r="C71" i="222"/>
  <c r="C70" i="222"/>
  <c r="C69" i="222"/>
  <c r="C68" i="222"/>
  <c r="C67" i="222"/>
  <c r="C66" i="222"/>
  <c r="C65" i="222"/>
  <c r="C64" i="222"/>
  <c r="C63" i="222"/>
  <c r="C62" i="222"/>
  <c r="C61" i="222"/>
  <c r="C60" i="222"/>
  <c r="C59" i="222"/>
  <c r="C58" i="222"/>
  <c r="C57" i="222"/>
  <c r="C56" i="222"/>
  <c r="C55" i="222"/>
  <c r="C54" i="222"/>
  <c r="C53" i="222"/>
  <c r="C52" i="222"/>
  <c r="C51" i="222"/>
  <c r="C50" i="222"/>
  <c r="C49" i="222"/>
  <c r="C48" i="222"/>
  <c r="C47" i="222"/>
  <c r="C46" i="222"/>
  <c r="C45" i="222"/>
  <c r="C44" i="222"/>
  <c r="V42" i="222"/>
  <c r="U42" i="222"/>
  <c r="T42" i="222"/>
  <c r="S42" i="222"/>
  <c r="R42" i="222"/>
  <c r="Q42" i="222"/>
  <c r="P42" i="222"/>
  <c r="O42" i="222"/>
  <c r="N42" i="222"/>
  <c r="M42" i="222"/>
  <c r="L42" i="222"/>
  <c r="K42" i="222"/>
  <c r="J42" i="222"/>
  <c r="I42" i="222"/>
  <c r="H42" i="222"/>
  <c r="G42" i="222"/>
  <c r="F42" i="222"/>
  <c r="E42" i="222"/>
  <c r="D42" i="222"/>
  <c r="B42" i="222"/>
  <c r="C41" i="222"/>
  <c r="C40" i="222"/>
  <c r="C39" i="222"/>
  <c r="C38" i="222"/>
  <c r="C37" i="222"/>
  <c r="C36" i="222"/>
  <c r="C35" i="222"/>
  <c r="C34" i="222"/>
  <c r="C33" i="222"/>
  <c r="C32" i="222"/>
  <c r="C31" i="222"/>
  <c r="C30" i="222"/>
  <c r="C29" i="222"/>
  <c r="C28" i="222"/>
  <c r="C27" i="222"/>
  <c r="C26" i="222"/>
  <c r="C25" i="222"/>
  <c r="C24" i="222"/>
  <c r="C23" i="222"/>
  <c r="C22" i="222"/>
  <c r="C21" i="222"/>
  <c r="C20" i="222"/>
  <c r="C19" i="222"/>
  <c r="C18" i="222"/>
  <c r="C17" i="222"/>
  <c r="C16" i="222"/>
  <c r="C15" i="222"/>
  <c r="C14" i="222"/>
  <c r="C13" i="222"/>
  <c r="C12" i="222"/>
  <c r="C11" i="222"/>
  <c r="C10" i="222"/>
  <c r="C9" i="222"/>
  <c r="C8" i="222"/>
  <c r="C7" i="222"/>
  <c r="C42" i="222" s="1"/>
  <c r="C81" i="221"/>
  <c r="C80" i="221"/>
  <c r="C79" i="221"/>
  <c r="C78" i="221"/>
  <c r="C77" i="221"/>
  <c r="C76" i="221"/>
  <c r="C75" i="221"/>
  <c r="C74" i="221"/>
  <c r="C73" i="221"/>
  <c r="C72" i="221"/>
  <c r="C71" i="221"/>
  <c r="C70" i="221"/>
  <c r="C69" i="221"/>
  <c r="C68" i="221"/>
  <c r="C67" i="221"/>
  <c r="C66" i="221"/>
  <c r="C65" i="221"/>
  <c r="C64" i="221"/>
  <c r="C63" i="221"/>
  <c r="C62" i="221"/>
  <c r="C61" i="221"/>
  <c r="C60" i="221"/>
  <c r="C59" i="221"/>
  <c r="C58" i="221"/>
  <c r="C57" i="221"/>
  <c r="C56" i="221"/>
  <c r="C55" i="221"/>
  <c r="C54" i="221"/>
  <c r="C53" i="221"/>
  <c r="C52" i="221"/>
  <c r="C51" i="221"/>
  <c r="C50" i="221"/>
  <c r="C49" i="221"/>
  <c r="C48" i="221"/>
  <c r="C47" i="221"/>
  <c r="C46" i="221"/>
  <c r="C45" i="221"/>
  <c r="C44" i="221"/>
  <c r="V42" i="221"/>
  <c r="U42" i="221"/>
  <c r="T42" i="221"/>
  <c r="S42" i="221"/>
  <c r="R42" i="221"/>
  <c r="Q42" i="221"/>
  <c r="P42" i="221"/>
  <c r="O42" i="221"/>
  <c r="N42" i="221"/>
  <c r="M42" i="221"/>
  <c r="L42" i="221"/>
  <c r="K42" i="221"/>
  <c r="J42" i="221"/>
  <c r="I42" i="221"/>
  <c r="H42" i="221"/>
  <c r="G42" i="221"/>
  <c r="F42" i="221"/>
  <c r="E42" i="221"/>
  <c r="D42" i="221"/>
  <c r="B42" i="221"/>
  <c r="C41" i="221"/>
  <c r="C40" i="221"/>
  <c r="C39" i="221"/>
  <c r="C38" i="221"/>
  <c r="C37" i="221"/>
  <c r="C36" i="221"/>
  <c r="C35" i="221"/>
  <c r="C34" i="221"/>
  <c r="C33" i="221"/>
  <c r="C32" i="221"/>
  <c r="C31" i="221"/>
  <c r="C30" i="221"/>
  <c r="C29" i="221"/>
  <c r="C28" i="221"/>
  <c r="C27" i="221"/>
  <c r="C26" i="221"/>
  <c r="C25" i="221"/>
  <c r="C24" i="221"/>
  <c r="C23" i="221"/>
  <c r="C22" i="221"/>
  <c r="C21" i="221"/>
  <c r="C20" i="221"/>
  <c r="C19" i="221"/>
  <c r="C18" i="221"/>
  <c r="C17" i="221"/>
  <c r="C16" i="221"/>
  <c r="C15" i="221"/>
  <c r="C14" i="221"/>
  <c r="C13" i="221"/>
  <c r="C12" i="221"/>
  <c r="C11" i="221"/>
  <c r="C10" i="221"/>
  <c r="C9" i="221"/>
  <c r="C8" i="221"/>
  <c r="C7" i="221"/>
  <c r="C42" i="221" s="1"/>
  <c r="C81" i="220"/>
  <c r="C80" i="220"/>
  <c r="C79" i="220"/>
  <c r="C78" i="220"/>
  <c r="C77" i="220"/>
  <c r="C76" i="220"/>
  <c r="C75" i="220"/>
  <c r="C74" i="220"/>
  <c r="C73" i="220"/>
  <c r="C72" i="220"/>
  <c r="C71" i="220"/>
  <c r="C70" i="220"/>
  <c r="C69" i="220"/>
  <c r="C68" i="220"/>
  <c r="C67" i="220"/>
  <c r="C66" i="220"/>
  <c r="C65" i="220"/>
  <c r="C64" i="220"/>
  <c r="C63" i="220"/>
  <c r="C62" i="220"/>
  <c r="C61" i="220"/>
  <c r="C60" i="220"/>
  <c r="C59" i="220"/>
  <c r="C58" i="220"/>
  <c r="C57" i="220"/>
  <c r="C56" i="220"/>
  <c r="C55" i="220"/>
  <c r="C54" i="220"/>
  <c r="C53" i="220"/>
  <c r="C52" i="220"/>
  <c r="C51" i="220"/>
  <c r="C50" i="220"/>
  <c r="C49" i="220"/>
  <c r="C48" i="220"/>
  <c r="C47" i="220"/>
  <c r="C46" i="220"/>
  <c r="C45" i="220"/>
  <c r="C44" i="220"/>
  <c r="V42" i="220"/>
  <c r="U42" i="220"/>
  <c r="T42" i="220"/>
  <c r="S42" i="220"/>
  <c r="R42" i="220"/>
  <c r="Q42" i="220"/>
  <c r="P42" i="220"/>
  <c r="O42" i="220"/>
  <c r="N42" i="220"/>
  <c r="M42" i="220"/>
  <c r="L42" i="220"/>
  <c r="K42" i="220"/>
  <c r="J42" i="220"/>
  <c r="I42" i="220"/>
  <c r="H42" i="220"/>
  <c r="G42" i="220"/>
  <c r="F42" i="220"/>
  <c r="E42" i="220"/>
  <c r="D42" i="220"/>
  <c r="B42" i="220"/>
  <c r="C41" i="220"/>
  <c r="C40" i="220"/>
  <c r="C39" i="220"/>
  <c r="C38" i="220"/>
  <c r="C37" i="220"/>
  <c r="C36" i="220"/>
  <c r="C35" i="220"/>
  <c r="C34" i="220"/>
  <c r="C33" i="220"/>
  <c r="C32" i="220"/>
  <c r="C31" i="220"/>
  <c r="C30" i="220"/>
  <c r="C29" i="220"/>
  <c r="C28" i="220"/>
  <c r="C27" i="220"/>
  <c r="C26" i="220"/>
  <c r="C25" i="220"/>
  <c r="C24" i="220"/>
  <c r="C23" i="220"/>
  <c r="C22" i="220"/>
  <c r="C21" i="220"/>
  <c r="C20" i="220"/>
  <c r="C19" i="220"/>
  <c r="C18" i="220"/>
  <c r="C17" i="220"/>
  <c r="C16" i="220"/>
  <c r="C15" i="220"/>
  <c r="C14" i="220"/>
  <c r="C13" i="220"/>
  <c r="C12" i="220"/>
  <c r="C11" i="220"/>
  <c r="C10" i="220"/>
  <c r="C9" i="220"/>
  <c r="C8" i="220"/>
  <c r="C7" i="220"/>
  <c r="C42" i="220" s="1"/>
  <c r="C81" i="219"/>
  <c r="C80" i="219"/>
  <c r="C79" i="219"/>
  <c r="C78" i="219"/>
  <c r="C77" i="219"/>
  <c r="C76" i="219"/>
  <c r="C75" i="219"/>
  <c r="C74" i="219"/>
  <c r="C73" i="219"/>
  <c r="C72" i="219"/>
  <c r="C71" i="219"/>
  <c r="C70" i="219"/>
  <c r="C69" i="219"/>
  <c r="C68" i="219"/>
  <c r="C67" i="219"/>
  <c r="C66" i="219"/>
  <c r="C65" i="219"/>
  <c r="C64" i="219"/>
  <c r="C63" i="219"/>
  <c r="C62" i="219"/>
  <c r="C61" i="219"/>
  <c r="C60" i="219"/>
  <c r="C59" i="219"/>
  <c r="C58" i="219"/>
  <c r="C57" i="219"/>
  <c r="C56" i="219"/>
  <c r="C55" i="219"/>
  <c r="C54" i="219"/>
  <c r="C53" i="219"/>
  <c r="C52" i="219"/>
  <c r="C51" i="219"/>
  <c r="C50" i="219"/>
  <c r="C49" i="219"/>
  <c r="C48" i="219"/>
  <c r="C47" i="219"/>
  <c r="C46" i="219"/>
  <c r="C45" i="219"/>
  <c r="C44" i="219"/>
  <c r="V42" i="219"/>
  <c r="U42" i="219"/>
  <c r="T42" i="219"/>
  <c r="S42" i="219"/>
  <c r="R42" i="219"/>
  <c r="Q42" i="219"/>
  <c r="P42" i="219"/>
  <c r="O42" i="219"/>
  <c r="N42" i="219"/>
  <c r="M42" i="219"/>
  <c r="L42" i="219"/>
  <c r="K42" i="219"/>
  <c r="J42" i="219"/>
  <c r="I42" i="219"/>
  <c r="H42" i="219"/>
  <c r="G42" i="219"/>
  <c r="F42" i="219"/>
  <c r="E42" i="219"/>
  <c r="D42" i="219"/>
  <c r="B42" i="219"/>
  <c r="C41" i="219"/>
  <c r="C40" i="219"/>
  <c r="C39" i="219"/>
  <c r="C38" i="219"/>
  <c r="C37" i="219"/>
  <c r="C36" i="219"/>
  <c r="C35" i="219"/>
  <c r="C34" i="219"/>
  <c r="C33" i="219"/>
  <c r="C32" i="219"/>
  <c r="C31" i="219"/>
  <c r="C30" i="219"/>
  <c r="C29" i="219"/>
  <c r="C28" i="219"/>
  <c r="C27" i="219"/>
  <c r="C26" i="219"/>
  <c r="C25" i="219"/>
  <c r="C24" i="219"/>
  <c r="C23" i="219"/>
  <c r="C22" i="219"/>
  <c r="C21" i="219"/>
  <c r="C20" i="219"/>
  <c r="C19" i="219"/>
  <c r="C18" i="219"/>
  <c r="C17" i="219"/>
  <c r="C16" i="219"/>
  <c r="C15" i="219"/>
  <c r="C14" i="219"/>
  <c r="C13" i="219"/>
  <c r="C12" i="219"/>
  <c r="C11" i="219"/>
  <c r="C10" i="219"/>
  <c r="C9" i="219"/>
  <c r="C8" i="219"/>
  <c r="C7" i="219"/>
  <c r="C42" i="219" s="1"/>
  <c r="C81" i="218"/>
  <c r="C80" i="218"/>
  <c r="C79" i="218"/>
  <c r="C78" i="218"/>
  <c r="C77" i="218"/>
  <c r="C76" i="218"/>
  <c r="C75" i="218"/>
  <c r="C74" i="218"/>
  <c r="C73" i="218"/>
  <c r="C72" i="218"/>
  <c r="C71" i="218"/>
  <c r="C70" i="218"/>
  <c r="C69" i="218"/>
  <c r="C68" i="218"/>
  <c r="C67" i="218"/>
  <c r="C66" i="218"/>
  <c r="C65" i="218"/>
  <c r="C64" i="218"/>
  <c r="C63" i="218"/>
  <c r="C62" i="218"/>
  <c r="C61" i="218"/>
  <c r="C60" i="218"/>
  <c r="C59" i="218"/>
  <c r="C58" i="218"/>
  <c r="C57" i="218"/>
  <c r="C56" i="218"/>
  <c r="C55" i="218"/>
  <c r="C54" i="218"/>
  <c r="C53" i="218"/>
  <c r="C52" i="218"/>
  <c r="C51" i="218"/>
  <c r="C50" i="218"/>
  <c r="C49" i="218"/>
  <c r="C48" i="218"/>
  <c r="C47" i="218"/>
  <c r="C46" i="218"/>
  <c r="C45" i="218"/>
  <c r="C44" i="218"/>
  <c r="V42" i="218"/>
  <c r="U42" i="218"/>
  <c r="T42" i="218"/>
  <c r="S42" i="218"/>
  <c r="R42" i="218"/>
  <c r="Q42" i="218"/>
  <c r="P42" i="218"/>
  <c r="O42" i="218"/>
  <c r="N42" i="218"/>
  <c r="M42" i="218"/>
  <c r="L42" i="218"/>
  <c r="K42" i="218"/>
  <c r="J42" i="218"/>
  <c r="I42" i="218"/>
  <c r="H42" i="218"/>
  <c r="G42" i="218"/>
  <c r="F42" i="218"/>
  <c r="E42" i="218"/>
  <c r="D42" i="218"/>
  <c r="B42" i="218"/>
  <c r="C41" i="218"/>
  <c r="C40" i="218"/>
  <c r="C39" i="218"/>
  <c r="C38" i="218"/>
  <c r="C37" i="218"/>
  <c r="C36" i="218"/>
  <c r="C35" i="218"/>
  <c r="C34" i="218"/>
  <c r="C33" i="218"/>
  <c r="C32" i="218"/>
  <c r="C31" i="218"/>
  <c r="C30" i="218"/>
  <c r="C29" i="218"/>
  <c r="C28" i="218"/>
  <c r="C27" i="218"/>
  <c r="C26" i="218"/>
  <c r="C25" i="218"/>
  <c r="C24" i="218"/>
  <c r="C23" i="218"/>
  <c r="C22" i="218"/>
  <c r="C21" i="218"/>
  <c r="C20" i="218"/>
  <c r="C19" i="218"/>
  <c r="C18" i="218"/>
  <c r="C17" i="218"/>
  <c r="C16" i="218"/>
  <c r="C15" i="218"/>
  <c r="C14" i="218"/>
  <c r="C13" i="218"/>
  <c r="C12" i="218"/>
  <c r="C11" i="218"/>
  <c r="C10" i="218"/>
  <c r="C9" i="218"/>
  <c r="C8" i="218"/>
  <c r="C7" i="218"/>
  <c r="C42" i="218" s="1"/>
  <c r="C81" i="217"/>
  <c r="C80" i="217"/>
  <c r="C79" i="217"/>
  <c r="C78" i="217"/>
  <c r="C77" i="217"/>
  <c r="C76" i="217"/>
  <c r="C75" i="217"/>
  <c r="C74" i="217"/>
  <c r="C73" i="217"/>
  <c r="C72" i="217"/>
  <c r="C71" i="217"/>
  <c r="C70" i="217"/>
  <c r="C69" i="217"/>
  <c r="C68" i="217"/>
  <c r="C67" i="217"/>
  <c r="C66" i="217"/>
  <c r="C65" i="217"/>
  <c r="C64" i="217"/>
  <c r="C63" i="217"/>
  <c r="C62" i="217"/>
  <c r="C61" i="217"/>
  <c r="C60" i="217"/>
  <c r="C59" i="217"/>
  <c r="C58" i="217"/>
  <c r="C57" i="217"/>
  <c r="C56" i="217"/>
  <c r="C55" i="217"/>
  <c r="C54" i="217"/>
  <c r="C53" i="217"/>
  <c r="C52" i="217"/>
  <c r="C51" i="217"/>
  <c r="C50" i="217"/>
  <c r="C49" i="217"/>
  <c r="C48" i="217"/>
  <c r="C47" i="217"/>
  <c r="C46" i="217"/>
  <c r="C45" i="217"/>
  <c r="C44" i="217"/>
  <c r="V42" i="217"/>
  <c r="U42" i="217"/>
  <c r="T42" i="217"/>
  <c r="S42" i="217"/>
  <c r="R42" i="217"/>
  <c r="Q42" i="217"/>
  <c r="P42" i="217"/>
  <c r="O42" i="217"/>
  <c r="N42" i="217"/>
  <c r="M42" i="217"/>
  <c r="L42" i="217"/>
  <c r="K42" i="217"/>
  <c r="J42" i="217"/>
  <c r="I42" i="217"/>
  <c r="H42" i="217"/>
  <c r="G42" i="217"/>
  <c r="F42" i="217"/>
  <c r="E42" i="217"/>
  <c r="D42" i="217"/>
  <c r="B42" i="217"/>
  <c r="C41" i="217"/>
  <c r="C40" i="217"/>
  <c r="C39" i="217"/>
  <c r="C38" i="217"/>
  <c r="C37" i="217"/>
  <c r="C36" i="217"/>
  <c r="C35" i="217"/>
  <c r="C34" i="217"/>
  <c r="C33" i="217"/>
  <c r="C32" i="217"/>
  <c r="C31" i="217"/>
  <c r="C30" i="217"/>
  <c r="C29" i="217"/>
  <c r="C28" i="217"/>
  <c r="C27" i="217"/>
  <c r="C26" i="217"/>
  <c r="C25" i="217"/>
  <c r="C24" i="217"/>
  <c r="C23" i="217"/>
  <c r="C22" i="217"/>
  <c r="C21" i="217"/>
  <c r="C20" i="217"/>
  <c r="C19" i="217"/>
  <c r="C18" i="217"/>
  <c r="C17" i="217"/>
  <c r="C16" i="217"/>
  <c r="C15" i="217"/>
  <c r="C14" i="217"/>
  <c r="C13" i="217"/>
  <c r="C12" i="217"/>
  <c r="C11" i="217"/>
  <c r="C10" i="217"/>
  <c r="C9" i="217"/>
  <c r="C8" i="217"/>
  <c r="C7" i="217"/>
  <c r="C42" i="217" s="1"/>
  <c r="C81" i="216"/>
  <c r="C80" i="216"/>
  <c r="C79" i="216"/>
  <c r="C78" i="216"/>
  <c r="C77" i="216"/>
  <c r="C76" i="216"/>
  <c r="C75" i="216"/>
  <c r="C74" i="216"/>
  <c r="C73" i="216"/>
  <c r="C72" i="216"/>
  <c r="C71" i="216"/>
  <c r="C70" i="216"/>
  <c r="C69" i="216"/>
  <c r="C68" i="216"/>
  <c r="C67" i="216"/>
  <c r="C66" i="216"/>
  <c r="C65" i="216"/>
  <c r="C64" i="216"/>
  <c r="C63" i="216"/>
  <c r="C62" i="216"/>
  <c r="C61" i="216"/>
  <c r="C60" i="216"/>
  <c r="C59" i="216"/>
  <c r="C58" i="216"/>
  <c r="C57" i="216"/>
  <c r="C56" i="216"/>
  <c r="C55" i="216"/>
  <c r="C54" i="216"/>
  <c r="C53" i="216"/>
  <c r="C52" i="216"/>
  <c r="C51" i="216"/>
  <c r="C50" i="216"/>
  <c r="C49" i="216"/>
  <c r="C48" i="216"/>
  <c r="C47" i="216"/>
  <c r="C46" i="216"/>
  <c r="C45" i="216"/>
  <c r="C44" i="216"/>
  <c r="V42" i="216"/>
  <c r="U42" i="216"/>
  <c r="T42" i="216"/>
  <c r="S42" i="216"/>
  <c r="R42" i="216"/>
  <c r="Q42" i="216"/>
  <c r="P42" i="216"/>
  <c r="O42" i="216"/>
  <c r="N42" i="216"/>
  <c r="M42" i="216"/>
  <c r="L42" i="216"/>
  <c r="K42" i="216"/>
  <c r="J42" i="216"/>
  <c r="I42" i="216"/>
  <c r="H42" i="216"/>
  <c r="G42" i="216"/>
  <c r="F42" i="216"/>
  <c r="E42" i="216"/>
  <c r="D42" i="216"/>
  <c r="B42" i="216"/>
  <c r="C41" i="216"/>
  <c r="C40" i="216"/>
  <c r="C39" i="216"/>
  <c r="C38" i="216"/>
  <c r="C37" i="216"/>
  <c r="C36" i="216"/>
  <c r="C35" i="216"/>
  <c r="C34" i="216"/>
  <c r="C33" i="216"/>
  <c r="C32" i="216"/>
  <c r="C31" i="216"/>
  <c r="C30" i="216"/>
  <c r="C29" i="216"/>
  <c r="C28" i="216"/>
  <c r="C27" i="216"/>
  <c r="C26" i="216"/>
  <c r="C25" i="216"/>
  <c r="C24" i="216"/>
  <c r="C23" i="216"/>
  <c r="C22" i="216"/>
  <c r="C21" i="216"/>
  <c r="C20" i="216"/>
  <c r="C19" i="216"/>
  <c r="C18" i="216"/>
  <c r="C17" i="216"/>
  <c r="C16" i="216"/>
  <c r="C15" i="216"/>
  <c r="C14" i="216"/>
  <c r="C13" i="216"/>
  <c r="C12" i="216"/>
  <c r="C11" i="216"/>
  <c r="C10" i="216"/>
  <c r="C9" i="216"/>
  <c r="C8" i="216"/>
  <c r="C7" i="216"/>
  <c r="C42" i="216" s="1"/>
  <c r="C81" i="215"/>
  <c r="C80" i="215"/>
  <c r="C79" i="215"/>
  <c r="C78" i="215"/>
  <c r="C77" i="215"/>
  <c r="C76" i="215"/>
  <c r="C75" i="215"/>
  <c r="C74" i="215"/>
  <c r="C73" i="215"/>
  <c r="C72" i="215"/>
  <c r="C71" i="215"/>
  <c r="C70" i="215"/>
  <c r="C69" i="215"/>
  <c r="C68" i="215"/>
  <c r="C67" i="215"/>
  <c r="C66" i="215"/>
  <c r="C65" i="215"/>
  <c r="C64" i="215"/>
  <c r="C63" i="215"/>
  <c r="C62" i="215"/>
  <c r="C61" i="215"/>
  <c r="C60" i="215"/>
  <c r="C59" i="215"/>
  <c r="C58" i="215"/>
  <c r="C57" i="215"/>
  <c r="C56" i="215"/>
  <c r="C55" i="215"/>
  <c r="C54" i="215"/>
  <c r="C53" i="215"/>
  <c r="C52" i="215"/>
  <c r="C51" i="215"/>
  <c r="C50" i="215"/>
  <c r="C49" i="215"/>
  <c r="C48" i="215"/>
  <c r="C47" i="215"/>
  <c r="C46" i="215"/>
  <c r="C45" i="215"/>
  <c r="C44" i="215"/>
  <c r="V42" i="215"/>
  <c r="U42" i="215"/>
  <c r="T42" i="215"/>
  <c r="S42" i="215"/>
  <c r="R42" i="215"/>
  <c r="Q42" i="215"/>
  <c r="P42" i="215"/>
  <c r="O42" i="215"/>
  <c r="N42" i="215"/>
  <c r="M42" i="215"/>
  <c r="L42" i="215"/>
  <c r="K42" i="215"/>
  <c r="J42" i="215"/>
  <c r="I42" i="215"/>
  <c r="H42" i="215"/>
  <c r="G42" i="215"/>
  <c r="F42" i="215"/>
  <c r="E42" i="215"/>
  <c r="D42" i="215"/>
  <c r="B42" i="215"/>
  <c r="C41" i="215"/>
  <c r="C40" i="215"/>
  <c r="C39" i="215"/>
  <c r="C38" i="215"/>
  <c r="C37" i="215"/>
  <c r="C36" i="215"/>
  <c r="C35" i="215"/>
  <c r="C34" i="215"/>
  <c r="C33" i="215"/>
  <c r="C32" i="215"/>
  <c r="C31" i="215"/>
  <c r="C30" i="215"/>
  <c r="C29" i="215"/>
  <c r="C28" i="215"/>
  <c r="C27" i="215"/>
  <c r="C26" i="215"/>
  <c r="C25" i="215"/>
  <c r="C24" i="215"/>
  <c r="C23" i="215"/>
  <c r="C22" i="215"/>
  <c r="C21" i="215"/>
  <c r="C20" i="215"/>
  <c r="C19" i="215"/>
  <c r="C18" i="215"/>
  <c r="C17" i="215"/>
  <c r="C16" i="215"/>
  <c r="C15" i="215"/>
  <c r="C14" i="215"/>
  <c r="C13" i="215"/>
  <c r="C12" i="215"/>
  <c r="C11" i="215"/>
  <c r="C10" i="215"/>
  <c r="C9" i="215"/>
  <c r="C8" i="215"/>
  <c r="C7" i="215"/>
  <c r="C42" i="215" s="1"/>
  <c r="C81" i="214"/>
  <c r="C80" i="214"/>
  <c r="C79" i="214"/>
  <c r="C78" i="214"/>
  <c r="C77" i="214"/>
  <c r="C76" i="214"/>
  <c r="C75" i="214"/>
  <c r="C74" i="214"/>
  <c r="C73" i="214"/>
  <c r="C72" i="214"/>
  <c r="C71" i="214"/>
  <c r="C70" i="214"/>
  <c r="C69" i="214"/>
  <c r="C68" i="214"/>
  <c r="C67" i="214"/>
  <c r="C66" i="214"/>
  <c r="C65" i="214"/>
  <c r="C64" i="214"/>
  <c r="C63" i="214"/>
  <c r="C62" i="214"/>
  <c r="C61" i="214"/>
  <c r="C60" i="214"/>
  <c r="C59" i="214"/>
  <c r="C58" i="214"/>
  <c r="C57" i="214"/>
  <c r="C56" i="214"/>
  <c r="C55" i="214"/>
  <c r="C54" i="214"/>
  <c r="C53" i="214"/>
  <c r="C52" i="214"/>
  <c r="C51" i="214"/>
  <c r="C50" i="214"/>
  <c r="C49" i="214"/>
  <c r="C48" i="214"/>
  <c r="C47" i="214"/>
  <c r="C46" i="214"/>
  <c r="C45" i="214"/>
  <c r="C44" i="214"/>
  <c r="V42" i="214"/>
  <c r="U42" i="214"/>
  <c r="T42" i="214"/>
  <c r="S42" i="214"/>
  <c r="R42" i="214"/>
  <c r="Q42" i="214"/>
  <c r="P42" i="214"/>
  <c r="O42" i="214"/>
  <c r="N42" i="214"/>
  <c r="M42" i="214"/>
  <c r="L42" i="214"/>
  <c r="K42" i="214"/>
  <c r="J42" i="214"/>
  <c r="I42" i="214"/>
  <c r="H42" i="214"/>
  <c r="G42" i="214"/>
  <c r="F42" i="214"/>
  <c r="E42" i="214"/>
  <c r="D42" i="214"/>
  <c r="B42" i="214"/>
  <c r="C41" i="214"/>
  <c r="C40" i="214"/>
  <c r="C39" i="214"/>
  <c r="C38" i="214"/>
  <c r="C37" i="214"/>
  <c r="C36" i="214"/>
  <c r="C35" i="214"/>
  <c r="C34" i="214"/>
  <c r="C33" i="214"/>
  <c r="C32" i="214"/>
  <c r="C31" i="214"/>
  <c r="C30" i="214"/>
  <c r="C29" i="214"/>
  <c r="C28" i="214"/>
  <c r="C27" i="214"/>
  <c r="C26" i="214"/>
  <c r="C25" i="214"/>
  <c r="C24" i="214"/>
  <c r="C23" i="214"/>
  <c r="C22" i="214"/>
  <c r="C21" i="214"/>
  <c r="C20" i="214"/>
  <c r="C19" i="214"/>
  <c r="C18" i="214"/>
  <c r="C17" i="214"/>
  <c r="C16" i="214"/>
  <c r="C15" i="214"/>
  <c r="C14" i="214"/>
  <c r="C13" i="214"/>
  <c r="C12" i="214"/>
  <c r="C11" i="214"/>
  <c r="C10" i="214"/>
  <c r="C9" i="214"/>
  <c r="C8" i="214"/>
  <c r="C7" i="214"/>
  <c r="C42" i="214" s="1"/>
  <c r="C81" i="213"/>
  <c r="C80" i="213"/>
  <c r="C79" i="213"/>
  <c r="C78" i="213"/>
  <c r="C77" i="213"/>
  <c r="C76" i="213"/>
  <c r="C75" i="213"/>
  <c r="C74" i="213"/>
  <c r="C73" i="213"/>
  <c r="C72" i="213"/>
  <c r="C71" i="213"/>
  <c r="C70" i="213"/>
  <c r="C69" i="213"/>
  <c r="C68" i="213"/>
  <c r="C67" i="213"/>
  <c r="C66" i="213"/>
  <c r="C65" i="213"/>
  <c r="C64" i="213"/>
  <c r="C63" i="213"/>
  <c r="C62" i="213"/>
  <c r="C61" i="213"/>
  <c r="C60" i="213"/>
  <c r="C59" i="213"/>
  <c r="C58" i="213"/>
  <c r="C57" i="213"/>
  <c r="C56" i="213"/>
  <c r="C55" i="213"/>
  <c r="C54" i="213"/>
  <c r="C53" i="213"/>
  <c r="C52" i="213"/>
  <c r="C51" i="213"/>
  <c r="C50" i="213"/>
  <c r="C49" i="213"/>
  <c r="C48" i="213"/>
  <c r="C47" i="213"/>
  <c r="C46" i="213"/>
  <c r="C45" i="213"/>
  <c r="C44" i="213"/>
  <c r="V42" i="213"/>
  <c r="U42" i="213"/>
  <c r="T42" i="213"/>
  <c r="S42" i="213"/>
  <c r="R42" i="213"/>
  <c r="Q42" i="213"/>
  <c r="P42" i="213"/>
  <c r="O42" i="213"/>
  <c r="N42" i="213"/>
  <c r="M42" i="213"/>
  <c r="L42" i="213"/>
  <c r="K42" i="213"/>
  <c r="J42" i="213"/>
  <c r="I42" i="213"/>
  <c r="H42" i="213"/>
  <c r="G42" i="213"/>
  <c r="F42" i="213"/>
  <c r="E42" i="213"/>
  <c r="D42" i="213"/>
  <c r="B42" i="213"/>
  <c r="C41" i="213"/>
  <c r="C40" i="213"/>
  <c r="C39" i="213"/>
  <c r="C38" i="213"/>
  <c r="C37" i="213"/>
  <c r="C36" i="213"/>
  <c r="C35" i="213"/>
  <c r="C34" i="213"/>
  <c r="C33" i="213"/>
  <c r="C32" i="213"/>
  <c r="C31" i="213"/>
  <c r="C30" i="213"/>
  <c r="C29" i="213"/>
  <c r="C28" i="213"/>
  <c r="C27" i="213"/>
  <c r="C26" i="213"/>
  <c r="C25" i="213"/>
  <c r="C24" i="213"/>
  <c r="C23" i="213"/>
  <c r="C22" i="213"/>
  <c r="C21" i="213"/>
  <c r="C20" i="213"/>
  <c r="C19" i="213"/>
  <c r="C18" i="213"/>
  <c r="C17" i="213"/>
  <c r="C16" i="213"/>
  <c r="C15" i="213"/>
  <c r="C14" i="213"/>
  <c r="C13" i="213"/>
  <c r="C12" i="213"/>
  <c r="C11" i="213"/>
  <c r="C10" i="213"/>
  <c r="C9" i="213"/>
  <c r="C8" i="213"/>
  <c r="C7" i="213"/>
  <c r="C42" i="213" s="1"/>
  <c r="C81" i="212"/>
  <c r="C80" i="212"/>
  <c r="C79" i="212"/>
  <c r="C78" i="212"/>
  <c r="C77" i="212"/>
  <c r="C76" i="212"/>
  <c r="C75" i="212"/>
  <c r="C74" i="212"/>
  <c r="C73" i="212"/>
  <c r="C72" i="212"/>
  <c r="C71" i="212"/>
  <c r="C70" i="212"/>
  <c r="C69" i="212"/>
  <c r="C68" i="212"/>
  <c r="C67" i="212"/>
  <c r="C66" i="212"/>
  <c r="C65" i="212"/>
  <c r="C64" i="212"/>
  <c r="C63" i="212"/>
  <c r="C62" i="212"/>
  <c r="C61" i="212"/>
  <c r="C60" i="212"/>
  <c r="C59" i="212"/>
  <c r="C58" i="212"/>
  <c r="C57" i="212"/>
  <c r="C56" i="212"/>
  <c r="C55" i="212"/>
  <c r="C54" i="212"/>
  <c r="C53" i="212"/>
  <c r="C52" i="212"/>
  <c r="C51" i="212"/>
  <c r="C50" i="212"/>
  <c r="C49" i="212"/>
  <c r="C48" i="212"/>
  <c r="C47" i="212"/>
  <c r="C46" i="212"/>
  <c r="C45" i="212"/>
  <c r="C44" i="212"/>
  <c r="V42" i="212"/>
  <c r="U42" i="212"/>
  <c r="T42" i="212"/>
  <c r="S42" i="212"/>
  <c r="R42" i="212"/>
  <c r="Q42" i="212"/>
  <c r="P42" i="212"/>
  <c r="O42" i="212"/>
  <c r="N42" i="212"/>
  <c r="M42" i="212"/>
  <c r="L42" i="212"/>
  <c r="K42" i="212"/>
  <c r="J42" i="212"/>
  <c r="I42" i="212"/>
  <c r="H42" i="212"/>
  <c r="G42" i="212"/>
  <c r="F42" i="212"/>
  <c r="E42" i="212"/>
  <c r="D42" i="212"/>
  <c r="B42" i="212"/>
  <c r="C41" i="212"/>
  <c r="C40" i="212"/>
  <c r="C39" i="212"/>
  <c r="C38" i="212"/>
  <c r="C37" i="212"/>
  <c r="C36" i="212"/>
  <c r="C35" i="212"/>
  <c r="C34" i="212"/>
  <c r="C33" i="212"/>
  <c r="C32" i="212"/>
  <c r="C31" i="212"/>
  <c r="C30" i="212"/>
  <c r="C29" i="212"/>
  <c r="C28" i="212"/>
  <c r="C27" i="212"/>
  <c r="C26" i="212"/>
  <c r="C25" i="212"/>
  <c r="C24" i="212"/>
  <c r="C23" i="212"/>
  <c r="C22" i="212"/>
  <c r="C21" i="212"/>
  <c r="C20" i="212"/>
  <c r="C19" i="212"/>
  <c r="C18" i="212"/>
  <c r="C17" i="212"/>
  <c r="C16" i="212"/>
  <c r="C15" i="212"/>
  <c r="C14" i="212"/>
  <c r="C13" i="212"/>
  <c r="C12" i="212"/>
  <c r="C11" i="212"/>
  <c r="C10" i="212"/>
  <c r="C9" i="212"/>
  <c r="C8" i="212"/>
  <c r="C7" i="212"/>
  <c r="C42" i="212" s="1"/>
  <c r="C81" i="211"/>
  <c r="C80" i="211"/>
  <c r="C79" i="211"/>
  <c r="C78" i="211"/>
  <c r="C77" i="211"/>
  <c r="C76" i="211"/>
  <c r="C75" i="211"/>
  <c r="C74" i="211"/>
  <c r="C73" i="211"/>
  <c r="C72" i="211"/>
  <c r="C71" i="211"/>
  <c r="C70" i="211"/>
  <c r="C69" i="211"/>
  <c r="C68" i="211"/>
  <c r="C67" i="211"/>
  <c r="C66" i="211"/>
  <c r="C65" i="211"/>
  <c r="C64" i="211"/>
  <c r="C63" i="211"/>
  <c r="C62" i="211"/>
  <c r="C61" i="211"/>
  <c r="C60" i="211"/>
  <c r="C59" i="211"/>
  <c r="C58" i="211"/>
  <c r="C57" i="211"/>
  <c r="C56" i="211"/>
  <c r="C55" i="211"/>
  <c r="C54" i="211"/>
  <c r="C53" i="211"/>
  <c r="C52" i="211"/>
  <c r="C51" i="211"/>
  <c r="C50" i="211"/>
  <c r="C49" i="211"/>
  <c r="C48" i="211"/>
  <c r="C47" i="211"/>
  <c r="C46" i="211"/>
  <c r="C45" i="211"/>
  <c r="C44" i="211"/>
  <c r="AB42" i="211"/>
  <c r="AA42" i="211"/>
  <c r="Z42" i="211"/>
  <c r="Y42" i="211"/>
  <c r="X42" i="211"/>
  <c r="W42" i="211"/>
  <c r="V42" i="211"/>
  <c r="U42" i="211"/>
  <c r="T42" i="211"/>
  <c r="S42" i="211"/>
  <c r="R42" i="211"/>
  <c r="Q42" i="211"/>
  <c r="P42" i="211"/>
  <c r="O42" i="211"/>
  <c r="N42" i="211"/>
  <c r="M42" i="211"/>
  <c r="L42" i="211"/>
  <c r="K42" i="211"/>
  <c r="J42" i="211"/>
  <c r="I42" i="211"/>
  <c r="H42" i="211"/>
  <c r="G42" i="211"/>
  <c r="F42" i="211"/>
  <c r="E42" i="211"/>
  <c r="D42" i="211"/>
  <c r="B42" i="211"/>
  <c r="C41" i="211"/>
  <c r="C40" i="211"/>
  <c r="C39" i="211"/>
  <c r="C38" i="211"/>
  <c r="C37" i="211"/>
  <c r="C36" i="211"/>
  <c r="C35" i="211"/>
  <c r="C34" i="211"/>
  <c r="C33" i="211"/>
  <c r="C32" i="211"/>
  <c r="C31" i="211"/>
  <c r="C30" i="211"/>
  <c r="C29" i="211"/>
  <c r="C28" i="211"/>
  <c r="C27" i="211"/>
  <c r="C26" i="211"/>
  <c r="C25" i="211"/>
  <c r="C24" i="211"/>
  <c r="C23" i="211"/>
  <c r="C22" i="211"/>
  <c r="C21" i="211"/>
  <c r="C20" i="211"/>
  <c r="C19" i="211"/>
  <c r="C18" i="211"/>
  <c r="C17" i="211"/>
  <c r="C16" i="211"/>
  <c r="C15" i="211"/>
  <c r="C14" i="211"/>
  <c r="C13" i="211"/>
  <c r="C12" i="211"/>
  <c r="C11" i="211"/>
  <c r="C10" i="211"/>
  <c r="C9" i="211"/>
  <c r="C8" i="211"/>
  <c r="C7" i="211"/>
  <c r="C42" i="211" s="1"/>
  <c r="C81" i="210"/>
  <c r="C80" i="210"/>
  <c r="C79" i="210"/>
  <c r="C78" i="210"/>
  <c r="C77" i="210"/>
  <c r="C76" i="210"/>
  <c r="C75" i="210"/>
  <c r="C74" i="210"/>
  <c r="C73" i="210"/>
  <c r="C72" i="210"/>
  <c r="C71" i="210"/>
  <c r="C70" i="210"/>
  <c r="C69" i="210"/>
  <c r="C68" i="210"/>
  <c r="C67" i="210"/>
  <c r="C66" i="210"/>
  <c r="C65" i="210"/>
  <c r="C64" i="210"/>
  <c r="C63" i="210"/>
  <c r="C62" i="210"/>
  <c r="C61" i="210"/>
  <c r="C60" i="210"/>
  <c r="C59" i="210"/>
  <c r="C58" i="210"/>
  <c r="C57" i="210"/>
  <c r="C56" i="210"/>
  <c r="C55" i="210"/>
  <c r="C54" i="210"/>
  <c r="C53" i="210"/>
  <c r="C52" i="210"/>
  <c r="C51" i="210"/>
  <c r="C50" i="210"/>
  <c r="C49" i="210"/>
  <c r="C48" i="210"/>
  <c r="C47" i="210"/>
  <c r="C46" i="210"/>
  <c r="C45" i="210"/>
  <c r="C44" i="210"/>
  <c r="R42" i="210"/>
  <c r="Q42" i="210"/>
  <c r="P42" i="210"/>
  <c r="O42" i="210"/>
  <c r="N42" i="210"/>
  <c r="M42" i="210"/>
  <c r="L42" i="210"/>
  <c r="K42" i="210"/>
  <c r="J42" i="210"/>
  <c r="I42" i="210"/>
  <c r="H42" i="210"/>
  <c r="G42" i="210"/>
  <c r="F42" i="210"/>
  <c r="E42" i="210"/>
  <c r="D42" i="210"/>
  <c r="B42" i="210"/>
  <c r="C41" i="210"/>
  <c r="C40" i="210"/>
  <c r="C39" i="210"/>
  <c r="C38" i="210"/>
  <c r="C37" i="210"/>
  <c r="C36" i="210"/>
  <c r="C35" i="210"/>
  <c r="C34" i="210"/>
  <c r="C33" i="210"/>
  <c r="C32" i="210"/>
  <c r="C31" i="210"/>
  <c r="C30" i="210"/>
  <c r="C29" i="210"/>
  <c r="C28" i="210"/>
  <c r="C27" i="210"/>
  <c r="C26" i="210"/>
  <c r="C25" i="210"/>
  <c r="C24" i="210"/>
  <c r="C23" i="210"/>
  <c r="C22" i="210"/>
  <c r="C21" i="210"/>
  <c r="C20" i="210"/>
  <c r="C19" i="210"/>
  <c r="C18" i="210"/>
  <c r="C17" i="210"/>
  <c r="C16" i="210"/>
  <c r="C15" i="210"/>
  <c r="C14" i="210"/>
  <c r="C13" i="210"/>
  <c r="C12" i="210"/>
  <c r="C11" i="210"/>
  <c r="C10" i="210"/>
  <c r="C9" i="210"/>
  <c r="C8" i="210"/>
  <c r="C7" i="210"/>
  <c r="C42" i="210" s="1"/>
  <c r="C81" i="209"/>
  <c r="C80" i="209"/>
  <c r="C79" i="209"/>
  <c r="C78" i="209"/>
  <c r="C77" i="209"/>
  <c r="C76" i="209"/>
  <c r="C75" i="209"/>
  <c r="C74" i="209"/>
  <c r="C73" i="209"/>
  <c r="C72" i="209"/>
  <c r="C71" i="209"/>
  <c r="C70" i="209"/>
  <c r="C69" i="209"/>
  <c r="C68" i="209"/>
  <c r="C67" i="209"/>
  <c r="C66" i="209"/>
  <c r="C65" i="209"/>
  <c r="C64" i="209"/>
  <c r="C63" i="209"/>
  <c r="C62" i="209"/>
  <c r="C61" i="209"/>
  <c r="C60" i="209"/>
  <c r="C59" i="209"/>
  <c r="C58" i="209"/>
  <c r="C57" i="209"/>
  <c r="C56" i="209"/>
  <c r="C55" i="209"/>
  <c r="C54" i="209"/>
  <c r="C53" i="209"/>
  <c r="C52" i="209"/>
  <c r="C51" i="209"/>
  <c r="C50" i="209"/>
  <c r="C49" i="209"/>
  <c r="C48" i="209"/>
  <c r="C47" i="209"/>
  <c r="C46" i="209"/>
  <c r="C45" i="209"/>
  <c r="C44" i="209"/>
  <c r="R42" i="209"/>
  <c r="Q42" i="209"/>
  <c r="P42" i="209"/>
  <c r="O42" i="209"/>
  <c r="N42" i="209"/>
  <c r="M42" i="209"/>
  <c r="L42" i="209"/>
  <c r="K42" i="209"/>
  <c r="J42" i="209"/>
  <c r="I42" i="209"/>
  <c r="H42" i="209"/>
  <c r="G42" i="209"/>
  <c r="F42" i="209"/>
  <c r="E42" i="209"/>
  <c r="D42" i="209"/>
  <c r="B42" i="209"/>
  <c r="C41" i="209"/>
  <c r="C40" i="209"/>
  <c r="C39" i="209"/>
  <c r="C38" i="209"/>
  <c r="C37" i="209"/>
  <c r="C36" i="209"/>
  <c r="C35" i="209"/>
  <c r="C34" i="209"/>
  <c r="C33" i="209"/>
  <c r="C32" i="209"/>
  <c r="C31" i="209"/>
  <c r="C30" i="209"/>
  <c r="C29" i="209"/>
  <c r="C28" i="209"/>
  <c r="C27" i="209"/>
  <c r="C26" i="209"/>
  <c r="C25" i="209"/>
  <c r="C24" i="209"/>
  <c r="C23" i="209"/>
  <c r="C22" i="209"/>
  <c r="C21" i="209"/>
  <c r="C20" i="209"/>
  <c r="C19" i="209"/>
  <c r="C18" i="209"/>
  <c r="C17" i="209"/>
  <c r="C16" i="209"/>
  <c r="C15" i="209"/>
  <c r="C14" i="209"/>
  <c r="C13" i="209"/>
  <c r="C12" i="209"/>
  <c r="C11" i="209"/>
  <c r="C10" i="209"/>
  <c r="C9" i="209"/>
  <c r="C8" i="209"/>
  <c r="C7" i="209"/>
  <c r="C42" i="209" s="1"/>
  <c r="C81" i="208"/>
  <c r="C80" i="208"/>
  <c r="C79" i="208"/>
  <c r="C78" i="208"/>
  <c r="C77" i="208"/>
  <c r="C76" i="208"/>
  <c r="C75" i="208"/>
  <c r="C74" i="208"/>
  <c r="C73" i="208"/>
  <c r="C72" i="208"/>
  <c r="C71" i="208"/>
  <c r="C70" i="208"/>
  <c r="C69" i="208"/>
  <c r="C68" i="208"/>
  <c r="C67" i="208"/>
  <c r="C66" i="208"/>
  <c r="C65" i="208"/>
  <c r="C64" i="208"/>
  <c r="C63" i="208"/>
  <c r="C62" i="208"/>
  <c r="C61" i="208"/>
  <c r="C60" i="208"/>
  <c r="C59" i="208"/>
  <c r="C58" i="208"/>
  <c r="C57" i="208"/>
  <c r="C56" i="208"/>
  <c r="C55" i="208"/>
  <c r="C54" i="208"/>
  <c r="C53" i="208"/>
  <c r="C52" i="208"/>
  <c r="C51" i="208"/>
  <c r="C50" i="208"/>
  <c r="C49" i="208"/>
  <c r="C48" i="208"/>
  <c r="C47" i="208"/>
  <c r="C46" i="208"/>
  <c r="C45" i="208"/>
  <c r="C44" i="208"/>
  <c r="R42" i="208"/>
  <c r="Q42" i="208"/>
  <c r="P42" i="208"/>
  <c r="O42" i="208"/>
  <c r="N42" i="208"/>
  <c r="M42" i="208"/>
  <c r="L42" i="208"/>
  <c r="K42" i="208"/>
  <c r="J42" i="208"/>
  <c r="I42" i="208"/>
  <c r="H42" i="208"/>
  <c r="G42" i="208"/>
  <c r="F42" i="208"/>
  <c r="E42" i="208"/>
  <c r="D42" i="208"/>
  <c r="B42" i="208"/>
  <c r="C41" i="208"/>
  <c r="C40" i="208"/>
  <c r="C39" i="208"/>
  <c r="C38" i="208"/>
  <c r="C37" i="208"/>
  <c r="C36" i="208"/>
  <c r="C35" i="208"/>
  <c r="C34" i="208"/>
  <c r="C33" i="208"/>
  <c r="C32" i="208"/>
  <c r="C31" i="208"/>
  <c r="C30" i="208"/>
  <c r="C29" i="208"/>
  <c r="C28" i="208"/>
  <c r="C27" i="208"/>
  <c r="C26" i="208"/>
  <c r="C25" i="208"/>
  <c r="C24" i="208"/>
  <c r="C23" i="208"/>
  <c r="C22" i="208"/>
  <c r="C21" i="208"/>
  <c r="C20" i="208"/>
  <c r="C19" i="208"/>
  <c r="C18" i="208"/>
  <c r="C17" i="208"/>
  <c r="C16" i="208"/>
  <c r="C15" i="208"/>
  <c r="C14" i="208"/>
  <c r="C13" i="208"/>
  <c r="C12" i="208"/>
  <c r="C11" i="208"/>
  <c r="C10" i="208"/>
  <c r="C9" i="208"/>
  <c r="C8" i="208"/>
  <c r="C7" i="208"/>
  <c r="C42" i="208" s="1"/>
  <c r="C81" i="207"/>
  <c r="C80" i="207"/>
  <c r="C79" i="207"/>
  <c r="C78" i="207"/>
  <c r="C77" i="207"/>
  <c r="C76" i="207"/>
  <c r="C75" i="207"/>
  <c r="C74" i="207"/>
  <c r="C73" i="207"/>
  <c r="C72" i="207"/>
  <c r="C71" i="207"/>
  <c r="C70" i="207"/>
  <c r="C69" i="207"/>
  <c r="C68" i="207"/>
  <c r="C67" i="207"/>
  <c r="C66" i="207"/>
  <c r="C65" i="207"/>
  <c r="C64" i="207"/>
  <c r="C63" i="207"/>
  <c r="C62" i="207"/>
  <c r="C61" i="207"/>
  <c r="C60" i="207"/>
  <c r="C59" i="207"/>
  <c r="C58" i="207"/>
  <c r="C57" i="207"/>
  <c r="C56" i="207"/>
  <c r="C55" i="207"/>
  <c r="C54" i="207"/>
  <c r="C53" i="207"/>
  <c r="C52" i="207"/>
  <c r="C51" i="207"/>
  <c r="C50" i="207"/>
  <c r="C49" i="207"/>
  <c r="C48" i="207"/>
  <c r="C47" i="207"/>
  <c r="C46" i="207"/>
  <c r="C45" i="207"/>
  <c r="C44" i="207"/>
  <c r="R42" i="207"/>
  <c r="Q42" i="207"/>
  <c r="P42" i="207"/>
  <c r="O42" i="207"/>
  <c r="N42" i="207"/>
  <c r="M42" i="207"/>
  <c r="L42" i="207"/>
  <c r="K42" i="207"/>
  <c r="J42" i="207"/>
  <c r="I42" i="207"/>
  <c r="H42" i="207"/>
  <c r="G42" i="207"/>
  <c r="F42" i="207"/>
  <c r="E42" i="207"/>
  <c r="D42" i="207"/>
  <c r="B42" i="207"/>
  <c r="C41" i="207"/>
  <c r="C40" i="207"/>
  <c r="C39" i="207"/>
  <c r="C38" i="207"/>
  <c r="C37" i="207"/>
  <c r="C36" i="207"/>
  <c r="C35" i="207"/>
  <c r="C34" i="207"/>
  <c r="C33" i="207"/>
  <c r="C32" i="207"/>
  <c r="C31" i="207"/>
  <c r="C30" i="207"/>
  <c r="C29" i="207"/>
  <c r="C28" i="207"/>
  <c r="C27" i="207"/>
  <c r="C26" i="207"/>
  <c r="C25" i="207"/>
  <c r="C24" i="207"/>
  <c r="C23" i="207"/>
  <c r="C22" i="207"/>
  <c r="C21" i="207"/>
  <c r="C20" i="207"/>
  <c r="C19" i="207"/>
  <c r="C18" i="207"/>
  <c r="C17" i="207"/>
  <c r="C16" i="207"/>
  <c r="C15" i="207"/>
  <c r="C14" i="207"/>
  <c r="C13" i="207"/>
  <c r="C12" i="207"/>
  <c r="C11" i="207"/>
  <c r="C10" i="207"/>
  <c r="C9" i="207"/>
  <c r="C8" i="207"/>
  <c r="C7" i="207"/>
  <c r="C42" i="207" s="1"/>
  <c r="C81" i="206"/>
  <c r="C80" i="206"/>
  <c r="C79" i="206"/>
  <c r="C78" i="206"/>
  <c r="C77" i="206"/>
  <c r="C76" i="206"/>
  <c r="C75" i="206"/>
  <c r="C74" i="206"/>
  <c r="C73" i="206"/>
  <c r="C72" i="206"/>
  <c r="C71" i="206"/>
  <c r="C70" i="206"/>
  <c r="C69" i="206"/>
  <c r="C68" i="206"/>
  <c r="C67" i="206"/>
  <c r="C66" i="206"/>
  <c r="C65" i="206"/>
  <c r="C64" i="206"/>
  <c r="C63" i="206"/>
  <c r="C62" i="206"/>
  <c r="C61" i="206"/>
  <c r="C60" i="206"/>
  <c r="C59" i="206"/>
  <c r="C58" i="206"/>
  <c r="C57" i="206"/>
  <c r="C56" i="206"/>
  <c r="C55" i="206"/>
  <c r="C54" i="206"/>
  <c r="C53" i="206"/>
  <c r="C52" i="206"/>
  <c r="C51" i="206"/>
  <c r="C50" i="206"/>
  <c r="C49" i="206"/>
  <c r="C48" i="206"/>
  <c r="C47" i="206"/>
  <c r="C46" i="206"/>
  <c r="C45" i="206"/>
  <c r="C44" i="206"/>
  <c r="R42" i="206"/>
  <c r="Q42" i="206"/>
  <c r="P42" i="206"/>
  <c r="O42" i="206"/>
  <c r="N42" i="206"/>
  <c r="M42" i="206"/>
  <c r="L42" i="206"/>
  <c r="K42" i="206"/>
  <c r="J42" i="206"/>
  <c r="I42" i="206"/>
  <c r="H42" i="206"/>
  <c r="G42" i="206"/>
  <c r="F42" i="206"/>
  <c r="E42" i="206"/>
  <c r="D42" i="206"/>
  <c r="B42" i="206"/>
  <c r="C41" i="206"/>
  <c r="C40" i="206"/>
  <c r="C39" i="206"/>
  <c r="C38" i="206"/>
  <c r="C37" i="206"/>
  <c r="C36" i="206"/>
  <c r="C35" i="206"/>
  <c r="C34" i="206"/>
  <c r="C33" i="206"/>
  <c r="C32" i="206"/>
  <c r="C31" i="206"/>
  <c r="C30" i="206"/>
  <c r="C29" i="206"/>
  <c r="C28" i="206"/>
  <c r="C27" i="206"/>
  <c r="C26" i="206"/>
  <c r="C25" i="206"/>
  <c r="C24" i="206"/>
  <c r="C23" i="206"/>
  <c r="C22" i="206"/>
  <c r="C21" i="206"/>
  <c r="C20" i="206"/>
  <c r="C19" i="206"/>
  <c r="C18" i="206"/>
  <c r="C17" i="206"/>
  <c r="C16" i="206"/>
  <c r="C15" i="206"/>
  <c r="C14" i="206"/>
  <c r="C13" i="206"/>
  <c r="C12" i="206"/>
  <c r="C11" i="206"/>
  <c r="C10" i="206"/>
  <c r="C9" i="206"/>
  <c r="C8" i="206"/>
  <c r="C7" i="206"/>
  <c r="C42" i="206" s="1"/>
  <c r="C81" i="205"/>
  <c r="C80" i="205"/>
  <c r="C79" i="205"/>
  <c r="C78" i="205"/>
  <c r="C77" i="205"/>
  <c r="C76" i="205"/>
  <c r="C75" i="205"/>
  <c r="C74" i="205"/>
  <c r="C73" i="205"/>
  <c r="C72" i="205"/>
  <c r="C71" i="205"/>
  <c r="C70" i="205"/>
  <c r="C69" i="205"/>
  <c r="C68" i="205"/>
  <c r="C67" i="205"/>
  <c r="C66" i="205"/>
  <c r="C65" i="205"/>
  <c r="C64" i="205"/>
  <c r="C63" i="205"/>
  <c r="C62" i="205"/>
  <c r="C61" i="205"/>
  <c r="C60" i="205"/>
  <c r="C59" i="205"/>
  <c r="C58" i="205"/>
  <c r="C57" i="205"/>
  <c r="C56" i="205"/>
  <c r="C55" i="205"/>
  <c r="C54" i="205"/>
  <c r="C53" i="205"/>
  <c r="C52" i="205"/>
  <c r="C51" i="205"/>
  <c r="C50" i="205"/>
  <c r="C49" i="205"/>
  <c r="C48" i="205"/>
  <c r="C47" i="205"/>
  <c r="C46" i="205"/>
  <c r="C45" i="205"/>
  <c r="C44" i="205"/>
  <c r="R42" i="205"/>
  <c r="Q42" i="205"/>
  <c r="P42" i="205"/>
  <c r="O42" i="205"/>
  <c r="N42" i="205"/>
  <c r="M42" i="205"/>
  <c r="L42" i="205"/>
  <c r="K42" i="205"/>
  <c r="J42" i="205"/>
  <c r="I42" i="205"/>
  <c r="H42" i="205"/>
  <c r="G42" i="205"/>
  <c r="F42" i="205"/>
  <c r="E42" i="205"/>
  <c r="D42" i="205"/>
  <c r="B42" i="205"/>
  <c r="C41" i="205"/>
  <c r="C40" i="205"/>
  <c r="C39" i="205"/>
  <c r="C38" i="205"/>
  <c r="C37" i="205"/>
  <c r="C36" i="205"/>
  <c r="C35" i="205"/>
  <c r="C34" i="205"/>
  <c r="C33" i="205"/>
  <c r="C32" i="205"/>
  <c r="C31" i="205"/>
  <c r="C30" i="205"/>
  <c r="C29" i="205"/>
  <c r="C28" i="205"/>
  <c r="C27" i="205"/>
  <c r="C26" i="205"/>
  <c r="C25" i="205"/>
  <c r="C24" i="205"/>
  <c r="C23" i="205"/>
  <c r="C22" i="205"/>
  <c r="C21" i="205"/>
  <c r="C20" i="205"/>
  <c r="C19" i="205"/>
  <c r="C18" i="205"/>
  <c r="C17" i="205"/>
  <c r="C16" i="205"/>
  <c r="C15" i="205"/>
  <c r="C14" i="205"/>
  <c r="C13" i="205"/>
  <c r="C12" i="205"/>
  <c r="C11" i="205"/>
  <c r="C10" i="205"/>
  <c r="C9" i="205"/>
  <c r="C8" i="205"/>
  <c r="C7" i="205"/>
  <c r="C42" i="205" s="1"/>
  <c r="C81" i="204"/>
  <c r="C80" i="204"/>
  <c r="C79" i="204"/>
  <c r="C78" i="204"/>
  <c r="C77" i="204"/>
  <c r="C76" i="204"/>
  <c r="C75" i="204"/>
  <c r="C74" i="204"/>
  <c r="C73" i="204"/>
  <c r="C72" i="204"/>
  <c r="C71" i="204"/>
  <c r="C70" i="204"/>
  <c r="C69" i="204"/>
  <c r="C68" i="204"/>
  <c r="C67" i="204"/>
  <c r="C66" i="204"/>
  <c r="C65" i="204"/>
  <c r="C64" i="204"/>
  <c r="C63" i="204"/>
  <c r="C62" i="204"/>
  <c r="C61" i="204"/>
  <c r="C60" i="204"/>
  <c r="C59" i="204"/>
  <c r="C58" i="204"/>
  <c r="C57" i="204"/>
  <c r="C56" i="204"/>
  <c r="C55" i="204"/>
  <c r="C54" i="204"/>
  <c r="C53" i="204"/>
  <c r="C52" i="204"/>
  <c r="C51" i="204"/>
  <c r="C50" i="204"/>
  <c r="C49" i="204"/>
  <c r="C48" i="204"/>
  <c r="C47" i="204"/>
  <c r="C46" i="204"/>
  <c r="C45" i="204"/>
  <c r="C44" i="204"/>
  <c r="R42" i="204"/>
  <c r="Q42" i="204"/>
  <c r="P42" i="204"/>
  <c r="O42" i="204"/>
  <c r="N42" i="204"/>
  <c r="M42" i="204"/>
  <c r="L42" i="204"/>
  <c r="K42" i="204"/>
  <c r="J42" i="204"/>
  <c r="I42" i="204"/>
  <c r="H42" i="204"/>
  <c r="G42" i="204"/>
  <c r="F42" i="204"/>
  <c r="E42" i="204"/>
  <c r="D42" i="204"/>
  <c r="B42" i="204"/>
  <c r="C41" i="204"/>
  <c r="C40" i="204"/>
  <c r="C39" i="204"/>
  <c r="C38" i="204"/>
  <c r="C37" i="204"/>
  <c r="C36" i="204"/>
  <c r="C35" i="204"/>
  <c r="C34" i="204"/>
  <c r="C33" i="204"/>
  <c r="C32" i="204"/>
  <c r="C31" i="204"/>
  <c r="C30" i="204"/>
  <c r="C29" i="204"/>
  <c r="C28" i="204"/>
  <c r="C27" i="204"/>
  <c r="C26" i="204"/>
  <c r="C25" i="204"/>
  <c r="C24" i="204"/>
  <c r="C23" i="204"/>
  <c r="C22" i="204"/>
  <c r="C21" i="204"/>
  <c r="C20" i="204"/>
  <c r="C19" i="204"/>
  <c r="C18" i="204"/>
  <c r="C17" i="204"/>
  <c r="C16" i="204"/>
  <c r="C15" i="204"/>
  <c r="C14" i="204"/>
  <c r="C13" i="204"/>
  <c r="C12" i="204"/>
  <c r="C11" i="204"/>
  <c r="C10" i="204"/>
  <c r="C9" i="204"/>
  <c r="C8" i="204"/>
  <c r="C7" i="204"/>
  <c r="C42" i="204" s="1"/>
  <c r="C81" i="203"/>
  <c r="C80" i="203"/>
  <c r="C79" i="203"/>
  <c r="C78" i="203"/>
  <c r="C77" i="203"/>
  <c r="C76" i="203"/>
  <c r="C75" i="203"/>
  <c r="C74" i="203"/>
  <c r="C73" i="203"/>
  <c r="C72" i="203"/>
  <c r="C71" i="203"/>
  <c r="C70" i="203"/>
  <c r="C69" i="203"/>
  <c r="C68" i="203"/>
  <c r="C67" i="203"/>
  <c r="C66" i="203"/>
  <c r="C65" i="203"/>
  <c r="C64" i="203"/>
  <c r="C63" i="203"/>
  <c r="C62" i="203"/>
  <c r="C61" i="203"/>
  <c r="C60" i="203"/>
  <c r="C59" i="203"/>
  <c r="C58" i="203"/>
  <c r="C57" i="203"/>
  <c r="C56" i="203"/>
  <c r="C55" i="203"/>
  <c r="C54" i="203"/>
  <c r="C53" i="203"/>
  <c r="C52" i="203"/>
  <c r="C51" i="203"/>
  <c r="C50" i="203"/>
  <c r="C49" i="203"/>
  <c r="C48" i="203"/>
  <c r="C47" i="203"/>
  <c r="C46" i="203"/>
  <c r="C45" i="203"/>
  <c r="C44" i="203"/>
  <c r="R42" i="203"/>
  <c r="Q42" i="203"/>
  <c r="P42" i="203"/>
  <c r="O42" i="203"/>
  <c r="N42" i="203"/>
  <c r="M42" i="203"/>
  <c r="L42" i="203"/>
  <c r="K42" i="203"/>
  <c r="J42" i="203"/>
  <c r="I42" i="203"/>
  <c r="H42" i="203"/>
  <c r="G42" i="203"/>
  <c r="F42" i="203"/>
  <c r="E42" i="203"/>
  <c r="D42" i="203"/>
  <c r="B42" i="203"/>
  <c r="C41" i="203"/>
  <c r="C40" i="203"/>
  <c r="C39" i="203"/>
  <c r="C38" i="203"/>
  <c r="C37" i="203"/>
  <c r="C36" i="203"/>
  <c r="C35" i="203"/>
  <c r="C34" i="203"/>
  <c r="C33" i="203"/>
  <c r="C32" i="203"/>
  <c r="C31" i="203"/>
  <c r="C30" i="203"/>
  <c r="C29" i="203"/>
  <c r="C28" i="203"/>
  <c r="C27" i="203"/>
  <c r="C26" i="203"/>
  <c r="C25" i="203"/>
  <c r="C24" i="203"/>
  <c r="C23" i="203"/>
  <c r="C22" i="203"/>
  <c r="C21" i="203"/>
  <c r="C20" i="203"/>
  <c r="C19" i="203"/>
  <c r="C18" i="203"/>
  <c r="C17" i="203"/>
  <c r="C16" i="203"/>
  <c r="C15" i="203"/>
  <c r="C14" i="203"/>
  <c r="C13" i="203"/>
  <c r="C12" i="203"/>
  <c r="C11" i="203"/>
  <c r="C10" i="203"/>
  <c r="C9" i="203"/>
  <c r="C8" i="203"/>
  <c r="C7" i="203"/>
  <c r="C42" i="203" s="1"/>
  <c r="C81" i="202"/>
  <c r="C80" i="202"/>
  <c r="C79" i="202"/>
  <c r="C78" i="202"/>
  <c r="C77" i="202"/>
  <c r="C76" i="202"/>
  <c r="C75" i="202"/>
  <c r="C74" i="202"/>
  <c r="C73" i="202"/>
  <c r="C72" i="202"/>
  <c r="C71" i="202"/>
  <c r="C70" i="202"/>
  <c r="C69" i="202"/>
  <c r="C68" i="202"/>
  <c r="C67" i="202"/>
  <c r="C66" i="202"/>
  <c r="C65" i="202"/>
  <c r="C64" i="202"/>
  <c r="C63" i="202"/>
  <c r="C62" i="202"/>
  <c r="C61" i="202"/>
  <c r="C60" i="202"/>
  <c r="C59" i="202"/>
  <c r="C58" i="202"/>
  <c r="C57" i="202"/>
  <c r="C56" i="202"/>
  <c r="C55" i="202"/>
  <c r="C54" i="202"/>
  <c r="C53" i="202"/>
  <c r="C52" i="202"/>
  <c r="C51" i="202"/>
  <c r="C50" i="202"/>
  <c r="C49" i="202"/>
  <c r="C48" i="202"/>
  <c r="C47" i="202"/>
  <c r="C46" i="202"/>
  <c r="C45" i="202"/>
  <c r="C44" i="202"/>
  <c r="R42" i="202"/>
  <c r="Q42" i="202"/>
  <c r="P42" i="202"/>
  <c r="O42" i="202"/>
  <c r="N42" i="202"/>
  <c r="M42" i="202"/>
  <c r="L42" i="202"/>
  <c r="K42" i="202"/>
  <c r="J42" i="202"/>
  <c r="I42" i="202"/>
  <c r="H42" i="202"/>
  <c r="G42" i="202"/>
  <c r="F42" i="202"/>
  <c r="E42" i="202"/>
  <c r="D42" i="202"/>
  <c r="B42" i="202"/>
  <c r="C41" i="202"/>
  <c r="C40" i="202"/>
  <c r="C39" i="202"/>
  <c r="C38" i="202"/>
  <c r="C37" i="202"/>
  <c r="C36" i="202"/>
  <c r="C35" i="202"/>
  <c r="C34" i="202"/>
  <c r="C33" i="202"/>
  <c r="C32" i="202"/>
  <c r="C31" i="202"/>
  <c r="C30" i="202"/>
  <c r="C29" i="202"/>
  <c r="C28" i="202"/>
  <c r="C27" i="202"/>
  <c r="C26" i="202"/>
  <c r="C25" i="202"/>
  <c r="C24" i="202"/>
  <c r="C23" i="202"/>
  <c r="C22" i="202"/>
  <c r="C21" i="202"/>
  <c r="C20" i="202"/>
  <c r="C19" i="202"/>
  <c r="C18" i="202"/>
  <c r="C17" i="202"/>
  <c r="C16" i="202"/>
  <c r="C15" i="202"/>
  <c r="C14" i="202"/>
  <c r="C13" i="202"/>
  <c r="C12" i="202"/>
  <c r="C11" i="202"/>
  <c r="C10" i="202"/>
  <c r="C9" i="202"/>
  <c r="C8" i="202"/>
  <c r="C7" i="202"/>
  <c r="C42" i="202" s="1"/>
  <c r="C81" i="201"/>
  <c r="C80" i="201"/>
  <c r="C79" i="201"/>
  <c r="C78" i="201"/>
  <c r="C77" i="201"/>
  <c r="C76" i="201"/>
  <c r="C75" i="201"/>
  <c r="C74" i="201"/>
  <c r="C73" i="201"/>
  <c r="C72" i="201"/>
  <c r="C71" i="201"/>
  <c r="C70" i="201"/>
  <c r="C69" i="201"/>
  <c r="C68" i="201"/>
  <c r="C67" i="201"/>
  <c r="C66" i="201"/>
  <c r="C65" i="201"/>
  <c r="C64" i="201"/>
  <c r="C63" i="201"/>
  <c r="C62" i="201"/>
  <c r="C61" i="201"/>
  <c r="C60" i="201"/>
  <c r="C59" i="201"/>
  <c r="C58" i="201"/>
  <c r="C57" i="201"/>
  <c r="C56" i="201"/>
  <c r="C55" i="201"/>
  <c r="C54" i="201"/>
  <c r="C53" i="201"/>
  <c r="C52" i="201"/>
  <c r="C51" i="201"/>
  <c r="C50" i="201"/>
  <c r="C49" i="201"/>
  <c r="C48" i="201"/>
  <c r="C47" i="201"/>
  <c r="C46" i="201"/>
  <c r="C45" i="201"/>
  <c r="C44" i="201"/>
  <c r="R42" i="201"/>
  <c r="Q42" i="201"/>
  <c r="P42" i="201"/>
  <c r="O42" i="201"/>
  <c r="N42" i="201"/>
  <c r="M42" i="201"/>
  <c r="L42" i="201"/>
  <c r="K42" i="201"/>
  <c r="J42" i="201"/>
  <c r="I42" i="201"/>
  <c r="H42" i="201"/>
  <c r="G42" i="201"/>
  <c r="F42" i="201"/>
  <c r="E42" i="201"/>
  <c r="D42" i="201"/>
  <c r="B42" i="201"/>
  <c r="C41" i="201"/>
  <c r="C40" i="201"/>
  <c r="C39" i="201"/>
  <c r="C38" i="201"/>
  <c r="C37" i="201"/>
  <c r="C36" i="201"/>
  <c r="C35" i="201"/>
  <c r="C34" i="201"/>
  <c r="C33" i="201"/>
  <c r="C32" i="201"/>
  <c r="C31" i="201"/>
  <c r="C30" i="201"/>
  <c r="C29" i="201"/>
  <c r="C28" i="201"/>
  <c r="C27" i="201"/>
  <c r="C26" i="201"/>
  <c r="C25" i="201"/>
  <c r="C24" i="201"/>
  <c r="C23" i="201"/>
  <c r="C22" i="201"/>
  <c r="C21" i="201"/>
  <c r="C20" i="201"/>
  <c r="C19" i="201"/>
  <c r="C18" i="201"/>
  <c r="C17" i="201"/>
  <c r="C16" i="201"/>
  <c r="C15" i="201"/>
  <c r="C14" i="201"/>
  <c r="C13" i="201"/>
  <c r="C12" i="201"/>
  <c r="C11" i="201"/>
  <c r="C10" i="201"/>
  <c r="C9" i="201"/>
  <c r="C8" i="201"/>
  <c r="C7" i="201"/>
  <c r="C42" i="201" s="1"/>
  <c r="C81" i="200"/>
  <c r="C80" i="200"/>
  <c r="C79" i="200"/>
  <c r="C78" i="200"/>
  <c r="C77" i="200"/>
  <c r="C76" i="200"/>
  <c r="C75" i="200"/>
  <c r="C74" i="200"/>
  <c r="C73" i="200"/>
  <c r="C72" i="200"/>
  <c r="C71" i="200"/>
  <c r="C70" i="200"/>
  <c r="C69" i="200"/>
  <c r="C68" i="200"/>
  <c r="C67" i="200"/>
  <c r="C66" i="200"/>
  <c r="C65" i="200"/>
  <c r="C64" i="200"/>
  <c r="C63" i="200"/>
  <c r="C62" i="200"/>
  <c r="C61" i="200"/>
  <c r="C60" i="200"/>
  <c r="C59" i="200"/>
  <c r="C58" i="200"/>
  <c r="C57" i="200"/>
  <c r="C56" i="200"/>
  <c r="C55" i="200"/>
  <c r="C54" i="200"/>
  <c r="C53" i="200"/>
  <c r="C52" i="200"/>
  <c r="C51" i="200"/>
  <c r="C50" i="200"/>
  <c r="C49" i="200"/>
  <c r="C48" i="200"/>
  <c r="C47" i="200"/>
  <c r="C46" i="200"/>
  <c r="C45" i="200"/>
  <c r="C44" i="200"/>
  <c r="R42" i="200"/>
  <c r="Q42" i="200"/>
  <c r="P42" i="200"/>
  <c r="O42" i="200"/>
  <c r="N42" i="200"/>
  <c r="M42" i="200"/>
  <c r="L42" i="200"/>
  <c r="K42" i="200"/>
  <c r="J42" i="200"/>
  <c r="I42" i="200"/>
  <c r="H42" i="200"/>
  <c r="G42" i="200"/>
  <c r="F42" i="200"/>
  <c r="E42" i="200"/>
  <c r="D42" i="200"/>
  <c r="B42" i="200"/>
  <c r="C41" i="200"/>
  <c r="C40" i="200"/>
  <c r="C39" i="200"/>
  <c r="C38" i="200"/>
  <c r="C37" i="200"/>
  <c r="C36" i="200"/>
  <c r="C35" i="200"/>
  <c r="C34" i="200"/>
  <c r="C33" i="200"/>
  <c r="C32" i="200"/>
  <c r="C31" i="200"/>
  <c r="C30" i="200"/>
  <c r="C29" i="200"/>
  <c r="C28" i="200"/>
  <c r="C27" i="200"/>
  <c r="C26" i="200"/>
  <c r="C25" i="200"/>
  <c r="C24" i="200"/>
  <c r="C23" i="200"/>
  <c r="C22" i="200"/>
  <c r="C21" i="200"/>
  <c r="C20" i="200"/>
  <c r="C19" i="200"/>
  <c r="C18" i="200"/>
  <c r="C17" i="200"/>
  <c r="C16" i="200"/>
  <c r="C15" i="200"/>
  <c r="C14" i="200"/>
  <c r="C13" i="200"/>
  <c r="C12" i="200"/>
  <c r="C11" i="200"/>
  <c r="C10" i="200"/>
  <c r="C9" i="200"/>
  <c r="C8" i="200"/>
  <c r="C7" i="200"/>
  <c r="C42" i="200" s="1"/>
  <c r="C81" i="199"/>
  <c r="C80" i="199"/>
  <c r="C79" i="199"/>
  <c r="C78" i="199"/>
  <c r="C77" i="199"/>
  <c r="C76" i="199"/>
  <c r="C75" i="199"/>
  <c r="C74" i="199"/>
  <c r="C73" i="199"/>
  <c r="C72" i="199"/>
  <c r="C71" i="199"/>
  <c r="C70" i="199"/>
  <c r="C69" i="199"/>
  <c r="C68" i="199"/>
  <c r="C67" i="199"/>
  <c r="C66" i="199"/>
  <c r="C65" i="199"/>
  <c r="C64" i="199"/>
  <c r="C63" i="199"/>
  <c r="C62" i="199"/>
  <c r="C61" i="199"/>
  <c r="C60" i="199"/>
  <c r="C59" i="199"/>
  <c r="C58" i="199"/>
  <c r="C57" i="199"/>
  <c r="C56" i="199"/>
  <c r="C55" i="199"/>
  <c r="C54" i="199"/>
  <c r="C53" i="199"/>
  <c r="C52" i="199"/>
  <c r="C51" i="199"/>
  <c r="C50" i="199"/>
  <c r="C49" i="199"/>
  <c r="C48" i="199"/>
  <c r="C47" i="199"/>
  <c r="C46" i="199"/>
  <c r="C45" i="199"/>
  <c r="C44" i="199"/>
  <c r="R42" i="199"/>
  <c r="Q42" i="199"/>
  <c r="P42" i="199"/>
  <c r="O42" i="199"/>
  <c r="N42" i="199"/>
  <c r="M42" i="199"/>
  <c r="L42" i="199"/>
  <c r="K42" i="199"/>
  <c r="J42" i="199"/>
  <c r="I42" i="199"/>
  <c r="H42" i="199"/>
  <c r="G42" i="199"/>
  <c r="F42" i="199"/>
  <c r="E42" i="199"/>
  <c r="D42" i="199"/>
  <c r="B42" i="199"/>
  <c r="C41" i="199"/>
  <c r="C40" i="199"/>
  <c r="C39" i="199"/>
  <c r="C38" i="199"/>
  <c r="C37" i="199"/>
  <c r="C36" i="199"/>
  <c r="C35" i="199"/>
  <c r="C34" i="199"/>
  <c r="C33" i="199"/>
  <c r="C32" i="199"/>
  <c r="C31" i="199"/>
  <c r="C30" i="199"/>
  <c r="C29" i="199"/>
  <c r="C28" i="199"/>
  <c r="C27" i="199"/>
  <c r="C26" i="199"/>
  <c r="C25" i="199"/>
  <c r="C24" i="199"/>
  <c r="C23" i="199"/>
  <c r="C22" i="199"/>
  <c r="C21" i="199"/>
  <c r="C20" i="199"/>
  <c r="C19" i="199"/>
  <c r="C18" i="199"/>
  <c r="C17" i="199"/>
  <c r="C16" i="199"/>
  <c r="C15" i="199"/>
  <c r="C14" i="199"/>
  <c r="C13" i="199"/>
  <c r="C12" i="199"/>
  <c r="C11" i="199"/>
  <c r="C10" i="199"/>
  <c r="C9" i="199"/>
  <c r="C8" i="199"/>
  <c r="C7" i="199"/>
  <c r="C42" i="199" s="1"/>
  <c r="C81" i="198"/>
  <c r="C80" i="198"/>
  <c r="C79" i="198"/>
  <c r="C78" i="198"/>
  <c r="C77" i="198"/>
  <c r="C76" i="198"/>
  <c r="C75" i="198"/>
  <c r="C74" i="198"/>
  <c r="C73" i="198"/>
  <c r="C72" i="198"/>
  <c r="C71" i="198"/>
  <c r="C70" i="198"/>
  <c r="C69" i="198"/>
  <c r="C68" i="198"/>
  <c r="C67" i="198"/>
  <c r="C66" i="198"/>
  <c r="C65" i="198"/>
  <c r="C64" i="198"/>
  <c r="C63" i="198"/>
  <c r="C62" i="198"/>
  <c r="C61" i="198"/>
  <c r="C60" i="198"/>
  <c r="C59" i="198"/>
  <c r="C58" i="198"/>
  <c r="C57" i="198"/>
  <c r="C56" i="198"/>
  <c r="C55" i="198"/>
  <c r="C54" i="198"/>
  <c r="C53" i="198"/>
  <c r="C52" i="198"/>
  <c r="C51" i="198"/>
  <c r="C50" i="198"/>
  <c r="C49" i="198"/>
  <c r="C48" i="198"/>
  <c r="C47" i="198"/>
  <c r="C46" i="198"/>
  <c r="C45" i="198"/>
  <c r="C44" i="198"/>
  <c r="R42" i="198"/>
  <c r="Q42" i="198"/>
  <c r="P42" i="198"/>
  <c r="O42" i="198"/>
  <c r="N42" i="198"/>
  <c r="M42" i="198"/>
  <c r="L42" i="198"/>
  <c r="K42" i="198"/>
  <c r="J42" i="198"/>
  <c r="I42" i="198"/>
  <c r="H42" i="198"/>
  <c r="G42" i="198"/>
  <c r="F42" i="198"/>
  <c r="E42" i="198"/>
  <c r="D42" i="198"/>
  <c r="B42" i="198"/>
  <c r="C41" i="198"/>
  <c r="C40" i="198"/>
  <c r="C39" i="198"/>
  <c r="C38" i="198"/>
  <c r="C37" i="198"/>
  <c r="C36" i="198"/>
  <c r="C35" i="198"/>
  <c r="C34" i="198"/>
  <c r="C33" i="198"/>
  <c r="C32" i="198"/>
  <c r="C31" i="198"/>
  <c r="C30" i="198"/>
  <c r="C29" i="198"/>
  <c r="C28" i="198"/>
  <c r="C27" i="198"/>
  <c r="C26" i="198"/>
  <c r="C25" i="198"/>
  <c r="C24" i="198"/>
  <c r="C23" i="198"/>
  <c r="C22" i="198"/>
  <c r="C21" i="198"/>
  <c r="C20" i="198"/>
  <c r="C19" i="198"/>
  <c r="C18" i="198"/>
  <c r="C17" i="198"/>
  <c r="C16" i="198"/>
  <c r="C15" i="198"/>
  <c r="C14" i="198"/>
  <c r="C13" i="198"/>
  <c r="C12" i="198"/>
  <c r="C11" i="198"/>
  <c r="C10" i="198"/>
  <c r="C9" i="198"/>
  <c r="C8" i="198"/>
  <c r="C7" i="198"/>
  <c r="C42" i="198" s="1"/>
  <c r="C81" i="197"/>
  <c r="C80" i="197"/>
  <c r="C79" i="197"/>
  <c r="C78" i="197"/>
  <c r="C77" i="197"/>
  <c r="C76" i="197"/>
  <c r="C75" i="197"/>
  <c r="C74" i="197"/>
  <c r="C73" i="197"/>
  <c r="C72" i="197"/>
  <c r="C71" i="197"/>
  <c r="C70" i="197"/>
  <c r="C69" i="197"/>
  <c r="C68" i="197"/>
  <c r="C67" i="197"/>
  <c r="C66" i="197"/>
  <c r="C65" i="197"/>
  <c r="C64" i="197"/>
  <c r="C63" i="197"/>
  <c r="C62" i="197"/>
  <c r="C61" i="197"/>
  <c r="C60" i="197"/>
  <c r="C59" i="197"/>
  <c r="C58" i="197"/>
  <c r="C57" i="197"/>
  <c r="C56" i="197"/>
  <c r="C55" i="197"/>
  <c r="C54" i="197"/>
  <c r="C53" i="197"/>
  <c r="C52" i="197"/>
  <c r="C51" i="197"/>
  <c r="C50" i="197"/>
  <c r="C49" i="197"/>
  <c r="C48" i="197"/>
  <c r="C47" i="197"/>
  <c r="C46" i="197"/>
  <c r="C45" i="197"/>
  <c r="C44" i="197"/>
  <c r="R42" i="197"/>
  <c r="Q42" i="197"/>
  <c r="P42" i="197"/>
  <c r="O42" i="197"/>
  <c r="N42" i="197"/>
  <c r="M42" i="197"/>
  <c r="L42" i="197"/>
  <c r="K42" i="197"/>
  <c r="J42" i="197"/>
  <c r="I42" i="197"/>
  <c r="H42" i="197"/>
  <c r="G42" i="197"/>
  <c r="F42" i="197"/>
  <c r="E42" i="197"/>
  <c r="D42" i="197"/>
  <c r="B42" i="197"/>
  <c r="C41" i="197"/>
  <c r="C40" i="197"/>
  <c r="C39" i="197"/>
  <c r="C38" i="197"/>
  <c r="C37" i="197"/>
  <c r="C36" i="197"/>
  <c r="C35" i="197"/>
  <c r="C34" i="197"/>
  <c r="C33" i="197"/>
  <c r="C32" i="197"/>
  <c r="C31" i="197"/>
  <c r="C30" i="197"/>
  <c r="C29" i="197"/>
  <c r="C28" i="197"/>
  <c r="C27" i="197"/>
  <c r="C26" i="197"/>
  <c r="C25" i="197"/>
  <c r="C24" i="197"/>
  <c r="C23" i="197"/>
  <c r="C22" i="197"/>
  <c r="C21" i="197"/>
  <c r="C20" i="197"/>
  <c r="C19" i="197"/>
  <c r="C18" i="197"/>
  <c r="C17" i="197"/>
  <c r="C16" i="197"/>
  <c r="C15" i="197"/>
  <c r="C14" i="197"/>
  <c r="C13" i="197"/>
  <c r="C12" i="197"/>
  <c r="C11" i="197"/>
  <c r="C10" i="197"/>
  <c r="C9" i="197"/>
  <c r="C8" i="197"/>
  <c r="C7" i="197"/>
  <c r="C42" i="197" s="1"/>
  <c r="C81" i="196"/>
  <c r="C80" i="196"/>
  <c r="C79" i="196"/>
  <c r="C78" i="196"/>
  <c r="C77" i="196"/>
  <c r="C76" i="196"/>
  <c r="C75" i="196"/>
  <c r="C74" i="196"/>
  <c r="C73" i="196"/>
  <c r="C72" i="196"/>
  <c r="C71" i="196"/>
  <c r="C70" i="196"/>
  <c r="C69" i="196"/>
  <c r="C68" i="196"/>
  <c r="C67" i="196"/>
  <c r="C66" i="196"/>
  <c r="C65" i="196"/>
  <c r="C64" i="196"/>
  <c r="C63" i="196"/>
  <c r="C62" i="196"/>
  <c r="C61" i="196"/>
  <c r="C60" i="196"/>
  <c r="C59" i="196"/>
  <c r="C58" i="196"/>
  <c r="C57" i="196"/>
  <c r="C56" i="196"/>
  <c r="C55" i="196"/>
  <c r="C54" i="196"/>
  <c r="C53" i="196"/>
  <c r="C52" i="196"/>
  <c r="C51" i="196"/>
  <c r="C50" i="196"/>
  <c r="C49" i="196"/>
  <c r="C48" i="196"/>
  <c r="C47" i="196"/>
  <c r="C46" i="196"/>
  <c r="C45" i="196"/>
  <c r="C44" i="196"/>
  <c r="R42" i="196"/>
  <c r="Q42" i="196"/>
  <c r="P42" i="196"/>
  <c r="O42" i="196"/>
  <c r="N42" i="196"/>
  <c r="M42" i="196"/>
  <c r="L42" i="196"/>
  <c r="K42" i="196"/>
  <c r="J42" i="196"/>
  <c r="I42" i="196"/>
  <c r="H42" i="196"/>
  <c r="G42" i="196"/>
  <c r="F42" i="196"/>
  <c r="E42" i="196"/>
  <c r="D42" i="196"/>
  <c r="B42" i="196"/>
  <c r="C41" i="196"/>
  <c r="C40" i="196"/>
  <c r="C39" i="196"/>
  <c r="C38" i="196"/>
  <c r="C37" i="196"/>
  <c r="C36" i="196"/>
  <c r="C35" i="196"/>
  <c r="C34" i="196"/>
  <c r="C33" i="196"/>
  <c r="C32" i="196"/>
  <c r="C31" i="196"/>
  <c r="C30" i="196"/>
  <c r="C29" i="196"/>
  <c r="C28" i="196"/>
  <c r="C27" i="196"/>
  <c r="C26" i="196"/>
  <c r="C25" i="196"/>
  <c r="C24" i="196"/>
  <c r="C23" i="196"/>
  <c r="C22" i="196"/>
  <c r="C21" i="196"/>
  <c r="C20" i="196"/>
  <c r="C19" i="196"/>
  <c r="C18" i="196"/>
  <c r="C17" i="196"/>
  <c r="C16" i="196"/>
  <c r="C15" i="196"/>
  <c r="C14" i="196"/>
  <c r="C13" i="196"/>
  <c r="C12" i="196"/>
  <c r="C11" i="196"/>
  <c r="C10" i="196"/>
  <c r="C9" i="196"/>
  <c r="C8" i="196"/>
  <c r="C7" i="196"/>
  <c r="C42" i="196" s="1"/>
  <c r="C81" i="195"/>
  <c r="C80" i="195"/>
  <c r="C79" i="195"/>
  <c r="C78" i="195"/>
  <c r="C77" i="195"/>
  <c r="C76" i="195"/>
  <c r="C75" i="195"/>
  <c r="C74" i="195"/>
  <c r="C73" i="195"/>
  <c r="C72" i="195"/>
  <c r="C71" i="195"/>
  <c r="C70" i="195"/>
  <c r="C69" i="195"/>
  <c r="C68" i="195"/>
  <c r="C67" i="195"/>
  <c r="C66" i="195"/>
  <c r="C65" i="195"/>
  <c r="C64" i="195"/>
  <c r="C63" i="195"/>
  <c r="C62" i="195"/>
  <c r="C61" i="195"/>
  <c r="C60" i="195"/>
  <c r="C59" i="195"/>
  <c r="C58" i="195"/>
  <c r="C57" i="195"/>
  <c r="C56" i="195"/>
  <c r="C55" i="195"/>
  <c r="C54" i="195"/>
  <c r="C53" i="195"/>
  <c r="C52" i="195"/>
  <c r="C51" i="195"/>
  <c r="C50" i="195"/>
  <c r="C49" i="195"/>
  <c r="C48" i="195"/>
  <c r="C47" i="195"/>
  <c r="C46" i="195"/>
  <c r="C45" i="195"/>
  <c r="C44" i="195"/>
  <c r="R42" i="195"/>
  <c r="Q42" i="195"/>
  <c r="P42" i="195"/>
  <c r="O42" i="195"/>
  <c r="N42" i="195"/>
  <c r="M42" i="195"/>
  <c r="L42" i="195"/>
  <c r="K42" i="195"/>
  <c r="J42" i="195"/>
  <c r="I42" i="195"/>
  <c r="H42" i="195"/>
  <c r="G42" i="195"/>
  <c r="F42" i="195"/>
  <c r="E42" i="195"/>
  <c r="D42" i="195"/>
  <c r="B42" i="195"/>
  <c r="C41" i="195"/>
  <c r="C40" i="195"/>
  <c r="C39" i="195"/>
  <c r="C38" i="195"/>
  <c r="C37" i="195"/>
  <c r="C36" i="195"/>
  <c r="C35" i="195"/>
  <c r="C34" i="195"/>
  <c r="C33" i="195"/>
  <c r="C32" i="195"/>
  <c r="C31" i="195"/>
  <c r="C30" i="195"/>
  <c r="C29" i="195"/>
  <c r="C28" i="195"/>
  <c r="C27" i="195"/>
  <c r="C26" i="195"/>
  <c r="C25" i="195"/>
  <c r="C24" i="195"/>
  <c r="C23" i="195"/>
  <c r="C22" i="195"/>
  <c r="C21" i="195"/>
  <c r="C20" i="195"/>
  <c r="C19" i="195"/>
  <c r="C18" i="195"/>
  <c r="C17" i="195"/>
  <c r="C16" i="195"/>
  <c r="C15" i="195"/>
  <c r="C14" i="195"/>
  <c r="C13" i="195"/>
  <c r="C12" i="195"/>
  <c r="C11" i="195"/>
  <c r="C10" i="195"/>
  <c r="C9" i="195"/>
  <c r="C8" i="195"/>
  <c r="C7" i="195"/>
  <c r="C42" i="195" s="1"/>
  <c r="C81" i="194"/>
  <c r="C80" i="194"/>
  <c r="C79" i="194"/>
  <c r="C78" i="194"/>
  <c r="C77" i="194"/>
  <c r="C76" i="194"/>
  <c r="C75" i="194"/>
  <c r="C74" i="194"/>
  <c r="C73" i="194"/>
  <c r="C72" i="194"/>
  <c r="C71" i="194"/>
  <c r="C70" i="194"/>
  <c r="C69" i="194"/>
  <c r="C68" i="194"/>
  <c r="C67" i="194"/>
  <c r="C66" i="194"/>
  <c r="C65" i="194"/>
  <c r="C64" i="194"/>
  <c r="C63" i="194"/>
  <c r="C62" i="194"/>
  <c r="C61" i="194"/>
  <c r="C60" i="194"/>
  <c r="C59" i="194"/>
  <c r="C58" i="194"/>
  <c r="C57" i="194"/>
  <c r="C56" i="194"/>
  <c r="C55" i="194"/>
  <c r="C54" i="194"/>
  <c r="C53" i="194"/>
  <c r="C52" i="194"/>
  <c r="C51" i="194"/>
  <c r="C50" i="194"/>
  <c r="C49" i="194"/>
  <c r="C48" i="194"/>
  <c r="C47" i="194"/>
  <c r="C46" i="194"/>
  <c r="C45" i="194"/>
  <c r="C44" i="194"/>
  <c r="R42" i="194"/>
  <c r="Q42" i="194"/>
  <c r="P42" i="194"/>
  <c r="O42" i="194"/>
  <c r="N42" i="194"/>
  <c r="M42" i="194"/>
  <c r="L42" i="194"/>
  <c r="K42" i="194"/>
  <c r="J42" i="194"/>
  <c r="I42" i="194"/>
  <c r="H42" i="194"/>
  <c r="G42" i="194"/>
  <c r="F42" i="194"/>
  <c r="E42" i="194"/>
  <c r="D42" i="194"/>
  <c r="B42" i="194"/>
  <c r="C41" i="194"/>
  <c r="C40" i="194"/>
  <c r="C39" i="194"/>
  <c r="C38" i="194"/>
  <c r="C37" i="194"/>
  <c r="C36" i="194"/>
  <c r="C35" i="194"/>
  <c r="C34" i="194"/>
  <c r="C33" i="194"/>
  <c r="C32" i="194"/>
  <c r="C31" i="194"/>
  <c r="C30" i="194"/>
  <c r="C29" i="194"/>
  <c r="C28" i="194"/>
  <c r="C27" i="194"/>
  <c r="C26" i="194"/>
  <c r="C25" i="194"/>
  <c r="C24" i="194"/>
  <c r="C23" i="194"/>
  <c r="C22" i="194"/>
  <c r="C21" i="194"/>
  <c r="C20" i="194"/>
  <c r="C19" i="194"/>
  <c r="C18" i="194"/>
  <c r="C17" i="194"/>
  <c r="C16" i="194"/>
  <c r="C15" i="194"/>
  <c r="C14" i="194"/>
  <c r="C13" i="194"/>
  <c r="C12" i="194"/>
  <c r="C11" i="194"/>
  <c r="C10" i="194"/>
  <c r="C9" i="194"/>
  <c r="C8" i="194"/>
  <c r="C7" i="194"/>
  <c r="C42" i="194" s="1"/>
  <c r="C81" i="193"/>
  <c r="C80" i="193"/>
  <c r="C79" i="193"/>
  <c r="C78" i="193"/>
  <c r="C77" i="193"/>
  <c r="C76" i="193"/>
  <c r="C75" i="193"/>
  <c r="C74" i="193"/>
  <c r="C73" i="193"/>
  <c r="C72" i="193"/>
  <c r="C71" i="193"/>
  <c r="C70" i="193"/>
  <c r="C69" i="193"/>
  <c r="C68" i="193"/>
  <c r="C67" i="193"/>
  <c r="C66" i="193"/>
  <c r="C65" i="193"/>
  <c r="C64" i="193"/>
  <c r="C63" i="193"/>
  <c r="C62" i="193"/>
  <c r="C61" i="193"/>
  <c r="C60" i="193"/>
  <c r="C59" i="193"/>
  <c r="C58" i="193"/>
  <c r="C57" i="193"/>
  <c r="C56" i="193"/>
  <c r="C55" i="193"/>
  <c r="C54" i="193"/>
  <c r="C53" i="193"/>
  <c r="C52" i="193"/>
  <c r="C51" i="193"/>
  <c r="C50" i="193"/>
  <c r="C49" i="193"/>
  <c r="C48" i="193"/>
  <c r="C47" i="193"/>
  <c r="C46" i="193"/>
  <c r="C45" i="193"/>
  <c r="C44" i="193"/>
  <c r="R42" i="193"/>
  <c r="Q42" i="193"/>
  <c r="P42" i="193"/>
  <c r="O42" i="193"/>
  <c r="N42" i="193"/>
  <c r="M42" i="193"/>
  <c r="L42" i="193"/>
  <c r="K42" i="193"/>
  <c r="J42" i="193"/>
  <c r="I42" i="193"/>
  <c r="H42" i="193"/>
  <c r="G42" i="193"/>
  <c r="F42" i="193"/>
  <c r="E42" i="193"/>
  <c r="D42" i="193"/>
  <c r="B42" i="193"/>
  <c r="C41" i="193"/>
  <c r="C40" i="193"/>
  <c r="C39" i="193"/>
  <c r="C38" i="193"/>
  <c r="C37" i="193"/>
  <c r="C36" i="193"/>
  <c r="C35" i="193"/>
  <c r="C34" i="193"/>
  <c r="C33" i="193"/>
  <c r="C32" i="193"/>
  <c r="C31" i="193"/>
  <c r="C30" i="193"/>
  <c r="C29" i="193"/>
  <c r="C28" i="193"/>
  <c r="C27" i="193"/>
  <c r="C26" i="193"/>
  <c r="C25" i="193"/>
  <c r="C24" i="193"/>
  <c r="C23" i="193"/>
  <c r="C22" i="193"/>
  <c r="C21" i="193"/>
  <c r="C20" i="193"/>
  <c r="C19" i="193"/>
  <c r="C18" i="193"/>
  <c r="C17" i="193"/>
  <c r="C16" i="193"/>
  <c r="C15" i="193"/>
  <c r="C14" i="193"/>
  <c r="C13" i="193"/>
  <c r="C12" i="193"/>
  <c r="C11" i="193"/>
  <c r="C10" i="193"/>
  <c r="C9" i="193"/>
  <c r="C8" i="193"/>
  <c r="C7" i="193"/>
  <c r="C42" i="193" s="1"/>
  <c r="C81" i="192"/>
  <c r="C80" i="192"/>
  <c r="C79" i="192"/>
  <c r="C78" i="192"/>
  <c r="C77" i="192"/>
  <c r="C76" i="192"/>
  <c r="C75" i="192"/>
  <c r="C74" i="192"/>
  <c r="C73" i="192"/>
  <c r="C72" i="192"/>
  <c r="C71" i="192"/>
  <c r="C70" i="192"/>
  <c r="C69" i="192"/>
  <c r="C68" i="192"/>
  <c r="C67" i="192"/>
  <c r="C66" i="192"/>
  <c r="C65" i="192"/>
  <c r="C64" i="192"/>
  <c r="C63" i="192"/>
  <c r="C62" i="192"/>
  <c r="C61" i="192"/>
  <c r="C60" i="192"/>
  <c r="C59" i="192"/>
  <c r="C58" i="192"/>
  <c r="C57" i="192"/>
  <c r="C56" i="192"/>
  <c r="C55" i="192"/>
  <c r="C54" i="192"/>
  <c r="C53" i="192"/>
  <c r="C52" i="192"/>
  <c r="C51" i="192"/>
  <c r="C50" i="192"/>
  <c r="C49" i="192"/>
  <c r="C48" i="192"/>
  <c r="C47" i="192"/>
  <c r="C46" i="192"/>
  <c r="C45" i="192"/>
  <c r="C44" i="192"/>
  <c r="R42" i="192"/>
  <c r="Q42" i="192"/>
  <c r="P42" i="192"/>
  <c r="O42" i="192"/>
  <c r="N42" i="192"/>
  <c r="M42" i="192"/>
  <c r="L42" i="192"/>
  <c r="K42" i="192"/>
  <c r="J42" i="192"/>
  <c r="I42" i="192"/>
  <c r="H42" i="192"/>
  <c r="G42" i="192"/>
  <c r="F42" i="192"/>
  <c r="E42" i="192"/>
  <c r="D42" i="192"/>
  <c r="B42" i="192"/>
  <c r="C41" i="192"/>
  <c r="C40" i="192"/>
  <c r="C39" i="192"/>
  <c r="C38" i="192"/>
  <c r="C37" i="192"/>
  <c r="C36" i="192"/>
  <c r="C35" i="192"/>
  <c r="C34" i="192"/>
  <c r="C33" i="192"/>
  <c r="C32" i="192"/>
  <c r="C31" i="192"/>
  <c r="C30" i="192"/>
  <c r="C29" i="192"/>
  <c r="C28" i="192"/>
  <c r="C27" i="192"/>
  <c r="C26" i="192"/>
  <c r="C25" i="192"/>
  <c r="C24" i="192"/>
  <c r="C23" i="192"/>
  <c r="C22" i="192"/>
  <c r="C21" i="192"/>
  <c r="C20" i="192"/>
  <c r="C19" i="192"/>
  <c r="C18" i="192"/>
  <c r="C17" i="192"/>
  <c r="C16" i="192"/>
  <c r="C15" i="192"/>
  <c r="C14" i="192"/>
  <c r="C13" i="192"/>
  <c r="C12" i="192"/>
  <c r="C11" i="192"/>
  <c r="C10" i="192"/>
  <c r="C9" i="192"/>
  <c r="C8" i="192"/>
  <c r="C7" i="192"/>
  <c r="C42" i="192" s="1"/>
  <c r="C81" i="191"/>
  <c r="C80" i="191"/>
  <c r="C79" i="191"/>
  <c r="C78" i="191"/>
  <c r="C77" i="191"/>
  <c r="C76" i="191"/>
  <c r="C75" i="191"/>
  <c r="C74" i="191"/>
  <c r="C73" i="191"/>
  <c r="C72" i="191"/>
  <c r="C71" i="191"/>
  <c r="C70" i="191"/>
  <c r="C69" i="191"/>
  <c r="C68" i="191"/>
  <c r="C67" i="191"/>
  <c r="C66" i="191"/>
  <c r="C65" i="191"/>
  <c r="C64" i="191"/>
  <c r="C63" i="191"/>
  <c r="C62" i="191"/>
  <c r="C61" i="191"/>
  <c r="C60" i="191"/>
  <c r="C59" i="191"/>
  <c r="C58" i="191"/>
  <c r="C57" i="191"/>
  <c r="C56" i="191"/>
  <c r="C55" i="191"/>
  <c r="C54" i="191"/>
  <c r="C53" i="191"/>
  <c r="C52" i="191"/>
  <c r="C51" i="191"/>
  <c r="C50" i="191"/>
  <c r="C49" i="191"/>
  <c r="C48" i="191"/>
  <c r="C47" i="191"/>
  <c r="C46" i="191"/>
  <c r="C45" i="191"/>
  <c r="C44" i="191"/>
  <c r="R42" i="191"/>
  <c r="Q42" i="191"/>
  <c r="P42" i="191"/>
  <c r="O42" i="191"/>
  <c r="N42" i="191"/>
  <c r="M42" i="191"/>
  <c r="L42" i="191"/>
  <c r="K42" i="191"/>
  <c r="J42" i="191"/>
  <c r="I42" i="191"/>
  <c r="H42" i="191"/>
  <c r="G42" i="191"/>
  <c r="F42" i="191"/>
  <c r="E42" i="191"/>
  <c r="D42" i="191"/>
  <c r="B42" i="191"/>
  <c r="C41" i="191"/>
  <c r="C40" i="191"/>
  <c r="C39" i="191"/>
  <c r="C38" i="191"/>
  <c r="C37" i="191"/>
  <c r="C36" i="191"/>
  <c r="C35" i="191"/>
  <c r="C34" i="191"/>
  <c r="C33" i="191"/>
  <c r="C32" i="191"/>
  <c r="C31" i="191"/>
  <c r="C30" i="191"/>
  <c r="C29" i="191"/>
  <c r="C28" i="191"/>
  <c r="C27" i="191"/>
  <c r="C26" i="191"/>
  <c r="C25" i="191"/>
  <c r="C24" i="191"/>
  <c r="C23" i="191"/>
  <c r="C22" i="191"/>
  <c r="C21" i="191"/>
  <c r="C20" i="191"/>
  <c r="C19" i="191"/>
  <c r="C18" i="191"/>
  <c r="C17" i="191"/>
  <c r="C16" i="191"/>
  <c r="C15" i="191"/>
  <c r="C14" i="191"/>
  <c r="C13" i="191"/>
  <c r="C12" i="191"/>
  <c r="C11" i="191"/>
  <c r="C10" i="191"/>
  <c r="C9" i="191"/>
  <c r="C8" i="191"/>
  <c r="C7" i="191"/>
  <c r="C42" i="191" s="1"/>
  <c r="C81" i="190"/>
  <c r="C80" i="190"/>
  <c r="C79" i="190"/>
  <c r="C78" i="190"/>
  <c r="C77" i="190"/>
  <c r="C76" i="190"/>
  <c r="C75" i="190"/>
  <c r="C74" i="190"/>
  <c r="C73" i="190"/>
  <c r="C72" i="190"/>
  <c r="C71" i="190"/>
  <c r="C70" i="190"/>
  <c r="C69" i="190"/>
  <c r="C68" i="190"/>
  <c r="C67" i="190"/>
  <c r="C66" i="190"/>
  <c r="C65" i="190"/>
  <c r="C64" i="190"/>
  <c r="C63" i="190"/>
  <c r="C62" i="190"/>
  <c r="C61" i="190"/>
  <c r="C60" i="190"/>
  <c r="C59" i="190"/>
  <c r="C58" i="190"/>
  <c r="C57" i="190"/>
  <c r="C56" i="190"/>
  <c r="C55" i="190"/>
  <c r="C54" i="190"/>
  <c r="C53" i="190"/>
  <c r="C52" i="190"/>
  <c r="C51" i="190"/>
  <c r="C50" i="190"/>
  <c r="C49" i="190"/>
  <c r="C48" i="190"/>
  <c r="C47" i="190"/>
  <c r="C46" i="190"/>
  <c r="C45" i="190"/>
  <c r="C44" i="190"/>
  <c r="R42" i="190"/>
  <c r="Q42" i="190"/>
  <c r="P42" i="190"/>
  <c r="O42" i="190"/>
  <c r="N42" i="190"/>
  <c r="M42" i="190"/>
  <c r="L42" i="190"/>
  <c r="K42" i="190"/>
  <c r="J42" i="190"/>
  <c r="I42" i="190"/>
  <c r="H42" i="190"/>
  <c r="G42" i="190"/>
  <c r="F42" i="190"/>
  <c r="E42" i="190"/>
  <c r="D42" i="190"/>
  <c r="B42" i="190"/>
  <c r="C41" i="190"/>
  <c r="C40" i="190"/>
  <c r="C39" i="190"/>
  <c r="C38" i="190"/>
  <c r="C37" i="190"/>
  <c r="C36" i="190"/>
  <c r="C35" i="190"/>
  <c r="C34" i="190"/>
  <c r="C33" i="190"/>
  <c r="C32" i="190"/>
  <c r="C31" i="190"/>
  <c r="C30" i="190"/>
  <c r="C29" i="190"/>
  <c r="C28" i="190"/>
  <c r="C27" i="190"/>
  <c r="C26" i="190"/>
  <c r="C25" i="190"/>
  <c r="C24" i="190"/>
  <c r="C23" i="190"/>
  <c r="C22" i="190"/>
  <c r="C21" i="190"/>
  <c r="C20" i="190"/>
  <c r="C19" i="190"/>
  <c r="C18" i="190"/>
  <c r="C17" i="190"/>
  <c r="C16" i="190"/>
  <c r="C15" i="190"/>
  <c r="C14" i="190"/>
  <c r="C13" i="190"/>
  <c r="C12" i="190"/>
  <c r="C11" i="190"/>
  <c r="C10" i="190"/>
  <c r="C9" i="190"/>
  <c r="C8" i="190"/>
  <c r="C7" i="190"/>
  <c r="C42" i="190" s="1"/>
  <c r="C81" i="189"/>
  <c r="C80" i="189"/>
  <c r="C79" i="189"/>
  <c r="C78" i="189"/>
  <c r="C77" i="189"/>
  <c r="C76" i="189"/>
  <c r="C75" i="189"/>
  <c r="C74" i="189"/>
  <c r="C73" i="189"/>
  <c r="C72" i="189"/>
  <c r="C71" i="189"/>
  <c r="C70" i="189"/>
  <c r="C69" i="189"/>
  <c r="C68" i="189"/>
  <c r="C67" i="189"/>
  <c r="C66" i="189"/>
  <c r="C65" i="189"/>
  <c r="C64" i="189"/>
  <c r="C63" i="189"/>
  <c r="C62" i="189"/>
  <c r="C61" i="189"/>
  <c r="C60" i="189"/>
  <c r="C59" i="189"/>
  <c r="C58" i="189"/>
  <c r="C57" i="189"/>
  <c r="C56" i="189"/>
  <c r="C55" i="189"/>
  <c r="C54" i="189"/>
  <c r="C53" i="189"/>
  <c r="C52" i="189"/>
  <c r="C51" i="189"/>
  <c r="C50" i="189"/>
  <c r="C49" i="189"/>
  <c r="C48" i="189"/>
  <c r="C47" i="189"/>
  <c r="C46" i="189"/>
  <c r="C45" i="189"/>
  <c r="C44" i="189"/>
  <c r="R42" i="189"/>
  <c r="Q42" i="189"/>
  <c r="P42" i="189"/>
  <c r="O42" i="189"/>
  <c r="N42" i="189"/>
  <c r="M42" i="189"/>
  <c r="L42" i="189"/>
  <c r="K42" i="189"/>
  <c r="J42" i="189"/>
  <c r="I42" i="189"/>
  <c r="H42" i="189"/>
  <c r="G42" i="189"/>
  <c r="F42" i="189"/>
  <c r="E42" i="189"/>
  <c r="D42" i="189"/>
  <c r="B42" i="189"/>
  <c r="C41" i="189"/>
  <c r="C40" i="189"/>
  <c r="C39" i="189"/>
  <c r="C38" i="189"/>
  <c r="C37" i="189"/>
  <c r="C36" i="189"/>
  <c r="C35" i="189"/>
  <c r="C34" i="189"/>
  <c r="C33" i="189"/>
  <c r="C32" i="189"/>
  <c r="C31" i="189"/>
  <c r="C30" i="189"/>
  <c r="C29" i="189"/>
  <c r="C28" i="189"/>
  <c r="C27" i="189"/>
  <c r="C26" i="189"/>
  <c r="C25" i="189"/>
  <c r="C24" i="189"/>
  <c r="C23" i="189"/>
  <c r="C22" i="189"/>
  <c r="C21" i="189"/>
  <c r="C20" i="189"/>
  <c r="C19" i="189"/>
  <c r="C18" i="189"/>
  <c r="C17" i="189"/>
  <c r="C16" i="189"/>
  <c r="C15" i="189"/>
  <c r="C14" i="189"/>
  <c r="C13" i="189"/>
  <c r="C12" i="189"/>
  <c r="C11" i="189"/>
  <c r="C10" i="189"/>
  <c r="C9" i="189"/>
  <c r="C8" i="189"/>
  <c r="C7" i="189"/>
  <c r="C42" i="189" s="1"/>
  <c r="C81" i="188"/>
  <c r="C80" i="188"/>
  <c r="C79" i="188"/>
  <c r="C78" i="188"/>
  <c r="C77" i="188"/>
  <c r="C76" i="188"/>
  <c r="C75" i="188"/>
  <c r="C74" i="188"/>
  <c r="C73" i="188"/>
  <c r="C72" i="188"/>
  <c r="C71" i="188"/>
  <c r="C70" i="188"/>
  <c r="C69" i="188"/>
  <c r="C68" i="188"/>
  <c r="C67" i="188"/>
  <c r="C66" i="188"/>
  <c r="C65" i="188"/>
  <c r="C64" i="188"/>
  <c r="C63" i="188"/>
  <c r="C62" i="188"/>
  <c r="C61" i="188"/>
  <c r="C60" i="188"/>
  <c r="C59" i="188"/>
  <c r="C58" i="188"/>
  <c r="C57" i="188"/>
  <c r="C56" i="188"/>
  <c r="C55" i="188"/>
  <c r="C54" i="188"/>
  <c r="C53" i="188"/>
  <c r="C52" i="188"/>
  <c r="C51" i="188"/>
  <c r="C50" i="188"/>
  <c r="C49" i="188"/>
  <c r="C48" i="188"/>
  <c r="C47" i="188"/>
  <c r="C46" i="188"/>
  <c r="C45" i="188"/>
  <c r="C44" i="188"/>
  <c r="V42" i="188"/>
  <c r="U42" i="188"/>
  <c r="T42" i="188"/>
  <c r="S42" i="188"/>
  <c r="R42" i="188"/>
  <c r="Q42" i="188"/>
  <c r="P42" i="188"/>
  <c r="O42" i="188"/>
  <c r="N42" i="188"/>
  <c r="M42" i="188"/>
  <c r="L42" i="188"/>
  <c r="K42" i="188"/>
  <c r="J42" i="188"/>
  <c r="I42" i="188"/>
  <c r="H42" i="188"/>
  <c r="G42" i="188"/>
  <c r="F42" i="188"/>
  <c r="E42" i="188"/>
  <c r="D42" i="188"/>
  <c r="B42" i="188"/>
  <c r="C41" i="188"/>
  <c r="C40" i="188"/>
  <c r="C39" i="188"/>
  <c r="C38" i="188"/>
  <c r="C37" i="188"/>
  <c r="C36" i="188"/>
  <c r="C35" i="188"/>
  <c r="C34" i="188"/>
  <c r="C33" i="188"/>
  <c r="C32" i="188"/>
  <c r="C31" i="188"/>
  <c r="C30" i="188"/>
  <c r="C29" i="188"/>
  <c r="C28" i="188"/>
  <c r="C27" i="188"/>
  <c r="C26" i="188"/>
  <c r="C25" i="188"/>
  <c r="C24" i="188"/>
  <c r="C23" i="188"/>
  <c r="C22" i="188"/>
  <c r="C21" i="188"/>
  <c r="C20" i="188"/>
  <c r="C19" i="188"/>
  <c r="C18" i="188"/>
  <c r="C17" i="188"/>
  <c r="C16" i="188"/>
  <c r="C15" i="188"/>
  <c r="C14" i="188"/>
  <c r="C13" i="188"/>
  <c r="C12" i="188"/>
  <c r="C11" i="188"/>
  <c r="C10" i="188"/>
  <c r="C9" i="188"/>
  <c r="C8" i="188"/>
  <c r="C7" i="188"/>
  <c r="C42" i="188" s="1"/>
  <c r="C81" i="187"/>
  <c r="C80" i="187"/>
  <c r="C79" i="187"/>
  <c r="C78" i="187"/>
  <c r="C77" i="187"/>
  <c r="C76" i="187"/>
  <c r="C75" i="187"/>
  <c r="C74" i="187"/>
  <c r="C73" i="187"/>
  <c r="C72" i="187"/>
  <c r="C71" i="187"/>
  <c r="C70" i="187"/>
  <c r="C69" i="187"/>
  <c r="C68" i="187"/>
  <c r="C67" i="187"/>
  <c r="C66" i="187"/>
  <c r="C65" i="187"/>
  <c r="C64" i="187"/>
  <c r="C63" i="187"/>
  <c r="C62" i="187"/>
  <c r="C61" i="187"/>
  <c r="C60" i="187"/>
  <c r="C59" i="187"/>
  <c r="C58" i="187"/>
  <c r="C57" i="187"/>
  <c r="C56" i="187"/>
  <c r="C55" i="187"/>
  <c r="C54" i="187"/>
  <c r="C53" i="187"/>
  <c r="C52" i="187"/>
  <c r="C51" i="187"/>
  <c r="C50" i="187"/>
  <c r="C49" i="187"/>
  <c r="C48" i="187"/>
  <c r="C47" i="187"/>
  <c r="C46" i="187"/>
  <c r="C45" i="187"/>
  <c r="C44" i="187"/>
  <c r="V42" i="187"/>
  <c r="U42" i="187"/>
  <c r="T42" i="187"/>
  <c r="S42" i="187"/>
  <c r="R42" i="187"/>
  <c r="Q42" i="187"/>
  <c r="P42" i="187"/>
  <c r="O42" i="187"/>
  <c r="N42" i="187"/>
  <c r="M42" i="187"/>
  <c r="L42" i="187"/>
  <c r="K42" i="187"/>
  <c r="J42" i="187"/>
  <c r="I42" i="187"/>
  <c r="H42" i="187"/>
  <c r="G42" i="187"/>
  <c r="F42" i="187"/>
  <c r="E42" i="187"/>
  <c r="D42" i="187"/>
  <c r="B42" i="187"/>
  <c r="C41" i="187"/>
  <c r="C40" i="187"/>
  <c r="C39" i="187"/>
  <c r="C38" i="187"/>
  <c r="C37" i="187"/>
  <c r="C36" i="187"/>
  <c r="C35" i="187"/>
  <c r="C34" i="187"/>
  <c r="C33" i="187"/>
  <c r="C32" i="187"/>
  <c r="C31" i="187"/>
  <c r="C30" i="187"/>
  <c r="C29" i="187"/>
  <c r="C28" i="187"/>
  <c r="C27" i="187"/>
  <c r="C26" i="187"/>
  <c r="C25" i="187"/>
  <c r="C24" i="187"/>
  <c r="C23" i="187"/>
  <c r="C22" i="187"/>
  <c r="C21" i="187"/>
  <c r="C20" i="187"/>
  <c r="C19" i="187"/>
  <c r="C18" i="187"/>
  <c r="C17" i="187"/>
  <c r="C16" i="187"/>
  <c r="C15" i="187"/>
  <c r="C14" i="187"/>
  <c r="C13" i="187"/>
  <c r="C12" i="187"/>
  <c r="C11" i="187"/>
  <c r="C10" i="187"/>
  <c r="C9" i="187"/>
  <c r="C8" i="187"/>
  <c r="C7" i="187"/>
  <c r="C42" i="187" s="1"/>
  <c r="C81" i="186"/>
  <c r="C80" i="186"/>
  <c r="C79" i="186"/>
  <c r="C78" i="186"/>
  <c r="C77" i="186"/>
  <c r="C76" i="186"/>
  <c r="C75" i="186"/>
  <c r="C74" i="186"/>
  <c r="C73" i="186"/>
  <c r="C72" i="186"/>
  <c r="C71" i="186"/>
  <c r="C70" i="186"/>
  <c r="C69" i="186"/>
  <c r="C68" i="186"/>
  <c r="C67" i="186"/>
  <c r="C66" i="186"/>
  <c r="C65" i="186"/>
  <c r="C64" i="186"/>
  <c r="C63" i="186"/>
  <c r="C62" i="186"/>
  <c r="C61" i="186"/>
  <c r="C60" i="186"/>
  <c r="C59" i="186"/>
  <c r="C58" i="186"/>
  <c r="C57" i="186"/>
  <c r="C56" i="186"/>
  <c r="C55" i="186"/>
  <c r="C54" i="186"/>
  <c r="C53" i="186"/>
  <c r="C52" i="186"/>
  <c r="C51" i="186"/>
  <c r="C50" i="186"/>
  <c r="C49" i="186"/>
  <c r="C48" i="186"/>
  <c r="C47" i="186"/>
  <c r="C46" i="186"/>
  <c r="C45" i="186"/>
  <c r="C44" i="186"/>
  <c r="V42" i="186"/>
  <c r="U42" i="186"/>
  <c r="T42" i="186"/>
  <c r="S42" i="186"/>
  <c r="R42" i="186"/>
  <c r="Q42" i="186"/>
  <c r="P42" i="186"/>
  <c r="O42" i="186"/>
  <c r="N42" i="186"/>
  <c r="M42" i="186"/>
  <c r="L42" i="186"/>
  <c r="K42" i="186"/>
  <c r="J42" i="186"/>
  <c r="I42" i="186"/>
  <c r="H42" i="186"/>
  <c r="G42" i="186"/>
  <c r="F42" i="186"/>
  <c r="E42" i="186"/>
  <c r="D42" i="186"/>
  <c r="B42" i="186"/>
  <c r="C41" i="186"/>
  <c r="C40" i="186"/>
  <c r="C39" i="186"/>
  <c r="C38" i="186"/>
  <c r="C37" i="186"/>
  <c r="C36" i="186"/>
  <c r="C35" i="186"/>
  <c r="C34" i="186"/>
  <c r="C33" i="186"/>
  <c r="C32" i="186"/>
  <c r="C31" i="186"/>
  <c r="C30" i="186"/>
  <c r="C29" i="186"/>
  <c r="C28" i="186"/>
  <c r="C27" i="186"/>
  <c r="C26" i="186"/>
  <c r="C25" i="186"/>
  <c r="C24" i="186"/>
  <c r="C23" i="186"/>
  <c r="C22" i="186"/>
  <c r="C21" i="186"/>
  <c r="C20" i="186"/>
  <c r="C19" i="186"/>
  <c r="C18" i="186"/>
  <c r="C17" i="186"/>
  <c r="C16" i="186"/>
  <c r="C15" i="186"/>
  <c r="C14" i="186"/>
  <c r="C13" i="186"/>
  <c r="C12" i="186"/>
  <c r="C11" i="186"/>
  <c r="C10" i="186"/>
  <c r="C9" i="186"/>
  <c r="C8" i="186"/>
  <c r="C7" i="186"/>
  <c r="C42" i="186" s="1"/>
  <c r="C81" i="185"/>
  <c r="C80" i="185"/>
  <c r="C79" i="185"/>
  <c r="C78" i="185"/>
  <c r="C77" i="185"/>
  <c r="C76" i="185"/>
  <c r="C75" i="185"/>
  <c r="C74" i="185"/>
  <c r="C73" i="185"/>
  <c r="C72" i="185"/>
  <c r="C71" i="185"/>
  <c r="C70" i="185"/>
  <c r="C69" i="185"/>
  <c r="C68" i="185"/>
  <c r="C67" i="185"/>
  <c r="C66" i="185"/>
  <c r="C65" i="185"/>
  <c r="C64" i="185"/>
  <c r="C63" i="185"/>
  <c r="C62" i="185"/>
  <c r="C61" i="185"/>
  <c r="C60" i="185"/>
  <c r="C59" i="185"/>
  <c r="C58" i="185"/>
  <c r="C57" i="185"/>
  <c r="C56" i="185"/>
  <c r="C55" i="185"/>
  <c r="C54" i="185"/>
  <c r="C53" i="185"/>
  <c r="C52" i="185"/>
  <c r="C51" i="185"/>
  <c r="C50" i="185"/>
  <c r="C49" i="185"/>
  <c r="C48" i="185"/>
  <c r="C47" i="185"/>
  <c r="C46" i="185"/>
  <c r="C45" i="185"/>
  <c r="C44" i="185"/>
  <c r="V42" i="185"/>
  <c r="U42" i="185"/>
  <c r="T42" i="185"/>
  <c r="S42" i="185"/>
  <c r="R42" i="185"/>
  <c r="Q42" i="185"/>
  <c r="P42" i="185"/>
  <c r="O42" i="185"/>
  <c r="N42" i="185"/>
  <c r="M42" i="185"/>
  <c r="L42" i="185"/>
  <c r="K42" i="185"/>
  <c r="J42" i="185"/>
  <c r="I42" i="185"/>
  <c r="H42" i="185"/>
  <c r="G42" i="185"/>
  <c r="F42" i="185"/>
  <c r="E42" i="185"/>
  <c r="D42" i="185"/>
  <c r="B42" i="185"/>
  <c r="C41" i="185"/>
  <c r="C40" i="185"/>
  <c r="C39" i="185"/>
  <c r="C38" i="185"/>
  <c r="C37" i="185"/>
  <c r="C36" i="185"/>
  <c r="C35" i="185"/>
  <c r="C34" i="185"/>
  <c r="C33" i="185"/>
  <c r="C32" i="185"/>
  <c r="C31" i="185"/>
  <c r="C30" i="185"/>
  <c r="C29" i="185"/>
  <c r="C28" i="185"/>
  <c r="C27" i="185"/>
  <c r="C26" i="185"/>
  <c r="C25" i="185"/>
  <c r="C24" i="185"/>
  <c r="C23" i="185"/>
  <c r="C22" i="185"/>
  <c r="C21" i="185"/>
  <c r="C20" i="185"/>
  <c r="C19" i="185"/>
  <c r="C18" i="185"/>
  <c r="C17" i="185"/>
  <c r="C16" i="185"/>
  <c r="C15" i="185"/>
  <c r="C14" i="185"/>
  <c r="C13" i="185"/>
  <c r="C12" i="185"/>
  <c r="C11" i="185"/>
  <c r="C10" i="185"/>
  <c r="C9" i="185"/>
  <c r="C8" i="185"/>
  <c r="C7" i="185"/>
  <c r="C42" i="185" s="1"/>
  <c r="C81" i="184"/>
  <c r="C80" i="184"/>
  <c r="C79" i="184"/>
  <c r="C78" i="184"/>
  <c r="C77" i="184"/>
  <c r="C76" i="184"/>
  <c r="C75" i="184"/>
  <c r="C74" i="184"/>
  <c r="C73" i="184"/>
  <c r="C72" i="184"/>
  <c r="C71" i="184"/>
  <c r="C70" i="184"/>
  <c r="C69" i="184"/>
  <c r="C68" i="184"/>
  <c r="C67" i="184"/>
  <c r="C66" i="184"/>
  <c r="C65" i="184"/>
  <c r="C64" i="184"/>
  <c r="C63" i="184"/>
  <c r="C62" i="184"/>
  <c r="C61" i="184"/>
  <c r="C60" i="184"/>
  <c r="C59" i="184"/>
  <c r="C58" i="184"/>
  <c r="C57" i="184"/>
  <c r="C56" i="184"/>
  <c r="C55" i="184"/>
  <c r="C54" i="184"/>
  <c r="C53" i="184"/>
  <c r="C52" i="184"/>
  <c r="C51" i="184"/>
  <c r="C50" i="184"/>
  <c r="C49" i="184"/>
  <c r="C48" i="184"/>
  <c r="C47" i="184"/>
  <c r="C46" i="184"/>
  <c r="C45" i="184"/>
  <c r="C44" i="184"/>
  <c r="V42" i="184"/>
  <c r="U42" i="184"/>
  <c r="T42" i="184"/>
  <c r="S42" i="184"/>
  <c r="R42" i="184"/>
  <c r="Q42" i="184"/>
  <c r="P42" i="184"/>
  <c r="O42" i="184"/>
  <c r="N42" i="184"/>
  <c r="M42" i="184"/>
  <c r="L42" i="184"/>
  <c r="K42" i="184"/>
  <c r="J42" i="184"/>
  <c r="I42" i="184"/>
  <c r="H42" i="184"/>
  <c r="G42" i="184"/>
  <c r="F42" i="184"/>
  <c r="E42" i="184"/>
  <c r="D42" i="184"/>
  <c r="B42" i="184"/>
  <c r="C41" i="184"/>
  <c r="C40" i="184"/>
  <c r="C39" i="184"/>
  <c r="C38" i="184"/>
  <c r="C37" i="184"/>
  <c r="C36" i="184"/>
  <c r="C35" i="184"/>
  <c r="C34" i="184"/>
  <c r="C33" i="184"/>
  <c r="C32" i="184"/>
  <c r="C31" i="184"/>
  <c r="C30" i="184"/>
  <c r="C29" i="184"/>
  <c r="C28" i="184"/>
  <c r="C27" i="184"/>
  <c r="C26" i="184"/>
  <c r="C25" i="184"/>
  <c r="C24" i="184"/>
  <c r="C23" i="184"/>
  <c r="C22" i="184"/>
  <c r="C21" i="184"/>
  <c r="C20" i="184"/>
  <c r="C19" i="184"/>
  <c r="C18" i="184"/>
  <c r="C17" i="184"/>
  <c r="C16" i="184"/>
  <c r="C15" i="184"/>
  <c r="C14" i="184"/>
  <c r="C13" i="184"/>
  <c r="C12" i="184"/>
  <c r="C11" i="184"/>
  <c r="C10" i="184"/>
  <c r="C9" i="184"/>
  <c r="C8" i="184"/>
  <c r="C7" i="184"/>
  <c r="C42" i="184" s="1"/>
  <c r="C81" i="183"/>
  <c r="C80" i="183"/>
  <c r="C79" i="183"/>
  <c r="C78" i="183"/>
  <c r="C77" i="183"/>
  <c r="C76" i="183"/>
  <c r="C75" i="183"/>
  <c r="C74" i="183"/>
  <c r="C73" i="183"/>
  <c r="C72" i="183"/>
  <c r="C71" i="183"/>
  <c r="C70" i="183"/>
  <c r="C69" i="183"/>
  <c r="C68" i="183"/>
  <c r="C67" i="183"/>
  <c r="C66" i="183"/>
  <c r="C65" i="183"/>
  <c r="C64" i="183"/>
  <c r="C63" i="183"/>
  <c r="C62" i="183"/>
  <c r="C61" i="183"/>
  <c r="C60" i="183"/>
  <c r="C59" i="183"/>
  <c r="C58" i="183"/>
  <c r="C57" i="183"/>
  <c r="C56" i="183"/>
  <c r="C55" i="183"/>
  <c r="C54" i="183"/>
  <c r="C53" i="183"/>
  <c r="C52" i="183"/>
  <c r="C51" i="183"/>
  <c r="C50" i="183"/>
  <c r="C49" i="183"/>
  <c r="C48" i="183"/>
  <c r="C47" i="183"/>
  <c r="C46" i="183"/>
  <c r="C45" i="183"/>
  <c r="C44" i="183"/>
  <c r="V42" i="183"/>
  <c r="U42" i="183"/>
  <c r="T42" i="183"/>
  <c r="S42" i="183"/>
  <c r="R42" i="183"/>
  <c r="Q42" i="183"/>
  <c r="P42" i="183"/>
  <c r="O42" i="183"/>
  <c r="N42" i="183"/>
  <c r="M42" i="183"/>
  <c r="L42" i="183"/>
  <c r="K42" i="183"/>
  <c r="J42" i="183"/>
  <c r="I42" i="183"/>
  <c r="H42" i="183"/>
  <c r="G42" i="183"/>
  <c r="F42" i="183"/>
  <c r="E42" i="183"/>
  <c r="D42" i="183"/>
  <c r="B42" i="183"/>
  <c r="C41" i="183"/>
  <c r="C40" i="183"/>
  <c r="C39" i="183"/>
  <c r="C38" i="183"/>
  <c r="C37" i="183"/>
  <c r="C36" i="183"/>
  <c r="C35" i="183"/>
  <c r="C34" i="183"/>
  <c r="C33" i="183"/>
  <c r="C32" i="183"/>
  <c r="C31" i="183"/>
  <c r="C30" i="183"/>
  <c r="C29" i="183"/>
  <c r="C28" i="183"/>
  <c r="C27" i="183"/>
  <c r="C26" i="183"/>
  <c r="C25" i="183"/>
  <c r="C24" i="183"/>
  <c r="C23" i="183"/>
  <c r="C22" i="183"/>
  <c r="C21" i="183"/>
  <c r="C20" i="183"/>
  <c r="C19" i="183"/>
  <c r="C18" i="183"/>
  <c r="C17" i="183"/>
  <c r="C16" i="183"/>
  <c r="C15" i="183"/>
  <c r="C14" i="183"/>
  <c r="C13" i="183"/>
  <c r="C12" i="183"/>
  <c r="C11" i="183"/>
  <c r="C10" i="183"/>
  <c r="C9" i="183"/>
  <c r="C8" i="183"/>
  <c r="C7" i="183"/>
  <c r="C42" i="183" s="1"/>
  <c r="C81" i="182"/>
  <c r="C80" i="182"/>
  <c r="C79" i="182"/>
  <c r="C78" i="182"/>
  <c r="C77" i="182"/>
  <c r="C76" i="182"/>
  <c r="C75" i="182"/>
  <c r="C74" i="182"/>
  <c r="C73" i="182"/>
  <c r="C72" i="182"/>
  <c r="C71" i="182"/>
  <c r="C70" i="182"/>
  <c r="C69" i="182"/>
  <c r="C68" i="182"/>
  <c r="C67" i="182"/>
  <c r="C66" i="182"/>
  <c r="C65" i="182"/>
  <c r="C64" i="182"/>
  <c r="C63" i="182"/>
  <c r="C62" i="182"/>
  <c r="C61" i="182"/>
  <c r="C60" i="182"/>
  <c r="C59" i="182"/>
  <c r="C58" i="182"/>
  <c r="C57" i="182"/>
  <c r="C56" i="182"/>
  <c r="C55" i="182"/>
  <c r="C54" i="182"/>
  <c r="C53" i="182"/>
  <c r="C52" i="182"/>
  <c r="C51" i="182"/>
  <c r="C50" i="182"/>
  <c r="C49" i="182"/>
  <c r="C48" i="182"/>
  <c r="C47" i="182"/>
  <c r="C46" i="182"/>
  <c r="C45" i="182"/>
  <c r="C44" i="182"/>
  <c r="V42" i="182"/>
  <c r="U42" i="182"/>
  <c r="T42" i="182"/>
  <c r="S42" i="182"/>
  <c r="R42" i="182"/>
  <c r="Q42" i="182"/>
  <c r="P42" i="182"/>
  <c r="O42" i="182"/>
  <c r="N42" i="182"/>
  <c r="M42" i="182"/>
  <c r="L42" i="182"/>
  <c r="K42" i="182"/>
  <c r="J42" i="182"/>
  <c r="I42" i="182"/>
  <c r="H42" i="182"/>
  <c r="G42" i="182"/>
  <c r="F42" i="182"/>
  <c r="E42" i="182"/>
  <c r="D42" i="182"/>
  <c r="B42" i="182"/>
  <c r="C41" i="182"/>
  <c r="C40" i="182"/>
  <c r="C39" i="182"/>
  <c r="C38" i="182"/>
  <c r="C37" i="182"/>
  <c r="C36" i="182"/>
  <c r="C35" i="182"/>
  <c r="C34" i="182"/>
  <c r="C33" i="182"/>
  <c r="C32" i="182"/>
  <c r="C31" i="182"/>
  <c r="C30" i="182"/>
  <c r="C29" i="182"/>
  <c r="C28" i="182"/>
  <c r="C27" i="182"/>
  <c r="C26" i="182"/>
  <c r="C25" i="182"/>
  <c r="C24" i="182"/>
  <c r="C23" i="182"/>
  <c r="C22" i="182"/>
  <c r="C21" i="182"/>
  <c r="C20" i="182"/>
  <c r="C19" i="182"/>
  <c r="C18" i="182"/>
  <c r="C17" i="182"/>
  <c r="C16" i="182"/>
  <c r="C15" i="182"/>
  <c r="C14" i="182"/>
  <c r="C13" i="182"/>
  <c r="C12" i="182"/>
  <c r="C11" i="182"/>
  <c r="C10" i="182"/>
  <c r="C9" i="182"/>
  <c r="C8" i="182"/>
  <c r="C7" i="182"/>
  <c r="C42" i="182" s="1"/>
  <c r="C81" i="181"/>
  <c r="C80" i="181"/>
  <c r="C79" i="181"/>
  <c r="C78" i="181"/>
  <c r="C77" i="181"/>
  <c r="C76" i="181"/>
  <c r="C75" i="181"/>
  <c r="C74" i="181"/>
  <c r="C73" i="181"/>
  <c r="C72" i="181"/>
  <c r="C71" i="181"/>
  <c r="C70" i="181"/>
  <c r="C69" i="181"/>
  <c r="C68" i="181"/>
  <c r="C67" i="181"/>
  <c r="C66" i="181"/>
  <c r="C65" i="181"/>
  <c r="C64" i="181"/>
  <c r="C63" i="181"/>
  <c r="C62" i="181"/>
  <c r="C61" i="181"/>
  <c r="C60" i="181"/>
  <c r="C59" i="181"/>
  <c r="C58" i="181"/>
  <c r="C57" i="181"/>
  <c r="C56" i="181"/>
  <c r="C55" i="181"/>
  <c r="C54" i="181"/>
  <c r="C53" i="181"/>
  <c r="C52" i="181"/>
  <c r="C51" i="181"/>
  <c r="C50" i="181"/>
  <c r="C49" i="181"/>
  <c r="C48" i="181"/>
  <c r="C47" i="181"/>
  <c r="C46" i="181"/>
  <c r="C45" i="181"/>
  <c r="C44" i="181"/>
  <c r="V42" i="181"/>
  <c r="U42" i="181"/>
  <c r="T42" i="181"/>
  <c r="S42" i="181"/>
  <c r="R42" i="181"/>
  <c r="Q42" i="181"/>
  <c r="P42" i="181"/>
  <c r="O42" i="181"/>
  <c r="N42" i="181"/>
  <c r="M42" i="181"/>
  <c r="L42" i="181"/>
  <c r="K42" i="181"/>
  <c r="J42" i="181"/>
  <c r="I42" i="181"/>
  <c r="H42" i="181"/>
  <c r="G42" i="181"/>
  <c r="F42" i="181"/>
  <c r="E42" i="181"/>
  <c r="D42" i="181"/>
  <c r="B42" i="181"/>
  <c r="C41" i="181"/>
  <c r="C40" i="181"/>
  <c r="C39" i="181"/>
  <c r="C38" i="181"/>
  <c r="C37" i="181"/>
  <c r="C36" i="181"/>
  <c r="C35" i="181"/>
  <c r="C34" i="181"/>
  <c r="C33" i="181"/>
  <c r="C32" i="181"/>
  <c r="C31" i="181"/>
  <c r="C30" i="181"/>
  <c r="C29" i="181"/>
  <c r="C28" i="181"/>
  <c r="C27" i="181"/>
  <c r="C26" i="181"/>
  <c r="C25" i="181"/>
  <c r="C24" i="181"/>
  <c r="C23" i="181"/>
  <c r="C22" i="181"/>
  <c r="C21" i="181"/>
  <c r="C20" i="181"/>
  <c r="C19" i="181"/>
  <c r="C18" i="181"/>
  <c r="C17" i="181"/>
  <c r="C16" i="181"/>
  <c r="C15" i="181"/>
  <c r="C14" i="181"/>
  <c r="C13" i="181"/>
  <c r="C12" i="181"/>
  <c r="C11" i="181"/>
  <c r="C10" i="181"/>
  <c r="C9" i="181"/>
  <c r="C8" i="181"/>
  <c r="C7" i="181"/>
  <c r="C42" i="181" s="1"/>
  <c r="C81" i="180"/>
  <c r="C80" i="180"/>
  <c r="C79" i="180"/>
  <c r="C78" i="180"/>
  <c r="C77" i="180"/>
  <c r="C76" i="180"/>
  <c r="C75" i="180"/>
  <c r="C74" i="180"/>
  <c r="C73" i="180"/>
  <c r="C72" i="180"/>
  <c r="C71" i="180"/>
  <c r="C70" i="180"/>
  <c r="C69" i="180"/>
  <c r="C68" i="180"/>
  <c r="C67" i="180"/>
  <c r="C66" i="180"/>
  <c r="C65" i="180"/>
  <c r="C64" i="180"/>
  <c r="C63" i="180"/>
  <c r="C62" i="180"/>
  <c r="C61" i="180"/>
  <c r="C60" i="180"/>
  <c r="C59" i="180"/>
  <c r="C58" i="180"/>
  <c r="C57" i="180"/>
  <c r="C56" i="180"/>
  <c r="C55" i="180"/>
  <c r="C54" i="180"/>
  <c r="C53" i="180"/>
  <c r="C52" i="180"/>
  <c r="C51" i="180"/>
  <c r="C50" i="180"/>
  <c r="C49" i="180"/>
  <c r="C48" i="180"/>
  <c r="C47" i="180"/>
  <c r="C46" i="180"/>
  <c r="C45" i="180"/>
  <c r="C44" i="180"/>
  <c r="V42" i="180"/>
  <c r="U42" i="180"/>
  <c r="T42" i="180"/>
  <c r="S42" i="180"/>
  <c r="R42" i="180"/>
  <c r="Q42" i="180"/>
  <c r="P42" i="180"/>
  <c r="O42" i="180"/>
  <c r="N42" i="180"/>
  <c r="M42" i="180"/>
  <c r="L42" i="180"/>
  <c r="K42" i="180"/>
  <c r="J42" i="180"/>
  <c r="I42" i="180"/>
  <c r="H42" i="180"/>
  <c r="G42" i="180"/>
  <c r="F42" i="180"/>
  <c r="E42" i="180"/>
  <c r="D42" i="180"/>
  <c r="B42" i="180"/>
  <c r="C41" i="180"/>
  <c r="C40" i="180"/>
  <c r="C39" i="180"/>
  <c r="C38" i="180"/>
  <c r="C37" i="180"/>
  <c r="C36" i="180"/>
  <c r="C35" i="180"/>
  <c r="C34" i="180"/>
  <c r="C33" i="180"/>
  <c r="C32" i="180"/>
  <c r="C31" i="180"/>
  <c r="C30" i="180"/>
  <c r="C29" i="180"/>
  <c r="C28" i="180"/>
  <c r="C27" i="180"/>
  <c r="C26" i="180"/>
  <c r="C25" i="180"/>
  <c r="C24" i="180"/>
  <c r="C23" i="180"/>
  <c r="C22" i="180"/>
  <c r="C21" i="180"/>
  <c r="C20" i="180"/>
  <c r="C19" i="180"/>
  <c r="C18" i="180"/>
  <c r="C17" i="180"/>
  <c r="C16" i="180"/>
  <c r="C15" i="180"/>
  <c r="C14" i="180"/>
  <c r="C13" i="180"/>
  <c r="C12" i="180"/>
  <c r="C11" i="180"/>
  <c r="C10" i="180"/>
  <c r="C9" i="180"/>
  <c r="C8" i="180"/>
  <c r="C7" i="180"/>
  <c r="C42" i="180" s="1"/>
  <c r="C81" i="179"/>
  <c r="C80" i="179"/>
  <c r="C79" i="179"/>
  <c r="C78" i="179"/>
  <c r="C77" i="179"/>
  <c r="C76" i="179"/>
  <c r="C75" i="179"/>
  <c r="C74" i="179"/>
  <c r="C73" i="179"/>
  <c r="C72" i="179"/>
  <c r="C71" i="179"/>
  <c r="C70" i="179"/>
  <c r="C69" i="179"/>
  <c r="C68" i="179"/>
  <c r="C67" i="179"/>
  <c r="C66" i="179"/>
  <c r="C65" i="179"/>
  <c r="C64" i="179"/>
  <c r="C63" i="179"/>
  <c r="C62" i="179"/>
  <c r="C61" i="179"/>
  <c r="C60" i="179"/>
  <c r="C59" i="179"/>
  <c r="C58" i="179"/>
  <c r="C57" i="179"/>
  <c r="C56" i="179"/>
  <c r="C55" i="179"/>
  <c r="C54" i="179"/>
  <c r="C53" i="179"/>
  <c r="C52" i="179"/>
  <c r="C51" i="179"/>
  <c r="C50" i="179"/>
  <c r="C49" i="179"/>
  <c r="C48" i="179"/>
  <c r="C47" i="179"/>
  <c r="C46" i="179"/>
  <c r="C45" i="179"/>
  <c r="C44" i="179"/>
  <c r="V42" i="179"/>
  <c r="U42" i="179"/>
  <c r="T42" i="179"/>
  <c r="S42" i="179"/>
  <c r="R42" i="179"/>
  <c r="Q42" i="179"/>
  <c r="P42" i="179"/>
  <c r="O42" i="179"/>
  <c r="N42" i="179"/>
  <c r="M42" i="179"/>
  <c r="L42" i="179"/>
  <c r="K42" i="179"/>
  <c r="J42" i="179"/>
  <c r="I42" i="179"/>
  <c r="H42" i="179"/>
  <c r="G42" i="179"/>
  <c r="F42" i="179"/>
  <c r="E42" i="179"/>
  <c r="D42" i="179"/>
  <c r="B42" i="179"/>
  <c r="C41" i="179"/>
  <c r="C40" i="179"/>
  <c r="C39" i="179"/>
  <c r="C38" i="179"/>
  <c r="C37" i="179"/>
  <c r="C36" i="179"/>
  <c r="C35" i="179"/>
  <c r="C34" i="179"/>
  <c r="C33" i="179"/>
  <c r="C32" i="179"/>
  <c r="C31" i="179"/>
  <c r="C30" i="179"/>
  <c r="C29" i="179"/>
  <c r="C28" i="179"/>
  <c r="C27" i="179"/>
  <c r="C26" i="179"/>
  <c r="C25" i="179"/>
  <c r="C24" i="179"/>
  <c r="C23" i="179"/>
  <c r="C22" i="179"/>
  <c r="C21" i="179"/>
  <c r="C20" i="179"/>
  <c r="C19" i="179"/>
  <c r="C18" i="179"/>
  <c r="C17" i="179"/>
  <c r="C16" i="179"/>
  <c r="C15" i="179"/>
  <c r="C14" i="179"/>
  <c r="C13" i="179"/>
  <c r="C12" i="179"/>
  <c r="C11" i="179"/>
  <c r="C10" i="179"/>
  <c r="C9" i="179"/>
  <c r="C8" i="179"/>
  <c r="C7" i="179"/>
  <c r="C42" i="179" s="1"/>
  <c r="C81" i="178"/>
  <c r="C80" i="178"/>
  <c r="C79" i="178"/>
  <c r="C78" i="178"/>
  <c r="C77" i="178"/>
  <c r="C76" i="178"/>
  <c r="C75" i="178"/>
  <c r="C74" i="178"/>
  <c r="C73" i="178"/>
  <c r="C72" i="178"/>
  <c r="C71" i="178"/>
  <c r="C70" i="178"/>
  <c r="C69" i="178"/>
  <c r="C68" i="178"/>
  <c r="C67" i="178"/>
  <c r="C66" i="178"/>
  <c r="C65" i="178"/>
  <c r="C64" i="178"/>
  <c r="C63" i="178"/>
  <c r="C62" i="178"/>
  <c r="C61" i="178"/>
  <c r="C60" i="178"/>
  <c r="C59" i="178"/>
  <c r="C58" i="178"/>
  <c r="C57" i="178"/>
  <c r="C56" i="178"/>
  <c r="C55" i="178"/>
  <c r="C54" i="178"/>
  <c r="C53" i="178"/>
  <c r="C52" i="178"/>
  <c r="C51" i="178"/>
  <c r="C50" i="178"/>
  <c r="C49" i="178"/>
  <c r="C48" i="178"/>
  <c r="C47" i="178"/>
  <c r="C46" i="178"/>
  <c r="C45" i="178"/>
  <c r="C44" i="178"/>
  <c r="V42" i="178"/>
  <c r="U42" i="178"/>
  <c r="T42" i="178"/>
  <c r="S42" i="178"/>
  <c r="R42" i="178"/>
  <c r="Q42" i="178"/>
  <c r="P42" i="178"/>
  <c r="O42" i="178"/>
  <c r="N42" i="178"/>
  <c r="M42" i="178"/>
  <c r="L42" i="178"/>
  <c r="K42" i="178"/>
  <c r="J42" i="178"/>
  <c r="I42" i="178"/>
  <c r="H42" i="178"/>
  <c r="G42" i="178"/>
  <c r="F42" i="178"/>
  <c r="E42" i="178"/>
  <c r="D42" i="178"/>
  <c r="B42" i="178"/>
  <c r="C41" i="178"/>
  <c r="C40" i="178"/>
  <c r="C39" i="178"/>
  <c r="C38" i="178"/>
  <c r="C37" i="178"/>
  <c r="C36" i="178"/>
  <c r="C35" i="178"/>
  <c r="C34" i="178"/>
  <c r="C33" i="178"/>
  <c r="C32" i="178"/>
  <c r="C31" i="178"/>
  <c r="C30" i="178"/>
  <c r="C29" i="178"/>
  <c r="C28" i="178"/>
  <c r="C27" i="178"/>
  <c r="C26" i="178"/>
  <c r="C25" i="178"/>
  <c r="C24" i="178"/>
  <c r="C23" i="178"/>
  <c r="C22" i="178"/>
  <c r="C21" i="178"/>
  <c r="C20" i="178"/>
  <c r="C19" i="178"/>
  <c r="C18" i="178"/>
  <c r="C17" i="178"/>
  <c r="C16" i="178"/>
  <c r="C15" i="178"/>
  <c r="C14" i="178"/>
  <c r="C13" i="178"/>
  <c r="C12" i="178"/>
  <c r="C11" i="178"/>
  <c r="C10" i="178"/>
  <c r="C9" i="178"/>
  <c r="C8" i="178"/>
  <c r="C7" i="178"/>
  <c r="C42" i="178" s="1"/>
  <c r="C81" i="177"/>
  <c r="C80" i="177"/>
  <c r="C79" i="177"/>
  <c r="C78" i="177"/>
  <c r="C77" i="177"/>
  <c r="C76" i="177"/>
  <c r="C75" i="177"/>
  <c r="C74" i="177"/>
  <c r="C73" i="177"/>
  <c r="C72" i="177"/>
  <c r="C71" i="177"/>
  <c r="C70" i="177"/>
  <c r="C69" i="177"/>
  <c r="C68" i="177"/>
  <c r="C67" i="177"/>
  <c r="C66" i="177"/>
  <c r="C65" i="177"/>
  <c r="C64" i="177"/>
  <c r="C63" i="177"/>
  <c r="C62" i="177"/>
  <c r="C61" i="177"/>
  <c r="C60" i="177"/>
  <c r="C59" i="177"/>
  <c r="C58" i="177"/>
  <c r="C57" i="177"/>
  <c r="C56" i="177"/>
  <c r="C55" i="177"/>
  <c r="C54" i="177"/>
  <c r="C53" i="177"/>
  <c r="C52" i="177"/>
  <c r="C51" i="177"/>
  <c r="C50" i="177"/>
  <c r="C49" i="177"/>
  <c r="C48" i="177"/>
  <c r="C47" i="177"/>
  <c r="C46" i="177"/>
  <c r="C45" i="177"/>
  <c r="C44" i="177"/>
  <c r="V42" i="177"/>
  <c r="U42" i="177"/>
  <c r="T42" i="177"/>
  <c r="S42" i="177"/>
  <c r="R42" i="177"/>
  <c r="Q42" i="177"/>
  <c r="P42" i="177"/>
  <c r="O42" i="177"/>
  <c r="N42" i="177"/>
  <c r="M42" i="177"/>
  <c r="L42" i="177"/>
  <c r="K42" i="177"/>
  <c r="J42" i="177"/>
  <c r="I42" i="177"/>
  <c r="H42" i="177"/>
  <c r="G42" i="177"/>
  <c r="F42" i="177"/>
  <c r="E42" i="177"/>
  <c r="D42" i="177"/>
  <c r="B42" i="177"/>
  <c r="C41" i="177"/>
  <c r="C40" i="177"/>
  <c r="C39" i="177"/>
  <c r="C38" i="177"/>
  <c r="C37" i="177"/>
  <c r="C36" i="177"/>
  <c r="C35" i="177"/>
  <c r="C34" i="177"/>
  <c r="C33" i="177"/>
  <c r="C32" i="177"/>
  <c r="C31" i="177"/>
  <c r="C30" i="177"/>
  <c r="C29" i="177"/>
  <c r="C28" i="177"/>
  <c r="C27" i="177"/>
  <c r="C26" i="177"/>
  <c r="C25" i="177"/>
  <c r="C24" i="177"/>
  <c r="C23" i="177"/>
  <c r="C22" i="177"/>
  <c r="C21" i="177"/>
  <c r="C20" i="177"/>
  <c r="C19" i="177"/>
  <c r="C18" i="177"/>
  <c r="C17" i="177"/>
  <c r="C16" i="177"/>
  <c r="C15" i="177"/>
  <c r="C14" i="177"/>
  <c r="C13" i="177"/>
  <c r="C12" i="177"/>
  <c r="C11" i="177"/>
  <c r="C10" i="177"/>
  <c r="C9" i="177"/>
  <c r="C8" i="177"/>
  <c r="C7" i="177"/>
  <c r="C42" i="177" s="1"/>
  <c r="C81" i="176"/>
  <c r="C80" i="176"/>
  <c r="C79" i="176"/>
  <c r="C78" i="176"/>
  <c r="C77" i="176"/>
  <c r="C76" i="176"/>
  <c r="C75" i="176"/>
  <c r="C74" i="176"/>
  <c r="C73" i="176"/>
  <c r="C72" i="176"/>
  <c r="C71" i="176"/>
  <c r="C70" i="176"/>
  <c r="C69" i="176"/>
  <c r="C68" i="176"/>
  <c r="C67" i="176"/>
  <c r="C66" i="176"/>
  <c r="C65" i="176"/>
  <c r="C64" i="176"/>
  <c r="C63" i="176"/>
  <c r="C62" i="176"/>
  <c r="C61" i="176"/>
  <c r="C60" i="176"/>
  <c r="C59" i="176"/>
  <c r="C58" i="176"/>
  <c r="C57" i="176"/>
  <c r="C56" i="176"/>
  <c r="C55" i="176"/>
  <c r="C54" i="176"/>
  <c r="C53" i="176"/>
  <c r="C52" i="176"/>
  <c r="C51" i="176"/>
  <c r="C50" i="176"/>
  <c r="C49" i="176"/>
  <c r="C48" i="176"/>
  <c r="C47" i="176"/>
  <c r="C46" i="176"/>
  <c r="C45" i="176"/>
  <c r="C44" i="176"/>
  <c r="V42" i="176"/>
  <c r="U42" i="176"/>
  <c r="T42" i="176"/>
  <c r="S42" i="176"/>
  <c r="R42" i="176"/>
  <c r="Q42" i="176"/>
  <c r="P42" i="176"/>
  <c r="O42" i="176"/>
  <c r="N42" i="176"/>
  <c r="M42" i="176"/>
  <c r="L42" i="176"/>
  <c r="K42" i="176"/>
  <c r="J42" i="176"/>
  <c r="I42" i="176"/>
  <c r="H42" i="176"/>
  <c r="G42" i="176"/>
  <c r="F42" i="176"/>
  <c r="E42" i="176"/>
  <c r="D42" i="176"/>
  <c r="B42" i="176"/>
  <c r="C41" i="176"/>
  <c r="C40" i="176"/>
  <c r="C39" i="176"/>
  <c r="C38" i="176"/>
  <c r="C37" i="176"/>
  <c r="C36" i="176"/>
  <c r="C35" i="176"/>
  <c r="C34" i="176"/>
  <c r="C33" i="176"/>
  <c r="C32" i="176"/>
  <c r="C31" i="176"/>
  <c r="C30" i="176"/>
  <c r="C29" i="176"/>
  <c r="C28" i="176"/>
  <c r="C27" i="176"/>
  <c r="C26" i="176"/>
  <c r="C25" i="176"/>
  <c r="C24" i="176"/>
  <c r="C23" i="176"/>
  <c r="C22" i="176"/>
  <c r="C21" i="176"/>
  <c r="C20" i="176"/>
  <c r="C19" i="176"/>
  <c r="C18" i="176"/>
  <c r="C17" i="176"/>
  <c r="C16" i="176"/>
  <c r="C15" i="176"/>
  <c r="C14" i="176"/>
  <c r="C13" i="176"/>
  <c r="C12" i="176"/>
  <c r="C11" i="176"/>
  <c r="C10" i="176"/>
  <c r="C9" i="176"/>
  <c r="C8" i="176"/>
  <c r="C7" i="176"/>
  <c r="C42" i="176" s="1"/>
  <c r="C81" i="175"/>
  <c r="C80" i="175"/>
  <c r="C79" i="175"/>
  <c r="C78" i="175"/>
  <c r="C77" i="175"/>
  <c r="C76" i="175"/>
  <c r="C75" i="175"/>
  <c r="C74" i="175"/>
  <c r="C73" i="175"/>
  <c r="C72" i="175"/>
  <c r="C71" i="175"/>
  <c r="C70" i="175"/>
  <c r="C69" i="175"/>
  <c r="C68" i="175"/>
  <c r="C67" i="175"/>
  <c r="C66" i="175"/>
  <c r="C65" i="175"/>
  <c r="C64" i="175"/>
  <c r="C63" i="175"/>
  <c r="C62" i="175"/>
  <c r="C61" i="175"/>
  <c r="C60" i="175"/>
  <c r="C59" i="175"/>
  <c r="C58" i="175"/>
  <c r="C57" i="175"/>
  <c r="C56" i="175"/>
  <c r="C55" i="175"/>
  <c r="C54" i="175"/>
  <c r="C53" i="175"/>
  <c r="C52" i="175"/>
  <c r="C51" i="175"/>
  <c r="C50" i="175"/>
  <c r="C49" i="175"/>
  <c r="C48" i="175"/>
  <c r="C47" i="175"/>
  <c r="C46" i="175"/>
  <c r="C45" i="175"/>
  <c r="C44" i="175"/>
  <c r="V42" i="175"/>
  <c r="U42" i="175"/>
  <c r="T42" i="175"/>
  <c r="S42" i="175"/>
  <c r="R42" i="175"/>
  <c r="Q42" i="175"/>
  <c r="P42" i="175"/>
  <c r="O42" i="175"/>
  <c r="N42" i="175"/>
  <c r="M42" i="175"/>
  <c r="L42" i="175"/>
  <c r="K42" i="175"/>
  <c r="J42" i="175"/>
  <c r="I42" i="175"/>
  <c r="H42" i="175"/>
  <c r="G42" i="175"/>
  <c r="F42" i="175"/>
  <c r="E42" i="175"/>
  <c r="D42" i="175"/>
  <c r="B42" i="175"/>
  <c r="C41" i="175"/>
  <c r="C40" i="175"/>
  <c r="C39" i="175"/>
  <c r="C38" i="175"/>
  <c r="C37" i="175"/>
  <c r="C36" i="175"/>
  <c r="C35" i="175"/>
  <c r="C34" i="175"/>
  <c r="C33" i="175"/>
  <c r="C32" i="175"/>
  <c r="C31" i="175"/>
  <c r="C30" i="175"/>
  <c r="C29" i="175"/>
  <c r="C28" i="175"/>
  <c r="C27" i="175"/>
  <c r="C26" i="175"/>
  <c r="C25" i="175"/>
  <c r="C24" i="175"/>
  <c r="C23" i="175"/>
  <c r="C22" i="175"/>
  <c r="C21" i="175"/>
  <c r="C20" i="175"/>
  <c r="C19" i="175"/>
  <c r="C18" i="175"/>
  <c r="C17" i="175"/>
  <c r="C16" i="175"/>
  <c r="C15" i="175"/>
  <c r="C14" i="175"/>
  <c r="C13" i="175"/>
  <c r="C12" i="175"/>
  <c r="C11" i="175"/>
  <c r="C10" i="175"/>
  <c r="C9" i="175"/>
  <c r="C8" i="175"/>
  <c r="C7" i="175"/>
  <c r="C42" i="175" s="1"/>
  <c r="C81" i="174"/>
  <c r="C80" i="174"/>
  <c r="C79" i="174"/>
  <c r="C78" i="174"/>
  <c r="C77" i="174"/>
  <c r="C76" i="174"/>
  <c r="C75" i="174"/>
  <c r="C74" i="174"/>
  <c r="C73" i="174"/>
  <c r="C72" i="174"/>
  <c r="C71" i="174"/>
  <c r="C70" i="174"/>
  <c r="C69" i="174"/>
  <c r="C68" i="174"/>
  <c r="C67" i="174"/>
  <c r="C66" i="174"/>
  <c r="C65" i="174"/>
  <c r="C64" i="174"/>
  <c r="C63" i="174"/>
  <c r="C62" i="174"/>
  <c r="C61" i="174"/>
  <c r="C60" i="174"/>
  <c r="C59" i="174"/>
  <c r="C58" i="174"/>
  <c r="C57" i="174"/>
  <c r="C56" i="174"/>
  <c r="C55" i="174"/>
  <c r="C54" i="174"/>
  <c r="C53" i="174"/>
  <c r="C52" i="174"/>
  <c r="C51" i="174"/>
  <c r="C50" i="174"/>
  <c r="C49" i="174"/>
  <c r="C48" i="174"/>
  <c r="C47" i="174"/>
  <c r="C46" i="174"/>
  <c r="C45" i="174"/>
  <c r="C44" i="174"/>
  <c r="V42" i="174"/>
  <c r="U42" i="174"/>
  <c r="T42" i="174"/>
  <c r="S42" i="174"/>
  <c r="R42" i="174"/>
  <c r="Q42" i="174"/>
  <c r="P42" i="174"/>
  <c r="O42" i="174"/>
  <c r="N42" i="174"/>
  <c r="M42" i="174"/>
  <c r="L42" i="174"/>
  <c r="K42" i="174"/>
  <c r="J42" i="174"/>
  <c r="I42" i="174"/>
  <c r="H42" i="174"/>
  <c r="G42" i="174"/>
  <c r="F42" i="174"/>
  <c r="E42" i="174"/>
  <c r="D42" i="174"/>
  <c r="B42" i="174"/>
  <c r="C41" i="174"/>
  <c r="C40" i="174"/>
  <c r="C39" i="174"/>
  <c r="C38" i="174"/>
  <c r="C37" i="174"/>
  <c r="C36" i="174"/>
  <c r="C35" i="174"/>
  <c r="C34" i="174"/>
  <c r="C33" i="174"/>
  <c r="C32" i="174"/>
  <c r="C31" i="174"/>
  <c r="C30" i="174"/>
  <c r="C29" i="174"/>
  <c r="C28" i="174"/>
  <c r="C27" i="174"/>
  <c r="C26" i="174"/>
  <c r="C25" i="174"/>
  <c r="C24" i="174"/>
  <c r="C23" i="174"/>
  <c r="C22" i="174"/>
  <c r="C21" i="174"/>
  <c r="C20" i="174"/>
  <c r="C19" i="174"/>
  <c r="C18" i="174"/>
  <c r="C17" i="174"/>
  <c r="C16" i="174"/>
  <c r="C15" i="174"/>
  <c r="C14" i="174"/>
  <c r="C13" i="174"/>
  <c r="C12" i="174"/>
  <c r="C11" i="174"/>
  <c r="C10" i="174"/>
  <c r="C9" i="174"/>
  <c r="C8" i="174"/>
  <c r="C7" i="174"/>
  <c r="C42" i="174" s="1"/>
  <c r="C81" i="173"/>
  <c r="C80" i="173"/>
  <c r="C79" i="173"/>
  <c r="C78" i="173"/>
  <c r="C77" i="173"/>
  <c r="C76" i="173"/>
  <c r="C75" i="173"/>
  <c r="C74" i="173"/>
  <c r="C73" i="173"/>
  <c r="C72" i="173"/>
  <c r="C71" i="173"/>
  <c r="C70" i="173"/>
  <c r="C69" i="173"/>
  <c r="C68" i="173"/>
  <c r="C67" i="173"/>
  <c r="C66" i="173"/>
  <c r="C65" i="173"/>
  <c r="C64" i="173"/>
  <c r="C63" i="173"/>
  <c r="C62" i="173"/>
  <c r="C61" i="173"/>
  <c r="C60" i="173"/>
  <c r="C59" i="173"/>
  <c r="C58" i="173"/>
  <c r="C57" i="173"/>
  <c r="C56" i="173"/>
  <c r="C55" i="173"/>
  <c r="C54" i="173"/>
  <c r="C53" i="173"/>
  <c r="C52" i="173"/>
  <c r="C51" i="173"/>
  <c r="C50" i="173"/>
  <c r="C49" i="173"/>
  <c r="C48" i="173"/>
  <c r="C47" i="173"/>
  <c r="C46" i="173"/>
  <c r="C45" i="173"/>
  <c r="C44" i="173"/>
  <c r="V42" i="173"/>
  <c r="U42" i="173"/>
  <c r="T42" i="173"/>
  <c r="S42" i="173"/>
  <c r="R42" i="173"/>
  <c r="Q42" i="173"/>
  <c r="P42" i="173"/>
  <c r="O42" i="173"/>
  <c r="N42" i="173"/>
  <c r="M42" i="173"/>
  <c r="L42" i="173"/>
  <c r="K42" i="173"/>
  <c r="J42" i="173"/>
  <c r="I42" i="173"/>
  <c r="H42" i="173"/>
  <c r="G42" i="173"/>
  <c r="F42" i="173"/>
  <c r="E42" i="173"/>
  <c r="D42" i="173"/>
  <c r="B42" i="173"/>
  <c r="C41" i="173"/>
  <c r="C40" i="173"/>
  <c r="C39" i="173"/>
  <c r="C38" i="173"/>
  <c r="C37" i="173"/>
  <c r="C36" i="173"/>
  <c r="C35" i="173"/>
  <c r="C34" i="173"/>
  <c r="C33" i="173"/>
  <c r="C32" i="173"/>
  <c r="C31" i="173"/>
  <c r="C30" i="173"/>
  <c r="C29" i="173"/>
  <c r="C28" i="173"/>
  <c r="C27" i="173"/>
  <c r="C26" i="173"/>
  <c r="C25" i="173"/>
  <c r="C24" i="173"/>
  <c r="C23" i="173"/>
  <c r="C22" i="173"/>
  <c r="C21" i="173"/>
  <c r="C20" i="173"/>
  <c r="C19" i="173"/>
  <c r="C18" i="173"/>
  <c r="C17" i="173"/>
  <c r="C16" i="173"/>
  <c r="C15" i="173"/>
  <c r="C14" i="173"/>
  <c r="C13" i="173"/>
  <c r="C12" i="173"/>
  <c r="C11" i="173"/>
  <c r="C10" i="173"/>
  <c r="C9" i="173"/>
  <c r="C8" i="173"/>
  <c r="C7" i="173"/>
  <c r="C42" i="173" s="1"/>
  <c r="C81" i="172"/>
  <c r="C80" i="172"/>
  <c r="C79" i="172"/>
  <c r="C78" i="172"/>
  <c r="C77" i="172"/>
  <c r="C76" i="172"/>
  <c r="C75" i="172"/>
  <c r="C74" i="172"/>
  <c r="C73" i="172"/>
  <c r="C72" i="172"/>
  <c r="C71" i="172"/>
  <c r="C70" i="172"/>
  <c r="C69" i="172"/>
  <c r="C68" i="172"/>
  <c r="C67" i="172"/>
  <c r="C66" i="172"/>
  <c r="C65" i="172"/>
  <c r="C64" i="172"/>
  <c r="C63" i="172"/>
  <c r="C62" i="172"/>
  <c r="C61" i="172"/>
  <c r="C60" i="172"/>
  <c r="C59" i="172"/>
  <c r="C58" i="172"/>
  <c r="C57" i="172"/>
  <c r="C56" i="172"/>
  <c r="C55" i="172"/>
  <c r="C54" i="172"/>
  <c r="C53" i="172"/>
  <c r="C52" i="172"/>
  <c r="C51" i="172"/>
  <c r="C50" i="172"/>
  <c r="C49" i="172"/>
  <c r="C48" i="172"/>
  <c r="C47" i="172"/>
  <c r="C46" i="172"/>
  <c r="C45" i="172"/>
  <c r="C44" i="172"/>
  <c r="V42" i="172"/>
  <c r="U42" i="172"/>
  <c r="T42" i="172"/>
  <c r="S42" i="172"/>
  <c r="R42" i="172"/>
  <c r="Q42" i="172"/>
  <c r="P42" i="172"/>
  <c r="O42" i="172"/>
  <c r="N42" i="172"/>
  <c r="M42" i="172"/>
  <c r="L42" i="172"/>
  <c r="K42" i="172"/>
  <c r="J42" i="172"/>
  <c r="I42" i="172"/>
  <c r="H42" i="172"/>
  <c r="G42" i="172"/>
  <c r="F42" i="172"/>
  <c r="E42" i="172"/>
  <c r="D42" i="172"/>
  <c r="B42" i="172"/>
  <c r="C41" i="172"/>
  <c r="C40" i="172"/>
  <c r="C39" i="172"/>
  <c r="C38" i="172"/>
  <c r="C37" i="172"/>
  <c r="C36" i="172"/>
  <c r="C35" i="172"/>
  <c r="C34" i="172"/>
  <c r="C33" i="172"/>
  <c r="C32" i="172"/>
  <c r="C31" i="172"/>
  <c r="C30" i="172"/>
  <c r="C29" i="172"/>
  <c r="C28" i="172"/>
  <c r="C27" i="172"/>
  <c r="C26" i="172"/>
  <c r="C25" i="172"/>
  <c r="C24" i="172"/>
  <c r="C23" i="172"/>
  <c r="C22" i="172"/>
  <c r="C21" i="172"/>
  <c r="C20" i="172"/>
  <c r="C19" i="172"/>
  <c r="C18" i="172"/>
  <c r="C17" i="172"/>
  <c r="C16" i="172"/>
  <c r="C15" i="172"/>
  <c r="C14" i="172"/>
  <c r="C13" i="172"/>
  <c r="C12" i="172"/>
  <c r="C11" i="172"/>
  <c r="C10" i="172"/>
  <c r="C9" i="172"/>
  <c r="C8" i="172"/>
  <c r="C7" i="172"/>
  <c r="C42" i="172" s="1"/>
  <c r="C81" i="171"/>
  <c r="C80" i="171"/>
  <c r="C79" i="171"/>
  <c r="C78" i="171"/>
  <c r="C77" i="171"/>
  <c r="C76" i="171"/>
  <c r="C75" i="171"/>
  <c r="C74" i="171"/>
  <c r="C73" i="171"/>
  <c r="C72" i="171"/>
  <c r="C71" i="171"/>
  <c r="C70" i="171"/>
  <c r="C69" i="171"/>
  <c r="C68" i="171"/>
  <c r="C67" i="171"/>
  <c r="C66" i="171"/>
  <c r="C65" i="171"/>
  <c r="C64" i="171"/>
  <c r="C63" i="171"/>
  <c r="C62" i="171"/>
  <c r="C61" i="171"/>
  <c r="C60" i="171"/>
  <c r="C59" i="171"/>
  <c r="C58" i="171"/>
  <c r="C57" i="171"/>
  <c r="C56" i="171"/>
  <c r="C55" i="171"/>
  <c r="C54" i="171"/>
  <c r="C53" i="171"/>
  <c r="C52" i="171"/>
  <c r="C51" i="171"/>
  <c r="C50" i="171"/>
  <c r="C49" i="171"/>
  <c r="C48" i="171"/>
  <c r="C47" i="171"/>
  <c r="C46" i="171"/>
  <c r="C45" i="171"/>
  <c r="C44" i="171"/>
  <c r="V42" i="171"/>
  <c r="U42" i="171"/>
  <c r="T42" i="171"/>
  <c r="S42" i="171"/>
  <c r="R42" i="171"/>
  <c r="Q42" i="171"/>
  <c r="P42" i="171"/>
  <c r="O42" i="171"/>
  <c r="N42" i="171"/>
  <c r="M42" i="171"/>
  <c r="L42" i="171"/>
  <c r="K42" i="171"/>
  <c r="J42" i="171"/>
  <c r="I42" i="171"/>
  <c r="H42" i="171"/>
  <c r="G42" i="171"/>
  <c r="F42" i="171"/>
  <c r="E42" i="171"/>
  <c r="D42" i="171"/>
  <c r="B42" i="171"/>
  <c r="C41" i="171"/>
  <c r="C40" i="171"/>
  <c r="C39" i="171"/>
  <c r="C38" i="171"/>
  <c r="C37" i="171"/>
  <c r="C36" i="171"/>
  <c r="C35" i="171"/>
  <c r="C34" i="171"/>
  <c r="C33" i="171"/>
  <c r="C32" i="171"/>
  <c r="C31" i="171"/>
  <c r="C30" i="171"/>
  <c r="C29" i="171"/>
  <c r="C28" i="171"/>
  <c r="C27" i="171"/>
  <c r="C26" i="171"/>
  <c r="C25" i="171"/>
  <c r="C24" i="171"/>
  <c r="C23" i="171"/>
  <c r="C22" i="171"/>
  <c r="C21" i="171"/>
  <c r="C20" i="171"/>
  <c r="C19" i="171"/>
  <c r="C18" i="171"/>
  <c r="C17" i="171"/>
  <c r="C16" i="171"/>
  <c r="C15" i="171"/>
  <c r="C14" i="171"/>
  <c r="C13" i="171"/>
  <c r="C12" i="171"/>
  <c r="C11" i="171"/>
  <c r="C10" i="171"/>
  <c r="C9" i="171"/>
  <c r="C8" i="171"/>
  <c r="C7" i="171"/>
  <c r="C42" i="171" s="1"/>
  <c r="C81" i="170"/>
  <c r="C80" i="170"/>
  <c r="C79" i="170"/>
  <c r="C78" i="170"/>
  <c r="C77" i="170"/>
  <c r="C76" i="170"/>
  <c r="C75" i="170"/>
  <c r="C74" i="170"/>
  <c r="C73" i="170"/>
  <c r="C72" i="170"/>
  <c r="C71" i="170"/>
  <c r="C70" i="170"/>
  <c r="C69" i="170"/>
  <c r="C68" i="170"/>
  <c r="C67" i="170"/>
  <c r="C66" i="170"/>
  <c r="C65" i="170"/>
  <c r="C64" i="170"/>
  <c r="C63" i="170"/>
  <c r="C62" i="170"/>
  <c r="C61" i="170"/>
  <c r="C60" i="170"/>
  <c r="C59" i="170"/>
  <c r="C58" i="170"/>
  <c r="C57" i="170"/>
  <c r="C56" i="170"/>
  <c r="C55" i="170"/>
  <c r="C54" i="170"/>
  <c r="C53" i="170"/>
  <c r="C52" i="170"/>
  <c r="C51" i="170"/>
  <c r="C50" i="170"/>
  <c r="C49" i="170"/>
  <c r="C48" i="170"/>
  <c r="C47" i="170"/>
  <c r="C46" i="170"/>
  <c r="C45" i="170"/>
  <c r="C44" i="170"/>
  <c r="V42" i="170"/>
  <c r="U42" i="170"/>
  <c r="T42" i="170"/>
  <c r="S42" i="170"/>
  <c r="R42" i="170"/>
  <c r="Q42" i="170"/>
  <c r="P42" i="170"/>
  <c r="O42" i="170"/>
  <c r="N42" i="170"/>
  <c r="M42" i="170"/>
  <c r="L42" i="170"/>
  <c r="K42" i="170"/>
  <c r="J42" i="170"/>
  <c r="I42" i="170"/>
  <c r="H42" i="170"/>
  <c r="G42" i="170"/>
  <c r="F42" i="170"/>
  <c r="E42" i="170"/>
  <c r="D42" i="170"/>
  <c r="B42" i="170"/>
  <c r="C41" i="170"/>
  <c r="C40" i="170"/>
  <c r="C39" i="170"/>
  <c r="C38" i="170"/>
  <c r="C37" i="170"/>
  <c r="C36" i="170"/>
  <c r="C35" i="170"/>
  <c r="C34" i="170"/>
  <c r="C33" i="170"/>
  <c r="C32" i="170"/>
  <c r="C31" i="170"/>
  <c r="C30" i="170"/>
  <c r="C29" i="170"/>
  <c r="C28" i="170"/>
  <c r="C27" i="170"/>
  <c r="C26" i="170"/>
  <c r="C25" i="170"/>
  <c r="C24" i="170"/>
  <c r="C23" i="170"/>
  <c r="C22" i="170"/>
  <c r="C21" i="170"/>
  <c r="C20" i="170"/>
  <c r="C19" i="170"/>
  <c r="C18" i="170"/>
  <c r="C17" i="170"/>
  <c r="C16" i="170"/>
  <c r="C15" i="170"/>
  <c r="C14" i="170"/>
  <c r="C13" i="170"/>
  <c r="C12" i="170"/>
  <c r="C11" i="170"/>
  <c r="C10" i="170"/>
  <c r="C9" i="170"/>
  <c r="C8" i="170"/>
  <c r="C7" i="170"/>
  <c r="C42" i="170" s="1"/>
  <c r="C81" i="169"/>
  <c r="C80" i="169"/>
  <c r="C79" i="169"/>
  <c r="C78" i="169"/>
  <c r="C77" i="169"/>
  <c r="C76" i="169"/>
  <c r="C75" i="169"/>
  <c r="C74" i="169"/>
  <c r="C73" i="169"/>
  <c r="C72" i="169"/>
  <c r="C71" i="169"/>
  <c r="C70" i="169"/>
  <c r="C69" i="169"/>
  <c r="C68" i="169"/>
  <c r="C67" i="169"/>
  <c r="C66" i="169"/>
  <c r="C65" i="169"/>
  <c r="C64" i="169"/>
  <c r="C63" i="169"/>
  <c r="C62" i="169"/>
  <c r="C61" i="169"/>
  <c r="C60" i="169"/>
  <c r="C59" i="169"/>
  <c r="C58" i="169"/>
  <c r="C57" i="169"/>
  <c r="C56" i="169"/>
  <c r="C55" i="169"/>
  <c r="C54" i="169"/>
  <c r="C53" i="169"/>
  <c r="C52" i="169"/>
  <c r="C51" i="169"/>
  <c r="C50" i="169"/>
  <c r="C49" i="169"/>
  <c r="C48" i="169"/>
  <c r="C47" i="169"/>
  <c r="C46" i="169"/>
  <c r="C45" i="169"/>
  <c r="C44" i="169"/>
  <c r="V42" i="169"/>
  <c r="U42" i="169"/>
  <c r="T42" i="169"/>
  <c r="S42" i="169"/>
  <c r="R42" i="169"/>
  <c r="Q42" i="169"/>
  <c r="P42" i="169"/>
  <c r="O42" i="169"/>
  <c r="N42" i="169"/>
  <c r="M42" i="169"/>
  <c r="L42" i="169"/>
  <c r="K42" i="169"/>
  <c r="J42" i="169"/>
  <c r="I42" i="169"/>
  <c r="H42" i="169"/>
  <c r="G42" i="169"/>
  <c r="F42" i="169"/>
  <c r="E42" i="169"/>
  <c r="D42" i="169"/>
  <c r="B42" i="169"/>
  <c r="C41" i="169"/>
  <c r="C40" i="169"/>
  <c r="C39" i="169"/>
  <c r="C38" i="169"/>
  <c r="C37" i="169"/>
  <c r="C36" i="169"/>
  <c r="C35" i="169"/>
  <c r="C34" i="169"/>
  <c r="C33" i="169"/>
  <c r="C32" i="169"/>
  <c r="C31" i="169"/>
  <c r="C30" i="169"/>
  <c r="C29" i="169"/>
  <c r="C28" i="169"/>
  <c r="C27" i="169"/>
  <c r="C26" i="169"/>
  <c r="C25" i="169"/>
  <c r="C24" i="169"/>
  <c r="C23" i="169"/>
  <c r="C22" i="169"/>
  <c r="C21" i="169"/>
  <c r="C20" i="169"/>
  <c r="C19" i="169"/>
  <c r="C18" i="169"/>
  <c r="C17" i="169"/>
  <c r="C16" i="169"/>
  <c r="C15" i="169"/>
  <c r="C14" i="169"/>
  <c r="C13" i="169"/>
  <c r="C12" i="169"/>
  <c r="C11" i="169"/>
  <c r="C10" i="169"/>
  <c r="C9" i="169"/>
  <c r="C8" i="169"/>
  <c r="C7" i="169"/>
  <c r="C42" i="169" s="1"/>
  <c r="C81" i="168"/>
  <c r="C80" i="168"/>
  <c r="C79" i="168"/>
  <c r="C78" i="168"/>
  <c r="C77" i="168"/>
  <c r="C76" i="168"/>
  <c r="C75" i="168"/>
  <c r="C74" i="168"/>
  <c r="C73" i="168"/>
  <c r="C72" i="168"/>
  <c r="C71" i="168"/>
  <c r="C70" i="168"/>
  <c r="C69" i="168"/>
  <c r="C68" i="168"/>
  <c r="C67" i="168"/>
  <c r="C66" i="168"/>
  <c r="C65" i="168"/>
  <c r="C64" i="168"/>
  <c r="C63" i="168"/>
  <c r="C62" i="168"/>
  <c r="C61" i="168"/>
  <c r="C60" i="168"/>
  <c r="C59" i="168"/>
  <c r="C58" i="168"/>
  <c r="C57" i="168"/>
  <c r="C56" i="168"/>
  <c r="C55" i="168"/>
  <c r="C54" i="168"/>
  <c r="C53" i="168"/>
  <c r="C52" i="168"/>
  <c r="C51" i="168"/>
  <c r="C50" i="168"/>
  <c r="C49" i="168"/>
  <c r="C48" i="168"/>
  <c r="C47" i="168"/>
  <c r="C46" i="168"/>
  <c r="C45" i="168"/>
  <c r="C44" i="168"/>
  <c r="V42" i="168"/>
  <c r="U42" i="168"/>
  <c r="T42" i="168"/>
  <c r="S42" i="168"/>
  <c r="R42" i="168"/>
  <c r="Q42" i="168"/>
  <c r="P42" i="168"/>
  <c r="O42" i="168"/>
  <c r="N42" i="168"/>
  <c r="M42" i="168"/>
  <c r="L42" i="168"/>
  <c r="K42" i="168"/>
  <c r="J42" i="168"/>
  <c r="I42" i="168"/>
  <c r="H42" i="168"/>
  <c r="G42" i="168"/>
  <c r="F42" i="168"/>
  <c r="E42" i="168"/>
  <c r="D42" i="168"/>
  <c r="B42" i="168"/>
  <c r="C41" i="168"/>
  <c r="C40" i="168"/>
  <c r="C39" i="168"/>
  <c r="C38" i="168"/>
  <c r="C37" i="168"/>
  <c r="C36" i="168"/>
  <c r="C35" i="168"/>
  <c r="C34" i="168"/>
  <c r="C33" i="168"/>
  <c r="C32" i="168"/>
  <c r="C31" i="168"/>
  <c r="C30" i="168"/>
  <c r="C29" i="168"/>
  <c r="C28" i="168"/>
  <c r="C27" i="168"/>
  <c r="C26" i="168"/>
  <c r="C25" i="168"/>
  <c r="C24" i="168"/>
  <c r="C23" i="168"/>
  <c r="C22" i="168"/>
  <c r="C21" i="168"/>
  <c r="C20" i="168"/>
  <c r="C19" i="168"/>
  <c r="C18" i="168"/>
  <c r="C17" i="168"/>
  <c r="C16" i="168"/>
  <c r="C15" i="168"/>
  <c r="C14" i="168"/>
  <c r="C13" i="168"/>
  <c r="C12" i="168"/>
  <c r="C11" i="168"/>
  <c r="C10" i="168"/>
  <c r="C9" i="168"/>
  <c r="C8" i="168"/>
  <c r="C7" i="168"/>
  <c r="C42" i="168" s="1"/>
  <c r="C81" i="167"/>
  <c r="C80" i="167"/>
  <c r="C79" i="167"/>
  <c r="C78" i="167"/>
  <c r="C77" i="167"/>
  <c r="C76" i="167"/>
  <c r="C75" i="167"/>
  <c r="C74" i="167"/>
  <c r="C73" i="167"/>
  <c r="C72" i="167"/>
  <c r="C71" i="167"/>
  <c r="C70" i="167"/>
  <c r="C69" i="167"/>
  <c r="C68" i="167"/>
  <c r="C67" i="167"/>
  <c r="C66" i="167"/>
  <c r="C65" i="167"/>
  <c r="C64" i="167"/>
  <c r="C63" i="167"/>
  <c r="C62" i="167"/>
  <c r="C61" i="167"/>
  <c r="C60" i="167"/>
  <c r="C59" i="167"/>
  <c r="C58" i="167"/>
  <c r="C57" i="167"/>
  <c r="C56" i="167"/>
  <c r="C55" i="167"/>
  <c r="C54" i="167"/>
  <c r="C53" i="167"/>
  <c r="C52" i="167"/>
  <c r="C51" i="167"/>
  <c r="C50" i="167"/>
  <c r="C49" i="167"/>
  <c r="C48" i="167"/>
  <c r="C47" i="167"/>
  <c r="C46" i="167"/>
  <c r="C45" i="167"/>
  <c r="C44" i="167"/>
  <c r="V42" i="167"/>
  <c r="U42" i="167"/>
  <c r="T42" i="167"/>
  <c r="S42" i="167"/>
  <c r="R42" i="167"/>
  <c r="Q42" i="167"/>
  <c r="P42" i="167"/>
  <c r="O42" i="167"/>
  <c r="N42" i="167"/>
  <c r="M42" i="167"/>
  <c r="L42" i="167"/>
  <c r="K42" i="167"/>
  <c r="J42" i="167"/>
  <c r="I42" i="167"/>
  <c r="H42" i="167"/>
  <c r="G42" i="167"/>
  <c r="F42" i="167"/>
  <c r="E42" i="167"/>
  <c r="D42" i="167"/>
  <c r="B42" i="167"/>
  <c r="C41" i="167"/>
  <c r="C40" i="167"/>
  <c r="C39" i="167"/>
  <c r="C38" i="167"/>
  <c r="C37" i="167"/>
  <c r="C36" i="167"/>
  <c r="C35" i="167"/>
  <c r="C34" i="167"/>
  <c r="C33" i="167"/>
  <c r="C32" i="167"/>
  <c r="C31" i="167"/>
  <c r="C30" i="167"/>
  <c r="C29" i="167"/>
  <c r="C28" i="167"/>
  <c r="C27" i="167"/>
  <c r="C26" i="167"/>
  <c r="C25" i="167"/>
  <c r="C24" i="167"/>
  <c r="C23" i="167"/>
  <c r="C22" i="167"/>
  <c r="C21" i="167"/>
  <c r="C20" i="167"/>
  <c r="C19" i="167"/>
  <c r="C18" i="167"/>
  <c r="C17" i="167"/>
  <c r="C16" i="167"/>
  <c r="C15" i="167"/>
  <c r="C14" i="167"/>
  <c r="C13" i="167"/>
  <c r="C12" i="167"/>
  <c r="C11" i="167"/>
  <c r="C10" i="167"/>
  <c r="C9" i="167"/>
  <c r="C8" i="167"/>
  <c r="C7" i="167"/>
  <c r="C42" i="167" s="1"/>
  <c r="C81" i="166"/>
  <c r="C80" i="166"/>
  <c r="C79" i="166"/>
  <c r="C78" i="166"/>
  <c r="C77" i="166"/>
  <c r="C76" i="166"/>
  <c r="C75" i="166"/>
  <c r="C74" i="166"/>
  <c r="C73" i="166"/>
  <c r="C72" i="166"/>
  <c r="C71" i="166"/>
  <c r="C70" i="166"/>
  <c r="C69" i="166"/>
  <c r="C68" i="166"/>
  <c r="C67" i="166"/>
  <c r="C66" i="166"/>
  <c r="C65" i="166"/>
  <c r="C64" i="166"/>
  <c r="C63" i="166"/>
  <c r="C62" i="166"/>
  <c r="C61" i="166"/>
  <c r="C60" i="166"/>
  <c r="C59" i="166"/>
  <c r="C58" i="166"/>
  <c r="C57" i="166"/>
  <c r="C56" i="166"/>
  <c r="C55" i="166"/>
  <c r="C54" i="166"/>
  <c r="C53" i="166"/>
  <c r="C52" i="166"/>
  <c r="C51" i="166"/>
  <c r="C50" i="166"/>
  <c r="C49" i="166"/>
  <c r="C48" i="166"/>
  <c r="C47" i="166"/>
  <c r="C46" i="166"/>
  <c r="C45" i="166"/>
  <c r="C44" i="166"/>
  <c r="V42" i="166"/>
  <c r="U42" i="166"/>
  <c r="T42" i="166"/>
  <c r="S42" i="166"/>
  <c r="R42" i="166"/>
  <c r="Q42" i="166"/>
  <c r="P42" i="166"/>
  <c r="O42" i="166"/>
  <c r="N42" i="166"/>
  <c r="M42" i="166"/>
  <c r="L42" i="166"/>
  <c r="K42" i="166"/>
  <c r="J42" i="166"/>
  <c r="I42" i="166"/>
  <c r="H42" i="166"/>
  <c r="G42" i="166"/>
  <c r="F42" i="166"/>
  <c r="E42" i="166"/>
  <c r="D42" i="166"/>
  <c r="B42" i="166"/>
  <c r="C41" i="166"/>
  <c r="C40" i="166"/>
  <c r="C39" i="166"/>
  <c r="C38" i="166"/>
  <c r="C37" i="166"/>
  <c r="C36" i="166"/>
  <c r="C35" i="166"/>
  <c r="C34" i="166"/>
  <c r="C33" i="166"/>
  <c r="C32" i="166"/>
  <c r="C31" i="166"/>
  <c r="C30" i="166"/>
  <c r="C29" i="166"/>
  <c r="C28" i="166"/>
  <c r="C27" i="166"/>
  <c r="C26" i="166"/>
  <c r="C25" i="166"/>
  <c r="C24" i="166"/>
  <c r="C23" i="166"/>
  <c r="C22" i="166"/>
  <c r="C21" i="166"/>
  <c r="C20" i="166"/>
  <c r="C19" i="166"/>
  <c r="C18" i="166"/>
  <c r="C17" i="166"/>
  <c r="C16" i="166"/>
  <c r="C15" i="166"/>
  <c r="C14" i="166"/>
  <c r="C13" i="166"/>
  <c r="C12" i="166"/>
  <c r="C11" i="166"/>
  <c r="C10" i="166"/>
  <c r="C9" i="166"/>
  <c r="C8" i="166"/>
  <c r="C7" i="166"/>
  <c r="C42" i="166" s="1"/>
  <c r="C81" i="165"/>
  <c r="C80" i="165"/>
  <c r="C79" i="165"/>
  <c r="C78" i="165"/>
  <c r="C77" i="165"/>
  <c r="C76" i="165"/>
  <c r="C75" i="165"/>
  <c r="C74" i="165"/>
  <c r="C73" i="165"/>
  <c r="C72" i="165"/>
  <c r="C71" i="165"/>
  <c r="C70" i="165"/>
  <c r="C69" i="165"/>
  <c r="C68" i="165"/>
  <c r="C67" i="165"/>
  <c r="C66" i="165"/>
  <c r="C65" i="165"/>
  <c r="C64" i="165"/>
  <c r="C63" i="165"/>
  <c r="C62" i="165"/>
  <c r="C61" i="165"/>
  <c r="C60" i="165"/>
  <c r="C59" i="165"/>
  <c r="C58" i="165"/>
  <c r="C57" i="165"/>
  <c r="C56" i="165"/>
  <c r="C55" i="165"/>
  <c r="C54" i="165"/>
  <c r="C53" i="165"/>
  <c r="C52" i="165"/>
  <c r="C51" i="165"/>
  <c r="C50" i="165"/>
  <c r="C49" i="165"/>
  <c r="C48" i="165"/>
  <c r="C47" i="165"/>
  <c r="C46" i="165"/>
  <c r="C45" i="165"/>
  <c r="C44" i="165"/>
  <c r="V42" i="165"/>
  <c r="U42" i="165"/>
  <c r="T42" i="165"/>
  <c r="S42" i="165"/>
  <c r="R42" i="165"/>
  <c r="Q42" i="165"/>
  <c r="P42" i="165"/>
  <c r="O42" i="165"/>
  <c r="N42" i="165"/>
  <c r="M42" i="165"/>
  <c r="L42" i="165"/>
  <c r="K42" i="165"/>
  <c r="J42" i="165"/>
  <c r="I42" i="165"/>
  <c r="H42" i="165"/>
  <c r="G42" i="165"/>
  <c r="F42" i="165"/>
  <c r="E42" i="165"/>
  <c r="D42" i="165"/>
  <c r="B42" i="165"/>
  <c r="C41" i="165"/>
  <c r="C40" i="165"/>
  <c r="C39" i="165"/>
  <c r="C38" i="165"/>
  <c r="C37" i="165"/>
  <c r="C36" i="165"/>
  <c r="C35" i="165"/>
  <c r="C34" i="165"/>
  <c r="C33" i="165"/>
  <c r="C32" i="165"/>
  <c r="C31" i="165"/>
  <c r="C30" i="165"/>
  <c r="C29" i="165"/>
  <c r="C28" i="165"/>
  <c r="C27" i="165"/>
  <c r="C26" i="165"/>
  <c r="C25" i="165"/>
  <c r="C24" i="165"/>
  <c r="C23" i="165"/>
  <c r="C22" i="165"/>
  <c r="C21" i="165"/>
  <c r="C20" i="165"/>
  <c r="C19" i="165"/>
  <c r="C18" i="165"/>
  <c r="C17" i="165"/>
  <c r="C16" i="165"/>
  <c r="C15" i="165"/>
  <c r="C14" i="165"/>
  <c r="C13" i="165"/>
  <c r="C12" i="165"/>
  <c r="C11" i="165"/>
  <c r="C10" i="165"/>
  <c r="C9" i="165"/>
  <c r="C8" i="165"/>
  <c r="C7" i="165"/>
  <c r="C42" i="165" s="1"/>
  <c r="C81" i="164"/>
  <c r="C80" i="164"/>
  <c r="C79" i="164"/>
  <c r="C78" i="164"/>
  <c r="C77" i="164"/>
  <c r="C76" i="164"/>
  <c r="C75" i="164"/>
  <c r="C74" i="164"/>
  <c r="C73" i="164"/>
  <c r="C72" i="164"/>
  <c r="C71" i="164"/>
  <c r="C70" i="164"/>
  <c r="C69" i="164"/>
  <c r="C68" i="164"/>
  <c r="C67" i="164"/>
  <c r="C66" i="164"/>
  <c r="C65" i="164"/>
  <c r="C64" i="164"/>
  <c r="C63" i="164"/>
  <c r="C62" i="164"/>
  <c r="C61" i="164"/>
  <c r="C60" i="164"/>
  <c r="C59" i="164"/>
  <c r="C58" i="164"/>
  <c r="C57" i="164"/>
  <c r="C56" i="164"/>
  <c r="C55" i="164"/>
  <c r="C54" i="164"/>
  <c r="C53" i="164"/>
  <c r="C52" i="164"/>
  <c r="C51" i="164"/>
  <c r="C50" i="164"/>
  <c r="C49" i="164"/>
  <c r="C48" i="164"/>
  <c r="C47" i="164"/>
  <c r="C46" i="164"/>
  <c r="C45" i="164"/>
  <c r="C44" i="164"/>
  <c r="V42" i="164"/>
  <c r="U42" i="164"/>
  <c r="T42" i="164"/>
  <c r="S42" i="164"/>
  <c r="R42" i="164"/>
  <c r="Q42" i="164"/>
  <c r="P42" i="164"/>
  <c r="O42" i="164"/>
  <c r="N42" i="164"/>
  <c r="M42" i="164"/>
  <c r="L42" i="164"/>
  <c r="K42" i="164"/>
  <c r="J42" i="164"/>
  <c r="I42" i="164"/>
  <c r="H42" i="164"/>
  <c r="G42" i="164"/>
  <c r="F42" i="164"/>
  <c r="E42" i="164"/>
  <c r="D42" i="164"/>
  <c r="B42" i="164"/>
  <c r="C41" i="164"/>
  <c r="C40" i="164"/>
  <c r="C39" i="164"/>
  <c r="C38" i="164"/>
  <c r="C37" i="164"/>
  <c r="C36" i="164"/>
  <c r="C35" i="164"/>
  <c r="C34" i="164"/>
  <c r="C33" i="164"/>
  <c r="C32" i="164"/>
  <c r="C31" i="164"/>
  <c r="C30" i="164"/>
  <c r="C29" i="164"/>
  <c r="C28" i="164"/>
  <c r="C27" i="164"/>
  <c r="C26" i="164"/>
  <c r="C25" i="164"/>
  <c r="C24" i="164"/>
  <c r="C23" i="164"/>
  <c r="C22" i="164"/>
  <c r="C21" i="164"/>
  <c r="C20" i="164"/>
  <c r="C19" i="164"/>
  <c r="C18" i="164"/>
  <c r="C17" i="164"/>
  <c r="C16" i="164"/>
  <c r="C15" i="164"/>
  <c r="C14" i="164"/>
  <c r="C13" i="164"/>
  <c r="C12" i="164"/>
  <c r="C11" i="164"/>
  <c r="C10" i="164"/>
  <c r="C9" i="164"/>
  <c r="C8" i="164"/>
  <c r="C7" i="164"/>
  <c r="C42" i="164" s="1"/>
  <c r="C81" i="163"/>
  <c r="C80" i="163"/>
  <c r="C79" i="163"/>
  <c r="C78" i="163"/>
  <c r="C77" i="163"/>
  <c r="C76" i="163"/>
  <c r="C75" i="163"/>
  <c r="C74" i="163"/>
  <c r="C73" i="163"/>
  <c r="C72" i="163"/>
  <c r="C71" i="163"/>
  <c r="C70" i="163"/>
  <c r="C69" i="163"/>
  <c r="C68" i="163"/>
  <c r="C67" i="163"/>
  <c r="C66" i="163"/>
  <c r="C65" i="163"/>
  <c r="C64" i="163"/>
  <c r="C63" i="163"/>
  <c r="C62" i="163"/>
  <c r="C61" i="163"/>
  <c r="C60" i="163"/>
  <c r="C59" i="163"/>
  <c r="C58" i="163"/>
  <c r="C57" i="163"/>
  <c r="C56" i="163"/>
  <c r="C55" i="163"/>
  <c r="C54" i="163"/>
  <c r="C53" i="163"/>
  <c r="C52" i="163"/>
  <c r="C51" i="163"/>
  <c r="C50" i="163"/>
  <c r="C49" i="163"/>
  <c r="C48" i="163"/>
  <c r="C47" i="163"/>
  <c r="C46" i="163"/>
  <c r="C45" i="163"/>
  <c r="C44" i="163"/>
  <c r="V42" i="163"/>
  <c r="U42" i="163"/>
  <c r="T42" i="163"/>
  <c r="S42" i="163"/>
  <c r="R42" i="163"/>
  <c r="Q42" i="163"/>
  <c r="P42" i="163"/>
  <c r="O42" i="163"/>
  <c r="N42" i="163"/>
  <c r="M42" i="163"/>
  <c r="L42" i="163"/>
  <c r="K42" i="163"/>
  <c r="J42" i="163"/>
  <c r="I42" i="163"/>
  <c r="H42" i="163"/>
  <c r="G42" i="163"/>
  <c r="F42" i="163"/>
  <c r="E42" i="163"/>
  <c r="D42" i="163"/>
  <c r="B42" i="163"/>
  <c r="C41" i="163"/>
  <c r="C40" i="163"/>
  <c r="C39" i="163"/>
  <c r="C38" i="163"/>
  <c r="C37" i="163"/>
  <c r="C36" i="163"/>
  <c r="C35" i="163"/>
  <c r="C34" i="163"/>
  <c r="C33" i="163"/>
  <c r="C32" i="163"/>
  <c r="C31" i="163"/>
  <c r="C30" i="163"/>
  <c r="C29" i="163"/>
  <c r="C28" i="163"/>
  <c r="C27" i="163"/>
  <c r="C26" i="163"/>
  <c r="C25" i="163"/>
  <c r="C24" i="163"/>
  <c r="C23" i="163"/>
  <c r="C22" i="163"/>
  <c r="C21" i="163"/>
  <c r="C20" i="163"/>
  <c r="C19" i="163"/>
  <c r="C18" i="163"/>
  <c r="C17" i="163"/>
  <c r="C16" i="163"/>
  <c r="C15" i="163"/>
  <c r="C14" i="163"/>
  <c r="C13" i="163"/>
  <c r="C12" i="163"/>
  <c r="C11" i="163"/>
  <c r="C10" i="163"/>
  <c r="C9" i="163"/>
  <c r="C8" i="163"/>
  <c r="C7" i="163"/>
  <c r="C42" i="163" s="1"/>
  <c r="C81" i="162"/>
  <c r="C80" i="162"/>
  <c r="C79" i="162"/>
  <c r="C78" i="162"/>
  <c r="C77" i="162"/>
  <c r="C76" i="162"/>
  <c r="C75" i="162"/>
  <c r="C74" i="162"/>
  <c r="C73" i="162"/>
  <c r="C72" i="162"/>
  <c r="C71" i="162"/>
  <c r="C70" i="162"/>
  <c r="C69" i="162"/>
  <c r="C68" i="162"/>
  <c r="C67" i="162"/>
  <c r="C66" i="162"/>
  <c r="C65" i="162"/>
  <c r="C64" i="162"/>
  <c r="C63" i="162"/>
  <c r="C62" i="162"/>
  <c r="C61" i="162"/>
  <c r="C60" i="162"/>
  <c r="C59" i="162"/>
  <c r="C58" i="162"/>
  <c r="C57" i="162"/>
  <c r="C56" i="162"/>
  <c r="C55" i="162"/>
  <c r="C54" i="162"/>
  <c r="C53" i="162"/>
  <c r="C52" i="162"/>
  <c r="C51" i="162"/>
  <c r="C50" i="162"/>
  <c r="C49" i="162"/>
  <c r="C48" i="162"/>
  <c r="C47" i="162"/>
  <c r="C46" i="162"/>
  <c r="C45" i="162"/>
  <c r="C44" i="162"/>
  <c r="V42" i="162"/>
  <c r="U42" i="162"/>
  <c r="T42" i="162"/>
  <c r="S42" i="162"/>
  <c r="R42" i="162"/>
  <c r="Q42" i="162"/>
  <c r="P42" i="162"/>
  <c r="O42" i="162"/>
  <c r="N42" i="162"/>
  <c r="M42" i="162"/>
  <c r="L42" i="162"/>
  <c r="K42" i="162"/>
  <c r="J42" i="162"/>
  <c r="I42" i="162"/>
  <c r="H42" i="162"/>
  <c r="G42" i="162"/>
  <c r="F42" i="162"/>
  <c r="E42" i="162"/>
  <c r="D42" i="162"/>
  <c r="B42" i="162"/>
  <c r="C41" i="162"/>
  <c r="C40" i="162"/>
  <c r="C39" i="162"/>
  <c r="C38" i="162"/>
  <c r="C37" i="162"/>
  <c r="C36" i="162"/>
  <c r="C35" i="162"/>
  <c r="C34" i="162"/>
  <c r="C33" i="162"/>
  <c r="C32" i="162"/>
  <c r="C31" i="162"/>
  <c r="C30" i="162"/>
  <c r="C29" i="162"/>
  <c r="C28" i="162"/>
  <c r="C27" i="162"/>
  <c r="C26" i="162"/>
  <c r="C25" i="162"/>
  <c r="C24" i="162"/>
  <c r="C23" i="162"/>
  <c r="C22" i="162"/>
  <c r="C21" i="162"/>
  <c r="C20" i="162"/>
  <c r="C19" i="162"/>
  <c r="C18" i="162"/>
  <c r="C17" i="162"/>
  <c r="C16" i="162"/>
  <c r="C15" i="162"/>
  <c r="C14" i="162"/>
  <c r="C13" i="162"/>
  <c r="C12" i="162"/>
  <c r="C11" i="162"/>
  <c r="C10" i="162"/>
  <c r="C9" i="162"/>
  <c r="C8" i="162"/>
  <c r="C7" i="162"/>
  <c r="C42" i="162" s="1"/>
  <c r="C81" i="161"/>
  <c r="C80" i="161"/>
  <c r="C79" i="161"/>
  <c r="C78" i="161"/>
  <c r="C77" i="161"/>
  <c r="C76" i="161"/>
  <c r="C75" i="161"/>
  <c r="C74" i="161"/>
  <c r="C73" i="161"/>
  <c r="C72" i="161"/>
  <c r="C71" i="161"/>
  <c r="C70" i="161"/>
  <c r="C69" i="161"/>
  <c r="C68" i="161"/>
  <c r="C67" i="161"/>
  <c r="C66" i="161"/>
  <c r="C65" i="161"/>
  <c r="C64" i="161"/>
  <c r="C63" i="161"/>
  <c r="C62" i="161"/>
  <c r="C61" i="161"/>
  <c r="C60" i="161"/>
  <c r="C59" i="161"/>
  <c r="C58" i="161"/>
  <c r="C57" i="161"/>
  <c r="C56" i="161"/>
  <c r="C55" i="161"/>
  <c r="C54" i="161"/>
  <c r="C53" i="161"/>
  <c r="C52" i="161"/>
  <c r="C51" i="161"/>
  <c r="C50" i="161"/>
  <c r="C49" i="161"/>
  <c r="C48" i="161"/>
  <c r="C47" i="161"/>
  <c r="C46" i="161"/>
  <c r="C45" i="161"/>
  <c r="C44" i="161"/>
  <c r="X42" i="161"/>
  <c r="W42" i="161"/>
  <c r="V42" i="161"/>
  <c r="U42" i="161"/>
  <c r="T42" i="161"/>
  <c r="S42" i="161"/>
  <c r="R42" i="161"/>
  <c r="Q42" i="161"/>
  <c r="P42" i="161"/>
  <c r="O42" i="161"/>
  <c r="N42" i="161"/>
  <c r="M42" i="161"/>
  <c r="L42" i="161"/>
  <c r="K42" i="161"/>
  <c r="J42" i="161"/>
  <c r="I42" i="161"/>
  <c r="H42" i="161"/>
  <c r="G42" i="161"/>
  <c r="F42" i="161"/>
  <c r="E42" i="161"/>
  <c r="D42" i="161"/>
  <c r="B42" i="161"/>
  <c r="C41" i="161"/>
  <c r="C40" i="161"/>
  <c r="C39" i="161"/>
  <c r="C38" i="161"/>
  <c r="C37" i="161"/>
  <c r="C36" i="161"/>
  <c r="C35" i="161"/>
  <c r="C34" i="161"/>
  <c r="C33" i="161"/>
  <c r="C32" i="161"/>
  <c r="C31" i="161"/>
  <c r="C30" i="161"/>
  <c r="C29" i="161"/>
  <c r="C28" i="161"/>
  <c r="C27" i="161"/>
  <c r="C26" i="161"/>
  <c r="C25" i="161"/>
  <c r="C24" i="161"/>
  <c r="C23" i="161"/>
  <c r="C22" i="161"/>
  <c r="C21" i="161"/>
  <c r="C20" i="161"/>
  <c r="C19" i="161"/>
  <c r="C18" i="161"/>
  <c r="C17" i="161"/>
  <c r="C16" i="161"/>
  <c r="C15" i="161"/>
  <c r="C14" i="161"/>
  <c r="C13" i="161"/>
  <c r="C12" i="161"/>
  <c r="C11" i="161"/>
  <c r="C10" i="161"/>
  <c r="C9" i="161"/>
  <c r="C8" i="161"/>
  <c r="C7" i="161"/>
  <c r="C42" i="161" s="1"/>
  <c r="C81" i="160"/>
  <c r="C80" i="160"/>
  <c r="C79" i="160"/>
  <c r="C78" i="160"/>
  <c r="C77" i="160"/>
  <c r="C76" i="160"/>
  <c r="C75" i="160"/>
  <c r="C74" i="160"/>
  <c r="C73" i="160"/>
  <c r="C72" i="160"/>
  <c r="C71" i="160"/>
  <c r="C70" i="160"/>
  <c r="C69" i="160"/>
  <c r="C68" i="160"/>
  <c r="C67" i="160"/>
  <c r="C66" i="160"/>
  <c r="C65" i="160"/>
  <c r="C64" i="160"/>
  <c r="C63" i="160"/>
  <c r="C62" i="160"/>
  <c r="C61" i="160"/>
  <c r="C60" i="160"/>
  <c r="C59" i="160"/>
  <c r="C58" i="160"/>
  <c r="C57" i="160"/>
  <c r="C56" i="160"/>
  <c r="C55" i="160"/>
  <c r="C54" i="160"/>
  <c r="C53" i="160"/>
  <c r="C52" i="160"/>
  <c r="C51" i="160"/>
  <c r="C50" i="160"/>
  <c r="C49" i="160"/>
  <c r="C48" i="160"/>
  <c r="C47" i="160"/>
  <c r="C46" i="160"/>
  <c r="C45" i="160"/>
  <c r="C44" i="160"/>
  <c r="X42" i="160"/>
  <c r="W42" i="160"/>
  <c r="V42" i="160"/>
  <c r="U42" i="160"/>
  <c r="T42" i="160"/>
  <c r="S42" i="160"/>
  <c r="R42" i="160"/>
  <c r="Q42" i="160"/>
  <c r="P42" i="160"/>
  <c r="O42" i="160"/>
  <c r="N42" i="160"/>
  <c r="M42" i="160"/>
  <c r="L42" i="160"/>
  <c r="K42" i="160"/>
  <c r="J42" i="160"/>
  <c r="I42" i="160"/>
  <c r="H42" i="160"/>
  <c r="G42" i="160"/>
  <c r="F42" i="160"/>
  <c r="E42" i="160"/>
  <c r="D42" i="160"/>
  <c r="B42" i="160"/>
  <c r="C41" i="160"/>
  <c r="C40" i="160"/>
  <c r="C39" i="160"/>
  <c r="C38" i="160"/>
  <c r="C37" i="160"/>
  <c r="C36" i="160"/>
  <c r="C35" i="160"/>
  <c r="C34" i="160"/>
  <c r="C33" i="160"/>
  <c r="C32" i="160"/>
  <c r="C31" i="160"/>
  <c r="C30" i="160"/>
  <c r="C29" i="160"/>
  <c r="C28" i="160"/>
  <c r="C27" i="160"/>
  <c r="C26" i="160"/>
  <c r="C25" i="160"/>
  <c r="C24" i="160"/>
  <c r="C23" i="160"/>
  <c r="C22" i="160"/>
  <c r="C21" i="160"/>
  <c r="C20" i="160"/>
  <c r="C19" i="160"/>
  <c r="C18" i="160"/>
  <c r="C17" i="160"/>
  <c r="C16" i="160"/>
  <c r="C15" i="160"/>
  <c r="C14" i="160"/>
  <c r="C13" i="160"/>
  <c r="C12" i="160"/>
  <c r="C11" i="160"/>
  <c r="C10" i="160"/>
  <c r="C9" i="160"/>
  <c r="C8" i="160"/>
  <c r="C7" i="160"/>
  <c r="C42" i="160" s="1"/>
  <c r="C81" i="159"/>
  <c r="C80" i="159"/>
  <c r="C79" i="159"/>
  <c r="C78" i="159"/>
  <c r="C77" i="159"/>
  <c r="C76" i="159"/>
  <c r="C75" i="159"/>
  <c r="C74" i="159"/>
  <c r="C73" i="159"/>
  <c r="C72" i="159"/>
  <c r="C71" i="159"/>
  <c r="C70" i="159"/>
  <c r="C69" i="159"/>
  <c r="C68" i="159"/>
  <c r="C67" i="159"/>
  <c r="C66" i="159"/>
  <c r="C65" i="159"/>
  <c r="C64" i="159"/>
  <c r="C63" i="159"/>
  <c r="C62" i="159"/>
  <c r="C61" i="159"/>
  <c r="C60" i="159"/>
  <c r="C59" i="159"/>
  <c r="C58" i="159"/>
  <c r="C57" i="159"/>
  <c r="C56" i="159"/>
  <c r="C55" i="159"/>
  <c r="C54" i="159"/>
  <c r="C53" i="159"/>
  <c r="C52" i="159"/>
  <c r="C51" i="159"/>
  <c r="C50" i="159"/>
  <c r="C49" i="159"/>
  <c r="C48" i="159"/>
  <c r="C47" i="159"/>
  <c r="C46" i="159"/>
  <c r="C45" i="159"/>
  <c r="C44" i="159"/>
  <c r="X42" i="159"/>
  <c r="W42" i="159"/>
  <c r="V42" i="159"/>
  <c r="U42" i="159"/>
  <c r="T42" i="159"/>
  <c r="S42" i="159"/>
  <c r="R42" i="159"/>
  <c r="Q42" i="159"/>
  <c r="P42" i="159"/>
  <c r="O42" i="159"/>
  <c r="N42" i="159"/>
  <c r="M42" i="159"/>
  <c r="L42" i="159"/>
  <c r="K42" i="159"/>
  <c r="J42" i="159"/>
  <c r="I42" i="159"/>
  <c r="H42" i="159"/>
  <c r="G42" i="159"/>
  <c r="F42" i="159"/>
  <c r="E42" i="159"/>
  <c r="D42" i="159"/>
  <c r="B42" i="159"/>
  <c r="C41" i="159"/>
  <c r="C40" i="159"/>
  <c r="C39" i="159"/>
  <c r="C38" i="159"/>
  <c r="C37" i="159"/>
  <c r="C36" i="159"/>
  <c r="C35" i="159"/>
  <c r="C34" i="159"/>
  <c r="C33" i="159"/>
  <c r="C32" i="159"/>
  <c r="C31" i="159"/>
  <c r="C30" i="159"/>
  <c r="C29" i="159"/>
  <c r="C28" i="159"/>
  <c r="C27" i="159"/>
  <c r="C26" i="159"/>
  <c r="C25" i="159"/>
  <c r="C24" i="159"/>
  <c r="C23" i="159"/>
  <c r="C22" i="159"/>
  <c r="C21" i="159"/>
  <c r="C20" i="159"/>
  <c r="C19" i="159"/>
  <c r="C18" i="159"/>
  <c r="C17" i="159"/>
  <c r="C16" i="159"/>
  <c r="C15" i="159"/>
  <c r="C14" i="159"/>
  <c r="C13" i="159"/>
  <c r="C12" i="159"/>
  <c r="C11" i="159"/>
  <c r="C10" i="159"/>
  <c r="C9" i="159"/>
  <c r="C8" i="159"/>
  <c r="C7" i="159"/>
  <c r="C42" i="159" s="1"/>
  <c r="C81" i="158"/>
  <c r="C80" i="158"/>
  <c r="C79" i="158"/>
  <c r="C78" i="158"/>
  <c r="C77" i="158"/>
  <c r="C76" i="158"/>
  <c r="C75" i="158"/>
  <c r="C74" i="158"/>
  <c r="C73" i="158"/>
  <c r="C72" i="158"/>
  <c r="C71" i="158"/>
  <c r="C70" i="158"/>
  <c r="C69" i="158"/>
  <c r="C68" i="158"/>
  <c r="C67" i="158"/>
  <c r="C66" i="158"/>
  <c r="C65" i="158"/>
  <c r="C64" i="158"/>
  <c r="C63" i="158"/>
  <c r="C62" i="158"/>
  <c r="C61" i="158"/>
  <c r="C60" i="158"/>
  <c r="C59" i="158"/>
  <c r="C58" i="158"/>
  <c r="C57" i="158"/>
  <c r="C56" i="158"/>
  <c r="C55" i="158"/>
  <c r="C54" i="158"/>
  <c r="C53" i="158"/>
  <c r="C52" i="158"/>
  <c r="C51" i="158"/>
  <c r="C50" i="158"/>
  <c r="C49" i="158"/>
  <c r="C48" i="158"/>
  <c r="C47" i="158"/>
  <c r="C46" i="158"/>
  <c r="C45" i="158"/>
  <c r="C44" i="158"/>
  <c r="X42" i="158"/>
  <c r="W42" i="158"/>
  <c r="V42" i="158"/>
  <c r="U42" i="158"/>
  <c r="T42" i="158"/>
  <c r="S42" i="158"/>
  <c r="R42" i="158"/>
  <c r="Q42" i="158"/>
  <c r="P42" i="158"/>
  <c r="O42" i="158"/>
  <c r="N42" i="158"/>
  <c r="M42" i="158"/>
  <c r="L42" i="158"/>
  <c r="K42" i="158"/>
  <c r="J42" i="158"/>
  <c r="I42" i="158"/>
  <c r="H42" i="158"/>
  <c r="G42" i="158"/>
  <c r="F42" i="158"/>
  <c r="E42" i="158"/>
  <c r="D42" i="158"/>
  <c r="B42" i="158"/>
  <c r="C41" i="158"/>
  <c r="C40" i="158"/>
  <c r="C39" i="158"/>
  <c r="C38" i="158"/>
  <c r="C37" i="158"/>
  <c r="C36" i="158"/>
  <c r="C35" i="158"/>
  <c r="C34" i="158"/>
  <c r="C33" i="158"/>
  <c r="C32" i="158"/>
  <c r="C31" i="158"/>
  <c r="C30" i="158"/>
  <c r="C29" i="158"/>
  <c r="C28" i="158"/>
  <c r="C27" i="158"/>
  <c r="C26" i="158"/>
  <c r="C25" i="158"/>
  <c r="C24" i="158"/>
  <c r="C23" i="158"/>
  <c r="C22" i="158"/>
  <c r="C21" i="158"/>
  <c r="C20" i="158"/>
  <c r="C19" i="158"/>
  <c r="C18" i="158"/>
  <c r="C17" i="158"/>
  <c r="C16" i="158"/>
  <c r="C15" i="158"/>
  <c r="C14" i="158"/>
  <c r="C13" i="158"/>
  <c r="C12" i="158"/>
  <c r="C11" i="158"/>
  <c r="C10" i="158"/>
  <c r="C9" i="158"/>
  <c r="C8" i="158"/>
  <c r="C7" i="158"/>
  <c r="C42" i="158" s="1"/>
  <c r="C81" i="157"/>
  <c r="C80" i="157"/>
  <c r="C79" i="157"/>
  <c r="C78" i="157"/>
  <c r="C77" i="157"/>
  <c r="C76" i="157"/>
  <c r="C75" i="157"/>
  <c r="C74" i="157"/>
  <c r="C73" i="157"/>
  <c r="C72" i="157"/>
  <c r="C71" i="157"/>
  <c r="C70" i="157"/>
  <c r="C69" i="157"/>
  <c r="C68" i="157"/>
  <c r="C67" i="157"/>
  <c r="C66" i="157"/>
  <c r="C65" i="157"/>
  <c r="C64" i="157"/>
  <c r="C63" i="157"/>
  <c r="C62" i="157"/>
  <c r="C61" i="157"/>
  <c r="C60" i="157"/>
  <c r="C59" i="157"/>
  <c r="C58" i="157"/>
  <c r="C57" i="157"/>
  <c r="C56" i="157"/>
  <c r="C55" i="157"/>
  <c r="C54" i="157"/>
  <c r="C53" i="157"/>
  <c r="C52" i="157"/>
  <c r="C51" i="157"/>
  <c r="C50" i="157"/>
  <c r="C49" i="157"/>
  <c r="C48" i="157"/>
  <c r="C47" i="157"/>
  <c r="C46" i="157"/>
  <c r="C45" i="157"/>
  <c r="C44" i="157"/>
  <c r="X42" i="157"/>
  <c r="W42" i="157"/>
  <c r="V42" i="157"/>
  <c r="U42" i="157"/>
  <c r="T42" i="157"/>
  <c r="S42" i="157"/>
  <c r="R42" i="157"/>
  <c r="Q42" i="157"/>
  <c r="P42" i="157"/>
  <c r="O42" i="157"/>
  <c r="N42" i="157"/>
  <c r="M42" i="157"/>
  <c r="L42" i="157"/>
  <c r="K42" i="157"/>
  <c r="J42" i="157"/>
  <c r="I42" i="157"/>
  <c r="H42" i="157"/>
  <c r="G42" i="157"/>
  <c r="F42" i="157"/>
  <c r="E42" i="157"/>
  <c r="D42" i="157"/>
  <c r="B42" i="157"/>
  <c r="C41" i="157"/>
  <c r="C40" i="157"/>
  <c r="C39" i="157"/>
  <c r="C38" i="157"/>
  <c r="C37" i="157"/>
  <c r="C36" i="157"/>
  <c r="C35" i="157"/>
  <c r="C34" i="157"/>
  <c r="C33" i="157"/>
  <c r="C32" i="157"/>
  <c r="C31" i="157"/>
  <c r="C30" i="157"/>
  <c r="C29" i="157"/>
  <c r="C28" i="157"/>
  <c r="C27" i="157"/>
  <c r="C26" i="157"/>
  <c r="C25" i="157"/>
  <c r="C24" i="157"/>
  <c r="C23" i="157"/>
  <c r="C22" i="157"/>
  <c r="C21" i="157"/>
  <c r="C20" i="157"/>
  <c r="C19" i="157"/>
  <c r="C18" i="157"/>
  <c r="C17" i="157"/>
  <c r="C16" i="157"/>
  <c r="C15" i="157"/>
  <c r="C14" i="157"/>
  <c r="C13" i="157"/>
  <c r="C12" i="157"/>
  <c r="C11" i="157"/>
  <c r="C10" i="157"/>
  <c r="C9" i="157"/>
  <c r="C8" i="157"/>
  <c r="C7" i="157"/>
  <c r="C42" i="157" s="1"/>
  <c r="C81" i="156"/>
  <c r="C80" i="156"/>
  <c r="C79" i="156"/>
  <c r="C78" i="156"/>
  <c r="C77" i="156"/>
  <c r="C76" i="156"/>
  <c r="C75" i="156"/>
  <c r="C74" i="156"/>
  <c r="C73" i="156"/>
  <c r="C72" i="156"/>
  <c r="C71" i="156"/>
  <c r="C70" i="156"/>
  <c r="C69" i="156"/>
  <c r="C68" i="156"/>
  <c r="C67" i="156"/>
  <c r="C66" i="156"/>
  <c r="C65" i="156"/>
  <c r="C64" i="156"/>
  <c r="C63" i="156"/>
  <c r="C62" i="156"/>
  <c r="C61" i="156"/>
  <c r="C60" i="156"/>
  <c r="C59" i="156"/>
  <c r="C58" i="156"/>
  <c r="C57" i="156"/>
  <c r="C56" i="156"/>
  <c r="C55" i="156"/>
  <c r="C54" i="156"/>
  <c r="C53" i="156"/>
  <c r="C52" i="156"/>
  <c r="C51" i="156"/>
  <c r="C50" i="156"/>
  <c r="C49" i="156"/>
  <c r="C48" i="156"/>
  <c r="C47" i="156"/>
  <c r="C46" i="156"/>
  <c r="C45" i="156"/>
  <c r="C44" i="156"/>
  <c r="V42" i="156"/>
  <c r="U42" i="156"/>
  <c r="T42" i="156"/>
  <c r="S42" i="156"/>
  <c r="R42" i="156"/>
  <c r="Q42" i="156"/>
  <c r="P42" i="156"/>
  <c r="O42" i="156"/>
  <c r="N42" i="156"/>
  <c r="M42" i="156"/>
  <c r="L42" i="156"/>
  <c r="K42" i="156"/>
  <c r="J42" i="156"/>
  <c r="I42" i="156"/>
  <c r="H42" i="156"/>
  <c r="G42" i="156"/>
  <c r="F42" i="156"/>
  <c r="E42" i="156"/>
  <c r="D42" i="156"/>
  <c r="B42" i="156"/>
  <c r="C41" i="156"/>
  <c r="C40" i="156"/>
  <c r="C39" i="156"/>
  <c r="C38" i="156"/>
  <c r="C37" i="156"/>
  <c r="C36" i="156"/>
  <c r="C35" i="156"/>
  <c r="C34" i="156"/>
  <c r="C33" i="156"/>
  <c r="C32" i="156"/>
  <c r="C31" i="156"/>
  <c r="C30" i="156"/>
  <c r="C29" i="156"/>
  <c r="C28" i="156"/>
  <c r="C27" i="156"/>
  <c r="C26" i="156"/>
  <c r="C25" i="156"/>
  <c r="C24" i="156"/>
  <c r="C23" i="156"/>
  <c r="C22" i="156"/>
  <c r="C21" i="156"/>
  <c r="C20" i="156"/>
  <c r="C19" i="156"/>
  <c r="C18" i="156"/>
  <c r="C17" i="156"/>
  <c r="C16" i="156"/>
  <c r="C15" i="156"/>
  <c r="C14" i="156"/>
  <c r="C13" i="156"/>
  <c r="C12" i="156"/>
  <c r="C11" i="156"/>
  <c r="C10" i="156"/>
  <c r="C9" i="156"/>
  <c r="C8" i="156"/>
  <c r="C7" i="156"/>
  <c r="C42" i="156" s="1"/>
  <c r="C81" i="155"/>
  <c r="C80" i="155"/>
  <c r="C79" i="155"/>
  <c r="C78" i="155"/>
  <c r="C77" i="155"/>
  <c r="C76" i="155"/>
  <c r="C75" i="155"/>
  <c r="C74" i="155"/>
  <c r="C73" i="155"/>
  <c r="C72" i="155"/>
  <c r="C71" i="155"/>
  <c r="C70" i="155"/>
  <c r="C69" i="155"/>
  <c r="C68" i="155"/>
  <c r="C67" i="155"/>
  <c r="C66" i="155"/>
  <c r="C65" i="155"/>
  <c r="C64" i="155"/>
  <c r="C63" i="155"/>
  <c r="C62" i="155"/>
  <c r="C61" i="155"/>
  <c r="C60" i="155"/>
  <c r="C59" i="155"/>
  <c r="C58" i="155"/>
  <c r="C57" i="155"/>
  <c r="C56" i="155"/>
  <c r="C55" i="155"/>
  <c r="C54" i="155"/>
  <c r="C53" i="155"/>
  <c r="C52" i="155"/>
  <c r="C51" i="155"/>
  <c r="C50" i="155"/>
  <c r="C49" i="155"/>
  <c r="C48" i="155"/>
  <c r="C47" i="155"/>
  <c r="C46" i="155"/>
  <c r="C45" i="155"/>
  <c r="C44" i="155"/>
  <c r="V42" i="155"/>
  <c r="U42" i="155"/>
  <c r="T42" i="155"/>
  <c r="S42" i="155"/>
  <c r="R42" i="155"/>
  <c r="Q42" i="155"/>
  <c r="P42" i="155"/>
  <c r="O42" i="155"/>
  <c r="N42" i="155"/>
  <c r="M42" i="155"/>
  <c r="L42" i="155"/>
  <c r="K42" i="155"/>
  <c r="J42" i="155"/>
  <c r="I42" i="155"/>
  <c r="H42" i="155"/>
  <c r="G42" i="155"/>
  <c r="F42" i="155"/>
  <c r="E42" i="155"/>
  <c r="D42" i="155"/>
  <c r="B42" i="155"/>
  <c r="C41" i="155"/>
  <c r="C40" i="155"/>
  <c r="C39" i="155"/>
  <c r="C38" i="155"/>
  <c r="C37" i="155"/>
  <c r="C36" i="155"/>
  <c r="C35" i="155"/>
  <c r="C34" i="155"/>
  <c r="C33" i="155"/>
  <c r="C32" i="155"/>
  <c r="C31" i="155"/>
  <c r="C30" i="155"/>
  <c r="C29" i="155"/>
  <c r="C28" i="155"/>
  <c r="C27" i="155"/>
  <c r="C26" i="155"/>
  <c r="C25" i="155"/>
  <c r="C24" i="155"/>
  <c r="C23" i="155"/>
  <c r="C22" i="155"/>
  <c r="C21" i="155"/>
  <c r="C20" i="155"/>
  <c r="C19" i="155"/>
  <c r="C18" i="155"/>
  <c r="C17" i="155"/>
  <c r="C16" i="155"/>
  <c r="C15" i="155"/>
  <c r="C14" i="155"/>
  <c r="C13" i="155"/>
  <c r="C12" i="155"/>
  <c r="C11" i="155"/>
  <c r="C10" i="155"/>
  <c r="C9" i="155"/>
  <c r="C8" i="155"/>
  <c r="C7" i="155"/>
  <c r="C42" i="155" s="1"/>
  <c r="C81" i="154"/>
  <c r="C80" i="154"/>
  <c r="C79" i="154"/>
  <c r="C78" i="154"/>
  <c r="C77" i="154"/>
  <c r="C76" i="154"/>
  <c r="C75" i="154"/>
  <c r="C74" i="154"/>
  <c r="C73" i="154"/>
  <c r="C72" i="154"/>
  <c r="C71" i="154"/>
  <c r="C70" i="154"/>
  <c r="C69" i="154"/>
  <c r="C68" i="154"/>
  <c r="C67" i="154"/>
  <c r="C66" i="154"/>
  <c r="C65" i="154"/>
  <c r="C64" i="154"/>
  <c r="C63" i="154"/>
  <c r="C62" i="154"/>
  <c r="C61" i="154"/>
  <c r="C60" i="154"/>
  <c r="C59" i="154"/>
  <c r="C58" i="154"/>
  <c r="C57" i="154"/>
  <c r="C56" i="154"/>
  <c r="C55" i="154"/>
  <c r="C54" i="154"/>
  <c r="C53" i="154"/>
  <c r="C52" i="154"/>
  <c r="C51" i="154"/>
  <c r="C50" i="154"/>
  <c r="C49" i="154"/>
  <c r="C48" i="154"/>
  <c r="C47" i="154"/>
  <c r="C46" i="154"/>
  <c r="C45" i="154"/>
  <c r="C44" i="154"/>
  <c r="V42" i="154"/>
  <c r="U42" i="154"/>
  <c r="T42" i="154"/>
  <c r="S42" i="154"/>
  <c r="R42" i="154"/>
  <c r="Q42" i="154"/>
  <c r="P42" i="154"/>
  <c r="O42" i="154"/>
  <c r="N42" i="154"/>
  <c r="M42" i="154"/>
  <c r="L42" i="154"/>
  <c r="K42" i="154"/>
  <c r="J42" i="154"/>
  <c r="I42" i="154"/>
  <c r="H42" i="154"/>
  <c r="G42" i="154"/>
  <c r="F42" i="154"/>
  <c r="E42" i="154"/>
  <c r="D42" i="154"/>
  <c r="B42" i="154"/>
  <c r="C41" i="154"/>
  <c r="C40" i="154"/>
  <c r="C39" i="154"/>
  <c r="C38" i="154"/>
  <c r="C37" i="154"/>
  <c r="C36" i="154"/>
  <c r="C35" i="154"/>
  <c r="C34" i="154"/>
  <c r="C33" i="154"/>
  <c r="C32" i="154"/>
  <c r="C31" i="154"/>
  <c r="C30" i="154"/>
  <c r="C29" i="154"/>
  <c r="C28" i="154"/>
  <c r="C27" i="154"/>
  <c r="C26" i="154"/>
  <c r="C25" i="154"/>
  <c r="C24" i="154"/>
  <c r="C23" i="154"/>
  <c r="C22" i="154"/>
  <c r="C21" i="154"/>
  <c r="C20" i="154"/>
  <c r="C19" i="154"/>
  <c r="C18" i="154"/>
  <c r="C17" i="154"/>
  <c r="C16" i="154"/>
  <c r="C15" i="154"/>
  <c r="C14" i="154"/>
  <c r="C13" i="154"/>
  <c r="C12" i="154"/>
  <c r="C11" i="154"/>
  <c r="C10" i="154"/>
  <c r="C9" i="154"/>
  <c r="C8" i="154"/>
  <c r="C7" i="154"/>
  <c r="C42" i="154" s="1"/>
  <c r="C81" i="153"/>
  <c r="C80" i="153"/>
  <c r="C79" i="153"/>
  <c r="C78" i="153"/>
  <c r="C77" i="153"/>
  <c r="C76" i="153"/>
  <c r="C75" i="153"/>
  <c r="C74" i="153"/>
  <c r="C73" i="153"/>
  <c r="C72" i="153"/>
  <c r="C71" i="153"/>
  <c r="C70" i="153"/>
  <c r="C69" i="153"/>
  <c r="C68" i="153"/>
  <c r="C67" i="153"/>
  <c r="C66" i="153"/>
  <c r="C65" i="153"/>
  <c r="C64" i="153"/>
  <c r="C63" i="153"/>
  <c r="C62" i="153"/>
  <c r="C61" i="153"/>
  <c r="C60" i="153"/>
  <c r="C59" i="153"/>
  <c r="C58" i="153"/>
  <c r="C57" i="153"/>
  <c r="C56" i="153"/>
  <c r="C55" i="153"/>
  <c r="C54" i="153"/>
  <c r="C53" i="153"/>
  <c r="C52" i="153"/>
  <c r="C51" i="153"/>
  <c r="C50" i="153"/>
  <c r="C49" i="153"/>
  <c r="C48" i="153"/>
  <c r="C47" i="153"/>
  <c r="C46" i="153"/>
  <c r="C45" i="153"/>
  <c r="C44" i="153"/>
  <c r="V42" i="153"/>
  <c r="U42" i="153"/>
  <c r="T42" i="153"/>
  <c r="S42" i="153"/>
  <c r="R42" i="153"/>
  <c r="Q42" i="153"/>
  <c r="P42" i="153"/>
  <c r="O42" i="153"/>
  <c r="N42" i="153"/>
  <c r="M42" i="153"/>
  <c r="L42" i="153"/>
  <c r="K42" i="153"/>
  <c r="J42" i="153"/>
  <c r="I42" i="153"/>
  <c r="H42" i="153"/>
  <c r="G42" i="153"/>
  <c r="F42" i="153"/>
  <c r="E42" i="153"/>
  <c r="D42" i="153"/>
  <c r="B42" i="153"/>
  <c r="C41" i="153"/>
  <c r="C40" i="153"/>
  <c r="C39" i="153"/>
  <c r="C38" i="153"/>
  <c r="C37" i="153"/>
  <c r="C36" i="153"/>
  <c r="C35" i="153"/>
  <c r="C34" i="153"/>
  <c r="C33" i="153"/>
  <c r="C32" i="153"/>
  <c r="C31" i="153"/>
  <c r="C30" i="153"/>
  <c r="C29" i="153"/>
  <c r="C28" i="153"/>
  <c r="C27" i="153"/>
  <c r="C26" i="153"/>
  <c r="C25" i="153"/>
  <c r="C24" i="153"/>
  <c r="C23" i="153"/>
  <c r="C22" i="153"/>
  <c r="C21" i="153"/>
  <c r="C20" i="153"/>
  <c r="C19" i="153"/>
  <c r="C18" i="153"/>
  <c r="C17" i="153"/>
  <c r="C16" i="153"/>
  <c r="C15" i="153"/>
  <c r="C14" i="153"/>
  <c r="C13" i="153"/>
  <c r="C12" i="153"/>
  <c r="C11" i="153"/>
  <c r="C10" i="153"/>
  <c r="C9" i="153"/>
  <c r="C8" i="153"/>
  <c r="C7" i="153"/>
  <c r="C42" i="153" s="1"/>
  <c r="C81" i="152"/>
  <c r="C80" i="152"/>
  <c r="C79" i="152"/>
  <c r="C78" i="152"/>
  <c r="C77" i="152"/>
  <c r="C76" i="152"/>
  <c r="C75" i="152"/>
  <c r="C74" i="152"/>
  <c r="C73" i="152"/>
  <c r="C72" i="152"/>
  <c r="C71" i="152"/>
  <c r="C70" i="152"/>
  <c r="C69" i="152"/>
  <c r="C68" i="152"/>
  <c r="C67" i="152"/>
  <c r="C66" i="152"/>
  <c r="C65" i="152"/>
  <c r="C64" i="152"/>
  <c r="C63" i="152"/>
  <c r="C62" i="152"/>
  <c r="C61" i="152"/>
  <c r="C60" i="152"/>
  <c r="C59" i="152"/>
  <c r="C58" i="152"/>
  <c r="C57" i="152"/>
  <c r="C56" i="152"/>
  <c r="C55" i="152"/>
  <c r="C54" i="152"/>
  <c r="C53" i="152"/>
  <c r="C52" i="152"/>
  <c r="C51" i="152"/>
  <c r="C50" i="152"/>
  <c r="C49" i="152"/>
  <c r="C48" i="152"/>
  <c r="C47" i="152"/>
  <c r="C46" i="152"/>
  <c r="C45" i="152"/>
  <c r="C44" i="152"/>
  <c r="V42" i="152"/>
  <c r="U42" i="152"/>
  <c r="T42" i="152"/>
  <c r="S42" i="152"/>
  <c r="R42" i="152"/>
  <c r="Q42" i="152"/>
  <c r="P42" i="152"/>
  <c r="O42" i="152"/>
  <c r="N42" i="152"/>
  <c r="M42" i="152"/>
  <c r="L42" i="152"/>
  <c r="K42" i="152"/>
  <c r="J42" i="152"/>
  <c r="I42" i="152"/>
  <c r="H42" i="152"/>
  <c r="G42" i="152"/>
  <c r="F42" i="152"/>
  <c r="E42" i="152"/>
  <c r="D42" i="152"/>
  <c r="B42" i="152"/>
  <c r="C41" i="152"/>
  <c r="C40" i="152"/>
  <c r="C39" i="152"/>
  <c r="C38" i="152"/>
  <c r="C37" i="152"/>
  <c r="C36" i="152"/>
  <c r="C35" i="152"/>
  <c r="C34" i="152"/>
  <c r="C33" i="152"/>
  <c r="C32" i="152"/>
  <c r="C31" i="152"/>
  <c r="C30" i="152"/>
  <c r="C29" i="152"/>
  <c r="C28" i="152"/>
  <c r="C27" i="152"/>
  <c r="C26" i="152"/>
  <c r="C25" i="152"/>
  <c r="C24" i="152"/>
  <c r="C23" i="152"/>
  <c r="C22" i="152"/>
  <c r="C21" i="152"/>
  <c r="C20" i="152"/>
  <c r="C19" i="152"/>
  <c r="C18" i="152"/>
  <c r="C17" i="152"/>
  <c r="C16" i="152"/>
  <c r="C15" i="152"/>
  <c r="C14" i="152"/>
  <c r="C13" i="152"/>
  <c r="C12" i="152"/>
  <c r="C11" i="152"/>
  <c r="C10" i="152"/>
  <c r="C9" i="152"/>
  <c r="C8" i="152"/>
  <c r="C7" i="152"/>
  <c r="C42" i="152" s="1"/>
  <c r="C81" i="151"/>
  <c r="C80" i="151"/>
  <c r="C79" i="151"/>
  <c r="C78" i="151"/>
  <c r="C77" i="151"/>
  <c r="C76" i="151"/>
  <c r="C75" i="151"/>
  <c r="C74" i="151"/>
  <c r="C73" i="151"/>
  <c r="C72" i="151"/>
  <c r="C71" i="151"/>
  <c r="C70" i="151"/>
  <c r="C69" i="151"/>
  <c r="C68" i="151"/>
  <c r="C67" i="151"/>
  <c r="C66" i="151"/>
  <c r="C65" i="151"/>
  <c r="C64" i="151"/>
  <c r="C63" i="151"/>
  <c r="C62" i="151"/>
  <c r="C61" i="151"/>
  <c r="C60" i="151"/>
  <c r="C59" i="151"/>
  <c r="C58" i="151"/>
  <c r="C57" i="151"/>
  <c r="C56" i="151"/>
  <c r="C55" i="151"/>
  <c r="C54" i="151"/>
  <c r="C53" i="151"/>
  <c r="C52" i="151"/>
  <c r="C51" i="151"/>
  <c r="C50" i="151"/>
  <c r="C49" i="151"/>
  <c r="C48" i="151"/>
  <c r="C47" i="151"/>
  <c r="C46" i="151"/>
  <c r="C45" i="151"/>
  <c r="C44" i="151"/>
  <c r="T42" i="151"/>
  <c r="S42" i="151"/>
  <c r="R42" i="151"/>
  <c r="Q42" i="151"/>
  <c r="P42" i="151"/>
  <c r="O42" i="151"/>
  <c r="N42" i="151"/>
  <c r="M42" i="151"/>
  <c r="L42" i="151"/>
  <c r="K42" i="151"/>
  <c r="J42" i="151"/>
  <c r="I42" i="151"/>
  <c r="H42" i="151"/>
  <c r="G42" i="151"/>
  <c r="F42" i="151"/>
  <c r="E42" i="151"/>
  <c r="D42" i="151"/>
  <c r="B42" i="151"/>
  <c r="C41" i="151"/>
  <c r="C40" i="151"/>
  <c r="C39" i="151"/>
  <c r="C38" i="151"/>
  <c r="C37" i="151"/>
  <c r="C36" i="151"/>
  <c r="C35" i="151"/>
  <c r="C34" i="151"/>
  <c r="C33" i="151"/>
  <c r="C32" i="151"/>
  <c r="C31" i="151"/>
  <c r="C30" i="151"/>
  <c r="C29" i="151"/>
  <c r="C28" i="151"/>
  <c r="C27" i="151"/>
  <c r="C26" i="151"/>
  <c r="C25" i="151"/>
  <c r="C24" i="151"/>
  <c r="C23" i="151"/>
  <c r="C22" i="151"/>
  <c r="C21" i="151"/>
  <c r="C20" i="151"/>
  <c r="C19" i="151"/>
  <c r="C18" i="151"/>
  <c r="C17" i="151"/>
  <c r="C16" i="151"/>
  <c r="C15" i="151"/>
  <c r="C14" i="151"/>
  <c r="C13" i="151"/>
  <c r="C12" i="151"/>
  <c r="C11" i="151"/>
  <c r="C10" i="151"/>
  <c r="C9" i="151"/>
  <c r="C8" i="151"/>
  <c r="C7" i="151"/>
  <c r="C42" i="151" s="1"/>
  <c r="C81" i="150"/>
  <c r="C80" i="150"/>
  <c r="C79" i="150"/>
  <c r="C78" i="150"/>
  <c r="C77" i="150"/>
  <c r="C76" i="150"/>
  <c r="C75" i="150"/>
  <c r="C74" i="150"/>
  <c r="C73" i="150"/>
  <c r="C72" i="150"/>
  <c r="C71" i="150"/>
  <c r="C70" i="150"/>
  <c r="C69" i="150"/>
  <c r="C68" i="150"/>
  <c r="C67" i="150"/>
  <c r="C66" i="150"/>
  <c r="C65" i="150"/>
  <c r="C64" i="150"/>
  <c r="C63" i="150"/>
  <c r="C62" i="150"/>
  <c r="C61" i="150"/>
  <c r="C60" i="150"/>
  <c r="C59" i="150"/>
  <c r="C58" i="150"/>
  <c r="C57" i="150"/>
  <c r="C56" i="150"/>
  <c r="C55" i="150"/>
  <c r="C54" i="150"/>
  <c r="C53" i="150"/>
  <c r="C52" i="150"/>
  <c r="C51" i="150"/>
  <c r="C50" i="150"/>
  <c r="C49" i="150"/>
  <c r="C48" i="150"/>
  <c r="C47" i="150"/>
  <c r="C46" i="150"/>
  <c r="C45" i="150"/>
  <c r="C44" i="150"/>
  <c r="T42" i="150"/>
  <c r="S42" i="150"/>
  <c r="R42" i="150"/>
  <c r="Q42" i="150"/>
  <c r="P42" i="150"/>
  <c r="O42" i="150"/>
  <c r="N42" i="150"/>
  <c r="M42" i="150"/>
  <c r="L42" i="150"/>
  <c r="K42" i="150"/>
  <c r="J42" i="150"/>
  <c r="I42" i="150"/>
  <c r="H42" i="150"/>
  <c r="G42" i="150"/>
  <c r="F42" i="150"/>
  <c r="E42" i="150"/>
  <c r="D42" i="150"/>
  <c r="B42" i="150"/>
  <c r="C41" i="150"/>
  <c r="C40" i="150"/>
  <c r="C39" i="150"/>
  <c r="C38" i="150"/>
  <c r="C37" i="150"/>
  <c r="C36" i="150"/>
  <c r="C35" i="150"/>
  <c r="C34" i="150"/>
  <c r="C33" i="150"/>
  <c r="C32" i="150"/>
  <c r="C31" i="150"/>
  <c r="C30" i="150"/>
  <c r="C29" i="150"/>
  <c r="C28" i="150"/>
  <c r="C27" i="150"/>
  <c r="C26" i="150"/>
  <c r="C25" i="150"/>
  <c r="C24" i="150"/>
  <c r="C23" i="150"/>
  <c r="C22" i="150"/>
  <c r="C21" i="150"/>
  <c r="C20" i="150"/>
  <c r="C19" i="150"/>
  <c r="C18" i="150"/>
  <c r="C17" i="150"/>
  <c r="C16" i="150"/>
  <c r="C15" i="150"/>
  <c r="C14" i="150"/>
  <c r="C13" i="150"/>
  <c r="C12" i="150"/>
  <c r="C11" i="150"/>
  <c r="C10" i="150"/>
  <c r="C9" i="150"/>
  <c r="C8" i="150"/>
  <c r="C7" i="150"/>
  <c r="C42" i="150" s="1"/>
  <c r="C81" i="149"/>
  <c r="C80" i="149"/>
  <c r="C79" i="149"/>
  <c r="C78" i="149"/>
  <c r="C77" i="149"/>
  <c r="C76" i="149"/>
  <c r="C75" i="149"/>
  <c r="C74" i="149"/>
  <c r="C73" i="149"/>
  <c r="C72" i="149"/>
  <c r="C71" i="149"/>
  <c r="C70" i="149"/>
  <c r="C69" i="149"/>
  <c r="C68" i="149"/>
  <c r="C67" i="149"/>
  <c r="C66" i="149"/>
  <c r="C65" i="149"/>
  <c r="C64" i="149"/>
  <c r="C63" i="149"/>
  <c r="C62" i="149"/>
  <c r="C61" i="149"/>
  <c r="C60" i="149"/>
  <c r="C59" i="149"/>
  <c r="C58" i="149"/>
  <c r="C57" i="149"/>
  <c r="C56" i="149"/>
  <c r="C55" i="149"/>
  <c r="C54" i="149"/>
  <c r="C53" i="149"/>
  <c r="C52" i="149"/>
  <c r="C51" i="149"/>
  <c r="C50" i="149"/>
  <c r="C49" i="149"/>
  <c r="C48" i="149"/>
  <c r="C47" i="149"/>
  <c r="C46" i="149"/>
  <c r="C45" i="149"/>
  <c r="C44" i="149"/>
  <c r="T42" i="149"/>
  <c r="S42" i="149"/>
  <c r="R42" i="149"/>
  <c r="Q42" i="149"/>
  <c r="P42" i="149"/>
  <c r="O42" i="149"/>
  <c r="N42" i="149"/>
  <c r="M42" i="149"/>
  <c r="L42" i="149"/>
  <c r="K42" i="149"/>
  <c r="J42" i="149"/>
  <c r="I42" i="149"/>
  <c r="H42" i="149"/>
  <c r="G42" i="149"/>
  <c r="F42" i="149"/>
  <c r="E42" i="149"/>
  <c r="D42" i="149"/>
  <c r="B42" i="149"/>
  <c r="C41" i="149"/>
  <c r="C40" i="149"/>
  <c r="C39" i="149"/>
  <c r="C38" i="149"/>
  <c r="C37" i="149"/>
  <c r="C36" i="149"/>
  <c r="C35" i="149"/>
  <c r="C34" i="149"/>
  <c r="C33" i="149"/>
  <c r="C32" i="149"/>
  <c r="C31" i="149"/>
  <c r="C30" i="149"/>
  <c r="C29" i="149"/>
  <c r="C28" i="149"/>
  <c r="C27" i="149"/>
  <c r="C26" i="149"/>
  <c r="C25" i="149"/>
  <c r="C24" i="149"/>
  <c r="C23" i="149"/>
  <c r="C22" i="149"/>
  <c r="C21" i="149"/>
  <c r="C20" i="149"/>
  <c r="C19" i="149"/>
  <c r="C18" i="149"/>
  <c r="C17" i="149"/>
  <c r="C16" i="149"/>
  <c r="C15" i="149"/>
  <c r="C14" i="149"/>
  <c r="C13" i="149"/>
  <c r="C12" i="149"/>
  <c r="C11" i="149"/>
  <c r="C10" i="149"/>
  <c r="C9" i="149"/>
  <c r="C8" i="149"/>
  <c r="C7" i="149"/>
  <c r="C42" i="149" s="1"/>
  <c r="C81" i="148"/>
  <c r="C80" i="148"/>
  <c r="C79" i="148"/>
  <c r="C78" i="148"/>
  <c r="C77" i="148"/>
  <c r="C76" i="148"/>
  <c r="C75" i="148"/>
  <c r="C74" i="148"/>
  <c r="C73" i="148"/>
  <c r="C72" i="148"/>
  <c r="C71" i="148"/>
  <c r="C70" i="148"/>
  <c r="C69" i="148"/>
  <c r="C68" i="148"/>
  <c r="C67" i="148"/>
  <c r="C66" i="148"/>
  <c r="C65" i="148"/>
  <c r="C64" i="148"/>
  <c r="C63" i="148"/>
  <c r="C62" i="148"/>
  <c r="C61" i="148"/>
  <c r="C60" i="148"/>
  <c r="C59" i="148"/>
  <c r="C58" i="148"/>
  <c r="C57" i="148"/>
  <c r="C56" i="148"/>
  <c r="C55" i="148"/>
  <c r="C54" i="148"/>
  <c r="C53" i="148"/>
  <c r="C52" i="148"/>
  <c r="C51" i="148"/>
  <c r="C50" i="148"/>
  <c r="C49" i="148"/>
  <c r="C48" i="148"/>
  <c r="C47" i="148"/>
  <c r="C46" i="148"/>
  <c r="C45" i="148"/>
  <c r="C44" i="148"/>
  <c r="T42" i="148"/>
  <c r="S42" i="148"/>
  <c r="R42" i="148"/>
  <c r="Q42" i="148"/>
  <c r="P42" i="148"/>
  <c r="O42" i="148"/>
  <c r="N42" i="148"/>
  <c r="M42" i="148"/>
  <c r="L42" i="148"/>
  <c r="K42" i="148"/>
  <c r="J42" i="148"/>
  <c r="I42" i="148"/>
  <c r="H42" i="148"/>
  <c r="G42" i="148"/>
  <c r="F42" i="148"/>
  <c r="E42" i="148"/>
  <c r="D42" i="148"/>
  <c r="B42" i="148"/>
  <c r="C41" i="148"/>
  <c r="C40" i="148"/>
  <c r="C39" i="148"/>
  <c r="C38" i="148"/>
  <c r="C37" i="148"/>
  <c r="C36" i="148"/>
  <c r="C35" i="148"/>
  <c r="C34" i="148"/>
  <c r="C33" i="148"/>
  <c r="C32" i="148"/>
  <c r="C31" i="148"/>
  <c r="C30" i="148"/>
  <c r="C29" i="148"/>
  <c r="C28" i="148"/>
  <c r="C27" i="148"/>
  <c r="C26" i="148"/>
  <c r="C25" i="148"/>
  <c r="C24" i="148"/>
  <c r="C23" i="148"/>
  <c r="C22" i="148"/>
  <c r="C21" i="148"/>
  <c r="C20" i="148"/>
  <c r="C19" i="148"/>
  <c r="C18" i="148"/>
  <c r="C17" i="148"/>
  <c r="C16" i="148"/>
  <c r="C15" i="148"/>
  <c r="C14" i="148"/>
  <c r="C13" i="148"/>
  <c r="C12" i="148"/>
  <c r="C11" i="148"/>
  <c r="C10" i="148"/>
  <c r="C9" i="148"/>
  <c r="C8" i="148"/>
  <c r="C7" i="148"/>
  <c r="C42" i="148" s="1"/>
  <c r="C81" i="147"/>
  <c r="C80" i="147"/>
  <c r="C79" i="147"/>
  <c r="C78" i="147"/>
  <c r="C77" i="147"/>
  <c r="C76" i="147"/>
  <c r="C75" i="147"/>
  <c r="C74" i="147"/>
  <c r="C73" i="147"/>
  <c r="C72" i="147"/>
  <c r="C71" i="147"/>
  <c r="C70" i="147"/>
  <c r="C69" i="147"/>
  <c r="C68" i="147"/>
  <c r="C67" i="147"/>
  <c r="C66" i="147"/>
  <c r="C65" i="147"/>
  <c r="C64" i="147"/>
  <c r="C63" i="147"/>
  <c r="C62" i="147"/>
  <c r="C61" i="147"/>
  <c r="C60" i="147"/>
  <c r="C59" i="147"/>
  <c r="C58" i="147"/>
  <c r="C57" i="147"/>
  <c r="C56" i="147"/>
  <c r="C55" i="147"/>
  <c r="C54" i="147"/>
  <c r="C53" i="147"/>
  <c r="C52" i="147"/>
  <c r="C51" i="147"/>
  <c r="C50" i="147"/>
  <c r="C49" i="147"/>
  <c r="C48" i="147"/>
  <c r="C47" i="147"/>
  <c r="C46" i="147"/>
  <c r="C45" i="147"/>
  <c r="C44" i="147"/>
  <c r="T42" i="147"/>
  <c r="S42" i="147"/>
  <c r="R42" i="147"/>
  <c r="Q42" i="147"/>
  <c r="P42" i="147"/>
  <c r="O42" i="147"/>
  <c r="N42" i="147"/>
  <c r="M42" i="147"/>
  <c r="L42" i="147"/>
  <c r="K42" i="147"/>
  <c r="J42" i="147"/>
  <c r="I42" i="147"/>
  <c r="H42" i="147"/>
  <c r="G42" i="147"/>
  <c r="F42" i="147"/>
  <c r="E42" i="147"/>
  <c r="D42" i="147"/>
  <c r="B42" i="147"/>
  <c r="C41" i="147"/>
  <c r="C40" i="147"/>
  <c r="C39" i="147"/>
  <c r="C38" i="147"/>
  <c r="C37" i="147"/>
  <c r="C36" i="147"/>
  <c r="C35" i="147"/>
  <c r="C34" i="147"/>
  <c r="C33" i="147"/>
  <c r="C32" i="147"/>
  <c r="C31" i="147"/>
  <c r="C30" i="147"/>
  <c r="C29" i="147"/>
  <c r="C28" i="147"/>
  <c r="C27" i="147"/>
  <c r="C26" i="147"/>
  <c r="C25" i="147"/>
  <c r="C24" i="147"/>
  <c r="C23" i="147"/>
  <c r="C22" i="147"/>
  <c r="C21" i="147"/>
  <c r="C20" i="147"/>
  <c r="C19" i="147"/>
  <c r="C18" i="147"/>
  <c r="C17" i="147"/>
  <c r="C16" i="147"/>
  <c r="C15" i="147"/>
  <c r="C14" i="147"/>
  <c r="C13" i="147"/>
  <c r="C12" i="147"/>
  <c r="C11" i="147"/>
  <c r="C10" i="147"/>
  <c r="C9" i="147"/>
  <c r="C8" i="147"/>
  <c r="C7" i="147"/>
  <c r="C42" i="147" s="1"/>
  <c r="C81" i="146"/>
  <c r="C80" i="146"/>
  <c r="C79" i="146"/>
  <c r="C78" i="146"/>
  <c r="C77" i="146"/>
  <c r="C76" i="146"/>
  <c r="C75" i="146"/>
  <c r="C74" i="146"/>
  <c r="C73" i="146"/>
  <c r="C72" i="146"/>
  <c r="C71" i="146"/>
  <c r="C70" i="146"/>
  <c r="C69" i="146"/>
  <c r="C68" i="146"/>
  <c r="C67" i="146"/>
  <c r="C66" i="146"/>
  <c r="C65" i="146"/>
  <c r="C64" i="146"/>
  <c r="C63" i="146"/>
  <c r="C62" i="146"/>
  <c r="C61" i="146"/>
  <c r="C60" i="146"/>
  <c r="C59" i="146"/>
  <c r="C58" i="146"/>
  <c r="C57" i="146"/>
  <c r="C56" i="146"/>
  <c r="C55" i="146"/>
  <c r="C54" i="146"/>
  <c r="C53" i="146"/>
  <c r="C52" i="146"/>
  <c r="C51" i="146"/>
  <c r="C50" i="146"/>
  <c r="C49" i="146"/>
  <c r="C48" i="146"/>
  <c r="C47" i="146"/>
  <c r="C46" i="146"/>
  <c r="C45" i="146"/>
  <c r="C44" i="146"/>
  <c r="T42" i="146"/>
  <c r="S42" i="146"/>
  <c r="R42" i="146"/>
  <c r="Q42" i="146"/>
  <c r="P42" i="146"/>
  <c r="O42" i="146"/>
  <c r="N42" i="146"/>
  <c r="M42" i="146"/>
  <c r="L42" i="146"/>
  <c r="K42" i="146"/>
  <c r="J42" i="146"/>
  <c r="I42" i="146"/>
  <c r="H42" i="146"/>
  <c r="G42" i="146"/>
  <c r="F42" i="146"/>
  <c r="E42" i="146"/>
  <c r="D42" i="146"/>
  <c r="B42" i="146"/>
  <c r="C41" i="146"/>
  <c r="C40" i="146"/>
  <c r="C39" i="146"/>
  <c r="C38" i="146"/>
  <c r="C37" i="146"/>
  <c r="C36" i="146"/>
  <c r="C35" i="146"/>
  <c r="C34" i="146"/>
  <c r="C33" i="146"/>
  <c r="C32" i="146"/>
  <c r="C31" i="146"/>
  <c r="C30" i="146"/>
  <c r="C29" i="146"/>
  <c r="C28" i="146"/>
  <c r="C27" i="146"/>
  <c r="C26" i="146"/>
  <c r="C25" i="146"/>
  <c r="C24" i="146"/>
  <c r="C23" i="146"/>
  <c r="C22" i="146"/>
  <c r="C21" i="146"/>
  <c r="C20" i="146"/>
  <c r="C19" i="146"/>
  <c r="C18" i="146"/>
  <c r="C17" i="146"/>
  <c r="C16" i="146"/>
  <c r="C15" i="146"/>
  <c r="C14" i="146"/>
  <c r="C13" i="146"/>
  <c r="C12" i="146"/>
  <c r="C11" i="146"/>
  <c r="C10" i="146"/>
  <c r="C9" i="146"/>
  <c r="C8" i="146"/>
  <c r="C7" i="146"/>
  <c r="C42" i="146" s="1"/>
  <c r="C81" i="145"/>
  <c r="C80" i="145"/>
  <c r="C79" i="145"/>
  <c r="C78" i="145"/>
  <c r="C77" i="145"/>
  <c r="C76" i="145"/>
  <c r="C75" i="145"/>
  <c r="C74" i="145"/>
  <c r="C73" i="145"/>
  <c r="C72" i="145"/>
  <c r="C71" i="145"/>
  <c r="C70" i="145"/>
  <c r="C69" i="145"/>
  <c r="C68" i="145"/>
  <c r="C67" i="145"/>
  <c r="C66" i="145"/>
  <c r="C65" i="145"/>
  <c r="C64" i="145"/>
  <c r="C63" i="145"/>
  <c r="C62" i="145"/>
  <c r="C61" i="145"/>
  <c r="C60" i="145"/>
  <c r="C59" i="145"/>
  <c r="C58" i="145"/>
  <c r="C57" i="145"/>
  <c r="C56" i="145"/>
  <c r="C55" i="145"/>
  <c r="C54" i="145"/>
  <c r="C53" i="145"/>
  <c r="C52" i="145"/>
  <c r="C51" i="145"/>
  <c r="C50" i="145"/>
  <c r="C49" i="145"/>
  <c r="C48" i="145"/>
  <c r="C47" i="145"/>
  <c r="C46" i="145"/>
  <c r="C45" i="145"/>
  <c r="C44" i="145"/>
  <c r="T42" i="145"/>
  <c r="S42" i="145"/>
  <c r="R42" i="145"/>
  <c r="Q42" i="145"/>
  <c r="P42" i="145"/>
  <c r="O42" i="145"/>
  <c r="N42" i="145"/>
  <c r="M42" i="145"/>
  <c r="L42" i="145"/>
  <c r="K42" i="145"/>
  <c r="J42" i="145"/>
  <c r="I42" i="145"/>
  <c r="H42" i="145"/>
  <c r="G42" i="145"/>
  <c r="F42" i="145"/>
  <c r="E42" i="145"/>
  <c r="D42" i="145"/>
  <c r="B42" i="145"/>
  <c r="C41" i="145"/>
  <c r="C40" i="145"/>
  <c r="C39" i="145"/>
  <c r="C38" i="145"/>
  <c r="C37" i="145"/>
  <c r="C36" i="145"/>
  <c r="C35" i="145"/>
  <c r="C34" i="145"/>
  <c r="C33" i="145"/>
  <c r="C32" i="145"/>
  <c r="C31" i="145"/>
  <c r="C30" i="145"/>
  <c r="C29" i="145"/>
  <c r="C28" i="145"/>
  <c r="C27" i="145"/>
  <c r="C26" i="145"/>
  <c r="C25" i="145"/>
  <c r="C24" i="145"/>
  <c r="C23" i="145"/>
  <c r="C22" i="145"/>
  <c r="C21" i="145"/>
  <c r="C20" i="145"/>
  <c r="C19" i="145"/>
  <c r="C18" i="145"/>
  <c r="C17" i="145"/>
  <c r="C16" i="145"/>
  <c r="C15" i="145"/>
  <c r="C14" i="145"/>
  <c r="C13" i="145"/>
  <c r="C12" i="145"/>
  <c r="C11" i="145"/>
  <c r="C10" i="145"/>
  <c r="C9" i="145"/>
  <c r="C8" i="145"/>
  <c r="C7" i="145"/>
  <c r="C42" i="145" s="1"/>
  <c r="C81" i="144"/>
  <c r="C80" i="144"/>
  <c r="C79" i="144"/>
  <c r="C78" i="144"/>
  <c r="C77" i="144"/>
  <c r="C76" i="144"/>
  <c r="C75" i="144"/>
  <c r="C74" i="144"/>
  <c r="C73" i="144"/>
  <c r="C72" i="144"/>
  <c r="C71" i="144"/>
  <c r="C70" i="144"/>
  <c r="C69" i="144"/>
  <c r="C68" i="144"/>
  <c r="C67" i="144"/>
  <c r="C66" i="144"/>
  <c r="C65" i="144"/>
  <c r="C64" i="144"/>
  <c r="C63" i="144"/>
  <c r="C62" i="144"/>
  <c r="C61" i="144"/>
  <c r="C60" i="144"/>
  <c r="C59" i="144"/>
  <c r="C58" i="144"/>
  <c r="C57" i="144"/>
  <c r="C56" i="144"/>
  <c r="C55" i="144"/>
  <c r="C54" i="144"/>
  <c r="C53" i="144"/>
  <c r="C52" i="144"/>
  <c r="C51" i="144"/>
  <c r="C50" i="144"/>
  <c r="C49" i="144"/>
  <c r="C48" i="144"/>
  <c r="C47" i="144"/>
  <c r="C46" i="144"/>
  <c r="C45" i="144"/>
  <c r="C44" i="144"/>
  <c r="V42" i="144"/>
  <c r="U42" i="144"/>
  <c r="T42" i="144"/>
  <c r="S42" i="144"/>
  <c r="R42" i="144"/>
  <c r="Q42" i="144"/>
  <c r="P42" i="144"/>
  <c r="O42" i="144"/>
  <c r="N42" i="144"/>
  <c r="M42" i="144"/>
  <c r="L42" i="144"/>
  <c r="K42" i="144"/>
  <c r="J42" i="144"/>
  <c r="I42" i="144"/>
  <c r="H42" i="144"/>
  <c r="G42" i="144"/>
  <c r="F42" i="144"/>
  <c r="E42" i="144"/>
  <c r="D42" i="144"/>
  <c r="B42" i="144"/>
  <c r="C41" i="144"/>
  <c r="C40" i="144"/>
  <c r="C39" i="144"/>
  <c r="C38" i="144"/>
  <c r="C37" i="144"/>
  <c r="C36" i="144"/>
  <c r="C35" i="144"/>
  <c r="C34" i="144"/>
  <c r="C33" i="144"/>
  <c r="C32" i="144"/>
  <c r="C31" i="144"/>
  <c r="C30" i="144"/>
  <c r="C29" i="144"/>
  <c r="C28" i="144"/>
  <c r="C27" i="144"/>
  <c r="C26" i="144"/>
  <c r="C25" i="144"/>
  <c r="C24" i="144"/>
  <c r="C23" i="144"/>
  <c r="C22" i="144"/>
  <c r="C21" i="144"/>
  <c r="C20" i="144"/>
  <c r="C19" i="144"/>
  <c r="C18" i="144"/>
  <c r="C17" i="144"/>
  <c r="C16" i="144"/>
  <c r="C15" i="144"/>
  <c r="C14" i="144"/>
  <c r="C13" i="144"/>
  <c r="C12" i="144"/>
  <c r="C11" i="144"/>
  <c r="C10" i="144"/>
  <c r="C9" i="144"/>
  <c r="C8" i="144"/>
  <c r="C7" i="144"/>
  <c r="C42" i="144" s="1"/>
  <c r="C81" i="143"/>
  <c r="C80" i="143"/>
  <c r="C79" i="143"/>
  <c r="C78" i="143"/>
  <c r="C77" i="143"/>
  <c r="C76" i="143"/>
  <c r="C75" i="143"/>
  <c r="C74" i="143"/>
  <c r="C73" i="143"/>
  <c r="C72" i="143"/>
  <c r="C71" i="143"/>
  <c r="C70" i="143"/>
  <c r="C69" i="143"/>
  <c r="C68" i="143"/>
  <c r="C67" i="143"/>
  <c r="C66" i="143"/>
  <c r="C65" i="143"/>
  <c r="C64" i="143"/>
  <c r="C63" i="143"/>
  <c r="C62" i="143"/>
  <c r="C61" i="143"/>
  <c r="C60" i="143"/>
  <c r="C59" i="143"/>
  <c r="C58" i="143"/>
  <c r="C57" i="143"/>
  <c r="C56" i="143"/>
  <c r="C55" i="143"/>
  <c r="C54" i="143"/>
  <c r="C53" i="143"/>
  <c r="C52" i="143"/>
  <c r="C51" i="143"/>
  <c r="C50" i="143"/>
  <c r="C49" i="143"/>
  <c r="C48" i="143"/>
  <c r="C47" i="143"/>
  <c r="C46" i="143"/>
  <c r="C45" i="143"/>
  <c r="C44" i="143"/>
  <c r="V42" i="143"/>
  <c r="U42" i="143"/>
  <c r="T42" i="143"/>
  <c r="S42" i="143"/>
  <c r="R42" i="143"/>
  <c r="Q42" i="143"/>
  <c r="P42" i="143"/>
  <c r="O42" i="143"/>
  <c r="N42" i="143"/>
  <c r="M42" i="143"/>
  <c r="L42" i="143"/>
  <c r="K42" i="143"/>
  <c r="J42" i="143"/>
  <c r="I42" i="143"/>
  <c r="H42" i="143"/>
  <c r="G42" i="143"/>
  <c r="F42" i="143"/>
  <c r="E42" i="143"/>
  <c r="D42" i="143"/>
  <c r="B42" i="143"/>
  <c r="C41" i="143"/>
  <c r="C40" i="143"/>
  <c r="C39" i="143"/>
  <c r="C38" i="143"/>
  <c r="C37" i="143"/>
  <c r="C36" i="143"/>
  <c r="C35" i="143"/>
  <c r="C34" i="143"/>
  <c r="C33" i="143"/>
  <c r="C32" i="143"/>
  <c r="C31" i="143"/>
  <c r="C30" i="143"/>
  <c r="C29" i="143"/>
  <c r="C28" i="143"/>
  <c r="C27" i="143"/>
  <c r="C26" i="143"/>
  <c r="C25" i="143"/>
  <c r="C24" i="143"/>
  <c r="C23" i="143"/>
  <c r="C22" i="143"/>
  <c r="C21" i="143"/>
  <c r="C20" i="143"/>
  <c r="C19" i="143"/>
  <c r="C18" i="143"/>
  <c r="C17" i="143"/>
  <c r="C16" i="143"/>
  <c r="C15" i="143"/>
  <c r="C14" i="143"/>
  <c r="C13" i="143"/>
  <c r="C12" i="143"/>
  <c r="C11" i="143"/>
  <c r="C10" i="143"/>
  <c r="C9" i="143"/>
  <c r="C8" i="143"/>
  <c r="C7" i="143"/>
  <c r="C42" i="143" s="1"/>
  <c r="C81" i="142"/>
  <c r="C80" i="142"/>
  <c r="C79" i="142"/>
  <c r="C78" i="142"/>
  <c r="C77" i="142"/>
  <c r="C76" i="142"/>
  <c r="C75" i="142"/>
  <c r="C74" i="142"/>
  <c r="C73" i="142"/>
  <c r="C72" i="142"/>
  <c r="C71" i="142"/>
  <c r="C70" i="142"/>
  <c r="C69" i="142"/>
  <c r="C68" i="142"/>
  <c r="C67" i="142"/>
  <c r="C66" i="142"/>
  <c r="C65" i="142"/>
  <c r="C64" i="142"/>
  <c r="C63" i="142"/>
  <c r="C62" i="142"/>
  <c r="C61" i="142"/>
  <c r="C60" i="142"/>
  <c r="C59" i="142"/>
  <c r="C58" i="142"/>
  <c r="C57" i="142"/>
  <c r="C56" i="142"/>
  <c r="C55" i="142"/>
  <c r="C54" i="142"/>
  <c r="C53" i="142"/>
  <c r="C52" i="142"/>
  <c r="C51" i="142"/>
  <c r="C50" i="142"/>
  <c r="C49" i="142"/>
  <c r="C48" i="142"/>
  <c r="C47" i="142"/>
  <c r="C46" i="142"/>
  <c r="C45" i="142"/>
  <c r="C44" i="142"/>
  <c r="V42" i="142"/>
  <c r="U42" i="142"/>
  <c r="T42" i="142"/>
  <c r="S42" i="142"/>
  <c r="R42" i="142"/>
  <c r="Q42" i="142"/>
  <c r="P42" i="142"/>
  <c r="O42" i="142"/>
  <c r="N42" i="142"/>
  <c r="M42" i="142"/>
  <c r="L42" i="142"/>
  <c r="K42" i="142"/>
  <c r="J42" i="142"/>
  <c r="I42" i="142"/>
  <c r="H42" i="142"/>
  <c r="G42" i="142"/>
  <c r="F42" i="142"/>
  <c r="E42" i="142"/>
  <c r="D42" i="142"/>
  <c r="B42" i="142"/>
  <c r="C41" i="142"/>
  <c r="C40" i="142"/>
  <c r="C39" i="142"/>
  <c r="C38" i="142"/>
  <c r="C37" i="142"/>
  <c r="C36" i="142"/>
  <c r="C35" i="142"/>
  <c r="C34" i="142"/>
  <c r="C33" i="142"/>
  <c r="C32" i="142"/>
  <c r="C31" i="142"/>
  <c r="C30" i="142"/>
  <c r="C29" i="142"/>
  <c r="C28" i="142"/>
  <c r="C27" i="142"/>
  <c r="C26" i="142"/>
  <c r="C25" i="142"/>
  <c r="C24" i="142"/>
  <c r="C23" i="142"/>
  <c r="C22" i="142"/>
  <c r="C21" i="142"/>
  <c r="C20" i="142"/>
  <c r="C19" i="142"/>
  <c r="C18" i="142"/>
  <c r="C17" i="142"/>
  <c r="C16" i="142"/>
  <c r="C15" i="142"/>
  <c r="C14" i="142"/>
  <c r="C13" i="142"/>
  <c r="C12" i="142"/>
  <c r="C11" i="142"/>
  <c r="C10" i="142"/>
  <c r="C9" i="142"/>
  <c r="C8" i="142"/>
  <c r="C7" i="142"/>
  <c r="C42" i="142" s="1"/>
  <c r="C81" i="141"/>
  <c r="C80" i="141"/>
  <c r="C79" i="141"/>
  <c r="C78" i="141"/>
  <c r="C77" i="141"/>
  <c r="C76" i="141"/>
  <c r="C75" i="141"/>
  <c r="C74" i="141"/>
  <c r="C73" i="141"/>
  <c r="C72" i="141"/>
  <c r="C71" i="141"/>
  <c r="C70" i="141"/>
  <c r="C69" i="141"/>
  <c r="C68" i="141"/>
  <c r="C67" i="141"/>
  <c r="C66" i="141"/>
  <c r="C65" i="141"/>
  <c r="C64" i="141"/>
  <c r="C63" i="141"/>
  <c r="C62" i="141"/>
  <c r="C61" i="141"/>
  <c r="C60" i="141"/>
  <c r="C59" i="141"/>
  <c r="C58" i="141"/>
  <c r="C57" i="141"/>
  <c r="C56" i="141"/>
  <c r="C55" i="141"/>
  <c r="C54" i="141"/>
  <c r="C53" i="141"/>
  <c r="C52" i="141"/>
  <c r="C51" i="141"/>
  <c r="C50" i="141"/>
  <c r="C49" i="141"/>
  <c r="C48" i="141"/>
  <c r="C47" i="141"/>
  <c r="C46" i="141"/>
  <c r="C45" i="141"/>
  <c r="C44" i="141"/>
  <c r="V42" i="141"/>
  <c r="U42" i="141"/>
  <c r="T42" i="141"/>
  <c r="S42" i="141"/>
  <c r="R42" i="141"/>
  <c r="Q42" i="141"/>
  <c r="P42" i="141"/>
  <c r="O42" i="141"/>
  <c r="N42" i="141"/>
  <c r="M42" i="141"/>
  <c r="L42" i="141"/>
  <c r="K42" i="141"/>
  <c r="J42" i="141"/>
  <c r="I42" i="141"/>
  <c r="H42" i="141"/>
  <c r="G42" i="141"/>
  <c r="F42" i="141"/>
  <c r="E42" i="141"/>
  <c r="D42" i="141"/>
  <c r="B42" i="141"/>
  <c r="C41" i="141"/>
  <c r="C40" i="141"/>
  <c r="C39" i="141"/>
  <c r="C38" i="141"/>
  <c r="C37" i="141"/>
  <c r="C36" i="141"/>
  <c r="C35" i="141"/>
  <c r="C34" i="141"/>
  <c r="C33" i="141"/>
  <c r="C32" i="141"/>
  <c r="C31" i="141"/>
  <c r="C30" i="141"/>
  <c r="C29" i="141"/>
  <c r="C28" i="141"/>
  <c r="C27" i="141"/>
  <c r="C26" i="141"/>
  <c r="C25" i="141"/>
  <c r="C24" i="141"/>
  <c r="C23" i="141"/>
  <c r="C22" i="141"/>
  <c r="C21" i="141"/>
  <c r="C20" i="141"/>
  <c r="C19" i="141"/>
  <c r="C18" i="141"/>
  <c r="C17" i="141"/>
  <c r="C16" i="141"/>
  <c r="C15" i="141"/>
  <c r="C14" i="141"/>
  <c r="C13" i="141"/>
  <c r="C12" i="141"/>
  <c r="C11" i="141"/>
  <c r="C10" i="141"/>
  <c r="C9" i="141"/>
  <c r="C8" i="141"/>
  <c r="C7" i="141"/>
  <c r="C42" i="141" s="1"/>
  <c r="C81" i="140"/>
  <c r="C80" i="140"/>
  <c r="C79" i="140"/>
  <c r="C78" i="140"/>
  <c r="C77" i="140"/>
  <c r="C76" i="140"/>
  <c r="C75" i="140"/>
  <c r="C74" i="140"/>
  <c r="C73" i="140"/>
  <c r="C72" i="140"/>
  <c r="C71" i="140"/>
  <c r="C70" i="140"/>
  <c r="C69" i="140"/>
  <c r="C68" i="140"/>
  <c r="C67" i="140"/>
  <c r="C66" i="140"/>
  <c r="C65" i="140"/>
  <c r="C64" i="140"/>
  <c r="C63" i="140"/>
  <c r="C62" i="140"/>
  <c r="C61" i="140"/>
  <c r="C60" i="140"/>
  <c r="C59" i="140"/>
  <c r="C58" i="140"/>
  <c r="C57" i="140"/>
  <c r="C56" i="140"/>
  <c r="C55" i="140"/>
  <c r="C54" i="140"/>
  <c r="C53" i="140"/>
  <c r="C52" i="140"/>
  <c r="C51" i="140"/>
  <c r="C50" i="140"/>
  <c r="C49" i="140"/>
  <c r="C48" i="140"/>
  <c r="C47" i="140"/>
  <c r="C46" i="140"/>
  <c r="C45" i="140"/>
  <c r="C44" i="140"/>
  <c r="V42" i="140"/>
  <c r="U42" i="140"/>
  <c r="T42" i="140"/>
  <c r="S42" i="140"/>
  <c r="R42" i="140"/>
  <c r="Q42" i="140"/>
  <c r="P42" i="140"/>
  <c r="O42" i="140"/>
  <c r="N42" i="140"/>
  <c r="M42" i="140"/>
  <c r="L42" i="140"/>
  <c r="K42" i="140"/>
  <c r="J42" i="140"/>
  <c r="I42" i="140"/>
  <c r="H42" i="140"/>
  <c r="G42" i="140"/>
  <c r="F42" i="140"/>
  <c r="E42" i="140"/>
  <c r="D42" i="140"/>
  <c r="B42" i="140"/>
  <c r="C41" i="140"/>
  <c r="C40" i="140"/>
  <c r="C39" i="140"/>
  <c r="C38" i="140"/>
  <c r="C37" i="140"/>
  <c r="C36" i="140"/>
  <c r="C35" i="140"/>
  <c r="C34" i="140"/>
  <c r="C33" i="140"/>
  <c r="C32" i="140"/>
  <c r="C31" i="140"/>
  <c r="C30" i="140"/>
  <c r="C29" i="140"/>
  <c r="C28" i="140"/>
  <c r="C27" i="140"/>
  <c r="C26" i="140"/>
  <c r="C25" i="140"/>
  <c r="C24" i="140"/>
  <c r="C23" i="140"/>
  <c r="C22" i="140"/>
  <c r="C21" i="140"/>
  <c r="C20" i="140"/>
  <c r="C19" i="140"/>
  <c r="C18" i="140"/>
  <c r="C17" i="140"/>
  <c r="C16" i="140"/>
  <c r="C15" i="140"/>
  <c r="C14" i="140"/>
  <c r="C13" i="140"/>
  <c r="C12" i="140"/>
  <c r="C11" i="140"/>
  <c r="C10" i="140"/>
  <c r="C9" i="140"/>
  <c r="C8" i="140"/>
  <c r="C7" i="140"/>
  <c r="C42" i="140" s="1"/>
  <c r="C81" i="139"/>
  <c r="C80" i="139"/>
  <c r="C79" i="139"/>
  <c r="C78" i="139"/>
  <c r="C77" i="139"/>
  <c r="C76" i="139"/>
  <c r="C75" i="139"/>
  <c r="C74" i="139"/>
  <c r="C73" i="139"/>
  <c r="C72" i="139"/>
  <c r="C71" i="139"/>
  <c r="C70" i="139"/>
  <c r="C69" i="139"/>
  <c r="C68" i="139"/>
  <c r="C67" i="139"/>
  <c r="C66" i="139"/>
  <c r="C65" i="139"/>
  <c r="C64" i="139"/>
  <c r="C63" i="139"/>
  <c r="C62" i="139"/>
  <c r="C61" i="139"/>
  <c r="C60" i="139"/>
  <c r="C59" i="139"/>
  <c r="C58" i="139"/>
  <c r="C57" i="139"/>
  <c r="C56" i="139"/>
  <c r="C55" i="139"/>
  <c r="C54" i="139"/>
  <c r="C53" i="139"/>
  <c r="C52" i="139"/>
  <c r="C51" i="139"/>
  <c r="C50" i="139"/>
  <c r="C49" i="139"/>
  <c r="C48" i="139"/>
  <c r="C47" i="139"/>
  <c r="C46" i="139"/>
  <c r="C45" i="139"/>
  <c r="C44" i="139"/>
  <c r="V42" i="139"/>
  <c r="U42" i="139"/>
  <c r="T42" i="139"/>
  <c r="S42" i="139"/>
  <c r="R42" i="139"/>
  <c r="Q42" i="139"/>
  <c r="P42" i="139"/>
  <c r="O42" i="139"/>
  <c r="N42" i="139"/>
  <c r="M42" i="139"/>
  <c r="L42" i="139"/>
  <c r="K42" i="139"/>
  <c r="J42" i="139"/>
  <c r="I42" i="139"/>
  <c r="H42" i="139"/>
  <c r="G42" i="139"/>
  <c r="F42" i="139"/>
  <c r="E42" i="139"/>
  <c r="D42" i="139"/>
  <c r="B42" i="139"/>
  <c r="C41" i="139"/>
  <c r="C40" i="139"/>
  <c r="C39" i="139"/>
  <c r="C38" i="139"/>
  <c r="C37" i="139"/>
  <c r="C36" i="139"/>
  <c r="C35" i="139"/>
  <c r="C34" i="139"/>
  <c r="C33" i="139"/>
  <c r="C32" i="139"/>
  <c r="C31" i="139"/>
  <c r="C30" i="139"/>
  <c r="C29" i="139"/>
  <c r="C28" i="139"/>
  <c r="C27" i="139"/>
  <c r="C26" i="139"/>
  <c r="C25" i="139"/>
  <c r="C24" i="139"/>
  <c r="C23" i="139"/>
  <c r="C22" i="139"/>
  <c r="C21" i="139"/>
  <c r="C20" i="139"/>
  <c r="C19" i="139"/>
  <c r="C18" i="139"/>
  <c r="C17" i="139"/>
  <c r="C16" i="139"/>
  <c r="C15" i="139"/>
  <c r="C14" i="139"/>
  <c r="C13" i="139"/>
  <c r="C12" i="139"/>
  <c r="C11" i="139"/>
  <c r="C10" i="139"/>
  <c r="C9" i="139"/>
  <c r="C8" i="139"/>
  <c r="C7" i="139"/>
  <c r="C42" i="139" s="1"/>
  <c r="C81" i="138"/>
  <c r="C80" i="138"/>
  <c r="C79" i="138"/>
  <c r="C78" i="138"/>
  <c r="C77" i="138"/>
  <c r="C76" i="138"/>
  <c r="C75" i="138"/>
  <c r="C74" i="138"/>
  <c r="C73" i="138"/>
  <c r="C72" i="138"/>
  <c r="C71" i="138"/>
  <c r="C70" i="138"/>
  <c r="C69" i="138"/>
  <c r="C68" i="138"/>
  <c r="C67" i="138"/>
  <c r="C66" i="138"/>
  <c r="C65" i="138"/>
  <c r="C64" i="138"/>
  <c r="C63" i="138"/>
  <c r="C62" i="138"/>
  <c r="C61" i="138"/>
  <c r="C60" i="138"/>
  <c r="C59" i="138"/>
  <c r="C58" i="138"/>
  <c r="C57" i="138"/>
  <c r="C56" i="138"/>
  <c r="C55" i="138"/>
  <c r="C54" i="138"/>
  <c r="C53" i="138"/>
  <c r="C52" i="138"/>
  <c r="C51" i="138"/>
  <c r="C50" i="138"/>
  <c r="C49" i="138"/>
  <c r="C48" i="138"/>
  <c r="C47" i="138"/>
  <c r="C46" i="138"/>
  <c r="C45" i="138"/>
  <c r="C44" i="138"/>
  <c r="V42" i="138"/>
  <c r="U42" i="138"/>
  <c r="T42" i="138"/>
  <c r="S42" i="138"/>
  <c r="R42" i="138"/>
  <c r="Q42" i="138"/>
  <c r="P42" i="138"/>
  <c r="O42" i="138"/>
  <c r="N42" i="138"/>
  <c r="M42" i="138"/>
  <c r="L42" i="138"/>
  <c r="K42" i="138"/>
  <c r="J42" i="138"/>
  <c r="I42" i="138"/>
  <c r="H42" i="138"/>
  <c r="G42" i="138"/>
  <c r="F42" i="138"/>
  <c r="E42" i="138"/>
  <c r="D42" i="138"/>
  <c r="B42" i="138"/>
  <c r="C41" i="138"/>
  <c r="C40" i="138"/>
  <c r="C39" i="138"/>
  <c r="C38" i="138"/>
  <c r="C37" i="138"/>
  <c r="C36" i="138"/>
  <c r="C35" i="138"/>
  <c r="C34" i="138"/>
  <c r="C33" i="138"/>
  <c r="C32" i="138"/>
  <c r="C31" i="138"/>
  <c r="C30" i="138"/>
  <c r="C29" i="138"/>
  <c r="C28" i="138"/>
  <c r="C27" i="138"/>
  <c r="C26" i="138"/>
  <c r="C25" i="138"/>
  <c r="C24" i="138"/>
  <c r="C23" i="138"/>
  <c r="C22" i="138"/>
  <c r="C21" i="138"/>
  <c r="C20" i="138"/>
  <c r="C19" i="138"/>
  <c r="C18" i="138"/>
  <c r="C17" i="138"/>
  <c r="C16" i="138"/>
  <c r="C15" i="138"/>
  <c r="C14" i="138"/>
  <c r="C13" i="138"/>
  <c r="C12" i="138"/>
  <c r="C11" i="138"/>
  <c r="C10" i="138"/>
  <c r="C9" i="138"/>
  <c r="C8" i="138"/>
  <c r="C7" i="138"/>
  <c r="C42" i="138" s="1"/>
  <c r="C81" i="137"/>
  <c r="C80" i="137"/>
  <c r="C79" i="137"/>
  <c r="C78" i="137"/>
  <c r="C77" i="137"/>
  <c r="C76" i="137"/>
  <c r="C75" i="137"/>
  <c r="C74" i="137"/>
  <c r="C73" i="137"/>
  <c r="C72" i="137"/>
  <c r="C71" i="137"/>
  <c r="C70" i="137"/>
  <c r="C69" i="137"/>
  <c r="C68" i="137"/>
  <c r="C67" i="137"/>
  <c r="C66" i="137"/>
  <c r="C65" i="137"/>
  <c r="C64" i="137"/>
  <c r="C63" i="137"/>
  <c r="C62" i="137"/>
  <c r="C61" i="137"/>
  <c r="C60" i="137"/>
  <c r="C59" i="137"/>
  <c r="C58" i="137"/>
  <c r="C57" i="137"/>
  <c r="C56" i="137"/>
  <c r="C55" i="137"/>
  <c r="C54" i="137"/>
  <c r="C53" i="137"/>
  <c r="C52" i="137"/>
  <c r="C51" i="137"/>
  <c r="C50" i="137"/>
  <c r="C49" i="137"/>
  <c r="C48" i="137"/>
  <c r="C47" i="137"/>
  <c r="C46" i="137"/>
  <c r="C45" i="137"/>
  <c r="C44" i="137"/>
  <c r="V42" i="137"/>
  <c r="U42" i="137"/>
  <c r="T42" i="137"/>
  <c r="S42" i="137"/>
  <c r="R42" i="137"/>
  <c r="Q42" i="137"/>
  <c r="P42" i="137"/>
  <c r="O42" i="137"/>
  <c r="N42" i="137"/>
  <c r="M42" i="137"/>
  <c r="L42" i="137"/>
  <c r="K42" i="137"/>
  <c r="J42" i="137"/>
  <c r="I42" i="137"/>
  <c r="H42" i="137"/>
  <c r="G42" i="137"/>
  <c r="F42" i="137"/>
  <c r="E42" i="137"/>
  <c r="D42" i="137"/>
  <c r="B42" i="137"/>
  <c r="C41" i="137"/>
  <c r="C40" i="137"/>
  <c r="C39" i="137"/>
  <c r="C38" i="137"/>
  <c r="C37" i="137"/>
  <c r="C36" i="137"/>
  <c r="C35" i="137"/>
  <c r="C34" i="137"/>
  <c r="C33" i="137"/>
  <c r="C32" i="137"/>
  <c r="C31" i="137"/>
  <c r="C30" i="137"/>
  <c r="C29" i="137"/>
  <c r="C28" i="137"/>
  <c r="C27" i="137"/>
  <c r="C26" i="137"/>
  <c r="C25" i="137"/>
  <c r="C24" i="137"/>
  <c r="C23" i="137"/>
  <c r="C22" i="137"/>
  <c r="C21" i="137"/>
  <c r="C20" i="137"/>
  <c r="C19" i="137"/>
  <c r="C18" i="137"/>
  <c r="C17" i="137"/>
  <c r="C16" i="137"/>
  <c r="C15" i="137"/>
  <c r="C14" i="137"/>
  <c r="C13" i="137"/>
  <c r="C12" i="137"/>
  <c r="C11" i="137"/>
  <c r="C10" i="137"/>
  <c r="C9" i="137"/>
  <c r="C8" i="137"/>
  <c r="C7" i="137"/>
  <c r="C42" i="137" s="1"/>
  <c r="C81" i="136"/>
  <c r="C80" i="136"/>
  <c r="C79" i="136"/>
  <c r="C78" i="136"/>
  <c r="C77" i="136"/>
  <c r="C76" i="136"/>
  <c r="C75" i="136"/>
  <c r="C74" i="136"/>
  <c r="C73" i="136"/>
  <c r="C72" i="136"/>
  <c r="C71" i="136"/>
  <c r="C70" i="136"/>
  <c r="C69" i="136"/>
  <c r="C68" i="136"/>
  <c r="C67" i="136"/>
  <c r="C66" i="136"/>
  <c r="C65" i="136"/>
  <c r="C64" i="136"/>
  <c r="C63" i="136"/>
  <c r="C62" i="136"/>
  <c r="C61" i="136"/>
  <c r="C60" i="136"/>
  <c r="C59" i="136"/>
  <c r="C58" i="136"/>
  <c r="C57" i="136"/>
  <c r="C56" i="136"/>
  <c r="C55" i="136"/>
  <c r="C54" i="136"/>
  <c r="C53" i="136"/>
  <c r="C52" i="136"/>
  <c r="C51" i="136"/>
  <c r="C50" i="136"/>
  <c r="C49" i="136"/>
  <c r="C48" i="136"/>
  <c r="C47" i="136"/>
  <c r="C46" i="136"/>
  <c r="C45" i="136"/>
  <c r="C44" i="136"/>
  <c r="V42" i="136"/>
  <c r="U42" i="136"/>
  <c r="T42" i="136"/>
  <c r="S42" i="136"/>
  <c r="R42" i="136"/>
  <c r="Q42" i="136"/>
  <c r="P42" i="136"/>
  <c r="O42" i="136"/>
  <c r="N42" i="136"/>
  <c r="M42" i="136"/>
  <c r="L42" i="136"/>
  <c r="K42" i="136"/>
  <c r="J42" i="136"/>
  <c r="I42" i="136"/>
  <c r="H42" i="136"/>
  <c r="G42" i="136"/>
  <c r="F42" i="136"/>
  <c r="E42" i="136"/>
  <c r="D42" i="136"/>
  <c r="B42" i="136"/>
  <c r="C41" i="136"/>
  <c r="C40" i="136"/>
  <c r="C39" i="136"/>
  <c r="C38" i="136"/>
  <c r="C37" i="136"/>
  <c r="C36" i="136"/>
  <c r="C35" i="136"/>
  <c r="C34" i="136"/>
  <c r="C33" i="136"/>
  <c r="C32" i="136"/>
  <c r="C31" i="136"/>
  <c r="C30" i="136"/>
  <c r="C29" i="136"/>
  <c r="C28" i="136"/>
  <c r="C27" i="136"/>
  <c r="C26" i="136"/>
  <c r="C25" i="136"/>
  <c r="C24" i="136"/>
  <c r="C23" i="136"/>
  <c r="C22" i="136"/>
  <c r="C21" i="136"/>
  <c r="C20" i="136"/>
  <c r="C19" i="136"/>
  <c r="C18" i="136"/>
  <c r="C17" i="136"/>
  <c r="C16" i="136"/>
  <c r="C15" i="136"/>
  <c r="C14" i="136"/>
  <c r="C13" i="136"/>
  <c r="C12" i="136"/>
  <c r="C11" i="136"/>
  <c r="C10" i="136"/>
  <c r="C9" i="136"/>
  <c r="C8" i="136"/>
  <c r="C7" i="136"/>
  <c r="C42" i="136" s="1"/>
  <c r="C81" i="135"/>
  <c r="C80" i="135"/>
  <c r="C79" i="135"/>
  <c r="C78" i="135"/>
  <c r="C77" i="135"/>
  <c r="C76" i="135"/>
  <c r="C75" i="135"/>
  <c r="C74" i="135"/>
  <c r="C73" i="135"/>
  <c r="C72" i="135"/>
  <c r="C71" i="135"/>
  <c r="C70" i="135"/>
  <c r="C69" i="135"/>
  <c r="C68" i="135"/>
  <c r="C67" i="135"/>
  <c r="C66" i="135"/>
  <c r="C65" i="135"/>
  <c r="C64" i="135"/>
  <c r="C63" i="135"/>
  <c r="C62" i="135"/>
  <c r="C61" i="135"/>
  <c r="C60" i="135"/>
  <c r="C59" i="135"/>
  <c r="C58" i="135"/>
  <c r="C57" i="135"/>
  <c r="C56" i="135"/>
  <c r="C55" i="135"/>
  <c r="C54" i="135"/>
  <c r="C53" i="135"/>
  <c r="C52" i="135"/>
  <c r="C51" i="135"/>
  <c r="C50" i="135"/>
  <c r="C49" i="135"/>
  <c r="C48" i="135"/>
  <c r="C47" i="135"/>
  <c r="C46" i="135"/>
  <c r="C45" i="135"/>
  <c r="C44" i="135"/>
  <c r="V42" i="135"/>
  <c r="U42" i="135"/>
  <c r="T42" i="135"/>
  <c r="S42" i="135"/>
  <c r="R42" i="135"/>
  <c r="Q42" i="135"/>
  <c r="P42" i="135"/>
  <c r="O42" i="135"/>
  <c r="N42" i="135"/>
  <c r="M42" i="135"/>
  <c r="L42" i="135"/>
  <c r="K42" i="135"/>
  <c r="J42" i="135"/>
  <c r="I42" i="135"/>
  <c r="H42" i="135"/>
  <c r="G42" i="135"/>
  <c r="F42" i="135"/>
  <c r="E42" i="135"/>
  <c r="D42" i="135"/>
  <c r="B42" i="135"/>
  <c r="C41" i="135"/>
  <c r="C40" i="135"/>
  <c r="C39" i="135"/>
  <c r="C38" i="135"/>
  <c r="C37" i="135"/>
  <c r="C36" i="135"/>
  <c r="C35" i="135"/>
  <c r="C34" i="135"/>
  <c r="C33" i="135"/>
  <c r="C32" i="135"/>
  <c r="C31" i="135"/>
  <c r="C30" i="135"/>
  <c r="C29" i="135"/>
  <c r="C28" i="135"/>
  <c r="C27" i="135"/>
  <c r="C26" i="135"/>
  <c r="C25" i="135"/>
  <c r="C24" i="135"/>
  <c r="C23" i="135"/>
  <c r="C22" i="135"/>
  <c r="C21" i="135"/>
  <c r="C20" i="135"/>
  <c r="C19" i="135"/>
  <c r="C18" i="135"/>
  <c r="C17" i="135"/>
  <c r="C16" i="135"/>
  <c r="C15" i="135"/>
  <c r="C14" i="135"/>
  <c r="C13" i="135"/>
  <c r="C12" i="135"/>
  <c r="C11" i="135"/>
  <c r="C10" i="135"/>
  <c r="C9" i="135"/>
  <c r="C8" i="135"/>
  <c r="C7" i="135"/>
  <c r="C42" i="135" s="1"/>
  <c r="C81" i="134"/>
  <c r="C80" i="134"/>
  <c r="C79" i="134"/>
  <c r="C78" i="134"/>
  <c r="C77" i="134"/>
  <c r="C76" i="134"/>
  <c r="C75" i="134"/>
  <c r="C74" i="134"/>
  <c r="C73" i="134"/>
  <c r="C72" i="134"/>
  <c r="C71" i="134"/>
  <c r="C70" i="134"/>
  <c r="C69" i="134"/>
  <c r="C68" i="134"/>
  <c r="C67" i="134"/>
  <c r="C66" i="134"/>
  <c r="C65" i="134"/>
  <c r="C64" i="134"/>
  <c r="C63" i="134"/>
  <c r="C62" i="134"/>
  <c r="C61" i="134"/>
  <c r="C60" i="134"/>
  <c r="C59" i="134"/>
  <c r="C58" i="134"/>
  <c r="C57" i="134"/>
  <c r="C56" i="134"/>
  <c r="C55" i="134"/>
  <c r="C54" i="134"/>
  <c r="C53" i="134"/>
  <c r="C52" i="134"/>
  <c r="C51" i="134"/>
  <c r="C50" i="134"/>
  <c r="C49" i="134"/>
  <c r="C48" i="134"/>
  <c r="C47" i="134"/>
  <c r="C46" i="134"/>
  <c r="C45" i="134"/>
  <c r="C44" i="134"/>
  <c r="V42" i="134"/>
  <c r="U42" i="134"/>
  <c r="T42" i="134"/>
  <c r="S42" i="134"/>
  <c r="R42" i="134"/>
  <c r="Q42" i="134"/>
  <c r="P42" i="134"/>
  <c r="O42" i="134"/>
  <c r="N42" i="134"/>
  <c r="M42" i="134"/>
  <c r="L42" i="134"/>
  <c r="K42" i="134"/>
  <c r="J42" i="134"/>
  <c r="I42" i="134"/>
  <c r="H42" i="134"/>
  <c r="G42" i="134"/>
  <c r="F42" i="134"/>
  <c r="E42" i="134"/>
  <c r="D42" i="134"/>
  <c r="B42" i="134"/>
  <c r="C41" i="134"/>
  <c r="C40" i="134"/>
  <c r="C39" i="134"/>
  <c r="C38" i="134"/>
  <c r="C37" i="134"/>
  <c r="C36" i="134"/>
  <c r="C35" i="134"/>
  <c r="C34" i="134"/>
  <c r="C33" i="134"/>
  <c r="C32" i="134"/>
  <c r="C31" i="134"/>
  <c r="C30" i="134"/>
  <c r="C29" i="134"/>
  <c r="C28" i="134"/>
  <c r="C27" i="134"/>
  <c r="C26" i="134"/>
  <c r="C25" i="134"/>
  <c r="C24" i="134"/>
  <c r="C23" i="134"/>
  <c r="C22" i="134"/>
  <c r="C21" i="134"/>
  <c r="C20" i="134"/>
  <c r="C19" i="134"/>
  <c r="C18" i="134"/>
  <c r="C17" i="134"/>
  <c r="C16" i="134"/>
  <c r="C15" i="134"/>
  <c r="C14" i="134"/>
  <c r="C13" i="134"/>
  <c r="C12" i="134"/>
  <c r="C11" i="134"/>
  <c r="C10" i="134"/>
  <c r="C9" i="134"/>
  <c r="C8" i="134"/>
  <c r="C7" i="134"/>
  <c r="C42" i="134" s="1"/>
  <c r="C81" i="133"/>
  <c r="C80" i="133"/>
  <c r="C79" i="133"/>
  <c r="C78" i="133"/>
  <c r="C77" i="133"/>
  <c r="C76" i="133"/>
  <c r="C75" i="133"/>
  <c r="C74" i="133"/>
  <c r="C73" i="133"/>
  <c r="C72" i="133"/>
  <c r="C71" i="133"/>
  <c r="C70" i="133"/>
  <c r="C69" i="133"/>
  <c r="C68" i="133"/>
  <c r="C67" i="133"/>
  <c r="C66" i="133"/>
  <c r="C65" i="133"/>
  <c r="C64" i="133"/>
  <c r="C63" i="133"/>
  <c r="C62" i="133"/>
  <c r="C61" i="133"/>
  <c r="C60" i="133"/>
  <c r="C59" i="133"/>
  <c r="C58" i="133"/>
  <c r="C57" i="133"/>
  <c r="C56" i="133"/>
  <c r="C55" i="133"/>
  <c r="C54" i="133"/>
  <c r="C53" i="133"/>
  <c r="C52" i="133"/>
  <c r="C51" i="133"/>
  <c r="C50" i="133"/>
  <c r="C49" i="133"/>
  <c r="C48" i="133"/>
  <c r="C47" i="133"/>
  <c r="C46" i="133"/>
  <c r="C45" i="133"/>
  <c r="C44" i="133"/>
  <c r="V42" i="133"/>
  <c r="U42" i="133"/>
  <c r="T42" i="133"/>
  <c r="S42" i="133"/>
  <c r="R42" i="133"/>
  <c r="Q42" i="133"/>
  <c r="P42" i="133"/>
  <c r="O42" i="133"/>
  <c r="N42" i="133"/>
  <c r="M42" i="133"/>
  <c r="L42" i="133"/>
  <c r="K42" i="133"/>
  <c r="J42" i="133"/>
  <c r="I42" i="133"/>
  <c r="H42" i="133"/>
  <c r="G42" i="133"/>
  <c r="F42" i="133"/>
  <c r="E42" i="133"/>
  <c r="D42" i="133"/>
  <c r="B42" i="133"/>
  <c r="C41" i="133"/>
  <c r="C40" i="133"/>
  <c r="C39" i="133"/>
  <c r="C38" i="133"/>
  <c r="C37" i="133"/>
  <c r="C36" i="133"/>
  <c r="C35" i="133"/>
  <c r="C34" i="133"/>
  <c r="C33" i="133"/>
  <c r="C32" i="133"/>
  <c r="C31" i="133"/>
  <c r="C30" i="133"/>
  <c r="C29" i="133"/>
  <c r="C28" i="133"/>
  <c r="C27" i="133"/>
  <c r="C26" i="133"/>
  <c r="C25" i="133"/>
  <c r="C24" i="133"/>
  <c r="C23" i="133"/>
  <c r="C22" i="133"/>
  <c r="C21" i="133"/>
  <c r="C20" i="133"/>
  <c r="C19" i="133"/>
  <c r="C18" i="133"/>
  <c r="C17" i="133"/>
  <c r="C16" i="133"/>
  <c r="C15" i="133"/>
  <c r="C14" i="133"/>
  <c r="C13" i="133"/>
  <c r="C12" i="133"/>
  <c r="C11" i="133"/>
  <c r="C10" i="133"/>
  <c r="C9" i="133"/>
  <c r="C8" i="133"/>
  <c r="C7" i="133"/>
  <c r="C42" i="133" s="1"/>
  <c r="C81" i="132"/>
  <c r="C80" i="132"/>
  <c r="C79" i="132"/>
  <c r="C78" i="132"/>
  <c r="C77" i="132"/>
  <c r="C76" i="132"/>
  <c r="C75" i="132"/>
  <c r="C74" i="132"/>
  <c r="C73" i="132"/>
  <c r="C72" i="132"/>
  <c r="C71" i="132"/>
  <c r="C70" i="132"/>
  <c r="C69" i="132"/>
  <c r="C68" i="132"/>
  <c r="C67" i="132"/>
  <c r="C66" i="132"/>
  <c r="C65" i="132"/>
  <c r="C64" i="132"/>
  <c r="C63" i="132"/>
  <c r="C62" i="132"/>
  <c r="C61" i="132"/>
  <c r="C60" i="132"/>
  <c r="C59" i="132"/>
  <c r="C58" i="132"/>
  <c r="C57" i="132"/>
  <c r="C56" i="132"/>
  <c r="C55" i="132"/>
  <c r="C54" i="132"/>
  <c r="C53" i="132"/>
  <c r="C52" i="132"/>
  <c r="C51" i="132"/>
  <c r="C50" i="132"/>
  <c r="C49" i="132"/>
  <c r="C48" i="132"/>
  <c r="C47" i="132"/>
  <c r="C46" i="132"/>
  <c r="C45" i="132"/>
  <c r="C44" i="132"/>
  <c r="V42" i="132"/>
  <c r="U42" i="132"/>
  <c r="T42" i="132"/>
  <c r="S42" i="132"/>
  <c r="R42" i="132"/>
  <c r="Q42" i="132"/>
  <c r="P42" i="132"/>
  <c r="O42" i="132"/>
  <c r="N42" i="132"/>
  <c r="M42" i="132"/>
  <c r="L42" i="132"/>
  <c r="K42" i="132"/>
  <c r="J42" i="132"/>
  <c r="I42" i="132"/>
  <c r="H42" i="132"/>
  <c r="G42" i="132"/>
  <c r="F42" i="132"/>
  <c r="E42" i="132"/>
  <c r="D42" i="132"/>
  <c r="B42" i="132"/>
  <c r="C41" i="132"/>
  <c r="C40" i="132"/>
  <c r="C39" i="132"/>
  <c r="C38" i="132"/>
  <c r="C37" i="132"/>
  <c r="C36" i="132"/>
  <c r="C35" i="132"/>
  <c r="C34" i="132"/>
  <c r="C33" i="132"/>
  <c r="C32" i="132"/>
  <c r="C31" i="132"/>
  <c r="C30" i="132"/>
  <c r="C29" i="132"/>
  <c r="C28" i="132"/>
  <c r="C27" i="132"/>
  <c r="C26" i="132"/>
  <c r="C25" i="132"/>
  <c r="C24" i="132"/>
  <c r="C23" i="132"/>
  <c r="C22" i="132"/>
  <c r="C21" i="132"/>
  <c r="C20" i="132"/>
  <c r="C19" i="132"/>
  <c r="C18" i="132"/>
  <c r="C17" i="132"/>
  <c r="C16" i="132"/>
  <c r="C15" i="132"/>
  <c r="C14" i="132"/>
  <c r="C13" i="132"/>
  <c r="C12" i="132"/>
  <c r="C11" i="132"/>
  <c r="C10" i="132"/>
  <c r="C9" i="132"/>
  <c r="C8" i="132"/>
  <c r="C7" i="132"/>
  <c r="C42" i="132" s="1"/>
  <c r="C81" i="131"/>
  <c r="C80" i="131"/>
  <c r="C79" i="131"/>
  <c r="C78" i="131"/>
  <c r="C77" i="131"/>
  <c r="C76" i="131"/>
  <c r="C75" i="131"/>
  <c r="C74" i="131"/>
  <c r="C73" i="131"/>
  <c r="C72" i="131"/>
  <c r="C71" i="131"/>
  <c r="C70" i="131"/>
  <c r="C69" i="131"/>
  <c r="C68" i="131"/>
  <c r="C67" i="131"/>
  <c r="C66" i="131"/>
  <c r="C65" i="131"/>
  <c r="C64" i="131"/>
  <c r="C63" i="131"/>
  <c r="C62" i="131"/>
  <c r="C61" i="131"/>
  <c r="C60" i="131"/>
  <c r="C59" i="131"/>
  <c r="C58" i="131"/>
  <c r="C57" i="131"/>
  <c r="C56" i="131"/>
  <c r="C55" i="131"/>
  <c r="C54" i="131"/>
  <c r="C53" i="131"/>
  <c r="C52" i="131"/>
  <c r="C51" i="131"/>
  <c r="C50" i="131"/>
  <c r="C49" i="131"/>
  <c r="C48" i="131"/>
  <c r="C47" i="131"/>
  <c r="C46" i="131"/>
  <c r="C45" i="131"/>
  <c r="C44" i="131"/>
  <c r="V42" i="131"/>
  <c r="U42" i="131"/>
  <c r="T42" i="131"/>
  <c r="S42" i="131"/>
  <c r="R42" i="131"/>
  <c r="Q42" i="131"/>
  <c r="P42" i="131"/>
  <c r="O42" i="131"/>
  <c r="N42" i="131"/>
  <c r="M42" i="131"/>
  <c r="L42" i="131"/>
  <c r="K42" i="131"/>
  <c r="J42" i="131"/>
  <c r="I42" i="131"/>
  <c r="H42" i="131"/>
  <c r="G42" i="131"/>
  <c r="F42" i="131"/>
  <c r="E42" i="131"/>
  <c r="D42" i="131"/>
  <c r="B42" i="131"/>
  <c r="C41" i="131"/>
  <c r="C40" i="131"/>
  <c r="C39" i="131"/>
  <c r="C38" i="131"/>
  <c r="C37" i="131"/>
  <c r="C36" i="131"/>
  <c r="C35" i="131"/>
  <c r="C34" i="131"/>
  <c r="C33" i="131"/>
  <c r="C32" i="131"/>
  <c r="C31" i="131"/>
  <c r="C30" i="131"/>
  <c r="C29" i="131"/>
  <c r="C28" i="131"/>
  <c r="C27" i="131"/>
  <c r="C26" i="131"/>
  <c r="C25" i="131"/>
  <c r="C24" i="131"/>
  <c r="C23" i="131"/>
  <c r="C22" i="131"/>
  <c r="C21" i="131"/>
  <c r="C20" i="131"/>
  <c r="C19" i="131"/>
  <c r="C18" i="131"/>
  <c r="C17" i="131"/>
  <c r="C16" i="131"/>
  <c r="C15" i="131"/>
  <c r="C14" i="131"/>
  <c r="C13" i="131"/>
  <c r="C12" i="131"/>
  <c r="C11" i="131"/>
  <c r="C10" i="131"/>
  <c r="C9" i="131"/>
  <c r="C8" i="131"/>
  <c r="C7" i="131"/>
  <c r="C42" i="131" s="1"/>
  <c r="C81" i="130"/>
  <c r="C80" i="130"/>
  <c r="C79" i="130"/>
  <c r="C78" i="130"/>
  <c r="C77" i="130"/>
  <c r="C76" i="130"/>
  <c r="C75" i="130"/>
  <c r="C74" i="130"/>
  <c r="C73" i="130"/>
  <c r="C72" i="130"/>
  <c r="C71" i="130"/>
  <c r="C70" i="130"/>
  <c r="C69" i="130"/>
  <c r="C68" i="130"/>
  <c r="C67" i="130"/>
  <c r="C66" i="130"/>
  <c r="C65" i="130"/>
  <c r="C64" i="130"/>
  <c r="C63" i="130"/>
  <c r="C62" i="130"/>
  <c r="C61" i="130"/>
  <c r="C60" i="130"/>
  <c r="C59" i="130"/>
  <c r="C58" i="130"/>
  <c r="C57" i="130"/>
  <c r="C56" i="130"/>
  <c r="C55" i="130"/>
  <c r="C54" i="130"/>
  <c r="C53" i="130"/>
  <c r="C52" i="130"/>
  <c r="C51" i="130"/>
  <c r="C50" i="130"/>
  <c r="C49" i="130"/>
  <c r="C48" i="130"/>
  <c r="C47" i="130"/>
  <c r="C46" i="130"/>
  <c r="C45" i="130"/>
  <c r="C44" i="130"/>
  <c r="V42" i="130"/>
  <c r="U42" i="130"/>
  <c r="T42" i="130"/>
  <c r="S42" i="130"/>
  <c r="R42" i="130"/>
  <c r="Q42" i="130"/>
  <c r="P42" i="130"/>
  <c r="O42" i="130"/>
  <c r="N42" i="130"/>
  <c r="M42" i="130"/>
  <c r="L42" i="130"/>
  <c r="K42" i="130"/>
  <c r="J42" i="130"/>
  <c r="I42" i="130"/>
  <c r="H42" i="130"/>
  <c r="G42" i="130"/>
  <c r="F42" i="130"/>
  <c r="E42" i="130"/>
  <c r="D42" i="130"/>
  <c r="B42" i="130"/>
  <c r="C41" i="130"/>
  <c r="C40" i="130"/>
  <c r="C39" i="130"/>
  <c r="C38" i="130"/>
  <c r="C37" i="130"/>
  <c r="C36" i="130"/>
  <c r="C35" i="130"/>
  <c r="C34" i="130"/>
  <c r="C33" i="130"/>
  <c r="C32" i="130"/>
  <c r="C31" i="130"/>
  <c r="C30" i="130"/>
  <c r="C29" i="130"/>
  <c r="C28" i="130"/>
  <c r="C27" i="130"/>
  <c r="C26" i="130"/>
  <c r="C25" i="130"/>
  <c r="C24" i="130"/>
  <c r="C23" i="130"/>
  <c r="C22" i="130"/>
  <c r="C21" i="130"/>
  <c r="C20" i="130"/>
  <c r="C19" i="130"/>
  <c r="C18" i="130"/>
  <c r="C17" i="130"/>
  <c r="C16" i="130"/>
  <c r="C15" i="130"/>
  <c r="C14" i="130"/>
  <c r="C13" i="130"/>
  <c r="C12" i="130"/>
  <c r="C11" i="130"/>
  <c r="C10" i="130"/>
  <c r="C9" i="130"/>
  <c r="C8" i="130"/>
  <c r="C7" i="130"/>
  <c r="C42" i="130" s="1"/>
  <c r="C81" i="129"/>
  <c r="C80" i="129"/>
  <c r="C79" i="129"/>
  <c r="C78" i="129"/>
  <c r="C77" i="129"/>
  <c r="C76" i="129"/>
  <c r="C75" i="129"/>
  <c r="C74" i="129"/>
  <c r="C73" i="129"/>
  <c r="C72" i="129"/>
  <c r="C71" i="129"/>
  <c r="C70" i="129"/>
  <c r="C69" i="129"/>
  <c r="C68" i="129"/>
  <c r="C67" i="129"/>
  <c r="C66" i="129"/>
  <c r="C65" i="129"/>
  <c r="C64" i="129"/>
  <c r="C63" i="129"/>
  <c r="C62" i="129"/>
  <c r="C61" i="129"/>
  <c r="C60" i="129"/>
  <c r="C59" i="129"/>
  <c r="C58" i="129"/>
  <c r="C57" i="129"/>
  <c r="C56" i="129"/>
  <c r="C55" i="129"/>
  <c r="C54" i="129"/>
  <c r="C53" i="129"/>
  <c r="C52" i="129"/>
  <c r="C51" i="129"/>
  <c r="C50" i="129"/>
  <c r="C49" i="129"/>
  <c r="C48" i="129"/>
  <c r="C47" i="129"/>
  <c r="C46" i="129"/>
  <c r="C45" i="129"/>
  <c r="C44" i="129"/>
  <c r="V42" i="129"/>
  <c r="U42" i="129"/>
  <c r="T42" i="129"/>
  <c r="S42" i="129"/>
  <c r="R42" i="129"/>
  <c r="Q42" i="129"/>
  <c r="P42" i="129"/>
  <c r="O42" i="129"/>
  <c r="N42" i="129"/>
  <c r="M42" i="129"/>
  <c r="L42" i="129"/>
  <c r="K42" i="129"/>
  <c r="J42" i="129"/>
  <c r="I42" i="129"/>
  <c r="H42" i="129"/>
  <c r="G42" i="129"/>
  <c r="F42" i="129"/>
  <c r="E42" i="129"/>
  <c r="D42" i="129"/>
  <c r="B42" i="129"/>
  <c r="C41" i="129"/>
  <c r="C40" i="129"/>
  <c r="C39" i="129"/>
  <c r="C38" i="129"/>
  <c r="C37" i="129"/>
  <c r="C36" i="129"/>
  <c r="C35" i="129"/>
  <c r="C34" i="129"/>
  <c r="C33" i="129"/>
  <c r="C32" i="129"/>
  <c r="C31" i="129"/>
  <c r="C30" i="129"/>
  <c r="C29" i="129"/>
  <c r="C28" i="129"/>
  <c r="C27" i="129"/>
  <c r="C26" i="129"/>
  <c r="C25" i="129"/>
  <c r="C24" i="129"/>
  <c r="C23" i="129"/>
  <c r="C22" i="129"/>
  <c r="C21" i="129"/>
  <c r="C20" i="129"/>
  <c r="C19" i="129"/>
  <c r="C18" i="129"/>
  <c r="C17" i="129"/>
  <c r="C16" i="129"/>
  <c r="C15" i="129"/>
  <c r="C14" i="129"/>
  <c r="C13" i="129"/>
  <c r="C12" i="129"/>
  <c r="C11" i="129"/>
  <c r="C10" i="129"/>
  <c r="C9" i="129"/>
  <c r="C8" i="129"/>
  <c r="C7" i="129"/>
  <c r="C42" i="129" s="1"/>
  <c r="C81" i="128"/>
  <c r="C80" i="128"/>
  <c r="C79" i="128"/>
  <c r="C78" i="128"/>
  <c r="C77" i="128"/>
  <c r="C76" i="128"/>
  <c r="C75" i="128"/>
  <c r="C74" i="128"/>
  <c r="C73" i="128"/>
  <c r="C72" i="128"/>
  <c r="C71" i="128"/>
  <c r="C70" i="128"/>
  <c r="C69" i="128"/>
  <c r="C68" i="128"/>
  <c r="C67" i="128"/>
  <c r="C66" i="128"/>
  <c r="C65" i="128"/>
  <c r="C64" i="128"/>
  <c r="C63" i="128"/>
  <c r="C62" i="128"/>
  <c r="C61" i="128"/>
  <c r="C60" i="128"/>
  <c r="C59" i="128"/>
  <c r="C58" i="128"/>
  <c r="C57" i="128"/>
  <c r="C56" i="128"/>
  <c r="C55" i="128"/>
  <c r="C54" i="128"/>
  <c r="C53" i="128"/>
  <c r="C52" i="128"/>
  <c r="C51" i="128"/>
  <c r="C50" i="128"/>
  <c r="C49" i="128"/>
  <c r="C48" i="128"/>
  <c r="C47" i="128"/>
  <c r="C46" i="128"/>
  <c r="C45" i="128"/>
  <c r="C44" i="128"/>
  <c r="V42" i="128"/>
  <c r="U42" i="128"/>
  <c r="T42" i="128"/>
  <c r="S42" i="128"/>
  <c r="R42" i="128"/>
  <c r="Q42" i="128"/>
  <c r="P42" i="128"/>
  <c r="O42" i="128"/>
  <c r="N42" i="128"/>
  <c r="M42" i="128"/>
  <c r="L42" i="128"/>
  <c r="K42" i="128"/>
  <c r="J42" i="128"/>
  <c r="I42" i="128"/>
  <c r="H42" i="128"/>
  <c r="G42" i="128"/>
  <c r="F42" i="128"/>
  <c r="E42" i="128"/>
  <c r="D42" i="128"/>
  <c r="B42" i="128"/>
  <c r="C41" i="128"/>
  <c r="C40" i="128"/>
  <c r="C39" i="128"/>
  <c r="C38" i="128"/>
  <c r="C37" i="128"/>
  <c r="C36" i="128"/>
  <c r="C35" i="128"/>
  <c r="C34" i="128"/>
  <c r="C33" i="128"/>
  <c r="C32" i="128"/>
  <c r="C31" i="128"/>
  <c r="C30" i="128"/>
  <c r="C29" i="128"/>
  <c r="C28" i="128"/>
  <c r="C27" i="128"/>
  <c r="C26" i="128"/>
  <c r="C25" i="128"/>
  <c r="C24" i="128"/>
  <c r="C23" i="128"/>
  <c r="C22" i="128"/>
  <c r="C21" i="128"/>
  <c r="C20" i="128"/>
  <c r="C19" i="128"/>
  <c r="C18" i="128"/>
  <c r="C17" i="128"/>
  <c r="C16" i="128"/>
  <c r="C15" i="128"/>
  <c r="C14" i="128"/>
  <c r="C13" i="128"/>
  <c r="C12" i="128"/>
  <c r="C11" i="128"/>
  <c r="C10" i="128"/>
  <c r="C9" i="128"/>
  <c r="C8" i="128"/>
  <c r="C7" i="128"/>
  <c r="C42" i="128" s="1"/>
  <c r="C81" i="127"/>
  <c r="C80" i="127"/>
  <c r="C79" i="127"/>
  <c r="C78" i="127"/>
  <c r="C77" i="127"/>
  <c r="C76" i="127"/>
  <c r="C75" i="127"/>
  <c r="C74" i="127"/>
  <c r="C73" i="127"/>
  <c r="C72" i="127"/>
  <c r="C71" i="127"/>
  <c r="C70" i="127"/>
  <c r="C69" i="127"/>
  <c r="C68" i="127"/>
  <c r="C67" i="127"/>
  <c r="C66" i="127"/>
  <c r="C65" i="127"/>
  <c r="C64" i="127"/>
  <c r="C63" i="127"/>
  <c r="C62" i="127"/>
  <c r="C61" i="127"/>
  <c r="C60" i="127"/>
  <c r="C59" i="127"/>
  <c r="C58" i="127"/>
  <c r="C57" i="127"/>
  <c r="C56" i="127"/>
  <c r="C55" i="127"/>
  <c r="C54" i="127"/>
  <c r="C53" i="127"/>
  <c r="C52" i="127"/>
  <c r="C51" i="127"/>
  <c r="C50" i="127"/>
  <c r="C49" i="127"/>
  <c r="C48" i="127"/>
  <c r="C47" i="127"/>
  <c r="C46" i="127"/>
  <c r="C45" i="127"/>
  <c r="C44" i="127"/>
  <c r="V42" i="127"/>
  <c r="U42" i="127"/>
  <c r="T42" i="127"/>
  <c r="S42" i="127"/>
  <c r="R42" i="127"/>
  <c r="Q42" i="127"/>
  <c r="P42" i="127"/>
  <c r="O42" i="127"/>
  <c r="N42" i="127"/>
  <c r="M42" i="127"/>
  <c r="L42" i="127"/>
  <c r="K42" i="127"/>
  <c r="J42" i="127"/>
  <c r="I42" i="127"/>
  <c r="H42" i="127"/>
  <c r="G42" i="127"/>
  <c r="F42" i="127"/>
  <c r="E42" i="127"/>
  <c r="D42" i="127"/>
  <c r="B42" i="127"/>
  <c r="C41" i="127"/>
  <c r="C40" i="127"/>
  <c r="C39" i="127"/>
  <c r="C38" i="127"/>
  <c r="C37" i="127"/>
  <c r="C36" i="127"/>
  <c r="C35" i="127"/>
  <c r="C34" i="127"/>
  <c r="C33" i="127"/>
  <c r="C32" i="127"/>
  <c r="C31" i="127"/>
  <c r="C30" i="127"/>
  <c r="C29" i="127"/>
  <c r="C28" i="127"/>
  <c r="C27" i="127"/>
  <c r="C26" i="127"/>
  <c r="C25" i="127"/>
  <c r="C24" i="127"/>
  <c r="C23" i="127"/>
  <c r="C22" i="127"/>
  <c r="C21" i="127"/>
  <c r="C20" i="127"/>
  <c r="C19" i="127"/>
  <c r="C18" i="127"/>
  <c r="C17" i="127"/>
  <c r="C16" i="127"/>
  <c r="C15" i="127"/>
  <c r="C14" i="127"/>
  <c r="C13" i="127"/>
  <c r="C12" i="127"/>
  <c r="C11" i="127"/>
  <c r="C10" i="127"/>
  <c r="C9" i="127"/>
  <c r="C8" i="127"/>
  <c r="C7" i="127"/>
  <c r="C42" i="127" s="1"/>
  <c r="C81" i="126"/>
  <c r="C80" i="126"/>
  <c r="C79" i="126"/>
  <c r="C78" i="126"/>
  <c r="C77" i="126"/>
  <c r="C76" i="126"/>
  <c r="C75" i="126"/>
  <c r="C74" i="126"/>
  <c r="C73" i="126"/>
  <c r="C72" i="126"/>
  <c r="C71" i="126"/>
  <c r="C70" i="126"/>
  <c r="C69" i="126"/>
  <c r="C68" i="126"/>
  <c r="C67" i="126"/>
  <c r="C66" i="126"/>
  <c r="C65" i="126"/>
  <c r="C64" i="126"/>
  <c r="C63" i="126"/>
  <c r="C62" i="126"/>
  <c r="C61" i="126"/>
  <c r="C60" i="126"/>
  <c r="C59" i="126"/>
  <c r="C58" i="126"/>
  <c r="C57" i="126"/>
  <c r="C56" i="126"/>
  <c r="C55" i="126"/>
  <c r="C54" i="126"/>
  <c r="C53" i="126"/>
  <c r="C52" i="126"/>
  <c r="C51" i="126"/>
  <c r="C50" i="126"/>
  <c r="C49" i="126"/>
  <c r="C48" i="126"/>
  <c r="C47" i="126"/>
  <c r="C46" i="126"/>
  <c r="C45" i="126"/>
  <c r="C44" i="126"/>
  <c r="V42" i="126"/>
  <c r="U42" i="126"/>
  <c r="T42" i="126"/>
  <c r="S42" i="126"/>
  <c r="R42" i="126"/>
  <c r="Q42" i="126"/>
  <c r="P42" i="126"/>
  <c r="O42" i="126"/>
  <c r="N42" i="126"/>
  <c r="M42" i="126"/>
  <c r="L42" i="126"/>
  <c r="K42" i="126"/>
  <c r="J42" i="126"/>
  <c r="I42" i="126"/>
  <c r="H42" i="126"/>
  <c r="G42" i="126"/>
  <c r="F42" i="126"/>
  <c r="E42" i="126"/>
  <c r="D42" i="126"/>
  <c r="B42" i="126"/>
  <c r="C41" i="126"/>
  <c r="C40" i="126"/>
  <c r="C39" i="126"/>
  <c r="C38" i="126"/>
  <c r="C37" i="126"/>
  <c r="C36" i="126"/>
  <c r="C35" i="126"/>
  <c r="C34" i="126"/>
  <c r="C33" i="126"/>
  <c r="C32" i="126"/>
  <c r="C31" i="126"/>
  <c r="C30" i="126"/>
  <c r="C29" i="126"/>
  <c r="C28" i="126"/>
  <c r="C27" i="126"/>
  <c r="C26" i="126"/>
  <c r="C25" i="126"/>
  <c r="C24" i="126"/>
  <c r="C23" i="126"/>
  <c r="C22" i="126"/>
  <c r="C21" i="126"/>
  <c r="C20" i="126"/>
  <c r="C19" i="126"/>
  <c r="C18" i="126"/>
  <c r="C17" i="126"/>
  <c r="C16" i="126"/>
  <c r="C15" i="126"/>
  <c r="C14" i="126"/>
  <c r="C13" i="126"/>
  <c r="C12" i="126"/>
  <c r="C11" i="126"/>
  <c r="C10" i="126"/>
  <c r="C9" i="126"/>
  <c r="C8" i="126"/>
  <c r="C7" i="126"/>
  <c r="C42" i="126" s="1"/>
  <c r="C81" i="125"/>
  <c r="C80" i="125"/>
  <c r="C79" i="125"/>
  <c r="C78" i="125"/>
  <c r="C77" i="125"/>
  <c r="C76" i="125"/>
  <c r="C75" i="125"/>
  <c r="C74" i="125"/>
  <c r="C73" i="125"/>
  <c r="C72" i="125"/>
  <c r="C71" i="125"/>
  <c r="C70" i="125"/>
  <c r="C69" i="125"/>
  <c r="C68" i="125"/>
  <c r="C67" i="125"/>
  <c r="C66" i="125"/>
  <c r="C65" i="125"/>
  <c r="C64" i="125"/>
  <c r="C63" i="125"/>
  <c r="C62" i="125"/>
  <c r="C61" i="125"/>
  <c r="C60" i="125"/>
  <c r="C59" i="125"/>
  <c r="C58" i="125"/>
  <c r="C57" i="125"/>
  <c r="C56" i="125"/>
  <c r="C55" i="125"/>
  <c r="C54" i="125"/>
  <c r="C53" i="125"/>
  <c r="C52" i="125"/>
  <c r="C51" i="125"/>
  <c r="C50" i="125"/>
  <c r="C49" i="125"/>
  <c r="C48" i="125"/>
  <c r="C47" i="125"/>
  <c r="C46" i="125"/>
  <c r="C45" i="125"/>
  <c r="C44" i="125"/>
  <c r="V42" i="125"/>
  <c r="U42" i="125"/>
  <c r="T42" i="125"/>
  <c r="S42" i="125"/>
  <c r="R42" i="125"/>
  <c r="Q42" i="125"/>
  <c r="P42" i="125"/>
  <c r="O42" i="125"/>
  <c r="N42" i="125"/>
  <c r="M42" i="125"/>
  <c r="L42" i="125"/>
  <c r="K42" i="125"/>
  <c r="J42" i="125"/>
  <c r="I42" i="125"/>
  <c r="H42" i="125"/>
  <c r="G42" i="125"/>
  <c r="F42" i="125"/>
  <c r="E42" i="125"/>
  <c r="D42" i="125"/>
  <c r="B42" i="125"/>
  <c r="C41" i="125"/>
  <c r="C40" i="125"/>
  <c r="C39" i="125"/>
  <c r="C38" i="125"/>
  <c r="C37" i="125"/>
  <c r="C36" i="125"/>
  <c r="C35" i="125"/>
  <c r="C34" i="125"/>
  <c r="C33" i="125"/>
  <c r="C32" i="125"/>
  <c r="C31" i="125"/>
  <c r="C30" i="125"/>
  <c r="C29" i="125"/>
  <c r="C28" i="125"/>
  <c r="C27" i="125"/>
  <c r="C26" i="125"/>
  <c r="C25" i="125"/>
  <c r="C24" i="125"/>
  <c r="C23" i="125"/>
  <c r="C22" i="125"/>
  <c r="C21" i="125"/>
  <c r="C20" i="125"/>
  <c r="C19" i="125"/>
  <c r="C18" i="125"/>
  <c r="C17" i="125"/>
  <c r="C16" i="125"/>
  <c r="C15" i="125"/>
  <c r="C14" i="125"/>
  <c r="C13" i="125"/>
  <c r="C12" i="125"/>
  <c r="C11" i="125"/>
  <c r="C10" i="125"/>
  <c r="C9" i="125"/>
  <c r="C8" i="125"/>
  <c r="C7" i="125"/>
  <c r="C42" i="125" s="1"/>
  <c r="C81" i="124"/>
  <c r="C80" i="124"/>
  <c r="C79" i="124"/>
  <c r="C78" i="124"/>
  <c r="C77" i="124"/>
  <c r="C76" i="124"/>
  <c r="C75" i="124"/>
  <c r="C74" i="124"/>
  <c r="C73" i="124"/>
  <c r="C72" i="124"/>
  <c r="C71" i="124"/>
  <c r="C70" i="124"/>
  <c r="C69" i="124"/>
  <c r="C68" i="124"/>
  <c r="C67" i="124"/>
  <c r="C66" i="124"/>
  <c r="C65" i="124"/>
  <c r="C64" i="124"/>
  <c r="C63" i="124"/>
  <c r="C62" i="124"/>
  <c r="C61" i="124"/>
  <c r="C60" i="124"/>
  <c r="C59" i="124"/>
  <c r="C58" i="124"/>
  <c r="C57" i="124"/>
  <c r="C56" i="124"/>
  <c r="C55" i="124"/>
  <c r="C54" i="124"/>
  <c r="C53" i="124"/>
  <c r="C52" i="124"/>
  <c r="C51" i="124"/>
  <c r="C50" i="124"/>
  <c r="C49" i="124"/>
  <c r="C48" i="124"/>
  <c r="C47" i="124"/>
  <c r="C46" i="124"/>
  <c r="C45" i="124"/>
  <c r="C44" i="124"/>
  <c r="V42" i="124"/>
  <c r="U42" i="124"/>
  <c r="T42" i="124"/>
  <c r="S42" i="124"/>
  <c r="R42" i="124"/>
  <c r="Q42" i="124"/>
  <c r="P42" i="124"/>
  <c r="O42" i="124"/>
  <c r="N42" i="124"/>
  <c r="M42" i="124"/>
  <c r="L42" i="124"/>
  <c r="K42" i="124"/>
  <c r="J42" i="124"/>
  <c r="I42" i="124"/>
  <c r="H42" i="124"/>
  <c r="G42" i="124"/>
  <c r="F42" i="124"/>
  <c r="E42" i="124"/>
  <c r="D42" i="124"/>
  <c r="B42" i="124"/>
  <c r="C41" i="124"/>
  <c r="C40" i="124"/>
  <c r="C39" i="124"/>
  <c r="C38" i="124"/>
  <c r="C37" i="124"/>
  <c r="C36" i="124"/>
  <c r="C35" i="124"/>
  <c r="C34" i="124"/>
  <c r="C33" i="124"/>
  <c r="C32" i="124"/>
  <c r="C31" i="124"/>
  <c r="C30" i="124"/>
  <c r="C29" i="124"/>
  <c r="C28" i="124"/>
  <c r="C27" i="124"/>
  <c r="C26" i="124"/>
  <c r="C25" i="124"/>
  <c r="C24" i="124"/>
  <c r="C23" i="124"/>
  <c r="C22" i="124"/>
  <c r="C21" i="124"/>
  <c r="C20" i="124"/>
  <c r="C19" i="124"/>
  <c r="C18" i="124"/>
  <c r="C17" i="124"/>
  <c r="C16" i="124"/>
  <c r="C15" i="124"/>
  <c r="C14" i="124"/>
  <c r="C13" i="124"/>
  <c r="C12" i="124"/>
  <c r="C11" i="124"/>
  <c r="C10" i="124"/>
  <c r="C9" i="124"/>
  <c r="C8" i="124"/>
  <c r="C7" i="124"/>
  <c r="C42" i="124" s="1"/>
  <c r="C81" i="123"/>
  <c r="C80" i="123"/>
  <c r="C79" i="123"/>
  <c r="C78" i="123"/>
  <c r="C77" i="123"/>
  <c r="C76" i="123"/>
  <c r="C75" i="123"/>
  <c r="C74" i="123"/>
  <c r="C73" i="123"/>
  <c r="C72" i="123"/>
  <c r="C71" i="123"/>
  <c r="C70" i="123"/>
  <c r="C69" i="123"/>
  <c r="C68" i="123"/>
  <c r="C67" i="123"/>
  <c r="C66" i="123"/>
  <c r="C65" i="123"/>
  <c r="C64" i="123"/>
  <c r="C63" i="123"/>
  <c r="C62" i="123"/>
  <c r="C61" i="123"/>
  <c r="C60" i="123"/>
  <c r="C59" i="123"/>
  <c r="C58" i="123"/>
  <c r="C57" i="123"/>
  <c r="C56" i="123"/>
  <c r="C55" i="123"/>
  <c r="C54" i="123"/>
  <c r="C53" i="123"/>
  <c r="C52" i="123"/>
  <c r="C51" i="123"/>
  <c r="C50" i="123"/>
  <c r="C49" i="123"/>
  <c r="C48" i="123"/>
  <c r="C47" i="123"/>
  <c r="C46" i="123"/>
  <c r="C45" i="123"/>
  <c r="C44" i="123"/>
  <c r="V42" i="123"/>
  <c r="U42" i="123"/>
  <c r="T42" i="123"/>
  <c r="S42" i="123"/>
  <c r="R42" i="123"/>
  <c r="Q42" i="123"/>
  <c r="P42" i="123"/>
  <c r="O42" i="123"/>
  <c r="N42" i="123"/>
  <c r="M42" i="123"/>
  <c r="L42" i="123"/>
  <c r="K42" i="123"/>
  <c r="J42" i="123"/>
  <c r="I42" i="123"/>
  <c r="H42" i="123"/>
  <c r="G42" i="123"/>
  <c r="F42" i="123"/>
  <c r="E42" i="123"/>
  <c r="D42" i="123"/>
  <c r="B42" i="123"/>
  <c r="C41" i="123"/>
  <c r="C40" i="123"/>
  <c r="C39" i="123"/>
  <c r="C38" i="123"/>
  <c r="C37" i="123"/>
  <c r="C36" i="123"/>
  <c r="C35" i="123"/>
  <c r="C34" i="123"/>
  <c r="C33" i="123"/>
  <c r="C32" i="123"/>
  <c r="C31" i="123"/>
  <c r="C30" i="123"/>
  <c r="C29" i="123"/>
  <c r="C28" i="123"/>
  <c r="C27" i="123"/>
  <c r="C26" i="123"/>
  <c r="C25" i="123"/>
  <c r="C24" i="123"/>
  <c r="C23" i="123"/>
  <c r="C22" i="123"/>
  <c r="C21" i="123"/>
  <c r="C20" i="123"/>
  <c r="C19" i="123"/>
  <c r="C18" i="123"/>
  <c r="C17" i="123"/>
  <c r="C16" i="123"/>
  <c r="C15" i="123"/>
  <c r="C14" i="123"/>
  <c r="C13" i="123"/>
  <c r="C12" i="123"/>
  <c r="C11" i="123"/>
  <c r="C10" i="123"/>
  <c r="C9" i="123"/>
  <c r="C8" i="123"/>
  <c r="C7" i="123"/>
  <c r="C42" i="123" s="1"/>
  <c r="C81" i="122"/>
  <c r="C80" i="122"/>
  <c r="C79" i="122"/>
  <c r="C78" i="122"/>
  <c r="C77" i="122"/>
  <c r="C76" i="122"/>
  <c r="C75" i="122"/>
  <c r="C74" i="122"/>
  <c r="C73" i="122"/>
  <c r="C72" i="122"/>
  <c r="C71" i="122"/>
  <c r="C70" i="122"/>
  <c r="C69" i="122"/>
  <c r="C68" i="122"/>
  <c r="C67" i="122"/>
  <c r="C66" i="122"/>
  <c r="C65" i="122"/>
  <c r="C64" i="122"/>
  <c r="C63" i="122"/>
  <c r="C62" i="122"/>
  <c r="C61" i="122"/>
  <c r="C60" i="122"/>
  <c r="C59" i="122"/>
  <c r="C58" i="122"/>
  <c r="C57" i="122"/>
  <c r="C56" i="122"/>
  <c r="C55" i="122"/>
  <c r="C54" i="122"/>
  <c r="C53" i="122"/>
  <c r="C52" i="122"/>
  <c r="C51" i="122"/>
  <c r="C50" i="122"/>
  <c r="C49" i="122"/>
  <c r="C48" i="122"/>
  <c r="C47" i="122"/>
  <c r="C46" i="122"/>
  <c r="C45" i="122"/>
  <c r="C44" i="122"/>
  <c r="V42" i="122"/>
  <c r="U42" i="122"/>
  <c r="T42" i="122"/>
  <c r="S42" i="122"/>
  <c r="R42" i="122"/>
  <c r="Q42" i="122"/>
  <c r="P42" i="122"/>
  <c r="O42" i="122"/>
  <c r="N42" i="122"/>
  <c r="M42" i="122"/>
  <c r="L42" i="122"/>
  <c r="K42" i="122"/>
  <c r="J42" i="122"/>
  <c r="I42" i="122"/>
  <c r="H42" i="122"/>
  <c r="G42" i="122"/>
  <c r="F42" i="122"/>
  <c r="E42" i="122"/>
  <c r="D42" i="122"/>
  <c r="B42" i="122"/>
  <c r="C41" i="122"/>
  <c r="C40" i="122"/>
  <c r="C39" i="122"/>
  <c r="C38" i="122"/>
  <c r="C37" i="122"/>
  <c r="C36" i="122"/>
  <c r="C35" i="122"/>
  <c r="C34" i="122"/>
  <c r="C33" i="122"/>
  <c r="C32" i="122"/>
  <c r="C31" i="122"/>
  <c r="C30" i="122"/>
  <c r="C29" i="122"/>
  <c r="C28" i="122"/>
  <c r="C27" i="122"/>
  <c r="C26" i="122"/>
  <c r="C25" i="122"/>
  <c r="C24" i="122"/>
  <c r="C23" i="122"/>
  <c r="C22" i="122"/>
  <c r="C21" i="122"/>
  <c r="C20" i="122"/>
  <c r="C19" i="122"/>
  <c r="C18" i="122"/>
  <c r="C17" i="122"/>
  <c r="C16" i="122"/>
  <c r="C15" i="122"/>
  <c r="C14" i="122"/>
  <c r="C13" i="122"/>
  <c r="C12" i="122"/>
  <c r="C11" i="122"/>
  <c r="C10" i="122"/>
  <c r="C9" i="122"/>
  <c r="C8" i="122"/>
  <c r="C7" i="122"/>
  <c r="C42" i="122" s="1"/>
  <c r="C81" i="121"/>
  <c r="C80" i="121"/>
  <c r="C79" i="121"/>
  <c r="C78" i="121"/>
  <c r="C77" i="121"/>
  <c r="C76" i="121"/>
  <c r="C75" i="121"/>
  <c r="C74" i="121"/>
  <c r="C73" i="121"/>
  <c r="C72" i="121"/>
  <c r="C71" i="121"/>
  <c r="C70" i="121"/>
  <c r="C69" i="121"/>
  <c r="C68" i="121"/>
  <c r="C67" i="121"/>
  <c r="C66" i="121"/>
  <c r="C65" i="121"/>
  <c r="C64" i="121"/>
  <c r="C63" i="121"/>
  <c r="C62" i="121"/>
  <c r="C61" i="121"/>
  <c r="C60" i="121"/>
  <c r="C59" i="121"/>
  <c r="C58" i="121"/>
  <c r="C57" i="121"/>
  <c r="C56" i="121"/>
  <c r="C55" i="121"/>
  <c r="C54" i="121"/>
  <c r="C53" i="121"/>
  <c r="C52" i="121"/>
  <c r="C51" i="121"/>
  <c r="C50" i="121"/>
  <c r="C49" i="121"/>
  <c r="C48" i="121"/>
  <c r="C47" i="121"/>
  <c r="C46" i="121"/>
  <c r="C45" i="121"/>
  <c r="C44" i="121"/>
  <c r="V42" i="121"/>
  <c r="U42" i="121"/>
  <c r="T42" i="121"/>
  <c r="S42" i="121"/>
  <c r="R42" i="121"/>
  <c r="Q42" i="121"/>
  <c r="P42" i="121"/>
  <c r="O42" i="121"/>
  <c r="N42" i="121"/>
  <c r="M42" i="121"/>
  <c r="L42" i="121"/>
  <c r="K42" i="121"/>
  <c r="J42" i="121"/>
  <c r="I42" i="121"/>
  <c r="H42" i="121"/>
  <c r="G42" i="121"/>
  <c r="F42" i="121"/>
  <c r="E42" i="121"/>
  <c r="D42" i="121"/>
  <c r="B42" i="121"/>
  <c r="C41" i="121"/>
  <c r="C40" i="121"/>
  <c r="C39" i="121"/>
  <c r="C38" i="121"/>
  <c r="C37" i="121"/>
  <c r="C36" i="121"/>
  <c r="C35" i="121"/>
  <c r="C34" i="121"/>
  <c r="C33" i="121"/>
  <c r="C32" i="121"/>
  <c r="C31" i="121"/>
  <c r="C30" i="121"/>
  <c r="C29" i="121"/>
  <c r="C28" i="121"/>
  <c r="C27" i="121"/>
  <c r="C26" i="121"/>
  <c r="C25" i="121"/>
  <c r="C24" i="121"/>
  <c r="C23" i="121"/>
  <c r="C22" i="121"/>
  <c r="C21" i="121"/>
  <c r="C20" i="121"/>
  <c r="C19" i="121"/>
  <c r="C18" i="121"/>
  <c r="C17" i="121"/>
  <c r="C16" i="121"/>
  <c r="C15" i="121"/>
  <c r="C14" i="121"/>
  <c r="C13" i="121"/>
  <c r="C12" i="121"/>
  <c r="C11" i="121"/>
  <c r="C10" i="121"/>
  <c r="C9" i="121"/>
  <c r="C8" i="121"/>
  <c r="C7" i="121"/>
  <c r="C42" i="121" s="1"/>
  <c r="C81" i="120"/>
  <c r="C80" i="120"/>
  <c r="C79" i="120"/>
  <c r="C78" i="120"/>
  <c r="C77" i="120"/>
  <c r="C76" i="120"/>
  <c r="C75" i="120"/>
  <c r="C74" i="120"/>
  <c r="C73" i="120"/>
  <c r="C72" i="120"/>
  <c r="C71" i="120"/>
  <c r="C70" i="120"/>
  <c r="C69" i="120"/>
  <c r="C68" i="120"/>
  <c r="C67" i="120"/>
  <c r="C66" i="120"/>
  <c r="C65" i="120"/>
  <c r="C64" i="120"/>
  <c r="C63" i="120"/>
  <c r="C62" i="120"/>
  <c r="C61" i="120"/>
  <c r="C60" i="120"/>
  <c r="C59" i="120"/>
  <c r="C58" i="120"/>
  <c r="C57" i="120"/>
  <c r="C56" i="120"/>
  <c r="C55" i="120"/>
  <c r="C54" i="120"/>
  <c r="C53" i="120"/>
  <c r="C52" i="120"/>
  <c r="C51" i="120"/>
  <c r="C50" i="120"/>
  <c r="C49" i="120"/>
  <c r="C48" i="120"/>
  <c r="C47" i="120"/>
  <c r="C46" i="120"/>
  <c r="C45" i="120"/>
  <c r="C44" i="120"/>
  <c r="V42" i="120"/>
  <c r="U42" i="120"/>
  <c r="T42" i="120"/>
  <c r="S42" i="120"/>
  <c r="R42" i="120"/>
  <c r="Q42" i="120"/>
  <c r="P42" i="120"/>
  <c r="O42" i="120"/>
  <c r="N42" i="120"/>
  <c r="M42" i="120"/>
  <c r="L42" i="120"/>
  <c r="K42" i="120"/>
  <c r="J42" i="120"/>
  <c r="I42" i="120"/>
  <c r="H42" i="120"/>
  <c r="G42" i="120"/>
  <c r="F42" i="120"/>
  <c r="E42" i="120"/>
  <c r="D42" i="120"/>
  <c r="B42" i="120"/>
  <c r="C41" i="120"/>
  <c r="C40" i="120"/>
  <c r="C39" i="120"/>
  <c r="C38" i="120"/>
  <c r="C37" i="120"/>
  <c r="C36" i="120"/>
  <c r="C35" i="120"/>
  <c r="C34" i="120"/>
  <c r="C33" i="120"/>
  <c r="C32" i="120"/>
  <c r="C31" i="120"/>
  <c r="C30" i="120"/>
  <c r="C29" i="120"/>
  <c r="C28" i="120"/>
  <c r="C27" i="120"/>
  <c r="C26" i="120"/>
  <c r="C25" i="120"/>
  <c r="C24" i="120"/>
  <c r="C23" i="120"/>
  <c r="C22" i="120"/>
  <c r="C21" i="120"/>
  <c r="C20" i="120"/>
  <c r="C19" i="120"/>
  <c r="C18" i="120"/>
  <c r="C17" i="120"/>
  <c r="C16" i="120"/>
  <c r="C15" i="120"/>
  <c r="C14" i="120"/>
  <c r="C13" i="120"/>
  <c r="C12" i="120"/>
  <c r="C11" i="120"/>
  <c r="C10" i="120"/>
  <c r="C9" i="120"/>
  <c r="C8" i="120"/>
  <c r="C7" i="120"/>
  <c r="C42" i="120" s="1"/>
  <c r="C81" i="119"/>
  <c r="C80" i="119"/>
  <c r="C79" i="119"/>
  <c r="C78" i="119"/>
  <c r="C77" i="119"/>
  <c r="C76" i="119"/>
  <c r="C75" i="119"/>
  <c r="C74" i="119"/>
  <c r="C73" i="119"/>
  <c r="C72" i="119"/>
  <c r="C71" i="119"/>
  <c r="C70" i="119"/>
  <c r="C69" i="119"/>
  <c r="C68" i="119"/>
  <c r="C67" i="119"/>
  <c r="C66" i="119"/>
  <c r="C65" i="119"/>
  <c r="C64" i="119"/>
  <c r="C63" i="119"/>
  <c r="C62" i="119"/>
  <c r="C61" i="119"/>
  <c r="C60" i="119"/>
  <c r="C59" i="119"/>
  <c r="C58" i="119"/>
  <c r="C57" i="119"/>
  <c r="C56" i="119"/>
  <c r="C55" i="119"/>
  <c r="C54" i="119"/>
  <c r="C53" i="119"/>
  <c r="C52" i="119"/>
  <c r="C51" i="119"/>
  <c r="C50" i="119"/>
  <c r="C49" i="119"/>
  <c r="C48" i="119"/>
  <c r="C47" i="119"/>
  <c r="C46" i="119"/>
  <c r="C45" i="119"/>
  <c r="C44" i="119"/>
  <c r="V42" i="119"/>
  <c r="U42" i="119"/>
  <c r="T42" i="119"/>
  <c r="S42" i="119"/>
  <c r="R42" i="119"/>
  <c r="Q42" i="119"/>
  <c r="P42" i="119"/>
  <c r="O42" i="119"/>
  <c r="N42" i="119"/>
  <c r="M42" i="119"/>
  <c r="L42" i="119"/>
  <c r="K42" i="119"/>
  <c r="J42" i="119"/>
  <c r="I42" i="119"/>
  <c r="H42" i="119"/>
  <c r="G42" i="119"/>
  <c r="F42" i="119"/>
  <c r="E42" i="119"/>
  <c r="D42" i="119"/>
  <c r="B42" i="119"/>
  <c r="C41" i="119"/>
  <c r="C40" i="119"/>
  <c r="C39" i="119"/>
  <c r="C38" i="119"/>
  <c r="C37" i="119"/>
  <c r="C36" i="119"/>
  <c r="C35" i="119"/>
  <c r="C34" i="119"/>
  <c r="C33" i="119"/>
  <c r="C32" i="119"/>
  <c r="C31" i="119"/>
  <c r="C30" i="119"/>
  <c r="C29" i="119"/>
  <c r="C28" i="119"/>
  <c r="C27" i="119"/>
  <c r="C26" i="119"/>
  <c r="C25" i="119"/>
  <c r="C24" i="119"/>
  <c r="C23" i="119"/>
  <c r="C22" i="119"/>
  <c r="C21" i="119"/>
  <c r="C20" i="119"/>
  <c r="C19" i="119"/>
  <c r="C18" i="119"/>
  <c r="C17" i="119"/>
  <c r="C16" i="119"/>
  <c r="C15" i="119"/>
  <c r="C14" i="119"/>
  <c r="C13" i="119"/>
  <c r="C12" i="119"/>
  <c r="C11" i="119"/>
  <c r="C10" i="119"/>
  <c r="C9" i="119"/>
  <c r="C8" i="119"/>
  <c r="C7" i="119"/>
  <c r="C42" i="119" s="1"/>
  <c r="C81" i="118"/>
  <c r="C80" i="118"/>
  <c r="C79" i="118"/>
  <c r="C78" i="118"/>
  <c r="C77" i="118"/>
  <c r="C76" i="118"/>
  <c r="C75" i="118"/>
  <c r="C74" i="118"/>
  <c r="C73" i="118"/>
  <c r="C72" i="118"/>
  <c r="C71" i="118"/>
  <c r="C70" i="118"/>
  <c r="C69" i="118"/>
  <c r="C68" i="118"/>
  <c r="C67" i="118"/>
  <c r="C66" i="118"/>
  <c r="C65" i="118"/>
  <c r="C64" i="118"/>
  <c r="C63" i="118"/>
  <c r="C62" i="118"/>
  <c r="C61" i="118"/>
  <c r="C60" i="118"/>
  <c r="C59" i="118"/>
  <c r="C58" i="118"/>
  <c r="C57" i="118"/>
  <c r="C56" i="118"/>
  <c r="C55" i="118"/>
  <c r="C54" i="118"/>
  <c r="C53" i="118"/>
  <c r="C52" i="118"/>
  <c r="C51" i="118"/>
  <c r="C50" i="118"/>
  <c r="C49" i="118"/>
  <c r="C48" i="118"/>
  <c r="C47" i="118"/>
  <c r="C46" i="118"/>
  <c r="C45" i="118"/>
  <c r="C44" i="118"/>
  <c r="V42" i="118"/>
  <c r="U42" i="118"/>
  <c r="T42" i="118"/>
  <c r="S42" i="118"/>
  <c r="R42" i="118"/>
  <c r="Q42" i="118"/>
  <c r="P42" i="118"/>
  <c r="O42" i="118"/>
  <c r="N42" i="118"/>
  <c r="M42" i="118"/>
  <c r="L42" i="118"/>
  <c r="K42" i="118"/>
  <c r="J42" i="118"/>
  <c r="I42" i="118"/>
  <c r="H42" i="118"/>
  <c r="G42" i="118"/>
  <c r="F42" i="118"/>
  <c r="E42" i="118"/>
  <c r="D42" i="118"/>
  <c r="B42" i="118"/>
  <c r="C41" i="118"/>
  <c r="C40" i="118"/>
  <c r="C39" i="118"/>
  <c r="C38" i="118"/>
  <c r="C37" i="118"/>
  <c r="C36" i="118"/>
  <c r="C35" i="118"/>
  <c r="C34" i="118"/>
  <c r="C33" i="118"/>
  <c r="C32" i="118"/>
  <c r="C31" i="118"/>
  <c r="C30" i="118"/>
  <c r="C29" i="118"/>
  <c r="C28" i="118"/>
  <c r="C27" i="118"/>
  <c r="C26" i="118"/>
  <c r="C25" i="118"/>
  <c r="C24" i="118"/>
  <c r="C23" i="118"/>
  <c r="C22" i="118"/>
  <c r="C21" i="118"/>
  <c r="C20" i="118"/>
  <c r="C19" i="118"/>
  <c r="C18" i="118"/>
  <c r="C17" i="118"/>
  <c r="C16" i="118"/>
  <c r="C15" i="118"/>
  <c r="C14" i="118"/>
  <c r="C13" i="118"/>
  <c r="C12" i="118"/>
  <c r="C11" i="118"/>
  <c r="C10" i="118"/>
  <c r="C9" i="118"/>
  <c r="C8" i="118"/>
  <c r="C7" i="118"/>
  <c r="C42" i="118" s="1"/>
  <c r="C81" i="117"/>
  <c r="C80" i="117"/>
  <c r="C79" i="117"/>
  <c r="C78" i="117"/>
  <c r="C77" i="117"/>
  <c r="C76" i="117"/>
  <c r="C75" i="117"/>
  <c r="C74" i="117"/>
  <c r="C73" i="117"/>
  <c r="C72" i="117"/>
  <c r="C71" i="117"/>
  <c r="C70" i="117"/>
  <c r="C69" i="117"/>
  <c r="C68" i="117"/>
  <c r="C67" i="117"/>
  <c r="C66" i="117"/>
  <c r="C65" i="117"/>
  <c r="C64" i="117"/>
  <c r="C63" i="117"/>
  <c r="C62" i="117"/>
  <c r="C61" i="117"/>
  <c r="C60" i="117"/>
  <c r="C59" i="117"/>
  <c r="C58" i="117"/>
  <c r="C57" i="117"/>
  <c r="C56" i="117"/>
  <c r="C55" i="117"/>
  <c r="C54" i="117"/>
  <c r="C53" i="117"/>
  <c r="C52" i="117"/>
  <c r="C51" i="117"/>
  <c r="C50" i="117"/>
  <c r="C49" i="117"/>
  <c r="C48" i="117"/>
  <c r="C47" i="117"/>
  <c r="C46" i="117"/>
  <c r="C45" i="117"/>
  <c r="C44" i="117"/>
  <c r="V42" i="117"/>
  <c r="U42" i="117"/>
  <c r="T42" i="117"/>
  <c r="S42" i="117"/>
  <c r="R42" i="117"/>
  <c r="Q42" i="117"/>
  <c r="P42" i="117"/>
  <c r="O42" i="117"/>
  <c r="N42" i="117"/>
  <c r="M42" i="117"/>
  <c r="L42" i="117"/>
  <c r="K42" i="117"/>
  <c r="J42" i="117"/>
  <c r="I42" i="117"/>
  <c r="H42" i="117"/>
  <c r="G42" i="117"/>
  <c r="F42" i="117"/>
  <c r="E42" i="117"/>
  <c r="D42" i="117"/>
  <c r="B42" i="117"/>
  <c r="C41" i="117"/>
  <c r="C40" i="117"/>
  <c r="C39" i="117"/>
  <c r="C38" i="117"/>
  <c r="C37" i="117"/>
  <c r="C36" i="117"/>
  <c r="C35" i="117"/>
  <c r="C34" i="117"/>
  <c r="C33" i="117"/>
  <c r="C32" i="117"/>
  <c r="C31" i="117"/>
  <c r="C30" i="117"/>
  <c r="C29" i="117"/>
  <c r="C28" i="117"/>
  <c r="C27" i="117"/>
  <c r="C26" i="117"/>
  <c r="C25" i="117"/>
  <c r="C24" i="117"/>
  <c r="C23" i="117"/>
  <c r="C22" i="117"/>
  <c r="C21" i="117"/>
  <c r="C20" i="117"/>
  <c r="C19" i="117"/>
  <c r="C18" i="117"/>
  <c r="C17" i="117"/>
  <c r="C16" i="117"/>
  <c r="C15" i="117"/>
  <c r="C14" i="117"/>
  <c r="C13" i="117"/>
  <c r="C12" i="117"/>
  <c r="C11" i="117"/>
  <c r="C10" i="117"/>
  <c r="C9" i="117"/>
  <c r="C8" i="117"/>
  <c r="C7" i="117"/>
  <c r="C42" i="117" s="1"/>
  <c r="C81" i="116"/>
  <c r="C80" i="116"/>
  <c r="C79" i="116"/>
  <c r="C78" i="116"/>
  <c r="C77" i="116"/>
  <c r="C76" i="116"/>
  <c r="C75" i="116"/>
  <c r="C74" i="116"/>
  <c r="C73" i="116"/>
  <c r="C72" i="116"/>
  <c r="C71" i="116"/>
  <c r="C70" i="116"/>
  <c r="C69" i="116"/>
  <c r="C68" i="116"/>
  <c r="C67" i="116"/>
  <c r="C66" i="116"/>
  <c r="C65" i="116"/>
  <c r="C64" i="116"/>
  <c r="C63" i="116"/>
  <c r="C62" i="116"/>
  <c r="C61" i="116"/>
  <c r="C60" i="116"/>
  <c r="C59" i="116"/>
  <c r="C58" i="116"/>
  <c r="C57" i="116"/>
  <c r="C56" i="116"/>
  <c r="C55" i="116"/>
  <c r="C54" i="116"/>
  <c r="C53" i="116"/>
  <c r="C52" i="116"/>
  <c r="C51" i="116"/>
  <c r="C50" i="116"/>
  <c r="C49" i="116"/>
  <c r="C48" i="116"/>
  <c r="C47" i="116"/>
  <c r="C46" i="116"/>
  <c r="C45" i="116"/>
  <c r="C44" i="116"/>
  <c r="V42" i="116"/>
  <c r="U42" i="116"/>
  <c r="T42" i="116"/>
  <c r="S42" i="116"/>
  <c r="R42" i="116"/>
  <c r="Q42" i="116"/>
  <c r="P42" i="116"/>
  <c r="O42" i="116"/>
  <c r="N42" i="116"/>
  <c r="M42" i="116"/>
  <c r="L42" i="116"/>
  <c r="K42" i="116"/>
  <c r="J42" i="116"/>
  <c r="I42" i="116"/>
  <c r="H42" i="116"/>
  <c r="G42" i="116"/>
  <c r="F42" i="116"/>
  <c r="E42" i="116"/>
  <c r="D42" i="116"/>
  <c r="B42" i="116"/>
  <c r="C41" i="116"/>
  <c r="C40" i="116"/>
  <c r="C39" i="116"/>
  <c r="C38" i="116"/>
  <c r="C37" i="116"/>
  <c r="C36" i="116"/>
  <c r="C35" i="116"/>
  <c r="C34" i="116"/>
  <c r="C33" i="116"/>
  <c r="C32" i="116"/>
  <c r="C31" i="116"/>
  <c r="C30" i="116"/>
  <c r="C29" i="116"/>
  <c r="C28" i="116"/>
  <c r="C27" i="116"/>
  <c r="C26" i="116"/>
  <c r="C25" i="116"/>
  <c r="C24" i="116"/>
  <c r="C23" i="116"/>
  <c r="C22" i="116"/>
  <c r="C21" i="116"/>
  <c r="C20" i="116"/>
  <c r="C19" i="116"/>
  <c r="C18" i="116"/>
  <c r="C17" i="116"/>
  <c r="C16" i="116"/>
  <c r="C15" i="116"/>
  <c r="C14" i="116"/>
  <c r="C13" i="116"/>
  <c r="C12" i="116"/>
  <c r="C11" i="116"/>
  <c r="C10" i="116"/>
  <c r="C9" i="116"/>
  <c r="C8" i="116"/>
  <c r="C7" i="116"/>
  <c r="C42" i="116" s="1"/>
  <c r="C81" i="115"/>
  <c r="C80" i="115"/>
  <c r="C79" i="115"/>
  <c r="C78" i="115"/>
  <c r="C77" i="115"/>
  <c r="C76" i="115"/>
  <c r="C75" i="115"/>
  <c r="C74" i="115"/>
  <c r="C73" i="115"/>
  <c r="C72" i="115"/>
  <c r="C71" i="115"/>
  <c r="C70" i="115"/>
  <c r="C69" i="115"/>
  <c r="C68" i="115"/>
  <c r="C67" i="115"/>
  <c r="C66" i="115"/>
  <c r="C65" i="115"/>
  <c r="C64" i="115"/>
  <c r="C63" i="115"/>
  <c r="C62" i="115"/>
  <c r="C61" i="115"/>
  <c r="C60" i="115"/>
  <c r="C59" i="115"/>
  <c r="C58" i="115"/>
  <c r="C57" i="115"/>
  <c r="C56" i="115"/>
  <c r="C55" i="115"/>
  <c r="C54" i="115"/>
  <c r="C53" i="115"/>
  <c r="C52" i="115"/>
  <c r="C51" i="115"/>
  <c r="C50" i="115"/>
  <c r="C49" i="115"/>
  <c r="C48" i="115"/>
  <c r="C47" i="115"/>
  <c r="C46" i="115"/>
  <c r="C45" i="115"/>
  <c r="C44" i="115"/>
  <c r="V42" i="115"/>
  <c r="U42" i="115"/>
  <c r="T42" i="115"/>
  <c r="S42" i="115"/>
  <c r="R42" i="115"/>
  <c r="Q42" i="115"/>
  <c r="P42" i="115"/>
  <c r="O42" i="115"/>
  <c r="N42" i="115"/>
  <c r="M42" i="115"/>
  <c r="L42" i="115"/>
  <c r="K42" i="115"/>
  <c r="J42" i="115"/>
  <c r="I42" i="115"/>
  <c r="H42" i="115"/>
  <c r="G42" i="115"/>
  <c r="F42" i="115"/>
  <c r="E42" i="115"/>
  <c r="D42" i="115"/>
  <c r="B42" i="115"/>
  <c r="C41" i="115"/>
  <c r="C40" i="115"/>
  <c r="C39" i="115"/>
  <c r="C38" i="115"/>
  <c r="C37" i="115"/>
  <c r="C36" i="115"/>
  <c r="C35" i="115"/>
  <c r="C34" i="115"/>
  <c r="C33" i="115"/>
  <c r="C32" i="115"/>
  <c r="C31" i="115"/>
  <c r="C30" i="115"/>
  <c r="C29" i="115"/>
  <c r="C28" i="115"/>
  <c r="C27" i="115"/>
  <c r="C26" i="115"/>
  <c r="C25" i="115"/>
  <c r="C24" i="115"/>
  <c r="C23" i="115"/>
  <c r="C22" i="115"/>
  <c r="C21" i="115"/>
  <c r="C20" i="115"/>
  <c r="C19" i="115"/>
  <c r="C18" i="115"/>
  <c r="C17" i="115"/>
  <c r="C16" i="115"/>
  <c r="C15" i="115"/>
  <c r="C14" i="115"/>
  <c r="C13" i="115"/>
  <c r="C12" i="115"/>
  <c r="C11" i="115"/>
  <c r="C10" i="115"/>
  <c r="C9" i="115"/>
  <c r="C8" i="115"/>
  <c r="C7" i="115"/>
  <c r="C81" i="114"/>
  <c r="C80" i="114"/>
  <c r="C79" i="114"/>
  <c r="C78" i="114"/>
  <c r="C77" i="114"/>
  <c r="C76" i="114"/>
  <c r="C75" i="114"/>
  <c r="C74" i="114"/>
  <c r="C73" i="114"/>
  <c r="C72" i="114"/>
  <c r="C71" i="114"/>
  <c r="C70" i="114"/>
  <c r="C69" i="114"/>
  <c r="C68" i="114"/>
  <c r="C67" i="114"/>
  <c r="C66" i="114"/>
  <c r="C65" i="114"/>
  <c r="C64" i="114"/>
  <c r="C63" i="114"/>
  <c r="C62" i="114"/>
  <c r="C61" i="114"/>
  <c r="C60" i="114"/>
  <c r="C59" i="114"/>
  <c r="C58" i="114"/>
  <c r="C57" i="114"/>
  <c r="C56" i="114"/>
  <c r="C55" i="114"/>
  <c r="C54" i="114"/>
  <c r="C53" i="114"/>
  <c r="C52" i="114"/>
  <c r="C51" i="114"/>
  <c r="C50" i="114"/>
  <c r="C49" i="114"/>
  <c r="C48" i="114"/>
  <c r="C47" i="114"/>
  <c r="C46" i="114"/>
  <c r="C45" i="114"/>
  <c r="C44" i="114"/>
  <c r="V42" i="114"/>
  <c r="U42" i="114"/>
  <c r="T42" i="114"/>
  <c r="S42" i="114"/>
  <c r="R42" i="114"/>
  <c r="Q42" i="114"/>
  <c r="P42" i="114"/>
  <c r="O42" i="114"/>
  <c r="N42" i="114"/>
  <c r="M42" i="114"/>
  <c r="L42" i="114"/>
  <c r="K42" i="114"/>
  <c r="J42" i="114"/>
  <c r="I42" i="114"/>
  <c r="H42" i="114"/>
  <c r="G42" i="114"/>
  <c r="F42" i="114"/>
  <c r="E42" i="114"/>
  <c r="D42" i="114"/>
  <c r="B42" i="114"/>
  <c r="C41" i="114"/>
  <c r="C40" i="114"/>
  <c r="C39" i="114"/>
  <c r="C38" i="114"/>
  <c r="C37" i="114"/>
  <c r="C36" i="114"/>
  <c r="C35" i="114"/>
  <c r="C34" i="114"/>
  <c r="C33" i="114"/>
  <c r="C32" i="114"/>
  <c r="C31" i="114"/>
  <c r="C30" i="114"/>
  <c r="C29" i="114"/>
  <c r="C28" i="114"/>
  <c r="C27" i="114"/>
  <c r="C26" i="114"/>
  <c r="C25" i="114"/>
  <c r="C24" i="114"/>
  <c r="C23" i="114"/>
  <c r="C22" i="114"/>
  <c r="C21" i="114"/>
  <c r="C20" i="114"/>
  <c r="C19" i="114"/>
  <c r="C18" i="114"/>
  <c r="C17" i="114"/>
  <c r="C16" i="114"/>
  <c r="C15" i="114"/>
  <c r="C14" i="114"/>
  <c r="C13" i="114"/>
  <c r="C12" i="114"/>
  <c r="C11" i="114"/>
  <c r="C10" i="114"/>
  <c r="C9" i="114"/>
  <c r="C8" i="114"/>
  <c r="C7" i="114"/>
  <c r="C42" i="114" s="1"/>
  <c r="C81" i="113"/>
  <c r="C80" i="113"/>
  <c r="C79" i="113"/>
  <c r="C78" i="113"/>
  <c r="C77" i="113"/>
  <c r="C76" i="113"/>
  <c r="C75" i="113"/>
  <c r="C74" i="113"/>
  <c r="C73" i="113"/>
  <c r="C72" i="113"/>
  <c r="C71" i="113"/>
  <c r="C70" i="113"/>
  <c r="C69" i="113"/>
  <c r="C68" i="113"/>
  <c r="C67" i="113"/>
  <c r="C66" i="113"/>
  <c r="C65" i="113"/>
  <c r="C64" i="113"/>
  <c r="C63" i="113"/>
  <c r="C62" i="113"/>
  <c r="C61" i="113"/>
  <c r="C60" i="113"/>
  <c r="C59" i="113"/>
  <c r="C58" i="113"/>
  <c r="C57" i="113"/>
  <c r="C56" i="113"/>
  <c r="C55" i="113"/>
  <c r="C54" i="113"/>
  <c r="C53" i="113"/>
  <c r="C52" i="113"/>
  <c r="C51" i="113"/>
  <c r="C50" i="113"/>
  <c r="C49" i="113"/>
  <c r="C48" i="113"/>
  <c r="C47" i="113"/>
  <c r="C46" i="113"/>
  <c r="C45" i="113"/>
  <c r="C44" i="113"/>
  <c r="V42" i="113"/>
  <c r="U42" i="113"/>
  <c r="T42" i="113"/>
  <c r="S42" i="113"/>
  <c r="R42" i="113"/>
  <c r="Q42" i="113"/>
  <c r="P42" i="113"/>
  <c r="O42" i="113"/>
  <c r="N42" i="113"/>
  <c r="M42" i="113"/>
  <c r="L42" i="113"/>
  <c r="K42" i="113"/>
  <c r="J42" i="113"/>
  <c r="I42" i="113"/>
  <c r="H42" i="113"/>
  <c r="G42" i="113"/>
  <c r="F42" i="113"/>
  <c r="E42" i="113"/>
  <c r="D42" i="113"/>
  <c r="B42" i="113"/>
  <c r="C41" i="113"/>
  <c r="C40" i="113"/>
  <c r="C39" i="113"/>
  <c r="C38" i="113"/>
  <c r="C37" i="113"/>
  <c r="C36" i="113"/>
  <c r="C35" i="113"/>
  <c r="C34" i="113"/>
  <c r="C33" i="113"/>
  <c r="C32" i="113"/>
  <c r="C31" i="113"/>
  <c r="C30" i="113"/>
  <c r="C29" i="113"/>
  <c r="C28" i="113"/>
  <c r="C27" i="113"/>
  <c r="C26" i="113"/>
  <c r="C25" i="113"/>
  <c r="C24" i="113"/>
  <c r="C23" i="113"/>
  <c r="C22" i="113"/>
  <c r="C21" i="113"/>
  <c r="C20" i="113"/>
  <c r="C19" i="113"/>
  <c r="C18" i="113"/>
  <c r="C17" i="113"/>
  <c r="C16" i="113"/>
  <c r="C15" i="113"/>
  <c r="C14" i="113"/>
  <c r="C13" i="113"/>
  <c r="C12" i="113"/>
  <c r="C11" i="113"/>
  <c r="C10" i="113"/>
  <c r="C9" i="113"/>
  <c r="C8" i="113"/>
  <c r="C7" i="113"/>
  <c r="C81" i="112"/>
  <c r="C80" i="112"/>
  <c r="C79" i="112"/>
  <c r="C78" i="112"/>
  <c r="C77" i="112"/>
  <c r="C76" i="112"/>
  <c r="C75" i="112"/>
  <c r="C74" i="112"/>
  <c r="C73" i="112"/>
  <c r="C72" i="112"/>
  <c r="C71" i="112"/>
  <c r="C70" i="112"/>
  <c r="C69" i="112"/>
  <c r="C68" i="112"/>
  <c r="C67" i="112"/>
  <c r="C66" i="112"/>
  <c r="C65" i="112"/>
  <c r="C64" i="112"/>
  <c r="C63" i="112"/>
  <c r="C62" i="112"/>
  <c r="C61" i="112"/>
  <c r="C60" i="112"/>
  <c r="C59" i="112"/>
  <c r="C58" i="112"/>
  <c r="C57" i="112"/>
  <c r="C56" i="112"/>
  <c r="C55" i="112"/>
  <c r="C54" i="112"/>
  <c r="C53" i="112"/>
  <c r="C52" i="112"/>
  <c r="C51" i="112"/>
  <c r="C50" i="112"/>
  <c r="C49" i="112"/>
  <c r="C48" i="112"/>
  <c r="C47" i="112"/>
  <c r="C46" i="112"/>
  <c r="C45" i="112"/>
  <c r="C44" i="112"/>
  <c r="V42" i="112"/>
  <c r="U42" i="112"/>
  <c r="T42" i="112"/>
  <c r="S42" i="112"/>
  <c r="R42" i="112"/>
  <c r="Q42" i="112"/>
  <c r="P42" i="112"/>
  <c r="O42" i="112"/>
  <c r="N42" i="112"/>
  <c r="M42" i="112"/>
  <c r="L42" i="112"/>
  <c r="K42" i="112"/>
  <c r="J42" i="112"/>
  <c r="I42" i="112"/>
  <c r="H42" i="112"/>
  <c r="G42" i="112"/>
  <c r="F42" i="112"/>
  <c r="E42" i="112"/>
  <c r="D42" i="112"/>
  <c r="B42" i="112"/>
  <c r="C41" i="112"/>
  <c r="C40" i="112"/>
  <c r="C39" i="112"/>
  <c r="C38" i="112"/>
  <c r="C37" i="112"/>
  <c r="C36" i="112"/>
  <c r="C35" i="112"/>
  <c r="C34" i="112"/>
  <c r="C33" i="112"/>
  <c r="C32" i="112"/>
  <c r="C31" i="112"/>
  <c r="C30" i="112"/>
  <c r="C29" i="112"/>
  <c r="C28" i="112"/>
  <c r="C27" i="112"/>
  <c r="C26" i="112"/>
  <c r="C25" i="112"/>
  <c r="C24" i="112"/>
  <c r="C23" i="112"/>
  <c r="C22" i="112"/>
  <c r="C21" i="112"/>
  <c r="C20" i="112"/>
  <c r="C19" i="112"/>
  <c r="C18" i="112"/>
  <c r="C17" i="112"/>
  <c r="C16" i="112"/>
  <c r="C15" i="112"/>
  <c r="C14" i="112"/>
  <c r="C13" i="112"/>
  <c r="C12" i="112"/>
  <c r="C11" i="112"/>
  <c r="C10" i="112"/>
  <c r="C9" i="112"/>
  <c r="C8" i="112"/>
  <c r="C7" i="112"/>
  <c r="C42" i="112" s="1"/>
  <c r="C81" i="111"/>
  <c r="C80" i="111"/>
  <c r="C79" i="111"/>
  <c r="C78" i="111"/>
  <c r="C77" i="111"/>
  <c r="C76" i="111"/>
  <c r="C75" i="111"/>
  <c r="C74" i="111"/>
  <c r="C73" i="111"/>
  <c r="C72" i="111"/>
  <c r="C71" i="111"/>
  <c r="C70" i="111"/>
  <c r="C69" i="111"/>
  <c r="C68" i="111"/>
  <c r="C67" i="111"/>
  <c r="C66" i="111"/>
  <c r="C65" i="111"/>
  <c r="C64" i="111"/>
  <c r="C63" i="111"/>
  <c r="C62" i="111"/>
  <c r="C61" i="111"/>
  <c r="C60" i="111"/>
  <c r="C59" i="111"/>
  <c r="C58" i="111"/>
  <c r="C57" i="111"/>
  <c r="C56" i="111"/>
  <c r="C55" i="111"/>
  <c r="C54" i="111"/>
  <c r="C53" i="111"/>
  <c r="C52" i="111"/>
  <c r="C51" i="111"/>
  <c r="C50" i="111"/>
  <c r="C49" i="111"/>
  <c r="C48" i="111"/>
  <c r="C47" i="111"/>
  <c r="C46" i="111"/>
  <c r="C45" i="111"/>
  <c r="C44" i="111"/>
  <c r="V42" i="111"/>
  <c r="U42" i="111"/>
  <c r="T42" i="111"/>
  <c r="S42" i="111"/>
  <c r="R42" i="111"/>
  <c r="Q42" i="111"/>
  <c r="P42" i="111"/>
  <c r="O42" i="111"/>
  <c r="N42" i="111"/>
  <c r="M42" i="111"/>
  <c r="L42" i="111"/>
  <c r="K42" i="111"/>
  <c r="J42" i="111"/>
  <c r="I42" i="111"/>
  <c r="H42" i="111"/>
  <c r="G42" i="111"/>
  <c r="F42" i="111"/>
  <c r="E42" i="111"/>
  <c r="D42" i="111"/>
  <c r="B42" i="111"/>
  <c r="C41" i="111"/>
  <c r="C40" i="111"/>
  <c r="C39" i="111"/>
  <c r="C38" i="111"/>
  <c r="C37" i="111"/>
  <c r="C36" i="111"/>
  <c r="C35" i="111"/>
  <c r="C34" i="111"/>
  <c r="C33" i="111"/>
  <c r="C32" i="111"/>
  <c r="C31" i="111"/>
  <c r="C30" i="111"/>
  <c r="C29" i="111"/>
  <c r="C28" i="111"/>
  <c r="C27" i="111"/>
  <c r="C26" i="111"/>
  <c r="C25" i="111"/>
  <c r="C24" i="111"/>
  <c r="C23" i="111"/>
  <c r="C22" i="111"/>
  <c r="C21" i="111"/>
  <c r="C20" i="111"/>
  <c r="C19" i="111"/>
  <c r="C18" i="111"/>
  <c r="C17" i="111"/>
  <c r="C16" i="111"/>
  <c r="C15" i="111"/>
  <c r="C14" i="111"/>
  <c r="C13" i="111"/>
  <c r="C12" i="111"/>
  <c r="C11" i="111"/>
  <c r="C10" i="111"/>
  <c r="C9" i="111"/>
  <c r="C8" i="111"/>
  <c r="C7" i="111"/>
  <c r="C81" i="110"/>
  <c r="C80" i="110"/>
  <c r="C79" i="110"/>
  <c r="C78" i="110"/>
  <c r="C77" i="110"/>
  <c r="C76" i="110"/>
  <c r="C75" i="110"/>
  <c r="C74" i="110"/>
  <c r="C73" i="110"/>
  <c r="C72" i="110"/>
  <c r="C71" i="110"/>
  <c r="C70" i="110"/>
  <c r="C69" i="110"/>
  <c r="C68" i="110"/>
  <c r="C67" i="110"/>
  <c r="C66" i="110"/>
  <c r="C65" i="110"/>
  <c r="C64" i="110"/>
  <c r="C63" i="110"/>
  <c r="C62" i="110"/>
  <c r="C61" i="110"/>
  <c r="C60" i="110"/>
  <c r="C59" i="110"/>
  <c r="C58" i="110"/>
  <c r="C57" i="110"/>
  <c r="C56" i="110"/>
  <c r="C55" i="110"/>
  <c r="C54" i="110"/>
  <c r="C53" i="110"/>
  <c r="C52" i="110"/>
  <c r="C51" i="110"/>
  <c r="C50" i="110"/>
  <c r="C49" i="110"/>
  <c r="C48" i="110"/>
  <c r="C47" i="110"/>
  <c r="C46" i="110"/>
  <c r="C45" i="110"/>
  <c r="C44" i="110"/>
  <c r="V42" i="110"/>
  <c r="U42" i="110"/>
  <c r="T42" i="110"/>
  <c r="S42" i="110"/>
  <c r="R42" i="110"/>
  <c r="Q42" i="110"/>
  <c r="P42" i="110"/>
  <c r="O42" i="110"/>
  <c r="N42" i="110"/>
  <c r="M42" i="110"/>
  <c r="L42" i="110"/>
  <c r="K42" i="110"/>
  <c r="J42" i="110"/>
  <c r="I42" i="110"/>
  <c r="H42" i="110"/>
  <c r="G42" i="110"/>
  <c r="F42" i="110"/>
  <c r="E42" i="110"/>
  <c r="D42" i="110"/>
  <c r="B42" i="110"/>
  <c r="C41" i="110"/>
  <c r="C40" i="110"/>
  <c r="C39" i="110"/>
  <c r="C38" i="110"/>
  <c r="C37" i="110"/>
  <c r="C36" i="110"/>
  <c r="C35" i="110"/>
  <c r="C34" i="110"/>
  <c r="C33" i="110"/>
  <c r="C32" i="110"/>
  <c r="C31" i="110"/>
  <c r="C30" i="110"/>
  <c r="C29" i="110"/>
  <c r="C28" i="110"/>
  <c r="C27" i="110"/>
  <c r="C26" i="110"/>
  <c r="C25" i="110"/>
  <c r="C24" i="110"/>
  <c r="C23" i="110"/>
  <c r="C22" i="110"/>
  <c r="C21" i="110"/>
  <c r="C20" i="110"/>
  <c r="C19" i="110"/>
  <c r="C18" i="110"/>
  <c r="C17" i="110"/>
  <c r="C16" i="110"/>
  <c r="C15" i="110"/>
  <c r="C14" i="110"/>
  <c r="C13" i="110"/>
  <c r="C12" i="110"/>
  <c r="C11" i="110"/>
  <c r="C10" i="110"/>
  <c r="C9" i="110"/>
  <c r="C8" i="110"/>
  <c r="C7" i="110"/>
  <c r="C42" i="110" s="1"/>
  <c r="C81" i="109"/>
  <c r="C80" i="109"/>
  <c r="C79" i="109"/>
  <c r="C78" i="109"/>
  <c r="C77" i="109"/>
  <c r="C76" i="109"/>
  <c r="C75" i="109"/>
  <c r="C74" i="109"/>
  <c r="C73" i="109"/>
  <c r="C72" i="109"/>
  <c r="C71" i="109"/>
  <c r="C70" i="109"/>
  <c r="C69" i="109"/>
  <c r="C68" i="109"/>
  <c r="C67" i="109"/>
  <c r="C66" i="109"/>
  <c r="C65" i="109"/>
  <c r="C64" i="109"/>
  <c r="C63" i="109"/>
  <c r="C62" i="109"/>
  <c r="C61" i="109"/>
  <c r="C60" i="109"/>
  <c r="C59" i="109"/>
  <c r="C58" i="109"/>
  <c r="C57" i="109"/>
  <c r="C56" i="109"/>
  <c r="C55" i="109"/>
  <c r="C54" i="109"/>
  <c r="C53" i="109"/>
  <c r="C52" i="109"/>
  <c r="C51" i="109"/>
  <c r="C50" i="109"/>
  <c r="C49" i="109"/>
  <c r="C48" i="109"/>
  <c r="C47" i="109"/>
  <c r="C46" i="109"/>
  <c r="C45" i="109"/>
  <c r="C44" i="109"/>
  <c r="V42" i="109"/>
  <c r="U42" i="109"/>
  <c r="T42" i="109"/>
  <c r="S42" i="109"/>
  <c r="R42" i="109"/>
  <c r="Q42" i="109"/>
  <c r="P42" i="109"/>
  <c r="O42" i="109"/>
  <c r="N42" i="109"/>
  <c r="M42" i="109"/>
  <c r="L42" i="109"/>
  <c r="K42" i="109"/>
  <c r="J42" i="109"/>
  <c r="I42" i="109"/>
  <c r="H42" i="109"/>
  <c r="G42" i="109"/>
  <c r="F42" i="109"/>
  <c r="E42" i="109"/>
  <c r="D42" i="109"/>
  <c r="B42" i="109"/>
  <c r="C41" i="109"/>
  <c r="C40" i="109"/>
  <c r="C39" i="109"/>
  <c r="C38" i="109"/>
  <c r="C37" i="109"/>
  <c r="C36" i="109"/>
  <c r="C35" i="109"/>
  <c r="C34" i="109"/>
  <c r="C33" i="109"/>
  <c r="C32" i="109"/>
  <c r="C31" i="109"/>
  <c r="C30" i="109"/>
  <c r="C29" i="109"/>
  <c r="C28" i="109"/>
  <c r="C27" i="109"/>
  <c r="C26" i="109"/>
  <c r="C25" i="109"/>
  <c r="C24" i="109"/>
  <c r="C23" i="109"/>
  <c r="C22" i="109"/>
  <c r="C21" i="109"/>
  <c r="C20" i="109"/>
  <c r="C19" i="109"/>
  <c r="C18" i="109"/>
  <c r="C17" i="109"/>
  <c r="C16" i="109"/>
  <c r="C15" i="109"/>
  <c r="C14" i="109"/>
  <c r="C13" i="109"/>
  <c r="C12" i="109"/>
  <c r="C11" i="109"/>
  <c r="C10" i="109"/>
  <c r="C9" i="109"/>
  <c r="C8" i="109"/>
  <c r="C7" i="109"/>
  <c r="C81" i="108"/>
  <c r="C80" i="108"/>
  <c r="C79" i="108"/>
  <c r="C78" i="108"/>
  <c r="C77" i="108"/>
  <c r="C76" i="108"/>
  <c r="C75" i="108"/>
  <c r="C74" i="108"/>
  <c r="C73" i="108"/>
  <c r="C72" i="108"/>
  <c r="C71" i="108"/>
  <c r="C70" i="108"/>
  <c r="C69" i="108"/>
  <c r="C68" i="108"/>
  <c r="C67" i="108"/>
  <c r="C66" i="108"/>
  <c r="C65" i="108"/>
  <c r="C64" i="108"/>
  <c r="C63" i="108"/>
  <c r="C62" i="108"/>
  <c r="C61" i="108"/>
  <c r="C60" i="108"/>
  <c r="C59" i="108"/>
  <c r="C58" i="108"/>
  <c r="C57" i="108"/>
  <c r="C56" i="108"/>
  <c r="C55" i="108"/>
  <c r="C54" i="108"/>
  <c r="C53" i="108"/>
  <c r="C52" i="108"/>
  <c r="C51" i="108"/>
  <c r="C50" i="108"/>
  <c r="C49" i="108"/>
  <c r="C48" i="108"/>
  <c r="C47" i="108"/>
  <c r="C46" i="108"/>
  <c r="C45" i="108"/>
  <c r="C44" i="108"/>
  <c r="V42" i="108"/>
  <c r="U42" i="108"/>
  <c r="T42" i="108"/>
  <c r="S42" i="108"/>
  <c r="R42" i="108"/>
  <c r="Q42" i="108"/>
  <c r="P42" i="108"/>
  <c r="O42" i="108"/>
  <c r="N42" i="108"/>
  <c r="M42" i="108"/>
  <c r="L42" i="108"/>
  <c r="K42" i="108"/>
  <c r="J42" i="108"/>
  <c r="I42" i="108"/>
  <c r="H42" i="108"/>
  <c r="G42" i="108"/>
  <c r="F42" i="108"/>
  <c r="E42" i="108"/>
  <c r="D42" i="108"/>
  <c r="B42" i="108"/>
  <c r="C41" i="108"/>
  <c r="C40" i="108"/>
  <c r="C39" i="108"/>
  <c r="C38" i="108"/>
  <c r="C37" i="108"/>
  <c r="C36" i="108"/>
  <c r="C35" i="108"/>
  <c r="C34" i="108"/>
  <c r="C33" i="108"/>
  <c r="C32" i="108"/>
  <c r="C31" i="108"/>
  <c r="C30" i="108"/>
  <c r="C29" i="108"/>
  <c r="C28" i="108"/>
  <c r="C27" i="108"/>
  <c r="C26" i="108"/>
  <c r="C25" i="108"/>
  <c r="C24" i="108"/>
  <c r="C23" i="108"/>
  <c r="C22" i="108"/>
  <c r="C21" i="108"/>
  <c r="C20" i="108"/>
  <c r="C19" i="108"/>
  <c r="C18" i="108"/>
  <c r="C17" i="108"/>
  <c r="C16" i="108"/>
  <c r="C15" i="108"/>
  <c r="C14" i="108"/>
  <c r="C13" i="108"/>
  <c r="C12" i="108"/>
  <c r="C11" i="108"/>
  <c r="C10" i="108"/>
  <c r="C9" i="108"/>
  <c r="C8" i="108"/>
  <c r="C7" i="108"/>
  <c r="C42" i="108" s="1"/>
  <c r="C81" i="107"/>
  <c r="C80" i="107"/>
  <c r="C79" i="107"/>
  <c r="C78" i="107"/>
  <c r="C77" i="107"/>
  <c r="C76" i="107"/>
  <c r="C75" i="107"/>
  <c r="C74" i="107"/>
  <c r="C73" i="107"/>
  <c r="C72" i="107"/>
  <c r="C71" i="107"/>
  <c r="C70" i="107"/>
  <c r="C69" i="107"/>
  <c r="C68" i="107"/>
  <c r="C67" i="107"/>
  <c r="C66" i="107"/>
  <c r="C65" i="107"/>
  <c r="C64" i="107"/>
  <c r="C63" i="107"/>
  <c r="C62" i="107"/>
  <c r="C61" i="107"/>
  <c r="C60" i="107"/>
  <c r="C59" i="107"/>
  <c r="C58" i="107"/>
  <c r="C57" i="107"/>
  <c r="C56" i="107"/>
  <c r="C55" i="107"/>
  <c r="C54" i="107"/>
  <c r="C53" i="107"/>
  <c r="C52" i="107"/>
  <c r="C51" i="107"/>
  <c r="C50" i="107"/>
  <c r="C49" i="107"/>
  <c r="C48" i="107"/>
  <c r="C47" i="107"/>
  <c r="C46" i="107"/>
  <c r="C45" i="107"/>
  <c r="C44" i="107"/>
  <c r="V42" i="107"/>
  <c r="U42" i="107"/>
  <c r="T42" i="107"/>
  <c r="S42" i="107"/>
  <c r="R42" i="107"/>
  <c r="Q42" i="107"/>
  <c r="P42" i="107"/>
  <c r="O42" i="107"/>
  <c r="N42" i="107"/>
  <c r="M42" i="107"/>
  <c r="L42" i="107"/>
  <c r="K42" i="107"/>
  <c r="J42" i="107"/>
  <c r="I42" i="107"/>
  <c r="H42" i="107"/>
  <c r="G42" i="107"/>
  <c r="F42" i="107"/>
  <c r="E42" i="107"/>
  <c r="D42" i="107"/>
  <c r="B42" i="107"/>
  <c r="C41" i="107"/>
  <c r="C40" i="107"/>
  <c r="C39" i="107"/>
  <c r="C38" i="107"/>
  <c r="C37" i="107"/>
  <c r="C36" i="107"/>
  <c r="C35" i="107"/>
  <c r="C34" i="107"/>
  <c r="C33" i="107"/>
  <c r="C32" i="107"/>
  <c r="C31" i="107"/>
  <c r="C30" i="107"/>
  <c r="C29" i="107"/>
  <c r="C28" i="107"/>
  <c r="C27" i="107"/>
  <c r="C26" i="107"/>
  <c r="C25" i="107"/>
  <c r="C24" i="107"/>
  <c r="C23" i="107"/>
  <c r="C22" i="107"/>
  <c r="C21" i="107"/>
  <c r="C20" i="107"/>
  <c r="C19" i="107"/>
  <c r="C18" i="107"/>
  <c r="C17" i="107"/>
  <c r="C16" i="107"/>
  <c r="C15" i="107"/>
  <c r="C14" i="107"/>
  <c r="C13" i="107"/>
  <c r="C12" i="107"/>
  <c r="C11" i="107"/>
  <c r="C10" i="107"/>
  <c r="C9" i="107"/>
  <c r="C8" i="107"/>
  <c r="C7" i="107"/>
  <c r="C42" i="107" s="1"/>
  <c r="C81" i="106"/>
  <c r="C80" i="106"/>
  <c r="C79" i="106"/>
  <c r="C78" i="106"/>
  <c r="C77" i="106"/>
  <c r="C76" i="106"/>
  <c r="C75" i="106"/>
  <c r="C74" i="106"/>
  <c r="C73" i="106"/>
  <c r="C72" i="106"/>
  <c r="C71" i="106"/>
  <c r="C70" i="106"/>
  <c r="C69" i="106"/>
  <c r="C68" i="106"/>
  <c r="C67" i="106"/>
  <c r="C66" i="106"/>
  <c r="C65" i="106"/>
  <c r="C64" i="106"/>
  <c r="C63" i="106"/>
  <c r="C62" i="106"/>
  <c r="C61" i="106"/>
  <c r="C60" i="106"/>
  <c r="C59" i="106"/>
  <c r="C58" i="106"/>
  <c r="C57" i="106"/>
  <c r="C56" i="106"/>
  <c r="C55" i="106"/>
  <c r="C54" i="106"/>
  <c r="C53" i="106"/>
  <c r="C52" i="106"/>
  <c r="C51" i="106"/>
  <c r="C50" i="106"/>
  <c r="C49" i="106"/>
  <c r="C48" i="106"/>
  <c r="C47" i="106"/>
  <c r="C46" i="106"/>
  <c r="C45" i="106"/>
  <c r="C44" i="106"/>
  <c r="T42" i="106"/>
  <c r="S42" i="106"/>
  <c r="R42" i="106"/>
  <c r="Q42" i="106"/>
  <c r="P42" i="106"/>
  <c r="O42" i="106"/>
  <c r="N42" i="106"/>
  <c r="M42" i="106"/>
  <c r="L42" i="106"/>
  <c r="K42" i="106"/>
  <c r="J42" i="106"/>
  <c r="I42" i="106"/>
  <c r="H42" i="106"/>
  <c r="G42" i="106"/>
  <c r="F42" i="106"/>
  <c r="E42" i="106"/>
  <c r="D42" i="106"/>
  <c r="B42" i="106"/>
  <c r="C41" i="106"/>
  <c r="C40" i="106"/>
  <c r="C39" i="106"/>
  <c r="C38" i="106"/>
  <c r="C37" i="106"/>
  <c r="C36" i="106"/>
  <c r="C35" i="106"/>
  <c r="C34" i="106"/>
  <c r="C33" i="106"/>
  <c r="C32" i="106"/>
  <c r="C31" i="106"/>
  <c r="C30" i="106"/>
  <c r="C29" i="106"/>
  <c r="C28" i="106"/>
  <c r="C27" i="106"/>
  <c r="C26" i="106"/>
  <c r="C25" i="106"/>
  <c r="C24" i="106"/>
  <c r="C23" i="106"/>
  <c r="C22" i="106"/>
  <c r="C21" i="106"/>
  <c r="C20" i="106"/>
  <c r="C19" i="106"/>
  <c r="C18" i="106"/>
  <c r="C17" i="106"/>
  <c r="C16" i="106"/>
  <c r="C15" i="106"/>
  <c r="C14" i="106"/>
  <c r="C13" i="106"/>
  <c r="C12" i="106"/>
  <c r="C11" i="106"/>
  <c r="C10" i="106"/>
  <c r="C9" i="106"/>
  <c r="C8" i="106"/>
  <c r="C7" i="106"/>
  <c r="C81" i="105"/>
  <c r="C80" i="105"/>
  <c r="C79" i="105"/>
  <c r="C78" i="105"/>
  <c r="C77" i="105"/>
  <c r="C76" i="105"/>
  <c r="C75" i="105"/>
  <c r="C74" i="105"/>
  <c r="C73" i="105"/>
  <c r="C72" i="105"/>
  <c r="C71" i="105"/>
  <c r="C70" i="105"/>
  <c r="C69" i="105"/>
  <c r="C68" i="105"/>
  <c r="C67" i="105"/>
  <c r="C66" i="105"/>
  <c r="C65" i="105"/>
  <c r="C64" i="105"/>
  <c r="C63" i="105"/>
  <c r="C62" i="105"/>
  <c r="C61" i="105"/>
  <c r="C60" i="105"/>
  <c r="C59" i="105"/>
  <c r="C58" i="105"/>
  <c r="C57" i="105"/>
  <c r="C56" i="105"/>
  <c r="C55" i="105"/>
  <c r="C54" i="105"/>
  <c r="C53" i="105"/>
  <c r="C52" i="105"/>
  <c r="C51" i="105"/>
  <c r="C50" i="105"/>
  <c r="C49" i="105"/>
  <c r="C48" i="105"/>
  <c r="C47" i="105"/>
  <c r="C46" i="105"/>
  <c r="C45" i="105"/>
  <c r="C44" i="105"/>
  <c r="T42" i="105"/>
  <c r="S42" i="105"/>
  <c r="R42" i="105"/>
  <c r="Q42" i="105"/>
  <c r="P42" i="105"/>
  <c r="O42" i="105"/>
  <c r="N42" i="105"/>
  <c r="M42" i="105"/>
  <c r="L42" i="105"/>
  <c r="K42" i="105"/>
  <c r="J42" i="105"/>
  <c r="I42" i="105"/>
  <c r="H42" i="105"/>
  <c r="G42" i="105"/>
  <c r="F42" i="105"/>
  <c r="E42" i="105"/>
  <c r="D42" i="105"/>
  <c r="B42" i="105"/>
  <c r="C41" i="105"/>
  <c r="C40" i="105"/>
  <c r="C39" i="105"/>
  <c r="C38" i="105"/>
  <c r="C37" i="105"/>
  <c r="C36" i="105"/>
  <c r="C35" i="105"/>
  <c r="C34" i="105"/>
  <c r="C33" i="105"/>
  <c r="C32" i="105"/>
  <c r="C31" i="105"/>
  <c r="C30" i="105"/>
  <c r="C29" i="105"/>
  <c r="C28" i="105"/>
  <c r="C27" i="105"/>
  <c r="C26" i="105"/>
  <c r="C25" i="105"/>
  <c r="C24" i="105"/>
  <c r="C23" i="105"/>
  <c r="C22" i="105"/>
  <c r="C21" i="105"/>
  <c r="C20" i="105"/>
  <c r="C19" i="105"/>
  <c r="C18" i="105"/>
  <c r="C17" i="105"/>
  <c r="C16" i="105"/>
  <c r="C15" i="105"/>
  <c r="C14" i="105"/>
  <c r="C13" i="105"/>
  <c r="C12" i="105"/>
  <c r="C11" i="105"/>
  <c r="C10" i="105"/>
  <c r="C9" i="105"/>
  <c r="C8" i="105"/>
  <c r="C7" i="105"/>
  <c r="C81" i="104"/>
  <c r="C80" i="104"/>
  <c r="C79" i="104"/>
  <c r="C78" i="104"/>
  <c r="C77" i="104"/>
  <c r="C76" i="104"/>
  <c r="C75" i="104"/>
  <c r="C74" i="104"/>
  <c r="C73" i="104"/>
  <c r="C72" i="104"/>
  <c r="C71" i="104"/>
  <c r="C70" i="104"/>
  <c r="C69" i="104"/>
  <c r="C68" i="104"/>
  <c r="C67" i="104"/>
  <c r="C66" i="104"/>
  <c r="C65" i="104"/>
  <c r="C64" i="104"/>
  <c r="C63" i="104"/>
  <c r="C62" i="104"/>
  <c r="C61" i="104"/>
  <c r="C60" i="104"/>
  <c r="C59" i="104"/>
  <c r="C58" i="104"/>
  <c r="C57" i="104"/>
  <c r="C56" i="104"/>
  <c r="C55" i="104"/>
  <c r="C54" i="104"/>
  <c r="C53" i="104"/>
  <c r="C52" i="104"/>
  <c r="C51" i="104"/>
  <c r="C50" i="104"/>
  <c r="C49" i="104"/>
  <c r="C48" i="104"/>
  <c r="C47" i="104"/>
  <c r="C46" i="104"/>
  <c r="C45" i="104"/>
  <c r="C44" i="104"/>
  <c r="T42" i="104"/>
  <c r="S42" i="104"/>
  <c r="R42" i="104"/>
  <c r="Q42" i="104"/>
  <c r="P42" i="104"/>
  <c r="O42" i="104"/>
  <c r="N42" i="104"/>
  <c r="M42" i="104"/>
  <c r="L42" i="104"/>
  <c r="K42" i="104"/>
  <c r="J42" i="104"/>
  <c r="I42" i="104"/>
  <c r="H42" i="104"/>
  <c r="G42" i="104"/>
  <c r="F42" i="104"/>
  <c r="E42" i="104"/>
  <c r="D42" i="104"/>
  <c r="B42" i="104"/>
  <c r="C41" i="104"/>
  <c r="C40" i="104"/>
  <c r="C39" i="104"/>
  <c r="C38" i="104"/>
  <c r="C37" i="104"/>
  <c r="C36" i="104"/>
  <c r="C35" i="104"/>
  <c r="C34" i="104"/>
  <c r="C33" i="104"/>
  <c r="C32" i="104"/>
  <c r="C31" i="104"/>
  <c r="C30" i="104"/>
  <c r="C29" i="104"/>
  <c r="C28" i="104"/>
  <c r="C27" i="104"/>
  <c r="C26" i="104"/>
  <c r="C25" i="104"/>
  <c r="C24" i="104"/>
  <c r="C23" i="104"/>
  <c r="C22" i="104"/>
  <c r="C21" i="104"/>
  <c r="C20" i="104"/>
  <c r="C19" i="104"/>
  <c r="C18" i="104"/>
  <c r="C17" i="104"/>
  <c r="C16" i="104"/>
  <c r="C15" i="104"/>
  <c r="C14" i="104"/>
  <c r="C13" i="104"/>
  <c r="C12" i="104"/>
  <c r="C11" i="104"/>
  <c r="C10" i="104"/>
  <c r="C9" i="104"/>
  <c r="C8" i="104"/>
  <c r="C7" i="104"/>
  <c r="C81" i="103"/>
  <c r="C80" i="103"/>
  <c r="C79" i="103"/>
  <c r="C78" i="103"/>
  <c r="C77" i="103"/>
  <c r="C76" i="103"/>
  <c r="C75" i="103"/>
  <c r="C74" i="103"/>
  <c r="C73" i="103"/>
  <c r="C72" i="103"/>
  <c r="C71" i="103"/>
  <c r="C70" i="103"/>
  <c r="C69" i="103"/>
  <c r="C68" i="103"/>
  <c r="C67" i="103"/>
  <c r="C66" i="103"/>
  <c r="C65" i="103"/>
  <c r="C64" i="103"/>
  <c r="C63" i="103"/>
  <c r="C62" i="103"/>
  <c r="C61" i="103"/>
  <c r="C60" i="103"/>
  <c r="C59" i="103"/>
  <c r="C58" i="103"/>
  <c r="C57" i="103"/>
  <c r="C56" i="103"/>
  <c r="C55" i="103"/>
  <c r="C54" i="103"/>
  <c r="C53" i="103"/>
  <c r="C52" i="103"/>
  <c r="C51" i="103"/>
  <c r="C50" i="103"/>
  <c r="C49" i="103"/>
  <c r="C48" i="103"/>
  <c r="C47" i="103"/>
  <c r="C46" i="103"/>
  <c r="C45" i="103"/>
  <c r="C44" i="103"/>
  <c r="R42" i="103"/>
  <c r="Q42" i="103"/>
  <c r="P42" i="103"/>
  <c r="O42" i="103"/>
  <c r="N42" i="103"/>
  <c r="M42" i="103"/>
  <c r="L42" i="103"/>
  <c r="K42" i="103"/>
  <c r="J42" i="103"/>
  <c r="I42" i="103"/>
  <c r="H42" i="103"/>
  <c r="G42" i="103"/>
  <c r="F42" i="103"/>
  <c r="E42" i="103"/>
  <c r="D42" i="103"/>
  <c r="B42" i="103"/>
  <c r="C41" i="103"/>
  <c r="C40" i="103"/>
  <c r="C39" i="103"/>
  <c r="C38" i="103"/>
  <c r="C37" i="103"/>
  <c r="C36" i="103"/>
  <c r="C35" i="103"/>
  <c r="C34" i="103"/>
  <c r="C33" i="103"/>
  <c r="C32" i="103"/>
  <c r="C31" i="103"/>
  <c r="C30" i="103"/>
  <c r="C29" i="103"/>
  <c r="C28" i="103"/>
  <c r="C27" i="103"/>
  <c r="C26" i="103"/>
  <c r="C25" i="103"/>
  <c r="C24" i="103"/>
  <c r="C23" i="103"/>
  <c r="C22" i="103"/>
  <c r="C21" i="103"/>
  <c r="C20" i="103"/>
  <c r="C19" i="103"/>
  <c r="C18" i="103"/>
  <c r="C17" i="103"/>
  <c r="C16" i="103"/>
  <c r="C15" i="103"/>
  <c r="C14" i="103"/>
  <c r="C13" i="103"/>
  <c r="C12" i="103"/>
  <c r="C11" i="103"/>
  <c r="C10" i="103"/>
  <c r="C9" i="103"/>
  <c r="C8" i="103"/>
  <c r="C7" i="103"/>
  <c r="C42" i="103" s="1"/>
  <c r="C81" i="102"/>
  <c r="C80" i="102"/>
  <c r="C79" i="102"/>
  <c r="C78" i="102"/>
  <c r="C77" i="102"/>
  <c r="C76" i="102"/>
  <c r="C75" i="102"/>
  <c r="C74" i="102"/>
  <c r="C73" i="102"/>
  <c r="C72" i="102"/>
  <c r="C71" i="102"/>
  <c r="C70" i="102"/>
  <c r="C69" i="102"/>
  <c r="C68" i="102"/>
  <c r="C67" i="102"/>
  <c r="C66" i="102"/>
  <c r="C65" i="102"/>
  <c r="C64" i="102"/>
  <c r="C63" i="102"/>
  <c r="C62" i="102"/>
  <c r="C61" i="102"/>
  <c r="C60" i="102"/>
  <c r="C59" i="102"/>
  <c r="C58" i="102"/>
  <c r="C57" i="102"/>
  <c r="C56" i="102"/>
  <c r="C55" i="102"/>
  <c r="C54" i="102"/>
  <c r="C53" i="102"/>
  <c r="C52" i="102"/>
  <c r="C51" i="102"/>
  <c r="C50" i="102"/>
  <c r="C49" i="102"/>
  <c r="C48" i="102"/>
  <c r="C47" i="102"/>
  <c r="C46" i="102"/>
  <c r="C45" i="102"/>
  <c r="C44" i="102"/>
  <c r="R42" i="102"/>
  <c r="Q42" i="102"/>
  <c r="P42" i="102"/>
  <c r="O42" i="102"/>
  <c r="N42" i="102"/>
  <c r="M42" i="102"/>
  <c r="L42" i="102"/>
  <c r="K42" i="102"/>
  <c r="J42" i="102"/>
  <c r="I42" i="102"/>
  <c r="H42" i="102"/>
  <c r="G42" i="102"/>
  <c r="F42" i="102"/>
  <c r="E42" i="102"/>
  <c r="D42" i="102"/>
  <c r="B42" i="102"/>
  <c r="C41" i="102"/>
  <c r="C40" i="102"/>
  <c r="C39" i="102"/>
  <c r="C38" i="102"/>
  <c r="C37" i="102"/>
  <c r="C36" i="102"/>
  <c r="C35" i="102"/>
  <c r="C34" i="102"/>
  <c r="C33" i="102"/>
  <c r="C32" i="102"/>
  <c r="C31" i="102"/>
  <c r="C30" i="102"/>
  <c r="C29" i="102"/>
  <c r="C28" i="102"/>
  <c r="C27" i="102"/>
  <c r="C26" i="102"/>
  <c r="C25" i="102"/>
  <c r="C24" i="102"/>
  <c r="C23" i="102"/>
  <c r="C22" i="102"/>
  <c r="C21" i="102"/>
  <c r="C20" i="102"/>
  <c r="C19" i="102"/>
  <c r="C18" i="102"/>
  <c r="C17" i="102"/>
  <c r="C16" i="102"/>
  <c r="C15" i="102"/>
  <c r="C14" i="102"/>
  <c r="C13" i="102"/>
  <c r="C12" i="102"/>
  <c r="C11" i="102"/>
  <c r="C10" i="102"/>
  <c r="C9" i="102"/>
  <c r="C8" i="102"/>
  <c r="C7" i="102"/>
  <c r="C42" i="102" s="1"/>
  <c r="C81" i="101"/>
  <c r="C80" i="101"/>
  <c r="C79" i="101"/>
  <c r="C78" i="101"/>
  <c r="C77" i="101"/>
  <c r="C76" i="101"/>
  <c r="C75" i="101"/>
  <c r="C74" i="101"/>
  <c r="C73" i="101"/>
  <c r="C72" i="101"/>
  <c r="C71" i="101"/>
  <c r="C70" i="101"/>
  <c r="C69" i="101"/>
  <c r="C68" i="101"/>
  <c r="C67" i="101"/>
  <c r="C66" i="101"/>
  <c r="C65" i="101"/>
  <c r="C64" i="101"/>
  <c r="C63" i="101"/>
  <c r="C62" i="101"/>
  <c r="C61" i="101"/>
  <c r="C60" i="101"/>
  <c r="C59" i="101"/>
  <c r="C58" i="101"/>
  <c r="C57" i="101"/>
  <c r="C56" i="101"/>
  <c r="C55" i="101"/>
  <c r="C54" i="101"/>
  <c r="C53" i="101"/>
  <c r="C52" i="101"/>
  <c r="C51" i="101"/>
  <c r="C50" i="101"/>
  <c r="C49" i="101"/>
  <c r="C48" i="101"/>
  <c r="C47" i="101"/>
  <c r="C46" i="101"/>
  <c r="C45" i="101"/>
  <c r="C44" i="101"/>
  <c r="R42" i="101"/>
  <c r="Q42" i="101"/>
  <c r="P42" i="101"/>
  <c r="O42" i="101"/>
  <c r="N42" i="101"/>
  <c r="M42" i="101"/>
  <c r="L42" i="101"/>
  <c r="K42" i="101"/>
  <c r="J42" i="101"/>
  <c r="I42" i="101"/>
  <c r="H42" i="101"/>
  <c r="G42" i="101"/>
  <c r="F42" i="101"/>
  <c r="E42" i="101"/>
  <c r="D42" i="101"/>
  <c r="B42" i="101"/>
  <c r="C41" i="101"/>
  <c r="C40" i="101"/>
  <c r="C39" i="101"/>
  <c r="C38" i="101"/>
  <c r="C37" i="101"/>
  <c r="C36" i="101"/>
  <c r="C35" i="101"/>
  <c r="C34" i="101"/>
  <c r="C33" i="101"/>
  <c r="C32" i="101"/>
  <c r="C31" i="101"/>
  <c r="C30" i="101"/>
  <c r="C29" i="101"/>
  <c r="C28" i="101"/>
  <c r="C27" i="101"/>
  <c r="C26" i="101"/>
  <c r="C25" i="101"/>
  <c r="C24" i="101"/>
  <c r="C23" i="101"/>
  <c r="C22" i="101"/>
  <c r="C21" i="101"/>
  <c r="C20" i="101"/>
  <c r="C19" i="101"/>
  <c r="C18" i="101"/>
  <c r="C17" i="101"/>
  <c r="C16" i="101"/>
  <c r="C15" i="101"/>
  <c r="C14" i="101"/>
  <c r="C13" i="101"/>
  <c r="C12" i="101"/>
  <c r="C11" i="101"/>
  <c r="C10" i="101"/>
  <c r="C9" i="101"/>
  <c r="C8" i="101"/>
  <c r="C7" i="101"/>
  <c r="C42" i="101" s="1"/>
  <c r="C81" i="100"/>
  <c r="C80" i="100"/>
  <c r="C79" i="100"/>
  <c r="C78" i="100"/>
  <c r="C77" i="100"/>
  <c r="C76" i="100"/>
  <c r="C75" i="100"/>
  <c r="C74" i="100"/>
  <c r="C73" i="100"/>
  <c r="C72" i="100"/>
  <c r="C71" i="100"/>
  <c r="C70" i="100"/>
  <c r="C69" i="100"/>
  <c r="C68" i="100"/>
  <c r="C67" i="100"/>
  <c r="C66" i="100"/>
  <c r="C65" i="100"/>
  <c r="C64" i="100"/>
  <c r="C63" i="100"/>
  <c r="C62" i="100"/>
  <c r="C61" i="100"/>
  <c r="C60" i="100"/>
  <c r="C59" i="100"/>
  <c r="C58" i="100"/>
  <c r="C57" i="100"/>
  <c r="C56" i="100"/>
  <c r="C55" i="100"/>
  <c r="C54" i="100"/>
  <c r="C53" i="100"/>
  <c r="C52" i="100"/>
  <c r="C51" i="100"/>
  <c r="C50" i="100"/>
  <c r="C49" i="100"/>
  <c r="C48" i="100"/>
  <c r="C47" i="100"/>
  <c r="C46" i="100"/>
  <c r="C45" i="100"/>
  <c r="C44" i="100"/>
  <c r="R42" i="100"/>
  <c r="Q42" i="100"/>
  <c r="P42" i="100"/>
  <c r="O42" i="100"/>
  <c r="N42" i="100"/>
  <c r="M42" i="100"/>
  <c r="L42" i="100"/>
  <c r="K42" i="100"/>
  <c r="J42" i="100"/>
  <c r="I42" i="100"/>
  <c r="H42" i="100"/>
  <c r="G42" i="100"/>
  <c r="F42" i="100"/>
  <c r="E42" i="100"/>
  <c r="D42" i="100"/>
  <c r="B42" i="100"/>
  <c r="C41" i="100"/>
  <c r="C40" i="100"/>
  <c r="C39" i="100"/>
  <c r="C38" i="100"/>
  <c r="C37" i="100"/>
  <c r="C36" i="100"/>
  <c r="C35" i="100"/>
  <c r="C34" i="100"/>
  <c r="C33" i="100"/>
  <c r="C32" i="100"/>
  <c r="C31" i="100"/>
  <c r="C30" i="100"/>
  <c r="C29" i="100"/>
  <c r="C28" i="100"/>
  <c r="C27" i="100"/>
  <c r="C26" i="100"/>
  <c r="C25" i="100"/>
  <c r="C24" i="100"/>
  <c r="C23" i="100"/>
  <c r="C22" i="100"/>
  <c r="C21" i="100"/>
  <c r="C20" i="100"/>
  <c r="C19" i="100"/>
  <c r="C18" i="100"/>
  <c r="C17" i="100"/>
  <c r="C16" i="100"/>
  <c r="C15" i="100"/>
  <c r="C14" i="100"/>
  <c r="C13" i="100"/>
  <c r="C12" i="100"/>
  <c r="C11" i="100"/>
  <c r="C10" i="100"/>
  <c r="C9" i="100"/>
  <c r="C8" i="100"/>
  <c r="C7" i="100"/>
  <c r="C81" i="99"/>
  <c r="C80" i="99"/>
  <c r="C79" i="99"/>
  <c r="C78" i="99"/>
  <c r="C77" i="99"/>
  <c r="C76" i="99"/>
  <c r="C75" i="99"/>
  <c r="C74" i="99"/>
  <c r="C73" i="99"/>
  <c r="C72" i="99"/>
  <c r="C71" i="99"/>
  <c r="C70" i="99"/>
  <c r="C69" i="99"/>
  <c r="C68" i="99"/>
  <c r="C67" i="99"/>
  <c r="C66" i="99"/>
  <c r="C65" i="99"/>
  <c r="C64" i="99"/>
  <c r="C63" i="99"/>
  <c r="C62" i="99"/>
  <c r="C61" i="99"/>
  <c r="C60" i="99"/>
  <c r="C59" i="99"/>
  <c r="C58" i="99"/>
  <c r="C57" i="99"/>
  <c r="C56" i="99"/>
  <c r="C55" i="99"/>
  <c r="C54" i="99"/>
  <c r="C53" i="99"/>
  <c r="C52" i="99"/>
  <c r="C51" i="99"/>
  <c r="C50" i="99"/>
  <c r="C49" i="99"/>
  <c r="C48" i="99"/>
  <c r="C47" i="99"/>
  <c r="C46" i="99"/>
  <c r="C45" i="99"/>
  <c r="C44" i="99"/>
  <c r="R42" i="99"/>
  <c r="Q42" i="99"/>
  <c r="P42" i="99"/>
  <c r="O42" i="99"/>
  <c r="N42" i="99"/>
  <c r="M42" i="99"/>
  <c r="L42" i="99"/>
  <c r="K42" i="99"/>
  <c r="J42" i="99"/>
  <c r="I42" i="99"/>
  <c r="H42" i="99"/>
  <c r="G42" i="99"/>
  <c r="F42" i="99"/>
  <c r="E42" i="99"/>
  <c r="D42" i="99"/>
  <c r="B42" i="99"/>
  <c r="C41" i="99"/>
  <c r="C40" i="99"/>
  <c r="C39" i="99"/>
  <c r="C38" i="99"/>
  <c r="C37" i="99"/>
  <c r="C36" i="99"/>
  <c r="C35" i="99"/>
  <c r="C34" i="99"/>
  <c r="C33" i="99"/>
  <c r="C32" i="99"/>
  <c r="C31" i="99"/>
  <c r="C30" i="99"/>
  <c r="C29" i="99"/>
  <c r="C28" i="99"/>
  <c r="C27" i="99"/>
  <c r="C26" i="99"/>
  <c r="C25" i="99"/>
  <c r="C24" i="99"/>
  <c r="C23" i="99"/>
  <c r="C22" i="99"/>
  <c r="C21" i="99"/>
  <c r="C20" i="99"/>
  <c r="C19" i="99"/>
  <c r="C18" i="99"/>
  <c r="C17" i="99"/>
  <c r="C16" i="99"/>
  <c r="C15" i="99"/>
  <c r="C14" i="99"/>
  <c r="C13" i="99"/>
  <c r="C12" i="99"/>
  <c r="C11" i="99"/>
  <c r="C10" i="99"/>
  <c r="C9" i="99"/>
  <c r="C8" i="99"/>
  <c r="C7" i="99"/>
  <c r="C42" i="99" s="1"/>
  <c r="C81" i="98"/>
  <c r="C80" i="98"/>
  <c r="C79" i="98"/>
  <c r="C78" i="98"/>
  <c r="C77" i="98"/>
  <c r="C76" i="98"/>
  <c r="C75" i="98"/>
  <c r="C74" i="98"/>
  <c r="C73" i="98"/>
  <c r="C72" i="98"/>
  <c r="C71" i="98"/>
  <c r="C70" i="98"/>
  <c r="C69" i="98"/>
  <c r="C68" i="98"/>
  <c r="C67" i="98"/>
  <c r="C66" i="98"/>
  <c r="C65" i="98"/>
  <c r="C64" i="98"/>
  <c r="C63" i="98"/>
  <c r="C62" i="98"/>
  <c r="C61" i="98"/>
  <c r="C60" i="98"/>
  <c r="C59" i="98"/>
  <c r="C58" i="98"/>
  <c r="C57" i="98"/>
  <c r="C56" i="98"/>
  <c r="C55" i="98"/>
  <c r="C54" i="98"/>
  <c r="C53" i="98"/>
  <c r="C52" i="98"/>
  <c r="C51" i="98"/>
  <c r="C50" i="98"/>
  <c r="C49" i="98"/>
  <c r="C48" i="98"/>
  <c r="C47" i="98"/>
  <c r="C46" i="98"/>
  <c r="C45" i="98"/>
  <c r="C44" i="98"/>
  <c r="R42" i="98"/>
  <c r="Q42" i="98"/>
  <c r="P42" i="98"/>
  <c r="O42" i="98"/>
  <c r="N42" i="98"/>
  <c r="M42" i="98"/>
  <c r="L42" i="98"/>
  <c r="K42" i="98"/>
  <c r="J42" i="98"/>
  <c r="I42" i="98"/>
  <c r="H42" i="98"/>
  <c r="G42" i="98"/>
  <c r="F42" i="98"/>
  <c r="E42" i="98"/>
  <c r="D42" i="98"/>
  <c r="B42" i="98"/>
  <c r="C41" i="98"/>
  <c r="C40" i="98"/>
  <c r="C39" i="98"/>
  <c r="C38" i="98"/>
  <c r="C37" i="98"/>
  <c r="C36" i="98"/>
  <c r="C35" i="98"/>
  <c r="C34" i="98"/>
  <c r="C33" i="98"/>
  <c r="C32" i="98"/>
  <c r="C31" i="98"/>
  <c r="C30" i="98"/>
  <c r="C29" i="98"/>
  <c r="C28" i="98"/>
  <c r="C27" i="98"/>
  <c r="C26" i="98"/>
  <c r="C25" i="98"/>
  <c r="C24" i="98"/>
  <c r="C23" i="98"/>
  <c r="C22" i="98"/>
  <c r="C21" i="98"/>
  <c r="C20" i="98"/>
  <c r="C19" i="98"/>
  <c r="C18" i="98"/>
  <c r="C17" i="98"/>
  <c r="C16" i="98"/>
  <c r="C15" i="98"/>
  <c r="C14" i="98"/>
  <c r="C13" i="98"/>
  <c r="C12" i="98"/>
  <c r="C11" i="98"/>
  <c r="C10" i="98"/>
  <c r="C9" i="98"/>
  <c r="C8" i="98"/>
  <c r="C7" i="98"/>
  <c r="C81" i="97"/>
  <c r="C80" i="97"/>
  <c r="C79" i="97"/>
  <c r="C78" i="97"/>
  <c r="C77" i="97"/>
  <c r="C76" i="97"/>
  <c r="C75" i="97"/>
  <c r="C74" i="97"/>
  <c r="C73" i="97"/>
  <c r="C72" i="97"/>
  <c r="C71" i="97"/>
  <c r="C70" i="97"/>
  <c r="C69" i="97"/>
  <c r="C68" i="97"/>
  <c r="C67" i="97"/>
  <c r="C66" i="97"/>
  <c r="C65" i="97"/>
  <c r="C64" i="97"/>
  <c r="C63" i="97"/>
  <c r="C62" i="97"/>
  <c r="C61" i="97"/>
  <c r="C60" i="97"/>
  <c r="C59" i="97"/>
  <c r="C58" i="97"/>
  <c r="C57" i="97"/>
  <c r="C56" i="97"/>
  <c r="C55" i="97"/>
  <c r="C54" i="97"/>
  <c r="C53" i="97"/>
  <c r="C52" i="97"/>
  <c r="C51" i="97"/>
  <c r="C50" i="97"/>
  <c r="C49" i="97"/>
  <c r="C48" i="97"/>
  <c r="C47" i="97"/>
  <c r="C46" i="97"/>
  <c r="C45" i="97"/>
  <c r="C44" i="97"/>
  <c r="R42" i="97"/>
  <c r="Q42" i="97"/>
  <c r="P42" i="97"/>
  <c r="O42" i="97"/>
  <c r="N42" i="97"/>
  <c r="M42" i="97"/>
  <c r="L42" i="97"/>
  <c r="K42" i="97"/>
  <c r="J42" i="97"/>
  <c r="I42" i="97"/>
  <c r="H42" i="97"/>
  <c r="G42" i="97"/>
  <c r="F42" i="97"/>
  <c r="E42" i="97"/>
  <c r="D42" i="97"/>
  <c r="B42" i="97"/>
  <c r="C41" i="97"/>
  <c r="C40" i="97"/>
  <c r="C39" i="97"/>
  <c r="C38" i="97"/>
  <c r="C37" i="97"/>
  <c r="C36" i="97"/>
  <c r="C35" i="97"/>
  <c r="C34" i="97"/>
  <c r="C33" i="97"/>
  <c r="C32" i="97"/>
  <c r="C31" i="97"/>
  <c r="C30" i="97"/>
  <c r="C29" i="97"/>
  <c r="C28" i="97"/>
  <c r="C27" i="97"/>
  <c r="C26" i="97"/>
  <c r="C25" i="97"/>
  <c r="C24" i="97"/>
  <c r="C23" i="97"/>
  <c r="C22" i="97"/>
  <c r="C21" i="97"/>
  <c r="C20" i="97"/>
  <c r="C19" i="97"/>
  <c r="C18" i="97"/>
  <c r="C17" i="97"/>
  <c r="C16" i="97"/>
  <c r="C15" i="97"/>
  <c r="C14" i="97"/>
  <c r="C13" i="97"/>
  <c r="C12" i="97"/>
  <c r="C11" i="97"/>
  <c r="C10" i="97"/>
  <c r="C9" i="97"/>
  <c r="C8" i="97"/>
  <c r="C7" i="97"/>
  <c r="C42" i="97" s="1"/>
  <c r="C81" i="96"/>
  <c r="C80" i="96"/>
  <c r="C79" i="96"/>
  <c r="C78" i="96"/>
  <c r="C77" i="96"/>
  <c r="C76" i="96"/>
  <c r="C75" i="96"/>
  <c r="C74" i="96"/>
  <c r="C73" i="96"/>
  <c r="C72" i="96"/>
  <c r="C71" i="96"/>
  <c r="C70" i="96"/>
  <c r="C69" i="96"/>
  <c r="C68" i="96"/>
  <c r="C67" i="96"/>
  <c r="C66" i="96"/>
  <c r="C65" i="96"/>
  <c r="C64" i="96"/>
  <c r="C63" i="96"/>
  <c r="C62" i="96"/>
  <c r="C61" i="96"/>
  <c r="C60" i="96"/>
  <c r="C59" i="96"/>
  <c r="C58" i="96"/>
  <c r="C57" i="96"/>
  <c r="C56" i="96"/>
  <c r="C55" i="96"/>
  <c r="C54" i="96"/>
  <c r="C53" i="96"/>
  <c r="C52" i="96"/>
  <c r="C51" i="96"/>
  <c r="C50" i="96"/>
  <c r="C49" i="96"/>
  <c r="C48" i="96"/>
  <c r="C47" i="96"/>
  <c r="C46" i="96"/>
  <c r="C45" i="96"/>
  <c r="C44" i="96"/>
  <c r="R42" i="96"/>
  <c r="Q42" i="96"/>
  <c r="P42" i="96"/>
  <c r="O42" i="96"/>
  <c r="N42" i="96"/>
  <c r="M42" i="96"/>
  <c r="L42" i="96"/>
  <c r="K42" i="96"/>
  <c r="J42" i="96"/>
  <c r="I42" i="96"/>
  <c r="H42" i="96"/>
  <c r="G42" i="96"/>
  <c r="F42" i="96"/>
  <c r="E42" i="96"/>
  <c r="D42" i="96"/>
  <c r="B42" i="96"/>
  <c r="C41" i="96"/>
  <c r="C40" i="96"/>
  <c r="C39" i="96"/>
  <c r="C38" i="96"/>
  <c r="C37" i="96"/>
  <c r="C36" i="96"/>
  <c r="C35" i="96"/>
  <c r="C34" i="96"/>
  <c r="C33" i="96"/>
  <c r="C32" i="96"/>
  <c r="C31" i="96"/>
  <c r="C30" i="96"/>
  <c r="C29" i="96"/>
  <c r="C28" i="96"/>
  <c r="C27" i="96"/>
  <c r="C26" i="96"/>
  <c r="C25" i="96"/>
  <c r="C24" i="96"/>
  <c r="C23" i="96"/>
  <c r="C22" i="96"/>
  <c r="C21" i="96"/>
  <c r="C20" i="96"/>
  <c r="C19" i="96"/>
  <c r="C18" i="96"/>
  <c r="C17" i="96"/>
  <c r="C16" i="96"/>
  <c r="C15" i="96"/>
  <c r="C14" i="96"/>
  <c r="C13" i="96"/>
  <c r="C12" i="96"/>
  <c r="C11" i="96"/>
  <c r="C10" i="96"/>
  <c r="C9" i="96"/>
  <c r="C8" i="96"/>
  <c r="C7" i="96"/>
  <c r="C81" i="95"/>
  <c r="C80" i="95"/>
  <c r="C79" i="95"/>
  <c r="C78" i="95"/>
  <c r="C77" i="95"/>
  <c r="C76" i="95"/>
  <c r="C75" i="95"/>
  <c r="C74" i="95"/>
  <c r="C73" i="95"/>
  <c r="C72" i="95"/>
  <c r="C71" i="95"/>
  <c r="C70" i="95"/>
  <c r="C69" i="95"/>
  <c r="C68" i="95"/>
  <c r="C67" i="95"/>
  <c r="C66" i="95"/>
  <c r="C65" i="95"/>
  <c r="C64" i="95"/>
  <c r="C63" i="95"/>
  <c r="C62" i="95"/>
  <c r="C61" i="95"/>
  <c r="C60" i="95"/>
  <c r="C59" i="95"/>
  <c r="C58" i="95"/>
  <c r="C57" i="95"/>
  <c r="C56" i="95"/>
  <c r="C55" i="95"/>
  <c r="C54" i="95"/>
  <c r="C53" i="95"/>
  <c r="C52" i="95"/>
  <c r="C51" i="95"/>
  <c r="C50" i="95"/>
  <c r="C49" i="95"/>
  <c r="C48" i="95"/>
  <c r="C47" i="95"/>
  <c r="C46" i="95"/>
  <c r="C45" i="95"/>
  <c r="C44" i="95"/>
  <c r="R42" i="95"/>
  <c r="Q42" i="95"/>
  <c r="P42" i="95"/>
  <c r="O42" i="95"/>
  <c r="N42" i="95"/>
  <c r="M42" i="95"/>
  <c r="L42" i="95"/>
  <c r="K42" i="95"/>
  <c r="J42" i="95"/>
  <c r="I42" i="95"/>
  <c r="H42" i="95"/>
  <c r="G42" i="95"/>
  <c r="F42" i="95"/>
  <c r="E42" i="95"/>
  <c r="D42" i="95"/>
  <c r="B42" i="95"/>
  <c r="C41" i="95"/>
  <c r="C40" i="95"/>
  <c r="C39" i="95"/>
  <c r="C38" i="95"/>
  <c r="C37" i="95"/>
  <c r="C36" i="95"/>
  <c r="C35" i="95"/>
  <c r="C34" i="95"/>
  <c r="C33" i="95"/>
  <c r="C32" i="95"/>
  <c r="C31" i="95"/>
  <c r="C30" i="95"/>
  <c r="C29" i="95"/>
  <c r="C28" i="95"/>
  <c r="C27" i="95"/>
  <c r="C26" i="95"/>
  <c r="C25" i="95"/>
  <c r="C24" i="95"/>
  <c r="C23" i="95"/>
  <c r="C22" i="95"/>
  <c r="C21" i="95"/>
  <c r="C20" i="95"/>
  <c r="C19" i="95"/>
  <c r="C18" i="95"/>
  <c r="C17" i="95"/>
  <c r="C16" i="95"/>
  <c r="C15" i="95"/>
  <c r="C14" i="95"/>
  <c r="C13" i="95"/>
  <c r="C12" i="95"/>
  <c r="C11" i="95"/>
  <c r="C10" i="95"/>
  <c r="C9" i="95"/>
  <c r="C8" i="95"/>
  <c r="C7" i="95"/>
  <c r="C42" i="95" s="1"/>
  <c r="C81" i="94"/>
  <c r="C80" i="94"/>
  <c r="C79" i="94"/>
  <c r="C78" i="94"/>
  <c r="C77" i="94"/>
  <c r="C76" i="94"/>
  <c r="C75" i="94"/>
  <c r="C74" i="94"/>
  <c r="C73" i="94"/>
  <c r="C72" i="94"/>
  <c r="C71" i="94"/>
  <c r="C70" i="94"/>
  <c r="C69" i="94"/>
  <c r="C68" i="94"/>
  <c r="C67" i="94"/>
  <c r="C66" i="94"/>
  <c r="C65" i="94"/>
  <c r="C64" i="94"/>
  <c r="C63" i="94"/>
  <c r="C62" i="94"/>
  <c r="C61" i="94"/>
  <c r="C60" i="94"/>
  <c r="C59" i="94"/>
  <c r="C58" i="94"/>
  <c r="C57" i="94"/>
  <c r="C56" i="94"/>
  <c r="C55" i="94"/>
  <c r="C54" i="94"/>
  <c r="C53" i="94"/>
  <c r="C52" i="94"/>
  <c r="C51" i="94"/>
  <c r="C50" i="94"/>
  <c r="C49" i="94"/>
  <c r="C48" i="94"/>
  <c r="C47" i="94"/>
  <c r="C46" i="94"/>
  <c r="C45" i="94"/>
  <c r="C44" i="94"/>
  <c r="R42" i="94"/>
  <c r="Q42" i="94"/>
  <c r="P42" i="94"/>
  <c r="O42" i="94"/>
  <c r="N42" i="94"/>
  <c r="M42" i="94"/>
  <c r="L42" i="94"/>
  <c r="K42" i="94"/>
  <c r="J42" i="94"/>
  <c r="I42" i="94"/>
  <c r="H42" i="94"/>
  <c r="G42" i="94"/>
  <c r="F42" i="94"/>
  <c r="E42" i="94"/>
  <c r="D42" i="94"/>
  <c r="B42" i="94"/>
  <c r="C41" i="94"/>
  <c r="C40" i="94"/>
  <c r="C39" i="94"/>
  <c r="C38" i="94"/>
  <c r="C37" i="94"/>
  <c r="C36" i="94"/>
  <c r="C35" i="94"/>
  <c r="C34" i="94"/>
  <c r="C33" i="94"/>
  <c r="C32" i="94"/>
  <c r="C31" i="94"/>
  <c r="C30" i="94"/>
  <c r="C29" i="94"/>
  <c r="C28" i="94"/>
  <c r="C27" i="94"/>
  <c r="C26" i="94"/>
  <c r="C25" i="94"/>
  <c r="C24" i="94"/>
  <c r="C23" i="94"/>
  <c r="C22" i="94"/>
  <c r="C21" i="94"/>
  <c r="C20" i="94"/>
  <c r="C19" i="94"/>
  <c r="C18" i="94"/>
  <c r="C17" i="94"/>
  <c r="C16" i="94"/>
  <c r="C15" i="94"/>
  <c r="C14" i="94"/>
  <c r="C13" i="94"/>
  <c r="C12" i="94"/>
  <c r="C11" i="94"/>
  <c r="C10" i="94"/>
  <c r="C9" i="94"/>
  <c r="C8" i="94"/>
  <c r="C7" i="94"/>
  <c r="C42" i="94" s="1"/>
  <c r="C81" i="93"/>
  <c r="C80" i="93"/>
  <c r="C79" i="93"/>
  <c r="C78" i="93"/>
  <c r="C77" i="93"/>
  <c r="C76" i="93"/>
  <c r="C75" i="93"/>
  <c r="C74" i="93"/>
  <c r="C73" i="93"/>
  <c r="C72" i="93"/>
  <c r="C71" i="93"/>
  <c r="C70" i="93"/>
  <c r="C69" i="93"/>
  <c r="C68" i="93"/>
  <c r="C67" i="93"/>
  <c r="C66" i="93"/>
  <c r="C65" i="93"/>
  <c r="C64" i="93"/>
  <c r="C63" i="93"/>
  <c r="C62" i="93"/>
  <c r="C61" i="93"/>
  <c r="C60" i="93"/>
  <c r="C59" i="93"/>
  <c r="C58" i="93"/>
  <c r="C57" i="93"/>
  <c r="C56" i="93"/>
  <c r="C55" i="93"/>
  <c r="C54" i="93"/>
  <c r="C53" i="93"/>
  <c r="C52" i="93"/>
  <c r="C51" i="93"/>
  <c r="C50" i="93"/>
  <c r="C49" i="93"/>
  <c r="C48" i="93"/>
  <c r="C47" i="93"/>
  <c r="C46" i="93"/>
  <c r="C45" i="93"/>
  <c r="C44" i="93"/>
  <c r="R42" i="93"/>
  <c r="Q42" i="93"/>
  <c r="P42" i="93"/>
  <c r="O42" i="93"/>
  <c r="N42" i="93"/>
  <c r="M42" i="93"/>
  <c r="L42" i="93"/>
  <c r="K42" i="93"/>
  <c r="J42" i="93"/>
  <c r="I42" i="93"/>
  <c r="H42" i="93"/>
  <c r="G42" i="93"/>
  <c r="F42" i="93"/>
  <c r="E42" i="93"/>
  <c r="D42" i="93"/>
  <c r="B42" i="93"/>
  <c r="C41" i="93"/>
  <c r="C40" i="93"/>
  <c r="C39" i="93"/>
  <c r="C38" i="93"/>
  <c r="C37" i="93"/>
  <c r="C36" i="93"/>
  <c r="C35" i="93"/>
  <c r="C34" i="93"/>
  <c r="C33" i="93"/>
  <c r="C32" i="93"/>
  <c r="C31" i="93"/>
  <c r="C30" i="93"/>
  <c r="C29" i="93"/>
  <c r="C28" i="93"/>
  <c r="C27" i="93"/>
  <c r="C26" i="93"/>
  <c r="C25" i="93"/>
  <c r="C24" i="93"/>
  <c r="C23" i="93"/>
  <c r="C22" i="93"/>
  <c r="C21" i="93"/>
  <c r="C20" i="93"/>
  <c r="C19" i="93"/>
  <c r="C18" i="93"/>
  <c r="C17" i="93"/>
  <c r="C16" i="93"/>
  <c r="C15" i="93"/>
  <c r="C14" i="93"/>
  <c r="C13" i="93"/>
  <c r="C12" i="93"/>
  <c r="C11" i="93"/>
  <c r="C10" i="93"/>
  <c r="C9" i="93"/>
  <c r="C8" i="93"/>
  <c r="C7" i="93"/>
  <c r="C42" i="93" s="1"/>
  <c r="C81" i="92"/>
  <c r="C80" i="92"/>
  <c r="C79" i="92"/>
  <c r="C78" i="92"/>
  <c r="C77" i="92"/>
  <c r="C76" i="92"/>
  <c r="C75" i="92"/>
  <c r="C74" i="92"/>
  <c r="C73" i="92"/>
  <c r="C72" i="92"/>
  <c r="C71" i="92"/>
  <c r="C70" i="92"/>
  <c r="C69" i="92"/>
  <c r="C68" i="92"/>
  <c r="C67" i="92"/>
  <c r="C66" i="92"/>
  <c r="C65" i="92"/>
  <c r="C64" i="92"/>
  <c r="C63" i="92"/>
  <c r="C62" i="92"/>
  <c r="C61" i="92"/>
  <c r="C60" i="92"/>
  <c r="C59" i="92"/>
  <c r="C58" i="92"/>
  <c r="C57" i="92"/>
  <c r="C56" i="92"/>
  <c r="C55" i="92"/>
  <c r="C54" i="92"/>
  <c r="C53" i="92"/>
  <c r="C52" i="92"/>
  <c r="C51" i="92"/>
  <c r="C50" i="92"/>
  <c r="C49" i="92"/>
  <c r="C48" i="92"/>
  <c r="C47" i="92"/>
  <c r="C46" i="92"/>
  <c r="C45" i="92"/>
  <c r="C44" i="92"/>
  <c r="R42" i="92"/>
  <c r="Q42" i="92"/>
  <c r="P42" i="92"/>
  <c r="O42" i="92"/>
  <c r="N42" i="92"/>
  <c r="M42" i="92"/>
  <c r="L42" i="92"/>
  <c r="K42" i="92"/>
  <c r="J42" i="92"/>
  <c r="I42" i="92"/>
  <c r="H42" i="92"/>
  <c r="G42" i="92"/>
  <c r="F42" i="92"/>
  <c r="E42" i="92"/>
  <c r="D42" i="92"/>
  <c r="B42" i="92"/>
  <c r="C41" i="92"/>
  <c r="C40" i="92"/>
  <c r="C39" i="92"/>
  <c r="C38" i="92"/>
  <c r="C37" i="92"/>
  <c r="C36" i="92"/>
  <c r="C35" i="92"/>
  <c r="C34" i="92"/>
  <c r="C33" i="92"/>
  <c r="C32" i="92"/>
  <c r="C31" i="92"/>
  <c r="C30" i="92"/>
  <c r="C29" i="92"/>
  <c r="C28" i="92"/>
  <c r="C27" i="92"/>
  <c r="C26" i="92"/>
  <c r="C25" i="92"/>
  <c r="C24" i="92"/>
  <c r="C23" i="92"/>
  <c r="C22" i="92"/>
  <c r="C21" i="92"/>
  <c r="C20" i="92"/>
  <c r="C19" i="92"/>
  <c r="C18" i="92"/>
  <c r="C17" i="92"/>
  <c r="C16" i="92"/>
  <c r="C15" i="92"/>
  <c r="C14" i="92"/>
  <c r="C13" i="92"/>
  <c r="C12" i="92"/>
  <c r="C11" i="92"/>
  <c r="C10" i="92"/>
  <c r="C9" i="92"/>
  <c r="C8" i="92"/>
  <c r="C7" i="92"/>
  <c r="C81" i="91"/>
  <c r="C80" i="91"/>
  <c r="C79" i="91"/>
  <c r="C78" i="91"/>
  <c r="C77" i="91"/>
  <c r="C76" i="91"/>
  <c r="C75" i="91"/>
  <c r="C74" i="91"/>
  <c r="C73" i="91"/>
  <c r="C72" i="91"/>
  <c r="C71" i="91"/>
  <c r="C70" i="91"/>
  <c r="C69" i="91"/>
  <c r="C68" i="91"/>
  <c r="C67" i="91"/>
  <c r="C66" i="91"/>
  <c r="C65" i="91"/>
  <c r="C64" i="91"/>
  <c r="C63" i="91"/>
  <c r="C62" i="91"/>
  <c r="C61" i="91"/>
  <c r="C60" i="91"/>
  <c r="C59" i="91"/>
  <c r="C58" i="91"/>
  <c r="C57" i="91"/>
  <c r="C56" i="91"/>
  <c r="C55" i="91"/>
  <c r="C54" i="91"/>
  <c r="C53" i="91"/>
  <c r="C52" i="91"/>
  <c r="C51" i="91"/>
  <c r="C50" i="91"/>
  <c r="C49" i="91"/>
  <c r="C48" i="91"/>
  <c r="C47" i="91"/>
  <c r="C46" i="91"/>
  <c r="C45" i="91"/>
  <c r="C44"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B42" i="91"/>
  <c r="C41" i="91"/>
  <c r="C40" i="91"/>
  <c r="C39" i="91"/>
  <c r="C38" i="91"/>
  <c r="C37" i="91"/>
  <c r="C36" i="91"/>
  <c r="C35" i="91"/>
  <c r="C34" i="91"/>
  <c r="C33" i="91"/>
  <c r="C32" i="91"/>
  <c r="C31" i="91"/>
  <c r="C30" i="91"/>
  <c r="C29" i="91"/>
  <c r="C28" i="91"/>
  <c r="C27" i="91"/>
  <c r="C26" i="91"/>
  <c r="C25" i="91"/>
  <c r="C24" i="91"/>
  <c r="C23" i="91"/>
  <c r="C22" i="91"/>
  <c r="C21" i="91"/>
  <c r="C20" i="91"/>
  <c r="C19" i="91"/>
  <c r="C18" i="91"/>
  <c r="C17" i="91"/>
  <c r="C16" i="91"/>
  <c r="C15" i="91"/>
  <c r="C14" i="91"/>
  <c r="C13" i="91"/>
  <c r="C12" i="91"/>
  <c r="C11" i="91"/>
  <c r="C10" i="91"/>
  <c r="C9" i="91"/>
  <c r="C8" i="91"/>
  <c r="C7" i="91"/>
  <c r="C42" i="91" s="1"/>
  <c r="C81" i="90"/>
  <c r="C80" i="90"/>
  <c r="C79" i="90"/>
  <c r="C78" i="90"/>
  <c r="C77" i="90"/>
  <c r="C76" i="90"/>
  <c r="C75" i="90"/>
  <c r="C74" i="90"/>
  <c r="C73" i="90"/>
  <c r="C72" i="90"/>
  <c r="C71" i="90"/>
  <c r="C70" i="90"/>
  <c r="C69" i="90"/>
  <c r="C68" i="90"/>
  <c r="C67" i="90"/>
  <c r="C66" i="90"/>
  <c r="C65" i="90"/>
  <c r="C64" i="90"/>
  <c r="C63" i="90"/>
  <c r="C62" i="90"/>
  <c r="C61" i="90"/>
  <c r="C60" i="90"/>
  <c r="C59" i="90"/>
  <c r="C58" i="90"/>
  <c r="C57" i="90"/>
  <c r="C56" i="90"/>
  <c r="C55" i="90"/>
  <c r="C54" i="90"/>
  <c r="C53" i="90"/>
  <c r="C52" i="90"/>
  <c r="C51" i="90"/>
  <c r="C50" i="90"/>
  <c r="C49" i="90"/>
  <c r="C48" i="90"/>
  <c r="C47" i="90"/>
  <c r="C46" i="90"/>
  <c r="C45" i="90"/>
  <c r="C44" i="90"/>
  <c r="AD42" i="90"/>
  <c r="AC42" i="90"/>
  <c r="AB42" i="90"/>
  <c r="AA42" i="90"/>
  <c r="Z42" i="90"/>
  <c r="Y42" i="90"/>
  <c r="X42" i="90"/>
  <c r="W42" i="90"/>
  <c r="V42" i="90"/>
  <c r="U42" i="90"/>
  <c r="T42" i="90"/>
  <c r="S42" i="90"/>
  <c r="R42" i="90"/>
  <c r="Q42" i="90"/>
  <c r="P42" i="90"/>
  <c r="O42" i="90"/>
  <c r="N42" i="90"/>
  <c r="M42" i="90"/>
  <c r="L42" i="90"/>
  <c r="K42" i="90"/>
  <c r="J42" i="90"/>
  <c r="I42" i="90"/>
  <c r="H42" i="90"/>
  <c r="G42" i="90"/>
  <c r="F42" i="90"/>
  <c r="E42" i="90"/>
  <c r="D42" i="90"/>
  <c r="B42" i="90"/>
  <c r="C41" i="90"/>
  <c r="C40" i="90"/>
  <c r="C39" i="90"/>
  <c r="C38" i="90"/>
  <c r="C37" i="90"/>
  <c r="C36" i="90"/>
  <c r="C35" i="90"/>
  <c r="C34" i="90"/>
  <c r="C33" i="90"/>
  <c r="C32" i="90"/>
  <c r="C31" i="90"/>
  <c r="C30" i="90"/>
  <c r="C29" i="90"/>
  <c r="C28" i="90"/>
  <c r="C27" i="90"/>
  <c r="C26" i="90"/>
  <c r="C25" i="90"/>
  <c r="C24" i="90"/>
  <c r="C23" i="90"/>
  <c r="C22" i="90"/>
  <c r="C21" i="90"/>
  <c r="C20" i="90"/>
  <c r="C19" i="90"/>
  <c r="C18" i="90"/>
  <c r="C17" i="90"/>
  <c r="C16" i="90"/>
  <c r="C15" i="90"/>
  <c r="C14" i="90"/>
  <c r="C13" i="90"/>
  <c r="C12" i="90"/>
  <c r="C11" i="90"/>
  <c r="C10" i="90"/>
  <c r="C9" i="90"/>
  <c r="C8" i="90"/>
  <c r="C7" i="90"/>
  <c r="C81" i="89"/>
  <c r="C80" i="89"/>
  <c r="C79" i="89"/>
  <c r="C78" i="89"/>
  <c r="C77" i="89"/>
  <c r="C76" i="89"/>
  <c r="C75" i="89"/>
  <c r="C74" i="89"/>
  <c r="C73" i="89"/>
  <c r="C72" i="89"/>
  <c r="C71" i="89"/>
  <c r="C70" i="89"/>
  <c r="C69" i="89"/>
  <c r="C68" i="89"/>
  <c r="C67" i="89"/>
  <c r="C66" i="89"/>
  <c r="C65" i="89"/>
  <c r="C64" i="89"/>
  <c r="C63" i="89"/>
  <c r="C62" i="89"/>
  <c r="C61" i="89"/>
  <c r="C60" i="89"/>
  <c r="C59" i="89"/>
  <c r="C58" i="89"/>
  <c r="C57" i="89"/>
  <c r="C56" i="89"/>
  <c r="C55" i="89"/>
  <c r="C54" i="89"/>
  <c r="C53" i="89"/>
  <c r="C52" i="89"/>
  <c r="C51" i="89"/>
  <c r="C50" i="89"/>
  <c r="C49" i="89"/>
  <c r="C48" i="89"/>
  <c r="C47" i="89"/>
  <c r="C46" i="89"/>
  <c r="C45" i="89"/>
  <c r="C44" i="89"/>
  <c r="AD42" i="89"/>
  <c r="AC42" i="89"/>
  <c r="AB42" i="89"/>
  <c r="AA42" i="89"/>
  <c r="Z42" i="89"/>
  <c r="Y42" i="89"/>
  <c r="X42" i="89"/>
  <c r="W42" i="89"/>
  <c r="V42" i="89"/>
  <c r="U42" i="89"/>
  <c r="T42" i="89"/>
  <c r="S42" i="89"/>
  <c r="R42" i="89"/>
  <c r="Q42" i="89"/>
  <c r="P42" i="89"/>
  <c r="O42" i="89"/>
  <c r="N42" i="89"/>
  <c r="M42" i="89"/>
  <c r="L42" i="89"/>
  <c r="K42" i="89"/>
  <c r="J42" i="89"/>
  <c r="I42" i="89"/>
  <c r="H42" i="89"/>
  <c r="G42" i="89"/>
  <c r="F42" i="89"/>
  <c r="E42" i="89"/>
  <c r="D42" i="89"/>
  <c r="B42" i="89"/>
  <c r="C41" i="89"/>
  <c r="C40" i="89"/>
  <c r="C39" i="89"/>
  <c r="C38" i="89"/>
  <c r="C37" i="89"/>
  <c r="C36" i="89"/>
  <c r="C35" i="89"/>
  <c r="C34" i="89"/>
  <c r="C33" i="89"/>
  <c r="C32" i="89"/>
  <c r="C31" i="89"/>
  <c r="C30" i="89"/>
  <c r="C29" i="89"/>
  <c r="C28" i="89"/>
  <c r="C27" i="89"/>
  <c r="C26" i="89"/>
  <c r="C25" i="89"/>
  <c r="C24" i="89"/>
  <c r="C23" i="89"/>
  <c r="C22" i="89"/>
  <c r="C21" i="89"/>
  <c r="C20" i="89"/>
  <c r="C19" i="89"/>
  <c r="C18" i="89"/>
  <c r="C17" i="89"/>
  <c r="C16" i="89"/>
  <c r="C15" i="89"/>
  <c r="C14" i="89"/>
  <c r="C13" i="89"/>
  <c r="C12" i="89"/>
  <c r="C11" i="89"/>
  <c r="C10" i="89"/>
  <c r="C9" i="89"/>
  <c r="C8" i="89"/>
  <c r="C7" i="89"/>
  <c r="C42" i="89" s="1"/>
  <c r="C81" i="88"/>
  <c r="C80" i="88"/>
  <c r="C79" i="88"/>
  <c r="C78" i="88"/>
  <c r="C77" i="88"/>
  <c r="C76" i="88"/>
  <c r="C75" i="88"/>
  <c r="C74" i="88"/>
  <c r="C73" i="88"/>
  <c r="C72" i="88"/>
  <c r="C71" i="88"/>
  <c r="C70" i="88"/>
  <c r="C69" i="88"/>
  <c r="C68" i="88"/>
  <c r="C67" i="88"/>
  <c r="C66" i="88"/>
  <c r="C65" i="88"/>
  <c r="C64" i="88"/>
  <c r="C63" i="88"/>
  <c r="C62" i="88"/>
  <c r="C61" i="88"/>
  <c r="C60" i="88"/>
  <c r="C59" i="88"/>
  <c r="C58" i="88"/>
  <c r="C57" i="88"/>
  <c r="C56" i="88"/>
  <c r="C55" i="88"/>
  <c r="C54" i="88"/>
  <c r="C53" i="88"/>
  <c r="C52" i="88"/>
  <c r="C51" i="88"/>
  <c r="C50" i="88"/>
  <c r="C49" i="88"/>
  <c r="C48" i="88"/>
  <c r="C47" i="88"/>
  <c r="C46" i="88"/>
  <c r="C45" i="88"/>
  <c r="C44" i="88"/>
  <c r="V42" i="88"/>
  <c r="U42" i="88"/>
  <c r="T42" i="88"/>
  <c r="S42" i="88"/>
  <c r="R42" i="88"/>
  <c r="Q42" i="88"/>
  <c r="P42" i="88"/>
  <c r="O42" i="88"/>
  <c r="N42" i="88"/>
  <c r="M42" i="88"/>
  <c r="L42" i="88"/>
  <c r="K42" i="88"/>
  <c r="J42" i="88"/>
  <c r="I42" i="88"/>
  <c r="H42" i="88"/>
  <c r="G42" i="88"/>
  <c r="F42" i="88"/>
  <c r="E42" i="88"/>
  <c r="D42" i="88"/>
  <c r="B42" i="88"/>
  <c r="C41" i="88"/>
  <c r="C40" i="88"/>
  <c r="C39" i="88"/>
  <c r="C38" i="88"/>
  <c r="C37" i="88"/>
  <c r="C36" i="88"/>
  <c r="C35" i="88"/>
  <c r="C34" i="88"/>
  <c r="C33" i="88"/>
  <c r="C32" i="88"/>
  <c r="C31" i="88"/>
  <c r="C30" i="88"/>
  <c r="C29" i="88"/>
  <c r="C28" i="88"/>
  <c r="C27" i="88"/>
  <c r="C26" i="88"/>
  <c r="C25" i="88"/>
  <c r="C24" i="88"/>
  <c r="C23" i="88"/>
  <c r="C22" i="88"/>
  <c r="C21" i="88"/>
  <c r="C20" i="88"/>
  <c r="C19" i="88"/>
  <c r="C18" i="88"/>
  <c r="C17" i="88"/>
  <c r="C16" i="88"/>
  <c r="C15" i="88"/>
  <c r="C14" i="88"/>
  <c r="C13" i="88"/>
  <c r="C12" i="88"/>
  <c r="C11" i="88"/>
  <c r="C10" i="88"/>
  <c r="C9" i="88"/>
  <c r="C8" i="88"/>
  <c r="C7" i="88"/>
  <c r="C81" i="87"/>
  <c r="C80" i="87"/>
  <c r="C79" i="87"/>
  <c r="C78" i="87"/>
  <c r="C77" i="87"/>
  <c r="C76" i="87"/>
  <c r="C75" i="87"/>
  <c r="C74" i="87"/>
  <c r="C73" i="87"/>
  <c r="C72" i="87"/>
  <c r="C71" i="87"/>
  <c r="C70" i="87"/>
  <c r="C69" i="87"/>
  <c r="C68" i="87"/>
  <c r="C67" i="87"/>
  <c r="C66" i="87"/>
  <c r="C65" i="87"/>
  <c r="C64" i="87"/>
  <c r="C63" i="87"/>
  <c r="C62" i="87"/>
  <c r="C61" i="87"/>
  <c r="C60" i="87"/>
  <c r="C59" i="87"/>
  <c r="C58" i="87"/>
  <c r="C57" i="87"/>
  <c r="C56" i="87"/>
  <c r="C55" i="87"/>
  <c r="C54" i="87"/>
  <c r="C53" i="87"/>
  <c r="C52" i="87"/>
  <c r="C51" i="87"/>
  <c r="C50" i="87"/>
  <c r="C49" i="87"/>
  <c r="C48" i="87"/>
  <c r="C47" i="87"/>
  <c r="C46" i="87"/>
  <c r="C45" i="87"/>
  <c r="C44" i="87"/>
  <c r="V42" i="87"/>
  <c r="U42" i="87"/>
  <c r="T42" i="87"/>
  <c r="S42" i="87"/>
  <c r="R42" i="87"/>
  <c r="Q42" i="87"/>
  <c r="P42" i="87"/>
  <c r="O42" i="87"/>
  <c r="N42" i="87"/>
  <c r="M42" i="87"/>
  <c r="L42" i="87"/>
  <c r="K42" i="87"/>
  <c r="J42" i="87"/>
  <c r="I42" i="87"/>
  <c r="H42" i="87"/>
  <c r="G42" i="87"/>
  <c r="F42" i="87"/>
  <c r="E42" i="87"/>
  <c r="D42" i="87"/>
  <c r="B42" i="87"/>
  <c r="C41" i="87"/>
  <c r="C40" i="87"/>
  <c r="C39" i="87"/>
  <c r="C38" i="87"/>
  <c r="C37" i="87"/>
  <c r="C36" i="87"/>
  <c r="C35" i="87"/>
  <c r="C34" i="87"/>
  <c r="C33" i="87"/>
  <c r="C32" i="87"/>
  <c r="C31" i="87"/>
  <c r="C30" i="87"/>
  <c r="C29" i="87"/>
  <c r="C28" i="87"/>
  <c r="C27" i="87"/>
  <c r="C26" i="87"/>
  <c r="C25" i="87"/>
  <c r="C24" i="87"/>
  <c r="C23" i="87"/>
  <c r="C22" i="87"/>
  <c r="C21" i="87"/>
  <c r="C20" i="87"/>
  <c r="C19" i="87"/>
  <c r="C18" i="87"/>
  <c r="C17" i="87"/>
  <c r="C16" i="87"/>
  <c r="C15" i="87"/>
  <c r="C14" i="87"/>
  <c r="C13" i="87"/>
  <c r="C12" i="87"/>
  <c r="C11" i="87"/>
  <c r="C10" i="87"/>
  <c r="C9" i="87"/>
  <c r="C8" i="87"/>
  <c r="C7" i="87"/>
  <c r="C42" i="87" s="1"/>
  <c r="C81" i="86"/>
  <c r="C80" i="86"/>
  <c r="C79" i="86"/>
  <c r="C78" i="86"/>
  <c r="C77" i="86"/>
  <c r="C76" i="86"/>
  <c r="C75" i="86"/>
  <c r="C74" i="86"/>
  <c r="C73" i="86"/>
  <c r="C72" i="86"/>
  <c r="C71" i="86"/>
  <c r="C70" i="86"/>
  <c r="C69" i="86"/>
  <c r="C68" i="86"/>
  <c r="C67" i="86"/>
  <c r="C66" i="86"/>
  <c r="C65" i="86"/>
  <c r="C64" i="86"/>
  <c r="C63" i="86"/>
  <c r="C62" i="86"/>
  <c r="C61" i="86"/>
  <c r="C60" i="86"/>
  <c r="C59" i="86"/>
  <c r="C58" i="86"/>
  <c r="C57" i="86"/>
  <c r="C56" i="86"/>
  <c r="C55" i="86"/>
  <c r="C54" i="86"/>
  <c r="C53" i="86"/>
  <c r="C52" i="86"/>
  <c r="C51" i="86"/>
  <c r="C50" i="86"/>
  <c r="C49" i="86"/>
  <c r="C48" i="86"/>
  <c r="C47" i="86"/>
  <c r="C46" i="86"/>
  <c r="C45" i="86"/>
  <c r="C44" i="86"/>
  <c r="V42" i="86"/>
  <c r="U42" i="86"/>
  <c r="T42" i="86"/>
  <c r="S42" i="86"/>
  <c r="R42" i="86"/>
  <c r="Q42" i="86"/>
  <c r="P42" i="86"/>
  <c r="O42" i="86"/>
  <c r="N42" i="86"/>
  <c r="M42" i="86"/>
  <c r="L42" i="86"/>
  <c r="K42" i="86"/>
  <c r="J42" i="86"/>
  <c r="I42" i="86"/>
  <c r="H42" i="86"/>
  <c r="G42" i="86"/>
  <c r="F42" i="86"/>
  <c r="E42" i="86"/>
  <c r="D42" i="86"/>
  <c r="B42" i="86"/>
  <c r="C41" i="86"/>
  <c r="C40" i="86"/>
  <c r="C39" i="86"/>
  <c r="C38" i="86"/>
  <c r="C37" i="86"/>
  <c r="C36" i="86"/>
  <c r="C35" i="86"/>
  <c r="C34" i="86"/>
  <c r="C33" i="86"/>
  <c r="C32" i="86"/>
  <c r="C31" i="86"/>
  <c r="C30" i="86"/>
  <c r="C29" i="86"/>
  <c r="C28" i="86"/>
  <c r="C27" i="86"/>
  <c r="C26" i="86"/>
  <c r="C25" i="86"/>
  <c r="C24" i="86"/>
  <c r="C23" i="86"/>
  <c r="C22" i="86"/>
  <c r="C21" i="86"/>
  <c r="C20" i="86"/>
  <c r="C19" i="86"/>
  <c r="C18" i="86"/>
  <c r="C17" i="86"/>
  <c r="C16" i="86"/>
  <c r="C15" i="86"/>
  <c r="C14" i="86"/>
  <c r="C13" i="86"/>
  <c r="C12" i="86"/>
  <c r="C11" i="86"/>
  <c r="C10" i="86"/>
  <c r="C9" i="86"/>
  <c r="C8" i="86"/>
  <c r="C7" i="86"/>
  <c r="C42" i="86" s="1"/>
  <c r="C81" i="85"/>
  <c r="C80" i="85"/>
  <c r="C79" i="85"/>
  <c r="C78" i="85"/>
  <c r="C77" i="85"/>
  <c r="C76" i="85"/>
  <c r="C75" i="85"/>
  <c r="C74" i="85"/>
  <c r="C73" i="85"/>
  <c r="C72" i="85"/>
  <c r="C71" i="85"/>
  <c r="C70" i="85"/>
  <c r="C69" i="85"/>
  <c r="C68" i="85"/>
  <c r="C67" i="85"/>
  <c r="C66" i="85"/>
  <c r="C65" i="85"/>
  <c r="C64" i="85"/>
  <c r="C63" i="85"/>
  <c r="C62" i="85"/>
  <c r="C61" i="85"/>
  <c r="C60" i="85"/>
  <c r="C59" i="85"/>
  <c r="C58" i="85"/>
  <c r="C57" i="85"/>
  <c r="C56" i="85"/>
  <c r="C55" i="85"/>
  <c r="C54" i="85"/>
  <c r="C53" i="85"/>
  <c r="C52" i="85"/>
  <c r="C51" i="85"/>
  <c r="C50" i="85"/>
  <c r="C49" i="85"/>
  <c r="C48" i="85"/>
  <c r="C47" i="85"/>
  <c r="C46" i="85"/>
  <c r="C45" i="85"/>
  <c r="C44" i="85"/>
  <c r="V42" i="85"/>
  <c r="U42" i="85"/>
  <c r="T42" i="85"/>
  <c r="S42" i="85"/>
  <c r="R42" i="85"/>
  <c r="Q42" i="85"/>
  <c r="P42" i="85"/>
  <c r="O42" i="85"/>
  <c r="N42" i="85"/>
  <c r="M42" i="85"/>
  <c r="L42" i="85"/>
  <c r="K42" i="85"/>
  <c r="J42" i="85"/>
  <c r="I42" i="85"/>
  <c r="H42" i="85"/>
  <c r="G42" i="85"/>
  <c r="F42" i="85"/>
  <c r="E42" i="85"/>
  <c r="D42" i="85"/>
  <c r="B42" i="85"/>
  <c r="C41" i="85"/>
  <c r="C40" i="85"/>
  <c r="C39" i="85"/>
  <c r="C38" i="85"/>
  <c r="C37" i="85"/>
  <c r="C36" i="85"/>
  <c r="C35" i="85"/>
  <c r="C34" i="85"/>
  <c r="C33" i="85"/>
  <c r="C32" i="85"/>
  <c r="C31" i="85"/>
  <c r="C30" i="85"/>
  <c r="C29" i="85"/>
  <c r="C28" i="85"/>
  <c r="C27" i="85"/>
  <c r="C26" i="85"/>
  <c r="C25" i="85"/>
  <c r="C24" i="85"/>
  <c r="C23" i="85"/>
  <c r="C22" i="85"/>
  <c r="C21" i="85"/>
  <c r="C20" i="85"/>
  <c r="C19" i="85"/>
  <c r="C18" i="85"/>
  <c r="C17" i="85"/>
  <c r="C16" i="85"/>
  <c r="C15" i="85"/>
  <c r="C14" i="85"/>
  <c r="C13" i="85"/>
  <c r="C12" i="85"/>
  <c r="C11" i="85"/>
  <c r="C10" i="85"/>
  <c r="C9" i="85"/>
  <c r="C8" i="85"/>
  <c r="C7" i="85"/>
  <c r="C42" i="85" s="1"/>
  <c r="C81" i="84"/>
  <c r="C80" i="84"/>
  <c r="C79" i="84"/>
  <c r="C78" i="84"/>
  <c r="C77" i="84"/>
  <c r="C76" i="84"/>
  <c r="C75" i="84"/>
  <c r="C74" i="84"/>
  <c r="C73" i="84"/>
  <c r="C72" i="84"/>
  <c r="C71" i="84"/>
  <c r="C70" i="84"/>
  <c r="C69" i="84"/>
  <c r="C68" i="84"/>
  <c r="C67" i="84"/>
  <c r="C66" i="84"/>
  <c r="C65" i="84"/>
  <c r="C64" i="84"/>
  <c r="C63" i="84"/>
  <c r="C62" i="84"/>
  <c r="C61" i="84"/>
  <c r="C60" i="84"/>
  <c r="C59" i="84"/>
  <c r="C58" i="84"/>
  <c r="C57" i="84"/>
  <c r="C56" i="84"/>
  <c r="C55" i="84"/>
  <c r="C54" i="84"/>
  <c r="C53" i="84"/>
  <c r="C52" i="84"/>
  <c r="C51" i="84"/>
  <c r="C50" i="84"/>
  <c r="C49" i="84"/>
  <c r="C48" i="84"/>
  <c r="C47" i="84"/>
  <c r="C46" i="84"/>
  <c r="C45" i="84"/>
  <c r="C44" i="84"/>
  <c r="V42" i="84"/>
  <c r="U42" i="84"/>
  <c r="T42" i="84"/>
  <c r="S42" i="84"/>
  <c r="R42" i="84"/>
  <c r="Q42" i="84"/>
  <c r="P42" i="84"/>
  <c r="O42" i="84"/>
  <c r="N42" i="84"/>
  <c r="M42" i="84"/>
  <c r="L42" i="84"/>
  <c r="K42" i="84"/>
  <c r="J42" i="84"/>
  <c r="I42" i="84"/>
  <c r="H42" i="84"/>
  <c r="G42" i="84"/>
  <c r="F42" i="84"/>
  <c r="E42" i="84"/>
  <c r="D42" i="84"/>
  <c r="B42" i="84"/>
  <c r="C41" i="84"/>
  <c r="C40" i="84"/>
  <c r="C39" i="84"/>
  <c r="C38" i="84"/>
  <c r="C37" i="84"/>
  <c r="C36" i="84"/>
  <c r="C35" i="84"/>
  <c r="C34" i="84"/>
  <c r="C33" i="84"/>
  <c r="C32" i="84"/>
  <c r="C31" i="84"/>
  <c r="C30" i="84"/>
  <c r="C29" i="84"/>
  <c r="C28" i="84"/>
  <c r="C27" i="84"/>
  <c r="C26" i="84"/>
  <c r="C25" i="84"/>
  <c r="C24" i="84"/>
  <c r="C23" i="84"/>
  <c r="C22" i="84"/>
  <c r="C21" i="84"/>
  <c r="C20" i="84"/>
  <c r="C19" i="84"/>
  <c r="C18" i="84"/>
  <c r="C17" i="84"/>
  <c r="C16" i="84"/>
  <c r="C15" i="84"/>
  <c r="C14" i="84"/>
  <c r="C13" i="84"/>
  <c r="C12" i="84"/>
  <c r="C11" i="84"/>
  <c r="C10" i="84"/>
  <c r="C9" i="84"/>
  <c r="C8" i="84"/>
  <c r="C7" i="84"/>
  <c r="C81" i="83"/>
  <c r="C80" i="83"/>
  <c r="C79" i="83"/>
  <c r="C78" i="83"/>
  <c r="C77" i="83"/>
  <c r="C76" i="83"/>
  <c r="C75" i="83"/>
  <c r="C74" i="83"/>
  <c r="C73" i="83"/>
  <c r="C72" i="83"/>
  <c r="C71" i="83"/>
  <c r="C70" i="83"/>
  <c r="C69" i="83"/>
  <c r="C68" i="83"/>
  <c r="C67" i="83"/>
  <c r="C66" i="83"/>
  <c r="C65" i="83"/>
  <c r="C64" i="83"/>
  <c r="C63" i="83"/>
  <c r="C62" i="83"/>
  <c r="C61" i="83"/>
  <c r="C60" i="83"/>
  <c r="C59" i="83"/>
  <c r="C58" i="83"/>
  <c r="C57" i="83"/>
  <c r="C56" i="83"/>
  <c r="C55" i="83"/>
  <c r="C54" i="83"/>
  <c r="C53" i="83"/>
  <c r="C52" i="83"/>
  <c r="C51" i="83"/>
  <c r="C50" i="83"/>
  <c r="C49" i="83"/>
  <c r="C48" i="83"/>
  <c r="C47" i="83"/>
  <c r="C46" i="83"/>
  <c r="C45" i="83"/>
  <c r="C44" i="83"/>
  <c r="V42" i="83"/>
  <c r="U42" i="83"/>
  <c r="T42" i="83"/>
  <c r="S42" i="83"/>
  <c r="R42" i="83"/>
  <c r="Q42" i="83"/>
  <c r="P42" i="83"/>
  <c r="O42" i="83"/>
  <c r="N42" i="83"/>
  <c r="M42" i="83"/>
  <c r="L42" i="83"/>
  <c r="K42" i="83"/>
  <c r="J42" i="83"/>
  <c r="I42" i="83"/>
  <c r="H42" i="83"/>
  <c r="G42" i="83"/>
  <c r="F42" i="83"/>
  <c r="E42" i="83"/>
  <c r="D42" i="83"/>
  <c r="B42" i="83"/>
  <c r="C41" i="83"/>
  <c r="C40" i="83"/>
  <c r="C39" i="83"/>
  <c r="C38" i="83"/>
  <c r="C37" i="83"/>
  <c r="C36" i="83"/>
  <c r="C35" i="83"/>
  <c r="C34" i="83"/>
  <c r="C33" i="83"/>
  <c r="C32" i="83"/>
  <c r="C31" i="83"/>
  <c r="C30" i="83"/>
  <c r="C29" i="83"/>
  <c r="C28" i="83"/>
  <c r="C27" i="83"/>
  <c r="C26" i="83"/>
  <c r="C25" i="83"/>
  <c r="C24" i="83"/>
  <c r="C23" i="83"/>
  <c r="C22" i="83"/>
  <c r="C21" i="83"/>
  <c r="C20" i="83"/>
  <c r="C19" i="83"/>
  <c r="C18" i="83"/>
  <c r="C17" i="83"/>
  <c r="C16" i="83"/>
  <c r="C15" i="83"/>
  <c r="C14" i="83"/>
  <c r="C13" i="83"/>
  <c r="C12" i="83"/>
  <c r="C11" i="83"/>
  <c r="C10" i="83"/>
  <c r="C9" i="83"/>
  <c r="C8" i="83"/>
  <c r="C7" i="83"/>
  <c r="C42" i="83" s="1"/>
  <c r="C81" i="82"/>
  <c r="C80" i="82"/>
  <c r="C79" i="82"/>
  <c r="C78" i="82"/>
  <c r="C77" i="82"/>
  <c r="C76" i="82"/>
  <c r="C75" i="82"/>
  <c r="C74" i="82"/>
  <c r="C73" i="82"/>
  <c r="C72" i="82"/>
  <c r="C71" i="82"/>
  <c r="C70" i="82"/>
  <c r="C69" i="82"/>
  <c r="C68" i="82"/>
  <c r="C67" i="82"/>
  <c r="C66" i="82"/>
  <c r="C65" i="82"/>
  <c r="C64" i="82"/>
  <c r="C63" i="82"/>
  <c r="C62" i="82"/>
  <c r="C61" i="82"/>
  <c r="C60" i="82"/>
  <c r="C59" i="82"/>
  <c r="C58" i="82"/>
  <c r="C57" i="82"/>
  <c r="C56" i="82"/>
  <c r="C55" i="82"/>
  <c r="C54" i="82"/>
  <c r="C53" i="82"/>
  <c r="C52" i="82"/>
  <c r="C51" i="82"/>
  <c r="C50" i="82"/>
  <c r="C49" i="82"/>
  <c r="C48" i="82"/>
  <c r="C47" i="82"/>
  <c r="C46" i="82"/>
  <c r="C45" i="82"/>
  <c r="C44" i="82"/>
  <c r="V42" i="82"/>
  <c r="U42" i="82"/>
  <c r="T42" i="82"/>
  <c r="S42" i="82"/>
  <c r="R42" i="82"/>
  <c r="Q42" i="82"/>
  <c r="P42" i="82"/>
  <c r="O42" i="82"/>
  <c r="N42" i="82"/>
  <c r="M42" i="82"/>
  <c r="L42" i="82"/>
  <c r="K42" i="82"/>
  <c r="J42" i="82"/>
  <c r="I42" i="82"/>
  <c r="H42" i="82"/>
  <c r="G42" i="82"/>
  <c r="F42" i="82"/>
  <c r="E42" i="82"/>
  <c r="D42" i="82"/>
  <c r="B42" i="82"/>
  <c r="C41" i="82"/>
  <c r="C40" i="82"/>
  <c r="C39" i="82"/>
  <c r="C38" i="82"/>
  <c r="C37" i="82"/>
  <c r="C36" i="82"/>
  <c r="C35" i="82"/>
  <c r="C34" i="82"/>
  <c r="C33" i="82"/>
  <c r="C32" i="82"/>
  <c r="C31" i="82"/>
  <c r="C30" i="82"/>
  <c r="C29" i="82"/>
  <c r="C28" i="82"/>
  <c r="C27" i="82"/>
  <c r="C26" i="82"/>
  <c r="C25" i="82"/>
  <c r="C24" i="82"/>
  <c r="C23" i="82"/>
  <c r="C22" i="82"/>
  <c r="C21" i="82"/>
  <c r="C20" i="82"/>
  <c r="C19" i="82"/>
  <c r="C18" i="82"/>
  <c r="C17" i="82"/>
  <c r="C16" i="82"/>
  <c r="C15" i="82"/>
  <c r="C14" i="82"/>
  <c r="C13" i="82"/>
  <c r="C12" i="82"/>
  <c r="C11" i="82"/>
  <c r="C10" i="82"/>
  <c r="C9" i="82"/>
  <c r="C8" i="82"/>
  <c r="C7" i="82"/>
  <c r="C81" i="81"/>
  <c r="C80" i="81"/>
  <c r="C79" i="81"/>
  <c r="C78" i="81"/>
  <c r="C77" i="81"/>
  <c r="C76" i="81"/>
  <c r="C75" i="81"/>
  <c r="C74" i="81"/>
  <c r="C73" i="81"/>
  <c r="C72" i="81"/>
  <c r="C71" i="81"/>
  <c r="C70" i="81"/>
  <c r="C69" i="81"/>
  <c r="C68" i="81"/>
  <c r="C67" i="81"/>
  <c r="C66" i="81"/>
  <c r="C65" i="81"/>
  <c r="C64" i="81"/>
  <c r="C63" i="81"/>
  <c r="C62" i="81"/>
  <c r="C61" i="81"/>
  <c r="C60" i="81"/>
  <c r="C59" i="81"/>
  <c r="C58" i="81"/>
  <c r="C57" i="81"/>
  <c r="C56" i="81"/>
  <c r="C55" i="81"/>
  <c r="C54" i="81"/>
  <c r="C53" i="81"/>
  <c r="C52" i="81"/>
  <c r="C51" i="81"/>
  <c r="C50" i="81"/>
  <c r="C49" i="81"/>
  <c r="C48" i="81"/>
  <c r="C47" i="81"/>
  <c r="C46" i="81"/>
  <c r="C45" i="81"/>
  <c r="C44" i="81"/>
  <c r="V42" i="81"/>
  <c r="U42" i="81"/>
  <c r="T42" i="81"/>
  <c r="S42" i="81"/>
  <c r="R42" i="81"/>
  <c r="Q42" i="81"/>
  <c r="P42" i="81"/>
  <c r="O42" i="81"/>
  <c r="N42" i="81"/>
  <c r="M42" i="81"/>
  <c r="L42" i="81"/>
  <c r="K42" i="81"/>
  <c r="J42" i="81"/>
  <c r="I42" i="81"/>
  <c r="H42" i="81"/>
  <c r="G42" i="81"/>
  <c r="F42" i="81"/>
  <c r="E42" i="81"/>
  <c r="D42" i="81"/>
  <c r="B42" i="81"/>
  <c r="C41" i="81"/>
  <c r="C40" i="81"/>
  <c r="C39" i="81"/>
  <c r="C38" i="81"/>
  <c r="C37" i="81"/>
  <c r="C36" i="81"/>
  <c r="C35" i="81"/>
  <c r="C34" i="81"/>
  <c r="C33" i="81"/>
  <c r="C32" i="81"/>
  <c r="C31" i="81"/>
  <c r="C30" i="81"/>
  <c r="C29" i="81"/>
  <c r="C28" i="81"/>
  <c r="C27" i="81"/>
  <c r="C26" i="81"/>
  <c r="C25" i="81"/>
  <c r="C24" i="81"/>
  <c r="C23" i="81"/>
  <c r="C22" i="81"/>
  <c r="C21" i="81"/>
  <c r="C20" i="81"/>
  <c r="C19" i="81"/>
  <c r="C18" i="81"/>
  <c r="C17" i="81"/>
  <c r="C16" i="81"/>
  <c r="C15" i="81"/>
  <c r="C14" i="81"/>
  <c r="C13" i="81"/>
  <c r="C12" i="81"/>
  <c r="C11" i="81"/>
  <c r="C10" i="81"/>
  <c r="C9" i="81"/>
  <c r="C8" i="81"/>
  <c r="C7" i="81"/>
  <c r="C42" i="81" s="1"/>
  <c r="C81" i="80"/>
  <c r="C80" i="80"/>
  <c r="C79" i="80"/>
  <c r="C78" i="80"/>
  <c r="C77" i="80"/>
  <c r="C76" i="80"/>
  <c r="C75" i="80"/>
  <c r="C74" i="80"/>
  <c r="C73" i="80"/>
  <c r="C72" i="80"/>
  <c r="C71" i="80"/>
  <c r="C70" i="80"/>
  <c r="C69" i="80"/>
  <c r="C68" i="80"/>
  <c r="C67" i="80"/>
  <c r="C66" i="80"/>
  <c r="C65" i="80"/>
  <c r="C64" i="80"/>
  <c r="C63" i="80"/>
  <c r="C62" i="80"/>
  <c r="C61" i="80"/>
  <c r="C60" i="80"/>
  <c r="C59" i="80"/>
  <c r="C58" i="80"/>
  <c r="C57" i="80"/>
  <c r="C56" i="80"/>
  <c r="C55" i="80"/>
  <c r="C54" i="80"/>
  <c r="C53" i="80"/>
  <c r="C52" i="80"/>
  <c r="C51" i="80"/>
  <c r="C50" i="80"/>
  <c r="C49" i="80"/>
  <c r="C48" i="80"/>
  <c r="C47" i="80"/>
  <c r="C46" i="80"/>
  <c r="C45" i="80"/>
  <c r="C44" i="80"/>
  <c r="V42" i="80"/>
  <c r="U42" i="80"/>
  <c r="T42" i="80"/>
  <c r="S42" i="80"/>
  <c r="R42" i="80"/>
  <c r="Q42" i="80"/>
  <c r="P42" i="80"/>
  <c r="O42" i="80"/>
  <c r="N42" i="80"/>
  <c r="M42" i="80"/>
  <c r="L42" i="80"/>
  <c r="K42" i="80"/>
  <c r="J42" i="80"/>
  <c r="I42" i="80"/>
  <c r="H42" i="80"/>
  <c r="G42" i="80"/>
  <c r="F42" i="80"/>
  <c r="E42" i="80"/>
  <c r="D42" i="80"/>
  <c r="B42" i="80"/>
  <c r="C41" i="80"/>
  <c r="C40" i="80"/>
  <c r="C39" i="80"/>
  <c r="C38" i="80"/>
  <c r="C37" i="80"/>
  <c r="C36" i="80"/>
  <c r="C35" i="80"/>
  <c r="C34" i="80"/>
  <c r="C33" i="80"/>
  <c r="C32" i="80"/>
  <c r="C31" i="80"/>
  <c r="C30" i="80"/>
  <c r="C29" i="80"/>
  <c r="C28" i="80"/>
  <c r="C27" i="80"/>
  <c r="C26" i="80"/>
  <c r="C25" i="80"/>
  <c r="C24" i="80"/>
  <c r="C23" i="80"/>
  <c r="C22" i="80"/>
  <c r="C21" i="80"/>
  <c r="C20" i="80"/>
  <c r="C19" i="80"/>
  <c r="C18" i="80"/>
  <c r="C17" i="80"/>
  <c r="C16" i="80"/>
  <c r="C15" i="80"/>
  <c r="C14" i="80"/>
  <c r="C13" i="80"/>
  <c r="C12" i="80"/>
  <c r="C11" i="80"/>
  <c r="C10" i="80"/>
  <c r="C9" i="80"/>
  <c r="C8" i="80"/>
  <c r="C7" i="80"/>
  <c r="C81" i="79"/>
  <c r="C80" i="79"/>
  <c r="C79" i="79"/>
  <c r="C78" i="79"/>
  <c r="C77" i="79"/>
  <c r="C76" i="79"/>
  <c r="C75" i="79"/>
  <c r="C74" i="79"/>
  <c r="C73" i="79"/>
  <c r="C72" i="79"/>
  <c r="C71" i="79"/>
  <c r="C70" i="79"/>
  <c r="C69" i="79"/>
  <c r="C68" i="79"/>
  <c r="C67" i="79"/>
  <c r="C66" i="79"/>
  <c r="C65" i="79"/>
  <c r="C64" i="79"/>
  <c r="C63" i="79"/>
  <c r="C62" i="79"/>
  <c r="C61" i="79"/>
  <c r="C60" i="79"/>
  <c r="C59" i="79"/>
  <c r="C58" i="79"/>
  <c r="C57" i="79"/>
  <c r="C56" i="79"/>
  <c r="C55" i="79"/>
  <c r="C54" i="79"/>
  <c r="C53" i="79"/>
  <c r="C52" i="79"/>
  <c r="C51" i="79"/>
  <c r="C50" i="79"/>
  <c r="C49" i="79"/>
  <c r="C48" i="79"/>
  <c r="C47" i="79"/>
  <c r="C46" i="79"/>
  <c r="C45" i="79"/>
  <c r="C44" i="79"/>
  <c r="V42" i="79"/>
  <c r="U42" i="79"/>
  <c r="T42" i="79"/>
  <c r="S42" i="79"/>
  <c r="R42" i="79"/>
  <c r="Q42" i="79"/>
  <c r="P42" i="79"/>
  <c r="O42" i="79"/>
  <c r="N42" i="79"/>
  <c r="M42" i="79"/>
  <c r="L42" i="79"/>
  <c r="K42" i="79"/>
  <c r="J42" i="79"/>
  <c r="I42" i="79"/>
  <c r="H42" i="79"/>
  <c r="G42" i="79"/>
  <c r="F42" i="79"/>
  <c r="E42" i="79"/>
  <c r="D42" i="79"/>
  <c r="B42" i="79"/>
  <c r="C41" i="79"/>
  <c r="C40" i="79"/>
  <c r="C39" i="79"/>
  <c r="C38" i="79"/>
  <c r="C37" i="79"/>
  <c r="C36" i="79"/>
  <c r="C35" i="79"/>
  <c r="C34" i="79"/>
  <c r="C33" i="79"/>
  <c r="C32" i="79"/>
  <c r="C31" i="79"/>
  <c r="C30" i="79"/>
  <c r="C29" i="79"/>
  <c r="C28" i="79"/>
  <c r="C27" i="79"/>
  <c r="C26" i="79"/>
  <c r="C25" i="79"/>
  <c r="C24" i="79"/>
  <c r="C23" i="79"/>
  <c r="C22" i="79"/>
  <c r="C21" i="79"/>
  <c r="C20" i="79"/>
  <c r="C19" i="79"/>
  <c r="C18" i="79"/>
  <c r="C17" i="79"/>
  <c r="C16" i="79"/>
  <c r="C15" i="79"/>
  <c r="C14" i="79"/>
  <c r="C13" i="79"/>
  <c r="C12" i="79"/>
  <c r="C11" i="79"/>
  <c r="C10" i="79"/>
  <c r="C9" i="79"/>
  <c r="C8" i="79"/>
  <c r="C7" i="79"/>
  <c r="C42" i="79" s="1"/>
  <c r="C81" i="78"/>
  <c r="C80" i="78"/>
  <c r="C79" i="78"/>
  <c r="C78" i="78"/>
  <c r="C77" i="78"/>
  <c r="C76" i="78"/>
  <c r="C75" i="78"/>
  <c r="C74" i="78"/>
  <c r="C73" i="78"/>
  <c r="C72" i="78"/>
  <c r="C71" i="78"/>
  <c r="C70" i="78"/>
  <c r="C69" i="78"/>
  <c r="C68" i="78"/>
  <c r="C67" i="78"/>
  <c r="C66" i="78"/>
  <c r="C65" i="78"/>
  <c r="C64" i="78"/>
  <c r="C63" i="78"/>
  <c r="C62" i="78"/>
  <c r="C61" i="78"/>
  <c r="C60" i="78"/>
  <c r="C59" i="78"/>
  <c r="C58" i="78"/>
  <c r="C57" i="78"/>
  <c r="C56" i="78"/>
  <c r="C55" i="78"/>
  <c r="C54" i="78"/>
  <c r="C53" i="78"/>
  <c r="C52" i="78"/>
  <c r="C51" i="78"/>
  <c r="C50" i="78"/>
  <c r="C49" i="78"/>
  <c r="C48" i="78"/>
  <c r="C47" i="78"/>
  <c r="C46" i="78"/>
  <c r="C45" i="78"/>
  <c r="C44" i="78"/>
  <c r="V42" i="78"/>
  <c r="U42" i="78"/>
  <c r="T42" i="78"/>
  <c r="S42" i="78"/>
  <c r="R42" i="78"/>
  <c r="Q42" i="78"/>
  <c r="P42" i="78"/>
  <c r="O42" i="78"/>
  <c r="N42" i="78"/>
  <c r="M42" i="78"/>
  <c r="L42" i="78"/>
  <c r="K42" i="78"/>
  <c r="J42" i="78"/>
  <c r="I42" i="78"/>
  <c r="H42" i="78"/>
  <c r="G42" i="78"/>
  <c r="F42" i="78"/>
  <c r="E42" i="78"/>
  <c r="D42" i="78"/>
  <c r="B42" i="78"/>
  <c r="C41" i="78"/>
  <c r="C40" i="78"/>
  <c r="C39" i="78"/>
  <c r="C38" i="78"/>
  <c r="C37" i="78"/>
  <c r="C36" i="78"/>
  <c r="C35" i="78"/>
  <c r="C34" i="78"/>
  <c r="C33" i="78"/>
  <c r="C32" i="78"/>
  <c r="C31" i="78"/>
  <c r="C30" i="78"/>
  <c r="C29" i="78"/>
  <c r="C28" i="78"/>
  <c r="C27" i="78"/>
  <c r="C26" i="78"/>
  <c r="C25" i="78"/>
  <c r="C24" i="78"/>
  <c r="C23" i="78"/>
  <c r="C22" i="78"/>
  <c r="C21" i="78"/>
  <c r="C20" i="78"/>
  <c r="C19" i="78"/>
  <c r="C18" i="78"/>
  <c r="C17" i="78"/>
  <c r="C16" i="78"/>
  <c r="C15" i="78"/>
  <c r="C14" i="78"/>
  <c r="C13" i="78"/>
  <c r="C12" i="78"/>
  <c r="C11" i="78"/>
  <c r="C10" i="78"/>
  <c r="C9" i="78"/>
  <c r="C8" i="78"/>
  <c r="C7" i="78"/>
  <c r="C42" i="78" s="1"/>
  <c r="C81" i="77"/>
  <c r="C80" i="77"/>
  <c r="C79" i="77"/>
  <c r="C78" i="77"/>
  <c r="C77" i="77"/>
  <c r="C76" i="77"/>
  <c r="C75" i="77"/>
  <c r="C74" i="77"/>
  <c r="C73" i="77"/>
  <c r="C72" i="77"/>
  <c r="C71" i="77"/>
  <c r="C70" i="77"/>
  <c r="C69" i="77"/>
  <c r="C68" i="77"/>
  <c r="C67" i="77"/>
  <c r="C66" i="77"/>
  <c r="C65" i="77"/>
  <c r="C64" i="77"/>
  <c r="C63" i="77"/>
  <c r="C62" i="77"/>
  <c r="C61" i="77"/>
  <c r="C60" i="77"/>
  <c r="C59" i="77"/>
  <c r="C58" i="77"/>
  <c r="C57" i="77"/>
  <c r="C56" i="77"/>
  <c r="C55" i="77"/>
  <c r="C54" i="77"/>
  <c r="C53" i="77"/>
  <c r="C52" i="77"/>
  <c r="C51" i="77"/>
  <c r="C50" i="77"/>
  <c r="C49" i="77"/>
  <c r="C48" i="77"/>
  <c r="C47" i="77"/>
  <c r="C46" i="77"/>
  <c r="C45" i="77"/>
  <c r="C44" i="77"/>
  <c r="V42" i="77"/>
  <c r="U42" i="77"/>
  <c r="T42" i="77"/>
  <c r="S42" i="77"/>
  <c r="R42" i="77"/>
  <c r="Q42" i="77"/>
  <c r="P42" i="77"/>
  <c r="O42" i="77"/>
  <c r="N42" i="77"/>
  <c r="M42" i="77"/>
  <c r="L42" i="77"/>
  <c r="K42" i="77"/>
  <c r="J42" i="77"/>
  <c r="I42" i="77"/>
  <c r="H42" i="77"/>
  <c r="G42" i="77"/>
  <c r="F42" i="77"/>
  <c r="E42" i="77"/>
  <c r="D42" i="77"/>
  <c r="B42" i="77"/>
  <c r="C41" i="77"/>
  <c r="C40" i="77"/>
  <c r="C39" i="77"/>
  <c r="C38" i="77"/>
  <c r="C37" i="77"/>
  <c r="C36" i="77"/>
  <c r="C35" i="77"/>
  <c r="C34" i="77"/>
  <c r="C33" i="77"/>
  <c r="C32" i="77"/>
  <c r="C31" i="77"/>
  <c r="C30" i="77"/>
  <c r="C29" i="77"/>
  <c r="C28" i="77"/>
  <c r="C27" i="77"/>
  <c r="C26" i="77"/>
  <c r="C25" i="77"/>
  <c r="C24" i="77"/>
  <c r="C23" i="77"/>
  <c r="C22" i="77"/>
  <c r="C21" i="77"/>
  <c r="C20" i="77"/>
  <c r="C19" i="77"/>
  <c r="C18" i="77"/>
  <c r="C17" i="77"/>
  <c r="C16" i="77"/>
  <c r="C15" i="77"/>
  <c r="C14" i="77"/>
  <c r="C13" i="77"/>
  <c r="C12" i="77"/>
  <c r="C11" i="77"/>
  <c r="C10" i="77"/>
  <c r="C9" i="77"/>
  <c r="C8" i="77"/>
  <c r="C7" i="77"/>
  <c r="C42" i="77" s="1"/>
  <c r="C81" i="76"/>
  <c r="C80" i="76"/>
  <c r="C79" i="76"/>
  <c r="C78" i="76"/>
  <c r="C77" i="76"/>
  <c r="C76" i="76"/>
  <c r="C75" i="76"/>
  <c r="C74" i="76"/>
  <c r="C73" i="76"/>
  <c r="C72" i="76"/>
  <c r="C71" i="76"/>
  <c r="C70" i="76"/>
  <c r="C69" i="76"/>
  <c r="C68" i="76"/>
  <c r="C67" i="76"/>
  <c r="C66" i="76"/>
  <c r="C65" i="76"/>
  <c r="C64" i="76"/>
  <c r="C63" i="76"/>
  <c r="C62" i="76"/>
  <c r="C61" i="76"/>
  <c r="C60" i="76"/>
  <c r="C59" i="76"/>
  <c r="C58" i="76"/>
  <c r="C57" i="76"/>
  <c r="C56" i="76"/>
  <c r="C55" i="76"/>
  <c r="C54" i="76"/>
  <c r="C53" i="76"/>
  <c r="C52" i="76"/>
  <c r="C51" i="76"/>
  <c r="C50" i="76"/>
  <c r="C49" i="76"/>
  <c r="C48" i="76"/>
  <c r="C47" i="76"/>
  <c r="C46" i="76"/>
  <c r="C45" i="76"/>
  <c r="C44" i="76"/>
  <c r="V42" i="76"/>
  <c r="U42" i="76"/>
  <c r="T42" i="76"/>
  <c r="S42" i="76"/>
  <c r="R42" i="76"/>
  <c r="Q42" i="76"/>
  <c r="P42" i="76"/>
  <c r="O42" i="76"/>
  <c r="N42" i="76"/>
  <c r="M42" i="76"/>
  <c r="L42" i="76"/>
  <c r="K42" i="76"/>
  <c r="J42" i="76"/>
  <c r="I42" i="76"/>
  <c r="H42" i="76"/>
  <c r="G42" i="76"/>
  <c r="F42" i="76"/>
  <c r="E42" i="76"/>
  <c r="D42" i="76"/>
  <c r="B42" i="76"/>
  <c r="C41" i="76"/>
  <c r="C40" i="76"/>
  <c r="C39" i="76"/>
  <c r="C38" i="76"/>
  <c r="C37" i="76"/>
  <c r="C36" i="76"/>
  <c r="C35" i="76"/>
  <c r="C34" i="76"/>
  <c r="C33" i="76"/>
  <c r="C32" i="76"/>
  <c r="C31" i="76"/>
  <c r="C30" i="76"/>
  <c r="C29" i="76"/>
  <c r="C28" i="76"/>
  <c r="C27" i="76"/>
  <c r="C26" i="76"/>
  <c r="C25" i="76"/>
  <c r="C24" i="76"/>
  <c r="C23" i="76"/>
  <c r="C22" i="76"/>
  <c r="C21" i="76"/>
  <c r="C20" i="76"/>
  <c r="C19" i="76"/>
  <c r="C18" i="76"/>
  <c r="C17" i="76"/>
  <c r="C16" i="76"/>
  <c r="C15" i="76"/>
  <c r="C14" i="76"/>
  <c r="C13" i="76"/>
  <c r="C12" i="76"/>
  <c r="C11" i="76"/>
  <c r="C10" i="76"/>
  <c r="C9" i="76"/>
  <c r="C8" i="76"/>
  <c r="C7" i="76"/>
  <c r="C81" i="75"/>
  <c r="C80" i="75"/>
  <c r="C79" i="75"/>
  <c r="C78" i="75"/>
  <c r="C77" i="75"/>
  <c r="C76" i="75"/>
  <c r="C75" i="75"/>
  <c r="C74" i="75"/>
  <c r="C73" i="75"/>
  <c r="C72" i="75"/>
  <c r="C71" i="75"/>
  <c r="C70" i="75"/>
  <c r="C69" i="75"/>
  <c r="C68" i="75"/>
  <c r="C67" i="75"/>
  <c r="C66" i="75"/>
  <c r="C65" i="75"/>
  <c r="C64" i="75"/>
  <c r="C63" i="75"/>
  <c r="C62" i="75"/>
  <c r="C61" i="75"/>
  <c r="C60" i="75"/>
  <c r="C59" i="75"/>
  <c r="C58" i="75"/>
  <c r="C57" i="75"/>
  <c r="C56" i="75"/>
  <c r="C55" i="75"/>
  <c r="C54" i="75"/>
  <c r="C53" i="75"/>
  <c r="C52" i="75"/>
  <c r="C51" i="75"/>
  <c r="C50" i="75"/>
  <c r="C49" i="75"/>
  <c r="C48" i="75"/>
  <c r="C47" i="75"/>
  <c r="C46" i="75"/>
  <c r="C45" i="75"/>
  <c r="C44" i="75"/>
  <c r="V42" i="75"/>
  <c r="U42" i="75"/>
  <c r="T42" i="75"/>
  <c r="S42" i="75"/>
  <c r="R42" i="75"/>
  <c r="Q42" i="75"/>
  <c r="P42" i="75"/>
  <c r="O42" i="75"/>
  <c r="N42" i="75"/>
  <c r="M42" i="75"/>
  <c r="L42" i="75"/>
  <c r="K42" i="75"/>
  <c r="J42" i="75"/>
  <c r="I42" i="75"/>
  <c r="H42" i="75"/>
  <c r="G42" i="75"/>
  <c r="F42" i="75"/>
  <c r="E42" i="75"/>
  <c r="D42" i="75"/>
  <c r="B42" i="75"/>
  <c r="C41" i="75"/>
  <c r="C40" i="75"/>
  <c r="C39" i="75"/>
  <c r="C38" i="75"/>
  <c r="C37" i="75"/>
  <c r="C36" i="75"/>
  <c r="C35" i="75"/>
  <c r="C34" i="75"/>
  <c r="C33" i="75"/>
  <c r="C32" i="75"/>
  <c r="C31" i="75"/>
  <c r="C30" i="75"/>
  <c r="C29" i="75"/>
  <c r="C28" i="75"/>
  <c r="C27" i="75"/>
  <c r="C26" i="75"/>
  <c r="C25" i="75"/>
  <c r="C24" i="75"/>
  <c r="C23" i="75"/>
  <c r="C22" i="75"/>
  <c r="C21" i="75"/>
  <c r="C20" i="75"/>
  <c r="C19" i="75"/>
  <c r="C18" i="75"/>
  <c r="C17" i="75"/>
  <c r="C16" i="75"/>
  <c r="C15" i="75"/>
  <c r="C14" i="75"/>
  <c r="C13" i="75"/>
  <c r="C12" i="75"/>
  <c r="C11" i="75"/>
  <c r="C10" i="75"/>
  <c r="C9" i="75"/>
  <c r="C8" i="75"/>
  <c r="C7" i="75"/>
  <c r="C42" i="75" s="1"/>
  <c r="C81" i="74"/>
  <c r="C80" i="74"/>
  <c r="C79" i="74"/>
  <c r="C78" i="74"/>
  <c r="C77" i="74"/>
  <c r="C76" i="74"/>
  <c r="C75" i="74"/>
  <c r="C74" i="74"/>
  <c r="C73" i="74"/>
  <c r="C72" i="74"/>
  <c r="C71" i="74"/>
  <c r="C70" i="74"/>
  <c r="C69" i="74"/>
  <c r="C68" i="74"/>
  <c r="C67" i="74"/>
  <c r="C66" i="74"/>
  <c r="C65" i="74"/>
  <c r="C64" i="74"/>
  <c r="C63" i="74"/>
  <c r="C62" i="74"/>
  <c r="C61" i="74"/>
  <c r="C60" i="74"/>
  <c r="C59" i="74"/>
  <c r="C58" i="74"/>
  <c r="C57" i="74"/>
  <c r="C56" i="74"/>
  <c r="C55" i="74"/>
  <c r="C54" i="74"/>
  <c r="C53" i="74"/>
  <c r="C52" i="74"/>
  <c r="C51" i="74"/>
  <c r="C50" i="74"/>
  <c r="C49" i="74"/>
  <c r="C48" i="74"/>
  <c r="C47" i="74"/>
  <c r="C46" i="74"/>
  <c r="C45" i="74"/>
  <c r="C44" i="74"/>
  <c r="V42" i="74"/>
  <c r="U42" i="74"/>
  <c r="T42" i="74"/>
  <c r="S42" i="74"/>
  <c r="R42" i="74"/>
  <c r="Q42" i="74"/>
  <c r="P42" i="74"/>
  <c r="O42" i="74"/>
  <c r="N42" i="74"/>
  <c r="M42" i="74"/>
  <c r="L42" i="74"/>
  <c r="K42" i="74"/>
  <c r="J42" i="74"/>
  <c r="I42" i="74"/>
  <c r="H42" i="74"/>
  <c r="G42" i="74"/>
  <c r="F42" i="74"/>
  <c r="E42" i="74"/>
  <c r="D42" i="74"/>
  <c r="B42" i="74"/>
  <c r="C41" i="74"/>
  <c r="C40" i="74"/>
  <c r="C39" i="74"/>
  <c r="C38" i="74"/>
  <c r="C37" i="74"/>
  <c r="C36" i="74"/>
  <c r="C35" i="74"/>
  <c r="C34" i="74"/>
  <c r="C33" i="74"/>
  <c r="C32" i="74"/>
  <c r="C31" i="74"/>
  <c r="C30" i="74"/>
  <c r="C29" i="74"/>
  <c r="C28" i="74"/>
  <c r="C27" i="74"/>
  <c r="C26" i="74"/>
  <c r="C25" i="74"/>
  <c r="C24" i="74"/>
  <c r="C23" i="74"/>
  <c r="C22" i="74"/>
  <c r="C21" i="74"/>
  <c r="C20" i="74"/>
  <c r="C19" i="74"/>
  <c r="C18" i="74"/>
  <c r="C17" i="74"/>
  <c r="C16" i="74"/>
  <c r="C15" i="74"/>
  <c r="C14" i="74"/>
  <c r="C13" i="74"/>
  <c r="C12" i="74"/>
  <c r="C11" i="74"/>
  <c r="C10" i="74"/>
  <c r="C9" i="74"/>
  <c r="C8" i="74"/>
  <c r="C7" i="74"/>
  <c r="C81" i="73"/>
  <c r="C80" i="73"/>
  <c r="C79" i="73"/>
  <c r="C78" i="73"/>
  <c r="C77" i="73"/>
  <c r="C76" i="73"/>
  <c r="C75" i="73"/>
  <c r="C74" i="73"/>
  <c r="C73" i="73"/>
  <c r="C72" i="73"/>
  <c r="C71" i="73"/>
  <c r="C70" i="73"/>
  <c r="C69" i="73"/>
  <c r="C68" i="73"/>
  <c r="C67" i="73"/>
  <c r="C66" i="73"/>
  <c r="C65" i="73"/>
  <c r="C64" i="73"/>
  <c r="C63" i="73"/>
  <c r="C62" i="73"/>
  <c r="C61" i="73"/>
  <c r="C60" i="73"/>
  <c r="C59" i="73"/>
  <c r="C58" i="73"/>
  <c r="C57" i="73"/>
  <c r="C56" i="73"/>
  <c r="C55" i="73"/>
  <c r="C54" i="73"/>
  <c r="C53" i="73"/>
  <c r="C52" i="73"/>
  <c r="C51" i="73"/>
  <c r="C50" i="73"/>
  <c r="C49" i="73"/>
  <c r="C48" i="73"/>
  <c r="C47" i="73"/>
  <c r="C46" i="73"/>
  <c r="C45" i="73"/>
  <c r="C44" i="73"/>
  <c r="V42" i="73"/>
  <c r="U42" i="73"/>
  <c r="T42" i="73"/>
  <c r="S42" i="73"/>
  <c r="R42" i="73"/>
  <c r="Q42" i="73"/>
  <c r="P42" i="73"/>
  <c r="O42" i="73"/>
  <c r="N42" i="73"/>
  <c r="M42" i="73"/>
  <c r="L42" i="73"/>
  <c r="K42" i="73"/>
  <c r="J42" i="73"/>
  <c r="I42" i="73"/>
  <c r="H42" i="73"/>
  <c r="G42" i="73"/>
  <c r="F42" i="73"/>
  <c r="E42" i="73"/>
  <c r="D42" i="73"/>
  <c r="B42" i="73"/>
  <c r="C41" i="73"/>
  <c r="C40" i="73"/>
  <c r="C39" i="73"/>
  <c r="C38" i="73"/>
  <c r="C37" i="73"/>
  <c r="C36" i="73"/>
  <c r="C35" i="73"/>
  <c r="C34" i="73"/>
  <c r="C33" i="73"/>
  <c r="C32" i="73"/>
  <c r="C31" i="73"/>
  <c r="C30" i="73"/>
  <c r="C29" i="73"/>
  <c r="C28" i="73"/>
  <c r="C27" i="73"/>
  <c r="C26" i="73"/>
  <c r="C25" i="73"/>
  <c r="C24" i="73"/>
  <c r="C23" i="73"/>
  <c r="C22" i="73"/>
  <c r="C21" i="73"/>
  <c r="C20" i="73"/>
  <c r="C19" i="73"/>
  <c r="C18" i="73"/>
  <c r="C17" i="73"/>
  <c r="C16" i="73"/>
  <c r="C15" i="73"/>
  <c r="C14" i="73"/>
  <c r="C13" i="73"/>
  <c r="C12" i="73"/>
  <c r="C11" i="73"/>
  <c r="C10" i="73"/>
  <c r="C9" i="73"/>
  <c r="C8" i="73"/>
  <c r="C7" i="73"/>
  <c r="C42" i="73" s="1"/>
  <c r="C81" i="72"/>
  <c r="C80" i="72"/>
  <c r="C79" i="72"/>
  <c r="C78" i="72"/>
  <c r="C77" i="72"/>
  <c r="C76" i="72"/>
  <c r="C75" i="72"/>
  <c r="C74" i="72"/>
  <c r="C73" i="72"/>
  <c r="C72" i="72"/>
  <c r="C71" i="72"/>
  <c r="C70" i="72"/>
  <c r="C69" i="72"/>
  <c r="C68" i="72"/>
  <c r="C67" i="72"/>
  <c r="C66" i="72"/>
  <c r="C65" i="72"/>
  <c r="C64" i="72"/>
  <c r="C63" i="72"/>
  <c r="C62" i="72"/>
  <c r="C61" i="72"/>
  <c r="C60" i="72"/>
  <c r="C59" i="72"/>
  <c r="C58" i="72"/>
  <c r="C57" i="72"/>
  <c r="C56" i="72"/>
  <c r="C55" i="72"/>
  <c r="C54" i="72"/>
  <c r="C53" i="72"/>
  <c r="C52" i="72"/>
  <c r="C51" i="72"/>
  <c r="C50" i="72"/>
  <c r="C49" i="72"/>
  <c r="C48" i="72"/>
  <c r="C47" i="72"/>
  <c r="C46" i="72"/>
  <c r="C45" i="72"/>
  <c r="C44" i="72"/>
  <c r="V42" i="72"/>
  <c r="U42" i="72"/>
  <c r="T42" i="72"/>
  <c r="S42" i="72"/>
  <c r="R42" i="72"/>
  <c r="Q42" i="72"/>
  <c r="P42" i="72"/>
  <c r="O42" i="72"/>
  <c r="N42" i="72"/>
  <c r="M42" i="72"/>
  <c r="L42" i="72"/>
  <c r="K42" i="72"/>
  <c r="J42" i="72"/>
  <c r="I42" i="72"/>
  <c r="H42" i="72"/>
  <c r="G42" i="72"/>
  <c r="F42" i="72"/>
  <c r="E42" i="72"/>
  <c r="D42" i="72"/>
  <c r="B42" i="72"/>
  <c r="C41" i="72"/>
  <c r="C40" i="72"/>
  <c r="C39" i="72"/>
  <c r="C38" i="72"/>
  <c r="C37" i="72"/>
  <c r="C36" i="72"/>
  <c r="C35" i="72"/>
  <c r="C34" i="72"/>
  <c r="C33" i="72"/>
  <c r="C32" i="72"/>
  <c r="C31" i="72"/>
  <c r="C30" i="72"/>
  <c r="C29" i="72"/>
  <c r="C28" i="72"/>
  <c r="C27" i="72"/>
  <c r="C26" i="72"/>
  <c r="C25" i="72"/>
  <c r="C24" i="72"/>
  <c r="C23" i="72"/>
  <c r="C22" i="72"/>
  <c r="C21" i="72"/>
  <c r="C20" i="72"/>
  <c r="C19" i="72"/>
  <c r="C18" i="72"/>
  <c r="C17" i="72"/>
  <c r="C16" i="72"/>
  <c r="C15" i="72"/>
  <c r="C14" i="72"/>
  <c r="C13" i="72"/>
  <c r="C12" i="72"/>
  <c r="C11" i="72"/>
  <c r="C10" i="72"/>
  <c r="C9" i="72"/>
  <c r="C8" i="72"/>
  <c r="C7" i="72"/>
  <c r="C81" i="71"/>
  <c r="C80" i="71"/>
  <c r="C79" i="71"/>
  <c r="C78" i="71"/>
  <c r="C77" i="71"/>
  <c r="C76" i="71"/>
  <c r="C75" i="71"/>
  <c r="C74" i="71"/>
  <c r="C73" i="71"/>
  <c r="C72" i="71"/>
  <c r="C71" i="71"/>
  <c r="C70" i="71"/>
  <c r="C69" i="71"/>
  <c r="C68" i="71"/>
  <c r="C67" i="71"/>
  <c r="C66" i="71"/>
  <c r="C65" i="71"/>
  <c r="C64" i="71"/>
  <c r="C63" i="71"/>
  <c r="C62" i="71"/>
  <c r="C61" i="71"/>
  <c r="C60" i="71"/>
  <c r="C59" i="71"/>
  <c r="C58" i="71"/>
  <c r="C57" i="71"/>
  <c r="C56" i="71"/>
  <c r="C55" i="71"/>
  <c r="C54" i="71"/>
  <c r="C53" i="71"/>
  <c r="C52" i="71"/>
  <c r="C51" i="71"/>
  <c r="C50" i="71"/>
  <c r="C49" i="71"/>
  <c r="C48" i="71"/>
  <c r="C47" i="71"/>
  <c r="C46" i="71"/>
  <c r="C45" i="71"/>
  <c r="C44" i="71"/>
  <c r="V42" i="71"/>
  <c r="U42" i="71"/>
  <c r="T42" i="71"/>
  <c r="S42" i="71"/>
  <c r="R42" i="71"/>
  <c r="Q42" i="71"/>
  <c r="P42" i="71"/>
  <c r="O42" i="71"/>
  <c r="N42" i="71"/>
  <c r="M42" i="71"/>
  <c r="L42" i="71"/>
  <c r="K42" i="71"/>
  <c r="J42" i="71"/>
  <c r="I42" i="71"/>
  <c r="H42" i="71"/>
  <c r="G42" i="71"/>
  <c r="F42" i="71"/>
  <c r="E42" i="71"/>
  <c r="D42" i="71"/>
  <c r="B42" i="71"/>
  <c r="C41" i="71"/>
  <c r="C40" i="71"/>
  <c r="C39" i="71"/>
  <c r="C38" i="71"/>
  <c r="C37" i="71"/>
  <c r="C36" i="71"/>
  <c r="C35" i="71"/>
  <c r="C34" i="71"/>
  <c r="C33" i="71"/>
  <c r="C32" i="71"/>
  <c r="C31" i="71"/>
  <c r="C30" i="71"/>
  <c r="C29" i="71"/>
  <c r="C28" i="71"/>
  <c r="C27" i="71"/>
  <c r="C26" i="71"/>
  <c r="C25" i="71"/>
  <c r="C24" i="71"/>
  <c r="C23" i="71"/>
  <c r="C22" i="71"/>
  <c r="C21" i="71"/>
  <c r="C20" i="71"/>
  <c r="C19" i="71"/>
  <c r="C18" i="71"/>
  <c r="C17" i="71"/>
  <c r="C16" i="71"/>
  <c r="C15" i="71"/>
  <c r="C14" i="71"/>
  <c r="C13" i="71"/>
  <c r="C12" i="71"/>
  <c r="C11" i="71"/>
  <c r="C10" i="71"/>
  <c r="C9" i="71"/>
  <c r="C8" i="71"/>
  <c r="C7" i="71"/>
  <c r="C42" i="71" s="1"/>
  <c r="C81" i="70"/>
  <c r="C80" i="70"/>
  <c r="C79" i="70"/>
  <c r="C78" i="70"/>
  <c r="C77" i="70"/>
  <c r="C76" i="70"/>
  <c r="C75" i="70"/>
  <c r="C74" i="70"/>
  <c r="C73" i="70"/>
  <c r="C72" i="70"/>
  <c r="C71" i="70"/>
  <c r="C70" i="70"/>
  <c r="C69" i="70"/>
  <c r="C68" i="70"/>
  <c r="C67" i="70"/>
  <c r="C66" i="70"/>
  <c r="C65" i="70"/>
  <c r="C64" i="70"/>
  <c r="C63" i="70"/>
  <c r="C62" i="70"/>
  <c r="C61" i="70"/>
  <c r="C60" i="70"/>
  <c r="C59" i="70"/>
  <c r="C58" i="70"/>
  <c r="C57" i="70"/>
  <c r="C56" i="70"/>
  <c r="C55" i="70"/>
  <c r="C54" i="70"/>
  <c r="C53" i="70"/>
  <c r="C52" i="70"/>
  <c r="C51" i="70"/>
  <c r="C50" i="70"/>
  <c r="C49" i="70"/>
  <c r="C48" i="70"/>
  <c r="C47" i="70"/>
  <c r="C46" i="70"/>
  <c r="C45" i="70"/>
  <c r="C44" i="70"/>
  <c r="V42" i="70"/>
  <c r="U42" i="70"/>
  <c r="T42" i="70"/>
  <c r="S42" i="70"/>
  <c r="R42" i="70"/>
  <c r="Q42" i="70"/>
  <c r="P42" i="70"/>
  <c r="O42" i="70"/>
  <c r="N42" i="70"/>
  <c r="M42" i="70"/>
  <c r="L42" i="70"/>
  <c r="K42" i="70"/>
  <c r="J42" i="70"/>
  <c r="I42" i="70"/>
  <c r="H42" i="70"/>
  <c r="G42" i="70"/>
  <c r="F42" i="70"/>
  <c r="E42" i="70"/>
  <c r="D42" i="70"/>
  <c r="B42" i="70"/>
  <c r="C41" i="70"/>
  <c r="C40" i="70"/>
  <c r="C39" i="70"/>
  <c r="C38" i="70"/>
  <c r="C37" i="70"/>
  <c r="C36" i="70"/>
  <c r="C35" i="70"/>
  <c r="C34" i="70"/>
  <c r="C33" i="70"/>
  <c r="C32" i="70"/>
  <c r="C31" i="70"/>
  <c r="C30" i="70"/>
  <c r="C29" i="70"/>
  <c r="C28" i="70"/>
  <c r="C27" i="70"/>
  <c r="C26" i="70"/>
  <c r="C25" i="70"/>
  <c r="C24" i="70"/>
  <c r="C23" i="70"/>
  <c r="C22" i="70"/>
  <c r="C21" i="70"/>
  <c r="C20" i="70"/>
  <c r="C19" i="70"/>
  <c r="C18" i="70"/>
  <c r="C17" i="70"/>
  <c r="C16" i="70"/>
  <c r="C15" i="70"/>
  <c r="C14" i="70"/>
  <c r="C13" i="70"/>
  <c r="C12" i="70"/>
  <c r="C11" i="70"/>
  <c r="C10" i="70"/>
  <c r="C9" i="70"/>
  <c r="C8" i="70"/>
  <c r="C7" i="70"/>
  <c r="C42" i="70" s="1"/>
  <c r="C81" i="69"/>
  <c r="C80" i="69"/>
  <c r="C79" i="69"/>
  <c r="C78" i="69"/>
  <c r="C77" i="69"/>
  <c r="C76" i="69"/>
  <c r="C75" i="69"/>
  <c r="C74" i="69"/>
  <c r="C73" i="69"/>
  <c r="C72" i="69"/>
  <c r="C71" i="69"/>
  <c r="C70" i="69"/>
  <c r="C69" i="69"/>
  <c r="C68" i="69"/>
  <c r="C67" i="69"/>
  <c r="C66" i="69"/>
  <c r="C65" i="69"/>
  <c r="C64" i="69"/>
  <c r="C63" i="69"/>
  <c r="C62" i="69"/>
  <c r="C61" i="69"/>
  <c r="C60" i="69"/>
  <c r="C59" i="69"/>
  <c r="C58" i="69"/>
  <c r="C57" i="69"/>
  <c r="C56" i="69"/>
  <c r="C55" i="69"/>
  <c r="C54" i="69"/>
  <c r="C53" i="69"/>
  <c r="C52" i="69"/>
  <c r="C51" i="69"/>
  <c r="C50" i="69"/>
  <c r="C49" i="69"/>
  <c r="C48" i="69"/>
  <c r="C47" i="69"/>
  <c r="C46" i="69"/>
  <c r="C45" i="69"/>
  <c r="C44" i="69"/>
  <c r="V42" i="69"/>
  <c r="U42" i="69"/>
  <c r="T42" i="69"/>
  <c r="S42" i="69"/>
  <c r="R42" i="69"/>
  <c r="Q42" i="69"/>
  <c r="P42" i="69"/>
  <c r="O42" i="69"/>
  <c r="N42" i="69"/>
  <c r="M42" i="69"/>
  <c r="L42" i="69"/>
  <c r="K42" i="69"/>
  <c r="J42" i="69"/>
  <c r="I42" i="69"/>
  <c r="H42" i="69"/>
  <c r="G42" i="69"/>
  <c r="F42" i="69"/>
  <c r="E42" i="69"/>
  <c r="D42" i="69"/>
  <c r="B42" i="69"/>
  <c r="C41" i="69"/>
  <c r="C40" i="69"/>
  <c r="C39" i="69"/>
  <c r="C38" i="69"/>
  <c r="C37" i="69"/>
  <c r="C36" i="69"/>
  <c r="C35" i="69"/>
  <c r="C34" i="69"/>
  <c r="C33" i="69"/>
  <c r="C32" i="69"/>
  <c r="C31" i="69"/>
  <c r="C30" i="69"/>
  <c r="C29" i="69"/>
  <c r="C28" i="69"/>
  <c r="C27" i="69"/>
  <c r="C26" i="69"/>
  <c r="C25" i="69"/>
  <c r="C24" i="69"/>
  <c r="C23" i="69"/>
  <c r="C22" i="69"/>
  <c r="C21" i="69"/>
  <c r="C20" i="69"/>
  <c r="C19" i="69"/>
  <c r="C18" i="69"/>
  <c r="C17" i="69"/>
  <c r="C16" i="69"/>
  <c r="C15" i="69"/>
  <c r="C14" i="69"/>
  <c r="C13" i="69"/>
  <c r="C12" i="69"/>
  <c r="C11" i="69"/>
  <c r="C10" i="69"/>
  <c r="C9" i="69"/>
  <c r="C8" i="69"/>
  <c r="C7" i="69"/>
  <c r="C42" i="69" s="1"/>
  <c r="C81" i="68"/>
  <c r="C80" i="68"/>
  <c r="C79" i="68"/>
  <c r="C78" i="68"/>
  <c r="C77" i="68"/>
  <c r="C76" i="68"/>
  <c r="C75" i="68"/>
  <c r="C74" i="68"/>
  <c r="C73" i="68"/>
  <c r="C72" i="68"/>
  <c r="C71" i="68"/>
  <c r="C70" i="68"/>
  <c r="C69" i="68"/>
  <c r="C68" i="68"/>
  <c r="C67" i="68"/>
  <c r="C66" i="68"/>
  <c r="C65" i="68"/>
  <c r="C64" i="68"/>
  <c r="C63" i="68"/>
  <c r="C62" i="68"/>
  <c r="C61" i="68"/>
  <c r="C60" i="68"/>
  <c r="C59" i="68"/>
  <c r="C58" i="68"/>
  <c r="C57" i="68"/>
  <c r="C56" i="68"/>
  <c r="C55" i="68"/>
  <c r="C54" i="68"/>
  <c r="C53" i="68"/>
  <c r="C52" i="68"/>
  <c r="C51" i="68"/>
  <c r="C50" i="68"/>
  <c r="C49" i="68"/>
  <c r="C48" i="68"/>
  <c r="C47" i="68"/>
  <c r="C46" i="68"/>
  <c r="C45" i="68"/>
  <c r="C44" i="68"/>
  <c r="V42" i="68"/>
  <c r="U42" i="68"/>
  <c r="T42" i="68"/>
  <c r="S42" i="68"/>
  <c r="R42" i="68"/>
  <c r="Q42" i="68"/>
  <c r="P42" i="68"/>
  <c r="O42" i="68"/>
  <c r="N42" i="68"/>
  <c r="M42" i="68"/>
  <c r="L42" i="68"/>
  <c r="K42" i="68"/>
  <c r="J42" i="68"/>
  <c r="I42" i="68"/>
  <c r="H42" i="68"/>
  <c r="G42" i="68"/>
  <c r="F42" i="68"/>
  <c r="E42" i="68"/>
  <c r="D42" i="68"/>
  <c r="B42" i="68"/>
  <c r="C41" i="68"/>
  <c r="C40" i="68"/>
  <c r="C39" i="68"/>
  <c r="C38" i="68"/>
  <c r="C37" i="68"/>
  <c r="C36" i="68"/>
  <c r="C35" i="68"/>
  <c r="C34" i="68"/>
  <c r="C33" i="68"/>
  <c r="C32" i="68"/>
  <c r="C31" i="68"/>
  <c r="C30" i="68"/>
  <c r="C29" i="68"/>
  <c r="C28" i="68"/>
  <c r="C27" i="68"/>
  <c r="C26" i="68"/>
  <c r="C25" i="68"/>
  <c r="C24" i="68"/>
  <c r="C23" i="68"/>
  <c r="C22" i="68"/>
  <c r="C21" i="68"/>
  <c r="C20" i="68"/>
  <c r="C19" i="68"/>
  <c r="C18" i="68"/>
  <c r="C17" i="68"/>
  <c r="C16" i="68"/>
  <c r="C15" i="68"/>
  <c r="C14" i="68"/>
  <c r="C13" i="68"/>
  <c r="C12" i="68"/>
  <c r="C11" i="68"/>
  <c r="C10" i="68"/>
  <c r="C9" i="68"/>
  <c r="C8" i="68"/>
  <c r="C7" i="68"/>
  <c r="C81" i="67"/>
  <c r="C80" i="67"/>
  <c r="C79" i="67"/>
  <c r="C78" i="67"/>
  <c r="C77" i="67"/>
  <c r="C76" i="67"/>
  <c r="C75" i="67"/>
  <c r="C74" i="67"/>
  <c r="C73" i="67"/>
  <c r="C72" i="67"/>
  <c r="C71" i="67"/>
  <c r="C70" i="67"/>
  <c r="C69" i="67"/>
  <c r="C68" i="67"/>
  <c r="C67" i="67"/>
  <c r="C66" i="67"/>
  <c r="C65" i="67"/>
  <c r="C64" i="67"/>
  <c r="C63" i="67"/>
  <c r="C62" i="67"/>
  <c r="C61" i="67"/>
  <c r="C60" i="67"/>
  <c r="C59" i="67"/>
  <c r="C58" i="67"/>
  <c r="C57" i="67"/>
  <c r="C56" i="67"/>
  <c r="C55" i="67"/>
  <c r="C54" i="67"/>
  <c r="C53" i="67"/>
  <c r="C52" i="67"/>
  <c r="C51" i="67"/>
  <c r="C50" i="67"/>
  <c r="C49" i="67"/>
  <c r="C48" i="67"/>
  <c r="C47" i="67"/>
  <c r="C46" i="67"/>
  <c r="C45" i="67"/>
  <c r="C44" i="67"/>
  <c r="V42" i="67"/>
  <c r="U42" i="67"/>
  <c r="T42" i="67"/>
  <c r="S42" i="67"/>
  <c r="R42" i="67"/>
  <c r="Q42" i="67"/>
  <c r="P42" i="67"/>
  <c r="O42" i="67"/>
  <c r="N42" i="67"/>
  <c r="M42" i="67"/>
  <c r="L42" i="67"/>
  <c r="K42" i="67"/>
  <c r="J42" i="67"/>
  <c r="I42" i="67"/>
  <c r="H42" i="67"/>
  <c r="G42" i="67"/>
  <c r="F42" i="67"/>
  <c r="E42" i="67"/>
  <c r="D42" i="67"/>
  <c r="B42" i="67"/>
  <c r="C41" i="67"/>
  <c r="C40" i="67"/>
  <c r="C39" i="67"/>
  <c r="C38" i="67"/>
  <c r="C37" i="67"/>
  <c r="C36" i="67"/>
  <c r="C35" i="67"/>
  <c r="C34" i="67"/>
  <c r="C33" i="67"/>
  <c r="C32" i="67"/>
  <c r="C31" i="67"/>
  <c r="C30" i="67"/>
  <c r="C29" i="67"/>
  <c r="C28" i="67"/>
  <c r="C27" i="67"/>
  <c r="C26" i="67"/>
  <c r="C25" i="67"/>
  <c r="C24" i="67"/>
  <c r="C23" i="67"/>
  <c r="C22" i="67"/>
  <c r="C21" i="67"/>
  <c r="C20" i="67"/>
  <c r="C19" i="67"/>
  <c r="C18" i="67"/>
  <c r="C17" i="67"/>
  <c r="C16" i="67"/>
  <c r="C15" i="67"/>
  <c r="C14" i="67"/>
  <c r="C13" i="67"/>
  <c r="C12" i="67"/>
  <c r="C11" i="67"/>
  <c r="C10" i="67"/>
  <c r="C9" i="67"/>
  <c r="C8" i="67"/>
  <c r="C7" i="67"/>
  <c r="C42" i="67" s="1"/>
  <c r="C81" i="66"/>
  <c r="C80" i="66"/>
  <c r="C79" i="66"/>
  <c r="C78" i="66"/>
  <c r="C77" i="66"/>
  <c r="C76" i="66"/>
  <c r="C75" i="66"/>
  <c r="C74" i="66"/>
  <c r="C73" i="66"/>
  <c r="C72" i="66"/>
  <c r="C71" i="66"/>
  <c r="C70" i="66"/>
  <c r="C69" i="66"/>
  <c r="C68" i="66"/>
  <c r="C67" i="66"/>
  <c r="C66" i="66"/>
  <c r="C65" i="66"/>
  <c r="C64" i="66"/>
  <c r="C63" i="66"/>
  <c r="C62" i="66"/>
  <c r="C61" i="66"/>
  <c r="C60" i="66"/>
  <c r="C59" i="66"/>
  <c r="C58" i="66"/>
  <c r="C57" i="66"/>
  <c r="C56" i="66"/>
  <c r="C55" i="66"/>
  <c r="C54" i="66"/>
  <c r="C53" i="66"/>
  <c r="C52" i="66"/>
  <c r="C51" i="66"/>
  <c r="C50" i="66"/>
  <c r="C49" i="66"/>
  <c r="C48" i="66"/>
  <c r="C47" i="66"/>
  <c r="C46" i="66"/>
  <c r="C45" i="66"/>
  <c r="C44" i="66"/>
  <c r="V42" i="66"/>
  <c r="U42" i="66"/>
  <c r="T42" i="66"/>
  <c r="S42" i="66"/>
  <c r="R42" i="66"/>
  <c r="Q42" i="66"/>
  <c r="P42" i="66"/>
  <c r="O42" i="66"/>
  <c r="N42" i="66"/>
  <c r="M42" i="66"/>
  <c r="L42" i="66"/>
  <c r="K42" i="66"/>
  <c r="J42" i="66"/>
  <c r="I42" i="66"/>
  <c r="H42" i="66"/>
  <c r="G42" i="66"/>
  <c r="F42" i="66"/>
  <c r="E42" i="66"/>
  <c r="D42" i="66"/>
  <c r="B42" i="66"/>
  <c r="C41" i="66"/>
  <c r="C40" i="66"/>
  <c r="C39" i="66"/>
  <c r="C38" i="66"/>
  <c r="C37" i="66"/>
  <c r="C36" i="66"/>
  <c r="C35" i="66"/>
  <c r="C34" i="66"/>
  <c r="C33" i="66"/>
  <c r="C32" i="66"/>
  <c r="C31" i="66"/>
  <c r="C30" i="66"/>
  <c r="C29" i="66"/>
  <c r="C28" i="66"/>
  <c r="C27" i="66"/>
  <c r="C26" i="66"/>
  <c r="C25" i="66"/>
  <c r="C24" i="66"/>
  <c r="C23" i="66"/>
  <c r="C22" i="66"/>
  <c r="C21" i="66"/>
  <c r="C20" i="66"/>
  <c r="C19" i="66"/>
  <c r="C18" i="66"/>
  <c r="C17" i="66"/>
  <c r="C16" i="66"/>
  <c r="C15" i="66"/>
  <c r="C14" i="66"/>
  <c r="C13" i="66"/>
  <c r="C12" i="66"/>
  <c r="C11" i="66"/>
  <c r="C10" i="66"/>
  <c r="C9" i="66"/>
  <c r="C8" i="66"/>
  <c r="C7" i="66"/>
  <c r="C81" i="65"/>
  <c r="C80" i="65"/>
  <c r="C79" i="65"/>
  <c r="C78" i="65"/>
  <c r="C77" i="65"/>
  <c r="C76" i="65"/>
  <c r="C75" i="65"/>
  <c r="C74" i="65"/>
  <c r="C73" i="65"/>
  <c r="C72" i="65"/>
  <c r="C71" i="65"/>
  <c r="C70" i="65"/>
  <c r="C69" i="65"/>
  <c r="C68" i="65"/>
  <c r="C67" i="65"/>
  <c r="C66" i="65"/>
  <c r="C65" i="65"/>
  <c r="C64" i="65"/>
  <c r="C63" i="65"/>
  <c r="C62" i="65"/>
  <c r="C61" i="65"/>
  <c r="C60" i="65"/>
  <c r="C59" i="65"/>
  <c r="C58" i="65"/>
  <c r="C57" i="65"/>
  <c r="C56" i="65"/>
  <c r="C55" i="65"/>
  <c r="C54" i="65"/>
  <c r="C53" i="65"/>
  <c r="C52" i="65"/>
  <c r="C51" i="65"/>
  <c r="C50" i="65"/>
  <c r="C49" i="65"/>
  <c r="C48" i="65"/>
  <c r="C47" i="65"/>
  <c r="C46" i="65"/>
  <c r="C45" i="65"/>
  <c r="C44" i="65"/>
  <c r="V42" i="65"/>
  <c r="U42" i="65"/>
  <c r="T42" i="65"/>
  <c r="S42" i="65"/>
  <c r="R42" i="65"/>
  <c r="Q42" i="65"/>
  <c r="P42" i="65"/>
  <c r="O42" i="65"/>
  <c r="N42" i="65"/>
  <c r="M42" i="65"/>
  <c r="L42" i="65"/>
  <c r="K42" i="65"/>
  <c r="J42" i="65"/>
  <c r="I42" i="65"/>
  <c r="H42" i="65"/>
  <c r="G42" i="65"/>
  <c r="F42" i="65"/>
  <c r="E42" i="65"/>
  <c r="D42" i="65"/>
  <c r="B42" i="65"/>
  <c r="C41" i="65"/>
  <c r="C40" i="65"/>
  <c r="C39" i="65"/>
  <c r="C38" i="65"/>
  <c r="C37" i="65"/>
  <c r="C36" i="65"/>
  <c r="C35" i="65"/>
  <c r="C34" i="65"/>
  <c r="C33" i="65"/>
  <c r="C32" i="65"/>
  <c r="C31" i="65"/>
  <c r="C30" i="65"/>
  <c r="C29" i="65"/>
  <c r="C28" i="65"/>
  <c r="C27" i="65"/>
  <c r="C26" i="65"/>
  <c r="C25" i="65"/>
  <c r="C24" i="65"/>
  <c r="C23" i="65"/>
  <c r="C22" i="65"/>
  <c r="C21" i="65"/>
  <c r="C20" i="65"/>
  <c r="C19" i="65"/>
  <c r="C18" i="65"/>
  <c r="C17" i="65"/>
  <c r="C16" i="65"/>
  <c r="C15" i="65"/>
  <c r="C14" i="65"/>
  <c r="C13" i="65"/>
  <c r="C12" i="65"/>
  <c r="C11" i="65"/>
  <c r="C10" i="65"/>
  <c r="C9" i="65"/>
  <c r="C8" i="65"/>
  <c r="C7" i="65"/>
  <c r="C42" i="65" s="1"/>
  <c r="C81" i="64"/>
  <c r="C80" i="64"/>
  <c r="C79" i="64"/>
  <c r="C78" i="64"/>
  <c r="C77" i="64"/>
  <c r="C76" i="64"/>
  <c r="C75" i="64"/>
  <c r="C74" i="64"/>
  <c r="C73" i="64"/>
  <c r="C72" i="64"/>
  <c r="C71" i="64"/>
  <c r="C70" i="64"/>
  <c r="C69" i="64"/>
  <c r="C68" i="64"/>
  <c r="C67" i="64"/>
  <c r="C66" i="64"/>
  <c r="C65" i="64"/>
  <c r="C64" i="64"/>
  <c r="C63" i="64"/>
  <c r="C62" i="64"/>
  <c r="C61" i="64"/>
  <c r="C60" i="64"/>
  <c r="C59" i="64"/>
  <c r="C58" i="64"/>
  <c r="C57" i="64"/>
  <c r="C56" i="64"/>
  <c r="C55" i="64"/>
  <c r="C54" i="64"/>
  <c r="C53" i="64"/>
  <c r="C52" i="64"/>
  <c r="C51" i="64"/>
  <c r="C50" i="64"/>
  <c r="C49" i="64"/>
  <c r="C48" i="64"/>
  <c r="C47" i="64"/>
  <c r="C46" i="64"/>
  <c r="C45" i="64"/>
  <c r="C44" i="64"/>
  <c r="V42" i="64"/>
  <c r="U42" i="64"/>
  <c r="T42" i="64"/>
  <c r="S42" i="64"/>
  <c r="R42" i="64"/>
  <c r="Q42" i="64"/>
  <c r="P42" i="64"/>
  <c r="O42" i="64"/>
  <c r="N42" i="64"/>
  <c r="M42" i="64"/>
  <c r="L42" i="64"/>
  <c r="K42" i="64"/>
  <c r="J42" i="64"/>
  <c r="I42" i="64"/>
  <c r="H42" i="64"/>
  <c r="G42" i="64"/>
  <c r="F42" i="64"/>
  <c r="E42" i="64"/>
  <c r="D42" i="64"/>
  <c r="B42" i="64"/>
  <c r="C41" i="64"/>
  <c r="C40" i="64"/>
  <c r="C39" i="64"/>
  <c r="C38" i="64"/>
  <c r="C37" i="64"/>
  <c r="C36" i="64"/>
  <c r="C35" i="64"/>
  <c r="C34" i="64"/>
  <c r="C33" i="64"/>
  <c r="C32" i="64"/>
  <c r="C31" i="64"/>
  <c r="C30" i="64"/>
  <c r="C29" i="64"/>
  <c r="C28" i="64"/>
  <c r="C27" i="64"/>
  <c r="C26" i="64"/>
  <c r="C25" i="64"/>
  <c r="C24" i="64"/>
  <c r="C23" i="64"/>
  <c r="C22" i="64"/>
  <c r="C21" i="64"/>
  <c r="C20" i="64"/>
  <c r="C19" i="64"/>
  <c r="C18" i="64"/>
  <c r="C17" i="64"/>
  <c r="C16" i="64"/>
  <c r="C15" i="64"/>
  <c r="C14" i="64"/>
  <c r="C13" i="64"/>
  <c r="C12" i="64"/>
  <c r="C11" i="64"/>
  <c r="C10" i="64"/>
  <c r="C9" i="64"/>
  <c r="C8" i="64"/>
  <c r="C7" i="64"/>
  <c r="C42" i="64" s="1"/>
  <c r="C81" i="63"/>
  <c r="C80" i="63"/>
  <c r="C79" i="63"/>
  <c r="C78" i="63"/>
  <c r="C77" i="63"/>
  <c r="C76" i="63"/>
  <c r="C75" i="63"/>
  <c r="C74" i="63"/>
  <c r="C73" i="63"/>
  <c r="C72" i="63"/>
  <c r="C71" i="63"/>
  <c r="C70" i="63"/>
  <c r="C69" i="63"/>
  <c r="C68" i="63"/>
  <c r="C67" i="63"/>
  <c r="C66" i="63"/>
  <c r="C65" i="63"/>
  <c r="C64" i="63"/>
  <c r="C63" i="63"/>
  <c r="C62" i="63"/>
  <c r="C61" i="63"/>
  <c r="C60" i="63"/>
  <c r="C59" i="63"/>
  <c r="C58" i="63"/>
  <c r="C57" i="63"/>
  <c r="C56" i="63"/>
  <c r="C55" i="63"/>
  <c r="C54" i="63"/>
  <c r="C53" i="63"/>
  <c r="C52" i="63"/>
  <c r="C51" i="63"/>
  <c r="C50" i="63"/>
  <c r="C49" i="63"/>
  <c r="C48" i="63"/>
  <c r="C47" i="63"/>
  <c r="C46" i="63"/>
  <c r="C45" i="63"/>
  <c r="C44" i="63"/>
  <c r="V42" i="63"/>
  <c r="U42" i="63"/>
  <c r="T42" i="63"/>
  <c r="S42" i="63"/>
  <c r="R42" i="63"/>
  <c r="Q42" i="63"/>
  <c r="P42" i="63"/>
  <c r="O42" i="63"/>
  <c r="N42" i="63"/>
  <c r="M42" i="63"/>
  <c r="L42" i="63"/>
  <c r="K42" i="63"/>
  <c r="J42" i="63"/>
  <c r="I42" i="63"/>
  <c r="H42" i="63"/>
  <c r="G42" i="63"/>
  <c r="F42" i="63"/>
  <c r="E42" i="63"/>
  <c r="D42" i="63"/>
  <c r="B42" i="63"/>
  <c r="C41" i="63"/>
  <c r="C40" i="63"/>
  <c r="C39" i="63"/>
  <c r="C38" i="63"/>
  <c r="C37" i="63"/>
  <c r="C36" i="63"/>
  <c r="C35" i="63"/>
  <c r="C34" i="63"/>
  <c r="C33" i="63"/>
  <c r="C32" i="63"/>
  <c r="C31" i="63"/>
  <c r="C30" i="63"/>
  <c r="C29" i="63"/>
  <c r="C28" i="63"/>
  <c r="C27" i="63"/>
  <c r="C26" i="63"/>
  <c r="C25" i="63"/>
  <c r="C24" i="63"/>
  <c r="C23" i="63"/>
  <c r="C22" i="63"/>
  <c r="C21" i="63"/>
  <c r="C20" i="63"/>
  <c r="C19" i="63"/>
  <c r="C18" i="63"/>
  <c r="C17" i="63"/>
  <c r="C16" i="63"/>
  <c r="C15" i="63"/>
  <c r="C14" i="63"/>
  <c r="C13" i="63"/>
  <c r="C12" i="63"/>
  <c r="C11" i="63"/>
  <c r="C10" i="63"/>
  <c r="C9" i="63"/>
  <c r="C8" i="63"/>
  <c r="C7" i="63"/>
  <c r="C42" i="63" s="1"/>
  <c r="C81" i="62"/>
  <c r="C80" i="62"/>
  <c r="C79" i="62"/>
  <c r="C78" i="62"/>
  <c r="C77" i="62"/>
  <c r="C76" i="62"/>
  <c r="C75" i="62"/>
  <c r="C74" i="62"/>
  <c r="C73" i="62"/>
  <c r="C72" i="62"/>
  <c r="C71" i="62"/>
  <c r="C70" i="62"/>
  <c r="C69" i="62"/>
  <c r="C68" i="62"/>
  <c r="C67" i="62"/>
  <c r="C66" i="62"/>
  <c r="C65" i="62"/>
  <c r="C64" i="62"/>
  <c r="C63" i="62"/>
  <c r="C62" i="62"/>
  <c r="C61" i="62"/>
  <c r="C60" i="62"/>
  <c r="C59" i="62"/>
  <c r="C58" i="62"/>
  <c r="C57" i="62"/>
  <c r="C56" i="62"/>
  <c r="C55" i="62"/>
  <c r="C54" i="62"/>
  <c r="C53" i="62"/>
  <c r="C52" i="62"/>
  <c r="C51" i="62"/>
  <c r="C50" i="62"/>
  <c r="C49" i="62"/>
  <c r="C48" i="62"/>
  <c r="C47" i="62"/>
  <c r="C46" i="62"/>
  <c r="C45" i="62"/>
  <c r="C44" i="62"/>
  <c r="V42" i="62"/>
  <c r="U42" i="62"/>
  <c r="T42" i="62"/>
  <c r="S42" i="62"/>
  <c r="R42" i="62"/>
  <c r="Q42" i="62"/>
  <c r="P42" i="62"/>
  <c r="O42" i="62"/>
  <c r="N42" i="62"/>
  <c r="M42" i="62"/>
  <c r="L42" i="62"/>
  <c r="K42" i="62"/>
  <c r="J42" i="62"/>
  <c r="I42" i="62"/>
  <c r="H42" i="62"/>
  <c r="G42" i="62"/>
  <c r="F42" i="62"/>
  <c r="E42" i="62"/>
  <c r="D42" i="62"/>
  <c r="B42" i="62"/>
  <c r="C41" i="62"/>
  <c r="C40" i="62"/>
  <c r="C39" i="62"/>
  <c r="C38" i="62"/>
  <c r="C37" i="62"/>
  <c r="C36" i="62"/>
  <c r="C35" i="62"/>
  <c r="C34" i="62"/>
  <c r="C33" i="62"/>
  <c r="C32" i="62"/>
  <c r="C31" i="62"/>
  <c r="C30" i="62"/>
  <c r="C29" i="62"/>
  <c r="C28" i="62"/>
  <c r="C27" i="62"/>
  <c r="C26" i="62"/>
  <c r="C25" i="62"/>
  <c r="C24" i="62"/>
  <c r="C23" i="62"/>
  <c r="C22" i="62"/>
  <c r="C21" i="62"/>
  <c r="C20" i="62"/>
  <c r="C19" i="62"/>
  <c r="C18" i="62"/>
  <c r="C17" i="62"/>
  <c r="C16" i="62"/>
  <c r="C15" i="62"/>
  <c r="C14" i="62"/>
  <c r="C13" i="62"/>
  <c r="C12" i="62"/>
  <c r="C11" i="62"/>
  <c r="C10" i="62"/>
  <c r="C9" i="62"/>
  <c r="C8" i="62"/>
  <c r="C7" i="62"/>
  <c r="C42" i="62" s="1"/>
  <c r="C81" i="61"/>
  <c r="C80" i="61"/>
  <c r="C79" i="61"/>
  <c r="C78" i="61"/>
  <c r="C77" i="61"/>
  <c r="C76" i="61"/>
  <c r="C75" i="61"/>
  <c r="C74" i="61"/>
  <c r="C73" i="61"/>
  <c r="C72" i="61"/>
  <c r="C71" i="61"/>
  <c r="C70" i="61"/>
  <c r="C69" i="61"/>
  <c r="C68" i="61"/>
  <c r="C67" i="61"/>
  <c r="C66" i="61"/>
  <c r="C65" i="61"/>
  <c r="C64" i="61"/>
  <c r="C63" i="61"/>
  <c r="C62" i="61"/>
  <c r="C61" i="61"/>
  <c r="C60" i="61"/>
  <c r="C59" i="61"/>
  <c r="C58" i="61"/>
  <c r="C57" i="61"/>
  <c r="C56" i="61"/>
  <c r="C55" i="61"/>
  <c r="C54" i="61"/>
  <c r="C53" i="61"/>
  <c r="C52" i="61"/>
  <c r="C51" i="61"/>
  <c r="C50" i="61"/>
  <c r="C49" i="61"/>
  <c r="C48" i="61"/>
  <c r="C47" i="61"/>
  <c r="C46" i="61"/>
  <c r="C45" i="61"/>
  <c r="C44" i="61"/>
  <c r="V42" i="61"/>
  <c r="U42" i="61"/>
  <c r="T42" i="61"/>
  <c r="S42" i="61"/>
  <c r="R42" i="61"/>
  <c r="Q42" i="61"/>
  <c r="P42" i="61"/>
  <c r="O42" i="61"/>
  <c r="N42" i="61"/>
  <c r="M42" i="61"/>
  <c r="L42" i="61"/>
  <c r="K42" i="61"/>
  <c r="J42" i="61"/>
  <c r="I42" i="61"/>
  <c r="H42" i="61"/>
  <c r="G42" i="61"/>
  <c r="F42" i="61"/>
  <c r="E42" i="61"/>
  <c r="D42" i="61"/>
  <c r="B42" i="61"/>
  <c r="C41" i="61"/>
  <c r="C40" i="61"/>
  <c r="C39" i="61"/>
  <c r="C38" i="61"/>
  <c r="C37" i="61"/>
  <c r="C36" i="61"/>
  <c r="C35" i="61"/>
  <c r="C34" i="61"/>
  <c r="C33" i="61"/>
  <c r="C32" i="61"/>
  <c r="C31" i="61"/>
  <c r="C30" i="61"/>
  <c r="C29" i="61"/>
  <c r="C28" i="61"/>
  <c r="C27" i="61"/>
  <c r="C26" i="61"/>
  <c r="C25" i="61"/>
  <c r="C24" i="61"/>
  <c r="C23" i="61"/>
  <c r="C22" i="61"/>
  <c r="C21" i="61"/>
  <c r="C20" i="61"/>
  <c r="C19" i="61"/>
  <c r="C18" i="61"/>
  <c r="C17" i="61"/>
  <c r="C16" i="61"/>
  <c r="C15" i="61"/>
  <c r="C14" i="61"/>
  <c r="C13" i="61"/>
  <c r="C12" i="61"/>
  <c r="C11" i="61"/>
  <c r="C10" i="61"/>
  <c r="C9" i="61"/>
  <c r="C8" i="61"/>
  <c r="C7" i="61"/>
  <c r="C42" i="61" s="1"/>
  <c r="C81" i="60"/>
  <c r="C80" i="60"/>
  <c r="C79" i="60"/>
  <c r="C78" i="60"/>
  <c r="C77" i="60"/>
  <c r="C76" i="60"/>
  <c r="C75" i="60"/>
  <c r="C74" i="60"/>
  <c r="C73" i="60"/>
  <c r="C72" i="60"/>
  <c r="C71" i="60"/>
  <c r="C70" i="60"/>
  <c r="C69" i="60"/>
  <c r="C68" i="60"/>
  <c r="C67" i="60"/>
  <c r="C66" i="60"/>
  <c r="C65" i="60"/>
  <c r="C64" i="60"/>
  <c r="C63" i="60"/>
  <c r="C62" i="60"/>
  <c r="C61" i="60"/>
  <c r="C60" i="60"/>
  <c r="C59" i="60"/>
  <c r="C58" i="60"/>
  <c r="C57" i="60"/>
  <c r="C56" i="60"/>
  <c r="C55" i="60"/>
  <c r="C54" i="60"/>
  <c r="C53" i="60"/>
  <c r="C52" i="60"/>
  <c r="C51" i="60"/>
  <c r="C50" i="60"/>
  <c r="C49" i="60"/>
  <c r="C48" i="60"/>
  <c r="C47" i="60"/>
  <c r="C46" i="60"/>
  <c r="C45" i="60"/>
  <c r="C44" i="60"/>
  <c r="V42" i="60"/>
  <c r="U42" i="60"/>
  <c r="T42" i="60"/>
  <c r="S42" i="60"/>
  <c r="R42" i="60"/>
  <c r="Q42" i="60"/>
  <c r="P42" i="60"/>
  <c r="O42" i="60"/>
  <c r="N42" i="60"/>
  <c r="M42" i="60"/>
  <c r="L42" i="60"/>
  <c r="K42" i="60"/>
  <c r="J42" i="60"/>
  <c r="I42" i="60"/>
  <c r="H42" i="60"/>
  <c r="G42" i="60"/>
  <c r="F42" i="60"/>
  <c r="E42" i="60"/>
  <c r="D42" i="60"/>
  <c r="B42" i="60"/>
  <c r="C41" i="60"/>
  <c r="C40" i="60"/>
  <c r="C39" i="60"/>
  <c r="C38" i="60"/>
  <c r="C37" i="60"/>
  <c r="C36" i="60"/>
  <c r="C35" i="60"/>
  <c r="C34" i="60"/>
  <c r="C33" i="60"/>
  <c r="C32" i="60"/>
  <c r="C31" i="60"/>
  <c r="C30" i="60"/>
  <c r="C29" i="60"/>
  <c r="C28" i="60"/>
  <c r="C27" i="60"/>
  <c r="C26" i="60"/>
  <c r="C25" i="60"/>
  <c r="C24" i="60"/>
  <c r="C23" i="60"/>
  <c r="C22" i="60"/>
  <c r="C21" i="60"/>
  <c r="C20" i="60"/>
  <c r="C19" i="60"/>
  <c r="C18" i="60"/>
  <c r="C17" i="60"/>
  <c r="C16" i="60"/>
  <c r="C15" i="60"/>
  <c r="C14" i="60"/>
  <c r="C13" i="60"/>
  <c r="C12" i="60"/>
  <c r="C11" i="60"/>
  <c r="C10" i="60"/>
  <c r="C9" i="60"/>
  <c r="C8" i="60"/>
  <c r="C7" i="60"/>
  <c r="C42" i="60" s="1"/>
  <c r="C81" i="59"/>
  <c r="C80" i="59"/>
  <c r="C79" i="59"/>
  <c r="C78" i="59"/>
  <c r="C77" i="59"/>
  <c r="C76" i="59"/>
  <c r="C75" i="59"/>
  <c r="C74" i="59"/>
  <c r="C73" i="59"/>
  <c r="C72" i="59"/>
  <c r="C71" i="59"/>
  <c r="C70" i="59"/>
  <c r="C69" i="59"/>
  <c r="C68" i="59"/>
  <c r="C67" i="59"/>
  <c r="C66" i="59"/>
  <c r="C65" i="59"/>
  <c r="C64" i="59"/>
  <c r="C63" i="59"/>
  <c r="C62" i="59"/>
  <c r="C61" i="59"/>
  <c r="C60" i="59"/>
  <c r="C59" i="59"/>
  <c r="C58" i="59"/>
  <c r="C57" i="59"/>
  <c r="C56" i="59"/>
  <c r="C55" i="59"/>
  <c r="C54" i="59"/>
  <c r="C53" i="59"/>
  <c r="C52" i="59"/>
  <c r="C51" i="59"/>
  <c r="C50" i="59"/>
  <c r="C49" i="59"/>
  <c r="C48" i="59"/>
  <c r="C47" i="59"/>
  <c r="C46" i="59"/>
  <c r="C45" i="59"/>
  <c r="C44" i="59"/>
  <c r="V42" i="59"/>
  <c r="U42" i="59"/>
  <c r="T42" i="59"/>
  <c r="S42" i="59"/>
  <c r="R42" i="59"/>
  <c r="Q42" i="59"/>
  <c r="P42" i="59"/>
  <c r="O42" i="59"/>
  <c r="N42" i="59"/>
  <c r="M42" i="59"/>
  <c r="L42" i="59"/>
  <c r="K42" i="59"/>
  <c r="J42" i="59"/>
  <c r="I42" i="59"/>
  <c r="H42" i="59"/>
  <c r="G42" i="59"/>
  <c r="F42" i="59"/>
  <c r="E42" i="59"/>
  <c r="D42" i="59"/>
  <c r="B42" i="59"/>
  <c r="C41" i="59"/>
  <c r="C40" i="59"/>
  <c r="C39" i="59"/>
  <c r="C38" i="59"/>
  <c r="C37" i="59"/>
  <c r="C36" i="59"/>
  <c r="C35" i="59"/>
  <c r="C34" i="59"/>
  <c r="C33" i="59"/>
  <c r="C32" i="59"/>
  <c r="C31" i="59"/>
  <c r="C30" i="59"/>
  <c r="C29" i="59"/>
  <c r="C28" i="59"/>
  <c r="C27" i="59"/>
  <c r="C26" i="59"/>
  <c r="C25" i="59"/>
  <c r="C24" i="59"/>
  <c r="C23" i="59"/>
  <c r="C22" i="59"/>
  <c r="C21" i="59"/>
  <c r="C20" i="59"/>
  <c r="C19" i="59"/>
  <c r="C18" i="59"/>
  <c r="C17" i="59"/>
  <c r="C16" i="59"/>
  <c r="C15" i="59"/>
  <c r="C14" i="59"/>
  <c r="C13" i="59"/>
  <c r="C12" i="59"/>
  <c r="C11" i="59"/>
  <c r="C10" i="59"/>
  <c r="C9" i="59"/>
  <c r="C8" i="59"/>
  <c r="C7" i="59"/>
  <c r="C42" i="59" s="1"/>
  <c r="C81" i="58"/>
  <c r="C80" i="58"/>
  <c r="C79" i="58"/>
  <c r="C78" i="58"/>
  <c r="C77" i="58"/>
  <c r="C76" i="58"/>
  <c r="C75" i="58"/>
  <c r="C74" i="58"/>
  <c r="C73" i="58"/>
  <c r="C72" i="58"/>
  <c r="C71" i="58"/>
  <c r="C70" i="58"/>
  <c r="C69" i="58"/>
  <c r="C68" i="58"/>
  <c r="C67" i="58"/>
  <c r="C66" i="58"/>
  <c r="C65" i="58"/>
  <c r="C64" i="58"/>
  <c r="C63" i="58"/>
  <c r="C62" i="58"/>
  <c r="C61" i="58"/>
  <c r="C60" i="58"/>
  <c r="C59" i="58"/>
  <c r="C58" i="58"/>
  <c r="C57" i="58"/>
  <c r="C56" i="58"/>
  <c r="C55" i="58"/>
  <c r="C54" i="58"/>
  <c r="C53" i="58"/>
  <c r="C52" i="58"/>
  <c r="C51" i="58"/>
  <c r="C50" i="58"/>
  <c r="C49" i="58"/>
  <c r="C48" i="58"/>
  <c r="C47" i="58"/>
  <c r="C46" i="58"/>
  <c r="C45" i="58"/>
  <c r="C44" i="58"/>
  <c r="V42" i="58"/>
  <c r="U42" i="58"/>
  <c r="T42" i="58"/>
  <c r="S42" i="58"/>
  <c r="R42" i="58"/>
  <c r="Q42" i="58"/>
  <c r="P42" i="58"/>
  <c r="O42" i="58"/>
  <c r="N42" i="58"/>
  <c r="M42" i="58"/>
  <c r="L42" i="58"/>
  <c r="K42" i="58"/>
  <c r="J42" i="58"/>
  <c r="I42" i="58"/>
  <c r="H42" i="58"/>
  <c r="G42" i="58"/>
  <c r="F42" i="58"/>
  <c r="E42" i="58"/>
  <c r="D42" i="58"/>
  <c r="B42" i="58"/>
  <c r="C41" i="58"/>
  <c r="C40" i="58"/>
  <c r="C39" i="58"/>
  <c r="C38" i="58"/>
  <c r="C37" i="58"/>
  <c r="C36" i="58"/>
  <c r="C35" i="58"/>
  <c r="C34" i="58"/>
  <c r="C33" i="58"/>
  <c r="C32" i="58"/>
  <c r="C31" i="58"/>
  <c r="C30" i="58"/>
  <c r="C29" i="58"/>
  <c r="C28" i="58"/>
  <c r="C27" i="58"/>
  <c r="C26" i="58"/>
  <c r="C25" i="58"/>
  <c r="C24" i="58"/>
  <c r="C23" i="58"/>
  <c r="C22" i="58"/>
  <c r="C21" i="58"/>
  <c r="C20" i="58"/>
  <c r="C19" i="58"/>
  <c r="C18" i="58"/>
  <c r="C17" i="58"/>
  <c r="C16" i="58"/>
  <c r="C15" i="58"/>
  <c r="C14" i="58"/>
  <c r="C13" i="58"/>
  <c r="C12" i="58"/>
  <c r="C11" i="58"/>
  <c r="C10" i="58"/>
  <c r="C9" i="58"/>
  <c r="C8" i="58"/>
  <c r="C7" i="58"/>
  <c r="C42" i="58" s="1"/>
  <c r="C81" i="57"/>
  <c r="C80" i="57"/>
  <c r="C79" i="57"/>
  <c r="C78" i="57"/>
  <c r="C77" i="57"/>
  <c r="C76" i="57"/>
  <c r="C75" i="57"/>
  <c r="C74" i="57"/>
  <c r="C73" i="57"/>
  <c r="C72" i="57"/>
  <c r="C71" i="57"/>
  <c r="C70" i="57"/>
  <c r="C69" i="57"/>
  <c r="C68" i="57"/>
  <c r="C67" i="57"/>
  <c r="C66" i="57"/>
  <c r="C65" i="57"/>
  <c r="C64" i="57"/>
  <c r="C63" i="57"/>
  <c r="C62" i="57"/>
  <c r="C61" i="57"/>
  <c r="C60" i="57"/>
  <c r="C59" i="57"/>
  <c r="C58" i="57"/>
  <c r="C57" i="57"/>
  <c r="C56" i="57"/>
  <c r="C55" i="57"/>
  <c r="C54" i="57"/>
  <c r="C53" i="57"/>
  <c r="C52" i="57"/>
  <c r="C51" i="57"/>
  <c r="C50" i="57"/>
  <c r="C49" i="57"/>
  <c r="C48" i="57"/>
  <c r="C47" i="57"/>
  <c r="C46" i="57"/>
  <c r="C45" i="57"/>
  <c r="C44" i="57"/>
  <c r="V42" i="57"/>
  <c r="U42" i="57"/>
  <c r="T42" i="57"/>
  <c r="S42" i="57"/>
  <c r="R42" i="57"/>
  <c r="Q42" i="57"/>
  <c r="P42" i="57"/>
  <c r="O42" i="57"/>
  <c r="N42" i="57"/>
  <c r="M42" i="57"/>
  <c r="L42" i="57"/>
  <c r="K42" i="57"/>
  <c r="J42" i="57"/>
  <c r="I42" i="57"/>
  <c r="H42" i="57"/>
  <c r="G42" i="57"/>
  <c r="F42" i="57"/>
  <c r="E42" i="57"/>
  <c r="D42" i="57"/>
  <c r="B42" i="57"/>
  <c r="C41" i="57"/>
  <c r="C40" i="57"/>
  <c r="C39" i="57"/>
  <c r="C38" i="57"/>
  <c r="C37" i="57"/>
  <c r="C36" i="57"/>
  <c r="C35" i="57"/>
  <c r="C34" i="57"/>
  <c r="C33" i="57"/>
  <c r="C32" i="57"/>
  <c r="C31" i="57"/>
  <c r="C30" i="57"/>
  <c r="C29" i="57"/>
  <c r="C28" i="57"/>
  <c r="C27" i="57"/>
  <c r="C26" i="57"/>
  <c r="C25" i="57"/>
  <c r="C24" i="57"/>
  <c r="C23" i="57"/>
  <c r="C22" i="57"/>
  <c r="C21" i="57"/>
  <c r="C20" i="57"/>
  <c r="C19" i="57"/>
  <c r="C18" i="57"/>
  <c r="C17" i="57"/>
  <c r="C16" i="57"/>
  <c r="C15" i="57"/>
  <c r="C14" i="57"/>
  <c r="C13" i="57"/>
  <c r="C12" i="57"/>
  <c r="C11" i="57"/>
  <c r="C10" i="57"/>
  <c r="C9" i="57"/>
  <c r="C8" i="57"/>
  <c r="C7" i="57"/>
  <c r="C42" i="57" s="1"/>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V42" i="56"/>
  <c r="U42" i="56"/>
  <c r="T42" i="56"/>
  <c r="S42" i="56"/>
  <c r="R42" i="56"/>
  <c r="Q42" i="56"/>
  <c r="P42" i="56"/>
  <c r="O42" i="56"/>
  <c r="N42" i="56"/>
  <c r="M42" i="56"/>
  <c r="L42" i="56"/>
  <c r="K42" i="56"/>
  <c r="J42" i="56"/>
  <c r="I42" i="56"/>
  <c r="H42" i="56"/>
  <c r="G42" i="56"/>
  <c r="F42" i="56"/>
  <c r="E42" i="56"/>
  <c r="D42" i="56"/>
  <c r="B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7" i="56"/>
  <c r="C42" i="56" s="1"/>
  <c r="C81" i="55"/>
  <c r="C80" i="55"/>
  <c r="C79" i="55"/>
  <c r="C78" i="55"/>
  <c r="C77" i="55"/>
  <c r="C76" i="55"/>
  <c r="C75" i="55"/>
  <c r="C74" i="55"/>
  <c r="C73" i="55"/>
  <c r="C72" i="55"/>
  <c r="C71" i="55"/>
  <c r="C70" i="55"/>
  <c r="C69" i="55"/>
  <c r="C68" i="55"/>
  <c r="C67" i="55"/>
  <c r="C66" i="55"/>
  <c r="C65" i="55"/>
  <c r="C64" i="55"/>
  <c r="C63" i="55"/>
  <c r="C62" i="55"/>
  <c r="C61" i="55"/>
  <c r="C60" i="55"/>
  <c r="C59" i="55"/>
  <c r="C58" i="55"/>
  <c r="C57" i="55"/>
  <c r="C56" i="55"/>
  <c r="C55" i="55"/>
  <c r="C54" i="55"/>
  <c r="C53" i="55"/>
  <c r="C52" i="55"/>
  <c r="C51" i="55"/>
  <c r="C50" i="55"/>
  <c r="C49" i="55"/>
  <c r="C48" i="55"/>
  <c r="C47" i="55"/>
  <c r="C46" i="55"/>
  <c r="C45" i="55"/>
  <c r="C44" i="55"/>
  <c r="V42" i="55"/>
  <c r="U42" i="55"/>
  <c r="T42" i="55"/>
  <c r="S42" i="55"/>
  <c r="R42" i="55"/>
  <c r="Q42" i="55"/>
  <c r="P42" i="55"/>
  <c r="O42" i="55"/>
  <c r="N42" i="55"/>
  <c r="M42" i="55"/>
  <c r="L42" i="55"/>
  <c r="K42" i="55"/>
  <c r="J42" i="55"/>
  <c r="I42" i="55"/>
  <c r="H42" i="55"/>
  <c r="G42" i="55"/>
  <c r="F42" i="55"/>
  <c r="E42" i="55"/>
  <c r="D42" i="55"/>
  <c r="B42" i="55"/>
  <c r="C41" i="55"/>
  <c r="C40" i="55"/>
  <c r="C39" i="55"/>
  <c r="C38" i="55"/>
  <c r="C37" i="55"/>
  <c r="C36" i="55"/>
  <c r="C35"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42" i="55" s="1"/>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V42" i="54"/>
  <c r="U42" i="54"/>
  <c r="T42" i="54"/>
  <c r="S42" i="54"/>
  <c r="R42" i="54"/>
  <c r="Q42" i="54"/>
  <c r="P42" i="54"/>
  <c r="O42" i="54"/>
  <c r="N42" i="54"/>
  <c r="M42" i="54"/>
  <c r="L42" i="54"/>
  <c r="K42" i="54"/>
  <c r="J42" i="54"/>
  <c r="I42" i="54"/>
  <c r="H42" i="54"/>
  <c r="G42" i="54"/>
  <c r="F42" i="54"/>
  <c r="E42" i="54"/>
  <c r="D42" i="54"/>
  <c r="B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42" i="54" s="1"/>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V42" i="53"/>
  <c r="U42" i="53"/>
  <c r="T42" i="53"/>
  <c r="S42" i="53"/>
  <c r="R42" i="53"/>
  <c r="Q42" i="53"/>
  <c r="P42" i="53"/>
  <c r="O42" i="53"/>
  <c r="N42" i="53"/>
  <c r="M42" i="53"/>
  <c r="L42" i="53"/>
  <c r="K42" i="53"/>
  <c r="J42" i="53"/>
  <c r="I42" i="53"/>
  <c r="H42" i="53"/>
  <c r="G42" i="53"/>
  <c r="F42" i="53"/>
  <c r="E42" i="53"/>
  <c r="D42" i="53"/>
  <c r="B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C42" i="53" s="1"/>
  <c r="C81" i="52"/>
  <c r="C80" i="52"/>
  <c r="C79" i="52"/>
  <c r="C78" i="52"/>
  <c r="C77" i="52"/>
  <c r="C76" i="52"/>
  <c r="C75" i="52"/>
  <c r="C74" i="52"/>
  <c r="C73" i="52"/>
  <c r="C72" i="52"/>
  <c r="C71" i="52"/>
  <c r="C70" i="52"/>
  <c r="C69" i="52"/>
  <c r="C68" i="52"/>
  <c r="C67" i="52"/>
  <c r="C66" i="52"/>
  <c r="C65" i="52"/>
  <c r="C64" i="52"/>
  <c r="C63" i="52"/>
  <c r="C62" i="52"/>
  <c r="C61" i="52"/>
  <c r="C60" i="52"/>
  <c r="C59" i="52"/>
  <c r="C58" i="52"/>
  <c r="C57" i="52"/>
  <c r="C56" i="52"/>
  <c r="C55" i="52"/>
  <c r="C54" i="52"/>
  <c r="C53" i="52"/>
  <c r="C52" i="52"/>
  <c r="C51" i="52"/>
  <c r="C50" i="52"/>
  <c r="C49" i="52"/>
  <c r="C48" i="52"/>
  <c r="C47" i="52"/>
  <c r="C46" i="52"/>
  <c r="C45" i="52"/>
  <c r="C44" i="52"/>
  <c r="Z42" i="52"/>
  <c r="Y42" i="52"/>
  <c r="X42" i="52"/>
  <c r="W42" i="52"/>
  <c r="V42" i="52"/>
  <c r="U42" i="52"/>
  <c r="T42" i="52"/>
  <c r="S42" i="52"/>
  <c r="R42" i="52"/>
  <c r="Q42" i="52"/>
  <c r="P42" i="52"/>
  <c r="O42" i="52"/>
  <c r="N42" i="52"/>
  <c r="M42" i="52"/>
  <c r="L42" i="52"/>
  <c r="K42" i="52"/>
  <c r="J42" i="52"/>
  <c r="I42" i="52"/>
  <c r="H42" i="52"/>
  <c r="G42" i="52"/>
  <c r="F42" i="52"/>
  <c r="E42" i="52"/>
  <c r="D42" i="52"/>
  <c r="B42" i="52"/>
  <c r="C41" i="52"/>
  <c r="C40" i="52"/>
  <c r="C39" i="52"/>
  <c r="C38" i="52"/>
  <c r="C37" i="52"/>
  <c r="C36" i="52"/>
  <c r="C35" i="52"/>
  <c r="C34" i="52"/>
  <c r="C33" i="52"/>
  <c r="C32" i="52"/>
  <c r="C31" i="52"/>
  <c r="C30" i="52"/>
  <c r="C29" i="52"/>
  <c r="C28" i="52"/>
  <c r="C27" i="52"/>
  <c r="C26" i="52"/>
  <c r="C25" i="52"/>
  <c r="C24" i="52"/>
  <c r="C23" i="52"/>
  <c r="C22" i="52"/>
  <c r="C21" i="52"/>
  <c r="C20" i="52"/>
  <c r="C19" i="52"/>
  <c r="C18" i="52"/>
  <c r="C17" i="52"/>
  <c r="C16" i="52"/>
  <c r="C15" i="52"/>
  <c r="C14" i="52"/>
  <c r="C13" i="52"/>
  <c r="C12" i="52"/>
  <c r="C11" i="52"/>
  <c r="C10" i="52"/>
  <c r="C9" i="52"/>
  <c r="C8" i="52"/>
  <c r="C7" i="52"/>
  <c r="C42" i="52" s="1"/>
  <c r="C81" i="51"/>
  <c r="C80" i="51"/>
  <c r="C79" i="51"/>
  <c r="C78" i="51"/>
  <c r="C77" i="51"/>
  <c r="C76" i="51"/>
  <c r="C75" i="51"/>
  <c r="C74" i="51"/>
  <c r="C73" i="51"/>
  <c r="C72" i="5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T42" i="51"/>
  <c r="S42" i="51"/>
  <c r="R42" i="51"/>
  <c r="Q42" i="51"/>
  <c r="P42" i="51"/>
  <c r="O42" i="51"/>
  <c r="N42" i="51"/>
  <c r="M42" i="51"/>
  <c r="L42" i="51"/>
  <c r="K42" i="51"/>
  <c r="J42" i="51"/>
  <c r="I42" i="51"/>
  <c r="H42" i="51"/>
  <c r="G42" i="51"/>
  <c r="F42" i="51"/>
  <c r="E42" i="51"/>
  <c r="D42" i="51"/>
  <c r="B42" i="51"/>
  <c r="C41" i="51"/>
  <c r="C40" i="51"/>
  <c r="C39" i="51"/>
  <c r="C38" i="51"/>
  <c r="C37" i="51"/>
  <c r="C36" i="51"/>
  <c r="C35" i="51"/>
  <c r="C34" i="51"/>
  <c r="C33" i="51"/>
  <c r="C32" i="51"/>
  <c r="C31" i="51"/>
  <c r="C30" i="51"/>
  <c r="C29" i="51"/>
  <c r="C28" i="51"/>
  <c r="C27" i="51"/>
  <c r="C26" i="51"/>
  <c r="C25" i="51"/>
  <c r="C24" i="51"/>
  <c r="C23" i="51"/>
  <c r="C22" i="51"/>
  <c r="C21" i="51"/>
  <c r="C20" i="51"/>
  <c r="C19" i="51"/>
  <c r="C18" i="51"/>
  <c r="C17" i="51"/>
  <c r="C16" i="51"/>
  <c r="C15" i="51"/>
  <c r="C14" i="51"/>
  <c r="C13" i="51"/>
  <c r="C12" i="51"/>
  <c r="C11" i="51"/>
  <c r="C10" i="51"/>
  <c r="C9" i="51"/>
  <c r="C8" i="51"/>
  <c r="C7" i="51"/>
  <c r="C42" i="51" s="1"/>
  <c r="C81" i="50"/>
  <c r="C80" i="50"/>
  <c r="C79" i="50"/>
  <c r="C78" i="50"/>
  <c r="C77" i="50"/>
  <c r="C76" i="50"/>
  <c r="C75" i="50"/>
  <c r="C74" i="50"/>
  <c r="C73" i="50"/>
  <c r="C72" i="50"/>
  <c r="C71" i="50"/>
  <c r="C70" i="50"/>
  <c r="C69" i="50"/>
  <c r="C68" i="50"/>
  <c r="C67" i="50"/>
  <c r="C66" i="50"/>
  <c r="C65" i="50"/>
  <c r="C64" i="50"/>
  <c r="C63" i="50"/>
  <c r="C62" i="50"/>
  <c r="C61" i="50"/>
  <c r="C60" i="50"/>
  <c r="C59" i="50"/>
  <c r="C58" i="50"/>
  <c r="C57" i="50"/>
  <c r="C56" i="50"/>
  <c r="C55" i="50"/>
  <c r="C54" i="50"/>
  <c r="C53" i="50"/>
  <c r="C52" i="50"/>
  <c r="C51" i="50"/>
  <c r="C50" i="50"/>
  <c r="C49" i="50"/>
  <c r="C48" i="50"/>
  <c r="C47" i="50"/>
  <c r="C46" i="50"/>
  <c r="C45" i="50"/>
  <c r="C44" i="50"/>
  <c r="T42" i="50"/>
  <c r="S42" i="50"/>
  <c r="R42" i="50"/>
  <c r="Q42" i="50"/>
  <c r="P42" i="50"/>
  <c r="O42" i="50"/>
  <c r="N42" i="50"/>
  <c r="M42" i="50"/>
  <c r="L42" i="50"/>
  <c r="K42" i="50"/>
  <c r="J42" i="50"/>
  <c r="I42" i="50"/>
  <c r="H42" i="50"/>
  <c r="G42" i="50"/>
  <c r="F42" i="50"/>
  <c r="E42" i="50"/>
  <c r="D42" i="50"/>
  <c r="B42" i="50"/>
  <c r="C41" i="50"/>
  <c r="C40" i="50"/>
  <c r="C39" i="50"/>
  <c r="C38" i="50"/>
  <c r="C37" i="50"/>
  <c r="C36" i="50"/>
  <c r="C35" i="50"/>
  <c r="C34" i="50"/>
  <c r="C33" i="50"/>
  <c r="C32" i="50"/>
  <c r="C31" i="50"/>
  <c r="C30" i="50"/>
  <c r="C29" i="50"/>
  <c r="C28" i="50"/>
  <c r="C27" i="50"/>
  <c r="C26" i="50"/>
  <c r="C25" i="50"/>
  <c r="C24" i="50"/>
  <c r="C23" i="50"/>
  <c r="C22" i="50"/>
  <c r="C21" i="50"/>
  <c r="C20" i="50"/>
  <c r="C19" i="50"/>
  <c r="C18" i="50"/>
  <c r="C17" i="50"/>
  <c r="C16" i="50"/>
  <c r="C15" i="50"/>
  <c r="C14" i="50"/>
  <c r="C13" i="50"/>
  <c r="C12" i="50"/>
  <c r="C11" i="50"/>
  <c r="C10" i="50"/>
  <c r="C9" i="50"/>
  <c r="C8" i="50"/>
  <c r="C7" i="50"/>
  <c r="C42" i="50" s="1"/>
  <c r="C81" i="49"/>
  <c r="C80" i="49"/>
  <c r="C79" i="49"/>
  <c r="C78" i="49"/>
  <c r="C77" i="49"/>
  <c r="C76" i="49"/>
  <c r="C75" i="49"/>
  <c r="C74" i="49"/>
  <c r="C73" i="49"/>
  <c r="C72" i="49"/>
  <c r="C71" i="49"/>
  <c r="C70" i="49"/>
  <c r="C69" i="49"/>
  <c r="C68" i="49"/>
  <c r="C67" i="49"/>
  <c r="C66" i="49"/>
  <c r="C65" i="49"/>
  <c r="C64" i="49"/>
  <c r="C63" i="49"/>
  <c r="C62" i="49"/>
  <c r="C61" i="49"/>
  <c r="C60" i="49"/>
  <c r="C59" i="49"/>
  <c r="C58" i="49"/>
  <c r="C57" i="49"/>
  <c r="C56" i="49"/>
  <c r="C55" i="49"/>
  <c r="C54" i="49"/>
  <c r="C53" i="49"/>
  <c r="C52" i="49"/>
  <c r="C51" i="49"/>
  <c r="C50" i="49"/>
  <c r="C49" i="49"/>
  <c r="C48" i="49"/>
  <c r="C47" i="49"/>
  <c r="C46" i="49"/>
  <c r="C45" i="49"/>
  <c r="C44" i="49"/>
  <c r="T42" i="49"/>
  <c r="S42" i="49"/>
  <c r="R42" i="49"/>
  <c r="Q42" i="49"/>
  <c r="P42" i="49"/>
  <c r="O42" i="49"/>
  <c r="N42" i="49"/>
  <c r="M42" i="49"/>
  <c r="L42" i="49"/>
  <c r="K42" i="49"/>
  <c r="J42" i="49"/>
  <c r="I42" i="49"/>
  <c r="H42" i="49"/>
  <c r="G42" i="49"/>
  <c r="F42" i="49"/>
  <c r="E42" i="49"/>
  <c r="D42" i="49"/>
  <c r="B42" i="49"/>
  <c r="C41" i="49"/>
  <c r="C40" i="49"/>
  <c r="C39" i="49"/>
  <c r="C38" i="49"/>
  <c r="C37" i="49"/>
  <c r="C36" i="49"/>
  <c r="C35" i="49"/>
  <c r="C34" i="49"/>
  <c r="C33" i="49"/>
  <c r="C32" i="49"/>
  <c r="C31" i="49"/>
  <c r="C30" i="49"/>
  <c r="C29" i="49"/>
  <c r="C28" i="49"/>
  <c r="C27" i="49"/>
  <c r="C26" i="49"/>
  <c r="C25" i="49"/>
  <c r="C24" i="49"/>
  <c r="C23" i="49"/>
  <c r="C22" i="49"/>
  <c r="C21" i="49"/>
  <c r="C20" i="49"/>
  <c r="C19" i="49"/>
  <c r="C18" i="49"/>
  <c r="C17" i="49"/>
  <c r="C16" i="49"/>
  <c r="C15" i="49"/>
  <c r="C14" i="49"/>
  <c r="C13" i="49"/>
  <c r="C12" i="49"/>
  <c r="C11" i="49"/>
  <c r="C10" i="49"/>
  <c r="C9" i="49"/>
  <c r="C8" i="49"/>
  <c r="C7" i="49"/>
  <c r="C42" i="49" s="1"/>
  <c r="C81" i="48"/>
  <c r="C80" i="48"/>
  <c r="C79" i="48"/>
  <c r="C78" i="48"/>
  <c r="C77" i="48"/>
  <c r="C76" i="48"/>
  <c r="C75" i="48"/>
  <c r="C74" i="48"/>
  <c r="C73" i="48"/>
  <c r="C72" i="48"/>
  <c r="C71" i="48"/>
  <c r="C70" i="48"/>
  <c r="C69" i="48"/>
  <c r="C68" i="48"/>
  <c r="C67" i="48"/>
  <c r="C66" i="48"/>
  <c r="C65" i="48"/>
  <c r="C64" i="48"/>
  <c r="C63" i="48"/>
  <c r="C62" i="48"/>
  <c r="C61" i="48"/>
  <c r="C60" i="48"/>
  <c r="C59" i="48"/>
  <c r="C58" i="48"/>
  <c r="C57" i="48"/>
  <c r="C56" i="48"/>
  <c r="C55" i="48"/>
  <c r="C54" i="48"/>
  <c r="C53" i="48"/>
  <c r="C52" i="48"/>
  <c r="C51" i="48"/>
  <c r="C50" i="48"/>
  <c r="C49" i="48"/>
  <c r="C48" i="48"/>
  <c r="C47" i="48"/>
  <c r="C46" i="48"/>
  <c r="C45" i="48"/>
  <c r="C44"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B42" i="48"/>
  <c r="C41" i="48"/>
  <c r="C40" i="48"/>
  <c r="C39" i="48"/>
  <c r="C38" i="48"/>
  <c r="C37" i="48"/>
  <c r="C36" i="48"/>
  <c r="C35" i="48"/>
  <c r="C34" i="48"/>
  <c r="C33" i="48"/>
  <c r="C32" i="48"/>
  <c r="C31" i="48"/>
  <c r="C30" i="48"/>
  <c r="C29" i="48"/>
  <c r="C28" i="48"/>
  <c r="C27" i="48"/>
  <c r="C26" i="48"/>
  <c r="C25" i="48"/>
  <c r="C24" i="48"/>
  <c r="C23" i="48"/>
  <c r="C22" i="48"/>
  <c r="C21" i="48"/>
  <c r="C20" i="48"/>
  <c r="C19" i="48"/>
  <c r="C18" i="48"/>
  <c r="C17" i="48"/>
  <c r="C16" i="48"/>
  <c r="C15" i="48"/>
  <c r="C14" i="48"/>
  <c r="C13" i="48"/>
  <c r="C12" i="48"/>
  <c r="C11" i="48"/>
  <c r="C10" i="48"/>
  <c r="C9" i="48"/>
  <c r="C8" i="48"/>
  <c r="C7" i="48"/>
  <c r="C42" i="48" s="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AD42" i="47"/>
  <c r="AC42" i="47"/>
  <c r="AB42" i="47"/>
  <c r="AA42" i="47"/>
  <c r="Z42" i="47"/>
  <c r="Y42" i="47"/>
  <c r="X42" i="47"/>
  <c r="W42" i="47"/>
  <c r="V42" i="47"/>
  <c r="U42" i="47"/>
  <c r="T42" i="47"/>
  <c r="S42" i="47"/>
  <c r="R42" i="47"/>
  <c r="Q42" i="47"/>
  <c r="P42" i="47"/>
  <c r="O42" i="47"/>
  <c r="N42" i="47"/>
  <c r="M42" i="47"/>
  <c r="L42" i="47"/>
  <c r="K42" i="47"/>
  <c r="J42" i="47"/>
  <c r="I42" i="47"/>
  <c r="H42" i="47"/>
  <c r="G42" i="47"/>
  <c r="F42" i="47"/>
  <c r="E42" i="47"/>
  <c r="D42" i="47"/>
  <c r="B42" i="47"/>
  <c r="C41" i="47"/>
  <c r="C40"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42" i="47" s="1"/>
  <c r="C81" i="46"/>
  <c r="C80" i="46"/>
  <c r="C79" i="46"/>
  <c r="C78" i="46"/>
  <c r="C77" i="46"/>
  <c r="C76" i="46"/>
  <c r="C75" i="46"/>
  <c r="C74" i="46"/>
  <c r="C73" i="46"/>
  <c r="C72" i="46"/>
  <c r="C71" i="46"/>
  <c r="C70" i="46"/>
  <c r="C69" i="46"/>
  <c r="C68" i="46"/>
  <c r="C67" i="46"/>
  <c r="C66" i="46"/>
  <c r="C65" i="46"/>
  <c r="C64" i="46"/>
  <c r="C63" i="46"/>
  <c r="C62" i="46"/>
  <c r="C61" i="46"/>
  <c r="C60" i="46"/>
  <c r="C59" i="46"/>
  <c r="C58" i="46"/>
  <c r="C57" i="46"/>
  <c r="C56" i="46"/>
  <c r="C55" i="46"/>
  <c r="C54" i="46"/>
  <c r="C53" i="46"/>
  <c r="C52" i="46"/>
  <c r="C51" i="46"/>
  <c r="C50" i="46"/>
  <c r="C49" i="46"/>
  <c r="C48" i="46"/>
  <c r="C47" i="46"/>
  <c r="C46" i="46"/>
  <c r="C45" i="46"/>
  <c r="C44" i="46"/>
  <c r="T42" i="46"/>
  <c r="S42" i="46"/>
  <c r="R42" i="46"/>
  <c r="Q42" i="46"/>
  <c r="P42" i="46"/>
  <c r="O42" i="46"/>
  <c r="N42" i="46"/>
  <c r="M42" i="46"/>
  <c r="L42" i="46"/>
  <c r="K42" i="46"/>
  <c r="J42" i="46"/>
  <c r="I42" i="46"/>
  <c r="H42" i="46"/>
  <c r="G42" i="46"/>
  <c r="F42" i="46"/>
  <c r="E42" i="46"/>
  <c r="D42" i="46"/>
  <c r="B42" i="46"/>
  <c r="C41" i="46"/>
  <c r="C40" i="46"/>
  <c r="C39" i="46"/>
  <c r="C38" i="46"/>
  <c r="C37" i="46"/>
  <c r="C36" i="46"/>
  <c r="C35" i="46"/>
  <c r="C34" i="46"/>
  <c r="C33" i="46"/>
  <c r="C32" i="46"/>
  <c r="C31" i="46"/>
  <c r="C30" i="46"/>
  <c r="C29" i="46"/>
  <c r="C28" i="46"/>
  <c r="C27" i="46"/>
  <c r="C26" i="46"/>
  <c r="C25" i="46"/>
  <c r="C24" i="46"/>
  <c r="C23" i="46"/>
  <c r="C22" i="46"/>
  <c r="C21" i="46"/>
  <c r="C20" i="46"/>
  <c r="C19" i="46"/>
  <c r="C18" i="46"/>
  <c r="C17" i="46"/>
  <c r="C16" i="46"/>
  <c r="C15" i="46"/>
  <c r="C14" i="46"/>
  <c r="C13" i="46"/>
  <c r="C12" i="46"/>
  <c r="C11" i="46"/>
  <c r="C10" i="46"/>
  <c r="C9" i="46"/>
  <c r="C8" i="46"/>
  <c r="C7" i="46"/>
  <c r="C42" i="46" s="1"/>
  <c r="C81" i="45"/>
  <c r="C80" i="45"/>
  <c r="C79" i="45"/>
  <c r="C78" i="45"/>
  <c r="C77" i="45"/>
  <c r="C76" i="45"/>
  <c r="C75" i="45"/>
  <c r="C74" i="45"/>
  <c r="C73" i="45"/>
  <c r="C72" i="45"/>
  <c r="C71" i="45"/>
  <c r="C70" i="45"/>
  <c r="C69" i="45"/>
  <c r="C68" i="45"/>
  <c r="C67" i="45"/>
  <c r="C66" i="45"/>
  <c r="C65" i="45"/>
  <c r="C64" i="45"/>
  <c r="C63" i="45"/>
  <c r="C62" i="45"/>
  <c r="C61" i="45"/>
  <c r="C60" i="45"/>
  <c r="C59" i="45"/>
  <c r="C58" i="45"/>
  <c r="C57" i="45"/>
  <c r="C56" i="45"/>
  <c r="C55" i="45"/>
  <c r="C54" i="45"/>
  <c r="C53" i="45"/>
  <c r="C52" i="45"/>
  <c r="C51" i="45"/>
  <c r="C50" i="45"/>
  <c r="C49" i="45"/>
  <c r="C48" i="45"/>
  <c r="C47" i="45"/>
  <c r="C46" i="45"/>
  <c r="C45" i="45"/>
  <c r="C44" i="45"/>
  <c r="R42" i="45"/>
  <c r="Q42" i="45"/>
  <c r="P42" i="45"/>
  <c r="O42" i="45"/>
  <c r="N42" i="45"/>
  <c r="M42" i="45"/>
  <c r="L42" i="45"/>
  <c r="K42" i="45"/>
  <c r="J42" i="45"/>
  <c r="I42" i="45"/>
  <c r="H42" i="45"/>
  <c r="G42" i="45"/>
  <c r="F42" i="45"/>
  <c r="E42" i="45"/>
  <c r="D42" i="45"/>
  <c r="B42" i="45"/>
  <c r="C41" i="45"/>
  <c r="C40" i="45"/>
  <c r="C39" i="45"/>
  <c r="C38" i="45"/>
  <c r="C37" i="45"/>
  <c r="C36" i="45"/>
  <c r="C35" i="45"/>
  <c r="C34" i="45"/>
  <c r="C33" i="45"/>
  <c r="C32" i="45"/>
  <c r="C31" i="45"/>
  <c r="C30" i="45"/>
  <c r="C29" i="45"/>
  <c r="C28" i="45"/>
  <c r="C27" i="45"/>
  <c r="C26" i="45"/>
  <c r="C25" i="45"/>
  <c r="C24" i="45"/>
  <c r="C23" i="45"/>
  <c r="C22" i="45"/>
  <c r="C21" i="45"/>
  <c r="C20" i="45"/>
  <c r="C19" i="45"/>
  <c r="C18" i="45"/>
  <c r="C17" i="45"/>
  <c r="C16" i="45"/>
  <c r="C15" i="45"/>
  <c r="C14" i="45"/>
  <c r="C13" i="45"/>
  <c r="C12" i="45"/>
  <c r="C11" i="45"/>
  <c r="C10" i="45"/>
  <c r="C9" i="45"/>
  <c r="C8" i="45"/>
  <c r="C7" i="45"/>
  <c r="C42" i="45" s="1"/>
  <c r="C81" i="44"/>
  <c r="C80" i="44"/>
  <c r="C79" i="44"/>
  <c r="C78" i="44"/>
  <c r="C77" i="44"/>
  <c r="C76" i="44"/>
  <c r="C75" i="44"/>
  <c r="C74" i="44"/>
  <c r="C73" i="44"/>
  <c r="C72" i="44"/>
  <c r="C71" i="44"/>
  <c r="C70" i="44"/>
  <c r="C69" i="44"/>
  <c r="C68" i="44"/>
  <c r="C67" i="44"/>
  <c r="C66" i="44"/>
  <c r="C65" i="44"/>
  <c r="C64" i="44"/>
  <c r="C63" i="44"/>
  <c r="C62" i="44"/>
  <c r="C61" i="44"/>
  <c r="C60" i="44"/>
  <c r="C59" i="44"/>
  <c r="C58" i="44"/>
  <c r="C57" i="44"/>
  <c r="C56" i="44"/>
  <c r="C55" i="44"/>
  <c r="C54" i="44"/>
  <c r="C53" i="44"/>
  <c r="C52" i="44"/>
  <c r="C51" i="44"/>
  <c r="C50" i="44"/>
  <c r="C49" i="44"/>
  <c r="C48" i="44"/>
  <c r="C47" i="44"/>
  <c r="C46" i="44"/>
  <c r="C45" i="44"/>
  <c r="C44" i="44"/>
  <c r="AV42" i="44"/>
  <c r="AU42" i="44"/>
  <c r="AT42" i="44"/>
  <c r="AS42" i="44"/>
  <c r="AR42" i="44"/>
  <c r="AQ42" i="44"/>
  <c r="AP42" i="44"/>
  <c r="AO42" i="44"/>
  <c r="AN42" i="44"/>
  <c r="AM42" i="44"/>
  <c r="AL42" i="44"/>
  <c r="AK42" i="44"/>
  <c r="AJ42" i="44"/>
  <c r="AI42" i="44"/>
  <c r="AH42" i="44"/>
  <c r="AG42" i="44"/>
  <c r="AF42" i="44"/>
  <c r="AE42" i="44"/>
  <c r="AD42" i="44"/>
  <c r="AC42" i="44"/>
  <c r="AB42" i="44"/>
  <c r="AA42" i="44"/>
  <c r="Z42" i="44"/>
  <c r="Y42" i="44"/>
  <c r="X42" i="44"/>
  <c r="W42" i="44"/>
  <c r="V42" i="44"/>
  <c r="U42" i="44"/>
  <c r="T42" i="44"/>
  <c r="S42" i="44"/>
  <c r="R42" i="44"/>
  <c r="Q42" i="44"/>
  <c r="P42" i="44"/>
  <c r="O42" i="44"/>
  <c r="N42" i="44"/>
  <c r="M42" i="44"/>
  <c r="L42" i="44"/>
  <c r="K42" i="44"/>
  <c r="J42" i="44"/>
  <c r="I42" i="44"/>
  <c r="H42" i="44"/>
  <c r="G42" i="44"/>
  <c r="F42" i="44"/>
  <c r="E42" i="44"/>
  <c r="D42" i="44"/>
  <c r="B42" i="44"/>
  <c r="C41" i="44"/>
  <c r="C40" i="44"/>
  <c r="C39" i="44"/>
  <c r="C38" i="44"/>
  <c r="C37" i="44"/>
  <c r="C36" i="44"/>
  <c r="C35" i="44"/>
  <c r="C34" i="44"/>
  <c r="C33" i="44"/>
  <c r="C32" i="44"/>
  <c r="C31" i="44"/>
  <c r="C30" i="44"/>
  <c r="C29" i="44"/>
  <c r="C28" i="44"/>
  <c r="C27" i="44"/>
  <c r="C26" i="44"/>
  <c r="C25" i="44"/>
  <c r="C24" i="44"/>
  <c r="C23" i="44"/>
  <c r="C22" i="44"/>
  <c r="C21" i="44"/>
  <c r="C20" i="44"/>
  <c r="C19" i="44"/>
  <c r="C18" i="44"/>
  <c r="C17" i="44"/>
  <c r="C16" i="44"/>
  <c r="C15" i="44"/>
  <c r="C14" i="44"/>
  <c r="C13" i="44"/>
  <c r="C12" i="44"/>
  <c r="C11" i="44"/>
  <c r="C10" i="44"/>
  <c r="C9" i="44"/>
  <c r="C8" i="44"/>
  <c r="C7" i="44"/>
  <c r="C42" i="44" s="1"/>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R42" i="43"/>
  <c r="Q42" i="43"/>
  <c r="P42" i="43"/>
  <c r="O42" i="43"/>
  <c r="N42" i="43"/>
  <c r="M42" i="43"/>
  <c r="L42" i="43"/>
  <c r="K42" i="43"/>
  <c r="J42" i="43"/>
  <c r="I42" i="43"/>
  <c r="H42" i="43"/>
  <c r="G42" i="43"/>
  <c r="F42" i="43"/>
  <c r="E42" i="43"/>
  <c r="D42" i="43"/>
  <c r="B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42" i="43" s="1"/>
  <c r="C81" i="42"/>
  <c r="C80" i="42"/>
  <c r="C79" i="42"/>
  <c r="C78" i="42"/>
  <c r="C77" i="42"/>
  <c r="C76" i="42"/>
  <c r="C75" i="42"/>
  <c r="C74" i="42"/>
  <c r="C73" i="42"/>
  <c r="C72" i="42"/>
  <c r="C71" i="42"/>
  <c r="C70" i="42"/>
  <c r="C69" i="42"/>
  <c r="C68" i="42"/>
  <c r="C67" i="42"/>
  <c r="C66" i="42"/>
  <c r="C65" i="42"/>
  <c r="C64" i="42"/>
  <c r="C63" i="42"/>
  <c r="C62" i="42"/>
  <c r="C61" i="42"/>
  <c r="C60" i="42"/>
  <c r="C59" i="42"/>
  <c r="C58" i="42"/>
  <c r="C57" i="42"/>
  <c r="C56" i="42"/>
  <c r="C55" i="42"/>
  <c r="C54" i="42"/>
  <c r="C53" i="42"/>
  <c r="C52" i="42"/>
  <c r="C51" i="42"/>
  <c r="C50" i="42"/>
  <c r="C49" i="42"/>
  <c r="C48" i="42"/>
  <c r="C47" i="42"/>
  <c r="C46" i="42"/>
  <c r="C45" i="42"/>
  <c r="C44" i="42"/>
  <c r="R42" i="42"/>
  <c r="Q42" i="42"/>
  <c r="P42" i="42"/>
  <c r="O42" i="42"/>
  <c r="N42" i="42"/>
  <c r="M42" i="42"/>
  <c r="L42" i="42"/>
  <c r="K42" i="42"/>
  <c r="J42" i="42"/>
  <c r="I42" i="42"/>
  <c r="H42" i="42"/>
  <c r="G42" i="42"/>
  <c r="F42" i="42"/>
  <c r="E42" i="42"/>
  <c r="D42" i="42"/>
  <c r="B42" i="42"/>
  <c r="C41" i="42"/>
  <c r="C40" i="42"/>
  <c r="C39" i="42"/>
  <c r="C38" i="42"/>
  <c r="C37" i="42"/>
  <c r="C36" i="42"/>
  <c r="C35" i="42"/>
  <c r="C34" i="42"/>
  <c r="C33" i="42"/>
  <c r="C32" i="42"/>
  <c r="C31" i="42"/>
  <c r="C30" i="42"/>
  <c r="C29" i="42"/>
  <c r="C28" i="42"/>
  <c r="C27" i="42"/>
  <c r="C26" i="42"/>
  <c r="C25" i="42"/>
  <c r="C24" i="42"/>
  <c r="C23" i="42"/>
  <c r="C22" i="42"/>
  <c r="C21" i="42"/>
  <c r="C20" i="42"/>
  <c r="C19" i="42"/>
  <c r="C18" i="42"/>
  <c r="C17" i="42"/>
  <c r="C16" i="42"/>
  <c r="C15" i="42"/>
  <c r="C14" i="42"/>
  <c r="C13" i="42"/>
  <c r="C12" i="42"/>
  <c r="C11" i="42"/>
  <c r="C10" i="42"/>
  <c r="C9" i="42"/>
  <c r="C8" i="42"/>
  <c r="C7" i="42"/>
  <c r="C42" i="42" s="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R42" i="41"/>
  <c r="Q42" i="41"/>
  <c r="P42" i="41"/>
  <c r="O42" i="41"/>
  <c r="N42" i="41"/>
  <c r="M42" i="41"/>
  <c r="L42" i="41"/>
  <c r="K42" i="41"/>
  <c r="J42" i="41"/>
  <c r="I42" i="41"/>
  <c r="H42" i="41"/>
  <c r="G42" i="41"/>
  <c r="F42" i="41"/>
  <c r="E42" i="41"/>
  <c r="D42" i="41"/>
  <c r="B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42" i="41" s="1"/>
  <c r="C81" i="40"/>
  <c r="C80" i="40"/>
  <c r="C79" i="40"/>
  <c r="C78" i="40"/>
  <c r="C77" i="40"/>
  <c r="C76" i="40"/>
  <c r="C75" i="40"/>
  <c r="C74" i="40"/>
  <c r="C73" i="40"/>
  <c r="C72" i="40"/>
  <c r="C71" i="40"/>
  <c r="C70" i="40"/>
  <c r="C69" i="40"/>
  <c r="C68" i="40"/>
  <c r="C67" i="40"/>
  <c r="C66" i="40"/>
  <c r="C65" i="40"/>
  <c r="C64" i="40"/>
  <c r="C63" i="40"/>
  <c r="C62" i="40"/>
  <c r="C61" i="40"/>
  <c r="C60" i="40"/>
  <c r="C59" i="40"/>
  <c r="C58" i="40"/>
  <c r="C57" i="40"/>
  <c r="C56" i="40"/>
  <c r="C55" i="40"/>
  <c r="C54" i="40"/>
  <c r="C53" i="40"/>
  <c r="C52" i="40"/>
  <c r="C51" i="40"/>
  <c r="C50" i="40"/>
  <c r="C49" i="40"/>
  <c r="C48" i="40"/>
  <c r="C47" i="40"/>
  <c r="C46" i="40"/>
  <c r="C45" i="40"/>
  <c r="C44" i="40"/>
  <c r="V42" i="40"/>
  <c r="U42" i="40"/>
  <c r="T42" i="40"/>
  <c r="S42" i="40"/>
  <c r="R42" i="40"/>
  <c r="Q42" i="40"/>
  <c r="P42" i="40"/>
  <c r="O42" i="40"/>
  <c r="N42" i="40"/>
  <c r="M42" i="40"/>
  <c r="L42" i="40"/>
  <c r="K42" i="40"/>
  <c r="J42" i="40"/>
  <c r="I42" i="40"/>
  <c r="H42" i="40"/>
  <c r="G42" i="40"/>
  <c r="F42" i="40"/>
  <c r="E42" i="40"/>
  <c r="D42" i="40"/>
  <c r="B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11" i="40"/>
  <c r="C10" i="40"/>
  <c r="C9" i="40"/>
  <c r="C8" i="40"/>
  <c r="C7" i="40"/>
  <c r="C42" i="40" s="1"/>
  <c r="C81" i="39"/>
  <c r="C80" i="39"/>
  <c r="C79" i="39"/>
  <c r="C78" i="39"/>
  <c r="C77" i="39"/>
  <c r="C76" i="39"/>
  <c r="C75" i="39"/>
  <c r="C74" i="39"/>
  <c r="C73" i="39"/>
  <c r="C72" i="39"/>
  <c r="C71" i="39"/>
  <c r="C70" i="39"/>
  <c r="C69" i="39"/>
  <c r="C68" i="39"/>
  <c r="C67" i="39"/>
  <c r="C66" i="39"/>
  <c r="C65" i="39"/>
  <c r="C64" i="39"/>
  <c r="C63" i="39"/>
  <c r="C62" i="39"/>
  <c r="C61" i="39"/>
  <c r="C60" i="39"/>
  <c r="C59" i="39"/>
  <c r="C58" i="39"/>
  <c r="C57" i="39"/>
  <c r="C56" i="39"/>
  <c r="C55" i="39"/>
  <c r="C54" i="39"/>
  <c r="C53" i="39"/>
  <c r="C52" i="39"/>
  <c r="C51" i="39"/>
  <c r="C50" i="39"/>
  <c r="C49" i="39"/>
  <c r="C48" i="39"/>
  <c r="C47" i="39"/>
  <c r="C46" i="39"/>
  <c r="C45" i="39"/>
  <c r="C44" i="39"/>
  <c r="V42" i="39"/>
  <c r="U42" i="39"/>
  <c r="T42" i="39"/>
  <c r="S42" i="39"/>
  <c r="R42" i="39"/>
  <c r="Q42" i="39"/>
  <c r="P42" i="39"/>
  <c r="O42" i="39"/>
  <c r="N42" i="39"/>
  <c r="M42" i="39"/>
  <c r="L42" i="39"/>
  <c r="K42" i="39"/>
  <c r="J42" i="39"/>
  <c r="I42" i="39"/>
  <c r="H42" i="39"/>
  <c r="G42" i="39"/>
  <c r="F42" i="39"/>
  <c r="E42" i="39"/>
  <c r="D42" i="39"/>
  <c r="B42" i="39"/>
  <c r="C41" i="39"/>
  <c r="C40" i="39"/>
  <c r="C39" i="39"/>
  <c r="C38" i="39"/>
  <c r="C37" i="39"/>
  <c r="C36" i="39"/>
  <c r="C35" i="39"/>
  <c r="C34" i="39"/>
  <c r="C33" i="39"/>
  <c r="C32" i="39"/>
  <c r="C31" i="39"/>
  <c r="C30" i="39"/>
  <c r="C29" i="39"/>
  <c r="C28" i="39"/>
  <c r="C27" i="39"/>
  <c r="C26" i="39"/>
  <c r="C25" i="39"/>
  <c r="C24" i="39"/>
  <c r="C23" i="39"/>
  <c r="C22" i="39"/>
  <c r="C21" i="39"/>
  <c r="C20" i="39"/>
  <c r="C19" i="39"/>
  <c r="C18" i="39"/>
  <c r="C17" i="39"/>
  <c r="C16" i="39"/>
  <c r="C15" i="39"/>
  <c r="C14" i="39"/>
  <c r="C13" i="39"/>
  <c r="C12" i="39"/>
  <c r="C11" i="39"/>
  <c r="C10" i="39"/>
  <c r="C9" i="39"/>
  <c r="C8" i="39"/>
  <c r="C7" i="39"/>
  <c r="C42" i="39" s="1"/>
  <c r="C81" i="38"/>
  <c r="C80" i="38"/>
  <c r="C79" i="38"/>
  <c r="C78" i="38"/>
  <c r="C77" i="38"/>
  <c r="C76" i="38"/>
  <c r="C75" i="38"/>
  <c r="C74" i="38"/>
  <c r="C73" i="38"/>
  <c r="C72" i="38"/>
  <c r="C71" i="38"/>
  <c r="C70" i="38"/>
  <c r="C69" i="38"/>
  <c r="C68" i="38"/>
  <c r="C67" i="38"/>
  <c r="C66" i="38"/>
  <c r="C65" i="38"/>
  <c r="C64" i="38"/>
  <c r="C63" i="38"/>
  <c r="C62" i="38"/>
  <c r="C61" i="38"/>
  <c r="C60" i="38"/>
  <c r="C59" i="38"/>
  <c r="C58" i="38"/>
  <c r="C57" i="38"/>
  <c r="C56" i="38"/>
  <c r="C55" i="38"/>
  <c r="C54" i="38"/>
  <c r="C53" i="38"/>
  <c r="C52" i="38"/>
  <c r="C51" i="38"/>
  <c r="C50" i="38"/>
  <c r="C49" i="38"/>
  <c r="C48" i="38"/>
  <c r="C47" i="38"/>
  <c r="C46" i="38"/>
  <c r="C45" i="38"/>
  <c r="C44" i="38"/>
  <c r="V42" i="38"/>
  <c r="U42" i="38"/>
  <c r="T42" i="38"/>
  <c r="S42" i="38"/>
  <c r="R42" i="38"/>
  <c r="Q42" i="38"/>
  <c r="P42" i="38"/>
  <c r="O42" i="38"/>
  <c r="N42" i="38"/>
  <c r="M42" i="38"/>
  <c r="L42" i="38"/>
  <c r="K42" i="38"/>
  <c r="J42" i="38"/>
  <c r="I42" i="38"/>
  <c r="H42" i="38"/>
  <c r="G42" i="38"/>
  <c r="F42" i="38"/>
  <c r="E42" i="38"/>
  <c r="D42" i="38"/>
  <c r="B42" i="38"/>
  <c r="C41" i="38"/>
  <c r="C40" i="38"/>
  <c r="C39" i="38"/>
  <c r="C38" i="38"/>
  <c r="C37" i="38"/>
  <c r="C36" i="38"/>
  <c r="C35" i="38"/>
  <c r="C34" i="38"/>
  <c r="C33" i="38"/>
  <c r="C32" i="38"/>
  <c r="C31" i="38"/>
  <c r="C30" i="38"/>
  <c r="C29" i="38"/>
  <c r="C28" i="38"/>
  <c r="C27" i="38"/>
  <c r="C26" i="38"/>
  <c r="C25" i="38"/>
  <c r="C24" i="38"/>
  <c r="C23" i="38"/>
  <c r="C22" i="38"/>
  <c r="C21" i="38"/>
  <c r="C20" i="38"/>
  <c r="C19" i="38"/>
  <c r="C18" i="38"/>
  <c r="C17" i="38"/>
  <c r="C16" i="38"/>
  <c r="C15" i="38"/>
  <c r="C14" i="38"/>
  <c r="C13" i="38"/>
  <c r="C12" i="38"/>
  <c r="C11" i="38"/>
  <c r="C10" i="38"/>
  <c r="C9" i="38"/>
  <c r="C8" i="38"/>
  <c r="C7" i="38"/>
  <c r="C42" i="38" s="1"/>
  <c r="C81" i="37"/>
  <c r="C80" i="37"/>
  <c r="C79" i="37"/>
  <c r="C78" i="37"/>
  <c r="C77" i="37"/>
  <c r="C76" i="37"/>
  <c r="C75" i="37"/>
  <c r="C74" i="37"/>
  <c r="C73" i="37"/>
  <c r="C72" i="37"/>
  <c r="C71" i="37"/>
  <c r="C70" i="37"/>
  <c r="C69" i="37"/>
  <c r="C68" i="37"/>
  <c r="C67" i="37"/>
  <c r="C66" i="37"/>
  <c r="C65" i="37"/>
  <c r="C64" i="37"/>
  <c r="C63" i="37"/>
  <c r="C62" i="37"/>
  <c r="C61" i="37"/>
  <c r="C60" i="37"/>
  <c r="C59" i="37"/>
  <c r="C58" i="37"/>
  <c r="C57" i="37"/>
  <c r="C56" i="37"/>
  <c r="C55" i="37"/>
  <c r="C54" i="37"/>
  <c r="C53" i="37"/>
  <c r="C52" i="37"/>
  <c r="C51" i="37"/>
  <c r="C50" i="37"/>
  <c r="C49" i="37"/>
  <c r="C48" i="37"/>
  <c r="C47" i="37"/>
  <c r="C46" i="37"/>
  <c r="C45" i="37"/>
  <c r="C44" i="37"/>
  <c r="V42" i="37"/>
  <c r="U42" i="37"/>
  <c r="T42" i="37"/>
  <c r="S42" i="37"/>
  <c r="R42" i="37"/>
  <c r="Q42" i="37"/>
  <c r="P42" i="37"/>
  <c r="O42" i="37"/>
  <c r="N42" i="37"/>
  <c r="M42" i="37"/>
  <c r="L42" i="37"/>
  <c r="K42" i="37"/>
  <c r="J42" i="37"/>
  <c r="I42" i="37"/>
  <c r="H42" i="37"/>
  <c r="G42" i="37"/>
  <c r="F42" i="37"/>
  <c r="E42" i="37"/>
  <c r="D42" i="37"/>
  <c r="B42" i="37"/>
  <c r="C41" i="37"/>
  <c r="C40" i="37"/>
  <c r="C39" i="37"/>
  <c r="C38" i="37"/>
  <c r="C37" i="37"/>
  <c r="C36" i="37"/>
  <c r="C35" i="37"/>
  <c r="C34" i="37"/>
  <c r="C33" i="37"/>
  <c r="C32" i="37"/>
  <c r="C31" i="37"/>
  <c r="C30" i="37"/>
  <c r="C29" i="37"/>
  <c r="C28" i="37"/>
  <c r="C27" i="37"/>
  <c r="C26" i="37"/>
  <c r="C25" i="37"/>
  <c r="C24" i="37"/>
  <c r="C23" i="37"/>
  <c r="C22" i="37"/>
  <c r="C21" i="37"/>
  <c r="C20" i="37"/>
  <c r="C19" i="37"/>
  <c r="C18" i="37"/>
  <c r="C17" i="37"/>
  <c r="C16" i="37"/>
  <c r="C15" i="37"/>
  <c r="C14" i="37"/>
  <c r="C13" i="37"/>
  <c r="C12" i="37"/>
  <c r="C11" i="37"/>
  <c r="C10" i="37"/>
  <c r="C9" i="37"/>
  <c r="C8" i="37"/>
  <c r="C7" i="37"/>
  <c r="C42" i="37" s="1"/>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Z42" i="36"/>
  <c r="Y42" i="36"/>
  <c r="X42" i="36"/>
  <c r="W42" i="36"/>
  <c r="V42" i="36"/>
  <c r="U42" i="36"/>
  <c r="T42" i="36"/>
  <c r="S42" i="36"/>
  <c r="R42" i="36"/>
  <c r="Q42" i="36"/>
  <c r="P42" i="36"/>
  <c r="O42" i="36"/>
  <c r="N42" i="36"/>
  <c r="M42" i="36"/>
  <c r="L42" i="36"/>
  <c r="K42" i="36"/>
  <c r="J42" i="36"/>
  <c r="I42" i="36"/>
  <c r="H42" i="36"/>
  <c r="G42" i="36"/>
  <c r="F42" i="36"/>
  <c r="E42" i="36"/>
  <c r="D42" i="36"/>
  <c r="B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42" i="36" s="1"/>
  <c r="C81" i="35"/>
  <c r="C80" i="35"/>
  <c r="C79" i="35"/>
  <c r="C78" i="35"/>
  <c r="C77" i="35"/>
  <c r="C76" i="35"/>
  <c r="C75" i="35"/>
  <c r="C74" i="35"/>
  <c r="C73" i="35"/>
  <c r="C72" i="35"/>
  <c r="C71" i="35"/>
  <c r="C70" i="35"/>
  <c r="C69" i="35"/>
  <c r="C68" i="35"/>
  <c r="C67" i="35"/>
  <c r="C66" i="35"/>
  <c r="C65" i="35"/>
  <c r="C64" i="35"/>
  <c r="C63" i="35"/>
  <c r="C62" i="35"/>
  <c r="C61" i="35"/>
  <c r="C60" i="35"/>
  <c r="C59" i="35"/>
  <c r="C58" i="35"/>
  <c r="C57" i="35"/>
  <c r="C56" i="35"/>
  <c r="C55" i="35"/>
  <c r="C54" i="35"/>
  <c r="C53" i="35"/>
  <c r="C52" i="35"/>
  <c r="C51" i="35"/>
  <c r="C50" i="35"/>
  <c r="C49" i="35"/>
  <c r="C48" i="35"/>
  <c r="C47" i="35"/>
  <c r="C46" i="35"/>
  <c r="C45" i="35"/>
  <c r="C44" i="35"/>
  <c r="V42" i="35"/>
  <c r="U42" i="35"/>
  <c r="T42" i="35"/>
  <c r="S42" i="35"/>
  <c r="R42" i="35"/>
  <c r="Q42" i="35"/>
  <c r="P42" i="35"/>
  <c r="O42" i="35"/>
  <c r="N42" i="35"/>
  <c r="M42" i="35"/>
  <c r="L42" i="35"/>
  <c r="K42" i="35"/>
  <c r="J42" i="35"/>
  <c r="I42" i="35"/>
  <c r="H42" i="35"/>
  <c r="G42" i="35"/>
  <c r="F42" i="35"/>
  <c r="E42" i="35"/>
  <c r="D42" i="35"/>
  <c r="B42" i="35"/>
  <c r="C41" i="35"/>
  <c r="C40" i="35"/>
  <c r="C39" i="35"/>
  <c r="C38" i="35"/>
  <c r="C37" i="35"/>
  <c r="C36" i="35"/>
  <c r="C35" i="35"/>
  <c r="C34" i="35"/>
  <c r="C33" i="35"/>
  <c r="C32" i="35"/>
  <c r="C31" i="35"/>
  <c r="C30" i="35"/>
  <c r="C29" i="35"/>
  <c r="C28" i="35"/>
  <c r="C27" i="35"/>
  <c r="C26" i="35"/>
  <c r="C25" i="35"/>
  <c r="C24" i="35"/>
  <c r="C23" i="35"/>
  <c r="C22" i="35"/>
  <c r="C21" i="35"/>
  <c r="C20" i="35"/>
  <c r="C19" i="35"/>
  <c r="C18" i="35"/>
  <c r="C17" i="35"/>
  <c r="C16" i="35"/>
  <c r="C15" i="35"/>
  <c r="C14" i="35"/>
  <c r="C13" i="35"/>
  <c r="C12" i="35"/>
  <c r="C11" i="35"/>
  <c r="C10" i="35"/>
  <c r="C9" i="35"/>
  <c r="C8" i="35"/>
  <c r="C7" i="35"/>
  <c r="C42" i="35" s="1"/>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V42" i="34"/>
  <c r="U42" i="34"/>
  <c r="T42" i="34"/>
  <c r="S42" i="34"/>
  <c r="R42" i="34"/>
  <c r="Q42" i="34"/>
  <c r="P42" i="34"/>
  <c r="O42" i="34"/>
  <c r="N42" i="34"/>
  <c r="M42" i="34"/>
  <c r="L42" i="34"/>
  <c r="K42" i="34"/>
  <c r="J42" i="34"/>
  <c r="I42" i="34"/>
  <c r="H42" i="34"/>
  <c r="G42" i="34"/>
  <c r="F42" i="34"/>
  <c r="E42" i="34"/>
  <c r="D42" i="34"/>
  <c r="B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42" i="34" s="1"/>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V42" i="33"/>
  <c r="U42" i="33"/>
  <c r="T42" i="33"/>
  <c r="S42" i="33"/>
  <c r="R42" i="33"/>
  <c r="Q42" i="33"/>
  <c r="P42" i="33"/>
  <c r="O42" i="33"/>
  <c r="N42" i="33"/>
  <c r="M42" i="33"/>
  <c r="L42" i="33"/>
  <c r="K42" i="33"/>
  <c r="J42" i="33"/>
  <c r="I42" i="33"/>
  <c r="H42" i="33"/>
  <c r="G42" i="33"/>
  <c r="F42" i="33"/>
  <c r="E42" i="33"/>
  <c r="D42" i="33"/>
  <c r="B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42" i="33" s="1"/>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V42" i="32"/>
  <c r="U42" i="32"/>
  <c r="T42" i="32"/>
  <c r="S42" i="32"/>
  <c r="R42" i="32"/>
  <c r="Q42" i="32"/>
  <c r="P42" i="32"/>
  <c r="O42" i="32"/>
  <c r="N42" i="32"/>
  <c r="M42" i="32"/>
  <c r="L42" i="32"/>
  <c r="K42" i="32"/>
  <c r="J42" i="32"/>
  <c r="I42" i="32"/>
  <c r="H42" i="32"/>
  <c r="G42" i="32"/>
  <c r="F42" i="32"/>
  <c r="E42" i="32"/>
  <c r="D42" i="32"/>
  <c r="B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42" i="32" s="1"/>
  <c r="C81" i="31"/>
  <c r="C80" i="31"/>
  <c r="C79" i="31"/>
  <c r="C78" i="31"/>
  <c r="C77" i="31"/>
  <c r="C76" i="31"/>
  <c r="C75" i="31"/>
  <c r="C74" i="31"/>
  <c r="C73" i="31"/>
  <c r="C72" i="31"/>
  <c r="C71" i="31"/>
  <c r="C70" i="31"/>
  <c r="C69" i="31"/>
  <c r="C68" i="31"/>
  <c r="C67" i="31"/>
  <c r="C66" i="31"/>
  <c r="C65" i="31"/>
  <c r="C64" i="31"/>
  <c r="C63" i="31"/>
  <c r="C62" i="31"/>
  <c r="C61" i="31"/>
  <c r="C60" i="31"/>
  <c r="C59" i="31"/>
  <c r="C58" i="31"/>
  <c r="C57" i="31"/>
  <c r="C56" i="31"/>
  <c r="C55" i="31"/>
  <c r="C54" i="31"/>
  <c r="C53" i="31"/>
  <c r="C52" i="31"/>
  <c r="C51" i="31"/>
  <c r="C50" i="31"/>
  <c r="C49" i="31"/>
  <c r="C48" i="31"/>
  <c r="C47" i="31"/>
  <c r="C46" i="31"/>
  <c r="C45" i="31"/>
  <c r="C44" i="31"/>
  <c r="V42" i="31"/>
  <c r="U42" i="31"/>
  <c r="T42" i="31"/>
  <c r="S42" i="31"/>
  <c r="R42" i="31"/>
  <c r="Q42" i="31"/>
  <c r="P42" i="31"/>
  <c r="O42" i="31"/>
  <c r="N42" i="31"/>
  <c r="M42" i="31"/>
  <c r="L42" i="31"/>
  <c r="K42" i="31"/>
  <c r="J42" i="31"/>
  <c r="I42" i="31"/>
  <c r="H42" i="31"/>
  <c r="G42" i="31"/>
  <c r="F42" i="31"/>
  <c r="E42" i="31"/>
  <c r="D42" i="31"/>
  <c r="B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42" i="31" s="1"/>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V42" i="30"/>
  <c r="U42" i="30"/>
  <c r="T42" i="30"/>
  <c r="S42" i="30"/>
  <c r="R42" i="30"/>
  <c r="Q42" i="30"/>
  <c r="P42" i="30"/>
  <c r="O42" i="30"/>
  <c r="N42" i="30"/>
  <c r="M42" i="30"/>
  <c r="L42" i="30"/>
  <c r="K42" i="30"/>
  <c r="J42" i="30"/>
  <c r="I42" i="30"/>
  <c r="H42" i="30"/>
  <c r="G42" i="30"/>
  <c r="F42" i="30"/>
  <c r="E42" i="30"/>
  <c r="D42" i="30"/>
  <c r="B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42" i="30" s="1"/>
  <c r="C81" i="29"/>
  <c r="C80" i="29"/>
  <c r="C79" i="29"/>
  <c r="C78" i="29"/>
  <c r="C77" i="29"/>
  <c r="C76" i="29"/>
  <c r="C75" i="29"/>
  <c r="C74" i="29"/>
  <c r="C73" i="29"/>
  <c r="C72" i="29"/>
  <c r="C71" i="29"/>
  <c r="C70" i="29"/>
  <c r="C69" i="29"/>
  <c r="C68" i="29"/>
  <c r="C67" i="29"/>
  <c r="C66" i="29"/>
  <c r="C65" i="29"/>
  <c r="C64" i="29"/>
  <c r="C63" i="29"/>
  <c r="C62" i="29"/>
  <c r="C61" i="29"/>
  <c r="C60" i="29"/>
  <c r="C59" i="29"/>
  <c r="C58" i="29"/>
  <c r="C57" i="29"/>
  <c r="C56" i="29"/>
  <c r="C55" i="29"/>
  <c r="C54" i="29"/>
  <c r="C53" i="29"/>
  <c r="C52" i="29"/>
  <c r="C51" i="29"/>
  <c r="C50" i="29"/>
  <c r="C49" i="29"/>
  <c r="C48" i="29"/>
  <c r="C47" i="29"/>
  <c r="C46" i="29"/>
  <c r="C45" i="29"/>
  <c r="C44" i="29"/>
  <c r="V42" i="29"/>
  <c r="U42" i="29"/>
  <c r="T42" i="29"/>
  <c r="S42" i="29"/>
  <c r="R42" i="29"/>
  <c r="Q42" i="29"/>
  <c r="P42" i="29"/>
  <c r="O42" i="29"/>
  <c r="N42" i="29"/>
  <c r="M42" i="29"/>
  <c r="L42" i="29"/>
  <c r="K42" i="29"/>
  <c r="J42" i="29"/>
  <c r="I42" i="29"/>
  <c r="H42" i="29"/>
  <c r="G42" i="29"/>
  <c r="F42" i="29"/>
  <c r="E42" i="29"/>
  <c r="D42" i="29"/>
  <c r="B42" i="29"/>
  <c r="C41" i="29"/>
  <c r="C40" i="29"/>
  <c r="C39" i="29"/>
  <c r="C38" i="29"/>
  <c r="C37" i="29"/>
  <c r="C36" i="29"/>
  <c r="C35" i="29"/>
  <c r="C34" i="29"/>
  <c r="C33" i="29"/>
  <c r="C32" i="29"/>
  <c r="C31" i="29"/>
  <c r="C30" i="29"/>
  <c r="C29" i="29"/>
  <c r="C28" i="29"/>
  <c r="C27" i="29"/>
  <c r="C26" i="29"/>
  <c r="C25" i="29"/>
  <c r="C24" i="29"/>
  <c r="C23" i="29"/>
  <c r="C22" i="29"/>
  <c r="C21" i="29"/>
  <c r="C20" i="29"/>
  <c r="C19" i="29"/>
  <c r="C18" i="29"/>
  <c r="C17" i="29"/>
  <c r="C16" i="29"/>
  <c r="C15" i="29"/>
  <c r="C14" i="29"/>
  <c r="C13" i="29"/>
  <c r="C12" i="29"/>
  <c r="C11" i="29"/>
  <c r="C10" i="29"/>
  <c r="C9" i="29"/>
  <c r="C8" i="29"/>
  <c r="C7" i="29"/>
  <c r="C42" i="29" s="1"/>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V42" i="28"/>
  <c r="U42" i="28"/>
  <c r="T42" i="28"/>
  <c r="S42" i="28"/>
  <c r="R42" i="28"/>
  <c r="Q42" i="28"/>
  <c r="P42" i="28"/>
  <c r="O42" i="28"/>
  <c r="N42" i="28"/>
  <c r="M42" i="28"/>
  <c r="L42" i="28"/>
  <c r="K42" i="28"/>
  <c r="J42" i="28"/>
  <c r="I42" i="28"/>
  <c r="H42" i="28"/>
  <c r="G42" i="28"/>
  <c r="F42" i="28"/>
  <c r="E42" i="28"/>
  <c r="D42" i="28"/>
  <c r="B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42" i="28" s="1"/>
  <c r="C81" i="27"/>
  <c r="C80" i="27"/>
  <c r="C79" i="27"/>
  <c r="C78" i="27"/>
  <c r="C77" i="27"/>
  <c r="C76" i="27"/>
  <c r="C75" i="27"/>
  <c r="C74" i="27"/>
  <c r="C73" i="27"/>
  <c r="C72" i="27"/>
  <c r="C71" i="27"/>
  <c r="C70" i="27"/>
  <c r="C69" i="27"/>
  <c r="C68" i="27"/>
  <c r="C67" i="27"/>
  <c r="C66" i="27"/>
  <c r="C65" i="27"/>
  <c r="C64" i="27"/>
  <c r="C63" i="27"/>
  <c r="C62" i="27"/>
  <c r="C61" i="27"/>
  <c r="C60" i="27"/>
  <c r="C59" i="27"/>
  <c r="C58" i="27"/>
  <c r="C57" i="27"/>
  <c r="C56" i="27"/>
  <c r="C55" i="27"/>
  <c r="C54" i="27"/>
  <c r="C53" i="27"/>
  <c r="C52" i="27"/>
  <c r="C51" i="27"/>
  <c r="C50" i="27"/>
  <c r="C49" i="27"/>
  <c r="C48" i="27"/>
  <c r="C47" i="27"/>
  <c r="C46" i="27"/>
  <c r="C45" i="27"/>
  <c r="C44" i="27"/>
  <c r="R42" i="27"/>
  <c r="Q42" i="27"/>
  <c r="P42" i="27"/>
  <c r="O42" i="27"/>
  <c r="N42" i="27"/>
  <c r="M42" i="27"/>
  <c r="L42" i="27"/>
  <c r="K42" i="27"/>
  <c r="J42" i="27"/>
  <c r="I42" i="27"/>
  <c r="H42" i="27"/>
  <c r="G42" i="27"/>
  <c r="F42" i="27"/>
  <c r="E42" i="27"/>
  <c r="D42" i="27"/>
  <c r="B42" i="27"/>
  <c r="C41" i="27"/>
  <c r="C40" i="27"/>
  <c r="C39" i="27"/>
  <c r="C38" i="27"/>
  <c r="C37" i="27"/>
  <c r="C36" i="27"/>
  <c r="C35" i="27"/>
  <c r="C34" i="27"/>
  <c r="C33" i="27"/>
  <c r="C32" i="27"/>
  <c r="C31" i="27"/>
  <c r="C30" i="27"/>
  <c r="C29" i="27"/>
  <c r="C28" i="27"/>
  <c r="C27" i="27"/>
  <c r="C26" i="27"/>
  <c r="C25" i="27"/>
  <c r="C24" i="27"/>
  <c r="C23" i="27"/>
  <c r="C22" i="27"/>
  <c r="C21" i="27"/>
  <c r="C20" i="27"/>
  <c r="C19" i="27"/>
  <c r="C18" i="27"/>
  <c r="C17" i="27"/>
  <c r="C16" i="27"/>
  <c r="C15" i="27"/>
  <c r="C14" i="27"/>
  <c r="C13" i="27"/>
  <c r="C12" i="27"/>
  <c r="C11" i="27"/>
  <c r="C10" i="27"/>
  <c r="C9" i="27"/>
  <c r="C8" i="27"/>
  <c r="C7" i="27"/>
  <c r="C42" i="27" s="1"/>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R42" i="26"/>
  <c r="Q42" i="26"/>
  <c r="P42" i="26"/>
  <c r="O42" i="26"/>
  <c r="N42" i="26"/>
  <c r="M42" i="26"/>
  <c r="L42" i="26"/>
  <c r="K42" i="26"/>
  <c r="J42" i="26"/>
  <c r="I42" i="26"/>
  <c r="H42" i="26"/>
  <c r="G42" i="26"/>
  <c r="F42" i="26"/>
  <c r="E42" i="26"/>
  <c r="D42" i="26"/>
  <c r="B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7" i="26"/>
  <c r="C42" i="26" s="1"/>
  <c r="C81" i="25"/>
  <c r="C80" i="25"/>
  <c r="C79"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R42" i="25"/>
  <c r="Q42" i="25"/>
  <c r="P42" i="25"/>
  <c r="O42" i="25"/>
  <c r="N42" i="25"/>
  <c r="M42" i="25"/>
  <c r="L42" i="25"/>
  <c r="K42" i="25"/>
  <c r="J42" i="25"/>
  <c r="I42" i="25"/>
  <c r="H42" i="25"/>
  <c r="G42" i="25"/>
  <c r="F42" i="25"/>
  <c r="E42" i="25"/>
  <c r="D42" i="25"/>
  <c r="B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7" i="25"/>
  <c r="C42" i="25" s="1"/>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R42" i="24"/>
  <c r="Q42" i="24"/>
  <c r="P42" i="24"/>
  <c r="O42" i="24"/>
  <c r="N42" i="24"/>
  <c r="M42" i="24"/>
  <c r="L42" i="24"/>
  <c r="K42" i="24"/>
  <c r="J42" i="24"/>
  <c r="I42" i="24"/>
  <c r="H42" i="24"/>
  <c r="G42" i="24"/>
  <c r="F42" i="24"/>
  <c r="E42" i="24"/>
  <c r="D42" i="24"/>
  <c r="B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42" i="24" s="1"/>
  <c r="C81" i="23"/>
  <c r="C80" i="23"/>
  <c r="C79" i="23"/>
  <c r="C78" i="23"/>
  <c r="C77" i="23"/>
  <c r="C76" i="23"/>
  <c r="C75" i="23"/>
  <c r="C74" i="23"/>
  <c r="C73" i="23"/>
  <c r="C72" i="23"/>
  <c r="C71" i="23"/>
  <c r="C70" i="23"/>
  <c r="C69" i="23"/>
  <c r="C68" i="23"/>
  <c r="C67" i="23"/>
  <c r="C66" i="23"/>
  <c r="C65" i="23"/>
  <c r="C64" i="23"/>
  <c r="C63" i="23"/>
  <c r="C62" i="23"/>
  <c r="C61" i="23"/>
  <c r="C60" i="23"/>
  <c r="C59" i="23"/>
  <c r="C58" i="23"/>
  <c r="C57" i="23"/>
  <c r="C56" i="23"/>
  <c r="C55" i="23"/>
  <c r="C54" i="23"/>
  <c r="C53" i="23"/>
  <c r="C52" i="23"/>
  <c r="C51" i="23"/>
  <c r="C50" i="23"/>
  <c r="C49" i="23"/>
  <c r="C48" i="23"/>
  <c r="C47" i="23"/>
  <c r="C46" i="23"/>
  <c r="C45" i="23"/>
  <c r="C44" i="23"/>
  <c r="R42" i="23"/>
  <c r="Q42" i="23"/>
  <c r="P42" i="23"/>
  <c r="O42" i="23"/>
  <c r="N42" i="23"/>
  <c r="M42" i="23"/>
  <c r="L42" i="23"/>
  <c r="K42" i="23"/>
  <c r="J42" i="23"/>
  <c r="I42" i="23"/>
  <c r="H42" i="23"/>
  <c r="G42" i="23"/>
  <c r="F42" i="23"/>
  <c r="E42" i="23"/>
  <c r="D42" i="23"/>
  <c r="B42" i="23"/>
  <c r="C41" i="23"/>
  <c r="C40" i="23"/>
  <c r="C39" i="23"/>
  <c r="C38" i="23"/>
  <c r="C37" i="23"/>
  <c r="C36" i="23"/>
  <c r="C35" i="23"/>
  <c r="C34" i="23"/>
  <c r="C33" i="23"/>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42" i="23" s="1"/>
  <c r="C81" i="22"/>
  <c r="C80" i="22"/>
  <c r="C79" i="22"/>
  <c r="C78" i="22"/>
  <c r="C77" i="22"/>
  <c r="C76" i="22"/>
  <c r="C75" i="22"/>
  <c r="C74" i="22"/>
  <c r="C73" i="22"/>
  <c r="C72" i="22"/>
  <c r="C71" i="22"/>
  <c r="C70" i="22"/>
  <c r="C69" i="22"/>
  <c r="C68" i="22"/>
  <c r="C67" i="22"/>
  <c r="C66" i="22"/>
  <c r="C65" i="22"/>
  <c r="C64" i="22"/>
  <c r="C63" i="22"/>
  <c r="C62" i="22"/>
  <c r="C61" i="22"/>
  <c r="C60" i="22"/>
  <c r="C59" i="22"/>
  <c r="C58" i="22"/>
  <c r="C57" i="22"/>
  <c r="C56" i="22"/>
  <c r="C55" i="22"/>
  <c r="C54" i="22"/>
  <c r="C53" i="22"/>
  <c r="C52" i="22"/>
  <c r="C51" i="22"/>
  <c r="C50" i="22"/>
  <c r="C49" i="22"/>
  <c r="C48" i="22"/>
  <c r="C47" i="22"/>
  <c r="C46" i="22"/>
  <c r="C45" i="22"/>
  <c r="C44" i="22"/>
  <c r="R42" i="22"/>
  <c r="Q42" i="22"/>
  <c r="P42" i="22"/>
  <c r="O42" i="22"/>
  <c r="N42" i="22"/>
  <c r="M42" i="22"/>
  <c r="L42" i="22"/>
  <c r="K42" i="22"/>
  <c r="J42" i="22"/>
  <c r="I42" i="22"/>
  <c r="H42" i="22"/>
  <c r="G42" i="22"/>
  <c r="F42" i="22"/>
  <c r="E42" i="22"/>
  <c r="D42" i="22"/>
  <c r="B42" i="22"/>
  <c r="C41" i="22"/>
  <c r="C40" i="22"/>
  <c r="C39" i="22"/>
  <c r="C38" i="22"/>
  <c r="C37" i="22"/>
  <c r="C36" i="22"/>
  <c r="C35" i="22"/>
  <c r="C34" i="22"/>
  <c r="C33" i="22"/>
  <c r="C32" i="22"/>
  <c r="C31" i="22"/>
  <c r="C30" i="22"/>
  <c r="C29" i="22"/>
  <c r="C28" i="22"/>
  <c r="C27" i="22"/>
  <c r="C26" i="22"/>
  <c r="C25" i="22"/>
  <c r="C24" i="22"/>
  <c r="C23" i="22"/>
  <c r="C22" i="22"/>
  <c r="C21" i="22"/>
  <c r="C20" i="22"/>
  <c r="C19" i="22"/>
  <c r="C18" i="22"/>
  <c r="C17" i="22"/>
  <c r="C16" i="22"/>
  <c r="C15" i="22"/>
  <c r="C14" i="22"/>
  <c r="C13" i="22"/>
  <c r="C12" i="22"/>
  <c r="C11" i="22"/>
  <c r="C10" i="22"/>
  <c r="C9" i="22"/>
  <c r="C8" i="22"/>
  <c r="C7" i="22"/>
  <c r="C42" i="22" s="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R42" i="21"/>
  <c r="Q42" i="21"/>
  <c r="P42" i="21"/>
  <c r="O42" i="21"/>
  <c r="N42" i="21"/>
  <c r="M42" i="21"/>
  <c r="L42" i="21"/>
  <c r="K42" i="21"/>
  <c r="J42" i="21"/>
  <c r="I42" i="21"/>
  <c r="H42" i="21"/>
  <c r="G42" i="21"/>
  <c r="F42" i="21"/>
  <c r="E42" i="21"/>
  <c r="D42" i="21"/>
  <c r="B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42" i="21" s="1"/>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R42" i="20"/>
  <c r="Q42" i="20"/>
  <c r="P42" i="20"/>
  <c r="O42" i="20"/>
  <c r="N42" i="20"/>
  <c r="M42" i="20"/>
  <c r="L42" i="20"/>
  <c r="K42" i="20"/>
  <c r="J42" i="20"/>
  <c r="I42" i="20"/>
  <c r="H42" i="20"/>
  <c r="G42" i="20"/>
  <c r="F42" i="20"/>
  <c r="E42" i="20"/>
  <c r="D42" i="20"/>
  <c r="B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42" i="20" s="1"/>
  <c r="C81" i="19"/>
  <c r="C80" i="19"/>
  <c r="C79" i="19"/>
  <c r="C78" i="19"/>
  <c r="C77" i="19"/>
  <c r="C76" i="19"/>
  <c r="C75" i="19"/>
  <c r="C74" i="19"/>
  <c r="C73" i="19"/>
  <c r="C72" i="19"/>
  <c r="C71" i="19"/>
  <c r="C70" i="19"/>
  <c r="C69" i="19"/>
  <c r="C68" i="19"/>
  <c r="C67" i="19"/>
  <c r="C66" i="19"/>
  <c r="C65" i="19"/>
  <c r="C64" i="19"/>
  <c r="C63" i="19"/>
  <c r="C62" i="19"/>
  <c r="C61" i="19"/>
  <c r="C60" i="19"/>
  <c r="C59" i="19"/>
  <c r="C58" i="19"/>
  <c r="C57" i="19"/>
  <c r="C56" i="19"/>
  <c r="C55" i="19"/>
  <c r="C54" i="19"/>
  <c r="C53" i="19"/>
  <c r="C52" i="19"/>
  <c r="C51" i="19"/>
  <c r="C50" i="19"/>
  <c r="C49" i="19"/>
  <c r="C48" i="19"/>
  <c r="C47" i="19"/>
  <c r="C46" i="19"/>
  <c r="C45" i="19"/>
  <c r="C44" i="19"/>
  <c r="R42" i="19"/>
  <c r="Q42" i="19"/>
  <c r="P42" i="19"/>
  <c r="O42" i="19"/>
  <c r="N42" i="19"/>
  <c r="M42" i="19"/>
  <c r="L42" i="19"/>
  <c r="K42" i="19"/>
  <c r="J42" i="19"/>
  <c r="I42" i="19"/>
  <c r="H42" i="19"/>
  <c r="G42" i="19"/>
  <c r="F42" i="19"/>
  <c r="E42" i="19"/>
  <c r="D42" i="19"/>
  <c r="B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42" i="19" s="1"/>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R42" i="18"/>
  <c r="Q42" i="18"/>
  <c r="P42" i="18"/>
  <c r="O42" i="18"/>
  <c r="N42" i="18"/>
  <c r="M42" i="18"/>
  <c r="L42" i="18"/>
  <c r="K42" i="18"/>
  <c r="J42" i="18"/>
  <c r="I42" i="18"/>
  <c r="H42" i="18"/>
  <c r="G42" i="18"/>
  <c r="F42" i="18"/>
  <c r="E42" i="18"/>
  <c r="D42" i="18"/>
  <c r="B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42" i="18" s="1"/>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R42" i="17"/>
  <c r="Q42" i="17"/>
  <c r="P42" i="17"/>
  <c r="O42" i="17"/>
  <c r="N42" i="17"/>
  <c r="M42" i="17"/>
  <c r="L42" i="17"/>
  <c r="K42" i="17"/>
  <c r="J42" i="17"/>
  <c r="I42" i="17"/>
  <c r="H42" i="17"/>
  <c r="G42" i="17"/>
  <c r="F42" i="17"/>
  <c r="E42" i="17"/>
  <c r="D42" i="17"/>
  <c r="B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42" i="17" s="1"/>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R42" i="16"/>
  <c r="Q42" i="16"/>
  <c r="P42" i="16"/>
  <c r="O42" i="16"/>
  <c r="N42" i="16"/>
  <c r="M42" i="16"/>
  <c r="L42" i="16"/>
  <c r="K42" i="16"/>
  <c r="J42" i="16"/>
  <c r="I42" i="16"/>
  <c r="H42" i="16"/>
  <c r="G42" i="16"/>
  <c r="F42" i="16"/>
  <c r="E42" i="16"/>
  <c r="D42" i="16"/>
  <c r="B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9" i="16"/>
  <c r="C8" i="16"/>
  <c r="C7" i="16"/>
  <c r="C42" i="16" s="1"/>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R42" i="15"/>
  <c r="Q42" i="15"/>
  <c r="P42" i="15"/>
  <c r="O42" i="15"/>
  <c r="N42" i="15"/>
  <c r="M42" i="15"/>
  <c r="L42" i="15"/>
  <c r="K42" i="15"/>
  <c r="J42" i="15"/>
  <c r="I42" i="15"/>
  <c r="H42" i="15"/>
  <c r="G42" i="15"/>
  <c r="F42" i="15"/>
  <c r="E42" i="15"/>
  <c r="D42" i="15"/>
  <c r="B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C10" i="15"/>
  <c r="C9" i="15"/>
  <c r="C8" i="15"/>
  <c r="C7" i="15"/>
  <c r="C42" i="15" s="1"/>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R42" i="14"/>
  <c r="Q42" i="14"/>
  <c r="P42" i="14"/>
  <c r="O42" i="14"/>
  <c r="N42" i="14"/>
  <c r="M42" i="14"/>
  <c r="L42" i="14"/>
  <c r="K42" i="14"/>
  <c r="J42" i="14"/>
  <c r="I42" i="14"/>
  <c r="H42" i="14"/>
  <c r="G42" i="14"/>
  <c r="F42" i="14"/>
  <c r="E42" i="14"/>
  <c r="D42" i="14"/>
  <c r="B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42" i="14" s="1"/>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R42" i="13"/>
  <c r="Q42" i="13"/>
  <c r="P42" i="13"/>
  <c r="O42" i="13"/>
  <c r="N42" i="13"/>
  <c r="M42" i="13"/>
  <c r="L42" i="13"/>
  <c r="K42" i="13"/>
  <c r="J42" i="13"/>
  <c r="I42" i="13"/>
  <c r="H42" i="13"/>
  <c r="G42" i="13"/>
  <c r="F42" i="13"/>
  <c r="E42" i="13"/>
  <c r="D42" i="13"/>
  <c r="B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42" i="13" s="1"/>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R42" i="12"/>
  <c r="Q42" i="12"/>
  <c r="P42" i="12"/>
  <c r="O42" i="12"/>
  <c r="N42" i="12"/>
  <c r="M42" i="12"/>
  <c r="L42" i="12"/>
  <c r="K42" i="12"/>
  <c r="J42" i="12"/>
  <c r="I42" i="12"/>
  <c r="H42" i="12"/>
  <c r="G42" i="12"/>
  <c r="F42" i="12"/>
  <c r="E42" i="12"/>
  <c r="D42" i="12"/>
  <c r="B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42" i="12" s="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R42" i="11"/>
  <c r="Q42" i="11"/>
  <c r="P42" i="11"/>
  <c r="O42" i="11"/>
  <c r="N42" i="11"/>
  <c r="M42" i="11"/>
  <c r="L42" i="11"/>
  <c r="K42" i="11"/>
  <c r="J42" i="11"/>
  <c r="I42" i="11"/>
  <c r="H42" i="11"/>
  <c r="G42" i="11"/>
  <c r="F42" i="11"/>
  <c r="E42" i="11"/>
  <c r="D42" i="11"/>
  <c r="B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42" i="11" s="1"/>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X42" i="10"/>
  <c r="W42" i="10"/>
  <c r="V42" i="10"/>
  <c r="U42" i="10"/>
  <c r="T42" i="10"/>
  <c r="S42" i="10"/>
  <c r="R42" i="10"/>
  <c r="Q42" i="10"/>
  <c r="P42" i="10"/>
  <c r="O42" i="10"/>
  <c r="N42" i="10"/>
  <c r="M42" i="10"/>
  <c r="L42" i="10"/>
  <c r="K42" i="10"/>
  <c r="J42" i="10"/>
  <c r="I42" i="10"/>
  <c r="H42" i="10"/>
  <c r="G42" i="10"/>
  <c r="F42" i="10"/>
  <c r="E42" i="10"/>
  <c r="D42" i="10"/>
  <c r="B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42" i="10" s="1"/>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R42" i="9"/>
  <c r="Q42" i="9"/>
  <c r="P42" i="9"/>
  <c r="O42" i="9"/>
  <c r="N42" i="9"/>
  <c r="M42" i="9"/>
  <c r="L42" i="9"/>
  <c r="K42" i="9"/>
  <c r="J42" i="9"/>
  <c r="I42" i="9"/>
  <c r="H42" i="9"/>
  <c r="G42" i="9"/>
  <c r="F42" i="9"/>
  <c r="E42" i="9"/>
  <c r="D42" i="9"/>
  <c r="B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42" i="9" s="1"/>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R42" i="8"/>
  <c r="Q42" i="8"/>
  <c r="P42" i="8"/>
  <c r="O42" i="8"/>
  <c r="N42" i="8"/>
  <c r="M42" i="8"/>
  <c r="L42" i="8"/>
  <c r="K42" i="8"/>
  <c r="J42" i="8"/>
  <c r="I42" i="8"/>
  <c r="H42" i="8"/>
  <c r="G42" i="8"/>
  <c r="F42" i="8"/>
  <c r="E42" i="8"/>
  <c r="D42" i="8"/>
  <c r="B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42" i="8" s="1"/>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R42" i="7"/>
  <c r="Q42" i="7"/>
  <c r="P42" i="7"/>
  <c r="O42" i="7"/>
  <c r="N42" i="7"/>
  <c r="M42" i="7"/>
  <c r="L42" i="7"/>
  <c r="K42" i="7"/>
  <c r="J42" i="7"/>
  <c r="I42" i="7"/>
  <c r="H42" i="7"/>
  <c r="G42" i="7"/>
  <c r="F42" i="7"/>
  <c r="E42" i="7"/>
  <c r="D42" i="7"/>
  <c r="B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42" i="7" s="1"/>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R42" i="6"/>
  <c r="Q42" i="6"/>
  <c r="P42" i="6"/>
  <c r="O42" i="6"/>
  <c r="N42" i="6"/>
  <c r="M42" i="6"/>
  <c r="L42" i="6"/>
  <c r="K42" i="6"/>
  <c r="J42" i="6"/>
  <c r="I42" i="6"/>
  <c r="H42" i="6"/>
  <c r="G42" i="6"/>
  <c r="F42" i="6"/>
  <c r="E42" i="6"/>
  <c r="D42" i="6"/>
  <c r="B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42" i="6" s="1"/>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X42" i="5"/>
  <c r="W42" i="5"/>
  <c r="V42" i="5"/>
  <c r="U42" i="5"/>
  <c r="T42" i="5"/>
  <c r="S42" i="5"/>
  <c r="R42" i="5"/>
  <c r="Q42" i="5"/>
  <c r="P42" i="5"/>
  <c r="O42" i="5"/>
  <c r="N42" i="5"/>
  <c r="M42" i="5"/>
  <c r="L42" i="5"/>
  <c r="K42" i="5"/>
  <c r="J42" i="5"/>
  <c r="I42" i="5"/>
  <c r="H42" i="5"/>
  <c r="G42" i="5"/>
  <c r="F42" i="5"/>
  <c r="E42" i="5"/>
  <c r="D42" i="5"/>
  <c r="B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42" i="5" s="1"/>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R42" i="4"/>
  <c r="Q42" i="4"/>
  <c r="P42" i="4"/>
  <c r="O42" i="4"/>
  <c r="N42" i="4"/>
  <c r="M42" i="4"/>
  <c r="L42" i="4"/>
  <c r="K42" i="4"/>
  <c r="J42" i="4"/>
  <c r="I42" i="4"/>
  <c r="H42" i="4"/>
  <c r="G42" i="4"/>
  <c r="F42" i="4"/>
  <c r="E42" i="4"/>
  <c r="D42" i="4"/>
  <c r="B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42" i="4" s="1"/>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AL42" i="3"/>
  <c r="AK42" i="3"/>
  <c r="AJ42" i="3"/>
  <c r="AI42" i="3"/>
  <c r="AH42" i="3"/>
  <c r="AG42" i="3"/>
  <c r="AF42" i="3"/>
  <c r="AE42" i="3"/>
  <c r="AD42" i="3"/>
  <c r="AC42" i="3"/>
  <c r="AB42" i="3"/>
  <c r="AA42" i="3"/>
  <c r="Z42" i="3"/>
  <c r="Y42" i="3"/>
  <c r="X42" i="3"/>
  <c r="W42" i="3"/>
  <c r="V42" i="3"/>
  <c r="U42" i="3"/>
  <c r="T42" i="3"/>
  <c r="S42" i="3"/>
  <c r="R42" i="3"/>
  <c r="Q42" i="3"/>
  <c r="P42" i="3"/>
  <c r="O42" i="3"/>
  <c r="N42" i="3"/>
  <c r="M42" i="3"/>
  <c r="L42" i="3"/>
  <c r="K42" i="3"/>
  <c r="J42" i="3"/>
  <c r="I42" i="3"/>
  <c r="H42" i="3"/>
  <c r="G42" i="3"/>
  <c r="F42" i="3"/>
  <c r="E42" i="3"/>
  <c r="D42" i="3"/>
  <c r="B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42" i="3" s="1"/>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Z42" i="2"/>
  <c r="Y42" i="2"/>
  <c r="X42" i="2"/>
  <c r="W42" i="2"/>
  <c r="V42" i="2"/>
  <c r="U42" i="2"/>
  <c r="T42" i="2"/>
  <c r="S42" i="2"/>
  <c r="R42" i="2"/>
  <c r="Q42" i="2"/>
  <c r="P42" i="2"/>
  <c r="O42" i="2"/>
  <c r="N42" i="2"/>
  <c r="M42" i="2"/>
  <c r="L42" i="2"/>
  <c r="K42" i="2"/>
  <c r="J42" i="2"/>
  <c r="I42" i="2"/>
  <c r="H42" i="2"/>
  <c r="G42" i="2"/>
  <c r="F42" i="2"/>
  <c r="E42" i="2"/>
  <c r="D42" i="2"/>
  <c r="B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42" i="2" s="1"/>
  <c r="C42" i="66" l="1"/>
  <c r="C42" i="74"/>
  <c r="C42" i="82"/>
  <c r="C42" i="90"/>
  <c r="C42" i="98"/>
  <c r="C42" i="105"/>
  <c r="C42" i="72"/>
  <c r="C42" i="80"/>
  <c r="C42" i="88"/>
  <c r="C42" i="96"/>
  <c r="C42" i="104"/>
  <c r="C42" i="109"/>
  <c r="C42" i="113"/>
  <c r="C42" i="68"/>
  <c r="C42" i="76"/>
  <c r="C42" i="84"/>
  <c r="C42" i="92"/>
  <c r="C42" i="100"/>
  <c r="C42" i="106"/>
  <c r="C42" i="111"/>
  <c r="C42" i="115"/>
</calcChain>
</file>

<file path=xl/sharedStrings.xml><?xml version="1.0" encoding="utf-8"?>
<sst xmlns="http://schemas.openxmlformats.org/spreadsheetml/2006/main" count="70192" uniqueCount="974">
  <si>
    <t>Table of Contents</t>
  </si>
  <si>
    <t>ST001D01T</t>
  </si>
  <si>
    <t>Student International Grade (Derived)</t>
  </si>
  <si>
    <t>ST003D02T</t>
  </si>
  <si>
    <t>Student (Standardized) Birth - Month</t>
  </si>
  <si>
    <t>ST004D01T</t>
  </si>
  <si>
    <t>Student (Standardized) Gender</t>
  </si>
  <si>
    <t>ST005Q01TA</t>
  </si>
  <si>
    <t>What is the &lt;highest level of schooling&gt; completed by your mother?</t>
  </si>
  <si>
    <t>ST006Q01TA</t>
  </si>
  <si>
    <t>Does your mother have this qualification? &lt;ISCED level 6&gt;</t>
  </si>
  <si>
    <t>ST006Q02TA</t>
  </si>
  <si>
    <t>Does your mother have this qualification? &lt;ISCED level 5A&gt;</t>
  </si>
  <si>
    <t>ST006Q03TA</t>
  </si>
  <si>
    <t>Does your mother have this qualification? &lt;ISCED level 5B&gt;</t>
  </si>
  <si>
    <t>ST006Q04TA</t>
  </si>
  <si>
    <t>Does your mother have this qualification? &lt;ISCED level 4&gt;</t>
  </si>
  <si>
    <t>ST007Q01TA</t>
  </si>
  <si>
    <t>What is the &lt;highest level of schooling&gt; completed by your father?</t>
  </si>
  <si>
    <t>ST008Q01TA</t>
  </si>
  <si>
    <t>Does your father have this qualification? &lt;ISCED level 6&gt;</t>
  </si>
  <si>
    <t>ST008Q02TA</t>
  </si>
  <si>
    <t>Does your father have this qualification? &lt;ISCED level 5A&gt;</t>
  </si>
  <si>
    <t>ST008Q03TA</t>
  </si>
  <si>
    <t>Does your father have this qualification? &lt;ISCED level 5B&gt;</t>
  </si>
  <si>
    <t>ST008Q04TA</t>
  </si>
  <si>
    <t>Does your father have this qualification? &lt;ISCED level 4&gt;</t>
  </si>
  <si>
    <t>ST011Q01TA</t>
  </si>
  <si>
    <t>In your home: A desk to study at</t>
  </si>
  <si>
    <t>ST011Q02TA</t>
  </si>
  <si>
    <t>In your home: A room of your own</t>
  </si>
  <si>
    <t>ST011Q03TA</t>
  </si>
  <si>
    <t>In your home: A quiet place to study</t>
  </si>
  <si>
    <t>ST011Q04TA</t>
  </si>
  <si>
    <t>In your home: A computer you can use for school work</t>
  </si>
  <si>
    <t>ST011Q05TA</t>
  </si>
  <si>
    <t>In your home: Educational software</t>
  </si>
  <si>
    <t>ST011Q06TA</t>
  </si>
  <si>
    <t>In your home: A link to the Internet</t>
  </si>
  <si>
    <t>ST011Q07TA</t>
  </si>
  <si>
    <t>In your home: Classic literature (e.g. &lt;Shakespeare&gt;)</t>
  </si>
  <si>
    <t>ST011Q08TA</t>
  </si>
  <si>
    <t>In your home: Books of poetry</t>
  </si>
  <si>
    <t>ST011Q09TA</t>
  </si>
  <si>
    <t>In your home: Works of art (e.g. paintings)</t>
  </si>
  <si>
    <t>ST011Q10TA</t>
  </si>
  <si>
    <t>In your home: Books to help with your school work</t>
  </si>
  <si>
    <t>ST011Q11TA</t>
  </si>
  <si>
    <t>In your home: &lt;Technical reference books&gt;</t>
  </si>
  <si>
    <t>ST011Q12TA</t>
  </si>
  <si>
    <t>In your home: A dictionary</t>
  </si>
  <si>
    <t>ST011Q16NA</t>
  </si>
  <si>
    <t>In your home: Books on art, music, or design</t>
  </si>
  <si>
    <t>ST012Q01TA</t>
  </si>
  <si>
    <t>How many in your home: Televisions</t>
  </si>
  <si>
    <t>ST012Q02TA</t>
  </si>
  <si>
    <t>How many in your home: Cars</t>
  </si>
  <si>
    <t>ST012Q03TA</t>
  </si>
  <si>
    <t>How many in your home: Rooms with a bath or shower</t>
  </si>
  <si>
    <t>ST012Q05NA</t>
  </si>
  <si>
    <t>How many in your home: &lt;Cell phones&gt; with Internet access (e.g. smartphones)</t>
  </si>
  <si>
    <t>ST012Q06NA</t>
  </si>
  <si>
    <t>How many in your home: Computers (desktop computer, portable laptop, or notebook)</t>
  </si>
  <si>
    <t>ST012Q07NA</t>
  </si>
  <si>
    <t>How many in your home: &lt;Tablet computers&gt; (e.g. &lt;iPad®&gt;, &lt;BlackBerry® PlayBookTM&gt;)</t>
  </si>
  <si>
    <t>ST012Q08NA</t>
  </si>
  <si>
    <t>How many in your home: E-book readers (e.g. &lt;KindleTM&gt;, &lt;Kobo&gt;, &lt;Bookeen&gt;)</t>
  </si>
  <si>
    <t>ST012Q09NA</t>
  </si>
  <si>
    <t>How many in your home: Musical instruments (e.g. guitar, piano)</t>
  </si>
  <si>
    <t>ST013Q01TA</t>
  </si>
  <si>
    <t>How many books are there in your home?</t>
  </si>
  <si>
    <t>ST123Q01NA</t>
  </si>
  <si>
    <t>&lt;this academic year&gt;: My parents are interested in my school activities.</t>
  </si>
  <si>
    <t>ST123Q02NA</t>
  </si>
  <si>
    <t>&lt;this academic year&gt;: My parents support my educational efforts and achievements.</t>
  </si>
  <si>
    <t>ST123Q03NA</t>
  </si>
  <si>
    <t>&lt;this academic year&gt;: My parents support me when I am facing difficulties at school.</t>
  </si>
  <si>
    <t>ST123Q04NA</t>
  </si>
  <si>
    <t>&lt;this academic year&gt;: My parents encourage me to be confident.</t>
  </si>
  <si>
    <t>ST019AQ01T</t>
  </si>
  <si>
    <t>Country of Birth International - Self</t>
  </si>
  <si>
    <t>ST019BQ01T</t>
  </si>
  <si>
    <t>Country of Birth International - Mother</t>
  </si>
  <si>
    <t>ST019CQ01T</t>
  </si>
  <si>
    <t>Country of Birth International - Father</t>
  </si>
  <si>
    <t>ST021Q01TA</t>
  </si>
  <si>
    <t>How old were you when you arrived in &lt;country of test&gt;?</t>
  </si>
  <si>
    <t>ST022Q01TA</t>
  </si>
  <si>
    <t>International Language at Home</t>
  </si>
  <si>
    <t>ST124Q01TA</t>
  </si>
  <si>
    <t>Did you attend &lt;ISCED 0&gt;?</t>
  </si>
  <si>
    <t>ST125Q01NA</t>
  </si>
  <si>
    <t>How old were you when you started &lt;ISCED 0&gt;? Years</t>
  </si>
  <si>
    <t>ST126Q01TA</t>
  </si>
  <si>
    <t>How old were you when you started &lt;ISCED 1&gt;? Years</t>
  </si>
  <si>
    <t>ST127Q01TA</t>
  </si>
  <si>
    <t>Have you ever repeated a &lt;grade&gt;? At &lt;ISCED 1&gt;</t>
  </si>
  <si>
    <t>ST127Q02TA</t>
  </si>
  <si>
    <t>Have you ever repeated a &lt;grade&gt;? At &lt;ISCED 2&gt;</t>
  </si>
  <si>
    <t>ST127Q03TA</t>
  </si>
  <si>
    <t>Have you ever repeated a &lt;grade&gt;? At &lt;ISCED 3&gt;</t>
  </si>
  <si>
    <t>ST111Q01TA</t>
  </si>
  <si>
    <t>Which of the following do you expect to complete?</t>
  </si>
  <si>
    <t>ST118Q01NA</t>
  </si>
  <si>
    <t>To what extent do you disagree or agree about yourself? I often worry that it will be difficult for me taking a test.</t>
  </si>
  <si>
    <t>ST118Q02NA</t>
  </si>
  <si>
    <t>To what extent do you disagree or agree about yourself? I worry that I will get poor &lt;grades&gt; at school.</t>
  </si>
  <si>
    <t>ST118Q03NA</t>
  </si>
  <si>
    <t>To what extent do you disagree or agree about yourself? Even if I am well-prepared for a test I feel very anxious.</t>
  </si>
  <si>
    <t>ST118Q04NA</t>
  </si>
  <si>
    <t>I get very tense when I study for a test.</t>
  </si>
  <si>
    <t>ST118Q05NA</t>
  </si>
  <si>
    <t>I get nervous when I don't know how to solve a task at school.</t>
  </si>
  <si>
    <t>ST119Q01NA</t>
  </si>
  <si>
    <t>I want top grades in most or all of my courses.</t>
  </si>
  <si>
    <t>ST119Q02NA</t>
  </si>
  <si>
    <t>I want to be able to select from among the best opportunities available when I graduate.</t>
  </si>
  <si>
    <t>ST119Q03NA</t>
  </si>
  <si>
    <t>I want to be the best, whatever I do.</t>
  </si>
  <si>
    <t>ST119Q04NA</t>
  </si>
  <si>
    <t>I see myself as an ambitious person.</t>
  </si>
  <si>
    <t>ST119Q05NA</t>
  </si>
  <si>
    <t>I want to be one of the best students in my class.</t>
  </si>
  <si>
    <t>ST121Q01NA</t>
  </si>
  <si>
    <t>&lt;NAME 1&gt; is motivated? Gives up easily when confronted with a problem and is often not prepared</t>
  </si>
  <si>
    <t>ST121Q02NA</t>
  </si>
  <si>
    <t>&lt;NAME 2&gt; is motivated? Mostly remains interested in the tasks she starts and sometimes does more than expected</t>
  </si>
  <si>
    <t>ST121Q03NA</t>
  </si>
  <si>
    <t>&lt;NAME 3&gt; is motivated? Wants to get top grades at school and continues working on tasks until perfect.</t>
  </si>
  <si>
    <t>ST082Q01NA</t>
  </si>
  <si>
    <t>To what extent do you disagree or agree about yourself? I prefer working as part of a team to working alone.</t>
  </si>
  <si>
    <t>ST082Q02NA</t>
  </si>
  <si>
    <t>To what extent do you disagree or agree about yourself? I am a good listener.</t>
  </si>
  <si>
    <t>ST082Q03NA</t>
  </si>
  <si>
    <t>To what extent do you disagree or agree about yourself? I enjoy seeing my classmates be successful.</t>
  </si>
  <si>
    <t>ST082Q08NA</t>
  </si>
  <si>
    <t>To what extent do you disagree or agree about yourself? I take into account what others are interested in.</t>
  </si>
  <si>
    <t>ST082Q09NA</t>
  </si>
  <si>
    <t>To what extent do you disagree or agree about yourself? I find that teams make better decisions than individuals.</t>
  </si>
  <si>
    <t>ST082Q12NA</t>
  </si>
  <si>
    <t>To what extent do you disagree or agree about yourself? I enjoy considering different perspectives.</t>
  </si>
  <si>
    <t>ST082Q13NA</t>
  </si>
  <si>
    <t>To what extent do you disagree or agree about yourself? I find that teamwork raises my own efficiency.</t>
  </si>
  <si>
    <t>ST082Q14NA</t>
  </si>
  <si>
    <t>To what extent do you disagree or agree about yourself? I enjoy cooperating with peers.</t>
  </si>
  <si>
    <t>ST034Q01TA</t>
  </si>
  <si>
    <t>I feel like an outsider (or left out of things) at school.</t>
  </si>
  <si>
    <t>ST034Q02TA</t>
  </si>
  <si>
    <t>I make friends easily at school.</t>
  </si>
  <si>
    <t>ST034Q03TA</t>
  </si>
  <si>
    <t>I feel like I belong at school.</t>
  </si>
  <si>
    <t>ST034Q04TA</t>
  </si>
  <si>
    <t>I feel awkward and out of place in my school.</t>
  </si>
  <si>
    <t>ST034Q05TA</t>
  </si>
  <si>
    <t>Other students seem to like me.</t>
  </si>
  <si>
    <t>ST034Q06TA</t>
  </si>
  <si>
    <t>I feel lonely at school.</t>
  </si>
  <si>
    <t>ST039Q01NA</t>
  </si>
  <si>
    <t>Teachers called on me less often than they called on other students.</t>
  </si>
  <si>
    <t>ST039Q02NA</t>
  </si>
  <si>
    <t>Teachers graded me harder than they graded other students.</t>
  </si>
  <si>
    <t>ST039Q03NA</t>
  </si>
  <si>
    <t>Teachers gave me the impression that they think I am less smart than I really am.</t>
  </si>
  <si>
    <t>ST039Q04NA</t>
  </si>
  <si>
    <t>Teachers disciplined me more harshly than other students.</t>
  </si>
  <si>
    <t>ST039Q05NA</t>
  </si>
  <si>
    <t>Teachers ridiculed me in front of others.</t>
  </si>
  <si>
    <t>ST039Q06NA</t>
  </si>
  <si>
    <t>Teachers said something insulting to me in front of others.</t>
  </si>
  <si>
    <t>ST062Q01TA</t>
  </si>
  <si>
    <t>In the last two full weeks of school, how often: I &lt;skipped&gt; a whole school day</t>
  </si>
  <si>
    <t>ST062Q02TA</t>
  </si>
  <si>
    <t>In the last two full weeks of school, how often: I &lt;skipped&gt; some classes</t>
  </si>
  <si>
    <t>ST062Q03TA</t>
  </si>
  <si>
    <t>In the last two full weeks of school, how often: I arrived late for school</t>
  </si>
  <si>
    <t>ST031Q01NA</t>
  </si>
  <si>
    <t>On avg, how many days do you attend physical education classes each week?</t>
  </si>
  <si>
    <t>ST032Q01NA</t>
  </si>
  <si>
    <t>Moderate physical activities for a total of at least 60 minutes per day</t>
  </si>
  <si>
    <t>ST032Q02NA</t>
  </si>
  <si>
    <t>Vigorous physical activities for at least 20 minutes per day that made you sweat and breathe hard</t>
  </si>
  <si>
    <t>ST063Q01NA</t>
  </si>
  <si>
    <t>Which &lt;school science&gt; course did you attend? Physics: This year</t>
  </si>
  <si>
    <t>ST063Q01NB</t>
  </si>
  <si>
    <t>Which &lt;school science&gt; course did you attend? Physics: Last year</t>
  </si>
  <si>
    <t>ST063Q02NA</t>
  </si>
  <si>
    <t>Which &lt;school science&gt; course did you attend? Chemistry: This year</t>
  </si>
  <si>
    <t>ST063Q02NB</t>
  </si>
  <si>
    <t>Which &lt;school science&gt; course did you attend? Chemistry: Last year</t>
  </si>
  <si>
    <t>ST063Q03NA</t>
  </si>
  <si>
    <t>Which &lt;school science&gt; course did you attend? Biology: This year</t>
  </si>
  <si>
    <t>ST063Q03NB</t>
  </si>
  <si>
    <t>Which &lt;school science&gt; course did you attend? Biology: Last year</t>
  </si>
  <si>
    <t>ST063Q04NA</t>
  </si>
  <si>
    <t>Which &lt;school science&gt; course did you attend? &lt;Earth and space&gt;: This year</t>
  </si>
  <si>
    <t>ST063Q04NB</t>
  </si>
  <si>
    <t>Which &lt;school science&gt; course did you attend? &lt;Earth and space&gt;: Last year</t>
  </si>
  <si>
    <t>ST063Q05NA</t>
  </si>
  <si>
    <t>Which &lt;school science&gt; course did you attend? Applied sciences and technology: This year</t>
  </si>
  <si>
    <t>ST063Q05NB</t>
  </si>
  <si>
    <t>Which &lt;school science&gt; course did you attend? Applied sciences and technology: Last year</t>
  </si>
  <si>
    <t>ST063Q06NA</t>
  </si>
  <si>
    <t>Which &lt;school science&gt; course did you attend? &lt;General, integrated, or comprehen science&gt; course: This year</t>
  </si>
  <si>
    <t>ST063Q06NB</t>
  </si>
  <si>
    <t>Which &lt;school science&gt; course did you attend? &lt;General, integrated, or comprehen science&gt; course: Last year</t>
  </si>
  <si>
    <t>ST064Q01NA</t>
  </si>
  <si>
    <t>&lt;school science&gt; courses? I can choose the &lt;school science&gt; course(s) I study.</t>
  </si>
  <si>
    <t>ST064Q02NA</t>
  </si>
  <si>
    <t>&lt;school science&gt; courses? I can choose the level of difficulty.</t>
  </si>
  <si>
    <t>ST064Q03NA</t>
  </si>
  <si>
    <t>&lt;school science&gt; courses? I can choose the number of &lt;school science&gt; courses or &lt;class periods&gt;.</t>
  </si>
  <si>
    <t>ST097Q01TA</t>
  </si>
  <si>
    <t>How often does this happen in your &lt;school science&gt; lessons? Students don't listen to what the teacher says.</t>
  </si>
  <si>
    <t>ST097Q02TA</t>
  </si>
  <si>
    <t>How often does this happen in your &lt;school science&gt; lessons? There is noise and disorder.</t>
  </si>
  <si>
    <t>ST097Q03TA</t>
  </si>
  <si>
    <t>How often does this happen in your &lt;school science&gt; lessons? The teacher waits long for students to quiet down.</t>
  </si>
  <si>
    <t>ST097Q04TA</t>
  </si>
  <si>
    <t>How often does this happen in your &lt;school science&gt; lessons? Students cannot work well.</t>
  </si>
  <si>
    <t>ST097Q05TA</t>
  </si>
  <si>
    <t>How often does this happen in your &lt;school science&gt; lessons? Students don't start working for a long time after.</t>
  </si>
  <si>
    <t>ST098Q01TA</t>
  </si>
  <si>
    <t>When learning &lt;school science&gt;? Students are given opportunities to explain their ideas.</t>
  </si>
  <si>
    <t>ST098Q02TA</t>
  </si>
  <si>
    <t>When learning &lt;school science&gt;? Students spend time in the laboratory doing practical experiments.</t>
  </si>
  <si>
    <t>ST098Q03NA</t>
  </si>
  <si>
    <t>When learning &lt;school science&gt;? Students are required to argue about science questions.</t>
  </si>
  <si>
    <t>ST098Q05TA</t>
  </si>
  <si>
    <t>When learning &lt;school science&gt;? Students are asked to draw conclusions from an experiment they have conducted.</t>
  </si>
  <si>
    <t>ST098Q06TA</t>
  </si>
  <si>
    <t>When learning &lt;school science&gt;? The teacher explains &lt;school science&gt; idea can be applied</t>
  </si>
  <si>
    <t>ST098Q07TA</t>
  </si>
  <si>
    <t>When learning &lt;school science&gt;? Students are allowed to design their own experiments.</t>
  </si>
  <si>
    <t>ST098Q08NA</t>
  </si>
  <si>
    <t>When learning &lt;school science&gt;? There is a class debate about investigations.</t>
  </si>
  <si>
    <t>ST098Q09TA</t>
  </si>
  <si>
    <t>When learning &lt;school science&gt;? The teacher clearly explains relevance  &lt;broad science&gt; concepts to our lives.</t>
  </si>
  <si>
    <t>ST098Q10NA</t>
  </si>
  <si>
    <t>When learning &lt;school science&gt;? Students are asked to do an investigation to test ideas.</t>
  </si>
  <si>
    <t>ST100Q01TA</t>
  </si>
  <si>
    <t>How often does this happen in your &lt;school science&gt; lessons? The teacher shows  interest every students learning.</t>
  </si>
  <si>
    <t>ST100Q02TA</t>
  </si>
  <si>
    <t>How often does this happen in your &lt;school science&gt; lessons? The teacher gives extra help.</t>
  </si>
  <si>
    <t>ST100Q03TA</t>
  </si>
  <si>
    <t>How often does this happen in your &lt;school science&gt; lessons? The teacher helps students with their learning.</t>
  </si>
  <si>
    <t>ST100Q04TA</t>
  </si>
  <si>
    <t>How often does this happen in your &lt;school science&gt;? The teacher continues teaching\students understand.</t>
  </si>
  <si>
    <t>ST100Q05TA</t>
  </si>
  <si>
    <t>How often does this happen in your &lt;school science&gt;? Teacher gives an opportunity to express opinions.</t>
  </si>
  <si>
    <t>ST103Q01NA</t>
  </si>
  <si>
    <t>How often does this happen in &lt;school science&gt;? The teacher explains scientific ideas.</t>
  </si>
  <si>
    <t>ST103Q03NA</t>
  </si>
  <si>
    <t>How often does this happen in &lt;school science&gt;? A whole class discussion takes place with the teacher.</t>
  </si>
  <si>
    <t>ST103Q08NA</t>
  </si>
  <si>
    <t>How often does this happen in &lt;school science&gt;? The teacher discusses our questions.</t>
  </si>
  <si>
    <t>ST103Q11NA</t>
  </si>
  <si>
    <t>How often does this happen in &lt;school science&gt;? The teacher demonstrates an idea.</t>
  </si>
  <si>
    <t>ST104Q01NA</t>
  </si>
  <si>
    <t>How often does this happen in &lt;school science&gt;? The teacher tells me how I am performing in this course.</t>
  </si>
  <si>
    <t>ST104Q02NA</t>
  </si>
  <si>
    <t>How often does this happen in &lt;school science&gt;? The teacher gives me feedback on my strengths &lt;school science&gt; subjec</t>
  </si>
  <si>
    <t>ST104Q03NA</t>
  </si>
  <si>
    <t>How often does this happen in &lt;school science&gt;? The teacher tells me in which areas I can still improve.</t>
  </si>
  <si>
    <t>ST104Q04NA</t>
  </si>
  <si>
    <t>How often does this happen in &lt;school science&gt;? The teacher tells me how I can improve my performance.</t>
  </si>
  <si>
    <t>ST104Q05NA</t>
  </si>
  <si>
    <t>How often does this happen in &lt;school science&gt;? The teacher advises me on how to reach my learning goals.</t>
  </si>
  <si>
    <t>ST107Q01NA</t>
  </si>
  <si>
    <t>How often does this happen in &lt;school science&gt;? The teacher adapts the lesson to my class needs and knowledge.</t>
  </si>
  <si>
    <t>ST107Q02NA</t>
  </si>
  <si>
    <t>How often does this happen in &lt;school science&gt;? The teacher provides individual help when a student has difficulties</t>
  </si>
  <si>
    <t>ST107Q03NA</t>
  </si>
  <si>
    <t>How often does this happen in &lt;school science&gt;? The teacher changes the structure of the lesson on a topic</t>
  </si>
  <si>
    <t>ST092Q01TA</t>
  </si>
  <si>
    <t>How informed are you about this environmental issue? The increase of greenhouse gases in the atmosphere</t>
  </si>
  <si>
    <t>ST092Q02TA</t>
  </si>
  <si>
    <t>How informed are you about this environmental issue? The use of genetically modified organisms (&lt;GMO&gt;)</t>
  </si>
  <si>
    <t>ST092Q04TA</t>
  </si>
  <si>
    <t>How informed are you about this environmental issue? Nuclear waste</t>
  </si>
  <si>
    <t>ST092Q05TA</t>
  </si>
  <si>
    <t>How informed are you about this environmental issue? The consequences of clearing forests\other land use</t>
  </si>
  <si>
    <t>ST092Q06NA</t>
  </si>
  <si>
    <t>How informed are you about this environmental issue? Air pollution</t>
  </si>
  <si>
    <t>ST092Q08NA</t>
  </si>
  <si>
    <t>How informed are you about this environmental issue? Extinction of plants and animals</t>
  </si>
  <si>
    <t>ST092Q09NA</t>
  </si>
  <si>
    <t>How informed are you about this environmental issue? Water shortage</t>
  </si>
  <si>
    <t>ST093Q01TA</t>
  </si>
  <si>
    <t>This issue will improve or get worse over next 20 years? Air pollution (student)</t>
  </si>
  <si>
    <t>ST093Q03TA</t>
  </si>
  <si>
    <t>This issue will improve or get worse over next 20 years? Extinction of plants and animals (student)</t>
  </si>
  <si>
    <t>ST093Q04TA</t>
  </si>
  <si>
    <t>This issue will improve or get worse over next 20 years? Clearing of forests for other land use (student)</t>
  </si>
  <si>
    <t>ST093Q05TA</t>
  </si>
  <si>
    <t>This issue will improve or get worse over next 20 years? Water shortages (student)</t>
  </si>
  <si>
    <t>ST093Q06TA</t>
  </si>
  <si>
    <t>This issue will improve or get worse over next 20 years? Nuclear waste (student)</t>
  </si>
  <si>
    <t>ST093Q07NA</t>
  </si>
  <si>
    <t>This issue will improve or get worse over next 20 years? The increase of greenhouse gases in the atmosphere</t>
  </si>
  <si>
    <t>ST093Q08NA</t>
  </si>
  <si>
    <t>This issue will improve or get worse over next 20 years? The use of genetically modified organisms (&lt;GMO&gt;)</t>
  </si>
  <si>
    <t>ST094Q01NA</t>
  </si>
  <si>
    <t>Disagree or agree with the statements? I have fun when I am learning &lt;broad science&gt;</t>
  </si>
  <si>
    <t>ST094Q02NA</t>
  </si>
  <si>
    <t>Disagree or agree with the statements? I like reading about &lt;broad science&gt; topics.</t>
  </si>
  <si>
    <t>ST094Q03NA</t>
  </si>
  <si>
    <t>Disagree or agree with the statements? I am happy working on &lt;broad science&gt; topics.</t>
  </si>
  <si>
    <t>ST094Q04NA</t>
  </si>
  <si>
    <t>Disagree or agree with the statements? I enjoy acquiring new knowledge in &lt;broad science&gt;.</t>
  </si>
  <si>
    <t>ST094Q05NA</t>
  </si>
  <si>
    <t>Disagree or agree with the statements? I am interested in learning about &lt;broad science&gt;.</t>
  </si>
  <si>
    <t>ST095Q04NA</t>
  </si>
  <si>
    <t>To what extent are you interested in: Biosphere (e.g. ecosystem services, sustainability)</t>
  </si>
  <si>
    <t>ST095Q07NA</t>
  </si>
  <si>
    <t>To what extent are you interested in: Motion and forces (e.g. velocity, friction, magnetic and gravi forces)</t>
  </si>
  <si>
    <t>ST095Q08NA</t>
  </si>
  <si>
    <t>To what extent are you interested in: Energy and its transformation (e.g. conservation, chemical reactions)</t>
  </si>
  <si>
    <t>ST095Q13NA</t>
  </si>
  <si>
    <t>To what extent are you interested in: &lt;broad science&gt; topics? The Universe and its history</t>
  </si>
  <si>
    <t>ST095Q15NA</t>
  </si>
  <si>
    <t>To what extent are you interested in: &lt;broad science&gt; topics? How science can help us prevent disease</t>
  </si>
  <si>
    <t>ST113Q01TA</t>
  </si>
  <si>
    <t>Making an effort in my &lt;school science&gt; subject(s) is worth it because this will help me in the work I want to do lat</t>
  </si>
  <si>
    <t>ST113Q02TA</t>
  </si>
  <si>
    <t>What I learn in my &lt;school science&gt; subject(s) is important for me because I need this for what I want to do later on</t>
  </si>
  <si>
    <t>ST113Q03TA</t>
  </si>
  <si>
    <t>Studying my &lt;school science&gt; subject(s) is worthwhile for me because what I learn will improve my career prospects.</t>
  </si>
  <si>
    <t>ST113Q04TA</t>
  </si>
  <si>
    <t>Many things I learn in my &lt;school science&gt; subject(s) will help me to get a job.</t>
  </si>
  <si>
    <t>ST129Q01TA</t>
  </si>
  <si>
    <t>Recognise the science question that underlies a newspaper report on a health issue.</t>
  </si>
  <si>
    <t>ST129Q02TA</t>
  </si>
  <si>
    <t>Explain why earthquakes occur more frequently in some areas than in others.</t>
  </si>
  <si>
    <t>ST129Q03TA</t>
  </si>
  <si>
    <t>Describe the role of antibiotics in the treatment of disease.</t>
  </si>
  <si>
    <t>ST129Q04TA</t>
  </si>
  <si>
    <t>Identify the science question associated with the disposal of garbage.</t>
  </si>
  <si>
    <t>ST129Q05TA</t>
  </si>
  <si>
    <t>Predict how changes to an environment will affect the survival of certain species.</t>
  </si>
  <si>
    <t>ST129Q06TA</t>
  </si>
  <si>
    <t>Interpret the scientific information provided on the labelling of food items.</t>
  </si>
  <si>
    <t>ST129Q07TA</t>
  </si>
  <si>
    <t>Discuss how new evidence can lead you to change your understanding about the possibility of life on Mars.</t>
  </si>
  <si>
    <t>ST129Q08TA</t>
  </si>
  <si>
    <t>Identify the better of two explanations for the formation of acid rain.</t>
  </si>
  <si>
    <t>ST131Q01NA</t>
  </si>
  <si>
    <t>A good way to know if something is true is to do an experiment.</t>
  </si>
  <si>
    <t>ST131Q03NA</t>
  </si>
  <si>
    <t>How much do you disagree or agree with the statements below? Ideas in &lt;broad science&gt; sometimes change.</t>
  </si>
  <si>
    <t>ST131Q04NA</t>
  </si>
  <si>
    <t>Good answers are based on evidence from many different experiments.</t>
  </si>
  <si>
    <t>ST131Q06NA</t>
  </si>
  <si>
    <t>It is good to try experiments more than once to make sure of your findings.</t>
  </si>
  <si>
    <t>ST131Q08NA</t>
  </si>
  <si>
    <t>Sometimes &lt;broad science&gt; scientists change their minds about what is true</t>
  </si>
  <si>
    <t>ST131Q11NA</t>
  </si>
  <si>
    <t>The ideas in &lt;broad science&gt; science books sometimes change.</t>
  </si>
  <si>
    <t>ST146Q01TA</t>
  </si>
  <si>
    <t>How often do you do these things? Watch TV programmes about &lt;broad science&gt;</t>
  </si>
  <si>
    <t>ST146Q02TA</t>
  </si>
  <si>
    <t>How often do you do these things? Borrow or buy books on &lt;broad science&gt; topics</t>
  </si>
  <si>
    <t>ST146Q03TA</t>
  </si>
  <si>
    <t>How often do you do these things? Visit web sites about &lt;broad science&gt; topics</t>
  </si>
  <si>
    <t>ST146Q04TA</t>
  </si>
  <si>
    <t>How often do you do these things? Read &lt;broad science&gt; magazines or science articles in newspapers</t>
  </si>
  <si>
    <t>ST146Q05TA</t>
  </si>
  <si>
    <t>How often do you do these things? Attend a &lt;science club&gt;</t>
  </si>
  <si>
    <t>ST146Q06NA</t>
  </si>
  <si>
    <t>How often do you do these things? Simulate natural phenomena in computer programs\virtual labs</t>
  </si>
  <si>
    <t>ST146Q07NA</t>
  </si>
  <si>
    <t>How often do you do these things? Simulate technical processes in computer programs\virtual labs</t>
  </si>
  <si>
    <t>ST146Q08NA</t>
  </si>
  <si>
    <t>How often do you do these things? Visit web sites of ecology organisations</t>
  </si>
  <si>
    <t>ST146Q09NA</t>
  </si>
  <si>
    <t>How often do you do these things? Follow news via blogs and microblogging</t>
  </si>
  <si>
    <t>ST076Q01NA</t>
  </si>
  <si>
    <t>Before going to school did you: Eat breakfast</t>
  </si>
  <si>
    <t>ST076Q02NA</t>
  </si>
  <si>
    <t>Before going to school did you: Study for school or homework</t>
  </si>
  <si>
    <t>ST076Q03NA</t>
  </si>
  <si>
    <t>Before going to school did you: Watch TV\&lt;DVD&gt;\Video</t>
  </si>
  <si>
    <t>ST076Q04NA</t>
  </si>
  <si>
    <t>Before going to school did you: Read a book\newspaper\magazine</t>
  </si>
  <si>
    <t>ST076Q05NA</t>
  </si>
  <si>
    <t>Before going to school did you: Internet\Chat\Social networks (e.g. &lt;Facebook&gt;, &lt;country-specific social network&gt;)</t>
  </si>
  <si>
    <t>ST076Q06NA</t>
  </si>
  <si>
    <t>Before going to school did you: Play video-games</t>
  </si>
  <si>
    <t>ST076Q07NA</t>
  </si>
  <si>
    <t>Before going to school did you: Meet friends or talk to friends on the phone</t>
  </si>
  <si>
    <t>ST076Q08NA</t>
  </si>
  <si>
    <t>Before going to school did you: Talk to your parents</t>
  </si>
  <si>
    <t>ST076Q09NA</t>
  </si>
  <si>
    <t>Before going to school did you: Work in the household or take care</t>
  </si>
  <si>
    <t>ST076Q10NA</t>
  </si>
  <si>
    <t>Before going to school did you: Work for pay</t>
  </si>
  <si>
    <t>ST076Q11NA</t>
  </si>
  <si>
    <t>Before going to school did you: Exercise or practice a sport</t>
  </si>
  <si>
    <t>ST078Q01NA</t>
  </si>
  <si>
    <t>After leaving school did you: Eat dinner</t>
  </si>
  <si>
    <t>ST078Q02NA</t>
  </si>
  <si>
    <t>After leaving school did you: Study\school\hmk</t>
  </si>
  <si>
    <t>ST078Q03NA</t>
  </si>
  <si>
    <t>After leaving school did you: Watch TV\&lt;DVD&gt;\Video</t>
  </si>
  <si>
    <t>ST078Q04NA</t>
  </si>
  <si>
    <t>After leaving school did you: Read a book\newspaper\magazine</t>
  </si>
  <si>
    <t>ST078Q05NA</t>
  </si>
  <si>
    <t>After leaving school did you: Internet\Chat\Social net (e.g. &lt;Facebook&gt;)</t>
  </si>
  <si>
    <t>ST078Q06NA</t>
  </si>
  <si>
    <t>After leaving school did you: Play video-games</t>
  </si>
  <si>
    <t>ST078Q07NA</t>
  </si>
  <si>
    <t>After leaving school did you: Meet friends or talk to friends on the phone</t>
  </si>
  <si>
    <t>ST078Q08NA</t>
  </si>
  <si>
    <t>After leaving school did you: Talk to your parents</t>
  </si>
  <si>
    <t>ST078Q09NA</t>
  </si>
  <si>
    <t>After leaving school did you: Work in the household or take care of other family members</t>
  </si>
  <si>
    <t>ST078Q10NA</t>
  </si>
  <si>
    <t>After leaving school did you: Work for pay</t>
  </si>
  <si>
    <t>ST078Q11NA</t>
  </si>
  <si>
    <t>After leaving school did you: Exercise or practice a sport</t>
  </si>
  <si>
    <t>ST065Class</t>
  </si>
  <si>
    <t>Student coded science class (from ST065Q01NA)</t>
  </si>
  <si>
    <t>ST038Q03NA</t>
  </si>
  <si>
    <t>Other students left me out of things on purpose.</t>
  </si>
  <si>
    <t>ST038Q04NA</t>
  </si>
  <si>
    <t>Other students made fun of me.</t>
  </si>
  <si>
    <t>ST038Q05NA</t>
  </si>
  <si>
    <t>I was threatened by other students.</t>
  </si>
  <si>
    <t>ST038Q06NA</t>
  </si>
  <si>
    <t>Other students took away or destroyed things that belonged to me.</t>
  </si>
  <si>
    <t>ST038Q07NA</t>
  </si>
  <si>
    <t>I got hit or pushed around by other students.</t>
  </si>
  <si>
    <t>ST038Q08NA</t>
  </si>
  <si>
    <t>Other students spread nasty rumours about me.</t>
  </si>
  <si>
    <t>ISCEDL</t>
  </si>
  <si>
    <t>ISCED level</t>
  </si>
  <si>
    <t>ISCEDD</t>
  </si>
  <si>
    <t>ISCED designation</t>
  </si>
  <si>
    <t>ISCEDO</t>
  </si>
  <si>
    <t>ISCED orientation</t>
  </si>
  <si>
    <t>IMMIG</t>
  </si>
  <si>
    <t>Index Immigration status</t>
  </si>
  <si>
    <t>MISCED</t>
  </si>
  <si>
    <t>Index Is Education (ISCED)</t>
  </si>
  <si>
    <t>FISCED</t>
  </si>
  <si>
    <t>HISCED</t>
  </si>
  <si>
    <t>Highest Education of parents (ISCED)</t>
  </si>
  <si>
    <t>REPEAT</t>
  </si>
  <si>
    <t>Grade Repetition</t>
  </si>
  <si>
    <t>DURECEC</t>
  </si>
  <si>
    <t>Duration in early childhood education and care</t>
  </si>
  <si>
    <t>SCCHANGE</t>
  </si>
  <si>
    <t>Number of school changes</t>
  </si>
  <si>
    <t>OECD</t>
  </si>
  <si>
    <t>OECD country</t>
  </si>
  <si>
    <t>ADMINMODE</t>
  </si>
  <si>
    <t>Mode of Respondent</t>
  </si>
  <si>
    <t>Student questionnaire: Overall results</t>
  </si>
  <si>
    <t>ST001D01T: Student International Grade (Derived)</t>
  </si>
  <si>
    <t>N</t>
  </si>
  <si>
    <t>System</t>
  </si>
  <si>
    <t>Grade 7</t>
  </si>
  <si>
    <t>Grade 8</t>
  </si>
  <si>
    <t>Grade 9</t>
  </si>
  <si>
    <t>Grade 10</t>
  </si>
  <si>
    <t>Grade 11</t>
  </si>
  <si>
    <t>Grade 12</t>
  </si>
  <si>
    <t>Grade 13</t>
  </si>
  <si>
    <t>Ungraded</t>
  </si>
  <si>
    <t>Not Applicable</t>
  </si>
  <si>
    <t>Invalid</t>
  </si>
  <si>
    <t>Missing</t>
  </si>
  <si>
    <t>All</t>
  </si>
  <si>
    <t>Missing %</t>
  </si>
  <si>
    <t>Valid</t>
  </si>
  <si>
    <t>%</t>
  </si>
  <si>
    <t>(SE)</t>
  </si>
  <si>
    <t>Australia</t>
  </si>
  <si>
    <t>n/a</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</si>
  <si>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</si>
  <si>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</si>
  <si>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</si>
  <si>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</si>
  <si>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</si>
  <si>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</si>
  <si>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</si>
  <si>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</si>
  <si>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</si>
  <si>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</si>
  <si>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</si>
  <si>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</si>
  <si>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</si>
  <si>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</si>
  <si>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</si>
  <si>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</si>
  <si>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</si>
  <si>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</si>
  <si>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</si>
  <si>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</si>
  <si>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</si>
  <si>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</si>
  <si>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</si>
  <si>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</si>
  <si>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</si>
  <si>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</si>
  <si>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</si>
  <si>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</si>
  <si>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</si>
  <si>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</si>
  <si>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</si>
  <si>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</si>
  <si>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</si>
  <si>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</si>
  <si>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</si>
  <si>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</si>
  <si>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</si>
  <si>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</si>
  <si>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</si>
  <si>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</si>
  <si>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</si>
  <si>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</si>
  <si>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</si>
  <si>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</si>
  <si>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</si>
  <si>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</si>
  <si>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</si>
  <si>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</si>
  <si>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</si>
  <si>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</si>
  <si>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</si>
  <si>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</si>
  <si>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</si>
  <si>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</si>
  <si>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</si>
  <si>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</si>
  <si>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</si>
  <si>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</si>
  <si>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</si>
  <si>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</si>
  <si>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</si>
  <si>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</si>
  <si>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</si>
  <si>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</si>
  <si>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</si>
  <si>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</si>
  <si>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</si>
  <si>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</si>
  <si>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</si>
  <si>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</si>
  <si>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</si>
  <si>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</si>
  <si>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</si>
  <si>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</si>
  <si>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</si>
  <si>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</si>
  <si>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</si>
  <si>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</si>
  <si>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</si>
  <si>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</si>
  <si>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</si>
  <si>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</si>
  <si>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</si>
  <si>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</si>
  <si>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</si>
  <si>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</si>
  <si>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</si>
  <si>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</si>
  <si>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ST003D02T: Student (Standardized) Birth - Month</t>
  </si>
  <si>
    <t>January</t>
  </si>
  <si>
    <t>February</t>
  </si>
  <si>
    <t>March</t>
  </si>
  <si>
    <t>April</t>
  </si>
  <si>
    <t>May</t>
  </si>
  <si>
    <t>June</t>
  </si>
  <si>
    <t>July</t>
  </si>
  <si>
    <t>August</t>
  </si>
  <si>
    <t>September</t>
  </si>
  <si>
    <t>October</t>
  </si>
  <si>
    <t>November</t>
  </si>
  <si>
    <t>December</t>
  </si>
  <si>
    <t>Valid Skip</t>
  </si>
  <si>
    <t>Not Reached</t>
  </si>
  <si>
    <t>No Response</t>
  </si>
  <si>
    <t>—</t>
  </si>
  <si>
    <t>ST004D01T: Student (Standardized) Gender</t>
  </si>
  <si>
    <t>Female</t>
  </si>
  <si>
    <t>Male</t>
  </si>
  <si>
    <t>ST005Q01TA: What is the &lt;highest level of schooling&gt; completed by your mother?</t>
  </si>
  <si>
    <t>&lt;ISCED level 3A&gt;</t>
  </si>
  <si>
    <t>&lt;ISCED level 3B, 3C&gt;</t>
  </si>
  <si>
    <t>&lt;ISCED level 2&gt;</t>
  </si>
  <si>
    <t>&lt;ISCED level 1&gt;</t>
  </si>
  <si>
    <t>She did not complete &lt;ISCED level 1&gt;</t>
  </si>
  <si>
    <t>ST006Q01TA: Does your mother have this qualification? &lt;ISCED level 6&gt;</t>
  </si>
  <si>
    <t>Yes</t>
  </si>
  <si>
    <t>No</t>
  </si>
  <si>
    <t>ST006Q02TA: Does your mother have this qualification? &lt;ISCED level 5A&gt;</t>
  </si>
  <si>
    <t>ST006Q03TA: Does your mother have this qualification? &lt;ISCED level 5B&gt;</t>
  </si>
  <si>
    <t>ST006Q04TA: Does your mother have this qualification? &lt;ISCED level 4&gt;</t>
  </si>
  <si>
    <t>ST007Q01TA: What is the &lt;highest level of schooling&gt; completed by your father?</t>
  </si>
  <si>
    <t>He did not complete &lt;ISCED level 1&gt;</t>
  </si>
  <si>
    <t>ST008Q01TA: Does your father have this qualification? &lt;ISCED level 6&gt;</t>
  </si>
  <si>
    <t>ST008Q02TA: Does your father have this qualification? &lt;ISCED level 5A&gt;</t>
  </si>
  <si>
    <t>ST008Q03TA: Does your father have this qualification? &lt;ISCED level 5B&gt;</t>
  </si>
  <si>
    <t>ST008Q04TA: Does your father have this qualification? &lt;ISCED level 4&gt;</t>
  </si>
  <si>
    <t>ST011Q01TA: In your home: A desk to study at</t>
  </si>
  <si>
    <t>ST011Q02TA: In your home: A room of your own</t>
  </si>
  <si>
    <t>ST011Q03TA: In your home: A quiet place to study</t>
  </si>
  <si>
    <t>ST011Q04TA: In your home: A computer you can use for school work</t>
  </si>
  <si>
    <t>ST011Q05TA: In your home: Educational software</t>
  </si>
  <si>
    <t>ST011Q06TA: In your home: A link to the Internet</t>
  </si>
  <si>
    <t>ST011Q07TA: In your home: Classic literature (e.g. &lt;Shakespeare&gt;)</t>
  </si>
  <si>
    <t>ST011Q08TA: In your home: Books of poetry</t>
  </si>
  <si>
    <t>ST011Q09TA: In your home: Works of art (e.g. paintings)</t>
  </si>
  <si>
    <t>ST011Q10TA: In your home: Books to help with your school work</t>
  </si>
  <si>
    <t>ST011Q11TA: In your home: &lt;Technical reference books&gt;</t>
  </si>
  <si>
    <t>ST011Q12TA: In your home: A dictionary</t>
  </si>
  <si>
    <t>ST011Q16NA: In your home: Books on art, music, or design</t>
  </si>
  <si>
    <t>ST012Q01TA: How many in your home: Televisions</t>
  </si>
  <si>
    <t>None</t>
  </si>
  <si>
    <t>One</t>
  </si>
  <si>
    <t>Two</t>
  </si>
  <si>
    <t>Three or more</t>
  </si>
  <si>
    <t>ST012Q02TA: How many in your home: Cars</t>
  </si>
  <si>
    <t>ST012Q03TA: How many in your home: Rooms with a bath or shower</t>
  </si>
  <si>
    <t>ST012Q05NA: How many in your home: &lt;Cell phones&gt; with Internet access (e.g. smartphones)</t>
  </si>
  <si>
    <t>ST012Q06NA: How many in your home: Computers (desktop computer, portable laptop, or notebook)</t>
  </si>
  <si>
    <t>ST012Q07NA: How many in your home: &lt;Tablet computers&gt; (e.g. &lt;iPad®&gt;, &lt;BlackBerry® PlayBookTM&gt;)</t>
  </si>
  <si>
    <t>ST012Q08NA: How many in your home: E-book readers (e.g. &lt;KindleTM&gt;, &lt;Kobo&gt;, &lt;Bookeen&gt;)</t>
  </si>
  <si>
    <t>ST012Q09NA: How many in your home: Musical instruments (e.g. guitar, piano)</t>
  </si>
  <si>
    <t>ST013Q01TA: How many books are there in your home?</t>
  </si>
  <si>
    <t>0-10 books</t>
  </si>
  <si>
    <t>11-25 books</t>
  </si>
  <si>
    <t>26-100 books</t>
  </si>
  <si>
    <t>101-200 books</t>
  </si>
  <si>
    <t>201-500 books</t>
  </si>
  <si>
    <t>More than 500 books</t>
  </si>
  <si>
    <t>ST123Q01NA: &lt;this academic year&gt;: My parents are interested in my school activities.</t>
  </si>
  <si>
    <t>Strongly disagree</t>
  </si>
  <si>
    <t>Disagree</t>
  </si>
  <si>
    <t>Agree</t>
  </si>
  <si>
    <t>Strongly agree</t>
  </si>
  <si>
    <t>ST123Q02NA: &lt;this academic year&gt;: My parents support my educational efforts and achievements.</t>
  </si>
  <si>
    <t>ST123Q03NA: &lt;this academic year&gt;: My parents support me when I am facing difficulties at school.</t>
  </si>
  <si>
    <t>ST123Q04NA: &lt;this academic year&gt;: My parents encourage me to be confident.</t>
  </si>
  <si>
    <t>ST019AQ01T: Country of Birth International - Self</t>
  </si>
  <si>
    <t>Country of test</t>
  </si>
  <si>
    <t>Other country</t>
  </si>
  <si>
    <t>ST019BQ01T: Country of Birth International - Mother</t>
  </si>
  <si>
    <t>ST019CQ01T: Country of Birth International - Father</t>
  </si>
  <si>
    <t>ST021Q01TA: How old were you when you arrived in &lt;country of test&gt;?</t>
  </si>
  <si>
    <t>age 0 - 1</t>
  </si>
  <si>
    <t>age 1</t>
  </si>
  <si>
    <t>age 2</t>
  </si>
  <si>
    <t>age 3</t>
  </si>
  <si>
    <t>age 4</t>
  </si>
  <si>
    <t>age 5</t>
  </si>
  <si>
    <t>age 6</t>
  </si>
  <si>
    <t>age 7</t>
  </si>
  <si>
    <t>age 8</t>
  </si>
  <si>
    <t>age 9</t>
  </si>
  <si>
    <t>age 10</t>
  </si>
  <si>
    <t>age 11</t>
  </si>
  <si>
    <t>age 12</t>
  </si>
  <si>
    <t>age 13</t>
  </si>
  <si>
    <t>age 14</t>
  </si>
  <si>
    <t>age 15</t>
  </si>
  <si>
    <t>age 16</t>
  </si>
  <si>
    <t>ST022Q01TA: International Language at Home</t>
  </si>
  <si>
    <t>Language of test</t>
  </si>
  <si>
    <t>Other language</t>
  </si>
  <si>
    <t>ST124Q01TA: Did you attend &lt;ISCED 0&gt;?</t>
  </si>
  <si>
    <t>Yes, for one year or less</t>
  </si>
  <si>
    <t>Yes, for more than one year</t>
  </si>
  <si>
    <t>ST125Q01NA: How old were you when you started &lt;ISCED 0&gt;? Years</t>
  </si>
  <si>
    <t>1 year or younger</t>
  </si>
  <si>
    <t>2 years</t>
  </si>
  <si>
    <t>3 years</t>
  </si>
  <si>
    <t>4 years</t>
  </si>
  <si>
    <t>5 years</t>
  </si>
  <si>
    <t>6 years or older</t>
  </si>
  <si>
    <t>I did not attend &lt;ISCED 0&gt;</t>
  </si>
  <si>
    <t>I do not remember</t>
  </si>
  <si>
    <t>ST126Q01TA: How old were you when you started &lt;ISCED 1&gt;? Years</t>
  </si>
  <si>
    <t>3 or younger</t>
  </si>
  <si>
    <t>4</t>
  </si>
  <si>
    <t>5</t>
  </si>
  <si>
    <t>6</t>
  </si>
  <si>
    <t>7</t>
  </si>
  <si>
    <t>8</t>
  </si>
  <si>
    <t>9 or older</t>
  </si>
  <si>
    <t>ST127Q01TA: Have you ever repeated a &lt;grade&gt;? At &lt;ISCED 1&gt;</t>
  </si>
  <si>
    <t>No, never</t>
  </si>
  <si>
    <t>Yes, once</t>
  </si>
  <si>
    <t>Yes, twice or more</t>
  </si>
  <si>
    <t>ST127Q02TA: Have you ever repeated a &lt;grade&gt;? At &lt;ISCED 2&gt;</t>
  </si>
  <si>
    <t>ST127Q03TA: Have you ever repeated a &lt;grade&gt;? At &lt;ISCED 3&gt;</t>
  </si>
  <si>
    <t>ST111Q01TA: Which of the following do you expect to complete?</t>
  </si>
  <si>
    <t>&lt;ISCED level 3B or C&gt;</t>
  </si>
  <si>
    <t>&lt;ISCED level 4&gt;</t>
  </si>
  <si>
    <t>&lt;ISCED level 5B&gt;</t>
  </si>
  <si>
    <t>&lt;ISCED level 5A or 6&gt;</t>
  </si>
  <si>
    <t>ST118Q01NA: To what extent do you disagree or agree about yourself? I often worry that it will be difficult for me taking a test.</t>
  </si>
  <si>
    <t>ST118Q02NA: To what extent do you disagree or agree about yourself? I worry that I will get poor &lt;grades&gt; at school.</t>
  </si>
  <si>
    <t>ST118Q03NA: To what extent do you disagree or agree about yourself? Even if I am well-prepared for a test I feel very anxious.</t>
  </si>
  <si>
    <t>ST118Q04NA: I get very tense when I study for a test.</t>
  </si>
  <si>
    <t>ST118Q05NA: I get nervous when I don't know how to solve a task at school.</t>
  </si>
  <si>
    <t>ST119Q01NA: I want top grades in most or all of my courses.</t>
  </si>
  <si>
    <t>ST119Q02NA: I want to be able to select from among the best opportunities available when I graduate.</t>
  </si>
  <si>
    <t>ST119Q03NA: I want to be the best, whatever I do.</t>
  </si>
  <si>
    <t>ST119Q04NA: I see myself as an ambitious person.</t>
  </si>
  <si>
    <t>ST119Q05NA: I want to be one of the best students in my class.</t>
  </si>
  <si>
    <t>ST121Q01NA: &lt;NAME 1&gt; is motivated? Gives up easily when confronted with a problem and is often not prepared</t>
  </si>
  <si>
    <t>ST121Q02NA: &lt;NAME 2&gt; is motivated? Mostly remains interested in the tasks she starts and sometimes does more than expected</t>
  </si>
  <si>
    <t>ST121Q03NA: &lt;NAME 3&gt; is motivated? Wants to get top grades at school and continues working on tasks until perfect.</t>
  </si>
  <si>
    <t>ST082Q01NA: To what extent do you disagree or agree about yourself? I prefer working as part of a team to working alone.</t>
  </si>
  <si>
    <t>ST082Q02NA: To what extent do you disagree or agree about yourself? I am a good listener.</t>
  </si>
  <si>
    <t>ST082Q03NA: To what extent do you disagree or agree about yourself? I enjoy seeing my classmates be successful.</t>
  </si>
  <si>
    <t>ST082Q08NA: To what extent do you disagree or agree about yourself? I take into account what others are interested in.</t>
  </si>
  <si>
    <t>ST082Q09NA: To what extent do you disagree or agree about yourself? I find that teams make better decisions than individuals.</t>
  </si>
  <si>
    <t>ST082Q12NA: To what extent do you disagree or agree about yourself? I enjoy considering different perspectives.</t>
  </si>
  <si>
    <t>ST082Q13NA: To what extent do you disagree or agree about yourself? I find that teamwork raises my own efficiency.</t>
  </si>
  <si>
    <t>ST082Q14NA: To what extent do you disagree or agree about yourself? I enjoy cooperating with peers.</t>
  </si>
  <si>
    <t>ST034Q01TA: I feel like an outsider (or left out of things) at school.</t>
  </si>
  <si>
    <t>ST034Q02TA: I make friends easily at school.</t>
  </si>
  <si>
    <t>ST034Q03TA: I feel like I belong at school.</t>
  </si>
  <si>
    <t>ST034Q04TA: I feel awkward and out of place in my school.</t>
  </si>
  <si>
    <t>ST034Q05TA: Other students seem to like me.</t>
  </si>
  <si>
    <t>ST034Q06TA: I feel lonely at school.</t>
  </si>
  <si>
    <t>ST039Q01NA: Teachers called on me less often than they called on other students.</t>
  </si>
  <si>
    <t>Never or almost never</t>
  </si>
  <si>
    <t>A few times a year</t>
  </si>
  <si>
    <t>A few times a month</t>
  </si>
  <si>
    <t>Once a week or more</t>
  </si>
  <si>
    <t>ST039Q02NA: Teachers graded me harder than they graded other students.</t>
  </si>
  <si>
    <t>ST039Q03NA: Teachers gave me the impression that they think I am less smart than I really am.</t>
  </si>
  <si>
    <t>ST039Q04NA: Teachers disciplined me more harshly than other students.</t>
  </si>
  <si>
    <t>ST039Q05NA: Teachers ridiculed me in front of others.</t>
  </si>
  <si>
    <t>ST039Q06NA: Teachers said something insulting to me in front of others.</t>
  </si>
  <si>
    <t>ST062Q01TA: In the last two full weeks of school, how often: I &lt;skipped&gt; a whole school day</t>
  </si>
  <si>
    <t>One or two times</t>
  </si>
  <si>
    <t>Three or four times</t>
  </si>
  <si>
    <t>Five or more times</t>
  </si>
  <si>
    <t>ST062Q02TA: In the last two full weeks of school, how often: I &lt;skipped&gt; some classes</t>
  </si>
  <si>
    <t>ST062Q03TA: In the last two full weeks of school, how often: I arrived late for school</t>
  </si>
  <si>
    <t>ST031Q01NA: On avg, how many days do you attend physical education classes each week?</t>
  </si>
  <si>
    <t>0 days</t>
  </si>
  <si>
    <t>1 day</t>
  </si>
  <si>
    <t>2 days</t>
  </si>
  <si>
    <t>3 days</t>
  </si>
  <si>
    <t>4 days</t>
  </si>
  <si>
    <t>5 days</t>
  </si>
  <si>
    <t>6 days</t>
  </si>
  <si>
    <t>7 days</t>
  </si>
  <si>
    <t>ST032Q01NA: Moderate physical activities for a total of at least 60 minutes per day</t>
  </si>
  <si>
    <t>ST032Q02NA: Vigorous physical activities for at least 20 minutes per day that made you sweat and breathe hard</t>
  </si>
  <si>
    <t>ST063Q01NA: Which &lt;school science&gt; course did you attend? Physics: This year</t>
  </si>
  <si>
    <t>Not checked</t>
  </si>
  <si>
    <t>Checked</t>
  </si>
  <si>
    <t>ST063Q01NB: Which &lt;school science&gt; course did you attend? Physics: Last year</t>
  </si>
  <si>
    <t>ST063Q02NA: Which &lt;school science&gt; course did you attend? Chemistry: This year</t>
  </si>
  <si>
    <t>ST063Q02NB: Which &lt;school science&gt; course did you attend? Chemistry: Last year</t>
  </si>
  <si>
    <t>ST063Q03NA: Which &lt;school science&gt; course did you attend? Biology: This year</t>
  </si>
  <si>
    <t>ST063Q03NB: Which &lt;school science&gt; course did you attend? Biology: Last year</t>
  </si>
  <si>
    <t>ST063Q04NA: Which &lt;school science&gt; course did you attend? &lt;Earth and space&gt;: This year</t>
  </si>
  <si>
    <t>ST063Q04NB: Which &lt;school science&gt; course did you attend? &lt;Earth and space&gt;: Last year</t>
  </si>
  <si>
    <t>ST063Q05NA: Which &lt;school science&gt; course did you attend? Applied sciences and technology: This year</t>
  </si>
  <si>
    <t>ST063Q05NB: Which &lt;school science&gt; course did you attend? Applied sciences and technology: Last year</t>
  </si>
  <si>
    <t>ST063Q06NA: Which &lt;school science&gt; course did you attend? &lt;General, integrated, or comprehen science&gt; course: This year</t>
  </si>
  <si>
    <t>ST063Q06NB: Which &lt;school science&gt; course did you attend? &lt;General, integrated, or comprehen science&gt; course: Last year</t>
  </si>
  <si>
    <t>ST064Q01NA: &lt;school science&gt; courses? I can choose the &lt;school science&gt; course(s) I study.</t>
  </si>
  <si>
    <t>No, not at all</t>
  </si>
  <si>
    <t>Yes, to a certain degree</t>
  </si>
  <si>
    <t>Yes, I can choose freely</t>
  </si>
  <si>
    <t>ST064Q02NA: &lt;school science&gt; courses? I can choose the level of difficulty.</t>
  </si>
  <si>
    <t>ST064Q03NA: &lt;school science&gt; courses? I can choose the number of &lt;school science&gt; courses or &lt;class periods&gt;.</t>
  </si>
  <si>
    <t>ST097Q01TA: How often does this happen in your &lt;school science&gt; lessons? Students don't listen to what the teacher says.</t>
  </si>
  <si>
    <t>Every lesson</t>
  </si>
  <si>
    <t>Most lessons</t>
  </si>
  <si>
    <t>Some lessons</t>
  </si>
  <si>
    <t>Never or hardly ever</t>
  </si>
  <si>
    <t>ST097Q02TA: How often does this happen in your &lt;school science&gt; lessons? There is noise and disorder.</t>
  </si>
  <si>
    <t>ST097Q03TA: How often does this happen in your &lt;school science&gt; lessons? The teacher waits long for students to quiet down.</t>
  </si>
  <si>
    <t>ST097Q04TA: How often does this happen in your &lt;school science&gt; lessons? Students cannot work well.</t>
  </si>
  <si>
    <t>ST097Q05TA: How often does this happen in your &lt;school science&gt; lessons? Students don't start working for a long time after.</t>
  </si>
  <si>
    <t>ST098Q01TA: When learning &lt;school science&gt;? Students are given opportunities to explain their ideas.</t>
  </si>
  <si>
    <t>In all lessons</t>
  </si>
  <si>
    <t>In most lessons</t>
  </si>
  <si>
    <t>In some lessons</t>
  </si>
  <si>
    <t>ST098Q02TA: When learning &lt;school science&gt;? Students spend time in the laboratory doing practical experiments.</t>
  </si>
  <si>
    <t>ST098Q03NA: When learning &lt;school science&gt;? Students are required to argue about science questions.</t>
  </si>
  <si>
    <t>ST098Q05TA: When learning &lt;school science&gt;? Students are asked to draw conclusions from an experiment they have conducted.</t>
  </si>
  <si>
    <t>ST098Q06TA: When learning &lt;school science&gt;? The teacher explains &lt;school science&gt; idea can be applied</t>
  </si>
  <si>
    <t>ST098Q07TA: When learning &lt;school science&gt;? Students are allowed to design their own experiments.</t>
  </si>
  <si>
    <t>ST098Q08NA: When learning &lt;school science&gt;? There is a class debate about investigations.</t>
  </si>
  <si>
    <t>ST098Q09TA: When learning &lt;school science&gt;? The teacher clearly explains relevance  &lt;broad science&gt; concepts to our lives.</t>
  </si>
  <si>
    <t>ST098Q10NA: When learning &lt;school science&gt;? Students are asked to do an investigation to test ideas.</t>
  </si>
  <si>
    <t>ST100Q01TA: How often does this happen in your &lt;school science&gt; lessons? The teacher shows  interest every students learning.</t>
  </si>
  <si>
    <t>ST100Q02TA: How often does this happen in your &lt;school science&gt; lessons? The teacher gives extra help.</t>
  </si>
  <si>
    <t>ST100Q03TA: How often does this happen in your &lt;school science&gt; lessons? The teacher helps students with their learning.</t>
  </si>
  <si>
    <t>ST100Q04TA: How often does this happen in your &lt;school science&gt;? The teacher continues teaching\students understand.</t>
  </si>
  <si>
    <t>ST100Q05TA: How often does this happen in your &lt;school science&gt;? Teacher gives an opportunity to express opinions.</t>
  </si>
  <si>
    <t>ST103Q01NA: How often does this happen in &lt;school science&gt;? The teacher explains scientific ideas.</t>
  </si>
  <si>
    <t>Many lessons</t>
  </si>
  <si>
    <t>Every lesson or almost every lesson</t>
  </si>
  <si>
    <t>ST103Q03NA: How often does this happen in &lt;school science&gt;? A whole class discussion takes place with the teacher.</t>
  </si>
  <si>
    <t>ST103Q08NA: How often does this happen in &lt;school science&gt;? The teacher discusses our questions.</t>
  </si>
  <si>
    <t>ST103Q11NA: How often does this happen in &lt;school science&gt;? The teacher demonstrates an idea.</t>
  </si>
  <si>
    <t>ST104Q01NA: How often does this happen in &lt;school science&gt;? The teacher tells me how I am performing in this course.</t>
  </si>
  <si>
    <t>ST104Q02NA: How often does this happen in &lt;school science&gt;? The teacher gives me feedback on my strengths &lt;school science&gt; subjec</t>
  </si>
  <si>
    <t>ST104Q03NA: How often does this happen in &lt;school science&gt;? The teacher tells me in which areas I can still improve.</t>
  </si>
  <si>
    <t>ST104Q04NA: How often does this happen in &lt;school science&gt;? The teacher tells me how I can improve my performance.</t>
  </si>
  <si>
    <t>ST104Q05NA: How often does this happen in &lt;school science&gt;? The teacher advises me on how to reach my learning goals.</t>
  </si>
  <si>
    <t>ST107Q01NA: How often does this happen in &lt;school science&gt;? The teacher adapts the lesson to my class needs and knowledge.</t>
  </si>
  <si>
    <t>ST107Q02NA: How often does this happen in &lt;school science&gt;? The teacher provides individual help when a student has difficulties</t>
  </si>
  <si>
    <t>ST107Q03NA: How often does this happen in &lt;school science&gt;? The teacher changes the structure of the lesson on a topic</t>
  </si>
  <si>
    <t>ST092Q01TA: How informed are you about this environmental issue? The increase of greenhouse gases in the atmosphere</t>
  </si>
  <si>
    <t>I have never heard of this</t>
  </si>
  <si>
    <t>I have heard about this but I would not be able to explain what it is really about</t>
  </si>
  <si>
    <t>I know something about this and could explain the general issue</t>
  </si>
  <si>
    <t>I am familiar with this and I would be able to explain this well</t>
  </si>
  <si>
    <t>ST092Q02TA: How informed are you about this environmental issue? The use of genetically modified organisms (&lt;GMO&gt;)</t>
  </si>
  <si>
    <t>ST092Q04TA: How informed are you about this environmental issue? Nuclear waste</t>
  </si>
  <si>
    <t>ST092Q05TA: How informed are you about this environmental issue? The consequences of clearing forests\other land use</t>
  </si>
  <si>
    <t>ST092Q06NA: How informed are you about this environmental issue? Air pollution</t>
  </si>
  <si>
    <t>ST092Q08NA: How informed are you about this environmental issue? Extinction of plants and animals</t>
  </si>
  <si>
    <t>ST092Q09NA: How informed are you about this environmental issue? Water shortage</t>
  </si>
  <si>
    <t>ST093Q01TA: This issue will improve or get worse over next 20 years? Air pollution (student)</t>
  </si>
  <si>
    <t>Improve</t>
  </si>
  <si>
    <t>Stay about the same</t>
  </si>
  <si>
    <t>Get worse</t>
  </si>
  <si>
    <t>ST093Q03TA: This issue will improve or get worse over next 20 years? Extinction of plants and animals (student)</t>
  </si>
  <si>
    <t>ST093Q04TA: This issue will improve or get worse over next 20 years? Clearing of forests for other land use (student)</t>
  </si>
  <si>
    <t>ST093Q05TA: This issue will improve or get worse over next 20 years? Water shortages (student)</t>
  </si>
  <si>
    <t>ST093Q06TA: This issue will improve or get worse over next 20 years? Nuclear waste (student)</t>
  </si>
  <si>
    <t>ST093Q07NA: This issue will improve or get worse over next 20 years? The increase of greenhouse gases in the atmosphere</t>
  </si>
  <si>
    <t>ST093Q08NA: This issue will improve or get worse over next 20 years? The use of genetically modified organisms (&lt;GMO&gt;)</t>
  </si>
  <si>
    <t>ST094Q01NA: Disagree or agree with the statements? I have fun when I am learning &lt;broad science&gt;</t>
  </si>
  <si>
    <t>ST094Q02NA: Disagree or agree with the statements? I like reading about &lt;broad science&gt; topics.</t>
  </si>
  <si>
    <t>ST094Q03NA: Disagree or agree with the statements? I am happy working on &lt;broad science&gt; topics.</t>
  </si>
  <si>
    <t>ST094Q04NA: Disagree or agree with the statements? I enjoy acquiring new knowledge in &lt;broad science&gt;.</t>
  </si>
  <si>
    <t>ST094Q05NA: Disagree or agree with the statements? I am interested in learning about &lt;broad science&gt;.</t>
  </si>
  <si>
    <t>ST095Q04NA: To what extent are you interested in: Biosphere (e.g. ecosystem services, sustainability)</t>
  </si>
  <si>
    <t>Not interested</t>
  </si>
  <si>
    <t>Hardly interested</t>
  </si>
  <si>
    <t>Interested</t>
  </si>
  <si>
    <t>Highly interested</t>
  </si>
  <si>
    <t>I don't know what this is</t>
  </si>
  <si>
    <t>ST095Q07NA: To what extent are you interested in: Motion and forces (e.g. velocity, friction, magnetic and gravi forces)</t>
  </si>
  <si>
    <t>ST095Q08NA: To what extent are you interested in: Energy and its transformation (e.g. conservation, chemical reactions)</t>
  </si>
  <si>
    <t>ST095Q13NA: To what extent are you interested in: &lt;broad science&gt; topics? The Universe and its history</t>
  </si>
  <si>
    <t>ST095Q15NA: To what extent are you interested in: &lt;broad science&gt; topics? How science can help us prevent disease</t>
  </si>
  <si>
    <t>ST113Q01TA: Making an effort in my &lt;school science&gt; subject(s) is worth it because this will help me in the work I want to do lat</t>
  </si>
  <si>
    <t>Strongly Agree</t>
  </si>
  <si>
    <t>Strongly Disagree</t>
  </si>
  <si>
    <t>ST113Q02TA: What I learn in my &lt;school science&gt; subject(s) is important for me because I need this for what I want to do later on</t>
  </si>
  <si>
    <t>ST113Q03TA: Studying my &lt;school science&gt; subject(s) is worthwhile for me because what I learn will improve my career prospects.</t>
  </si>
  <si>
    <t>ST113Q04TA: Many things I learn in my &lt;school science&gt; subject(s) will help me to get a job.</t>
  </si>
  <si>
    <t>ST129Q01TA: Recognise the science question that underlies a newspaper report on a health issue.</t>
  </si>
  <si>
    <t>I could do this easily</t>
  </si>
  <si>
    <t>I could do this with a bit of effort</t>
  </si>
  <si>
    <t>I would struggle to do this on my own</t>
  </si>
  <si>
    <t>I couldn't do this</t>
  </si>
  <si>
    <t>ST129Q02TA: Explain why earthquakes occur more frequently in some areas than in others.</t>
  </si>
  <si>
    <t>ST129Q03TA: Describe the role of antibiotics in the treatment of disease.</t>
  </si>
  <si>
    <t>ST129Q04TA: Identify the science question associated with the disposal of garbage.</t>
  </si>
  <si>
    <t>ST129Q05TA: Predict how changes to an environment will affect the survival of certain species.</t>
  </si>
  <si>
    <t>ST129Q06TA: Interpret the scientific information provided on the labelling of food items.</t>
  </si>
  <si>
    <t>ST129Q07TA: Discuss how new evidence can lead you to change your understanding about the possibility of life on Mars.</t>
  </si>
  <si>
    <t>ST129Q08TA: Identify the better of two explanations for the formation of acid rain.</t>
  </si>
  <si>
    <t>ST131Q01NA: A good way to know if something is true is to do an experiment.</t>
  </si>
  <si>
    <t>ST131Q03NA: How much do you disagree or agree with the statements below? Ideas in &lt;broad science&gt; sometimes change.</t>
  </si>
  <si>
    <t>ST131Q04NA: Good answers are based on evidence from many different experiments.</t>
  </si>
  <si>
    <t>ST131Q06NA: It is good to try experiments more than once to make sure of your findings.</t>
  </si>
  <si>
    <t>ST131Q08NA: Sometimes &lt;broad science&gt; scientists change their minds about what is true</t>
  </si>
  <si>
    <t>ST131Q11NA: The ideas in &lt;broad science&gt; science books sometimes change.</t>
  </si>
  <si>
    <t>ST146Q01TA: How often do you do these things? Watch TV programmes about &lt;broad science&gt;</t>
  </si>
  <si>
    <t>Very often</t>
  </si>
  <si>
    <t>Regularly</t>
  </si>
  <si>
    <t>Sometimes</t>
  </si>
  <si>
    <t>ST146Q02TA: How often do you do these things? Borrow or buy books on &lt;broad science&gt; topics</t>
  </si>
  <si>
    <t>ST146Q03TA: How often do you do these things? Visit web sites about &lt;broad science&gt; topics</t>
  </si>
  <si>
    <t>ST146Q04TA: How often do you do these things? Read &lt;broad science&gt; magazines or science articles in newspapers</t>
  </si>
  <si>
    <t>ST146Q05TA: How often do you do these things? Attend a &lt;science club&gt;</t>
  </si>
  <si>
    <t>ST146Q06NA: How often do you do these things? Simulate natural phenomena in computer programs\virtual labs</t>
  </si>
  <si>
    <t>ST146Q07NA: How often do you do these things? Simulate technical processes in computer programs\virtual labs</t>
  </si>
  <si>
    <t>ST146Q08NA: How often do you do these things? Visit web sites of ecology organisations</t>
  </si>
  <si>
    <t>ST146Q09NA: How often do you do these things? Follow news via blogs and microblogging</t>
  </si>
  <si>
    <t>ST076Q01NA: Before going to school did you: Eat breakfast</t>
  </si>
  <si>
    <t>ST076Q02NA: Before going to school did you: Study for school or homework</t>
  </si>
  <si>
    <t>ST076Q03NA: Before going to school did you: Watch TV\&lt;DVD&gt;\Video</t>
  </si>
  <si>
    <t>ST076Q04NA: Before going to school did you: Read a book\newspaper\magazine</t>
  </si>
  <si>
    <t>ST076Q05NA: Before going to school did you: Internet\Chat\Social networks (e.g. &lt;Facebook&gt;, &lt;country-specific social network&gt;)</t>
  </si>
  <si>
    <t>ST076Q06NA: Before going to school did you: Play video-games</t>
  </si>
  <si>
    <t>ST076Q07NA: Before going to school did you: Meet friends or talk to friends on the phone</t>
  </si>
  <si>
    <t>ST076Q08NA: Before going to school did you: Talk to your parents</t>
  </si>
  <si>
    <t>ST076Q09NA: Before going to school did you: Work in the household or take care</t>
  </si>
  <si>
    <t>ST076Q10NA: Before going to school did you: Work for pay</t>
  </si>
  <si>
    <t>ST076Q11NA: Before going to school did you: Exercise or practice a sport</t>
  </si>
  <si>
    <t>ST078Q01NA: After leaving school did you: Eat dinner</t>
  </si>
  <si>
    <t>ST078Q02NA: After leaving school did you: Study\school\hmk</t>
  </si>
  <si>
    <t>ST078Q03NA: After leaving school did you: Watch TV\&lt;DVD&gt;\Video</t>
  </si>
  <si>
    <t>ST078Q04NA: After leaving school did you: Read a book\newspaper\magazine</t>
  </si>
  <si>
    <t>ST078Q05NA: After leaving school did you: Internet\Chat\Social net (e.g. &lt;Facebook&gt;)</t>
  </si>
  <si>
    <t>ST078Q06NA: After leaving school did you: Play video-games</t>
  </si>
  <si>
    <t>ST078Q07NA: After leaving school did you: Meet friends or talk to friends on the phone</t>
  </si>
  <si>
    <t>ST078Q08NA: After leaving school did you: Talk to your parents</t>
  </si>
  <si>
    <t>ST078Q09NA: After leaving school did you: Work in the household or take care of other family members</t>
  </si>
  <si>
    <t>ST078Q10NA: After leaving school did you: Work for pay</t>
  </si>
  <si>
    <t>ST078Q11NA: After leaving school did you: Exercise or practice a sport</t>
  </si>
  <si>
    <t>ST065Class: Student coded science class (from ST065Q01NA)</t>
  </si>
  <si>
    <t>Physics</t>
  </si>
  <si>
    <t>Chemistry</t>
  </si>
  <si>
    <t>Biology</t>
  </si>
  <si>
    <t>Earth and space</t>
  </si>
  <si>
    <t>Applied sciences and technology</t>
  </si>
  <si>
    <t>General, integrated, or comprehensive science</t>
  </si>
  <si>
    <t>Could not determine</t>
  </si>
  <si>
    <t>ST038Q01NA: I got called names by other students.</t>
  </si>
  <si>
    <t>ST038Q02NA: I got picked on by other students.</t>
  </si>
  <si>
    <t>ST038Q03NA: Other students left me out of things on purpose.</t>
  </si>
  <si>
    <t>ST038Q04NA: Other students made fun of me.</t>
  </si>
  <si>
    <t>ST038Q05NA: I was threatened by other students.</t>
  </si>
  <si>
    <t>ST038Q06NA: Other students took away or destroyed things that belonged to me.</t>
  </si>
  <si>
    <t>ST038Q07NA: I got hit or pushed around by other students.</t>
  </si>
  <si>
    <t>ST038Q08NA: Other students spread nasty rumours about me.</t>
  </si>
  <si>
    <t>ISCEDL: ISCED level</t>
  </si>
  <si>
    <t>ISCED level 1</t>
  </si>
  <si>
    <t>ISCED level 2</t>
  </si>
  <si>
    <t>ISCED level 3</t>
  </si>
  <si>
    <t>ISCED level 4</t>
  </si>
  <si>
    <t>ISCEDD: ISCED designation</t>
  </si>
  <si>
    <t>A</t>
  </si>
  <si>
    <t>B</t>
  </si>
  <si>
    <t>C</t>
  </si>
  <si>
    <t>M</t>
  </si>
  <si>
    <t>ISCEDO: ISCED orientation</t>
  </si>
  <si>
    <t>General</t>
  </si>
  <si>
    <t>Pre-Vocational</t>
  </si>
  <si>
    <t>Vocational</t>
  </si>
  <si>
    <t>Modular</t>
  </si>
  <si>
    <t>IMMIG: Index Immigration status</t>
  </si>
  <si>
    <t>Native</t>
  </si>
  <si>
    <t>Second-Generation</t>
  </si>
  <si>
    <t>First-Generation</t>
  </si>
  <si>
    <t>MISCED: Index Is Education (ISCED)</t>
  </si>
  <si>
    <t>ISCED 1</t>
  </si>
  <si>
    <t>ISCED 2</t>
  </si>
  <si>
    <t>ISCED 3B, C</t>
  </si>
  <si>
    <t>ISCED 3A, ISCED 4</t>
  </si>
  <si>
    <t>ISCED 5B</t>
  </si>
  <si>
    <t>ISCED 5A, 6</t>
  </si>
  <si>
    <t>FISCED: Index Is Education (ISCED)</t>
  </si>
  <si>
    <t>HISCED: Highest Education of parents (ISCED)</t>
  </si>
  <si>
    <t>REPEAT: Grade Repetition</t>
  </si>
  <si>
    <t>Did not repeat a &lt;grade&gt;</t>
  </si>
  <si>
    <t>Repeated a &lt;grade&gt;</t>
  </si>
  <si>
    <t>DURECEC: Duration in early childhood education and care</t>
  </si>
  <si>
    <t>Attended ECEC for less than a year</t>
  </si>
  <si>
    <t>Attended ECEC for at least one but less than two years</t>
  </si>
  <si>
    <t>Attended ECEC for at least two but less than three years</t>
  </si>
  <si>
    <t>Attended ECEC for at least three but less than four years</t>
  </si>
  <si>
    <t>Attended ECEC for at least four but less than five years</t>
  </si>
  <si>
    <t>Attended ECEC for at least five but less than six years</t>
  </si>
  <si>
    <t>Attended ECEC for at least six but less than seven years</t>
  </si>
  <si>
    <t>Attended ECEC for at least seven but less than eight years</t>
  </si>
  <si>
    <t>Attended ECEC for at least eight years</t>
  </si>
  <si>
    <t>SCCHANGE: Number of school changes</t>
  </si>
  <si>
    <t>no change</t>
  </si>
  <si>
    <t>one change</t>
  </si>
  <si>
    <t>two or more changes</t>
  </si>
  <si>
    <t>OECD: OECD country</t>
  </si>
  <si>
    <t>ADMINMODE: Mode of Respondent</t>
  </si>
  <si>
    <t>Paper</t>
  </si>
  <si>
    <t>Computer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</si>
</sst>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4" x14ac:knownFonts="1">
    <font>
      <sz val="11"/>
      <color theme="1"/>
      <name val="Calibri"/>
      <family val="2"/>
      <scheme val="minor"/>
    </font>
    <font>
      <b/>
      <sz val="10"/>
      <color rgb="FF000000"/>
      <name val="Arial"/>
      <family val="2"/>
    </font>
    <font>
      <u/>
      <sz val="10"/>
      <color rgb="FF0000FF"/>
      <name val="Arial"/>
      <family val="2"/>
    </font>
    <font>
      <sz val="10"/>
      <color rgb="FF000000"/>
      <name val="Arial"/>
      <family val="2"/>
    </font>
  </fonts>
  <fills count="4">
    <fill>
      <patternFill patternType="none"/>
    </fill>
    <fill>
      <patternFill patternType="gray125"/>
    </fill>
    <fill>
      <patternFill patternType="solid">
        <fgColor rgb="FFDAEEF3"/>
        <bgColor rgb="FFDAEEF3"/>
      </patternFill>
    </fill>
    <fill>
      <patternFill patternType="solid">
        <fgColor rgb="FFFFFFFF"/>
        <bgColor rgb="FFFFFFFF"/>
      </patternFill>
    </fill>
  </fills>
  <borders count="7">
    <border>
      <left/>
      <right/>
      <top/>
      <bottom/>
      <diagonal/>
    </border>
    <border>
      <left/>
      <right style="thin">
        <color auto="1"/>
      </right>
      <top style="thin">
        <color auto="1"/>
      </top>
      <bottom/>
      <diagonal/>
    </border>
    <border>
      <left/>
      <right/>
      <top style="thin">
        <color auto="1"/>
      </top>
      <bottom/>
      <diagonal/>
    </border>
    <border>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27">
    <xf numFmtId="0" fontId="0" fillId="0" borderId="0" xfId="0"/>
    <xf numFmtId="0" fontId="1" fillId="0" borderId="0" xfId="0" applyFont="1"/>
    <xf numFmtId="0" fontId="2" fillId="0" borderId="0" xfId="0" applyFont="1"/>
    <xf numFmtId="0" fontId="3" fillId="0" borderId="0" xfId="0" applyFont="1"/>
    <xf numFmtId="0" fontId="0" fillId="2" borderId="1" xfId="0" applyFill="1" applyBorder="1"/>
    <xf numFmtId="0" fontId="1" fillId="2" borderId="2" xfId="0" applyFont="1" applyFill="1" applyBorder="1" applyAlignment="1">
      <alignment horizontal="right" wrapText="1"/>
    </xf>
    <xf numFmtId="0" fontId="1" fillId="2" borderId="1" xfId="0" applyFont="1" applyFill="1" applyBorder="1" applyAlignment="1">
      <alignment horizontal="right" wrapText="1"/>
    </xf>
    <xf numFmtId="0" fontId="1" fillId="2" borderId="3" xfId="0" applyFont="1" applyFill="1" applyBorder="1" applyAlignment="1">
      <alignment horizontal="right" wrapText="1"/>
    </xf>
    <xf numFmtId="0" fontId="1" fillId="2" borderId="4" xfId="0" applyFont="1" applyFill="1" applyBorder="1" applyAlignment="1">
      <alignment horizontal="right" wrapText="1"/>
    </xf>
    <xf numFmtId="0" fontId="1" fillId="3" borderId="6" xfId="0" applyFont="1" applyFill="1" applyBorder="1"/>
    <xf numFmtId="0" fontId="0" fillId="3" borderId="0" xfId="0" applyFill="1"/>
    <xf numFmtId="0" fontId="3" fillId="3" borderId="6" xfId="0" applyFont="1" applyFill="1" applyBorder="1"/>
    <xf numFmtId="0" fontId="3" fillId="0" borderId="6" xfId="0" applyFont="1" applyBorder="1"/>
    <xf numFmtId="1" fontId="3" fillId="3" borderId="0" xfId="0" applyNumberFormat="1" applyFont="1" applyFill="1" applyAlignment="1">
      <alignment horizontal="right" wrapText="1"/>
    </xf>
    <xf numFmtId="2" fontId="3" fillId="3" borderId="0" xfId="0" applyNumberFormat="1" applyFont="1" applyFill="1" applyAlignment="1">
      <alignment horizontal="right" wrapText="1"/>
    </xf>
    <xf numFmtId="1" fontId="3" fillId="3" borderId="6" xfId="0" applyNumberFormat="1" applyFont="1" applyFill="1" applyBorder="1" applyAlignment="1">
      <alignment horizontal="right" wrapText="1"/>
    </xf>
    <xf numFmtId="164" fontId="3" fillId="3" borderId="6" xfId="0" applyNumberFormat="1" applyFont="1" applyFill="1" applyBorder="1" applyAlignment="1">
      <alignment horizontal="right" wrapText="1"/>
    </xf>
    <xf numFmtId="0" fontId="3" fillId="3" borderId="0" xfId="0" applyFont="1" applyFill="1" applyAlignment="1">
      <alignment horizontal="right" wrapText="1"/>
    </xf>
    <xf numFmtId="0" fontId="3" fillId="3" borderId="6" xfId="0" applyFont="1" applyFill="1" applyBorder="1" applyAlignment="1">
      <alignment horizontal="right" wrapText="1"/>
    </xf>
    <xf numFmtId="0" fontId="3" fillId="3" borderId="3" xfId="0" applyFont="1" applyFill="1" applyBorder="1"/>
    <xf numFmtId="0" fontId="0" fillId="3" borderId="2" xfId="0" applyFill="1" applyBorder="1"/>
    <xf numFmtId="0" fontId="1" fillId="2" borderId="5" xfId="0" applyFont="1" applyFill="1" applyBorder="1" applyAlignment="1">
      <alignment horizontal="center" wrapText="1"/>
    </xf>
    <xf numFmtId="0" fontId="1" fillId="2" borderId="5" xfId="0" applyFont="1" applyFill="1" applyBorder="1"/>
    <xf numFmtId="0" fontId="1" fillId="0" borderId="0" xfId="0" applyFont="1" applyAlignment="1">
      <alignment horizontal="left" vertical="top" wrapText="1"/>
    </xf>
    <xf numFmtId="0" fontId="0" fillId="0" borderId="0" xfId="0"/>
    <xf numFmtId="0" fontId="1" fillId="0" borderId="0" xfId="0" applyFont="1" applyAlignment="1">
      <alignment horizontal="left"/>
    </xf>
    <xf numFmtId="0" fontId="3"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styles" Target="styles.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calcChain" Target="calcChain.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9"/>
  <sheetViews>
    <sheetView tabSelected="1" topLeftCell="A184" zoomScale="80" workbookViewId="0">
      <selection activeCell="B219" sqref="B219"/>
    </sheetView>
  </sheetViews>
  <sheetFormatPr defaultColWidth="11.42578125" defaultRowHeight="15" x14ac:dyDescent="0.25"/>
  <cols>
    <col min="2" max="2" width="100" customWidth="1"/>
  </cols>
  <sheetData>
    <row r="1" spans="1:2" x14ac:dyDescent="0.25">
      <c r="B1" s="1" t="s">
        <v>0</v>
      </c>
    </row>
    <row r="2" spans="1:2" x14ac:dyDescent="0.25">
      <c r="A2" s="2" t="s">
        <v>1</v>
      </c>
      <c r="B2" s="3" t="s">
        <v>2</v>
      </c>
    </row>
    <row r="3" spans="1:2" x14ac:dyDescent="0.25">
      <c r="A3" s="2" t="s">
        <v>3</v>
      </c>
      <c r="B3" s="3" t="s">
        <v>4</v>
      </c>
    </row>
    <row r="4" spans="1:2" x14ac:dyDescent="0.25">
      <c r="A4" s="2" t="s">
        <v>5</v>
      </c>
      <c r="B4" s="3" t="s">
        <v>6</v>
      </c>
    </row>
    <row r="5" spans="1:2" x14ac:dyDescent="0.25">
      <c r="A5" s="2" t="s">
        <v>7</v>
      </c>
      <c r="B5" s="3" t="s">
        <v>8</v>
      </c>
    </row>
    <row r="6" spans="1:2" x14ac:dyDescent="0.25">
      <c r="A6" s="2" t="s">
        <v>9</v>
      </c>
      <c r="B6" s="3" t="s">
        <v>10</v>
      </c>
    </row>
    <row r="7" spans="1:2" x14ac:dyDescent="0.25">
      <c r="A7" s="2" t="s">
        <v>11</v>
      </c>
      <c r="B7" s="3" t="s">
        <v>12</v>
      </c>
    </row>
    <row r="8" spans="1:2" x14ac:dyDescent="0.25">
      <c r="A8" s="2" t="s">
        <v>13</v>
      </c>
      <c r="B8" s="3" t="s">
        <v>14</v>
      </c>
    </row>
    <row r="9" spans="1:2" x14ac:dyDescent="0.25">
      <c r="A9" s="2" t="s">
        <v>15</v>
      </c>
      <c r="B9" s="3" t="s">
        <v>16</v>
      </c>
    </row>
    <row r="10" spans="1:2" x14ac:dyDescent="0.25">
      <c r="A10" s="2" t="s">
        <v>17</v>
      </c>
      <c r="B10" s="3" t="s">
        <v>18</v>
      </c>
    </row>
    <row r="11" spans="1:2" x14ac:dyDescent="0.25">
      <c r="A11" s="2" t="s">
        <v>19</v>
      </c>
      <c r="B11" s="3" t="s">
        <v>20</v>
      </c>
    </row>
    <row r="12" spans="1:2" x14ac:dyDescent="0.25">
      <c r="A12" s="2" t="s">
        <v>21</v>
      </c>
      <c r="B12" s="3" t="s">
        <v>22</v>
      </c>
    </row>
    <row r="13" spans="1:2" x14ac:dyDescent="0.25">
      <c r="A13" s="2" t="s">
        <v>23</v>
      </c>
      <c r="B13" s="3" t="s">
        <v>24</v>
      </c>
    </row>
    <row r="14" spans="1:2" x14ac:dyDescent="0.25">
      <c r="A14" s="2" t="s">
        <v>25</v>
      </c>
      <c r="B14" s="3" t="s">
        <v>26</v>
      </c>
    </row>
    <row r="15" spans="1:2" x14ac:dyDescent="0.25">
      <c r="A15" s="2" t="s">
        <v>27</v>
      </c>
      <c r="B15" s="3" t="s">
        <v>28</v>
      </c>
    </row>
    <row r="16" spans="1:2" x14ac:dyDescent="0.25">
      <c r="A16" s="2" t="s">
        <v>29</v>
      </c>
      <c r="B16" s="3" t="s">
        <v>30</v>
      </c>
    </row>
    <row r="17" spans="1:2" x14ac:dyDescent="0.25">
      <c r="A17" s="2" t="s">
        <v>31</v>
      </c>
      <c r="B17" s="3" t="s">
        <v>32</v>
      </c>
    </row>
    <row r="18" spans="1:2" x14ac:dyDescent="0.25">
      <c r="A18" s="2" t="s">
        <v>33</v>
      </c>
      <c r="B18" s="3" t="s">
        <v>34</v>
      </c>
    </row>
    <row r="19" spans="1:2" x14ac:dyDescent="0.25">
      <c r="A19" s="2" t="s">
        <v>35</v>
      </c>
      <c r="B19" s="3" t="s">
        <v>36</v>
      </c>
    </row>
    <row r="20" spans="1:2" x14ac:dyDescent="0.25">
      <c r="A20" s="2" t="s">
        <v>37</v>
      </c>
      <c r="B20" s="3" t="s">
        <v>38</v>
      </c>
    </row>
    <row r="21" spans="1:2" x14ac:dyDescent="0.25">
      <c r="A21" s="2" t="s">
        <v>39</v>
      </c>
      <c r="B21" s="3" t="s">
        <v>40</v>
      </c>
    </row>
    <row r="22" spans="1:2" x14ac:dyDescent="0.25">
      <c r="A22" s="2" t="s">
        <v>41</v>
      </c>
      <c r="B22" s="3" t="s">
        <v>42</v>
      </c>
    </row>
    <row r="23" spans="1:2" x14ac:dyDescent="0.25">
      <c r="A23" s="2" t="s">
        <v>43</v>
      </c>
      <c r="B23" s="3" t="s">
        <v>44</v>
      </c>
    </row>
    <row r="24" spans="1:2" x14ac:dyDescent="0.25">
      <c r="A24" s="2" t="s">
        <v>45</v>
      </c>
      <c r="B24" s="3" t="s">
        <v>46</v>
      </c>
    </row>
    <row r="25" spans="1:2" x14ac:dyDescent="0.25">
      <c r="A25" s="2" t="s">
        <v>47</v>
      </c>
      <c r="B25" s="3" t="s">
        <v>48</v>
      </c>
    </row>
    <row r="26" spans="1:2" x14ac:dyDescent="0.25">
      <c r="A26" s="2" t="s">
        <v>49</v>
      </c>
      <c r="B26" s="3" t="s">
        <v>50</v>
      </c>
    </row>
    <row r="27" spans="1:2" x14ac:dyDescent="0.25">
      <c r="A27" s="2" t="s">
        <v>51</v>
      </c>
      <c r="B27" s="3" t="s">
        <v>52</v>
      </c>
    </row>
    <row r="28" spans="1:2" x14ac:dyDescent="0.25">
      <c r="A28" s="2" t="s">
        <v>53</v>
      </c>
      <c r="B28" s="3" t="s">
        <v>54</v>
      </c>
    </row>
    <row r="29" spans="1:2" x14ac:dyDescent="0.25">
      <c r="A29" s="2" t="s">
        <v>55</v>
      </c>
      <c r="B29" s="3" t="s">
        <v>56</v>
      </c>
    </row>
    <row r="30" spans="1:2" x14ac:dyDescent="0.25">
      <c r="A30" s="2" t="s">
        <v>57</v>
      </c>
      <c r="B30" s="3" t="s">
        <v>58</v>
      </c>
    </row>
    <row r="31" spans="1:2" x14ac:dyDescent="0.25">
      <c r="A31" s="2" t="s">
        <v>59</v>
      </c>
      <c r="B31" s="3" t="s">
        <v>60</v>
      </c>
    </row>
    <row r="32" spans="1:2" x14ac:dyDescent="0.25">
      <c r="A32" s="2" t="s">
        <v>61</v>
      </c>
      <c r="B32" s="3" t="s">
        <v>62</v>
      </c>
    </row>
    <row r="33" spans="1:2" x14ac:dyDescent="0.25">
      <c r="A33" s="2" t="s">
        <v>63</v>
      </c>
      <c r="B33" s="3" t="s">
        <v>64</v>
      </c>
    </row>
    <row r="34" spans="1:2" x14ac:dyDescent="0.25">
      <c r="A34" s="2" t="s">
        <v>65</v>
      </c>
      <c r="B34" s="3" t="s">
        <v>66</v>
      </c>
    </row>
    <row r="35" spans="1:2" x14ac:dyDescent="0.25">
      <c r="A35" s="2" t="s">
        <v>67</v>
      </c>
      <c r="B35" s="3" t="s">
        <v>68</v>
      </c>
    </row>
    <row r="36" spans="1:2" x14ac:dyDescent="0.25">
      <c r="A36" s="2" t="s">
        <v>69</v>
      </c>
      <c r="B36" s="3" t="s">
        <v>70</v>
      </c>
    </row>
    <row r="37" spans="1:2" x14ac:dyDescent="0.25">
      <c r="A37" s="2" t="s">
        <v>71</v>
      </c>
      <c r="B37" s="3" t="s">
        <v>72</v>
      </c>
    </row>
    <row r="38" spans="1:2" x14ac:dyDescent="0.25">
      <c r="A38" s="2" t="s">
        <v>73</v>
      </c>
      <c r="B38" s="3" t="s">
        <v>74</v>
      </c>
    </row>
    <row r="39" spans="1:2" x14ac:dyDescent="0.25">
      <c r="A39" s="2" t="s">
        <v>75</v>
      </c>
      <c r="B39" s="3" t="s">
        <v>76</v>
      </c>
    </row>
    <row r="40" spans="1:2" x14ac:dyDescent="0.25">
      <c r="A40" s="2" t="s">
        <v>77</v>
      </c>
      <c r="B40" s="3" t="s">
        <v>78</v>
      </c>
    </row>
    <row r="41" spans="1:2" x14ac:dyDescent="0.25">
      <c r="A41" s="2" t="s">
        <v>79</v>
      </c>
      <c r="B41" s="3" t="s">
        <v>80</v>
      </c>
    </row>
    <row r="42" spans="1:2" x14ac:dyDescent="0.25">
      <c r="A42" s="2" t="s">
        <v>81</v>
      </c>
      <c r="B42" s="3" t="s">
        <v>82</v>
      </c>
    </row>
    <row r="43" spans="1:2" x14ac:dyDescent="0.25">
      <c r="A43" s="2" t="s">
        <v>83</v>
      </c>
      <c r="B43" s="3" t="s">
        <v>84</v>
      </c>
    </row>
    <row r="44" spans="1:2" x14ac:dyDescent="0.25">
      <c r="A44" s="2" t="s">
        <v>85</v>
      </c>
      <c r="B44" s="3" t="s">
        <v>86</v>
      </c>
    </row>
    <row r="45" spans="1:2" x14ac:dyDescent="0.25">
      <c r="A45" s="2" t="s">
        <v>87</v>
      </c>
      <c r="B45" s="3" t="s">
        <v>88</v>
      </c>
    </row>
    <row r="46" spans="1:2" x14ac:dyDescent="0.25">
      <c r="A46" s="2" t="s">
        <v>89</v>
      </c>
      <c r="B46" s="3" t="s">
        <v>90</v>
      </c>
    </row>
    <row r="47" spans="1:2" x14ac:dyDescent="0.25">
      <c r="A47" s="2" t="s">
        <v>91</v>
      </c>
      <c r="B47" s="3" t="s">
        <v>92</v>
      </c>
    </row>
    <row r="48" spans="1:2" x14ac:dyDescent="0.25">
      <c r="A48" s="2" t="s">
        <v>93</v>
      </c>
      <c r="B48" s="3" t="s">
        <v>94</v>
      </c>
    </row>
    <row r="49" spans="1:2" x14ac:dyDescent="0.25">
      <c r="A49" s="2" t="s">
        <v>95</v>
      </c>
      <c r="B49" s="3" t="s">
        <v>96</v>
      </c>
    </row>
    <row r="50" spans="1:2" x14ac:dyDescent="0.25">
      <c r="A50" s="2" t="s">
        <v>97</v>
      </c>
      <c r="B50" s="3" t="s">
        <v>98</v>
      </c>
    </row>
    <row r="51" spans="1:2" x14ac:dyDescent="0.25">
      <c r="A51" s="2" t="s">
        <v>99</v>
      </c>
      <c r="B51" s="3" t="s">
        <v>100</v>
      </c>
    </row>
    <row r="52" spans="1:2" x14ac:dyDescent="0.25">
      <c r="A52" s="2" t="s">
        <v>101</v>
      </c>
      <c r="B52" s="3" t="s">
        <v>102</v>
      </c>
    </row>
    <row r="53" spans="1:2" x14ac:dyDescent="0.25">
      <c r="A53" s="2" t="s">
        <v>103</v>
      </c>
      <c r="B53" s="3" t="s">
        <v>104</v>
      </c>
    </row>
    <row r="54" spans="1:2" x14ac:dyDescent="0.25">
      <c r="A54" s="2" t="s">
        <v>105</v>
      </c>
      <c r="B54" s="3" t="s">
        <v>106</v>
      </c>
    </row>
    <row r="55" spans="1:2" x14ac:dyDescent="0.25">
      <c r="A55" s="2" t="s">
        <v>107</v>
      </c>
      <c r="B55" s="3" t="s">
        <v>108</v>
      </c>
    </row>
    <row r="56" spans="1:2" x14ac:dyDescent="0.25">
      <c r="A56" s="2" t="s">
        <v>109</v>
      </c>
      <c r="B56" s="3" t="s">
        <v>110</v>
      </c>
    </row>
    <row r="57" spans="1:2" x14ac:dyDescent="0.25">
      <c r="A57" s="2" t="s">
        <v>111</v>
      </c>
      <c r="B57" s="3" t="s">
        <v>112</v>
      </c>
    </row>
    <row r="58" spans="1:2" x14ac:dyDescent="0.25">
      <c r="A58" s="2" t="s">
        <v>113</v>
      </c>
      <c r="B58" s="3" t="s">
        <v>114</v>
      </c>
    </row>
    <row r="59" spans="1:2" x14ac:dyDescent="0.25">
      <c r="A59" s="2" t="s">
        <v>115</v>
      </c>
      <c r="B59" s="3" t="s">
        <v>116</v>
      </c>
    </row>
    <row r="60" spans="1:2" x14ac:dyDescent="0.25">
      <c r="A60" s="2" t="s">
        <v>117</v>
      </c>
      <c r="B60" s="3" t="s">
        <v>118</v>
      </c>
    </row>
    <row r="61" spans="1:2" x14ac:dyDescent="0.25">
      <c r="A61" s="2" t="s">
        <v>119</v>
      </c>
      <c r="B61" s="3" t="s">
        <v>120</v>
      </c>
    </row>
    <row r="62" spans="1:2" x14ac:dyDescent="0.25">
      <c r="A62" s="2" t="s">
        <v>121</v>
      </c>
      <c r="B62" s="3" t="s">
        <v>122</v>
      </c>
    </row>
    <row r="63" spans="1:2" x14ac:dyDescent="0.25">
      <c r="A63" s="2" t="s">
        <v>123</v>
      </c>
      <c r="B63" s="3" t="s">
        <v>124</v>
      </c>
    </row>
    <row r="64" spans="1:2" x14ac:dyDescent="0.25">
      <c r="A64" s="2" t="s">
        <v>125</v>
      </c>
      <c r="B64" s="3" t="s">
        <v>126</v>
      </c>
    </row>
    <row r="65" spans="1:2" x14ac:dyDescent="0.25">
      <c r="A65" s="2" t="s">
        <v>127</v>
      </c>
      <c r="B65" s="3" t="s">
        <v>128</v>
      </c>
    </row>
    <row r="66" spans="1:2" x14ac:dyDescent="0.25">
      <c r="A66" s="2" t="s">
        <v>129</v>
      </c>
      <c r="B66" s="3" t="s">
        <v>130</v>
      </c>
    </row>
    <row r="67" spans="1:2" x14ac:dyDescent="0.25">
      <c r="A67" s="2" t="s">
        <v>131</v>
      </c>
      <c r="B67" s="3" t="s">
        <v>132</v>
      </c>
    </row>
    <row r="68" spans="1:2" x14ac:dyDescent="0.25">
      <c r="A68" s="2" t="s">
        <v>133</v>
      </c>
      <c r="B68" s="3" t="s">
        <v>134</v>
      </c>
    </row>
    <row r="69" spans="1:2" x14ac:dyDescent="0.25">
      <c r="A69" s="2" t="s">
        <v>135</v>
      </c>
      <c r="B69" s="3" t="s">
        <v>136</v>
      </c>
    </row>
    <row r="70" spans="1:2" x14ac:dyDescent="0.25">
      <c r="A70" s="2" t="s">
        <v>137</v>
      </c>
      <c r="B70" s="3" t="s">
        <v>138</v>
      </c>
    </row>
    <row r="71" spans="1:2" x14ac:dyDescent="0.25">
      <c r="A71" s="2" t="s">
        <v>139</v>
      </c>
      <c r="B71" s="3" t="s">
        <v>140</v>
      </c>
    </row>
    <row r="72" spans="1:2" x14ac:dyDescent="0.25">
      <c r="A72" s="2" t="s">
        <v>141</v>
      </c>
      <c r="B72" s="3" t="s">
        <v>142</v>
      </c>
    </row>
    <row r="73" spans="1:2" x14ac:dyDescent="0.25">
      <c r="A73" s="2" t="s">
        <v>143</v>
      </c>
      <c r="B73" s="3" t="s">
        <v>144</v>
      </c>
    </row>
    <row r="74" spans="1:2" x14ac:dyDescent="0.25">
      <c r="A74" s="2" t="s">
        <v>145</v>
      </c>
      <c r="B74" s="3" t="s">
        <v>146</v>
      </c>
    </row>
    <row r="75" spans="1:2" x14ac:dyDescent="0.25">
      <c r="A75" s="2" t="s">
        <v>147</v>
      </c>
      <c r="B75" s="3" t="s">
        <v>148</v>
      </c>
    </row>
    <row r="76" spans="1:2" x14ac:dyDescent="0.25">
      <c r="A76" s="2" t="s">
        <v>149</v>
      </c>
      <c r="B76" s="3" t="s">
        <v>150</v>
      </c>
    </row>
    <row r="77" spans="1:2" x14ac:dyDescent="0.25">
      <c r="A77" s="2" t="s">
        <v>151</v>
      </c>
      <c r="B77" s="3" t="s">
        <v>152</v>
      </c>
    </row>
    <row r="78" spans="1:2" x14ac:dyDescent="0.25">
      <c r="A78" s="2" t="s">
        <v>153</v>
      </c>
      <c r="B78" s="3" t="s">
        <v>154</v>
      </c>
    </row>
    <row r="79" spans="1:2" x14ac:dyDescent="0.25">
      <c r="A79" s="2" t="s">
        <v>155</v>
      </c>
      <c r="B79" s="3" t="s">
        <v>156</v>
      </c>
    </row>
    <row r="80" spans="1:2" x14ac:dyDescent="0.25">
      <c r="A80" s="2" t="s">
        <v>157</v>
      </c>
      <c r="B80" s="3" t="s">
        <v>158</v>
      </c>
    </row>
    <row r="81" spans="1:2" x14ac:dyDescent="0.25">
      <c r="A81" s="2" t="s">
        <v>159</v>
      </c>
      <c r="B81" s="3" t="s">
        <v>160</v>
      </c>
    </row>
    <row r="82" spans="1:2" x14ac:dyDescent="0.25">
      <c r="A82" s="2" t="s">
        <v>161</v>
      </c>
      <c r="B82" s="3" t="s">
        <v>162</v>
      </c>
    </row>
    <row r="83" spans="1:2" x14ac:dyDescent="0.25">
      <c r="A83" s="2" t="s">
        <v>163</v>
      </c>
      <c r="B83" s="3" t="s">
        <v>164</v>
      </c>
    </row>
    <row r="84" spans="1:2" x14ac:dyDescent="0.25">
      <c r="A84" s="2" t="s">
        <v>165</v>
      </c>
      <c r="B84" s="3" t="s">
        <v>166</v>
      </c>
    </row>
    <row r="85" spans="1:2" x14ac:dyDescent="0.25">
      <c r="A85" s="2" t="s">
        <v>167</v>
      </c>
      <c r="B85" s="3" t="s">
        <v>168</v>
      </c>
    </row>
    <row r="86" spans="1:2" x14ac:dyDescent="0.25">
      <c r="A86" s="2" t="s">
        <v>169</v>
      </c>
      <c r="B86" s="3" t="s">
        <v>170</v>
      </c>
    </row>
    <row r="87" spans="1:2" x14ac:dyDescent="0.25">
      <c r="A87" s="2" t="s">
        <v>171</v>
      </c>
      <c r="B87" s="3" t="s">
        <v>172</v>
      </c>
    </row>
    <row r="88" spans="1:2" x14ac:dyDescent="0.25">
      <c r="A88" s="2" t="s">
        <v>173</v>
      </c>
      <c r="B88" s="3" t="s">
        <v>174</v>
      </c>
    </row>
    <row r="89" spans="1:2" x14ac:dyDescent="0.25">
      <c r="A89" s="2" t="s">
        <v>175</v>
      </c>
      <c r="B89" s="3" t="s">
        <v>176</v>
      </c>
    </row>
    <row r="90" spans="1:2" x14ac:dyDescent="0.25">
      <c r="A90" s="2" t="s">
        <v>177</v>
      </c>
      <c r="B90" s="3" t="s">
        <v>178</v>
      </c>
    </row>
    <row r="91" spans="1:2" x14ac:dyDescent="0.25">
      <c r="A91" s="2" t="s">
        <v>179</v>
      </c>
      <c r="B91" s="3" t="s">
        <v>180</v>
      </c>
    </row>
    <row r="92" spans="1:2" x14ac:dyDescent="0.25">
      <c r="A92" s="2" t="s">
        <v>181</v>
      </c>
      <c r="B92" s="3" t="s">
        <v>182</v>
      </c>
    </row>
    <row r="93" spans="1:2" x14ac:dyDescent="0.25">
      <c r="A93" s="2" t="s">
        <v>183</v>
      </c>
      <c r="B93" s="3" t="s">
        <v>184</v>
      </c>
    </row>
    <row r="94" spans="1:2" x14ac:dyDescent="0.25">
      <c r="A94" s="2" t="s">
        <v>185</v>
      </c>
      <c r="B94" s="3" t="s">
        <v>186</v>
      </c>
    </row>
    <row r="95" spans="1:2" x14ac:dyDescent="0.25">
      <c r="A95" s="2" t="s">
        <v>187</v>
      </c>
      <c r="B95" s="3" t="s">
        <v>188</v>
      </c>
    </row>
    <row r="96" spans="1:2" x14ac:dyDescent="0.25">
      <c r="A96" s="2" t="s">
        <v>189</v>
      </c>
      <c r="B96" s="3" t="s">
        <v>190</v>
      </c>
    </row>
    <row r="97" spans="1:2" x14ac:dyDescent="0.25">
      <c r="A97" s="2" t="s">
        <v>191</v>
      </c>
      <c r="B97" s="3" t="s">
        <v>192</v>
      </c>
    </row>
    <row r="98" spans="1:2" x14ac:dyDescent="0.25">
      <c r="A98" s="2" t="s">
        <v>193</v>
      </c>
      <c r="B98" s="3" t="s">
        <v>194</v>
      </c>
    </row>
    <row r="99" spans="1:2" x14ac:dyDescent="0.25">
      <c r="A99" s="2" t="s">
        <v>195</v>
      </c>
      <c r="B99" s="3" t="s">
        <v>196</v>
      </c>
    </row>
    <row r="100" spans="1:2" x14ac:dyDescent="0.25">
      <c r="A100" s="2" t="s">
        <v>197</v>
      </c>
      <c r="B100" s="3" t="s">
        <v>198</v>
      </c>
    </row>
    <row r="101" spans="1:2" x14ac:dyDescent="0.25">
      <c r="A101" s="2" t="s">
        <v>199</v>
      </c>
      <c r="B101" s="3" t="s">
        <v>200</v>
      </c>
    </row>
    <row r="102" spans="1:2" x14ac:dyDescent="0.25">
      <c r="A102" s="2" t="s">
        <v>201</v>
      </c>
      <c r="B102" s="3" t="s">
        <v>202</v>
      </c>
    </row>
    <row r="103" spans="1:2" x14ac:dyDescent="0.25">
      <c r="A103" s="2" t="s">
        <v>203</v>
      </c>
      <c r="B103" s="3" t="s">
        <v>204</v>
      </c>
    </row>
    <row r="104" spans="1:2" x14ac:dyDescent="0.25">
      <c r="A104" s="2" t="s">
        <v>205</v>
      </c>
      <c r="B104" s="3" t="s">
        <v>206</v>
      </c>
    </row>
    <row r="105" spans="1:2" x14ac:dyDescent="0.25">
      <c r="A105" s="2" t="s">
        <v>207</v>
      </c>
      <c r="B105" s="3" t="s">
        <v>208</v>
      </c>
    </row>
    <row r="106" spans="1:2" x14ac:dyDescent="0.25">
      <c r="A106" s="2" t="s">
        <v>209</v>
      </c>
      <c r="B106" s="3" t="s">
        <v>210</v>
      </c>
    </row>
    <row r="107" spans="1:2" x14ac:dyDescent="0.25">
      <c r="A107" s="2" t="s">
        <v>211</v>
      </c>
      <c r="B107" s="3" t="s">
        <v>212</v>
      </c>
    </row>
    <row r="108" spans="1:2" x14ac:dyDescent="0.25">
      <c r="A108" s="2" t="s">
        <v>213</v>
      </c>
      <c r="B108" s="3" t="s">
        <v>214</v>
      </c>
    </row>
    <row r="109" spans="1:2" x14ac:dyDescent="0.25">
      <c r="A109" s="2" t="s">
        <v>215</v>
      </c>
      <c r="B109" s="3" t="s">
        <v>216</v>
      </c>
    </row>
    <row r="110" spans="1:2" x14ac:dyDescent="0.25">
      <c r="A110" s="2" t="s">
        <v>217</v>
      </c>
      <c r="B110" s="3" t="s">
        <v>218</v>
      </c>
    </row>
    <row r="111" spans="1:2" x14ac:dyDescent="0.25">
      <c r="A111" s="2" t="s">
        <v>219</v>
      </c>
      <c r="B111" s="3" t="s">
        <v>220</v>
      </c>
    </row>
    <row r="112" spans="1:2" x14ac:dyDescent="0.25">
      <c r="A112" s="2" t="s">
        <v>221</v>
      </c>
      <c r="B112" s="3" t="s">
        <v>222</v>
      </c>
    </row>
    <row r="113" spans="1:2" x14ac:dyDescent="0.25">
      <c r="A113" s="2" t="s">
        <v>223</v>
      </c>
      <c r="B113" s="3" t="s">
        <v>224</v>
      </c>
    </row>
    <row r="114" spans="1:2" x14ac:dyDescent="0.25">
      <c r="A114" s="2" t="s">
        <v>225</v>
      </c>
      <c r="B114" s="3" t="s">
        <v>226</v>
      </c>
    </row>
    <row r="115" spans="1:2" x14ac:dyDescent="0.25">
      <c r="A115" s="2" t="s">
        <v>227</v>
      </c>
      <c r="B115" s="3" t="s">
        <v>228</v>
      </c>
    </row>
    <row r="116" spans="1:2" x14ac:dyDescent="0.25">
      <c r="A116" s="2" t="s">
        <v>229</v>
      </c>
      <c r="B116" s="3" t="s">
        <v>230</v>
      </c>
    </row>
    <row r="117" spans="1:2" x14ac:dyDescent="0.25">
      <c r="A117" s="2" t="s">
        <v>231</v>
      </c>
      <c r="B117" s="3" t="s">
        <v>232</v>
      </c>
    </row>
    <row r="118" spans="1:2" x14ac:dyDescent="0.25">
      <c r="A118" s="2" t="s">
        <v>233</v>
      </c>
      <c r="B118" s="3" t="s">
        <v>234</v>
      </c>
    </row>
    <row r="119" spans="1:2" x14ac:dyDescent="0.25">
      <c r="A119" s="2" t="s">
        <v>235</v>
      </c>
      <c r="B119" s="3" t="s">
        <v>236</v>
      </c>
    </row>
    <row r="120" spans="1:2" x14ac:dyDescent="0.25">
      <c r="A120" s="2" t="s">
        <v>237</v>
      </c>
      <c r="B120" s="3" t="s">
        <v>238</v>
      </c>
    </row>
    <row r="121" spans="1:2" x14ac:dyDescent="0.25">
      <c r="A121" s="2" t="s">
        <v>239</v>
      </c>
      <c r="B121" s="3" t="s">
        <v>240</v>
      </c>
    </row>
    <row r="122" spans="1:2" x14ac:dyDescent="0.25">
      <c r="A122" s="2" t="s">
        <v>241</v>
      </c>
      <c r="B122" s="3" t="s">
        <v>242</v>
      </c>
    </row>
    <row r="123" spans="1:2" x14ac:dyDescent="0.25">
      <c r="A123" s="2" t="s">
        <v>243</v>
      </c>
      <c r="B123" s="3" t="s">
        <v>244</v>
      </c>
    </row>
    <row r="124" spans="1:2" x14ac:dyDescent="0.25">
      <c r="A124" s="2" t="s">
        <v>245</v>
      </c>
      <c r="B124" s="3" t="s">
        <v>246</v>
      </c>
    </row>
    <row r="125" spans="1:2" x14ac:dyDescent="0.25">
      <c r="A125" s="2" t="s">
        <v>247</v>
      </c>
      <c r="B125" s="3" t="s">
        <v>248</v>
      </c>
    </row>
    <row r="126" spans="1:2" x14ac:dyDescent="0.25">
      <c r="A126" s="2" t="s">
        <v>249</v>
      </c>
      <c r="B126" s="3" t="s">
        <v>250</v>
      </c>
    </row>
    <row r="127" spans="1:2" x14ac:dyDescent="0.25">
      <c r="A127" s="2" t="s">
        <v>251</v>
      </c>
      <c r="B127" s="3" t="s">
        <v>252</v>
      </c>
    </row>
    <row r="128" spans="1:2" x14ac:dyDescent="0.25">
      <c r="A128" s="2" t="s">
        <v>253</v>
      </c>
      <c r="B128" s="3" t="s">
        <v>254</v>
      </c>
    </row>
    <row r="129" spans="1:2" x14ac:dyDescent="0.25">
      <c r="A129" s="2" t="s">
        <v>255</v>
      </c>
      <c r="B129" s="3" t="s">
        <v>256</v>
      </c>
    </row>
    <row r="130" spans="1:2" x14ac:dyDescent="0.25">
      <c r="A130" s="2" t="s">
        <v>257</v>
      </c>
      <c r="B130" s="3" t="s">
        <v>258</v>
      </c>
    </row>
    <row r="131" spans="1:2" x14ac:dyDescent="0.25">
      <c r="A131" s="2" t="s">
        <v>259</v>
      </c>
      <c r="B131" s="3" t="s">
        <v>260</v>
      </c>
    </row>
    <row r="132" spans="1:2" x14ac:dyDescent="0.25">
      <c r="A132" s="2" t="s">
        <v>261</v>
      </c>
      <c r="B132" s="3" t="s">
        <v>262</v>
      </c>
    </row>
    <row r="133" spans="1:2" x14ac:dyDescent="0.25">
      <c r="A133" s="2" t="s">
        <v>263</v>
      </c>
      <c r="B133" s="3" t="s">
        <v>264</v>
      </c>
    </row>
    <row r="134" spans="1:2" x14ac:dyDescent="0.25">
      <c r="A134" s="2" t="s">
        <v>265</v>
      </c>
      <c r="B134" s="3" t="s">
        <v>266</v>
      </c>
    </row>
    <row r="135" spans="1:2" x14ac:dyDescent="0.25">
      <c r="A135" s="2" t="s">
        <v>267</v>
      </c>
      <c r="B135" s="3" t="s">
        <v>268</v>
      </c>
    </row>
    <row r="136" spans="1:2" x14ac:dyDescent="0.25">
      <c r="A136" s="2" t="s">
        <v>269</v>
      </c>
      <c r="B136" s="3" t="s">
        <v>270</v>
      </c>
    </row>
    <row r="137" spans="1:2" x14ac:dyDescent="0.25">
      <c r="A137" s="2" t="s">
        <v>271</v>
      </c>
      <c r="B137" s="3" t="s">
        <v>272</v>
      </c>
    </row>
    <row r="138" spans="1:2" x14ac:dyDescent="0.25">
      <c r="A138" s="2" t="s">
        <v>273</v>
      </c>
      <c r="B138" s="3" t="s">
        <v>274</v>
      </c>
    </row>
    <row r="139" spans="1:2" x14ac:dyDescent="0.25">
      <c r="A139" s="2" t="s">
        <v>275</v>
      </c>
      <c r="B139" s="3" t="s">
        <v>276</v>
      </c>
    </row>
    <row r="140" spans="1:2" x14ac:dyDescent="0.25">
      <c r="A140" s="2" t="s">
        <v>277</v>
      </c>
      <c r="B140" s="3" t="s">
        <v>278</v>
      </c>
    </row>
    <row r="141" spans="1:2" x14ac:dyDescent="0.25">
      <c r="A141" s="2" t="s">
        <v>279</v>
      </c>
      <c r="B141" s="3" t="s">
        <v>280</v>
      </c>
    </row>
    <row r="142" spans="1:2" x14ac:dyDescent="0.25">
      <c r="A142" s="2" t="s">
        <v>281</v>
      </c>
      <c r="B142" s="3" t="s">
        <v>282</v>
      </c>
    </row>
    <row r="143" spans="1:2" x14ac:dyDescent="0.25">
      <c r="A143" s="2" t="s">
        <v>283</v>
      </c>
      <c r="B143" s="3" t="s">
        <v>284</v>
      </c>
    </row>
    <row r="144" spans="1:2" x14ac:dyDescent="0.25">
      <c r="A144" s="2" t="s">
        <v>285</v>
      </c>
      <c r="B144" s="3" t="s">
        <v>286</v>
      </c>
    </row>
    <row r="145" spans="1:2" x14ac:dyDescent="0.25">
      <c r="A145" s="2" t="s">
        <v>287</v>
      </c>
      <c r="B145" s="3" t="s">
        <v>288</v>
      </c>
    </row>
    <row r="146" spans="1:2" x14ac:dyDescent="0.25">
      <c r="A146" s="2" t="s">
        <v>289</v>
      </c>
      <c r="B146" s="3" t="s">
        <v>290</v>
      </c>
    </row>
    <row r="147" spans="1:2" x14ac:dyDescent="0.25">
      <c r="A147" s="2" t="s">
        <v>291</v>
      </c>
      <c r="B147" s="3" t="s">
        <v>292</v>
      </c>
    </row>
    <row r="148" spans="1:2" x14ac:dyDescent="0.25">
      <c r="A148" s="2" t="s">
        <v>293</v>
      </c>
      <c r="B148" s="3" t="s">
        <v>294</v>
      </c>
    </row>
    <row r="149" spans="1:2" x14ac:dyDescent="0.25">
      <c r="A149" s="2" t="s">
        <v>295</v>
      </c>
      <c r="B149" s="3" t="s">
        <v>296</v>
      </c>
    </row>
    <row r="150" spans="1:2" x14ac:dyDescent="0.25">
      <c r="A150" s="2" t="s">
        <v>297</v>
      </c>
      <c r="B150" s="3" t="s">
        <v>298</v>
      </c>
    </row>
    <row r="151" spans="1:2" x14ac:dyDescent="0.25">
      <c r="A151" s="2" t="s">
        <v>299</v>
      </c>
      <c r="B151" s="3" t="s">
        <v>300</v>
      </c>
    </row>
    <row r="152" spans="1:2" x14ac:dyDescent="0.25">
      <c r="A152" s="2" t="s">
        <v>301</v>
      </c>
      <c r="B152" s="3" t="s">
        <v>302</v>
      </c>
    </row>
    <row r="153" spans="1:2" x14ac:dyDescent="0.25">
      <c r="A153" s="2" t="s">
        <v>303</v>
      </c>
      <c r="B153" s="3" t="s">
        <v>304</v>
      </c>
    </row>
    <row r="154" spans="1:2" x14ac:dyDescent="0.25">
      <c r="A154" s="2" t="s">
        <v>305</v>
      </c>
      <c r="B154" s="3" t="s">
        <v>306</v>
      </c>
    </row>
    <row r="155" spans="1:2" x14ac:dyDescent="0.25">
      <c r="A155" s="2" t="s">
        <v>307</v>
      </c>
      <c r="B155" s="3" t="s">
        <v>308</v>
      </c>
    </row>
    <row r="156" spans="1:2" x14ac:dyDescent="0.25">
      <c r="A156" s="2" t="s">
        <v>309</v>
      </c>
      <c r="B156" s="3" t="s">
        <v>310</v>
      </c>
    </row>
    <row r="157" spans="1:2" x14ac:dyDescent="0.25">
      <c r="A157" s="2" t="s">
        <v>311</v>
      </c>
      <c r="B157" s="3" t="s">
        <v>312</v>
      </c>
    </row>
    <row r="158" spans="1:2" x14ac:dyDescent="0.25">
      <c r="A158" s="2" t="s">
        <v>313</v>
      </c>
      <c r="B158" s="3" t="s">
        <v>314</v>
      </c>
    </row>
    <row r="159" spans="1:2" x14ac:dyDescent="0.25">
      <c r="A159" s="2" t="s">
        <v>315</v>
      </c>
      <c r="B159" s="3" t="s">
        <v>316</v>
      </c>
    </row>
    <row r="160" spans="1:2" x14ac:dyDescent="0.25">
      <c r="A160" s="2" t="s">
        <v>317</v>
      </c>
      <c r="B160" s="3" t="s">
        <v>318</v>
      </c>
    </row>
    <row r="161" spans="1:2" x14ac:dyDescent="0.25">
      <c r="A161" s="2" t="s">
        <v>319</v>
      </c>
      <c r="B161" s="3" t="s">
        <v>320</v>
      </c>
    </row>
    <row r="162" spans="1:2" x14ac:dyDescent="0.25">
      <c r="A162" s="2" t="s">
        <v>321</v>
      </c>
      <c r="B162" s="3" t="s">
        <v>322</v>
      </c>
    </row>
    <row r="163" spans="1:2" x14ac:dyDescent="0.25">
      <c r="A163" s="2" t="s">
        <v>323</v>
      </c>
      <c r="B163" s="3" t="s">
        <v>324</v>
      </c>
    </row>
    <row r="164" spans="1:2" x14ac:dyDescent="0.25">
      <c r="A164" s="2" t="s">
        <v>325</v>
      </c>
      <c r="B164" s="3" t="s">
        <v>326</v>
      </c>
    </row>
    <row r="165" spans="1:2" x14ac:dyDescent="0.25">
      <c r="A165" s="2" t="s">
        <v>327</v>
      </c>
      <c r="B165" s="3" t="s">
        <v>328</v>
      </c>
    </row>
    <row r="166" spans="1:2" x14ac:dyDescent="0.25">
      <c r="A166" s="2" t="s">
        <v>329</v>
      </c>
      <c r="B166" s="3" t="s">
        <v>330</v>
      </c>
    </row>
    <row r="167" spans="1:2" x14ac:dyDescent="0.25">
      <c r="A167" s="2" t="s">
        <v>331</v>
      </c>
      <c r="B167" s="3" t="s">
        <v>332</v>
      </c>
    </row>
    <row r="168" spans="1:2" x14ac:dyDescent="0.25">
      <c r="A168" s="2" t="s">
        <v>333</v>
      </c>
      <c r="B168" s="3" t="s">
        <v>334</v>
      </c>
    </row>
    <row r="169" spans="1:2" x14ac:dyDescent="0.25">
      <c r="A169" s="2" t="s">
        <v>335</v>
      </c>
      <c r="B169" s="3" t="s">
        <v>336</v>
      </c>
    </row>
    <row r="170" spans="1:2" x14ac:dyDescent="0.25">
      <c r="A170" s="2" t="s">
        <v>337</v>
      </c>
      <c r="B170" s="3" t="s">
        <v>338</v>
      </c>
    </row>
    <row r="171" spans="1:2" x14ac:dyDescent="0.25">
      <c r="A171" s="2" t="s">
        <v>339</v>
      </c>
      <c r="B171" s="3" t="s">
        <v>340</v>
      </c>
    </row>
    <row r="172" spans="1:2" x14ac:dyDescent="0.25">
      <c r="A172" s="2" t="s">
        <v>341</v>
      </c>
      <c r="B172" s="3" t="s">
        <v>342</v>
      </c>
    </row>
    <row r="173" spans="1:2" x14ac:dyDescent="0.25">
      <c r="A173" s="2" t="s">
        <v>343</v>
      </c>
      <c r="B173" s="3" t="s">
        <v>344</v>
      </c>
    </row>
    <row r="174" spans="1:2" x14ac:dyDescent="0.25">
      <c r="A174" s="2" t="s">
        <v>345</v>
      </c>
      <c r="B174" s="3" t="s">
        <v>346</v>
      </c>
    </row>
    <row r="175" spans="1:2" x14ac:dyDescent="0.25">
      <c r="A175" s="2" t="s">
        <v>347</v>
      </c>
      <c r="B175" s="3" t="s">
        <v>348</v>
      </c>
    </row>
    <row r="176" spans="1:2" x14ac:dyDescent="0.25">
      <c r="A176" s="2" t="s">
        <v>349</v>
      </c>
      <c r="B176" s="3" t="s">
        <v>350</v>
      </c>
    </row>
    <row r="177" spans="1:2" x14ac:dyDescent="0.25">
      <c r="A177" s="2" t="s">
        <v>351</v>
      </c>
      <c r="B177" s="3" t="s">
        <v>352</v>
      </c>
    </row>
    <row r="178" spans="1:2" x14ac:dyDescent="0.25">
      <c r="A178" s="2" t="s">
        <v>353</v>
      </c>
      <c r="B178" s="3" t="s">
        <v>354</v>
      </c>
    </row>
    <row r="179" spans="1:2" x14ac:dyDescent="0.25">
      <c r="A179" s="2" t="s">
        <v>355</v>
      </c>
      <c r="B179" s="3" t="s">
        <v>356</v>
      </c>
    </row>
    <row r="180" spans="1:2" x14ac:dyDescent="0.25">
      <c r="A180" s="2" t="s">
        <v>357</v>
      </c>
      <c r="B180" s="3" t="s">
        <v>358</v>
      </c>
    </row>
    <row r="181" spans="1:2" x14ac:dyDescent="0.25">
      <c r="A181" s="2" t="s">
        <v>359</v>
      </c>
      <c r="B181" s="3" t="s">
        <v>360</v>
      </c>
    </row>
    <row r="182" spans="1:2" x14ac:dyDescent="0.25">
      <c r="A182" s="2" t="s">
        <v>361</v>
      </c>
      <c r="B182" s="3" t="s">
        <v>362</v>
      </c>
    </row>
    <row r="183" spans="1:2" x14ac:dyDescent="0.25">
      <c r="A183" s="2" t="s">
        <v>363</v>
      </c>
      <c r="B183" s="3" t="s">
        <v>364</v>
      </c>
    </row>
    <row r="184" spans="1:2" x14ac:dyDescent="0.25">
      <c r="A184" s="2" t="s">
        <v>365</v>
      </c>
      <c r="B184" s="3" t="s">
        <v>366</v>
      </c>
    </row>
    <row r="185" spans="1:2" x14ac:dyDescent="0.25">
      <c r="A185" s="2" t="s">
        <v>367</v>
      </c>
      <c r="B185" s="3" t="s">
        <v>368</v>
      </c>
    </row>
    <row r="186" spans="1:2" x14ac:dyDescent="0.25">
      <c r="A186" s="2" t="s">
        <v>369</v>
      </c>
      <c r="B186" s="3" t="s">
        <v>370</v>
      </c>
    </row>
    <row r="187" spans="1:2" x14ac:dyDescent="0.25">
      <c r="A187" s="2" t="s">
        <v>371</v>
      </c>
      <c r="B187" s="3" t="s">
        <v>372</v>
      </c>
    </row>
    <row r="188" spans="1:2" x14ac:dyDescent="0.25">
      <c r="A188" s="2" t="s">
        <v>373</v>
      </c>
      <c r="B188" s="3" t="s">
        <v>374</v>
      </c>
    </row>
    <row r="189" spans="1:2" x14ac:dyDescent="0.25">
      <c r="A189" s="2" t="s">
        <v>375</v>
      </c>
      <c r="B189" s="3" t="s">
        <v>376</v>
      </c>
    </row>
    <row r="190" spans="1:2" x14ac:dyDescent="0.25">
      <c r="A190" s="2" t="s">
        <v>377</v>
      </c>
      <c r="B190" s="3" t="s">
        <v>378</v>
      </c>
    </row>
    <row r="191" spans="1:2" x14ac:dyDescent="0.25">
      <c r="A191" s="2" t="s">
        <v>379</v>
      </c>
      <c r="B191" s="3" t="s">
        <v>380</v>
      </c>
    </row>
    <row r="192" spans="1:2" x14ac:dyDescent="0.25">
      <c r="A192" s="2" t="s">
        <v>381</v>
      </c>
      <c r="B192" s="3" t="s">
        <v>382</v>
      </c>
    </row>
    <row r="193" spans="1:2" x14ac:dyDescent="0.25">
      <c r="A193" s="2" t="s">
        <v>383</v>
      </c>
      <c r="B193" s="3" t="s">
        <v>384</v>
      </c>
    </row>
    <row r="194" spans="1:2" x14ac:dyDescent="0.25">
      <c r="A194" s="2" t="s">
        <v>385</v>
      </c>
      <c r="B194" s="3" t="s">
        <v>386</v>
      </c>
    </row>
    <row r="195" spans="1:2" x14ac:dyDescent="0.25">
      <c r="A195" s="2" t="s">
        <v>387</v>
      </c>
      <c r="B195" s="3" t="s">
        <v>388</v>
      </c>
    </row>
    <row r="196" spans="1:2" x14ac:dyDescent="0.25">
      <c r="A196" s="2" t="s">
        <v>389</v>
      </c>
      <c r="B196" s="3" t="s">
        <v>390</v>
      </c>
    </row>
    <row r="197" spans="1:2" x14ac:dyDescent="0.25">
      <c r="A197" s="2" t="s">
        <v>391</v>
      </c>
      <c r="B197" s="3" t="s">
        <v>392</v>
      </c>
    </row>
    <row r="198" spans="1:2" x14ac:dyDescent="0.25">
      <c r="A198" s="2" t="s">
        <v>393</v>
      </c>
      <c r="B198" s="3" t="s">
        <v>394</v>
      </c>
    </row>
    <row r="199" spans="1:2" x14ac:dyDescent="0.25">
      <c r="A199" s="2" t="s">
        <v>395</v>
      </c>
      <c r="B199" s="3" t="s">
        <v>396</v>
      </c>
    </row>
    <row r="200" spans="1:2" x14ac:dyDescent="0.25">
      <c r="A200" s="2" t="s">
        <v>397</v>
      </c>
      <c r="B200" s="3" t="s">
        <v>398</v>
      </c>
    </row>
    <row r="201" spans="1:2" x14ac:dyDescent="0.25">
      <c r="A201" s="2" t="s">
        <v>399</v>
      </c>
      <c r="B201" s="3" t="s">
        <v>400</v>
      </c>
    </row>
    <row r="202" spans="1:2" x14ac:dyDescent="0.25">
      <c r="A202" s="2" t="s">
        <v>401</v>
      </c>
      <c r="B202" s="3" t="s">
        <v>402</v>
      </c>
    </row>
    <row r="203" spans="1:2" x14ac:dyDescent="0.25">
      <c r="A203" s="2" t="s">
        <v>403</v>
      </c>
      <c r="B203" s="3" t="s">
        <v>404</v>
      </c>
    </row>
    <row r="204" spans="1:2" x14ac:dyDescent="0.25">
      <c r="A204" s="2" t="s">
        <v>405</v>
      </c>
      <c r="B204" s="3" t="s">
        <v>406</v>
      </c>
    </row>
    <row r="205" spans="1:2" x14ac:dyDescent="0.25">
      <c r="A205" s="2" t="s">
        <v>407</v>
      </c>
      <c r="B205" s="3" t="s">
        <v>408</v>
      </c>
    </row>
    <row r="206" spans="1:2" x14ac:dyDescent="0.25">
      <c r="A206" s="2" t="s">
        <v>409</v>
      </c>
      <c r="B206" s="3" t="s">
        <v>410</v>
      </c>
    </row>
    <row r="207" spans="1:2" x14ac:dyDescent="0.25">
      <c r="A207" s="2" t="s">
        <v>411</v>
      </c>
      <c r="B207" s="3" t="s">
        <v>412</v>
      </c>
    </row>
    <row r="208" spans="1:2" x14ac:dyDescent="0.25">
      <c r="A208" s="2" t="s">
        <v>413</v>
      </c>
      <c r="B208" s="3" t="s">
        <v>414</v>
      </c>
    </row>
    <row r="209" spans="1:2" x14ac:dyDescent="0.25">
      <c r="A209" s="2" t="s">
        <v>415</v>
      </c>
      <c r="B209" s="3" t="s">
        <v>416</v>
      </c>
    </row>
    <row r="210" spans="1:2" x14ac:dyDescent="0.25">
      <c r="A210" s="2" t="s">
        <v>417</v>
      </c>
      <c r="B210" s="3" t="s">
        <v>418</v>
      </c>
    </row>
    <row r="211" spans="1:2" x14ac:dyDescent="0.25">
      <c r="A211" s="2" t="s">
        <v>419</v>
      </c>
      <c r="B211" s="3" t="s">
        <v>420</v>
      </c>
    </row>
    <row r="212" spans="1:2" x14ac:dyDescent="0.25">
      <c r="A212" s="2" t="s">
        <v>421</v>
      </c>
      <c r="B212" s="3" t="s">
        <v>422</v>
      </c>
    </row>
    <row r="213" spans="1:2" x14ac:dyDescent="0.25">
      <c r="A213" s="2" t="s">
        <v>423</v>
      </c>
      <c r="B213" s="3" t="s">
        <v>424</v>
      </c>
    </row>
    <row r="214" spans="1:2" x14ac:dyDescent="0.25">
      <c r="A214" s="2" t="s">
        <v>425</v>
      </c>
      <c r="B214" s="3" t="s">
        <v>426</v>
      </c>
    </row>
    <row r="215" spans="1:2" x14ac:dyDescent="0.25">
      <c r="A215" s="2" t="s">
        <v>427</v>
      </c>
      <c r="B215" s="3" t="s">
        <v>428</v>
      </c>
    </row>
    <row r="216" spans="1:2" x14ac:dyDescent="0.25">
      <c r="A216" s="2" t="s">
        <v>429</v>
      </c>
      <c r="B216" s="3" t="s">
        <v>430</v>
      </c>
    </row>
    <row r="217" spans="1:2" x14ac:dyDescent="0.25">
      <c r="A217" s="2" t="s">
        <v>431</v>
      </c>
      <c r="B217" s="3" t="s">
        <v>432</v>
      </c>
    </row>
    <row r="218" spans="1:2" x14ac:dyDescent="0.25">
      <c r="A218" s="2" t="s">
        <v>433</v>
      </c>
      <c r="B218" s="3" t="s">
        <v>434</v>
      </c>
    </row>
    <row r="219" spans="1:2" x14ac:dyDescent="0.25">
      <c r="A219" s="2" t="s">
        <v>435</v>
      </c>
      <c r="B219" s="3" t="s">
        <v>436</v>
      </c>
    </row>
    <row r="220" spans="1:2" x14ac:dyDescent="0.25">
      <c r="A220" s="2" t="s">
        <v>437</v>
      </c>
      <c r="B220" s="3" t="s">
        <v>438</v>
      </c>
    </row>
    <row r="221" spans="1:2" x14ac:dyDescent="0.25">
      <c r="A221" s="2" t="s">
        <v>439</v>
      </c>
      <c r="B221" s="3" t="s">
        <v>440</v>
      </c>
    </row>
    <row r="222" spans="1:2" x14ac:dyDescent="0.25">
      <c r="A222" s="2" t="s">
        <v>441</v>
      </c>
      <c r="B222" s="3" t="s">
        <v>442</v>
      </c>
    </row>
    <row r="223" spans="1:2" x14ac:dyDescent="0.25">
      <c r="A223" s="2" t="s">
        <v>443</v>
      </c>
      <c r="B223" s="3" t="s">
        <v>442</v>
      </c>
    </row>
    <row r="224" spans="1:2" x14ac:dyDescent="0.25">
      <c r="A224" s="2" t="s">
        <v>444</v>
      </c>
      <c r="B224" s="3" t="s">
        <v>445</v>
      </c>
    </row>
    <row r="225" spans="1:2" x14ac:dyDescent="0.25">
      <c r="A225" s="2" t="s">
        <v>446</v>
      </c>
      <c r="B225" s="3" t="s">
        <v>447</v>
      </c>
    </row>
    <row r="226" spans="1:2" x14ac:dyDescent="0.25">
      <c r="A226" s="2" t="s">
        <v>448</v>
      </c>
      <c r="B226" s="3" t="s">
        <v>449</v>
      </c>
    </row>
    <row r="227" spans="1:2" x14ac:dyDescent="0.25">
      <c r="A227" s="2" t="s">
        <v>450</v>
      </c>
      <c r="B227" s="3" t="s">
        <v>451</v>
      </c>
    </row>
    <row r="228" spans="1:2" x14ac:dyDescent="0.25">
      <c r="A228" s="2" t="s">
        <v>452</v>
      </c>
      <c r="B228" s="3" t="s">
        <v>453</v>
      </c>
    </row>
    <row r="229" spans="1:2" x14ac:dyDescent="0.25">
      <c r="A229" s="2" t="s">
        <v>454</v>
      </c>
      <c r="B229" s="3" t="s">
        <v>455</v>
      </c>
    </row>
  </sheetData>
  <hyperlinks>
    <hyperlink ref="A2" location="'ST001D01T'!A6" display="ST001D01T"/>
    <hyperlink ref="A3" location="'ST003D02T'!A6" display="ST003D02T"/>
    <hyperlink ref="A4" location="'ST004D01T'!A6" display="ST004D01T"/>
    <hyperlink ref="A5" location="'ST005Q01TA'!A6" display="ST005Q01TA"/>
    <hyperlink ref="A6" location="'ST006Q01TA'!A6" display="ST006Q01TA"/>
    <hyperlink ref="A7" location="'ST006Q02TA'!A6" display="ST006Q02TA"/>
    <hyperlink ref="A8" location="'ST006Q03TA'!A6" display="ST006Q03TA"/>
    <hyperlink ref="A9" location="'ST006Q04TA'!A6" display="ST006Q04TA"/>
    <hyperlink ref="A10" location="'ST007Q01TA'!A6" display="ST007Q01TA"/>
    <hyperlink ref="A11" location="'ST008Q01TA'!A6" display="ST008Q01TA"/>
    <hyperlink ref="A12" location="'ST008Q02TA'!A6" display="ST008Q02TA"/>
    <hyperlink ref="A13" location="'ST008Q03TA'!A6" display="ST008Q03TA"/>
    <hyperlink ref="A14" location="'ST008Q04TA'!A6" display="ST008Q04TA"/>
    <hyperlink ref="A15" location="'ST011Q01TA'!A6" display="ST011Q01TA"/>
    <hyperlink ref="A16" location="'ST011Q02TA'!A6" display="ST011Q02TA"/>
    <hyperlink ref="A17" location="'ST011Q03TA'!A6" display="ST011Q03TA"/>
    <hyperlink ref="A18" location="'ST011Q04TA'!A6" display="ST011Q04TA"/>
    <hyperlink ref="A19" location="'ST011Q05TA'!A6" display="ST011Q05TA"/>
    <hyperlink ref="A20" location="'ST011Q06TA'!A6" display="ST011Q06TA"/>
    <hyperlink ref="A21" location="'ST011Q07TA'!A6" display="ST011Q07TA"/>
    <hyperlink ref="A22" location="'ST011Q08TA'!A6" display="ST011Q08TA"/>
    <hyperlink ref="A23" location="'ST011Q09TA'!A6" display="ST011Q09TA"/>
    <hyperlink ref="A24" location="'ST011Q10TA'!A6" display="ST011Q10TA"/>
    <hyperlink ref="A25" location="'ST011Q11TA'!A6" display="ST011Q11TA"/>
    <hyperlink ref="A26" location="'ST011Q12TA'!A6" display="ST011Q12TA"/>
    <hyperlink ref="A27" location="'ST011Q16NA'!A6" display="ST011Q16NA"/>
    <hyperlink ref="A28" location="'ST012Q01TA'!A6" display="ST012Q01TA"/>
    <hyperlink ref="A29" location="'ST012Q02TA'!A6" display="ST012Q02TA"/>
    <hyperlink ref="A30" location="'ST012Q03TA'!A6" display="ST012Q03TA"/>
    <hyperlink ref="A31" location="'ST012Q05NA'!A6" display="ST012Q05NA"/>
    <hyperlink ref="A32" location="'ST012Q06NA'!A6" display="ST012Q06NA"/>
    <hyperlink ref="A33" location="'ST012Q07NA'!A6" display="ST012Q07NA"/>
    <hyperlink ref="A34" location="'ST012Q08NA'!A6" display="ST012Q08NA"/>
    <hyperlink ref="A35" location="'ST012Q09NA'!A6" display="ST012Q09NA"/>
    <hyperlink ref="A36" location="'ST013Q01TA'!A6" display="ST013Q01TA"/>
    <hyperlink ref="A37" location="'ST123Q01NA'!A6" display="ST123Q01NA"/>
    <hyperlink ref="A38" location="'ST123Q02NA'!A6" display="ST123Q02NA"/>
    <hyperlink ref="A39" location="'ST123Q03NA'!A6" display="ST123Q03NA"/>
    <hyperlink ref="A40" location="'ST123Q04NA'!A6" display="ST123Q04NA"/>
    <hyperlink ref="A41" location="'ST019AQ01T'!A6" display="ST019AQ01T"/>
    <hyperlink ref="A42" location="'ST019BQ01T'!A6" display="ST019BQ01T"/>
    <hyperlink ref="A43" location="'ST019CQ01T'!A6" display="ST019CQ01T"/>
    <hyperlink ref="A44" location="'ST021Q01TA'!A6" display="ST021Q01TA"/>
    <hyperlink ref="A45" location="'ST022Q01TA'!A6" display="ST022Q01TA"/>
    <hyperlink ref="A46" location="'ST124Q01TA'!A6" display="ST124Q01TA"/>
    <hyperlink ref="A47" location="'ST125Q01NA'!A6" display="ST125Q01NA"/>
    <hyperlink ref="A48" location="'ST126Q01TA'!A6" display="ST126Q01TA"/>
    <hyperlink ref="A49" location="'ST127Q01TA'!A6" display="ST127Q01TA"/>
    <hyperlink ref="A50" location="'ST127Q02TA'!A6" display="ST127Q02TA"/>
    <hyperlink ref="A51" location="'ST127Q03TA'!A6" display="ST127Q03TA"/>
    <hyperlink ref="A52" location="'ST111Q01TA'!A6" display="ST111Q01TA"/>
    <hyperlink ref="A53" location="'ST118Q01NA'!A6" display="ST118Q01NA"/>
    <hyperlink ref="A54" location="'ST118Q02NA'!A6" display="ST118Q02NA"/>
    <hyperlink ref="A55" location="'ST118Q03NA'!A6" display="ST118Q03NA"/>
    <hyperlink ref="A56" location="'ST118Q04NA'!A6" display="ST118Q04NA"/>
    <hyperlink ref="A57" location="'ST118Q05NA'!A6" display="ST118Q05NA"/>
    <hyperlink ref="A58" location="'ST119Q01NA'!A6" display="ST119Q01NA"/>
    <hyperlink ref="A59" location="'ST119Q02NA'!A6" display="ST119Q02NA"/>
    <hyperlink ref="A60" location="'ST119Q03NA'!A6" display="ST119Q03NA"/>
    <hyperlink ref="A61" location="'ST119Q04NA'!A6" display="ST119Q04NA"/>
    <hyperlink ref="A62" location="'ST119Q05NA'!A6" display="ST119Q05NA"/>
    <hyperlink ref="A63" location="'ST121Q01NA'!A6" display="ST121Q01NA"/>
    <hyperlink ref="A64" location="'ST121Q02NA'!A6" display="ST121Q02NA"/>
    <hyperlink ref="A65" location="'ST121Q03NA'!A6" display="ST121Q03NA"/>
    <hyperlink ref="A66" location="'ST082Q01NA'!A6" display="ST082Q01NA"/>
    <hyperlink ref="A67" location="'ST082Q02NA'!A6" display="ST082Q02NA"/>
    <hyperlink ref="A68" location="'ST082Q03NA'!A6" display="ST082Q03NA"/>
    <hyperlink ref="A69" location="'ST082Q08NA'!A6" display="ST082Q08NA"/>
    <hyperlink ref="A70" location="'ST082Q09NA'!A6" display="ST082Q09NA"/>
    <hyperlink ref="A71" location="'ST082Q12NA'!A6" display="ST082Q12NA"/>
    <hyperlink ref="A72" location="'ST082Q13NA'!A6" display="ST082Q13NA"/>
    <hyperlink ref="A73" location="'ST082Q14NA'!A6" display="ST082Q14NA"/>
    <hyperlink ref="A74" location="'ST034Q01TA'!A6" display="ST034Q01TA"/>
    <hyperlink ref="A75" location="'ST034Q02TA'!A6" display="ST034Q02TA"/>
    <hyperlink ref="A76" location="'ST034Q03TA'!A6" display="ST034Q03TA"/>
    <hyperlink ref="A77" location="'ST034Q04TA'!A6" display="ST034Q04TA"/>
    <hyperlink ref="A78" location="'ST034Q05TA'!A6" display="ST034Q05TA"/>
    <hyperlink ref="A79" location="'ST034Q06TA'!A6" display="ST034Q06TA"/>
    <hyperlink ref="A80" location="'ST039Q01NA'!A6" display="ST039Q01NA"/>
    <hyperlink ref="A81" location="'ST039Q02NA'!A6" display="ST039Q02NA"/>
    <hyperlink ref="A82" location="'ST039Q03NA'!A6" display="ST039Q03NA"/>
    <hyperlink ref="A83" location="'ST039Q04NA'!A6" display="ST039Q04NA"/>
    <hyperlink ref="A84" location="'ST039Q05NA'!A6" display="ST039Q05NA"/>
    <hyperlink ref="A85" location="'ST039Q06NA'!A6" display="ST039Q06NA"/>
    <hyperlink ref="A86" location="'ST062Q01TA'!A6" display="ST062Q01TA"/>
    <hyperlink ref="A87" location="'ST062Q02TA'!A6" display="ST062Q02TA"/>
    <hyperlink ref="A88" location="'ST062Q03TA'!A6" display="ST062Q03TA"/>
    <hyperlink ref="A89" location="'ST031Q01NA'!A6" display="ST031Q01NA"/>
    <hyperlink ref="A90" location="'ST032Q01NA'!A6" display="ST032Q01NA"/>
    <hyperlink ref="A91" location="'ST032Q02NA'!A6" display="ST032Q02NA"/>
    <hyperlink ref="A92" location="'ST063Q01NA'!A6" display="ST063Q01NA"/>
    <hyperlink ref="A93" location="'ST063Q01NB'!A6" display="ST063Q01NB"/>
    <hyperlink ref="A94" location="'ST063Q02NA'!A6" display="ST063Q02NA"/>
    <hyperlink ref="A95" location="'ST063Q02NB'!A6" display="ST063Q02NB"/>
    <hyperlink ref="A96" location="'ST063Q03NA'!A6" display="ST063Q03NA"/>
    <hyperlink ref="A97" location="'ST063Q03NB'!A6" display="ST063Q03NB"/>
    <hyperlink ref="A98" location="'ST063Q04NA'!A6" display="ST063Q04NA"/>
    <hyperlink ref="A99" location="'ST063Q04NB'!A6" display="ST063Q04NB"/>
    <hyperlink ref="A100" location="'ST063Q05NA'!A6" display="ST063Q05NA"/>
    <hyperlink ref="A101" location="'ST063Q05NB'!A6" display="ST063Q05NB"/>
    <hyperlink ref="A102" location="'ST063Q06NA'!A6" display="ST063Q06NA"/>
    <hyperlink ref="A103" location="'ST063Q06NB'!A6" display="ST063Q06NB"/>
    <hyperlink ref="A104" location="'ST064Q01NA'!A6" display="ST064Q01NA"/>
    <hyperlink ref="A105" location="'ST064Q02NA'!A6" display="ST064Q02NA"/>
    <hyperlink ref="A106" location="'ST064Q03NA'!A6" display="ST064Q03NA"/>
    <hyperlink ref="A107" location="'ST097Q01TA'!A6" display="ST097Q01TA"/>
    <hyperlink ref="A108" location="'ST097Q02TA'!A6" display="ST097Q02TA"/>
    <hyperlink ref="A109" location="'ST097Q03TA'!A6" display="ST097Q03TA"/>
    <hyperlink ref="A110" location="'ST097Q04TA'!A6" display="ST097Q04TA"/>
    <hyperlink ref="A111" location="'ST097Q05TA'!A6" display="ST097Q05TA"/>
    <hyperlink ref="A112" location="'ST098Q01TA'!A6" display="ST098Q01TA"/>
    <hyperlink ref="A113" location="'ST098Q02TA'!A6" display="ST098Q02TA"/>
    <hyperlink ref="A114" location="'ST098Q03NA'!A6" display="ST098Q03NA"/>
    <hyperlink ref="A115" location="'ST098Q05TA'!A6" display="ST098Q05TA"/>
    <hyperlink ref="A116" location="'ST098Q06TA'!A6" display="ST098Q06TA"/>
    <hyperlink ref="A117" location="'ST098Q07TA'!A6" display="ST098Q07TA"/>
    <hyperlink ref="A118" location="'ST098Q08NA'!A6" display="ST098Q08NA"/>
    <hyperlink ref="A119" location="'ST098Q09TA'!A6" display="ST098Q09TA"/>
    <hyperlink ref="A120" location="'ST098Q10NA'!A6" display="ST098Q10NA"/>
    <hyperlink ref="A121" location="'ST100Q01TA'!A6" display="ST100Q01TA"/>
    <hyperlink ref="A122" location="'ST100Q02TA'!A6" display="ST100Q02TA"/>
    <hyperlink ref="A123" location="'ST100Q03TA'!A6" display="ST100Q03TA"/>
    <hyperlink ref="A124" location="'ST100Q04TA'!A6" display="ST100Q04TA"/>
    <hyperlink ref="A125" location="'ST100Q05TA'!A6" display="ST100Q05TA"/>
    <hyperlink ref="A126" location="'ST103Q01NA'!A6" display="ST103Q01NA"/>
    <hyperlink ref="A127" location="'ST103Q03NA'!A6" display="ST103Q03NA"/>
    <hyperlink ref="A128" location="'ST103Q08NA'!A6" display="ST103Q08NA"/>
    <hyperlink ref="A129" location="'ST103Q11NA'!A6" display="ST103Q11NA"/>
    <hyperlink ref="A130" location="'ST104Q01NA'!A6" display="ST104Q01NA"/>
    <hyperlink ref="A131" location="'ST104Q02NA'!A6" display="ST104Q02NA"/>
    <hyperlink ref="A132" location="'ST104Q03NA'!A6" display="ST104Q03NA"/>
    <hyperlink ref="A133" location="'ST104Q04NA'!A6" display="ST104Q04NA"/>
    <hyperlink ref="A134" location="'ST104Q05NA'!A6" display="ST104Q05NA"/>
    <hyperlink ref="A135" location="'ST107Q01NA'!A6" display="ST107Q01NA"/>
    <hyperlink ref="A136" location="'ST107Q02NA'!A6" display="ST107Q02NA"/>
    <hyperlink ref="A137" location="'ST107Q03NA'!A6" display="ST107Q03NA"/>
    <hyperlink ref="A138" location="'ST092Q01TA'!A6" display="ST092Q01TA"/>
    <hyperlink ref="A139" location="'ST092Q02TA'!A6" display="ST092Q02TA"/>
    <hyperlink ref="A140" location="'ST092Q04TA'!A6" display="ST092Q04TA"/>
    <hyperlink ref="A141" location="'ST092Q05TA'!A6" display="ST092Q05TA"/>
    <hyperlink ref="A142" location="'ST092Q06NA'!A6" display="ST092Q06NA"/>
    <hyperlink ref="A143" location="'ST092Q08NA'!A6" display="ST092Q08NA"/>
    <hyperlink ref="A144" location="'ST092Q09NA'!A6" display="ST092Q09NA"/>
    <hyperlink ref="A145" location="'ST093Q01TA'!A6" display="ST093Q01TA"/>
    <hyperlink ref="A146" location="'ST093Q03TA'!A6" display="ST093Q03TA"/>
    <hyperlink ref="A147" location="'ST093Q04TA'!A6" display="ST093Q04TA"/>
    <hyperlink ref="A148" location="'ST093Q05TA'!A6" display="ST093Q05TA"/>
    <hyperlink ref="A149" location="'ST093Q06TA'!A6" display="ST093Q06TA"/>
    <hyperlink ref="A150" location="'ST093Q07NA'!A6" display="ST093Q07NA"/>
    <hyperlink ref="A151" location="'ST093Q08NA'!A6" display="ST093Q08NA"/>
    <hyperlink ref="A152" location="'ST094Q01NA'!A6" display="ST094Q01NA"/>
    <hyperlink ref="A153" location="'ST094Q02NA'!A6" display="ST094Q02NA"/>
    <hyperlink ref="A154" location="'ST094Q03NA'!A6" display="ST094Q03NA"/>
    <hyperlink ref="A155" location="'ST094Q04NA'!A6" display="ST094Q04NA"/>
    <hyperlink ref="A156" location="'ST094Q05NA'!A6" display="ST094Q05NA"/>
    <hyperlink ref="A157" location="'ST095Q04NA'!A6" display="ST095Q04NA"/>
    <hyperlink ref="A158" location="'ST095Q07NA'!A6" display="ST095Q07NA"/>
    <hyperlink ref="A159" location="'ST095Q08NA'!A6" display="ST095Q08NA"/>
    <hyperlink ref="A160" location="'ST095Q13NA'!A6" display="ST095Q13NA"/>
    <hyperlink ref="A161" location="'ST095Q15NA'!A6" display="ST095Q15NA"/>
    <hyperlink ref="A162" location="'ST113Q01TA'!A6" display="ST113Q01TA"/>
    <hyperlink ref="A163" location="'ST113Q02TA'!A6" display="ST113Q02TA"/>
    <hyperlink ref="A164" location="'ST113Q03TA'!A6" display="ST113Q03TA"/>
    <hyperlink ref="A165" location="'ST113Q04TA'!A6" display="ST113Q04TA"/>
    <hyperlink ref="A166" location="'ST129Q01TA'!A6" display="ST129Q01TA"/>
    <hyperlink ref="A167" location="'ST129Q02TA'!A6" display="ST129Q02TA"/>
    <hyperlink ref="A168" location="'ST129Q03TA'!A6" display="ST129Q03TA"/>
    <hyperlink ref="A169" location="'ST129Q04TA'!A6" display="ST129Q04TA"/>
    <hyperlink ref="A170" location="'ST129Q05TA'!A6" display="ST129Q05TA"/>
    <hyperlink ref="A171" location="'ST129Q06TA'!A6" display="ST129Q06TA"/>
    <hyperlink ref="A172" location="'ST129Q07TA'!A6" display="ST129Q07TA"/>
    <hyperlink ref="A173" location="'ST129Q08TA'!A6" display="ST129Q08TA"/>
    <hyperlink ref="A174" location="'ST131Q01NA'!A6" display="ST131Q01NA"/>
    <hyperlink ref="A175" location="'ST131Q03NA'!A6" display="ST131Q03NA"/>
    <hyperlink ref="A176" location="'ST131Q04NA'!A6" display="ST131Q04NA"/>
    <hyperlink ref="A177" location="'ST131Q06NA'!A6" display="ST131Q06NA"/>
    <hyperlink ref="A178" location="'ST131Q08NA'!A6" display="ST131Q08NA"/>
    <hyperlink ref="A179" location="'ST131Q11NA'!A6" display="ST131Q11NA"/>
    <hyperlink ref="A180" location="'ST146Q01TA'!A6" display="ST146Q01TA"/>
    <hyperlink ref="A181" location="'ST146Q02TA'!A6" display="ST146Q02TA"/>
    <hyperlink ref="A182" location="'ST146Q03TA'!A6" display="ST146Q03TA"/>
    <hyperlink ref="A183" location="'ST146Q04TA'!A6" display="ST146Q04TA"/>
    <hyperlink ref="A184" location="'ST146Q05TA'!A6" display="ST146Q05TA"/>
    <hyperlink ref="A185" location="'ST146Q06NA'!A6" display="ST146Q06NA"/>
    <hyperlink ref="A186" location="'ST146Q07NA'!A6" display="ST146Q07NA"/>
    <hyperlink ref="A187" location="'ST146Q08NA'!A6" display="ST146Q08NA"/>
    <hyperlink ref="A188" location="'ST146Q09NA'!A6" display="ST146Q09NA"/>
    <hyperlink ref="A189" location="'ST076Q01NA'!A6" display="ST076Q01NA"/>
    <hyperlink ref="A190" location="'ST076Q02NA'!A6" display="ST076Q02NA"/>
    <hyperlink ref="A191" location="'ST076Q03NA'!A6" display="ST076Q03NA"/>
    <hyperlink ref="A192" location="'ST076Q04NA'!A6" display="ST076Q04NA"/>
    <hyperlink ref="A193" location="'ST076Q05NA'!A6" display="ST076Q05NA"/>
    <hyperlink ref="A194" location="'ST076Q06NA'!A6" display="ST076Q06NA"/>
    <hyperlink ref="A195" location="'ST076Q07NA'!A6" display="ST076Q07NA"/>
    <hyperlink ref="A196" location="'ST076Q08NA'!A6" display="ST076Q08NA"/>
    <hyperlink ref="A197" location="'ST076Q09NA'!A6" display="ST076Q09NA"/>
    <hyperlink ref="A198" location="'ST076Q10NA'!A6" display="ST076Q10NA"/>
    <hyperlink ref="A199" location="'ST076Q11NA'!A6" display="ST076Q11NA"/>
    <hyperlink ref="A200" location="'ST078Q01NA'!A6" display="ST078Q01NA"/>
    <hyperlink ref="A201" location="'ST078Q02NA'!A6" display="ST078Q02NA"/>
    <hyperlink ref="A202" location="'ST078Q03NA'!A6" display="ST078Q03NA"/>
    <hyperlink ref="A203" location="'ST078Q04NA'!A6" display="ST078Q04NA"/>
    <hyperlink ref="A204" location="'ST078Q05NA'!A6" display="ST078Q05NA"/>
    <hyperlink ref="A205" location="'ST078Q06NA'!A6" display="ST078Q06NA"/>
    <hyperlink ref="A206" location="'ST078Q07NA'!A6" display="ST078Q07NA"/>
    <hyperlink ref="A207" location="'ST078Q08NA'!A6" display="ST078Q08NA"/>
    <hyperlink ref="A208" location="'ST078Q09NA'!A6" display="ST078Q09NA"/>
    <hyperlink ref="A209" location="'ST078Q10NA'!A6" display="ST078Q10NA"/>
    <hyperlink ref="A210" location="'ST078Q11NA'!A6" display="ST078Q11NA"/>
    <hyperlink ref="A211" location="'ST065Class'!A6" display="ST065Class"/>
    <hyperlink ref="A212" location="'ST038Q03NA'!A6" display="ST038Q03NA"/>
    <hyperlink ref="A213" location="'ST038Q04NA'!A6" display="ST038Q04NA"/>
    <hyperlink ref="A214" location="'ST038Q05NA'!A6" display="ST038Q05NA"/>
    <hyperlink ref="A215" location="'ST038Q06NA'!A6" display="ST038Q06NA"/>
    <hyperlink ref="A216" location="'ST038Q07NA'!A6" display="ST038Q07NA"/>
    <hyperlink ref="A217" location="'ST038Q08NA'!A6" display="ST038Q08NA"/>
    <hyperlink ref="A218" location="'ISCEDL'!A6" display="ISCEDL"/>
    <hyperlink ref="A219" location="'ISCEDD'!A6" display="ISCEDD"/>
    <hyperlink ref="A220" location="'ISCEDO'!A6" display="ISCEDO"/>
    <hyperlink ref="A221" location="'IMMIG'!A6" display="IMMIG"/>
    <hyperlink ref="A222" location="'MISCED'!A6" display="MISCED"/>
    <hyperlink ref="A223" location="'FISCED'!A6" display="FISCED"/>
    <hyperlink ref="A224" location="'HISCED'!A6" display="HISCED"/>
    <hyperlink ref="A225" location="'REPEAT'!A6" display="REPEAT"/>
    <hyperlink ref="A226" location="'DURECEC'!A6" display="DURECEC"/>
    <hyperlink ref="A227" location="'SCCHANGE'!A6" display="SCCHANGE"/>
    <hyperlink ref="A228" location="'OECD'!A6" display="OECD"/>
    <hyperlink ref="A229" location="'ADMINMODE'!A6" display="ADMINMODE"/>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row>
    <row r="2" spans="1:26" x14ac:dyDescent="0.25">
      <c r="A2" s="25" t="s">
        <v>457</v>
      </c>
      <c r="B2" s="24"/>
      <c r="C2" s="24"/>
      <c r="D2" s="24"/>
      <c r="E2" s="24"/>
      <c r="F2" s="24"/>
      <c r="G2" s="24"/>
      <c r="H2" s="24"/>
      <c r="I2" s="24"/>
      <c r="J2" s="24"/>
      <c r="K2" s="24"/>
      <c r="L2" s="24"/>
      <c r="M2" s="24"/>
      <c r="N2" s="24"/>
      <c r="O2" s="24"/>
      <c r="P2" s="24"/>
      <c r="Q2" s="24"/>
      <c r="R2" s="24"/>
      <c r="S2" s="24"/>
      <c r="T2" s="24"/>
      <c r="U2" s="24"/>
      <c r="V2" s="24"/>
      <c r="W2" s="24"/>
      <c r="X2" s="24"/>
      <c r="Y2" s="24"/>
      <c r="Z2" s="24"/>
    </row>
    <row r="4" spans="1:26" ht="30" customHeight="1" x14ac:dyDescent="0.25">
      <c r="A4" s="4"/>
      <c r="B4" s="5" t="s">
        <v>458</v>
      </c>
      <c r="C4" s="5" t="s">
        <v>459</v>
      </c>
      <c r="D4" s="6" t="s">
        <v>458</v>
      </c>
      <c r="E4" s="21" t="s">
        <v>460</v>
      </c>
      <c r="F4" s="22"/>
      <c r="G4" s="21" t="s">
        <v>461</v>
      </c>
      <c r="H4" s="22"/>
      <c r="I4" s="21" t="s">
        <v>462</v>
      </c>
      <c r="J4" s="22"/>
      <c r="K4" s="21" t="s">
        <v>463</v>
      </c>
      <c r="L4" s="22"/>
      <c r="M4" s="21" t="s">
        <v>464</v>
      </c>
      <c r="N4" s="22"/>
      <c r="O4" s="21" t="s">
        <v>465</v>
      </c>
      <c r="P4" s="22"/>
      <c r="Q4" s="21" t="s">
        <v>466</v>
      </c>
      <c r="R4" s="22"/>
      <c r="S4" s="21" t="s">
        <v>467</v>
      </c>
      <c r="T4" s="22"/>
      <c r="U4" s="21" t="s">
        <v>468</v>
      </c>
      <c r="V4" s="22"/>
      <c r="W4" s="21" t="s">
        <v>469</v>
      </c>
      <c r="X4" s="22"/>
      <c r="Y4" s="21" t="s">
        <v>470</v>
      </c>
      <c r="Z4" s="22"/>
    </row>
    <row r="5" spans="1:26"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row>
    <row r="6" spans="1:26"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2"/>
    </row>
    <row r="7" spans="1:26" x14ac:dyDescent="0.25">
      <c r="A7" s="11" t="s">
        <v>476</v>
      </c>
      <c r="B7" s="13">
        <v>14530</v>
      </c>
      <c r="C7" s="14">
        <f t="shared" ref="C7:C41" si="0">(0/B7*100)</f>
        <v>0</v>
      </c>
      <c r="D7" s="15">
        <v>14530</v>
      </c>
      <c r="E7" s="14">
        <v>1.2109669999999999E-2</v>
      </c>
      <c r="F7" s="16">
        <v>1.13685E-2</v>
      </c>
      <c r="G7" s="14">
        <v>0.14445102000000001</v>
      </c>
      <c r="H7" s="16">
        <v>4.0847229999999998E-2</v>
      </c>
      <c r="I7" s="14">
        <v>11.242088430000001</v>
      </c>
      <c r="J7" s="16">
        <v>0.26494257999999998</v>
      </c>
      <c r="K7" s="14">
        <v>74.576445179999993</v>
      </c>
      <c r="L7" s="16">
        <v>0.43254287000000002</v>
      </c>
      <c r="M7" s="14">
        <v>13.97154347</v>
      </c>
      <c r="N7" s="16">
        <v>0.42296711999999997</v>
      </c>
      <c r="O7" s="14">
        <v>5.3362220000000002E-2</v>
      </c>
      <c r="P7" s="16">
        <v>2.708021E-2</v>
      </c>
      <c r="Q7" s="14">
        <v>0</v>
      </c>
      <c r="R7" s="16">
        <v>0</v>
      </c>
      <c r="S7" s="14">
        <v>0</v>
      </c>
      <c r="T7" s="16">
        <v>0</v>
      </c>
      <c r="U7" s="14">
        <v>0</v>
      </c>
      <c r="V7" s="16">
        <v>0</v>
      </c>
      <c r="W7" s="14">
        <v>0</v>
      </c>
      <c r="X7" s="16">
        <v>0</v>
      </c>
      <c r="Y7" s="17" t="s">
        <v>477</v>
      </c>
      <c r="Z7" s="18" t="s">
        <v>477</v>
      </c>
    </row>
    <row r="8" spans="1:26" x14ac:dyDescent="0.25">
      <c r="A8" s="11" t="s">
        <v>478</v>
      </c>
      <c r="B8" s="13">
        <v>7007</v>
      </c>
      <c r="C8" s="14">
        <f t="shared" si="0"/>
        <v>0</v>
      </c>
      <c r="D8" s="15">
        <v>7007</v>
      </c>
      <c r="E8" s="14">
        <v>4.5060280000000001E-2</v>
      </c>
      <c r="F8" s="16">
        <v>2.6225869999999998E-2</v>
      </c>
      <c r="G8" s="14">
        <v>1.9865449799999999</v>
      </c>
      <c r="H8" s="16">
        <v>0.55763061000000003</v>
      </c>
      <c r="I8" s="14">
        <v>20.763496870000001</v>
      </c>
      <c r="J8" s="16">
        <v>0.86938506000000004</v>
      </c>
      <c r="K8" s="14">
        <v>71.242705189999995</v>
      </c>
      <c r="L8" s="16">
        <v>0.95317331999999999</v>
      </c>
      <c r="M8" s="14">
        <v>5.9121015300000002</v>
      </c>
      <c r="N8" s="16">
        <v>0.28555362000000001</v>
      </c>
      <c r="O8" s="14">
        <v>4.6911309999999998E-2</v>
      </c>
      <c r="P8" s="16">
        <v>2.8659900000000001E-3</v>
      </c>
      <c r="Q8" s="14">
        <v>0</v>
      </c>
      <c r="R8" s="16">
        <v>0</v>
      </c>
      <c r="S8" s="14">
        <v>3.1798400000000002E-3</v>
      </c>
      <c r="T8" s="16">
        <v>2.26888E-3</v>
      </c>
      <c r="U8" s="14">
        <v>0</v>
      </c>
      <c r="V8" s="16">
        <v>0</v>
      </c>
      <c r="W8" s="14">
        <v>0</v>
      </c>
      <c r="X8" s="16">
        <v>0</v>
      </c>
      <c r="Y8" s="17" t="s">
        <v>477</v>
      </c>
      <c r="Z8" s="18" t="s">
        <v>477</v>
      </c>
    </row>
    <row r="9" spans="1:26" x14ac:dyDescent="0.25">
      <c r="A9" s="11" t="s">
        <v>479</v>
      </c>
      <c r="B9" s="13">
        <v>9651</v>
      </c>
      <c r="C9" s="14">
        <f t="shared" si="0"/>
        <v>0</v>
      </c>
      <c r="D9" s="15">
        <v>9651</v>
      </c>
      <c r="E9" s="14">
        <v>0.60675986000000004</v>
      </c>
      <c r="F9" s="16">
        <v>0.10774961</v>
      </c>
      <c r="G9" s="14">
        <v>6.3578653200000002</v>
      </c>
      <c r="H9" s="16">
        <v>0.45474232999999997</v>
      </c>
      <c r="I9" s="14">
        <v>30.234272239999999</v>
      </c>
      <c r="J9" s="16">
        <v>0.68687359000000003</v>
      </c>
      <c r="K9" s="14">
        <v>60.123485209999998</v>
      </c>
      <c r="L9" s="16">
        <v>0.85205644999999997</v>
      </c>
      <c r="M9" s="14">
        <v>1.2591833400000001</v>
      </c>
      <c r="N9" s="16">
        <v>0.11077577</v>
      </c>
      <c r="O9" s="14">
        <v>9.4741400000000007E-3</v>
      </c>
      <c r="P9" s="16">
        <v>9.4493800000000003E-3</v>
      </c>
      <c r="Q9" s="14">
        <v>0</v>
      </c>
      <c r="R9" s="16">
        <v>0</v>
      </c>
      <c r="S9" s="14">
        <v>1.4089598800000001</v>
      </c>
      <c r="T9" s="16">
        <v>0.40400278000000001</v>
      </c>
      <c r="U9" s="14">
        <v>0</v>
      </c>
      <c r="V9" s="16">
        <v>0</v>
      </c>
      <c r="W9" s="14">
        <v>0</v>
      </c>
      <c r="X9" s="16">
        <v>0</v>
      </c>
      <c r="Y9" s="17" t="s">
        <v>477</v>
      </c>
      <c r="Z9" s="18" t="s">
        <v>477</v>
      </c>
    </row>
    <row r="10" spans="1:26" x14ac:dyDescent="0.25">
      <c r="A10" s="11" t="s">
        <v>480</v>
      </c>
      <c r="B10" s="13">
        <v>20058</v>
      </c>
      <c r="C10" s="14">
        <f t="shared" si="0"/>
        <v>0</v>
      </c>
      <c r="D10" s="15">
        <v>20058</v>
      </c>
      <c r="E10" s="14">
        <v>0.11535172</v>
      </c>
      <c r="F10" s="16">
        <v>3.4327709999999997E-2</v>
      </c>
      <c r="G10" s="14">
        <v>0.66404096000000001</v>
      </c>
      <c r="H10" s="16">
        <v>0.11359149</v>
      </c>
      <c r="I10" s="14">
        <v>10.78536984</v>
      </c>
      <c r="J10" s="16">
        <v>0.53014974999999998</v>
      </c>
      <c r="K10" s="14">
        <v>87.496866260000004</v>
      </c>
      <c r="L10" s="16">
        <v>0.56225192000000002</v>
      </c>
      <c r="M10" s="14">
        <v>0.79292125000000002</v>
      </c>
      <c r="N10" s="16">
        <v>7.75584E-2</v>
      </c>
      <c r="O10" s="14">
        <v>6.7886600000000002E-3</v>
      </c>
      <c r="P10" s="16">
        <v>5.2491400000000002E-3</v>
      </c>
      <c r="Q10" s="14">
        <v>0</v>
      </c>
      <c r="R10" s="16">
        <v>0</v>
      </c>
      <c r="S10" s="14">
        <v>0.13866132</v>
      </c>
      <c r="T10" s="16">
        <v>6.3603090000000001E-2</v>
      </c>
      <c r="U10" s="14">
        <v>0</v>
      </c>
      <c r="V10" s="16">
        <v>0</v>
      </c>
      <c r="W10" s="14">
        <v>0</v>
      </c>
      <c r="X10" s="16">
        <v>0</v>
      </c>
      <c r="Y10" s="17" t="s">
        <v>477</v>
      </c>
      <c r="Z10" s="18" t="s">
        <v>477</v>
      </c>
    </row>
    <row r="11" spans="1:26" x14ac:dyDescent="0.25">
      <c r="A11" s="11" t="s">
        <v>481</v>
      </c>
      <c r="B11" s="13">
        <v>7053</v>
      </c>
      <c r="C11" s="14">
        <f t="shared" si="0"/>
        <v>0</v>
      </c>
      <c r="D11" s="15">
        <v>7053</v>
      </c>
      <c r="E11" s="14">
        <v>1.66961632</v>
      </c>
      <c r="F11" s="16">
        <v>0.34719160999999998</v>
      </c>
      <c r="G11" s="14">
        <v>4.1315101099999998</v>
      </c>
      <c r="H11" s="16">
        <v>0.59896978999999995</v>
      </c>
      <c r="I11" s="14">
        <v>23.984007640000002</v>
      </c>
      <c r="J11" s="16">
        <v>0.67634991</v>
      </c>
      <c r="K11" s="14">
        <v>68.079542259999997</v>
      </c>
      <c r="L11" s="16">
        <v>0.98900091999999995</v>
      </c>
      <c r="M11" s="14">
        <v>2.0888378300000001</v>
      </c>
      <c r="N11" s="16">
        <v>0.19420143000000001</v>
      </c>
      <c r="O11" s="14">
        <v>4.6485829999999999E-2</v>
      </c>
      <c r="P11" s="16">
        <v>3.4393699999999999E-2</v>
      </c>
      <c r="Q11" s="14">
        <v>0</v>
      </c>
      <c r="R11" s="16">
        <v>0</v>
      </c>
      <c r="S11" s="14">
        <v>0</v>
      </c>
      <c r="T11" s="16">
        <v>0</v>
      </c>
      <c r="U11" s="14">
        <v>0</v>
      </c>
      <c r="V11" s="16">
        <v>0</v>
      </c>
      <c r="W11" s="14">
        <v>0</v>
      </c>
      <c r="X11" s="16">
        <v>0</v>
      </c>
      <c r="Y11" s="17" t="s">
        <v>477</v>
      </c>
      <c r="Z11" s="18" t="s">
        <v>477</v>
      </c>
    </row>
    <row r="12" spans="1:26" x14ac:dyDescent="0.25">
      <c r="A12" s="11" t="s">
        <v>482</v>
      </c>
      <c r="B12" s="13">
        <v>6894</v>
      </c>
      <c r="C12" s="14">
        <f t="shared" si="0"/>
        <v>0</v>
      </c>
      <c r="D12" s="15">
        <v>6894</v>
      </c>
      <c r="E12" s="14">
        <v>0.54503217999999998</v>
      </c>
      <c r="F12" s="16">
        <v>0.12578729</v>
      </c>
      <c r="G12" s="14">
        <v>3.8640146199999998</v>
      </c>
      <c r="H12" s="16">
        <v>0.34301450999999999</v>
      </c>
      <c r="I12" s="14">
        <v>49.363960030000001</v>
      </c>
      <c r="J12" s="16">
        <v>1.1628154100000001</v>
      </c>
      <c r="K12" s="14">
        <v>46.203229030000003</v>
      </c>
      <c r="L12" s="16">
        <v>1.2361086999999999</v>
      </c>
      <c r="M12" s="14">
        <v>2.3764150000000001E-2</v>
      </c>
      <c r="N12" s="16">
        <v>1.438769E-2</v>
      </c>
      <c r="O12" s="14">
        <v>0</v>
      </c>
      <c r="P12" s="16">
        <v>0</v>
      </c>
      <c r="Q12" s="14">
        <v>0</v>
      </c>
      <c r="R12" s="16">
        <v>0</v>
      </c>
      <c r="S12" s="14">
        <v>0</v>
      </c>
      <c r="T12" s="16">
        <v>0</v>
      </c>
      <c r="U12" s="14">
        <v>0</v>
      </c>
      <c r="V12" s="16">
        <v>0</v>
      </c>
      <c r="W12" s="14">
        <v>0</v>
      </c>
      <c r="X12" s="16">
        <v>0</v>
      </c>
      <c r="Y12" s="17" t="s">
        <v>477</v>
      </c>
      <c r="Z12" s="18" t="s">
        <v>477</v>
      </c>
    </row>
    <row r="13" spans="1:26" x14ac:dyDescent="0.25">
      <c r="A13" s="11" t="s">
        <v>483</v>
      </c>
      <c r="B13" s="13">
        <v>7161</v>
      </c>
      <c r="C13" s="14">
        <f t="shared" si="0"/>
        <v>0</v>
      </c>
      <c r="D13" s="15">
        <v>7161</v>
      </c>
      <c r="E13" s="14">
        <v>0.22588886</v>
      </c>
      <c r="F13" s="16">
        <v>6.0384519999999997E-2</v>
      </c>
      <c r="G13" s="14">
        <v>16.39667107</v>
      </c>
      <c r="H13" s="16">
        <v>0.62697628000000005</v>
      </c>
      <c r="I13" s="14">
        <v>81.929639980000005</v>
      </c>
      <c r="J13" s="16">
        <v>0.73113994999999998</v>
      </c>
      <c r="K13" s="14">
        <v>1.4478001</v>
      </c>
      <c r="L13" s="16">
        <v>0.46859603</v>
      </c>
      <c r="M13" s="14">
        <v>0</v>
      </c>
      <c r="N13" s="16">
        <v>0</v>
      </c>
      <c r="O13" s="14">
        <v>0</v>
      </c>
      <c r="P13" s="16">
        <v>0</v>
      </c>
      <c r="Q13" s="14">
        <v>0</v>
      </c>
      <c r="R13" s="16">
        <v>0</v>
      </c>
      <c r="S13" s="14">
        <v>0</v>
      </c>
      <c r="T13" s="16">
        <v>0</v>
      </c>
      <c r="U13" s="14">
        <v>0</v>
      </c>
      <c r="V13" s="16">
        <v>0</v>
      </c>
      <c r="W13" s="14">
        <v>0</v>
      </c>
      <c r="X13" s="16">
        <v>0</v>
      </c>
      <c r="Y13" s="17" t="s">
        <v>477</v>
      </c>
      <c r="Z13" s="18" t="s">
        <v>477</v>
      </c>
    </row>
    <row r="14" spans="1:26" x14ac:dyDescent="0.25">
      <c r="A14" s="11" t="s">
        <v>484</v>
      </c>
      <c r="B14" s="13">
        <v>5587</v>
      </c>
      <c r="C14" s="14">
        <f t="shared" si="0"/>
        <v>0</v>
      </c>
      <c r="D14" s="15">
        <v>5587</v>
      </c>
      <c r="E14" s="14">
        <v>0.76227219999999996</v>
      </c>
      <c r="F14" s="16">
        <v>0.16497764000000001</v>
      </c>
      <c r="G14" s="14">
        <v>21.303874189999998</v>
      </c>
      <c r="H14" s="16">
        <v>0.57804635000000004</v>
      </c>
      <c r="I14" s="14">
        <v>76.612226440000001</v>
      </c>
      <c r="J14" s="16">
        <v>0.57554634000000005</v>
      </c>
      <c r="K14" s="14">
        <v>1.30700967</v>
      </c>
      <c r="L14" s="16">
        <v>0.25052426999999999</v>
      </c>
      <c r="M14" s="14">
        <v>0</v>
      </c>
      <c r="N14" s="16">
        <v>0</v>
      </c>
      <c r="O14" s="14">
        <v>1.461751E-2</v>
      </c>
      <c r="P14" s="16">
        <v>1.454838E-2</v>
      </c>
      <c r="Q14" s="14">
        <v>0</v>
      </c>
      <c r="R14" s="16">
        <v>0</v>
      </c>
      <c r="S14" s="14">
        <v>0</v>
      </c>
      <c r="T14" s="16">
        <v>0</v>
      </c>
      <c r="U14" s="14">
        <v>0</v>
      </c>
      <c r="V14" s="16">
        <v>0</v>
      </c>
      <c r="W14" s="14">
        <v>0</v>
      </c>
      <c r="X14" s="16">
        <v>0</v>
      </c>
      <c r="Y14" s="17" t="s">
        <v>477</v>
      </c>
      <c r="Z14" s="18" t="s">
        <v>477</v>
      </c>
    </row>
    <row r="15" spans="1:26" x14ac:dyDescent="0.25">
      <c r="A15" s="11" t="s">
        <v>485</v>
      </c>
      <c r="B15" s="13">
        <v>5882</v>
      </c>
      <c r="C15" s="14">
        <f t="shared" si="0"/>
        <v>0</v>
      </c>
      <c r="D15" s="15">
        <v>5882</v>
      </c>
      <c r="E15" s="14">
        <v>0.46553485999999999</v>
      </c>
      <c r="F15" s="16">
        <v>9.9874030000000003E-2</v>
      </c>
      <c r="G15" s="14">
        <v>13.5601691</v>
      </c>
      <c r="H15" s="16">
        <v>0.42249537999999998</v>
      </c>
      <c r="I15" s="14">
        <v>85.713394280000003</v>
      </c>
      <c r="J15" s="16">
        <v>0.44097402000000002</v>
      </c>
      <c r="K15" s="14">
        <v>1.641834E-2</v>
      </c>
      <c r="L15" s="16">
        <v>1.6344669999999999E-2</v>
      </c>
      <c r="M15" s="14">
        <v>0.24448342000000001</v>
      </c>
      <c r="N15" s="16">
        <v>0.11475515</v>
      </c>
      <c r="O15" s="14">
        <v>0</v>
      </c>
      <c r="P15" s="16">
        <v>0</v>
      </c>
      <c r="Q15" s="14">
        <v>0</v>
      </c>
      <c r="R15" s="16">
        <v>0</v>
      </c>
      <c r="S15" s="14">
        <v>0</v>
      </c>
      <c r="T15" s="16">
        <v>0</v>
      </c>
      <c r="U15" s="14">
        <v>0</v>
      </c>
      <c r="V15" s="16">
        <v>0</v>
      </c>
      <c r="W15" s="14">
        <v>0</v>
      </c>
      <c r="X15" s="16">
        <v>0</v>
      </c>
      <c r="Y15" s="17" t="s">
        <v>477</v>
      </c>
      <c r="Z15" s="18" t="s">
        <v>477</v>
      </c>
    </row>
    <row r="16" spans="1:26" x14ac:dyDescent="0.25">
      <c r="A16" s="11" t="s">
        <v>486</v>
      </c>
      <c r="B16" s="13">
        <v>6108</v>
      </c>
      <c r="C16" s="14">
        <f t="shared" si="0"/>
        <v>0</v>
      </c>
      <c r="D16" s="15">
        <v>6108</v>
      </c>
      <c r="E16" s="14">
        <v>4.0133820000000001E-2</v>
      </c>
      <c r="F16" s="16">
        <v>2.890763E-2</v>
      </c>
      <c r="G16" s="14">
        <v>1.00629514</v>
      </c>
      <c r="H16" s="16">
        <v>0.16104209999999999</v>
      </c>
      <c r="I16" s="14">
        <v>23.06954507</v>
      </c>
      <c r="J16" s="16">
        <v>0.61120428000000004</v>
      </c>
      <c r="K16" s="14">
        <v>72.535493180000003</v>
      </c>
      <c r="L16" s="16">
        <v>0.65632661000000003</v>
      </c>
      <c r="M16" s="14">
        <v>3.23086662</v>
      </c>
      <c r="N16" s="16">
        <v>0.20849237000000001</v>
      </c>
      <c r="O16" s="14">
        <v>0.11766618</v>
      </c>
      <c r="P16" s="16">
        <v>5.8128029999999997E-2</v>
      </c>
      <c r="Q16" s="14">
        <v>0</v>
      </c>
      <c r="R16" s="16">
        <v>0</v>
      </c>
      <c r="S16" s="14">
        <v>0</v>
      </c>
      <c r="T16" s="16">
        <v>0</v>
      </c>
      <c r="U16" s="14">
        <v>0</v>
      </c>
      <c r="V16" s="16">
        <v>0</v>
      </c>
      <c r="W16" s="14">
        <v>0</v>
      </c>
      <c r="X16" s="16">
        <v>0</v>
      </c>
      <c r="Y16" s="17" t="s">
        <v>477</v>
      </c>
      <c r="Z16" s="18" t="s">
        <v>477</v>
      </c>
    </row>
    <row r="17" spans="1:26" x14ac:dyDescent="0.25">
      <c r="A17" s="11" t="s">
        <v>487</v>
      </c>
      <c r="B17" s="13">
        <v>6504</v>
      </c>
      <c r="C17" s="14">
        <f t="shared" si="0"/>
        <v>0</v>
      </c>
      <c r="D17" s="15">
        <v>6504</v>
      </c>
      <c r="E17" s="14">
        <v>0.50179792000000001</v>
      </c>
      <c r="F17" s="16">
        <v>0.11303893</v>
      </c>
      <c r="G17" s="14">
        <v>7.6781884399999996</v>
      </c>
      <c r="H17" s="16">
        <v>0.43626097000000003</v>
      </c>
      <c r="I17" s="14">
        <v>47.253237830000003</v>
      </c>
      <c r="J17" s="16">
        <v>0.76541742000000002</v>
      </c>
      <c r="K17" s="14">
        <v>43.086775279999998</v>
      </c>
      <c r="L17" s="16">
        <v>0.7632333</v>
      </c>
      <c r="M17" s="14">
        <v>1.46692584</v>
      </c>
      <c r="N17" s="16">
        <v>0.46649595999999999</v>
      </c>
      <c r="O17" s="14">
        <v>1.30747E-2</v>
      </c>
      <c r="P17" s="16">
        <v>1.239383E-2</v>
      </c>
      <c r="Q17" s="14">
        <v>0</v>
      </c>
      <c r="R17" s="16">
        <v>0</v>
      </c>
      <c r="S17" s="14">
        <v>0</v>
      </c>
      <c r="T17" s="16">
        <v>0</v>
      </c>
      <c r="U17" s="14">
        <v>0</v>
      </c>
      <c r="V17" s="16">
        <v>0</v>
      </c>
      <c r="W17" s="14">
        <v>0</v>
      </c>
      <c r="X17" s="16">
        <v>0</v>
      </c>
      <c r="Y17" s="17" t="s">
        <v>477</v>
      </c>
      <c r="Z17" s="18" t="s">
        <v>477</v>
      </c>
    </row>
    <row r="18" spans="1:26" x14ac:dyDescent="0.25">
      <c r="A18" s="11" t="s">
        <v>488</v>
      </c>
      <c r="B18" s="13">
        <v>5532</v>
      </c>
      <c r="C18" s="14">
        <f t="shared" si="0"/>
        <v>0</v>
      </c>
      <c r="D18" s="15">
        <v>5532</v>
      </c>
      <c r="E18" s="14">
        <v>0.21794662000000001</v>
      </c>
      <c r="F18" s="16">
        <v>9.2243519999999996E-2</v>
      </c>
      <c r="G18" s="14">
        <v>0.67605177000000005</v>
      </c>
      <c r="H18" s="16">
        <v>0.16494885000000001</v>
      </c>
      <c r="I18" s="14">
        <v>3.8203185400000002</v>
      </c>
      <c r="J18" s="16">
        <v>0.78290862000000006</v>
      </c>
      <c r="K18" s="14">
        <v>95.285683070000005</v>
      </c>
      <c r="L18" s="16">
        <v>0.87304957000000005</v>
      </c>
      <c r="M18" s="14">
        <v>0</v>
      </c>
      <c r="N18" s="16">
        <v>0</v>
      </c>
      <c r="O18" s="14">
        <v>0</v>
      </c>
      <c r="P18" s="16">
        <v>0</v>
      </c>
      <c r="Q18" s="14">
        <v>0</v>
      </c>
      <c r="R18" s="16">
        <v>0</v>
      </c>
      <c r="S18" s="14">
        <v>0</v>
      </c>
      <c r="T18" s="16">
        <v>0</v>
      </c>
      <c r="U18" s="14">
        <v>0</v>
      </c>
      <c r="V18" s="16">
        <v>0</v>
      </c>
      <c r="W18" s="14">
        <v>0</v>
      </c>
      <c r="X18" s="16">
        <v>0</v>
      </c>
      <c r="Y18" s="17" t="s">
        <v>477</v>
      </c>
      <c r="Z18" s="18" t="s">
        <v>477</v>
      </c>
    </row>
    <row r="19" spans="1:26" x14ac:dyDescent="0.25">
      <c r="A19" s="11" t="s">
        <v>489</v>
      </c>
      <c r="B19" s="13">
        <v>5658</v>
      </c>
      <c r="C19" s="14">
        <f t="shared" si="0"/>
        <v>0</v>
      </c>
      <c r="D19" s="15">
        <v>5658</v>
      </c>
      <c r="E19" s="14">
        <v>1.71185159</v>
      </c>
      <c r="F19" s="16">
        <v>0.32729898000000002</v>
      </c>
      <c r="G19" s="14">
        <v>8.4925012300000002</v>
      </c>
      <c r="H19" s="16">
        <v>0.48179032999999999</v>
      </c>
      <c r="I19" s="14">
        <v>75.803632469999997</v>
      </c>
      <c r="J19" s="16">
        <v>0.67420630000000004</v>
      </c>
      <c r="K19" s="14">
        <v>13.992014709999999</v>
      </c>
      <c r="L19" s="16">
        <v>0.48635868999999998</v>
      </c>
      <c r="M19" s="14">
        <v>0</v>
      </c>
      <c r="N19" s="16">
        <v>0</v>
      </c>
      <c r="O19" s="14">
        <v>0</v>
      </c>
      <c r="P19" s="16">
        <v>0</v>
      </c>
      <c r="Q19" s="14">
        <v>0</v>
      </c>
      <c r="R19" s="16">
        <v>0</v>
      </c>
      <c r="S19" s="14">
        <v>0</v>
      </c>
      <c r="T19" s="16">
        <v>0</v>
      </c>
      <c r="U19" s="14">
        <v>0</v>
      </c>
      <c r="V19" s="16">
        <v>0</v>
      </c>
      <c r="W19" s="14">
        <v>0</v>
      </c>
      <c r="X19" s="16">
        <v>0</v>
      </c>
      <c r="Y19" s="17" t="s">
        <v>477</v>
      </c>
      <c r="Z19" s="18" t="s">
        <v>477</v>
      </c>
    </row>
    <row r="20" spans="1:26" x14ac:dyDescent="0.25">
      <c r="A20" s="11" t="s">
        <v>490</v>
      </c>
      <c r="B20" s="13">
        <v>3371</v>
      </c>
      <c r="C20" s="14">
        <f t="shared" si="0"/>
        <v>0</v>
      </c>
      <c r="D20" s="15">
        <v>3371</v>
      </c>
      <c r="E20" s="14">
        <v>0</v>
      </c>
      <c r="F20" s="16">
        <v>0</v>
      </c>
      <c r="G20" s="14">
        <v>0</v>
      </c>
      <c r="H20" s="16">
        <v>0</v>
      </c>
      <c r="I20" s="14">
        <v>0</v>
      </c>
      <c r="J20" s="16">
        <v>0</v>
      </c>
      <c r="K20" s="14">
        <v>100</v>
      </c>
      <c r="L20" s="16">
        <v>0</v>
      </c>
      <c r="M20" s="14">
        <v>0</v>
      </c>
      <c r="N20" s="16">
        <v>0</v>
      </c>
      <c r="O20" s="14">
        <v>0</v>
      </c>
      <c r="P20" s="16">
        <v>0</v>
      </c>
      <c r="Q20" s="14">
        <v>0</v>
      </c>
      <c r="R20" s="16">
        <v>0</v>
      </c>
      <c r="S20" s="14">
        <v>0</v>
      </c>
      <c r="T20" s="16">
        <v>0</v>
      </c>
      <c r="U20" s="14">
        <v>0</v>
      </c>
      <c r="V20" s="16">
        <v>0</v>
      </c>
      <c r="W20" s="14">
        <v>0</v>
      </c>
      <c r="X20" s="16">
        <v>0</v>
      </c>
      <c r="Y20" s="17" t="s">
        <v>477</v>
      </c>
      <c r="Z20" s="18" t="s">
        <v>477</v>
      </c>
    </row>
    <row r="21" spans="1:26" x14ac:dyDescent="0.25">
      <c r="A21" s="11" t="s">
        <v>491</v>
      </c>
      <c r="B21" s="13">
        <v>5741</v>
      </c>
      <c r="C21" s="14">
        <f t="shared" si="0"/>
        <v>0</v>
      </c>
      <c r="D21" s="15">
        <v>5741</v>
      </c>
      <c r="E21" s="14">
        <v>2.1526110000000001E-2</v>
      </c>
      <c r="F21" s="16">
        <v>1.214163E-2</v>
      </c>
      <c r="G21" s="14">
        <v>1.81215646</v>
      </c>
      <c r="H21" s="16">
        <v>0.19392219999999999</v>
      </c>
      <c r="I21" s="14">
        <v>60.568804739999997</v>
      </c>
      <c r="J21" s="16">
        <v>0.70219514999999999</v>
      </c>
      <c r="K21" s="14">
        <v>26.49545367</v>
      </c>
      <c r="L21" s="16">
        <v>1.13880391</v>
      </c>
      <c r="M21" s="14">
        <v>11.10205901</v>
      </c>
      <c r="N21" s="16">
        <v>0.85584866000000004</v>
      </c>
      <c r="O21" s="14">
        <v>0</v>
      </c>
      <c r="P21" s="16">
        <v>0</v>
      </c>
      <c r="Q21" s="14">
        <v>0</v>
      </c>
      <c r="R21" s="16">
        <v>0</v>
      </c>
      <c r="S21" s="14">
        <v>0</v>
      </c>
      <c r="T21" s="16">
        <v>0</v>
      </c>
      <c r="U21" s="14">
        <v>0</v>
      </c>
      <c r="V21" s="16">
        <v>0</v>
      </c>
      <c r="W21" s="14">
        <v>0</v>
      </c>
      <c r="X21" s="16">
        <v>0</v>
      </c>
      <c r="Y21" s="17" t="s">
        <v>477</v>
      </c>
      <c r="Z21" s="18" t="s">
        <v>477</v>
      </c>
    </row>
    <row r="22" spans="1:26" x14ac:dyDescent="0.25">
      <c r="A22" s="11" t="s">
        <v>492</v>
      </c>
      <c r="B22" s="13">
        <v>6598</v>
      </c>
      <c r="C22" s="14">
        <f t="shared" si="0"/>
        <v>0</v>
      </c>
      <c r="D22" s="15">
        <v>6598</v>
      </c>
      <c r="E22" s="14">
        <v>0</v>
      </c>
      <c r="F22" s="16">
        <v>0</v>
      </c>
      <c r="G22" s="14">
        <v>8.480596E-2</v>
      </c>
      <c r="H22" s="16">
        <v>3.722139E-2</v>
      </c>
      <c r="I22" s="14">
        <v>16.372655200000001</v>
      </c>
      <c r="J22" s="16">
        <v>0.88399444999999999</v>
      </c>
      <c r="K22" s="14">
        <v>82.669374070000003</v>
      </c>
      <c r="L22" s="16">
        <v>0.93651214000000005</v>
      </c>
      <c r="M22" s="14">
        <v>0.87316477999999997</v>
      </c>
      <c r="N22" s="16">
        <v>0.29089172000000002</v>
      </c>
      <c r="O22" s="14">
        <v>0</v>
      </c>
      <c r="P22" s="16">
        <v>0</v>
      </c>
      <c r="Q22" s="14">
        <v>0</v>
      </c>
      <c r="R22" s="16">
        <v>0</v>
      </c>
      <c r="S22" s="14">
        <v>0</v>
      </c>
      <c r="T22" s="16">
        <v>0</v>
      </c>
      <c r="U22" s="14">
        <v>0</v>
      </c>
      <c r="V22" s="16">
        <v>0</v>
      </c>
      <c r="W22" s="14">
        <v>0</v>
      </c>
      <c r="X22" s="16">
        <v>0</v>
      </c>
      <c r="Y22" s="17" t="s">
        <v>477</v>
      </c>
      <c r="Z22" s="18" t="s">
        <v>477</v>
      </c>
    </row>
    <row r="23" spans="1:26" x14ac:dyDescent="0.25">
      <c r="A23" s="11" t="s">
        <v>493</v>
      </c>
      <c r="B23" s="13">
        <v>11583</v>
      </c>
      <c r="C23" s="14">
        <f t="shared" si="0"/>
        <v>0</v>
      </c>
      <c r="D23" s="15">
        <v>11583</v>
      </c>
      <c r="E23" s="14">
        <v>0.11248308999999999</v>
      </c>
      <c r="F23" s="16">
        <v>4.5494130000000001E-2</v>
      </c>
      <c r="G23" s="14">
        <v>0.98101925999999995</v>
      </c>
      <c r="H23" s="16">
        <v>0.22379498</v>
      </c>
      <c r="I23" s="14">
        <v>15.15144796</v>
      </c>
      <c r="J23" s="16">
        <v>0.58314935000000001</v>
      </c>
      <c r="K23" s="14">
        <v>77.172522049999998</v>
      </c>
      <c r="L23" s="16">
        <v>0.70964039000000001</v>
      </c>
      <c r="M23" s="14">
        <v>6.5825276500000003</v>
      </c>
      <c r="N23" s="16">
        <v>0.31374706000000002</v>
      </c>
      <c r="O23" s="14">
        <v>0</v>
      </c>
      <c r="P23" s="16">
        <v>0</v>
      </c>
      <c r="Q23" s="14">
        <v>0</v>
      </c>
      <c r="R23" s="16">
        <v>0</v>
      </c>
      <c r="S23" s="14">
        <v>0</v>
      </c>
      <c r="T23" s="16">
        <v>0</v>
      </c>
      <c r="U23" s="14">
        <v>0</v>
      </c>
      <c r="V23" s="16">
        <v>0</v>
      </c>
      <c r="W23" s="14">
        <v>0</v>
      </c>
      <c r="X23" s="16">
        <v>0</v>
      </c>
      <c r="Y23" s="17" t="s">
        <v>477</v>
      </c>
      <c r="Z23" s="18" t="s">
        <v>477</v>
      </c>
    </row>
    <row r="24" spans="1:26" x14ac:dyDescent="0.25">
      <c r="A24" s="11" t="s">
        <v>494</v>
      </c>
      <c r="B24" s="13">
        <v>6647</v>
      </c>
      <c r="C24" s="14">
        <f t="shared" si="0"/>
        <v>0</v>
      </c>
      <c r="D24" s="15">
        <v>6647</v>
      </c>
      <c r="E24" s="14">
        <v>0</v>
      </c>
      <c r="F24" s="16">
        <v>0</v>
      </c>
      <c r="G24" s="14">
        <v>0</v>
      </c>
      <c r="H24" s="16">
        <v>0</v>
      </c>
      <c r="I24" s="14">
        <v>0</v>
      </c>
      <c r="J24" s="16">
        <v>0</v>
      </c>
      <c r="K24" s="14">
        <v>100</v>
      </c>
      <c r="L24" s="16">
        <v>0</v>
      </c>
      <c r="M24" s="14">
        <v>0</v>
      </c>
      <c r="N24" s="16">
        <v>0</v>
      </c>
      <c r="O24" s="14">
        <v>0</v>
      </c>
      <c r="P24" s="16">
        <v>0</v>
      </c>
      <c r="Q24" s="14">
        <v>0</v>
      </c>
      <c r="R24" s="16">
        <v>0</v>
      </c>
      <c r="S24" s="14">
        <v>0</v>
      </c>
      <c r="T24" s="16">
        <v>0</v>
      </c>
      <c r="U24" s="14">
        <v>0</v>
      </c>
      <c r="V24" s="16">
        <v>0</v>
      </c>
      <c r="W24" s="14">
        <v>0</v>
      </c>
      <c r="X24" s="16">
        <v>0</v>
      </c>
      <c r="Y24" s="17" t="s">
        <v>477</v>
      </c>
      <c r="Z24" s="18" t="s">
        <v>477</v>
      </c>
    </row>
    <row r="25" spans="1:26" x14ac:dyDescent="0.25">
      <c r="A25" s="11" t="s">
        <v>495</v>
      </c>
      <c r="B25" s="13">
        <v>5581</v>
      </c>
      <c r="C25" s="14">
        <f t="shared" si="0"/>
        <v>0</v>
      </c>
      <c r="D25" s="15">
        <v>5581</v>
      </c>
      <c r="E25" s="14">
        <v>0</v>
      </c>
      <c r="F25" s="16">
        <v>0</v>
      </c>
      <c r="G25" s="14">
        <v>0</v>
      </c>
      <c r="H25" s="16">
        <v>0</v>
      </c>
      <c r="I25" s="14">
        <v>9.0849543500000003</v>
      </c>
      <c r="J25" s="16">
        <v>0.78851961000000004</v>
      </c>
      <c r="K25" s="14">
        <v>90.438544590000006</v>
      </c>
      <c r="L25" s="16">
        <v>0.77681758999999995</v>
      </c>
      <c r="M25" s="14">
        <v>0.47650105999999998</v>
      </c>
      <c r="N25" s="16">
        <v>8.6873720000000001E-2</v>
      </c>
      <c r="O25" s="14">
        <v>0</v>
      </c>
      <c r="P25" s="16">
        <v>0</v>
      </c>
      <c r="Q25" s="14">
        <v>0</v>
      </c>
      <c r="R25" s="16">
        <v>0</v>
      </c>
      <c r="S25" s="14">
        <v>0</v>
      </c>
      <c r="T25" s="16">
        <v>0</v>
      </c>
      <c r="U25" s="14">
        <v>0</v>
      </c>
      <c r="V25" s="16">
        <v>0</v>
      </c>
      <c r="W25" s="14">
        <v>0</v>
      </c>
      <c r="X25" s="16">
        <v>0</v>
      </c>
      <c r="Y25" s="17" t="s">
        <v>477</v>
      </c>
      <c r="Z25" s="18" t="s">
        <v>477</v>
      </c>
    </row>
    <row r="26" spans="1:26" x14ac:dyDescent="0.25">
      <c r="A26" s="11" t="s">
        <v>496</v>
      </c>
      <c r="B26" s="13">
        <v>4869</v>
      </c>
      <c r="C26" s="14">
        <f t="shared" si="0"/>
        <v>0</v>
      </c>
      <c r="D26" s="15">
        <v>4869</v>
      </c>
      <c r="E26" s="14">
        <v>0.93907023000000001</v>
      </c>
      <c r="F26" s="16">
        <v>0.22133015</v>
      </c>
      <c r="G26" s="14">
        <v>11.64627525</v>
      </c>
      <c r="H26" s="16">
        <v>0.52077317999999995</v>
      </c>
      <c r="I26" s="14">
        <v>83.707561650000002</v>
      </c>
      <c r="J26" s="16">
        <v>0.68113365000000003</v>
      </c>
      <c r="K26" s="14">
        <v>2.87176396</v>
      </c>
      <c r="L26" s="16">
        <v>0.29012148999999998</v>
      </c>
      <c r="M26" s="14">
        <v>1.498675E-2</v>
      </c>
      <c r="N26" s="16">
        <v>1.5689290000000002E-2</v>
      </c>
      <c r="O26" s="14">
        <v>0</v>
      </c>
      <c r="P26" s="16">
        <v>0</v>
      </c>
      <c r="Q26" s="14">
        <v>0</v>
      </c>
      <c r="R26" s="16">
        <v>0</v>
      </c>
      <c r="S26" s="14">
        <v>0.82034214000000005</v>
      </c>
      <c r="T26" s="16">
        <v>0.41869624999999999</v>
      </c>
      <c r="U26" s="14">
        <v>0</v>
      </c>
      <c r="V26" s="16">
        <v>0</v>
      </c>
      <c r="W26" s="14">
        <v>0</v>
      </c>
      <c r="X26" s="16">
        <v>0</v>
      </c>
      <c r="Y26" s="17" t="s">
        <v>477</v>
      </c>
      <c r="Z26" s="18" t="s">
        <v>477</v>
      </c>
    </row>
    <row r="27" spans="1:26" x14ac:dyDescent="0.25">
      <c r="A27" s="11" t="s">
        <v>497</v>
      </c>
      <c r="B27" s="13">
        <v>5299</v>
      </c>
      <c r="C27" s="14">
        <f t="shared" si="0"/>
        <v>0</v>
      </c>
      <c r="D27" s="15">
        <v>5299</v>
      </c>
      <c r="E27" s="14">
        <v>0.26931116999999999</v>
      </c>
      <c r="F27" s="16">
        <v>6.5921649999999998E-2</v>
      </c>
      <c r="G27" s="14">
        <v>7.9294691000000004</v>
      </c>
      <c r="H27" s="16">
        <v>0.13999207999999999</v>
      </c>
      <c r="I27" s="14">
        <v>50.862579969999999</v>
      </c>
      <c r="J27" s="16">
        <v>0.14817025</v>
      </c>
      <c r="K27" s="14">
        <v>40.314585489999999</v>
      </c>
      <c r="L27" s="16">
        <v>0.11926945</v>
      </c>
      <c r="M27" s="14">
        <v>0.62405427000000002</v>
      </c>
      <c r="N27" s="16">
        <v>4.3433079999999999E-2</v>
      </c>
      <c r="O27" s="14">
        <v>0</v>
      </c>
      <c r="P27" s="16">
        <v>0</v>
      </c>
      <c r="Q27" s="14">
        <v>0</v>
      </c>
      <c r="R27" s="16">
        <v>0</v>
      </c>
      <c r="S27" s="14">
        <v>0</v>
      </c>
      <c r="T27" s="16">
        <v>0</v>
      </c>
      <c r="U27" s="14">
        <v>0</v>
      </c>
      <c r="V27" s="16">
        <v>0</v>
      </c>
      <c r="W27" s="14">
        <v>0</v>
      </c>
      <c r="X27" s="16">
        <v>0</v>
      </c>
      <c r="Y27" s="17" t="s">
        <v>477</v>
      </c>
      <c r="Z27" s="18" t="s">
        <v>477</v>
      </c>
    </row>
    <row r="28" spans="1:26" x14ac:dyDescent="0.25">
      <c r="A28" s="11" t="s">
        <v>498</v>
      </c>
      <c r="B28" s="13">
        <v>7568</v>
      </c>
      <c r="C28" s="14">
        <f t="shared" si="0"/>
        <v>0</v>
      </c>
      <c r="D28" s="15">
        <v>7568</v>
      </c>
      <c r="E28" s="14">
        <v>2.3007784</v>
      </c>
      <c r="F28" s="16">
        <v>0.30929917000000001</v>
      </c>
      <c r="G28" s="14">
        <v>4.8173906799999999</v>
      </c>
      <c r="H28" s="16">
        <v>0.40973159999999997</v>
      </c>
      <c r="I28" s="14">
        <v>31.925648939999999</v>
      </c>
      <c r="J28" s="16">
        <v>1.42049552</v>
      </c>
      <c r="K28" s="14">
        <v>60.254933039999997</v>
      </c>
      <c r="L28" s="16">
        <v>1.56337035</v>
      </c>
      <c r="M28" s="14">
        <v>0.50878391999999995</v>
      </c>
      <c r="N28" s="16">
        <v>9.9710880000000002E-2</v>
      </c>
      <c r="O28" s="14">
        <v>0.19246501999999999</v>
      </c>
      <c r="P28" s="16">
        <v>4.0614039999999997E-2</v>
      </c>
      <c r="Q28" s="14">
        <v>0</v>
      </c>
      <c r="R28" s="16">
        <v>0</v>
      </c>
      <c r="S28" s="14">
        <v>0</v>
      </c>
      <c r="T28" s="16">
        <v>0</v>
      </c>
      <c r="U28" s="14">
        <v>0</v>
      </c>
      <c r="V28" s="16">
        <v>0</v>
      </c>
      <c r="W28" s="14">
        <v>0</v>
      </c>
      <c r="X28" s="16">
        <v>0</v>
      </c>
      <c r="Y28" s="17" t="s">
        <v>477</v>
      </c>
      <c r="Z28" s="18" t="s">
        <v>477</v>
      </c>
    </row>
    <row r="29" spans="1:26" x14ac:dyDescent="0.25">
      <c r="A29" s="11" t="s">
        <v>499</v>
      </c>
      <c r="B29" s="13">
        <v>5385</v>
      </c>
      <c r="C29" s="14">
        <f t="shared" si="0"/>
        <v>0</v>
      </c>
      <c r="D29" s="15">
        <v>5385</v>
      </c>
      <c r="E29" s="14">
        <v>5.1368999999999998E-2</v>
      </c>
      <c r="F29" s="16">
        <v>2.84464E-2</v>
      </c>
      <c r="G29" s="14">
        <v>2.8270536900000001</v>
      </c>
      <c r="H29" s="16">
        <v>0.26997094999999999</v>
      </c>
      <c r="I29" s="14">
        <v>41.593526789999999</v>
      </c>
      <c r="J29" s="16">
        <v>0.61337401000000003</v>
      </c>
      <c r="K29" s="14">
        <v>54.750333949999998</v>
      </c>
      <c r="L29" s="16">
        <v>0.62039840999999996</v>
      </c>
      <c r="M29" s="14">
        <v>0.75740775999999999</v>
      </c>
      <c r="N29" s="16">
        <v>0.23231826</v>
      </c>
      <c r="O29" s="14">
        <v>2.030881E-2</v>
      </c>
      <c r="P29" s="16">
        <v>2.229505E-2</v>
      </c>
      <c r="Q29" s="14">
        <v>0</v>
      </c>
      <c r="R29" s="16">
        <v>0</v>
      </c>
      <c r="S29" s="14">
        <v>0</v>
      </c>
      <c r="T29" s="16">
        <v>0</v>
      </c>
      <c r="U29" s="14">
        <v>0</v>
      </c>
      <c r="V29" s="16">
        <v>0</v>
      </c>
      <c r="W29" s="14">
        <v>0</v>
      </c>
      <c r="X29" s="16">
        <v>0</v>
      </c>
      <c r="Y29" s="17" t="s">
        <v>477</v>
      </c>
      <c r="Z29" s="18" t="s">
        <v>477</v>
      </c>
    </row>
    <row r="30" spans="1:26" x14ac:dyDescent="0.25">
      <c r="A30" s="11" t="s">
        <v>500</v>
      </c>
      <c r="B30" s="13">
        <v>4520</v>
      </c>
      <c r="C30" s="14">
        <f t="shared" si="0"/>
        <v>0</v>
      </c>
      <c r="D30" s="15">
        <v>4520</v>
      </c>
      <c r="E30" s="14">
        <v>0</v>
      </c>
      <c r="F30" s="16">
        <v>0</v>
      </c>
      <c r="G30" s="14">
        <v>0</v>
      </c>
      <c r="H30" s="16">
        <v>0</v>
      </c>
      <c r="I30" s="14">
        <v>1.7213780000000001E-2</v>
      </c>
      <c r="J30" s="16">
        <v>1.6748610000000001E-2</v>
      </c>
      <c r="K30" s="14">
        <v>6.1827217900000004</v>
      </c>
      <c r="L30" s="16">
        <v>0.30138114999999999</v>
      </c>
      <c r="M30" s="14">
        <v>88.812592420000001</v>
      </c>
      <c r="N30" s="16">
        <v>0.54846284999999995</v>
      </c>
      <c r="O30" s="14">
        <v>4.9420528199999998</v>
      </c>
      <c r="P30" s="16">
        <v>0.45494984999999999</v>
      </c>
      <c r="Q30" s="14">
        <v>4.5419189999999998E-2</v>
      </c>
      <c r="R30" s="16">
        <v>2.7746119999999999E-2</v>
      </c>
      <c r="S30" s="14">
        <v>0</v>
      </c>
      <c r="T30" s="16">
        <v>0</v>
      </c>
      <c r="U30" s="14">
        <v>0</v>
      </c>
      <c r="V30" s="16">
        <v>0</v>
      </c>
      <c r="W30" s="14">
        <v>0</v>
      </c>
      <c r="X30" s="16">
        <v>0</v>
      </c>
      <c r="Y30" s="17" t="s">
        <v>477</v>
      </c>
      <c r="Z30" s="18" t="s">
        <v>477</v>
      </c>
    </row>
    <row r="31" spans="1:26" x14ac:dyDescent="0.25">
      <c r="A31" s="11" t="s">
        <v>501</v>
      </c>
      <c r="B31" s="13">
        <v>5456</v>
      </c>
      <c r="C31" s="14">
        <f t="shared" si="0"/>
        <v>0</v>
      </c>
      <c r="D31" s="15">
        <v>5456</v>
      </c>
      <c r="E31" s="14">
        <v>0</v>
      </c>
      <c r="F31" s="16">
        <v>0</v>
      </c>
      <c r="G31" s="14">
        <v>0</v>
      </c>
      <c r="H31" s="16">
        <v>0</v>
      </c>
      <c r="I31" s="14">
        <v>0.55649170999999997</v>
      </c>
      <c r="J31" s="16">
        <v>0.12046178</v>
      </c>
      <c r="K31" s="14">
        <v>99.348846499999993</v>
      </c>
      <c r="L31" s="16">
        <v>0.15176144999999999</v>
      </c>
      <c r="M31" s="14">
        <v>9.4661800000000004E-2</v>
      </c>
      <c r="N31" s="16">
        <v>9.3187759999999994E-2</v>
      </c>
      <c r="O31" s="14">
        <v>0</v>
      </c>
      <c r="P31" s="16">
        <v>0</v>
      </c>
      <c r="Q31" s="14">
        <v>0</v>
      </c>
      <c r="R31" s="16">
        <v>0</v>
      </c>
      <c r="S31" s="14">
        <v>0</v>
      </c>
      <c r="T31" s="16">
        <v>0</v>
      </c>
      <c r="U31" s="14">
        <v>0</v>
      </c>
      <c r="V31" s="16">
        <v>0</v>
      </c>
      <c r="W31" s="14">
        <v>0</v>
      </c>
      <c r="X31" s="16">
        <v>0</v>
      </c>
      <c r="Y31" s="17" t="s">
        <v>477</v>
      </c>
      <c r="Z31" s="18" t="s">
        <v>477</v>
      </c>
    </row>
    <row r="32" spans="1:26" x14ac:dyDescent="0.25">
      <c r="A32" s="11" t="s">
        <v>502</v>
      </c>
      <c r="B32" s="13">
        <v>4478</v>
      </c>
      <c r="C32" s="14">
        <f t="shared" si="0"/>
        <v>0</v>
      </c>
      <c r="D32" s="15">
        <v>4478</v>
      </c>
      <c r="E32" s="14">
        <v>0.63657688999999995</v>
      </c>
      <c r="F32" s="16">
        <v>0.14531414000000001</v>
      </c>
      <c r="G32" s="14">
        <v>4.9114533800000002</v>
      </c>
      <c r="H32" s="16">
        <v>0.31565777</v>
      </c>
      <c r="I32" s="14">
        <v>93.820935860000006</v>
      </c>
      <c r="J32" s="16">
        <v>0.40617908000000003</v>
      </c>
      <c r="K32" s="14">
        <v>0.63103387</v>
      </c>
      <c r="L32" s="16">
        <v>0.19148731999999999</v>
      </c>
      <c r="M32" s="14">
        <v>0</v>
      </c>
      <c r="N32" s="16">
        <v>0</v>
      </c>
      <c r="O32" s="14">
        <v>0</v>
      </c>
      <c r="P32" s="16">
        <v>0</v>
      </c>
      <c r="Q32" s="14">
        <v>0</v>
      </c>
      <c r="R32" s="16">
        <v>0</v>
      </c>
      <c r="S32" s="14">
        <v>0</v>
      </c>
      <c r="T32" s="16">
        <v>0</v>
      </c>
      <c r="U32" s="14">
        <v>0</v>
      </c>
      <c r="V32" s="16">
        <v>0</v>
      </c>
      <c r="W32" s="14">
        <v>0</v>
      </c>
      <c r="X32" s="16">
        <v>0</v>
      </c>
      <c r="Y32" s="17" t="s">
        <v>477</v>
      </c>
      <c r="Z32" s="18" t="s">
        <v>477</v>
      </c>
    </row>
    <row r="33" spans="1:26" x14ac:dyDescent="0.25">
      <c r="A33" s="11" t="s">
        <v>503</v>
      </c>
      <c r="B33" s="13">
        <v>7325</v>
      </c>
      <c r="C33" s="14">
        <f t="shared" si="0"/>
        <v>0</v>
      </c>
      <c r="D33" s="15">
        <v>7325</v>
      </c>
      <c r="E33" s="14">
        <v>2.7388254600000002</v>
      </c>
      <c r="F33" s="16">
        <v>0.29690891000000003</v>
      </c>
      <c r="G33" s="14">
        <v>7.3050425399999996</v>
      </c>
      <c r="H33" s="16">
        <v>0.39073250999999998</v>
      </c>
      <c r="I33" s="14">
        <v>19.8912795</v>
      </c>
      <c r="J33" s="16">
        <v>0.81454563000000002</v>
      </c>
      <c r="K33" s="14">
        <v>56.599550350000001</v>
      </c>
      <c r="L33" s="16">
        <v>1.33869349</v>
      </c>
      <c r="M33" s="14">
        <v>0.37140794999999999</v>
      </c>
      <c r="N33" s="16">
        <v>8.9495089999999999E-2</v>
      </c>
      <c r="O33" s="14">
        <v>0</v>
      </c>
      <c r="P33" s="16">
        <v>0</v>
      </c>
      <c r="Q33" s="14">
        <v>0</v>
      </c>
      <c r="R33" s="16">
        <v>0</v>
      </c>
      <c r="S33" s="14">
        <v>13.09389419</v>
      </c>
      <c r="T33" s="16">
        <v>1.1165623099999999</v>
      </c>
      <c r="U33" s="14">
        <v>0</v>
      </c>
      <c r="V33" s="16">
        <v>0</v>
      </c>
      <c r="W33" s="14">
        <v>0</v>
      </c>
      <c r="X33" s="16">
        <v>0</v>
      </c>
      <c r="Y33" s="17" t="s">
        <v>477</v>
      </c>
      <c r="Z33" s="18" t="s">
        <v>477</v>
      </c>
    </row>
    <row r="34" spans="1:26" x14ac:dyDescent="0.25">
      <c r="A34" s="11" t="s">
        <v>504</v>
      </c>
      <c r="B34" s="13">
        <v>6350</v>
      </c>
      <c r="C34" s="14">
        <f t="shared" si="0"/>
        <v>0</v>
      </c>
      <c r="D34" s="15">
        <v>6350</v>
      </c>
      <c r="E34" s="14">
        <v>2.1572430599999999</v>
      </c>
      <c r="F34" s="16">
        <v>0.40199478</v>
      </c>
      <c r="G34" s="14">
        <v>4.5757960300000002</v>
      </c>
      <c r="H34" s="16">
        <v>0.42521671999999999</v>
      </c>
      <c r="I34" s="14">
        <v>42.604173469999999</v>
      </c>
      <c r="J34" s="16">
        <v>1.2608726400000001</v>
      </c>
      <c r="K34" s="14">
        <v>50.609327059999998</v>
      </c>
      <c r="L34" s="16">
        <v>1.2169990799999999</v>
      </c>
      <c r="M34" s="14">
        <v>5.3460380000000002E-2</v>
      </c>
      <c r="N34" s="16">
        <v>4.3117240000000001E-2</v>
      </c>
      <c r="O34" s="14">
        <v>0</v>
      </c>
      <c r="P34" s="16">
        <v>0</v>
      </c>
      <c r="Q34" s="14">
        <v>0</v>
      </c>
      <c r="R34" s="16">
        <v>0</v>
      </c>
      <c r="S34" s="14">
        <v>0</v>
      </c>
      <c r="T34" s="16">
        <v>0</v>
      </c>
      <c r="U34" s="14">
        <v>0</v>
      </c>
      <c r="V34" s="16">
        <v>0</v>
      </c>
      <c r="W34" s="14">
        <v>0</v>
      </c>
      <c r="X34" s="16">
        <v>0</v>
      </c>
      <c r="Y34" s="17" t="s">
        <v>477</v>
      </c>
      <c r="Z34" s="18" t="s">
        <v>477</v>
      </c>
    </row>
    <row r="35" spans="1:26" x14ac:dyDescent="0.25">
      <c r="A35" s="11" t="s">
        <v>505</v>
      </c>
      <c r="B35" s="13">
        <v>6406</v>
      </c>
      <c r="C35" s="14">
        <f t="shared" si="0"/>
        <v>0</v>
      </c>
      <c r="D35" s="15">
        <v>6406</v>
      </c>
      <c r="E35" s="14">
        <v>0</v>
      </c>
      <c r="F35" s="16">
        <v>0</v>
      </c>
      <c r="G35" s="14">
        <v>0.34882552</v>
      </c>
      <c r="H35" s="16">
        <v>0.12242321</v>
      </c>
      <c r="I35" s="14">
        <v>4.7634121800000004</v>
      </c>
      <c r="J35" s="16">
        <v>0.32803849000000002</v>
      </c>
      <c r="K35" s="14">
        <v>94.604776999999999</v>
      </c>
      <c r="L35" s="16">
        <v>0.36619427999999998</v>
      </c>
      <c r="M35" s="14">
        <v>0.28298530999999999</v>
      </c>
      <c r="N35" s="16">
        <v>8.7123560000000003E-2</v>
      </c>
      <c r="O35" s="14">
        <v>0</v>
      </c>
      <c r="P35" s="16">
        <v>0</v>
      </c>
      <c r="Q35" s="14">
        <v>0</v>
      </c>
      <c r="R35" s="16">
        <v>0</v>
      </c>
      <c r="S35" s="14">
        <v>0</v>
      </c>
      <c r="T35" s="16">
        <v>0</v>
      </c>
      <c r="U35" s="14">
        <v>0</v>
      </c>
      <c r="V35" s="16">
        <v>0</v>
      </c>
      <c r="W35" s="14">
        <v>0</v>
      </c>
      <c r="X35" s="16">
        <v>0</v>
      </c>
      <c r="Y35" s="17" t="s">
        <v>477</v>
      </c>
      <c r="Z35" s="18" t="s">
        <v>477</v>
      </c>
    </row>
    <row r="36" spans="1:26" x14ac:dyDescent="0.25">
      <c r="A36" s="11" t="s">
        <v>506</v>
      </c>
      <c r="B36" s="13">
        <v>6736</v>
      </c>
      <c r="C36" s="14">
        <f t="shared" si="0"/>
        <v>0</v>
      </c>
      <c r="D36" s="15">
        <v>6736</v>
      </c>
      <c r="E36" s="14">
        <v>5.8392239999999998E-2</v>
      </c>
      <c r="F36" s="16">
        <v>3.2911940000000001E-2</v>
      </c>
      <c r="G36" s="14">
        <v>8.5945801599999996</v>
      </c>
      <c r="H36" s="16">
        <v>0.52912084999999998</v>
      </c>
      <c r="I36" s="14">
        <v>23.374241170000001</v>
      </c>
      <c r="J36" s="16">
        <v>0.64302026999999995</v>
      </c>
      <c r="K36" s="14">
        <v>67.883247620000006</v>
      </c>
      <c r="L36" s="16">
        <v>0.94965363000000003</v>
      </c>
      <c r="M36" s="14">
        <v>8.9538809999999996E-2</v>
      </c>
      <c r="N36" s="16">
        <v>5.1547919999999997E-2</v>
      </c>
      <c r="O36" s="14">
        <v>0</v>
      </c>
      <c r="P36" s="16">
        <v>0</v>
      </c>
      <c r="Q36" s="14">
        <v>0</v>
      </c>
      <c r="R36" s="16">
        <v>0</v>
      </c>
      <c r="S36" s="14">
        <v>0</v>
      </c>
      <c r="T36" s="16">
        <v>0</v>
      </c>
      <c r="U36" s="14">
        <v>0</v>
      </c>
      <c r="V36" s="16">
        <v>0</v>
      </c>
      <c r="W36" s="14">
        <v>0</v>
      </c>
      <c r="X36" s="16">
        <v>0</v>
      </c>
      <c r="Y36" s="17" t="s">
        <v>477</v>
      </c>
      <c r="Z36" s="18" t="s">
        <v>477</v>
      </c>
    </row>
    <row r="37" spans="1:26" x14ac:dyDescent="0.25">
      <c r="A37" s="11" t="s">
        <v>507</v>
      </c>
      <c r="B37" s="13">
        <v>5458</v>
      </c>
      <c r="C37" s="14">
        <f t="shared" si="0"/>
        <v>0</v>
      </c>
      <c r="D37" s="15">
        <v>5458</v>
      </c>
      <c r="E37" s="14">
        <v>0.13638391</v>
      </c>
      <c r="F37" s="16">
        <v>6.0705929999999998E-2</v>
      </c>
      <c r="G37" s="14">
        <v>3.0588797599999999</v>
      </c>
      <c r="H37" s="16">
        <v>0.42644754000000001</v>
      </c>
      <c r="I37" s="14">
        <v>94.917090139999999</v>
      </c>
      <c r="J37" s="16">
        <v>0.83269464999999998</v>
      </c>
      <c r="K37" s="14">
        <v>1.80554689</v>
      </c>
      <c r="L37" s="16">
        <v>0.69521416999999996</v>
      </c>
      <c r="M37" s="14">
        <v>8.2099290000000005E-2</v>
      </c>
      <c r="N37" s="16">
        <v>5.8514129999999998E-2</v>
      </c>
      <c r="O37" s="14">
        <v>0</v>
      </c>
      <c r="P37" s="16">
        <v>0</v>
      </c>
      <c r="Q37" s="14">
        <v>0</v>
      </c>
      <c r="R37" s="16">
        <v>0</v>
      </c>
      <c r="S37" s="14">
        <v>0</v>
      </c>
      <c r="T37" s="16">
        <v>0</v>
      </c>
      <c r="U37" s="14">
        <v>0</v>
      </c>
      <c r="V37" s="16">
        <v>0</v>
      </c>
      <c r="W37" s="14">
        <v>0</v>
      </c>
      <c r="X37" s="16">
        <v>0</v>
      </c>
      <c r="Y37" s="17" t="s">
        <v>477</v>
      </c>
      <c r="Z37" s="18" t="s">
        <v>477</v>
      </c>
    </row>
    <row r="38" spans="1:26" x14ac:dyDescent="0.25">
      <c r="A38" s="11" t="s">
        <v>508</v>
      </c>
      <c r="B38" s="13">
        <v>5860</v>
      </c>
      <c r="C38" s="14">
        <f t="shared" si="0"/>
        <v>0</v>
      </c>
      <c r="D38" s="15">
        <v>5860</v>
      </c>
      <c r="E38" s="14">
        <v>0.50636917000000004</v>
      </c>
      <c r="F38" s="16">
        <v>0.12456627000000001</v>
      </c>
      <c r="G38" s="14">
        <v>11.752552400000001</v>
      </c>
      <c r="H38" s="16">
        <v>0.68710426999999996</v>
      </c>
      <c r="I38" s="14">
        <v>60.933266170000003</v>
      </c>
      <c r="J38" s="16">
        <v>1.1458028</v>
      </c>
      <c r="K38" s="14">
        <v>25.711234619999999</v>
      </c>
      <c r="L38" s="16">
        <v>1.33085633</v>
      </c>
      <c r="M38" s="14">
        <v>0.46409604999999998</v>
      </c>
      <c r="N38" s="16">
        <v>0.13911634</v>
      </c>
      <c r="O38" s="14">
        <v>1.777863E-2</v>
      </c>
      <c r="P38" s="16">
        <v>1.7675730000000001E-2</v>
      </c>
      <c r="Q38" s="14">
        <v>0</v>
      </c>
      <c r="R38" s="16">
        <v>0</v>
      </c>
      <c r="S38" s="14">
        <v>0.61470296000000002</v>
      </c>
      <c r="T38" s="16">
        <v>0.14346348</v>
      </c>
      <c r="U38" s="14">
        <v>0</v>
      </c>
      <c r="V38" s="16">
        <v>0</v>
      </c>
      <c r="W38" s="14">
        <v>0</v>
      </c>
      <c r="X38" s="16">
        <v>0</v>
      </c>
      <c r="Y38" s="17" t="s">
        <v>477</v>
      </c>
      <c r="Z38" s="18" t="s">
        <v>477</v>
      </c>
    </row>
    <row r="39" spans="1:26" x14ac:dyDescent="0.25">
      <c r="A39" s="11" t="s">
        <v>509</v>
      </c>
      <c r="B39" s="13">
        <v>5895</v>
      </c>
      <c r="C39" s="14">
        <f t="shared" si="0"/>
        <v>0</v>
      </c>
      <c r="D39" s="15">
        <v>5895</v>
      </c>
      <c r="E39" s="14">
        <v>0.59787937000000002</v>
      </c>
      <c r="F39" s="16">
        <v>0.14015997999999999</v>
      </c>
      <c r="G39" s="14">
        <v>2.6236597000000002</v>
      </c>
      <c r="H39" s="16">
        <v>0.35638666000000002</v>
      </c>
      <c r="I39" s="14">
        <v>20.733290190000002</v>
      </c>
      <c r="J39" s="16">
        <v>0.98575948000000002</v>
      </c>
      <c r="K39" s="14">
        <v>72.925241830000004</v>
      </c>
      <c r="L39" s="16">
        <v>1.1903136400000001</v>
      </c>
      <c r="M39" s="14">
        <v>3.0029923100000002</v>
      </c>
      <c r="N39" s="16">
        <v>0.31526960999999998</v>
      </c>
      <c r="O39" s="14">
        <v>0.1169366</v>
      </c>
      <c r="P39" s="16">
        <v>3.5992209999999997E-2</v>
      </c>
      <c r="Q39" s="14">
        <v>0</v>
      </c>
      <c r="R39" s="16">
        <v>0</v>
      </c>
      <c r="S39" s="14">
        <v>0</v>
      </c>
      <c r="T39" s="16">
        <v>0</v>
      </c>
      <c r="U39" s="14">
        <v>0</v>
      </c>
      <c r="V39" s="16">
        <v>0</v>
      </c>
      <c r="W39" s="14">
        <v>0</v>
      </c>
      <c r="X39" s="16">
        <v>0</v>
      </c>
      <c r="Y39" s="17" t="s">
        <v>477</v>
      </c>
      <c r="Z39" s="18" t="s">
        <v>477</v>
      </c>
    </row>
    <row r="40" spans="1:26" x14ac:dyDescent="0.25">
      <c r="A40" s="11" t="s">
        <v>510</v>
      </c>
      <c r="B40" s="13">
        <v>14157</v>
      </c>
      <c r="C40" s="14">
        <f t="shared" si="0"/>
        <v>0</v>
      </c>
      <c r="D40" s="15">
        <v>14157</v>
      </c>
      <c r="E40" s="14">
        <v>0</v>
      </c>
      <c r="F40" s="16">
        <v>0</v>
      </c>
      <c r="G40" s="14">
        <v>0</v>
      </c>
      <c r="H40" s="16">
        <v>0</v>
      </c>
      <c r="I40" s="14">
        <v>0</v>
      </c>
      <c r="J40" s="16">
        <v>0</v>
      </c>
      <c r="K40" s="14">
        <v>1.6416614300000001</v>
      </c>
      <c r="L40" s="16">
        <v>0.27289933999999999</v>
      </c>
      <c r="M40" s="14">
        <v>97.384193069999995</v>
      </c>
      <c r="N40" s="16">
        <v>0.36674699999999999</v>
      </c>
      <c r="O40" s="14">
        <v>0.97275630000000002</v>
      </c>
      <c r="P40" s="16">
        <v>0.25952152000000001</v>
      </c>
      <c r="Q40" s="14">
        <v>1.38919E-3</v>
      </c>
      <c r="R40" s="16">
        <v>1.3894199999999999E-3</v>
      </c>
      <c r="S40" s="14">
        <v>0</v>
      </c>
      <c r="T40" s="16">
        <v>0</v>
      </c>
      <c r="U40" s="14">
        <v>0</v>
      </c>
      <c r="V40" s="16">
        <v>0</v>
      </c>
      <c r="W40" s="14">
        <v>0</v>
      </c>
      <c r="X40" s="16">
        <v>0</v>
      </c>
      <c r="Y40" s="17" t="s">
        <v>477</v>
      </c>
      <c r="Z40" s="18" t="s">
        <v>477</v>
      </c>
    </row>
    <row r="41" spans="1:26" x14ac:dyDescent="0.25">
      <c r="A41" s="11" t="s">
        <v>511</v>
      </c>
      <c r="B41" s="13">
        <v>5712</v>
      </c>
      <c r="C41" s="14">
        <f t="shared" si="0"/>
        <v>0</v>
      </c>
      <c r="D41" s="15">
        <v>5712</v>
      </c>
      <c r="E41" s="14">
        <v>4.8723809999999999E-2</v>
      </c>
      <c r="F41" s="16">
        <v>4.6128629999999997E-2</v>
      </c>
      <c r="G41" s="14">
        <v>0.51574209000000004</v>
      </c>
      <c r="H41" s="16">
        <v>0.29024636999999998</v>
      </c>
      <c r="I41" s="14">
        <v>9.5862809500000008</v>
      </c>
      <c r="J41" s="16">
        <v>0.65301089999999995</v>
      </c>
      <c r="K41" s="14">
        <v>72.401855710000007</v>
      </c>
      <c r="L41" s="16">
        <v>0.86391976000000004</v>
      </c>
      <c r="M41" s="14">
        <v>17.32658653</v>
      </c>
      <c r="N41" s="16">
        <v>0.62850550000000005</v>
      </c>
      <c r="O41" s="14">
        <v>0.12081093</v>
      </c>
      <c r="P41" s="16">
        <v>4.1763710000000002E-2</v>
      </c>
      <c r="Q41" s="14">
        <v>0</v>
      </c>
      <c r="R41" s="16">
        <v>0</v>
      </c>
      <c r="S41" s="14">
        <v>0</v>
      </c>
      <c r="T41" s="16">
        <v>0</v>
      </c>
      <c r="U41" s="14">
        <v>0</v>
      </c>
      <c r="V41" s="16">
        <v>0</v>
      </c>
      <c r="W41" s="14">
        <v>0</v>
      </c>
      <c r="X41" s="16">
        <v>0</v>
      </c>
      <c r="Y41" s="17" t="s">
        <v>477</v>
      </c>
      <c r="Z41" s="18" t="s">
        <v>477</v>
      </c>
    </row>
    <row r="42" spans="1:26" x14ac:dyDescent="0.25">
      <c r="A42" s="11" t="s">
        <v>512</v>
      </c>
      <c r="B42" s="13">
        <f>IF(COUNT(B7:B41) &gt; 0, AVERAGE(B7:B41), "\u2014")</f>
        <v>7103.4285714285716</v>
      </c>
      <c r="C42" s="14">
        <f>IF(COUNT(C7:C41) &gt; 0, AVERAGE(C7:C41), "—")</f>
        <v>0</v>
      </c>
      <c r="D42" s="15">
        <f>IF(COUNT(D7:D41) &gt; 0, AVERAGE(D7:D41), "—")</f>
        <v>7103.4285714285716</v>
      </c>
      <c r="E42" s="14">
        <f>IF(COUNT(E7:E41) &gt; 0, AVERAGE(E7:E41), "—")</f>
        <v>0.49983679457142854</v>
      </c>
      <c r="F42" s="16">
        <f>IF(COUNT(F7:F41) &gt; 0, SQRT(SUMSQ(F7:F41)/(COUNT(F7:F41)*COUNT(F7:F41)) ), "—")</f>
        <v>2.5314499887508616E-2</v>
      </c>
      <c r="G42" s="14">
        <f>IF(COUNT(G7:G41) &gt; 0, AVERAGE(G7:G41), "—")</f>
        <v>4.5727679979999998</v>
      </c>
      <c r="H42" s="16">
        <f>IF(COUNT(H7:H41) &gt; 0, SQRT(SUMSQ(H7:H41)/(COUNT(H7:H41)*COUNT(H7:H41)) ), "—")</f>
        <v>6.1305583912035992E-2</v>
      </c>
      <c r="I42" s="14">
        <f>IF(COUNT(I7:I41) &gt; 0, AVERAGE(I7:I41), "—")</f>
        <v>34.886858410857144</v>
      </c>
      <c r="J42" s="16">
        <f>IF(COUNT(J7:J41) &gt; 0, SQRT(SUMSQ(J7:J41)/(COUNT(J7:J41)*COUNT(J7:J41)) ), "—")</f>
        <v>0.12105149563659452</v>
      </c>
      <c r="K42" s="14">
        <f>IF(COUNT(K7:K41) &gt; 0, AVERAGE(K7:K41), "—")</f>
        <v>52.020172084857137</v>
      </c>
      <c r="L42" s="16">
        <f>IF(COUNT(L7:L41) &gt; 0, SQRT(SUMSQ(L7:L41)/(COUNT(L7:L41)*COUNT(L7:L41)) ), "—")</f>
        <v>0.13431223652226182</v>
      </c>
      <c r="M42" s="14">
        <f>IF(COUNT(M7:M41) &gt; 0, AVERAGE(M7:M41), "—")</f>
        <v>7.3684207591428548</v>
      </c>
      <c r="N42" s="16">
        <f>IF(COUNT(N7:N41) &gt; 0, SQRT(SUMSQ(N7:N41)/(COUNT(N7:N41)*COUNT(N7:N41)) ), "—")</f>
        <v>4.5726232962317342E-2</v>
      </c>
      <c r="O42" s="14">
        <f>IF(COUNT(O7:O41) &gt; 0, AVERAGE(O7:O41), "—")</f>
        <v>0.19118541885714282</v>
      </c>
      <c r="P42" s="16">
        <f>IF(COUNT(P7:P41) &gt; 0, SQRT(SUMSQ(P7:P41)/(COUNT(P7:P41)*COUNT(P7:P41)) ), "—")</f>
        <v>1.5269414158788564E-2</v>
      </c>
      <c r="Q42" s="14">
        <f>IF(COUNT(Q7:Q41) &gt; 0, AVERAGE(Q7:Q41), "—")</f>
        <v>1.3373822857142856E-3</v>
      </c>
      <c r="R42" s="16">
        <f>IF(COUNT(R7:R41) &gt; 0, SQRT(SUMSQ(R7:R41)/(COUNT(R7:R41)*COUNT(R7:R41)) ), "—")</f>
        <v>7.9373961853576775E-4</v>
      </c>
      <c r="S42" s="14">
        <f>IF(COUNT(S7:S41) &gt; 0, AVERAGE(S7:S41), "—")</f>
        <v>0.45942115228571428</v>
      </c>
      <c r="T42" s="16">
        <f>IF(COUNT(T7:T41) &gt; 0, SQRT(SUMSQ(T7:T41)/(COUNT(T7:T41)*COUNT(T7:T41)) ), "—")</f>
        <v>3.6251597674484437E-2</v>
      </c>
      <c r="U42" s="14">
        <f>IF(COUNT(U7:U41) &gt; 0, AVERAGE(U7:U41), "—")</f>
        <v>0</v>
      </c>
      <c r="V42" s="16">
        <f>IF(COUNT(V7:V41) &gt; 0, SQRT(SUMSQ(V7:V41)/(COUNT(V7:V41)*COUNT(V7:V41)) ), "—")</f>
        <v>0</v>
      </c>
      <c r="W42" s="14">
        <f>IF(COUNT(W7:W41) &gt; 0, AVERAGE(W7:W41), "—")</f>
        <v>0</v>
      </c>
      <c r="X42" s="16">
        <f>IF(COUNT(X7:X41) &gt; 0, SQRT(SUMSQ(X7:X41)/(COUNT(X7:X41)*COUNT(X7:X41)) ), "—")</f>
        <v>0</v>
      </c>
      <c r="Y42" s="14" t="str">
        <f>IF(COUNT(Y7:Y41) &gt; 0, AVERAGE(Y7:Y41), "—")</f>
        <v>—</v>
      </c>
      <c r="Z42" s="16" t="str">
        <f>IF(COUNT(Z7:Z41) &gt; 0, SQRT(SUMSQ(Z7:Z41)/(COUNT(Z7:Z41)*COUNT(Z7:Z41)) ), "—")</f>
        <v>—</v>
      </c>
    </row>
    <row r="43" spans="1:26"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2"/>
    </row>
    <row r="44" spans="1:26" x14ac:dyDescent="0.25">
      <c r="A44" s="11" t="s">
        <v>514</v>
      </c>
      <c r="B44" s="13">
        <v>5215</v>
      </c>
      <c r="C44" s="14">
        <f t="shared" ref="C44:C81" si="1">(0/B44*100)</f>
        <v>0</v>
      </c>
      <c r="D44" s="15">
        <v>5215</v>
      </c>
      <c r="E44" s="14">
        <v>0.16729637</v>
      </c>
      <c r="F44" s="16">
        <v>8.5704279999999994E-2</v>
      </c>
      <c r="G44" s="14">
        <v>1.01575305</v>
      </c>
      <c r="H44" s="16">
        <v>0.19701142999999999</v>
      </c>
      <c r="I44" s="14">
        <v>35.8251256</v>
      </c>
      <c r="J44" s="16">
        <v>2.3033035100000001</v>
      </c>
      <c r="K44" s="14">
        <v>61.718086040000003</v>
      </c>
      <c r="L44" s="16">
        <v>2.25259951</v>
      </c>
      <c r="M44" s="14">
        <v>1.2381250399999999</v>
      </c>
      <c r="N44" s="16">
        <v>0.68676908999999997</v>
      </c>
      <c r="O44" s="14">
        <v>3.5613890000000002E-2</v>
      </c>
      <c r="P44" s="16">
        <v>6.3159599999999998E-3</v>
      </c>
      <c r="Q44" s="14">
        <v>0</v>
      </c>
      <c r="R44" s="16">
        <v>0</v>
      </c>
      <c r="S44" s="14">
        <v>0</v>
      </c>
      <c r="T44" s="16">
        <v>0</v>
      </c>
      <c r="U44" s="14">
        <v>0</v>
      </c>
      <c r="V44" s="16">
        <v>0</v>
      </c>
      <c r="W44" s="14">
        <v>0</v>
      </c>
      <c r="X44" s="16">
        <v>0</v>
      </c>
      <c r="Y44" s="17" t="s">
        <v>477</v>
      </c>
      <c r="Z44" s="18" t="s">
        <v>477</v>
      </c>
    </row>
    <row r="45" spans="1:26" x14ac:dyDescent="0.25">
      <c r="A45" s="11" t="s">
        <v>515</v>
      </c>
      <c r="B45" s="13">
        <v>5519</v>
      </c>
      <c r="C45" s="14">
        <f t="shared" si="1"/>
        <v>0</v>
      </c>
      <c r="D45" s="15">
        <v>5519</v>
      </c>
      <c r="E45" s="14">
        <v>18.67826668</v>
      </c>
      <c r="F45" s="16">
        <v>0.94690085999999996</v>
      </c>
      <c r="G45" s="14">
        <v>23.33788096</v>
      </c>
      <c r="H45" s="16">
        <v>1.02353936</v>
      </c>
      <c r="I45" s="14">
        <v>34.880885829999997</v>
      </c>
      <c r="J45" s="16">
        <v>1.4840084099999999</v>
      </c>
      <c r="K45" s="14">
        <v>19.286781990000001</v>
      </c>
      <c r="L45" s="16">
        <v>2.09169011</v>
      </c>
      <c r="M45" s="14">
        <v>3.1705512499999999</v>
      </c>
      <c r="N45" s="16">
        <v>0.66240706000000005</v>
      </c>
      <c r="O45" s="14">
        <v>0</v>
      </c>
      <c r="P45" s="16">
        <v>0</v>
      </c>
      <c r="Q45" s="14">
        <v>0</v>
      </c>
      <c r="R45" s="16">
        <v>0</v>
      </c>
      <c r="S45" s="14">
        <v>0.64563329000000003</v>
      </c>
      <c r="T45" s="16">
        <v>0.56870145000000005</v>
      </c>
      <c r="U45" s="14">
        <v>0</v>
      </c>
      <c r="V45" s="16">
        <v>0</v>
      </c>
      <c r="W45" s="14">
        <v>0</v>
      </c>
      <c r="X45" s="16">
        <v>0</v>
      </c>
      <c r="Y45" s="17" t="s">
        <v>477</v>
      </c>
      <c r="Z45" s="18" t="s">
        <v>477</v>
      </c>
    </row>
    <row r="46" spans="1:26" x14ac:dyDescent="0.25">
      <c r="A46" s="11" t="s">
        <v>516</v>
      </c>
      <c r="B46" s="13">
        <v>23141</v>
      </c>
      <c r="C46" s="14">
        <f t="shared" si="1"/>
        <v>0</v>
      </c>
      <c r="D46" s="15">
        <v>23141</v>
      </c>
      <c r="E46" s="14">
        <v>3.4692519100000001</v>
      </c>
      <c r="F46" s="16">
        <v>0.20974861</v>
      </c>
      <c r="G46" s="14">
        <v>6.3938200500000004</v>
      </c>
      <c r="H46" s="16">
        <v>0.41760111</v>
      </c>
      <c r="I46" s="14">
        <v>12.46824707</v>
      </c>
      <c r="J46" s="16">
        <v>0.53470317999999994</v>
      </c>
      <c r="K46" s="14">
        <v>35.918223410000003</v>
      </c>
      <c r="L46" s="16">
        <v>0.86753979999999997</v>
      </c>
      <c r="M46" s="14">
        <v>39.24508221</v>
      </c>
      <c r="N46" s="16">
        <v>0.81997759000000003</v>
      </c>
      <c r="O46" s="14">
        <v>2.5053753400000001</v>
      </c>
      <c r="P46" s="16">
        <v>0.17671170999999999</v>
      </c>
      <c r="Q46" s="14">
        <v>0</v>
      </c>
      <c r="R46" s="16">
        <v>0</v>
      </c>
      <c r="S46" s="14">
        <v>0</v>
      </c>
      <c r="T46" s="16">
        <v>0</v>
      </c>
      <c r="U46" s="14">
        <v>0</v>
      </c>
      <c r="V46" s="16">
        <v>0</v>
      </c>
      <c r="W46" s="14">
        <v>0</v>
      </c>
      <c r="X46" s="16">
        <v>0</v>
      </c>
      <c r="Y46" s="17" t="s">
        <v>477</v>
      </c>
      <c r="Z46" s="18" t="s">
        <v>477</v>
      </c>
    </row>
    <row r="47" spans="1:26" x14ac:dyDescent="0.25">
      <c r="A47" s="11" t="s">
        <v>517</v>
      </c>
      <c r="B47" s="13">
        <v>5928</v>
      </c>
      <c r="C47" s="14">
        <f t="shared" si="1"/>
        <v>0</v>
      </c>
      <c r="D47" s="15">
        <v>5928</v>
      </c>
      <c r="E47" s="14">
        <v>0.51045510000000005</v>
      </c>
      <c r="F47" s="16">
        <v>0.15356048999999999</v>
      </c>
      <c r="G47" s="14">
        <v>2.99875626</v>
      </c>
      <c r="H47" s="16">
        <v>0.59598178000000002</v>
      </c>
      <c r="I47" s="14">
        <v>92.234428449999996</v>
      </c>
      <c r="J47" s="16">
        <v>0.78532164000000004</v>
      </c>
      <c r="K47" s="14">
        <v>4.2563601899999997</v>
      </c>
      <c r="L47" s="16">
        <v>0.35499794000000001</v>
      </c>
      <c r="M47" s="14">
        <v>0</v>
      </c>
      <c r="N47" s="16">
        <v>0</v>
      </c>
      <c r="O47" s="14">
        <v>0</v>
      </c>
      <c r="P47" s="16">
        <v>0</v>
      </c>
      <c r="Q47" s="14">
        <v>0</v>
      </c>
      <c r="R47" s="16">
        <v>0</v>
      </c>
      <c r="S47" s="14">
        <v>0</v>
      </c>
      <c r="T47" s="16">
        <v>0</v>
      </c>
      <c r="U47" s="14">
        <v>0</v>
      </c>
      <c r="V47" s="16">
        <v>0</v>
      </c>
      <c r="W47" s="14">
        <v>0</v>
      </c>
      <c r="X47" s="16">
        <v>0</v>
      </c>
      <c r="Y47" s="17" t="s">
        <v>477</v>
      </c>
      <c r="Z47" s="18" t="s">
        <v>477</v>
      </c>
    </row>
    <row r="48" spans="1:26" x14ac:dyDescent="0.25">
      <c r="A48" s="11" t="s">
        <v>518</v>
      </c>
      <c r="B48" s="13">
        <v>9841</v>
      </c>
      <c r="C48" s="14">
        <f t="shared" si="1"/>
        <v>0</v>
      </c>
      <c r="D48" s="15">
        <v>9841</v>
      </c>
      <c r="E48" s="14">
        <v>1.12733511</v>
      </c>
      <c r="F48" s="16">
        <v>0.16899048</v>
      </c>
      <c r="G48" s="14">
        <v>9.2211368399999998</v>
      </c>
      <c r="H48" s="16">
        <v>0.67342013000000001</v>
      </c>
      <c r="I48" s="14">
        <v>52.697040729999998</v>
      </c>
      <c r="J48" s="16">
        <v>1.6994784599999999</v>
      </c>
      <c r="K48" s="14">
        <v>34.629367809999998</v>
      </c>
      <c r="L48" s="16">
        <v>1.96412856</v>
      </c>
      <c r="M48" s="14">
        <v>2.2335015600000001</v>
      </c>
      <c r="N48" s="16">
        <v>0.49555698999999998</v>
      </c>
      <c r="O48" s="14">
        <v>9.1617970000000007E-2</v>
      </c>
      <c r="P48" s="16">
        <v>4.0990310000000002E-2</v>
      </c>
      <c r="Q48" s="14">
        <v>0</v>
      </c>
      <c r="R48" s="16">
        <v>0</v>
      </c>
      <c r="S48" s="14">
        <v>0</v>
      </c>
      <c r="T48" s="16">
        <v>0</v>
      </c>
      <c r="U48" s="14">
        <v>0</v>
      </c>
      <c r="V48" s="16">
        <v>0</v>
      </c>
      <c r="W48" s="14">
        <v>0</v>
      </c>
      <c r="X48" s="16">
        <v>0</v>
      </c>
      <c r="Y48" s="17" t="s">
        <v>477</v>
      </c>
      <c r="Z48" s="18" t="s">
        <v>477</v>
      </c>
    </row>
    <row r="49" spans="1:26" x14ac:dyDescent="0.25">
      <c r="A49" s="11" t="s">
        <v>519</v>
      </c>
      <c r="B49" s="13">
        <v>6349</v>
      </c>
      <c r="C49" s="14">
        <f t="shared" si="1"/>
        <v>0</v>
      </c>
      <c r="D49" s="15">
        <v>6349</v>
      </c>
      <c r="E49" s="14">
        <v>1.6079557499999999</v>
      </c>
      <c r="F49" s="16">
        <v>0.36518075999999999</v>
      </c>
      <c r="G49" s="14">
        <v>9.7209352300000003</v>
      </c>
      <c r="H49" s="16">
        <v>0.83044426999999998</v>
      </c>
      <c r="I49" s="14">
        <v>27.350130780000001</v>
      </c>
      <c r="J49" s="16">
        <v>1.1752531799999999</v>
      </c>
      <c r="K49" s="14">
        <v>58.521882560000002</v>
      </c>
      <c r="L49" s="16">
        <v>1.5868003500000001</v>
      </c>
      <c r="M49" s="14">
        <v>2.7990956800000002</v>
      </c>
      <c r="N49" s="16">
        <v>0.25413068</v>
      </c>
      <c r="O49" s="14">
        <v>0</v>
      </c>
      <c r="P49" s="16">
        <v>0</v>
      </c>
      <c r="Q49" s="14">
        <v>0</v>
      </c>
      <c r="R49" s="16">
        <v>0</v>
      </c>
      <c r="S49" s="14">
        <v>0</v>
      </c>
      <c r="T49" s="16">
        <v>0</v>
      </c>
      <c r="U49" s="14">
        <v>0</v>
      </c>
      <c r="V49" s="16">
        <v>0</v>
      </c>
      <c r="W49" s="14">
        <v>0</v>
      </c>
      <c r="X49" s="16">
        <v>0</v>
      </c>
      <c r="Y49" s="17" t="s">
        <v>477</v>
      </c>
      <c r="Z49" s="18" t="s">
        <v>477</v>
      </c>
    </row>
    <row r="50" spans="1:26" x14ac:dyDescent="0.25">
      <c r="A50" s="11" t="s">
        <v>520</v>
      </c>
      <c r="B50" s="13">
        <v>11795</v>
      </c>
      <c r="C50" s="14">
        <f t="shared" si="1"/>
        <v>0</v>
      </c>
      <c r="D50" s="15">
        <v>11795</v>
      </c>
      <c r="E50" s="14">
        <v>5.2970084899999996</v>
      </c>
      <c r="F50" s="16">
        <v>0.40220516000000001</v>
      </c>
      <c r="G50" s="14">
        <v>12.292254440000001</v>
      </c>
      <c r="H50" s="16">
        <v>0.59680025000000003</v>
      </c>
      <c r="I50" s="14">
        <v>22.71154104</v>
      </c>
      <c r="J50" s="16">
        <v>0.61842041999999997</v>
      </c>
      <c r="K50" s="14">
        <v>40.154625709999998</v>
      </c>
      <c r="L50" s="16">
        <v>0.74547786000000005</v>
      </c>
      <c r="M50" s="14">
        <v>19.544570310000001</v>
      </c>
      <c r="N50" s="16">
        <v>0.6482137</v>
      </c>
      <c r="O50" s="14">
        <v>0</v>
      </c>
      <c r="P50" s="16">
        <v>0</v>
      </c>
      <c r="Q50" s="14">
        <v>0</v>
      </c>
      <c r="R50" s="16">
        <v>0</v>
      </c>
      <c r="S50" s="14">
        <v>0</v>
      </c>
      <c r="T50" s="16">
        <v>0</v>
      </c>
      <c r="U50" s="14">
        <v>0</v>
      </c>
      <c r="V50" s="16">
        <v>0</v>
      </c>
      <c r="W50" s="14">
        <v>0</v>
      </c>
      <c r="X50" s="16">
        <v>0</v>
      </c>
      <c r="Y50" s="17" t="s">
        <v>477</v>
      </c>
      <c r="Z50" s="18" t="s">
        <v>477</v>
      </c>
    </row>
    <row r="51" spans="1:26" x14ac:dyDescent="0.25">
      <c r="A51" s="11" t="s">
        <v>521</v>
      </c>
      <c r="B51" s="13">
        <v>6866</v>
      </c>
      <c r="C51" s="14">
        <f t="shared" si="1"/>
        <v>0</v>
      </c>
      <c r="D51" s="15">
        <v>6866</v>
      </c>
      <c r="E51" s="14">
        <v>6.1816764400000004</v>
      </c>
      <c r="F51" s="16">
        <v>0.69987633999999999</v>
      </c>
      <c r="G51" s="14">
        <v>14.00889681</v>
      </c>
      <c r="H51" s="16">
        <v>0.67006902999999995</v>
      </c>
      <c r="I51" s="14">
        <v>33.041671360000002</v>
      </c>
      <c r="J51" s="16">
        <v>1.2094232599999999</v>
      </c>
      <c r="K51" s="14">
        <v>46.479773119999997</v>
      </c>
      <c r="L51" s="16">
        <v>1.5652800899999999</v>
      </c>
      <c r="M51" s="14">
        <v>0.20593243</v>
      </c>
      <c r="N51" s="16">
        <v>7.7071249999999994E-2</v>
      </c>
      <c r="O51" s="14">
        <v>8.2049839999999999E-2</v>
      </c>
      <c r="P51" s="16">
        <v>6.7013379999999997E-2</v>
      </c>
      <c r="Q51" s="14">
        <v>0</v>
      </c>
      <c r="R51" s="16">
        <v>0</v>
      </c>
      <c r="S51" s="14">
        <v>0</v>
      </c>
      <c r="T51" s="16">
        <v>0</v>
      </c>
      <c r="U51" s="14">
        <v>0</v>
      </c>
      <c r="V51" s="16">
        <v>0</v>
      </c>
      <c r="W51" s="14">
        <v>0</v>
      </c>
      <c r="X51" s="16">
        <v>0</v>
      </c>
      <c r="Y51" s="17" t="s">
        <v>477</v>
      </c>
      <c r="Z51" s="18" t="s">
        <v>477</v>
      </c>
    </row>
    <row r="52" spans="1:26" x14ac:dyDescent="0.25">
      <c r="A52" s="11" t="s">
        <v>522</v>
      </c>
      <c r="B52" s="13">
        <v>5809</v>
      </c>
      <c r="C52" s="14">
        <f t="shared" si="1"/>
        <v>0</v>
      </c>
      <c r="D52" s="15">
        <v>5809</v>
      </c>
      <c r="E52" s="14">
        <v>0</v>
      </c>
      <c r="F52" s="16">
        <v>0</v>
      </c>
      <c r="G52" s="14">
        <v>0.21507103999999999</v>
      </c>
      <c r="H52" s="16">
        <v>0.16364822000000001</v>
      </c>
      <c r="I52" s="14">
        <v>79.204549819999997</v>
      </c>
      <c r="J52" s="16">
        <v>0.46648305000000001</v>
      </c>
      <c r="K52" s="14">
        <v>20.580379140000002</v>
      </c>
      <c r="L52" s="16">
        <v>0.42705649000000001</v>
      </c>
      <c r="M52" s="14">
        <v>0</v>
      </c>
      <c r="N52" s="16">
        <v>0</v>
      </c>
      <c r="O52" s="14">
        <v>0</v>
      </c>
      <c r="P52" s="16">
        <v>0</v>
      </c>
      <c r="Q52" s="14">
        <v>0</v>
      </c>
      <c r="R52" s="16">
        <v>0</v>
      </c>
      <c r="S52" s="14">
        <v>0</v>
      </c>
      <c r="T52" s="16">
        <v>0</v>
      </c>
      <c r="U52" s="14">
        <v>0</v>
      </c>
      <c r="V52" s="16">
        <v>0</v>
      </c>
      <c r="W52" s="14">
        <v>0</v>
      </c>
      <c r="X52" s="16">
        <v>0</v>
      </c>
      <c r="Y52" s="17" t="s">
        <v>477</v>
      </c>
      <c r="Z52" s="18" t="s">
        <v>477</v>
      </c>
    </row>
    <row r="53" spans="1:26" x14ac:dyDescent="0.25">
      <c r="A53" s="11" t="s">
        <v>523</v>
      </c>
      <c r="B53" s="13">
        <v>5571</v>
      </c>
      <c r="C53" s="14">
        <f t="shared" si="1"/>
        <v>0</v>
      </c>
      <c r="D53" s="15">
        <v>5571</v>
      </c>
      <c r="E53" s="14">
        <v>0</v>
      </c>
      <c r="F53" s="16">
        <v>0</v>
      </c>
      <c r="G53" s="14">
        <v>0.29293089999999999</v>
      </c>
      <c r="H53" s="16">
        <v>3.8153670000000001E-2</v>
      </c>
      <c r="I53" s="14">
        <v>5.8345859999999998</v>
      </c>
      <c r="J53" s="16">
        <v>0.10796461</v>
      </c>
      <c r="K53" s="14">
        <v>93.141985759999997</v>
      </c>
      <c r="L53" s="16">
        <v>0.12710166000000001</v>
      </c>
      <c r="M53" s="14">
        <v>0.73049734</v>
      </c>
      <c r="N53" s="16">
        <v>6.4369590000000004E-2</v>
      </c>
      <c r="O53" s="14">
        <v>0</v>
      </c>
      <c r="P53" s="16">
        <v>0</v>
      </c>
      <c r="Q53" s="14">
        <v>0</v>
      </c>
      <c r="R53" s="16">
        <v>0</v>
      </c>
      <c r="S53" s="14">
        <v>0</v>
      </c>
      <c r="T53" s="16">
        <v>0</v>
      </c>
      <c r="U53" s="14">
        <v>0</v>
      </c>
      <c r="V53" s="16">
        <v>0</v>
      </c>
      <c r="W53" s="14">
        <v>0</v>
      </c>
      <c r="X53" s="16">
        <v>0</v>
      </c>
      <c r="Y53" s="17" t="s">
        <v>477</v>
      </c>
      <c r="Z53" s="18" t="s">
        <v>477</v>
      </c>
    </row>
    <row r="54" spans="1:26" x14ac:dyDescent="0.25">
      <c r="A54" s="11" t="s">
        <v>524</v>
      </c>
      <c r="B54" s="13">
        <v>4740</v>
      </c>
      <c r="C54" s="14">
        <f t="shared" si="1"/>
        <v>0</v>
      </c>
      <c r="D54" s="15">
        <v>4740</v>
      </c>
      <c r="E54" s="14">
        <v>7.0943437200000004</v>
      </c>
      <c r="F54" s="16">
        <v>0.75700703999999996</v>
      </c>
      <c r="G54" s="14">
        <v>13.784500960000001</v>
      </c>
      <c r="H54" s="16">
        <v>1.1601619000000001</v>
      </c>
      <c r="I54" s="14">
        <v>20.64705279</v>
      </c>
      <c r="J54" s="16">
        <v>0.84057428999999995</v>
      </c>
      <c r="K54" s="14">
        <v>41.893525019999998</v>
      </c>
      <c r="L54" s="16">
        <v>1.10034718</v>
      </c>
      <c r="M54" s="14">
        <v>14.199732579999999</v>
      </c>
      <c r="N54" s="16">
        <v>0.68648207999999999</v>
      </c>
      <c r="O54" s="14">
        <v>2.3808449199999999</v>
      </c>
      <c r="P54" s="16">
        <v>0.25649719999999998</v>
      </c>
      <c r="Q54" s="14">
        <v>0</v>
      </c>
      <c r="R54" s="16">
        <v>0</v>
      </c>
      <c r="S54" s="14">
        <v>0</v>
      </c>
      <c r="T54" s="16">
        <v>0</v>
      </c>
      <c r="U54" s="14">
        <v>0</v>
      </c>
      <c r="V54" s="16">
        <v>0</v>
      </c>
      <c r="W54" s="14">
        <v>0</v>
      </c>
      <c r="X54" s="16">
        <v>0</v>
      </c>
      <c r="Y54" s="17" t="s">
        <v>477</v>
      </c>
      <c r="Z54" s="18" t="s">
        <v>477</v>
      </c>
    </row>
    <row r="55" spans="1:26" x14ac:dyDescent="0.25">
      <c r="A55" s="11" t="s">
        <v>525</v>
      </c>
      <c r="B55" s="13">
        <v>5316</v>
      </c>
      <c r="C55" s="14">
        <f t="shared" si="1"/>
        <v>0</v>
      </c>
      <c r="D55" s="15">
        <v>5316</v>
      </c>
      <c r="E55" s="14">
        <v>9.1405650000000005E-2</v>
      </c>
      <c r="F55" s="16">
        <v>3.147751E-2</v>
      </c>
      <c r="G55" s="14">
        <v>0.80461570000000004</v>
      </c>
      <c r="H55" s="16">
        <v>0.14940582999999999</v>
      </c>
      <c r="I55" s="14">
        <v>21.639402050000001</v>
      </c>
      <c r="J55" s="16">
        <v>0.81383459999999996</v>
      </c>
      <c r="K55" s="14">
        <v>74.652832360000005</v>
      </c>
      <c r="L55" s="16">
        <v>1.03843229</v>
      </c>
      <c r="M55" s="14">
        <v>1.0996814399999999</v>
      </c>
      <c r="N55" s="16">
        <v>0.24624629000000001</v>
      </c>
      <c r="O55" s="14">
        <v>0</v>
      </c>
      <c r="P55" s="16">
        <v>0</v>
      </c>
      <c r="Q55" s="14">
        <v>0</v>
      </c>
      <c r="R55" s="16">
        <v>0</v>
      </c>
      <c r="S55" s="14">
        <v>1.7120628</v>
      </c>
      <c r="T55" s="16">
        <v>0.79821107000000002</v>
      </c>
      <c r="U55" s="14">
        <v>0</v>
      </c>
      <c r="V55" s="16">
        <v>0</v>
      </c>
      <c r="W55" s="14">
        <v>0</v>
      </c>
      <c r="X55" s="16">
        <v>0</v>
      </c>
      <c r="Y55" s="17" t="s">
        <v>477</v>
      </c>
      <c r="Z55" s="18" t="s">
        <v>477</v>
      </c>
    </row>
    <row r="56" spans="1:26" x14ac:dyDescent="0.25">
      <c r="A56" s="11" t="s">
        <v>526</v>
      </c>
      <c r="B56" s="13">
        <v>5359</v>
      </c>
      <c r="C56" s="14">
        <f t="shared" si="1"/>
        <v>0</v>
      </c>
      <c r="D56" s="15">
        <v>5359</v>
      </c>
      <c r="E56" s="14">
        <v>1.1297836999999999</v>
      </c>
      <c r="F56" s="16">
        <v>0.13206339</v>
      </c>
      <c r="G56" s="14">
        <v>5.5518709099999999</v>
      </c>
      <c r="H56" s="16">
        <v>0.35492493000000003</v>
      </c>
      <c r="I56" s="14">
        <v>26.036318619999999</v>
      </c>
      <c r="J56" s="16">
        <v>0.66989403999999997</v>
      </c>
      <c r="K56" s="14">
        <v>66.722488339999998</v>
      </c>
      <c r="L56" s="16">
        <v>0.65372865999999996</v>
      </c>
      <c r="M56" s="14">
        <v>0.55953843000000003</v>
      </c>
      <c r="N56" s="16">
        <v>0.51557814999999996</v>
      </c>
      <c r="O56" s="14">
        <v>0</v>
      </c>
      <c r="P56" s="16">
        <v>0</v>
      </c>
      <c r="Q56" s="14">
        <v>0</v>
      </c>
      <c r="R56" s="16">
        <v>0</v>
      </c>
      <c r="S56" s="14">
        <v>0</v>
      </c>
      <c r="T56" s="16">
        <v>0</v>
      </c>
      <c r="U56" s="14">
        <v>0</v>
      </c>
      <c r="V56" s="16">
        <v>0</v>
      </c>
      <c r="W56" s="14">
        <v>0</v>
      </c>
      <c r="X56" s="16">
        <v>0</v>
      </c>
      <c r="Y56" s="17" t="s">
        <v>477</v>
      </c>
      <c r="Z56" s="18" t="s">
        <v>477</v>
      </c>
    </row>
    <row r="57" spans="1:26" x14ac:dyDescent="0.25">
      <c r="A57" s="11" t="s">
        <v>527</v>
      </c>
      <c r="B57" s="13">
        <v>6513</v>
      </c>
      <c r="C57" s="14">
        <f t="shared" si="1"/>
        <v>0</v>
      </c>
      <c r="D57" s="15">
        <v>6513</v>
      </c>
      <c r="E57" s="14">
        <v>2.1042866999999998</v>
      </c>
      <c r="F57" s="16">
        <v>0.28116707000000002</v>
      </c>
      <c r="G57" s="14">
        <v>8.0628507900000006</v>
      </c>
      <c r="H57" s="16">
        <v>0.72368920999999997</v>
      </c>
      <c r="I57" s="14">
        <v>42.075789759999999</v>
      </c>
      <c r="J57" s="16">
        <v>1.4982713000000001</v>
      </c>
      <c r="K57" s="14">
        <v>45.488761609999997</v>
      </c>
      <c r="L57" s="16">
        <v>1.60006089</v>
      </c>
      <c r="M57" s="14">
        <v>2.2554717700000002</v>
      </c>
      <c r="N57" s="16">
        <v>0.35541790000000001</v>
      </c>
      <c r="O57" s="14">
        <v>1.2839369999999999E-2</v>
      </c>
      <c r="P57" s="16">
        <v>1.2789480000000001E-2</v>
      </c>
      <c r="Q57" s="14">
        <v>0</v>
      </c>
      <c r="R57" s="16">
        <v>0</v>
      </c>
      <c r="S57" s="14">
        <v>0</v>
      </c>
      <c r="T57" s="16">
        <v>0</v>
      </c>
      <c r="U57" s="14">
        <v>0</v>
      </c>
      <c r="V57" s="16">
        <v>0</v>
      </c>
      <c r="W57" s="14">
        <v>0</v>
      </c>
      <c r="X57" s="16">
        <v>0</v>
      </c>
      <c r="Y57" s="17" t="s">
        <v>477</v>
      </c>
      <c r="Z57" s="18" t="s">
        <v>477</v>
      </c>
    </row>
    <row r="58" spans="1:26" x14ac:dyDescent="0.25">
      <c r="A58" s="11" t="s">
        <v>528</v>
      </c>
      <c r="B58" s="13">
        <v>7267</v>
      </c>
      <c r="C58" s="14">
        <f t="shared" si="1"/>
        <v>0</v>
      </c>
      <c r="D58" s="15">
        <v>7267</v>
      </c>
      <c r="E58" s="14">
        <v>0.15929191000000001</v>
      </c>
      <c r="F58" s="16">
        <v>5.2435589999999997E-2</v>
      </c>
      <c r="G58" s="14">
        <v>0.58910768000000002</v>
      </c>
      <c r="H58" s="16">
        <v>9.0043349999999994E-2</v>
      </c>
      <c r="I58" s="14">
        <v>6.6029348499999996</v>
      </c>
      <c r="J58" s="16">
        <v>0.42667119999999997</v>
      </c>
      <c r="K58" s="14">
        <v>92.648665559999998</v>
      </c>
      <c r="L58" s="16">
        <v>0.44939624</v>
      </c>
      <c r="M58" s="14">
        <v>0</v>
      </c>
      <c r="N58" s="16">
        <v>0</v>
      </c>
      <c r="O58" s="14">
        <v>0</v>
      </c>
      <c r="P58" s="16">
        <v>0</v>
      </c>
      <c r="Q58" s="14">
        <v>0</v>
      </c>
      <c r="R58" s="16">
        <v>0</v>
      </c>
      <c r="S58" s="14">
        <v>0</v>
      </c>
      <c r="T58" s="16">
        <v>0</v>
      </c>
      <c r="U58" s="14">
        <v>0</v>
      </c>
      <c r="V58" s="16">
        <v>0</v>
      </c>
      <c r="W58" s="14">
        <v>0</v>
      </c>
      <c r="X58" s="16">
        <v>0</v>
      </c>
      <c r="Y58" s="17" t="s">
        <v>477</v>
      </c>
      <c r="Z58" s="18" t="s">
        <v>477</v>
      </c>
    </row>
    <row r="59" spans="1:26" x14ac:dyDescent="0.25">
      <c r="A59" s="11" t="s">
        <v>529</v>
      </c>
      <c r="B59" s="13">
        <v>4826</v>
      </c>
      <c r="C59" s="14">
        <f t="shared" si="1"/>
        <v>0</v>
      </c>
      <c r="D59" s="15">
        <v>4826</v>
      </c>
      <c r="E59" s="14">
        <v>3.991575E-2</v>
      </c>
      <c r="F59" s="16">
        <v>5.6001700000000001E-2</v>
      </c>
      <c r="G59" s="14">
        <v>0.60467656999999997</v>
      </c>
      <c r="H59" s="16">
        <v>0.14155245999999999</v>
      </c>
      <c r="I59" s="14">
        <v>24.94043684</v>
      </c>
      <c r="J59" s="16">
        <v>0.77833794000000001</v>
      </c>
      <c r="K59" s="14">
        <v>72.360616440000001</v>
      </c>
      <c r="L59" s="16">
        <v>0.85274258999999997</v>
      </c>
      <c r="M59" s="14">
        <v>2.0543543999999998</v>
      </c>
      <c r="N59" s="16">
        <v>0.224692</v>
      </c>
      <c r="O59" s="14">
        <v>0</v>
      </c>
      <c r="P59" s="16">
        <v>0</v>
      </c>
      <c r="Q59" s="14">
        <v>0</v>
      </c>
      <c r="R59" s="16">
        <v>0</v>
      </c>
      <c r="S59" s="14">
        <v>0</v>
      </c>
      <c r="T59" s="16">
        <v>0</v>
      </c>
      <c r="U59" s="14">
        <v>0</v>
      </c>
      <c r="V59" s="16">
        <v>0</v>
      </c>
      <c r="W59" s="14">
        <v>0</v>
      </c>
      <c r="X59" s="16">
        <v>0</v>
      </c>
      <c r="Y59" s="17" t="s">
        <v>477</v>
      </c>
      <c r="Z59" s="18" t="s">
        <v>477</v>
      </c>
    </row>
    <row r="60" spans="1:26" x14ac:dyDescent="0.25">
      <c r="A60" s="11" t="s">
        <v>530</v>
      </c>
      <c r="B60" s="13">
        <v>4546</v>
      </c>
      <c r="C60" s="14">
        <f t="shared" si="1"/>
        <v>0</v>
      </c>
      <c r="D60" s="15">
        <v>4546</v>
      </c>
      <c r="E60" s="14">
        <v>3.7075376100000002</v>
      </c>
      <c r="F60" s="16">
        <v>0.47233204000000001</v>
      </c>
      <c r="G60" s="14">
        <v>8.2850670399999995</v>
      </c>
      <c r="H60" s="16">
        <v>0.84616809999999998</v>
      </c>
      <c r="I60" s="14">
        <v>16.5857548</v>
      </c>
      <c r="J60" s="16">
        <v>1.0557083</v>
      </c>
      <c r="K60" s="14">
        <v>62.315840219999998</v>
      </c>
      <c r="L60" s="16">
        <v>1.35183627</v>
      </c>
      <c r="M60" s="14">
        <v>8.9757935300000007</v>
      </c>
      <c r="N60" s="16">
        <v>0.75433320000000004</v>
      </c>
      <c r="O60" s="14">
        <v>0.13000680000000001</v>
      </c>
      <c r="P60" s="16">
        <v>7.8275570000000003E-2</v>
      </c>
      <c r="Q60" s="14">
        <v>0</v>
      </c>
      <c r="R60" s="16">
        <v>0</v>
      </c>
      <c r="S60" s="14">
        <v>0</v>
      </c>
      <c r="T60" s="16">
        <v>0</v>
      </c>
      <c r="U60" s="14">
        <v>0</v>
      </c>
      <c r="V60" s="16">
        <v>0</v>
      </c>
      <c r="W60" s="14">
        <v>0</v>
      </c>
      <c r="X60" s="16">
        <v>0</v>
      </c>
      <c r="Y60" s="17" t="s">
        <v>477</v>
      </c>
      <c r="Z60" s="18" t="s">
        <v>477</v>
      </c>
    </row>
    <row r="61" spans="1:26" x14ac:dyDescent="0.25">
      <c r="A61" s="11" t="s">
        <v>531</v>
      </c>
      <c r="B61" s="13">
        <v>6525</v>
      </c>
      <c r="C61" s="14">
        <f t="shared" si="1"/>
        <v>0</v>
      </c>
      <c r="D61" s="15">
        <v>6525</v>
      </c>
      <c r="E61" s="14">
        <v>8.8877449999999997E-2</v>
      </c>
      <c r="F61" s="16">
        <v>3.4188200000000002E-2</v>
      </c>
      <c r="G61" s="14">
        <v>2.6305970799999998</v>
      </c>
      <c r="H61" s="16">
        <v>0.24612914</v>
      </c>
      <c r="I61" s="14">
        <v>86.291087759999996</v>
      </c>
      <c r="J61" s="16">
        <v>0.41800043999999997</v>
      </c>
      <c r="K61" s="14">
        <v>10.96629987</v>
      </c>
      <c r="L61" s="16">
        <v>0.36704681</v>
      </c>
      <c r="M61" s="14">
        <v>2.313784E-2</v>
      </c>
      <c r="N61" s="16">
        <v>1.1866120000000001E-2</v>
      </c>
      <c r="O61" s="14">
        <v>0</v>
      </c>
      <c r="P61" s="16">
        <v>0</v>
      </c>
      <c r="Q61" s="14">
        <v>0</v>
      </c>
      <c r="R61" s="16">
        <v>0</v>
      </c>
      <c r="S61" s="14">
        <v>0</v>
      </c>
      <c r="T61" s="16">
        <v>0</v>
      </c>
      <c r="U61" s="14">
        <v>0</v>
      </c>
      <c r="V61" s="16">
        <v>0</v>
      </c>
      <c r="W61" s="14">
        <v>0</v>
      </c>
      <c r="X61" s="16">
        <v>0</v>
      </c>
      <c r="Y61" s="17" t="s">
        <v>477</v>
      </c>
      <c r="Z61" s="18" t="s">
        <v>477</v>
      </c>
    </row>
    <row r="62" spans="1:26" x14ac:dyDescent="0.25">
      <c r="A62" s="11" t="s">
        <v>532</v>
      </c>
      <c r="B62" s="13">
        <v>4476</v>
      </c>
      <c r="C62" s="14">
        <f t="shared" si="1"/>
        <v>0</v>
      </c>
      <c r="D62" s="15">
        <v>4476</v>
      </c>
      <c r="E62" s="14">
        <v>2.9335481200000002</v>
      </c>
      <c r="F62" s="16">
        <v>0.1001828</v>
      </c>
      <c r="G62" s="14">
        <v>12.203243909999999</v>
      </c>
      <c r="H62" s="16">
        <v>0.15068012</v>
      </c>
      <c r="I62" s="14">
        <v>29.736992109999999</v>
      </c>
      <c r="J62" s="16">
        <v>0.16096210999999999</v>
      </c>
      <c r="K62" s="14">
        <v>54.495951859999998</v>
      </c>
      <c r="L62" s="16">
        <v>0.12467461000000001</v>
      </c>
      <c r="M62" s="14">
        <v>0.63026400000000005</v>
      </c>
      <c r="N62" s="16">
        <v>9.895263E-2</v>
      </c>
      <c r="O62" s="14">
        <v>0</v>
      </c>
      <c r="P62" s="16">
        <v>0</v>
      </c>
      <c r="Q62" s="14">
        <v>0</v>
      </c>
      <c r="R62" s="16">
        <v>0</v>
      </c>
      <c r="S62" s="14">
        <v>0</v>
      </c>
      <c r="T62" s="16">
        <v>0</v>
      </c>
      <c r="U62" s="14">
        <v>0</v>
      </c>
      <c r="V62" s="16">
        <v>0</v>
      </c>
      <c r="W62" s="14">
        <v>0</v>
      </c>
      <c r="X62" s="16">
        <v>0</v>
      </c>
      <c r="Y62" s="17" t="s">
        <v>477</v>
      </c>
      <c r="Z62" s="18" t="s">
        <v>477</v>
      </c>
    </row>
    <row r="63" spans="1:26" x14ac:dyDescent="0.25">
      <c r="A63" s="11" t="s">
        <v>533</v>
      </c>
      <c r="B63" s="13">
        <v>5324</v>
      </c>
      <c r="C63" s="14">
        <f t="shared" si="1"/>
        <v>0</v>
      </c>
      <c r="D63" s="15">
        <v>5324</v>
      </c>
      <c r="E63" s="14">
        <v>8.4666279999999997E-2</v>
      </c>
      <c r="F63" s="16">
        <v>8.3513920000000005E-2</v>
      </c>
      <c r="G63" s="14">
        <v>8.4666279999999997E-2</v>
      </c>
      <c r="H63" s="16">
        <v>8.3513920000000005E-2</v>
      </c>
      <c r="I63" s="14">
        <v>70.179398620000001</v>
      </c>
      <c r="J63" s="16">
        <v>0.21048818</v>
      </c>
      <c r="K63" s="14">
        <v>29.651268819999999</v>
      </c>
      <c r="L63" s="16">
        <v>0.18593058000000001</v>
      </c>
      <c r="M63" s="14">
        <v>0</v>
      </c>
      <c r="N63" s="16">
        <v>0</v>
      </c>
      <c r="O63" s="14">
        <v>0</v>
      </c>
      <c r="P63" s="16">
        <v>0</v>
      </c>
      <c r="Q63" s="14">
        <v>0</v>
      </c>
      <c r="R63" s="16">
        <v>0</v>
      </c>
      <c r="S63" s="14">
        <v>0</v>
      </c>
      <c r="T63" s="16">
        <v>0</v>
      </c>
      <c r="U63" s="14">
        <v>0</v>
      </c>
      <c r="V63" s="16">
        <v>0</v>
      </c>
      <c r="W63" s="14">
        <v>0</v>
      </c>
      <c r="X63" s="16">
        <v>0</v>
      </c>
      <c r="Y63" s="17" t="s">
        <v>477</v>
      </c>
      <c r="Z63" s="18" t="s">
        <v>477</v>
      </c>
    </row>
    <row r="64" spans="1:26" x14ac:dyDescent="0.25">
      <c r="A64" s="11" t="s">
        <v>534</v>
      </c>
      <c r="B64" s="13">
        <v>3634</v>
      </c>
      <c r="C64" s="14">
        <f t="shared" si="1"/>
        <v>0</v>
      </c>
      <c r="D64" s="15">
        <v>3634</v>
      </c>
      <c r="E64" s="14">
        <v>0</v>
      </c>
      <c r="F64" s="16">
        <v>0</v>
      </c>
      <c r="G64" s="14">
        <v>0</v>
      </c>
      <c r="H64" s="16">
        <v>0</v>
      </c>
      <c r="I64" s="14">
        <v>0.30733960999999999</v>
      </c>
      <c r="J64" s="16">
        <v>5.6225669999999998E-2</v>
      </c>
      <c r="K64" s="14">
        <v>6.0805665500000003</v>
      </c>
      <c r="L64" s="16">
        <v>0.15484624999999999</v>
      </c>
      <c r="M64" s="14">
        <v>93.551686489999994</v>
      </c>
      <c r="N64" s="16">
        <v>0.14856900000000001</v>
      </c>
      <c r="O64" s="14">
        <v>6.0407349999999999E-2</v>
      </c>
      <c r="P64" s="16">
        <v>4.4113529999999998E-2</v>
      </c>
      <c r="Q64" s="14">
        <v>0</v>
      </c>
      <c r="R64" s="16">
        <v>0</v>
      </c>
      <c r="S64" s="14">
        <v>0</v>
      </c>
      <c r="T64" s="16">
        <v>0</v>
      </c>
      <c r="U64" s="14">
        <v>0</v>
      </c>
      <c r="V64" s="16">
        <v>0</v>
      </c>
      <c r="W64" s="14">
        <v>0</v>
      </c>
      <c r="X64" s="16">
        <v>0</v>
      </c>
      <c r="Y64" s="17" t="s">
        <v>477</v>
      </c>
      <c r="Z64" s="18" t="s">
        <v>477</v>
      </c>
    </row>
    <row r="65" spans="1:26" x14ac:dyDescent="0.25">
      <c r="A65" s="11" t="s">
        <v>535</v>
      </c>
      <c r="B65" s="13">
        <v>5325</v>
      </c>
      <c r="C65" s="14">
        <f t="shared" si="1"/>
        <v>0</v>
      </c>
      <c r="D65" s="15">
        <v>5325</v>
      </c>
      <c r="E65" s="14">
        <v>0.23649777</v>
      </c>
      <c r="F65" s="16">
        <v>6.8514160000000005E-2</v>
      </c>
      <c r="G65" s="14">
        <v>7.6263410599999997</v>
      </c>
      <c r="H65" s="16">
        <v>0.51700376999999997</v>
      </c>
      <c r="I65" s="14">
        <v>84.548565800000006</v>
      </c>
      <c r="J65" s="16">
        <v>0.77773413000000002</v>
      </c>
      <c r="K65" s="14">
        <v>7.5477504199999998</v>
      </c>
      <c r="L65" s="16">
        <v>0.76597461</v>
      </c>
      <c r="M65" s="14">
        <v>4.0844949999999998E-2</v>
      </c>
      <c r="N65" s="16">
        <v>2.9058759999999999E-2</v>
      </c>
      <c r="O65" s="14">
        <v>0</v>
      </c>
      <c r="P65" s="16">
        <v>0</v>
      </c>
      <c r="Q65" s="14">
        <v>0</v>
      </c>
      <c r="R65" s="16">
        <v>0</v>
      </c>
      <c r="S65" s="14">
        <v>0</v>
      </c>
      <c r="T65" s="16">
        <v>0</v>
      </c>
      <c r="U65" s="14">
        <v>0</v>
      </c>
      <c r="V65" s="16">
        <v>0</v>
      </c>
      <c r="W65" s="14">
        <v>0</v>
      </c>
      <c r="X65" s="16">
        <v>0</v>
      </c>
      <c r="Y65" s="17" t="s">
        <v>477</v>
      </c>
      <c r="Z65" s="18" t="s">
        <v>477</v>
      </c>
    </row>
    <row r="66" spans="1:26" x14ac:dyDescent="0.25">
      <c r="A66" s="11" t="s">
        <v>536</v>
      </c>
      <c r="B66" s="13">
        <v>5665</v>
      </c>
      <c r="C66" s="14">
        <f t="shared" si="1"/>
        <v>0</v>
      </c>
      <c r="D66" s="15">
        <v>5665</v>
      </c>
      <c r="E66" s="14">
        <v>0</v>
      </c>
      <c r="F66" s="16">
        <v>0</v>
      </c>
      <c r="G66" s="14">
        <v>0</v>
      </c>
      <c r="H66" s="16">
        <v>0</v>
      </c>
      <c r="I66" s="14">
        <v>83.737805620000003</v>
      </c>
      <c r="J66" s="16">
        <v>0.13353328</v>
      </c>
      <c r="K66" s="14">
        <v>16.26219438</v>
      </c>
      <c r="L66" s="16">
        <v>0.13353328</v>
      </c>
      <c r="M66" s="14">
        <v>0</v>
      </c>
      <c r="N66" s="16">
        <v>0</v>
      </c>
      <c r="O66" s="14">
        <v>0</v>
      </c>
      <c r="P66" s="16">
        <v>0</v>
      </c>
      <c r="Q66" s="14">
        <v>0</v>
      </c>
      <c r="R66" s="16">
        <v>0</v>
      </c>
      <c r="S66" s="14">
        <v>0</v>
      </c>
      <c r="T66" s="16">
        <v>0</v>
      </c>
      <c r="U66" s="14">
        <v>0</v>
      </c>
      <c r="V66" s="16">
        <v>0</v>
      </c>
      <c r="W66" s="14">
        <v>0</v>
      </c>
      <c r="X66" s="16">
        <v>0</v>
      </c>
      <c r="Y66" s="17" t="s">
        <v>477</v>
      </c>
      <c r="Z66" s="18" t="s">
        <v>477</v>
      </c>
    </row>
    <row r="67" spans="1:26" x14ac:dyDescent="0.25">
      <c r="A67" s="11" t="s">
        <v>537</v>
      </c>
      <c r="B67" s="13">
        <v>6971</v>
      </c>
      <c r="C67" s="14">
        <f t="shared" si="1"/>
        <v>0</v>
      </c>
      <c r="D67" s="15">
        <v>6971</v>
      </c>
      <c r="E67" s="14">
        <v>2.4552825299999999</v>
      </c>
      <c r="F67" s="16">
        <v>0.27365555000000003</v>
      </c>
      <c r="G67" s="14">
        <v>6.5675244900000003</v>
      </c>
      <c r="H67" s="16">
        <v>0.38034631000000002</v>
      </c>
      <c r="I67" s="14">
        <v>15.92857465</v>
      </c>
      <c r="J67" s="16">
        <v>0.54559025000000005</v>
      </c>
      <c r="K67" s="14">
        <v>50.209218980000003</v>
      </c>
      <c r="L67" s="16">
        <v>0.80740089000000004</v>
      </c>
      <c r="M67" s="14">
        <v>24.83939934</v>
      </c>
      <c r="N67" s="16">
        <v>0.80538321999999996</v>
      </c>
      <c r="O67" s="14">
        <v>0</v>
      </c>
      <c r="P67" s="16">
        <v>0</v>
      </c>
      <c r="Q67" s="14">
        <v>0</v>
      </c>
      <c r="R67" s="16">
        <v>0</v>
      </c>
      <c r="S67" s="14">
        <v>0</v>
      </c>
      <c r="T67" s="16">
        <v>0</v>
      </c>
      <c r="U67" s="14">
        <v>0</v>
      </c>
      <c r="V67" s="16">
        <v>0</v>
      </c>
      <c r="W67" s="14">
        <v>0</v>
      </c>
      <c r="X67" s="16">
        <v>0</v>
      </c>
      <c r="Y67" s="17" t="s">
        <v>477</v>
      </c>
      <c r="Z67" s="18" t="s">
        <v>477</v>
      </c>
    </row>
    <row r="68" spans="1:26" x14ac:dyDescent="0.25">
      <c r="A68" s="11" t="s">
        <v>538</v>
      </c>
      <c r="B68" s="13">
        <v>12083</v>
      </c>
      <c r="C68" s="14">
        <f t="shared" si="1"/>
        <v>0</v>
      </c>
      <c r="D68" s="15">
        <v>12083</v>
      </c>
      <c r="E68" s="14">
        <v>0.91303184000000004</v>
      </c>
      <c r="F68" s="16">
        <v>5.3151469999999999E-2</v>
      </c>
      <c r="G68" s="14">
        <v>3.4906385900000001</v>
      </c>
      <c r="H68" s="16">
        <v>7.7340130000000007E-2</v>
      </c>
      <c r="I68" s="14">
        <v>16.302165089999999</v>
      </c>
      <c r="J68" s="16">
        <v>0.10469758999999999</v>
      </c>
      <c r="K68" s="14">
        <v>60.68590906</v>
      </c>
      <c r="L68" s="16">
        <v>0.12362655</v>
      </c>
      <c r="M68" s="14">
        <v>18.017653769999999</v>
      </c>
      <c r="N68" s="16">
        <v>0.10489544000000001</v>
      </c>
      <c r="O68" s="14">
        <v>0.59060164000000004</v>
      </c>
      <c r="P68" s="16">
        <v>4.2655150000000003E-2</v>
      </c>
      <c r="Q68" s="14">
        <v>0</v>
      </c>
      <c r="R68" s="16">
        <v>0</v>
      </c>
      <c r="S68" s="14">
        <v>0</v>
      </c>
      <c r="T68" s="16">
        <v>0</v>
      </c>
      <c r="U68" s="14">
        <v>0</v>
      </c>
      <c r="V68" s="16">
        <v>0</v>
      </c>
      <c r="W68" s="14">
        <v>0</v>
      </c>
      <c r="X68" s="16">
        <v>0</v>
      </c>
      <c r="Y68" s="17" t="s">
        <v>477</v>
      </c>
      <c r="Z68" s="18" t="s">
        <v>477</v>
      </c>
    </row>
    <row r="69" spans="1:26" x14ac:dyDescent="0.25">
      <c r="A69" s="11" t="s">
        <v>539</v>
      </c>
      <c r="B69" s="13">
        <v>4876</v>
      </c>
      <c r="C69" s="14">
        <f t="shared" si="1"/>
        <v>0</v>
      </c>
      <c r="D69" s="15">
        <v>4876</v>
      </c>
      <c r="E69" s="14">
        <v>1.4321760800000001</v>
      </c>
      <c r="F69" s="16">
        <v>0.28123943000000001</v>
      </c>
      <c r="G69" s="14">
        <v>8.9040508500000008</v>
      </c>
      <c r="H69" s="16">
        <v>0.54419972000000005</v>
      </c>
      <c r="I69" s="14">
        <v>74.786775899999995</v>
      </c>
      <c r="J69" s="16">
        <v>0.88997475999999998</v>
      </c>
      <c r="K69" s="14">
        <v>14.876997169999999</v>
      </c>
      <c r="L69" s="16">
        <v>0.65503747999999995</v>
      </c>
      <c r="M69" s="14">
        <v>0</v>
      </c>
      <c r="N69" s="16">
        <v>0</v>
      </c>
      <c r="O69" s="14">
        <v>0</v>
      </c>
      <c r="P69" s="16">
        <v>0</v>
      </c>
      <c r="Q69" s="14">
        <v>0</v>
      </c>
      <c r="R69" s="16">
        <v>0</v>
      </c>
      <c r="S69" s="14">
        <v>0</v>
      </c>
      <c r="T69" s="16">
        <v>0</v>
      </c>
      <c r="U69" s="14">
        <v>0</v>
      </c>
      <c r="V69" s="16">
        <v>0</v>
      </c>
      <c r="W69" s="14">
        <v>0</v>
      </c>
      <c r="X69" s="16">
        <v>0</v>
      </c>
      <c r="Y69" s="17" t="s">
        <v>477</v>
      </c>
      <c r="Z69" s="18" t="s">
        <v>477</v>
      </c>
    </row>
    <row r="70" spans="1:26" x14ac:dyDescent="0.25">
      <c r="A70" s="11" t="s">
        <v>540</v>
      </c>
      <c r="B70" s="13">
        <v>6036</v>
      </c>
      <c r="C70" s="14">
        <f t="shared" si="1"/>
        <v>0</v>
      </c>
      <c r="D70" s="15">
        <v>6036</v>
      </c>
      <c r="E70" s="14">
        <v>0.17578207000000001</v>
      </c>
      <c r="F70" s="16">
        <v>7.5640479999999996E-2</v>
      </c>
      <c r="G70" s="14">
        <v>6.6158712900000003</v>
      </c>
      <c r="H70" s="16">
        <v>0.31993085999999998</v>
      </c>
      <c r="I70" s="14">
        <v>79.725399589999995</v>
      </c>
      <c r="J70" s="16">
        <v>1.4684220800000001</v>
      </c>
      <c r="K70" s="14">
        <v>13.42228987</v>
      </c>
      <c r="L70" s="16">
        <v>1.50047306</v>
      </c>
      <c r="M70" s="14">
        <v>6.065719E-2</v>
      </c>
      <c r="N70" s="16">
        <v>4.1796E-2</v>
      </c>
      <c r="O70" s="14">
        <v>0</v>
      </c>
      <c r="P70" s="16">
        <v>0</v>
      </c>
      <c r="Q70" s="14">
        <v>0</v>
      </c>
      <c r="R70" s="16">
        <v>0</v>
      </c>
      <c r="S70" s="14">
        <v>0</v>
      </c>
      <c r="T70" s="16">
        <v>0</v>
      </c>
      <c r="U70" s="14">
        <v>0</v>
      </c>
      <c r="V70" s="16">
        <v>0</v>
      </c>
      <c r="W70" s="14">
        <v>0</v>
      </c>
      <c r="X70" s="16">
        <v>0</v>
      </c>
      <c r="Y70" s="17" t="s">
        <v>477</v>
      </c>
      <c r="Z70" s="18" t="s">
        <v>477</v>
      </c>
    </row>
    <row r="71" spans="1:26" x14ac:dyDescent="0.25">
      <c r="A71" s="11" t="s">
        <v>541</v>
      </c>
      <c r="B71" s="13">
        <v>6115</v>
      </c>
      <c r="C71" s="14">
        <f t="shared" si="1"/>
        <v>0</v>
      </c>
      <c r="D71" s="15">
        <v>6115</v>
      </c>
      <c r="E71" s="14">
        <v>4.7528790000000001E-2</v>
      </c>
      <c r="F71" s="16">
        <v>2.6998060000000001E-2</v>
      </c>
      <c r="G71" s="14">
        <v>1.9028573099999999</v>
      </c>
      <c r="H71" s="16">
        <v>0.32760465</v>
      </c>
      <c r="I71" s="14">
        <v>7.8898086999999997</v>
      </c>
      <c r="J71" s="16">
        <v>0.81579175000000004</v>
      </c>
      <c r="K71" s="14">
        <v>89.958562079999993</v>
      </c>
      <c r="L71" s="16">
        <v>1.03172234</v>
      </c>
      <c r="M71" s="14">
        <v>0.14270252999999999</v>
      </c>
      <c r="N71" s="16">
        <v>4.636887E-2</v>
      </c>
      <c r="O71" s="14">
        <v>5.8540580000000002E-2</v>
      </c>
      <c r="P71" s="16">
        <v>2.3213830000000001E-2</v>
      </c>
      <c r="Q71" s="14">
        <v>0</v>
      </c>
      <c r="R71" s="16">
        <v>0</v>
      </c>
      <c r="S71" s="14">
        <v>0</v>
      </c>
      <c r="T71" s="16">
        <v>0</v>
      </c>
      <c r="U71" s="14">
        <v>0</v>
      </c>
      <c r="V71" s="16">
        <v>0</v>
      </c>
      <c r="W71" s="14">
        <v>0</v>
      </c>
      <c r="X71" s="16">
        <v>0</v>
      </c>
      <c r="Y71" s="17" t="s">
        <v>477</v>
      </c>
      <c r="Z71" s="18" t="s">
        <v>477</v>
      </c>
    </row>
    <row r="72" spans="1:26" x14ac:dyDescent="0.25">
      <c r="A72" s="11" t="s">
        <v>542</v>
      </c>
      <c r="B72" s="13">
        <v>7708</v>
      </c>
      <c r="C72" s="14">
        <f t="shared" si="1"/>
        <v>0</v>
      </c>
      <c r="D72" s="15">
        <v>7708</v>
      </c>
      <c r="E72" s="14">
        <v>0</v>
      </c>
      <c r="F72" s="16">
        <v>0</v>
      </c>
      <c r="G72" s="14">
        <v>0</v>
      </c>
      <c r="H72" s="16">
        <v>0</v>
      </c>
      <c r="I72" s="14">
        <v>35.396457929999997</v>
      </c>
      <c r="J72" s="16">
        <v>0.67060662000000004</v>
      </c>
      <c r="K72" s="14">
        <v>64.603542070000003</v>
      </c>
      <c r="L72" s="16">
        <v>0.67060662000000004</v>
      </c>
      <c r="M72" s="14">
        <v>0</v>
      </c>
      <c r="N72" s="16">
        <v>0</v>
      </c>
      <c r="O72" s="14">
        <v>0</v>
      </c>
      <c r="P72" s="16">
        <v>0</v>
      </c>
      <c r="Q72" s="14">
        <v>0</v>
      </c>
      <c r="R72" s="16">
        <v>0</v>
      </c>
      <c r="S72" s="14">
        <v>0</v>
      </c>
      <c r="T72" s="16">
        <v>0</v>
      </c>
      <c r="U72" s="14">
        <v>0</v>
      </c>
      <c r="V72" s="16">
        <v>0</v>
      </c>
      <c r="W72" s="14">
        <v>0</v>
      </c>
      <c r="X72" s="16">
        <v>0</v>
      </c>
      <c r="Y72" s="17" t="s">
        <v>477</v>
      </c>
      <c r="Z72" s="18" t="s">
        <v>477</v>
      </c>
    </row>
    <row r="73" spans="1:26" x14ac:dyDescent="0.25">
      <c r="A73" s="11" t="s">
        <v>543</v>
      </c>
      <c r="B73" s="13">
        <v>8249</v>
      </c>
      <c r="C73" s="14">
        <f t="shared" si="1"/>
        <v>0</v>
      </c>
      <c r="D73" s="15">
        <v>8249</v>
      </c>
      <c r="E73" s="14">
        <v>0.22361982999999999</v>
      </c>
      <c r="F73" s="16">
        <v>6.7881720000000006E-2</v>
      </c>
      <c r="G73" s="14">
        <v>0.64416954000000004</v>
      </c>
      <c r="H73" s="16">
        <v>0.16957638</v>
      </c>
      <c r="I73" s="14">
        <v>23.77769142</v>
      </c>
      <c r="J73" s="16">
        <v>0.98596444999999999</v>
      </c>
      <c r="K73" s="14">
        <v>72.927226480000002</v>
      </c>
      <c r="L73" s="16">
        <v>0.96793295999999995</v>
      </c>
      <c r="M73" s="14">
        <v>2.42729273</v>
      </c>
      <c r="N73" s="16">
        <v>0.35668593999999998</v>
      </c>
      <c r="O73" s="14">
        <v>0</v>
      </c>
      <c r="P73" s="16">
        <v>0</v>
      </c>
      <c r="Q73" s="14">
        <v>0</v>
      </c>
      <c r="R73" s="16">
        <v>0</v>
      </c>
      <c r="S73" s="14">
        <v>0</v>
      </c>
      <c r="T73" s="16">
        <v>0</v>
      </c>
      <c r="U73" s="14">
        <v>0</v>
      </c>
      <c r="V73" s="16">
        <v>0</v>
      </c>
      <c r="W73" s="14">
        <v>0</v>
      </c>
      <c r="X73" s="16">
        <v>0</v>
      </c>
      <c r="Y73" s="17" t="s">
        <v>477</v>
      </c>
      <c r="Z73" s="18" t="s">
        <v>477</v>
      </c>
    </row>
    <row r="74" spans="1:26" x14ac:dyDescent="0.25">
      <c r="A74" s="11" t="s">
        <v>544</v>
      </c>
      <c r="B74" s="13">
        <v>4692</v>
      </c>
      <c r="C74" s="14">
        <f t="shared" si="1"/>
        <v>0</v>
      </c>
      <c r="D74" s="15">
        <v>4692</v>
      </c>
      <c r="E74" s="14">
        <v>3.2518876900000002</v>
      </c>
      <c r="F74" s="16">
        <v>0.17726167000000001</v>
      </c>
      <c r="G74" s="14">
        <v>10.79221079</v>
      </c>
      <c r="H74" s="16">
        <v>0.29496270000000002</v>
      </c>
      <c r="I74" s="14">
        <v>27.253318360000002</v>
      </c>
      <c r="J74" s="16">
        <v>0.32340869999999999</v>
      </c>
      <c r="K74" s="14">
        <v>56.483115470000001</v>
      </c>
      <c r="L74" s="16">
        <v>0.27481000999999999</v>
      </c>
      <c r="M74" s="14">
        <v>2.2194676900000001</v>
      </c>
      <c r="N74" s="16">
        <v>0.18062167000000001</v>
      </c>
      <c r="O74" s="14">
        <v>0</v>
      </c>
      <c r="P74" s="16">
        <v>0</v>
      </c>
      <c r="Q74" s="14">
        <v>0</v>
      </c>
      <c r="R74" s="16">
        <v>0</v>
      </c>
      <c r="S74" s="14">
        <v>0</v>
      </c>
      <c r="T74" s="16">
        <v>0</v>
      </c>
      <c r="U74" s="14">
        <v>0</v>
      </c>
      <c r="V74" s="16">
        <v>0</v>
      </c>
      <c r="W74" s="14">
        <v>0</v>
      </c>
      <c r="X74" s="16">
        <v>0</v>
      </c>
      <c r="Y74" s="17" t="s">
        <v>477</v>
      </c>
      <c r="Z74" s="18" t="s">
        <v>477</v>
      </c>
    </row>
    <row r="75" spans="1:26" x14ac:dyDescent="0.25">
      <c r="A75" s="11" t="s">
        <v>545</v>
      </c>
      <c r="B75" s="13">
        <v>5375</v>
      </c>
      <c r="C75" s="14">
        <f t="shared" si="1"/>
        <v>0</v>
      </c>
      <c r="D75" s="15">
        <v>5375</v>
      </c>
      <c r="E75" s="14">
        <v>4.3306981699999998</v>
      </c>
      <c r="F75" s="16">
        <v>0.33864362999999997</v>
      </c>
      <c r="G75" s="14">
        <v>10.585145470000001</v>
      </c>
      <c r="H75" s="16">
        <v>0.76639681000000004</v>
      </c>
      <c r="I75" s="14">
        <v>19.571694770000001</v>
      </c>
      <c r="J75" s="16">
        <v>1.25406062</v>
      </c>
      <c r="K75" s="14">
        <v>60.949174069999998</v>
      </c>
      <c r="L75" s="16">
        <v>1.72971717</v>
      </c>
      <c r="M75" s="14">
        <v>4.5632875100000003</v>
      </c>
      <c r="N75" s="16">
        <v>0.43964337999999997</v>
      </c>
      <c r="O75" s="14">
        <v>0</v>
      </c>
      <c r="P75" s="16">
        <v>0</v>
      </c>
      <c r="Q75" s="14">
        <v>0</v>
      </c>
      <c r="R75" s="16">
        <v>0</v>
      </c>
      <c r="S75" s="14">
        <v>0</v>
      </c>
      <c r="T75" s="16">
        <v>0</v>
      </c>
      <c r="U75" s="14">
        <v>0</v>
      </c>
      <c r="V75" s="16">
        <v>0</v>
      </c>
      <c r="W75" s="14">
        <v>0</v>
      </c>
      <c r="X75" s="16">
        <v>0</v>
      </c>
      <c r="Y75" s="17" t="s">
        <v>477</v>
      </c>
      <c r="Z75" s="18" t="s">
        <v>477</v>
      </c>
    </row>
    <row r="76" spans="1:26" x14ac:dyDescent="0.25">
      <c r="A76" s="11" t="s">
        <v>546</v>
      </c>
      <c r="B76" s="13">
        <v>14167</v>
      </c>
      <c r="C76" s="14">
        <f t="shared" si="1"/>
        <v>0</v>
      </c>
      <c r="D76" s="15">
        <v>14167</v>
      </c>
      <c r="E76" s="14">
        <v>0.56720113000000005</v>
      </c>
      <c r="F76" s="16">
        <v>9.4137780000000004E-2</v>
      </c>
      <c r="G76" s="14">
        <v>2.54028477</v>
      </c>
      <c r="H76" s="16">
        <v>0.28094057</v>
      </c>
      <c r="I76" s="14">
        <v>10.63485333</v>
      </c>
      <c r="J76" s="16">
        <v>0.69100315000000001</v>
      </c>
      <c r="K76" s="14">
        <v>53.390321810000003</v>
      </c>
      <c r="L76" s="16">
        <v>0.78631770999999995</v>
      </c>
      <c r="M76" s="14">
        <v>31.398945489999999</v>
      </c>
      <c r="N76" s="16">
        <v>0.75723956999999997</v>
      </c>
      <c r="O76" s="14">
        <v>1.4683934700000001</v>
      </c>
      <c r="P76" s="16">
        <v>9.9241449999999995E-2</v>
      </c>
      <c r="Q76" s="14">
        <v>0</v>
      </c>
      <c r="R76" s="16">
        <v>0</v>
      </c>
      <c r="S76" s="14">
        <v>0</v>
      </c>
      <c r="T76" s="16">
        <v>0</v>
      </c>
      <c r="U76" s="14">
        <v>0</v>
      </c>
      <c r="V76" s="16">
        <v>0</v>
      </c>
      <c r="W76" s="14">
        <v>0</v>
      </c>
      <c r="X76" s="16">
        <v>0</v>
      </c>
      <c r="Y76" s="17" t="s">
        <v>477</v>
      </c>
      <c r="Z76" s="18" t="s">
        <v>477</v>
      </c>
    </row>
    <row r="77" spans="1:26" x14ac:dyDescent="0.25">
      <c r="A77" s="11" t="s">
        <v>547</v>
      </c>
      <c r="B77" s="13">
        <v>6062</v>
      </c>
      <c r="C77" s="14">
        <f t="shared" si="1"/>
        <v>0</v>
      </c>
      <c r="D77" s="15">
        <v>6062</v>
      </c>
      <c r="E77" s="14">
        <v>7.5192389100000003</v>
      </c>
      <c r="F77" s="16">
        <v>0.56995565999999998</v>
      </c>
      <c r="G77" s="14">
        <v>9.6926085400000002</v>
      </c>
      <c r="H77" s="16">
        <v>0.52466427999999998</v>
      </c>
      <c r="I77" s="14">
        <v>20.67468899</v>
      </c>
      <c r="J77" s="16">
        <v>0.74971001999999998</v>
      </c>
      <c r="K77" s="14">
        <v>61.276482639999998</v>
      </c>
      <c r="L77" s="16">
        <v>1.1550363100000001</v>
      </c>
      <c r="M77" s="14">
        <v>0.83698092000000002</v>
      </c>
      <c r="N77" s="16">
        <v>0.12483403</v>
      </c>
      <c r="O77" s="14">
        <v>0</v>
      </c>
      <c r="P77" s="16">
        <v>0</v>
      </c>
      <c r="Q77" s="14">
        <v>0</v>
      </c>
      <c r="R77" s="16">
        <v>0</v>
      </c>
      <c r="S77" s="14">
        <v>0</v>
      </c>
      <c r="T77" s="16">
        <v>0</v>
      </c>
      <c r="U77" s="14">
        <v>0</v>
      </c>
      <c r="V77" s="16">
        <v>0</v>
      </c>
      <c r="W77" s="14">
        <v>0</v>
      </c>
      <c r="X77" s="16">
        <v>0</v>
      </c>
      <c r="Y77" s="17" t="s">
        <v>477</v>
      </c>
      <c r="Z77" s="18" t="s">
        <v>477</v>
      </c>
    </row>
    <row r="78" spans="1:26" x14ac:dyDescent="0.25">
      <c r="A78" s="11" t="s">
        <v>548</v>
      </c>
      <c r="B78" s="13">
        <v>5826</v>
      </c>
      <c r="C78" s="14">
        <f t="shared" si="1"/>
        <v>0</v>
      </c>
      <c r="D78" s="15">
        <v>5826</v>
      </c>
      <c r="E78" s="14">
        <v>0.25957677000000001</v>
      </c>
      <c r="F78" s="16">
        <v>0.10582128</v>
      </c>
      <c r="G78" s="14">
        <v>1.56999018</v>
      </c>
      <c r="H78" s="16">
        <v>0.41606142000000002</v>
      </c>
      <c r="I78" s="14">
        <v>7.2750224799999996</v>
      </c>
      <c r="J78" s="16">
        <v>1.7320137200000001</v>
      </c>
      <c r="K78" s="14">
        <v>85.483975760000007</v>
      </c>
      <c r="L78" s="16">
        <v>2.9133787799999999</v>
      </c>
      <c r="M78" s="14">
        <v>1.2418810000000001E-2</v>
      </c>
      <c r="N78" s="16">
        <v>1.2412339999999999E-2</v>
      </c>
      <c r="O78" s="14">
        <v>0</v>
      </c>
      <c r="P78" s="16">
        <v>0</v>
      </c>
      <c r="Q78" s="14">
        <v>0</v>
      </c>
      <c r="R78" s="16">
        <v>0</v>
      </c>
      <c r="S78" s="14">
        <v>5.3990159999999996</v>
      </c>
      <c r="T78" s="16">
        <v>2.0531024800000002</v>
      </c>
      <c r="U78" s="14">
        <v>0</v>
      </c>
      <c r="V78" s="16">
        <v>0</v>
      </c>
      <c r="W78" s="14">
        <v>0</v>
      </c>
      <c r="X78" s="16">
        <v>0</v>
      </c>
      <c r="Y78" s="17" t="s">
        <v>477</v>
      </c>
      <c r="Z78" s="18" t="s">
        <v>477</v>
      </c>
    </row>
    <row r="79" spans="1:26" ht="24.95" customHeight="1" x14ac:dyDescent="0.25">
      <c r="A79" s="11" t="s">
        <v>549</v>
      </c>
      <c r="B79" s="13">
        <v>1657</v>
      </c>
      <c r="C79" s="14">
        <f t="shared" si="1"/>
        <v>0</v>
      </c>
      <c r="D79" s="15">
        <v>1657</v>
      </c>
      <c r="E79" s="14">
        <v>4.1351074800000003</v>
      </c>
      <c r="F79" s="16">
        <v>0.97748219999999997</v>
      </c>
      <c r="G79" s="14">
        <v>17.247003150000001</v>
      </c>
      <c r="H79" s="16">
        <v>2.2068907800000002</v>
      </c>
      <c r="I79" s="14">
        <v>71.130552300000005</v>
      </c>
      <c r="J79" s="16">
        <v>3.29726059</v>
      </c>
      <c r="K79" s="14">
        <v>7.1736070400000003</v>
      </c>
      <c r="L79" s="16">
        <v>2.0499985000000001</v>
      </c>
      <c r="M79" s="14">
        <v>0.31373002</v>
      </c>
      <c r="N79" s="16">
        <v>0.31834253000000001</v>
      </c>
      <c r="O79" s="14">
        <v>0</v>
      </c>
      <c r="P79" s="16">
        <v>0</v>
      </c>
      <c r="Q79" s="14">
        <v>0</v>
      </c>
      <c r="R79" s="16">
        <v>0</v>
      </c>
      <c r="S79" s="14">
        <v>0</v>
      </c>
      <c r="T79" s="16">
        <v>0</v>
      </c>
      <c r="U79" s="14">
        <v>0</v>
      </c>
      <c r="V79" s="16">
        <v>0</v>
      </c>
      <c r="W79" s="14">
        <v>0</v>
      </c>
      <c r="X79" s="16">
        <v>0</v>
      </c>
      <c r="Y79" s="17" t="s">
        <v>477</v>
      </c>
      <c r="Z79" s="18" t="s">
        <v>477</v>
      </c>
    </row>
    <row r="80" spans="1:26" x14ac:dyDescent="0.25">
      <c r="A80" s="11" t="s">
        <v>550</v>
      </c>
      <c r="B80" s="13">
        <v>7841</v>
      </c>
      <c r="C80" s="14">
        <f t="shared" si="1"/>
        <v>0</v>
      </c>
      <c r="D80" s="15">
        <v>7841</v>
      </c>
      <c r="E80" s="14">
        <v>0.14185892999999999</v>
      </c>
      <c r="F80" s="16">
        <v>5.7508419999999998E-2</v>
      </c>
      <c r="G80" s="14">
        <v>2.7150027099999998</v>
      </c>
      <c r="H80" s="16">
        <v>0.27207520000000002</v>
      </c>
      <c r="I80" s="14">
        <v>60.393823910000002</v>
      </c>
      <c r="J80" s="16">
        <v>1.72617723</v>
      </c>
      <c r="K80" s="14">
        <v>36.165911190000003</v>
      </c>
      <c r="L80" s="16">
        <v>1.8078039400000001</v>
      </c>
      <c r="M80" s="14">
        <v>0.58340325999999998</v>
      </c>
      <c r="N80" s="16">
        <v>5.7787360000000003E-2</v>
      </c>
      <c r="O80" s="14">
        <v>0</v>
      </c>
      <c r="P80" s="16">
        <v>0</v>
      </c>
      <c r="Q80" s="14">
        <v>0</v>
      </c>
      <c r="R80" s="16">
        <v>0</v>
      </c>
      <c r="S80" s="14">
        <v>0</v>
      </c>
      <c r="T80" s="16">
        <v>0</v>
      </c>
      <c r="U80" s="14">
        <v>0</v>
      </c>
      <c r="V80" s="16">
        <v>0</v>
      </c>
      <c r="W80" s="14">
        <v>0</v>
      </c>
      <c r="X80" s="16">
        <v>0</v>
      </c>
      <c r="Y80" s="17" t="s">
        <v>477</v>
      </c>
      <c r="Z80" s="18" t="s">
        <v>477</v>
      </c>
    </row>
    <row r="81" spans="1:26" x14ac:dyDescent="0.25">
      <c r="A81" s="19" t="s">
        <v>551</v>
      </c>
      <c r="B81" s="13">
        <v>8861</v>
      </c>
      <c r="C81" s="14">
        <f t="shared" si="1"/>
        <v>0</v>
      </c>
      <c r="D81" s="15">
        <v>8861</v>
      </c>
      <c r="E81" s="14">
        <v>0</v>
      </c>
      <c r="F81" s="16">
        <v>0</v>
      </c>
      <c r="G81" s="14">
        <v>0</v>
      </c>
      <c r="H81" s="16">
        <v>0</v>
      </c>
      <c r="I81" s="14">
        <v>3.22456582</v>
      </c>
      <c r="J81" s="16">
        <v>0.59154218999999997</v>
      </c>
      <c r="K81" s="14">
        <v>96.375618729999999</v>
      </c>
      <c r="L81" s="16">
        <v>0.72546316</v>
      </c>
      <c r="M81" s="14">
        <v>0.39981545000000002</v>
      </c>
      <c r="N81" s="16">
        <v>0.34670329999999999</v>
      </c>
      <c r="O81" s="14">
        <v>0</v>
      </c>
      <c r="P81" s="16">
        <v>0</v>
      </c>
      <c r="Q81" s="14">
        <v>0</v>
      </c>
      <c r="R81" s="16">
        <v>0</v>
      </c>
      <c r="S81" s="14">
        <v>0</v>
      </c>
      <c r="T81" s="16">
        <v>0</v>
      </c>
      <c r="U81" s="14">
        <v>0</v>
      </c>
      <c r="V81" s="16">
        <v>0</v>
      </c>
      <c r="W81" s="14">
        <v>0</v>
      </c>
      <c r="X81" s="16">
        <v>0</v>
      </c>
      <c r="Y81" s="17" t="s">
        <v>477</v>
      </c>
      <c r="Z81" s="18" t="s">
        <v>477</v>
      </c>
    </row>
    <row r="82" spans="1:26"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row>
    <row r="83" spans="1:26" x14ac:dyDescent="0.25">
      <c r="A83" s="3" t="s">
        <v>553</v>
      </c>
    </row>
    <row r="84" spans="1:26"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sheetData>
  <mergeCells count="26">
    <mergeCell ref="A96:Z96"/>
    <mergeCell ref="A91:Z91"/>
    <mergeCell ref="A92:Z92"/>
    <mergeCell ref="A93:Z93"/>
    <mergeCell ref="A94:Z94"/>
    <mergeCell ref="A95:Z95"/>
    <mergeCell ref="A86:Z86"/>
    <mergeCell ref="A87:Z87"/>
    <mergeCell ref="A88:Z88"/>
    <mergeCell ref="A89:Z89"/>
    <mergeCell ref="A90:Z90"/>
    <mergeCell ref="Y4:Z4"/>
    <mergeCell ref="A1:Z1"/>
    <mergeCell ref="A2:Z2"/>
    <mergeCell ref="A84:Z84"/>
    <mergeCell ref="A85:Z85"/>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3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row>
    <row r="2" spans="1:38" x14ac:dyDescent="0.25">
      <c r="A2" s="25" t="s">
        <v>566</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row>
    <row r="4" spans="1:38" ht="30" customHeight="1" x14ac:dyDescent="0.25">
      <c r="A4" s="4"/>
      <c r="B4" s="5" t="s">
        <v>458</v>
      </c>
      <c r="C4" s="5" t="s">
        <v>459</v>
      </c>
      <c r="D4" s="6" t="s">
        <v>458</v>
      </c>
      <c r="E4" s="21" t="s">
        <v>567</v>
      </c>
      <c r="F4" s="22"/>
      <c r="G4" s="21" t="s">
        <v>568</v>
      </c>
      <c r="H4" s="22"/>
      <c r="I4" s="21" t="s">
        <v>569</v>
      </c>
      <c r="J4" s="22"/>
      <c r="K4" s="21" t="s">
        <v>570</v>
      </c>
      <c r="L4" s="22"/>
      <c r="M4" s="21" t="s">
        <v>571</v>
      </c>
      <c r="N4" s="22"/>
      <c r="O4" s="21" t="s">
        <v>572</v>
      </c>
      <c r="P4" s="22"/>
      <c r="Q4" s="21" t="s">
        <v>573</v>
      </c>
      <c r="R4" s="22"/>
      <c r="S4" s="21" t="s">
        <v>574</v>
      </c>
      <c r="T4" s="22"/>
      <c r="U4" s="21" t="s">
        <v>575</v>
      </c>
      <c r="V4" s="22"/>
      <c r="W4" s="21" t="s">
        <v>576</v>
      </c>
      <c r="X4" s="22"/>
      <c r="Y4" s="21" t="s">
        <v>577</v>
      </c>
      <c r="Z4" s="22"/>
      <c r="AA4" s="21" t="s">
        <v>578</v>
      </c>
      <c r="AB4" s="22"/>
      <c r="AC4" s="21" t="s">
        <v>579</v>
      </c>
      <c r="AD4" s="22"/>
      <c r="AE4" s="21" t="s">
        <v>580</v>
      </c>
      <c r="AF4" s="22"/>
      <c r="AG4" s="21" t="s">
        <v>468</v>
      </c>
      <c r="AH4" s="22"/>
      <c r="AI4" s="21" t="s">
        <v>469</v>
      </c>
      <c r="AJ4" s="22"/>
      <c r="AK4" s="21" t="s">
        <v>581</v>
      </c>
      <c r="AL4" s="22"/>
    </row>
    <row r="5" spans="1:3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c r="AE5" s="8" t="s">
        <v>474</v>
      </c>
      <c r="AF5" s="7" t="s">
        <v>475</v>
      </c>
      <c r="AG5" s="8" t="s">
        <v>474</v>
      </c>
      <c r="AH5" s="7" t="s">
        <v>475</v>
      </c>
      <c r="AI5" s="8" t="s">
        <v>474</v>
      </c>
      <c r="AJ5" s="7" t="s">
        <v>475</v>
      </c>
      <c r="AK5" s="8" t="s">
        <v>474</v>
      </c>
      <c r="AL5" s="7" t="s">
        <v>475</v>
      </c>
    </row>
    <row r="6" spans="1:3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1"/>
      <c r="AE6" s="10"/>
      <c r="AF6" s="11"/>
      <c r="AG6" s="10"/>
      <c r="AH6" s="11"/>
      <c r="AI6" s="10"/>
      <c r="AJ6" s="11"/>
      <c r="AK6" s="10"/>
      <c r="AL6" s="12"/>
    </row>
    <row r="7" spans="1:38" x14ac:dyDescent="0.25">
      <c r="A7" s="11" t="s">
        <v>476</v>
      </c>
      <c r="B7" s="13">
        <v>14530</v>
      </c>
      <c r="C7" s="14">
        <f t="shared" ref="C7:C41" si="0">(0/B7*100)</f>
        <v>0</v>
      </c>
      <c r="D7" s="15">
        <v>14530</v>
      </c>
      <c r="E7" s="14">
        <v>8.3298718699999998</v>
      </c>
      <c r="F7" s="16">
        <v>0.28022860999999999</v>
      </c>
      <c r="G7" s="14">
        <v>8.1996727299999996</v>
      </c>
      <c r="H7" s="16">
        <v>0.28960686000000002</v>
      </c>
      <c r="I7" s="14">
        <v>8.6338553000000005</v>
      </c>
      <c r="J7" s="16">
        <v>0.25124468</v>
      </c>
      <c r="K7" s="14">
        <v>7.8479892500000004</v>
      </c>
      <c r="L7" s="16">
        <v>0.30721323</v>
      </c>
      <c r="M7" s="14">
        <v>8.0240991099999999</v>
      </c>
      <c r="N7" s="16">
        <v>0.29389396000000001</v>
      </c>
      <c r="O7" s="14">
        <v>8.4774000699999998</v>
      </c>
      <c r="P7" s="16">
        <v>0.25750728000000001</v>
      </c>
      <c r="Q7" s="14">
        <v>8.0197155999999996</v>
      </c>
      <c r="R7" s="16">
        <v>0.27828724999999999</v>
      </c>
      <c r="S7" s="14">
        <v>8.5924194899999993</v>
      </c>
      <c r="T7" s="16">
        <v>0.27637809000000002</v>
      </c>
      <c r="U7" s="14">
        <v>8.7697605099999993</v>
      </c>
      <c r="V7" s="16">
        <v>0.27356140000000001</v>
      </c>
      <c r="W7" s="14">
        <v>8.7415312200000006</v>
      </c>
      <c r="X7" s="16">
        <v>0.25843632999999999</v>
      </c>
      <c r="Y7" s="14">
        <v>7.9978179699999998</v>
      </c>
      <c r="Z7" s="16">
        <v>0.25311015999999997</v>
      </c>
      <c r="AA7" s="14">
        <v>8.3658668899999995</v>
      </c>
      <c r="AB7" s="16">
        <v>0.30985876000000001</v>
      </c>
      <c r="AC7" s="14">
        <v>0</v>
      </c>
      <c r="AD7" s="16">
        <v>0</v>
      </c>
      <c r="AE7" s="14" t="s">
        <v>582</v>
      </c>
      <c r="AF7" s="16" t="s">
        <v>582</v>
      </c>
      <c r="AG7" s="14">
        <v>0</v>
      </c>
      <c r="AH7" s="16">
        <v>0</v>
      </c>
      <c r="AI7" s="14">
        <v>0</v>
      </c>
      <c r="AJ7" s="16">
        <v>0</v>
      </c>
      <c r="AK7" s="14">
        <v>0</v>
      </c>
      <c r="AL7" s="16">
        <v>0</v>
      </c>
    </row>
    <row r="8" spans="1:38" x14ac:dyDescent="0.25">
      <c r="A8" s="11" t="s">
        <v>478</v>
      </c>
      <c r="B8" s="13">
        <v>7007</v>
      </c>
      <c r="C8" s="14">
        <f t="shared" si="0"/>
        <v>0</v>
      </c>
      <c r="D8" s="15">
        <v>7007</v>
      </c>
      <c r="E8" s="14">
        <v>8.2771262199999995</v>
      </c>
      <c r="F8" s="16">
        <v>0.34479769999999998</v>
      </c>
      <c r="G8" s="14">
        <v>8.4564502299999997</v>
      </c>
      <c r="H8" s="16">
        <v>0.39326539999999999</v>
      </c>
      <c r="I8" s="14">
        <v>9.1288025899999994</v>
      </c>
      <c r="J8" s="16">
        <v>0.40069303000000001</v>
      </c>
      <c r="K8" s="14">
        <v>8.4863341699999992</v>
      </c>
      <c r="L8" s="16">
        <v>0.33017644000000002</v>
      </c>
      <c r="M8" s="14">
        <v>7.85550704</v>
      </c>
      <c r="N8" s="16">
        <v>0.34694700000000001</v>
      </c>
      <c r="O8" s="14">
        <v>8.2200784999999996</v>
      </c>
      <c r="P8" s="16">
        <v>0.35030541999999998</v>
      </c>
      <c r="Q8" s="14">
        <v>8.3969205000000002</v>
      </c>
      <c r="R8" s="16">
        <v>0.41253191</v>
      </c>
      <c r="S8" s="14">
        <v>8.3149491300000005</v>
      </c>
      <c r="T8" s="16">
        <v>0.29902287999999999</v>
      </c>
      <c r="U8" s="14">
        <v>8.9933049500000006</v>
      </c>
      <c r="V8" s="16">
        <v>0.39280646000000002</v>
      </c>
      <c r="W8" s="14">
        <v>7.8878933299999998</v>
      </c>
      <c r="X8" s="16">
        <v>0.33745766999999999</v>
      </c>
      <c r="Y8" s="14">
        <v>7.7793160300000004</v>
      </c>
      <c r="Z8" s="16">
        <v>0.29713326000000001</v>
      </c>
      <c r="AA8" s="14">
        <v>8.2033173099999992</v>
      </c>
      <c r="AB8" s="16">
        <v>0.39009534000000001</v>
      </c>
      <c r="AC8" s="14">
        <v>0</v>
      </c>
      <c r="AD8" s="16">
        <v>0</v>
      </c>
      <c r="AE8" s="14" t="s">
        <v>582</v>
      </c>
      <c r="AF8" s="16" t="s">
        <v>582</v>
      </c>
      <c r="AG8" s="14">
        <v>0</v>
      </c>
      <c r="AH8" s="16">
        <v>0</v>
      </c>
      <c r="AI8" s="14">
        <v>0</v>
      </c>
      <c r="AJ8" s="16">
        <v>0</v>
      </c>
      <c r="AK8" s="14">
        <v>0</v>
      </c>
      <c r="AL8" s="16">
        <v>0</v>
      </c>
    </row>
    <row r="9" spans="1:38" x14ac:dyDescent="0.25">
      <c r="A9" s="11" t="s">
        <v>479</v>
      </c>
      <c r="B9" s="13">
        <v>9651</v>
      </c>
      <c r="C9" s="14">
        <f t="shared" si="0"/>
        <v>0</v>
      </c>
      <c r="D9" s="15">
        <v>9651</v>
      </c>
      <c r="E9" s="14">
        <v>8.3417379799999996</v>
      </c>
      <c r="F9" s="16">
        <v>0.29382140000000001</v>
      </c>
      <c r="G9" s="14">
        <v>7.8614782600000002</v>
      </c>
      <c r="H9" s="16">
        <v>0.29071686000000002</v>
      </c>
      <c r="I9" s="14">
        <v>8.3985088999999995</v>
      </c>
      <c r="J9" s="16">
        <v>0.25707934999999998</v>
      </c>
      <c r="K9" s="14">
        <v>8.7084155600000006</v>
      </c>
      <c r="L9" s="16">
        <v>0.27933734999999998</v>
      </c>
      <c r="M9" s="14">
        <v>8.4146139200000007</v>
      </c>
      <c r="N9" s="16">
        <v>0.28300321000000001</v>
      </c>
      <c r="O9" s="14">
        <v>8.2785600699999993</v>
      </c>
      <c r="P9" s="16">
        <v>0.24447704000000001</v>
      </c>
      <c r="Q9" s="14">
        <v>8.8183809400000008</v>
      </c>
      <c r="R9" s="16">
        <v>0.25946213000000001</v>
      </c>
      <c r="S9" s="14">
        <v>8.1278586300000004</v>
      </c>
      <c r="T9" s="16">
        <v>0.28071370000000001</v>
      </c>
      <c r="U9" s="14">
        <v>9.3200169699999993</v>
      </c>
      <c r="V9" s="16">
        <v>0.32863724999999999</v>
      </c>
      <c r="W9" s="14">
        <v>8.0186653999999997</v>
      </c>
      <c r="X9" s="16">
        <v>0.2497818</v>
      </c>
      <c r="Y9" s="14">
        <v>7.5558018899999997</v>
      </c>
      <c r="Z9" s="16">
        <v>0.29303783999999999</v>
      </c>
      <c r="AA9" s="14">
        <v>8.1559614800000002</v>
      </c>
      <c r="AB9" s="16">
        <v>0.28912638000000002</v>
      </c>
      <c r="AC9" s="14">
        <v>0</v>
      </c>
      <c r="AD9" s="16">
        <v>0</v>
      </c>
      <c r="AE9" s="14" t="s">
        <v>582</v>
      </c>
      <c r="AF9" s="16" t="s">
        <v>582</v>
      </c>
      <c r="AG9" s="14">
        <v>0</v>
      </c>
      <c r="AH9" s="16">
        <v>0</v>
      </c>
      <c r="AI9" s="14">
        <v>0</v>
      </c>
      <c r="AJ9" s="16">
        <v>0</v>
      </c>
      <c r="AK9" s="14">
        <v>0</v>
      </c>
      <c r="AL9" s="16">
        <v>0</v>
      </c>
    </row>
    <row r="10" spans="1:38" x14ac:dyDescent="0.25">
      <c r="A10" s="11" t="s">
        <v>480</v>
      </c>
      <c r="B10" s="13">
        <v>20058</v>
      </c>
      <c r="C10" s="14">
        <f t="shared" si="0"/>
        <v>0</v>
      </c>
      <c r="D10" s="15">
        <v>20058</v>
      </c>
      <c r="E10" s="14">
        <v>8.1403336900000003</v>
      </c>
      <c r="F10" s="16">
        <v>0.29927964000000001</v>
      </c>
      <c r="G10" s="14">
        <v>7.2958612599999997</v>
      </c>
      <c r="H10" s="16">
        <v>0.26221053</v>
      </c>
      <c r="I10" s="14">
        <v>8.5867759299999999</v>
      </c>
      <c r="J10" s="16">
        <v>0.26980556999999999</v>
      </c>
      <c r="K10" s="14">
        <v>8.3637345799999991</v>
      </c>
      <c r="L10" s="16">
        <v>0.24434649</v>
      </c>
      <c r="M10" s="14">
        <v>8.8043157999999995</v>
      </c>
      <c r="N10" s="16">
        <v>0.24331104000000001</v>
      </c>
      <c r="O10" s="14">
        <v>8.0920628400000005</v>
      </c>
      <c r="P10" s="16">
        <v>0.2494392</v>
      </c>
      <c r="Q10" s="14">
        <v>8.7006058599999996</v>
      </c>
      <c r="R10" s="16">
        <v>0.29767304</v>
      </c>
      <c r="S10" s="14">
        <v>8.4747047099999993</v>
      </c>
      <c r="T10" s="16">
        <v>0.32708773000000002</v>
      </c>
      <c r="U10" s="14">
        <v>8.84863936</v>
      </c>
      <c r="V10" s="16">
        <v>0.28656862</v>
      </c>
      <c r="W10" s="14">
        <v>8.5375947399999994</v>
      </c>
      <c r="X10" s="16">
        <v>0.26445647999999999</v>
      </c>
      <c r="Y10" s="14">
        <v>7.5387968699999997</v>
      </c>
      <c r="Z10" s="16">
        <v>0.26059718999999998</v>
      </c>
      <c r="AA10" s="14">
        <v>8.6165743500000005</v>
      </c>
      <c r="AB10" s="16">
        <v>0.30487103999999998</v>
      </c>
      <c r="AC10" s="14">
        <v>0</v>
      </c>
      <c r="AD10" s="16">
        <v>0</v>
      </c>
      <c r="AE10" s="14" t="s">
        <v>582</v>
      </c>
      <c r="AF10" s="16" t="s">
        <v>582</v>
      </c>
      <c r="AG10" s="14">
        <v>0</v>
      </c>
      <c r="AH10" s="16">
        <v>0</v>
      </c>
      <c r="AI10" s="14">
        <v>0</v>
      </c>
      <c r="AJ10" s="16">
        <v>0</v>
      </c>
      <c r="AK10" s="14">
        <v>0</v>
      </c>
      <c r="AL10" s="16">
        <v>0</v>
      </c>
    </row>
    <row r="11" spans="1:38" x14ac:dyDescent="0.25">
      <c r="A11" s="11" t="s">
        <v>481</v>
      </c>
      <c r="B11" s="13">
        <v>7053</v>
      </c>
      <c r="C11" s="14">
        <f t="shared" si="0"/>
        <v>0</v>
      </c>
      <c r="D11" s="15">
        <v>7053</v>
      </c>
      <c r="E11" s="14">
        <v>8.0147005100000008</v>
      </c>
      <c r="F11" s="16">
        <v>0.38591349000000003</v>
      </c>
      <c r="G11" s="14">
        <v>8.2500478400000006</v>
      </c>
      <c r="H11" s="16">
        <v>0.34491651000000001</v>
      </c>
      <c r="I11" s="14">
        <v>8.3278176599999991</v>
      </c>
      <c r="J11" s="16">
        <v>0.35936174999999998</v>
      </c>
      <c r="K11" s="14">
        <v>7.5019843499999999</v>
      </c>
      <c r="L11" s="16">
        <v>0.34032917000000001</v>
      </c>
      <c r="M11" s="14">
        <v>8.6509236200000004</v>
      </c>
      <c r="N11" s="16">
        <v>0.45784696000000003</v>
      </c>
      <c r="O11" s="14">
        <v>7.3035072899999998</v>
      </c>
      <c r="P11" s="16">
        <v>0.32316304000000001</v>
      </c>
      <c r="Q11" s="14">
        <v>8.2591961900000008</v>
      </c>
      <c r="R11" s="16">
        <v>0.36919718000000001</v>
      </c>
      <c r="S11" s="14">
        <v>8.5796427099999999</v>
      </c>
      <c r="T11" s="16">
        <v>0.34022384</v>
      </c>
      <c r="U11" s="14">
        <v>8.3572476099999999</v>
      </c>
      <c r="V11" s="16">
        <v>0.35091726000000001</v>
      </c>
      <c r="W11" s="14">
        <v>9.1985635000000006</v>
      </c>
      <c r="X11" s="16">
        <v>0.34533763000000001</v>
      </c>
      <c r="Y11" s="14">
        <v>8.6332951900000001</v>
      </c>
      <c r="Z11" s="16">
        <v>0.39506679</v>
      </c>
      <c r="AA11" s="14">
        <v>8.9230735400000007</v>
      </c>
      <c r="AB11" s="16">
        <v>0.33088455</v>
      </c>
      <c r="AC11" s="14">
        <v>0</v>
      </c>
      <c r="AD11" s="16">
        <v>0</v>
      </c>
      <c r="AE11" s="14" t="s">
        <v>582</v>
      </c>
      <c r="AF11" s="16" t="s">
        <v>582</v>
      </c>
      <c r="AG11" s="14">
        <v>0</v>
      </c>
      <c r="AH11" s="16">
        <v>0</v>
      </c>
      <c r="AI11" s="14">
        <v>0</v>
      </c>
      <c r="AJ11" s="16">
        <v>0</v>
      </c>
      <c r="AK11" s="14">
        <v>0</v>
      </c>
      <c r="AL11" s="16">
        <v>0</v>
      </c>
    </row>
    <row r="12" spans="1:38" x14ac:dyDescent="0.25">
      <c r="A12" s="11" t="s">
        <v>482</v>
      </c>
      <c r="B12" s="13">
        <v>6894</v>
      </c>
      <c r="C12" s="14">
        <f t="shared" si="0"/>
        <v>0</v>
      </c>
      <c r="D12" s="15">
        <v>6894</v>
      </c>
      <c r="E12" s="14">
        <v>7.1078518400000004</v>
      </c>
      <c r="F12" s="16">
        <v>0.37063009000000002</v>
      </c>
      <c r="G12" s="14">
        <v>7.6228274300000001</v>
      </c>
      <c r="H12" s="16">
        <v>0.29167809</v>
      </c>
      <c r="I12" s="14">
        <v>9.1629157200000009</v>
      </c>
      <c r="J12" s="16">
        <v>0.33880188999999999</v>
      </c>
      <c r="K12" s="14">
        <v>8.8241478799999999</v>
      </c>
      <c r="L12" s="16">
        <v>0.39508528999999998</v>
      </c>
      <c r="M12" s="14">
        <v>9.4219176000000004</v>
      </c>
      <c r="N12" s="16">
        <v>0.38336723</v>
      </c>
      <c r="O12" s="14">
        <v>8.8655722400000005</v>
      </c>
      <c r="P12" s="16">
        <v>0.39348836999999998</v>
      </c>
      <c r="Q12" s="14">
        <v>8.8882544899999996</v>
      </c>
      <c r="R12" s="16">
        <v>0.38569731000000002</v>
      </c>
      <c r="S12" s="14">
        <v>8.9322231100000007</v>
      </c>
      <c r="T12" s="16">
        <v>0.40548098999999999</v>
      </c>
      <c r="U12" s="14">
        <v>8.7958482799999995</v>
      </c>
      <c r="V12" s="16">
        <v>0.42025772</v>
      </c>
      <c r="W12" s="14">
        <v>7.49775861</v>
      </c>
      <c r="X12" s="16">
        <v>0.39827275000000001</v>
      </c>
      <c r="Y12" s="14">
        <v>6.5854285600000004</v>
      </c>
      <c r="Z12" s="16">
        <v>0.41735141999999997</v>
      </c>
      <c r="AA12" s="14">
        <v>8.2952542299999994</v>
      </c>
      <c r="AB12" s="16">
        <v>0.39401303999999998</v>
      </c>
      <c r="AC12" s="14">
        <v>0</v>
      </c>
      <c r="AD12" s="16">
        <v>0</v>
      </c>
      <c r="AE12" s="14" t="s">
        <v>582</v>
      </c>
      <c r="AF12" s="16" t="s">
        <v>582</v>
      </c>
      <c r="AG12" s="14">
        <v>0</v>
      </c>
      <c r="AH12" s="16">
        <v>0</v>
      </c>
      <c r="AI12" s="14">
        <v>0</v>
      </c>
      <c r="AJ12" s="16">
        <v>0</v>
      </c>
      <c r="AK12" s="14">
        <v>0</v>
      </c>
      <c r="AL12" s="16">
        <v>0</v>
      </c>
    </row>
    <row r="13" spans="1:38" x14ac:dyDescent="0.25">
      <c r="A13" s="11" t="s">
        <v>483</v>
      </c>
      <c r="B13" s="13">
        <v>7161</v>
      </c>
      <c r="C13" s="14">
        <f t="shared" si="0"/>
        <v>0</v>
      </c>
      <c r="D13" s="15">
        <v>7161</v>
      </c>
      <c r="E13" s="14">
        <v>8.2953912499999998</v>
      </c>
      <c r="F13" s="16">
        <v>0.42439186000000001</v>
      </c>
      <c r="G13" s="14">
        <v>7.3480078000000004</v>
      </c>
      <c r="H13" s="16">
        <v>0.36133039</v>
      </c>
      <c r="I13" s="14">
        <v>9.0779734399999992</v>
      </c>
      <c r="J13" s="16">
        <v>0.43146834000000001</v>
      </c>
      <c r="K13" s="14">
        <v>8.2518963099999993</v>
      </c>
      <c r="L13" s="16">
        <v>0.40051761000000002</v>
      </c>
      <c r="M13" s="14">
        <v>9.1564146399999995</v>
      </c>
      <c r="N13" s="16">
        <v>0.39290948999999997</v>
      </c>
      <c r="O13" s="14">
        <v>9.0032091800000007</v>
      </c>
      <c r="P13" s="16">
        <v>0.40151146999999998</v>
      </c>
      <c r="Q13" s="14">
        <v>8.5084137299999991</v>
      </c>
      <c r="R13" s="16">
        <v>0.43067306999999999</v>
      </c>
      <c r="S13" s="14">
        <v>8.3267579600000001</v>
      </c>
      <c r="T13" s="16">
        <v>0.29907</v>
      </c>
      <c r="U13" s="14">
        <v>8.9340966500000007</v>
      </c>
      <c r="V13" s="16">
        <v>0.40263897999999998</v>
      </c>
      <c r="W13" s="14">
        <v>7.5668818699999996</v>
      </c>
      <c r="X13" s="16">
        <v>0.41063601</v>
      </c>
      <c r="Y13" s="14">
        <v>7.5515873899999999</v>
      </c>
      <c r="Z13" s="16">
        <v>0.37866446999999998</v>
      </c>
      <c r="AA13" s="14">
        <v>7.9793697799999999</v>
      </c>
      <c r="AB13" s="16">
        <v>0.41451845999999998</v>
      </c>
      <c r="AC13" s="14">
        <v>0</v>
      </c>
      <c r="AD13" s="16">
        <v>0</v>
      </c>
      <c r="AE13" s="14" t="s">
        <v>582</v>
      </c>
      <c r="AF13" s="16" t="s">
        <v>582</v>
      </c>
      <c r="AG13" s="14">
        <v>0</v>
      </c>
      <c r="AH13" s="16">
        <v>0</v>
      </c>
      <c r="AI13" s="14">
        <v>0</v>
      </c>
      <c r="AJ13" s="16">
        <v>0</v>
      </c>
      <c r="AK13" s="14">
        <v>0</v>
      </c>
      <c r="AL13" s="16">
        <v>0</v>
      </c>
    </row>
    <row r="14" spans="1:38" x14ac:dyDescent="0.25">
      <c r="A14" s="11" t="s">
        <v>484</v>
      </c>
      <c r="B14" s="13">
        <v>5587</v>
      </c>
      <c r="C14" s="14">
        <f t="shared" si="0"/>
        <v>0</v>
      </c>
      <c r="D14" s="15">
        <v>5587</v>
      </c>
      <c r="E14" s="14">
        <v>6.8510637599999997</v>
      </c>
      <c r="F14" s="16">
        <v>0.39286480000000001</v>
      </c>
      <c r="G14" s="14">
        <v>7.8560346599999997</v>
      </c>
      <c r="H14" s="16">
        <v>0.37645788000000002</v>
      </c>
      <c r="I14" s="14">
        <v>9.1689698899999996</v>
      </c>
      <c r="J14" s="16">
        <v>0.40725246999999998</v>
      </c>
      <c r="K14" s="14">
        <v>8.5001916099999999</v>
      </c>
      <c r="L14" s="16">
        <v>0.47147074</v>
      </c>
      <c r="M14" s="14">
        <v>9.28703419</v>
      </c>
      <c r="N14" s="16">
        <v>0.42890777000000002</v>
      </c>
      <c r="O14" s="14">
        <v>8.7145209000000001</v>
      </c>
      <c r="P14" s="16">
        <v>0.38400152999999998</v>
      </c>
      <c r="Q14" s="14">
        <v>8.7827287399999996</v>
      </c>
      <c r="R14" s="16">
        <v>0.38621675999999999</v>
      </c>
      <c r="S14" s="14">
        <v>8.1884160500000007</v>
      </c>
      <c r="T14" s="16">
        <v>0.43919114999999997</v>
      </c>
      <c r="U14" s="14">
        <v>9.4345309299999993</v>
      </c>
      <c r="V14" s="16">
        <v>0.39078158000000002</v>
      </c>
      <c r="W14" s="14">
        <v>7.8702144699999996</v>
      </c>
      <c r="X14" s="16">
        <v>0.41054032000000001</v>
      </c>
      <c r="Y14" s="14">
        <v>7.2064647700000002</v>
      </c>
      <c r="Z14" s="16">
        <v>0.36203069999999998</v>
      </c>
      <c r="AA14" s="14">
        <v>8.1398300300000006</v>
      </c>
      <c r="AB14" s="16">
        <v>0.35242678</v>
      </c>
      <c r="AC14" s="14">
        <v>0</v>
      </c>
      <c r="AD14" s="16">
        <v>0</v>
      </c>
      <c r="AE14" s="14" t="s">
        <v>582</v>
      </c>
      <c r="AF14" s="16" t="s">
        <v>582</v>
      </c>
      <c r="AG14" s="14">
        <v>0</v>
      </c>
      <c r="AH14" s="16">
        <v>0</v>
      </c>
      <c r="AI14" s="14">
        <v>0</v>
      </c>
      <c r="AJ14" s="16">
        <v>0</v>
      </c>
      <c r="AK14" s="14">
        <v>0</v>
      </c>
      <c r="AL14" s="16">
        <v>0</v>
      </c>
    </row>
    <row r="15" spans="1:38" x14ac:dyDescent="0.25">
      <c r="A15" s="11" t="s">
        <v>485</v>
      </c>
      <c r="B15" s="13">
        <v>5882</v>
      </c>
      <c r="C15" s="14">
        <f t="shared" si="0"/>
        <v>0</v>
      </c>
      <c r="D15" s="15">
        <v>5882</v>
      </c>
      <c r="E15" s="14">
        <v>8.2510647899999991</v>
      </c>
      <c r="F15" s="16">
        <v>0.27209459000000003</v>
      </c>
      <c r="G15" s="14">
        <v>8.0933227300000006</v>
      </c>
      <c r="H15" s="16">
        <v>0.26337737</v>
      </c>
      <c r="I15" s="14">
        <v>8.7089998699999995</v>
      </c>
      <c r="J15" s="16">
        <v>0.29795443999999999</v>
      </c>
      <c r="K15" s="14">
        <v>8.36621272</v>
      </c>
      <c r="L15" s="16">
        <v>0.25413502999999998</v>
      </c>
      <c r="M15" s="14">
        <v>9.0838712200000007</v>
      </c>
      <c r="N15" s="16">
        <v>0.33714249000000002</v>
      </c>
      <c r="O15" s="14">
        <v>8.7616256299999993</v>
      </c>
      <c r="P15" s="16">
        <v>0.30349945</v>
      </c>
      <c r="Q15" s="14">
        <v>8.71987968</v>
      </c>
      <c r="R15" s="16">
        <v>0.27287514000000002</v>
      </c>
      <c r="S15" s="14">
        <v>8.4924570700000004</v>
      </c>
      <c r="T15" s="16">
        <v>0.30693682999999999</v>
      </c>
      <c r="U15" s="14">
        <v>8.5841945099999997</v>
      </c>
      <c r="V15" s="16">
        <v>0.31175684999999997</v>
      </c>
      <c r="W15" s="14">
        <v>7.90316332</v>
      </c>
      <c r="X15" s="16">
        <v>0.28758331999999998</v>
      </c>
      <c r="Y15" s="14">
        <v>7.1014618199999999</v>
      </c>
      <c r="Z15" s="16">
        <v>0.29477345999999999</v>
      </c>
      <c r="AA15" s="14">
        <v>7.93374662</v>
      </c>
      <c r="AB15" s="16">
        <v>0.27864524000000002</v>
      </c>
      <c r="AC15" s="14">
        <v>0</v>
      </c>
      <c r="AD15" s="16">
        <v>0</v>
      </c>
      <c r="AE15" s="14" t="s">
        <v>582</v>
      </c>
      <c r="AF15" s="16" t="s">
        <v>582</v>
      </c>
      <c r="AG15" s="14">
        <v>0</v>
      </c>
      <c r="AH15" s="16">
        <v>0</v>
      </c>
      <c r="AI15" s="14">
        <v>0</v>
      </c>
      <c r="AJ15" s="16">
        <v>0</v>
      </c>
      <c r="AK15" s="14">
        <v>0</v>
      </c>
      <c r="AL15" s="16">
        <v>0</v>
      </c>
    </row>
    <row r="16" spans="1:38" x14ac:dyDescent="0.25">
      <c r="A16" s="11" t="s">
        <v>486</v>
      </c>
      <c r="B16" s="13">
        <v>6108</v>
      </c>
      <c r="C16" s="14">
        <f t="shared" si="0"/>
        <v>0</v>
      </c>
      <c r="D16" s="15">
        <v>6108</v>
      </c>
      <c r="E16" s="14">
        <v>8.0733250000000005</v>
      </c>
      <c r="F16" s="16">
        <v>0.35759627999999999</v>
      </c>
      <c r="G16" s="14">
        <v>7.1808147800000004</v>
      </c>
      <c r="H16" s="16">
        <v>0.37187279000000001</v>
      </c>
      <c r="I16" s="14">
        <v>7.6801997100000001</v>
      </c>
      <c r="J16" s="16">
        <v>0.29726609999999998</v>
      </c>
      <c r="K16" s="14">
        <v>7.99296864</v>
      </c>
      <c r="L16" s="16">
        <v>0.37479082000000002</v>
      </c>
      <c r="M16" s="14">
        <v>8.8460329800000004</v>
      </c>
      <c r="N16" s="16">
        <v>0.38231752000000002</v>
      </c>
      <c r="O16" s="14">
        <v>8.3742688699999999</v>
      </c>
      <c r="P16" s="16">
        <v>0.33526884000000001</v>
      </c>
      <c r="Q16" s="14">
        <v>9.4703625099999993</v>
      </c>
      <c r="R16" s="16">
        <v>0.42604731000000001</v>
      </c>
      <c r="S16" s="14">
        <v>9.3277572099999997</v>
      </c>
      <c r="T16" s="16">
        <v>0.38620711000000002</v>
      </c>
      <c r="U16" s="14">
        <v>8.7260276000000001</v>
      </c>
      <c r="V16" s="16">
        <v>0.34237475000000001</v>
      </c>
      <c r="W16" s="14">
        <v>8.1366498800000002</v>
      </c>
      <c r="X16" s="16">
        <v>0.33417328000000002</v>
      </c>
      <c r="Y16" s="14">
        <v>7.8848837999999999</v>
      </c>
      <c r="Z16" s="16">
        <v>0.36565679000000001</v>
      </c>
      <c r="AA16" s="14">
        <v>8.3067090199999996</v>
      </c>
      <c r="AB16" s="16">
        <v>0.32667919000000001</v>
      </c>
      <c r="AC16" s="14">
        <v>0</v>
      </c>
      <c r="AD16" s="16">
        <v>0</v>
      </c>
      <c r="AE16" s="14" t="s">
        <v>582</v>
      </c>
      <c r="AF16" s="16" t="s">
        <v>582</v>
      </c>
      <c r="AG16" s="14">
        <v>0</v>
      </c>
      <c r="AH16" s="16">
        <v>0</v>
      </c>
      <c r="AI16" s="14">
        <v>0</v>
      </c>
      <c r="AJ16" s="16">
        <v>0</v>
      </c>
      <c r="AK16" s="14">
        <v>0</v>
      </c>
      <c r="AL16" s="16">
        <v>0</v>
      </c>
    </row>
    <row r="17" spans="1:38" x14ac:dyDescent="0.25">
      <c r="A17" s="11" t="s">
        <v>487</v>
      </c>
      <c r="B17" s="13">
        <v>6504</v>
      </c>
      <c r="C17" s="14">
        <f t="shared" si="0"/>
        <v>0</v>
      </c>
      <c r="D17" s="15">
        <v>6504</v>
      </c>
      <c r="E17" s="14">
        <v>8.1934519199999993</v>
      </c>
      <c r="F17" s="16">
        <v>0.31716910999999998</v>
      </c>
      <c r="G17" s="14">
        <v>8.0571269000000001</v>
      </c>
      <c r="H17" s="16">
        <v>0.35161510000000001</v>
      </c>
      <c r="I17" s="14">
        <v>8.4682667899999995</v>
      </c>
      <c r="J17" s="16">
        <v>0.35046237000000002</v>
      </c>
      <c r="K17" s="14">
        <v>8.2800764400000002</v>
      </c>
      <c r="L17" s="16">
        <v>0.36017482000000001</v>
      </c>
      <c r="M17" s="14">
        <v>7.9234132199999996</v>
      </c>
      <c r="N17" s="16">
        <v>0.35130644</v>
      </c>
      <c r="O17" s="14">
        <v>9.1674509299999993</v>
      </c>
      <c r="P17" s="16">
        <v>0.40951699000000003</v>
      </c>
      <c r="Q17" s="14">
        <v>8.5107904100000003</v>
      </c>
      <c r="R17" s="16">
        <v>0.43822398000000001</v>
      </c>
      <c r="S17" s="14">
        <v>9.2119259899999992</v>
      </c>
      <c r="T17" s="16">
        <v>0.44440932999999999</v>
      </c>
      <c r="U17" s="14">
        <v>9.3597833500000007</v>
      </c>
      <c r="V17" s="16">
        <v>0.31729675000000002</v>
      </c>
      <c r="W17" s="14">
        <v>7.8097565600000003</v>
      </c>
      <c r="X17" s="16">
        <v>0.36328811</v>
      </c>
      <c r="Y17" s="14">
        <v>7.3956059999999999</v>
      </c>
      <c r="Z17" s="16">
        <v>0.31179108</v>
      </c>
      <c r="AA17" s="14">
        <v>7.6223514799999998</v>
      </c>
      <c r="AB17" s="16">
        <v>0.41193203</v>
      </c>
      <c r="AC17" s="14">
        <v>0</v>
      </c>
      <c r="AD17" s="16">
        <v>0</v>
      </c>
      <c r="AE17" s="14" t="s">
        <v>582</v>
      </c>
      <c r="AF17" s="16" t="s">
        <v>582</v>
      </c>
      <c r="AG17" s="14">
        <v>0</v>
      </c>
      <c r="AH17" s="16">
        <v>0</v>
      </c>
      <c r="AI17" s="14">
        <v>0</v>
      </c>
      <c r="AJ17" s="16">
        <v>0</v>
      </c>
      <c r="AK17" s="14">
        <v>0</v>
      </c>
      <c r="AL17" s="16">
        <v>0</v>
      </c>
    </row>
    <row r="18" spans="1:38" x14ac:dyDescent="0.25">
      <c r="A18" s="11" t="s">
        <v>488</v>
      </c>
      <c r="B18" s="13">
        <v>5532</v>
      </c>
      <c r="C18" s="14">
        <f t="shared" si="0"/>
        <v>0</v>
      </c>
      <c r="D18" s="15">
        <v>5532</v>
      </c>
      <c r="E18" s="14">
        <v>8.6546536799999991</v>
      </c>
      <c r="F18" s="16">
        <v>0.41631938000000002</v>
      </c>
      <c r="G18" s="14">
        <v>7.5367318399999998</v>
      </c>
      <c r="H18" s="16">
        <v>0.40801787</v>
      </c>
      <c r="I18" s="14">
        <v>8.0115857800000008</v>
      </c>
      <c r="J18" s="16">
        <v>0.29791069999999997</v>
      </c>
      <c r="K18" s="14">
        <v>7.1258417500000002</v>
      </c>
      <c r="L18" s="16">
        <v>0.33895350000000002</v>
      </c>
      <c r="M18" s="14">
        <v>7.5137040400000004</v>
      </c>
      <c r="N18" s="16">
        <v>0.39835282999999999</v>
      </c>
      <c r="O18" s="14">
        <v>9.5082796799999993</v>
      </c>
      <c r="P18" s="16">
        <v>0.45354443999999999</v>
      </c>
      <c r="Q18" s="14">
        <v>9.6511406999999991</v>
      </c>
      <c r="R18" s="16">
        <v>0.41761943000000001</v>
      </c>
      <c r="S18" s="14">
        <v>8.8927229699999994</v>
      </c>
      <c r="T18" s="16">
        <v>0.42280862000000002</v>
      </c>
      <c r="U18" s="14">
        <v>8.6309224699999998</v>
      </c>
      <c r="V18" s="16">
        <v>0.43715625000000002</v>
      </c>
      <c r="W18" s="14">
        <v>9.5983912599999996</v>
      </c>
      <c r="X18" s="16">
        <v>0.39889285000000002</v>
      </c>
      <c r="Y18" s="14">
        <v>7.3133278300000004</v>
      </c>
      <c r="Z18" s="16">
        <v>0.33521852000000002</v>
      </c>
      <c r="AA18" s="14">
        <v>7.5626979900000002</v>
      </c>
      <c r="AB18" s="16">
        <v>0.40237627999999998</v>
      </c>
      <c r="AC18" s="14">
        <v>0</v>
      </c>
      <c r="AD18" s="16">
        <v>0</v>
      </c>
      <c r="AE18" s="14" t="s">
        <v>582</v>
      </c>
      <c r="AF18" s="16" t="s">
        <v>582</v>
      </c>
      <c r="AG18" s="14">
        <v>0</v>
      </c>
      <c r="AH18" s="16">
        <v>0</v>
      </c>
      <c r="AI18" s="14">
        <v>0</v>
      </c>
      <c r="AJ18" s="16">
        <v>0</v>
      </c>
      <c r="AK18" s="14">
        <v>0</v>
      </c>
      <c r="AL18" s="16">
        <v>0</v>
      </c>
    </row>
    <row r="19" spans="1:38" x14ac:dyDescent="0.25">
      <c r="A19" s="11" t="s">
        <v>489</v>
      </c>
      <c r="B19" s="13">
        <v>5658</v>
      </c>
      <c r="C19" s="14">
        <f t="shared" si="0"/>
        <v>0</v>
      </c>
      <c r="D19" s="15">
        <v>5658</v>
      </c>
      <c r="E19" s="14">
        <v>8.0485577599999996</v>
      </c>
      <c r="F19" s="16">
        <v>0.35444461999999999</v>
      </c>
      <c r="G19" s="14">
        <v>7.91637184</v>
      </c>
      <c r="H19" s="16">
        <v>0.33693635</v>
      </c>
      <c r="I19" s="14">
        <v>8.3014514100000003</v>
      </c>
      <c r="J19" s="16">
        <v>0.35554841999999998</v>
      </c>
      <c r="K19" s="14">
        <v>7.53358463</v>
      </c>
      <c r="L19" s="16">
        <v>0.35911356999999999</v>
      </c>
      <c r="M19" s="14">
        <v>7.5229130599999996</v>
      </c>
      <c r="N19" s="16">
        <v>0.35255611999999997</v>
      </c>
      <c r="O19" s="14">
        <v>8.5225277500000001</v>
      </c>
      <c r="P19" s="16">
        <v>0.42242545999999997</v>
      </c>
      <c r="Q19" s="14">
        <v>9.2666517600000002</v>
      </c>
      <c r="R19" s="16">
        <v>0.36588138999999997</v>
      </c>
      <c r="S19" s="14">
        <v>8.55672034</v>
      </c>
      <c r="T19" s="16">
        <v>0.37733189</v>
      </c>
      <c r="U19" s="14">
        <v>8.7416726699999998</v>
      </c>
      <c r="V19" s="16">
        <v>0.40482754999999998</v>
      </c>
      <c r="W19" s="14">
        <v>8.3174741500000007</v>
      </c>
      <c r="X19" s="16">
        <v>0.42825693999999997</v>
      </c>
      <c r="Y19" s="14">
        <v>8.0804231499999997</v>
      </c>
      <c r="Z19" s="16">
        <v>0.39309796000000002</v>
      </c>
      <c r="AA19" s="14">
        <v>9.19165147</v>
      </c>
      <c r="AB19" s="16">
        <v>0.47608212</v>
      </c>
      <c r="AC19" s="14">
        <v>0</v>
      </c>
      <c r="AD19" s="16">
        <v>0</v>
      </c>
      <c r="AE19" s="14" t="s">
        <v>582</v>
      </c>
      <c r="AF19" s="16" t="s">
        <v>582</v>
      </c>
      <c r="AG19" s="14">
        <v>0</v>
      </c>
      <c r="AH19" s="16">
        <v>0</v>
      </c>
      <c r="AI19" s="14">
        <v>0</v>
      </c>
      <c r="AJ19" s="16">
        <v>0</v>
      </c>
      <c r="AK19" s="14">
        <v>0</v>
      </c>
      <c r="AL19" s="16">
        <v>0</v>
      </c>
    </row>
    <row r="20" spans="1:38" x14ac:dyDescent="0.25">
      <c r="A20" s="11" t="s">
        <v>490</v>
      </c>
      <c r="B20" s="13">
        <v>3371</v>
      </c>
      <c r="C20" s="14">
        <f t="shared" si="0"/>
        <v>0</v>
      </c>
      <c r="D20" s="15">
        <v>3371</v>
      </c>
      <c r="E20" s="14">
        <v>8.5337445899999995</v>
      </c>
      <c r="F20" s="16">
        <v>0.52332458000000004</v>
      </c>
      <c r="G20" s="14">
        <v>8.3171515500000002</v>
      </c>
      <c r="H20" s="16">
        <v>0.41869321999999998</v>
      </c>
      <c r="I20" s="14">
        <v>8.6719459699999994</v>
      </c>
      <c r="J20" s="16">
        <v>0.48709111999999999</v>
      </c>
      <c r="K20" s="14">
        <v>7.5314505499999997</v>
      </c>
      <c r="L20" s="16">
        <v>0.45019842999999998</v>
      </c>
      <c r="M20" s="14">
        <v>8.1980290599999996</v>
      </c>
      <c r="N20" s="16">
        <v>0.46811645000000002</v>
      </c>
      <c r="O20" s="14">
        <v>7.58579618</v>
      </c>
      <c r="P20" s="16">
        <v>0.44151397999999997</v>
      </c>
      <c r="Q20" s="14">
        <v>9.0648870800000001</v>
      </c>
      <c r="R20" s="16">
        <v>0.54736176999999997</v>
      </c>
      <c r="S20" s="14">
        <v>9.0470072600000009</v>
      </c>
      <c r="T20" s="16">
        <v>0.47452696</v>
      </c>
      <c r="U20" s="14">
        <v>9.0183206499999997</v>
      </c>
      <c r="V20" s="16">
        <v>0.50748926000000005</v>
      </c>
      <c r="W20" s="14">
        <v>8.1915074800000003</v>
      </c>
      <c r="X20" s="16">
        <v>0.47521756999999998</v>
      </c>
      <c r="Y20" s="14">
        <v>8.3757823800000004</v>
      </c>
      <c r="Z20" s="16">
        <v>0.54554824999999996</v>
      </c>
      <c r="AA20" s="14">
        <v>7.4643772500000001</v>
      </c>
      <c r="AB20" s="16">
        <v>0.42185254</v>
      </c>
      <c r="AC20" s="14">
        <v>0</v>
      </c>
      <c r="AD20" s="16">
        <v>0</v>
      </c>
      <c r="AE20" s="14" t="s">
        <v>582</v>
      </c>
      <c r="AF20" s="16" t="s">
        <v>582</v>
      </c>
      <c r="AG20" s="14">
        <v>0</v>
      </c>
      <c r="AH20" s="16">
        <v>0</v>
      </c>
      <c r="AI20" s="14">
        <v>0</v>
      </c>
      <c r="AJ20" s="16">
        <v>0</v>
      </c>
      <c r="AK20" s="14">
        <v>0</v>
      </c>
      <c r="AL20" s="16">
        <v>0</v>
      </c>
    </row>
    <row r="21" spans="1:38" x14ac:dyDescent="0.25">
      <c r="A21" s="11" t="s">
        <v>491</v>
      </c>
      <c r="B21" s="13">
        <v>5741</v>
      </c>
      <c r="C21" s="14">
        <f t="shared" si="0"/>
        <v>0</v>
      </c>
      <c r="D21" s="15">
        <v>5741</v>
      </c>
      <c r="E21" s="14">
        <v>7.9234547800000001</v>
      </c>
      <c r="F21" s="16">
        <v>0.33205226999999998</v>
      </c>
      <c r="G21" s="14">
        <v>7.1297047100000004</v>
      </c>
      <c r="H21" s="16">
        <v>0.35309224</v>
      </c>
      <c r="I21" s="14">
        <v>8.4033155399999995</v>
      </c>
      <c r="J21" s="16">
        <v>0.33808745000000001</v>
      </c>
      <c r="K21" s="14">
        <v>8.6156511600000005</v>
      </c>
      <c r="L21" s="16">
        <v>0.37185397999999997</v>
      </c>
      <c r="M21" s="14">
        <v>8.8458230800000006</v>
      </c>
      <c r="N21" s="16">
        <v>0.36531520000000001</v>
      </c>
      <c r="O21" s="14">
        <v>8.4965182000000006</v>
      </c>
      <c r="P21" s="16">
        <v>0.39368185</v>
      </c>
      <c r="Q21" s="14">
        <v>8.6104716499999991</v>
      </c>
      <c r="R21" s="16">
        <v>0.36355726999999999</v>
      </c>
      <c r="S21" s="14">
        <v>8.2049917800000003</v>
      </c>
      <c r="T21" s="16">
        <v>0.33925803999999998</v>
      </c>
      <c r="U21" s="14">
        <v>9.0314670800000005</v>
      </c>
      <c r="V21" s="16">
        <v>0.34482891999999998</v>
      </c>
      <c r="W21" s="14">
        <v>8.7664024999999999</v>
      </c>
      <c r="X21" s="16">
        <v>0.37076113999999999</v>
      </c>
      <c r="Y21" s="14">
        <v>7.8302432499999997</v>
      </c>
      <c r="Z21" s="16">
        <v>0.38409608000000001</v>
      </c>
      <c r="AA21" s="14">
        <v>8.1419562800000005</v>
      </c>
      <c r="AB21" s="16">
        <v>0.40801695999999998</v>
      </c>
      <c r="AC21" s="14">
        <v>0</v>
      </c>
      <c r="AD21" s="16">
        <v>0</v>
      </c>
      <c r="AE21" s="14" t="s">
        <v>582</v>
      </c>
      <c r="AF21" s="16" t="s">
        <v>582</v>
      </c>
      <c r="AG21" s="14">
        <v>0</v>
      </c>
      <c r="AH21" s="16">
        <v>0</v>
      </c>
      <c r="AI21" s="14">
        <v>0</v>
      </c>
      <c r="AJ21" s="16">
        <v>0</v>
      </c>
      <c r="AK21" s="14">
        <v>0</v>
      </c>
      <c r="AL21" s="16">
        <v>0</v>
      </c>
    </row>
    <row r="22" spans="1:38" x14ac:dyDescent="0.25">
      <c r="A22" s="11" t="s">
        <v>492</v>
      </c>
      <c r="B22" s="13">
        <v>6598</v>
      </c>
      <c r="C22" s="14">
        <f t="shared" si="0"/>
        <v>0</v>
      </c>
      <c r="D22" s="15">
        <v>6598</v>
      </c>
      <c r="E22" s="14">
        <v>8.2660904500000001</v>
      </c>
      <c r="F22" s="16">
        <v>0.48836199000000002</v>
      </c>
      <c r="G22" s="14">
        <v>7.1539544099999999</v>
      </c>
      <c r="H22" s="16">
        <v>0.30755093999999999</v>
      </c>
      <c r="I22" s="14">
        <v>8.4315715999999998</v>
      </c>
      <c r="J22" s="16">
        <v>0.33572399000000003</v>
      </c>
      <c r="K22" s="14">
        <v>8.3660919899999993</v>
      </c>
      <c r="L22" s="16">
        <v>0.31391566999999998</v>
      </c>
      <c r="M22" s="14">
        <v>7.0286418900000003</v>
      </c>
      <c r="N22" s="16">
        <v>0.28231645</v>
      </c>
      <c r="O22" s="14">
        <v>7.61378428</v>
      </c>
      <c r="P22" s="16">
        <v>0.41413617000000003</v>
      </c>
      <c r="Q22" s="14">
        <v>8.7347185199999995</v>
      </c>
      <c r="R22" s="16">
        <v>0.33529473999999998</v>
      </c>
      <c r="S22" s="14">
        <v>9.5435467500000009</v>
      </c>
      <c r="T22" s="16">
        <v>0.34060002</v>
      </c>
      <c r="U22" s="14">
        <v>8.9019708200000007</v>
      </c>
      <c r="V22" s="16">
        <v>0.33216645</v>
      </c>
      <c r="W22" s="14">
        <v>8.7876077800000001</v>
      </c>
      <c r="X22" s="16">
        <v>0.38141444000000002</v>
      </c>
      <c r="Y22" s="14">
        <v>8.4124941399999997</v>
      </c>
      <c r="Z22" s="16">
        <v>0.38691132</v>
      </c>
      <c r="AA22" s="14">
        <v>8.7595273700000007</v>
      </c>
      <c r="AB22" s="16">
        <v>0.43125676000000002</v>
      </c>
      <c r="AC22" s="14">
        <v>0</v>
      </c>
      <c r="AD22" s="16">
        <v>0</v>
      </c>
      <c r="AE22" s="14" t="s">
        <v>582</v>
      </c>
      <c r="AF22" s="16" t="s">
        <v>582</v>
      </c>
      <c r="AG22" s="14">
        <v>0</v>
      </c>
      <c r="AH22" s="16">
        <v>0</v>
      </c>
      <c r="AI22" s="14">
        <v>0</v>
      </c>
      <c r="AJ22" s="16">
        <v>0</v>
      </c>
      <c r="AK22" s="14">
        <v>0</v>
      </c>
      <c r="AL22" s="16">
        <v>0</v>
      </c>
    </row>
    <row r="23" spans="1:38" x14ac:dyDescent="0.25">
      <c r="A23" s="11" t="s">
        <v>493</v>
      </c>
      <c r="B23" s="13">
        <v>11583</v>
      </c>
      <c r="C23" s="14">
        <f t="shared" si="0"/>
        <v>0</v>
      </c>
      <c r="D23" s="15">
        <v>11583</v>
      </c>
      <c r="E23" s="14">
        <v>8.1934181499999994</v>
      </c>
      <c r="F23" s="16">
        <v>0.34361918000000002</v>
      </c>
      <c r="G23" s="14">
        <v>7.4695210400000001</v>
      </c>
      <c r="H23" s="16">
        <v>0.58327165000000003</v>
      </c>
      <c r="I23" s="14">
        <v>7.6878787500000003</v>
      </c>
      <c r="J23" s="16">
        <v>0.40178306000000003</v>
      </c>
      <c r="K23" s="14">
        <v>7.8576022200000004</v>
      </c>
      <c r="L23" s="16">
        <v>0.38405642000000001</v>
      </c>
      <c r="M23" s="14">
        <v>7.9699432100000003</v>
      </c>
      <c r="N23" s="16">
        <v>0.33443242000000001</v>
      </c>
      <c r="O23" s="14">
        <v>8.66407858</v>
      </c>
      <c r="P23" s="16">
        <v>0.37241916000000003</v>
      </c>
      <c r="Q23" s="14">
        <v>9.0614764599999997</v>
      </c>
      <c r="R23" s="16">
        <v>0.39696621999999998</v>
      </c>
      <c r="S23" s="14">
        <v>9.4140167300000002</v>
      </c>
      <c r="T23" s="16">
        <v>0.43907969000000002</v>
      </c>
      <c r="U23" s="14">
        <v>9.2861093799999992</v>
      </c>
      <c r="V23" s="16">
        <v>0.38270573000000002</v>
      </c>
      <c r="W23" s="14">
        <v>8.4013162599999998</v>
      </c>
      <c r="X23" s="16">
        <v>0.36676987</v>
      </c>
      <c r="Y23" s="14">
        <v>7.97638421</v>
      </c>
      <c r="Z23" s="16">
        <v>0.36150249000000001</v>
      </c>
      <c r="AA23" s="14">
        <v>8.0182550100000007</v>
      </c>
      <c r="AB23" s="16">
        <v>0.3487325</v>
      </c>
      <c r="AC23" s="14">
        <v>0</v>
      </c>
      <c r="AD23" s="16">
        <v>0</v>
      </c>
      <c r="AE23" s="14" t="s">
        <v>582</v>
      </c>
      <c r="AF23" s="16" t="s">
        <v>582</v>
      </c>
      <c r="AG23" s="14">
        <v>0</v>
      </c>
      <c r="AH23" s="16">
        <v>0</v>
      </c>
      <c r="AI23" s="14">
        <v>0</v>
      </c>
      <c r="AJ23" s="16">
        <v>0</v>
      </c>
      <c r="AK23" s="14">
        <v>0</v>
      </c>
      <c r="AL23" s="16">
        <v>0</v>
      </c>
    </row>
    <row r="24" spans="1:38" x14ac:dyDescent="0.25">
      <c r="A24" s="11" t="s">
        <v>494</v>
      </c>
      <c r="B24" s="13">
        <v>6647</v>
      </c>
      <c r="C24" s="14">
        <f t="shared" si="0"/>
        <v>0</v>
      </c>
      <c r="D24" s="15">
        <v>6647</v>
      </c>
      <c r="E24" s="14">
        <v>8.3427432499999998</v>
      </c>
      <c r="F24" s="16">
        <v>0.32211398000000002</v>
      </c>
      <c r="G24" s="14">
        <v>8.0665429</v>
      </c>
      <c r="H24" s="16">
        <v>0.36094345</v>
      </c>
      <c r="I24" s="14">
        <v>8.8582676300000003</v>
      </c>
      <c r="J24" s="16">
        <v>0.33540568999999998</v>
      </c>
      <c r="K24" s="14">
        <v>8.2312290499999996</v>
      </c>
      <c r="L24" s="16">
        <v>0.34227102999999998</v>
      </c>
      <c r="M24" s="14">
        <v>8.1539971599999994</v>
      </c>
      <c r="N24" s="16">
        <v>0.37643446000000003</v>
      </c>
      <c r="O24" s="14">
        <v>8.3999673000000001</v>
      </c>
      <c r="P24" s="16">
        <v>0.40836001999999999</v>
      </c>
      <c r="Q24" s="14">
        <v>8.7510714899999993</v>
      </c>
      <c r="R24" s="16">
        <v>0.32275768999999999</v>
      </c>
      <c r="S24" s="14">
        <v>8.4455024099999996</v>
      </c>
      <c r="T24" s="16">
        <v>0.32243283</v>
      </c>
      <c r="U24" s="14">
        <v>8.1142546499999995</v>
      </c>
      <c r="V24" s="16">
        <v>0.31460505999999999</v>
      </c>
      <c r="W24" s="14">
        <v>7.9501249400000003</v>
      </c>
      <c r="X24" s="16">
        <v>0.39364705</v>
      </c>
      <c r="Y24" s="14">
        <v>8.4075674399999993</v>
      </c>
      <c r="Z24" s="16">
        <v>0.32687058000000002</v>
      </c>
      <c r="AA24" s="14">
        <v>8.2787317900000001</v>
      </c>
      <c r="AB24" s="16">
        <v>0.34860078</v>
      </c>
      <c r="AC24" s="14">
        <v>0</v>
      </c>
      <c r="AD24" s="16">
        <v>0</v>
      </c>
      <c r="AE24" s="14" t="s">
        <v>582</v>
      </c>
      <c r="AF24" s="16" t="s">
        <v>582</v>
      </c>
      <c r="AG24" s="14">
        <v>0</v>
      </c>
      <c r="AH24" s="16">
        <v>0</v>
      </c>
      <c r="AI24" s="14">
        <v>0</v>
      </c>
      <c r="AJ24" s="16">
        <v>0</v>
      </c>
      <c r="AK24" s="14">
        <v>0</v>
      </c>
      <c r="AL24" s="16">
        <v>0</v>
      </c>
    </row>
    <row r="25" spans="1:38" x14ac:dyDescent="0.25">
      <c r="A25" s="11" t="s">
        <v>495</v>
      </c>
      <c r="B25" s="13">
        <v>5581</v>
      </c>
      <c r="C25" s="14">
        <f t="shared" si="0"/>
        <v>0</v>
      </c>
      <c r="D25" s="15">
        <v>5581</v>
      </c>
      <c r="E25" s="14">
        <v>9.6157599499999993</v>
      </c>
      <c r="F25" s="16">
        <v>0.46068081999999999</v>
      </c>
      <c r="G25" s="14">
        <v>8.6920918300000007</v>
      </c>
      <c r="H25" s="16">
        <v>0.5912461</v>
      </c>
      <c r="I25" s="14">
        <v>9.4314276400000008</v>
      </c>
      <c r="J25" s="16">
        <v>0.43855196000000002</v>
      </c>
      <c r="K25" s="14">
        <v>8.7873931699999996</v>
      </c>
      <c r="L25" s="16">
        <v>0.36438330000000002</v>
      </c>
      <c r="M25" s="14">
        <v>8.7071372</v>
      </c>
      <c r="N25" s="16">
        <v>0.34642557000000002</v>
      </c>
      <c r="O25" s="14">
        <v>7.0929896299999999</v>
      </c>
      <c r="P25" s="16">
        <v>0.33260659999999997</v>
      </c>
      <c r="Q25" s="14">
        <v>7.5101323600000001</v>
      </c>
      <c r="R25" s="16">
        <v>0.42400726</v>
      </c>
      <c r="S25" s="14">
        <v>7.3626523800000001</v>
      </c>
      <c r="T25" s="16">
        <v>0.35585011</v>
      </c>
      <c r="U25" s="14">
        <v>8.2373244200000002</v>
      </c>
      <c r="V25" s="16">
        <v>0.35594516999999998</v>
      </c>
      <c r="W25" s="14">
        <v>8.2576346600000008</v>
      </c>
      <c r="X25" s="16">
        <v>0.38427151999999998</v>
      </c>
      <c r="Y25" s="14">
        <v>7.7677242099999999</v>
      </c>
      <c r="Z25" s="16">
        <v>0.34729514</v>
      </c>
      <c r="AA25" s="14">
        <v>8.5377325499999994</v>
      </c>
      <c r="AB25" s="16">
        <v>0.42672409</v>
      </c>
      <c r="AC25" s="14">
        <v>0</v>
      </c>
      <c r="AD25" s="16">
        <v>0</v>
      </c>
      <c r="AE25" s="14" t="s">
        <v>582</v>
      </c>
      <c r="AF25" s="16" t="s">
        <v>582</v>
      </c>
      <c r="AG25" s="14">
        <v>0</v>
      </c>
      <c r="AH25" s="16">
        <v>0</v>
      </c>
      <c r="AI25" s="14">
        <v>0</v>
      </c>
      <c r="AJ25" s="16">
        <v>0</v>
      </c>
      <c r="AK25" s="14">
        <v>0</v>
      </c>
      <c r="AL25" s="16">
        <v>0</v>
      </c>
    </row>
    <row r="26" spans="1:38" x14ac:dyDescent="0.25">
      <c r="A26" s="11" t="s">
        <v>496</v>
      </c>
      <c r="B26" s="13">
        <v>4869</v>
      </c>
      <c r="C26" s="14">
        <f t="shared" si="0"/>
        <v>0</v>
      </c>
      <c r="D26" s="15">
        <v>4869</v>
      </c>
      <c r="E26" s="14">
        <v>6.9704549099999999</v>
      </c>
      <c r="F26" s="16">
        <v>0.36925227999999999</v>
      </c>
      <c r="G26" s="14">
        <v>7.77207355</v>
      </c>
      <c r="H26" s="16">
        <v>0.3552014</v>
      </c>
      <c r="I26" s="14">
        <v>8.3453038500000005</v>
      </c>
      <c r="J26" s="16">
        <v>0.35989154000000001</v>
      </c>
      <c r="K26" s="14">
        <v>8.45521469</v>
      </c>
      <c r="L26" s="16">
        <v>0.42024900999999998</v>
      </c>
      <c r="M26" s="14">
        <v>8.6125734299999994</v>
      </c>
      <c r="N26" s="16">
        <v>0.43660893000000001</v>
      </c>
      <c r="O26" s="14">
        <v>9.4810548699999995</v>
      </c>
      <c r="P26" s="16">
        <v>0.46551716999999998</v>
      </c>
      <c r="Q26" s="14">
        <v>8.7305276799999998</v>
      </c>
      <c r="R26" s="16">
        <v>0.40793810000000003</v>
      </c>
      <c r="S26" s="14">
        <v>8.5724701700000008</v>
      </c>
      <c r="T26" s="16">
        <v>0.38555055999999999</v>
      </c>
      <c r="U26" s="14">
        <v>9.1163345400000004</v>
      </c>
      <c r="V26" s="16">
        <v>0.44675221999999998</v>
      </c>
      <c r="W26" s="14">
        <v>7.6923494799999999</v>
      </c>
      <c r="X26" s="16">
        <v>0.38202145999999998</v>
      </c>
      <c r="Y26" s="14">
        <v>7.5656965700000001</v>
      </c>
      <c r="Z26" s="16">
        <v>0.42959961000000002</v>
      </c>
      <c r="AA26" s="14">
        <v>8.6859462700000005</v>
      </c>
      <c r="AB26" s="16">
        <v>0.36925993000000001</v>
      </c>
      <c r="AC26" s="14">
        <v>0</v>
      </c>
      <c r="AD26" s="16">
        <v>0</v>
      </c>
      <c r="AE26" s="14" t="s">
        <v>582</v>
      </c>
      <c r="AF26" s="16" t="s">
        <v>582</v>
      </c>
      <c r="AG26" s="14">
        <v>0</v>
      </c>
      <c r="AH26" s="16">
        <v>0</v>
      </c>
      <c r="AI26" s="14">
        <v>0</v>
      </c>
      <c r="AJ26" s="16">
        <v>0</v>
      </c>
      <c r="AK26" s="14">
        <v>0</v>
      </c>
      <c r="AL26" s="16">
        <v>0</v>
      </c>
    </row>
    <row r="27" spans="1:38" x14ac:dyDescent="0.25">
      <c r="A27" s="11" t="s">
        <v>497</v>
      </c>
      <c r="B27" s="13">
        <v>5299</v>
      </c>
      <c r="C27" s="14">
        <f t="shared" si="0"/>
        <v>0</v>
      </c>
      <c r="D27" s="15">
        <v>5299</v>
      </c>
      <c r="E27" s="14">
        <v>8.0804598799999994</v>
      </c>
      <c r="F27" s="16">
        <v>0.36951239000000002</v>
      </c>
      <c r="G27" s="14">
        <v>8.0685721499999996</v>
      </c>
      <c r="H27" s="16">
        <v>0.39080115999999998</v>
      </c>
      <c r="I27" s="14">
        <v>8.4655441400000004</v>
      </c>
      <c r="J27" s="16">
        <v>0.31773425</v>
      </c>
      <c r="K27" s="14">
        <v>8.1904602299999993</v>
      </c>
      <c r="L27" s="16">
        <v>0.38974830999999999</v>
      </c>
      <c r="M27" s="14">
        <v>9.3483565100000003</v>
      </c>
      <c r="N27" s="16">
        <v>0.36924529</v>
      </c>
      <c r="O27" s="14">
        <v>9.3538803300000009</v>
      </c>
      <c r="P27" s="16">
        <v>0.42811596000000002</v>
      </c>
      <c r="Q27" s="14">
        <v>9.3361714899999999</v>
      </c>
      <c r="R27" s="16">
        <v>0.40079684999999998</v>
      </c>
      <c r="S27" s="14">
        <v>7.6440476400000001</v>
      </c>
      <c r="T27" s="16">
        <v>0.34914756000000002</v>
      </c>
      <c r="U27" s="14">
        <v>8.5732508000000003</v>
      </c>
      <c r="V27" s="16">
        <v>0.36707677</v>
      </c>
      <c r="W27" s="14">
        <v>7.6063606400000001</v>
      </c>
      <c r="X27" s="16">
        <v>0.35810315999999998</v>
      </c>
      <c r="Y27" s="14">
        <v>7.6218548699999999</v>
      </c>
      <c r="Z27" s="16">
        <v>0.33546082999999999</v>
      </c>
      <c r="AA27" s="14">
        <v>7.7110413199999996</v>
      </c>
      <c r="AB27" s="16">
        <v>0.37695923999999997</v>
      </c>
      <c r="AC27" s="14">
        <v>0</v>
      </c>
      <c r="AD27" s="16">
        <v>0</v>
      </c>
      <c r="AE27" s="14" t="s">
        <v>582</v>
      </c>
      <c r="AF27" s="16" t="s">
        <v>582</v>
      </c>
      <c r="AG27" s="14">
        <v>0</v>
      </c>
      <c r="AH27" s="16">
        <v>0</v>
      </c>
      <c r="AI27" s="14">
        <v>0</v>
      </c>
      <c r="AJ27" s="16">
        <v>0</v>
      </c>
      <c r="AK27" s="14">
        <v>0</v>
      </c>
      <c r="AL27" s="16">
        <v>0</v>
      </c>
    </row>
    <row r="28" spans="1:38" x14ac:dyDescent="0.25">
      <c r="A28" s="11" t="s">
        <v>498</v>
      </c>
      <c r="B28" s="13">
        <v>7568</v>
      </c>
      <c r="C28" s="14">
        <f t="shared" si="0"/>
        <v>0</v>
      </c>
      <c r="D28" s="15">
        <v>7568</v>
      </c>
      <c r="E28" s="14">
        <v>7.82511169</v>
      </c>
      <c r="F28" s="16">
        <v>0.36751162999999998</v>
      </c>
      <c r="G28" s="14">
        <v>6.7283392800000001</v>
      </c>
      <c r="H28" s="16">
        <v>0.30319083000000002</v>
      </c>
      <c r="I28" s="14">
        <v>7.4626192299999996</v>
      </c>
      <c r="J28" s="16">
        <v>0.38617087</v>
      </c>
      <c r="K28" s="14">
        <v>7.1885119700000004</v>
      </c>
      <c r="L28" s="16">
        <v>0.38066168</v>
      </c>
      <c r="M28" s="14">
        <v>7.460051</v>
      </c>
      <c r="N28" s="16">
        <v>0.33174749999999997</v>
      </c>
      <c r="O28" s="14">
        <v>7.0839016800000003</v>
      </c>
      <c r="P28" s="16">
        <v>0.30495285</v>
      </c>
      <c r="Q28" s="14">
        <v>8.1383600699999992</v>
      </c>
      <c r="R28" s="16">
        <v>0.3621759</v>
      </c>
      <c r="S28" s="14">
        <v>9.6244602599999993</v>
      </c>
      <c r="T28" s="16">
        <v>0.45445896000000002</v>
      </c>
      <c r="U28" s="14">
        <v>10.053441530000001</v>
      </c>
      <c r="V28" s="16">
        <v>0.53002921000000003</v>
      </c>
      <c r="W28" s="14">
        <v>9.8483650100000002</v>
      </c>
      <c r="X28" s="16">
        <v>0.53889140999999996</v>
      </c>
      <c r="Y28" s="14">
        <v>9.1728623900000006</v>
      </c>
      <c r="Z28" s="16">
        <v>0.51092731000000002</v>
      </c>
      <c r="AA28" s="14">
        <v>9.4139758899999997</v>
      </c>
      <c r="AB28" s="16">
        <v>0.454405</v>
      </c>
      <c r="AC28" s="14">
        <v>0</v>
      </c>
      <c r="AD28" s="16">
        <v>0</v>
      </c>
      <c r="AE28" s="14" t="s">
        <v>582</v>
      </c>
      <c r="AF28" s="16" t="s">
        <v>582</v>
      </c>
      <c r="AG28" s="14">
        <v>0</v>
      </c>
      <c r="AH28" s="16">
        <v>0</v>
      </c>
      <c r="AI28" s="14">
        <v>0</v>
      </c>
      <c r="AJ28" s="16">
        <v>0</v>
      </c>
      <c r="AK28" s="14">
        <v>0</v>
      </c>
      <c r="AL28" s="16">
        <v>0</v>
      </c>
    </row>
    <row r="29" spans="1:38" x14ac:dyDescent="0.25">
      <c r="A29" s="11" t="s">
        <v>499</v>
      </c>
      <c r="B29" s="13">
        <v>5385</v>
      </c>
      <c r="C29" s="14">
        <f t="shared" si="0"/>
        <v>0</v>
      </c>
      <c r="D29" s="15">
        <v>5385</v>
      </c>
      <c r="E29" s="14">
        <v>8.1010354400000004</v>
      </c>
      <c r="F29" s="16">
        <v>0.45284036999999999</v>
      </c>
      <c r="G29" s="14">
        <v>7.3928352300000002</v>
      </c>
      <c r="H29" s="16">
        <v>0.31907079999999999</v>
      </c>
      <c r="I29" s="14">
        <v>8.1223374600000007</v>
      </c>
      <c r="J29" s="16">
        <v>0.42492927000000003</v>
      </c>
      <c r="K29" s="14">
        <v>8.0151988200000002</v>
      </c>
      <c r="L29" s="16">
        <v>0.39182981</v>
      </c>
      <c r="M29" s="14">
        <v>9.4755028200000009</v>
      </c>
      <c r="N29" s="16">
        <v>0.45032991</v>
      </c>
      <c r="O29" s="14">
        <v>8.7668374300000007</v>
      </c>
      <c r="P29" s="16">
        <v>0.35175582</v>
      </c>
      <c r="Q29" s="14">
        <v>9.1657328699999994</v>
      </c>
      <c r="R29" s="16">
        <v>0.38415738999999999</v>
      </c>
      <c r="S29" s="14">
        <v>8.5735376300000006</v>
      </c>
      <c r="T29" s="16">
        <v>0.33437349999999999</v>
      </c>
      <c r="U29" s="14">
        <v>8.1294114299999993</v>
      </c>
      <c r="V29" s="16">
        <v>0.35235187000000001</v>
      </c>
      <c r="W29" s="14">
        <v>8.7306189799999991</v>
      </c>
      <c r="X29" s="16">
        <v>0.35991014999999998</v>
      </c>
      <c r="Y29" s="14">
        <v>7.8223390799999999</v>
      </c>
      <c r="Z29" s="16">
        <v>0.32843823</v>
      </c>
      <c r="AA29" s="14">
        <v>7.7046128200000004</v>
      </c>
      <c r="AB29" s="16">
        <v>0.38180825000000002</v>
      </c>
      <c r="AC29" s="14">
        <v>0</v>
      </c>
      <c r="AD29" s="16">
        <v>0</v>
      </c>
      <c r="AE29" s="14" t="s">
        <v>582</v>
      </c>
      <c r="AF29" s="16" t="s">
        <v>582</v>
      </c>
      <c r="AG29" s="14">
        <v>0</v>
      </c>
      <c r="AH29" s="16">
        <v>0</v>
      </c>
      <c r="AI29" s="14">
        <v>0</v>
      </c>
      <c r="AJ29" s="16">
        <v>0</v>
      </c>
      <c r="AK29" s="14">
        <v>0</v>
      </c>
      <c r="AL29" s="16">
        <v>0</v>
      </c>
    </row>
    <row r="30" spans="1:38" x14ac:dyDescent="0.25">
      <c r="A30" s="11" t="s">
        <v>500</v>
      </c>
      <c r="B30" s="13">
        <v>4520</v>
      </c>
      <c r="C30" s="14">
        <f t="shared" si="0"/>
        <v>0</v>
      </c>
      <c r="D30" s="15">
        <v>4520</v>
      </c>
      <c r="E30" s="14">
        <v>8.0971093700000001</v>
      </c>
      <c r="F30" s="16">
        <v>0.43376648000000001</v>
      </c>
      <c r="G30" s="14">
        <v>7.1456115200000001</v>
      </c>
      <c r="H30" s="16">
        <v>0.43323462000000001</v>
      </c>
      <c r="I30" s="14">
        <v>8.4009260399999999</v>
      </c>
      <c r="J30" s="16">
        <v>0.40554761</v>
      </c>
      <c r="K30" s="14">
        <v>8.2120268799999998</v>
      </c>
      <c r="L30" s="16">
        <v>0.38371419000000001</v>
      </c>
      <c r="M30" s="14">
        <v>8.1770531399999999</v>
      </c>
      <c r="N30" s="16">
        <v>0.36652820000000003</v>
      </c>
      <c r="O30" s="14">
        <v>7.8249912899999998</v>
      </c>
      <c r="P30" s="16">
        <v>0.47771744999999999</v>
      </c>
      <c r="Q30" s="14">
        <v>8.6057196699999992</v>
      </c>
      <c r="R30" s="16">
        <v>0.40509489999999998</v>
      </c>
      <c r="S30" s="14">
        <v>8.5231694299999994</v>
      </c>
      <c r="T30" s="16">
        <v>0.45484791000000002</v>
      </c>
      <c r="U30" s="14">
        <v>8.5041143399999992</v>
      </c>
      <c r="V30" s="16">
        <v>0.39387160999999998</v>
      </c>
      <c r="W30" s="14">
        <v>9.2803927300000009</v>
      </c>
      <c r="X30" s="16">
        <v>0.34438070999999998</v>
      </c>
      <c r="Y30" s="14">
        <v>8.8042854100000003</v>
      </c>
      <c r="Z30" s="16">
        <v>0.46843106000000001</v>
      </c>
      <c r="AA30" s="14">
        <v>8.4246001800000005</v>
      </c>
      <c r="AB30" s="16">
        <v>0.42344560999999997</v>
      </c>
      <c r="AC30" s="14">
        <v>0</v>
      </c>
      <c r="AD30" s="16">
        <v>0</v>
      </c>
      <c r="AE30" s="14" t="s">
        <v>582</v>
      </c>
      <c r="AF30" s="16" t="s">
        <v>582</v>
      </c>
      <c r="AG30" s="14">
        <v>0</v>
      </c>
      <c r="AH30" s="16">
        <v>0</v>
      </c>
      <c r="AI30" s="14">
        <v>0</v>
      </c>
      <c r="AJ30" s="16">
        <v>0</v>
      </c>
      <c r="AK30" s="14">
        <v>0</v>
      </c>
      <c r="AL30" s="16">
        <v>0</v>
      </c>
    </row>
    <row r="31" spans="1:38" x14ac:dyDescent="0.25">
      <c r="A31" s="11" t="s">
        <v>501</v>
      </c>
      <c r="B31" s="13">
        <v>5456</v>
      </c>
      <c r="C31" s="14">
        <f t="shared" si="0"/>
        <v>0</v>
      </c>
      <c r="D31" s="15">
        <v>5456</v>
      </c>
      <c r="E31" s="14">
        <v>7.8583629000000004</v>
      </c>
      <c r="F31" s="16">
        <v>0.35052791999999999</v>
      </c>
      <c r="G31" s="14">
        <v>7.9490477999999998</v>
      </c>
      <c r="H31" s="16">
        <v>0.38025965</v>
      </c>
      <c r="I31" s="14">
        <v>9.3335801200000006</v>
      </c>
      <c r="J31" s="16">
        <v>0.41165298</v>
      </c>
      <c r="K31" s="14">
        <v>8.6096819399999998</v>
      </c>
      <c r="L31" s="16">
        <v>0.40260599000000002</v>
      </c>
      <c r="M31" s="14">
        <v>8.8803145499999996</v>
      </c>
      <c r="N31" s="16">
        <v>0.37046553999999998</v>
      </c>
      <c r="O31" s="14">
        <v>8.8871753699999996</v>
      </c>
      <c r="P31" s="16">
        <v>0.36675196999999998</v>
      </c>
      <c r="Q31" s="14">
        <v>9.1871498200000001</v>
      </c>
      <c r="R31" s="16">
        <v>0.41432169000000002</v>
      </c>
      <c r="S31" s="14">
        <v>8.3961651199999991</v>
      </c>
      <c r="T31" s="16">
        <v>0.34336857999999998</v>
      </c>
      <c r="U31" s="14">
        <v>8.5664796899999995</v>
      </c>
      <c r="V31" s="16">
        <v>0.38203188999999999</v>
      </c>
      <c r="W31" s="14">
        <v>7.4338705000000003</v>
      </c>
      <c r="X31" s="16">
        <v>0.32463806000000001</v>
      </c>
      <c r="Y31" s="14">
        <v>7.22622214</v>
      </c>
      <c r="Z31" s="16">
        <v>0.37263749000000002</v>
      </c>
      <c r="AA31" s="14">
        <v>7.6719500399999996</v>
      </c>
      <c r="AB31" s="16">
        <v>0.33280778</v>
      </c>
      <c r="AC31" s="14">
        <v>0</v>
      </c>
      <c r="AD31" s="16">
        <v>0</v>
      </c>
      <c r="AE31" s="14" t="s">
        <v>582</v>
      </c>
      <c r="AF31" s="16" t="s">
        <v>582</v>
      </c>
      <c r="AG31" s="14">
        <v>0</v>
      </c>
      <c r="AH31" s="16">
        <v>0</v>
      </c>
      <c r="AI31" s="14">
        <v>0</v>
      </c>
      <c r="AJ31" s="16">
        <v>0</v>
      </c>
      <c r="AK31" s="14">
        <v>0</v>
      </c>
      <c r="AL31" s="16">
        <v>0</v>
      </c>
    </row>
    <row r="32" spans="1:38" x14ac:dyDescent="0.25">
      <c r="A32" s="11" t="s">
        <v>502</v>
      </c>
      <c r="B32" s="13">
        <v>4478</v>
      </c>
      <c r="C32" s="14">
        <f t="shared" si="0"/>
        <v>0</v>
      </c>
      <c r="D32" s="15">
        <v>4478</v>
      </c>
      <c r="E32" s="14">
        <v>8.3085212899999998</v>
      </c>
      <c r="F32" s="16">
        <v>0.47068273999999999</v>
      </c>
      <c r="G32" s="14">
        <v>8.0861000300000008</v>
      </c>
      <c r="H32" s="16">
        <v>0.42742147000000003</v>
      </c>
      <c r="I32" s="14">
        <v>9.3002128600000002</v>
      </c>
      <c r="J32" s="16">
        <v>0.50713372999999995</v>
      </c>
      <c r="K32" s="14">
        <v>7.7954603899999997</v>
      </c>
      <c r="L32" s="16">
        <v>0.41107990999999999</v>
      </c>
      <c r="M32" s="14">
        <v>8.6041639599999993</v>
      </c>
      <c r="N32" s="16">
        <v>0.44738203999999998</v>
      </c>
      <c r="O32" s="14">
        <v>8.6971176400000001</v>
      </c>
      <c r="P32" s="16">
        <v>0.45594079999999998</v>
      </c>
      <c r="Q32" s="14">
        <v>8.8725251000000007</v>
      </c>
      <c r="R32" s="16">
        <v>0.39225601999999998</v>
      </c>
      <c r="S32" s="14">
        <v>8.8586837000000003</v>
      </c>
      <c r="T32" s="16">
        <v>0.42091378000000002</v>
      </c>
      <c r="U32" s="14">
        <v>8.4255812900000002</v>
      </c>
      <c r="V32" s="16">
        <v>0.43584754999999997</v>
      </c>
      <c r="W32" s="14">
        <v>7.73335843</v>
      </c>
      <c r="X32" s="16">
        <v>0.40004530999999999</v>
      </c>
      <c r="Y32" s="14">
        <v>7.3692163199999996</v>
      </c>
      <c r="Z32" s="16">
        <v>0.39597651</v>
      </c>
      <c r="AA32" s="14">
        <v>7.9490589900000002</v>
      </c>
      <c r="AB32" s="16">
        <v>0.45317350000000001</v>
      </c>
      <c r="AC32" s="14">
        <v>0</v>
      </c>
      <c r="AD32" s="16">
        <v>0</v>
      </c>
      <c r="AE32" s="14" t="s">
        <v>582</v>
      </c>
      <c r="AF32" s="16" t="s">
        <v>582</v>
      </c>
      <c r="AG32" s="14">
        <v>0</v>
      </c>
      <c r="AH32" s="16">
        <v>0</v>
      </c>
      <c r="AI32" s="14">
        <v>0</v>
      </c>
      <c r="AJ32" s="16">
        <v>0</v>
      </c>
      <c r="AK32" s="14">
        <v>0</v>
      </c>
      <c r="AL32" s="16">
        <v>0</v>
      </c>
    </row>
    <row r="33" spans="1:38" x14ac:dyDescent="0.25">
      <c r="A33" s="11" t="s">
        <v>503</v>
      </c>
      <c r="B33" s="13">
        <v>7325</v>
      </c>
      <c r="C33" s="14">
        <f t="shared" si="0"/>
        <v>0</v>
      </c>
      <c r="D33" s="15">
        <v>7325</v>
      </c>
      <c r="E33" s="14">
        <v>8.2409893899999993</v>
      </c>
      <c r="F33" s="16">
        <v>0.37888609000000001</v>
      </c>
      <c r="G33" s="14">
        <v>6.5584998299999997</v>
      </c>
      <c r="H33" s="16">
        <v>0.34135541000000003</v>
      </c>
      <c r="I33" s="14">
        <v>8.0285274399999995</v>
      </c>
      <c r="J33" s="16">
        <v>0.40425453</v>
      </c>
      <c r="K33" s="14">
        <v>8.1906557899999992</v>
      </c>
      <c r="L33" s="16">
        <v>0.38276362000000003</v>
      </c>
      <c r="M33" s="14">
        <v>8.4445914500000008</v>
      </c>
      <c r="N33" s="16">
        <v>0.35019752999999998</v>
      </c>
      <c r="O33" s="14">
        <v>8.3352089599999992</v>
      </c>
      <c r="P33" s="16">
        <v>0.38141456000000001</v>
      </c>
      <c r="Q33" s="14">
        <v>8.5465584200000002</v>
      </c>
      <c r="R33" s="16">
        <v>0.33871792000000001</v>
      </c>
      <c r="S33" s="14">
        <v>9.1252033699999995</v>
      </c>
      <c r="T33" s="16">
        <v>0.37645314000000002</v>
      </c>
      <c r="U33" s="14">
        <v>9.69218358</v>
      </c>
      <c r="V33" s="16">
        <v>0.40662089000000001</v>
      </c>
      <c r="W33" s="14">
        <v>8.6143707000000003</v>
      </c>
      <c r="X33" s="16">
        <v>0.41611935999999999</v>
      </c>
      <c r="Y33" s="14">
        <v>8.1145431400000003</v>
      </c>
      <c r="Z33" s="16">
        <v>0.34985195000000002</v>
      </c>
      <c r="AA33" s="14">
        <v>8.1086679200000003</v>
      </c>
      <c r="AB33" s="16">
        <v>0.36126763000000001</v>
      </c>
      <c r="AC33" s="14">
        <v>0</v>
      </c>
      <c r="AD33" s="16">
        <v>0</v>
      </c>
      <c r="AE33" s="14" t="s">
        <v>582</v>
      </c>
      <c r="AF33" s="16" t="s">
        <v>582</v>
      </c>
      <c r="AG33" s="14">
        <v>0</v>
      </c>
      <c r="AH33" s="16">
        <v>0</v>
      </c>
      <c r="AI33" s="14">
        <v>0</v>
      </c>
      <c r="AJ33" s="16">
        <v>0</v>
      </c>
      <c r="AK33" s="14">
        <v>0</v>
      </c>
      <c r="AL33" s="16">
        <v>0</v>
      </c>
    </row>
    <row r="34" spans="1:38" x14ac:dyDescent="0.25">
      <c r="A34" s="11" t="s">
        <v>504</v>
      </c>
      <c r="B34" s="13">
        <v>6350</v>
      </c>
      <c r="C34" s="14">
        <f t="shared" si="0"/>
        <v>0</v>
      </c>
      <c r="D34" s="15">
        <v>6350</v>
      </c>
      <c r="E34" s="14">
        <v>8.3180577099999997</v>
      </c>
      <c r="F34" s="16">
        <v>0.3500298</v>
      </c>
      <c r="G34" s="14">
        <v>7.4664970000000004</v>
      </c>
      <c r="H34" s="16">
        <v>0.30420800999999997</v>
      </c>
      <c r="I34" s="14">
        <v>8.6789525800000007</v>
      </c>
      <c r="J34" s="16">
        <v>0.43297974</v>
      </c>
      <c r="K34" s="14">
        <v>7.6360457999999998</v>
      </c>
      <c r="L34" s="16">
        <v>0.34525723000000003</v>
      </c>
      <c r="M34" s="14">
        <v>8.1934667000000001</v>
      </c>
      <c r="N34" s="16">
        <v>0.40344186999999998</v>
      </c>
      <c r="O34" s="14">
        <v>8.4558692299999993</v>
      </c>
      <c r="P34" s="16">
        <v>0.34460279999999999</v>
      </c>
      <c r="Q34" s="14">
        <v>9.4591352999999998</v>
      </c>
      <c r="R34" s="16">
        <v>0.41268072</v>
      </c>
      <c r="S34" s="14">
        <v>9.8763203500000003</v>
      </c>
      <c r="T34" s="16">
        <v>0.42214066</v>
      </c>
      <c r="U34" s="14">
        <v>9.4463750300000005</v>
      </c>
      <c r="V34" s="16">
        <v>0.48993777999999999</v>
      </c>
      <c r="W34" s="14">
        <v>7.4856993300000001</v>
      </c>
      <c r="X34" s="16">
        <v>0.35682889000000001</v>
      </c>
      <c r="Y34" s="14">
        <v>7.4504490099999998</v>
      </c>
      <c r="Z34" s="16">
        <v>0.35980339</v>
      </c>
      <c r="AA34" s="14">
        <v>7.5331319700000003</v>
      </c>
      <c r="AB34" s="16">
        <v>0.36678021999999999</v>
      </c>
      <c r="AC34" s="14">
        <v>0</v>
      </c>
      <c r="AD34" s="16">
        <v>0</v>
      </c>
      <c r="AE34" s="14" t="s">
        <v>582</v>
      </c>
      <c r="AF34" s="16" t="s">
        <v>582</v>
      </c>
      <c r="AG34" s="14">
        <v>0</v>
      </c>
      <c r="AH34" s="16">
        <v>0</v>
      </c>
      <c r="AI34" s="14">
        <v>0</v>
      </c>
      <c r="AJ34" s="16">
        <v>0</v>
      </c>
      <c r="AK34" s="14">
        <v>0</v>
      </c>
      <c r="AL34" s="16">
        <v>0</v>
      </c>
    </row>
    <row r="35" spans="1:38" x14ac:dyDescent="0.25">
      <c r="A35" s="11" t="s">
        <v>505</v>
      </c>
      <c r="B35" s="13">
        <v>6406</v>
      </c>
      <c r="C35" s="14">
        <f t="shared" si="0"/>
        <v>0</v>
      </c>
      <c r="D35" s="15">
        <v>6406</v>
      </c>
      <c r="E35" s="14">
        <v>7.8843717599999996</v>
      </c>
      <c r="F35" s="16">
        <v>0.40307205000000002</v>
      </c>
      <c r="G35" s="14">
        <v>8.0940264899999992</v>
      </c>
      <c r="H35" s="16">
        <v>0.43515596000000001</v>
      </c>
      <c r="I35" s="14">
        <v>8.9227839099999997</v>
      </c>
      <c r="J35" s="16">
        <v>0.4904481</v>
      </c>
      <c r="K35" s="14">
        <v>7.7305006900000004</v>
      </c>
      <c r="L35" s="16">
        <v>0.39413281</v>
      </c>
      <c r="M35" s="14">
        <v>7.8714402799999998</v>
      </c>
      <c r="N35" s="16">
        <v>0.42345324000000001</v>
      </c>
      <c r="O35" s="14">
        <v>8.34599826</v>
      </c>
      <c r="P35" s="16">
        <v>0.45901378999999998</v>
      </c>
      <c r="Q35" s="14">
        <v>9.0775530999999994</v>
      </c>
      <c r="R35" s="16">
        <v>0.48089699000000002</v>
      </c>
      <c r="S35" s="14">
        <v>9.2641601900000001</v>
      </c>
      <c r="T35" s="16">
        <v>0.41810022000000002</v>
      </c>
      <c r="U35" s="14">
        <v>8.8269408499999997</v>
      </c>
      <c r="V35" s="16">
        <v>0.42148993000000001</v>
      </c>
      <c r="W35" s="14">
        <v>8.7842359200000004</v>
      </c>
      <c r="X35" s="16">
        <v>0.42448701</v>
      </c>
      <c r="Y35" s="14">
        <v>7.2325124199999999</v>
      </c>
      <c r="Z35" s="16">
        <v>0.41068680000000002</v>
      </c>
      <c r="AA35" s="14">
        <v>7.9654761399999998</v>
      </c>
      <c r="AB35" s="16">
        <v>0.39871151999999999</v>
      </c>
      <c r="AC35" s="14">
        <v>0</v>
      </c>
      <c r="AD35" s="16">
        <v>0</v>
      </c>
      <c r="AE35" s="14" t="s">
        <v>582</v>
      </c>
      <c r="AF35" s="16" t="s">
        <v>582</v>
      </c>
      <c r="AG35" s="14">
        <v>0</v>
      </c>
      <c r="AH35" s="16">
        <v>0</v>
      </c>
      <c r="AI35" s="14">
        <v>0</v>
      </c>
      <c r="AJ35" s="16">
        <v>0</v>
      </c>
      <c r="AK35" s="14">
        <v>0</v>
      </c>
      <c r="AL35" s="16">
        <v>0</v>
      </c>
    </row>
    <row r="36" spans="1:38" x14ac:dyDescent="0.25">
      <c r="A36" s="11" t="s">
        <v>506</v>
      </c>
      <c r="B36" s="13">
        <v>6736</v>
      </c>
      <c r="C36" s="14">
        <f t="shared" si="0"/>
        <v>0</v>
      </c>
      <c r="D36" s="15">
        <v>6736</v>
      </c>
      <c r="E36" s="14">
        <v>7.4732004500000002</v>
      </c>
      <c r="F36" s="16">
        <v>0.29498035</v>
      </c>
      <c r="G36" s="14">
        <v>7.0217562999999998</v>
      </c>
      <c r="H36" s="16">
        <v>0.30969576999999998</v>
      </c>
      <c r="I36" s="14">
        <v>7.9535325700000001</v>
      </c>
      <c r="J36" s="16">
        <v>0.33387635999999998</v>
      </c>
      <c r="K36" s="14">
        <v>8.1689759100000003</v>
      </c>
      <c r="L36" s="16">
        <v>0.38070363000000002</v>
      </c>
      <c r="M36" s="14">
        <v>8.5815249599999994</v>
      </c>
      <c r="N36" s="16">
        <v>0.41123458000000002</v>
      </c>
      <c r="O36" s="14">
        <v>8.3776040500000004</v>
      </c>
      <c r="P36" s="16">
        <v>0.31955599000000001</v>
      </c>
      <c r="Q36" s="14">
        <v>8.8190963399999998</v>
      </c>
      <c r="R36" s="16">
        <v>0.29968388000000001</v>
      </c>
      <c r="S36" s="14">
        <v>7.9520242899999998</v>
      </c>
      <c r="T36" s="16">
        <v>0.35349784000000001</v>
      </c>
      <c r="U36" s="14">
        <v>8.6973438999999999</v>
      </c>
      <c r="V36" s="16">
        <v>0.35546643999999999</v>
      </c>
      <c r="W36" s="14">
        <v>8.8961146099999997</v>
      </c>
      <c r="X36" s="16">
        <v>0.34694309000000001</v>
      </c>
      <c r="Y36" s="14">
        <v>8.7153648199999996</v>
      </c>
      <c r="Z36" s="16">
        <v>0.35708446999999999</v>
      </c>
      <c r="AA36" s="14">
        <v>9.3434618</v>
      </c>
      <c r="AB36" s="16">
        <v>0.39097889000000002</v>
      </c>
      <c r="AC36" s="14">
        <v>0</v>
      </c>
      <c r="AD36" s="16">
        <v>0</v>
      </c>
      <c r="AE36" s="14" t="s">
        <v>582</v>
      </c>
      <c r="AF36" s="16" t="s">
        <v>582</v>
      </c>
      <c r="AG36" s="14">
        <v>0</v>
      </c>
      <c r="AH36" s="16">
        <v>0</v>
      </c>
      <c r="AI36" s="14">
        <v>0</v>
      </c>
      <c r="AJ36" s="16">
        <v>0</v>
      </c>
      <c r="AK36" s="14">
        <v>0</v>
      </c>
      <c r="AL36" s="16">
        <v>0</v>
      </c>
    </row>
    <row r="37" spans="1:38" x14ac:dyDescent="0.25">
      <c r="A37" s="11" t="s">
        <v>507</v>
      </c>
      <c r="B37" s="13">
        <v>5458</v>
      </c>
      <c r="C37" s="14">
        <f t="shared" si="0"/>
        <v>0</v>
      </c>
      <c r="D37" s="15">
        <v>5458</v>
      </c>
      <c r="E37" s="14">
        <v>0</v>
      </c>
      <c r="F37" s="16">
        <v>0</v>
      </c>
      <c r="G37" s="14">
        <v>0</v>
      </c>
      <c r="H37" s="16">
        <v>0</v>
      </c>
      <c r="I37" s="14">
        <v>0</v>
      </c>
      <c r="J37" s="16">
        <v>0</v>
      </c>
      <c r="K37" s="14">
        <v>0</v>
      </c>
      <c r="L37" s="16">
        <v>0</v>
      </c>
      <c r="M37" s="14">
        <v>0</v>
      </c>
      <c r="N37" s="16">
        <v>0</v>
      </c>
      <c r="O37" s="14">
        <v>0</v>
      </c>
      <c r="P37" s="16">
        <v>0</v>
      </c>
      <c r="Q37" s="14">
        <v>0</v>
      </c>
      <c r="R37" s="16">
        <v>0</v>
      </c>
      <c r="S37" s="14">
        <v>0</v>
      </c>
      <c r="T37" s="16">
        <v>0</v>
      </c>
      <c r="U37" s="14">
        <v>0</v>
      </c>
      <c r="V37" s="16">
        <v>0</v>
      </c>
      <c r="W37" s="14">
        <v>0</v>
      </c>
      <c r="X37" s="16">
        <v>0</v>
      </c>
      <c r="Y37" s="14">
        <v>0</v>
      </c>
      <c r="Z37" s="16">
        <v>0</v>
      </c>
      <c r="AA37" s="14">
        <v>0</v>
      </c>
      <c r="AB37" s="16">
        <v>0</v>
      </c>
      <c r="AC37" s="14">
        <v>0</v>
      </c>
      <c r="AD37" s="16">
        <v>0</v>
      </c>
      <c r="AE37" s="14" t="s">
        <v>582</v>
      </c>
      <c r="AF37" s="16" t="s">
        <v>582</v>
      </c>
      <c r="AG37" s="14">
        <v>0</v>
      </c>
      <c r="AH37" s="16">
        <v>0</v>
      </c>
      <c r="AI37" s="14">
        <v>100</v>
      </c>
      <c r="AJ37" s="16">
        <v>0</v>
      </c>
      <c r="AK37" s="14">
        <v>0</v>
      </c>
      <c r="AL37" s="16">
        <v>0</v>
      </c>
    </row>
    <row r="38" spans="1:38" x14ac:dyDescent="0.25">
      <c r="A38" s="11" t="s">
        <v>508</v>
      </c>
      <c r="B38" s="13">
        <v>5860</v>
      </c>
      <c r="C38" s="14">
        <f t="shared" si="0"/>
        <v>0</v>
      </c>
      <c r="D38" s="15">
        <v>5860</v>
      </c>
      <c r="E38" s="14">
        <v>8.1616855899999994</v>
      </c>
      <c r="F38" s="16">
        <v>0.4544029</v>
      </c>
      <c r="G38" s="14">
        <v>7.3597759199999997</v>
      </c>
      <c r="H38" s="16">
        <v>0.43105951999999997</v>
      </c>
      <c r="I38" s="14">
        <v>8.4099232799999992</v>
      </c>
      <c r="J38" s="16">
        <v>0.5063453</v>
      </c>
      <c r="K38" s="14">
        <v>7.4451300099999997</v>
      </c>
      <c r="L38" s="16">
        <v>0.34408244999999998</v>
      </c>
      <c r="M38" s="14">
        <v>7.9665728900000001</v>
      </c>
      <c r="N38" s="16">
        <v>0.42871406000000001</v>
      </c>
      <c r="O38" s="14">
        <v>8.8246819900000002</v>
      </c>
      <c r="P38" s="16">
        <v>0.40518876999999998</v>
      </c>
      <c r="Q38" s="14">
        <v>8.7466208299999995</v>
      </c>
      <c r="R38" s="16">
        <v>0.35575531999999999</v>
      </c>
      <c r="S38" s="14">
        <v>9.7811192800000004</v>
      </c>
      <c r="T38" s="16">
        <v>0.65438565000000004</v>
      </c>
      <c r="U38" s="14">
        <v>9.4383999000000003</v>
      </c>
      <c r="V38" s="16">
        <v>0.35069409000000001</v>
      </c>
      <c r="W38" s="14">
        <v>7.74761772</v>
      </c>
      <c r="X38" s="16">
        <v>0.40201240999999999</v>
      </c>
      <c r="Y38" s="14">
        <v>8.4902985399999995</v>
      </c>
      <c r="Z38" s="16">
        <v>0.42699544</v>
      </c>
      <c r="AA38" s="14">
        <v>7.6281740400000002</v>
      </c>
      <c r="AB38" s="16">
        <v>0.39191366999999999</v>
      </c>
      <c r="AC38" s="14">
        <v>0</v>
      </c>
      <c r="AD38" s="16">
        <v>0</v>
      </c>
      <c r="AE38" s="14" t="s">
        <v>582</v>
      </c>
      <c r="AF38" s="16" t="s">
        <v>582</v>
      </c>
      <c r="AG38" s="14">
        <v>0</v>
      </c>
      <c r="AH38" s="16">
        <v>0</v>
      </c>
      <c r="AI38" s="14">
        <v>0</v>
      </c>
      <c r="AJ38" s="16">
        <v>0</v>
      </c>
      <c r="AK38" s="14">
        <v>0</v>
      </c>
      <c r="AL38" s="16">
        <v>0</v>
      </c>
    </row>
    <row r="39" spans="1:38" x14ac:dyDescent="0.25">
      <c r="A39" s="11" t="s">
        <v>509</v>
      </c>
      <c r="B39" s="13">
        <v>5895</v>
      </c>
      <c r="C39" s="14">
        <f t="shared" si="0"/>
        <v>0</v>
      </c>
      <c r="D39" s="15">
        <v>5895</v>
      </c>
      <c r="E39" s="14">
        <v>11.550532670000001</v>
      </c>
      <c r="F39" s="16">
        <v>0.46521736000000002</v>
      </c>
      <c r="G39" s="14">
        <v>8.2073591599999993</v>
      </c>
      <c r="H39" s="16">
        <v>0.32721383999999998</v>
      </c>
      <c r="I39" s="14">
        <v>7.76529531</v>
      </c>
      <c r="J39" s="16">
        <v>0.33452937999999999</v>
      </c>
      <c r="K39" s="14">
        <v>8.05705603</v>
      </c>
      <c r="L39" s="16">
        <v>0.41580642000000001</v>
      </c>
      <c r="M39" s="14">
        <v>7.7449643799999999</v>
      </c>
      <c r="N39" s="16">
        <v>0.36193083999999998</v>
      </c>
      <c r="O39" s="14">
        <v>8.2451671900000001</v>
      </c>
      <c r="P39" s="16">
        <v>0.35244528000000003</v>
      </c>
      <c r="Q39" s="14">
        <v>8.7675164500000005</v>
      </c>
      <c r="R39" s="16">
        <v>0.34403583999999998</v>
      </c>
      <c r="S39" s="14">
        <v>9.9407232200000006</v>
      </c>
      <c r="T39" s="16">
        <v>0.46693551999999999</v>
      </c>
      <c r="U39" s="14">
        <v>9.4828695599999993</v>
      </c>
      <c r="V39" s="16">
        <v>0.40821159000000001</v>
      </c>
      <c r="W39" s="14">
        <v>8.13751216</v>
      </c>
      <c r="X39" s="16">
        <v>0.40181928</v>
      </c>
      <c r="Y39" s="14">
        <v>6.8191398000000003</v>
      </c>
      <c r="Z39" s="16">
        <v>0.33053803999999998</v>
      </c>
      <c r="AA39" s="14">
        <v>5.2818640800000001</v>
      </c>
      <c r="AB39" s="16">
        <v>0.31206369</v>
      </c>
      <c r="AC39" s="14">
        <v>0</v>
      </c>
      <c r="AD39" s="16">
        <v>0</v>
      </c>
      <c r="AE39" s="14" t="s">
        <v>582</v>
      </c>
      <c r="AF39" s="16" t="s">
        <v>582</v>
      </c>
      <c r="AG39" s="14">
        <v>0</v>
      </c>
      <c r="AH39" s="16">
        <v>0</v>
      </c>
      <c r="AI39" s="14">
        <v>0</v>
      </c>
      <c r="AJ39" s="16">
        <v>0</v>
      </c>
      <c r="AK39" s="14">
        <v>0</v>
      </c>
      <c r="AL39" s="16">
        <v>0</v>
      </c>
    </row>
    <row r="40" spans="1:38" x14ac:dyDescent="0.25">
      <c r="A40" s="11" t="s">
        <v>510</v>
      </c>
      <c r="B40" s="13">
        <v>14157</v>
      </c>
      <c r="C40" s="14">
        <f t="shared" si="0"/>
        <v>0</v>
      </c>
      <c r="D40" s="15">
        <v>14157</v>
      </c>
      <c r="E40" s="14">
        <v>8.1360157900000001</v>
      </c>
      <c r="F40" s="16">
        <v>0.35180189000000001</v>
      </c>
      <c r="G40" s="14">
        <v>8.4209450500000003</v>
      </c>
      <c r="H40" s="16">
        <v>0.32870918999999998</v>
      </c>
      <c r="I40" s="14">
        <v>8.9140613700000007</v>
      </c>
      <c r="J40" s="16">
        <v>0.38285909000000001</v>
      </c>
      <c r="K40" s="14">
        <v>8.0407948400000002</v>
      </c>
      <c r="L40" s="16">
        <v>0.35093340000000001</v>
      </c>
      <c r="M40" s="14">
        <v>7.7532382899999996</v>
      </c>
      <c r="N40" s="16">
        <v>0.34591828000000002</v>
      </c>
      <c r="O40" s="14">
        <v>8.1291406199999994</v>
      </c>
      <c r="P40" s="16">
        <v>0.36958214</v>
      </c>
      <c r="Q40" s="14">
        <v>8.6808334499999997</v>
      </c>
      <c r="R40" s="16">
        <v>0.36356388000000001</v>
      </c>
      <c r="S40" s="14">
        <v>8.8639624399999999</v>
      </c>
      <c r="T40" s="16">
        <v>0.40410815999999999</v>
      </c>
      <c r="U40" s="14">
        <v>8.5425792400000002</v>
      </c>
      <c r="V40" s="16">
        <v>0.35812514000000001</v>
      </c>
      <c r="W40" s="14">
        <v>8.8991315699999998</v>
      </c>
      <c r="X40" s="16">
        <v>0.35350714999999999</v>
      </c>
      <c r="Y40" s="14">
        <v>7.9153067300000002</v>
      </c>
      <c r="Z40" s="16">
        <v>0.34384439</v>
      </c>
      <c r="AA40" s="14">
        <v>7.7039906</v>
      </c>
      <c r="AB40" s="16">
        <v>0.32379221000000002</v>
      </c>
      <c r="AC40" s="14">
        <v>0</v>
      </c>
      <c r="AD40" s="16">
        <v>0</v>
      </c>
      <c r="AE40" s="14" t="s">
        <v>582</v>
      </c>
      <c r="AF40" s="16" t="s">
        <v>582</v>
      </c>
      <c r="AG40" s="14">
        <v>0</v>
      </c>
      <c r="AH40" s="16">
        <v>0</v>
      </c>
      <c r="AI40" s="14">
        <v>0</v>
      </c>
      <c r="AJ40" s="16">
        <v>0</v>
      </c>
      <c r="AK40" s="14">
        <v>0</v>
      </c>
      <c r="AL40" s="16">
        <v>0</v>
      </c>
    </row>
    <row r="41" spans="1:38" x14ac:dyDescent="0.25">
      <c r="A41" s="11" t="s">
        <v>511</v>
      </c>
      <c r="B41" s="13">
        <v>5712</v>
      </c>
      <c r="C41" s="14">
        <f t="shared" si="0"/>
        <v>0</v>
      </c>
      <c r="D41" s="15">
        <v>5712</v>
      </c>
      <c r="E41" s="14">
        <v>8.7725074599999999</v>
      </c>
      <c r="F41" s="16">
        <v>0.33904299999999998</v>
      </c>
      <c r="G41" s="14">
        <v>8.5466226899999995</v>
      </c>
      <c r="H41" s="16">
        <v>0.39483051000000002</v>
      </c>
      <c r="I41" s="14">
        <v>9.1828080500000002</v>
      </c>
      <c r="J41" s="16">
        <v>0.44124060999999998</v>
      </c>
      <c r="K41" s="14">
        <v>8.2881880799999994</v>
      </c>
      <c r="L41" s="16">
        <v>0.38964912000000002</v>
      </c>
      <c r="M41" s="14">
        <v>7.5410305199999996</v>
      </c>
      <c r="N41" s="16">
        <v>0.35547533999999997</v>
      </c>
      <c r="O41" s="14">
        <v>8.8055204400000004</v>
      </c>
      <c r="P41" s="16">
        <v>0.35153042000000001</v>
      </c>
      <c r="Q41" s="14">
        <v>7.8288291399999999</v>
      </c>
      <c r="R41" s="16">
        <v>0.35937913999999999</v>
      </c>
      <c r="S41" s="14">
        <v>8.0921079900000006</v>
      </c>
      <c r="T41" s="16">
        <v>0.38129653000000002</v>
      </c>
      <c r="U41" s="14">
        <v>8.3183666299999999</v>
      </c>
      <c r="V41" s="16">
        <v>0.40107853999999998</v>
      </c>
      <c r="W41" s="14">
        <v>8.31199011</v>
      </c>
      <c r="X41" s="16">
        <v>0.39035563000000001</v>
      </c>
      <c r="Y41" s="14">
        <v>7.8236224200000004</v>
      </c>
      <c r="Z41" s="16">
        <v>0.36532185</v>
      </c>
      <c r="AA41" s="14">
        <v>8.4884064800000001</v>
      </c>
      <c r="AB41" s="16">
        <v>0.40185727999999998</v>
      </c>
      <c r="AC41" s="14">
        <v>0</v>
      </c>
      <c r="AD41" s="16">
        <v>0</v>
      </c>
      <c r="AE41" s="14" t="s">
        <v>582</v>
      </c>
      <c r="AF41" s="16" t="s">
        <v>582</v>
      </c>
      <c r="AG41" s="14">
        <v>0</v>
      </c>
      <c r="AH41" s="16">
        <v>0</v>
      </c>
      <c r="AI41" s="14">
        <v>0</v>
      </c>
      <c r="AJ41" s="16">
        <v>0</v>
      </c>
      <c r="AK41" s="14">
        <v>0</v>
      </c>
      <c r="AL41" s="16">
        <v>0</v>
      </c>
    </row>
    <row r="42" spans="1:38" x14ac:dyDescent="0.25">
      <c r="A42" s="11" t="s">
        <v>512</v>
      </c>
      <c r="B42" s="13">
        <f>IF(COUNT(B7:B41) &gt; 0, AVERAGE(B7:B41), "\u2014")</f>
        <v>7103.4285714285716</v>
      </c>
      <c r="C42" s="14">
        <f>IF(COUNT(C7:C41) &gt; 0, AVERAGE(C7:C41), "—")</f>
        <v>0</v>
      </c>
      <c r="D42" s="15">
        <f>IF(COUNT(D7:D41) &gt; 0, AVERAGE(D7:D41), "—")</f>
        <v>7103.4285714285716</v>
      </c>
      <c r="E42" s="14">
        <f>IF(COUNT(E7:E41) &gt; 0, AVERAGE(E7:E41), "—")</f>
        <v>7.9780787925714289</v>
      </c>
      <c r="F42" s="16">
        <f>IF(COUNT(F7:F41) &gt; 0, SQRT(SUMSQ(F7:F41)/(COUNT(F7:F41)*COUNT(F7:F41)) ), "—")</f>
        <v>6.3727505961343647E-2</v>
      </c>
      <c r="G42" s="14">
        <f>IF(COUNT(G7:G41) &gt; 0, AVERAGE(G7:G41), "—")</f>
        <v>7.5234793354285703</v>
      </c>
      <c r="H42" s="16">
        <f>IF(COUNT(H7:H41) &gt; 0, SQRT(SUMSQ(H7:H41)/(COUNT(H7:H41)*COUNT(H7:H41)) ), "—")</f>
        <v>6.2157181684327802E-2</v>
      </c>
      <c r="I42" s="14">
        <f>IF(COUNT(I7:I41) &gt; 0, AVERAGE(I7:I41), "—")</f>
        <v>8.2979125237142863</v>
      </c>
      <c r="J42" s="16">
        <f>IF(COUNT(J7:J41) &gt; 0, SQRT(SUMSQ(J7:J41)/(COUNT(J7:J41)*COUNT(J7:J41)) ), "—")</f>
        <v>6.3682421102133971E-2</v>
      </c>
      <c r="K42" s="14">
        <f>IF(COUNT(K7:K41) &gt; 0, AVERAGE(K7:K41), "—")</f>
        <v>7.8627628028571426</v>
      </c>
      <c r="L42" s="16">
        <f>IF(COUNT(L7:L41) &gt; 0, SQRT(SUMSQ(L7:L41)/(COUNT(L7:L41)*COUNT(L7:L41)) ), "—")</f>
        <v>6.1603171888763394E-2</v>
      </c>
      <c r="M42" s="14">
        <f>IF(COUNT(M7:M41) &gt; 0, AVERAGE(M7:M41), "—")</f>
        <v>8.1160907691428559</v>
      </c>
      <c r="N42" s="16">
        <f>IF(COUNT(N7:N41) &gt; 0, SQRT(SUMSQ(N7:N41)/(COUNT(N7:N41)*COUNT(N7:N41)) ), "—")</f>
        <v>6.272227326802142E-2</v>
      </c>
      <c r="O42" s="14">
        <f>IF(COUNT(O7:O41) &gt; 0, AVERAGE(O7:O41), "—")</f>
        <v>8.1930384991428546</v>
      </c>
      <c r="P42" s="16">
        <f>IF(COUNT(P7:P41) &gt; 0, SQRT(SUMSQ(P7:P41)/(COUNT(P7:P41)*COUNT(P7:P41)) ), "—")</f>
        <v>6.3153488482085976E-2</v>
      </c>
      <c r="Q42" s="14">
        <f>IF(COUNT(Q7:Q41) &gt; 0, AVERAGE(Q7:Q41), "—")</f>
        <v>8.5053750971428546</v>
      </c>
      <c r="R42" s="16">
        <f>IF(COUNT(R7:R41) &gt; 0, SQRT(SUMSQ(R7:R41)/(COUNT(R7:R41)*COUNT(R7:R41)) ), "—")</f>
        <v>6.3715501602262914E-2</v>
      </c>
      <c r="S42" s="14">
        <f>IF(COUNT(S7:S41) &gt; 0, AVERAGE(S7:S41), "—")</f>
        <v>8.4892693645714292</v>
      </c>
      <c r="T42" s="16">
        <f>IF(COUNT(T7:T41) &gt; 0, SQRT(SUMSQ(T7:T41)/(COUNT(T7:T41)*COUNT(T7:T41)) ), "—")</f>
        <v>6.5285792545356422E-2</v>
      </c>
      <c r="U42" s="14">
        <f>IF(COUNT(U7:U41) &gt; 0, AVERAGE(U7:U41), "—")</f>
        <v>8.6256904334285718</v>
      </c>
      <c r="V42" s="16">
        <f>IF(COUNT(V7:V41) &gt; 0, SQRT(SUMSQ(V7:V41)/(COUNT(V7:V41)*COUNT(V7:V41)) ), "—")</f>
        <v>6.4405867739293049E-2</v>
      </c>
      <c r="W42" s="14">
        <f>IF(COUNT(W7:W41) &gt; 0, AVERAGE(W7:W41), "—")</f>
        <v>8.0754605662857131</v>
      </c>
      <c r="X42" s="16">
        <f>IF(COUNT(X7:X41) &gt; 0, SQRT(SUMSQ(X7:X41)/(COUNT(X7:X41)*COUNT(X7:X41)) ), "—")</f>
        <v>6.2742941066989064E-2</v>
      </c>
      <c r="Y42" s="14">
        <f>IF(COUNT(Y7:Y41) &gt; 0, AVERAGE(Y7:Y41), "—")</f>
        <v>7.5868034445714283</v>
      </c>
      <c r="Z42" s="16">
        <f>IF(COUNT(Z7:Z41) &gt; 0, SQRT(SUMSQ(Z7:Z41)/(COUNT(Z7:Z41)*COUNT(Z7:Z41)) ), "—")</f>
        <v>6.2079212681556688E-2</v>
      </c>
      <c r="AA42" s="14">
        <f>IF(COUNT(AA7:AA41) &gt; 0, AVERAGE(AA7:AA41), "—")</f>
        <v>7.8888955137142833</v>
      </c>
      <c r="AB42" s="16">
        <f>IF(COUNT(AB7:AB41) &gt; 0, SQRT(SUMSQ(AB7:AB41)/(COUNT(AB7:AB41)*COUNT(AB7:AB41)) ), "—")</f>
        <v>6.3271903589031564E-2</v>
      </c>
      <c r="AC42" s="14">
        <f>IF(COUNT(AC7:AC41) &gt; 0, AVERAGE(AC7:AC41), "—")</f>
        <v>0</v>
      </c>
      <c r="AD42" s="16">
        <f>IF(COUNT(AD7:AD41) &gt; 0, SQRT(SUMSQ(AD7:AD41)/(COUNT(AD7:AD41)*COUNT(AD7:AD41)) ), "—")</f>
        <v>0</v>
      </c>
      <c r="AE42" s="14" t="str">
        <f>IF(COUNT(AE7:AE41) &gt; 0, AVERAGE(AE7:AE41), "—")</f>
        <v>—</v>
      </c>
      <c r="AF42" s="16" t="str">
        <f>IF(COUNT(AF7:AF41) &gt; 0, SQRT(SUMSQ(AF7:AF41)/(COUNT(AF7:AF41)*COUNT(AF7:AF41)) ), "—")</f>
        <v>—</v>
      </c>
      <c r="AG42" s="14">
        <f>IF(COUNT(AG7:AG41) &gt; 0, AVERAGE(AG7:AG41), "—")</f>
        <v>0</v>
      </c>
      <c r="AH42" s="16">
        <f>IF(COUNT(AH7:AH41) &gt; 0, SQRT(SUMSQ(AH7:AH41)/(COUNT(AH7:AH41)*COUNT(AH7:AH41)) ), "—")</f>
        <v>0</v>
      </c>
      <c r="AI42" s="14">
        <f>IF(COUNT(AI7:AI41) &gt; 0, AVERAGE(AI7:AI41), "—")</f>
        <v>2.8571428571428572</v>
      </c>
      <c r="AJ42" s="16">
        <f>IF(COUNT(AJ7:AJ41) &gt; 0, SQRT(SUMSQ(AJ7:AJ41)/(COUNT(AJ7:AJ41)*COUNT(AJ7:AJ41)) ), "—")</f>
        <v>0</v>
      </c>
      <c r="AK42" s="14">
        <f>IF(COUNT(AK7:AK41) &gt; 0, AVERAGE(AK7:AK41), "—")</f>
        <v>0</v>
      </c>
      <c r="AL42" s="16">
        <f>IF(COUNT(AL7:AL41) &gt; 0, SQRT(SUMSQ(AL7:AL41)/(COUNT(AL7:AL41)*COUNT(AL7:AL41)) ), "—")</f>
        <v>0</v>
      </c>
    </row>
    <row r="43" spans="1:3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1"/>
      <c r="AE43" s="10"/>
      <c r="AF43" s="11"/>
      <c r="AG43" s="10"/>
      <c r="AH43" s="11"/>
      <c r="AI43" s="10"/>
      <c r="AJ43" s="11"/>
      <c r="AK43" s="10"/>
      <c r="AL43" s="12"/>
    </row>
    <row r="44" spans="1:38" x14ac:dyDescent="0.25">
      <c r="A44" s="11" t="s">
        <v>514</v>
      </c>
      <c r="B44" s="13">
        <v>5215</v>
      </c>
      <c r="C44" s="14">
        <f t="shared" ref="C44:C81" si="1">(0/B44*100)</f>
        <v>0</v>
      </c>
      <c r="D44" s="15">
        <v>5215</v>
      </c>
      <c r="E44" s="14">
        <v>7.6619549999999998</v>
      </c>
      <c r="F44" s="16">
        <v>0.48786886000000002</v>
      </c>
      <c r="G44" s="14">
        <v>7.2074002899999998</v>
      </c>
      <c r="H44" s="16">
        <v>0.54390353000000002</v>
      </c>
      <c r="I44" s="14">
        <v>6.6210740399999999</v>
      </c>
      <c r="J44" s="16">
        <v>0.48909691999999999</v>
      </c>
      <c r="K44" s="14">
        <v>7.7760352700000004</v>
      </c>
      <c r="L44" s="16">
        <v>0.51537290000000002</v>
      </c>
      <c r="M44" s="14">
        <v>6.9674540599999997</v>
      </c>
      <c r="N44" s="16">
        <v>0.47549254000000002</v>
      </c>
      <c r="O44" s="14">
        <v>8.4501799799999997</v>
      </c>
      <c r="P44" s="16">
        <v>0.42751233999999999</v>
      </c>
      <c r="Q44" s="14">
        <v>9.6270727199999993</v>
      </c>
      <c r="R44" s="16">
        <v>0.54786060999999997</v>
      </c>
      <c r="S44" s="14">
        <v>10.523454689999999</v>
      </c>
      <c r="T44" s="16">
        <v>0.51702205999999995</v>
      </c>
      <c r="U44" s="14">
        <v>10.283083039999999</v>
      </c>
      <c r="V44" s="16">
        <v>0.47355091999999999</v>
      </c>
      <c r="W44" s="14">
        <v>9.6875163999999998</v>
      </c>
      <c r="X44" s="16">
        <v>0.67227258000000001</v>
      </c>
      <c r="Y44" s="14">
        <v>7.6362354000000003</v>
      </c>
      <c r="Z44" s="16">
        <v>0.51913887999999997</v>
      </c>
      <c r="AA44" s="14">
        <v>7.5585391</v>
      </c>
      <c r="AB44" s="16">
        <v>0.63691368999999998</v>
      </c>
      <c r="AC44" s="14">
        <v>0</v>
      </c>
      <c r="AD44" s="16">
        <v>0</v>
      </c>
      <c r="AE44" s="14" t="s">
        <v>582</v>
      </c>
      <c r="AF44" s="16" t="s">
        <v>582</v>
      </c>
      <c r="AG44" s="14">
        <v>0</v>
      </c>
      <c r="AH44" s="16">
        <v>0</v>
      </c>
      <c r="AI44" s="14">
        <v>0</v>
      </c>
      <c r="AJ44" s="16">
        <v>0</v>
      </c>
      <c r="AK44" s="14">
        <v>0</v>
      </c>
      <c r="AL44" s="16">
        <v>0</v>
      </c>
    </row>
    <row r="45" spans="1:38" x14ac:dyDescent="0.25">
      <c r="A45" s="11" t="s">
        <v>515</v>
      </c>
      <c r="B45" s="13">
        <v>5519</v>
      </c>
      <c r="C45" s="14">
        <f t="shared" si="1"/>
        <v>0</v>
      </c>
      <c r="D45" s="15">
        <v>5519</v>
      </c>
      <c r="E45" s="14">
        <v>9.3257718599999997</v>
      </c>
      <c r="F45" s="16">
        <v>0.43656300999999997</v>
      </c>
      <c r="G45" s="14">
        <v>6.9863954799999997</v>
      </c>
      <c r="H45" s="16">
        <v>0.33055574999999998</v>
      </c>
      <c r="I45" s="14">
        <v>8.0997899499999999</v>
      </c>
      <c r="J45" s="16">
        <v>0.43656128</v>
      </c>
      <c r="K45" s="14">
        <v>7.3306068800000004</v>
      </c>
      <c r="L45" s="16">
        <v>0.35944561000000003</v>
      </c>
      <c r="M45" s="14">
        <v>8.3014667000000006</v>
      </c>
      <c r="N45" s="16">
        <v>0.34919482000000002</v>
      </c>
      <c r="O45" s="14">
        <v>8.3645993199999999</v>
      </c>
      <c r="P45" s="16">
        <v>0.39422576999999998</v>
      </c>
      <c r="Q45" s="14">
        <v>8.5270490799999994</v>
      </c>
      <c r="R45" s="16">
        <v>0.40881549</v>
      </c>
      <c r="S45" s="14">
        <v>8.9800155200000003</v>
      </c>
      <c r="T45" s="16">
        <v>0.40605950000000002</v>
      </c>
      <c r="U45" s="14">
        <v>8.7741531300000002</v>
      </c>
      <c r="V45" s="16">
        <v>0.40058485999999999</v>
      </c>
      <c r="W45" s="14">
        <v>8.0774983900000006</v>
      </c>
      <c r="X45" s="16">
        <v>0.39414768999999999</v>
      </c>
      <c r="Y45" s="14">
        <v>8.0659319899999993</v>
      </c>
      <c r="Z45" s="16">
        <v>0.35930255</v>
      </c>
      <c r="AA45" s="14">
        <v>9.1667216899999993</v>
      </c>
      <c r="AB45" s="16">
        <v>0.38124195999999999</v>
      </c>
      <c r="AC45" s="14">
        <v>0</v>
      </c>
      <c r="AD45" s="16">
        <v>0</v>
      </c>
      <c r="AE45" s="14" t="s">
        <v>582</v>
      </c>
      <c r="AF45" s="16" t="s">
        <v>582</v>
      </c>
      <c r="AG45" s="14">
        <v>0</v>
      </c>
      <c r="AH45" s="16">
        <v>0</v>
      </c>
      <c r="AI45" s="14">
        <v>0</v>
      </c>
      <c r="AJ45" s="16">
        <v>0</v>
      </c>
      <c r="AK45" s="14">
        <v>0</v>
      </c>
      <c r="AL45" s="16">
        <v>0</v>
      </c>
    </row>
    <row r="46" spans="1:38" x14ac:dyDescent="0.25">
      <c r="A46" s="11" t="s">
        <v>516</v>
      </c>
      <c r="B46" s="13">
        <v>23141</v>
      </c>
      <c r="C46" s="14">
        <f t="shared" si="1"/>
        <v>0</v>
      </c>
      <c r="D46" s="15">
        <v>23141</v>
      </c>
      <c r="E46" s="14">
        <v>7.8525437699999996</v>
      </c>
      <c r="F46" s="16">
        <v>0.25025395</v>
      </c>
      <c r="G46" s="14">
        <v>7.3425183799999996</v>
      </c>
      <c r="H46" s="16">
        <v>0.23077215000000001</v>
      </c>
      <c r="I46" s="14">
        <v>8.8584960600000002</v>
      </c>
      <c r="J46" s="16">
        <v>0.26521454999999999</v>
      </c>
      <c r="K46" s="14">
        <v>8.69055833</v>
      </c>
      <c r="L46" s="16">
        <v>0.25082621999999999</v>
      </c>
      <c r="M46" s="14">
        <v>8.5038091900000001</v>
      </c>
      <c r="N46" s="16">
        <v>0.28079096999999997</v>
      </c>
      <c r="O46" s="14">
        <v>8.4183150500000004</v>
      </c>
      <c r="P46" s="16">
        <v>0.26350824</v>
      </c>
      <c r="Q46" s="14">
        <v>8.2666382400000007</v>
      </c>
      <c r="R46" s="16">
        <v>0.20295492000000001</v>
      </c>
      <c r="S46" s="14">
        <v>8.83477259</v>
      </c>
      <c r="T46" s="16">
        <v>0.29006220999999999</v>
      </c>
      <c r="U46" s="14">
        <v>8.5008738699999995</v>
      </c>
      <c r="V46" s="16">
        <v>0.2346666</v>
      </c>
      <c r="W46" s="14">
        <v>8.0791801599999999</v>
      </c>
      <c r="X46" s="16">
        <v>0.24100115999999999</v>
      </c>
      <c r="Y46" s="14">
        <v>7.97896772</v>
      </c>
      <c r="Z46" s="16">
        <v>0.25439144000000002</v>
      </c>
      <c r="AA46" s="14">
        <v>8.6733266400000009</v>
      </c>
      <c r="AB46" s="16">
        <v>0.27416870999999998</v>
      </c>
      <c r="AC46" s="14">
        <v>0</v>
      </c>
      <c r="AD46" s="16">
        <v>0</v>
      </c>
      <c r="AE46" s="14" t="s">
        <v>582</v>
      </c>
      <c r="AF46" s="16" t="s">
        <v>582</v>
      </c>
      <c r="AG46" s="14">
        <v>0</v>
      </c>
      <c r="AH46" s="16">
        <v>0</v>
      </c>
      <c r="AI46" s="14">
        <v>0</v>
      </c>
      <c r="AJ46" s="16">
        <v>0</v>
      </c>
      <c r="AK46" s="14">
        <v>0</v>
      </c>
      <c r="AL46" s="16">
        <v>0</v>
      </c>
    </row>
    <row r="47" spans="1:38" x14ac:dyDescent="0.25">
      <c r="A47" s="11" t="s">
        <v>517</v>
      </c>
      <c r="B47" s="13">
        <v>5928</v>
      </c>
      <c r="C47" s="14">
        <f t="shared" si="1"/>
        <v>0</v>
      </c>
      <c r="D47" s="15">
        <v>5928</v>
      </c>
      <c r="E47" s="14">
        <v>7.6520719000000001</v>
      </c>
      <c r="F47" s="16">
        <v>0.32001865000000002</v>
      </c>
      <c r="G47" s="14">
        <v>7.8618933699999998</v>
      </c>
      <c r="H47" s="16">
        <v>0.32865697999999999</v>
      </c>
      <c r="I47" s="14">
        <v>8.5057598799999994</v>
      </c>
      <c r="J47" s="16">
        <v>0.33786803999999998</v>
      </c>
      <c r="K47" s="14">
        <v>8.7422929899999993</v>
      </c>
      <c r="L47" s="16">
        <v>0.34000501</v>
      </c>
      <c r="M47" s="14">
        <v>7.8626382000000001</v>
      </c>
      <c r="N47" s="16">
        <v>0.38208145999999998</v>
      </c>
      <c r="O47" s="14">
        <v>8.5324459800000003</v>
      </c>
      <c r="P47" s="16">
        <v>0.36753757999999997</v>
      </c>
      <c r="Q47" s="14">
        <v>9.4199929699999991</v>
      </c>
      <c r="R47" s="16">
        <v>0.33650742</v>
      </c>
      <c r="S47" s="14">
        <v>8.8451010799999992</v>
      </c>
      <c r="T47" s="16">
        <v>0.36912666</v>
      </c>
      <c r="U47" s="14">
        <v>8.8330433999999993</v>
      </c>
      <c r="V47" s="16">
        <v>0.35764098</v>
      </c>
      <c r="W47" s="14">
        <v>8.4502354200000003</v>
      </c>
      <c r="X47" s="16">
        <v>0.39795784000000001</v>
      </c>
      <c r="Y47" s="14">
        <v>7.9603094499999996</v>
      </c>
      <c r="Z47" s="16">
        <v>0.35186988000000002</v>
      </c>
      <c r="AA47" s="14">
        <v>7.33421535</v>
      </c>
      <c r="AB47" s="16">
        <v>0.35068254999999998</v>
      </c>
      <c r="AC47" s="14">
        <v>0</v>
      </c>
      <c r="AD47" s="16">
        <v>0</v>
      </c>
      <c r="AE47" s="14" t="s">
        <v>582</v>
      </c>
      <c r="AF47" s="16" t="s">
        <v>582</v>
      </c>
      <c r="AG47" s="14">
        <v>0</v>
      </c>
      <c r="AH47" s="16">
        <v>0</v>
      </c>
      <c r="AI47" s="14">
        <v>0</v>
      </c>
      <c r="AJ47" s="16">
        <v>0</v>
      </c>
      <c r="AK47" s="14">
        <v>0</v>
      </c>
      <c r="AL47" s="16">
        <v>0</v>
      </c>
    </row>
    <row r="48" spans="1:38" x14ac:dyDescent="0.25">
      <c r="A48" s="11" t="s">
        <v>518</v>
      </c>
      <c r="B48" s="13">
        <v>9841</v>
      </c>
      <c r="C48" s="14">
        <f t="shared" si="1"/>
        <v>0</v>
      </c>
      <c r="D48" s="15">
        <v>9841</v>
      </c>
      <c r="E48" s="14">
        <v>6.8118418099999998</v>
      </c>
      <c r="F48" s="16">
        <v>0.29223428000000001</v>
      </c>
      <c r="G48" s="14">
        <v>6.7937874699999998</v>
      </c>
      <c r="H48" s="16">
        <v>0.31929956999999998</v>
      </c>
      <c r="I48" s="14">
        <v>7.1181889199999997</v>
      </c>
      <c r="J48" s="16">
        <v>0.31127738999999999</v>
      </c>
      <c r="K48" s="14">
        <v>6.46794533</v>
      </c>
      <c r="L48" s="16">
        <v>0.30768932999999998</v>
      </c>
      <c r="M48" s="14">
        <v>6.3192504899999999</v>
      </c>
      <c r="N48" s="16">
        <v>0.29773490000000002</v>
      </c>
      <c r="O48" s="14">
        <v>7.6933289599999997</v>
      </c>
      <c r="P48" s="16">
        <v>0.36504920000000002</v>
      </c>
      <c r="Q48" s="14">
        <v>7.6735152800000002</v>
      </c>
      <c r="R48" s="16">
        <v>0.28786402999999999</v>
      </c>
      <c r="S48" s="14">
        <v>8.6277685099999992</v>
      </c>
      <c r="T48" s="16">
        <v>0.36239574000000002</v>
      </c>
      <c r="U48" s="14">
        <v>9.7033266400000002</v>
      </c>
      <c r="V48" s="16">
        <v>0.36984612</v>
      </c>
      <c r="W48" s="14">
        <v>10.628835390000001</v>
      </c>
      <c r="X48" s="16">
        <v>0.37035799000000003</v>
      </c>
      <c r="Y48" s="14">
        <v>11.93709479</v>
      </c>
      <c r="Z48" s="16">
        <v>0.51552481000000006</v>
      </c>
      <c r="AA48" s="14">
        <v>10.22511641</v>
      </c>
      <c r="AB48" s="16">
        <v>0.42240252</v>
      </c>
      <c r="AC48" s="14">
        <v>0</v>
      </c>
      <c r="AD48" s="16">
        <v>0</v>
      </c>
      <c r="AE48" s="14" t="s">
        <v>582</v>
      </c>
      <c r="AF48" s="16" t="s">
        <v>582</v>
      </c>
      <c r="AG48" s="14">
        <v>0</v>
      </c>
      <c r="AH48" s="16">
        <v>0</v>
      </c>
      <c r="AI48" s="14">
        <v>0</v>
      </c>
      <c r="AJ48" s="16">
        <v>0</v>
      </c>
      <c r="AK48" s="14">
        <v>0</v>
      </c>
      <c r="AL48" s="16">
        <v>0</v>
      </c>
    </row>
    <row r="49" spans="1:38" x14ac:dyDescent="0.25">
      <c r="A49" s="11" t="s">
        <v>519</v>
      </c>
      <c r="B49" s="13">
        <v>6349</v>
      </c>
      <c r="C49" s="14">
        <f t="shared" si="1"/>
        <v>0</v>
      </c>
      <c r="D49" s="15">
        <v>6349</v>
      </c>
      <c r="E49" s="14">
        <v>9.1521914100000004</v>
      </c>
      <c r="F49" s="16">
        <v>0.41080967000000002</v>
      </c>
      <c r="G49" s="14">
        <v>8.4214455699999995</v>
      </c>
      <c r="H49" s="16">
        <v>0.38442598</v>
      </c>
      <c r="I49" s="14">
        <v>9.2280073599999994</v>
      </c>
      <c r="J49" s="16">
        <v>0.44609720000000003</v>
      </c>
      <c r="K49" s="14">
        <v>9.0202794199999996</v>
      </c>
      <c r="L49" s="16">
        <v>0.45492116999999999</v>
      </c>
      <c r="M49" s="14">
        <v>8.8658326899999995</v>
      </c>
      <c r="N49" s="16">
        <v>0.32818740000000002</v>
      </c>
      <c r="O49" s="14">
        <v>5.9103670499999996</v>
      </c>
      <c r="P49" s="16">
        <v>0.36152455999999999</v>
      </c>
      <c r="Q49" s="14">
        <v>7.8361780200000002</v>
      </c>
      <c r="R49" s="16">
        <v>0.42956619000000001</v>
      </c>
      <c r="S49" s="14">
        <v>8.1830806900000006</v>
      </c>
      <c r="T49" s="16">
        <v>0.32977475000000001</v>
      </c>
      <c r="U49" s="14">
        <v>8.2220334899999994</v>
      </c>
      <c r="V49" s="16">
        <v>0.40177988999999997</v>
      </c>
      <c r="W49" s="14">
        <v>8.4511987099999999</v>
      </c>
      <c r="X49" s="16">
        <v>0.45229171000000001</v>
      </c>
      <c r="Y49" s="14">
        <v>7.9813729499999999</v>
      </c>
      <c r="Z49" s="16">
        <v>0.38613935999999999</v>
      </c>
      <c r="AA49" s="14">
        <v>8.7280126399999993</v>
      </c>
      <c r="AB49" s="16">
        <v>0.35258846999999999</v>
      </c>
      <c r="AC49" s="14">
        <v>0</v>
      </c>
      <c r="AD49" s="16">
        <v>0</v>
      </c>
      <c r="AE49" s="14" t="s">
        <v>582</v>
      </c>
      <c r="AF49" s="16" t="s">
        <v>582</v>
      </c>
      <c r="AG49" s="14">
        <v>0</v>
      </c>
      <c r="AH49" s="16">
        <v>0</v>
      </c>
      <c r="AI49" s="14">
        <v>0</v>
      </c>
      <c r="AJ49" s="16">
        <v>0</v>
      </c>
      <c r="AK49" s="14">
        <v>0</v>
      </c>
      <c r="AL49" s="16">
        <v>0</v>
      </c>
    </row>
    <row r="50" spans="1:38" x14ac:dyDescent="0.25">
      <c r="A50" s="11" t="s">
        <v>520</v>
      </c>
      <c r="B50" s="13">
        <v>11795</v>
      </c>
      <c r="C50" s="14">
        <f t="shared" si="1"/>
        <v>0</v>
      </c>
      <c r="D50" s="15">
        <v>11795</v>
      </c>
      <c r="E50" s="14">
        <v>6.6362549700000004</v>
      </c>
      <c r="F50" s="16">
        <v>0.34848383999999999</v>
      </c>
      <c r="G50" s="14">
        <v>6.7566126899999999</v>
      </c>
      <c r="H50" s="16">
        <v>0.27457009999999998</v>
      </c>
      <c r="I50" s="14">
        <v>8.3567940400000005</v>
      </c>
      <c r="J50" s="16">
        <v>0.37706265999999999</v>
      </c>
      <c r="K50" s="14">
        <v>7.9101566099999996</v>
      </c>
      <c r="L50" s="16">
        <v>0.29158598000000002</v>
      </c>
      <c r="M50" s="14">
        <v>8.6852788499999996</v>
      </c>
      <c r="N50" s="16">
        <v>0.41366489000000001</v>
      </c>
      <c r="O50" s="14">
        <v>8.7966929999999994</v>
      </c>
      <c r="P50" s="16">
        <v>0.33225784000000003</v>
      </c>
      <c r="Q50" s="14">
        <v>8.1073433799999997</v>
      </c>
      <c r="R50" s="16">
        <v>0.29900884</v>
      </c>
      <c r="S50" s="14">
        <v>9.3007550099999996</v>
      </c>
      <c r="T50" s="16">
        <v>0.39770546000000001</v>
      </c>
      <c r="U50" s="14">
        <v>9.3968724600000009</v>
      </c>
      <c r="V50" s="16">
        <v>0.29871664999999997</v>
      </c>
      <c r="W50" s="14">
        <v>8.8674270600000007</v>
      </c>
      <c r="X50" s="16">
        <v>0.32899252000000001</v>
      </c>
      <c r="Y50" s="14">
        <v>8.6114084299999991</v>
      </c>
      <c r="Z50" s="16">
        <v>0.35217386000000001</v>
      </c>
      <c r="AA50" s="14">
        <v>8.5744035099999998</v>
      </c>
      <c r="AB50" s="16">
        <v>0.33818996000000001</v>
      </c>
      <c r="AC50" s="14">
        <v>0</v>
      </c>
      <c r="AD50" s="16">
        <v>0</v>
      </c>
      <c r="AE50" s="14" t="s">
        <v>582</v>
      </c>
      <c r="AF50" s="16" t="s">
        <v>582</v>
      </c>
      <c r="AG50" s="14">
        <v>0</v>
      </c>
      <c r="AH50" s="16">
        <v>0</v>
      </c>
      <c r="AI50" s="14">
        <v>0</v>
      </c>
      <c r="AJ50" s="16">
        <v>0</v>
      </c>
      <c r="AK50" s="14">
        <v>0</v>
      </c>
      <c r="AL50" s="16">
        <v>0</v>
      </c>
    </row>
    <row r="51" spans="1:38" x14ac:dyDescent="0.25">
      <c r="A51" s="11" t="s">
        <v>521</v>
      </c>
      <c r="B51" s="13">
        <v>6866</v>
      </c>
      <c r="C51" s="14">
        <f t="shared" si="1"/>
        <v>0</v>
      </c>
      <c r="D51" s="15">
        <v>6866</v>
      </c>
      <c r="E51" s="14">
        <v>7.5949306700000001</v>
      </c>
      <c r="F51" s="16">
        <v>0.37579214999999999</v>
      </c>
      <c r="G51" s="14">
        <v>7.6804706200000004</v>
      </c>
      <c r="H51" s="16">
        <v>0.41588203000000001</v>
      </c>
      <c r="I51" s="14">
        <v>7.5131187600000002</v>
      </c>
      <c r="J51" s="16">
        <v>0.36552182</v>
      </c>
      <c r="K51" s="14">
        <v>8.1654826899999993</v>
      </c>
      <c r="L51" s="16">
        <v>0.4080664</v>
      </c>
      <c r="M51" s="14">
        <v>8.8251559799999999</v>
      </c>
      <c r="N51" s="16">
        <v>0.35941833000000001</v>
      </c>
      <c r="O51" s="14">
        <v>7.5152189299999996</v>
      </c>
      <c r="P51" s="16">
        <v>0.38269713</v>
      </c>
      <c r="Q51" s="14">
        <v>8.1107155899999999</v>
      </c>
      <c r="R51" s="16">
        <v>0.36948639999999999</v>
      </c>
      <c r="S51" s="14">
        <v>8.6460684800000003</v>
      </c>
      <c r="T51" s="16">
        <v>0.39764936000000001</v>
      </c>
      <c r="U51" s="14">
        <v>8.7964649500000007</v>
      </c>
      <c r="V51" s="16">
        <v>0.36320587999999998</v>
      </c>
      <c r="W51" s="14">
        <v>8.8106284200000005</v>
      </c>
      <c r="X51" s="16">
        <v>0.32481187</v>
      </c>
      <c r="Y51" s="14">
        <v>9.2448362999999993</v>
      </c>
      <c r="Z51" s="16">
        <v>0.36664119000000001</v>
      </c>
      <c r="AA51" s="14">
        <v>9.0969086099999998</v>
      </c>
      <c r="AB51" s="16">
        <v>0.43989952999999998</v>
      </c>
      <c r="AC51" s="14">
        <v>0</v>
      </c>
      <c r="AD51" s="16">
        <v>0</v>
      </c>
      <c r="AE51" s="14" t="s">
        <v>582</v>
      </c>
      <c r="AF51" s="16" t="s">
        <v>582</v>
      </c>
      <c r="AG51" s="14">
        <v>0</v>
      </c>
      <c r="AH51" s="16">
        <v>0</v>
      </c>
      <c r="AI51" s="14">
        <v>0</v>
      </c>
      <c r="AJ51" s="16">
        <v>0</v>
      </c>
      <c r="AK51" s="14">
        <v>0</v>
      </c>
      <c r="AL51" s="16">
        <v>0</v>
      </c>
    </row>
    <row r="52" spans="1:38" x14ac:dyDescent="0.25">
      <c r="A52" s="11" t="s">
        <v>522</v>
      </c>
      <c r="B52" s="13">
        <v>5809</v>
      </c>
      <c r="C52" s="14">
        <f t="shared" si="1"/>
        <v>0</v>
      </c>
      <c r="D52" s="15">
        <v>5809</v>
      </c>
      <c r="E52" s="14">
        <v>7.90680022</v>
      </c>
      <c r="F52" s="16">
        <v>0.33661151</v>
      </c>
      <c r="G52" s="14">
        <v>8.0639676199999997</v>
      </c>
      <c r="H52" s="16">
        <v>0.34942035999999999</v>
      </c>
      <c r="I52" s="14">
        <v>7.9675567799999998</v>
      </c>
      <c r="J52" s="16">
        <v>0.30416515999999999</v>
      </c>
      <c r="K52" s="14">
        <v>7.3940516199999999</v>
      </c>
      <c r="L52" s="16">
        <v>0.32874012000000002</v>
      </c>
      <c r="M52" s="14">
        <v>7.73033853</v>
      </c>
      <c r="N52" s="16">
        <v>0.31129253000000001</v>
      </c>
      <c r="O52" s="14">
        <v>8.2930376300000006</v>
      </c>
      <c r="P52" s="16">
        <v>0.32387690000000002</v>
      </c>
      <c r="Q52" s="14">
        <v>9.3421322900000003</v>
      </c>
      <c r="R52" s="16">
        <v>0.42890716000000001</v>
      </c>
      <c r="S52" s="14">
        <v>9.4651794999999996</v>
      </c>
      <c r="T52" s="16">
        <v>0.42730582</v>
      </c>
      <c r="U52" s="14">
        <v>10.10326186</v>
      </c>
      <c r="V52" s="16">
        <v>0.36904609999999999</v>
      </c>
      <c r="W52" s="14">
        <v>8.5362960000000001</v>
      </c>
      <c r="X52" s="16">
        <v>0.40097614999999998</v>
      </c>
      <c r="Y52" s="14">
        <v>6.9586730000000001</v>
      </c>
      <c r="Z52" s="16">
        <v>0.30534841000000001</v>
      </c>
      <c r="AA52" s="14">
        <v>8.2387049700000006</v>
      </c>
      <c r="AB52" s="16">
        <v>0.33943152999999998</v>
      </c>
      <c r="AC52" s="14">
        <v>0</v>
      </c>
      <c r="AD52" s="16">
        <v>0</v>
      </c>
      <c r="AE52" s="14" t="s">
        <v>582</v>
      </c>
      <c r="AF52" s="16" t="s">
        <v>582</v>
      </c>
      <c r="AG52" s="14">
        <v>0</v>
      </c>
      <c r="AH52" s="16">
        <v>0</v>
      </c>
      <c r="AI52" s="14">
        <v>0</v>
      </c>
      <c r="AJ52" s="16">
        <v>0</v>
      </c>
      <c r="AK52" s="14">
        <v>0</v>
      </c>
      <c r="AL52" s="16">
        <v>0</v>
      </c>
    </row>
    <row r="53" spans="1:38" x14ac:dyDescent="0.25">
      <c r="A53" s="11" t="s">
        <v>523</v>
      </c>
      <c r="B53" s="13">
        <v>5571</v>
      </c>
      <c r="C53" s="14">
        <f t="shared" si="1"/>
        <v>0</v>
      </c>
      <c r="D53" s="15">
        <v>5571</v>
      </c>
      <c r="E53" s="14">
        <v>7.7825007099999999</v>
      </c>
      <c r="F53" s="16">
        <v>0.38693245999999998</v>
      </c>
      <c r="G53" s="14">
        <v>7.4310442999999999</v>
      </c>
      <c r="H53" s="16">
        <v>0.32929012000000002</v>
      </c>
      <c r="I53" s="14">
        <v>8.3838185000000003</v>
      </c>
      <c r="J53" s="16">
        <v>0.36216336999999998</v>
      </c>
      <c r="K53" s="14">
        <v>7.4980930399999997</v>
      </c>
      <c r="L53" s="16">
        <v>0.41185251</v>
      </c>
      <c r="M53" s="14">
        <v>7.1393731000000002</v>
      </c>
      <c r="N53" s="16">
        <v>0.36030844000000001</v>
      </c>
      <c r="O53" s="14">
        <v>8.3487517899999997</v>
      </c>
      <c r="P53" s="16">
        <v>0.33257722000000001</v>
      </c>
      <c r="Q53" s="14">
        <v>9.3810628400000002</v>
      </c>
      <c r="R53" s="16">
        <v>0.39761215</v>
      </c>
      <c r="S53" s="14">
        <v>8.7498583100000005</v>
      </c>
      <c r="T53" s="16">
        <v>0.42161773000000002</v>
      </c>
      <c r="U53" s="14">
        <v>9.5357212600000008</v>
      </c>
      <c r="V53" s="16">
        <v>0.40397189999999999</v>
      </c>
      <c r="W53" s="14">
        <v>9.3809328500000007</v>
      </c>
      <c r="X53" s="16">
        <v>0.43279904000000002</v>
      </c>
      <c r="Y53" s="14">
        <v>8.1253724199999997</v>
      </c>
      <c r="Z53" s="16">
        <v>0.44982939</v>
      </c>
      <c r="AA53" s="14">
        <v>8.2434708699999995</v>
      </c>
      <c r="AB53" s="16">
        <v>0.36043589999999998</v>
      </c>
      <c r="AC53" s="14">
        <v>0</v>
      </c>
      <c r="AD53" s="16">
        <v>0</v>
      </c>
      <c r="AE53" s="14" t="s">
        <v>582</v>
      </c>
      <c r="AF53" s="16" t="s">
        <v>582</v>
      </c>
      <c r="AG53" s="14">
        <v>0</v>
      </c>
      <c r="AH53" s="16">
        <v>0</v>
      </c>
      <c r="AI53" s="14">
        <v>0</v>
      </c>
      <c r="AJ53" s="16">
        <v>0</v>
      </c>
      <c r="AK53" s="14">
        <v>0</v>
      </c>
      <c r="AL53" s="16">
        <v>0</v>
      </c>
    </row>
    <row r="54" spans="1:38" x14ac:dyDescent="0.25">
      <c r="A54" s="11" t="s">
        <v>524</v>
      </c>
      <c r="B54" s="13">
        <v>4740</v>
      </c>
      <c r="C54" s="14">
        <f t="shared" si="1"/>
        <v>0</v>
      </c>
      <c r="D54" s="15">
        <v>4740</v>
      </c>
      <c r="E54" s="14">
        <v>7.9271100099999998</v>
      </c>
      <c r="F54" s="16">
        <v>0.4984286</v>
      </c>
      <c r="G54" s="14">
        <v>7.2949664299999997</v>
      </c>
      <c r="H54" s="16">
        <v>0.41693933</v>
      </c>
      <c r="I54" s="14">
        <v>7.5323359200000004</v>
      </c>
      <c r="J54" s="16">
        <v>0.33870484000000001</v>
      </c>
      <c r="K54" s="14">
        <v>8.1660052800000003</v>
      </c>
      <c r="L54" s="16">
        <v>0.46151238999999999</v>
      </c>
      <c r="M54" s="14">
        <v>7.37209512</v>
      </c>
      <c r="N54" s="16">
        <v>0.39277669999999998</v>
      </c>
      <c r="O54" s="14">
        <v>7.0930516299999997</v>
      </c>
      <c r="P54" s="16">
        <v>0.36004373000000001</v>
      </c>
      <c r="Q54" s="14">
        <v>7.5146953300000003</v>
      </c>
      <c r="R54" s="16">
        <v>0.42384970999999999</v>
      </c>
      <c r="S54" s="14">
        <v>8.3851192900000004</v>
      </c>
      <c r="T54" s="16">
        <v>0.40446919999999997</v>
      </c>
      <c r="U54" s="14">
        <v>10.13336565</v>
      </c>
      <c r="V54" s="16">
        <v>0.52088014000000005</v>
      </c>
      <c r="W54" s="14">
        <v>9.5199496299999993</v>
      </c>
      <c r="X54" s="16">
        <v>0.50486761000000002</v>
      </c>
      <c r="Y54" s="14">
        <v>9.1476225699999993</v>
      </c>
      <c r="Z54" s="16">
        <v>0.44564994000000002</v>
      </c>
      <c r="AA54" s="14">
        <v>9.91368312</v>
      </c>
      <c r="AB54" s="16">
        <v>0.47315584999999999</v>
      </c>
      <c r="AC54" s="14">
        <v>0</v>
      </c>
      <c r="AD54" s="16">
        <v>0</v>
      </c>
      <c r="AE54" s="14" t="s">
        <v>582</v>
      </c>
      <c r="AF54" s="16" t="s">
        <v>582</v>
      </c>
      <c r="AG54" s="14">
        <v>0</v>
      </c>
      <c r="AH54" s="16">
        <v>0</v>
      </c>
      <c r="AI54" s="14">
        <v>0</v>
      </c>
      <c r="AJ54" s="16">
        <v>0</v>
      </c>
      <c r="AK54" s="14">
        <v>0</v>
      </c>
      <c r="AL54" s="16">
        <v>0</v>
      </c>
    </row>
    <row r="55" spans="1:38" x14ac:dyDescent="0.25">
      <c r="A55" s="11" t="s">
        <v>525</v>
      </c>
      <c r="B55" s="13">
        <v>5316</v>
      </c>
      <c r="C55" s="14">
        <f t="shared" si="1"/>
        <v>0</v>
      </c>
      <c r="D55" s="15">
        <v>5316</v>
      </c>
      <c r="E55" s="14">
        <v>8.2806303299999993</v>
      </c>
      <c r="F55" s="16">
        <v>0.47475657999999998</v>
      </c>
      <c r="G55" s="14">
        <v>7.8528112700000001</v>
      </c>
      <c r="H55" s="16">
        <v>0.35451075999999998</v>
      </c>
      <c r="I55" s="14">
        <v>7.7621124100000003</v>
      </c>
      <c r="J55" s="16">
        <v>0.37482704999999999</v>
      </c>
      <c r="K55" s="14">
        <v>7.3663476399999999</v>
      </c>
      <c r="L55" s="16">
        <v>0.38399865999999999</v>
      </c>
      <c r="M55" s="14">
        <v>7.87334377</v>
      </c>
      <c r="N55" s="16">
        <v>0.34017043000000002</v>
      </c>
      <c r="O55" s="14">
        <v>7.8213803500000001</v>
      </c>
      <c r="P55" s="16">
        <v>0.40079988</v>
      </c>
      <c r="Q55" s="14">
        <v>9.0160899099999998</v>
      </c>
      <c r="R55" s="16">
        <v>0.40397073</v>
      </c>
      <c r="S55" s="14">
        <v>9.1312201999999996</v>
      </c>
      <c r="T55" s="16">
        <v>0.38806876000000001</v>
      </c>
      <c r="U55" s="14">
        <v>9.3833346899999999</v>
      </c>
      <c r="V55" s="16">
        <v>0.38454131000000003</v>
      </c>
      <c r="W55" s="14">
        <v>9.7560905499999997</v>
      </c>
      <c r="X55" s="16">
        <v>0.37693895999999999</v>
      </c>
      <c r="Y55" s="14">
        <v>8.6162338500000004</v>
      </c>
      <c r="Z55" s="16">
        <v>0.34954418999999998</v>
      </c>
      <c r="AA55" s="14">
        <v>7.1404050200000002</v>
      </c>
      <c r="AB55" s="16">
        <v>0.37872241000000001</v>
      </c>
      <c r="AC55" s="14">
        <v>0</v>
      </c>
      <c r="AD55" s="16">
        <v>0</v>
      </c>
      <c r="AE55" s="14" t="s">
        <v>582</v>
      </c>
      <c r="AF55" s="16" t="s">
        <v>582</v>
      </c>
      <c r="AG55" s="14">
        <v>0</v>
      </c>
      <c r="AH55" s="16">
        <v>0</v>
      </c>
      <c r="AI55" s="14">
        <v>0</v>
      </c>
      <c r="AJ55" s="16">
        <v>0</v>
      </c>
      <c r="AK55" s="14">
        <v>0</v>
      </c>
      <c r="AL55" s="16">
        <v>0</v>
      </c>
    </row>
    <row r="56" spans="1:38" x14ac:dyDescent="0.25">
      <c r="A56" s="11" t="s">
        <v>526</v>
      </c>
      <c r="B56" s="13">
        <v>5359</v>
      </c>
      <c r="C56" s="14">
        <f t="shared" si="1"/>
        <v>0</v>
      </c>
      <c r="D56" s="15">
        <v>5359</v>
      </c>
      <c r="E56" s="14">
        <v>8.6009879700000003</v>
      </c>
      <c r="F56" s="16">
        <v>0.43734985999999998</v>
      </c>
      <c r="G56" s="14">
        <v>7.4406919699999996</v>
      </c>
      <c r="H56" s="16">
        <v>0.44509715</v>
      </c>
      <c r="I56" s="14">
        <v>7.7948581199999998</v>
      </c>
      <c r="J56" s="16">
        <v>0.37235244000000001</v>
      </c>
      <c r="K56" s="14">
        <v>7.5071282000000004</v>
      </c>
      <c r="L56" s="16">
        <v>0.38698473</v>
      </c>
      <c r="M56" s="14">
        <v>7.7253589600000003</v>
      </c>
      <c r="N56" s="16">
        <v>0.33735555</v>
      </c>
      <c r="O56" s="14">
        <v>8.3182145100000007</v>
      </c>
      <c r="P56" s="16">
        <v>0.35746426999999997</v>
      </c>
      <c r="Q56" s="14">
        <v>8.92711538</v>
      </c>
      <c r="R56" s="16">
        <v>0.37933904000000002</v>
      </c>
      <c r="S56" s="14">
        <v>8.5312710000000003</v>
      </c>
      <c r="T56" s="16">
        <v>0.42751919999999999</v>
      </c>
      <c r="U56" s="14">
        <v>8.6524763700000005</v>
      </c>
      <c r="V56" s="16">
        <v>0.35360912999999999</v>
      </c>
      <c r="W56" s="14">
        <v>8.4893935200000001</v>
      </c>
      <c r="X56" s="16">
        <v>0.38674011000000003</v>
      </c>
      <c r="Y56" s="14">
        <v>9.4646378700000007</v>
      </c>
      <c r="Z56" s="16">
        <v>0.48829706</v>
      </c>
      <c r="AA56" s="14">
        <v>8.5478661299999992</v>
      </c>
      <c r="AB56" s="16">
        <v>0.42545706</v>
      </c>
      <c r="AC56" s="14">
        <v>0</v>
      </c>
      <c r="AD56" s="16">
        <v>0</v>
      </c>
      <c r="AE56" s="14" t="s">
        <v>582</v>
      </c>
      <c r="AF56" s="16" t="s">
        <v>582</v>
      </c>
      <c r="AG56" s="14">
        <v>0</v>
      </c>
      <c r="AH56" s="16">
        <v>0</v>
      </c>
      <c r="AI56" s="14">
        <v>0</v>
      </c>
      <c r="AJ56" s="16">
        <v>0</v>
      </c>
      <c r="AK56" s="14">
        <v>0</v>
      </c>
      <c r="AL56" s="16">
        <v>0</v>
      </c>
    </row>
    <row r="57" spans="1:38" x14ac:dyDescent="0.25">
      <c r="A57" s="11" t="s">
        <v>527</v>
      </c>
      <c r="B57" s="13">
        <v>6513</v>
      </c>
      <c r="C57" s="14">
        <f t="shared" si="1"/>
        <v>0</v>
      </c>
      <c r="D57" s="15">
        <v>6513</v>
      </c>
      <c r="E57" s="14">
        <v>6.3093448700000003</v>
      </c>
      <c r="F57" s="16">
        <v>0.36335844</v>
      </c>
      <c r="G57" s="14">
        <v>5.8396591100000004</v>
      </c>
      <c r="H57" s="16">
        <v>0.31300267999999998</v>
      </c>
      <c r="I57" s="14">
        <v>6.8137690600000003</v>
      </c>
      <c r="J57" s="16">
        <v>0.36823840000000002</v>
      </c>
      <c r="K57" s="14">
        <v>8.4607235900000006</v>
      </c>
      <c r="L57" s="16">
        <v>0.39076754000000002</v>
      </c>
      <c r="M57" s="14">
        <v>8.4783614800000002</v>
      </c>
      <c r="N57" s="16">
        <v>0.40790537999999998</v>
      </c>
      <c r="O57" s="14">
        <v>8.4598313399999991</v>
      </c>
      <c r="P57" s="16">
        <v>0.34469077999999997</v>
      </c>
      <c r="Q57" s="14">
        <v>8.7327631399999994</v>
      </c>
      <c r="R57" s="16">
        <v>0.46821939000000001</v>
      </c>
      <c r="S57" s="14">
        <v>10.017672579999999</v>
      </c>
      <c r="T57" s="16">
        <v>0.37196541</v>
      </c>
      <c r="U57" s="14">
        <v>9.1664774599999994</v>
      </c>
      <c r="V57" s="16">
        <v>0.39876085</v>
      </c>
      <c r="W57" s="14">
        <v>9.7317988399999997</v>
      </c>
      <c r="X57" s="16">
        <v>0.47223837000000002</v>
      </c>
      <c r="Y57" s="14">
        <v>9.2569745300000008</v>
      </c>
      <c r="Z57" s="16">
        <v>0.45339647</v>
      </c>
      <c r="AA57" s="14">
        <v>8.7326239900000004</v>
      </c>
      <c r="AB57" s="16">
        <v>0.45796896999999998</v>
      </c>
      <c r="AC57" s="14">
        <v>0</v>
      </c>
      <c r="AD57" s="16">
        <v>0</v>
      </c>
      <c r="AE57" s="14" t="s">
        <v>582</v>
      </c>
      <c r="AF57" s="16" t="s">
        <v>582</v>
      </c>
      <c r="AG57" s="14">
        <v>0</v>
      </c>
      <c r="AH57" s="16">
        <v>0</v>
      </c>
      <c r="AI57" s="14">
        <v>0</v>
      </c>
      <c r="AJ57" s="16">
        <v>0</v>
      </c>
      <c r="AK57" s="14">
        <v>0</v>
      </c>
      <c r="AL57" s="16">
        <v>0</v>
      </c>
    </row>
    <row r="58" spans="1:38" x14ac:dyDescent="0.25">
      <c r="A58" s="11" t="s">
        <v>528</v>
      </c>
      <c r="B58" s="13">
        <v>7267</v>
      </c>
      <c r="C58" s="14">
        <f t="shared" si="1"/>
        <v>0</v>
      </c>
      <c r="D58" s="15">
        <v>7267</v>
      </c>
      <c r="E58" s="14">
        <v>7.8324475400000004</v>
      </c>
      <c r="F58" s="16">
        <v>0.32624405000000001</v>
      </c>
      <c r="G58" s="14">
        <v>6.9456674899999999</v>
      </c>
      <c r="H58" s="16">
        <v>0.27666115000000002</v>
      </c>
      <c r="I58" s="14">
        <v>8.7150406300000007</v>
      </c>
      <c r="J58" s="16">
        <v>0.35965816</v>
      </c>
      <c r="K58" s="14">
        <v>7.9462342899999996</v>
      </c>
      <c r="L58" s="16">
        <v>0.31237935999999999</v>
      </c>
      <c r="M58" s="14">
        <v>8.2621393399999992</v>
      </c>
      <c r="N58" s="16">
        <v>0.28796232999999999</v>
      </c>
      <c r="O58" s="14">
        <v>8.2804277099999997</v>
      </c>
      <c r="P58" s="16">
        <v>0.32462649999999998</v>
      </c>
      <c r="Q58" s="14">
        <v>8.3579196200000005</v>
      </c>
      <c r="R58" s="16">
        <v>0.34786204999999998</v>
      </c>
      <c r="S58" s="14">
        <v>9.1855121799999999</v>
      </c>
      <c r="T58" s="16">
        <v>0.34949645000000001</v>
      </c>
      <c r="U58" s="14">
        <v>7.6420086500000002</v>
      </c>
      <c r="V58" s="16">
        <v>0.31561990000000001</v>
      </c>
      <c r="W58" s="14">
        <v>8.1359725800000007</v>
      </c>
      <c r="X58" s="16">
        <v>0.31732442999999999</v>
      </c>
      <c r="Y58" s="14">
        <v>8.3486328000000007</v>
      </c>
      <c r="Z58" s="16">
        <v>0.31378281000000002</v>
      </c>
      <c r="AA58" s="14">
        <v>10.34799716</v>
      </c>
      <c r="AB58" s="16">
        <v>0.39618097000000002</v>
      </c>
      <c r="AC58" s="14">
        <v>0</v>
      </c>
      <c r="AD58" s="16">
        <v>0</v>
      </c>
      <c r="AE58" s="14" t="s">
        <v>582</v>
      </c>
      <c r="AF58" s="16" t="s">
        <v>582</v>
      </c>
      <c r="AG58" s="14">
        <v>0</v>
      </c>
      <c r="AH58" s="16">
        <v>0</v>
      </c>
      <c r="AI58" s="14">
        <v>0</v>
      </c>
      <c r="AJ58" s="16">
        <v>0</v>
      </c>
      <c r="AK58" s="14">
        <v>0</v>
      </c>
      <c r="AL58" s="16">
        <v>0</v>
      </c>
    </row>
    <row r="59" spans="1:38" x14ac:dyDescent="0.25">
      <c r="A59" s="11" t="s">
        <v>529</v>
      </c>
      <c r="B59" s="13">
        <v>4826</v>
      </c>
      <c r="C59" s="14">
        <f t="shared" si="1"/>
        <v>0</v>
      </c>
      <c r="D59" s="15">
        <v>4826</v>
      </c>
      <c r="E59" s="14">
        <v>7.3724312999999997</v>
      </c>
      <c r="F59" s="16">
        <v>0.49569924999999998</v>
      </c>
      <c r="G59" s="14">
        <v>7.5308073000000002</v>
      </c>
      <c r="H59" s="16">
        <v>0.43503045000000001</v>
      </c>
      <c r="I59" s="14">
        <v>6.4927170500000004</v>
      </c>
      <c r="J59" s="16">
        <v>0.40138942999999999</v>
      </c>
      <c r="K59" s="14">
        <v>7.3644471600000001</v>
      </c>
      <c r="L59" s="16">
        <v>0.51470287000000003</v>
      </c>
      <c r="M59" s="14">
        <v>7.3760815900000001</v>
      </c>
      <c r="N59" s="16">
        <v>0.49644895</v>
      </c>
      <c r="O59" s="14">
        <v>8.2371778100000004</v>
      </c>
      <c r="P59" s="16">
        <v>0.43806953999999998</v>
      </c>
      <c r="Q59" s="14">
        <v>9.9214554800000005</v>
      </c>
      <c r="R59" s="16">
        <v>0.54069778999999996</v>
      </c>
      <c r="S59" s="14">
        <v>10.218364920000001</v>
      </c>
      <c r="T59" s="16">
        <v>0.57283516000000001</v>
      </c>
      <c r="U59" s="14">
        <v>10.67608723</v>
      </c>
      <c r="V59" s="16">
        <v>0.47226162999999999</v>
      </c>
      <c r="W59" s="14">
        <v>9.1937453799999993</v>
      </c>
      <c r="X59" s="16">
        <v>0.51941216000000001</v>
      </c>
      <c r="Y59" s="14">
        <v>8.8110541700000002</v>
      </c>
      <c r="Z59" s="16">
        <v>0.42464634000000001</v>
      </c>
      <c r="AA59" s="14">
        <v>6.8056306099999997</v>
      </c>
      <c r="AB59" s="16">
        <v>0.39768709000000002</v>
      </c>
      <c r="AC59" s="14">
        <v>0</v>
      </c>
      <c r="AD59" s="16">
        <v>0</v>
      </c>
      <c r="AE59" s="14" t="s">
        <v>582</v>
      </c>
      <c r="AF59" s="16" t="s">
        <v>582</v>
      </c>
      <c r="AG59" s="14">
        <v>0</v>
      </c>
      <c r="AH59" s="16">
        <v>0</v>
      </c>
      <c r="AI59" s="14">
        <v>0</v>
      </c>
      <c r="AJ59" s="16">
        <v>0</v>
      </c>
      <c r="AK59" s="14">
        <v>0</v>
      </c>
      <c r="AL59" s="16">
        <v>0</v>
      </c>
    </row>
    <row r="60" spans="1:38" x14ac:dyDescent="0.25">
      <c r="A60" s="11" t="s">
        <v>530</v>
      </c>
      <c r="B60" s="13">
        <v>4546</v>
      </c>
      <c r="C60" s="14">
        <f t="shared" si="1"/>
        <v>0</v>
      </c>
      <c r="D60" s="15">
        <v>4546</v>
      </c>
      <c r="E60" s="14">
        <v>10.435915899999999</v>
      </c>
      <c r="F60" s="16">
        <v>0.57781749000000004</v>
      </c>
      <c r="G60" s="14">
        <v>7.4888462599999999</v>
      </c>
      <c r="H60" s="16">
        <v>0.58102589000000004</v>
      </c>
      <c r="I60" s="14">
        <v>7.3753243800000003</v>
      </c>
      <c r="J60" s="16">
        <v>0.49119072000000003</v>
      </c>
      <c r="K60" s="14">
        <v>7.07513287</v>
      </c>
      <c r="L60" s="16">
        <v>0.47253214999999998</v>
      </c>
      <c r="M60" s="14">
        <v>7.22579175</v>
      </c>
      <c r="N60" s="16">
        <v>0.38992831999999999</v>
      </c>
      <c r="O60" s="14">
        <v>7.61794452</v>
      </c>
      <c r="P60" s="16">
        <v>0.45973026</v>
      </c>
      <c r="Q60" s="14">
        <v>9.4858182800000002</v>
      </c>
      <c r="R60" s="16">
        <v>0.44566631000000001</v>
      </c>
      <c r="S60" s="14">
        <v>9.3940331100000005</v>
      </c>
      <c r="T60" s="16">
        <v>0.4352105</v>
      </c>
      <c r="U60" s="14">
        <v>10.00611288</v>
      </c>
      <c r="V60" s="16">
        <v>0.44892293</v>
      </c>
      <c r="W60" s="14">
        <v>9.3811223300000002</v>
      </c>
      <c r="X60" s="16">
        <v>0.52325122000000002</v>
      </c>
      <c r="Y60" s="14">
        <v>7.8212175999999998</v>
      </c>
      <c r="Z60" s="16">
        <v>0.49882404000000002</v>
      </c>
      <c r="AA60" s="14">
        <v>6.6927401099999999</v>
      </c>
      <c r="AB60" s="16">
        <v>0.41173584000000002</v>
      </c>
      <c r="AC60" s="14">
        <v>0</v>
      </c>
      <c r="AD60" s="16">
        <v>0</v>
      </c>
      <c r="AE60" s="14" t="s">
        <v>582</v>
      </c>
      <c r="AF60" s="16" t="s">
        <v>582</v>
      </c>
      <c r="AG60" s="14">
        <v>0</v>
      </c>
      <c r="AH60" s="16">
        <v>0</v>
      </c>
      <c r="AI60" s="14">
        <v>0</v>
      </c>
      <c r="AJ60" s="16">
        <v>0</v>
      </c>
      <c r="AK60" s="14">
        <v>0</v>
      </c>
      <c r="AL60" s="16">
        <v>0</v>
      </c>
    </row>
    <row r="61" spans="1:38" x14ac:dyDescent="0.25">
      <c r="A61" s="11" t="s">
        <v>531</v>
      </c>
      <c r="B61" s="13">
        <v>6525</v>
      </c>
      <c r="C61" s="14">
        <f t="shared" si="1"/>
        <v>0</v>
      </c>
      <c r="D61" s="15">
        <v>6525</v>
      </c>
      <c r="E61" s="14">
        <v>7.9511543099999997</v>
      </c>
      <c r="F61" s="16">
        <v>0.32207047999999999</v>
      </c>
      <c r="G61" s="14">
        <v>8.0893316800000008</v>
      </c>
      <c r="H61" s="16">
        <v>0.40516802000000002</v>
      </c>
      <c r="I61" s="14">
        <v>9.2816004000000003</v>
      </c>
      <c r="J61" s="16">
        <v>0.35462515</v>
      </c>
      <c r="K61" s="14">
        <v>9.1650228600000005</v>
      </c>
      <c r="L61" s="16">
        <v>0.39276672000000001</v>
      </c>
      <c r="M61" s="14">
        <v>9.1993281499999995</v>
      </c>
      <c r="N61" s="16">
        <v>0.37426846000000003</v>
      </c>
      <c r="O61" s="14">
        <v>8.9468028200000003</v>
      </c>
      <c r="P61" s="16">
        <v>0.34696695999999999</v>
      </c>
      <c r="Q61" s="14">
        <v>9.5626206200000006</v>
      </c>
      <c r="R61" s="16">
        <v>0.41545049000000001</v>
      </c>
      <c r="S61" s="14">
        <v>8.1542479100000005</v>
      </c>
      <c r="T61" s="16">
        <v>0.40292847999999998</v>
      </c>
      <c r="U61" s="14">
        <v>7.7668094700000001</v>
      </c>
      <c r="V61" s="16">
        <v>0.35197215999999998</v>
      </c>
      <c r="W61" s="14">
        <v>7.9811383300000003</v>
      </c>
      <c r="X61" s="16">
        <v>0.36196139999999999</v>
      </c>
      <c r="Y61" s="14">
        <v>7.2574279500000003</v>
      </c>
      <c r="Z61" s="16">
        <v>0.32183630000000002</v>
      </c>
      <c r="AA61" s="14">
        <v>6.6445154899999999</v>
      </c>
      <c r="AB61" s="16">
        <v>0.34478847000000001</v>
      </c>
      <c r="AC61" s="14">
        <v>0</v>
      </c>
      <c r="AD61" s="16">
        <v>0</v>
      </c>
      <c r="AE61" s="14" t="s">
        <v>582</v>
      </c>
      <c r="AF61" s="16" t="s">
        <v>582</v>
      </c>
      <c r="AG61" s="14">
        <v>0</v>
      </c>
      <c r="AH61" s="16">
        <v>0</v>
      </c>
      <c r="AI61" s="14">
        <v>0</v>
      </c>
      <c r="AJ61" s="16">
        <v>0</v>
      </c>
      <c r="AK61" s="14">
        <v>0</v>
      </c>
      <c r="AL61" s="16">
        <v>0</v>
      </c>
    </row>
    <row r="62" spans="1:38" x14ac:dyDescent="0.25">
      <c r="A62" s="11" t="s">
        <v>532</v>
      </c>
      <c r="B62" s="13">
        <v>4476</v>
      </c>
      <c r="C62" s="14">
        <f t="shared" si="1"/>
        <v>0</v>
      </c>
      <c r="D62" s="15">
        <v>4476</v>
      </c>
      <c r="E62" s="14">
        <v>8.1415165799999993</v>
      </c>
      <c r="F62" s="16">
        <v>0.38472636999999998</v>
      </c>
      <c r="G62" s="14">
        <v>6.8398541100000001</v>
      </c>
      <c r="H62" s="16">
        <v>0.40114604999999998</v>
      </c>
      <c r="I62" s="14">
        <v>8.0450730499999992</v>
      </c>
      <c r="J62" s="16">
        <v>0.36414929000000001</v>
      </c>
      <c r="K62" s="14">
        <v>8.02559091</v>
      </c>
      <c r="L62" s="16">
        <v>0.38415553000000002</v>
      </c>
      <c r="M62" s="14">
        <v>8.2471748799999993</v>
      </c>
      <c r="N62" s="16">
        <v>0.44181396000000001</v>
      </c>
      <c r="O62" s="14">
        <v>7.9330553000000004</v>
      </c>
      <c r="P62" s="16">
        <v>0.41870802000000001</v>
      </c>
      <c r="Q62" s="14">
        <v>8.7275258699999991</v>
      </c>
      <c r="R62" s="16">
        <v>0.41716220999999998</v>
      </c>
      <c r="S62" s="14">
        <v>9.4021697199999998</v>
      </c>
      <c r="T62" s="16">
        <v>0.44603239</v>
      </c>
      <c r="U62" s="14">
        <v>9.8288825899999992</v>
      </c>
      <c r="V62" s="16">
        <v>0.41301599</v>
      </c>
      <c r="W62" s="14">
        <v>8.4592489799999999</v>
      </c>
      <c r="X62" s="16">
        <v>0.39817833000000002</v>
      </c>
      <c r="Y62" s="14">
        <v>8.9365307400000003</v>
      </c>
      <c r="Z62" s="16">
        <v>0.46748564999999997</v>
      </c>
      <c r="AA62" s="14">
        <v>7.4133772699999998</v>
      </c>
      <c r="AB62" s="16">
        <v>0.37914926999999998</v>
      </c>
      <c r="AC62" s="14">
        <v>0</v>
      </c>
      <c r="AD62" s="16">
        <v>0</v>
      </c>
      <c r="AE62" s="14" t="s">
        <v>582</v>
      </c>
      <c r="AF62" s="16" t="s">
        <v>582</v>
      </c>
      <c r="AG62" s="14">
        <v>0</v>
      </c>
      <c r="AH62" s="16">
        <v>0</v>
      </c>
      <c r="AI62" s="14">
        <v>0</v>
      </c>
      <c r="AJ62" s="16">
        <v>0</v>
      </c>
      <c r="AK62" s="14">
        <v>0</v>
      </c>
      <c r="AL62" s="16">
        <v>0</v>
      </c>
    </row>
    <row r="63" spans="1:38" x14ac:dyDescent="0.25">
      <c r="A63" s="11" t="s">
        <v>533</v>
      </c>
      <c r="B63" s="13">
        <v>5324</v>
      </c>
      <c r="C63" s="14">
        <f t="shared" si="1"/>
        <v>0</v>
      </c>
      <c r="D63" s="15">
        <v>5324</v>
      </c>
      <c r="E63" s="14">
        <v>8.6972130799999992</v>
      </c>
      <c r="F63" s="16">
        <v>0.42336697000000001</v>
      </c>
      <c r="G63" s="14">
        <v>7.0348359599999997</v>
      </c>
      <c r="H63" s="16">
        <v>0.39776705000000001</v>
      </c>
      <c r="I63" s="14">
        <v>8.1050171500000001</v>
      </c>
      <c r="J63" s="16">
        <v>0.40896153000000002</v>
      </c>
      <c r="K63" s="14">
        <v>7.7106423800000004</v>
      </c>
      <c r="L63" s="16">
        <v>0.42086780000000001</v>
      </c>
      <c r="M63" s="14">
        <v>8.5647246100000007</v>
      </c>
      <c r="N63" s="16">
        <v>0.41256763000000002</v>
      </c>
      <c r="O63" s="14">
        <v>8.3373283899999997</v>
      </c>
      <c r="P63" s="16">
        <v>0.44199324000000001</v>
      </c>
      <c r="Q63" s="14">
        <v>9.2242461900000006</v>
      </c>
      <c r="R63" s="16">
        <v>0.46742929999999999</v>
      </c>
      <c r="S63" s="14">
        <v>10.01686271</v>
      </c>
      <c r="T63" s="16">
        <v>0.47469455999999999</v>
      </c>
      <c r="U63" s="14">
        <v>8.8992933599999997</v>
      </c>
      <c r="V63" s="16">
        <v>0.46232733999999998</v>
      </c>
      <c r="W63" s="14">
        <v>8.5676398200000001</v>
      </c>
      <c r="X63" s="16">
        <v>0.38650557000000002</v>
      </c>
      <c r="Y63" s="14">
        <v>7.3347780699999996</v>
      </c>
      <c r="Z63" s="16">
        <v>0.40265895000000002</v>
      </c>
      <c r="AA63" s="14">
        <v>7.5074182800000004</v>
      </c>
      <c r="AB63" s="16">
        <v>0.41191596000000003</v>
      </c>
      <c r="AC63" s="14">
        <v>0</v>
      </c>
      <c r="AD63" s="16">
        <v>0</v>
      </c>
      <c r="AE63" s="14" t="s">
        <v>582</v>
      </c>
      <c r="AF63" s="16" t="s">
        <v>582</v>
      </c>
      <c r="AG63" s="14">
        <v>0</v>
      </c>
      <c r="AH63" s="16">
        <v>0</v>
      </c>
      <c r="AI63" s="14">
        <v>0</v>
      </c>
      <c r="AJ63" s="16">
        <v>0</v>
      </c>
      <c r="AK63" s="14">
        <v>0</v>
      </c>
      <c r="AL63" s="16">
        <v>0</v>
      </c>
    </row>
    <row r="64" spans="1:38" x14ac:dyDescent="0.25">
      <c r="A64" s="11" t="s">
        <v>534</v>
      </c>
      <c r="B64" s="13">
        <v>3634</v>
      </c>
      <c r="C64" s="14">
        <f t="shared" si="1"/>
        <v>0</v>
      </c>
      <c r="D64" s="15">
        <v>3634</v>
      </c>
      <c r="E64" s="14">
        <v>9.0542115400000007</v>
      </c>
      <c r="F64" s="16">
        <v>0.45477417999999997</v>
      </c>
      <c r="G64" s="14">
        <v>7.4258176300000001</v>
      </c>
      <c r="H64" s="16">
        <v>0.47230983999999998</v>
      </c>
      <c r="I64" s="14">
        <v>7.4888856099999996</v>
      </c>
      <c r="J64" s="16">
        <v>0.39905348000000002</v>
      </c>
      <c r="K64" s="14">
        <v>7.6902778899999999</v>
      </c>
      <c r="L64" s="16">
        <v>0.43820945</v>
      </c>
      <c r="M64" s="14">
        <v>8.3483159699999998</v>
      </c>
      <c r="N64" s="16">
        <v>0.42059422000000002</v>
      </c>
      <c r="O64" s="14">
        <v>7.0339257999999996</v>
      </c>
      <c r="P64" s="16">
        <v>0.41582838999999999</v>
      </c>
      <c r="Q64" s="14">
        <v>8.8158472799999998</v>
      </c>
      <c r="R64" s="16">
        <v>0.45588294000000001</v>
      </c>
      <c r="S64" s="14">
        <v>8.4478214600000001</v>
      </c>
      <c r="T64" s="16">
        <v>0.44820300000000002</v>
      </c>
      <c r="U64" s="14">
        <v>9.3856671600000006</v>
      </c>
      <c r="V64" s="16">
        <v>0.51257856000000002</v>
      </c>
      <c r="W64" s="14">
        <v>8.8580851099999993</v>
      </c>
      <c r="X64" s="16">
        <v>0.40218251999999999</v>
      </c>
      <c r="Y64" s="14">
        <v>8.0571281900000002</v>
      </c>
      <c r="Z64" s="16">
        <v>0.45075327999999998</v>
      </c>
      <c r="AA64" s="14">
        <v>9.3940163499999993</v>
      </c>
      <c r="AB64" s="16">
        <v>0.52281736000000001</v>
      </c>
      <c r="AC64" s="14">
        <v>0</v>
      </c>
      <c r="AD64" s="16">
        <v>0</v>
      </c>
      <c r="AE64" s="14" t="s">
        <v>582</v>
      </c>
      <c r="AF64" s="16" t="s">
        <v>582</v>
      </c>
      <c r="AG64" s="14">
        <v>0</v>
      </c>
      <c r="AH64" s="16">
        <v>0</v>
      </c>
      <c r="AI64" s="14">
        <v>0</v>
      </c>
      <c r="AJ64" s="16">
        <v>0</v>
      </c>
      <c r="AK64" s="14">
        <v>0</v>
      </c>
      <c r="AL64" s="16">
        <v>0</v>
      </c>
    </row>
    <row r="65" spans="1:38" x14ac:dyDescent="0.25">
      <c r="A65" s="11" t="s">
        <v>535</v>
      </c>
      <c r="B65" s="13">
        <v>5325</v>
      </c>
      <c r="C65" s="14">
        <f t="shared" si="1"/>
        <v>0</v>
      </c>
      <c r="D65" s="15">
        <v>5325</v>
      </c>
      <c r="E65" s="14">
        <v>7.9232600299999998</v>
      </c>
      <c r="F65" s="16">
        <v>0.37429897000000001</v>
      </c>
      <c r="G65" s="14">
        <v>7.9869266999999997</v>
      </c>
      <c r="H65" s="16">
        <v>0.37767442000000001</v>
      </c>
      <c r="I65" s="14">
        <v>8.2931178499999998</v>
      </c>
      <c r="J65" s="16">
        <v>0.39302079000000001</v>
      </c>
      <c r="K65" s="14">
        <v>9.0242375599999995</v>
      </c>
      <c r="L65" s="16">
        <v>0.40618587</v>
      </c>
      <c r="M65" s="14">
        <v>8.6309134600000004</v>
      </c>
      <c r="N65" s="16">
        <v>0.42360673999999998</v>
      </c>
      <c r="O65" s="14">
        <v>9.2144641000000007</v>
      </c>
      <c r="P65" s="16">
        <v>0.35587994000000001</v>
      </c>
      <c r="Q65" s="14">
        <v>9.3153657400000007</v>
      </c>
      <c r="R65" s="16">
        <v>0.40358173000000003</v>
      </c>
      <c r="S65" s="14">
        <v>9.6666535400000004</v>
      </c>
      <c r="T65" s="16">
        <v>0.48089936999999999</v>
      </c>
      <c r="U65" s="14">
        <v>8.0206893600000004</v>
      </c>
      <c r="V65" s="16">
        <v>0.42671567999999999</v>
      </c>
      <c r="W65" s="14">
        <v>8.06947714</v>
      </c>
      <c r="X65" s="16">
        <v>0.37652165999999998</v>
      </c>
      <c r="Y65" s="14">
        <v>6.64899679</v>
      </c>
      <c r="Z65" s="16">
        <v>0.35355790999999998</v>
      </c>
      <c r="AA65" s="14">
        <v>7.2058977400000002</v>
      </c>
      <c r="AB65" s="16">
        <v>0.39147770999999998</v>
      </c>
      <c r="AC65" s="14">
        <v>0</v>
      </c>
      <c r="AD65" s="16">
        <v>0</v>
      </c>
      <c r="AE65" s="14" t="s">
        <v>582</v>
      </c>
      <c r="AF65" s="16" t="s">
        <v>582</v>
      </c>
      <c r="AG65" s="14">
        <v>0</v>
      </c>
      <c r="AH65" s="16">
        <v>0</v>
      </c>
      <c r="AI65" s="14">
        <v>0</v>
      </c>
      <c r="AJ65" s="16">
        <v>0</v>
      </c>
      <c r="AK65" s="14">
        <v>0</v>
      </c>
      <c r="AL65" s="16">
        <v>0</v>
      </c>
    </row>
    <row r="66" spans="1:38" x14ac:dyDescent="0.25">
      <c r="A66" s="11" t="s">
        <v>536</v>
      </c>
      <c r="B66" s="13">
        <v>5665</v>
      </c>
      <c r="C66" s="14">
        <f t="shared" si="1"/>
        <v>0</v>
      </c>
      <c r="D66" s="15">
        <v>5665</v>
      </c>
      <c r="E66" s="14">
        <v>7.9568847500000004</v>
      </c>
      <c r="F66" s="16">
        <v>0.37535511999999999</v>
      </c>
      <c r="G66" s="14">
        <v>7.6146416600000002</v>
      </c>
      <c r="H66" s="16">
        <v>0.35048603</v>
      </c>
      <c r="I66" s="14">
        <v>8.3398240399999999</v>
      </c>
      <c r="J66" s="16">
        <v>0.37570024000000002</v>
      </c>
      <c r="K66" s="14">
        <v>7.2523948200000001</v>
      </c>
      <c r="L66" s="16">
        <v>0.32842295999999999</v>
      </c>
      <c r="M66" s="14">
        <v>7.67519302</v>
      </c>
      <c r="N66" s="16">
        <v>0.33689634000000002</v>
      </c>
      <c r="O66" s="14">
        <v>8.6899307199999996</v>
      </c>
      <c r="P66" s="16">
        <v>0.35917577000000001</v>
      </c>
      <c r="Q66" s="14">
        <v>9.1039319800000005</v>
      </c>
      <c r="R66" s="16">
        <v>0.43722789000000001</v>
      </c>
      <c r="S66" s="14">
        <v>8.5801719100000007</v>
      </c>
      <c r="T66" s="16">
        <v>0.37830006999999999</v>
      </c>
      <c r="U66" s="14">
        <v>9.1386060499999999</v>
      </c>
      <c r="V66" s="16">
        <v>0.41337876000000001</v>
      </c>
      <c r="W66" s="14">
        <v>9.2789370600000005</v>
      </c>
      <c r="X66" s="16">
        <v>0.35133265000000002</v>
      </c>
      <c r="Y66" s="14">
        <v>7.9398358399999998</v>
      </c>
      <c r="Z66" s="16">
        <v>0.34183783000000001</v>
      </c>
      <c r="AA66" s="14">
        <v>8.4296481500000002</v>
      </c>
      <c r="AB66" s="16">
        <v>0.35968414999999998</v>
      </c>
      <c r="AC66" s="14">
        <v>0</v>
      </c>
      <c r="AD66" s="16">
        <v>0</v>
      </c>
      <c r="AE66" s="14" t="s">
        <v>582</v>
      </c>
      <c r="AF66" s="16" t="s">
        <v>582</v>
      </c>
      <c r="AG66" s="14">
        <v>0</v>
      </c>
      <c r="AH66" s="16">
        <v>0</v>
      </c>
      <c r="AI66" s="14">
        <v>0</v>
      </c>
      <c r="AJ66" s="16">
        <v>0</v>
      </c>
      <c r="AK66" s="14">
        <v>0</v>
      </c>
      <c r="AL66" s="16">
        <v>0</v>
      </c>
    </row>
    <row r="67" spans="1:38" x14ac:dyDescent="0.25">
      <c r="A67" s="11" t="s">
        <v>537</v>
      </c>
      <c r="B67" s="13">
        <v>6971</v>
      </c>
      <c r="C67" s="14">
        <f t="shared" si="1"/>
        <v>0</v>
      </c>
      <c r="D67" s="15">
        <v>6971</v>
      </c>
      <c r="E67" s="14">
        <v>8.5851286600000005</v>
      </c>
      <c r="F67" s="16">
        <v>0.35213301000000002</v>
      </c>
      <c r="G67" s="14">
        <v>7.8555194200000003</v>
      </c>
      <c r="H67" s="16">
        <v>0.35375758000000002</v>
      </c>
      <c r="I67" s="14">
        <v>8.74037036</v>
      </c>
      <c r="J67" s="16">
        <v>0.34329405000000002</v>
      </c>
      <c r="K67" s="14">
        <v>8.4415557400000001</v>
      </c>
      <c r="L67" s="16">
        <v>0.33867787999999999</v>
      </c>
      <c r="M67" s="14">
        <v>8.7482971900000006</v>
      </c>
      <c r="N67" s="16">
        <v>0.35532194</v>
      </c>
      <c r="O67" s="14">
        <v>8.5973570200000005</v>
      </c>
      <c r="P67" s="16">
        <v>0.38352979999999998</v>
      </c>
      <c r="Q67" s="14">
        <v>8.8032006999999997</v>
      </c>
      <c r="R67" s="16">
        <v>0.30485041000000002</v>
      </c>
      <c r="S67" s="14">
        <v>8.5174026200000004</v>
      </c>
      <c r="T67" s="16">
        <v>0.33022284000000002</v>
      </c>
      <c r="U67" s="14">
        <v>9.2349118299999997</v>
      </c>
      <c r="V67" s="16">
        <v>0.36800363000000003</v>
      </c>
      <c r="W67" s="14">
        <v>7.9767695400000003</v>
      </c>
      <c r="X67" s="16">
        <v>0.31092754</v>
      </c>
      <c r="Y67" s="14">
        <v>7.0547265299999999</v>
      </c>
      <c r="Z67" s="16">
        <v>0.33954389000000001</v>
      </c>
      <c r="AA67" s="14">
        <v>7.4447603899999999</v>
      </c>
      <c r="AB67" s="16">
        <v>0.34022118000000001</v>
      </c>
      <c r="AC67" s="14">
        <v>0</v>
      </c>
      <c r="AD67" s="16">
        <v>0</v>
      </c>
      <c r="AE67" s="14" t="s">
        <v>582</v>
      </c>
      <c r="AF67" s="16" t="s">
        <v>582</v>
      </c>
      <c r="AG67" s="14">
        <v>0</v>
      </c>
      <c r="AH67" s="16">
        <v>0</v>
      </c>
      <c r="AI67" s="14">
        <v>0</v>
      </c>
      <c r="AJ67" s="16">
        <v>0</v>
      </c>
      <c r="AK67" s="14">
        <v>0</v>
      </c>
      <c r="AL67" s="16">
        <v>0</v>
      </c>
    </row>
    <row r="68" spans="1:38" x14ac:dyDescent="0.25">
      <c r="A68" s="11" t="s">
        <v>538</v>
      </c>
      <c r="B68" s="13">
        <v>12083</v>
      </c>
      <c r="C68" s="14">
        <f t="shared" si="1"/>
        <v>0</v>
      </c>
      <c r="D68" s="15">
        <v>12083</v>
      </c>
      <c r="E68" s="14">
        <v>10.80444975</v>
      </c>
      <c r="F68" s="16">
        <v>0.21285670000000001</v>
      </c>
      <c r="G68" s="14">
        <v>6.5664184099999998</v>
      </c>
      <c r="H68" s="16">
        <v>0.22896878000000001</v>
      </c>
      <c r="I68" s="14">
        <v>7.5737203400000004</v>
      </c>
      <c r="J68" s="16">
        <v>0.22900883</v>
      </c>
      <c r="K68" s="14">
        <v>7.6358782300000003</v>
      </c>
      <c r="L68" s="16">
        <v>0.23563703</v>
      </c>
      <c r="M68" s="14">
        <v>8.1571955999999997</v>
      </c>
      <c r="N68" s="16">
        <v>0.26072051000000002</v>
      </c>
      <c r="O68" s="14">
        <v>8.0247955399999995</v>
      </c>
      <c r="P68" s="16">
        <v>0.23867495999999999</v>
      </c>
      <c r="Q68" s="14">
        <v>9.2670192900000004</v>
      </c>
      <c r="R68" s="16">
        <v>0.26557090999999999</v>
      </c>
      <c r="S68" s="14">
        <v>8.5736589199999997</v>
      </c>
      <c r="T68" s="16">
        <v>0.25308501</v>
      </c>
      <c r="U68" s="14">
        <v>8.5224008599999994</v>
      </c>
      <c r="V68" s="16">
        <v>0.22679869999999999</v>
      </c>
      <c r="W68" s="14">
        <v>8.2540799400000004</v>
      </c>
      <c r="X68" s="16">
        <v>0.26268607999999999</v>
      </c>
      <c r="Y68" s="14">
        <v>8.1837016400000007</v>
      </c>
      <c r="Z68" s="16">
        <v>0.22694892999999999</v>
      </c>
      <c r="AA68" s="14">
        <v>8.4366814899999998</v>
      </c>
      <c r="AB68" s="16">
        <v>0.21440184000000001</v>
      </c>
      <c r="AC68" s="14">
        <v>0</v>
      </c>
      <c r="AD68" s="16">
        <v>0</v>
      </c>
      <c r="AE68" s="14" t="s">
        <v>582</v>
      </c>
      <c r="AF68" s="16" t="s">
        <v>582</v>
      </c>
      <c r="AG68" s="14">
        <v>0</v>
      </c>
      <c r="AH68" s="16">
        <v>0</v>
      </c>
      <c r="AI68" s="14">
        <v>0</v>
      </c>
      <c r="AJ68" s="16">
        <v>0</v>
      </c>
      <c r="AK68" s="14">
        <v>0</v>
      </c>
      <c r="AL68" s="16">
        <v>0</v>
      </c>
    </row>
    <row r="69" spans="1:38" x14ac:dyDescent="0.25">
      <c r="A69" s="11" t="s">
        <v>539</v>
      </c>
      <c r="B69" s="13">
        <v>4876</v>
      </c>
      <c r="C69" s="14">
        <f t="shared" si="1"/>
        <v>0</v>
      </c>
      <c r="D69" s="15">
        <v>4876</v>
      </c>
      <c r="E69" s="14">
        <v>8.6673682500000009</v>
      </c>
      <c r="F69" s="16">
        <v>0.44062237999999998</v>
      </c>
      <c r="G69" s="14">
        <v>7.6427474399999999</v>
      </c>
      <c r="H69" s="16">
        <v>0.35015013</v>
      </c>
      <c r="I69" s="14">
        <v>8.6010015499999994</v>
      </c>
      <c r="J69" s="16">
        <v>0.38968016999999999</v>
      </c>
      <c r="K69" s="14">
        <v>8.5693934600000006</v>
      </c>
      <c r="L69" s="16">
        <v>0.39219797000000001</v>
      </c>
      <c r="M69" s="14">
        <v>8.6413315599999994</v>
      </c>
      <c r="N69" s="16">
        <v>0.43281404000000001</v>
      </c>
      <c r="O69" s="14">
        <v>8.5443847000000002</v>
      </c>
      <c r="P69" s="16">
        <v>0.43334419000000002</v>
      </c>
      <c r="Q69" s="14">
        <v>9.9309301100000003</v>
      </c>
      <c r="R69" s="16">
        <v>0.47558956000000002</v>
      </c>
      <c r="S69" s="14">
        <v>8.3158251599999993</v>
      </c>
      <c r="T69" s="16">
        <v>0.41249957999999998</v>
      </c>
      <c r="U69" s="14">
        <v>9.0932085600000008</v>
      </c>
      <c r="V69" s="16">
        <v>0.46040276000000002</v>
      </c>
      <c r="W69" s="14">
        <v>7.8706638900000003</v>
      </c>
      <c r="X69" s="16">
        <v>0.37454185000000001</v>
      </c>
      <c r="Y69" s="14">
        <v>6.5732345800000003</v>
      </c>
      <c r="Z69" s="16">
        <v>0.36633904</v>
      </c>
      <c r="AA69" s="14">
        <v>7.5499107299999997</v>
      </c>
      <c r="AB69" s="16">
        <v>0.34405804000000001</v>
      </c>
      <c r="AC69" s="14">
        <v>0</v>
      </c>
      <c r="AD69" s="16">
        <v>0</v>
      </c>
      <c r="AE69" s="14" t="s">
        <v>582</v>
      </c>
      <c r="AF69" s="16" t="s">
        <v>582</v>
      </c>
      <c r="AG69" s="14">
        <v>0</v>
      </c>
      <c r="AH69" s="16">
        <v>0</v>
      </c>
      <c r="AI69" s="14">
        <v>0</v>
      </c>
      <c r="AJ69" s="16">
        <v>0</v>
      </c>
      <c r="AK69" s="14">
        <v>0</v>
      </c>
      <c r="AL69" s="16">
        <v>0</v>
      </c>
    </row>
    <row r="70" spans="1:38" x14ac:dyDescent="0.25">
      <c r="A70" s="11" t="s">
        <v>540</v>
      </c>
      <c r="B70" s="13">
        <v>6036</v>
      </c>
      <c r="C70" s="14">
        <f t="shared" si="1"/>
        <v>0</v>
      </c>
      <c r="D70" s="15">
        <v>6036</v>
      </c>
      <c r="E70" s="14">
        <v>7.9798561299999999</v>
      </c>
      <c r="F70" s="16">
        <v>0.53321359000000002</v>
      </c>
      <c r="G70" s="14">
        <v>8.4189752000000002</v>
      </c>
      <c r="H70" s="16">
        <v>0.43428370999999999</v>
      </c>
      <c r="I70" s="14">
        <v>8.2328596899999997</v>
      </c>
      <c r="J70" s="16">
        <v>0.35471772000000001</v>
      </c>
      <c r="K70" s="14">
        <v>8.5626261100000001</v>
      </c>
      <c r="L70" s="16">
        <v>0.39242027000000002</v>
      </c>
      <c r="M70" s="14">
        <v>8.89958296</v>
      </c>
      <c r="N70" s="16">
        <v>0.45326826999999997</v>
      </c>
      <c r="O70" s="14">
        <v>9.2578123199999993</v>
      </c>
      <c r="P70" s="16">
        <v>0.55775023000000001</v>
      </c>
      <c r="Q70" s="14">
        <v>9.5292049399999996</v>
      </c>
      <c r="R70" s="16">
        <v>0.31257288999999999</v>
      </c>
      <c r="S70" s="14">
        <v>8.3848699</v>
      </c>
      <c r="T70" s="16">
        <v>0.38121922000000003</v>
      </c>
      <c r="U70" s="14">
        <v>8.1482409600000008</v>
      </c>
      <c r="V70" s="16">
        <v>0.36631903999999998</v>
      </c>
      <c r="W70" s="14">
        <v>7.6208641899999998</v>
      </c>
      <c r="X70" s="16">
        <v>0.34339793000000002</v>
      </c>
      <c r="Y70" s="14">
        <v>7.5269340900000001</v>
      </c>
      <c r="Z70" s="16">
        <v>0.36634625999999998</v>
      </c>
      <c r="AA70" s="14">
        <v>7.4381735000000004</v>
      </c>
      <c r="AB70" s="16">
        <v>0.45834503999999998</v>
      </c>
      <c r="AC70" s="14">
        <v>0</v>
      </c>
      <c r="AD70" s="16">
        <v>0</v>
      </c>
      <c r="AE70" s="14" t="s">
        <v>582</v>
      </c>
      <c r="AF70" s="16" t="s">
        <v>582</v>
      </c>
      <c r="AG70" s="14">
        <v>0</v>
      </c>
      <c r="AH70" s="16">
        <v>0</v>
      </c>
      <c r="AI70" s="14">
        <v>0</v>
      </c>
      <c r="AJ70" s="16">
        <v>0</v>
      </c>
      <c r="AK70" s="14">
        <v>0</v>
      </c>
      <c r="AL70" s="16">
        <v>0</v>
      </c>
    </row>
    <row r="71" spans="1:38" x14ac:dyDescent="0.25">
      <c r="A71" s="11" t="s">
        <v>541</v>
      </c>
      <c r="B71" s="13">
        <v>6115</v>
      </c>
      <c r="C71" s="14">
        <f t="shared" si="1"/>
        <v>0</v>
      </c>
      <c r="D71" s="15">
        <v>6115</v>
      </c>
      <c r="E71" s="14">
        <v>7.9853326899999999</v>
      </c>
      <c r="F71" s="16">
        <v>0.31712270999999997</v>
      </c>
      <c r="G71" s="14">
        <v>7.2344419799999997</v>
      </c>
      <c r="H71" s="16">
        <v>0.28786801000000001</v>
      </c>
      <c r="I71" s="14">
        <v>8.5726026199999996</v>
      </c>
      <c r="J71" s="16">
        <v>0.31288546</v>
      </c>
      <c r="K71" s="14">
        <v>8.1105968300000004</v>
      </c>
      <c r="L71" s="16">
        <v>0.34020064</v>
      </c>
      <c r="M71" s="14">
        <v>8.5894230199999999</v>
      </c>
      <c r="N71" s="16">
        <v>0.37902247</v>
      </c>
      <c r="O71" s="14">
        <v>8.1565192100000008</v>
      </c>
      <c r="P71" s="16">
        <v>0.31170403000000002</v>
      </c>
      <c r="Q71" s="14">
        <v>8.0398616799999996</v>
      </c>
      <c r="R71" s="16">
        <v>0.35154352</v>
      </c>
      <c r="S71" s="14">
        <v>8.1718819499999995</v>
      </c>
      <c r="T71" s="16">
        <v>0.31880845000000002</v>
      </c>
      <c r="U71" s="14">
        <v>8.6809815500000003</v>
      </c>
      <c r="V71" s="16">
        <v>0.28434466000000003</v>
      </c>
      <c r="W71" s="14">
        <v>8.91458336</v>
      </c>
      <c r="X71" s="16">
        <v>0.29992635000000001</v>
      </c>
      <c r="Y71" s="14">
        <v>8.7025349599999995</v>
      </c>
      <c r="Z71" s="16">
        <v>0.29953393</v>
      </c>
      <c r="AA71" s="14">
        <v>8.84124014</v>
      </c>
      <c r="AB71" s="16">
        <v>0.37670294999999998</v>
      </c>
      <c r="AC71" s="14">
        <v>0</v>
      </c>
      <c r="AD71" s="16">
        <v>0</v>
      </c>
      <c r="AE71" s="14" t="s">
        <v>582</v>
      </c>
      <c r="AF71" s="16" t="s">
        <v>582</v>
      </c>
      <c r="AG71" s="14">
        <v>0</v>
      </c>
      <c r="AH71" s="16">
        <v>0</v>
      </c>
      <c r="AI71" s="14">
        <v>0</v>
      </c>
      <c r="AJ71" s="16">
        <v>0</v>
      </c>
      <c r="AK71" s="14">
        <v>0</v>
      </c>
      <c r="AL71" s="16">
        <v>0</v>
      </c>
    </row>
    <row r="72" spans="1:38" x14ac:dyDescent="0.25">
      <c r="A72" s="11" t="s">
        <v>542</v>
      </c>
      <c r="B72" s="13">
        <v>7708</v>
      </c>
      <c r="C72" s="14">
        <f t="shared" si="1"/>
        <v>0</v>
      </c>
      <c r="D72" s="15">
        <v>7708</v>
      </c>
      <c r="E72" s="14">
        <v>7.6594061699999996</v>
      </c>
      <c r="F72" s="16">
        <v>0.36595610000000001</v>
      </c>
      <c r="G72" s="14">
        <v>6.8677633199999999</v>
      </c>
      <c r="H72" s="16">
        <v>0.29501392999999998</v>
      </c>
      <c r="I72" s="14">
        <v>8.8818190999999995</v>
      </c>
      <c r="J72" s="16">
        <v>0.42012677999999998</v>
      </c>
      <c r="K72" s="14">
        <v>8.4522444599999993</v>
      </c>
      <c r="L72" s="16">
        <v>0.32966679999999998</v>
      </c>
      <c r="M72" s="14">
        <v>8.0290440600000004</v>
      </c>
      <c r="N72" s="16">
        <v>0.27708542000000003</v>
      </c>
      <c r="O72" s="14">
        <v>8.0202770300000008</v>
      </c>
      <c r="P72" s="16">
        <v>0.38795872999999997</v>
      </c>
      <c r="Q72" s="14">
        <v>7.8419108</v>
      </c>
      <c r="R72" s="16">
        <v>0.33137725000000001</v>
      </c>
      <c r="S72" s="14">
        <v>8.6594425499999996</v>
      </c>
      <c r="T72" s="16">
        <v>0.33416775999999998</v>
      </c>
      <c r="U72" s="14">
        <v>8.9190443300000002</v>
      </c>
      <c r="V72" s="16">
        <v>0.26504455999999998</v>
      </c>
      <c r="W72" s="14">
        <v>9.0551296000000008</v>
      </c>
      <c r="X72" s="16">
        <v>0.35091265999999999</v>
      </c>
      <c r="Y72" s="14">
        <v>8.6935325999999993</v>
      </c>
      <c r="Z72" s="16">
        <v>0.25486929000000003</v>
      </c>
      <c r="AA72" s="14">
        <v>8.9203859800000007</v>
      </c>
      <c r="AB72" s="16">
        <v>0.30401249000000002</v>
      </c>
      <c r="AC72" s="14">
        <v>0</v>
      </c>
      <c r="AD72" s="16">
        <v>0</v>
      </c>
      <c r="AE72" s="14" t="s">
        <v>582</v>
      </c>
      <c r="AF72" s="16" t="s">
        <v>582</v>
      </c>
      <c r="AG72" s="14">
        <v>0</v>
      </c>
      <c r="AH72" s="16">
        <v>0</v>
      </c>
      <c r="AI72" s="14">
        <v>0</v>
      </c>
      <c r="AJ72" s="16">
        <v>0</v>
      </c>
      <c r="AK72" s="14">
        <v>0</v>
      </c>
      <c r="AL72" s="16">
        <v>0</v>
      </c>
    </row>
    <row r="73" spans="1:38" x14ac:dyDescent="0.25">
      <c r="A73" s="11" t="s">
        <v>543</v>
      </c>
      <c r="B73" s="13">
        <v>8249</v>
      </c>
      <c r="C73" s="14">
        <f t="shared" si="1"/>
        <v>0</v>
      </c>
      <c r="D73" s="15">
        <v>8249</v>
      </c>
      <c r="E73" s="14">
        <v>8.2175784400000005</v>
      </c>
      <c r="F73" s="16">
        <v>0.33631249000000002</v>
      </c>
      <c r="G73" s="14">
        <v>7.8657344599999997</v>
      </c>
      <c r="H73" s="16">
        <v>0.38341931000000001</v>
      </c>
      <c r="I73" s="14">
        <v>9.1391890700000005</v>
      </c>
      <c r="J73" s="16">
        <v>0.40322440999999998</v>
      </c>
      <c r="K73" s="14">
        <v>8.45012103</v>
      </c>
      <c r="L73" s="16">
        <v>0.37165042999999998</v>
      </c>
      <c r="M73" s="14">
        <v>8.9549480900000002</v>
      </c>
      <c r="N73" s="16">
        <v>0.38511981000000001</v>
      </c>
      <c r="O73" s="14">
        <v>6.9419098999999997</v>
      </c>
      <c r="P73" s="16">
        <v>0.31689230000000002</v>
      </c>
      <c r="Q73" s="14">
        <v>7.9771362999999997</v>
      </c>
      <c r="R73" s="16">
        <v>0.38637455999999998</v>
      </c>
      <c r="S73" s="14">
        <v>9.0069361299999997</v>
      </c>
      <c r="T73" s="16">
        <v>0.39394274000000001</v>
      </c>
      <c r="U73" s="14">
        <v>8.2891446700000007</v>
      </c>
      <c r="V73" s="16">
        <v>0.36007309999999998</v>
      </c>
      <c r="W73" s="14">
        <v>8.8163321400000001</v>
      </c>
      <c r="X73" s="16">
        <v>0.38280965</v>
      </c>
      <c r="Y73" s="14">
        <v>8.0849970100000004</v>
      </c>
      <c r="Z73" s="16">
        <v>0.33720828000000003</v>
      </c>
      <c r="AA73" s="14">
        <v>8.2559727600000006</v>
      </c>
      <c r="AB73" s="16">
        <v>0.38272847999999998</v>
      </c>
      <c r="AC73" s="14">
        <v>0</v>
      </c>
      <c r="AD73" s="16">
        <v>0</v>
      </c>
      <c r="AE73" s="14" t="s">
        <v>582</v>
      </c>
      <c r="AF73" s="16" t="s">
        <v>582</v>
      </c>
      <c r="AG73" s="14">
        <v>0</v>
      </c>
      <c r="AH73" s="16">
        <v>0</v>
      </c>
      <c r="AI73" s="14">
        <v>0</v>
      </c>
      <c r="AJ73" s="16">
        <v>0</v>
      </c>
      <c r="AK73" s="14">
        <v>0</v>
      </c>
      <c r="AL73" s="16">
        <v>0</v>
      </c>
    </row>
    <row r="74" spans="1:38" x14ac:dyDescent="0.25">
      <c r="A74" s="11" t="s">
        <v>544</v>
      </c>
      <c r="B74" s="13">
        <v>4692</v>
      </c>
      <c r="C74" s="14">
        <f t="shared" si="1"/>
        <v>0</v>
      </c>
      <c r="D74" s="15">
        <v>4692</v>
      </c>
      <c r="E74" s="14">
        <v>6.6462674699999997</v>
      </c>
      <c r="F74" s="16">
        <v>0.38646722999999999</v>
      </c>
      <c r="G74" s="14">
        <v>6.7385522499999997</v>
      </c>
      <c r="H74" s="16">
        <v>0.37185794999999999</v>
      </c>
      <c r="I74" s="14">
        <v>7.58214612</v>
      </c>
      <c r="J74" s="16">
        <v>0.43096340999999999</v>
      </c>
      <c r="K74" s="14">
        <v>6.7333323800000002</v>
      </c>
      <c r="L74" s="16">
        <v>0.32787430000000001</v>
      </c>
      <c r="M74" s="14">
        <v>7.2577849499999996</v>
      </c>
      <c r="N74" s="16">
        <v>0.36607479999999998</v>
      </c>
      <c r="O74" s="14">
        <v>6.87398781</v>
      </c>
      <c r="P74" s="16">
        <v>0.46720469999999997</v>
      </c>
      <c r="Q74" s="14">
        <v>7.8554043399999998</v>
      </c>
      <c r="R74" s="16">
        <v>0.39972663000000003</v>
      </c>
      <c r="S74" s="14">
        <v>8.1626737299999998</v>
      </c>
      <c r="T74" s="16">
        <v>0.38915379999999999</v>
      </c>
      <c r="U74" s="14">
        <v>10.705827230000001</v>
      </c>
      <c r="V74" s="16">
        <v>0.46093761999999999</v>
      </c>
      <c r="W74" s="14">
        <v>9.8944931900000004</v>
      </c>
      <c r="X74" s="16">
        <v>0.50818691000000005</v>
      </c>
      <c r="Y74" s="14">
        <v>11.0035586</v>
      </c>
      <c r="Z74" s="16">
        <v>0.50509389000000005</v>
      </c>
      <c r="AA74" s="14">
        <v>10.54597193</v>
      </c>
      <c r="AB74" s="16">
        <v>0.45096626000000001</v>
      </c>
      <c r="AC74" s="14">
        <v>0</v>
      </c>
      <c r="AD74" s="16">
        <v>0</v>
      </c>
      <c r="AE74" s="14" t="s">
        <v>582</v>
      </c>
      <c r="AF74" s="16" t="s">
        <v>582</v>
      </c>
      <c r="AG74" s="14">
        <v>0</v>
      </c>
      <c r="AH74" s="16">
        <v>0</v>
      </c>
      <c r="AI74" s="14">
        <v>0</v>
      </c>
      <c r="AJ74" s="16">
        <v>0</v>
      </c>
      <c r="AK74" s="14">
        <v>0</v>
      </c>
      <c r="AL74" s="16">
        <v>0</v>
      </c>
    </row>
    <row r="75" spans="1:38" x14ac:dyDescent="0.25">
      <c r="A75" s="11" t="s">
        <v>545</v>
      </c>
      <c r="B75" s="13">
        <v>5375</v>
      </c>
      <c r="C75" s="14">
        <f t="shared" si="1"/>
        <v>0</v>
      </c>
      <c r="D75" s="15">
        <v>5375</v>
      </c>
      <c r="E75" s="14">
        <v>8.2808381000000004</v>
      </c>
      <c r="F75" s="16">
        <v>0.34620529999999999</v>
      </c>
      <c r="G75" s="14">
        <v>6.7061449299999998</v>
      </c>
      <c r="H75" s="16">
        <v>0.36634087999999998</v>
      </c>
      <c r="I75" s="14">
        <v>7.2684136600000002</v>
      </c>
      <c r="J75" s="16">
        <v>0.39166785999999998</v>
      </c>
      <c r="K75" s="14">
        <v>7.1139010499999999</v>
      </c>
      <c r="L75" s="16">
        <v>0.38021197000000001</v>
      </c>
      <c r="M75" s="14">
        <v>9.3871420299999997</v>
      </c>
      <c r="N75" s="16">
        <v>0.38204316999999999</v>
      </c>
      <c r="O75" s="14">
        <v>9.5967736699999993</v>
      </c>
      <c r="P75" s="16">
        <v>0.40183137000000002</v>
      </c>
      <c r="Q75" s="14">
        <v>10.0657423</v>
      </c>
      <c r="R75" s="16">
        <v>0.47523989999999999</v>
      </c>
      <c r="S75" s="14">
        <v>9.7476351700000006</v>
      </c>
      <c r="T75" s="16">
        <v>0.42155158999999998</v>
      </c>
      <c r="U75" s="14">
        <v>8.76355869</v>
      </c>
      <c r="V75" s="16">
        <v>0.36189929999999998</v>
      </c>
      <c r="W75" s="14">
        <v>7.67404083</v>
      </c>
      <c r="X75" s="16">
        <v>0.41027236</v>
      </c>
      <c r="Y75" s="14">
        <v>7.0254731599999998</v>
      </c>
      <c r="Z75" s="16">
        <v>0.37661022</v>
      </c>
      <c r="AA75" s="14">
        <v>8.3703364100000002</v>
      </c>
      <c r="AB75" s="16">
        <v>0.40766060999999998</v>
      </c>
      <c r="AC75" s="14">
        <v>0</v>
      </c>
      <c r="AD75" s="16">
        <v>0</v>
      </c>
      <c r="AE75" s="14" t="s">
        <v>582</v>
      </c>
      <c r="AF75" s="16" t="s">
        <v>582</v>
      </c>
      <c r="AG75" s="14">
        <v>0</v>
      </c>
      <c r="AH75" s="16">
        <v>0</v>
      </c>
      <c r="AI75" s="14">
        <v>0</v>
      </c>
      <c r="AJ75" s="16">
        <v>0</v>
      </c>
      <c r="AK75" s="14">
        <v>0</v>
      </c>
      <c r="AL75" s="16">
        <v>0</v>
      </c>
    </row>
    <row r="76" spans="1:38" x14ac:dyDescent="0.25">
      <c r="A76" s="11" t="s">
        <v>546</v>
      </c>
      <c r="B76" s="13">
        <v>14167</v>
      </c>
      <c r="C76" s="14">
        <f t="shared" si="1"/>
        <v>0</v>
      </c>
      <c r="D76" s="15">
        <v>14167</v>
      </c>
      <c r="E76" s="14">
        <v>9.2233267100000003</v>
      </c>
      <c r="F76" s="16">
        <v>0.31315633999999998</v>
      </c>
      <c r="G76" s="14">
        <v>6.6975759200000002</v>
      </c>
      <c r="H76" s="16">
        <v>0.29499557999999998</v>
      </c>
      <c r="I76" s="14">
        <v>7.6692414400000004</v>
      </c>
      <c r="J76" s="16">
        <v>0.30035836999999999</v>
      </c>
      <c r="K76" s="14">
        <v>7.2305296300000004</v>
      </c>
      <c r="L76" s="16">
        <v>0.25221597000000001</v>
      </c>
      <c r="M76" s="14">
        <v>8.2751007199999993</v>
      </c>
      <c r="N76" s="16">
        <v>0.24795502999999999</v>
      </c>
      <c r="O76" s="14">
        <v>8.3096151000000003</v>
      </c>
      <c r="P76" s="16">
        <v>0.29388028999999999</v>
      </c>
      <c r="Q76" s="14">
        <v>8.8332706699999992</v>
      </c>
      <c r="R76" s="16">
        <v>0.33430651</v>
      </c>
      <c r="S76" s="14">
        <v>9.1248077199999997</v>
      </c>
      <c r="T76" s="16">
        <v>0.24482622000000001</v>
      </c>
      <c r="U76" s="14">
        <v>8.8700123800000004</v>
      </c>
      <c r="V76" s="16">
        <v>0.26395890999999999</v>
      </c>
      <c r="W76" s="14">
        <v>8.9365488899999992</v>
      </c>
      <c r="X76" s="16">
        <v>0.29693928000000003</v>
      </c>
      <c r="Y76" s="14">
        <v>8.5789569700000001</v>
      </c>
      <c r="Z76" s="16">
        <v>0.27875503000000001</v>
      </c>
      <c r="AA76" s="14">
        <v>8.2510138600000005</v>
      </c>
      <c r="AB76" s="16">
        <v>0.26178729000000001</v>
      </c>
      <c r="AC76" s="14">
        <v>0</v>
      </c>
      <c r="AD76" s="16">
        <v>0</v>
      </c>
      <c r="AE76" s="14" t="s">
        <v>582</v>
      </c>
      <c r="AF76" s="16" t="s">
        <v>582</v>
      </c>
      <c r="AG76" s="14">
        <v>0</v>
      </c>
      <c r="AH76" s="16">
        <v>0</v>
      </c>
      <c r="AI76" s="14">
        <v>0</v>
      </c>
      <c r="AJ76" s="16">
        <v>0</v>
      </c>
      <c r="AK76" s="14">
        <v>0</v>
      </c>
      <c r="AL76" s="16">
        <v>0</v>
      </c>
    </row>
    <row r="77" spans="1:38" x14ac:dyDescent="0.25">
      <c r="A77" s="11" t="s">
        <v>547</v>
      </c>
      <c r="B77" s="13">
        <v>6062</v>
      </c>
      <c r="C77" s="14">
        <f t="shared" si="1"/>
        <v>0</v>
      </c>
      <c r="D77" s="15">
        <v>6062</v>
      </c>
      <c r="E77" s="14">
        <v>8.5493733299999999</v>
      </c>
      <c r="F77" s="16">
        <v>0.36843994000000002</v>
      </c>
      <c r="G77" s="14">
        <v>8.6522673900000004</v>
      </c>
      <c r="H77" s="16">
        <v>0.36887501</v>
      </c>
      <c r="I77" s="14">
        <v>8.9621499399999998</v>
      </c>
      <c r="J77" s="16">
        <v>0.38914779999999999</v>
      </c>
      <c r="K77" s="14">
        <v>7.66478576</v>
      </c>
      <c r="L77" s="16">
        <v>0.33312753000000001</v>
      </c>
      <c r="M77" s="14">
        <v>7.7994151399999998</v>
      </c>
      <c r="N77" s="16">
        <v>0.36948763000000001</v>
      </c>
      <c r="O77" s="14">
        <v>8.3107729300000006</v>
      </c>
      <c r="P77" s="16">
        <v>0.40519212999999998</v>
      </c>
      <c r="Q77" s="14">
        <v>7.9792492199999998</v>
      </c>
      <c r="R77" s="16">
        <v>0.38801499</v>
      </c>
      <c r="S77" s="14">
        <v>8.06935438</v>
      </c>
      <c r="T77" s="16">
        <v>0.45448250000000001</v>
      </c>
      <c r="U77" s="14">
        <v>7.8938375399999998</v>
      </c>
      <c r="V77" s="16">
        <v>0.39553669000000002</v>
      </c>
      <c r="W77" s="14">
        <v>9.3309169999999995</v>
      </c>
      <c r="X77" s="16">
        <v>0.40451544</v>
      </c>
      <c r="Y77" s="14">
        <v>8.5417619400000007</v>
      </c>
      <c r="Z77" s="16">
        <v>0.39481140999999997</v>
      </c>
      <c r="AA77" s="14">
        <v>8.2461154299999997</v>
      </c>
      <c r="AB77" s="16">
        <v>0.33347854999999998</v>
      </c>
      <c r="AC77" s="14">
        <v>0</v>
      </c>
      <c r="AD77" s="16">
        <v>0</v>
      </c>
      <c r="AE77" s="14" t="s">
        <v>582</v>
      </c>
      <c r="AF77" s="16" t="s">
        <v>582</v>
      </c>
      <c r="AG77" s="14">
        <v>0</v>
      </c>
      <c r="AH77" s="16">
        <v>0</v>
      </c>
      <c r="AI77" s="14">
        <v>0</v>
      </c>
      <c r="AJ77" s="16">
        <v>0</v>
      </c>
      <c r="AK77" s="14">
        <v>0</v>
      </c>
      <c r="AL77" s="16">
        <v>0</v>
      </c>
    </row>
    <row r="78" spans="1:38" x14ac:dyDescent="0.25">
      <c r="A78" s="11" t="s">
        <v>548</v>
      </c>
      <c r="B78" s="13">
        <v>5826</v>
      </c>
      <c r="C78" s="14">
        <f t="shared" si="1"/>
        <v>0</v>
      </c>
      <c r="D78" s="15">
        <v>5826</v>
      </c>
      <c r="E78" s="14">
        <v>8.4542936100000006</v>
      </c>
      <c r="F78" s="16">
        <v>0.47747909999999999</v>
      </c>
      <c r="G78" s="14">
        <v>6.7003356600000004</v>
      </c>
      <c r="H78" s="16">
        <v>0.35634180999999998</v>
      </c>
      <c r="I78" s="14">
        <v>8.0598407099999996</v>
      </c>
      <c r="J78" s="16">
        <v>0.36094682</v>
      </c>
      <c r="K78" s="14">
        <v>7.3882932099999996</v>
      </c>
      <c r="L78" s="16">
        <v>0.34673243999999998</v>
      </c>
      <c r="M78" s="14">
        <v>8.0365862999999997</v>
      </c>
      <c r="N78" s="16">
        <v>0.47507506999999999</v>
      </c>
      <c r="O78" s="14">
        <v>7.9447253399999997</v>
      </c>
      <c r="P78" s="16">
        <v>0.38812179000000002</v>
      </c>
      <c r="Q78" s="14">
        <v>7.7897960399999997</v>
      </c>
      <c r="R78" s="16">
        <v>0.40869105</v>
      </c>
      <c r="S78" s="14">
        <v>9.05720846</v>
      </c>
      <c r="T78" s="16">
        <v>0.40545613000000003</v>
      </c>
      <c r="U78" s="14">
        <v>9.1475763400000005</v>
      </c>
      <c r="V78" s="16">
        <v>0.44418555999999998</v>
      </c>
      <c r="W78" s="14">
        <v>10.0290695</v>
      </c>
      <c r="X78" s="16">
        <v>0.37569105000000003</v>
      </c>
      <c r="Y78" s="14">
        <v>9.3693106900000007</v>
      </c>
      <c r="Z78" s="16">
        <v>0.58588678999999999</v>
      </c>
      <c r="AA78" s="14">
        <v>8.02296415</v>
      </c>
      <c r="AB78" s="16">
        <v>0.39973868000000001</v>
      </c>
      <c r="AC78" s="14">
        <v>0</v>
      </c>
      <c r="AD78" s="16">
        <v>0</v>
      </c>
      <c r="AE78" s="14" t="s">
        <v>582</v>
      </c>
      <c r="AF78" s="16" t="s">
        <v>582</v>
      </c>
      <c r="AG78" s="14">
        <v>0</v>
      </c>
      <c r="AH78" s="16">
        <v>0</v>
      </c>
      <c r="AI78" s="14">
        <v>0</v>
      </c>
      <c r="AJ78" s="16">
        <v>0</v>
      </c>
      <c r="AK78" s="14">
        <v>0</v>
      </c>
      <c r="AL78" s="16">
        <v>0</v>
      </c>
    </row>
    <row r="79" spans="1:38" ht="24.95" customHeight="1" x14ac:dyDescent="0.25">
      <c r="A79" s="11" t="s">
        <v>549</v>
      </c>
      <c r="B79" s="13">
        <v>1657</v>
      </c>
      <c r="C79" s="14">
        <f t="shared" si="1"/>
        <v>0</v>
      </c>
      <c r="D79" s="15">
        <v>1657</v>
      </c>
      <c r="E79" s="14">
        <v>8.4863013499999997</v>
      </c>
      <c r="F79" s="16">
        <v>0.60285025000000003</v>
      </c>
      <c r="G79" s="14">
        <v>8.7239493400000008</v>
      </c>
      <c r="H79" s="16">
        <v>0.83459384000000003</v>
      </c>
      <c r="I79" s="14">
        <v>8.6849751000000008</v>
      </c>
      <c r="J79" s="16">
        <v>0.82761061999999996</v>
      </c>
      <c r="K79" s="14">
        <v>7.1864148500000002</v>
      </c>
      <c r="L79" s="16">
        <v>0.79032846999999995</v>
      </c>
      <c r="M79" s="14">
        <v>9.4199048100000002</v>
      </c>
      <c r="N79" s="16">
        <v>0.74751785000000004</v>
      </c>
      <c r="O79" s="14">
        <v>4.5447183000000004</v>
      </c>
      <c r="P79" s="16">
        <v>0.49398546999999998</v>
      </c>
      <c r="Q79" s="14">
        <v>9.8128168700000007</v>
      </c>
      <c r="R79" s="16">
        <v>0.85909475000000002</v>
      </c>
      <c r="S79" s="14">
        <v>7.9805538399999998</v>
      </c>
      <c r="T79" s="16">
        <v>0.58230912999999995</v>
      </c>
      <c r="U79" s="14">
        <v>9.2260395699999993</v>
      </c>
      <c r="V79" s="16">
        <v>0.72765566000000004</v>
      </c>
      <c r="W79" s="14">
        <v>7.9415644900000002</v>
      </c>
      <c r="X79" s="16">
        <v>0.64206213000000001</v>
      </c>
      <c r="Y79" s="14">
        <v>8.9450800400000006</v>
      </c>
      <c r="Z79" s="16">
        <v>0.68653633000000003</v>
      </c>
      <c r="AA79" s="14">
        <v>9.0476814599999997</v>
      </c>
      <c r="AB79" s="16">
        <v>0.68379685999999995</v>
      </c>
      <c r="AC79" s="14">
        <v>0</v>
      </c>
      <c r="AD79" s="16">
        <v>0</v>
      </c>
      <c r="AE79" s="14" t="s">
        <v>582</v>
      </c>
      <c r="AF79" s="16" t="s">
        <v>582</v>
      </c>
      <c r="AG79" s="14">
        <v>0</v>
      </c>
      <c r="AH79" s="16">
        <v>0</v>
      </c>
      <c r="AI79" s="14">
        <v>0</v>
      </c>
      <c r="AJ79" s="16">
        <v>0</v>
      </c>
      <c r="AK79" s="14">
        <v>0</v>
      </c>
      <c r="AL79" s="16">
        <v>0</v>
      </c>
    </row>
    <row r="80" spans="1:38" x14ac:dyDescent="0.25">
      <c r="A80" s="11" t="s">
        <v>550</v>
      </c>
      <c r="B80" s="13">
        <v>7841</v>
      </c>
      <c r="C80" s="14">
        <f t="shared" si="1"/>
        <v>0</v>
      </c>
      <c r="D80" s="15">
        <v>7841</v>
      </c>
      <c r="E80" s="14">
        <v>8.27266923</v>
      </c>
      <c r="F80" s="16">
        <v>0.51134215999999999</v>
      </c>
      <c r="G80" s="14">
        <v>7.5368117400000001</v>
      </c>
      <c r="H80" s="16">
        <v>0.42781465000000002</v>
      </c>
      <c r="I80" s="14">
        <v>8.2695192500000001</v>
      </c>
      <c r="J80" s="16">
        <v>0.34614924000000002</v>
      </c>
      <c r="K80" s="14">
        <v>8.7008204500000002</v>
      </c>
      <c r="L80" s="16">
        <v>0.46839145999999998</v>
      </c>
      <c r="M80" s="14">
        <v>8.9205921799999999</v>
      </c>
      <c r="N80" s="16">
        <v>0.40622373000000001</v>
      </c>
      <c r="O80" s="14">
        <v>8.9775117699999996</v>
      </c>
      <c r="P80" s="16">
        <v>0.40507328999999997</v>
      </c>
      <c r="Q80" s="14">
        <v>8.4509416399999999</v>
      </c>
      <c r="R80" s="16">
        <v>0.42268064999999999</v>
      </c>
      <c r="S80" s="14">
        <v>8.6803064499999998</v>
      </c>
      <c r="T80" s="16">
        <v>0.39764590999999999</v>
      </c>
      <c r="U80" s="14">
        <v>8.7621135900000002</v>
      </c>
      <c r="V80" s="16">
        <v>0.39633264000000001</v>
      </c>
      <c r="W80" s="14">
        <v>7.6093269299999999</v>
      </c>
      <c r="X80" s="16">
        <v>0.37717784999999998</v>
      </c>
      <c r="Y80" s="14">
        <v>7.5731669500000001</v>
      </c>
      <c r="Z80" s="16">
        <v>0.42240138999999999</v>
      </c>
      <c r="AA80" s="14">
        <v>8.2462198299999994</v>
      </c>
      <c r="AB80" s="16">
        <v>0.37980681999999999</v>
      </c>
      <c r="AC80" s="14">
        <v>0</v>
      </c>
      <c r="AD80" s="16">
        <v>0</v>
      </c>
      <c r="AE80" s="14" t="s">
        <v>582</v>
      </c>
      <c r="AF80" s="16" t="s">
        <v>582</v>
      </c>
      <c r="AG80" s="14">
        <v>0</v>
      </c>
      <c r="AH80" s="16">
        <v>0</v>
      </c>
      <c r="AI80" s="14">
        <v>0</v>
      </c>
      <c r="AJ80" s="16">
        <v>0</v>
      </c>
      <c r="AK80" s="14">
        <v>0</v>
      </c>
      <c r="AL80" s="16">
        <v>0</v>
      </c>
    </row>
    <row r="81" spans="1:38" x14ac:dyDescent="0.25">
      <c r="A81" s="19" t="s">
        <v>551</v>
      </c>
      <c r="B81" s="13">
        <v>8861</v>
      </c>
      <c r="C81" s="14">
        <f t="shared" si="1"/>
        <v>0</v>
      </c>
      <c r="D81" s="15">
        <v>8861</v>
      </c>
      <c r="E81" s="14">
        <v>8.0372900299999994</v>
      </c>
      <c r="F81" s="16">
        <v>0.28795143000000001</v>
      </c>
      <c r="G81" s="14">
        <v>7.5103530799999998</v>
      </c>
      <c r="H81" s="16">
        <v>0.29110760000000002</v>
      </c>
      <c r="I81" s="14">
        <v>7.55757309</v>
      </c>
      <c r="J81" s="16">
        <v>0.38947905999999999</v>
      </c>
      <c r="K81" s="14">
        <v>8.54805949</v>
      </c>
      <c r="L81" s="16">
        <v>0.36473124000000001</v>
      </c>
      <c r="M81" s="14">
        <v>9.0572391299999992</v>
      </c>
      <c r="N81" s="16">
        <v>0.41281947000000002</v>
      </c>
      <c r="O81" s="14">
        <v>8.88610772</v>
      </c>
      <c r="P81" s="16">
        <v>0.36967856999999998</v>
      </c>
      <c r="Q81" s="14">
        <v>8.2252541499999996</v>
      </c>
      <c r="R81" s="16">
        <v>0.34524843</v>
      </c>
      <c r="S81" s="14">
        <v>9.17378757</v>
      </c>
      <c r="T81" s="16">
        <v>0.41910665000000003</v>
      </c>
      <c r="U81" s="14">
        <v>8.2398823599999993</v>
      </c>
      <c r="V81" s="16">
        <v>0.37260575000000001</v>
      </c>
      <c r="W81" s="14">
        <v>8.5636080400000001</v>
      </c>
      <c r="X81" s="16">
        <v>0.33381683000000001</v>
      </c>
      <c r="Y81" s="14">
        <v>7.7580693700000003</v>
      </c>
      <c r="Z81" s="16">
        <v>0.37461752999999998</v>
      </c>
      <c r="AA81" s="14">
        <v>8.4427759699999996</v>
      </c>
      <c r="AB81" s="16">
        <v>0.38579820999999997</v>
      </c>
      <c r="AC81" s="14">
        <v>0</v>
      </c>
      <c r="AD81" s="16">
        <v>0</v>
      </c>
      <c r="AE81" s="14" t="s">
        <v>582</v>
      </c>
      <c r="AF81" s="16" t="s">
        <v>582</v>
      </c>
      <c r="AG81" s="14">
        <v>0</v>
      </c>
      <c r="AH81" s="16">
        <v>0</v>
      </c>
      <c r="AI81" s="14">
        <v>0</v>
      </c>
      <c r="AJ81" s="16">
        <v>0</v>
      </c>
      <c r="AK81" s="14">
        <v>0</v>
      </c>
      <c r="AL81" s="16">
        <v>0</v>
      </c>
    </row>
    <row r="82" spans="1:3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c r="AE82" s="20" t="s">
        <v>552</v>
      </c>
      <c r="AF82" s="20" t="s">
        <v>552</v>
      </c>
      <c r="AG82" s="20" t="s">
        <v>552</v>
      </c>
      <c r="AH82" s="20" t="s">
        <v>552</v>
      </c>
      <c r="AI82" s="20" t="s">
        <v>552</v>
      </c>
      <c r="AJ82" s="20" t="s">
        <v>552</v>
      </c>
      <c r="AK82" s="20" t="s">
        <v>552</v>
      </c>
      <c r="AL82" s="20" t="s">
        <v>552</v>
      </c>
    </row>
    <row r="83" spans="1:38" x14ac:dyDescent="0.25">
      <c r="A83" s="3" t="s">
        <v>553</v>
      </c>
    </row>
    <row r="84" spans="1:3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row>
    <row r="85" spans="1:3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row>
    <row r="86" spans="1:3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row>
    <row r="87" spans="1:3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row>
    <row r="88" spans="1:3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row>
    <row r="89" spans="1:3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row>
    <row r="90" spans="1:3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row>
    <row r="91" spans="1:3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row>
    <row r="92" spans="1:3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row>
    <row r="93" spans="1:3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row>
    <row r="94" spans="1:3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row>
    <row r="95" spans="1:3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row>
    <row r="96" spans="1:3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row>
  </sheetData>
  <mergeCells count="32">
    <mergeCell ref="A95:AL95"/>
    <mergeCell ref="A96:AL96"/>
    <mergeCell ref="A90:AL90"/>
    <mergeCell ref="A91:AL91"/>
    <mergeCell ref="A92:AL92"/>
    <mergeCell ref="A93:AL93"/>
    <mergeCell ref="A94:AL94"/>
    <mergeCell ref="A85:AL85"/>
    <mergeCell ref="A86:AL86"/>
    <mergeCell ref="A87:AL87"/>
    <mergeCell ref="A88:AL88"/>
    <mergeCell ref="A89:AL89"/>
    <mergeCell ref="AI4:AJ4"/>
    <mergeCell ref="AK4:AL4"/>
    <mergeCell ref="A1:AL1"/>
    <mergeCell ref="A2:AL2"/>
    <mergeCell ref="A84:AL84"/>
    <mergeCell ref="Y4:Z4"/>
    <mergeCell ref="AA4:AB4"/>
    <mergeCell ref="AC4:AD4"/>
    <mergeCell ref="AE4:AF4"/>
    <mergeCell ref="AG4:AH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583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584</v>
      </c>
      <c r="F4" s="22"/>
      <c r="G4" s="21" t="s">
        <v>585</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 t="shared" ref="C7:C41" si="0">(0/B7*100)</f>
        <v>0</v>
      </c>
      <c r="D7" s="15">
        <v>14530</v>
      </c>
      <c r="E7" s="14">
        <v>49.605108309999999</v>
      </c>
      <c r="F7" s="16">
        <v>0.57424176999999998</v>
      </c>
      <c r="G7" s="14">
        <v>50.394891690000001</v>
      </c>
      <c r="H7" s="16">
        <v>0.57424176999999998</v>
      </c>
      <c r="I7" s="14">
        <v>0</v>
      </c>
      <c r="J7" s="16">
        <v>0</v>
      </c>
      <c r="K7" s="14" t="s">
        <v>582</v>
      </c>
      <c r="L7" s="16" t="s">
        <v>582</v>
      </c>
      <c r="M7" s="14">
        <v>0</v>
      </c>
      <c r="N7" s="16">
        <v>0</v>
      </c>
      <c r="O7" s="14">
        <v>0</v>
      </c>
      <c r="P7" s="16">
        <v>0</v>
      </c>
      <c r="Q7" s="14">
        <v>0</v>
      </c>
      <c r="R7" s="16">
        <v>0</v>
      </c>
    </row>
    <row r="8" spans="1:18" x14ac:dyDescent="0.25">
      <c r="A8" s="11" t="s">
        <v>478</v>
      </c>
      <c r="B8" s="13">
        <v>7007</v>
      </c>
      <c r="C8" s="14">
        <f t="shared" si="0"/>
        <v>0</v>
      </c>
      <c r="D8" s="15">
        <v>7007</v>
      </c>
      <c r="E8" s="14">
        <v>49.53030966</v>
      </c>
      <c r="F8" s="16">
        <v>1.4507762900000001</v>
      </c>
      <c r="G8" s="14">
        <v>50.46969034</v>
      </c>
      <c r="H8" s="16">
        <v>1.4507762900000001</v>
      </c>
      <c r="I8" s="14">
        <v>0</v>
      </c>
      <c r="J8" s="16">
        <v>0</v>
      </c>
      <c r="K8" s="14" t="s">
        <v>582</v>
      </c>
      <c r="L8" s="16" t="s">
        <v>582</v>
      </c>
      <c r="M8" s="14">
        <v>0</v>
      </c>
      <c r="N8" s="16">
        <v>0</v>
      </c>
      <c r="O8" s="14">
        <v>0</v>
      </c>
      <c r="P8" s="16">
        <v>0</v>
      </c>
      <c r="Q8" s="14">
        <v>0</v>
      </c>
      <c r="R8" s="16">
        <v>0</v>
      </c>
    </row>
    <row r="9" spans="1:18" x14ac:dyDescent="0.25">
      <c r="A9" s="11" t="s">
        <v>479</v>
      </c>
      <c r="B9" s="13">
        <v>9651</v>
      </c>
      <c r="C9" s="14">
        <f t="shared" si="0"/>
        <v>0</v>
      </c>
      <c r="D9" s="15">
        <v>9651</v>
      </c>
      <c r="E9" s="14">
        <v>49.203805150000001</v>
      </c>
      <c r="F9" s="16">
        <v>0.93890494000000002</v>
      </c>
      <c r="G9" s="14">
        <v>50.796194849999999</v>
      </c>
      <c r="H9" s="16">
        <v>0.93890494000000002</v>
      </c>
      <c r="I9" s="14">
        <v>0</v>
      </c>
      <c r="J9" s="16">
        <v>0</v>
      </c>
      <c r="K9" s="14" t="s">
        <v>582</v>
      </c>
      <c r="L9" s="16" t="s">
        <v>582</v>
      </c>
      <c r="M9" s="14">
        <v>0</v>
      </c>
      <c r="N9" s="16">
        <v>0</v>
      </c>
      <c r="O9" s="14">
        <v>0</v>
      </c>
      <c r="P9" s="16">
        <v>0</v>
      </c>
      <c r="Q9" s="14">
        <v>0</v>
      </c>
      <c r="R9" s="16">
        <v>0</v>
      </c>
    </row>
    <row r="10" spans="1:18" x14ac:dyDescent="0.25">
      <c r="A10" s="11" t="s">
        <v>480</v>
      </c>
      <c r="B10" s="13">
        <v>20058</v>
      </c>
      <c r="C10" s="14">
        <f t="shared" si="0"/>
        <v>0</v>
      </c>
      <c r="D10" s="15">
        <v>20058</v>
      </c>
      <c r="E10" s="14">
        <v>50.072000080000002</v>
      </c>
      <c r="F10" s="16">
        <v>0.41611737999999998</v>
      </c>
      <c r="G10" s="14">
        <v>49.927999919999998</v>
      </c>
      <c r="H10" s="16">
        <v>0.41611737999999998</v>
      </c>
      <c r="I10" s="14">
        <v>0</v>
      </c>
      <c r="J10" s="16">
        <v>0</v>
      </c>
      <c r="K10" s="14" t="s">
        <v>582</v>
      </c>
      <c r="L10" s="16" t="s">
        <v>582</v>
      </c>
      <c r="M10" s="14">
        <v>0</v>
      </c>
      <c r="N10" s="16">
        <v>0</v>
      </c>
      <c r="O10" s="14">
        <v>0</v>
      </c>
      <c r="P10" s="16">
        <v>0</v>
      </c>
      <c r="Q10" s="14">
        <v>0</v>
      </c>
      <c r="R10" s="16">
        <v>0</v>
      </c>
    </row>
    <row r="11" spans="1:18" x14ac:dyDescent="0.25">
      <c r="A11" s="11" t="s">
        <v>481</v>
      </c>
      <c r="B11" s="13">
        <v>7053</v>
      </c>
      <c r="C11" s="14">
        <f t="shared" si="0"/>
        <v>0</v>
      </c>
      <c r="D11" s="15">
        <v>7053</v>
      </c>
      <c r="E11" s="14">
        <v>49.739367350000002</v>
      </c>
      <c r="F11" s="16">
        <v>1.37324888</v>
      </c>
      <c r="G11" s="14">
        <v>50.260632649999998</v>
      </c>
      <c r="H11" s="16">
        <v>1.37324888</v>
      </c>
      <c r="I11" s="14">
        <v>0</v>
      </c>
      <c r="J11" s="16">
        <v>0</v>
      </c>
      <c r="K11" s="14" t="s">
        <v>582</v>
      </c>
      <c r="L11" s="16" t="s">
        <v>582</v>
      </c>
      <c r="M11" s="14">
        <v>0</v>
      </c>
      <c r="N11" s="16">
        <v>0</v>
      </c>
      <c r="O11" s="14">
        <v>0</v>
      </c>
      <c r="P11" s="16">
        <v>0</v>
      </c>
      <c r="Q11" s="14">
        <v>0</v>
      </c>
      <c r="R11" s="16">
        <v>0</v>
      </c>
    </row>
    <row r="12" spans="1:18" x14ac:dyDescent="0.25">
      <c r="A12" s="11" t="s">
        <v>482</v>
      </c>
      <c r="B12" s="13">
        <v>6894</v>
      </c>
      <c r="C12" s="14">
        <f t="shared" si="0"/>
        <v>0</v>
      </c>
      <c r="D12" s="15">
        <v>6894</v>
      </c>
      <c r="E12" s="14">
        <v>48.659576899999998</v>
      </c>
      <c r="F12" s="16">
        <v>1.1508991200000001</v>
      </c>
      <c r="G12" s="14">
        <v>51.340423100000002</v>
      </c>
      <c r="H12" s="16">
        <v>1.1508991200000001</v>
      </c>
      <c r="I12" s="14">
        <v>0</v>
      </c>
      <c r="J12" s="16">
        <v>0</v>
      </c>
      <c r="K12" s="14" t="s">
        <v>582</v>
      </c>
      <c r="L12" s="16" t="s">
        <v>582</v>
      </c>
      <c r="M12" s="14">
        <v>0</v>
      </c>
      <c r="N12" s="16">
        <v>0</v>
      </c>
      <c r="O12" s="14">
        <v>0</v>
      </c>
      <c r="P12" s="16">
        <v>0</v>
      </c>
      <c r="Q12" s="14">
        <v>0</v>
      </c>
      <c r="R12" s="16">
        <v>0</v>
      </c>
    </row>
    <row r="13" spans="1:18" x14ac:dyDescent="0.25">
      <c r="A13" s="11" t="s">
        <v>483</v>
      </c>
      <c r="B13" s="13">
        <v>7161</v>
      </c>
      <c r="C13" s="14">
        <f t="shared" si="0"/>
        <v>0</v>
      </c>
      <c r="D13" s="15">
        <v>7161</v>
      </c>
      <c r="E13" s="14">
        <v>49.76525891</v>
      </c>
      <c r="F13" s="16">
        <v>0.54645686999999998</v>
      </c>
      <c r="G13" s="14">
        <v>50.23474109</v>
      </c>
      <c r="H13" s="16">
        <v>0.54645686999999998</v>
      </c>
      <c r="I13" s="14">
        <v>0</v>
      </c>
      <c r="J13" s="16">
        <v>0</v>
      </c>
      <c r="K13" s="14" t="s">
        <v>582</v>
      </c>
      <c r="L13" s="16" t="s">
        <v>582</v>
      </c>
      <c r="M13" s="14">
        <v>0</v>
      </c>
      <c r="N13" s="16">
        <v>0</v>
      </c>
      <c r="O13" s="14">
        <v>0</v>
      </c>
      <c r="P13" s="16">
        <v>0</v>
      </c>
      <c r="Q13" s="14">
        <v>0</v>
      </c>
      <c r="R13" s="16">
        <v>0</v>
      </c>
    </row>
    <row r="14" spans="1:18" x14ac:dyDescent="0.25">
      <c r="A14" s="11" t="s">
        <v>484</v>
      </c>
      <c r="B14" s="13">
        <v>5587</v>
      </c>
      <c r="C14" s="14">
        <f t="shared" si="0"/>
        <v>0</v>
      </c>
      <c r="D14" s="15">
        <v>5587</v>
      </c>
      <c r="E14" s="14">
        <v>48.990883420000003</v>
      </c>
      <c r="F14" s="16">
        <v>0.72807416000000003</v>
      </c>
      <c r="G14" s="14">
        <v>51.009116579999997</v>
      </c>
      <c r="H14" s="16">
        <v>0.72807416000000003</v>
      </c>
      <c r="I14" s="14">
        <v>0</v>
      </c>
      <c r="J14" s="16">
        <v>0</v>
      </c>
      <c r="K14" s="14" t="s">
        <v>582</v>
      </c>
      <c r="L14" s="16" t="s">
        <v>582</v>
      </c>
      <c r="M14" s="14">
        <v>0</v>
      </c>
      <c r="N14" s="16">
        <v>0</v>
      </c>
      <c r="O14" s="14">
        <v>0</v>
      </c>
      <c r="P14" s="16">
        <v>0</v>
      </c>
      <c r="Q14" s="14">
        <v>0</v>
      </c>
      <c r="R14" s="16">
        <v>0</v>
      </c>
    </row>
    <row r="15" spans="1:18" x14ac:dyDescent="0.25">
      <c r="A15" s="11" t="s">
        <v>485</v>
      </c>
      <c r="B15" s="13">
        <v>5882</v>
      </c>
      <c r="C15" s="14">
        <f t="shared" si="0"/>
        <v>0</v>
      </c>
      <c r="D15" s="15">
        <v>5882</v>
      </c>
      <c r="E15" s="14">
        <v>48.241974220000003</v>
      </c>
      <c r="F15" s="16">
        <v>0.55747771999999995</v>
      </c>
      <c r="G15" s="14">
        <v>51.758025779999997</v>
      </c>
      <c r="H15" s="16">
        <v>0.55747771999999995</v>
      </c>
      <c r="I15" s="14">
        <v>0</v>
      </c>
      <c r="J15" s="16">
        <v>0</v>
      </c>
      <c r="K15" s="14" t="s">
        <v>582</v>
      </c>
      <c r="L15" s="16" t="s">
        <v>582</v>
      </c>
      <c r="M15" s="14">
        <v>0</v>
      </c>
      <c r="N15" s="16">
        <v>0</v>
      </c>
      <c r="O15" s="14">
        <v>0</v>
      </c>
      <c r="P15" s="16">
        <v>0</v>
      </c>
      <c r="Q15" s="14">
        <v>0</v>
      </c>
      <c r="R15" s="16">
        <v>0</v>
      </c>
    </row>
    <row r="16" spans="1:18" x14ac:dyDescent="0.25">
      <c r="A16" s="11" t="s">
        <v>486</v>
      </c>
      <c r="B16" s="13">
        <v>6108</v>
      </c>
      <c r="C16" s="14">
        <f t="shared" si="0"/>
        <v>0</v>
      </c>
      <c r="D16" s="15">
        <v>6108</v>
      </c>
      <c r="E16" s="14">
        <v>50.375801129999999</v>
      </c>
      <c r="F16" s="16">
        <v>0.98523722999999996</v>
      </c>
      <c r="G16" s="14">
        <v>49.624198870000001</v>
      </c>
      <c r="H16" s="16">
        <v>0.98523722999999996</v>
      </c>
      <c r="I16" s="14">
        <v>0</v>
      </c>
      <c r="J16" s="16">
        <v>0</v>
      </c>
      <c r="K16" s="14" t="s">
        <v>582</v>
      </c>
      <c r="L16" s="16" t="s">
        <v>582</v>
      </c>
      <c r="M16" s="14">
        <v>0</v>
      </c>
      <c r="N16" s="16">
        <v>0</v>
      </c>
      <c r="O16" s="14">
        <v>0</v>
      </c>
      <c r="P16" s="16">
        <v>0</v>
      </c>
      <c r="Q16" s="14">
        <v>0</v>
      </c>
      <c r="R16" s="16">
        <v>0</v>
      </c>
    </row>
    <row r="17" spans="1:18" x14ac:dyDescent="0.25">
      <c r="A17" s="11" t="s">
        <v>487</v>
      </c>
      <c r="B17" s="13">
        <v>6504</v>
      </c>
      <c r="C17" s="14">
        <f t="shared" si="0"/>
        <v>0</v>
      </c>
      <c r="D17" s="15">
        <v>6504</v>
      </c>
      <c r="E17" s="14">
        <v>49.114243729999998</v>
      </c>
      <c r="F17" s="16">
        <v>0.73917927000000005</v>
      </c>
      <c r="G17" s="14">
        <v>50.885756270000002</v>
      </c>
      <c r="H17" s="16">
        <v>0.73917927000000005</v>
      </c>
      <c r="I17" s="14">
        <v>0</v>
      </c>
      <c r="J17" s="16">
        <v>0</v>
      </c>
      <c r="K17" s="14" t="s">
        <v>582</v>
      </c>
      <c r="L17" s="16" t="s">
        <v>582</v>
      </c>
      <c r="M17" s="14">
        <v>0</v>
      </c>
      <c r="N17" s="16">
        <v>0</v>
      </c>
      <c r="O17" s="14">
        <v>0</v>
      </c>
      <c r="P17" s="16">
        <v>0</v>
      </c>
      <c r="Q17" s="14">
        <v>0</v>
      </c>
      <c r="R17" s="16">
        <v>0</v>
      </c>
    </row>
    <row r="18" spans="1:18" x14ac:dyDescent="0.25">
      <c r="A18" s="11" t="s">
        <v>488</v>
      </c>
      <c r="B18" s="13">
        <v>5532</v>
      </c>
      <c r="C18" s="14">
        <f t="shared" si="0"/>
        <v>0</v>
      </c>
      <c r="D18" s="15">
        <v>5532</v>
      </c>
      <c r="E18" s="14">
        <v>47.967516369999998</v>
      </c>
      <c r="F18" s="16">
        <v>0.94684648999999999</v>
      </c>
      <c r="G18" s="14">
        <v>52.032483630000002</v>
      </c>
      <c r="H18" s="16">
        <v>0.94684648999999999</v>
      </c>
      <c r="I18" s="14">
        <v>0</v>
      </c>
      <c r="J18" s="16">
        <v>0</v>
      </c>
      <c r="K18" s="14" t="s">
        <v>582</v>
      </c>
      <c r="L18" s="16" t="s">
        <v>582</v>
      </c>
      <c r="M18" s="14">
        <v>0</v>
      </c>
      <c r="N18" s="16">
        <v>0</v>
      </c>
      <c r="O18" s="14">
        <v>0</v>
      </c>
      <c r="P18" s="16">
        <v>0</v>
      </c>
      <c r="Q18" s="14">
        <v>0</v>
      </c>
      <c r="R18" s="16">
        <v>0</v>
      </c>
    </row>
    <row r="19" spans="1:18" x14ac:dyDescent="0.25">
      <c r="A19" s="11" t="s">
        <v>489</v>
      </c>
      <c r="B19" s="13">
        <v>5658</v>
      </c>
      <c r="C19" s="14">
        <f t="shared" si="0"/>
        <v>0</v>
      </c>
      <c r="D19" s="15">
        <v>5658</v>
      </c>
      <c r="E19" s="14">
        <v>49.897703849999999</v>
      </c>
      <c r="F19" s="16">
        <v>1.2389040499999999</v>
      </c>
      <c r="G19" s="14">
        <v>50.102296150000001</v>
      </c>
      <c r="H19" s="16">
        <v>1.2389040499999999</v>
      </c>
      <c r="I19" s="14">
        <v>0</v>
      </c>
      <c r="J19" s="16">
        <v>0</v>
      </c>
      <c r="K19" s="14" t="s">
        <v>582</v>
      </c>
      <c r="L19" s="16" t="s">
        <v>582</v>
      </c>
      <c r="M19" s="14">
        <v>0</v>
      </c>
      <c r="N19" s="16">
        <v>0</v>
      </c>
      <c r="O19" s="14">
        <v>0</v>
      </c>
      <c r="P19" s="16">
        <v>0</v>
      </c>
      <c r="Q19" s="14">
        <v>0</v>
      </c>
      <c r="R19" s="16">
        <v>0</v>
      </c>
    </row>
    <row r="20" spans="1:18" x14ac:dyDescent="0.25">
      <c r="A20" s="11" t="s">
        <v>490</v>
      </c>
      <c r="B20" s="13">
        <v>3371</v>
      </c>
      <c r="C20" s="14">
        <f t="shared" si="0"/>
        <v>0</v>
      </c>
      <c r="D20" s="15">
        <v>3371</v>
      </c>
      <c r="E20" s="14">
        <v>51.478851390000003</v>
      </c>
      <c r="F20" s="16">
        <v>0.28008451000000001</v>
      </c>
      <c r="G20" s="14">
        <v>48.521148609999997</v>
      </c>
      <c r="H20" s="16">
        <v>0.28008451000000001</v>
      </c>
      <c r="I20" s="14">
        <v>0</v>
      </c>
      <c r="J20" s="16">
        <v>0</v>
      </c>
      <c r="K20" s="14" t="s">
        <v>582</v>
      </c>
      <c r="L20" s="16" t="s">
        <v>582</v>
      </c>
      <c r="M20" s="14">
        <v>0</v>
      </c>
      <c r="N20" s="16">
        <v>0</v>
      </c>
      <c r="O20" s="14">
        <v>0</v>
      </c>
      <c r="P20" s="16">
        <v>0</v>
      </c>
      <c r="Q20" s="14">
        <v>0</v>
      </c>
      <c r="R20" s="16">
        <v>0</v>
      </c>
    </row>
    <row r="21" spans="1:18" x14ac:dyDescent="0.25">
      <c r="A21" s="11" t="s">
        <v>491</v>
      </c>
      <c r="B21" s="13">
        <v>5741</v>
      </c>
      <c r="C21" s="14">
        <f t="shared" si="0"/>
        <v>0</v>
      </c>
      <c r="D21" s="15">
        <v>5741</v>
      </c>
      <c r="E21" s="14">
        <v>48.700401249999999</v>
      </c>
      <c r="F21" s="16">
        <v>1.1578880600000001</v>
      </c>
      <c r="G21" s="14">
        <v>51.299598750000001</v>
      </c>
      <c r="H21" s="16">
        <v>1.1578880600000001</v>
      </c>
      <c r="I21" s="14">
        <v>0</v>
      </c>
      <c r="J21" s="16">
        <v>0</v>
      </c>
      <c r="K21" s="14" t="s">
        <v>582</v>
      </c>
      <c r="L21" s="16" t="s">
        <v>582</v>
      </c>
      <c r="M21" s="14">
        <v>0</v>
      </c>
      <c r="N21" s="16">
        <v>0</v>
      </c>
      <c r="O21" s="14">
        <v>0</v>
      </c>
      <c r="P21" s="16">
        <v>0</v>
      </c>
      <c r="Q21" s="14">
        <v>0</v>
      </c>
      <c r="R21" s="16">
        <v>0</v>
      </c>
    </row>
    <row r="22" spans="1:18" x14ac:dyDescent="0.25">
      <c r="A22" s="11" t="s">
        <v>492</v>
      </c>
      <c r="B22" s="13">
        <v>6598</v>
      </c>
      <c r="C22" s="14">
        <f t="shared" si="0"/>
        <v>0</v>
      </c>
      <c r="D22" s="15">
        <v>6598</v>
      </c>
      <c r="E22" s="14">
        <v>50.992415569999999</v>
      </c>
      <c r="F22" s="16">
        <v>0.79783855000000004</v>
      </c>
      <c r="G22" s="14">
        <v>49.007584430000001</v>
      </c>
      <c r="H22" s="16">
        <v>0.79783855000000004</v>
      </c>
      <c r="I22" s="14">
        <v>0</v>
      </c>
      <c r="J22" s="16">
        <v>0</v>
      </c>
      <c r="K22" s="14" t="s">
        <v>582</v>
      </c>
      <c r="L22" s="16" t="s">
        <v>582</v>
      </c>
      <c r="M22" s="14">
        <v>0</v>
      </c>
      <c r="N22" s="16">
        <v>0</v>
      </c>
      <c r="O22" s="14">
        <v>0</v>
      </c>
      <c r="P22" s="16">
        <v>0</v>
      </c>
      <c r="Q22" s="14">
        <v>0</v>
      </c>
      <c r="R22" s="16">
        <v>0</v>
      </c>
    </row>
    <row r="23" spans="1:18" x14ac:dyDescent="0.25">
      <c r="A23" s="11" t="s">
        <v>493</v>
      </c>
      <c r="B23" s="13">
        <v>11583</v>
      </c>
      <c r="C23" s="14">
        <f t="shared" si="0"/>
        <v>0</v>
      </c>
      <c r="D23" s="15">
        <v>11583</v>
      </c>
      <c r="E23" s="14">
        <v>50.3219791</v>
      </c>
      <c r="F23" s="16">
        <v>1.4670652</v>
      </c>
      <c r="G23" s="14">
        <v>49.6780209</v>
      </c>
      <c r="H23" s="16">
        <v>1.4670652</v>
      </c>
      <c r="I23" s="14">
        <v>0</v>
      </c>
      <c r="J23" s="16">
        <v>0</v>
      </c>
      <c r="K23" s="14" t="s">
        <v>582</v>
      </c>
      <c r="L23" s="16" t="s">
        <v>582</v>
      </c>
      <c r="M23" s="14">
        <v>0</v>
      </c>
      <c r="N23" s="16">
        <v>0</v>
      </c>
      <c r="O23" s="14">
        <v>0</v>
      </c>
      <c r="P23" s="16">
        <v>0</v>
      </c>
      <c r="Q23" s="14">
        <v>0</v>
      </c>
      <c r="R23" s="16">
        <v>0</v>
      </c>
    </row>
    <row r="24" spans="1:18" x14ac:dyDescent="0.25">
      <c r="A24" s="11" t="s">
        <v>494</v>
      </c>
      <c r="B24" s="13">
        <v>6647</v>
      </c>
      <c r="C24" s="14">
        <f t="shared" si="0"/>
        <v>0</v>
      </c>
      <c r="D24" s="15">
        <v>6647</v>
      </c>
      <c r="E24" s="14">
        <v>49.57704304</v>
      </c>
      <c r="F24" s="16">
        <v>1.47382426</v>
      </c>
      <c r="G24" s="14">
        <v>50.42295696</v>
      </c>
      <c r="H24" s="16">
        <v>1.47382426</v>
      </c>
      <c r="I24" s="14">
        <v>0</v>
      </c>
      <c r="J24" s="16">
        <v>0</v>
      </c>
      <c r="K24" s="14" t="s">
        <v>582</v>
      </c>
      <c r="L24" s="16" t="s">
        <v>582</v>
      </c>
      <c r="M24" s="14">
        <v>0</v>
      </c>
      <c r="N24" s="16">
        <v>0</v>
      </c>
      <c r="O24" s="14">
        <v>0</v>
      </c>
      <c r="P24" s="16">
        <v>0</v>
      </c>
      <c r="Q24" s="14">
        <v>0</v>
      </c>
      <c r="R24" s="16">
        <v>0</v>
      </c>
    </row>
    <row r="25" spans="1:18" x14ac:dyDescent="0.25">
      <c r="A25" s="11" t="s">
        <v>495</v>
      </c>
      <c r="B25" s="13">
        <v>5581</v>
      </c>
      <c r="C25" s="14">
        <f t="shared" si="0"/>
        <v>0</v>
      </c>
      <c r="D25" s="15">
        <v>5581</v>
      </c>
      <c r="E25" s="14">
        <v>47.77407728</v>
      </c>
      <c r="F25" s="16">
        <v>1.2134016700000001</v>
      </c>
      <c r="G25" s="14">
        <v>52.22592272</v>
      </c>
      <c r="H25" s="16">
        <v>1.2134016700000001</v>
      </c>
      <c r="I25" s="14">
        <v>0</v>
      </c>
      <c r="J25" s="16">
        <v>0</v>
      </c>
      <c r="K25" s="14" t="s">
        <v>582</v>
      </c>
      <c r="L25" s="16" t="s">
        <v>582</v>
      </c>
      <c r="M25" s="14">
        <v>0</v>
      </c>
      <c r="N25" s="16">
        <v>0</v>
      </c>
      <c r="O25" s="14">
        <v>0</v>
      </c>
      <c r="P25" s="16">
        <v>0</v>
      </c>
      <c r="Q25" s="14">
        <v>0</v>
      </c>
      <c r="R25" s="16">
        <v>0</v>
      </c>
    </row>
    <row r="26" spans="1:18" x14ac:dyDescent="0.25">
      <c r="A26" s="11" t="s">
        <v>496</v>
      </c>
      <c r="B26" s="13">
        <v>4869</v>
      </c>
      <c r="C26" s="14">
        <f t="shared" si="0"/>
        <v>0</v>
      </c>
      <c r="D26" s="15">
        <v>4869</v>
      </c>
      <c r="E26" s="14">
        <v>49.923832160000003</v>
      </c>
      <c r="F26" s="16">
        <v>0.72015382999999999</v>
      </c>
      <c r="G26" s="14">
        <v>50.076167839999997</v>
      </c>
      <c r="H26" s="16">
        <v>0.72015382999999999</v>
      </c>
      <c r="I26" s="14">
        <v>0</v>
      </c>
      <c r="J26" s="16">
        <v>0</v>
      </c>
      <c r="K26" s="14" t="s">
        <v>582</v>
      </c>
      <c r="L26" s="16" t="s">
        <v>582</v>
      </c>
      <c r="M26" s="14">
        <v>0</v>
      </c>
      <c r="N26" s="16">
        <v>0</v>
      </c>
      <c r="O26" s="14">
        <v>0</v>
      </c>
      <c r="P26" s="16">
        <v>0</v>
      </c>
      <c r="Q26" s="14">
        <v>0</v>
      </c>
      <c r="R26" s="16">
        <v>0</v>
      </c>
    </row>
    <row r="27" spans="1:18" x14ac:dyDescent="0.25">
      <c r="A27" s="11" t="s">
        <v>497</v>
      </c>
      <c r="B27" s="13">
        <v>5299</v>
      </c>
      <c r="C27" s="14">
        <f t="shared" si="0"/>
        <v>0</v>
      </c>
      <c r="D27" s="15">
        <v>5299</v>
      </c>
      <c r="E27" s="14">
        <v>50.34297677</v>
      </c>
      <c r="F27" s="16">
        <v>0.18571989</v>
      </c>
      <c r="G27" s="14">
        <v>49.65702323</v>
      </c>
      <c r="H27" s="16">
        <v>0.18571989</v>
      </c>
      <c r="I27" s="14">
        <v>0</v>
      </c>
      <c r="J27" s="16">
        <v>0</v>
      </c>
      <c r="K27" s="14" t="s">
        <v>582</v>
      </c>
      <c r="L27" s="16" t="s">
        <v>582</v>
      </c>
      <c r="M27" s="14">
        <v>0</v>
      </c>
      <c r="N27" s="16">
        <v>0</v>
      </c>
      <c r="O27" s="14">
        <v>0</v>
      </c>
      <c r="P27" s="16">
        <v>0</v>
      </c>
      <c r="Q27" s="14">
        <v>0</v>
      </c>
      <c r="R27" s="16">
        <v>0</v>
      </c>
    </row>
    <row r="28" spans="1:18" x14ac:dyDescent="0.25">
      <c r="A28" s="11" t="s">
        <v>498</v>
      </c>
      <c r="B28" s="13">
        <v>7568</v>
      </c>
      <c r="C28" s="14">
        <f t="shared" si="0"/>
        <v>0</v>
      </c>
      <c r="D28" s="15">
        <v>7568</v>
      </c>
      <c r="E28" s="14">
        <v>49.301956449999999</v>
      </c>
      <c r="F28" s="16">
        <v>0.61252629000000003</v>
      </c>
      <c r="G28" s="14">
        <v>50.698043550000001</v>
      </c>
      <c r="H28" s="16">
        <v>0.61252629000000003</v>
      </c>
      <c r="I28" s="14">
        <v>0</v>
      </c>
      <c r="J28" s="16">
        <v>0</v>
      </c>
      <c r="K28" s="14" t="s">
        <v>582</v>
      </c>
      <c r="L28" s="16" t="s">
        <v>582</v>
      </c>
      <c r="M28" s="14">
        <v>0</v>
      </c>
      <c r="N28" s="16">
        <v>0</v>
      </c>
      <c r="O28" s="14">
        <v>0</v>
      </c>
      <c r="P28" s="16">
        <v>0</v>
      </c>
      <c r="Q28" s="14">
        <v>0</v>
      </c>
      <c r="R28" s="16">
        <v>0</v>
      </c>
    </row>
    <row r="29" spans="1:18" x14ac:dyDescent="0.25">
      <c r="A29" s="11" t="s">
        <v>499</v>
      </c>
      <c r="B29" s="13">
        <v>5385</v>
      </c>
      <c r="C29" s="14">
        <f t="shared" si="0"/>
        <v>0</v>
      </c>
      <c r="D29" s="15">
        <v>5385</v>
      </c>
      <c r="E29" s="14">
        <v>50.16535124</v>
      </c>
      <c r="F29" s="16">
        <v>0.47748235999999999</v>
      </c>
      <c r="G29" s="14">
        <v>49.83464876</v>
      </c>
      <c r="H29" s="16">
        <v>0.47748235999999999</v>
      </c>
      <c r="I29" s="14">
        <v>0</v>
      </c>
      <c r="J29" s="16">
        <v>0</v>
      </c>
      <c r="K29" s="14" t="s">
        <v>582</v>
      </c>
      <c r="L29" s="16" t="s">
        <v>582</v>
      </c>
      <c r="M29" s="14">
        <v>0</v>
      </c>
      <c r="N29" s="16">
        <v>0</v>
      </c>
      <c r="O29" s="14">
        <v>0</v>
      </c>
      <c r="P29" s="16">
        <v>0</v>
      </c>
      <c r="Q29" s="14">
        <v>0</v>
      </c>
      <c r="R29" s="16">
        <v>0</v>
      </c>
    </row>
    <row r="30" spans="1:18" x14ac:dyDescent="0.25">
      <c r="A30" s="11" t="s">
        <v>500</v>
      </c>
      <c r="B30" s="13">
        <v>4520</v>
      </c>
      <c r="C30" s="14">
        <f t="shared" si="0"/>
        <v>0</v>
      </c>
      <c r="D30" s="15">
        <v>4520</v>
      </c>
      <c r="E30" s="14">
        <v>49.683813979999996</v>
      </c>
      <c r="F30" s="16">
        <v>0.98532947999999998</v>
      </c>
      <c r="G30" s="14">
        <v>50.316186020000004</v>
      </c>
      <c r="H30" s="16">
        <v>0.98532947999999998</v>
      </c>
      <c r="I30" s="14">
        <v>0</v>
      </c>
      <c r="J30" s="16">
        <v>0</v>
      </c>
      <c r="K30" s="14" t="s">
        <v>582</v>
      </c>
      <c r="L30" s="16" t="s">
        <v>582</v>
      </c>
      <c r="M30" s="14">
        <v>0</v>
      </c>
      <c r="N30" s="16">
        <v>0</v>
      </c>
      <c r="O30" s="14">
        <v>0</v>
      </c>
      <c r="P30" s="16">
        <v>0</v>
      </c>
      <c r="Q30" s="14">
        <v>0</v>
      </c>
      <c r="R30" s="16">
        <v>0</v>
      </c>
    </row>
    <row r="31" spans="1:18" x14ac:dyDescent="0.25">
      <c r="A31" s="11" t="s">
        <v>501</v>
      </c>
      <c r="B31" s="13">
        <v>5456</v>
      </c>
      <c r="C31" s="14">
        <f t="shared" si="0"/>
        <v>0</v>
      </c>
      <c r="D31" s="15">
        <v>5456</v>
      </c>
      <c r="E31" s="14">
        <v>49.359116569999998</v>
      </c>
      <c r="F31" s="16">
        <v>0.42642183</v>
      </c>
      <c r="G31" s="14">
        <v>50.640883430000002</v>
      </c>
      <c r="H31" s="16">
        <v>0.42642183</v>
      </c>
      <c r="I31" s="14">
        <v>0</v>
      </c>
      <c r="J31" s="16">
        <v>0</v>
      </c>
      <c r="K31" s="14" t="s">
        <v>582</v>
      </c>
      <c r="L31" s="16" t="s">
        <v>582</v>
      </c>
      <c r="M31" s="14">
        <v>0</v>
      </c>
      <c r="N31" s="16">
        <v>0</v>
      </c>
      <c r="O31" s="14">
        <v>0</v>
      </c>
      <c r="P31" s="16">
        <v>0</v>
      </c>
      <c r="Q31" s="14">
        <v>0</v>
      </c>
      <c r="R31" s="16">
        <v>0</v>
      </c>
    </row>
    <row r="32" spans="1:18" x14ac:dyDescent="0.25">
      <c r="A32" s="11" t="s">
        <v>502</v>
      </c>
      <c r="B32" s="13">
        <v>4478</v>
      </c>
      <c r="C32" s="14">
        <f t="shared" si="0"/>
        <v>0</v>
      </c>
      <c r="D32" s="15">
        <v>4478</v>
      </c>
      <c r="E32" s="14">
        <v>49.107813659999998</v>
      </c>
      <c r="F32" s="16">
        <v>0.61063235000000005</v>
      </c>
      <c r="G32" s="14">
        <v>50.892186340000002</v>
      </c>
      <c r="H32" s="16">
        <v>0.61063235000000005</v>
      </c>
      <c r="I32" s="14">
        <v>0</v>
      </c>
      <c r="J32" s="16">
        <v>0</v>
      </c>
      <c r="K32" s="14" t="s">
        <v>582</v>
      </c>
      <c r="L32" s="16" t="s">
        <v>582</v>
      </c>
      <c r="M32" s="14">
        <v>0</v>
      </c>
      <c r="N32" s="16">
        <v>0</v>
      </c>
      <c r="O32" s="14">
        <v>0</v>
      </c>
      <c r="P32" s="16">
        <v>0</v>
      </c>
      <c r="Q32" s="14">
        <v>0</v>
      </c>
      <c r="R32" s="16">
        <v>0</v>
      </c>
    </row>
    <row r="33" spans="1:18" x14ac:dyDescent="0.25">
      <c r="A33" s="11" t="s">
        <v>503</v>
      </c>
      <c r="B33" s="13">
        <v>7325</v>
      </c>
      <c r="C33" s="14">
        <f t="shared" si="0"/>
        <v>0</v>
      </c>
      <c r="D33" s="15">
        <v>7325</v>
      </c>
      <c r="E33" s="14">
        <v>49.530063490000003</v>
      </c>
      <c r="F33" s="16">
        <v>0.50591399999999997</v>
      </c>
      <c r="G33" s="14">
        <v>50.469936509999997</v>
      </c>
      <c r="H33" s="16">
        <v>0.50591399999999997</v>
      </c>
      <c r="I33" s="14">
        <v>0</v>
      </c>
      <c r="J33" s="16">
        <v>0</v>
      </c>
      <c r="K33" s="14" t="s">
        <v>582</v>
      </c>
      <c r="L33" s="16" t="s">
        <v>582</v>
      </c>
      <c r="M33" s="14">
        <v>0</v>
      </c>
      <c r="N33" s="16">
        <v>0</v>
      </c>
      <c r="O33" s="14">
        <v>0</v>
      </c>
      <c r="P33" s="16">
        <v>0</v>
      </c>
      <c r="Q33" s="14">
        <v>0</v>
      </c>
      <c r="R33" s="16">
        <v>0</v>
      </c>
    </row>
    <row r="34" spans="1:18" x14ac:dyDescent="0.25">
      <c r="A34" s="11" t="s">
        <v>504</v>
      </c>
      <c r="B34" s="13">
        <v>6350</v>
      </c>
      <c r="C34" s="14">
        <f t="shared" si="0"/>
        <v>0</v>
      </c>
      <c r="D34" s="15">
        <v>6350</v>
      </c>
      <c r="E34" s="14">
        <v>48.479708430000002</v>
      </c>
      <c r="F34" s="16">
        <v>1.5715783800000001</v>
      </c>
      <c r="G34" s="14">
        <v>51.520291569999998</v>
      </c>
      <c r="H34" s="16">
        <v>1.5715783800000001</v>
      </c>
      <c r="I34" s="14">
        <v>0</v>
      </c>
      <c r="J34" s="16">
        <v>0</v>
      </c>
      <c r="K34" s="14" t="s">
        <v>582</v>
      </c>
      <c r="L34" s="16" t="s">
        <v>582</v>
      </c>
      <c r="M34" s="14">
        <v>0</v>
      </c>
      <c r="N34" s="16">
        <v>0</v>
      </c>
      <c r="O34" s="14">
        <v>0</v>
      </c>
      <c r="P34" s="16">
        <v>0</v>
      </c>
      <c r="Q34" s="14">
        <v>0</v>
      </c>
      <c r="R34" s="16">
        <v>0</v>
      </c>
    </row>
    <row r="35" spans="1:18" x14ac:dyDescent="0.25">
      <c r="A35" s="11" t="s">
        <v>505</v>
      </c>
      <c r="B35" s="13">
        <v>6406</v>
      </c>
      <c r="C35" s="14">
        <f t="shared" si="0"/>
        <v>0</v>
      </c>
      <c r="D35" s="15">
        <v>6406</v>
      </c>
      <c r="E35" s="14">
        <v>48.344325329999997</v>
      </c>
      <c r="F35" s="16">
        <v>0.36044291000000001</v>
      </c>
      <c r="G35" s="14">
        <v>51.655674670000003</v>
      </c>
      <c r="H35" s="16">
        <v>0.36044291000000001</v>
      </c>
      <c r="I35" s="14">
        <v>0</v>
      </c>
      <c r="J35" s="16">
        <v>0</v>
      </c>
      <c r="K35" s="14" t="s">
        <v>582</v>
      </c>
      <c r="L35" s="16" t="s">
        <v>582</v>
      </c>
      <c r="M35" s="14">
        <v>0</v>
      </c>
      <c r="N35" s="16">
        <v>0</v>
      </c>
      <c r="O35" s="14">
        <v>0</v>
      </c>
      <c r="P35" s="16">
        <v>0</v>
      </c>
      <c r="Q35" s="14">
        <v>0</v>
      </c>
      <c r="R35" s="16">
        <v>0</v>
      </c>
    </row>
    <row r="36" spans="1:18" x14ac:dyDescent="0.25">
      <c r="A36" s="11" t="s">
        <v>506</v>
      </c>
      <c r="B36" s="13">
        <v>6736</v>
      </c>
      <c r="C36" s="14">
        <f t="shared" si="0"/>
        <v>0</v>
      </c>
      <c r="D36" s="15">
        <v>6736</v>
      </c>
      <c r="E36" s="14">
        <v>50.066702990000003</v>
      </c>
      <c r="F36" s="16">
        <v>0.69817890000000005</v>
      </c>
      <c r="G36" s="14">
        <v>49.933297009999997</v>
      </c>
      <c r="H36" s="16">
        <v>0.69817890000000005</v>
      </c>
      <c r="I36" s="14">
        <v>0</v>
      </c>
      <c r="J36" s="16">
        <v>0</v>
      </c>
      <c r="K36" s="14" t="s">
        <v>582</v>
      </c>
      <c r="L36" s="16" t="s">
        <v>582</v>
      </c>
      <c r="M36" s="14">
        <v>0</v>
      </c>
      <c r="N36" s="16">
        <v>0</v>
      </c>
      <c r="O36" s="14">
        <v>0</v>
      </c>
      <c r="P36" s="16">
        <v>0</v>
      </c>
      <c r="Q36" s="14">
        <v>0</v>
      </c>
      <c r="R36" s="16">
        <v>0</v>
      </c>
    </row>
    <row r="37" spans="1:18" x14ac:dyDescent="0.25">
      <c r="A37" s="11" t="s">
        <v>507</v>
      </c>
      <c r="B37" s="13">
        <v>5458</v>
      </c>
      <c r="C37" s="14">
        <f t="shared" si="0"/>
        <v>0</v>
      </c>
      <c r="D37" s="15">
        <v>5458</v>
      </c>
      <c r="E37" s="14">
        <v>49.545163189999997</v>
      </c>
      <c r="F37" s="16">
        <v>0.62756924999999997</v>
      </c>
      <c r="G37" s="14">
        <v>50.454836810000003</v>
      </c>
      <c r="H37" s="16">
        <v>0.62756924999999997</v>
      </c>
      <c r="I37" s="14">
        <v>0</v>
      </c>
      <c r="J37" s="16">
        <v>0</v>
      </c>
      <c r="K37" s="14" t="s">
        <v>582</v>
      </c>
      <c r="L37" s="16" t="s">
        <v>582</v>
      </c>
      <c r="M37" s="14">
        <v>0</v>
      </c>
      <c r="N37" s="16">
        <v>0</v>
      </c>
      <c r="O37" s="14">
        <v>0</v>
      </c>
      <c r="P37" s="16">
        <v>0</v>
      </c>
      <c r="Q37" s="14">
        <v>0</v>
      </c>
      <c r="R37" s="16">
        <v>0</v>
      </c>
    </row>
    <row r="38" spans="1:18" x14ac:dyDescent="0.25">
      <c r="A38" s="11" t="s">
        <v>508</v>
      </c>
      <c r="B38" s="13">
        <v>5860</v>
      </c>
      <c r="C38" s="14">
        <f t="shared" si="0"/>
        <v>0</v>
      </c>
      <c r="D38" s="15">
        <v>5860</v>
      </c>
      <c r="E38" s="14">
        <v>47.91206897</v>
      </c>
      <c r="F38" s="16">
        <v>0.75907250000000004</v>
      </c>
      <c r="G38" s="14">
        <v>52.08793103</v>
      </c>
      <c r="H38" s="16">
        <v>0.75907250000000004</v>
      </c>
      <c r="I38" s="14">
        <v>0</v>
      </c>
      <c r="J38" s="16">
        <v>0</v>
      </c>
      <c r="K38" s="14" t="s">
        <v>582</v>
      </c>
      <c r="L38" s="16" t="s">
        <v>582</v>
      </c>
      <c r="M38" s="14">
        <v>0</v>
      </c>
      <c r="N38" s="16">
        <v>0</v>
      </c>
      <c r="O38" s="14">
        <v>0</v>
      </c>
      <c r="P38" s="16">
        <v>0</v>
      </c>
      <c r="Q38" s="14">
        <v>0</v>
      </c>
      <c r="R38" s="16">
        <v>0</v>
      </c>
    </row>
    <row r="39" spans="1:18" x14ac:dyDescent="0.25">
      <c r="A39" s="11" t="s">
        <v>509</v>
      </c>
      <c r="B39" s="13">
        <v>5895</v>
      </c>
      <c r="C39" s="14">
        <f t="shared" si="0"/>
        <v>0</v>
      </c>
      <c r="D39" s="15">
        <v>5895</v>
      </c>
      <c r="E39" s="14">
        <v>49.972169729999997</v>
      </c>
      <c r="F39" s="16">
        <v>1.5517538500000001</v>
      </c>
      <c r="G39" s="14">
        <v>50.027830270000003</v>
      </c>
      <c r="H39" s="16">
        <v>1.5517538500000001</v>
      </c>
      <c r="I39" s="14">
        <v>0</v>
      </c>
      <c r="J39" s="16">
        <v>0</v>
      </c>
      <c r="K39" s="14" t="s">
        <v>582</v>
      </c>
      <c r="L39" s="16" t="s">
        <v>582</v>
      </c>
      <c r="M39" s="14">
        <v>0</v>
      </c>
      <c r="N39" s="16">
        <v>0</v>
      </c>
      <c r="O39" s="14">
        <v>0</v>
      </c>
      <c r="P39" s="16">
        <v>0</v>
      </c>
      <c r="Q39" s="14">
        <v>0</v>
      </c>
      <c r="R39" s="16">
        <v>0</v>
      </c>
    </row>
    <row r="40" spans="1:18" x14ac:dyDescent="0.25">
      <c r="A40" s="11" t="s">
        <v>510</v>
      </c>
      <c r="B40" s="13">
        <v>14157</v>
      </c>
      <c r="C40" s="14">
        <f t="shared" si="0"/>
        <v>0</v>
      </c>
      <c r="D40" s="15">
        <v>14157</v>
      </c>
      <c r="E40" s="14">
        <v>49.21752249</v>
      </c>
      <c r="F40" s="16">
        <v>0.48535631000000001</v>
      </c>
      <c r="G40" s="14">
        <v>50.78247751</v>
      </c>
      <c r="H40" s="16">
        <v>0.48535631000000001</v>
      </c>
      <c r="I40" s="14">
        <v>0</v>
      </c>
      <c r="J40" s="16">
        <v>0</v>
      </c>
      <c r="K40" s="14" t="s">
        <v>582</v>
      </c>
      <c r="L40" s="16" t="s">
        <v>582</v>
      </c>
      <c r="M40" s="14">
        <v>0</v>
      </c>
      <c r="N40" s="16">
        <v>0</v>
      </c>
      <c r="O40" s="14">
        <v>0</v>
      </c>
      <c r="P40" s="16">
        <v>0</v>
      </c>
      <c r="Q40" s="14">
        <v>0</v>
      </c>
      <c r="R40" s="16">
        <v>0</v>
      </c>
    </row>
    <row r="41" spans="1:18" x14ac:dyDescent="0.25">
      <c r="A41" s="11" t="s">
        <v>511</v>
      </c>
      <c r="B41" s="13">
        <v>5712</v>
      </c>
      <c r="C41" s="14">
        <f t="shared" si="0"/>
        <v>0</v>
      </c>
      <c r="D41" s="15">
        <v>5712</v>
      </c>
      <c r="E41" s="14">
        <v>49.984024290000001</v>
      </c>
      <c r="F41" s="16">
        <v>0.47599190000000002</v>
      </c>
      <c r="G41" s="14">
        <v>50.015975709999999</v>
      </c>
      <c r="H41" s="16">
        <v>0.47599190000000002</v>
      </c>
      <c r="I41" s="14">
        <v>0</v>
      </c>
      <c r="J41" s="16">
        <v>0</v>
      </c>
      <c r="K41" s="14" t="s">
        <v>582</v>
      </c>
      <c r="L41" s="16" t="s">
        <v>582</v>
      </c>
      <c r="M41" s="14">
        <v>0</v>
      </c>
      <c r="N41" s="16">
        <v>0</v>
      </c>
      <c r="O41" s="14">
        <v>0</v>
      </c>
      <c r="P41" s="16">
        <v>0</v>
      </c>
      <c r="Q41" s="14">
        <v>0</v>
      </c>
      <c r="R41" s="16">
        <v>0</v>
      </c>
    </row>
    <row r="42" spans="1:18" x14ac:dyDescent="0.25">
      <c r="A42" s="11" t="s">
        <v>512</v>
      </c>
      <c r="B42" s="13">
        <f>IF(COUNT(B7:B41) &gt; 0, AVERAGE(B7:B41), "\u2014")</f>
        <v>7103.4285714285716</v>
      </c>
      <c r="C42" s="14">
        <f>IF(COUNT(C7:C41) &gt; 0, AVERAGE(C7:C41), "—")</f>
        <v>0</v>
      </c>
      <c r="D42" s="15">
        <f>IF(COUNT(D7:D41) &gt; 0, AVERAGE(D7:D41), "—")</f>
        <v>7103.4285714285716</v>
      </c>
      <c r="E42" s="14">
        <f>IF(COUNT(E7:E41) &gt; 0, AVERAGE(E7:E41), "—")</f>
        <v>49.455569327142861</v>
      </c>
      <c r="F42" s="16">
        <f>IF(COUNT(F7:F41) &gt; 0, SQRT(SUMSQ(F7:F41)/(COUNT(F7:F41)*COUNT(F7:F41)) ), "—")</f>
        <v>0.15519625029876949</v>
      </c>
      <c r="G42" s="14">
        <f>IF(COUNT(G7:G41) &gt; 0, AVERAGE(G7:G41), "—")</f>
        <v>50.544430672857139</v>
      </c>
      <c r="H42" s="16">
        <f>IF(COUNT(H7:H41) &gt; 0, SQRT(SUMSQ(H7:H41)/(COUNT(H7:H41)*COUNT(H7:H41)) ), "—")</f>
        <v>0.15519625029876949</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 t="shared" ref="C44:C81" si="1">(0/B44*100)</f>
        <v>0</v>
      </c>
      <c r="D44" s="15">
        <v>5215</v>
      </c>
      <c r="E44" s="14">
        <v>50.100793150000001</v>
      </c>
      <c r="F44" s="16">
        <v>0.99641053000000002</v>
      </c>
      <c r="G44" s="14">
        <v>49.899206849999999</v>
      </c>
      <c r="H44" s="16">
        <v>0.99641053000000002</v>
      </c>
      <c r="I44" s="14">
        <v>0</v>
      </c>
      <c r="J44" s="16">
        <v>0</v>
      </c>
      <c r="K44" s="14" t="s">
        <v>582</v>
      </c>
      <c r="L44" s="16" t="s">
        <v>582</v>
      </c>
      <c r="M44" s="14">
        <v>0</v>
      </c>
      <c r="N44" s="16">
        <v>0</v>
      </c>
      <c r="O44" s="14">
        <v>0</v>
      </c>
      <c r="P44" s="16">
        <v>0</v>
      </c>
      <c r="Q44" s="14">
        <v>0</v>
      </c>
      <c r="R44" s="16">
        <v>0</v>
      </c>
    </row>
    <row r="45" spans="1:18" x14ac:dyDescent="0.25">
      <c r="A45" s="11" t="s">
        <v>515</v>
      </c>
      <c r="B45" s="13">
        <v>5519</v>
      </c>
      <c r="C45" s="14">
        <f t="shared" si="1"/>
        <v>0</v>
      </c>
      <c r="D45" s="15">
        <v>5519</v>
      </c>
      <c r="E45" s="14">
        <v>47.300209119999998</v>
      </c>
      <c r="F45" s="16">
        <v>0.97510487999999995</v>
      </c>
      <c r="G45" s="14">
        <v>52.699790880000002</v>
      </c>
      <c r="H45" s="16">
        <v>0.97510487999999995</v>
      </c>
      <c r="I45" s="14">
        <v>0</v>
      </c>
      <c r="J45" s="16">
        <v>0</v>
      </c>
      <c r="K45" s="14" t="s">
        <v>582</v>
      </c>
      <c r="L45" s="16" t="s">
        <v>582</v>
      </c>
      <c r="M45" s="14">
        <v>0</v>
      </c>
      <c r="N45" s="16">
        <v>0</v>
      </c>
      <c r="O45" s="14">
        <v>0</v>
      </c>
      <c r="P45" s="16">
        <v>0</v>
      </c>
      <c r="Q45" s="14">
        <v>0</v>
      </c>
      <c r="R45" s="16">
        <v>0</v>
      </c>
    </row>
    <row r="46" spans="1:18" x14ac:dyDescent="0.25">
      <c r="A46" s="11" t="s">
        <v>516</v>
      </c>
      <c r="B46" s="13">
        <v>23141</v>
      </c>
      <c r="C46" s="14">
        <f t="shared" si="1"/>
        <v>0</v>
      </c>
      <c r="D46" s="15">
        <v>23141</v>
      </c>
      <c r="E46" s="14">
        <v>51.455179219999998</v>
      </c>
      <c r="F46" s="16">
        <v>0.42550774000000002</v>
      </c>
      <c r="G46" s="14">
        <v>48.544820780000002</v>
      </c>
      <c r="H46" s="16">
        <v>0.42550774000000002</v>
      </c>
      <c r="I46" s="14">
        <v>0</v>
      </c>
      <c r="J46" s="16">
        <v>0</v>
      </c>
      <c r="K46" s="14" t="s">
        <v>582</v>
      </c>
      <c r="L46" s="16" t="s">
        <v>582</v>
      </c>
      <c r="M46" s="14">
        <v>0</v>
      </c>
      <c r="N46" s="16">
        <v>0</v>
      </c>
      <c r="O46" s="14">
        <v>0</v>
      </c>
      <c r="P46" s="16">
        <v>0</v>
      </c>
      <c r="Q46" s="14">
        <v>0</v>
      </c>
      <c r="R46" s="16">
        <v>0</v>
      </c>
    </row>
    <row r="47" spans="1:18" x14ac:dyDescent="0.25">
      <c r="A47" s="11" t="s">
        <v>517</v>
      </c>
      <c r="B47" s="13">
        <v>5928</v>
      </c>
      <c r="C47" s="14">
        <f t="shared" si="1"/>
        <v>0</v>
      </c>
      <c r="D47" s="15">
        <v>5928</v>
      </c>
      <c r="E47" s="14">
        <v>47.228689750000001</v>
      </c>
      <c r="F47" s="16">
        <v>1.2983868000000001</v>
      </c>
      <c r="G47" s="14">
        <v>52.771310249999999</v>
      </c>
      <c r="H47" s="16">
        <v>1.2983868000000001</v>
      </c>
      <c r="I47" s="14">
        <v>0</v>
      </c>
      <c r="J47" s="16">
        <v>0</v>
      </c>
      <c r="K47" s="14" t="s">
        <v>582</v>
      </c>
      <c r="L47" s="16" t="s">
        <v>582</v>
      </c>
      <c r="M47" s="14">
        <v>0</v>
      </c>
      <c r="N47" s="16">
        <v>0</v>
      </c>
      <c r="O47" s="14">
        <v>0</v>
      </c>
      <c r="P47" s="16">
        <v>0</v>
      </c>
      <c r="Q47" s="14">
        <v>0</v>
      </c>
      <c r="R47" s="16">
        <v>0</v>
      </c>
    </row>
    <row r="48" spans="1:18" x14ac:dyDescent="0.25">
      <c r="A48" s="11" t="s">
        <v>518</v>
      </c>
      <c r="B48" s="13">
        <v>9841</v>
      </c>
      <c r="C48" s="14">
        <f t="shared" si="1"/>
        <v>0</v>
      </c>
      <c r="D48" s="15">
        <v>9841</v>
      </c>
      <c r="E48" s="14">
        <v>46.673437730000003</v>
      </c>
      <c r="F48" s="16">
        <v>0.62593087000000003</v>
      </c>
      <c r="G48" s="14">
        <v>53.326562269999997</v>
      </c>
      <c r="H48" s="16">
        <v>0.62593087000000003</v>
      </c>
      <c r="I48" s="14">
        <v>0</v>
      </c>
      <c r="J48" s="16">
        <v>0</v>
      </c>
      <c r="K48" s="14" t="s">
        <v>582</v>
      </c>
      <c r="L48" s="16" t="s">
        <v>582</v>
      </c>
      <c r="M48" s="14">
        <v>0</v>
      </c>
      <c r="N48" s="16">
        <v>0</v>
      </c>
      <c r="O48" s="14">
        <v>0</v>
      </c>
      <c r="P48" s="16">
        <v>0</v>
      </c>
      <c r="Q48" s="14">
        <v>0</v>
      </c>
      <c r="R48" s="16">
        <v>0</v>
      </c>
    </row>
    <row r="49" spans="1:18" x14ac:dyDescent="0.25">
      <c r="A49" s="11" t="s">
        <v>519</v>
      </c>
      <c r="B49" s="13">
        <v>6349</v>
      </c>
      <c r="C49" s="14">
        <f t="shared" si="1"/>
        <v>0</v>
      </c>
      <c r="D49" s="15">
        <v>6349</v>
      </c>
      <c r="E49" s="14">
        <v>52.130985959999997</v>
      </c>
      <c r="F49" s="16">
        <v>0.99811892000000002</v>
      </c>
      <c r="G49" s="14">
        <v>47.869014040000003</v>
      </c>
      <c r="H49" s="16">
        <v>0.99811892000000002</v>
      </c>
      <c r="I49" s="14">
        <v>0</v>
      </c>
      <c r="J49" s="16">
        <v>0</v>
      </c>
      <c r="K49" s="14" t="s">
        <v>582</v>
      </c>
      <c r="L49" s="16" t="s">
        <v>582</v>
      </c>
      <c r="M49" s="14">
        <v>0</v>
      </c>
      <c r="N49" s="16">
        <v>0</v>
      </c>
      <c r="O49" s="14">
        <v>0</v>
      </c>
      <c r="P49" s="16">
        <v>0</v>
      </c>
      <c r="Q49" s="14">
        <v>0</v>
      </c>
      <c r="R49" s="16">
        <v>0</v>
      </c>
    </row>
    <row r="50" spans="1:18" x14ac:dyDescent="0.25">
      <c r="A50" s="11" t="s">
        <v>520</v>
      </c>
      <c r="B50" s="13">
        <v>11795</v>
      </c>
      <c r="C50" s="14">
        <f t="shared" si="1"/>
        <v>0</v>
      </c>
      <c r="D50" s="15">
        <v>11795</v>
      </c>
      <c r="E50" s="14">
        <v>52.713991370000002</v>
      </c>
      <c r="F50" s="16">
        <v>0.94524392999999995</v>
      </c>
      <c r="G50" s="14">
        <v>47.286008629999998</v>
      </c>
      <c r="H50" s="16">
        <v>0.94524392999999995</v>
      </c>
      <c r="I50" s="14">
        <v>0</v>
      </c>
      <c r="J50" s="16">
        <v>0</v>
      </c>
      <c r="K50" s="14" t="s">
        <v>582</v>
      </c>
      <c r="L50" s="16" t="s">
        <v>582</v>
      </c>
      <c r="M50" s="14">
        <v>0</v>
      </c>
      <c r="N50" s="16">
        <v>0</v>
      </c>
      <c r="O50" s="14">
        <v>0</v>
      </c>
      <c r="P50" s="16">
        <v>0</v>
      </c>
      <c r="Q50" s="14">
        <v>0</v>
      </c>
      <c r="R50" s="16">
        <v>0</v>
      </c>
    </row>
    <row r="51" spans="1:18" x14ac:dyDescent="0.25">
      <c r="A51" s="11" t="s">
        <v>521</v>
      </c>
      <c r="B51" s="13">
        <v>6866</v>
      </c>
      <c r="C51" s="14">
        <f t="shared" si="1"/>
        <v>0</v>
      </c>
      <c r="D51" s="15">
        <v>6866</v>
      </c>
      <c r="E51" s="14">
        <v>50.79848277</v>
      </c>
      <c r="F51" s="16">
        <v>0.60122686000000003</v>
      </c>
      <c r="G51" s="14">
        <v>49.20151723</v>
      </c>
      <c r="H51" s="16">
        <v>0.60122686000000003</v>
      </c>
      <c r="I51" s="14">
        <v>0</v>
      </c>
      <c r="J51" s="16">
        <v>0</v>
      </c>
      <c r="K51" s="14" t="s">
        <v>582</v>
      </c>
      <c r="L51" s="16" t="s">
        <v>582</v>
      </c>
      <c r="M51" s="14">
        <v>0</v>
      </c>
      <c r="N51" s="16">
        <v>0</v>
      </c>
      <c r="O51" s="14">
        <v>0</v>
      </c>
      <c r="P51" s="16">
        <v>0</v>
      </c>
      <c r="Q51" s="14">
        <v>0</v>
      </c>
      <c r="R51" s="16">
        <v>0</v>
      </c>
    </row>
    <row r="52" spans="1:18" x14ac:dyDescent="0.25">
      <c r="A52" s="11" t="s">
        <v>522</v>
      </c>
      <c r="B52" s="13">
        <v>5809</v>
      </c>
      <c r="C52" s="14">
        <f t="shared" si="1"/>
        <v>0</v>
      </c>
      <c r="D52" s="15">
        <v>5809</v>
      </c>
      <c r="E52" s="14">
        <v>51.897776110000002</v>
      </c>
      <c r="F52" s="16">
        <v>1.21311467</v>
      </c>
      <c r="G52" s="14">
        <v>48.102223889999998</v>
      </c>
      <c r="H52" s="16">
        <v>1.21311467</v>
      </c>
      <c r="I52" s="14">
        <v>0</v>
      </c>
      <c r="J52" s="16">
        <v>0</v>
      </c>
      <c r="K52" s="14" t="s">
        <v>582</v>
      </c>
      <c r="L52" s="16" t="s">
        <v>582</v>
      </c>
      <c r="M52" s="14">
        <v>0</v>
      </c>
      <c r="N52" s="16">
        <v>0</v>
      </c>
      <c r="O52" s="14">
        <v>0</v>
      </c>
      <c r="P52" s="16">
        <v>0</v>
      </c>
      <c r="Q52" s="14">
        <v>0</v>
      </c>
      <c r="R52" s="16">
        <v>0</v>
      </c>
    </row>
    <row r="53" spans="1:18" x14ac:dyDescent="0.25">
      <c r="A53" s="11" t="s">
        <v>523</v>
      </c>
      <c r="B53" s="13">
        <v>5571</v>
      </c>
      <c r="C53" s="14">
        <f t="shared" si="1"/>
        <v>0</v>
      </c>
      <c r="D53" s="15">
        <v>5571</v>
      </c>
      <c r="E53" s="14">
        <v>50.171215429999997</v>
      </c>
      <c r="F53" s="16">
        <v>0.20655328000000001</v>
      </c>
      <c r="G53" s="14">
        <v>49.828784570000003</v>
      </c>
      <c r="H53" s="16">
        <v>0.20655328000000001</v>
      </c>
      <c r="I53" s="14">
        <v>0</v>
      </c>
      <c r="J53" s="16">
        <v>0</v>
      </c>
      <c r="K53" s="14" t="s">
        <v>582</v>
      </c>
      <c r="L53" s="16" t="s">
        <v>582</v>
      </c>
      <c r="M53" s="14">
        <v>0</v>
      </c>
      <c r="N53" s="16">
        <v>0</v>
      </c>
      <c r="O53" s="14">
        <v>0</v>
      </c>
      <c r="P53" s="16">
        <v>0</v>
      </c>
      <c r="Q53" s="14">
        <v>0</v>
      </c>
      <c r="R53" s="16">
        <v>0</v>
      </c>
    </row>
    <row r="54" spans="1:18" x14ac:dyDescent="0.25">
      <c r="A54" s="11" t="s">
        <v>524</v>
      </c>
      <c r="B54" s="13">
        <v>4740</v>
      </c>
      <c r="C54" s="14">
        <f t="shared" si="1"/>
        <v>0</v>
      </c>
      <c r="D54" s="15">
        <v>4740</v>
      </c>
      <c r="E54" s="14">
        <v>50.860197079999999</v>
      </c>
      <c r="F54" s="16">
        <v>0.78875474999999995</v>
      </c>
      <c r="G54" s="14">
        <v>49.139802920000001</v>
      </c>
      <c r="H54" s="16">
        <v>0.78875474999999995</v>
      </c>
      <c r="I54" s="14">
        <v>0</v>
      </c>
      <c r="J54" s="16">
        <v>0</v>
      </c>
      <c r="K54" s="14" t="s">
        <v>582</v>
      </c>
      <c r="L54" s="16" t="s">
        <v>582</v>
      </c>
      <c r="M54" s="14">
        <v>0</v>
      </c>
      <c r="N54" s="16">
        <v>0</v>
      </c>
      <c r="O54" s="14">
        <v>0</v>
      </c>
      <c r="P54" s="16">
        <v>0</v>
      </c>
      <c r="Q54" s="14">
        <v>0</v>
      </c>
      <c r="R54" s="16">
        <v>0</v>
      </c>
    </row>
    <row r="55" spans="1:18" x14ac:dyDescent="0.25">
      <c r="A55" s="11" t="s">
        <v>525</v>
      </c>
      <c r="B55" s="13">
        <v>5316</v>
      </c>
      <c r="C55" s="14">
        <f t="shared" si="1"/>
        <v>0</v>
      </c>
      <c r="D55" s="15">
        <v>5316</v>
      </c>
      <c r="E55" s="14">
        <v>47.364036650000003</v>
      </c>
      <c r="F55" s="16">
        <v>0.82148902000000001</v>
      </c>
      <c r="G55" s="14">
        <v>52.635963349999997</v>
      </c>
      <c r="H55" s="16">
        <v>0.82148902000000001</v>
      </c>
      <c r="I55" s="14">
        <v>0</v>
      </c>
      <c r="J55" s="16">
        <v>0</v>
      </c>
      <c r="K55" s="14" t="s">
        <v>582</v>
      </c>
      <c r="L55" s="16" t="s">
        <v>582</v>
      </c>
      <c r="M55" s="14">
        <v>0</v>
      </c>
      <c r="N55" s="16">
        <v>0</v>
      </c>
      <c r="O55" s="14">
        <v>0</v>
      </c>
      <c r="P55" s="16">
        <v>0</v>
      </c>
      <c r="Q55" s="14">
        <v>0</v>
      </c>
      <c r="R55" s="16">
        <v>0</v>
      </c>
    </row>
    <row r="56" spans="1:18" x14ac:dyDescent="0.25">
      <c r="A56" s="11" t="s">
        <v>526</v>
      </c>
      <c r="B56" s="13">
        <v>5359</v>
      </c>
      <c r="C56" s="14">
        <f t="shared" si="1"/>
        <v>0</v>
      </c>
      <c r="D56" s="15">
        <v>5359</v>
      </c>
      <c r="E56" s="14">
        <v>49.389748259999998</v>
      </c>
      <c r="F56" s="16">
        <v>1.9120669800000001</v>
      </c>
      <c r="G56" s="14">
        <v>50.610251740000002</v>
      </c>
      <c r="H56" s="16">
        <v>1.9120669800000001</v>
      </c>
      <c r="I56" s="14">
        <v>0</v>
      </c>
      <c r="J56" s="16">
        <v>0</v>
      </c>
      <c r="K56" s="14" t="s">
        <v>582</v>
      </c>
      <c r="L56" s="16" t="s">
        <v>582</v>
      </c>
      <c r="M56" s="14">
        <v>0</v>
      </c>
      <c r="N56" s="16">
        <v>0</v>
      </c>
      <c r="O56" s="14">
        <v>0</v>
      </c>
      <c r="P56" s="16">
        <v>0</v>
      </c>
      <c r="Q56" s="14">
        <v>0</v>
      </c>
      <c r="R56" s="16">
        <v>0</v>
      </c>
    </row>
    <row r="57" spans="1:18" x14ac:dyDescent="0.25">
      <c r="A57" s="11" t="s">
        <v>527</v>
      </c>
      <c r="B57" s="13">
        <v>6513</v>
      </c>
      <c r="C57" s="14">
        <f t="shared" si="1"/>
        <v>0</v>
      </c>
      <c r="D57" s="15">
        <v>6513</v>
      </c>
      <c r="E57" s="14">
        <v>49.904871730000004</v>
      </c>
      <c r="F57" s="16">
        <v>1.2501492299999999</v>
      </c>
      <c r="G57" s="14">
        <v>50.095128269999996</v>
      </c>
      <c r="H57" s="16">
        <v>1.2501492299999999</v>
      </c>
      <c r="I57" s="14">
        <v>0</v>
      </c>
      <c r="J57" s="16">
        <v>0</v>
      </c>
      <c r="K57" s="14" t="s">
        <v>582</v>
      </c>
      <c r="L57" s="16" t="s">
        <v>582</v>
      </c>
      <c r="M57" s="14">
        <v>0</v>
      </c>
      <c r="N57" s="16">
        <v>0</v>
      </c>
      <c r="O57" s="14">
        <v>0</v>
      </c>
      <c r="P57" s="16">
        <v>0</v>
      </c>
      <c r="Q57" s="14">
        <v>0</v>
      </c>
      <c r="R57" s="16">
        <v>0</v>
      </c>
    </row>
    <row r="58" spans="1:18" x14ac:dyDescent="0.25">
      <c r="A58" s="11" t="s">
        <v>528</v>
      </c>
      <c r="B58" s="13">
        <v>7267</v>
      </c>
      <c r="C58" s="14">
        <f t="shared" si="1"/>
        <v>0</v>
      </c>
      <c r="D58" s="15">
        <v>7267</v>
      </c>
      <c r="E58" s="14">
        <v>50.485202979999997</v>
      </c>
      <c r="F58" s="16">
        <v>0.90862578999999999</v>
      </c>
      <c r="G58" s="14">
        <v>49.514797020000003</v>
      </c>
      <c r="H58" s="16">
        <v>0.90862578999999999</v>
      </c>
      <c r="I58" s="14">
        <v>0</v>
      </c>
      <c r="J58" s="16">
        <v>0</v>
      </c>
      <c r="K58" s="14" t="s">
        <v>582</v>
      </c>
      <c r="L58" s="16" t="s">
        <v>582</v>
      </c>
      <c r="M58" s="14">
        <v>0</v>
      </c>
      <c r="N58" s="16">
        <v>0</v>
      </c>
      <c r="O58" s="14">
        <v>0</v>
      </c>
      <c r="P58" s="16">
        <v>0</v>
      </c>
      <c r="Q58" s="14">
        <v>0</v>
      </c>
      <c r="R58" s="16">
        <v>0</v>
      </c>
    </row>
    <row r="59" spans="1:18" x14ac:dyDescent="0.25">
      <c r="A59" s="11" t="s">
        <v>529</v>
      </c>
      <c r="B59" s="13">
        <v>4826</v>
      </c>
      <c r="C59" s="14">
        <f t="shared" si="1"/>
        <v>0</v>
      </c>
      <c r="D59" s="15">
        <v>4826</v>
      </c>
      <c r="E59" s="14">
        <v>49.212005159999997</v>
      </c>
      <c r="F59" s="16">
        <v>0.51928004000000005</v>
      </c>
      <c r="G59" s="14">
        <v>50.787994840000003</v>
      </c>
      <c r="H59" s="16">
        <v>0.51928004000000005</v>
      </c>
      <c r="I59" s="14">
        <v>0</v>
      </c>
      <c r="J59" s="16">
        <v>0</v>
      </c>
      <c r="K59" s="14" t="s">
        <v>582</v>
      </c>
      <c r="L59" s="16" t="s">
        <v>582</v>
      </c>
      <c r="M59" s="14">
        <v>0</v>
      </c>
      <c r="N59" s="16">
        <v>0</v>
      </c>
      <c r="O59" s="14">
        <v>0</v>
      </c>
      <c r="P59" s="16">
        <v>0</v>
      </c>
      <c r="Q59" s="14">
        <v>0</v>
      </c>
      <c r="R59" s="16">
        <v>0</v>
      </c>
    </row>
    <row r="60" spans="1:18" x14ac:dyDescent="0.25">
      <c r="A60" s="11" t="s">
        <v>530</v>
      </c>
      <c r="B60" s="13">
        <v>4546</v>
      </c>
      <c r="C60" s="14">
        <f t="shared" si="1"/>
        <v>0</v>
      </c>
      <c r="D60" s="15">
        <v>4546</v>
      </c>
      <c r="E60" s="14">
        <v>53.505136640000003</v>
      </c>
      <c r="F60" s="16">
        <v>1.43941477</v>
      </c>
      <c r="G60" s="14">
        <v>46.494863359999997</v>
      </c>
      <c r="H60" s="16">
        <v>1.43941477</v>
      </c>
      <c r="I60" s="14">
        <v>0</v>
      </c>
      <c r="J60" s="16">
        <v>0</v>
      </c>
      <c r="K60" s="14" t="s">
        <v>582</v>
      </c>
      <c r="L60" s="16" t="s">
        <v>582</v>
      </c>
      <c r="M60" s="14">
        <v>0</v>
      </c>
      <c r="N60" s="16">
        <v>0</v>
      </c>
      <c r="O60" s="14">
        <v>0</v>
      </c>
      <c r="P60" s="16">
        <v>0</v>
      </c>
      <c r="Q60" s="14">
        <v>0</v>
      </c>
      <c r="R60" s="16">
        <v>0</v>
      </c>
    </row>
    <row r="61" spans="1:18" x14ac:dyDescent="0.25">
      <c r="A61" s="11" t="s">
        <v>531</v>
      </c>
      <c r="B61" s="13">
        <v>6525</v>
      </c>
      <c r="C61" s="14">
        <f t="shared" si="1"/>
        <v>0</v>
      </c>
      <c r="D61" s="15">
        <v>6525</v>
      </c>
      <c r="E61" s="14">
        <v>49.25052582</v>
      </c>
      <c r="F61" s="16">
        <v>0.64872236999999999</v>
      </c>
      <c r="G61" s="14">
        <v>50.74947418</v>
      </c>
      <c r="H61" s="16">
        <v>0.64872236999999999</v>
      </c>
      <c r="I61" s="14">
        <v>0</v>
      </c>
      <c r="J61" s="16">
        <v>0</v>
      </c>
      <c r="K61" s="14" t="s">
        <v>582</v>
      </c>
      <c r="L61" s="16" t="s">
        <v>582</v>
      </c>
      <c r="M61" s="14">
        <v>0</v>
      </c>
      <c r="N61" s="16">
        <v>0</v>
      </c>
      <c r="O61" s="14">
        <v>0</v>
      </c>
      <c r="P61" s="16">
        <v>0</v>
      </c>
      <c r="Q61" s="14">
        <v>0</v>
      </c>
      <c r="R61" s="16">
        <v>0</v>
      </c>
    </row>
    <row r="62" spans="1:18" x14ac:dyDescent="0.25">
      <c r="A62" s="11" t="s">
        <v>532</v>
      </c>
      <c r="B62" s="13">
        <v>4476</v>
      </c>
      <c r="C62" s="14">
        <f t="shared" si="1"/>
        <v>0</v>
      </c>
      <c r="D62" s="15">
        <v>4476</v>
      </c>
      <c r="E62" s="14">
        <v>49.811185049999999</v>
      </c>
      <c r="F62" s="16">
        <v>0.25166191999999998</v>
      </c>
      <c r="G62" s="14">
        <v>50.188814950000001</v>
      </c>
      <c r="H62" s="16">
        <v>0.25166191999999998</v>
      </c>
      <c r="I62" s="14">
        <v>0</v>
      </c>
      <c r="J62" s="16">
        <v>0</v>
      </c>
      <c r="K62" s="14" t="s">
        <v>582</v>
      </c>
      <c r="L62" s="16" t="s">
        <v>582</v>
      </c>
      <c r="M62" s="14">
        <v>0</v>
      </c>
      <c r="N62" s="16">
        <v>0</v>
      </c>
      <c r="O62" s="14">
        <v>0</v>
      </c>
      <c r="P62" s="16">
        <v>0</v>
      </c>
      <c r="Q62" s="14">
        <v>0</v>
      </c>
      <c r="R62" s="16">
        <v>0</v>
      </c>
    </row>
    <row r="63" spans="1:18" x14ac:dyDescent="0.25">
      <c r="A63" s="11" t="s">
        <v>533</v>
      </c>
      <c r="B63" s="13">
        <v>5324</v>
      </c>
      <c r="C63" s="14">
        <f t="shared" si="1"/>
        <v>0</v>
      </c>
      <c r="D63" s="15">
        <v>5324</v>
      </c>
      <c r="E63" s="14">
        <v>47.276003060000001</v>
      </c>
      <c r="F63" s="16">
        <v>0.27280969999999999</v>
      </c>
      <c r="G63" s="14">
        <v>52.723996939999999</v>
      </c>
      <c r="H63" s="16">
        <v>0.27280969999999999</v>
      </c>
      <c r="I63" s="14">
        <v>0</v>
      </c>
      <c r="J63" s="16">
        <v>0</v>
      </c>
      <c r="K63" s="14" t="s">
        <v>582</v>
      </c>
      <c r="L63" s="16" t="s">
        <v>582</v>
      </c>
      <c r="M63" s="14">
        <v>0</v>
      </c>
      <c r="N63" s="16">
        <v>0</v>
      </c>
      <c r="O63" s="14">
        <v>0</v>
      </c>
      <c r="P63" s="16">
        <v>0</v>
      </c>
      <c r="Q63" s="14">
        <v>0</v>
      </c>
      <c r="R63" s="16">
        <v>0</v>
      </c>
    </row>
    <row r="64" spans="1:18" x14ac:dyDescent="0.25">
      <c r="A64" s="11" t="s">
        <v>534</v>
      </c>
      <c r="B64" s="13">
        <v>3634</v>
      </c>
      <c r="C64" s="14">
        <f t="shared" si="1"/>
        <v>0</v>
      </c>
      <c r="D64" s="15">
        <v>3634</v>
      </c>
      <c r="E64" s="14">
        <v>49.245594009999998</v>
      </c>
      <c r="F64" s="16">
        <v>0.13636291</v>
      </c>
      <c r="G64" s="14">
        <v>50.754405990000002</v>
      </c>
      <c r="H64" s="16">
        <v>0.13636291</v>
      </c>
      <c r="I64" s="14">
        <v>0</v>
      </c>
      <c r="J64" s="16">
        <v>0</v>
      </c>
      <c r="K64" s="14" t="s">
        <v>582</v>
      </c>
      <c r="L64" s="16" t="s">
        <v>582</v>
      </c>
      <c r="M64" s="14">
        <v>0</v>
      </c>
      <c r="N64" s="16">
        <v>0</v>
      </c>
      <c r="O64" s="14">
        <v>0</v>
      </c>
      <c r="P64" s="16">
        <v>0</v>
      </c>
      <c r="Q64" s="14">
        <v>0</v>
      </c>
      <c r="R64" s="16">
        <v>0</v>
      </c>
    </row>
    <row r="65" spans="1:18" x14ac:dyDescent="0.25">
      <c r="A65" s="11" t="s">
        <v>535</v>
      </c>
      <c r="B65" s="13">
        <v>5325</v>
      </c>
      <c r="C65" s="14">
        <f t="shared" si="1"/>
        <v>0</v>
      </c>
      <c r="D65" s="15">
        <v>5325</v>
      </c>
      <c r="E65" s="14">
        <v>49.788507250000002</v>
      </c>
      <c r="F65" s="16">
        <v>0.83194663000000002</v>
      </c>
      <c r="G65" s="14">
        <v>50.211492749999998</v>
      </c>
      <c r="H65" s="16">
        <v>0.83194663000000002</v>
      </c>
      <c r="I65" s="14">
        <v>0</v>
      </c>
      <c r="J65" s="16">
        <v>0</v>
      </c>
      <c r="K65" s="14" t="s">
        <v>582</v>
      </c>
      <c r="L65" s="16" t="s">
        <v>582</v>
      </c>
      <c r="M65" s="14">
        <v>0</v>
      </c>
      <c r="N65" s="16">
        <v>0</v>
      </c>
      <c r="O65" s="14">
        <v>0</v>
      </c>
      <c r="P65" s="16">
        <v>0</v>
      </c>
      <c r="Q65" s="14">
        <v>0</v>
      </c>
      <c r="R65" s="16">
        <v>0</v>
      </c>
    </row>
    <row r="66" spans="1:18" x14ac:dyDescent="0.25">
      <c r="A66" s="11" t="s">
        <v>536</v>
      </c>
      <c r="B66" s="13">
        <v>5665</v>
      </c>
      <c r="C66" s="14">
        <f t="shared" si="1"/>
        <v>0</v>
      </c>
      <c r="D66" s="15">
        <v>5665</v>
      </c>
      <c r="E66" s="14">
        <v>48.875934909999998</v>
      </c>
      <c r="F66" s="16">
        <v>0.23351575999999999</v>
      </c>
      <c r="G66" s="14">
        <v>51.124065090000002</v>
      </c>
      <c r="H66" s="16">
        <v>0.23351575999999999</v>
      </c>
      <c r="I66" s="14">
        <v>0</v>
      </c>
      <c r="J66" s="16">
        <v>0</v>
      </c>
      <c r="K66" s="14" t="s">
        <v>582</v>
      </c>
      <c r="L66" s="16" t="s">
        <v>582</v>
      </c>
      <c r="M66" s="14">
        <v>0</v>
      </c>
      <c r="N66" s="16">
        <v>0</v>
      </c>
      <c r="O66" s="14">
        <v>0</v>
      </c>
      <c r="P66" s="16">
        <v>0</v>
      </c>
      <c r="Q66" s="14">
        <v>0</v>
      </c>
      <c r="R66" s="16">
        <v>0</v>
      </c>
    </row>
    <row r="67" spans="1:18" x14ac:dyDescent="0.25">
      <c r="A67" s="11" t="s">
        <v>537</v>
      </c>
      <c r="B67" s="13">
        <v>6971</v>
      </c>
      <c r="C67" s="14">
        <f t="shared" si="1"/>
        <v>0</v>
      </c>
      <c r="D67" s="15">
        <v>6971</v>
      </c>
      <c r="E67" s="14">
        <v>49.760428529999999</v>
      </c>
      <c r="F67" s="16">
        <v>1.17652457</v>
      </c>
      <c r="G67" s="14">
        <v>50.239571470000001</v>
      </c>
      <c r="H67" s="16">
        <v>1.17652457</v>
      </c>
      <c r="I67" s="14">
        <v>0</v>
      </c>
      <c r="J67" s="16">
        <v>0</v>
      </c>
      <c r="K67" s="14" t="s">
        <v>582</v>
      </c>
      <c r="L67" s="16" t="s">
        <v>582</v>
      </c>
      <c r="M67" s="14">
        <v>0</v>
      </c>
      <c r="N67" s="16">
        <v>0</v>
      </c>
      <c r="O67" s="14">
        <v>0</v>
      </c>
      <c r="P67" s="16">
        <v>0</v>
      </c>
      <c r="Q67" s="14">
        <v>0</v>
      </c>
      <c r="R67" s="16">
        <v>0</v>
      </c>
    </row>
    <row r="68" spans="1:18" x14ac:dyDescent="0.25">
      <c r="A68" s="11" t="s">
        <v>538</v>
      </c>
      <c r="B68" s="13">
        <v>12083</v>
      </c>
      <c r="C68" s="14">
        <f t="shared" si="1"/>
        <v>0</v>
      </c>
      <c r="D68" s="15">
        <v>12083</v>
      </c>
      <c r="E68" s="14">
        <v>48.811875100000002</v>
      </c>
      <c r="F68" s="16">
        <v>0.12700454</v>
      </c>
      <c r="G68" s="14">
        <v>51.188124899999998</v>
      </c>
      <c r="H68" s="16">
        <v>0.12700454</v>
      </c>
      <c r="I68" s="14">
        <v>0</v>
      </c>
      <c r="J68" s="16">
        <v>0</v>
      </c>
      <c r="K68" s="14" t="s">
        <v>582</v>
      </c>
      <c r="L68" s="16" t="s">
        <v>582</v>
      </c>
      <c r="M68" s="14">
        <v>0</v>
      </c>
      <c r="N68" s="16">
        <v>0</v>
      </c>
      <c r="O68" s="14">
        <v>0</v>
      </c>
      <c r="P68" s="16">
        <v>0</v>
      </c>
      <c r="Q68" s="14">
        <v>0</v>
      </c>
      <c r="R68" s="16">
        <v>0</v>
      </c>
    </row>
    <row r="69" spans="1:18" x14ac:dyDescent="0.25">
      <c r="A69" s="11" t="s">
        <v>539</v>
      </c>
      <c r="B69" s="13">
        <v>4876</v>
      </c>
      <c r="C69" s="14">
        <f t="shared" si="1"/>
        <v>0</v>
      </c>
      <c r="D69" s="15">
        <v>4876</v>
      </c>
      <c r="E69" s="14">
        <v>50.236230339999999</v>
      </c>
      <c r="F69" s="16">
        <v>1.0459766399999999</v>
      </c>
      <c r="G69" s="14">
        <v>49.763769660000001</v>
      </c>
      <c r="H69" s="16">
        <v>1.0459766399999999</v>
      </c>
      <c r="I69" s="14">
        <v>0</v>
      </c>
      <c r="J69" s="16">
        <v>0</v>
      </c>
      <c r="K69" s="14" t="s">
        <v>582</v>
      </c>
      <c r="L69" s="16" t="s">
        <v>582</v>
      </c>
      <c r="M69" s="14">
        <v>0</v>
      </c>
      <c r="N69" s="16">
        <v>0</v>
      </c>
      <c r="O69" s="14">
        <v>0</v>
      </c>
      <c r="P69" s="16">
        <v>0</v>
      </c>
      <c r="Q69" s="14">
        <v>0</v>
      </c>
      <c r="R69" s="16">
        <v>0</v>
      </c>
    </row>
    <row r="70" spans="1:18" x14ac:dyDescent="0.25">
      <c r="A70" s="11" t="s">
        <v>540</v>
      </c>
      <c r="B70" s="13">
        <v>6036</v>
      </c>
      <c r="C70" s="14">
        <f t="shared" si="1"/>
        <v>0</v>
      </c>
      <c r="D70" s="15">
        <v>6036</v>
      </c>
      <c r="E70" s="14">
        <v>50.76220575</v>
      </c>
      <c r="F70" s="16">
        <v>0.86820724999999999</v>
      </c>
      <c r="G70" s="14">
        <v>49.23779425</v>
      </c>
      <c r="H70" s="16">
        <v>0.86820724999999999</v>
      </c>
      <c r="I70" s="14">
        <v>0</v>
      </c>
      <c r="J70" s="16">
        <v>0</v>
      </c>
      <c r="K70" s="14" t="s">
        <v>582</v>
      </c>
      <c r="L70" s="16" t="s">
        <v>582</v>
      </c>
      <c r="M70" s="14">
        <v>0</v>
      </c>
      <c r="N70" s="16">
        <v>0</v>
      </c>
      <c r="O70" s="14">
        <v>0</v>
      </c>
      <c r="P70" s="16">
        <v>0</v>
      </c>
      <c r="Q70" s="14">
        <v>0</v>
      </c>
      <c r="R70" s="16">
        <v>0</v>
      </c>
    </row>
    <row r="71" spans="1:18" x14ac:dyDescent="0.25">
      <c r="A71" s="11" t="s">
        <v>541</v>
      </c>
      <c r="B71" s="13">
        <v>6115</v>
      </c>
      <c r="C71" s="14">
        <f t="shared" si="1"/>
        <v>0</v>
      </c>
      <c r="D71" s="15">
        <v>6115</v>
      </c>
      <c r="E71" s="14">
        <v>48.336651029999999</v>
      </c>
      <c r="F71" s="16">
        <v>0.34738293999999997</v>
      </c>
      <c r="G71" s="14">
        <v>51.663348970000001</v>
      </c>
      <c r="H71" s="16">
        <v>0.34738293999999997</v>
      </c>
      <c r="I71" s="14">
        <v>0</v>
      </c>
      <c r="J71" s="16">
        <v>0</v>
      </c>
      <c r="K71" s="14" t="s">
        <v>582</v>
      </c>
      <c r="L71" s="16" t="s">
        <v>582</v>
      </c>
      <c r="M71" s="14">
        <v>0</v>
      </c>
      <c r="N71" s="16">
        <v>0</v>
      </c>
      <c r="O71" s="14">
        <v>0</v>
      </c>
      <c r="P71" s="16">
        <v>0</v>
      </c>
      <c r="Q71" s="14">
        <v>0</v>
      </c>
      <c r="R71" s="16">
        <v>0</v>
      </c>
    </row>
    <row r="72" spans="1:18" x14ac:dyDescent="0.25">
      <c r="A72" s="11" t="s">
        <v>542</v>
      </c>
      <c r="B72" s="13">
        <v>7708</v>
      </c>
      <c r="C72" s="14">
        <f t="shared" si="1"/>
        <v>0</v>
      </c>
      <c r="D72" s="15">
        <v>7708</v>
      </c>
      <c r="E72" s="14">
        <v>49.44460394</v>
      </c>
      <c r="F72" s="16">
        <v>1.5714258400000001</v>
      </c>
      <c r="G72" s="14">
        <v>50.55539606</v>
      </c>
      <c r="H72" s="16">
        <v>1.5714258400000001</v>
      </c>
      <c r="I72" s="14">
        <v>0</v>
      </c>
      <c r="J72" s="16">
        <v>0</v>
      </c>
      <c r="K72" s="14" t="s">
        <v>582</v>
      </c>
      <c r="L72" s="16" t="s">
        <v>582</v>
      </c>
      <c r="M72" s="14">
        <v>0</v>
      </c>
      <c r="N72" s="16">
        <v>0</v>
      </c>
      <c r="O72" s="14">
        <v>0</v>
      </c>
      <c r="P72" s="16">
        <v>0</v>
      </c>
      <c r="Q72" s="14">
        <v>0</v>
      </c>
      <c r="R72" s="16">
        <v>0</v>
      </c>
    </row>
    <row r="73" spans="1:18" x14ac:dyDescent="0.25">
      <c r="A73" s="11" t="s">
        <v>543</v>
      </c>
      <c r="B73" s="13">
        <v>8249</v>
      </c>
      <c r="C73" s="14">
        <f t="shared" si="1"/>
        <v>0</v>
      </c>
      <c r="D73" s="15">
        <v>8249</v>
      </c>
      <c r="E73" s="14">
        <v>56.655459899999997</v>
      </c>
      <c r="F73" s="16">
        <v>1.40728999</v>
      </c>
      <c r="G73" s="14">
        <v>43.344540100000003</v>
      </c>
      <c r="H73" s="16">
        <v>1.40728999</v>
      </c>
      <c r="I73" s="14">
        <v>0</v>
      </c>
      <c r="J73" s="16">
        <v>0</v>
      </c>
      <c r="K73" s="14" t="s">
        <v>582</v>
      </c>
      <c r="L73" s="16" t="s">
        <v>582</v>
      </c>
      <c r="M73" s="14">
        <v>0</v>
      </c>
      <c r="N73" s="16">
        <v>0</v>
      </c>
      <c r="O73" s="14">
        <v>0</v>
      </c>
      <c r="P73" s="16">
        <v>0</v>
      </c>
      <c r="Q73" s="14">
        <v>0</v>
      </c>
      <c r="R73" s="16">
        <v>0</v>
      </c>
    </row>
    <row r="74" spans="1:18" x14ac:dyDescent="0.25">
      <c r="A74" s="11" t="s">
        <v>544</v>
      </c>
      <c r="B74" s="13">
        <v>4692</v>
      </c>
      <c r="C74" s="14">
        <f t="shared" si="1"/>
        <v>0</v>
      </c>
      <c r="D74" s="15">
        <v>4692</v>
      </c>
      <c r="E74" s="14">
        <v>50.632983840000001</v>
      </c>
      <c r="F74" s="16">
        <v>0.31974759000000003</v>
      </c>
      <c r="G74" s="14">
        <v>49.367016159999999</v>
      </c>
      <c r="H74" s="16">
        <v>0.31974759000000003</v>
      </c>
      <c r="I74" s="14">
        <v>0</v>
      </c>
      <c r="J74" s="16">
        <v>0</v>
      </c>
      <c r="K74" s="14" t="s">
        <v>582</v>
      </c>
      <c r="L74" s="16" t="s">
        <v>582</v>
      </c>
      <c r="M74" s="14">
        <v>0</v>
      </c>
      <c r="N74" s="16">
        <v>0</v>
      </c>
      <c r="O74" s="14">
        <v>0</v>
      </c>
      <c r="P74" s="16">
        <v>0</v>
      </c>
      <c r="Q74" s="14">
        <v>0</v>
      </c>
      <c r="R74" s="16">
        <v>0</v>
      </c>
    </row>
    <row r="75" spans="1:18" x14ac:dyDescent="0.25">
      <c r="A75" s="11" t="s">
        <v>545</v>
      </c>
      <c r="B75" s="13">
        <v>5375</v>
      </c>
      <c r="C75" s="14">
        <f t="shared" si="1"/>
        <v>0</v>
      </c>
      <c r="D75" s="15">
        <v>5375</v>
      </c>
      <c r="E75" s="14">
        <v>53.65921127</v>
      </c>
      <c r="F75" s="16">
        <v>0.60358012000000005</v>
      </c>
      <c r="G75" s="14">
        <v>46.34078873</v>
      </c>
      <c r="H75" s="16">
        <v>0.60358012000000005</v>
      </c>
      <c r="I75" s="14">
        <v>0</v>
      </c>
      <c r="J75" s="16">
        <v>0</v>
      </c>
      <c r="K75" s="14" t="s">
        <v>582</v>
      </c>
      <c r="L75" s="16" t="s">
        <v>582</v>
      </c>
      <c r="M75" s="14">
        <v>0</v>
      </c>
      <c r="N75" s="16">
        <v>0</v>
      </c>
      <c r="O75" s="14">
        <v>0</v>
      </c>
      <c r="P75" s="16">
        <v>0</v>
      </c>
      <c r="Q75" s="14">
        <v>0</v>
      </c>
      <c r="R75" s="16">
        <v>0</v>
      </c>
    </row>
    <row r="76" spans="1:18" x14ac:dyDescent="0.25">
      <c r="A76" s="11" t="s">
        <v>546</v>
      </c>
      <c r="B76" s="13">
        <v>14167</v>
      </c>
      <c r="C76" s="14">
        <f t="shared" si="1"/>
        <v>0</v>
      </c>
      <c r="D76" s="15">
        <v>14167</v>
      </c>
      <c r="E76" s="14">
        <v>50.689716439999998</v>
      </c>
      <c r="F76" s="16">
        <v>1.7132580399999999</v>
      </c>
      <c r="G76" s="14">
        <v>49.310283560000002</v>
      </c>
      <c r="H76" s="16">
        <v>1.7132580399999999</v>
      </c>
      <c r="I76" s="14">
        <v>0</v>
      </c>
      <c r="J76" s="16">
        <v>0</v>
      </c>
      <c r="K76" s="14" t="s">
        <v>582</v>
      </c>
      <c r="L76" s="16" t="s">
        <v>582</v>
      </c>
      <c r="M76" s="14">
        <v>0</v>
      </c>
      <c r="N76" s="16">
        <v>0</v>
      </c>
      <c r="O76" s="14">
        <v>0</v>
      </c>
      <c r="P76" s="16">
        <v>0</v>
      </c>
      <c r="Q76" s="14">
        <v>0</v>
      </c>
      <c r="R76" s="16">
        <v>0</v>
      </c>
    </row>
    <row r="77" spans="1:18" x14ac:dyDescent="0.25">
      <c r="A77" s="11" t="s">
        <v>547</v>
      </c>
      <c r="B77" s="13">
        <v>6062</v>
      </c>
      <c r="C77" s="14">
        <f t="shared" si="1"/>
        <v>0</v>
      </c>
      <c r="D77" s="15">
        <v>6062</v>
      </c>
      <c r="E77" s="14">
        <v>52.407421530000001</v>
      </c>
      <c r="F77" s="16">
        <v>0.70534218999999998</v>
      </c>
      <c r="G77" s="14">
        <v>47.592578469999999</v>
      </c>
      <c r="H77" s="16">
        <v>0.70534218999999998</v>
      </c>
      <c r="I77" s="14">
        <v>0</v>
      </c>
      <c r="J77" s="16">
        <v>0</v>
      </c>
      <c r="K77" s="14" t="s">
        <v>582</v>
      </c>
      <c r="L77" s="16" t="s">
        <v>582</v>
      </c>
      <c r="M77" s="14">
        <v>0</v>
      </c>
      <c r="N77" s="16">
        <v>0</v>
      </c>
      <c r="O77" s="14">
        <v>0</v>
      </c>
      <c r="P77" s="16">
        <v>0</v>
      </c>
      <c r="Q77" s="14">
        <v>0</v>
      </c>
      <c r="R77" s="16">
        <v>0</v>
      </c>
    </row>
    <row r="78" spans="1:18" x14ac:dyDescent="0.25">
      <c r="A78" s="11" t="s">
        <v>548</v>
      </c>
      <c r="B78" s="13">
        <v>5826</v>
      </c>
      <c r="C78" s="14">
        <f t="shared" si="1"/>
        <v>0</v>
      </c>
      <c r="D78" s="15">
        <v>5826</v>
      </c>
      <c r="E78" s="14">
        <v>51.174011120000003</v>
      </c>
      <c r="F78" s="16">
        <v>0.93319134999999998</v>
      </c>
      <c r="G78" s="14">
        <v>48.825988879999997</v>
      </c>
      <c r="H78" s="16">
        <v>0.93319134999999998</v>
      </c>
      <c r="I78" s="14">
        <v>0</v>
      </c>
      <c r="J78" s="16">
        <v>0</v>
      </c>
      <c r="K78" s="14" t="s">
        <v>582</v>
      </c>
      <c r="L78" s="16" t="s">
        <v>582</v>
      </c>
      <c r="M78" s="14">
        <v>0</v>
      </c>
      <c r="N78" s="16">
        <v>0</v>
      </c>
      <c r="O78" s="14">
        <v>0</v>
      </c>
      <c r="P78" s="16">
        <v>0</v>
      </c>
      <c r="Q78" s="14">
        <v>0</v>
      </c>
      <c r="R78" s="16">
        <v>0</v>
      </c>
    </row>
    <row r="79" spans="1:18" ht="24.95" customHeight="1" x14ac:dyDescent="0.25">
      <c r="A79" s="11" t="s">
        <v>549</v>
      </c>
      <c r="B79" s="13">
        <v>1657</v>
      </c>
      <c r="C79" s="14">
        <f t="shared" si="1"/>
        <v>0</v>
      </c>
      <c r="D79" s="15">
        <v>1657</v>
      </c>
      <c r="E79" s="14">
        <v>51.773844220000001</v>
      </c>
      <c r="F79" s="16">
        <v>2.4804342099999999</v>
      </c>
      <c r="G79" s="14">
        <v>48.226155779999999</v>
      </c>
      <c r="H79" s="16">
        <v>2.4804342099999999</v>
      </c>
      <c r="I79" s="14">
        <v>0</v>
      </c>
      <c r="J79" s="16">
        <v>0</v>
      </c>
      <c r="K79" s="14" t="s">
        <v>582</v>
      </c>
      <c r="L79" s="16" t="s">
        <v>582</v>
      </c>
      <c r="M79" s="14">
        <v>0</v>
      </c>
      <c r="N79" s="16">
        <v>0</v>
      </c>
      <c r="O79" s="14">
        <v>0</v>
      </c>
      <c r="P79" s="16">
        <v>0</v>
      </c>
      <c r="Q79" s="14">
        <v>0</v>
      </c>
      <c r="R79" s="16">
        <v>0</v>
      </c>
    </row>
    <row r="80" spans="1:18" x14ac:dyDescent="0.25">
      <c r="A80" s="11" t="s">
        <v>550</v>
      </c>
      <c r="B80" s="13">
        <v>7841</v>
      </c>
      <c r="C80" s="14">
        <f t="shared" si="1"/>
        <v>0</v>
      </c>
      <c r="D80" s="15">
        <v>7841</v>
      </c>
      <c r="E80" s="14">
        <v>48.339759260000001</v>
      </c>
      <c r="F80" s="16">
        <v>0.85959163000000005</v>
      </c>
      <c r="G80" s="14">
        <v>51.660240739999999</v>
      </c>
      <c r="H80" s="16">
        <v>0.85959163000000005</v>
      </c>
      <c r="I80" s="14">
        <v>0</v>
      </c>
      <c r="J80" s="16">
        <v>0</v>
      </c>
      <c r="K80" s="14" t="s">
        <v>582</v>
      </c>
      <c r="L80" s="16" t="s">
        <v>582</v>
      </c>
      <c r="M80" s="14">
        <v>0</v>
      </c>
      <c r="N80" s="16">
        <v>0</v>
      </c>
      <c r="O80" s="14">
        <v>0</v>
      </c>
      <c r="P80" s="16">
        <v>0</v>
      </c>
      <c r="Q80" s="14">
        <v>0</v>
      </c>
      <c r="R80" s="16">
        <v>0</v>
      </c>
    </row>
    <row r="81" spans="1:18" x14ac:dyDescent="0.25">
      <c r="A81" s="19" t="s">
        <v>551</v>
      </c>
      <c r="B81" s="13">
        <v>8861</v>
      </c>
      <c r="C81" s="14">
        <f t="shared" si="1"/>
        <v>0</v>
      </c>
      <c r="D81" s="15">
        <v>8861</v>
      </c>
      <c r="E81" s="14">
        <v>52.67976221</v>
      </c>
      <c r="F81" s="16">
        <v>0.72439494999999998</v>
      </c>
      <c r="G81" s="14">
        <v>47.32023779</v>
      </c>
      <c r="H81" s="16">
        <v>0.72439494999999998</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586</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587</v>
      </c>
      <c r="F4" s="22"/>
      <c r="G4" s="21" t="s">
        <v>588</v>
      </c>
      <c r="H4" s="22"/>
      <c r="I4" s="21" t="s">
        <v>589</v>
      </c>
      <c r="J4" s="22"/>
      <c r="K4" s="21" t="s">
        <v>590</v>
      </c>
      <c r="L4" s="22"/>
      <c r="M4" s="21" t="s">
        <v>591</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(343/B7*100)</f>
        <v>2.3606331727460428</v>
      </c>
      <c r="D7" s="15">
        <v>14187</v>
      </c>
      <c r="E7" s="14">
        <v>64.541445359999997</v>
      </c>
      <c r="F7" s="16">
        <v>0.61525463999999996</v>
      </c>
      <c r="G7" s="14">
        <v>9.3414962199999998</v>
      </c>
      <c r="H7" s="16">
        <v>0.23365801999999999</v>
      </c>
      <c r="I7" s="14">
        <v>17.045860619999999</v>
      </c>
      <c r="J7" s="16">
        <v>0.44895576999999998</v>
      </c>
      <c r="K7" s="14">
        <v>4.2699644699999997</v>
      </c>
      <c r="L7" s="16">
        <v>0.20842363999999999</v>
      </c>
      <c r="M7" s="14">
        <v>0.97542498</v>
      </c>
      <c r="N7" s="16">
        <v>0.10634568</v>
      </c>
      <c r="O7" s="14">
        <v>0</v>
      </c>
      <c r="P7" s="16">
        <v>0</v>
      </c>
      <c r="Q7" s="14" t="s">
        <v>582</v>
      </c>
      <c r="R7" s="16" t="s">
        <v>582</v>
      </c>
      <c r="S7" s="14">
        <v>0</v>
      </c>
      <c r="T7" s="16">
        <v>0</v>
      </c>
      <c r="U7" s="14">
        <v>0</v>
      </c>
      <c r="V7" s="16">
        <v>0</v>
      </c>
      <c r="W7" s="14">
        <v>3.82580835</v>
      </c>
      <c r="X7" s="16">
        <v>0.23321409000000001</v>
      </c>
    </row>
    <row r="8" spans="1:24" x14ac:dyDescent="0.25">
      <c r="A8" s="11" t="s">
        <v>478</v>
      </c>
      <c r="B8" s="13">
        <v>7007</v>
      </c>
      <c r="C8" s="14">
        <f>(20/B8*100)</f>
        <v>0.28542885685742825</v>
      </c>
      <c r="D8" s="15">
        <v>6987</v>
      </c>
      <c r="E8" s="14">
        <v>39.920166000000002</v>
      </c>
      <c r="F8" s="16">
        <v>0.82328672000000003</v>
      </c>
      <c r="G8" s="14">
        <v>46.281327949999998</v>
      </c>
      <c r="H8" s="16">
        <v>0.88022584000000004</v>
      </c>
      <c r="I8" s="14">
        <v>6.5907101199999998</v>
      </c>
      <c r="J8" s="16">
        <v>0.39211287</v>
      </c>
      <c r="K8" s="14">
        <v>1.5296797200000001</v>
      </c>
      <c r="L8" s="16">
        <v>0.18586578000000001</v>
      </c>
      <c r="M8" s="14">
        <v>1.6021280099999999</v>
      </c>
      <c r="N8" s="16">
        <v>0.17248214000000001</v>
      </c>
      <c r="O8" s="14">
        <v>0</v>
      </c>
      <c r="P8" s="16">
        <v>0</v>
      </c>
      <c r="Q8" s="14" t="s">
        <v>582</v>
      </c>
      <c r="R8" s="16" t="s">
        <v>582</v>
      </c>
      <c r="S8" s="14">
        <v>0</v>
      </c>
      <c r="T8" s="16">
        <v>0</v>
      </c>
      <c r="U8" s="14">
        <v>0</v>
      </c>
      <c r="V8" s="16">
        <v>0</v>
      </c>
      <c r="W8" s="14">
        <v>4.0759882000000003</v>
      </c>
      <c r="X8" s="16">
        <v>0.30987671</v>
      </c>
    </row>
    <row r="9" spans="1:24" x14ac:dyDescent="0.25">
      <c r="A9" s="11" t="s">
        <v>479</v>
      </c>
      <c r="B9" s="13">
        <v>9651</v>
      </c>
      <c r="C9" s="14">
        <f>(76/B9*100)</f>
        <v>0.7874831623665941</v>
      </c>
      <c r="D9" s="15">
        <v>9575</v>
      </c>
      <c r="E9" s="14">
        <v>59.112788309999999</v>
      </c>
      <c r="F9" s="16">
        <v>0.80097512000000004</v>
      </c>
      <c r="G9" s="14">
        <v>21.120740099999999</v>
      </c>
      <c r="H9" s="16">
        <v>0.54076398999999997</v>
      </c>
      <c r="I9" s="14">
        <v>9.1680609900000007</v>
      </c>
      <c r="J9" s="16">
        <v>0.36579035999999998</v>
      </c>
      <c r="K9" s="14">
        <v>2.4508514799999999</v>
      </c>
      <c r="L9" s="16">
        <v>0.23206154000000001</v>
      </c>
      <c r="M9" s="14">
        <v>2.5526784500000002</v>
      </c>
      <c r="N9" s="16">
        <v>0.20904969000000001</v>
      </c>
      <c r="O9" s="14">
        <v>0</v>
      </c>
      <c r="P9" s="16">
        <v>0</v>
      </c>
      <c r="Q9" s="14" t="s">
        <v>582</v>
      </c>
      <c r="R9" s="16" t="s">
        <v>582</v>
      </c>
      <c r="S9" s="14">
        <v>0</v>
      </c>
      <c r="T9" s="16">
        <v>0</v>
      </c>
      <c r="U9" s="14">
        <v>0</v>
      </c>
      <c r="V9" s="16">
        <v>0</v>
      </c>
      <c r="W9" s="14">
        <v>5.5948806700000002</v>
      </c>
      <c r="X9" s="16">
        <v>0.30151720999999998</v>
      </c>
    </row>
    <row r="10" spans="1:24" x14ac:dyDescent="0.25">
      <c r="A10" s="11" t="s">
        <v>480</v>
      </c>
      <c r="B10" s="13">
        <v>20058</v>
      </c>
      <c r="C10" s="14">
        <f>(526/B10*100)</f>
        <v>2.6223950543424071</v>
      </c>
      <c r="D10" s="15">
        <v>19532</v>
      </c>
      <c r="E10" s="14">
        <v>88.636642289999998</v>
      </c>
      <c r="F10" s="16">
        <v>0.40874714000000001</v>
      </c>
      <c r="G10" s="14">
        <v>0</v>
      </c>
      <c r="H10" s="16">
        <v>0</v>
      </c>
      <c r="I10" s="14">
        <v>6.8487067899999996</v>
      </c>
      <c r="J10" s="16">
        <v>0.23616785000000001</v>
      </c>
      <c r="K10" s="14">
        <v>1.0415531</v>
      </c>
      <c r="L10" s="16">
        <v>0.11953621</v>
      </c>
      <c r="M10" s="14">
        <v>0.67387507000000002</v>
      </c>
      <c r="N10" s="16">
        <v>8.834098E-2</v>
      </c>
      <c r="O10" s="14">
        <v>0</v>
      </c>
      <c r="P10" s="16">
        <v>0</v>
      </c>
      <c r="Q10" s="14" t="s">
        <v>582</v>
      </c>
      <c r="R10" s="16" t="s">
        <v>582</v>
      </c>
      <c r="S10" s="14">
        <v>0</v>
      </c>
      <c r="T10" s="16">
        <v>0</v>
      </c>
      <c r="U10" s="14">
        <v>0</v>
      </c>
      <c r="V10" s="16">
        <v>0</v>
      </c>
      <c r="W10" s="14">
        <v>2.7992227500000002</v>
      </c>
      <c r="X10" s="16">
        <v>0.29198552999999999</v>
      </c>
    </row>
    <row r="11" spans="1:24" x14ac:dyDescent="0.25">
      <c r="A11" s="11" t="s">
        <v>481</v>
      </c>
      <c r="B11" s="13">
        <v>7053</v>
      </c>
      <c r="C11" s="14">
        <f>(45/B11*100)</f>
        <v>0.6380263717566993</v>
      </c>
      <c r="D11" s="15">
        <v>7008</v>
      </c>
      <c r="E11" s="14">
        <v>40.929158289999997</v>
      </c>
      <c r="F11" s="16">
        <v>0.90933898000000002</v>
      </c>
      <c r="G11" s="14">
        <v>27.723213470000001</v>
      </c>
      <c r="H11" s="16">
        <v>0.74862393000000005</v>
      </c>
      <c r="I11" s="14">
        <v>19.463503960000001</v>
      </c>
      <c r="J11" s="16">
        <v>0.72409069999999998</v>
      </c>
      <c r="K11" s="14">
        <v>3.9875404900000002</v>
      </c>
      <c r="L11" s="16">
        <v>0.37612119999999999</v>
      </c>
      <c r="M11" s="14">
        <v>2.9209033500000001</v>
      </c>
      <c r="N11" s="16">
        <v>0.26858595000000002</v>
      </c>
      <c r="O11" s="14">
        <v>0</v>
      </c>
      <c r="P11" s="16">
        <v>0</v>
      </c>
      <c r="Q11" s="14" t="s">
        <v>582</v>
      </c>
      <c r="R11" s="16" t="s">
        <v>582</v>
      </c>
      <c r="S11" s="14">
        <v>0</v>
      </c>
      <c r="T11" s="16">
        <v>0</v>
      </c>
      <c r="U11" s="14">
        <v>0</v>
      </c>
      <c r="V11" s="16">
        <v>0</v>
      </c>
      <c r="W11" s="14">
        <v>4.9756804499999996</v>
      </c>
      <c r="X11" s="16">
        <v>0.37096789000000002</v>
      </c>
    </row>
    <row r="12" spans="1:24" x14ac:dyDescent="0.25">
      <c r="A12" s="11" t="s">
        <v>482</v>
      </c>
      <c r="B12" s="13">
        <v>6894</v>
      </c>
      <c r="C12" s="14">
        <f>(0/B12*100)</f>
        <v>0</v>
      </c>
      <c r="D12" s="15">
        <v>6894</v>
      </c>
      <c r="E12" s="14">
        <v>55.489797930000002</v>
      </c>
      <c r="F12" s="16">
        <v>0.92721028000000005</v>
      </c>
      <c r="G12" s="14">
        <v>24.96004795</v>
      </c>
      <c r="H12" s="16">
        <v>0.78424084999999999</v>
      </c>
      <c r="I12" s="14">
        <v>6.0096636999999999</v>
      </c>
      <c r="J12" s="16">
        <v>0.38137628000000001</v>
      </c>
      <c r="K12" s="14">
        <v>4.1396854300000001</v>
      </c>
      <c r="L12" s="16">
        <v>0.37883429000000002</v>
      </c>
      <c r="M12" s="14">
        <v>0.21056140000000001</v>
      </c>
      <c r="N12" s="16">
        <v>6.9404430000000003E-2</v>
      </c>
      <c r="O12" s="14">
        <v>0</v>
      </c>
      <c r="P12" s="16">
        <v>0</v>
      </c>
      <c r="Q12" s="14" t="s">
        <v>582</v>
      </c>
      <c r="R12" s="16" t="s">
        <v>582</v>
      </c>
      <c r="S12" s="14">
        <v>0</v>
      </c>
      <c r="T12" s="16">
        <v>0</v>
      </c>
      <c r="U12" s="14">
        <v>0</v>
      </c>
      <c r="V12" s="16">
        <v>0</v>
      </c>
      <c r="W12" s="14">
        <v>9.1902435899999997</v>
      </c>
      <c r="X12" s="16">
        <v>0.48248643000000002</v>
      </c>
    </row>
    <row r="13" spans="1:24" x14ac:dyDescent="0.25">
      <c r="A13" s="11" t="s">
        <v>483</v>
      </c>
      <c r="B13" s="13">
        <v>7161</v>
      </c>
      <c r="C13" s="14">
        <f>(98/B13*100)</f>
        <v>1.3685239491691104</v>
      </c>
      <c r="D13" s="15">
        <v>7063</v>
      </c>
      <c r="E13" s="14">
        <v>57.643239989999998</v>
      </c>
      <c r="F13" s="16">
        <v>1.0733363199999999</v>
      </c>
      <c r="G13" s="14">
        <v>16.819928390000001</v>
      </c>
      <c r="H13" s="16">
        <v>0.53639658999999995</v>
      </c>
      <c r="I13" s="14">
        <v>21.941541229999999</v>
      </c>
      <c r="J13" s="16">
        <v>0.85544956000000005</v>
      </c>
      <c r="K13" s="14">
        <v>1.1738300500000001</v>
      </c>
      <c r="L13" s="16">
        <v>0.14996910999999999</v>
      </c>
      <c r="M13" s="14">
        <v>0.71377922000000005</v>
      </c>
      <c r="N13" s="16">
        <v>7.7828629999999996E-2</v>
      </c>
      <c r="O13" s="14">
        <v>0</v>
      </c>
      <c r="P13" s="16">
        <v>0</v>
      </c>
      <c r="Q13" s="14" t="s">
        <v>582</v>
      </c>
      <c r="R13" s="16" t="s">
        <v>582</v>
      </c>
      <c r="S13" s="14">
        <v>0</v>
      </c>
      <c r="T13" s="16">
        <v>0</v>
      </c>
      <c r="U13" s="14">
        <v>0</v>
      </c>
      <c r="V13" s="16">
        <v>0</v>
      </c>
      <c r="W13" s="14">
        <v>1.7076811199999999</v>
      </c>
      <c r="X13" s="16">
        <v>0.18354915999999999</v>
      </c>
    </row>
    <row r="14" spans="1:24" x14ac:dyDescent="0.25">
      <c r="A14" s="11" t="s">
        <v>484</v>
      </c>
      <c r="B14" s="13">
        <v>5587</v>
      </c>
      <c r="C14" s="14">
        <f>(74/B14*100)</f>
        <v>1.3245033112582782</v>
      </c>
      <c r="D14" s="15">
        <v>5513</v>
      </c>
      <c r="E14" s="14">
        <v>64.217541260000004</v>
      </c>
      <c r="F14" s="16">
        <v>0.80625590000000003</v>
      </c>
      <c r="G14" s="14">
        <v>19.791631689999999</v>
      </c>
      <c r="H14" s="16">
        <v>0.68660829000000001</v>
      </c>
      <c r="I14" s="14">
        <v>13.69311454</v>
      </c>
      <c r="J14" s="16">
        <v>0.56885562000000001</v>
      </c>
      <c r="K14" s="14">
        <v>1.0306862800000001</v>
      </c>
      <c r="L14" s="16">
        <v>0.14821276999999999</v>
      </c>
      <c r="M14" s="14">
        <v>8.5724179999999997E-2</v>
      </c>
      <c r="N14" s="16">
        <v>5.1198069999999998E-2</v>
      </c>
      <c r="O14" s="14">
        <v>0</v>
      </c>
      <c r="P14" s="16">
        <v>0</v>
      </c>
      <c r="Q14" s="14" t="s">
        <v>582</v>
      </c>
      <c r="R14" s="16" t="s">
        <v>582</v>
      </c>
      <c r="S14" s="14">
        <v>0</v>
      </c>
      <c r="T14" s="16">
        <v>0</v>
      </c>
      <c r="U14" s="14">
        <v>0</v>
      </c>
      <c r="V14" s="16">
        <v>0</v>
      </c>
      <c r="W14" s="14">
        <v>1.18130205</v>
      </c>
      <c r="X14" s="16">
        <v>0.21092954</v>
      </c>
    </row>
    <row r="15" spans="1:24" x14ac:dyDescent="0.25">
      <c r="A15" s="11" t="s">
        <v>485</v>
      </c>
      <c r="B15" s="13">
        <v>5882</v>
      </c>
      <c r="C15" s="14">
        <f>(52/B15*100)</f>
        <v>0.88405304318259093</v>
      </c>
      <c r="D15" s="15">
        <v>5830</v>
      </c>
      <c r="E15" s="14">
        <v>47.61824635</v>
      </c>
      <c r="F15" s="16">
        <v>1.0962284</v>
      </c>
      <c r="G15" s="14">
        <v>43.861827320000003</v>
      </c>
      <c r="H15" s="16">
        <v>0.94533385000000003</v>
      </c>
      <c r="I15" s="14">
        <v>4.9174720699999996</v>
      </c>
      <c r="J15" s="16">
        <v>0.34187635999999999</v>
      </c>
      <c r="K15" s="14">
        <v>1.6310179499999999</v>
      </c>
      <c r="L15" s="16">
        <v>0.18558157</v>
      </c>
      <c r="M15" s="14">
        <v>0.80952482999999997</v>
      </c>
      <c r="N15" s="16">
        <v>0.14933428000000001</v>
      </c>
      <c r="O15" s="14">
        <v>0</v>
      </c>
      <c r="P15" s="16">
        <v>0</v>
      </c>
      <c r="Q15" s="14" t="s">
        <v>582</v>
      </c>
      <c r="R15" s="16" t="s">
        <v>582</v>
      </c>
      <c r="S15" s="14">
        <v>0</v>
      </c>
      <c r="T15" s="16">
        <v>0</v>
      </c>
      <c r="U15" s="14">
        <v>0</v>
      </c>
      <c r="V15" s="16">
        <v>0</v>
      </c>
      <c r="W15" s="14">
        <v>1.1619114800000001</v>
      </c>
      <c r="X15" s="16">
        <v>0.17212558</v>
      </c>
    </row>
    <row r="16" spans="1:24" x14ac:dyDescent="0.25">
      <c r="A16" s="11" t="s">
        <v>486</v>
      </c>
      <c r="B16" s="13">
        <v>6108</v>
      </c>
      <c r="C16" s="14">
        <f>(98/B16*100)</f>
        <v>1.6044531761624099</v>
      </c>
      <c r="D16" s="15">
        <v>6010</v>
      </c>
      <c r="E16" s="14">
        <v>56.202502449999997</v>
      </c>
      <c r="F16" s="16">
        <v>0.81613309999999994</v>
      </c>
      <c r="G16" s="14">
        <v>23.897553330000001</v>
      </c>
      <c r="H16" s="16">
        <v>0.60589088000000002</v>
      </c>
      <c r="I16" s="14">
        <v>13.74638685</v>
      </c>
      <c r="J16" s="16">
        <v>0.54699529000000002</v>
      </c>
      <c r="K16" s="14">
        <v>1.1987323400000001</v>
      </c>
      <c r="L16" s="16">
        <v>0.17282510000000001</v>
      </c>
      <c r="M16" s="14">
        <v>1.04531251</v>
      </c>
      <c r="N16" s="16">
        <v>0.12024341</v>
      </c>
      <c r="O16" s="14">
        <v>0</v>
      </c>
      <c r="P16" s="16">
        <v>0</v>
      </c>
      <c r="Q16" s="14" t="s">
        <v>582</v>
      </c>
      <c r="R16" s="16" t="s">
        <v>582</v>
      </c>
      <c r="S16" s="14">
        <v>0</v>
      </c>
      <c r="T16" s="16">
        <v>0</v>
      </c>
      <c r="U16" s="14">
        <v>0</v>
      </c>
      <c r="V16" s="16">
        <v>0</v>
      </c>
      <c r="W16" s="14">
        <v>3.9095125099999999</v>
      </c>
      <c r="X16" s="16">
        <v>0.33601241999999998</v>
      </c>
    </row>
    <row r="17" spans="1:24" x14ac:dyDescent="0.25">
      <c r="A17" s="11" t="s">
        <v>487</v>
      </c>
      <c r="B17" s="13">
        <v>6504</v>
      </c>
      <c r="C17" s="14">
        <f>(658/B17*100)</f>
        <v>10.116851168511685</v>
      </c>
      <c r="D17" s="15">
        <v>5846</v>
      </c>
      <c r="E17" s="14">
        <v>29.42509317</v>
      </c>
      <c r="F17" s="16">
        <v>1.0831106500000001</v>
      </c>
      <c r="G17" s="14">
        <v>8.7897630400000004</v>
      </c>
      <c r="H17" s="16">
        <v>0.43388748999999999</v>
      </c>
      <c r="I17" s="14">
        <v>47.040863100000003</v>
      </c>
      <c r="J17" s="16">
        <v>1.1390363800000001</v>
      </c>
      <c r="K17" s="14">
        <v>0.27697706</v>
      </c>
      <c r="L17" s="16">
        <v>6.199358E-2</v>
      </c>
      <c r="M17" s="14">
        <v>2.4065207599999998</v>
      </c>
      <c r="N17" s="16">
        <v>0.27620867999999998</v>
      </c>
      <c r="O17" s="14">
        <v>0</v>
      </c>
      <c r="P17" s="16">
        <v>0</v>
      </c>
      <c r="Q17" s="14" t="s">
        <v>582</v>
      </c>
      <c r="R17" s="16" t="s">
        <v>582</v>
      </c>
      <c r="S17" s="14">
        <v>3.6861959799999999</v>
      </c>
      <c r="T17" s="16">
        <v>0.27037485</v>
      </c>
      <c r="U17" s="14">
        <v>0</v>
      </c>
      <c r="V17" s="16">
        <v>0</v>
      </c>
      <c r="W17" s="14">
        <v>8.3745869000000006</v>
      </c>
      <c r="X17" s="16">
        <v>0.59158191999999998</v>
      </c>
    </row>
    <row r="18" spans="1:24" x14ac:dyDescent="0.25">
      <c r="A18" s="11" t="s">
        <v>488</v>
      </c>
      <c r="B18" s="13">
        <v>5532</v>
      </c>
      <c r="C18" s="14">
        <f>(28/B18*100)</f>
        <v>0.50614605929139556</v>
      </c>
      <c r="D18" s="15">
        <v>5504</v>
      </c>
      <c r="E18" s="14">
        <v>65.433844260000001</v>
      </c>
      <c r="F18" s="16">
        <v>1.48487686</v>
      </c>
      <c r="G18" s="14">
        <v>17.668421909999999</v>
      </c>
      <c r="H18" s="16">
        <v>1.03988882</v>
      </c>
      <c r="I18" s="14">
        <v>11.138296929999999</v>
      </c>
      <c r="J18" s="16">
        <v>0.60881819000000004</v>
      </c>
      <c r="K18" s="14">
        <v>4.40723486</v>
      </c>
      <c r="L18" s="16">
        <v>0.33247484999999999</v>
      </c>
      <c r="M18" s="14">
        <v>0.54671544999999999</v>
      </c>
      <c r="N18" s="16">
        <v>0.12214039</v>
      </c>
      <c r="O18" s="14">
        <v>0</v>
      </c>
      <c r="P18" s="16">
        <v>0</v>
      </c>
      <c r="Q18" s="14" t="s">
        <v>582</v>
      </c>
      <c r="R18" s="16" t="s">
        <v>582</v>
      </c>
      <c r="S18" s="14">
        <v>0</v>
      </c>
      <c r="T18" s="16">
        <v>0</v>
      </c>
      <c r="U18" s="14">
        <v>0</v>
      </c>
      <c r="V18" s="16">
        <v>0</v>
      </c>
      <c r="W18" s="14">
        <v>0.80548657999999995</v>
      </c>
      <c r="X18" s="16">
        <v>0.17668027</v>
      </c>
    </row>
    <row r="19" spans="1:24" x14ac:dyDescent="0.25">
      <c r="A19" s="11" t="s">
        <v>489</v>
      </c>
      <c r="B19" s="13">
        <v>5658</v>
      </c>
      <c r="C19" s="14">
        <f>(58/B19*100)</f>
        <v>1.0250972074938141</v>
      </c>
      <c r="D19" s="15">
        <v>5600</v>
      </c>
      <c r="E19" s="14">
        <v>61.678247349999999</v>
      </c>
      <c r="F19" s="16">
        <v>0.94813199999999997</v>
      </c>
      <c r="G19" s="14">
        <v>21.641498429999999</v>
      </c>
      <c r="H19" s="16">
        <v>0.66390455999999998</v>
      </c>
      <c r="I19" s="14">
        <v>13.232430770000001</v>
      </c>
      <c r="J19" s="16">
        <v>0.64921176000000003</v>
      </c>
      <c r="K19" s="14">
        <v>0.52908361999999998</v>
      </c>
      <c r="L19" s="16">
        <v>0.13626002000000001</v>
      </c>
      <c r="M19" s="14">
        <v>0.44332516</v>
      </c>
      <c r="N19" s="16">
        <v>0.10697151000000001</v>
      </c>
      <c r="O19" s="14">
        <v>0</v>
      </c>
      <c r="P19" s="16">
        <v>0</v>
      </c>
      <c r="Q19" s="14" t="s">
        <v>582</v>
      </c>
      <c r="R19" s="16" t="s">
        <v>582</v>
      </c>
      <c r="S19" s="14">
        <v>0</v>
      </c>
      <c r="T19" s="16">
        <v>0</v>
      </c>
      <c r="U19" s="14">
        <v>0</v>
      </c>
      <c r="V19" s="16">
        <v>0</v>
      </c>
      <c r="W19" s="14">
        <v>2.4754146700000002</v>
      </c>
      <c r="X19" s="16">
        <v>0.33320541999999997</v>
      </c>
    </row>
    <row r="20" spans="1:24" x14ac:dyDescent="0.25">
      <c r="A20" s="11" t="s">
        <v>490</v>
      </c>
      <c r="B20" s="13">
        <v>3371</v>
      </c>
      <c r="C20" s="14">
        <f>(74/B20*100)</f>
        <v>2.1951943043607236</v>
      </c>
      <c r="D20" s="15">
        <v>3297</v>
      </c>
      <c r="E20" s="14">
        <v>64.010198869999996</v>
      </c>
      <c r="F20" s="16">
        <v>0.91694761999999996</v>
      </c>
      <c r="G20" s="14">
        <v>14.598458089999999</v>
      </c>
      <c r="H20" s="16">
        <v>0.65369303999999995</v>
      </c>
      <c r="I20" s="14">
        <v>17.896368519999999</v>
      </c>
      <c r="J20" s="16">
        <v>0.62430065000000001</v>
      </c>
      <c r="K20" s="14">
        <v>0</v>
      </c>
      <c r="L20" s="16">
        <v>0</v>
      </c>
      <c r="M20" s="14">
        <v>0.89151161999999995</v>
      </c>
      <c r="N20" s="16">
        <v>0.17824572999999999</v>
      </c>
      <c r="O20" s="14">
        <v>0</v>
      </c>
      <c r="P20" s="16">
        <v>0</v>
      </c>
      <c r="Q20" s="14" t="s">
        <v>582</v>
      </c>
      <c r="R20" s="16" t="s">
        <v>582</v>
      </c>
      <c r="S20" s="14">
        <v>0</v>
      </c>
      <c r="T20" s="16">
        <v>0</v>
      </c>
      <c r="U20" s="14">
        <v>0</v>
      </c>
      <c r="V20" s="16">
        <v>0</v>
      </c>
      <c r="W20" s="14">
        <v>2.6034628999999998</v>
      </c>
      <c r="X20" s="16">
        <v>0.26634413000000001</v>
      </c>
    </row>
    <row r="21" spans="1:24" x14ac:dyDescent="0.25">
      <c r="A21" s="11" t="s">
        <v>491</v>
      </c>
      <c r="B21" s="13">
        <v>5741</v>
      </c>
      <c r="C21" s="14">
        <f>(44/B21*100)</f>
        <v>0.76641700052255701</v>
      </c>
      <c r="D21" s="15">
        <v>5697</v>
      </c>
      <c r="E21" s="14">
        <v>71.757896000000002</v>
      </c>
      <c r="F21" s="16">
        <v>0.88781533000000001</v>
      </c>
      <c r="G21" s="14">
        <v>9.4221071900000002</v>
      </c>
      <c r="H21" s="16">
        <v>0.52481328999999999</v>
      </c>
      <c r="I21" s="14">
        <v>13.843687510000001</v>
      </c>
      <c r="J21" s="16">
        <v>0.64602104000000005</v>
      </c>
      <c r="K21" s="14">
        <v>2.40173646</v>
      </c>
      <c r="L21" s="16">
        <v>0.18882781000000001</v>
      </c>
      <c r="M21" s="14">
        <v>0.41937861999999998</v>
      </c>
      <c r="N21" s="16">
        <v>8.4424020000000002E-2</v>
      </c>
      <c r="O21" s="14">
        <v>0</v>
      </c>
      <c r="P21" s="16">
        <v>0</v>
      </c>
      <c r="Q21" s="14" t="s">
        <v>582</v>
      </c>
      <c r="R21" s="16" t="s">
        <v>582</v>
      </c>
      <c r="S21" s="14">
        <v>0</v>
      </c>
      <c r="T21" s="16">
        <v>0</v>
      </c>
      <c r="U21" s="14">
        <v>0</v>
      </c>
      <c r="V21" s="16">
        <v>0</v>
      </c>
      <c r="W21" s="14">
        <v>2.1551942199999998</v>
      </c>
      <c r="X21" s="16">
        <v>0.2722579</v>
      </c>
    </row>
    <row r="22" spans="1:24" x14ac:dyDescent="0.25">
      <c r="A22" s="11" t="s">
        <v>492</v>
      </c>
      <c r="B22" s="13">
        <v>6598</v>
      </c>
      <c r="C22" s="14">
        <f>(33/B22*100)</f>
        <v>0.50015156107911496</v>
      </c>
      <c r="D22" s="15">
        <v>6565</v>
      </c>
      <c r="E22" s="14">
        <v>72.586836700000006</v>
      </c>
      <c r="F22" s="16">
        <v>0.93163596999999998</v>
      </c>
      <c r="G22" s="14">
        <v>14.62684679</v>
      </c>
      <c r="H22" s="16">
        <v>0.58217563999999999</v>
      </c>
      <c r="I22" s="14">
        <v>5.49701577</v>
      </c>
      <c r="J22" s="16">
        <v>0.34231244</v>
      </c>
      <c r="K22" s="14">
        <v>2.2030492000000002</v>
      </c>
      <c r="L22" s="16">
        <v>0.25015493</v>
      </c>
      <c r="M22" s="14">
        <v>2.2145053799999999</v>
      </c>
      <c r="N22" s="16">
        <v>0.47118589999999999</v>
      </c>
      <c r="O22" s="14">
        <v>0</v>
      </c>
      <c r="P22" s="16">
        <v>0</v>
      </c>
      <c r="Q22" s="14" t="s">
        <v>582</v>
      </c>
      <c r="R22" s="16" t="s">
        <v>582</v>
      </c>
      <c r="S22" s="14">
        <v>0</v>
      </c>
      <c r="T22" s="16">
        <v>0</v>
      </c>
      <c r="U22" s="14">
        <v>5.5233049999999999E-2</v>
      </c>
      <c r="V22" s="16">
        <v>3.3055630000000003E-2</v>
      </c>
      <c r="W22" s="14">
        <v>2.8165131099999998</v>
      </c>
      <c r="X22" s="16">
        <v>0.25758342000000001</v>
      </c>
    </row>
    <row r="23" spans="1:24" x14ac:dyDescent="0.25">
      <c r="A23" s="11" t="s">
        <v>493</v>
      </c>
      <c r="B23" s="13">
        <v>11583</v>
      </c>
      <c r="C23" s="14">
        <f>(210/B23*100)</f>
        <v>1.8130018130018128</v>
      </c>
      <c r="D23" s="15">
        <v>11373</v>
      </c>
      <c r="E23" s="14">
        <v>47.864147039999999</v>
      </c>
      <c r="F23" s="16">
        <v>0.90107225000000002</v>
      </c>
      <c r="G23" s="14">
        <v>15.62511707</v>
      </c>
      <c r="H23" s="16">
        <v>0.58764400999999999</v>
      </c>
      <c r="I23" s="14">
        <v>31.904893560000001</v>
      </c>
      <c r="J23" s="16">
        <v>0.79677021000000003</v>
      </c>
      <c r="K23" s="14">
        <v>2.4789310100000002</v>
      </c>
      <c r="L23" s="16">
        <v>0.20883926</v>
      </c>
      <c r="M23" s="14">
        <v>0.47986898</v>
      </c>
      <c r="N23" s="16">
        <v>9.0253730000000004E-2</v>
      </c>
      <c r="O23" s="14">
        <v>0</v>
      </c>
      <c r="P23" s="16">
        <v>0</v>
      </c>
      <c r="Q23" s="14" t="s">
        <v>582</v>
      </c>
      <c r="R23" s="16" t="s">
        <v>582</v>
      </c>
      <c r="S23" s="14">
        <v>0</v>
      </c>
      <c r="T23" s="16">
        <v>0</v>
      </c>
      <c r="U23" s="14">
        <v>0</v>
      </c>
      <c r="V23" s="16">
        <v>0</v>
      </c>
      <c r="W23" s="14">
        <v>1.64704235</v>
      </c>
      <c r="X23" s="16">
        <v>0.23401246000000001</v>
      </c>
    </row>
    <row r="24" spans="1:24" x14ac:dyDescent="0.25">
      <c r="A24" s="11" t="s">
        <v>494</v>
      </c>
      <c r="B24" s="13">
        <v>6647</v>
      </c>
      <c r="C24" s="14">
        <f>(7/B24*100)</f>
        <v>0.10531066646607493</v>
      </c>
      <c r="D24" s="15">
        <v>6640</v>
      </c>
      <c r="E24" s="14">
        <v>79.581885670000005</v>
      </c>
      <c r="F24" s="16">
        <v>0.71096963000000002</v>
      </c>
      <c r="G24" s="14">
        <v>11.99481973</v>
      </c>
      <c r="H24" s="16">
        <v>0.56851784999999999</v>
      </c>
      <c r="I24" s="14">
        <v>3.9822131299999999</v>
      </c>
      <c r="J24" s="16">
        <v>0.30857846999999999</v>
      </c>
      <c r="K24" s="14">
        <v>0</v>
      </c>
      <c r="L24" s="16">
        <v>0</v>
      </c>
      <c r="M24" s="14">
        <v>0</v>
      </c>
      <c r="N24" s="16">
        <v>0</v>
      </c>
      <c r="O24" s="14">
        <v>0</v>
      </c>
      <c r="P24" s="16">
        <v>0</v>
      </c>
      <c r="Q24" s="14" t="s">
        <v>582</v>
      </c>
      <c r="R24" s="16" t="s">
        <v>582</v>
      </c>
      <c r="S24" s="14">
        <v>0</v>
      </c>
      <c r="T24" s="16">
        <v>0</v>
      </c>
      <c r="U24" s="14">
        <v>0</v>
      </c>
      <c r="V24" s="16">
        <v>0</v>
      </c>
      <c r="W24" s="14">
        <v>4.4410814700000003</v>
      </c>
      <c r="X24" s="16">
        <v>0.38917864000000002</v>
      </c>
    </row>
    <row r="25" spans="1:24" x14ac:dyDescent="0.25">
      <c r="A25" s="11" t="s">
        <v>495</v>
      </c>
      <c r="B25" s="13">
        <v>5581</v>
      </c>
      <c r="C25" s="14">
        <f>(24/B25*100)</f>
        <v>0.43003046049095145</v>
      </c>
      <c r="D25" s="15">
        <v>5557</v>
      </c>
      <c r="E25" s="14">
        <v>76.136357840000002</v>
      </c>
      <c r="F25" s="16">
        <v>0.78526890999999999</v>
      </c>
      <c r="G25" s="14">
        <v>11.600674209999999</v>
      </c>
      <c r="H25" s="16">
        <v>0.52637144999999996</v>
      </c>
      <c r="I25" s="14">
        <v>9.39490683</v>
      </c>
      <c r="J25" s="16">
        <v>0.50019431000000003</v>
      </c>
      <c r="K25" s="14">
        <v>1.9430040500000001</v>
      </c>
      <c r="L25" s="16">
        <v>0.29696471000000002</v>
      </c>
      <c r="M25" s="14">
        <v>0.10896669</v>
      </c>
      <c r="N25" s="16">
        <v>4.4382989999999997E-2</v>
      </c>
      <c r="O25" s="14">
        <v>0</v>
      </c>
      <c r="P25" s="16">
        <v>0</v>
      </c>
      <c r="Q25" s="14" t="s">
        <v>582</v>
      </c>
      <c r="R25" s="16" t="s">
        <v>582</v>
      </c>
      <c r="S25" s="14">
        <v>0</v>
      </c>
      <c r="T25" s="16">
        <v>0</v>
      </c>
      <c r="U25" s="14">
        <v>0</v>
      </c>
      <c r="V25" s="16">
        <v>0</v>
      </c>
      <c r="W25" s="14">
        <v>0.81609038</v>
      </c>
      <c r="X25" s="16">
        <v>0.18113557</v>
      </c>
    </row>
    <row r="26" spans="1:24" x14ac:dyDescent="0.25">
      <c r="A26" s="11" t="s">
        <v>496</v>
      </c>
      <c r="B26" s="13">
        <v>4869</v>
      </c>
      <c r="C26" s="14">
        <f>(32/B26*100)</f>
        <v>0.65721914150749638</v>
      </c>
      <c r="D26" s="15">
        <v>4837</v>
      </c>
      <c r="E26" s="14">
        <v>57.549765280000003</v>
      </c>
      <c r="F26" s="16">
        <v>0.93231923999999999</v>
      </c>
      <c r="G26" s="14">
        <v>30.341685739999999</v>
      </c>
      <c r="H26" s="16">
        <v>0.82223318999999995</v>
      </c>
      <c r="I26" s="14">
        <v>9.7199225400000007</v>
      </c>
      <c r="J26" s="16">
        <v>0.66389286999999997</v>
      </c>
      <c r="K26" s="14">
        <v>0.73276353000000005</v>
      </c>
      <c r="L26" s="16">
        <v>0.14213355</v>
      </c>
      <c r="M26" s="14">
        <v>0.27049074000000001</v>
      </c>
      <c r="N26" s="16">
        <v>9.8759390000000002E-2</v>
      </c>
      <c r="O26" s="14">
        <v>0</v>
      </c>
      <c r="P26" s="16">
        <v>0</v>
      </c>
      <c r="Q26" s="14" t="s">
        <v>582</v>
      </c>
      <c r="R26" s="16" t="s">
        <v>582</v>
      </c>
      <c r="S26" s="14">
        <v>0</v>
      </c>
      <c r="T26" s="16">
        <v>0</v>
      </c>
      <c r="U26" s="14">
        <v>0</v>
      </c>
      <c r="V26" s="16">
        <v>0</v>
      </c>
      <c r="W26" s="14">
        <v>1.38537216</v>
      </c>
      <c r="X26" s="16">
        <v>0.20111428000000001</v>
      </c>
    </row>
    <row r="27" spans="1:24" x14ac:dyDescent="0.25">
      <c r="A27" s="11" t="s">
        <v>497</v>
      </c>
      <c r="B27" s="13">
        <v>5299</v>
      </c>
      <c r="C27" s="14">
        <f>(17/B27*100)</f>
        <v>0.32081524816003021</v>
      </c>
      <c r="D27" s="15">
        <v>5282</v>
      </c>
      <c r="E27" s="14">
        <v>42.647034429999998</v>
      </c>
      <c r="F27" s="16">
        <v>0.52820648999999997</v>
      </c>
      <c r="G27" s="14">
        <v>16.623991629999999</v>
      </c>
      <c r="H27" s="16">
        <v>0.44125867000000002</v>
      </c>
      <c r="I27" s="14">
        <v>16.792119400000001</v>
      </c>
      <c r="J27" s="16">
        <v>0.56238398999999994</v>
      </c>
      <c r="K27" s="14">
        <v>10.6318836</v>
      </c>
      <c r="L27" s="16">
        <v>0.36575674000000002</v>
      </c>
      <c r="M27" s="14">
        <v>5.4040755200000001</v>
      </c>
      <c r="N27" s="16">
        <v>0.33243184999999997</v>
      </c>
      <c r="O27" s="14">
        <v>0</v>
      </c>
      <c r="P27" s="16">
        <v>0</v>
      </c>
      <c r="Q27" s="14" t="s">
        <v>582</v>
      </c>
      <c r="R27" s="16" t="s">
        <v>582</v>
      </c>
      <c r="S27" s="14">
        <v>0</v>
      </c>
      <c r="T27" s="16">
        <v>0</v>
      </c>
      <c r="U27" s="14">
        <v>0</v>
      </c>
      <c r="V27" s="16">
        <v>0</v>
      </c>
      <c r="W27" s="14">
        <v>7.9008954300000003</v>
      </c>
      <c r="X27" s="16">
        <v>0.34301135999999999</v>
      </c>
    </row>
    <row r="28" spans="1:24" x14ac:dyDescent="0.25">
      <c r="A28" s="11" t="s">
        <v>498</v>
      </c>
      <c r="B28" s="13">
        <v>7568</v>
      </c>
      <c r="C28" s="14">
        <f>(51/B28*100)</f>
        <v>0.67389006342494717</v>
      </c>
      <c r="D28" s="15">
        <v>7517</v>
      </c>
      <c r="E28" s="14">
        <v>23.56471853</v>
      </c>
      <c r="F28" s="16">
        <v>0.76210977000000002</v>
      </c>
      <c r="G28" s="14">
        <v>11.18323152</v>
      </c>
      <c r="H28" s="16">
        <v>0.75294647000000003</v>
      </c>
      <c r="I28" s="14">
        <v>33.444509109999998</v>
      </c>
      <c r="J28" s="16">
        <v>0.95096128999999996</v>
      </c>
      <c r="K28" s="14">
        <v>21.22963622</v>
      </c>
      <c r="L28" s="16">
        <v>0.82043776000000002</v>
      </c>
      <c r="M28" s="14">
        <v>9.3095799400000008</v>
      </c>
      <c r="N28" s="16">
        <v>0.63848724999999995</v>
      </c>
      <c r="O28" s="14">
        <v>0</v>
      </c>
      <c r="P28" s="16">
        <v>0</v>
      </c>
      <c r="Q28" s="14" t="s">
        <v>582</v>
      </c>
      <c r="R28" s="16" t="s">
        <v>582</v>
      </c>
      <c r="S28" s="14">
        <v>0</v>
      </c>
      <c r="T28" s="16">
        <v>0</v>
      </c>
      <c r="U28" s="14">
        <v>0</v>
      </c>
      <c r="V28" s="16">
        <v>0</v>
      </c>
      <c r="W28" s="14">
        <v>1.26832469</v>
      </c>
      <c r="X28" s="16">
        <v>0.20322904</v>
      </c>
    </row>
    <row r="29" spans="1:24" x14ac:dyDescent="0.25">
      <c r="A29" s="11" t="s">
        <v>499</v>
      </c>
      <c r="B29" s="13">
        <v>5385</v>
      </c>
      <c r="C29" s="14">
        <f>(30/B29*100)</f>
        <v>0.55710306406685239</v>
      </c>
      <c r="D29" s="15">
        <v>5355</v>
      </c>
      <c r="E29" s="14">
        <v>43.901803790000002</v>
      </c>
      <c r="F29" s="16">
        <v>0.89338377000000002</v>
      </c>
      <c r="G29" s="14">
        <v>0</v>
      </c>
      <c r="H29" s="16">
        <v>0</v>
      </c>
      <c r="I29" s="14">
        <v>49.181697079999999</v>
      </c>
      <c r="J29" s="16">
        <v>0.77289094000000003</v>
      </c>
      <c r="K29" s="14">
        <v>3.2551707300000001</v>
      </c>
      <c r="L29" s="16">
        <v>0.29921185</v>
      </c>
      <c r="M29" s="14">
        <v>2.02803814</v>
      </c>
      <c r="N29" s="16">
        <v>0.2398612</v>
      </c>
      <c r="O29" s="14">
        <v>0</v>
      </c>
      <c r="P29" s="16">
        <v>0</v>
      </c>
      <c r="Q29" s="14" t="s">
        <v>582</v>
      </c>
      <c r="R29" s="16" t="s">
        <v>582</v>
      </c>
      <c r="S29" s="14">
        <v>0</v>
      </c>
      <c r="T29" s="16">
        <v>0</v>
      </c>
      <c r="U29" s="14">
        <v>0</v>
      </c>
      <c r="V29" s="16">
        <v>0</v>
      </c>
      <c r="W29" s="14">
        <v>1.6332902600000001</v>
      </c>
      <c r="X29" s="16">
        <v>0.23506842</v>
      </c>
    </row>
    <row r="30" spans="1:24" x14ac:dyDescent="0.25">
      <c r="A30" s="11" t="s">
        <v>500</v>
      </c>
      <c r="B30" s="13">
        <v>4520</v>
      </c>
      <c r="C30" s="14">
        <f>(96/B30*100)</f>
        <v>2.1238938053097343</v>
      </c>
      <c r="D30" s="15">
        <v>4424</v>
      </c>
      <c r="E30" s="14">
        <v>39.406463719999998</v>
      </c>
      <c r="F30" s="16">
        <v>1.01118712</v>
      </c>
      <c r="G30" s="14">
        <v>32.943016729999997</v>
      </c>
      <c r="H30" s="16">
        <v>0.86222293999999999</v>
      </c>
      <c r="I30" s="14">
        <v>13.612999179999999</v>
      </c>
      <c r="J30" s="16">
        <v>0.52453934000000002</v>
      </c>
      <c r="K30" s="14">
        <v>1.9099603599999999</v>
      </c>
      <c r="L30" s="16">
        <v>0.23183955000000001</v>
      </c>
      <c r="M30" s="14">
        <v>1.03324061</v>
      </c>
      <c r="N30" s="16">
        <v>0.19369278000000001</v>
      </c>
      <c r="O30" s="14">
        <v>0</v>
      </c>
      <c r="P30" s="16">
        <v>0</v>
      </c>
      <c r="Q30" s="14" t="s">
        <v>582</v>
      </c>
      <c r="R30" s="16" t="s">
        <v>582</v>
      </c>
      <c r="S30" s="14">
        <v>0</v>
      </c>
      <c r="T30" s="16">
        <v>0</v>
      </c>
      <c r="U30" s="14">
        <v>0</v>
      </c>
      <c r="V30" s="16">
        <v>0</v>
      </c>
      <c r="W30" s="14">
        <v>11.094319410000001</v>
      </c>
      <c r="X30" s="16">
        <v>0.78863192999999998</v>
      </c>
    </row>
    <row r="31" spans="1:24" x14ac:dyDescent="0.25">
      <c r="A31" s="11" t="s">
        <v>501</v>
      </c>
      <c r="B31" s="13">
        <v>5456</v>
      </c>
      <c r="C31" s="14">
        <f>(125/B31*100)</f>
        <v>2.2910557184750733</v>
      </c>
      <c r="D31" s="15">
        <v>5331</v>
      </c>
      <c r="E31" s="14">
        <v>56.721746359999997</v>
      </c>
      <c r="F31" s="16">
        <v>1.0342616600000001</v>
      </c>
      <c r="G31" s="14">
        <v>29.637664010000002</v>
      </c>
      <c r="H31" s="16">
        <v>0.84157696000000004</v>
      </c>
      <c r="I31" s="14">
        <v>8.8236715300000004</v>
      </c>
      <c r="J31" s="16">
        <v>0.40961446000000001</v>
      </c>
      <c r="K31" s="14">
        <v>0.84957742000000003</v>
      </c>
      <c r="L31" s="16">
        <v>0.13802188000000001</v>
      </c>
      <c r="M31" s="14">
        <v>0.90726229999999997</v>
      </c>
      <c r="N31" s="16">
        <v>0.15298671999999999</v>
      </c>
      <c r="O31" s="14">
        <v>0</v>
      </c>
      <c r="P31" s="16">
        <v>0</v>
      </c>
      <c r="Q31" s="14" t="s">
        <v>582</v>
      </c>
      <c r="R31" s="16" t="s">
        <v>582</v>
      </c>
      <c r="S31" s="14">
        <v>0</v>
      </c>
      <c r="T31" s="16">
        <v>0</v>
      </c>
      <c r="U31" s="14">
        <v>0</v>
      </c>
      <c r="V31" s="16">
        <v>0</v>
      </c>
      <c r="W31" s="14">
        <v>3.0600783900000001</v>
      </c>
      <c r="X31" s="16">
        <v>0.30303274000000002</v>
      </c>
    </row>
    <row r="32" spans="1:24" x14ac:dyDescent="0.25">
      <c r="A32" s="11" t="s">
        <v>502</v>
      </c>
      <c r="B32" s="13">
        <v>4478</v>
      </c>
      <c r="C32" s="14">
        <f>(5/B32*100)</f>
        <v>0.11165698972755694</v>
      </c>
      <c r="D32" s="15">
        <v>4473</v>
      </c>
      <c r="E32" s="14">
        <v>64.317615500000002</v>
      </c>
      <c r="F32" s="16">
        <v>0.95476083</v>
      </c>
      <c r="G32" s="14">
        <v>21.011781020000001</v>
      </c>
      <c r="H32" s="16">
        <v>0.76027515999999995</v>
      </c>
      <c r="I32" s="14">
        <v>12.57306599</v>
      </c>
      <c r="J32" s="16">
        <v>0.60782972000000002</v>
      </c>
      <c r="K32" s="14">
        <v>0</v>
      </c>
      <c r="L32" s="16">
        <v>0</v>
      </c>
      <c r="M32" s="14">
        <v>0</v>
      </c>
      <c r="N32" s="16">
        <v>0</v>
      </c>
      <c r="O32" s="14">
        <v>0</v>
      </c>
      <c r="P32" s="16">
        <v>0</v>
      </c>
      <c r="Q32" s="14" t="s">
        <v>582</v>
      </c>
      <c r="R32" s="16" t="s">
        <v>582</v>
      </c>
      <c r="S32" s="14">
        <v>0</v>
      </c>
      <c r="T32" s="16">
        <v>0</v>
      </c>
      <c r="U32" s="14">
        <v>0</v>
      </c>
      <c r="V32" s="16">
        <v>0</v>
      </c>
      <c r="W32" s="14">
        <v>2.0975374900000001</v>
      </c>
      <c r="X32" s="16">
        <v>0.19878881000000001</v>
      </c>
    </row>
    <row r="33" spans="1:24" x14ac:dyDescent="0.25">
      <c r="A33" s="11" t="s">
        <v>503</v>
      </c>
      <c r="B33" s="13">
        <v>7325</v>
      </c>
      <c r="C33" s="14">
        <f>(74/B33*100)</f>
        <v>1.0102389078498293</v>
      </c>
      <c r="D33" s="15">
        <v>7251</v>
      </c>
      <c r="E33" s="14">
        <v>35.491982389999997</v>
      </c>
      <c r="F33" s="16">
        <v>1.1056780900000001</v>
      </c>
      <c r="G33" s="14">
        <v>10.81824228</v>
      </c>
      <c r="H33" s="16">
        <v>0.44590313999999998</v>
      </c>
      <c r="I33" s="14">
        <v>27.343045750000002</v>
      </c>
      <c r="J33" s="16">
        <v>0.75681944000000001</v>
      </c>
      <c r="K33" s="14">
        <v>14.936106089999999</v>
      </c>
      <c r="L33" s="16">
        <v>0.55119892999999998</v>
      </c>
      <c r="M33" s="14">
        <v>9.5845689400000005</v>
      </c>
      <c r="N33" s="16">
        <v>0.44451478999999999</v>
      </c>
      <c r="O33" s="14">
        <v>0</v>
      </c>
      <c r="P33" s="16">
        <v>0</v>
      </c>
      <c r="Q33" s="14" t="s">
        <v>582</v>
      </c>
      <c r="R33" s="16" t="s">
        <v>582</v>
      </c>
      <c r="S33" s="14">
        <v>0</v>
      </c>
      <c r="T33" s="16">
        <v>0</v>
      </c>
      <c r="U33" s="14">
        <v>0</v>
      </c>
      <c r="V33" s="16">
        <v>0</v>
      </c>
      <c r="W33" s="14">
        <v>1.8260545500000001</v>
      </c>
      <c r="X33" s="16">
        <v>0.14647839000000001</v>
      </c>
    </row>
    <row r="34" spans="1:24" x14ac:dyDescent="0.25">
      <c r="A34" s="11" t="s">
        <v>504</v>
      </c>
      <c r="B34" s="13">
        <v>6350</v>
      </c>
      <c r="C34" s="14">
        <f>(65/B34*100)</f>
        <v>1.0236220472440944</v>
      </c>
      <c r="D34" s="15">
        <v>6285</v>
      </c>
      <c r="E34" s="14">
        <v>72.155286610000005</v>
      </c>
      <c r="F34" s="16">
        <v>0.86296010999999995</v>
      </c>
      <c r="G34" s="14">
        <v>19.114540999999999</v>
      </c>
      <c r="H34" s="16">
        <v>0.69000711000000003</v>
      </c>
      <c r="I34" s="14">
        <v>5.86294643</v>
      </c>
      <c r="J34" s="16">
        <v>0.58092220999999999</v>
      </c>
      <c r="K34" s="14">
        <v>1.14665683</v>
      </c>
      <c r="L34" s="16">
        <v>0.20403657</v>
      </c>
      <c r="M34" s="14">
        <v>0.52844601999999996</v>
      </c>
      <c r="N34" s="16">
        <v>0.1065068</v>
      </c>
      <c r="O34" s="14">
        <v>0</v>
      </c>
      <c r="P34" s="16">
        <v>0</v>
      </c>
      <c r="Q34" s="14" t="s">
        <v>582</v>
      </c>
      <c r="R34" s="16" t="s">
        <v>582</v>
      </c>
      <c r="S34" s="14">
        <v>0</v>
      </c>
      <c r="T34" s="16">
        <v>0</v>
      </c>
      <c r="U34" s="14">
        <v>0</v>
      </c>
      <c r="V34" s="16">
        <v>0</v>
      </c>
      <c r="W34" s="14">
        <v>1.1921231000000001</v>
      </c>
      <c r="X34" s="16">
        <v>0.16686303</v>
      </c>
    </row>
    <row r="35" spans="1:24" x14ac:dyDescent="0.25">
      <c r="A35" s="11" t="s">
        <v>505</v>
      </c>
      <c r="B35" s="13">
        <v>6406</v>
      </c>
      <c r="C35" s="14">
        <f>(36/B35*100)</f>
        <v>0.56197315017171401</v>
      </c>
      <c r="D35" s="15">
        <v>6370</v>
      </c>
      <c r="E35" s="14">
        <v>26.22923544</v>
      </c>
      <c r="F35" s="16">
        <v>0.74687188000000004</v>
      </c>
      <c r="G35" s="14">
        <v>66.012002539999997</v>
      </c>
      <c r="H35" s="16">
        <v>0.71433415</v>
      </c>
      <c r="I35" s="14">
        <v>6.3504626799999997</v>
      </c>
      <c r="J35" s="16">
        <v>0.41150529000000002</v>
      </c>
      <c r="K35" s="14">
        <v>0.27779678000000002</v>
      </c>
      <c r="L35" s="16">
        <v>7.8312640000000003E-2</v>
      </c>
      <c r="M35" s="14">
        <v>0.22544431000000001</v>
      </c>
      <c r="N35" s="16">
        <v>8.3951730000000002E-2</v>
      </c>
      <c r="O35" s="14">
        <v>0</v>
      </c>
      <c r="P35" s="16">
        <v>0</v>
      </c>
      <c r="Q35" s="14" t="s">
        <v>582</v>
      </c>
      <c r="R35" s="16" t="s">
        <v>582</v>
      </c>
      <c r="S35" s="14">
        <v>0</v>
      </c>
      <c r="T35" s="16">
        <v>0</v>
      </c>
      <c r="U35" s="14">
        <v>0</v>
      </c>
      <c r="V35" s="16">
        <v>0</v>
      </c>
      <c r="W35" s="14">
        <v>0.90505824000000001</v>
      </c>
      <c r="X35" s="16">
        <v>0.14979803</v>
      </c>
    </row>
    <row r="36" spans="1:24" x14ac:dyDescent="0.25">
      <c r="A36" s="11" t="s">
        <v>506</v>
      </c>
      <c r="B36" s="13">
        <v>6736</v>
      </c>
      <c r="C36" s="14">
        <f>(26/B36*100)</f>
        <v>0.38598574821852732</v>
      </c>
      <c r="D36" s="15">
        <v>6710</v>
      </c>
      <c r="E36" s="14">
        <v>42.487402039999999</v>
      </c>
      <c r="F36" s="16">
        <v>1.11582581</v>
      </c>
      <c r="G36" s="14">
        <v>15.221863239999999</v>
      </c>
      <c r="H36" s="16">
        <v>0.52256460000000005</v>
      </c>
      <c r="I36" s="14">
        <v>25.932964210000002</v>
      </c>
      <c r="J36" s="16">
        <v>0.86644215000000002</v>
      </c>
      <c r="K36" s="14">
        <v>11.21001272</v>
      </c>
      <c r="L36" s="16">
        <v>0.65479860999999995</v>
      </c>
      <c r="M36" s="14">
        <v>2.6506698000000002</v>
      </c>
      <c r="N36" s="16">
        <v>0.22291868000000001</v>
      </c>
      <c r="O36" s="14">
        <v>0</v>
      </c>
      <c r="P36" s="16">
        <v>0</v>
      </c>
      <c r="Q36" s="14" t="s">
        <v>582</v>
      </c>
      <c r="R36" s="16" t="s">
        <v>582</v>
      </c>
      <c r="S36" s="14">
        <v>0</v>
      </c>
      <c r="T36" s="16">
        <v>0</v>
      </c>
      <c r="U36" s="14">
        <v>0</v>
      </c>
      <c r="V36" s="16">
        <v>0</v>
      </c>
      <c r="W36" s="14">
        <v>2.4970879799999999</v>
      </c>
      <c r="X36" s="16">
        <v>0.25689472000000002</v>
      </c>
    </row>
    <row r="37" spans="1:24" x14ac:dyDescent="0.25">
      <c r="A37" s="11" t="s">
        <v>507</v>
      </c>
      <c r="B37" s="13">
        <v>5458</v>
      </c>
      <c r="C37" s="14">
        <f>(62/B37*100)</f>
        <v>1.1359472334188347</v>
      </c>
      <c r="D37" s="15">
        <v>5396</v>
      </c>
      <c r="E37" s="14">
        <v>63.94393857</v>
      </c>
      <c r="F37" s="16">
        <v>1.0629345100000001</v>
      </c>
      <c r="G37" s="14">
        <v>16.096246780000001</v>
      </c>
      <c r="H37" s="16">
        <v>0.69993678999999998</v>
      </c>
      <c r="I37" s="14">
        <v>11.11425238</v>
      </c>
      <c r="J37" s="16">
        <v>0.55353242999999996</v>
      </c>
      <c r="K37" s="14">
        <v>1.6366488800000001</v>
      </c>
      <c r="L37" s="16">
        <v>0.17329363</v>
      </c>
      <c r="M37" s="14">
        <v>1.9759730600000001</v>
      </c>
      <c r="N37" s="16">
        <v>0.24617412</v>
      </c>
      <c r="O37" s="14">
        <v>0</v>
      </c>
      <c r="P37" s="16">
        <v>0</v>
      </c>
      <c r="Q37" s="14" t="s">
        <v>582</v>
      </c>
      <c r="R37" s="16" t="s">
        <v>582</v>
      </c>
      <c r="S37" s="14">
        <v>0</v>
      </c>
      <c r="T37" s="16">
        <v>0</v>
      </c>
      <c r="U37" s="14">
        <v>0</v>
      </c>
      <c r="V37" s="16">
        <v>0</v>
      </c>
      <c r="W37" s="14">
        <v>5.2329403299999999</v>
      </c>
      <c r="X37" s="16">
        <v>0.52343371000000005</v>
      </c>
    </row>
    <row r="38" spans="1:24" x14ac:dyDescent="0.25">
      <c r="A38" s="11" t="s">
        <v>508</v>
      </c>
      <c r="B38" s="13">
        <v>5860</v>
      </c>
      <c r="C38" s="14">
        <f>(16/B38*100)</f>
        <v>0.27303754266211605</v>
      </c>
      <c r="D38" s="15">
        <v>5844</v>
      </c>
      <c r="E38" s="14">
        <v>26.517339159999999</v>
      </c>
      <c r="F38" s="16">
        <v>1.0521353200000001</v>
      </c>
      <c r="G38" s="14">
        <v>43.707980210000002</v>
      </c>
      <c r="H38" s="16">
        <v>0.97971507999999996</v>
      </c>
      <c r="I38" s="14">
        <v>21.76479518</v>
      </c>
      <c r="J38" s="16">
        <v>0.77509983000000005</v>
      </c>
      <c r="K38" s="14">
        <v>3.2823723999999999</v>
      </c>
      <c r="L38" s="16">
        <v>0.32341692</v>
      </c>
      <c r="M38" s="14">
        <v>1.8722490199999999</v>
      </c>
      <c r="N38" s="16">
        <v>0.20293839999999999</v>
      </c>
      <c r="O38" s="14">
        <v>0</v>
      </c>
      <c r="P38" s="16">
        <v>0</v>
      </c>
      <c r="Q38" s="14" t="s">
        <v>582</v>
      </c>
      <c r="R38" s="16" t="s">
        <v>582</v>
      </c>
      <c r="S38" s="14">
        <v>0</v>
      </c>
      <c r="T38" s="16">
        <v>0</v>
      </c>
      <c r="U38" s="14">
        <v>0</v>
      </c>
      <c r="V38" s="16">
        <v>0</v>
      </c>
      <c r="W38" s="14">
        <v>2.8552640299999998</v>
      </c>
      <c r="X38" s="16">
        <v>0.26770168</v>
      </c>
    </row>
    <row r="39" spans="1:24" x14ac:dyDescent="0.25">
      <c r="A39" s="11" t="s">
        <v>509</v>
      </c>
      <c r="B39" s="13">
        <v>5895</v>
      </c>
      <c r="C39" s="14">
        <f>(30/B39*100)</f>
        <v>0.5089058524173028</v>
      </c>
      <c r="D39" s="15">
        <v>5865</v>
      </c>
      <c r="E39" s="14">
        <v>14.808144199999999</v>
      </c>
      <c r="F39" s="16">
        <v>0.89917080000000005</v>
      </c>
      <c r="G39" s="14">
        <v>13.893660369999999</v>
      </c>
      <c r="H39" s="16">
        <v>0.75293018</v>
      </c>
      <c r="I39" s="14">
        <v>20.14318832</v>
      </c>
      <c r="J39" s="16">
        <v>0.71834167999999998</v>
      </c>
      <c r="K39" s="14">
        <v>37.05309269</v>
      </c>
      <c r="L39" s="16">
        <v>1.2248521800000001</v>
      </c>
      <c r="M39" s="14">
        <v>13.46357839</v>
      </c>
      <c r="N39" s="16">
        <v>0.86445910999999998</v>
      </c>
      <c r="O39" s="14">
        <v>0</v>
      </c>
      <c r="P39" s="16">
        <v>0</v>
      </c>
      <c r="Q39" s="14" t="s">
        <v>582</v>
      </c>
      <c r="R39" s="16" t="s">
        <v>582</v>
      </c>
      <c r="S39" s="14">
        <v>0</v>
      </c>
      <c r="T39" s="16">
        <v>0</v>
      </c>
      <c r="U39" s="14">
        <v>0</v>
      </c>
      <c r="V39" s="16">
        <v>0</v>
      </c>
      <c r="W39" s="14">
        <v>0.63833603999999999</v>
      </c>
      <c r="X39" s="16">
        <v>0.10557560000000001</v>
      </c>
    </row>
    <row r="40" spans="1:24" x14ac:dyDescent="0.25">
      <c r="A40" s="11" t="s">
        <v>510</v>
      </c>
      <c r="B40" s="13">
        <v>14157</v>
      </c>
      <c r="C40" s="14">
        <f>(257/B40*100)</f>
        <v>1.8153563608109065</v>
      </c>
      <c r="D40" s="15">
        <v>13900</v>
      </c>
      <c r="E40" s="14">
        <v>39.734355049999998</v>
      </c>
      <c r="F40" s="16">
        <v>0.98214818999999998</v>
      </c>
      <c r="G40" s="14">
        <v>41.652270389999998</v>
      </c>
      <c r="H40" s="16">
        <v>0.76220858000000002</v>
      </c>
      <c r="I40" s="14">
        <v>5.1849040799999999</v>
      </c>
      <c r="J40" s="16">
        <v>0.36285458999999998</v>
      </c>
      <c r="K40" s="14">
        <v>1.13643037</v>
      </c>
      <c r="L40" s="16">
        <v>0.13227758000000001</v>
      </c>
      <c r="M40" s="14">
        <v>1.08088282</v>
      </c>
      <c r="N40" s="16">
        <v>0.16425479000000001</v>
      </c>
      <c r="O40" s="14">
        <v>0</v>
      </c>
      <c r="P40" s="16">
        <v>0</v>
      </c>
      <c r="Q40" s="14" t="s">
        <v>582</v>
      </c>
      <c r="R40" s="16" t="s">
        <v>582</v>
      </c>
      <c r="S40" s="14">
        <v>0</v>
      </c>
      <c r="T40" s="16">
        <v>0</v>
      </c>
      <c r="U40" s="14">
        <v>0</v>
      </c>
      <c r="V40" s="16">
        <v>0</v>
      </c>
      <c r="W40" s="14">
        <v>11.211157289999999</v>
      </c>
      <c r="X40" s="16">
        <v>0.63182090000000002</v>
      </c>
    </row>
    <row r="41" spans="1:24" x14ac:dyDescent="0.25">
      <c r="A41" s="11" t="s">
        <v>511</v>
      </c>
      <c r="B41" s="13">
        <v>5712</v>
      </c>
      <c r="C41" s="14">
        <f>(40/B41*100)</f>
        <v>0.70028011204481799</v>
      </c>
      <c r="D41" s="15">
        <v>5672</v>
      </c>
      <c r="E41" s="14">
        <v>80.832107039999997</v>
      </c>
      <c r="F41" s="16">
        <v>1.2089597000000001</v>
      </c>
      <c r="G41" s="14">
        <v>0</v>
      </c>
      <c r="H41" s="16">
        <v>0</v>
      </c>
      <c r="I41" s="14">
        <v>11.386495910000001</v>
      </c>
      <c r="J41" s="16">
        <v>0.67790474000000001</v>
      </c>
      <c r="K41" s="14">
        <v>3.55214104</v>
      </c>
      <c r="L41" s="16">
        <v>0.41357007000000001</v>
      </c>
      <c r="M41" s="14">
        <v>2.6312521800000002</v>
      </c>
      <c r="N41" s="16">
        <v>0.36560071</v>
      </c>
      <c r="O41" s="14">
        <v>0</v>
      </c>
      <c r="P41" s="16">
        <v>0</v>
      </c>
      <c r="Q41" s="14" t="s">
        <v>582</v>
      </c>
      <c r="R41" s="16" t="s">
        <v>582</v>
      </c>
      <c r="S41" s="14">
        <v>0</v>
      </c>
      <c r="T41" s="16">
        <v>0</v>
      </c>
      <c r="U41" s="14">
        <v>0</v>
      </c>
      <c r="V41" s="16">
        <v>0</v>
      </c>
      <c r="W41" s="14">
        <v>1.5980038299999999</v>
      </c>
      <c r="X41" s="16">
        <v>0.21115706000000001</v>
      </c>
    </row>
    <row r="42" spans="1:24" x14ac:dyDescent="0.25">
      <c r="A42" s="11" t="s">
        <v>512</v>
      </c>
      <c r="B42" s="13">
        <f>IF(COUNT(B7:B41) &gt; 0, AVERAGE(B7:B41), "\u2014")</f>
        <v>7103.4285714285716</v>
      </c>
      <c r="C42" s="14">
        <f>IF(COUNT(C7:C41) &gt; 0, AVERAGE(C7:C41), "—")</f>
        <v>1.2424194664162722</v>
      </c>
      <c r="D42" s="15">
        <f>IF(COUNT(D7:D41) &gt; 0, AVERAGE(D7:D41), "—")</f>
        <v>7005.4285714285716</v>
      </c>
      <c r="E42" s="14">
        <f>IF(COUNT(E7:E41) &gt; 0, AVERAGE(E7:E41), "—")</f>
        <v>53.516999235428571</v>
      </c>
      <c r="F42" s="16">
        <f>IF(COUNT(F7:F41) &gt; 0, SQRT(SUMSQ(F7:F41)/(COUNT(F7:F41)*COUNT(F7:F41)) ), "—")</f>
        <v>0.15831252908793045</v>
      </c>
      <c r="G42" s="14">
        <f>IF(COUNT(G7:G41) &gt; 0, AVERAGE(G7:G41), "—")</f>
        <v>20.800675724000001</v>
      </c>
      <c r="H42" s="16">
        <f>IF(COUNT(H7:H41) &gt; 0, SQRT(SUMSQ(H7:H41)/(COUNT(H7:H41)*COUNT(H7:H41)) ), "—")</f>
        <v>0.11262429921838397</v>
      </c>
      <c r="I42" s="14">
        <f>IF(COUNT(I7:I41) &gt; 0, AVERAGE(I7:I41), "—")</f>
        <v>15.788192478857146</v>
      </c>
      <c r="J42" s="16">
        <f>IF(COUNT(J7:J41) &gt; 0, SQRT(SUMSQ(J7:J41)/(COUNT(J7:J41)*COUNT(J7:J41)) ), "—")</f>
        <v>0.10535074887976645</v>
      </c>
      <c r="K42" s="14">
        <f>IF(COUNT(K7:K41) &gt; 0, AVERAGE(K7:K41), "—")</f>
        <v>4.2723944922857138</v>
      </c>
      <c r="L42" s="16">
        <f>IF(COUNT(L7:L41) &gt; 0, SQRT(SUMSQ(L7:L41)/(COUNT(L7:L41)*COUNT(L7:L41)) ), "—")</f>
        <v>6.0582630035244445E-2</v>
      </c>
      <c r="M42" s="14">
        <f>IF(COUNT(M7:M41) &gt; 0, AVERAGE(M7:M41), "—")</f>
        <v>2.0590416128571429</v>
      </c>
      <c r="N42" s="16">
        <f>IF(COUNT(N7:N41) &gt; 0, SQRT(SUMSQ(N7:N41)/(COUNT(N7:N41)*COUNT(N7:N41)) ), "—")</f>
        <v>4.5269475808170305E-2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0.10531988514285714</v>
      </c>
      <c r="T42" s="16">
        <f>IF(COUNT(T7:T41) &gt; 0, SQRT(SUMSQ(T7:T41)/(COUNT(T7:T41)*COUNT(T7:T41)) ), "—")</f>
        <v>7.724995714285714E-3</v>
      </c>
      <c r="U42" s="14">
        <f>IF(COUNT(U7:U41) &gt; 0, AVERAGE(U7:U41), "—")</f>
        <v>1.5780871428571427E-3</v>
      </c>
      <c r="V42" s="16">
        <f>IF(COUNT(V7:V41) &gt; 0, SQRT(SUMSQ(V7:V41)/(COUNT(V7:V41)*COUNT(V7:V41)) ), "—")</f>
        <v>9.444465714285715E-4</v>
      </c>
      <c r="W42" s="14">
        <f>IF(COUNT(W7:W41) &gt; 0, AVERAGE(W7:W41), "—")</f>
        <v>3.455798484857143</v>
      </c>
      <c r="X42" s="16">
        <f>IF(COUNT(X7:X41) &gt; 0, SQRT(SUMSQ(X7:X41)/(COUNT(X7:X41)*COUNT(X7:X41)) ), "—")</f>
        <v>5.5744464489322347E-2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21.76551371</v>
      </c>
      <c r="F45" s="16">
        <v>1.4319231100000001</v>
      </c>
      <c r="G45" s="14">
        <v>9.0322258899999994</v>
      </c>
      <c r="H45" s="16">
        <v>0.47756599</v>
      </c>
      <c r="I45" s="14">
        <v>28.004456510000001</v>
      </c>
      <c r="J45" s="16">
        <v>0.81056006999999997</v>
      </c>
      <c r="K45" s="14">
        <v>10.91883681</v>
      </c>
      <c r="L45" s="16">
        <v>0.55994633000000005</v>
      </c>
      <c r="M45" s="14">
        <v>21.667096130000001</v>
      </c>
      <c r="N45" s="16">
        <v>0.990317</v>
      </c>
      <c r="O45" s="14">
        <v>0</v>
      </c>
      <c r="P45" s="16">
        <v>0</v>
      </c>
      <c r="Q45" s="14" t="s">
        <v>582</v>
      </c>
      <c r="R45" s="16" t="s">
        <v>582</v>
      </c>
      <c r="S45" s="14">
        <v>0</v>
      </c>
      <c r="T45" s="16">
        <v>0</v>
      </c>
      <c r="U45" s="14">
        <v>1.2528464699999999</v>
      </c>
      <c r="V45" s="16">
        <v>0.17476612</v>
      </c>
      <c r="W45" s="14">
        <v>7.3590244699999996</v>
      </c>
      <c r="X45" s="16">
        <v>0.56716893000000002</v>
      </c>
    </row>
    <row r="46" spans="1:24" x14ac:dyDescent="0.25">
      <c r="A46" s="11" t="s">
        <v>516</v>
      </c>
      <c r="B46" s="13">
        <v>23141</v>
      </c>
      <c r="C46" s="14">
        <f>(1128/B46*100)</f>
        <v>4.8744652348645268</v>
      </c>
      <c r="D46" s="15">
        <v>22013</v>
      </c>
      <c r="E46" s="14">
        <v>36.877955620000002</v>
      </c>
      <c r="F46" s="16">
        <v>0.72815817000000005</v>
      </c>
      <c r="G46" s="14">
        <v>9.7747405399999998</v>
      </c>
      <c r="H46" s="16">
        <v>0.32162009000000003</v>
      </c>
      <c r="I46" s="14">
        <v>24.550962030000001</v>
      </c>
      <c r="J46" s="16">
        <v>0.42059732</v>
      </c>
      <c r="K46" s="14">
        <v>17.191302480000001</v>
      </c>
      <c r="L46" s="16">
        <v>0.47893507000000002</v>
      </c>
      <c r="M46" s="14">
        <v>7.0296154900000003</v>
      </c>
      <c r="N46" s="16">
        <v>0.30638364000000001</v>
      </c>
      <c r="O46" s="14">
        <v>0</v>
      </c>
      <c r="P46" s="16">
        <v>0</v>
      </c>
      <c r="Q46" s="14" t="s">
        <v>582</v>
      </c>
      <c r="R46" s="16" t="s">
        <v>582</v>
      </c>
      <c r="S46" s="14">
        <v>0</v>
      </c>
      <c r="T46" s="16">
        <v>0</v>
      </c>
      <c r="U46" s="14">
        <v>0</v>
      </c>
      <c r="V46" s="16">
        <v>0</v>
      </c>
      <c r="W46" s="14">
        <v>4.57542385</v>
      </c>
      <c r="X46" s="16">
        <v>0.27584727999999997</v>
      </c>
    </row>
    <row r="47" spans="1:24" x14ac:dyDescent="0.25">
      <c r="A47" s="11" t="s">
        <v>517</v>
      </c>
      <c r="B47" s="13">
        <v>5928</v>
      </c>
      <c r="C47" s="14">
        <f>(68/B47*100)</f>
        <v>1.1470985155195683</v>
      </c>
      <c r="D47" s="15">
        <v>5860</v>
      </c>
      <c r="E47" s="14">
        <v>46.38070613</v>
      </c>
      <c r="F47" s="16">
        <v>0.89689812000000002</v>
      </c>
      <c r="G47" s="14">
        <v>38.807998390000002</v>
      </c>
      <c r="H47" s="16">
        <v>0.97136336000000001</v>
      </c>
      <c r="I47" s="14">
        <v>9.2731292599999993</v>
      </c>
      <c r="J47" s="16">
        <v>0.70112487999999995</v>
      </c>
      <c r="K47" s="14">
        <v>1.71656746</v>
      </c>
      <c r="L47" s="16">
        <v>0.24877289999999999</v>
      </c>
      <c r="M47" s="14">
        <v>0.87399557000000005</v>
      </c>
      <c r="N47" s="16">
        <v>0.18332560000000001</v>
      </c>
      <c r="O47" s="14">
        <v>0</v>
      </c>
      <c r="P47" s="16">
        <v>0</v>
      </c>
      <c r="Q47" s="14" t="s">
        <v>582</v>
      </c>
      <c r="R47" s="16" t="s">
        <v>582</v>
      </c>
      <c r="S47" s="14">
        <v>0</v>
      </c>
      <c r="T47" s="16">
        <v>0</v>
      </c>
      <c r="U47" s="14">
        <v>0</v>
      </c>
      <c r="V47" s="16">
        <v>0</v>
      </c>
      <c r="W47" s="14">
        <v>2.9476031900000002</v>
      </c>
      <c r="X47" s="16">
        <v>0.31424355999999998</v>
      </c>
    </row>
    <row r="48" spans="1:24" x14ac:dyDescent="0.25">
      <c r="A48" s="11" t="s">
        <v>518</v>
      </c>
      <c r="B48" s="13">
        <v>9841</v>
      </c>
      <c r="C48" s="14">
        <f>(7/B48*100)</f>
        <v>7.1130982623717101E-2</v>
      </c>
      <c r="D48" s="15">
        <v>9834</v>
      </c>
      <c r="E48" s="14">
        <v>18.633675709999999</v>
      </c>
      <c r="F48" s="16">
        <v>1.2921849599999999</v>
      </c>
      <c r="G48" s="14">
        <v>8.7362122299999996</v>
      </c>
      <c r="H48" s="16">
        <v>0.59492341000000004</v>
      </c>
      <c r="I48" s="14">
        <v>43.624486140000002</v>
      </c>
      <c r="J48" s="16">
        <v>0.94404337999999999</v>
      </c>
      <c r="K48" s="14">
        <v>15.111215959999999</v>
      </c>
      <c r="L48" s="16">
        <v>0.67945553999999997</v>
      </c>
      <c r="M48" s="14">
        <v>13.034295220000001</v>
      </c>
      <c r="N48" s="16">
        <v>0.78629534000000001</v>
      </c>
      <c r="O48" s="14">
        <v>0</v>
      </c>
      <c r="P48" s="16">
        <v>0</v>
      </c>
      <c r="Q48" s="14" t="s">
        <v>582</v>
      </c>
      <c r="R48" s="16" t="s">
        <v>582</v>
      </c>
      <c r="S48" s="14">
        <v>0</v>
      </c>
      <c r="T48" s="16">
        <v>0</v>
      </c>
      <c r="U48" s="14">
        <v>0</v>
      </c>
      <c r="V48" s="16">
        <v>0</v>
      </c>
      <c r="W48" s="14">
        <v>0.86011473999999999</v>
      </c>
      <c r="X48" s="16">
        <v>0.50076231000000004</v>
      </c>
    </row>
    <row r="49" spans="1:24" x14ac:dyDescent="0.25">
      <c r="A49" s="11" t="s">
        <v>519</v>
      </c>
      <c r="B49" s="13">
        <v>6349</v>
      </c>
      <c r="C49" s="14">
        <f>(56/B49*100)</f>
        <v>0.88202866593164275</v>
      </c>
      <c r="D49" s="15">
        <v>6293</v>
      </c>
      <c r="E49" s="14">
        <v>49.237376400000002</v>
      </c>
      <c r="F49" s="16">
        <v>1.4418106100000001</v>
      </c>
      <c r="G49" s="14">
        <v>0</v>
      </c>
      <c r="H49" s="16">
        <v>0</v>
      </c>
      <c r="I49" s="14">
        <v>18.078196160000001</v>
      </c>
      <c r="J49" s="16">
        <v>0.75330445000000001</v>
      </c>
      <c r="K49" s="14">
        <v>23.228928249999999</v>
      </c>
      <c r="L49" s="16">
        <v>0.96170939</v>
      </c>
      <c r="M49" s="14">
        <v>7.55656222</v>
      </c>
      <c r="N49" s="16">
        <v>0.54224402000000005</v>
      </c>
      <c r="O49" s="14">
        <v>0</v>
      </c>
      <c r="P49" s="16">
        <v>0</v>
      </c>
      <c r="Q49" s="14" t="s">
        <v>582</v>
      </c>
      <c r="R49" s="16" t="s">
        <v>582</v>
      </c>
      <c r="S49" s="14">
        <v>0</v>
      </c>
      <c r="T49" s="16">
        <v>0</v>
      </c>
      <c r="U49" s="14">
        <v>0.23349638</v>
      </c>
      <c r="V49" s="16">
        <v>6.8076990000000004E-2</v>
      </c>
      <c r="W49" s="14">
        <v>1.6654405999999999</v>
      </c>
      <c r="X49" s="16">
        <v>0.2188938</v>
      </c>
    </row>
    <row r="50" spans="1:24" x14ac:dyDescent="0.25">
      <c r="A50" s="11" t="s">
        <v>520</v>
      </c>
      <c r="B50" s="13">
        <v>11795</v>
      </c>
      <c r="C50" s="14">
        <f>(218/B50*100)</f>
        <v>1.8482407799915217</v>
      </c>
      <c r="D50" s="15">
        <v>11577</v>
      </c>
      <c r="E50" s="14">
        <v>51.340544459999997</v>
      </c>
      <c r="F50" s="16">
        <v>1.2400326800000001</v>
      </c>
      <c r="G50" s="14">
        <v>23.812590719999999</v>
      </c>
      <c r="H50" s="16">
        <v>0.79137985</v>
      </c>
      <c r="I50" s="14">
        <v>14.22283666</v>
      </c>
      <c r="J50" s="16">
        <v>0.58443065000000005</v>
      </c>
      <c r="K50" s="14">
        <v>0</v>
      </c>
      <c r="L50" s="16">
        <v>0</v>
      </c>
      <c r="M50" s="14">
        <v>9.8175524000000003</v>
      </c>
      <c r="N50" s="16">
        <v>0.56105426999999997</v>
      </c>
      <c r="O50" s="14">
        <v>0</v>
      </c>
      <c r="P50" s="16">
        <v>0</v>
      </c>
      <c r="Q50" s="14" t="s">
        <v>582</v>
      </c>
      <c r="R50" s="16" t="s">
        <v>582</v>
      </c>
      <c r="S50" s="14">
        <v>0</v>
      </c>
      <c r="T50" s="16">
        <v>0</v>
      </c>
      <c r="U50" s="14">
        <v>0</v>
      </c>
      <c r="V50" s="16">
        <v>0</v>
      </c>
      <c r="W50" s="14">
        <v>0.80647577000000004</v>
      </c>
      <c r="X50" s="16">
        <v>0.10935578999999999</v>
      </c>
    </row>
    <row r="51" spans="1:24" x14ac:dyDescent="0.25">
      <c r="A51" s="11" t="s">
        <v>521</v>
      </c>
      <c r="B51" s="13">
        <v>6866</v>
      </c>
      <c r="C51" s="14">
        <f>(116/B51*100)</f>
        <v>1.6894844159627147</v>
      </c>
      <c r="D51" s="15">
        <v>6750</v>
      </c>
      <c r="E51" s="14">
        <v>28.31271345</v>
      </c>
      <c r="F51" s="16">
        <v>0.98360990000000004</v>
      </c>
      <c r="G51" s="14">
        <v>9.42398852</v>
      </c>
      <c r="H51" s="16">
        <v>0.52999847</v>
      </c>
      <c r="I51" s="14">
        <v>22.009911030000001</v>
      </c>
      <c r="J51" s="16">
        <v>0.69086921000000001</v>
      </c>
      <c r="K51" s="14">
        <v>28.943833340000001</v>
      </c>
      <c r="L51" s="16">
        <v>0.88951709999999995</v>
      </c>
      <c r="M51" s="14">
        <v>9.7444019700000002</v>
      </c>
      <c r="N51" s="16">
        <v>0.46293873000000002</v>
      </c>
      <c r="O51" s="14">
        <v>0</v>
      </c>
      <c r="P51" s="16">
        <v>0</v>
      </c>
      <c r="Q51" s="14" t="s">
        <v>582</v>
      </c>
      <c r="R51" s="16" t="s">
        <v>582</v>
      </c>
      <c r="S51" s="14">
        <v>0</v>
      </c>
      <c r="T51" s="16">
        <v>0</v>
      </c>
      <c r="U51" s="14">
        <v>0</v>
      </c>
      <c r="V51" s="16">
        <v>0</v>
      </c>
      <c r="W51" s="14">
        <v>1.5651516999999999</v>
      </c>
      <c r="X51" s="16">
        <v>0.20888012</v>
      </c>
    </row>
    <row r="52" spans="1:24" x14ac:dyDescent="0.25">
      <c r="A52" s="11" t="s">
        <v>522</v>
      </c>
      <c r="B52" s="13">
        <v>5809</v>
      </c>
      <c r="C52" s="14">
        <f>(71/B52*100)</f>
        <v>1.2222413496298847</v>
      </c>
      <c r="D52" s="15">
        <v>5738</v>
      </c>
      <c r="E52" s="14">
        <v>63.739414879999998</v>
      </c>
      <c r="F52" s="16">
        <v>0.84838798999999998</v>
      </c>
      <c r="G52" s="14">
        <v>25.054461369999999</v>
      </c>
      <c r="H52" s="16">
        <v>0.71910963000000006</v>
      </c>
      <c r="I52" s="14">
        <v>9.8293506199999996</v>
      </c>
      <c r="J52" s="16">
        <v>0.53188493999999997</v>
      </c>
      <c r="K52" s="14">
        <v>0.48975617999999999</v>
      </c>
      <c r="L52" s="16">
        <v>8.7626880000000004E-2</v>
      </c>
      <c r="M52" s="14">
        <v>0.31575722000000001</v>
      </c>
      <c r="N52" s="16">
        <v>6.4034759999999996E-2</v>
      </c>
      <c r="O52" s="14">
        <v>0</v>
      </c>
      <c r="P52" s="16">
        <v>0</v>
      </c>
      <c r="Q52" s="14" t="s">
        <v>582</v>
      </c>
      <c r="R52" s="16" t="s">
        <v>582</v>
      </c>
      <c r="S52" s="14">
        <v>0</v>
      </c>
      <c r="T52" s="16">
        <v>0</v>
      </c>
      <c r="U52" s="14">
        <v>0</v>
      </c>
      <c r="V52" s="16">
        <v>0</v>
      </c>
      <c r="W52" s="14">
        <v>0.57125972999999997</v>
      </c>
      <c r="X52" s="16">
        <v>0.10181916000000001</v>
      </c>
    </row>
    <row r="53" spans="1:24" x14ac:dyDescent="0.25">
      <c r="A53" s="11" t="s">
        <v>523</v>
      </c>
      <c r="B53" s="13">
        <v>5571</v>
      </c>
      <c r="C53" s="14">
        <f>(84/B53*100)</f>
        <v>1.5078082929456111</v>
      </c>
      <c r="D53" s="15">
        <v>5487</v>
      </c>
      <c r="E53" s="14">
        <v>78.038559070000005</v>
      </c>
      <c r="F53" s="16">
        <v>0.51683860000000004</v>
      </c>
      <c r="G53" s="14">
        <v>8.1247128600000007</v>
      </c>
      <c r="H53" s="16">
        <v>0.34789168999999998</v>
      </c>
      <c r="I53" s="14">
        <v>8.95784454</v>
      </c>
      <c r="J53" s="16">
        <v>0.40541569999999999</v>
      </c>
      <c r="K53" s="14">
        <v>3.12428602</v>
      </c>
      <c r="L53" s="16">
        <v>0.25910303000000001</v>
      </c>
      <c r="M53" s="14">
        <v>0.65288170000000001</v>
      </c>
      <c r="N53" s="16">
        <v>0.10861614</v>
      </c>
      <c r="O53" s="14">
        <v>0</v>
      </c>
      <c r="P53" s="16">
        <v>0</v>
      </c>
      <c r="Q53" s="14" t="s">
        <v>582</v>
      </c>
      <c r="R53" s="16" t="s">
        <v>582</v>
      </c>
      <c r="S53" s="14">
        <v>0</v>
      </c>
      <c r="T53" s="16">
        <v>0</v>
      </c>
      <c r="U53" s="14">
        <v>0</v>
      </c>
      <c r="V53" s="16">
        <v>0</v>
      </c>
      <c r="W53" s="14">
        <v>1.10171581</v>
      </c>
      <c r="X53" s="16">
        <v>0.12916596999999999</v>
      </c>
    </row>
    <row r="54" spans="1:24" x14ac:dyDescent="0.25">
      <c r="A54" s="11" t="s">
        <v>524</v>
      </c>
      <c r="B54" s="13">
        <v>4740</v>
      </c>
      <c r="C54" s="14">
        <f>(38/B54*100)</f>
        <v>0.80168776371308015</v>
      </c>
      <c r="D54" s="15">
        <v>4702</v>
      </c>
      <c r="E54" s="14">
        <v>41.182543070000001</v>
      </c>
      <c r="F54" s="16">
        <v>1.01830189</v>
      </c>
      <c r="G54" s="14">
        <v>16.28275696</v>
      </c>
      <c r="H54" s="16">
        <v>0.66824594999999998</v>
      </c>
      <c r="I54" s="14">
        <v>27.045879800000002</v>
      </c>
      <c r="J54" s="16">
        <v>1.05332914</v>
      </c>
      <c r="K54" s="14">
        <v>5.9327290799999997</v>
      </c>
      <c r="L54" s="16">
        <v>0.41075957000000002</v>
      </c>
      <c r="M54" s="14">
        <v>6.0579460200000002</v>
      </c>
      <c r="N54" s="16">
        <v>0.45985092</v>
      </c>
      <c r="O54" s="14">
        <v>0</v>
      </c>
      <c r="P54" s="16">
        <v>0</v>
      </c>
      <c r="Q54" s="14" t="s">
        <v>582</v>
      </c>
      <c r="R54" s="16" t="s">
        <v>582</v>
      </c>
      <c r="S54" s="14">
        <v>0</v>
      </c>
      <c r="T54" s="16">
        <v>0</v>
      </c>
      <c r="U54" s="14">
        <v>0</v>
      </c>
      <c r="V54" s="16">
        <v>0</v>
      </c>
      <c r="W54" s="14">
        <v>3.49814508</v>
      </c>
      <c r="X54" s="16">
        <v>0.32800322999999998</v>
      </c>
    </row>
    <row r="55" spans="1:24" x14ac:dyDescent="0.25">
      <c r="A55" s="11" t="s">
        <v>525</v>
      </c>
      <c r="B55" s="13">
        <v>5316</v>
      </c>
      <c r="C55" s="14">
        <f>(22/B55*100)</f>
        <v>0.41384499623777277</v>
      </c>
      <c r="D55" s="15">
        <v>5294</v>
      </c>
      <c r="E55" s="14">
        <v>65.368974960000003</v>
      </c>
      <c r="F55" s="16">
        <v>0.92415552999999995</v>
      </c>
      <c r="G55" s="14">
        <v>21.858688839999999</v>
      </c>
      <c r="H55" s="16">
        <v>0.78859990000000002</v>
      </c>
      <c r="I55" s="14">
        <v>6.8933268600000002</v>
      </c>
      <c r="J55" s="16">
        <v>0.44338485999999999</v>
      </c>
      <c r="K55" s="14">
        <v>0.63499970999999999</v>
      </c>
      <c r="L55" s="16">
        <v>0.13400757999999999</v>
      </c>
      <c r="M55" s="14">
        <v>0.38917215999999999</v>
      </c>
      <c r="N55" s="16">
        <v>0.13305164999999999</v>
      </c>
      <c r="O55" s="14">
        <v>0</v>
      </c>
      <c r="P55" s="16">
        <v>0</v>
      </c>
      <c r="Q55" s="14" t="s">
        <v>582</v>
      </c>
      <c r="R55" s="16" t="s">
        <v>582</v>
      </c>
      <c r="S55" s="14">
        <v>0</v>
      </c>
      <c r="T55" s="16">
        <v>0</v>
      </c>
      <c r="U55" s="14">
        <v>2.5594368799999998</v>
      </c>
      <c r="V55" s="16">
        <v>0.29634483</v>
      </c>
      <c r="W55" s="14">
        <v>2.2954005899999999</v>
      </c>
      <c r="X55" s="16">
        <v>0.23077441000000001</v>
      </c>
    </row>
    <row r="56" spans="1:24" x14ac:dyDescent="0.25">
      <c r="A56" s="11" t="s">
        <v>526</v>
      </c>
      <c r="B56" s="13">
        <v>5359</v>
      </c>
      <c r="C56" s="14">
        <f>(76/B56*100)</f>
        <v>1.4181750326553462</v>
      </c>
      <c r="D56" s="15">
        <v>5283</v>
      </c>
      <c r="E56" s="14">
        <v>35.597687049999998</v>
      </c>
      <c r="F56" s="16">
        <v>1.02338847</v>
      </c>
      <c r="G56" s="14">
        <v>24.278959610000001</v>
      </c>
      <c r="H56" s="16">
        <v>0.72802789999999995</v>
      </c>
      <c r="I56" s="14">
        <v>20.18235421</v>
      </c>
      <c r="J56" s="16">
        <v>0.65768230999999999</v>
      </c>
      <c r="K56" s="14">
        <v>12.06163718</v>
      </c>
      <c r="L56" s="16">
        <v>0.58827543000000004</v>
      </c>
      <c r="M56" s="14">
        <v>4.6876223499999998</v>
      </c>
      <c r="N56" s="16">
        <v>0.37114946999999998</v>
      </c>
      <c r="O56" s="14">
        <v>0</v>
      </c>
      <c r="P56" s="16">
        <v>0</v>
      </c>
      <c r="Q56" s="14" t="s">
        <v>582</v>
      </c>
      <c r="R56" s="16" t="s">
        <v>582</v>
      </c>
      <c r="S56" s="14">
        <v>0</v>
      </c>
      <c r="T56" s="16">
        <v>0</v>
      </c>
      <c r="U56" s="14">
        <v>0</v>
      </c>
      <c r="V56" s="16">
        <v>0</v>
      </c>
      <c r="W56" s="14">
        <v>3.1917396</v>
      </c>
      <c r="X56" s="16">
        <v>0.36659973000000001</v>
      </c>
    </row>
    <row r="57" spans="1:24" x14ac:dyDescent="0.25">
      <c r="A57" s="11" t="s">
        <v>527</v>
      </c>
      <c r="B57" s="13">
        <v>6513</v>
      </c>
      <c r="C57" s="14">
        <f>(0/B57*100)</f>
        <v>0</v>
      </c>
      <c r="D57" s="15">
        <v>6513</v>
      </c>
      <c r="E57" s="14">
        <v>28.184386459999999</v>
      </c>
      <c r="F57" s="16">
        <v>1.2219914000000001</v>
      </c>
      <c r="G57" s="14">
        <v>3.37709898</v>
      </c>
      <c r="H57" s="16">
        <v>0.41249851999999998</v>
      </c>
      <c r="I57" s="14">
        <v>20.589997650000001</v>
      </c>
      <c r="J57" s="16">
        <v>0.74580190999999996</v>
      </c>
      <c r="K57" s="14">
        <v>33.207691320000002</v>
      </c>
      <c r="L57" s="16">
        <v>1.2157104700000001</v>
      </c>
      <c r="M57" s="14">
        <v>11.81088667</v>
      </c>
      <c r="N57" s="16">
        <v>0.83399013</v>
      </c>
      <c r="O57" s="14">
        <v>0</v>
      </c>
      <c r="P57" s="16">
        <v>0</v>
      </c>
      <c r="Q57" s="14" t="s">
        <v>582</v>
      </c>
      <c r="R57" s="16" t="s">
        <v>582</v>
      </c>
      <c r="S57" s="14">
        <v>0.18638783</v>
      </c>
      <c r="T57" s="16">
        <v>9.5880279999999998E-2</v>
      </c>
      <c r="U57" s="14">
        <v>0.51209064999999998</v>
      </c>
      <c r="V57" s="16">
        <v>0.1880973</v>
      </c>
      <c r="W57" s="14">
        <v>2.1314604300000002</v>
      </c>
      <c r="X57" s="16">
        <v>0.40293304000000002</v>
      </c>
    </row>
    <row r="58" spans="1:24" x14ac:dyDescent="0.25">
      <c r="A58" s="11" t="s">
        <v>528</v>
      </c>
      <c r="B58" s="13">
        <v>7267</v>
      </c>
      <c r="C58" s="14">
        <f>(10/B58*100)</f>
        <v>0.13760836658868861</v>
      </c>
      <c r="D58" s="15">
        <v>7257</v>
      </c>
      <c r="E58" s="14">
        <v>59.799733289999999</v>
      </c>
      <c r="F58" s="16">
        <v>1.1968614799999999</v>
      </c>
      <c r="G58" s="14">
        <v>8.3432135600000006</v>
      </c>
      <c r="H58" s="16">
        <v>0.44268422000000002</v>
      </c>
      <c r="I58" s="14">
        <v>18.066009780000002</v>
      </c>
      <c r="J58" s="16">
        <v>0.72460360000000001</v>
      </c>
      <c r="K58" s="14">
        <v>3.6607501</v>
      </c>
      <c r="L58" s="16">
        <v>0.36274604999999999</v>
      </c>
      <c r="M58" s="14">
        <v>3.2783222300000001</v>
      </c>
      <c r="N58" s="16">
        <v>0.38258403000000002</v>
      </c>
      <c r="O58" s="14">
        <v>0</v>
      </c>
      <c r="P58" s="16">
        <v>0</v>
      </c>
      <c r="Q58" s="14" t="s">
        <v>582</v>
      </c>
      <c r="R58" s="16" t="s">
        <v>582</v>
      </c>
      <c r="S58" s="14">
        <v>9.2654619999999993E-2</v>
      </c>
      <c r="T58" s="16">
        <v>9.276703E-2</v>
      </c>
      <c r="U58" s="14">
        <v>4.4493026699999998</v>
      </c>
      <c r="V58" s="16">
        <v>0.47749407999999999</v>
      </c>
      <c r="W58" s="14">
        <v>2.31001375</v>
      </c>
      <c r="X58" s="16">
        <v>0.27159345000000001</v>
      </c>
    </row>
    <row r="59" spans="1:24" x14ac:dyDescent="0.25">
      <c r="A59" s="11" t="s">
        <v>529</v>
      </c>
      <c r="B59" s="13">
        <v>4826</v>
      </c>
      <c r="C59" s="14">
        <f>(26/B59*100)</f>
        <v>0.53874844591794446</v>
      </c>
      <c r="D59" s="15">
        <v>4800</v>
      </c>
      <c r="E59" s="14">
        <v>34.085165439999997</v>
      </c>
      <c r="F59" s="16">
        <v>0.87969562999999995</v>
      </c>
      <c r="G59" s="14">
        <v>20.59504008</v>
      </c>
      <c r="H59" s="16">
        <v>0.63648221999999999</v>
      </c>
      <c r="I59" s="14">
        <v>30.050939799999998</v>
      </c>
      <c r="J59" s="16">
        <v>0.82199104000000001</v>
      </c>
      <c r="K59" s="14">
        <v>10.457509740000001</v>
      </c>
      <c r="L59" s="16">
        <v>0.59329646999999996</v>
      </c>
      <c r="M59" s="14">
        <v>1.9413477699999999</v>
      </c>
      <c r="N59" s="16">
        <v>0.22086226</v>
      </c>
      <c r="O59" s="14">
        <v>0</v>
      </c>
      <c r="P59" s="16">
        <v>0</v>
      </c>
      <c r="Q59" s="14" t="s">
        <v>582</v>
      </c>
      <c r="R59" s="16" t="s">
        <v>582</v>
      </c>
      <c r="S59" s="14">
        <v>3.1782209999999998E-2</v>
      </c>
      <c r="T59" s="16">
        <v>3.178396E-2</v>
      </c>
      <c r="U59" s="14">
        <v>1.23604615</v>
      </c>
      <c r="V59" s="16">
        <v>0.22170746999999999</v>
      </c>
      <c r="W59" s="14">
        <v>1.6021688199999999</v>
      </c>
      <c r="X59" s="16">
        <v>0.20147997000000001</v>
      </c>
    </row>
    <row r="60" spans="1:24" x14ac:dyDescent="0.25">
      <c r="A60" s="11" t="s">
        <v>530</v>
      </c>
      <c r="B60" s="13">
        <v>4546</v>
      </c>
      <c r="C60" s="14">
        <f>(15/B60*100)</f>
        <v>0.32996040475142985</v>
      </c>
      <c r="D60" s="15">
        <v>4531</v>
      </c>
      <c r="E60" s="14">
        <v>32.388568100000001</v>
      </c>
      <c r="F60" s="16">
        <v>1.0802540199999999</v>
      </c>
      <c r="G60" s="14">
        <v>21.91866735</v>
      </c>
      <c r="H60" s="16">
        <v>0.78545606999999995</v>
      </c>
      <c r="I60" s="14">
        <v>18.103031189999999</v>
      </c>
      <c r="J60" s="16">
        <v>0.99352404999999999</v>
      </c>
      <c r="K60" s="14">
        <v>11.26147827</v>
      </c>
      <c r="L60" s="16">
        <v>0.91523005000000002</v>
      </c>
      <c r="M60" s="14">
        <v>8.9189112999999995</v>
      </c>
      <c r="N60" s="16">
        <v>0.58631869000000003</v>
      </c>
      <c r="O60" s="14">
        <v>0</v>
      </c>
      <c r="P60" s="16">
        <v>0</v>
      </c>
      <c r="Q60" s="14" t="s">
        <v>582</v>
      </c>
      <c r="R60" s="16" t="s">
        <v>582</v>
      </c>
      <c r="S60" s="14">
        <v>0</v>
      </c>
      <c r="T60" s="16">
        <v>0</v>
      </c>
      <c r="U60" s="14">
        <v>2.8004910299999999</v>
      </c>
      <c r="V60" s="16">
        <v>0.49797616</v>
      </c>
      <c r="W60" s="14">
        <v>4.6088527600000004</v>
      </c>
      <c r="X60" s="16">
        <v>0.41315931</v>
      </c>
    </row>
    <row r="61" spans="1:24" x14ac:dyDescent="0.25">
      <c r="A61" s="11" t="s">
        <v>531</v>
      </c>
      <c r="B61" s="13">
        <v>6525</v>
      </c>
      <c r="C61" s="14">
        <f>(135/B61*100)</f>
        <v>2.0689655172413794</v>
      </c>
      <c r="D61" s="15">
        <v>6390</v>
      </c>
      <c r="E61" s="14">
        <v>52.462620399999999</v>
      </c>
      <c r="F61" s="16">
        <v>0.94065204000000002</v>
      </c>
      <c r="G61" s="14">
        <v>27.066526809999999</v>
      </c>
      <c r="H61" s="16">
        <v>0.69197900000000001</v>
      </c>
      <c r="I61" s="14">
        <v>15.122220280000001</v>
      </c>
      <c r="J61" s="16">
        <v>0.61593726000000004</v>
      </c>
      <c r="K61" s="14">
        <v>1.78604729</v>
      </c>
      <c r="L61" s="16">
        <v>0.20105606000000001</v>
      </c>
      <c r="M61" s="14">
        <v>0.57485072999999998</v>
      </c>
      <c r="N61" s="16">
        <v>0.21881806000000001</v>
      </c>
      <c r="O61" s="14">
        <v>0</v>
      </c>
      <c r="P61" s="16">
        <v>0</v>
      </c>
      <c r="Q61" s="14" t="s">
        <v>582</v>
      </c>
      <c r="R61" s="16" t="s">
        <v>582</v>
      </c>
      <c r="S61" s="14">
        <v>0</v>
      </c>
      <c r="T61" s="16">
        <v>0</v>
      </c>
      <c r="U61" s="14">
        <v>0</v>
      </c>
      <c r="V61" s="16">
        <v>0</v>
      </c>
      <c r="W61" s="14">
        <v>2.9877344899999998</v>
      </c>
      <c r="X61" s="16">
        <v>0.38132729999999998</v>
      </c>
    </row>
    <row r="62" spans="1:24" x14ac:dyDescent="0.25">
      <c r="A62" s="11" t="s">
        <v>532</v>
      </c>
      <c r="B62" s="13">
        <v>4476</v>
      </c>
      <c r="C62" s="14">
        <f>(3/B62*100)</f>
        <v>6.7024128686327081E-2</v>
      </c>
      <c r="D62" s="15">
        <v>4473</v>
      </c>
      <c r="E62" s="14">
        <v>33.765630010000002</v>
      </c>
      <c r="F62" s="16">
        <v>0.61797707999999996</v>
      </c>
      <c r="G62" s="14">
        <v>10.18676016</v>
      </c>
      <c r="H62" s="16">
        <v>0.43538392999999997</v>
      </c>
      <c r="I62" s="14">
        <v>32.545214880000003</v>
      </c>
      <c r="J62" s="16">
        <v>0.72836677000000005</v>
      </c>
      <c r="K62" s="14">
        <v>17.224413240000001</v>
      </c>
      <c r="L62" s="16">
        <v>0.57295235</v>
      </c>
      <c r="M62" s="14">
        <v>5.3152806000000004</v>
      </c>
      <c r="N62" s="16">
        <v>0.35899488000000002</v>
      </c>
      <c r="O62" s="14">
        <v>0</v>
      </c>
      <c r="P62" s="16">
        <v>0</v>
      </c>
      <c r="Q62" s="14" t="s">
        <v>582</v>
      </c>
      <c r="R62" s="16" t="s">
        <v>582</v>
      </c>
      <c r="S62" s="14">
        <v>0</v>
      </c>
      <c r="T62" s="16">
        <v>0</v>
      </c>
      <c r="U62" s="14">
        <v>0</v>
      </c>
      <c r="V62" s="16">
        <v>0</v>
      </c>
      <c r="W62" s="14">
        <v>0.96270111000000003</v>
      </c>
      <c r="X62" s="16">
        <v>0.15257029999999999</v>
      </c>
    </row>
    <row r="63" spans="1:24" x14ac:dyDescent="0.25">
      <c r="A63" s="11" t="s">
        <v>533</v>
      </c>
      <c r="B63" s="13">
        <v>5324</v>
      </c>
      <c r="C63" s="14">
        <f>(13/B63*100)</f>
        <v>0.24417731029301279</v>
      </c>
      <c r="D63" s="15">
        <v>5311</v>
      </c>
      <c r="E63" s="14">
        <v>39.410249059999998</v>
      </c>
      <c r="F63" s="16">
        <v>0.76104274000000005</v>
      </c>
      <c r="G63" s="14">
        <v>31.63262473</v>
      </c>
      <c r="H63" s="16">
        <v>0.68043577</v>
      </c>
      <c r="I63" s="14">
        <v>21.495165780000001</v>
      </c>
      <c r="J63" s="16">
        <v>0.50473234</v>
      </c>
      <c r="K63" s="14">
        <v>2.54458699</v>
      </c>
      <c r="L63" s="16">
        <v>0.22569955</v>
      </c>
      <c r="M63" s="14">
        <v>1.2146863000000001</v>
      </c>
      <c r="N63" s="16">
        <v>0.18778758000000001</v>
      </c>
      <c r="O63" s="14">
        <v>0</v>
      </c>
      <c r="P63" s="16">
        <v>0</v>
      </c>
      <c r="Q63" s="14" t="s">
        <v>582</v>
      </c>
      <c r="R63" s="16" t="s">
        <v>582</v>
      </c>
      <c r="S63" s="14">
        <v>0</v>
      </c>
      <c r="T63" s="16">
        <v>0</v>
      </c>
      <c r="U63" s="14">
        <v>0.35856114</v>
      </c>
      <c r="V63" s="16">
        <v>8.1415379999999996E-2</v>
      </c>
      <c r="W63" s="14">
        <v>3.3441260000000002</v>
      </c>
      <c r="X63" s="16">
        <v>0.25647240999999998</v>
      </c>
    </row>
    <row r="64" spans="1:24" x14ac:dyDescent="0.25">
      <c r="A64" s="11" t="s">
        <v>534</v>
      </c>
      <c r="B64" s="13">
        <v>3634</v>
      </c>
      <c r="C64" s="14">
        <f>(3/B64*100)</f>
        <v>8.2553659878921298E-2</v>
      </c>
      <c r="D64" s="15">
        <v>3631</v>
      </c>
      <c r="E64" s="14">
        <v>32.104987100000002</v>
      </c>
      <c r="F64" s="16">
        <v>0.74719155000000004</v>
      </c>
      <c r="G64" s="14">
        <v>13.211385269999999</v>
      </c>
      <c r="H64" s="16">
        <v>0.48650613999999998</v>
      </c>
      <c r="I64" s="14">
        <v>48.927579020000003</v>
      </c>
      <c r="J64" s="16">
        <v>0.81401559000000001</v>
      </c>
      <c r="K64" s="14">
        <v>2.0502251600000001</v>
      </c>
      <c r="L64" s="16">
        <v>0.26814474999999999</v>
      </c>
      <c r="M64" s="14">
        <v>0.47032805</v>
      </c>
      <c r="N64" s="16">
        <v>0.12494924</v>
      </c>
      <c r="O64" s="14">
        <v>0</v>
      </c>
      <c r="P64" s="16">
        <v>0</v>
      </c>
      <c r="Q64" s="14" t="s">
        <v>582</v>
      </c>
      <c r="R64" s="16" t="s">
        <v>582</v>
      </c>
      <c r="S64" s="14">
        <v>2.9124980000000002E-2</v>
      </c>
      <c r="T64" s="16">
        <v>2.9154679999999999E-2</v>
      </c>
      <c r="U64" s="14">
        <v>0.79273267000000003</v>
      </c>
      <c r="V64" s="16">
        <v>0.15508537999999999</v>
      </c>
      <c r="W64" s="14">
        <v>2.4136377499999999</v>
      </c>
      <c r="X64" s="16">
        <v>0.24827004</v>
      </c>
    </row>
    <row r="65" spans="1:24" x14ac:dyDescent="0.25">
      <c r="A65" s="11" t="s">
        <v>535</v>
      </c>
      <c r="B65" s="13">
        <v>5325</v>
      </c>
      <c r="C65" s="14">
        <f>(14/B65*100)</f>
        <v>0.26291079812206569</v>
      </c>
      <c r="D65" s="15">
        <v>5311</v>
      </c>
      <c r="E65" s="14">
        <v>33.368861029999998</v>
      </c>
      <c r="F65" s="16">
        <v>0.93461822000000006</v>
      </c>
      <c r="G65" s="14">
        <v>28.761996620000001</v>
      </c>
      <c r="H65" s="16">
        <v>0.86150172999999997</v>
      </c>
      <c r="I65" s="14">
        <v>33.239622599999997</v>
      </c>
      <c r="J65" s="16">
        <v>0.86908350999999995</v>
      </c>
      <c r="K65" s="14">
        <v>1.6887230600000001</v>
      </c>
      <c r="L65" s="16">
        <v>0.19838121</v>
      </c>
      <c r="M65" s="14">
        <v>0.25956473000000002</v>
      </c>
      <c r="N65" s="16">
        <v>7.0968509999999999E-2</v>
      </c>
      <c r="O65" s="14">
        <v>0</v>
      </c>
      <c r="P65" s="16">
        <v>0</v>
      </c>
      <c r="Q65" s="14" t="s">
        <v>582</v>
      </c>
      <c r="R65" s="16" t="s">
        <v>582</v>
      </c>
      <c r="S65" s="14">
        <v>0.79195543999999995</v>
      </c>
      <c r="T65" s="16">
        <v>0.12731998999999999</v>
      </c>
      <c r="U65" s="14">
        <v>5.4937020000000003E-2</v>
      </c>
      <c r="V65" s="16">
        <v>3.1530370000000002E-2</v>
      </c>
      <c r="W65" s="14">
        <v>1.8343395</v>
      </c>
      <c r="X65" s="16">
        <v>0.20652538000000001</v>
      </c>
    </row>
    <row r="66" spans="1:24" x14ac:dyDescent="0.25">
      <c r="A66" s="11" t="s">
        <v>536</v>
      </c>
      <c r="B66" s="13">
        <v>5665</v>
      </c>
      <c r="C66" s="14">
        <f>(74/B66*100)</f>
        <v>1.3062665489849956</v>
      </c>
      <c r="D66" s="15">
        <v>5591</v>
      </c>
      <c r="E66" s="14">
        <v>32.697665720000003</v>
      </c>
      <c r="F66" s="16">
        <v>0.50952185999999999</v>
      </c>
      <c r="G66" s="14">
        <v>57.147214750000003</v>
      </c>
      <c r="H66" s="16">
        <v>0.54217289999999996</v>
      </c>
      <c r="I66" s="14">
        <v>6.3977842200000001</v>
      </c>
      <c r="J66" s="16">
        <v>0.25696931000000001</v>
      </c>
      <c r="K66" s="14">
        <v>1.57670211</v>
      </c>
      <c r="L66" s="16">
        <v>0.17361304</v>
      </c>
      <c r="M66" s="14">
        <v>0.48530869999999998</v>
      </c>
      <c r="N66" s="16">
        <v>9.4104740000000006E-2</v>
      </c>
      <c r="O66" s="14">
        <v>0</v>
      </c>
      <c r="P66" s="16">
        <v>0</v>
      </c>
      <c r="Q66" s="14" t="s">
        <v>582</v>
      </c>
      <c r="R66" s="16" t="s">
        <v>582</v>
      </c>
      <c r="S66" s="14">
        <v>0</v>
      </c>
      <c r="T66" s="16">
        <v>0</v>
      </c>
      <c r="U66" s="14">
        <v>0</v>
      </c>
      <c r="V66" s="16">
        <v>0</v>
      </c>
      <c r="W66" s="14">
        <v>1.6953245100000001</v>
      </c>
      <c r="X66" s="16">
        <v>0.16424881</v>
      </c>
    </row>
    <row r="67" spans="1:24" x14ac:dyDescent="0.25">
      <c r="A67" s="11" t="s">
        <v>537</v>
      </c>
      <c r="B67" s="13">
        <v>6971</v>
      </c>
      <c r="C67" s="14">
        <f>(21/B67*100)</f>
        <v>0.30124802754267677</v>
      </c>
      <c r="D67" s="15">
        <v>6950</v>
      </c>
      <c r="E67" s="14">
        <v>49.118141860000001</v>
      </c>
      <c r="F67" s="16">
        <v>1.27076901</v>
      </c>
      <c r="G67" s="14">
        <v>11.64116175</v>
      </c>
      <c r="H67" s="16">
        <v>0.400391</v>
      </c>
      <c r="I67" s="14">
        <v>20.60787689</v>
      </c>
      <c r="J67" s="16">
        <v>0.66850776000000001</v>
      </c>
      <c r="K67" s="14">
        <v>14.05548329</v>
      </c>
      <c r="L67" s="16">
        <v>0.63608507999999997</v>
      </c>
      <c r="M67" s="14">
        <v>3.9053684999999998</v>
      </c>
      <c r="N67" s="16">
        <v>0.37518475000000001</v>
      </c>
      <c r="O67" s="14">
        <v>0</v>
      </c>
      <c r="P67" s="16">
        <v>0</v>
      </c>
      <c r="Q67" s="14" t="s">
        <v>582</v>
      </c>
      <c r="R67" s="16" t="s">
        <v>582</v>
      </c>
      <c r="S67" s="14">
        <v>0</v>
      </c>
      <c r="T67" s="16">
        <v>0</v>
      </c>
      <c r="U67" s="14">
        <v>0</v>
      </c>
      <c r="V67" s="16">
        <v>0</v>
      </c>
      <c r="W67" s="14">
        <v>0.67196771</v>
      </c>
      <c r="X67" s="16">
        <v>0.1198596</v>
      </c>
    </row>
    <row r="68" spans="1:24" x14ac:dyDescent="0.25">
      <c r="A68" s="11" t="s">
        <v>538</v>
      </c>
      <c r="B68" s="13">
        <v>12083</v>
      </c>
      <c r="C68" s="14">
        <f>(26/B68*100)</f>
        <v>0.21517834974757924</v>
      </c>
      <c r="D68" s="15">
        <v>12057</v>
      </c>
      <c r="E68" s="14">
        <v>52.556116289999999</v>
      </c>
      <c r="F68" s="16">
        <v>0.40619084999999999</v>
      </c>
      <c r="G68" s="14">
        <v>22.0505584</v>
      </c>
      <c r="H68" s="16">
        <v>0.35955139000000003</v>
      </c>
      <c r="I68" s="14">
        <v>11.79411329</v>
      </c>
      <c r="J68" s="16">
        <v>0.24520026</v>
      </c>
      <c r="K68" s="14">
        <v>5.0218965799999999</v>
      </c>
      <c r="L68" s="16">
        <v>0.17156583</v>
      </c>
      <c r="M68" s="14">
        <v>4.9551153899999996</v>
      </c>
      <c r="N68" s="16">
        <v>0.19324226999999999</v>
      </c>
      <c r="O68" s="14">
        <v>0</v>
      </c>
      <c r="P68" s="16">
        <v>0</v>
      </c>
      <c r="Q68" s="14" t="s">
        <v>582</v>
      </c>
      <c r="R68" s="16" t="s">
        <v>582</v>
      </c>
      <c r="S68" s="14">
        <v>0</v>
      </c>
      <c r="T68" s="16">
        <v>0</v>
      </c>
      <c r="U68" s="14">
        <v>0</v>
      </c>
      <c r="V68" s="16">
        <v>0</v>
      </c>
      <c r="W68" s="14">
        <v>3.62220005</v>
      </c>
      <c r="X68" s="16">
        <v>0.17909325000000001</v>
      </c>
    </row>
    <row r="69" spans="1:24" x14ac:dyDescent="0.25">
      <c r="A69" s="11" t="s">
        <v>539</v>
      </c>
      <c r="B69" s="13">
        <v>4876</v>
      </c>
      <c r="C69" s="14">
        <f>(0/B69*100)</f>
        <v>0</v>
      </c>
      <c r="D69" s="15">
        <v>4876</v>
      </c>
      <c r="E69" s="14">
        <v>66.51927173</v>
      </c>
      <c r="F69" s="16">
        <v>1.2351176399999999</v>
      </c>
      <c r="G69" s="14">
        <v>12.25282779</v>
      </c>
      <c r="H69" s="16">
        <v>0.54211684999999998</v>
      </c>
      <c r="I69" s="14">
        <v>15.455094409999999</v>
      </c>
      <c r="J69" s="16">
        <v>0.94118493999999997</v>
      </c>
      <c r="K69" s="14">
        <v>4.8870023800000002</v>
      </c>
      <c r="L69" s="16">
        <v>0.52534665999999997</v>
      </c>
      <c r="M69" s="14">
        <v>0.70661766999999998</v>
      </c>
      <c r="N69" s="16">
        <v>0.12593246</v>
      </c>
      <c r="O69" s="14">
        <v>0</v>
      </c>
      <c r="P69" s="16">
        <v>0</v>
      </c>
      <c r="Q69" s="14" t="s">
        <v>582</v>
      </c>
      <c r="R69" s="16" t="s">
        <v>582</v>
      </c>
      <c r="S69" s="14">
        <v>0</v>
      </c>
      <c r="T69" s="16">
        <v>0</v>
      </c>
      <c r="U69" s="14">
        <v>0</v>
      </c>
      <c r="V69" s="16">
        <v>0</v>
      </c>
      <c r="W69" s="14">
        <v>0.17918602</v>
      </c>
      <c r="X69" s="16">
        <v>6.6001669999999998E-2</v>
      </c>
    </row>
    <row r="70" spans="1:24" x14ac:dyDescent="0.25">
      <c r="A70" s="11" t="s">
        <v>540</v>
      </c>
      <c r="B70" s="13">
        <v>6036</v>
      </c>
      <c r="C70" s="14">
        <f>(223/B70*100)</f>
        <v>3.6944996686547382</v>
      </c>
      <c r="D70" s="15">
        <v>5813</v>
      </c>
      <c r="E70" s="14">
        <v>51.559361199999998</v>
      </c>
      <c r="F70" s="16">
        <v>1.2312567800000001</v>
      </c>
      <c r="G70" s="14">
        <v>29.764293779999999</v>
      </c>
      <c r="H70" s="16">
        <v>1.07758048</v>
      </c>
      <c r="I70" s="14">
        <v>17.782711800000001</v>
      </c>
      <c r="J70" s="16">
        <v>0.82157117999999996</v>
      </c>
      <c r="K70" s="14">
        <v>7.8958280000000006E-2</v>
      </c>
      <c r="L70" s="16">
        <v>3.7198149999999999E-2</v>
      </c>
      <c r="M70" s="14">
        <v>2.6692130000000001E-2</v>
      </c>
      <c r="N70" s="16">
        <v>1.577568E-2</v>
      </c>
      <c r="O70" s="14">
        <v>0</v>
      </c>
      <c r="P70" s="16">
        <v>0</v>
      </c>
      <c r="Q70" s="14" t="s">
        <v>582</v>
      </c>
      <c r="R70" s="16" t="s">
        <v>582</v>
      </c>
      <c r="S70" s="14">
        <v>0</v>
      </c>
      <c r="T70" s="16">
        <v>0</v>
      </c>
      <c r="U70" s="14">
        <v>0</v>
      </c>
      <c r="V70" s="16">
        <v>0</v>
      </c>
      <c r="W70" s="14">
        <v>0.78798281000000003</v>
      </c>
      <c r="X70" s="16">
        <v>0.19429035</v>
      </c>
    </row>
    <row r="71" spans="1:24" x14ac:dyDescent="0.25">
      <c r="A71" s="11" t="s">
        <v>541</v>
      </c>
      <c r="B71" s="13">
        <v>6115</v>
      </c>
      <c r="C71" s="14">
        <f>(17/B71*100)</f>
        <v>0.27800490596892891</v>
      </c>
      <c r="D71" s="15">
        <v>6098</v>
      </c>
      <c r="E71" s="14">
        <v>82.963101449999996</v>
      </c>
      <c r="F71" s="16">
        <v>0.45393917</v>
      </c>
      <c r="G71" s="14">
        <v>0</v>
      </c>
      <c r="H71" s="16">
        <v>0</v>
      </c>
      <c r="I71" s="14">
        <v>5.5557440299999996</v>
      </c>
      <c r="J71" s="16">
        <v>0.29348096000000001</v>
      </c>
      <c r="K71" s="14">
        <v>7.9850261199999997</v>
      </c>
      <c r="L71" s="16">
        <v>0.32047215000000001</v>
      </c>
      <c r="M71" s="14">
        <v>2.58133832</v>
      </c>
      <c r="N71" s="16">
        <v>0.20097829</v>
      </c>
      <c r="O71" s="14">
        <v>0</v>
      </c>
      <c r="P71" s="16">
        <v>0</v>
      </c>
      <c r="Q71" s="14" t="s">
        <v>582</v>
      </c>
      <c r="R71" s="16" t="s">
        <v>582</v>
      </c>
      <c r="S71" s="14">
        <v>0</v>
      </c>
      <c r="T71" s="16">
        <v>0</v>
      </c>
      <c r="U71" s="14">
        <v>0</v>
      </c>
      <c r="V71" s="16">
        <v>0</v>
      </c>
      <c r="W71" s="14">
        <v>0.91479007999999995</v>
      </c>
      <c r="X71" s="16">
        <v>0.11688284</v>
      </c>
    </row>
    <row r="72" spans="1:24" x14ac:dyDescent="0.25">
      <c r="A72" s="11" t="s">
        <v>542</v>
      </c>
      <c r="B72" s="13">
        <v>7708</v>
      </c>
      <c r="C72" s="14">
        <f>(5/B72*100)</f>
        <v>6.4867669953295279E-2</v>
      </c>
      <c r="D72" s="15">
        <v>7703</v>
      </c>
      <c r="E72" s="14">
        <v>38.393553820000001</v>
      </c>
      <c r="F72" s="16">
        <v>0.68390916000000002</v>
      </c>
      <c r="G72" s="14">
        <v>43.458697800000003</v>
      </c>
      <c r="H72" s="16">
        <v>0.75483756999999996</v>
      </c>
      <c r="I72" s="14">
        <v>13.08484977</v>
      </c>
      <c r="J72" s="16">
        <v>0.47613505</v>
      </c>
      <c r="K72" s="14">
        <v>3.3914688399999999</v>
      </c>
      <c r="L72" s="16">
        <v>0.20433412000000001</v>
      </c>
      <c r="M72" s="14">
        <v>0.90820104000000001</v>
      </c>
      <c r="N72" s="16">
        <v>0.11235108000000001</v>
      </c>
      <c r="O72" s="14">
        <v>0</v>
      </c>
      <c r="P72" s="16">
        <v>0</v>
      </c>
      <c r="Q72" s="14" t="s">
        <v>582</v>
      </c>
      <c r="R72" s="16" t="s">
        <v>582</v>
      </c>
      <c r="S72" s="14">
        <v>0</v>
      </c>
      <c r="T72" s="16">
        <v>0</v>
      </c>
      <c r="U72" s="14">
        <v>0</v>
      </c>
      <c r="V72" s="16">
        <v>0</v>
      </c>
      <c r="W72" s="14">
        <v>0.76322871999999997</v>
      </c>
      <c r="X72" s="16">
        <v>0.1007107</v>
      </c>
    </row>
    <row r="73" spans="1:24" x14ac:dyDescent="0.25">
      <c r="A73" s="11" t="s">
        <v>543</v>
      </c>
      <c r="B73" s="13">
        <v>8249</v>
      </c>
      <c r="C73" s="14">
        <f>(143/B73*100)</f>
        <v>1.7335434598133106</v>
      </c>
      <c r="D73" s="15">
        <v>8106</v>
      </c>
      <c r="E73" s="14">
        <v>31.479413409999999</v>
      </c>
      <c r="F73" s="16">
        <v>0.89970402000000005</v>
      </c>
      <c r="G73" s="14">
        <v>12.99361455</v>
      </c>
      <c r="H73" s="16">
        <v>0.67823078999999997</v>
      </c>
      <c r="I73" s="14">
        <v>18.63809414</v>
      </c>
      <c r="J73" s="16">
        <v>0.65312060999999999</v>
      </c>
      <c r="K73" s="14">
        <v>31.189438750000001</v>
      </c>
      <c r="L73" s="16">
        <v>1.0034736099999999</v>
      </c>
      <c r="M73" s="14">
        <v>4.9565966899999996</v>
      </c>
      <c r="N73" s="16">
        <v>0.49134958000000001</v>
      </c>
      <c r="O73" s="14">
        <v>0</v>
      </c>
      <c r="P73" s="16">
        <v>0</v>
      </c>
      <c r="Q73" s="14" t="s">
        <v>582</v>
      </c>
      <c r="R73" s="16" t="s">
        <v>582</v>
      </c>
      <c r="S73" s="14">
        <v>0</v>
      </c>
      <c r="T73" s="16">
        <v>0</v>
      </c>
      <c r="U73" s="14">
        <v>0</v>
      </c>
      <c r="V73" s="16">
        <v>0</v>
      </c>
      <c r="W73" s="14">
        <v>0.74284247000000003</v>
      </c>
      <c r="X73" s="16">
        <v>0.11926545</v>
      </c>
    </row>
    <row r="74" spans="1:24" x14ac:dyDescent="0.25">
      <c r="A74" s="11" t="s">
        <v>544</v>
      </c>
      <c r="B74" s="13">
        <v>4692</v>
      </c>
      <c r="C74" s="14">
        <f>(82/B74*100)</f>
        <v>1.7476555839727195</v>
      </c>
      <c r="D74" s="15">
        <v>4610</v>
      </c>
      <c r="E74" s="14">
        <v>64.822085630000004</v>
      </c>
      <c r="F74" s="16">
        <v>0.71530716999999999</v>
      </c>
      <c r="G74" s="14">
        <v>7.1594027200000001</v>
      </c>
      <c r="H74" s="16">
        <v>0.38152491999999999</v>
      </c>
      <c r="I74" s="14">
        <v>7.9680768300000002</v>
      </c>
      <c r="J74" s="16">
        <v>0.45668219999999998</v>
      </c>
      <c r="K74" s="14">
        <v>7.2976722299999999</v>
      </c>
      <c r="L74" s="16">
        <v>0.38758841999999999</v>
      </c>
      <c r="M74" s="14">
        <v>3.9909176500000001</v>
      </c>
      <c r="N74" s="16">
        <v>0.31697574000000001</v>
      </c>
      <c r="O74" s="14">
        <v>0</v>
      </c>
      <c r="P74" s="16">
        <v>0</v>
      </c>
      <c r="Q74" s="14" t="s">
        <v>582</v>
      </c>
      <c r="R74" s="16" t="s">
        <v>582</v>
      </c>
      <c r="S74" s="14">
        <v>0</v>
      </c>
      <c r="T74" s="16">
        <v>0</v>
      </c>
      <c r="U74" s="14">
        <v>1.0371425599999999</v>
      </c>
      <c r="V74" s="16">
        <v>0.16214891000000001</v>
      </c>
      <c r="W74" s="14">
        <v>7.72470239</v>
      </c>
      <c r="X74" s="16">
        <v>0.36050232999999998</v>
      </c>
    </row>
    <row r="75" spans="1:24" x14ac:dyDescent="0.25">
      <c r="A75" s="11" t="s">
        <v>545</v>
      </c>
      <c r="B75" s="13">
        <v>5375</v>
      </c>
      <c r="C75" s="14">
        <f>(194/B75*100)</f>
        <v>3.6093023255813956</v>
      </c>
      <c r="D75" s="15">
        <v>5181</v>
      </c>
      <c r="E75" s="14">
        <v>51.099325399999998</v>
      </c>
      <c r="F75" s="16">
        <v>1.1597087100000001</v>
      </c>
      <c r="G75" s="14">
        <v>4.49977699</v>
      </c>
      <c r="H75" s="16">
        <v>0.37086528000000002</v>
      </c>
      <c r="I75" s="14">
        <v>16.685006009999999</v>
      </c>
      <c r="J75" s="16">
        <v>0.78258689999999997</v>
      </c>
      <c r="K75" s="14">
        <v>12.32439052</v>
      </c>
      <c r="L75" s="16">
        <v>0.55252844999999995</v>
      </c>
      <c r="M75" s="14">
        <v>12.8368316</v>
      </c>
      <c r="N75" s="16">
        <v>0.80116080000000001</v>
      </c>
      <c r="O75" s="14">
        <v>0</v>
      </c>
      <c r="P75" s="16">
        <v>0</v>
      </c>
      <c r="Q75" s="14" t="s">
        <v>582</v>
      </c>
      <c r="R75" s="16" t="s">
        <v>582</v>
      </c>
      <c r="S75" s="14">
        <v>0</v>
      </c>
      <c r="T75" s="16">
        <v>0</v>
      </c>
      <c r="U75" s="14">
        <v>0</v>
      </c>
      <c r="V75" s="16">
        <v>0</v>
      </c>
      <c r="W75" s="14">
        <v>2.5546694699999999</v>
      </c>
      <c r="X75" s="16">
        <v>0.30925705999999997</v>
      </c>
    </row>
    <row r="76" spans="1:24" x14ac:dyDescent="0.25">
      <c r="A76" s="11" t="s">
        <v>546</v>
      </c>
      <c r="B76" s="13">
        <v>14167</v>
      </c>
      <c r="C76" s="14">
        <f>(226/B76*100)</f>
        <v>1.595256582198066</v>
      </c>
      <c r="D76" s="15">
        <v>13941</v>
      </c>
      <c r="E76" s="14">
        <v>72.163365260000006</v>
      </c>
      <c r="F76" s="16">
        <v>0.74749014000000003</v>
      </c>
      <c r="G76" s="14">
        <v>8.8637674400000002</v>
      </c>
      <c r="H76" s="16">
        <v>0.35707327999999999</v>
      </c>
      <c r="I76" s="14">
        <v>10.332954750000001</v>
      </c>
      <c r="J76" s="16">
        <v>0.40179861</v>
      </c>
      <c r="K76" s="14">
        <v>3.1391616199999999</v>
      </c>
      <c r="L76" s="16">
        <v>0.20488608999999999</v>
      </c>
      <c r="M76" s="14">
        <v>4.1214859300000004</v>
      </c>
      <c r="N76" s="16">
        <v>0.34527615</v>
      </c>
      <c r="O76" s="14">
        <v>0</v>
      </c>
      <c r="P76" s="16">
        <v>0</v>
      </c>
      <c r="Q76" s="14" t="s">
        <v>582</v>
      </c>
      <c r="R76" s="16" t="s">
        <v>582</v>
      </c>
      <c r="S76" s="14">
        <v>0</v>
      </c>
      <c r="T76" s="16">
        <v>0</v>
      </c>
      <c r="U76" s="14">
        <v>0</v>
      </c>
      <c r="V76" s="16">
        <v>0</v>
      </c>
      <c r="W76" s="14">
        <v>1.379265</v>
      </c>
      <c r="X76" s="16">
        <v>0.1300694</v>
      </c>
    </row>
    <row r="77" spans="1:24" x14ac:dyDescent="0.25">
      <c r="A77" s="11" t="s">
        <v>547</v>
      </c>
      <c r="B77" s="13">
        <v>6062</v>
      </c>
      <c r="C77" s="14">
        <f>(82/B77*100)</f>
        <v>1.3526888815572418</v>
      </c>
      <c r="D77" s="15">
        <v>5980</v>
      </c>
      <c r="E77" s="14">
        <v>38.761609890000003</v>
      </c>
      <c r="F77" s="16">
        <v>0.94731980000000005</v>
      </c>
      <c r="G77" s="14">
        <v>4.0550431900000001</v>
      </c>
      <c r="H77" s="16">
        <v>0.28345103999999999</v>
      </c>
      <c r="I77" s="14">
        <v>33.242113230000001</v>
      </c>
      <c r="J77" s="16">
        <v>0.68830197000000004</v>
      </c>
      <c r="K77" s="14">
        <v>19.748978749999999</v>
      </c>
      <c r="L77" s="16">
        <v>0.65029782999999997</v>
      </c>
      <c r="M77" s="14">
        <v>2.7281149199999999</v>
      </c>
      <c r="N77" s="16">
        <v>0.21264546000000001</v>
      </c>
      <c r="O77" s="14">
        <v>0</v>
      </c>
      <c r="P77" s="16">
        <v>0</v>
      </c>
      <c r="Q77" s="14" t="s">
        <v>582</v>
      </c>
      <c r="R77" s="16" t="s">
        <v>582</v>
      </c>
      <c r="S77" s="14">
        <v>0</v>
      </c>
      <c r="T77" s="16">
        <v>0</v>
      </c>
      <c r="U77" s="14">
        <v>0</v>
      </c>
      <c r="V77" s="16">
        <v>0</v>
      </c>
      <c r="W77" s="14">
        <v>1.46414003</v>
      </c>
      <c r="X77" s="16">
        <v>0.16234786000000001</v>
      </c>
    </row>
    <row r="78" spans="1:24" x14ac:dyDescent="0.25">
      <c r="A78" s="11" t="s">
        <v>548</v>
      </c>
      <c r="B78" s="13">
        <v>5826</v>
      </c>
      <c r="C78" s="14">
        <f>(0/B78*100)</f>
        <v>0</v>
      </c>
      <c r="D78" s="15">
        <v>5826</v>
      </c>
      <c r="E78" s="14">
        <v>20.177285900000001</v>
      </c>
      <c r="F78" s="16">
        <v>1.0577120099999999</v>
      </c>
      <c r="G78" s="14">
        <v>3.2335329800000001</v>
      </c>
      <c r="H78" s="16">
        <v>0.41821596999999999</v>
      </c>
      <c r="I78" s="14">
        <v>36.596409059999999</v>
      </c>
      <c r="J78" s="16">
        <v>1.5608417299999999</v>
      </c>
      <c r="K78" s="14">
        <v>22.45261378</v>
      </c>
      <c r="L78" s="16">
        <v>1.13276322</v>
      </c>
      <c r="M78" s="14">
        <v>16.619173400000001</v>
      </c>
      <c r="N78" s="16">
        <v>1.7980483700000001</v>
      </c>
      <c r="O78" s="14">
        <v>0</v>
      </c>
      <c r="P78" s="16">
        <v>0</v>
      </c>
      <c r="Q78" s="14" t="s">
        <v>582</v>
      </c>
      <c r="R78" s="16" t="s">
        <v>582</v>
      </c>
      <c r="S78" s="14">
        <v>2.4295359999999998E-2</v>
      </c>
      <c r="T78" s="16">
        <v>2.426712E-2</v>
      </c>
      <c r="U78" s="14">
        <v>8.7015229999999999E-2</v>
      </c>
      <c r="V78" s="16">
        <v>5.0717709999999999E-2</v>
      </c>
      <c r="W78" s="14">
        <v>0.80967427999999997</v>
      </c>
      <c r="X78" s="16">
        <v>0.48822781999999998</v>
      </c>
    </row>
    <row r="79" spans="1:24" ht="24.95" customHeight="1" x14ac:dyDescent="0.25">
      <c r="A79" s="11" t="s">
        <v>549</v>
      </c>
      <c r="B79" s="13">
        <v>1657</v>
      </c>
      <c r="C79" s="14">
        <f>(41/B79*100)</f>
        <v>2.4743512371756187</v>
      </c>
      <c r="D79" s="15">
        <v>1616</v>
      </c>
      <c r="E79" s="14">
        <v>72.278403069999996</v>
      </c>
      <c r="F79" s="16">
        <v>2.5208623399999999</v>
      </c>
      <c r="G79" s="14">
        <v>0</v>
      </c>
      <c r="H79" s="16">
        <v>0</v>
      </c>
      <c r="I79" s="14">
        <v>11.266350299999999</v>
      </c>
      <c r="J79" s="16">
        <v>1.2482012899999999</v>
      </c>
      <c r="K79" s="14">
        <v>9.8518531399999993</v>
      </c>
      <c r="L79" s="16">
        <v>1.30674191</v>
      </c>
      <c r="M79" s="14">
        <v>5.3856590000000004</v>
      </c>
      <c r="N79" s="16">
        <v>0.63886175000000001</v>
      </c>
      <c r="O79" s="14">
        <v>0</v>
      </c>
      <c r="P79" s="16">
        <v>0</v>
      </c>
      <c r="Q79" s="14" t="s">
        <v>582</v>
      </c>
      <c r="R79" s="16" t="s">
        <v>582</v>
      </c>
      <c r="S79" s="14">
        <v>0</v>
      </c>
      <c r="T79" s="16">
        <v>0</v>
      </c>
      <c r="U79" s="14">
        <v>0.22783955</v>
      </c>
      <c r="V79" s="16">
        <v>0.12209944</v>
      </c>
      <c r="W79" s="14">
        <v>0.98989494</v>
      </c>
      <c r="X79" s="16">
        <v>0.32474452999999998</v>
      </c>
    </row>
    <row r="80" spans="1:24" x14ac:dyDescent="0.25">
      <c r="A80" s="11" t="s">
        <v>550</v>
      </c>
      <c r="B80" s="13">
        <v>7841</v>
      </c>
      <c r="C80" s="14">
        <f>(0/B80*100)</f>
        <v>0</v>
      </c>
      <c r="D80" s="15">
        <v>7841</v>
      </c>
      <c r="E80" s="14">
        <v>58.76355101</v>
      </c>
      <c r="F80" s="16">
        <v>0.96134251000000004</v>
      </c>
      <c r="G80" s="14">
        <v>24.4471056</v>
      </c>
      <c r="H80" s="16">
        <v>0.94191904000000004</v>
      </c>
      <c r="I80" s="14">
        <v>16.072159129999999</v>
      </c>
      <c r="J80" s="16">
        <v>0.67628573999999997</v>
      </c>
      <c r="K80" s="14">
        <v>0.40629217000000001</v>
      </c>
      <c r="L80" s="16">
        <v>9.3008880000000002E-2</v>
      </c>
      <c r="M80" s="14">
        <v>0.14770426</v>
      </c>
      <c r="N80" s="16">
        <v>5.2386630000000003E-2</v>
      </c>
      <c r="O80" s="14">
        <v>0</v>
      </c>
      <c r="P80" s="16">
        <v>0</v>
      </c>
      <c r="Q80" s="14" t="s">
        <v>582</v>
      </c>
      <c r="R80" s="16" t="s">
        <v>582</v>
      </c>
      <c r="S80" s="14">
        <v>0</v>
      </c>
      <c r="T80" s="16">
        <v>0</v>
      </c>
      <c r="U80" s="14">
        <v>0</v>
      </c>
      <c r="V80" s="16">
        <v>0</v>
      </c>
      <c r="W80" s="14">
        <v>0.16318782000000001</v>
      </c>
      <c r="X80" s="16">
        <v>5.5416279999999998E-2</v>
      </c>
    </row>
    <row r="81" spans="1:24" x14ac:dyDescent="0.25">
      <c r="A81" s="19" t="s">
        <v>551</v>
      </c>
      <c r="B81" s="13">
        <v>8861</v>
      </c>
      <c r="C81" s="14">
        <f>(76/B81*100)</f>
        <v>0.85769100552984989</v>
      </c>
      <c r="D81" s="15">
        <v>8785</v>
      </c>
      <c r="E81" s="14">
        <v>71.588643759999997</v>
      </c>
      <c r="F81" s="16">
        <v>1.2418501399999999</v>
      </c>
      <c r="G81" s="14">
        <v>3.1434956600000001</v>
      </c>
      <c r="H81" s="16">
        <v>0.28181900999999998</v>
      </c>
      <c r="I81" s="14">
        <v>14.902461580000001</v>
      </c>
      <c r="J81" s="16">
        <v>0.73693931000000001</v>
      </c>
      <c r="K81" s="14">
        <v>6.7020848700000002</v>
      </c>
      <c r="L81" s="16">
        <v>0.53936806999999998</v>
      </c>
      <c r="M81" s="14">
        <v>3.4439543499999998</v>
      </c>
      <c r="N81" s="16">
        <v>0.31932973999999997</v>
      </c>
      <c r="O81" s="14">
        <v>0</v>
      </c>
      <c r="P81" s="16">
        <v>0</v>
      </c>
      <c r="Q81" s="14" t="s">
        <v>582</v>
      </c>
      <c r="R81" s="16" t="s">
        <v>582</v>
      </c>
      <c r="S81" s="14">
        <v>0</v>
      </c>
      <c r="T81" s="16">
        <v>0</v>
      </c>
      <c r="U81" s="14">
        <v>0</v>
      </c>
      <c r="V81" s="16">
        <v>0</v>
      </c>
      <c r="W81" s="14">
        <v>0.21935977000000001</v>
      </c>
      <c r="X81" s="16">
        <v>5.4784300000000001E-2</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592</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(345/B7*100)</f>
        <v>2.3743977976600137</v>
      </c>
      <c r="D7" s="15">
        <v>14185</v>
      </c>
      <c r="E7" s="14">
        <v>4.4700335200000003</v>
      </c>
      <c r="F7" s="16">
        <v>0.21706489000000001</v>
      </c>
      <c r="G7" s="14">
        <v>73.470967250000001</v>
      </c>
      <c r="H7" s="16">
        <v>0.48604976</v>
      </c>
      <c r="I7" s="14">
        <v>0</v>
      </c>
      <c r="J7" s="16">
        <v>0</v>
      </c>
      <c r="K7" s="14" t="s">
        <v>582</v>
      </c>
      <c r="L7" s="16" t="s">
        <v>582</v>
      </c>
      <c r="M7" s="14">
        <v>0</v>
      </c>
      <c r="N7" s="16">
        <v>0</v>
      </c>
      <c r="O7" s="14">
        <v>0</v>
      </c>
      <c r="P7" s="16">
        <v>0</v>
      </c>
      <c r="Q7" s="14">
        <v>22.058999230000001</v>
      </c>
      <c r="R7" s="16">
        <v>0.45927753999999998</v>
      </c>
    </row>
    <row r="8" spans="1:18" x14ac:dyDescent="0.25">
      <c r="A8" s="11" t="s">
        <v>478</v>
      </c>
      <c r="B8" s="13">
        <v>7007</v>
      </c>
      <c r="C8" s="14">
        <f>(20/B8*100)</f>
        <v>0.28542885685742825</v>
      </c>
      <c r="D8" s="15">
        <v>6987</v>
      </c>
      <c r="E8" s="14">
        <v>3.1742623700000001</v>
      </c>
      <c r="F8" s="16">
        <v>0.25857013000000001</v>
      </c>
      <c r="G8" s="14">
        <v>79.633730209999996</v>
      </c>
      <c r="H8" s="16">
        <v>0.77510593000000005</v>
      </c>
      <c r="I8" s="14">
        <v>0</v>
      </c>
      <c r="J8" s="16">
        <v>0</v>
      </c>
      <c r="K8" s="14" t="s">
        <v>582</v>
      </c>
      <c r="L8" s="16" t="s">
        <v>582</v>
      </c>
      <c r="M8" s="14">
        <v>0</v>
      </c>
      <c r="N8" s="16">
        <v>0</v>
      </c>
      <c r="O8" s="14">
        <v>0</v>
      </c>
      <c r="P8" s="16">
        <v>0</v>
      </c>
      <c r="Q8" s="14">
        <v>17.192007419999999</v>
      </c>
      <c r="R8" s="16">
        <v>0.69679069000000005</v>
      </c>
    </row>
    <row r="9" spans="1:18" x14ac:dyDescent="0.25">
      <c r="A9" s="11" t="s">
        <v>479</v>
      </c>
      <c r="B9" s="13">
        <v>9651</v>
      </c>
      <c r="C9" s="14">
        <f>(76/B9*100)</f>
        <v>0.7874831623665941</v>
      </c>
      <c r="D9" s="15">
        <v>9575</v>
      </c>
      <c r="E9" s="14">
        <v>11.253529800000001</v>
      </c>
      <c r="F9" s="16">
        <v>0.37924928000000002</v>
      </c>
      <c r="G9" s="14">
        <v>70.197695089999996</v>
      </c>
      <c r="H9" s="16">
        <v>0.64027075</v>
      </c>
      <c r="I9" s="14">
        <v>0</v>
      </c>
      <c r="J9" s="16">
        <v>0</v>
      </c>
      <c r="K9" s="14" t="s">
        <v>582</v>
      </c>
      <c r="L9" s="16" t="s">
        <v>582</v>
      </c>
      <c r="M9" s="14">
        <v>0</v>
      </c>
      <c r="N9" s="16">
        <v>0</v>
      </c>
      <c r="O9" s="14">
        <v>0</v>
      </c>
      <c r="P9" s="16">
        <v>0</v>
      </c>
      <c r="Q9" s="14">
        <v>18.548775110000001</v>
      </c>
      <c r="R9" s="16">
        <v>0.54141894999999995</v>
      </c>
    </row>
    <row r="10" spans="1:18" x14ac:dyDescent="0.25">
      <c r="A10" s="11" t="s">
        <v>480</v>
      </c>
      <c r="B10" s="13">
        <v>20058</v>
      </c>
      <c r="C10" s="14">
        <f>(521/B10*100)</f>
        <v>2.5974673447003687</v>
      </c>
      <c r="D10" s="15">
        <v>19537</v>
      </c>
      <c r="E10" s="14">
        <v>10.880661419999999</v>
      </c>
      <c r="F10" s="16">
        <v>0.3091353</v>
      </c>
      <c r="G10" s="14">
        <v>68.845111529999997</v>
      </c>
      <c r="H10" s="16">
        <v>0.43807805999999999</v>
      </c>
      <c r="I10" s="14">
        <v>0</v>
      </c>
      <c r="J10" s="16">
        <v>0</v>
      </c>
      <c r="K10" s="14" t="s">
        <v>582</v>
      </c>
      <c r="L10" s="16" t="s">
        <v>582</v>
      </c>
      <c r="M10" s="14">
        <v>0</v>
      </c>
      <c r="N10" s="16">
        <v>0</v>
      </c>
      <c r="O10" s="14">
        <v>0</v>
      </c>
      <c r="P10" s="16">
        <v>0</v>
      </c>
      <c r="Q10" s="14">
        <v>20.27422704</v>
      </c>
      <c r="R10" s="16">
        <v>0.41608524000000002</v>
      </c>
    </row>
    <row r="11" spans="1:18" x14ac:dyDescent="0.25">
      <c r="A11" s="11" t="s">
        <v>481</v>
      </c>
      <c r="B11" s="13">
        <v>7053</v>
      </c>
      <c r="C11" s="14">
        <f>(45/B11*100)</f>
        <v>0.6380263717566993</v>
      </c>
      <c r="D11" s="15">
        <v>7008</v>
      </c>
      <c r="E11" s="14">
        <v>5.4552086400000004</v>
      </c>
      <c r="F11" s="16">
        <v>0.32291094999999997</v>
      </c>
      <c r="G11" s="14">
        <v>75.661071500000006</v>
      </c>
      <c r="H11" s="16">
        <v>0.76067713000000003</v>
      </c>
      <c r="I11" s="14">
        <v>0</v>
      </c>
      <c r="J11" s="16">
        <v>0</v>
      </c>
      <c r="K11" s="14" t="s">
        <v>582</v>
      </c>
      <c r="L11" s="16" t="s">
        <v>582</v>
      </c>
      <c r="M11" s="14">
        <v>0</v>
      </c>
      <c r="N11" s="16">
        <v>0</v>
      </c>
      <c r="O11" s="14">
        <v>0</v>
      </c>
      <c r="P11" s="16">
        <v>0</v>
      </c>
      <c r="Q11" s="14">
        <v>18.883719859999999</v>
      </c>
      <c r="R11" s="16">
        <v>0.69386835000000002</v>
      </c>
    </row>
    <row r="12" spans="1:18" x14ac:dyDescent="0.25">
      <c r="A12" s="11" t="s">
        <v>482</v>
      </c>
      <c r="B12" s="13">
        <v>6894</v>
      </c>
      <c r="C12" s="14">
        <f>(55/B12*100)</f>
        <v>0.79779518421816076</v>
      </c>
      <c r="D12" s="15">
        <v>6839</v>
      </c>
      <c r="E12" s="14">
        <v>2.3207006699999999</v>
      </c>
      <c r="F12" s="16">
        <v>0.21880337999999999</v>
      </c>
      <c r="G12" s="14">
        <v>77.522087859999999</v>
      </c>
      <c r="H12" s="16">
        <v>0.79346578000000001</v>
      </c>
      <c r="I12" s="14">
        <v>0</v>
      </c>
      <c r="J12" s="16">
        <v>0</v>
      </c>
      <c r="K12" s="14" t="s">
        <v>582</v>
      </c>
      <c r="L12" s="16" t="s">
        <v>582</v>
      </c>
      <c r="M12" s="14">
        <v>0</v>
      </c>
      <c r="N12" s="16">
        <v>0</v>
      </c>
      <c r="O12" s="14">
        <v>0</v>
      </c>
      <c r="P12" s="16">
        <v>0</v>
      </c>
      <c r="Q12" s="14">
        <v>20.157211480000001</v>
      </c>
      <c r="R12" s="16">
        <v>0.77587631999999995</v>
      </c>
    </row>
    <row r="13" spans="1:18" x14ac:dyDescent="0.25">
      <c r="A13" s="11" t="s">
        <v>483</v>
      </c>
      <c r="B13" s="13">
        <v>7161</v>
      </c>
      <c r="C13" s="14">
        <f>(98/B13*100)</f>
        <v>1.3685239491691104</v>
      </c>
      <c r="D13" s="15">
        <v>7063</v>
      </c>
      <c r="E13" s="14">
        <v>4.6251604899999998</v>
      </c>
      <c r="F13" s="16">
        <v>0.36201914000000002</v>
      </c>
      <c r="G13" s="14">
        <v>80.603122110000001</v>
      </c>
      <c r="H13" s="16">
        <v>0.71460544000000004</v>
      </c>
      <c r="I13" s="14">
        <v>0</v>
      </c>
      <c r="J13" s="16">
        <v>0</v>
      </c>
      <c r="K13" s="14" t="s">
        <v>582</v>
      </c>
      <c r="L13" s="16" t="s">
        <v>582</v>
      </c>
      <c r="M13" s="14">
        <v>0</v>
      </c>
      <c r="N13" s="16">
        <v>0</v>
      </c>
      <c r="O13" s="14">
        <v>0</v>
      </c>
      <c r="P13" s="16">
        <v>0</v>
      </c>
      <c r="Q13" s="14">
        <v>14.7717174</v>
      </c>
      <c r="R13" s="16">
        <v>0.62571189999999999</v>
      </c>
    </row>
    <row r="14" spans="1:18" x14ac:dyDescent="0.25">
      <c r="A14" s="11" t="s">
        <v>484</v>
      </c>
      <c r="B14" s="13">
        <v>5587</v>
      </c>
      <c r="C14" s="14">
        <f>(74/B14*100)</f>
        <v>1.3245033112582782</v>
      </c>
      <c r="D14" s="15">
        <v>5513</v>
      </c>
      <c r="E14" s="14">
        <v>6.8611131399999996</v>
      </c>
      <c r="F14" s="16">
        <v>0.34350133999999999</v>
      </c>
      <c r="G14" s="14">
        <v>77.548793040000007</v>
      </c>
      <c r="H14" s="16">
        <v>0.70276426000000003</v>
      </c>
      <c r="I14" s="14">
        <v>0</v>
      </c>
      <c r="J14" s="16">
        <v>0</v>
      </c>
      <c r="K14" s="14" t="s">
        <v>582</v>
      </c>
      <c r="L14" s="16" t="s">
        <v>582</v>
      </c>
      <c r="M14" s="14">
        <v>0</v>
      </c>
      <c r="N14" s="16">
        <v>0</v>
      </c>
      <c r="O14" s="14">
        <v>0</v>
      </c>
      <c r="P14" s="16">
        <v>0</v>
      </c>
      <c r="Q14" s="14">
        <v>15.59009382</v>
      </c>
      <c r="R14" s="16">
        <v>0.60261087999999996</v>
      </c>
    </row>
    <row r="15" spans="1:18" x14ac:dyDescent="0.25">
      <c r="A15" s="11" t="s">
        <v>485</v>
      </c>
      <c r="B15" s="13">
        <v>5882</v>
      </c>
      <c r="C15" s="14">
        <f>(52/B15*100)</f>
        <v>0.88405304318259093</v>
      </c>
      <c r="D15" s="15">
        <v>5830</v>
      </c>
      <c r="E15" s="14">
        <v>4.9345218300000004</v>
      </c>
      <c r="F15" s="16">
        <v>0.41756283999999999</v>
      </c>
      <c r="G15" s="14">
        <v>76.47183733</v>
      </c>
      <c r="H15" s="16">
        <v>0.75314535999999999</v>
      </c>
      <c r="I15" s="14">
        <v>0</v>
      </c>
      <c r="J15" s="16">
        <v>0</v>
      </c>
      <c r="K15" s="14" t="s">
        <v>582</v>
      </c>
      <c r="L15" s="16" t="s">
        <v>582</v>
      </c>
      <c r="M15" s="14">
        <v>0</v>
      </c>
      <c r="N15" s="16">
        <v>0</v>
      </c>
      <c r="O15" s="14">
        <v>0</v>
      </c>
      <c r="P15" s="16">
        <v>0</v>
      </c>
      <c r="Q15" s="14">
        <v>18.593640839999999</v>
      </c>
      <c r="R15" s="16">
        <v>0.63036407999999999</v>
      </c>
    </row>
    <row r="16" spans="1:18" x14ac:dyDescent="0.25">
      <c r="A16" s="11" t="s">
        <v>486</v>
      </c>
      <c r="B16" s="13">
        <v>6108</v>
      </c>
      <c r="C16" s="14">
        <f>(98/B16*100)</f>
        <v>1.6044531761624099</v>
      </c>
      <c r="D16" s="15">
        <v>6010</v>
      </c>
      <c r="E16" s="14">
        <v>6.4865880100000002</v>
      </c>
      <c r="F16" s="16">
        <v>0.38792624999999997</v>
      </c>
      <c r="G16" s="14">
        <v>77.510366520000005</v>
      </c>
      <c r="H16" s="16">
        <v>0.58709038999999996</v>
      </c>
      <c r="I16" s="14">
        <v>0</v>
      </c>
      <c r="J16" s="16">
        <v>0</v>
      </c>
      <c r="K16" s="14" t="s">
        <v>582</v>
      </c>
      <c r="L16" s="16" t="s">
        <v>582</v>
      </c>
      <c r="M16" s="14">
        <v>0</v>
      </c>
      <c r="N16" s="16">
        <v>0</v>
      </c>
      <c r="O16" s="14">
        <v>0</v>
      </c>
      <c r="P16" s="16">
        <v>0</v>
      </c>
      <c r="Q16" s="14">
        <v>16.00304547</v>
      </c>
      <c r="R16" s="16">
        <v>0.50408545999999999</v>
      </c>
    </row>
    <row r="17" spans="1:18" x14ac:dyDescent="0.25">
      <c r="A17" s="11" t="s">
        <v>487</v>
      </c>
      <c r="B17" s="13">
        <v>6504</v>
      </c>
      <c r="C17" s="14">
        <f>(658/B17*100)</f>
        <v>10.116851168511685</v>
      </c>
      <c r="D17" s="15">
        <v>5846</v>
      </c>
      <c r="E17" s="14">
        <v>2.4693618599999998</v>
      </c>
      <c r="F17" s="16">
        <v>0.26278528000000001</v>
      </c>
      <c r="G17" s="14">
        <v>65.837523719999993</v>
      </c>
      <c r="H17" s="16">
        <v>0.94099743000000002</v>
      </c>
      <c r="I17" s="14">
        <v>0</v>
      </c>
      <c r="J17" s="16">
        <v>0</v>
      </c>
      <c r="K17" s="14" t="s">
        <v>582</v>
      </c>
      <c r="L17" s="16" t="s">
        <v>582</v>
      </c>
      <c r="M17" s="14">
        <v>0</v>
      </c>
      <c r="N17" s="16">
        <v>0</v>
      </c>
      <c r="O17" s="14">
        <v>0</v>
      </c>
      <c r="P17" s="16">
        <v>0</v>
      </c>
      <c r="Q17" s="14">
        <v>31.693114420000001</v>
      </c>
      <c r="R17" s="16">
        <v>0.93981411000000004</v>
      </c>
    </row>
    <row r="18" spans="1:18" x14ac:dyDescent="0.25">
      <c r="A18" s="11" t="s">
        <v>488</v>
      </c>
      <c r="B18" s="13">
        <v>5532</v>
      </c>
      <c r="C18" s="14">
        <f>(28/B18*100)</f>
        <v>0.50614605929139556</v>
      </c>
      <c r="D18" s="15">
        <v>5504</v>
      </c>
      <c r="E18" s="14">
        <v>12.033575150000001</v>
      </c>
      <c r="F18" s="16">
        <v>0.5838236</v>
      </c>
      <c r="G18" s="14">
        <v>68.677885369999998</v>
      </c>
      <c r="H18" s="16">
        <v>0.96188826999999999</v>
      </c>
      <c r="I18" s="14">
        <v>0</v>
      </c>
      <c r="J18" s="16">
        <v>0</v>
      </c>
      <c r="K18" s="14" t="s">
        <v>582</v>
      </c>
      <c r="L18" s="16" t="s">
        <v>582</v>
      </c>
      <c r="M18" s="14">
        <v>0</v>
      </c>
      <c r="N18" s="16">
        <v>0</v>
      </c>
      <c r="O18" s="14">
        <v>0</v>
      </c>
      <c r="P18" s="16">
        <v>0</v>
      </c>
      <c r="Q18" s="14">
        <v>19.288539480000001</v>
      </c>
      <c r="R18" s="16">
        <v>0.78373482999999999</v>
      </c>
    </row>
    <row r="19" spans="1:18" x14ac:dyDescent="0.25">
      <c r="A19" s="11" t="s">
        <v>489</v>
      </c>
      <c r="B19" s="13">
        <v>5658</v>
      </c>
      <c r="C19" s="14">
        <f>(60/B19*100)</f>
        <v>1.0604453870625663</v>
      </c>
      <c r="D19" s="15">
        <v>5598</v>
      </c>
      <c r="E19" s="14">
        <v>7.6721738400000001</v>
      </c>
      <c r="F19" s="16">
        <v>0.35886022000000001</v>
      </c>
      <c r="G19" s="14">
        <v>78.614956179999993</v>
      </c>
      <c r="H19" s="16">
        <v>0.74379558000000001</v>
      </c>
      <c r="I19" s="14">
        <v>0</v>
      </c>
      <c r="J19" s="16">
        <v>0</v>
      </c>
      <c r="K19" s="14" t="s">
        <v>582</v>
      </c>
      <c r="L19" s="16" t="s">
        <v>582</v>
      </c>
      <c r="M19" s="14">
        <v>0</v>
      </c>
      <c r="N19" s="16">
        <v>0</v>
      </c>
      <c r="O19" s="14">
        <v>0</v>
      </c>
      <c r="P19" s="16">
        <v>0</v>
      </c>
      <c r="Q19" s="14">
        <v>13.712869980000001</v>
      </c>
      <c r="R19" s="16">
        <v>0.60097756000000002</v>
      </c>
    </row>
    <row r="20" spans="1:18" x14ac:dyDescent="0.25">
      <c r="A20" s="11" t="s">
        <v>490</v>
      </c>
      <c r="B20" s="13">
        <v>3371</v>
      </c>
      <c r="C20" s="14">
        <f>(74/B20*100)</f>
        <v>2.1951943043607236</v>
      </c>
      <c r="D20" s="15">
        <v>3297</v>
      </c>
      <c r="E20" s="14">
        <v>28.890746480000001</v>
      </c>
      <c r="F20" s="16">
        <v>0.81897063999999997</v>
      </c>
      <c r="G20" s="14">
        <v>54.187848889999998</v>
      </c>
      <c r="H20" s="16">
        <v>0.84143394999999999</v>
      </c>
      <c r="I20" s="14">
        <v>0</v>
      </c>
      <c r="J20" s="16">
        <v>0</v>
      </c>
      <c r="K20" s="14" t="s">
        <v>582</v>
      </c>
      <c r="L20" s="16" t="s">
        <v>582</v>
      </c>
      <c r="M20" s="14">
        <v>0</v>
      </c>
      <c r="N20" s="16">
        <v>0</v>
      </c>
      <c r="O20" s="14">
        <v>0</v>
      </c>
      <c r="P20" s="16">
        <v>0</v>
      </c>
      <c r="Q20" s="14">
        <v>16.921404620000001</v>
      </c>
      <c r="R20" s="16">
        <v>0.58259371000000004</v>
      </c>
    </row>
    <row r="21" spans="1:18" x14ac:dyDescent="0.25">
      <c r="A21" s="11" t="s">
        <v>491</v>
      </c>
      <c r="B21" s="13">
        <v>5741</v>
      </c>
      <c r="C21" s="14">
        <f>(44/B21*100)</f>
        <v>0.76641700052255701</v>
      </c>
      <c r="D21" s="15">
        <v>5697</v>
      </c>
      <c r="E21" s="14">
        <v>4.8428133000000004</v>
      </c>
      <c r="F21" s="16">
        <v>0.30625237</v>
      </c>
      <c r="G21" s="14">
        <v>74.53549821</v>
      </c>
      <c r="H21" s="16">
        <v>0.78203370000000005</v>
      </c>
      <c r="I21" s="14">
        <v>0</v>
      </c>
      <c r="J21" s="16">
        <v>0</v>
      </c>
      <c r="K21" s="14" t="s">
        <v>582</v>
      </c>
      <c r="L21" s="16" t="s">
        <v>582</v>
      </c>
      <c r="M21" s="14">
        <v>0</v>
      </c>
      <c r="N21" s="16">
        <v>0</v>
      </c>
      <c r="O21" s="14">
        <v>0</v>
      </c>
      <c r="P21" s="16">
        <v>0</v>
      </c>
      <c r="Q21" s="14">
        <v>20.62168849</v>
      </c>
      <c r="R21" s="16">
        <v>0.70607410000000004</v>
      </c>
    </row>
    <row r="22" spans="1:18" x14ac:dyDescent="0.25">
      <c r="A22" s="11" t="s">
        <v>492</v>
      </c>
      <c r="B22" s="13">
        <v>6598</v>
      </c>
      <c r="C22" s="14">
        <f>(33/B22*100)</f>
        <v>0.50015156107911496</v>
      </c>
      <c r="D22" s="15">
        <v>6565</v>
      </c>
      <c r="E22" s="14">
        <v>6.6063877499999997</v>
      </c>
      <c r="F22" s="16">
        <v>0.44794646999999999</v>
      </c>
      <c r="G22" s="14">
        <v>75.251191809999995</v>
      </c>
      <c r="H22" s="16">
        <v>0.81993768</v>
      </c>
      <c r="I22" s="14">
        <v>0</v>
      </c>
      <c r="J22" s="16">
        <v>0</v>
      </c>
      <c r="K22" s="14" t="s">
        <v>582</v>
      </c>
      <c r="L22" s="16" t="s">
        <v>582</v>
      </c>
      <c r="M22" s="14">
        <v>0</v>
      </c>
      <c r="N22" s="16">
        <v>0</v>
      </c>
      <c r="O22" s="14">
        <v>0</v>
      </c>
      <c r="P22" s="16">
        <v>0</v>
      </c>
      <c r="Q22" s="14">
        <v>18.142420430000001</v>
      </c>
      <c r="R22" s="16">
        <v>0.72788823000000002</v>
      </c>
    </row>
    <row r="23" spans="1:18" x14ac:dyDescent="0.25">
      <c r="A23" s="11" t="s">
        <v>493</v>
      </c>
      <c r="B23" s="13">
        <v>11583</v>
      </c>
      <c r="C23" s="14">
        <f>(210/B23*100)</f>
        <v>1.8130018130018128</v>
      </c>
      <c r="D23" s="15">
        <v>11373</v>
      </c>
      <c r="E23" s="14">
        <v>4.2392020700000002</v>
      </c>
      <c r="F23" s="16">
        <v>0.30118262000000001</v>
      </c>
      <c r="G23" s="14">
        <v>83.734939190000006</v>
      </c>
      <c r="H23" s="16">
        <v>0.78575611999999995</v>
      </c>
      <c r="I23" s="14">
        <v>0</v>
      </c>
      <c r="J23" s="16">
        <v>0</v>
      </c>
      <c r="K23" s="14" t="s">
        <v>582</v>
      </c>
      <c r="L23" s="16" t="s">
        <v>582</v>
      </c>
      <c r="M23" s="14">
        <v>0</v>
      </c>
      <c r="N23" s="16">
        <v>0</v>
      </c>
      <c r="O23" s="14">
        <v>0</v>
      </c>
      <c r="P23" s="16">
        <v>0</v>
      </c>
      <c r="Q23" s="14">
        <v>12.02585874</v>
      </c>
      <c r="R23" s="16">
        <v>0.69162173000000005</v>
      </c>
    </row>
    <row r="24" spans="1:18" x14ac:dyDescent="0.25">
      <c r="A24" s="11" t="s">
        <v>494</v>
      </c>
      <c r="B24" s="13">
        <v>6647</v>
      </c>
      <c r="C24" s="14">
        <f>(7/B24*100)</f>
        <v>0.10531066646607493</v>
      </c>
      <c r="D24" s="15">
        <v>6640</v>
      </c>
      <c r="E24" s="14">
        <v>1.0599010499999999</v>
      </c>
      <c r="F24" s="16">
        <v>0.17332542000000001</v>
      </c>
      <c r="G24" s="14">
        <v>94.499017480000006</v>
      </c>
      <c r="H24" s="16">
        <v>0.42512991999999999</v>
      </c>
      <c r="I24" s="14">
        <v>0</v>
      </c>
      <c r="J24" s="16">
        <v>0</v>
      </c>
      <c r="K24" s="14" t="s">
        <v>582</v>
      </c>
      <c r="L24" s="16" t="s">
        <v>582</v>
      </c>
      <c r="M24" s="14">
        <v>0</v>
      </c>
      <c r="N24" s="16">
        <v>0</v>
      </c>
      <c r="O24" s="14">
        <v>0</v>
      </c>
      <c r="P24" s="16">
        <v>0</v>
      </c>
      <c r="Q24" s="14">
        <v>4.4410814700000003</v>
      </c>
      <c r="R24" s="16">
        <v>0.38917864000000002</v>
      </c>
    </row>
    <row r="25" spans="1:18" x14ac:dyDescent="0.25">
      <c r="A25" s="11" t="s">
        <v>495</v>
      </c>
      <c r="B25" s="13">
        <v>5581</v>
      </c>
      <c r="C25" s="14">
        <f>(24/B25*100)</f>
        <v>0.43003046049095145</v>
      </c>
      <c r="D25" s="15">
        <v>5557</v>
      </c>
      <c r="E25" s="14">
        <v>1.4465839700000001</v>
      </c>
      <c r="F25" s="16">
        <v>0.17189757999999999</v>
      </c>
      <c r="G25" s="14">
        <v>78.985435159999994</v>
      </c>
      <c r="H25" s="16">
        <v>0.74208763</v>
      </c>
      <c r="I25" s="14">
        <v>0</v>
      </c>
      <c r="J25" s="16">
        <v>0</v>
      </c>
      <c r="K25" s="14" t="s">
        <v>582</v>
      </c>
      <c r="L25" s="16" t="s">
        <v>582</v>
      </c>
      <c r="M25" s="14">
        <v>0</v>
      </c>
      <c r="N25" s="16">
        <v>0</v>
      </c>
      <c r="O25" s="14">
        <v>0</v>
      </c>
      <c r="P25" s="16">
        <v>0</v>
      </c>
      <c r="Q25" s="14">
        <v>19.56798087</v>
      </c>
      <c r="R25" s="16">
        <v>0.71864141999999998</v>
      </c>
    </row>
    <row r="26" spans="1:18" x14ac:dyDescent="0.25">
      <c r="A26" s="11" t="s">
        <v>496</v>
      </c>
      <c r="B26" s="13">
        <v>4869</v>
      </c>
      <c r="C26" s="14">
        <f>(32/B26*100)</f>
        <v>0.65721914150749638</v>
      </c>
      <c r="D26" s="15">
        <v>4837</v>
      </c>
      <c r="E26" s="14">
        <v>9.2728079599999997</v>
      </c>
      <c r="F26" s="16">
        <v>0.50105653000000006</v>
      </c>
      <c r="G26" s="14">
        <v>72.209347269999995</v>
      </c>
      <c r="H26" s="16">
        <v>0.65666009999999997</v>
      </c>
      <c r="I26" s="14">
        <v>0</v>
      </c>
      <c r="J26" s="16">
        <v>0</v>
      </c>
      <c r="K26" s="14" t="s">
        <v>582</v>
      </c>
      <c r="L26" s="16" t="s">
        <v>582</v>
      </c>
      <c r="M26" s="14">
        <v>0</v>
      </c>
      <c r="N26" s="16">
        <v>0</v>
      </c>
      <c r="O26" s="14">
        <v>0</v>
      </c>
      <c r="P26" s="16">
        <v>0</v>
      </c>
      <c r="Q26" s="14">
        <v>18.517844780000001</v>
      </c>
      <c r="R26" s="16">
        <v>0.61691918999999995</v>
      </c>
    </row>
    <row r="27" spans="1:18" x14ac:dyDescent="0.25">
      <c r="A27" s="11" t="s">
        <v>497</v>
      </c>
      <c r="B27" s="13">
        <v>5299</v>
      </c>
      <c r="C27" s="14">
        <f>(17/B27*100)</f>
        <v>0.32081524816003021</v>
      </c>
      <c r="D27" s="15">
        <v>5282</v>
      </c>
      <c r="E27" s="14">
        <v>7.2514968099999999</v>
      </c>
      <c r="F27" s="16">
        <v>0.38608645000000003</v>
      </c>
      <c r="G27" s="14">
        <v>70.926758599999999</v>
      </c>
      <c r="H27" s="16">
        <v>0.61728309999999997</v>
      </c>
      <c r="I27" s="14">
        <v>0</v>
      </c>
      <c r="J27" s="16">
        <v>0</v>
      </c>
      <c r="K27" s="14" t="s">
        <v>582</v>
      </c>
      <c r="L27" s="16" t="s">
        <v>582</v>
      </c>
      <c r="M27" s="14">
        <v>0</v>
      </c>
      <c r="N27" s="16">
        <v>0</v>
      </c>
      <c r="O27" s="14">
        <v>0</v>
      </c>
      <c r="P27" s="16">
        <v>0</v>
      </c>
      <c r="Q27" s="14">
        <v>21.821744590000002</v>
      </c>
      <c r="R27" s="16">
        <v>0.54547140000000005</v>
      </c>
    </row>
    <row r="28" spans="1:18" x14ac:dyDescent="0.25">
      <c r="A28" s="11" t="s">
        <v>498</v>
      </c>
      <c r="B28" s="13">
        <v>7568</v>
      </c>
      <c r="C28" s="14">
        <f>(51/B28*100)</f>
        <v>0.67389006342494717</v>
      </c>
      <c r="D28" s="15">
        <v>7517</v>
      </c>
      <c r="E28" s="14">
        <v>1.96369591</v>
      </c>
      <c r="F28" s="16">
        <v>0.14378593000000001</v>
      </c>
      <c r="G28" s="14">
        <v>89.116354229999999</v>
      </c>
      <c r="H28" s="16">
        <v>0.41779704000000001</v>
      </c>
      <c r="I28" s="14">
        <v>0</v>
      </c>
      <c r="J28" s="16">
        <v>0</v>
      </c>
      <c r="K28" s="14" t="s">
        <v>582</v>
      </c>
      <c r="L28" s="16" t="s">
        <v>582</v>
      </c>
      <c r="M28" s="14">
        <v>0</v>
      </c>
      <c r="N28" s="16">
        <v>0</v>
      </c>
      <c r="O28" s="14">
        <v>0</v>
      </c>
      <c r="P28" s="16">
        <v>0</v>
      </c>
      <c r="Q28" s="14">
        <v>8.9199498599999991</v>
      </c>
      <c r="R28" s="16">
        <v>0.39569333000000001</v>
      </c>
    </row>
    <row r="29" spans="1:18" x14ac:dyDescent="0.25">
      <c r="A29" s="11" t="s">
        <v>499</v>
      </c>
      <c r="B29" s="13">
        <v>5385</v>
      </c>
      <c r="C29" s="14">
        <f>(30/B29*100)</f>
        <v>0.55710306406685239</v>
      </c>
      <c r="D29" s="15">
        <v>5355</v>
      </c>
      <c r="E29" s="14">
        <v>5.09075202</v>
      </c>
      <c r="F29" s="16">
        <v>0.44390849999999998</v>
      </c>
      <c r="G29" s="14">
        <v>76.219599489999993</v>
      </c>
      <c r="H29" s="16">
        <v>0.74741162000000005</v>
      </c>
      <c r="I29" s="14">
        <v>0</v>
      </c>
      <c r="J29" s="16">
        <v>0</v>
      </c>
      <c r="K29" s="14" t="s">
        <v>582</v>
      </c>
      <c r="L29" s="16" t="s">
        <v>582</v>
      </c>
      <c r="M29" s="14">
        <v>0</v>
      </c>
      <c r="N29" s="16">
        <v>0</v>
      </c>
      <c r="O29" s="14">
        <v>0</v>
      </c>
      <c r="P29" s="16">
        <v>0</v>
      </c>
      <c r="Q29" s="14">
        <v>18.68964849</v>
      </c>
      <c r="R29" s="16">
        <v>0.56267378000000001</v>
      </c>
    </row>
    <row r="30" spans="1:18" x14ac:dyDescent="0.25">
      <c r="A30" s="11" t="s">
        <v>500</v>
      </c>
      <c r="B30" s="13">
        <v>4520</v>
      </c>
      <c r="C30" s="14">
        <f>(96/B30*100)</f>
        <v>2.1238938053097343</v>
      </c>
      <c r="D30" s="15">
        <v>4424</v>
      </c>
      <c r="E30" s="14">
        <v>5.2201330199999996</v>
      </c>
      <c r="F30" s="16">
        <v>0.31366828000000002</v>
      </c>
      <c r="G30" s="14">
        <v>68.602173769999993</v>
      </c>
      <c r="H30" s="16">
        <v>0.93194178000000005</v>
      </c>
      <c r="I30" s="14">
        <v>0</v>
      </c>
      <c r="J30" s="16">
        <v>0</v>
      </c>
      <c r="K30" s="14" t="s">
        <v>582</v>
      </c>
      <c r="L30" s="16" t="s">
        <v>582</v>
      </c>
      <c r="M30" s="14">
        <v>0</v>
      </c>
      <c r="N30" s="16">
        <v>0</v>
      </c>
      <c r="O30" s="14">
        <v>0</v>
      </c>
      <c r="P30" s="16">
        <v>0</v>
      </c>
      <c r="Q30" s="14">
        <v>26.177693210000001</v>
      </c>
      <c r="R30" s="16">
        <v>0.89004002999999998</v>
      </c>
    </row>
    <row r="31" spans="1:18" x14ac:dyDescent="0.25">
      <c r="A31" s="11" t="s">
        <v>501</v>
      </c>
      <c r="B31" s="13">
        <v>5456</v>
      </c>
      <c r="C31" s="14">
        <f>(125/B31*100)</f>
        <v>2.2910557184750733</v>
      </c>
      <c r="D31" s="15">
        <v>5331</v>
      </c>
      <c r="E31" s="14">
        <v>4.60044188</v>
      </c>
      <c r="F31" s="16">
        <v>0.36478249000000001</v>
      </c>
      <c r="G31" s="14">
        <v>67.36861279</v>
      </c>
      <c r="H31" s="16">
        <v>0.79664429999999997</v>
      </c>
      <c r="I31" s="14">
        <v>0</v>
      </c>
      <c r="J31" s="16">
        <v>0</v>
      </c>
      <c r="K31" s="14" t="s">
        <v>582</v>
      </c>
      <c r="L31" s="16" t="s">
        <v>582</v>
      </c>
      <c r="M31" s="14">
        <v>0</v>
      </c>
      <c r="N31" s="16">
        <v>0</v>
      </c>
      <c r="O31" s="14">
        <v>0</v>
      </c>
      <c r="P31" s="16">
        <v>0</v>
      </c>
      <c r="Q31" s="14">
        <v>28.030945330000002</v>
      </c>
      <c r="R31" s="16">
        <v>0.73519718999999994</v>
      </c>
    </row>
    <row r="32" spans="1:18" x14ac:dyDescent="0.25">
      <c r="A32" s="11" t="s">
        <v>502</v>
      </c>
      <c r="B32" s="13">
        <v>4478</v>
      </c>
      <c r="C32" s="14">
        <f>(5/B32*100)</f>
        <v>0.11165698972755694</v>
      </c>
      <c r="D32" s="15">
        <v>4473</v>
      </c>
      <c r="E32" s="14">
        <v>1.9360663300000001</v>
      </c>
      <c r="F32" s="16">
        <v>0.20287968000000001</v>
      </c>
      <c r="G32" s="14">
        <v>95.966396180000004</v>
      </c>
      <c r="H32" s="16">
        <v>0.28932888000000001</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6.6436389299999998</v>
      </c>
      <c r="F33" s="16">
        <v>0.44515278000000003</v>
      </c>
      <c r="G33" s="14">
        <v>83.360535179999999</v>
      </c>
      <c r="H33" s="16">
        <v>0.61621565</v>
      </c>
      <c r="I33" s="14">
        <v>0</v>
      </c>
      <c r="J33" s="16">
        <v>0</v>
      </c>
      <c r="K33" s="14" t="s">
        <v>582</v>
      </c>
      <c r="L33" s="16" t="s">
        <v>582</v>
      </c>
      <c r="M33" s="14">
        <v>0</v>
      </c>
      <c r="N33" s="16">
        <v>0</v>
      </c>
      <c r="O33" s="14">
        <v>0</v>
      </c>
      <c r="P33" s="16">
        <v>0</v>
      </c>
      <c r="Q33" s="14">
        <v>9.9958258900000008</v>
      </c>
      <c r="R33" s="16">
        <v>0.42116165999999999</v>
      </c>
    </row>
    <row r="34" spans="1:18" x14ac:dyDescent="0.25">
      <c r="A34" s="11" t="s">
        <v>504</v>
      </c>
      <c r="B34" s="13">
        <v>6350</v>
      </c>
      <c r="C34" s="14">
        <f>(65/B34*100)</f>
        <v>1.0236220472440944</v>
      </c>
      <c r="D34" s="15">
        <v>6285</v>
      </c>
      <c r="E34" s="14">
        <v>3.8558906500000001</v>
      </c>
      <c r="F34" s="16">
        <v>0.29295795000000002</v>
      </c>
      <c r="G34" s="14">
        <v>83.120258120000003</v>
      </c>
      <c r="H34" s="16">
        <v>0.65074606000000002</v>
      </c>
      <c r="I34" s="14">
        <v>0</v>
      </c>
      <c r="J34" s="16">
        <v>0</v>
      </c>
      <c r="K34" s="14" t="s">
        <v>582</v>
      </c>
      <c r="L34" s="16" t="s">
        <v>582</v>
      </c>
      <c r="M34" s="14">
        <v>0</v>
      </c>
      <c r="N34" s="16">
        <v>0</v>
      </c>
      <c r="O34" s="14">
        <v>0</v>
      </c>
      <c r="P34" s="16">
        <v>0</v>
      </c>
      <c r="Q34" s="14">
        <v>13.02385123</v>
      </c>
      <c r="R34" s="16">
        <v>0.56541335999999998</v>
      </c>
    </row>
    <row r="35" spans="1:18" x14ac:dyDescent="0.25">
      <c r="A35" s="11" t="s">
        <v>505</v>
      </c>
      <c r="B35" s="13">
        <v>6406</v>
      </c>
      <c r="C35" s="14">
        <f>(36/B35*100)</f>
        <v>0.56197315017171401</v>
      </c>
      <c r="D35" s="15">
        <v>6370</v>
      </c>
      <c r="E35" s="14">
        <v>8.6741129600000004</v>
      </c>
      <c r="F35" s="16">
        <v>0.43952198999999997</v>
      </c>
      <c r="G35" s="14">
        <v>80.926720930000002</v>
      </c>
      <c r="H35" s="16">
        <v>0.59975999999999996</v>
      </c>
      <c r="I35" s="14">
        <v>0</v>
      </c>
      <c r="J35" s="16">
        <v>0</v>
      </c>
      <c r="K35" s="14" t="s">
        <v>582</v>
      </c>
      <c r="L35" s="16" t="s">
        <v>582</v>
      </c>
      <c r="M35" s="14">
        <v>0</v>
      </c>
      <c r="N35" s="16">
        <v>0</v>
      </c>
      <c r="O35" s="14">
        <v>0</v>
      </c>
      <c r="P35" s="16">
        <v>0</v>
      </c>
      <c r="Q35" s="14">
        <v>10.399166109999999</v>
      </c>
      <c r="R35" s="16">
        <v>0.49695257999999998</v>
      </c>
    </row>
    <row r="36" spans="1:18" x14ac:dyDescent="0.25">
      <c r="A36" s="11" t="s">
        <v>506</v>
      </c>
      <c r="B36" s="13">
        <v>6736</v>
      </c>
      <c r="C36" s="14">
        <f>(26/B36*100)</f>
        <v>0.38598574821852732</v>
      </c>
      <c r="D36" s="15">
        <v>6710</v>
      </c>
      <c r="E36" s="14">
        <v>6.9829238699999996</v>
      </c>
      <c r="F36" s="16">
        <v>0.43288849000000001</v>
      </c>
      <c r="G36" s="14">
        <v>78.581741039999997</v>
      </c>
      <c r="H36" s="16">
        <v>0.71708190000000005</v>
      </c>
      <c r="I36" s="14">
        <v>0</v>
      </c>
      <c r="J36" s="16">
        <v>0</v>
      </c>
      <c r="K36" s="14" t="s">
        <v>582</v>
      </c>
      <c r="L36" s="16" t="s">
        <v>582</v>
      </c>
      <c r="M36" s="14">
        <v>0</v>
      </c>
      <c r="N36" s="16">
        <v>0</v>
      </c>
      <c r="O36" s="14">
        <v>0</v>
      </c>
      <c r="P36" s="16">
        <v>0</v>
      </c>
      <c r="Q36" s="14">
        <v>14.435335090000001</v>
      </c>
      <c r="R36" s="16">
        <v>0.55054753999999995</v>
      </c>
    </row>
    <row r="37" spans="1:18" x14ac:dyDescent="0.25">
      <c r="A37" s="11" t="s">
        <v>507</v>
      </c>
      <c r="B37" s="13">
        <v>5458</v>
      </c>
      <c r="C37" s="14">
        <f>(62/B37*100)</f>
        <v>1.1359472334188347</v>
      </c>
      <c r="D37" s="15">
        <v>5396</v>
      </c>
      <c r="E37" s="14">
        <v>8.1300164400000003</v>
      </c>
      <c r="F37" s="16">
        <v>0.46028469999999999</v>
      </c>
      <c r="G37" s="14">
        <v>68.03102011</v>
      </c>
      <c r="H37" s="16">
        <v>0.83128025000000005</v>
      </c>
      <c r="I37" s="14">
        <v>0</v>
      </c>
      <c r="J37" s="16">
        <v>0</v>
      </c>
      <c r="K37" s="14" t="s">
        <v>582</v>
      </c>
      <c r="L37" s="16" t="s">
        <v>582</v>
      </c>
      <c r="M37" s="14">
        <v>0</v>
      </c>
      <c r="N37" s="16">
        <v>0</v>
      </c>
      <c r="O37" s="14">
        <v>0</v>
      </c>
      <c r="P37" s="16">
        <v>0</v>
      </c>
      <c r="Q37" s="14">
        <v>23.838963450000001</v>
      </c>
      <c r="R37" s="16">
        <v>0.82715002999999998</v>
      </c>
    </row>
    <row r="38" spans="1:18" x14ac:dyDescent="0.25">
      <c r="A38" s="11" t="s">
        <v>508</v>
      </c>
      <c r="B38" s="13">
        <v>5860</v>
      </c>
      <c r="C38" s="14">
        <f>(16/B38*100)</f>
        <v>0.27303754266211605</v>
      </c>
      <c r="D38" s="15">
        <v>5844</v>
      </c>
      <c r="E38" s="14">
        <v>6.3980785300000003</v>
      </c>
      <c r="F38" s="16">
        <v>0.45860920999999999</v>
      </c>
      <c r="G38" s="14">
        <v>80.231824270000004</v>
      </c>
      <c r="H38" s="16">
        <v>0.79742559999999996</v>
      </c>
      <c r="I38" s="14">
        <v>0</v>
      </c>
      <c r="J38" s="16">
        <v>0</v>
      </c>
      <c r="K38" s="14" t="s">
        <v>582</v>
      </c>
      <c r="L38" s="16" t="s">
        <v>582</v>
      </c>
      <c r="M38" s="14">
        <v>0</v>
      </c>
      <c r="N38" s="16">
        <v>0</v>
      </c>
      <c r="O38" s="14">
        <v>0</v>
      </c>
      <c r="P38" s="16">
        <v>0</v>
      </c>
      <c r="Q38" s="14">
        <v>13.370097210000001</v>
      </c>
      <c r="R38" s="16">
        <v>0.60560318999999996</v>
      </c>
    </row>
    <row r="39" spans="1:18" x14ac:dyDescent="0.25">
      <c r="A39" s="11" t="s">
        <v>509</v>
      </c>
      <c r="B39" s="13">
        <v>5895</v>
      </c>
      <c r="C39" s="14">
        <f>(30/B39*100)</f>
        <v>0.5089058524173028</v>
      </c>
      <c r="D39" s="15">
        <v>5865</v>
      </c>
      <c r="E39" s="14">
        <v>2.3579510099999998</v>
      </c>
      <c r="F39" s="16">
        <v>0.25080007999999998</v>
      </c>
      <c r="G39" s="14">
        <v>87.883259929999994</v>
      </c>
      <c r="H39" s="16">
        <v>0.94539538999999995</v>
      </c>
      <c r="I39" s="14">
        <v>0</v>
      </c>
      <c r="J39" s="16">
        <v>0</v>
      </c>
      <c r="K39" s="14" t="s">
        <v>582</v>
      </c>
      <c r="L39" s="16" t="s">
        <v>582</v>
      </c>
      <c r="M39" s="14">
        <v>0</v>
      </c>
      <c r="N39" s="16">
        <v>0</v>
      </c>
      <c r="O39" s="14">
        <v>0</v>
      </c>
      <c r="P39" s="16">
        <v>0</v>
      </c>
      <c r="Q39" s="14">
        <v>9.7587890599999998</v>
      </c>
      <c r="R39" s="16">
        <v>0.83021867999999999</v>
      </c>
    </row>
    <row r="40" spans="1:18" x14ac:dyDescent="0.25">
      <c r="A40" s="11" t="s">
        <v>510</v>
      </c>
      <c r="B40" s="13">
        <v>14157</v>
      </c>
      <c r="C40" s="14">
        <f>(258/B40*100)</f>
        <v>1.8224200042381862</v>
      </c>
      <c r="D40" s="15">
        <v>13899</v>
      </c>
      <c r="E40" s="14">
        <v>5.6399069500000003</v>
      </c>
      <c r="F40" s="16">
        <v>0.33000990000000002</v>
      </c>
      <c r="G40" s="14">
        <v>66.859090899999998</v>
      </c>
      <c r="H40" s="16">
        <v>0.88596856999999996</v>
      </c>
      <c r="I40" s="14">
        <v>0</v>
      </c>
      <c r="J40" s="16">
        <v>0</v>
      </c>
      <c r="K40" s="14" t="s">
        <v>582</v>
      </c>
      <c r="L40" s="16" t="s">
        <v>582</v>
      </c>
      <c r="M40" s="14">
        <v>0</v>
      </c>
      <c r="N40" s="16">
        <v>0</v>
      </c>
      <c r="O40" s="14">
        <v>0</v>
      </c>
      <c r="P40" s="16">
        <v>0</v>
      </c>
      <c r="Q40" s="14">
        <v>27.501002150000001</v>
      </c>
      <c r="R40" s="16">
        <v>0.84830539000000005</v>
      </c>
    </row>
    <row r="41" spans="1:18" x14ac:dyDescent="0.25">
      <c r="A41" s="11" t="s">
        <v>511</v>
      </c>
      <c r="B41" s="13">
        <v>5712</v>
      </c>
      <c r="C41" s="14">
        <f>(40/B41*100)</f>
        <v>0.70028011204481799</v>
      </c>
      <c r="D41" s="15">
        <v>5672</v>
      </c>
      <c r="E41" s="14">
        <v>13.643946720000001</v>
      </c>
      <c r="F41" s="16">
        <v>0.63761694000000002</v>
      </c>
      <c r="G41" s="14">
        <v>71.310646860000006</v>
      </c>
      <c r="H41" s="16">
        <v>0.92577310000000002</v>
      </c>
      <c r="I41" s="14">
        <v>0</v>
      </c>
      <c r="J41" s="16">
        <v>0</v>
      </c>
      <c r="K41" s="14" t="s">
        <v>582</v>
      </c>
      <c r="L41" s="16" t="s">
        <v>582</v>
      </c>
      <c r="M41" s="14">
        <v>0</v>
      </c>
      <c r="N41" s="16">
        <v>0</v>
      </c>
      <c r="O41" s="14">
        <v>0</v>
      </c>
      <c r="P41" s="16">
        <v>0</v>
      </c>
      <c r="Q41" s="14">
        <v>15.04540643</v>
      </c>
      <c r="R41" s="16">
        <v>0.63575216000000001</v>
      </c>
    </row>
    <row r="42" spans="1:18" x14ac:dyDescent="0.25">
      <c r="A42" s="11" t="s">
        <v>512</v>
      </c>
      <c r="B42" s="13">
        <f>IF(COUNT(B7:B41) &gt; 0, AVERAGE(B7:B41), "\u2014")</f>
        <v>7103.4285714285716</v>
      </c>
      <c r="C42" s="14">
        <f>IF(COUNT(C7:C41) &gt; 0, AVERAGE(C7:C41), "—")</f>
        <v>1.2661064356301615</v>
      </c>
      <c r="D42" s="15">
        <f>IF(COUNT(D7:D41) &gt; 0, AVERAGE(D7:D41), "—")</f>
        <v>7003.8571428571431</v>
      </c>
      <c r="E42" s="14">
        <f>IF(COUNT(E7:E41) &gt; 0, AVERAGE(E7:E41), "—")</f>
        <v>6.4966967242857141</v>
      </c>
      <c r="F42" s="16">
        <f>IF(COUNT(F7:F41) &gt; 0, SQRT(SUMSQ(F7:F41)/(COUNT(F7:F41)*COUNT(F7:F41)) ), "—")</f>
        <v>6.5708875941737743E-2</v>
      </c>
      <c r="G42" s="14">
        <f>IF(COUNT(G7:G41) &gt; 0, AVERAGE(G7:G41), "—")</f>
        <v>76.357240517714288</v>
      </c>
      <c r="H42" s="16">
        <f>IF(COUNT(H7:H41) &gt; 0, SQRT(SUMSQ(H7:H41)/(COUNT(H7:H41)*COUNT(H7:H41)) ), "—")</f>
        <v>0.12434415246640897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17.146062758285716</v>
      </c>
      <c r="R42" s="16">
        <f>IF(COUNT(R7:R41) &gt; 0, SQRT(SUMSQ(R7:R41)/(COUNT(R7:R41)*COUNT(R7:R41)) ), "—")</f>
        <v>0.10864506956665908</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6.8127062699999996</v>
      </c>
      <c r="F45" s="16">
        <v>0.52341031000000005</v>
      </c>
      <c r="G45" s="14">
        <v>50.129142219999999</v>
      </c>
      <c r="H45" s="16">
        <v>1.17612501</v>
      </c>
      <c r="I45" s="14">
        <v>0</v>
      </c>
      <c r="J45" s="16">
        <v>0</v>
      </c>
      <c r="K45" s="14" t="s">
        <v>582</v>
      </c>
      <c r="L45" s="16" t="s">
        <v>582</v>
      </c>
      <c r="M45" s="14">
        <v>0</v>
      </c>
      <c r="N45" s="16">
        <v>0</v>
      </c>
      <c r="O45" s="14">
        <v>0.29639185000000001</v>
      </c>
      <c r="P45" s="16">
        <v>8.1920119999999999E-2</v>
      </c>
      <c r="Q45" s="14">
        <v>42.761759650000002</v>
      </c>
      <c r="R45" s="16">
        <v>1.1830641900000001</v>
      </c>
    </row>
    <row r="46" spans="1:18" x14ac:dyDescent="0.25">
      <c r="A46" s="11" t="s">
        <v>516</v>
      </c>
      <c r="B46" s="13">
        <v>23141</v>
      </c>
      <c r="C46" s="14">
        <f>(1130/B46*100)</f>
        <v>4.8831079037206688</v>
      </c>
      <c r="D46" s="15">
        <v>22011</v>
      </c>
      <c r="E46" s="14">
        <v>9.7906086499999994</v>
      </c>
      <c r="F46" s="16">
        <v>0.35582641999999998</v>
      </c>
      <c r="G46" s="14">
        <v>73.897866280000002</v>
      </c>
      <c r="H46" s="16">
        <v>0.52460445</v>
      </c>
      <c r="I46" s="14">
        <v>0</v>
      </c>
      <c r="J46" s="16">
        <v>0</v>
      </c>
      <c r="K46" s="14" t="s">
        <v>582</v>
      </c>
      <c r="L46" s="16" t="s">
        <v>582</v>
      </c>
      <c r="M46" s="14">
        <v>0</v>
      </c>
      <c r="N46" s="16">
        <v>0</v>
      </c>
      <c r="O46" s="14">
        <v>0</v>
      </c>
      <c r="P46" s="16">
        <v>0</v>
      </c>
      <c r="Q46" s="14">
        <v>16.311525079999999</v>
      </c>
      <c r="R46" s="16">
        <v>0.44764185000000001</v>
      </c>
    </row>
    <row r="47" spans="1:18" x14ac:dyDescent="0.25">
      <c r="A47" s="11" t="s">
        <v>517</v>
      </c>
      <c r="B47" s="13">
        <v>5928</v>
      </c>
      <c r="C47" s="14">
        <f>(70/B47*100)</f>
        <v>1.1808367071524968</v>
      </c>
      <c r="D47" s="15">
        <v>5858</v>
      </c>
      <c r="E47" s="14">
        <v>7.3907608700000003</v>
      </c>
      <c r="F47" s="16">
        <v>0.37389169</v>
      </c>
      <c r="G47" s="14">
        <v>73.163115669999996</v>
      </c>
      <c r="H47" s="16">
        <v>0.89938823999999995</v>
      </c>
      <c r="I47" s="14">
        <v>0</v>
      </c>
      <c r="J47" s="16">
        <v>0</v>
      </c>
      <c r="K47" s="14" t="s">
        <v>582</v>
      </c>
      <c r="L47" s="16" t="s">
        <v>582</v>
      </c>
      <c r="M47" s="14">
        <v>0</v>
      </c>
      <c r="N47" s="16">
        <v>0</v>
      </c>
      <c r="O47" s="14">
        <v>0</v>
      </c>
      <c r="P47" s="16">
        <v>0</v>
      </c>
      <c r="Q47" s="14">
        <v>19.446123459999999</v>
      </c>
      <c r="R47" s="16">
        <v>0.78180210999999999</v>
      </c>
    </row>
    <row r="48" spans="1:18" x14ac:dyDescent="0.25">
      <c r="A48" s="11" t="s">
        <v>518</v>
      </c>
      <c r="B48" s="13">
        <v>9841</v>
      </c>
      <c r="C48" s="14">
        <f>(7/B48*100)</f>
        <v>7.1130982623717101E-2</v>
      </c>
      <c r="D48" s="15">
        <v>9834</v>
      </c>
      <c r="E48" s="14">
        <v>1.34307179</v>
      </c>
      <c r="F48" s="16">
        <v>0.23592004</v>
      </c>
      <c r="G48" s="14">
        <v>94.445062660000005</v>
      </c>
      <c r="H48" s="16">
        <v>0.59157497999999997</v>
      </c>
      <c r="I48" s="14">
        <v>0</v>
      </c>
      <c r="J48" s="16">
        <v>0</v>
      </c>
      <c r="K48" s="14" t="s">
        <v>582</v>
      </c>
      <c r="L48" s="16" t="s">
        <v>582</v>
      </c>
      <c r="M48" s="14">
        <v>0</v>
      </c>
      <c r="N48" s="16">
        <v>0</v>
      </c>
      <c r="O48" s="14">
        <v>0</v>
      </c>
      <c r="P48" s="16">
        <v>0</v>
      </c>
      <c r="Q48" s="14">
        <v>4.2118655499999997</v>
      </c>
      <c r="R48" s="16">
        <v>0.53349970999999996</v>
      </c>
    </row>
    <row r="49" spans="1:18" x14ac:dyDescent="0.25">
      <c r="A49" s="11" t="s">
        <v>519</v>
      </c>
      <c r="B49" s="13">
        <v>6349</v>
      </c>
      <c r="C49" s="14">
        <f>(56/B49*100)</f>
        <v>0.88202866593164275</v>
      </c>
      <c r="D49" s="15">
        <v>6293</v>
      </c>
      <c r="E49" s="14">
        <v>11.38211016</v>
      </c>
      <c r="F49" s="16">
        <v>0.64885152999999995</v>
      </c>
      <c r="G49" s="14">
        <v>78.535633720000007</v>
      </c>
      <c r="H49" s="16">
        <v>0.85638528000000003</v>
      </c>
      <c r="I49" s="14">
        <v>0</v>
      </c>
      <c r="J49" s="16">
        <v>0</v>
      </c>
      <c r="K49" s="14" t="s">
        <v>582</v>
      </c>
      <c r="L49" s="16" t="s">
        <v>582</v>
      </c>
      <c r="M49" s="14">
        <v>0</v>
      </c>
      <c r="N49" s="16">
        <v>0</v>
      </c>
      <c r="O49" s="14">
        <v>0</v>
      </c>
      <c r="P49" s="16">
        <v>0</v>
      </c>
      <c r="Q49" s="14">
        <v>10.08225612</v>
      </c>
      <c r="R49" s="16">
        <v>0.71235678999999996</v>
      </c>
    </row>
    <row r="50" spans="1:18" x14ac:dyDescent="0.25">
      <c r="A50" s="11" t="s">
        <v>520</v>
      </c>
      <c r="B50" s="13">
        <v>11795</v>
      </c>
      <c r="C50" s="14">
        <f>(218/B50*100)</f>
        <v>1.8482407799915217</v>
      </c>
      <c r="D50" s="15">
        <v>11577</v>
      </c>
      <c r="E50" s="14">
        <v>6.8660825299999999</v>
      </c>
      <c r="F50" s="16">
        <v>0.41769145000000002</v>
      </c>
      <c r="G50" s="14">
        <v>82.379518450000006</v>
      </c>
      <c r="H50" s="16">
        <v>0.60671180000000002</v>
      </c>
      <c r="I50" s="14">
        <v>0</v>
      </c>
      <c r="J50" s="16">
        <v>0</v>
      </c>
      <c r="K50" s="14" t="s">
        <v>582</v>
      </c>
      <c r="L50" s="16" t="s">
        <v>582</v>
      </c>
      <c r="M50" s="14">
        <v>0</v>
      </c>
      <c r="N50" s="16">
        <v>0</v>
      </c>
      <c r="O50" s="14">
        <v>0</v>
      </c>
      <c r="P50" s="16">
        <v>0</v>
      </c>
      <c r="Q50" s="14">
        <v>10.75439901</v>
      </c>
      <c r="R50" s="16">
        <v>0.44706158000000001</v>
      </c>
    </row>
    <row r="51" spans="1:18" x14ac:dyDescent="0.25">
      <c r="A51" s="11" t="s">
        <v>521</v>
      </c>
      <c r="B51" s="13">
        <v>6866</v>
      </c>
      <c r="C51" s="14">
        <f>(116/B51*100)</f>
        <v>1.6894844159627147</v>
      </c>
      <c r="D51" s="15">
        <v>6750</v>
      </c>
      <c r="E51" s="14">
        <v>7.5390424200000004</v>
      </c>
      <c r="F51" s="16">
        <v>0.46849387999999997</v>
      </c>
      <c r="G51" s="14">
        <v>74.098890030000007</v>
      </c>
      <c r="H51" s="16">
        <v>0.58736219999999995</v>
      </c>
      <c r="I51" s="14">
        <v>0</v>
      </c>
      <c r="J51" s="16">
        <v>0</v>
      </c>
      <c r="K51" s="14" t="s">
        <v>582</v>
      </c>
      <c r="L51" s="16" t="s">
        <v>582</v>
      </c>
      <c r="M51" s="14">
        <v>0</v>
      </c>
      <c r="N51" s="16">
        <v>0</v>
      </c>
      <c r="O51" s="14">
        <v>0</v>
      </c>
      <c r="P51" s="16">
        <v>0</v>
      </c>
      <c r="Q51" s="14">
        <v>18.362067549999999</v>
      </c>
      <c r="R51" s="16">
        <v>0.56888243999999999</v>
      </c>
    </row>
    <row r="52" spans="1:18" x14ac:dyDescent="0.25">
      <c r="A52" s="11" t="s">
        <v>522</v>
      </c>
      <c r="B52" s="13">
        <v>5809</v>
      </c>
      <c r="C52" s="14">
        <f>(70/B52*100)</f>
        <v>1.2050266827336891</v>
      </c>
      <c r="D52" s="15">
        <v>5739</v>
      </c>
      <c r="E52" s="14">
        <v>5.9250945899999996</v>
      </c>
      <c r="F52" s="16">
        <v>0.37056243999999999</v>
      </c>
      <c r="G52" s="14">
        <v>79.976575350000005</v>
      </c>
      <c r="H52" s="16">
        <v>0.66030769</v>
      </c>
      <c r="I52" s="14">
        <v>0</v>
      </c>
      <c r="J52" s="16">
        <v>0</v>
      </c>
      <c r="K52" s="14" t="s">
        <v>582</v>
      </c>
      <c r="L52" s="16" t="s">
        <v>582</v>
      </c>
      <c r="M52" s="14">
        <v>0</v>
      </c>
      <c r="N52" s="16">
        <v>0</v>
      </c>
      <c r="O52" s="14">
        <v>0</v>
      </c>
      <c r="P52" s="16">
        <v>0</v>
      </c>
      <c r="Q52" s="14">
        <v>14.098330069999999</v>
      </c>
      <c r="R52" s="16">
        <v>0.50671569000000005</v>
      </c>
    </row>
    <row r="53" spans="1:18" x14ac:dyDescent="0.25">
      <c r="A53" s="11" t="s">
        <v>523</v>
      </c>
      <c r="B53" s="13">
        <v>5571</v>
      </c>
      <c r="C53" s="14">
        <f>(84/B53*100)</f>
        <v>1.5078082929456111</v>
      </c>
      <c r="D53" s="15">
        <v>5487</v>
      </c>
      <c r="E53" s="14">
        <v>19.925526560000002</v>
      </c>
      <c r="F53" s="16">
        <v>0.52204479000000004</v>
      </c>
      <c r="G53" s="14">
        <v>63.742845819999999</v>
      </c>
      <c r="H53" s="16">
        <v>0.60174391999999999</v>
      </c>
      <c r="I53" s="14">
        <v>0</v>
      </c>
      <c r="J53" s="16">
        <v>0</v>
      </c>
      <c r="K53" s="14" t="s">
        <v>582</v>
      </c>
      <c r="L53" s="16" t="s">
        <v>582</v>
      </c>
      <c r="M53" s="14">
        <v>0</v>
      </c>
      <c r="N53" s="16">
        <v>0</v>
      </c>
      <c r="O53" s="14">
        <v>0</v>
      </c>
      <c r="P53" s="16">
        <v>0</v>
      </c>
      <c r="Q53" s="14">
        <v>16.331627619999999</v>
      </c>
      <c r="R53" s="16">
        <v>0.47015447999999999</v>
      </c>
    </row>
    <row r="54" spans="1:18" x14ac:dyDescent="0.25">
      <c r="A54" s="11" t="s">
        <v>524</v>
      </c>
      <c r="B54" s="13">
        <v>4740</v>
      </c>
      <c r="C54" s="14">
        <f>(38/B54*100)</f>
        <v>0.80168776371308015</v>
      </c>
      <c r="D54" s="15">
        <v>4702</v>
      </c>
      <c r="E54" s="14">
        <v>16.612356340000002</v>
      </c>
      <c r="F54" s="16">
        <v>0.70925000000000005</v>
      </c>
      <c r="G54" s="14">
        <v>61.824138439999999</v>
      </c>
      <c r="H54" s="16">
        <v>0.84353915000000002</v>
      </c>
      <c r="I54" s="14">
        <v>0</v>
      </c>
      <c r="J54" s="16">
        <v>0</v>
      </c>
      <c r="K54" s="14" t="s">
        <v>582</v>
      </c>
      <c r="L54" s="16" t="s">
        <v>582</v>
      </c>
      <c r="M54" s="14">
        <v>0</v>
      </c>
      <c r="N54" s="16">
        <v>0</v>
      </c>
      <c r="O54" s="14">
        <v>0</v>
      </c>
      <c r="P54" s="16">
        <v>0</v>
      </c>
      <c r="Q54" s="14">
        <v>21.563505230000001</v>
      </c>
      <c r="R54" s="16">
        <v>0.73043822999999997</v>
      </c>
    </row>
    <row r="55" spans="1:18" x14ac:dyDescent="0.25">
      <c r="A55" s="11" t="s">
        <v>525</v>
      </c>
      <c r="B55" s="13">
        <v>5316</v>
      </c>
      <c r="C55" s="14">
        <f>(22/B55*100)</f>
        <v>0.41384499623777277</v>
      </c>
      <c r="D55" s="15">
        <v>5294</v>
      </c>
      <c r="E55" s="14">
        <v>14.47804189</v>
      </c>
      <c r="F55" s="16">
        <v>0.69068558999999996</v>
      </c>
      <c r="G55" s="14">
        <v>40.813977729999998</v>
      </c>
      <c r="H55" s="16">
        <v>0.91058669000000003</v>
      </c>
      <c r="I55" s="14">
        <v>0</v>
      </c>
      <c r="J55" s="16">
        <v>0</v>
      </c>
      <c r="K55" s="14" t="s">
        <v>582</v>
      </c>
      <c r="L55" s="16" t="s">
        <v>582</v>
      </c>
      <c r="M55" s="14">
        <v>0</v>
      </c>
      <c r="N55" s="16">
        <v>0</v>
      </c>
      <c r="O55" s="14">
        <v>0.50741581000000002</v>
      </c>
      <c r="P55" s="16">
        <v>0.10228954</v>
      </c>
      <c r="Q55" s="14">
        <v>44.200564569999997</v>
      </c>
      <c r="R55" s="16">
        <v>0.91239603999999996</v>
      </c>
    </row>
    <row r="56" spans="1:18" x14ac:dyDescent="0.25">
      <c r="A56" s="11" t="s">
        <v>526</v>
      </c>
      <c r="B56" s="13">
        <v>5359</v>
      </c>
      <c r="C56" s="14">
        <f>(76/B56*100)</f>
        <v>1.4181750326553462</v>
      </c>
      <c r="D56" s="15">
        <v>5283</v>
      </c>
      <c r="E56" s="14">
        <v>4.5285728399999998</v>
      </c>
      <c r="F56" s="16">
        <v>0.44625890000000001</v>
      </c>
      <c r="G56" s="14">
        <v>90.21594795</v>
      </c>
      <c r="H56" s="16">
        <v>0.61586711999999999</v>
      </c>
      <c r="I56" s="14">
        <v>0</v>
      </c>
      <c r="J56" s="16">
        <v>0</v>
      </c>
      <c r="K56" s="14" t="s">
        <v>582</v>
      </c>
      <c r="L56" s="16" t="s">
        <v>582</v>
      </c>
      <c r="M56" s="14">
        <v>0</v>
      </c>
      <c r="N56" s="16">
        <v>0</v>
      </c>
      <c r="O56" s="14">
        <v>0</v>
      </c>
      <c r="P56" s="16">
        <v>0</v>
      </c>
      <c r="Q56" s="14">
        <v>5.2554792099999998</v>
      </c>
      <c r="R56" s="16">
        <v>0.40967232999999997</v>
      </c>
    </row>
    <row r="57" spans="1:18" x14ac:dyDescent="0.25">
      <c r="A57" s="11" t="s">
        <v>527</v>
      </c>
      <c r="B57" s="13">
        <v>6513</v>
      </c>
      <c r="C57" s="14">
        <f>(0/B57*100)</f>
        <v>0</v>
      </c>
      <c r="D57" s="15">
        <v>6513</v>
      </c>
      <c r="E57" s="14">
        <v>0.71306672000000004</v>
      </c>
      <c r="F57" s="16">
        <v>0.12044346</v>
      </c>
      <c r="G57" s="14">
        <v>84.047599680000005</v>
      </c>
      <c r="H57" s="16">
        <v>1.31825802</v>
      </c>
      <c r="I57" s="14">
        <v>0</v>
      </c>
      <c r="J57" s="16">
        <v>0</v>
      </c>
      <c r="K57" s="14" t="s">
        <v>582</v>
      </c>
      <c r="L57" s="16" t="s">
        <v>582</v>
      </c>
      <c r="M57" s="14">
        <v>0</v>
      </c>
      <c r="N57" s="16">
        <v>0</v>
      </c>
      <c r="O57" s="14">
        <v>3.8769329999999998E-2</v>
      </c>
      <c r="P57" s="16">
        <v>2.746117E-2</v>
      </c>
      <c r="Q57" s="14">
        <v>15.200564269999999</v>
      </c>
      <c r="R57" s="16">
        <v>1.3082371399999999</v>
      </c>
    </row>
    <row r="58" spans="1:18" x14ac:dyDescent="0.25">
      <c r="A58" s="11" t="s">
        <v>528</v>
      </c>
      <c r="B58" s="13">
        <v>7267</v>
      </c>
      <c r="C58" s="14">
        <f>(10/B58*100)</f>
        <v>0.13760836658868861</v>
      </c>
      <c r="D58" s="15">
        <v>7257</v>
      </c>
      <c r="E58" s="14">
        <v>6.6272627000000002</v>
      </c>
      <c r="F58" s="16">
        <v>0.42399426000000001</v>
      </c>
      <c r="G58" s="14">
        <v>70.14919664</v>
      </c>
      <c r="H58" s="16">
        <v>0.96342623999999999</v>
      </c>
      <c r="I58" s="14">
        <v>0</v>
      </c>
      <c r="J58" s="16">
        <v>0</v>
      </c>
      <c r="K58" s="14" t="s">
        <v>582</v>
      </c>
      <c r="L58" s="16" t="s">
        <v>582</v>
      </c>
      <c r="M58" s="14">
        <v>6.1427799999999996E-3</v>
      </c>
      <c r="N58" s="16">
        <v>6.1311600000000001E-3</v>
      </c>
      <c r="O58" s="14">
        <v>0.53384396000000001</v>
      </c>
      <c r="P58" s="16">
        <v>0.13057505999999999</v>
      </c>
      <c r="Q58" s="14">
        <v>22.683553929999999</v>
      </c>
      <c r="R58" s="16">
        <v>0.87455565000000002</v>
      </c>
    </row>
    <row r="59" spans="1:18" x14ac:dyDescent="0.25">
      <c r="A59" s="11" t="s">
        <v>529</v>
      </c>
      <c r="B59" s="13">
        <v>4826</v>
      </c>
      <c r="C59" s="14">
        <f>(26/B59*100)</f>
        <v>0.53874844591794446</v>
      </c>
      <c r="D59" s="15">
        <v>4800</v>
      </c>
      <c r="E59" s="14">
        <v>5.6646418799999996</v>
      </c>
      <c r="F59" s="16">
        <v>0.43532391999999998</v>
      </c>
      <c r="G59" s="14">
        <v>71.660841079999997</v>
      </c>
      <c r="H59" s="16">
        <v>0.92689385000000002</v>
      </c>
      <c r="I59" s="14">
        <v>0</v>
      </c>
      <c r="J59" s="16">
        <v>0</v>
      </c>
      <c r="K59" s="14" t="s">
        <v>582</v>
      </c>
      <c r="L59" s="16" t="s">
        <v>582</v>
      </c>
      <c r="M59" s="14">
        <v>3.1782209999999998E-2</v>
      </c>
      <c r="N59" s="16">
        <v>3.178396E-2</v>
      </c>
      <c r="O59" s="14">
        <v>0.66842557000000002</v>
      </c>
      <c r="P59" s="16">
        <v>0.14430311000000001</v>
      </c>
      <c r="Q59" s="14">
        <v>21.974309250000001</v>
      </c>
      <c r="R59" s="16">
        <v>0.83274910999999996</v>
      </c>
    </row>
    <row r="60" spans="1:18" x14ac:dyDescent="0.25">
      <c r="A60" s="11" t="s">
        <v>530</v>
      </c>
      <c r="B60" s="13">
        <v>4546</v>
      </c>
      <c r="C60" s="14">
        <f>(15/B60*100)</f>
        <v>0.32996040475142985</v>
      </c>
      <c r="D60" s="15">
        <v>4531</v>
      </c>
      <c r="E60" s="14">
        <v>9.6696524400000001</v>
      </c>
      <c r="F60" s="16">
        <v>0.82775701999999995</v>
      </c>
      <c r="G60" s="14">
        <v>69.174160009999994</v>
      </c>
      <c r="H60" s="16">
        <v>1.4482692500000001</v>
      </c>
      <c r="I60" s="14">
        <v>0</v>
      </c>
      <c r="J60" s="16">
        <v>0</v>
      </c>
      <c r="K60" s="14" t="s">
        <v>582</v>
      </c>
      <c r="L60" s="16" t="s">
        <v>582</v>
      </c>
      <c r="M60" s="14">
        <v>0</v>
      </c>
      <c r="N60" s="16">
        <v>0</v>
      </c>
      <c r="O60" s="14">
        <v>0.16352233999999999</v>
      </c>
      <c r="P60" s="16">
        <v>6.1981729999999999E-2</v>
      </c>
      <c r="Q60" s="14">
        <v>20.992665219999999</v>
      </c>
      <c r="R60" s="16">
        <v>1.38488068</v>
      </c>
    </row>
    <row r="61" spans="1:18" x14ac:dyDescent="0.25">
      <c r="A61" s="11" t="s">
        <v>531</v>
      </c>
      <c r="B61" s="13">
        <v>6525</v>
      </c>
      <c r="C61" s="14">
        <f>(135/B61*100)</f>
        <v>2.0689655172413794</v>
      </c>
      <c r="D61" s="15">
        <v>6390</v>
      </c>
      <c r="E61" s="14">
        <v>5.4922768399999997</v>
      </c>
      <c r="F61" s="16">
        <v>0.37327113000000001</v>
      </c>
      <c r="G61" s="14">
        <v>76.365078420000003</v>
      </c>
      <c r="H61" s="16">
        <v>0.84765561</v>
      </c>
      <c r="I61" s="14">
        <v>0</v>
      </c>
      <c r="J61" s="16">
        <v>0</v>
      </c>
      <c r="K61" s="14" t="s">
        <v>582</v>
      </c>
      <c r="L61" s="16" t="s">
        <v>582</v>
      </c>
      <c r="M61" s="14">
        <v>0</v>
      </c>
      <c r="N61" s="16">
        <v>0</v>
      </c>
      <c r="O61" s="14">
        <v>0</v>
      </c>
      <c r="P61" s="16">
        <v>0</v>
      </c>
      <c r="Q61" s="14">
        <v>18.142644740000001</v>
      </c>
      <c r="R61" s="16">
        <v>0.78619340000000004</v>
      </c>
    </row>
    <row r="62" spans="1:18" x14ac:dyDescent="0.25">
      <c r="A62" s="11" t="s">
        <v>532</v>
      </c>
      <c r="B62" s="13">
        <v>4476</v>
      </c>
      <c r="C62" s="14">
        <f>(3/B62*100)</f>
        <v>6.7024128686327081E-2</v>
      </c>
      <c r="D62" s="15">
        <v>4473</v>
      </c>
      <c r="E62" s="14">
        <v>4.9721334199999996</v>
      </c>
      <c r="F62" s="16">
        <v>0.30690423999999999</v>
      </c>
      <c r="G62" s="14">
        <v>92.114282360000004</v>
      </c>
      <c r="H62" s="16">
        <v>0.37088921000000002</v>
      </c>
      <c r="I62" s="14">
        <v>0</v>
      </c>
      <c r="J62" s="16">
        <v>0</v>
      </c>
      <c r="K62" s="14" t="s">
        <v>582</v>
      </c>
      <c r="L62" s="16" t="s">
        <v>582</v>
      </c>
      <c r="M62" s="14">
        <v>0</v>
      </c>
      <c r="N62" s="16">
        <v>0</v>
      </c>
      <c r="O62" s="14">
        <v>0</v>
      </c>
      <c r="P62" s="16">
        <v>0</v>
      </c>
      <c r="Q62" s="14">
        <v>2.9135842300000001</v>
      </c>
      <c r="R62" s="16">
        <v>0.27892403999999998</v>
      </c>
    </row>
    <row r="63" spans="1:18" x14ac:dyDescent="0.25">
      <c r="A63" s="11" t="s">
        <v>533</v>
      </c>
      <c r="B63" s="13">
        <v>5324</v>
      </c>
      <c r="C63" s="14">
        <f>(13/B63*100)</f>
        <v>0.24417731029301279</v>
      </c>
      <c r="D63" s="15">
        <v>5311</v>
      </c>
      <c r="E63" s="14">
        <v>7.2981457499999998</v>
      </c>
      <c r="F63" s="16">
        <v>0.37863109</v>
      </c>
      <c r="G63" s="14">
        <v>62.332694920000002</v>
      </c>
      <c r="H63" s="16">
        <v>0.77728715000000004</v>
      </c>
      <c r="I63" s="14">
        <v>0</v>
      </c>
      <c r="J63" s="16">
        <v>0</v>
      </c>
      <c r="K63" s="14" t="s">
        <v>582</v>
      </c>
      <c r="L63" s="16" t="s">
        <v>582</v>
      </c>
      <c r="M63" s="14">
        <v>2.0760219999999999E-2</v>
      </c>
      <c r="N63" s="16">
        <v>2.0754120000000001E-2</v>
      </c>
      <c r="O63" s="14">
        <v>0.11860925</v>
      </c>
      <c r="P63" s="16">
        <v>4.4517849999999998E-2</v>
      </c>
      <c r="Q63" s="14">
        <v>30.22978985</v>
      </c>
      <c r="R63" s="16">
        <v>0.71119047999999996</v>
      </c>
    </row>
    <row r="64" spans="1:18" x14ac:dyDescent="0.25">
      <c r="A64" s="11" t="s">
        <v>534</v>
      </c>
      <c r="B64" s="13">
        <v>3634</v>
      </c>
      <c r="C64" s="14">
        <f>(3/B64*100)</f>
        <v>8.2553659878921298E-2</v>
      </c>
      <c r="D64" s="15">
        <v>3631</v>
      </c>
      <c r="E64" s="14">
        <v>4.4693428300000004</v>
      </c>
      <c r="F64" s="16">
        <v>0.35851643</v>
      </c>
      <c r="G64" s="14">
        <v>83.478521880000002</v>
      </c>
      <c r="H64" s="16">
        <v>0.58406583000000001</v>
      </c>
      <c r="I64" s="14">
        <v>0</v>
      </c>
      <c r="J64" s="16">
        <v>0</v>
      </c>
      <c r="K64" s="14" t="s">
        <v>582</v>
      </c>
      <c r="L64" s="16" t="s">
        <v>582</v>
      </c>
      <c r="M64" s="14">
        <v>2.9590979999999999E-2</v>
      </c>
      <c r="N64" s="16">
        <v>2.9619739999999999E-2</v>
      </c>
      <c r="O64" s="14">
        <v>5.4739339999999997E-2</v>
      </c>
      <c r="P64" s="16">
        <v>3.8493819999999998E-2</v>
      </c>
      <c r="Q64" s="14">
        <v>11.96780497</v>
      </c>
      <c r="R64" s="16">
        <v>0.55346684000000002</v>
      </c>
    </row>
    <row r="65" spans="1:18" x14ac:dyDescent="0.25">
      <c r="A65" s="11" t="s">
        <v>535</v>
      </c>
      <c r="B65" s="13">
        <v>5325</v>
      </c>
      <c r="C65" s="14">
        <f>(14/B65*100)</f>
        <v>0.26291079812206569</v>
      </c>
      <c r="D65" s="15">
        <v>5311</v>
      </c>
      <c r="E65" s="14">
        <v>2.2760758800000001</v>
      </c>
      <c r="F65" s="16">
        <v>0.2378323</v>
      </c>
      <c r="G65" s="14">
        <v>78.304961320000004</v>
      </c>
      <c r="H65" s="16">
        <v>0.90452595000000002</v>
      </c>
      <c r="I65" s="14">
        <v>0</v>
      </c>
      <c r="J65" s="16">
        <v>0</v>
      </c>
      <c r="K65" s="14" t="s">
        <v>582</v>
      </c>
      <c r="L65" s="16" t="s">
        <v>582</v>
      </c>
      <c r="M65" s="14">
        <v>3.2034809999999997E-2</v>
      </c>
      <c r="N65" s="16">
        <v>2.2282429999999999E-2</v>
      </c>
      <c r="O65" s="14">
        <v>1.4345399999999999E-2</v>
      </c>
      <c r="P65" s="16">
        <v>2.0864560000000001E-2</v>
      </c>
      <c r="Q65" s="14">
        <v>19.37258258</v>
      </c>
      <c r="R65" s="16">
        <v>0.89676937000000001</v>
      </c>
    </row>
    <row r="66" spans="1:18" x14ac:dyDescent="0.25">
      <c r="A66" s="11" t="s">
        <v>536</v>
      </c>
      <c r="B66" s="13">
        <v>5665</v>
      </c>
      <c r="C66" s="14">
        <f>(74/B66*100)</f>
        <v>1.3062665489849956</v>
      </c>
      <c r="D66" s="15">
        <v>5591</v>
      </c>
      <c r="E66" s="14">
        <v>7.3602555399999998</v>
      </c>
      <c r="F66" s="16">
        <v>0.32880852999999999</v>
      </c>
      <c r="G66" s="14">
        <v>71.545911450000006</v>
      </c>
      <c r="H66" s="16">
        <v>0.56618760000000001</v>
      </c>
      <c r="I66" s="14">
        <v>0</v>
      </c>
      <c r="J66" s="16">
        <v>0</v>
      </c>
      <c r="K66" s="14" t="s">
        <v>582</v>
      </c>
      <c r="L66" s="16" t="s">
        <v>582</v>
      </c>
      <c r="M66" s="14">
        <v>0</v>
      </c>
      <c r="N66" s="16">
        <v>0</v>
      </c>
      <c r="O66" s="14">
        <v>0</v>
      </c>
      <c r="P66" s="16">
        <v>0</v>
      </c>
      <c r="Q66" s="14">
        <v>21.093833010000001</v>
      </c>
      <c r="R66" s="16">
        <v>0.58015554000000003</v>
      </c>
    </row>
    <row r="67" spans="1:18" x14ac:dyDescent="0.25">
      <c r="A67" s="11" t="s">
        <v>537</v>
      </c>
      <c r="B67" s="13">
        <v>6971</v>
      </c>
      <c r="C67" s="14">
        <f>(21/B67*100)</f>
        <v>0.30124802754267677</v>
      </c>
      <c r="D67" s="15">
        <v>6950</v>
      </c>
      <c r="E67" s="14">
        <v>5.2577662099999998</v>
      </c>
      <c r="F67" s="16">
        <v>0.33505058999999998</v>
      </c>
      <c r="G67" s="14">
        <v>84.473241590000001</v>
      </c>
      <c r="H67" s="16">
        <v>0.58043100999999997</v>
      </c>
      <c r="I67" s="14">
        <v>0</v>
      </c>
      <c r="J67" s="16">
        <v>0</v>
      </c>
      <c r="K67" s="14" t="s">
        <v>582</v>
      </c>
      <c r="L67" s="16" t="s">
        <v>582</v>
      </c>
      <c r="M67" s="14">
        <v>0</v>
      </c>
      <c r="N67" s="16">
        <v>0</v>
      </c>
      <c r="O67" s="14">
        <v>0</v>
      </c>
      <c r="P67" s="16">
        <v>0</v>
      </c>
      <c r="Q67" s="14">
        <v>10.2689922</v>
      </c>
      <c r="R67" s="16">
        <v>0.50241373</v>
      </c>
    </row>
    <row r="68" spans="1:18" x14ac:dyDescent="0.25">
      <c r="A68" s="11" t="s">
        <v>538</v>
      </c>
      <c r="B68" s="13">
        <v>12083</v>
      </c>
      <c r="C68" s="14">
        <f>(26/B68*100)</f>
        <v>0.21517834974757924</v>
      </c>
      <c r="D68" s="15">
        <v>12057</v>
      </c>
      <c r="E68" s="14">
        <v>21.38596609</v>
      </c>
      <c r="F68" s="16">
        <v>0.35855907999999997</v>
      </c>
      <c r="G68" s="14">
        <v>61.887491660000002</v>
      </c>
      <c r="H68" s="16">
        <v>0.42269551</v>
      </c>
      <c r="I68" s="14">
        <v>0</v>
      </c>
      <c r="J68" s="16">
        <v>0</v>
      </c>
      <c r="K68" s="14" t="s">
        <v>582</v>
      </c>
      <c r="L68" s="16" t="s">
        <v>582</v>
      </c>
      <c r="M68" s="14">
        <v>0</v>
      </c>
      <c r="N68" s="16">
        <v>0</v>
      </c>
      <c r="O68" s="14">
        <v>0</v>
      </c>
      <c r="P68" s="16">
        <v>0</v>
      </c>
      <c r="Q68" s="14">
        <v>16.726542250000001</v>
      </c>
      <c r="R68" s="16">
        <v>0.35590875</v>
      </c>
    </row>
    <row r="69" spans="1:18" x14ac:dyDescent="0.25">
      <c r="A69" s="11" t="s">
        <v>539</v>
      </c>
      <c r="B69" s="13">
        <v>4876</v>
      </c>
      <c r="C69" s="14">
        <f>(0/B69*100)</f>
        <v>0</v>
      </c>
      <c r="D69" s="15">
        <v>4876</v>
      </c>
      <c r="E69" s="14">
        <v>6.0214331899999998</v>
      </c>
      <c r="F69" s="16">
        <v>0.72665301000000004</v>
      </c>
      <c r="G69" s="14">
        <v>86.962316000000001</v>
      </c>
      <c r="H69" s="16">
        <v>1.0812203499999999</v>
      </c>
      <c r="I69" s="14">
        <v>0</v>
      </c>
      <c r="J69" s="16">
        <v>0</v>
      </c>
      <c r="K69" s="14" t="s">
        <v>582</v>
      </c>
      <c r="L69" s="16" t="s">
        <v>582</v>
      </c>
      <c r="M69" s="14">
        <v>0</v>
      </c>
      <c r="N69" s="16">
        <v>0</v>
      </c>
      <c r="O69" s="14">
        <v>0</v>
      </c>
      <c r="P69" s="16">
        <v>0</v>
      </c>
      <c r="Q69" s="14">
        <v>7.0162508099999998</v>
      </c>
      <c r="R69" s="16">
        <v>0.77661968000000003</v>
      </c>
    </row>
    <row r="70" spans="1:18" x14ac:dyDescent="0.25">
      <c r="A70" s="11" t="s">
        <v>540</v>
      </c>
      <c r="B70" s="13">
        <v>6036</v>
      </c>
      <c r="C70" s="14">
        <f>(223/B70*100)</f>
        <v>3.6944996686547382</v>
      </c>
      <c r="D70" s="15">
        <v>5813</v>
      </c>
      <c r="E70" s="14">
        <v>2.45328883</v>
      </c>
      <c r="F70" s="16">
        <v>0.32737292000000001</v>
      </c>
      <c r="G70" s="14">
        <v>77.997065800000001</v>
      </c>
      <c r="H70" s="16">
        <v>0.96262963000000001</v>
      </c>
      <c r="I70" s="14">
        <v>0</v>
      </c>
      <c r="J70" s="16">
        <v>0</v>
      </c>
      <c r="K70" s="14" t="s">
        <v>582</v>
      </c>
      <c r="L70" s="16" t="s">
        <v>582</v>
      </c>
      <c r="M70" s="14">
        <v>0</v>
      </c>
      <c r="N70" s="16">
        <v>0</v>
      </c>
      <c r="O70" s="14">
        <v>0</v>
      </c>
      <c r="P70" s="16">
        <v>0</v>
      </c>
      <c r="Q70" s="14">
        <v>19.54964537</v>
      </c>
      <c r="R70" s="16">
        <v>0.89078948000000002</v>
      </c>
    </row>
    <row r="71" spans="1:18" x14ac:dyDescent="0.25">
      <c r="A71" s="11" t="s">
        <v>541</v>
      </c>
      <c r="B71" s="13">
        <v>6115</v>
      </c>
      <c r="C71" s="14">
        <f>(17/B71*100)</f>
        <v>0.27800490596892891</v>
      </c>
      <c r="D71" s="15">
        <v>6098</v>
      </c>
      <c r="E71" s="14">
        <v>3.3576793299999999</v>
      </c>
      <c r="F71" s="16">
        <v>0.28212899000000002</v>
      </c>
      <c r="G71" s="14">
        <v>84.701298230000006</v>
      </c>
      <c r="H71" s="16">
        <v>0.53241594999999997</v>
      </c>
      <c r="I71" s="14">
        <v>0</v>
      </c>
      <c r="J71" s="16">
        <v>0</v>
      </c>
      <c r="K71" s="14" t="s">
        <v>582</v>
      </c>
      <c r="L71" s="16" t="s">
        <v>582</v>
      </c>
      <c r="M71" s="14">
        <v>0</v>
      </c>
      <c r="N71" s="16">
        <v>0</v>
      </c>
      <c r="O71" s="14">
        <v>0</v>
      </c>
      <c r="P71" s="16">
        <v>0</v>
      </c>
      <c r="Q71" s="14">
        <v>11.94102245</v>
      </c>
      <c r="R71" s="16">
        <v>0.41627866000000002</v>
      </c>
    </row>
    <row r="72" spans="1:18" x14ac:dyDescent="0.25">
      <c r="A72" s="11" t="s">
        <v>542</v>
      </c>
      <c r="B72" s="13">
        <v>7708</v>
      </c>
      <c r="C72" s="14">
        <f>(5/B72*100)</f>
        <v>6.4867669953295279E-2</v>
      </c>
      <c r="D72" s="15">
        <v>7703</v>
      </c>
      <c r="E72" s="14">
        <v>4.5496167400000003</v>
      </c>
      <c r="F72" s="16">
        <v>0.41099067</v>
      </c>
      <c r="G72" s="14">
        <v>92.354189939999998</v>
      </c>
      <c r="H72" s="16">
        <v>0.45402922000000001</v>
      </c>
      <c r="I72" s="14">
        <v>0</v>
      </c>
      <c r="J72" s="16">
        <v>0</v>
      </c>
      <c r="K72" s="14" t="s">
        <v>582</v>
      </c>
      <c r="L72" s="16" t="s">
        <v>582</v>
      </c>
      <c r="M72" s="14">
        <v>0</v>
      </c>
      <c r="N72" s="16">
        <v>0</v>
      </c>
      <c r="O72" s="14">
        <v>0</v>
      </c>
      <c r="P72" s="16">
        <v>0</v>
      </c>
      <c r="Q72" s="14">
        <v>3.0961933199999998</v>
      </c>
      <c r="R72" s="16">
        <v>0.20460639999999999</v>
      </c>
    </row>
    <row r="73" spans="1:18" x14ac:dyDescent="0.25">
      <c r="A73" s="11" t="s">
        <v>543</v>
      </c>
      <c r="B73" s="13">
        <v>8249</v>
      </c>
      <c r="C73" s="14">
        <f>(143/B73*100)</f>
        <v>1.7335434598133106</v>
      </c>
      <c r="D73" s="15">
        <v>8106</v>
      </c>
      <c r="E73" s="14">
        <v>4.8877515699999998</v>
      </c>
      <c r="F73" s="16">
        <v>0.39922142999999999</v>
      </c>
      <c r="G73" s="14">
        <v>84.000048559999996</v>
      </c>
      <c r="H73" s="16">
        <v>0.72467661000000005</v>
      </c>
      <c r="I73" s="14">
        <v>0</v>
      </c>
      <c r="J73" s="16">
        <v>0</v>
      </c>
      <c r="K73" s="14" t="s">
        <v>582</v>
      </c>
      <c r="L73" s="16" t="s">
        <v>582</v>
      </c>
      <c r="M73" s="14">
        <v>0</v>
      </c>
      <c r="N73" s="16">
        <v>0</v>
      </c>
      <c r="O73" s="14">
        <v>0</v>
      </c>
      <c r="P73" s="16">
        <v>0</v>
      </c>
      <c r="Q73" s="14">
        <v>11.11219988</v>
      </c>
      <c r="R73" s="16">
        <v>0.52642761000000005</v>
      </c>
    </row>
    <row r="74" spans="1:18" x14ac:dyDescent="0.25">
      <c r="A74" s="11" t="s">
        <v>544</v>
      </c>
      <c r="B74" s="13">
        <v>4692</v>
      </c>
      <c r="C74" s="14">
        <f>(82/B74*100)</f>
        <v>1.7476555839727195</v>
      </c>
      <c r="D74" s="15">
        <v>4610</v>
      </c>
      <c r="E74" s="14">
        <v>7.1920522499999997</v>
      </c>
      <c r="F74" s="16">
        <v>0.36408583999999999</v>
      </c>
      <c r="G74" s="14">
        <v>69.319609479999997</v>
      </c>
      <c r="H74" s="16">
        <v>0.65232844999999995</v>
      </c>
      <c r="I74" s="14">
        <v>0</v>
      </c>
      <c r="J74" s="16">
        <v>0</v>
      </c>
      <c r="K74" s="14" t="s">
        <v>582</v>
      </c>
      <c r="L74" s="16" t="s">
        <v>582</v>
      </c>
      <c r="M74" s="14">
        <v>0</v>
      </c>
      <c r="N74" s="16">
        <v>0</v>
      </c>
      <c r="O74" s="14">
        <v>4.4482809999999998E-2</v>
      </c>
      <c r="P74" s="16">
        <v>3.6483509999999997E-2</v>
      </c>
      <c r="Q74" s="14">
        <v>23.443855460000002</v>
      </c>
      <c r="R74" s="16">
        <v>0.56700567000000002</v>
      </c>
    </row>
    <row r="75" spans="1:18" x14ac:dyDescent="0.25">
      <c r="A75" s="11" t="s">
        <v>545</v>
      </c>
      <c r="B75" s="13">
        <v>5375</v>
      </c>
      <c r="C75" s="14">
        <f>(195/B75*100)</f>
        <v>3.6279069767441858</v>
      </c>
      <c r="D75" s="15">
        <v>5180</v>
      </c>
      <c r="E75" s="14">
        <v>7.8321493499999999</v>
      </c>
      <c r="F75" s="16">
        <v>0.46506600999999997</v>
      </c>
      <c r="G75" s="14">
        <v>79.859046680000006</v>
      </c>
      <c r="H75" s="16">
        <v>0.70702109000000002</v>
      </c>
      <c r="I75" s="14">
        <v>0</v>
      </c>
      <c r="J75" s="16">
        <v>0</v>
      </c>
      <c r="K75" s="14" t="s">
        <v>582</v>
      </c>
      <c r="L75" s="16" t="s">
        <v>582</v>
      </c>
      <c r="M75" s="14">
        <v>0</v>
      </c>
      <c r="N75" s="16">
        <v>0</v>
      </c>
      <c r="O75" s="14">
        <v>0</v>
      </c>
      <c r="P75" s="16">
        <v>0</v>
      </c>
      <c r="Q75" s="14">
        <v>12.30880397</v>
      </c>
      <c r="R75" s="16">
        <v>0.53466309000000001</v>
      </c>
    </row>
    <row r="76" spans="1:18" x14ac:dyDescent="0.25">
      <c r="A76" s="11" t="s">
        <v>546</v>
      </c>
      <c r="B76" s="13">
        <v>14167</v>
      </c>
      <c r="C76" s="14">
        <f>(226/B76*100)</f>
        <v>1.595256582198066</v>
      </c>
      <c r="D76" s="15">
        <v>13941</v>
      </c>
      <c r="E76" s="14">
        <v>18.46339828</v>
      </c>
      <c r="F76" s="16">
        <v>0.53595362999999996</v>
      </c>
      <c r="G76" s="14">
        <v>65.590469850000005</v>
      </c>
      <c r="H76" s="16">
        <v>0.70388033000000005</v>
      </c>
      <c r="I76" s="14">
        <v>0</v>
      </c>
      <c r="J76" s="16">
        <v>0</v>
      </c>
      <c r="K76" s="14" t="s">
        <v>582</v>
      </c>
      <c r="L76" s="16" t="s">
        <v>582</v>
      </c>
      <c r="M76" s="14">
        <v>0</v>
      </c>
      <c r="N76" s="16">
        <v>0</v>
      </c>
      <c r="O76" s="14">
        <v>0</v>
      </c>
      <c r="P76" s="16">
        <v>0</v>
      </c>
      <c r="Q76" s="14">
        <v>15.94613187</v>
      </c>
      <c r="R76" s="16">
        <v>0.40376870999999998</v>
      </c>
    </row>
    <row r="77" spans="1:18" x14ac:dyDescent="0.25">
      <c r="A77" s="11" t="s">
        <v>547</v>
      </c>
      <c r="B77" s="13">
        <v>6062</v>
      </c>
      <c r="C77" s="14">
        <f>(82/B77*100)</f>
        <v>1.3526888815572418</v>
      </c>
      <c r="D77" s="15">
        <v>5980</v>
      </c>
      <c r="E77" s="14">
        <v>7.5925614100000001</v>
      </c>
      <c r="F77" s="16">
        <v>0.40332842000000002</v>
      </c>
      <c r="G77" s="14">
        <v>69.568845109999998</v>
      </c>
      <c r="H77" s="16">
        <v>0.83355553000000004</v>
      </c>
      <c r="I77" s="14">
        <v>0</v>
      </c>
      <c r="J77" s="16">
        <v>0</v>
      </c>
      <c r="K77" s="14" t="s">
        <v>582</v>
      </c>
      <c r="L77" s="16" t="s">
        <v>582</v>
      </c>
      <c r="M77" s="14">
        <v>0</v>
      </c>
      <c r="N77" s="16">
        <v>0</v>
      </c>
      <c r="O77" s="14">
        <v>0</v>
      </c>
      <c r="P77" s="16">
        <v>0</v>
      </c>
      <c r="Q77" s="14">
        <v>22.83859348</v>
      </c>
      <c r="R77" s="16">
        <v>0.80954592999999997</v>
      </c>
    </row>
    <row r="78" spans="1:18" x14ac:dyDescent="0.25">
      <c r="A78" s="11" t="s">
        <v>548</v>
      </c>
      <c r="B78" s="13">
        <v>5826</v>
      </c>
      <c r="C78" s="14">
        <f>(0/B78*100)</f>
        <v>0</v>
      </c>
      <c r="D78" s="15">
        <v>5826</v>
      </c>
      <c r="E78" s="14">
        <v>0.28465404</v>
      </c>
      <c r="F78" s="16">
        <v>6.9332649999999996E-2</v>
      </c>
      <c r="G78" s="14">
        <v>96.198069169999997</v>
      </c>
      <c r="H78" s="16">
        <v>0.45763917999999998</v>
      </c>
      <c r="I78" s="14">
        <v>0</v>
      </c>
      <c r="J78" s="16">
        <v>0</v>
      </c>
      <c r="K78" s="14" t="s">
        <v>582</v>
      </c>
      <c r="L78" s="16" t="s">
        <v>582</v>
      </c>
      <c r="M78" s="14">
        <v>0</v>
      </c>
      <c r="N78" s="16">
        <v>0</v>
      </c>
      <c r="O78" s="14">
        <v>1.2418810000000001E-2</v>
      </c>
      <c r="P78" s="16">
        <v>1.2412339999999999E-2</v>
      </c>
      <c r="Q78" s="14">
        <v>3.5048579800000002</v>
      </c>
      <c r="R78" s="16">
        <v>0.45146112999999999</v>
      </c>
    </row>
    <row r="79" spans="1:18" ht="24.95" customHeight="1" x14ac:dyDescent="0.25">
      <c r="A79" s="11" t="s">
        <v>549</v>
      </c>
      <c r="B79" s="13">
        <v>1657</v>
      </c>
      <c r="C79" s="14">
        <f>(41/B79*100)</f>
        <v>2.4743512371756187</v>
      </c>
      <c r="D79" s="15">
        <v>1616</v>
      </c>
      <c r="E79" s="14">
        <v>19.24485426</v>
      </c>
      <c r="F79" s="16">
        <v>1.5893674499999999</v>
      </c>
      <c r="G79" s="14">
        <v>71.788104660000002</v>
      </c>
      <c r="H79" s="16">
        <v>1.47251083</v>
      </c>
      <c r="I79" s="14">
        <v>0</v>
      </c>
      <c r="J79" s="16">
        <v>0</v>
      </c>
      <c r="K79" s="14" t="s">
        <v>582</v>
      </c>
      <c r="L79" s="16" t="s">
        <v>582</v>
      </c>
      <c r="M79" s="14">
        <v>0</v>
      </c>
      <c r="N79" s="16">
        <v>0</v>
      </c>
      <c r="O79" s="14">
        <v>0</v>
      </c>
      <c r="P79" s="16">
        <v>0</v>
      </c>
      <c r="Q79" s="14">
        <v>8.9670410799999996</v>
      </c>
      <c r="R79" s="16">
        <v>1.37578556</v>
      </c>
    </row>
    <row r="80" spans="1:18" x14ac:dyDescent="0.25">
      <c r="A80" s="11" t="s">
        <v>550</v>
      </c>
      <c r="B80" s="13">
        <v>7841</v>
      </c>
      <c r="C80" s="14">
        <f>(0/B80*100)</f>
        <v>0</v>
      </c>
      <c r="D80" s="15">
        <v>7841</v>
      </c>
      <c r="E80" s="14">
        <v>8.0120916300000005</v>
      </c>
      <c r="F80" s="16">
        <v>0.42573621</v>
      </c>
      <c r="G80" s="14">
        <v>89.126576610000001</v>
      </c>
      <c r="H80" s="16">
        <v>0.81078771999999999</v>
      </c>
      <c r="I80" s="14">
        <v>0</v>
      </c>
      <c r="J80" s="16">
        <v>0</v>
      </c>
      <c r="K80" s="14" t="s">
        <v>582</v>
      </c>
      <c r="L80" s="16" t="s">
        <v>582</v>
      </c>
      <c r="M80" s="14">
        <v>0</v>
      </c>
      <c r="N80" s="16">
        <v>0</v>
      </c>
      <c r="O80" s="14">
        <v>0</v>
      </c>
      <c r="P80" s="16">
        <v>0</v>
      </c>
      <c r="Q80" s="14">
        <v>2.8613317500000002</v>
      </c>
      <c r="R80" s="16">
        <v>0.72501599000000005</v>
      </c>
    </row>
    <row r="81" spans="1:18" x14ac:dyDescent="0.25">
      <c r="A81" s="19" t="s">
        <v>551</v>
      </c>
      <c r="B81" s="13">
        <v>8861</v>
      </c>
      <c r="C81" s="14">
        <f>(76/B81*100)</f>
        <v>0.85769100552984989</v>
      </c>
      <c r="D81" s="15">
        <v>8785</v>
      </c>
      <c r="E81" s="14">
        <v>1.8547314800000001</v>
      </c>
      <c r="F81" s="16">
        <v>0.2159449</v>
      </c>
      <c r="G81" s="14">
        <v>89.540543740000004</v>
      </c>
      <c r="H81" s="16">
        <v>0.54397050000000002</v>
      </c>
      <c r="I81" s="14">
        <v>0</v>
      </c>
      <c r="J81" s="16">
        <v>0</v>
      </c>
      <c r="K81" s="14" t="s">
        <v>582</v>
      </c>
      <c r="L81" s="16" t="s">
        <v>582</v>
      </c>
      <c r="M81" s="14">
        <v>0</v>
      </c>
      <c r="N81" s="16">
        <v>0</v>
      </c>
      <c r="O81" s="14">
        <v>0</v>
      </c>
      <c r="P81" s="16">
        <v>0</v>
      </c>
      <c r="Q81" s="14">
        <v>8.6047247900000006</v>
      </c>
      <c r="R81" s="16">
        <v>0.47685698999999998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595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(345/B7*100)</f>
        <v>2.3743977976600137</v>
      </c>
      <c r="D7" s="15">
        <v>14185</v>
      </c>
      <c r="E7" s="14">
        <v>35.107033569999999</v>
      </c>
      <c r="F7" s="16">
        <v>0.58155219000000002</v>
      </c>
      <c r="G7" s="14">
        <v>51.45348766</v>
      </c>
      <c r="H7" s="16">
        <v>0.57229085000000002</v>
      </c>
      <c r="I7" s="14">
        <v>0</v>
      </c>
      <c r="J7" s="16">
        <v>0</v>
      </c>
      <c r="K7" s="14" t="s">
        <v>582</v>
      </c>
      <c r="L7" s="16" t="s">
        <v>582</v>
      </c>
      <c r="M7" s="14">
        <v>0</v>
      </c>
      <c r="N7" s="16">
        <v>0</v>
      </c>
      <c r="O7" s="14">
        <v>0</v>
      </c>
      <c r="P7" s="16">
        <v>0</v>
      </c>
      <c r="Q7" s="14">
        <v>13.439478769999999</v>
      </c>
      <c r="R7" s="16">
        <v>0.41168648000000002</v>
      </c>
    </row>
    <row r="8" spans="1:18" x14ac:dyDescent="0.25">
      <c r="A8" s="11" t="s">
        <v>478</v>
      </c>
      <c r="B8" s="13">
        <v>7007</v>
      </c>
      <c r="C8" s="14">
        <f>(20/B8*100)</f>
        <v>0.28542885685742825</v>
      </c>
      <c r="D8" s="15">
        <v>6987</v>
      </c>
      <c r="E8" s="14">
        <v>16.156001379999999</v>
      </c>
      <c r="F8" s="16">
        <v>0.67143436999999995</v>
      </c>
      <c r="G8" s="14">
        <v>68.831921879999996</v>
      </c>
      <c r="H8" s="16">
        <v>0.89775698999999998</v>
      </c>
      <c r="I8" s="14">
        <v>0</v>
      </c>
      <c r="J8" s="16">
        <v>0</v>
      </c>
      <c r="K8" s="14" t="s">
        <v>582</v>
      </c>
      <c r="L8" s="16" t="s">
        <v>582</v>
      </c>
      <c r="M8" s="14">
        <v>0</v>
      </c>
      <c r="N8" s="16">
        <v>0</v>
      </c>
      <c r="O8" s="14">
        <v>0</v>
      </c>
      <c r="P8" s="16">
        <v>0</v>
      </c>
      <c r="Q8" s="14">
        <v>15.01207675</v>
      </c>
      <c r="R8" s="16">
        <v>0.62555791999999999</v>
      </c>
    </row>
    <row r="9" spans="1:18" x14ac:dyDescent="0.25">
      <c r="A9" s="11" t="s">
        <v>479</v>
      </c>
      <c r="B9" s="13">
        <v>9651</v>
      </c>
      <c r="C9" s="14">
        <f>(76/B9*100)</f>
        <v>0.7874831623665941</v>
      </c>
      <c r="D9" s="15">
        <v>9575</v>
      </c>
      <c r="E9" s="14">
        <v>29.494741319999999</v>
      </c>
      <c r="F9" s="16">
        <v>0.79832270999999999</v>
      </c>
      <c r="G9" s="14">
        <v>54.498814320000001</v>
      </c>
      <c r="H9" s="16">
        <v>0.70775518000000004</v>
      </c>
      <c r="I9" s="14">
        <v>0</v>
      </c>
      <c r="J9" s="16">
        <v>0</v>
      </c>
      <c r="K9" s="14" t="s">
        <v>582</v>
      </c>
      <c r="L9" s="16" t="s">
        <v>582</v>
      </c>
      <c r="M9" s="14">
        <v>0</v>
      </c>
      <c r="N9" s="16">
        <v>0</v>
      </c>
      <c r="O9" s="14">
        <v>0</v>
      </c>
      <c r="P9" s="16">
        <v>0</v>
      </c>
      <c r="Q9" s="14">
        <v>16.006444349999999</v>
      </c>
      <c r="R9" s="16">
        <v>0.53478490000000001</v>
      </c>
    </row>
    <row r="10" spans="1:18" x14ac:dyDescent="0.25">
      <c r="A10" s="11" t="s">
        <v>480</v>
      </c>
      <c r="B10" s="13">
        <v>20058</v>
      </c>
      <c r="C10" s="14">
        <f>(521/B10*100)</f>
        <v>2.5974673447003687</v>
      </c>
      <c r="D10" s="15">
        <v>19537</v>
      </c>
      <c r="E10" s="14">
        <v>41.125240949999998</v>
      </c>
      <c r="F10" s="16">
        <v>0.85364523999999997</v>
      </c>
      <c r="G10" s="14">
        <v>45.991489649999998</v>
      </c>
      <c r="H10" s="16">
        <v>0.72578935</v>
      </c>
      <c r="I10" s="14">
        <v>0</v>
      </c>
      <c r="J10" s="16">
        <v>0</v>
      </c>
      <c r="K10" s="14" t="s">
        <v>582</v>
      </c>
      <c r="L10" s="16" t="s">
        <v>582</v>
      </c>
      <c r="M10" s="14">
        <v>0</v>
      </c>
      <c r="N10" s="16">
        <v>0</v>
      </c>
      <c r="O10" s="14">
        <v>0</v>
      </c>
      <c r="P10" s="16">
        <v>0</v>
      </c>
      <c r="Q10" s="14">
        <v>12.8832694</v>
      </c>
      <c r="R10" s="16">
        <v>0.34373756</v>
      </c>
    </row>
    <row r="11" spans="1:18" x14ac:dyDescent="0.25">
      <c r="A11" s="11" t="s">
        <v>481</v>
      </c>
      <c r="B11" s="13">
        <v>7053</v>
      </c>
      <c r="C11" s="14">
        <f>(45/B11*100)</f>
        <v>0.6380263717566993</v>
      </c>
      <c r="D11" s="15">
        <v>7008</v>
      </c>
      <c r="E11" s="14">
        <v>17.16093334</v>
      </c>
      <c r="F11" s="16">
        <v>0.71809827000000004</v>
      </c>
      <c r="G11" s="14">
        <v>67.280408809999997</v>
      </c>
      <c r="H11" s="16">
        <v>0.94031271000000005</v>
      </c>
      <c r="I11" s="14">
        <v>0</v>
      </c>
      <c r="J11" s="16">
        <v>0</v>
      </c>
      <c r="K11" s="14" t="s">
        <v>582</v>
      </c>
      <c r="L11" s="16" t="s">
        <v>582</v>
      </c>
      <c r="M11" s="14">
        <v>0</v>
      </c>
      <c r="N11" s="16">
        <v>0</v>
      </c>
      <c r="O11" s="14">
        <v>0</v>
      </c>
      <c r="P11" s="16">
        <v>0</v>
      </c>
      <c r="Q11" s="14">
        <v>15.558657849999999</v>
      </c>
      <c r="R11" s="16">
        <v>0.62780426</v>
      </c>
    </row>
    <row r="12" spans="1:18" x14ac:dyDescent="0.25">
      <c r="A12" s="11" t="s">
        <v>482</v>
      </c>
      <c r="B12" s="13">
        <v>6894</v>
      </c>
      <c r="C12" s="14">
        <f>(55/B12*100)</f>
        <v>0.79779518421816076</v>
      </c>
      <c r="D12" s="15">
        <v>6839</v>
      </c>
      <c r="E12" s="14">
        <v>17.307220539999999</v>
      </c>
      <c r="F12" s="16">
        <v>0.52248136999999995</v>
      </c>
      <c r="G12" s="14">
        <v>64.087216659999996</v>
      </c>
      <c r="H12" s="16">
        <v>0.95095797999999998</v>
      </c>
      <c r="I12" s="14">
        <v>0</v>
      </c>
      <c r="J12" s="16">
        <v>0</v>
      </c>
      <c r="K12" s="14" t="s">
        <v>582</v>
      </c>
      <c r="L12" s="16" t="s">
        <v>582</v>
      </c>
      <c r="M12" s="14">
        <v>0</v>
      </c>
      <c r="N12" s="16">
        <v>0</v>
      </c>
      <c r="O12" s="14">
        <v>0</v>
      </c>
      <c r="P12" s="16">
        <v>0</v>
      </c>
      <c r="Q12" s="14">
        <v>18.605562800000001</v>
      </c>
      <c r="R12" s="16">
        <v>0.78157173000000002</v>
      </c>
    </row>
    <row r="13" spans="1:18" x14ac:dyDescent="0.25">
      <c r="A13" s="11" t="s">
        <v>483</v>
      </c>
      <c r="B13" s="13">
        <v>7161</v>
      </c>
      <c r="C13" s="14">
        <f>(0/B13*100)</f>
        <v>0</v>
      </c>
      <c r="D13" s="15">
        <v>7161</v>
      </c>
      <c r="E13" s="14">
        <v>50.359890559999997</v>
      </c>
      <c r="F13" s="16">
        <v>0.90400528000000002</v>
      </c>
      <c r="G13" s="14">
        <v>49.640109440000003</v>
      </c>
      <c r="H13" s="16">
        <v>0.90400528000000002</v>
      </c>
      <c r="I13" s="14">
        <v>0</v>
      </c>
      <c r="J13" s="16">
        <v>0</v>
      </c>
      <c r="K13" s="14" t="s">
        <v>582</v>
      </c>
      <c r="L13" s="16" t="s">
        <v>582</v>
      </c>
      <c r="M13" s="14">
        <v>0</v>
      </c>
      <c r="N13" s="16">
        <v>0</v>
      </c>
      <c r="O13" s="14">
        <v>0</v>
      </c>
      <c r="P13" s="16">
        <v>0</v>
      </c>
      <c r="Q13" s="14">
        <v>0</v>
      </c>
      <c r="R13" s="16">
        <v>0</v>
      </c>
    </row>
    <row r="14" spans="1:18" x14ac:dyDescent="0.25">
      <c r="A14" s="11" t="s">
        <v>484</v>
      </c>
      <c r="B14" s="13">
        <v>5587</v>
      </c>
      <c r="C14" s="14">
        <f>(74/B14*100)</f>
        <v>1.3245033112582782</v>
      </c>
      <c r="D14" s="15">
        <v>5513</v>
      </c>
      <c r="E14" s="14">
        <v>33.723869759999999</v>
      </c>
      <c r="F14" s="16">
        <v>0.80982732999999996</v>
      </c>
      <c r="G14" s="14">
        <v>55.3847843</v>
      </c>
      <c r="H14" s="16">
        <v>0.78608434999999999</v>
      </c>
      <c r="I14" s="14">
        <v>0</v>
      </c>
      <c r="J14" s="16">
        <v>0</v>
      </c>
      <c r="K14" s="14" t="s">
        <v>582</v>
      </c>
      <c r="L14" s="16" t="s">
        <v>582</v>
      </c>
      <c r="M14" s="14">
        <v>0</v>
      </c>
      <c r="N14" s="16">
        <v>0</v>
      </c>
      <c r="O14" s="14">
        <v>0</v>
      </c>
      <c r="P14" s="16">
        <v>0</v>
      </c>
      <c r="Q14" s="14">
        <v>10.891345940000001</v>
      </c>
      <c r="R14" s="16">
        <v>0.45926689999999998</v>
      </c>
    </row>
    <row r="15" spans="1:18" x14ac:dyDescent="0.25">
      <c r="A15" s="11" t="s">
        <v>485</v>
      </c>
      <c r="B15" s="13">
        <v>5882</v>
      </c>
      <c r="C15" s="14">
        <f>(52/B15*100)</f>
        <v>0.88405304318259093</v>
      </c>
      <c r="D15" s="15">
        <v>5830</v>
      </c>
      <c r="E15" s="14">
        <v>48.301797819999997</v>
      </c>
      <c r="F15" s="16">
        <v>1.04098896</v>
      </c>
      <c r="G15" s="14">
        <v>40.997378689999998</v>
      </c>
      <c r="H15" s="16">
        <v>0.92408888</v>
      </c>
      <c r="I15" s="14">
        <v>0</v>
      </c>
      <c r="J15" s="16">
        <v>0</v>
      </c>
      <c r="K15" s="14" t="s">
        <v>582</v>
      </c>
      <c r="L15" s="16" t="s">
        <v>582</v>
      </c>
      <c r="M15" s="14">
        <v>0</v>
      </c>
      <c r="N15" s="16">
        <v>0</v>
      </c>
      <c r="O15" s="14">
        <v>0</v>
      </c>
      <c r="P15" s="16">
        <v>0</v>
      </c>
      <c r="Q15" s="14">
        <v>10.70082348</v>
      </c>
      <c r="R15" s="16">
        <v>0.51008671999999999</v>
      </c>
    </row>
    <row r="16" spans="1:18" x14ac:dyDescent="0.25">
      <c r="A16" s="11" t="s">
        <v>486</v>
      </c>
      <c r="B16" s="13">
        <v>6108</v>
      </c>
      <c r="C16" s="14">
        <f>(98/B16*100)</f>
        <v>1.6044531761624099</v>
      </c>
      <c r="D16" s="15">
        <v>6010</v>
      </c>
      <c r="E16" s="14">
        <v>23.307341210000001</v>
      </c>
      <c r="F16" s="16">
        <v>0.77585894</v>
      </c>
      <c r="G16" s="14">
        <v>62.77243781</v>
      </c>
      <c r="H16" s="16">
        <v>0.77577240999999997</v>
      </c>
      <c r="I16" s="14">
        <v>0</v>
      </c>
      <c r="J16" s="16">
        <v>0</v>
      </c>
      <c r="K16" s="14" t="s">
        <v>582</v>
      </c>
      <c r="L16" s="16" t="s">
        <v>582</v>
      </c>
      <c r="M16" s="14">
        <v>0</v>
      </c>
      <c r="N16" s="16">
        <v>0</v>
      </c>
      <c r="O16" s="14">
        <v>0</v>
      </c>
      <c r="P16" s="16">
        <v>0</v>
      </c>
      <c r="Q16" s="14">
        <v>13.92022098</v>
      </c>
      <c r="R16" s="16">
        <v>0.48924637999999998</v>
      </c>
    </row>
    <row r="17" spans="1:18" x14ac:dyDescent="0.25">
      <c r="A17" s="11" t="s">
        <v>487</v>
      </c>
      <c r="B17" s="13">
        <v>6504</v>
      </c>
      <c r="C17" s="14">
        <f>(658/B17*100)</f>
        <v>10.116851168511685</v>
      </c>
      <c r="D17" s="15">
        <v>5846</v>
      </c>
      <c r="E17" s="14">
        <v>18.40599031</v>
      </c>
      <c r="F17" s="16">
        <v>0.73741062000000002</v>
      </c>
      <c r="G17" s="14">
        <v>52.814624809999998</v>
      </c>
      <c r="H17" s="16">
        <v>0.88928795999999999</v>
      </c>
      <c r="I17" s="14">
        <v>0</v>
      </c>
      <c r="J17" s="16">
        <v>0</v>
      </c>
      <c r="K17" s="14" t="s">
        <v>582</v>
      </c>
      <c r="L17" s="16" t="s">
        <v>582</v>
      </c>
      <c r="M17" s="14">
        <v>0</v>
      </c>
      <c r="N17" s="16">
        <v>0</v>
      </c>
      <c r="O17" s="14">
        <v>0</v>
      </c>
      <c r="P17" s="16">
        <v>0</v>
      </c>
      <c r="Q17" s="14">
        <v>28.779384889999999</v>
      </c>
      <c r="R17" s="16">
        <v>0.9815412</v>
      </c>
    </row>
    <row r="18" spans="1:18" x14ac:dyDescent="0.25">
      <c r="A18" s="11" t="s">
        <v>488</v>
      </c>
      <c r="B18" s="13">
        <v>5532</v>
      </c>
      <c r="C18" s="14">
        <f>(28/B18*100)</f>
        <v>0.50614605929139556</v>
      </c>
      <c r="D18" s="15">
        <v>5504</v>
      </c>
      <c r="E18" s="14">
        <v>27.587411719999999</v>
      </c>
      <c r="F18" s="16">
        <v>1.04657187</v>
      </c>
      <c r="G18" s="14">
        <v>56.888016270000001</v>
      </c>
      <c r="H18" s="16">
        <v>1.1210065899999999</v>
      </c>
      <c r="I18" s="14">
        <v>0</v>
      </c>
      <c r="J18" s="16">
        <v>0</v>
      </c>
      <c r="K18" s="14" t="s">
        <v>582</v>
      </c>
      <c r="L18" s="16" t="s">
        <v>582</v>
      </c>
      <c r="M18" s="14">
        <v>0</v>
      </c>
      <c r="N18" s="16">
        <v>0</v>
      </c>
      <c r="O18" s="14">
        <v>0</v>
      </c>
      <c r="P18" s="16">
        <v>0</v>
      </c>
      <c r="Q18" s="14">
        <v>15.524571999999999</v>
      </c>
      <c r="R18" s="16">
        <v>0.76843556000000002</v>
      </c>
    </row>
    <row r="19" spans="1:18" x14ac:dyDescent="0.25">
      <c r="A19" s="11" t="s">
        <v>489</v>
      </c>
      <c r="B19" s="13">
        <v>5658</v>
      </c>
      <c r="C19" s="14">
        <f>(60/B19*100)</f>
        <v>1.0604453870625663</v>
      </c>
      <c r="D19" s="15">
        <v>5598</v>
      </c>
      <c r="E19" s="14">
        <v>35.794764669999999</v>
      </c>
      <c r="F19" s="16">
        <v>0.91291058000000003</v>
      </c>
      <c r="G19" s="14">
        <v>55.228384640000002</v>
      </c>
      <c r="H19" s="16">
        <v>0.90672677000000002</v>
      </c>
      <c r="I19" s="14">
        <v>0</v>
      </c>
      <c r="J19" s="16">
        <v>0</v>
      </c>
      <c r="K19" s="14" t="s">
        <v>582</v>
      </c>
      <c r="L19" s="16" t="s">
        <v>582</v>
      </c>
      <c r="M19" s="14">
        <v>0</v>
      </c>
      <c r="N19" s="16">
        <v>0</v>
      </c>
      <c r="O19" s="14">
        <v>0</v>
      </c>
      <c r="P19" s="16">
        <v>0</v>
      </c>
      <c r="Q19" s="14">
        <v>8.9768506899999991</v>
      </c>
      <c r="R19" s="16">
        <v>0.50179812000000001</v>
      </c>
    </row>
    <row r="20" spans="1:18" x14ac:dyDescent="0.25">
      <c r="A20" s="11" t="s">
        <v>490</v>
      </c>
      <c r="B20" s="13">
        <v>3371</v>
      </c>
      <c r="C20" s="14">
        <f>(74/B20*100)</f>
        <v>2.1951943043607236</v>
      </c>
      <c r="D20" s="15">
        <v>3297</v>
      </c>
      <c r="E20" s="14">
        <v>45.064861960000002</v>
      </c>
      <c r="F20" s="16">
        <v>0.89296511999999995</v>
      </c>
      <c r="G20" s="14">
        <v>37.705529349999999</v>
      </c>
      <c r="H20" s="16">
        <v>0.74754050999999999</v>
      </c>
      <c r="I20" s="14">
        <v>0</v>
      </c>
      <c r="J20" s="16">
        <v>0</v>
      </c>
      <c r="K20" s="14" t="s">
        <v>582</v>
      </c>
      <c r="L20" s="16" t="s">
        <v>582</v>
      </c>
      <c r="M20" s="14">
        <v>0</v>
      </c>
      <c r="N20" s="16">
        <v>0</v>
      </c>
      <c r="O20" s="14">
        <v>0</v>
      </c>
      <c r="P20" s="16">
        <v>0</v>
      </c>
      <c r="Q20" s="14">
        <v>17.229608689999999</v>
      </c>
      <c r="R20" s="16">
        <v>0.60575851000000003</v>
      </c>
    </row>
    <row r="21" spans="1:18" x14ac:dyDescent="0.25">
      <c r="A21" s="11" t="s">
        <v>491</v>
      </c>
      <c r="B21" s="13">
        <v>5741</v>
      </c>
      <c r="C21" s="14">
        <f>(44/B21*100)</f>
        <v>0.76641700052255701</v>
      </c>
      <c r="D21" s="15">
        <v>5697</v>
      </c>
      <c r="E21" s="14">
        <v>31.6168771</v>
      </c>
      <c r="F21" s="16">
        <v>0.95057842000000004</v>
      </c>
      <c r="G21" s="14">
        <v>53.848262949999999</v>
      </c>
      <c r="H21" s="16">
        <v>0.94447358000000003</v>
      </c>
      <c r="I21" s="14">
        <v>0</v>
      </c>
      <c r="J21" s="16">
        <v>0</v>
      </c>
      <c r="K21" s="14" t="s">
        <v>582</v>
      </c>
      <c r="L21" s="16" t="s">
        <v>582</v>
      </c>
      <c r="M21" s="14">
        <v>0</v>
      </c>
      <c r="N21" s="16">
        <v>0</v>
      </c>
      <c r="O21" s="14">
        <v>0</v>
      </c>
      <c r="P21" s="16">
        <v>0</v>
      </c>
      <c r="Q21" s="14">
        <v>14.53485994</v>
      </c>
      <c r="R21" s="16">
        <v>0.54818895000000001</v>
      </c>
    </row>
    <row r="22" spans="1:18" x14ac:dyDescent="0.25">
      <c r="A22" s="11" t="s">
        <v>492</v>
      </c>
      <c r="B22" s="13">
        <v>6598</v>
      </c>
      <c r="C22" s="14">
        <f>(32/B22*100)</f>
        <v>0.48499545316762654</v>
      </c>
      <c r="D22" s="15">
        <v>6566</v>
      </c>
      <c r="E22" s="14">
        <v>40.507813929999998</v>
      </c>
      <c r="F22" s="16">
        <v>1.2116123999999999</v>
      </c>
      <c r="G22" s="14">
        <v>47.311054349999999</v>
      </c>
      <c r="H22" s="16">
        <v>1.0730202</v>
      </c>
      <c r="I22" s="14">
        <v>0</v>
      </c>
      <c r="J22" s="16">
        <v>0</v>
      </c>
      <c r="K22" s="14" t="s">
        <v>582</v>
      </c>
      <c r="L22" s="16" t="s">
        <v>582</v>
      </c>
      <c r="M22" s="14">
        <v>0</v>
      </c>
      <c r="N22" s="16">
        <v>0</v>
      </c>
      <c r="O22" s="14">
        <v>2.6913929999999999E-2</v>
      </c>
      <c r="P22" s="16">
        <v>1.902879E-2</v>
      </c>
      <c r="Q22" s="14">
        <v>12.154217790000001</v>
      </c>
      <c r="R22" s="16">
        <v>0.63235205000000005</v>
      </c>
    </row>
    <row r="23" spans="1:18" x14ac:dyDescent="0.25">
      <c r="A23" s="11" t="s">
        <v>493</v>
      </c>
      <c r="B23" s="13">
        <v>11583</v>
      </c>
      <c r="C23" s="14">
        <f>(210/B23*100)</f>
        <v>1.8130018130018128</v>
      </c>
      <c r="D23" s="15">
        <v>11373</v>
      </c>
      <c r="E23" s="14">
        <v>24.50605891</v>
      </c>
      <c r="F23" s="16">
        <v>0.72059722999999998</v>
      </c>
      <c r="G23" s="14">
        <v>66.402654319999996</v>
      </c>
      <c r="H23" s="16">
        <v>0.84592460999999997</v>
      </c>
      <c r="I23" s="14">
        <v>0</v>
      </c>
      <c r="J23" s="16">
        <v>0</v>
      </c>
      <c r="K23" s="14" t="s">
        <v>582</v>
      </c>
      <c r="L23" s="16" t="s">
        <v>582</v>
      </c>
      <c r="M23" s="14">
        <v>0</v>
      </c>
      <c r="N23" s="16">
        <v>0</v>
      </c>
      <c r="O23" s="14">
        <v>0</v>
      </c>
      <c r="P23" s="16">
        <v>0</v>
      </c>
      <c r="Q23" s="14">
        <v>9.0912867599999991</v>
      </c>
      <c r="R23" s="16">
        <v>0.52949785999999999</v>
      </c>
    </row>
    <row r="24" spans="1:18" x14ac:dyDescent="0.25">
      <c r="A24" s="11" t="s">
        <v>494</v>
      </c>
      <c r="B24" s="13">
        <v>6647</v>
      </c>
      <c r="C24" s="14">
        <f>(7/B24*100)</f>
        <v>0.10531066646607493</v>
      </c>
      <c r="D24" s="15">
        <v>6640</v>
      </c>
      <c r="E24" s="14">
        <v>25.4426044</v>
      </c>
      <c r="F24" s="16">
        <v>0.69296650000000004</v>
      </c>
      <c r="G24" s="14">
        <v>70.116314130000006</v>
      </c>
      <c r="H24" s="16">
        <v>0.72172091000000005</v>
      </c>
      <c r="I24" s="14">
        <v>0</v>
      </c>
      <c r="J24" s="16">
        <v>0</v>
      </c>
      <c r="K24" s="14" t="s">
        <v>582</v>
      </c>
      <c r="L24" s="16" t="s">
        <v>582</v>
      </c>
      <c r="M24" s="14">
        <v>0</v>
      </c>
      <c r="N24" s="16">
        <v>0</v>
      </c>
      <c r="O24" s="14">
        <v>0</v>
      </c>
      <c r="P24" s="16">
        <v>0</v>
      </c>
      <c r="Q24" s="14">
        <v>4.4410814700000003</v>
      </c>
      <c r="R24" s="16">
        <v>0.38917864000000002</v>
      </c>
    </row>
    <row r="25" spans="1:18" x14ac:dyDescent="0.25">
      <c r="A25" s="11" t="s">
        <v>495</v>
      </c>
      <c r="B25" s="13">
        <v>5581</v>
      </c>
      <c r="C25" s="14">
        <f>(24/B25*100)</f>
        <v>0.43003046049095145</v>
      </c>
      <c r="D25" s="15">
        <v>5557</v>
      </c>
      <c r="E25" s="14">
        <v>4.4821582700000002</v>
      </c>
      <c r="F25" s="16">
        <v>0.37123779000000001</v>
      </c>
      <c r="G25" s="14">
        <v>76.445622150000005</v>
      </c>
      <c r="H25" s="16">
        <v>0.80415698999999996</v>
      </c>
      <c r="I25" s="14">
        <v>0</v>
      </c>
      <c r="J25" s="16">
        <v>0</v>
      </c>
      <c r="K25" s="14" t="s">
        <v>582</v>
      </c>
      <c r="L25" s="16" t="s">
        <v>582</v>
      </c>
      <c r="M25" s="14">
        <v>0</v>
      </c>
      <c r="N25" s="16">
        <v>0</v>
      </c>
      <c r="O25" s="14">
        <v>0</v>
      </c>
      <c r="P25" s="16">
        <v>0</v>
      </c>
      <c r="Q25" s="14">
        <v>19.072219579999999</v>
      </c>
      <c r="R25" s="16">
        <v>0.70508546000000005</v>
      </c>
    </row>
    <row r="26" spans="1:18" x14ac:dyDescent="0.25">
      <c r="A26" s="11" t="s">
        <v>496</v>
      </c>
      <c r="B26" s="13">
        <v>4869</v>
      </c>
      <c r="C26" s="14">
        <f>(32/B26*100)</f>
        <v>0.65721914150749638</v>
      </c>
      <c r="D26" s="15">
        <v>4837</v>
      </c>
      <c r="E26" s="14">
        <v>30.540702280000001</v>
      </c>
      <c r="F26" s="16">
        <v>1.0568764500000001</v>
      </c>
      <c r="G26" s="14">
        <v>55.064107530000001</v>
      </c>
      <c r="H26" s="16">
        <v>0.95163293000000004</v>
      </c>
      <c r="I26" s="14">
        <v>0</v>
      </c>
      <c r="J26" s="16">
        <v>0</v>
      </c>
      <c r="K26" s="14" t="s">
        <v>582</v>
      </c>
      <c r="L26" s="16" t="s">
        <v>582</v>
      </c>
      <c r="M26" s="14">
        <v>0</v>
      </c>
      <c r="N26" s="16">
        <v>0</v>
      </c>
      <c r="O26" s="14">
        <v>0</v>
      </c>
      <c r="P26" s="16">
        <v>0</v>
      </c>
      <c r="Q26" s="14">
        <v>14.3951902</v>
      </c>
      <c r="R26" s="16">
        <v>0.61253303000000003</v>
      </c>
    </row>
    <row r="27" spans="1:18" x14ac:dyDescent="0.25">
      <c r="A27" s="11" t="s">
        <v>497</v>
      </c>
      <c r="B27" s="13">
        <v>5299</v>
      </c>
      <c r="C27" s="14">
        <f>(17/B27*100)</f>
        <v>0.32081524816003021</v>
      </c>
      <c r="D27" s="15">
        <v>5282</v>
      </c>
      <c r="E27" s="14">
        <v>23.279328580000001</v>
      </c>
      <c r="F27" s="16">
        <v>0.51519042999999998</v>
      </c>
      <c r="G27" s="14">
        <v>57.993415300000002</v>
      </c>
      <c r="H27" s="16">
        <v>0.64163658999999995</v>
      </c>
      <c r="I27" s="14">
        <v>0</v>
      </c>
      <c r="J27" s="16">
        <v>0</v>
      </c>
      <c r="K27" s="14" t="s">
        <v>582</v>
      </c>
      <c r="L27" s="16" t="s">
        <v>582</v>
      </c>
      <c r="M27" s="14">
        <v>0</v>
      </c>
      <c r="N27" s="16">
        <v>0</v>
      </c>
      <c r="O27" s="14">
        <v>0</v>
      </c>
      <c r="P27" s="16">
        <v>0</v>
      </c>
      <c r="Q27" s="14">
        <v>18.72725612</v>
      </c>
      <c r="R27" s="16">
        <v>0.53077242999999996</v>
      </c>
    </row>
    <row r="28" spans="1:18" x14ac:dyDescent="0.25">
      <c r="A28" s="11" t="s">
        <v>498</v>
      </c>
      <c r="B28" s="13">
        <v>7568</v>
      </c>
      <c r="C28" s="14">
        <f>(51/B28*100)</f>
        <v>0.67389006342494717</v>
      </c>
      <c r="D28" s="15">
        <v>7517</v>
      </c>
      <c r="E28" s="14">
        <v>13.252588279999999</v>
      </c>
      <c r="F28" s="16">
        <v>0.84257742000000002</v>
      </c>
      <c r="G28" s="14">
        <v>79.839485490000001</v>
      </c>
      <c r="H28" s="16">
        <v>0.79498838999999999</v>
      </c>
      <c r="I28" s="14">
        <v>0</v>
      </c>
      <c r="J28" s="16">
        <v>0</v>
      </c>
      <c r="K28" s="14" t="s">
        <v>582</v>
      </c>
      <c r="L28" s="16" t="s">
        <v>582</v>
      </c>
      <c r="M28" s="14">
        <v>0</v>
      </c>
      <c r="N28" s="16">
        <v>0</v>
      </c>
      <c r="O28" s="14">
        <v>0</v>
      </c>
      <c r="P28" s="16">
        <v>0</v>
      </c>
      <c r="Q28" s="14">
        <v>6.9079262300000002</v>
      </c>
      <c r="R28" s="16">
        <v>0.35751008000000001</v>
      </c>
    </row>
    <row r="29" spans="1:18" x14ac:dyDescent="0.25">
      <c r="A29" s="11" t="s">
        <v>499</v>
      </c>
      <c r="B29" s="13">
        <v>5385</v>
      </c>
      <c r="C29" s="14">
        <f>(30/B29*100)</f>
        <v>0.55710306406685239</v>
      </c>
      <c r="D29" s="15">
        <v>5355</v>
      </c>
      <c r="E29" s="14">
        <v>8.2650824899999993</v>
      </c>
      <c r="F29" s="16">
        <v>0.56911047999999997</v>
      </c>
      <c r="G29" s="14">
        <v>73.023623110000003</v>
      </c>
      <c r="H29" s="16">
        <v>0.79175191</v>
      </c>
      <c r="I29" s="14">
        <v>0</v>
      </c>
      <c r="J29" s="16">
        <v>0</v>
      </c>
      <c r="K29" s="14" t="s">
        <v>582</v>
      </c>
      <c r="L29" s="16" t="s">
        <v>582</v>
      </c>
      <c r="M29" s="14">
        <v>0</v>
      </c>
      <c r="N29" s="16">
        <v>0</v>
      </c>
      <c r="O29" s="14">
        <v>0</v>
      </c>
      <c r="P29" s="16">
        <v>0</v>
      </c>
      <c r="Q29" s="14">
        <v>18.7112944</v>
      </c>
      <c r="R29" s="16">
        <v>0.55928723999999996</v>
      </c>
    </row>
    <row r="30" spans="1:18" x14ac:dyDescent="0.25">
      <c r="A30" s="11" t="s">
        <v>500</v>
      </c>
      <c r="B30" s="13">
        <v>4520</v>
      </c>
      <c r="C30" s="14">
        <f>(96/B30*100)</f>
        <v>2.1238938053097343</v>
      </c>
      <c r="D30" s="15">
        <v>4424</v>
      </c>
      <c r="E30" s="14">
        <v>28.215990309999999</v>
      </c>
      <c r="F30" s="16">
        <v>0.72616614000000002</v>
      </c>
      <c r="G30" s="14">
        <v>51.018728500000002</v>
      </c>
      <c r="H30" s="16">
        <v>0.94779363000000005</v>
      </c>
      <c r="I30" s="14">
        <v>0</v>
      </c>
      <c r="J30" s="16">
        <v>0</v>
      </c>
      <c r="K30" s="14" t="s">
        <v>582</v>
      </c>
      <c r="L30" s="16" t="s">
        <v>582</v>
      </c>
      <c r="M30" s="14">
        <v>0</v>
      </c>
      <c r="N30" s="16">
        <v>0</v>
      </c>
      <c r="O30" s="14">
        <v>0</v>
      </c>
      <c r="P30" s="16">
        <v>0</v>
      </c>
      <c r="Q30" s="14">
        <v>20.76528119</v>
      </c>
      <c r="R30" s="16">
        <v>0.77444482999999997</v>
      </c>
    </row>
    <row r="31" spans="1:18" x14ac:dyDescent="0.25">
      <c r="A31" s="11" t="s">
        <v>501</v>
      </c>
      <c r="B31" s="13">
        <v>5456</v>
      </c>
      <c r="C31" s="14">
        <f>(125/B31*100)</f>
        <v>2.2910557184750733</v>
      </c>
      <c r="D31" s="15">
        <v>5331</v>
      </c>
      <c r="E31" s="14">
        <v>23.146230889999998</v>
      </c>
      <c r="F31" s="16">
        <v>0.81265134999999999</v>
      </c>
      <c r="G31" s="14">
        <v>53.26526827</v>
      </c>
      <c r="H31" s="16">
        <v>0.99152119000000005</v>
      </c>
      <c r="I31" s="14">
        <v>0</v>
      </c>
      <c r="J31" s="16">
        <v>0</v>
      </c>
      <c r="K31" s="14" t="s">
        <v>582</v>
      </c>
      <c r="L31" s="16" t="s">
        <v>582</v>
      </c>
      <c r="M31" s="14">
        <v>0</v>
      </c>
      <c r="N31" s="16">
        <v>0</v>
      </c>
      <c r="O31" s="14">
        <v>0</v>
      </c>
      <c r="P31" s="16">
        <v>0</v>
      </c>
      <c r="Q31" s="14">
        <v>23.588500839999998</v>
      </c>
      <c r="R31" s="16">
        <v>0.62378363000000003</v>
      </c>
    </row>
    <row r="32" spans="1:18" x14ac:dyDescent="0.25">
      <c r="A32" s="11" t="s">
        <v>502</v>
      </c>
      <c r="B32" s="13">
        <v>4478</v>
      </c>
      <c r="C32" s="14">
        <f>(5/B32*100)</f>
        <v>0.11165698972755694</v>
      </c>
      <c r="D32" s="15">
        <v>4473</v>
      </c>
      <c r="E32" s="14">
        <v>22.337799449999999</v>
      </c>
      <c r="F32" s="16">
        <v>0.83180142999999995</v>
      </c>
      <c r="G32" s="14">
        <v>75.564663069999995</v>
      </c>
      <c r="H32" s="16">
        <v>0.83562033999999996</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17.734892219999999</v>
      </c>
      <c r="F33" s="16">
        <v>0.93860701999999996</v>
      </c>
      <c r="G33" s="14">
        <v>73.454052590000003</v>
      </c>
      <c r="H33" s="16">
        <v>0.96621405999999999</v>
      </c>
      <c r="I33" s="14">
        <v>0</v>
      </c>
      <c r="J33" s="16">
        <v>0</v>
      </c>
      <c r="K33" s="14" t="s">
        <v>582</v>
      </c>
      <c r="L33" s="16" t="s">
        <v>582</v>
      </c>
      <c r="M33" s="14">
        <v>0</v>
      </c>
      <c r="N33" s="16">
        <v>0</v>
      </c>
      <c r="O33" s="14">
        <v>0</v>
      </c>
      <c r="P33" s="16">
        <v>0</v>
      </c>
      <c r="Q33" s="14">
        <v>8.8110552000000002</v>
      </c>
      <c r="R33" s="16">
        <v>0.42047162999999999</v>
      </c>
    </row>
    <row r="34" spans="1:18" x14ac:dyDescent="0.25">
      <c r="A34" s="11" t="s">
        <v>504</v>
      </c>
      <c r="B34" s="13">
        <v>6350</v>
      </c>
      <c r="C34" s="14">
        <f>(65/B34*100)</f>
        <v>1.0236220472440944</v>
      </c>
      <c r="D34" s="15">
        <v>6285</v>
      </c>
      <c r="E34" s="14">
        <v>21.183882709999999</v>
      </c>
      <c r="F34" s="16">
        <v>0.76754738</v>
      </c>
      <c r="G34" s="14">
        <v>68.524283499999996</v>
      </c>
      <c r="H34" s="16">
        <v>0.91455512999999999</v>
      </c>
      <c r="I34" s="14">
        <v>0</v>
      </c>
      <c r="J34" s="16">
        <v>0</v>
      </c>
      <c r="K34" s="14" t="s">
        <v>582</v>
      </c>
      <c r="L34" s="16" t="s">
        <v>582</v>
      </c>
      <c r="M34" s="14">
        <v>0</v>
      </c>
      <c r="N34" s="16">
        <v>0</v>
      </c>
      <c r="O34" s="14">
        <v>0</v>
      </c>
      <c r="P34" s="16">
        <v>0</v>
      </c>
      <c r="Q34" s="14">
        <v>10.29183379</v>
      </c>
      <c r="R34" s="16">
        <v>0.49866651000000001</v>
      </c>
    </row>
    <row r="35" spans="1:18" x14ac:dyDescent="0.25">
      <c r="A35" s="11" t="s">
        <v>505</v>
      </c>
      <c r="B35" s="13">
        <v>6406</v>
      </c>
      <c r="C35" s="14">
        <f>(36/B35*100)</f>
        <v>0.56197315017171401</v>
      </c>
      <c r="D35" s="15">
        <v>6370</v>
      </c>
      <c r="E35" s="14">
        <v>27.0002596</v>
      </c>
      <c r="F35" s="16">
        <v>0.66510378999999997</v>
      </c>
      <c r="G35" s="14">
        <v>63.352861820000001</v>
      </c>
      <c r="H35" s="16">
        <v>0.72601402000000004</v>
      </c>
      <c r="I35" s="14">
        <v>0</v>
      </c>
      <c r="J35" s="16">
        <v>0</v>
      </c>
      <c r="K35" s="14" t="s">
        <v>582</v>
      </c>
      <c r="L35" s="16" t="s">
        <v>582</v>
      </c>
      <c r="M35" s="14">
        <v>0</v>
      </c>
      <c r="N35" s="16">
        <v>0</v>
      </c>
      <c r="O35" s="14">
        <v>0</v>
      </c>
      <c r="P35" s="16">
        <v>0</v>
      </c>
      <c r="Q35" s="14">
        <v>9.6468785799999992</v>
      </c>
      <c r="R35" s="16">
        <v>0.41882072999999997</v>
      </c>
    </row>
    <row r="36" spans="1:18" x14ac:dyDescent="0.25">
      <c r="A36" s="11" t="s">
        <v>506</v>
      </c>
      <c r="B36" s="13">
        <v>6736</v>
      </c>
      <c r="C36" s="14">
        <f>(26/B36*100)</f>
        <v>0.38598574821852732</v>
      </c>
      <c r="D36" s="15">
        <v>6710</v>
      </c>
      <c r="E36" s="14">
        <v>28.44486272</v>
      </c>
      <c r="F36" s="16">
        <v>1.1357420199999999</v>
      </c>
      <c r="G36" s="14">
        <v>61.904820479999998</v>
      </c>
      <c r="H36" s="16">
        <v>1.1275689900000001</v>
      </c>
      <c r="I36" s="14">
        <v>0</v>
      </c>
      <c r="J36" s="16">
        <v>0</v>
      </c>
      <c r="K36" s="14" t="s">
        <v>582</v>
      </c>
      <c r="L36" s="16" t="s">
        <v>582</v>
      </c>
      <c r="M36" s="14">
        <v>0</v>
      </c>
      <c r="N36" s="16">
        <v>0</v>
      </c>
      <c r="O36" s="14">
        <v>0</v>
      </c>
      <c r="P36" s="16">
        <v>0</v>
      </c>
      <c r="Q36" s="14">
        <v>9.6503168000000006</v>
      </c>
      <c r="R36" s="16">
        <v>0.45852741000000002</v>
      </c>
    </row>
    <row r="37" spans="1:18" x14ac:dyDescent="0.25">
      <c r="A37" s="11" t="s">
        <v>507</v>
      </c>
      <c r="B37" s="13">
        <v>5458</v>
      </c>
      <c r="C37" s="14">
        <f>(62/B37*100)</f>
        <v>1.1359472334188347</v>
      </c>
      <c r="D37" s="15">
        <v>5396</v>
      </c>
      <c r="E37" s="14">
        <v>38.583976040000003</v>
      </c>
      <c r="F37" s="16">
        <v>0.95002836999999996</v>
      </c>
      <c r="G37" s="14">
        <v>46.259431419999999</v>
      </c>
      <c r="H37" s="16">
        <v>0.87456705999999995</v>
      </c>
      <c r="I37" s="14">
        <v>0</v>
      </c>
      <c r="J37" s="16">
        <v>0</v>
      </c>
      <c r="K37" s="14" t="s">
        <v>582</v>
      </c>
      <c r="L37" s="16" t="s">
        <v>582</v>
      </c>
      <c r="M37" s="14">
        <v>0</v>
      </c>
      <c r="N37" s="16">
        <v>0</v>
      </c>
      <c r="O37" s="14">
        <v>0</v>
      </c>
      <c r="P37" s="16">
        <v>0</v>
      </c>
      <c r="Q37" s="14">
        <v>15.15659254</v>
      </c>
      <c r="R37" s="16">
        <v>0.69123299000000005</v>
      </c>
    </row>
    <row r="38" spans="1:18" x14ac:dyDescent="0.25">
      <c r="A38" s="11" t="s">
        <v>508</v>
      </c>
      <c r="B38" s="13">
        <v>5860</v>
      </c>
      <c r="C38" s="14">
        <f>(16/B38*100)</f>
        <v>0.27303754266211605</v>
      </c>
      <c r="D38" s="15">
        <v>5844</v>
      </c>
      <c r="E38" s="14">
        <v>19.17599667</v>
      </c>
      <c r="F38" s="16">
        <v>0.82647897000000003</v>
      </c>
      <c r="G38" s="14">
        <v>68.01873999</v>
      </c>
      <c r="H38" s="16">
        <v>1.0459326799999999</v>
      </c>
      <c r="I38" s="14">
        <v>0</v>
      </c>
      <c r="J38" s="16">
        <v>0</v>
      </c>
      <c r="K38" s="14" t="s">
        <v>582</v>
      </c>
      <c r="L38" s="16" t="s">
        <v>582</v>
      </c>
      <c r="M38" s="14">
        <v>0</v>
      </c>
      <c r="N38" s="16">
        <v>0</v>
      </c>
      <c r="O38" s="14">
        <v>0</v>
      </c>
      <c r="P38" s="16">
        <v>0</v>
      </c>
      <c r="Q38" s="14">
        <v>12.80526334</v>
      </c>
      <c r="R38" s="16">
        <v>0.59285884</v>
      </c>
    </row>
    <row r="39" spans="1:18" x14ac:dyDescent="0.25">
      <c r="A39" s="11" t="s">
        <v>509</v>
      </c>
      <c r="B39" s="13">
        <v>5895</v>
      </c>
      <c r="C39" s="14">
        <f>(30/B39*100)</f>
        <v>0.5089058524173028</v>
      </c>
      <c r="D39" s="15">
        <v>5865</v>
      </c>
      <c r="E39" s="14">
        <v>7.85444604</v>
      </c>
      <c r="F39" s="16">
        <v>0.72123075999999997</v>
      </c>
      <c r="G39" s="14">
        <v>83.737652269999998</v>
      </c>
      <c r="H39" s="16">
        <v>1.07510829</v>
      </c>
      <c r="I39" s="14">
        <v>0</v>
      </c>
      <c r="J39" s="16">
        <v>0</v>
      </c>
      <c r="K39" s="14" t="s">
        <v>582</v>
      </c>
      <c r="L39" s="16" t="s">
        <v>582</v>
      </c>
      <c r="M39" s="14">
        <v>0</v>
      </c>
      <c r="N39" s="16">
        <v>0</v>
      </c>
      <c r="O39" s="14">
        <v>0</v>
      </c>
      <c r="P39" s="16">
        <v>0</v>
      </c>
      <c r="Q39" s="14">
        <v>8.4079016899999992</v>
      </c>
      <c r="R39" s="16">
        <v>0.66757787000000002</v>
      </c>
    </row>
    <row r="40" spans="1:18" x14ac:dyDescent="0.25">
      <c r="A40" s="11" t="s">
        <v>510</v>
      </c>
      <c r="B40" s="13">
        <v>14157</v>
      </c>
      <c r="C40" s="14">
        <f>(258/B40*100)</f>
        <v>1.8224200042381862</v>
      </c>
      <c r="D40" s="15">
        <v>13899</v>
      </c>
      <c r="E40" s="14">
        <v>26.18104589</v>
      </c>
      <c r="F40" s="16">
        <v>0.97148413</v>
      </c>
      <c r="G40" s="14">
        <v>50.609035890000001</v>
      </c>
      <c r="H40" s="16">
        <v>0.80823814999999999</v>
      </c>
      <c r="I40" s="14">
        <v>0</v>
      </c>
      <c r="J40" s="16">
        <v>0</v>
      </c>
      <c r="K40" s="14" t="s">
        <v>582</v>
      </c>
      <c r="L40" s="16" t="s">
        <v>582</v>
      </c>
      <c r="M40" s="14">
        <v>0</v>
      </c>
      <c r="N40" s="16">
        <v>0</v>
      </c>
      <c r="O40" s="14">
        <v>0</v>
      </c>
      <c r="P40" s="16">
        <v>0</v>
      </c>
      <c r="Q40" s="14">
        <v>23.209918219999999</v>
      </c>
      <c r="R40" s="16">
        <v>0.82074771999999996</v>
      </c>
    </row>
    <row r="41" spans="1:18" x14ac:dyDescent="0.25">
      <c r="A41" s="11" t="s">
        <v>511</v>
      </c>
      <c r="B41" s="13">
        <v>5712</v>
      </c>
      <c r="C41" s="14">
        <f>(40/B41*100)</f>
        <v>0.70028011204481799</v>
      </c>
      <c r="D41" s="15">
        <v>5672</v>
      </c>
      <c r="E41" s="14">
        <v>33.38791295</v>
      </c>
      <c r="F41" s="16">
        <v>1.2038312</v>
      </c>
      <c r="G41" s="14">
        <v>55.761255210000002</v>
      </c>
      <c r="H41" s="16">
        <v>1.1771014200000001</v>
      </c>
      <c r="I41" s="14">
        <v>0</v>
      </c>
      <c r="J41" s="16">
        <v>0</v>
      </c>
      <c r="K41" s="14" t="s">
        <v>582</v>
      </c>
      <c r="L41" s="16" t="s">
        <v>582</v>
      </c>
      <c r="M41" s="14">
        <v>0</v>
      </c>
      <c r="N41" s="16">
        <v>0</v>
      </c>
      <c r="O41" s="14">
        <v>0</v>
      </c>
      <c r="P41" s="16">
        <v>0</v>
      </c>
      <c r="Q41" s="14">
        <v>10.85083184</v>
      </c>
      <c r="R41" s="16">
        <v>0.60372855999999997</v>
      </c>
    </row>
    <row r="42" spans="1:18" x14ac:dyDescent="0.25">
      <c r="A42" s="11" t="s">
        <v>512</v>
      </c>
      <c r="B42" s="13">
        <f>IF(COUNT(B7:B41) &gt; 0, AVERAGE(B7:B41), "\u2014")</f>
        <v>7103.4285714285716</v>
      </c>
      <c r="C42" s="14">
        <f>IF(COUNT(C7:C41) &gt; 0, AVERAGE(C7:C41), "—")</f>
        <v>1.226572719713573</v>
      </c>
      <c r="D42" s="15">
        <f>IF(COUNT(D7:D41) &gt; 0, AVERAGE(D7:D41), "—")</f>
        <v>7006.6857142857143</v>
      </c>
      <c r="E42" s="14">
        <f>IF(COUNT(E7:E41) &gt; 0, AVERAGE(E7:E41), "—")</f>
        <v>26.686788824000004</v>
      </c>
      <c r="F42" s="16">
        <f>IF(COUNT(F7:F41) &gt; 0, SQRT(SUMSQ(F7:F41)/(COUNT(F7:F41)*COUNT(F7:F41)) ), "—")</f>
        <v>0.14250857480852788</v>
      </c>
      <c r="G42" s="14">
        <f>IF(COUNT(G7:G41) &gt; 0, AVERAGE(G7:G41), "—")</f>
        <v>59.859712475142857</v>
      </c>
      <c r="H42" s="16">
        <f>IF(COUNT(H7:H41) &gt; 0, SQRT(SUMSQ(H7:H41)/(COUNT(H7:H41)*COUNT(H7:H41)) ), "—")</f>
        <v>0.15111415591940497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7.6896942857142855E-4</v>
      </c>
      <c r="P42" s="16">
        <f>IF(COUNT(P7:P41) &gt; 0, SQRT(SUMSQ(P7:P41)/(COUNT(P7:P41)*COUNT(P7:P41)) ), "—")</f>
        <v>5.4367971428571427E-4</v>
      </c>
      <c r="Q42" s="14">
        <f>IF(COUNT(Q7:Q41) &gt; 0, AVERAGE(Q7:Q41), "—")</f>
        <v>13.452729731428571</v>
      </c>
      <c r="R42" s="16">
        <f>IF(COUNT(R7:R41) &gt; 0, SQRT(SUMSQ(R7:R41)/(COUNT(R7:R41)*COUNT(R7:R41)) ), "—")</f>
        <v>9.7865151244244733E-2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5.7345636899999999</v>
      </c>
      <c r="F45" s="16">
        <v>0.48030313000000002</v>
      </c>
      <c r="G45" s="14">
        <v>49.801864160000001</v>
      </c>
      <c r="H45" s="16">
        <v>1.1634849899999999</v>
      </c>
      <c r="I45" s="14">
        <v>0</v>
      </c>
      <c r="J45" s="16">
        <v>0</v>
      </c>
      <c r="K45" s="14" t="s">
        <v>582</v>
      </c>
      <c r="L45" s="16" t="s">
        <v>582</v>
      </c>
      <c r="M45" s="14">
        <v>0.12607794</v>
      </c>
      <c r="N45" s="16">
        <v>5.4650900000000002E-2</v>
      </c>
      <c r="O45" s="14">
        <v>0.35461525999999999</v>
      </c>
      <c r="P45" s="16">
        <v>9.3181659999999999E-2</v>
      </c>
      <c r="Q45" s="14">
        <v>43.98287895</v>
      </c>
      <c r="R45" s="16">
        <v>1.1831847499999999</v>
      </c>
    </row>
    <row r="46" spans="1:18" x14ac:dyDescent="0.25">
      <c r="A46" s="11" t="s">
        <v>516</v>
      </c>
      <c r="B46" s="13">
        <v>23141</v>
      </c>
      <c r="C46" s="14">
        <f>(1130/B46*100)</f>
        <v>4.8831079037206688</v>
      </c>
      <c r="D46" s="15">
        <v>22011</v>
      </c>
      <c r="E46" s="14">
        <v>13.29839595</v>
      </c>
      <c r="F46" s="16">
        <v>0.64351628000000005</v>
      </c>
      <c r="G46" s="14">
        <v>68.615336409999998</v>
      </c>
      <c r="H46" s="16">
        <v>0.72279879999999996</v>
      </c>
      <c r="I46" s="14">
        <v>0</v>
      </c>
      <c r="J46" s="16">
        <v>0</v>
      </c>
      <c r="K46" s="14" t="s">
        <v>582</v>
      </c>
      <c r="L46" s="16" t="s">
        <v>582</v>
      </c>
      <c r="M46" s="14">
        <v>0</v>
      </c>
      <c r="N46" s="16">
        <v>0</v>
      </c>
      <c r="O46" s="14">
        <v>0</v>
      </c>
      <c r="P46" s="16">
        <v>0</v>
      </c>
      <c r="Q46" s="14">
        <v>18.086267639999999</v>
      </c>
      <c r="R46" s="16">
        <v>0.44076817000000001</v>
      </c>
    </row>
    <row r="47" spans="1:18" x14ac:dyDescent="0.25">
      <c r="A47" s="11" t="s">
        <v>517</v>
      </c>
      <c r="B47" s="13">
        <v>5928</v>
      </c>
      <c r="C47" s="14">
        <f>(70/B47*100)</f>
        <v>1.1808367071524968</v>
      </c>
      <c r="D47" s="15">
        <v>5858</v>
      </c>
      <c r="E47" s="14">
        <v>38.009131600000003</v>
      </c>
      <c r="F47" s="16">
        <v>1.18047452</v>
      </c>
      <c r="G47" s="14">
        <v>48.567198099999999</v>
      </c>
      <c r="H47" s="16">
        <v>1.10930993</v>
      </c>
      <c r="I47" s="14">
        <v>0</v>
      </c>
      <c r="J47" s="16">
        <v>0</v>
      </c>
      <c r="K47" s="14" t="s">
        <v>582</v>
      </c>
      <c r="L47" s="16" t="s">
        <v>582</v>
      </c>
      <c r="M47" s="14">
        <v>0</v>
      </c>
      <c r="N47" s="16">
        <v>0</v>
      </c>
      <c r="O47" s="14">
        <v>0</v>
      </c>
      <c r="P47" s="16">
        <v>0</v>
      </c>
      <c r="Q47" s="14">
        <v>13.42367029</v>
      </c>
      <c r="R47" s="16">
        <v>0.82885668000000001</v>
      </c>
    </row>
    <row r="48" spans="1:18" x14ac:dyDescent="0.25">
      <c r="A48" s="11" t="s">
        <v>518</v>
      </c>
      <c r="B48" s="13">
        <v>9841</v>
      </c>
      <c r="C48" s="14">
        <f>(7/B48*100)</f>
        <v>7.1130982623717101E-2</v>
      </c>
      <c r="D48" s="15">
        <v>9834</v>
      </c>
      <c r="E48" s="14">
        <v>9.4765934600000001</v>
      </c>
      <c r="F48" s="16">
        <v>0.95437720999999998</v>
      </c>
      <c r="G48" s="14">
        <v>86.797748479999996</v>
      </c>
      <c r="H48" s="16">
        <v>1.07123821</v>
      </c>
      <c r="I48" s="14">
        <v>0</v>
      </c>
      <c r="J48" s="16">
        <v>0</v>
      </c>
      <c r="K48" s="14" t="s">
        <v>582</v>
      </c>
      <c r="L48" s="16" t="s">
        <v>582</v>
      </c>
      <c r="M48" s="14">
        <v>0</v>
      </c>
      <c r="N48" s="16">
        <v>0</v>
      </c>
      <c r="O48" s="14">
        <v>0</v>
      </c>
      <c r="P48" s="16">
        <v>0</v>
      </c>
      <c r="Q48" s="14">
        <v>3.7256580600000002</v>
      </c>
      <c r="R48" s="16">
        <v>0.52848618000000003</v>
      </c>
    </row>
    <row r="49" spans="1:18" x14ac:dyDescent="0.25">
      <c r="A49" s="11" t="s">
        <v>519</v>
      </c>
      <c r="B49" s="13">
        <v>6349</v>
      </c>
      <c r="C49" s="14">
        <f>(56/B49*100)</f>
        <v>0.88202866593164275</v>
      </c>
      <c r="D49" s="15">
        <v>6293</v>
      </c>
      <c r="E49" s="14">
        <v>12.99448559</v>
      </c>
      <c r="F49" s="16">
        <v>0.63081891999999995</v>
      </c>
      <c r="G49" s="14">
        <v>76.318500749999998</v>
      </c>
      <c r="H49" s="16">
        <v>0.83779464999999997</v>
      </c>
      <c r="I49" s="14">
        <v>0</v>
      </c>
      <c r="J49" s="16">
        <v>0</v>
      </c>
      <c r="K49" s="14" t="s">
        <v>582</v>
      </c>
      <c r="L49" s="16" t="s">
        <v>582</v>
      </c>
      <c r="M49" s="14">
        <v>0</v>
      </c>
      <c r="N49" s="16">
        <v>0</v>
      </c>
      <c r="O49" s="14">
        <v>1.9351210000000001E-2</v>
      </c>
      <c r="P49" s="16">
        <v>1.9368239999999998E-2</v>
      </c>
      <c r="Q49" s="14">
        <v>10.667662440000001</v>
      </c>
      <c r="R49" s="16">
        <v>0.70854296000000005</v>
      </c>
    </row>
    <row r="50" spans="1:18" x14ac:dyDescent="0.25">
      <c r="A50" s="11" t="s">
        <v>520</v>
      </c>
      <c r="B50" s="13">
        <v>11795</v>
      </c>
      <c r="C50" s="14">
        <f>(218/B50*100)</f>
        <v>1.8482407799915217</v>
      </c>
      <c r="D50" s="15">
        <v>11577</v>
      </c>
      <c r="E50" s="14">
        <v>19.878928040000002</v>
      </c>
      <c r="F50" s="16">
        <v>0.90834137999999998</v>
      </c>
      <c r="G50" s="14">
        <v>71.112190089999999</v>
      </c>
      <c r="H50" s="16">
        <v>0.98867817999999996</v>
      </c>
      <c r="I50" s="14">
        <v>0</v>
      </c>
      <c r="J50" s="16">
        <v>0</v>
      </c>
      <c r="K50" s="14" t="s">
        <v>582</v>
      </c>
      <c r="L50" s="16" t="s">
        <v>582</v>
      </c>
      <c r="M50" s="14">
        <v>0</v>
      </c>
      <c r="N50" s="16">
        <v>0</v>
      </c>
      <c r="O50" s="14">
        <v>0</v>
      </c>
      <c r="P50" s="16">
        <v>0</v>
      </c>
      <c r="Q50" s="14">
        <v>9.0088818699999997</v>
      </c>
      <c r="R50" s="16">
        <v>0.37671660000000001</v>
      </c>
    </row>
    <row r="51" spans="1:18" x14ac:dyDescent="0.25">
      <c r="A51" s="11" t="s">
        <v>521</v>
      </c>
      <c r="B51" s="13">
        <v>6866</v>
      </c>
      <c r="C51" s="14">
        <f>(116/B51*100)</f>
        <v>1.6894844159627147</v>
      </c>
      <c r="D51" s="15">
        <v>6750</v>
      </c>
      <c r="E51" s="14">
        <v>26.6246635</v>
      </c>
      <c r="F51" s="16">
        <v>0.98845908999999998</v>
      </c>
      <c r="G51" s="14">
        <v>60.050998589999999</v>
      </c>
      <c r="H51" s="16">
        <v>0.94363333000000005</v>
      </c>
      <c r="I51" s="14">
        <v>0</v>
      </c>
      <c r="J51" s="16">
        <v>0</v>
      </c>
      <c r="K51" s="14" t="s">
        <v>582</v>
      </c>
      <c r="L51" s="16" t="s">
        <v>582</v>
      </c>
      <c r="M51" s="14">
        <v>0</v>
      </c>
      <c r="N51" s="16">
        <v>0</v>
      </c>
      <c r="O51" s="14">
        <v>0</v>
      </c>
      <c r="P51" s="16">
        <v>0</v>
      </c>
      <c r="Q51" s="14">
        <v>13.324337910000001</v>
      </c>
      <c r="R51" s="16">
        <v>0.48114307000000001</v>
      </c>
    </row>
    <row r="52" spans="1:18" x14ac:dyDescent="0.25">
      <c r="A52" s="11" t="s">
        <v>522</v>
      </c>
      <c r="B52" s="13">
        <v>5809</v>
      </c>
      <c r="C52" s="14">
        <f>(70/B52*100)</f>
        <v>1.2050266827336891</v>
      </c>
      <c r="D52" s="15">
        <v>5739</v>
      </c>
      <c r="E52" s="14">
        <v>21.752085470000001</v>
      </c>
      <c r="F52" s="16">
        <v>0.74935735000000003</v>
      </c>
      <c r="G52" s="14">
        <v>66.592540069999998</v>
      </c>
      <c r="H52" s="16">
        <v>0.87297955999999999</v>
      </c>
      <c r="I52" s="14">
        <v>0</v>
      </c>
      <c r="J52" s="16">
        <v>0</v>
      </c>
      <c r="K52" s="14" t="s">
        <v>582</v>
      </c>
      <c r="L52" s="16" t="s">
        <v>582</v>
      </c>
      <c r="M52" s="14">
        <v>0</v>
      </c>
      <c r="N52" s="16">
        <v>0</v>
      </c>
      <c r="O52" s="14">
        <v>0</v>
      </c>
      <c r="P52" s="16">
        <v>0</v>
      </c>
      <c r="Q52" s="14">
        <v>11.655374460000001</v>
      </c>
      <c r="R52" s="16">
        <v>0.45318132999999999</v>
      </c>
    </row>
    <row r="53" spans="1:18" x14ac:dyDescent="0.25">
      <c r="A53" s="11" t="s">
        <v>523</v>
      </c>
      <c r="B53" s="13">
        <v>5571</v>
      </c>
      <c r="C53" s="14">
        <f>(84/B53*100)</f>
        <v>1.5078082929456111</v>
      </c>
      <c r="D53" s="15">
        <v>5487</v>
      </c>
      <c r="E53" s="14">
        <v>38.942769749999997</v>
      </c>
      <c r="F53" s="16">
        <v>0.68324967000000003</v>
      </c>
      <c r="G53" s="14">
        <v>48.63247174</v>
      </c>
      <c r="H53" s="16">
        <v>0.62950373999999998</v>
      </c>
      <c r="I53" s="14">
        <v>0</v>
      </c>
      <c r="J53" s="16">
        <v>0</v>
      </c>
      <c r="K53" s="14" t="s">
        <v>582</v>
      </c>
      <c r="L53" s="16" t="s">
        <v>582</v>
      </c>
      <c r="M53" s="14">
        <v>0</v>
      </c>
      <c r="N53" s="16">
        <v>0</v>
      </c>
      <c r="O53" s="14">
        <v>0</v>
      </c>
      <c r="P53" s="16">
        <v>0</v>
      </c>
      <c r="Q53" s="14">
        <v>12.42475851</v>
      </c>
      <c r="R53" s="16">
        <v>0.50320226000000001</v>
      </c>
    </row>
    <row r="54" spans="1:18" x14ac:dyDescent="0.25">
      <c r="A54" s="11" t="s">
        <v>524</v>
      </c>
      <c r="B54" s="13">
        <v>4740</v>
      </c>
      <c r="C54" s="14">
        <f>(38/B54*100)</f>
        <v>0.80168776371308015</v>
      </c>
      <c r="D54" s="15">
        <v>4702</v>
      </c>
      <c r="E54" s="14">
        <v>21.04304935</v>
      </c>
      <c r="F54" s="16">
        <v>0.82176506999999999</v>
      </c>
      <c r="G54" s="14">
        <v>53.327778930000001</v>
      </c>
      <c r="H54" s="16">
        <v>1.0488578799999999</v>
      </c>
      <c r="I54" s="14">
        <v>0</v>
      </c>
      <c r="J54" s="16">
        <v>0</v>
      </c>
      <c r="K54" s="14" t="s">
        <v>582</v>
      </c>
      <c r="L54" s="16" t="s">
        <v>582</v>
      </c>
      <c r="M54" s="14">
        <v>0</v>
      </c>
      <c r="N54" s="16">
        <v>0</v>
      </c>
      <c r="O54" s="14">
        <v>0</v>
      </c>
      <c r="P54" s="16">
        <v>0</v>
      </c>
      <c r="Q54" s="14">
        <v>25.629171719999999</v>
      </c>
      <c r="R54" s="16">
        <v>0.91161524999999999</v>
      </c>
    </row>
    <row r="55" spans="1:18" x14ac:dyDescent="0.25">
      <c r="A55" s="11" t="s">
        <v>525</v>
      </c>
      <c r="B55" s="13">
        <v>5316</v>
      </c>
      <c r="C55" s="14">
        <f>(22/B55*100)</f>
        <v>0.41384499623777277</v>
      </c>
      <c r="D55" s="15">
        <v>5294</v>
      </c>
      <c r="E55" s="14">
        <v>35.242621990000004</v>
      </c>
      <c r="F55" s="16">
        <v>0.9375926</v>
      </c>
      <c r="G55" s="14">
        <v>31.013789930000002</v>
      </c>
      <c r="H55" s="16">
        <v>0.90146660000000001</v>
      </c>
      <c r="I55" s="14">
        <v>0</v>
      </c>
      <c r="J55" s="16">
        <v>0</v>
      </c>
      <c r="K55" s="14" t="s">
        <v>582</v>
      </c>
      <c r="L55" s="16" t="s">
        <v>582</v>
      </c>
      <c r="M55" s="14">
        <v>0</v>
      </c>
      <c r="N55" s="16">
        <v>0</v>
      </c>
      <c r="O55" s="14">
        <v>0.86627321000000002</v>
      </c>
      <c r="P55" s="16">
        <v>0.12361836</v>
      </c>
      <c r="Q55" s="14">
        <v>32.877314869999999</v>
      </c>
      <c r="R55" s="16">
        <v>0.90213617000000002</v>
      </c>
    </row>
    <row r="56" spans="1:18" x14ac:dyDescent="0.25">
      <c r="A56" s="11" t="s">
        <v>526</v>
      </c>
      <c r="B56" s="13">
        <v>5359</v>
      </c>
      <c r="C56" s="14">
        <f>(76/B56*100)</f>
        <v>1.4181750326553462</v>
      </c>
      <c r="D56" s="15">
        <v>5283</v>
      </c>
      <c r="E56" s="14">
        <v>9.4889249099999997</v>
      </c>
      <c r="F56" s="16">
        <v>0.65933847000000001</v>
      </c>
      <c r="G56" s="14">
        <v>85.489745780000007</v>
      </c>
      <c r="H56" s="16">
        <v>0.80332358000000004</v>
      </c>
      <c r="I56" s="14">
        <v>0</v>
      </c>
      <c r="J56" s="16">
        <v>0</v>
      </c>
      <c r="K56" s="14" t="s">
        <v>582</v>
      </c>
      <c r="L56" s="16" t="s">
        <v>582</v>
      </c>
      <c r="M56" s="14">
        <v>0</v>
      </c>
      <c r="N56" s="16">
        <v>0</v>
      </c>
      <c r="O56" s="14">
        <v>0</v>
      </c>
      <c r="P56" s="16">
        <v>0</v>
      </c>
      <c r="Q56" s="14">
        <v>5.0213293099999996</v>
      </c>
      <c r="R56" s="16">
        <v>0.39527811000000002</v>
      </c>
    </row>
    <row r="57" spans="1:18" x14ac:dyDescent="0.25">
      <c r="A57" s="11" t="s">
        <v>527</v>
      </c>
      <c r="B57" s="13">
        <v>6513</v>
      </c>
      <c r="C57" s="14">
        <f>(0/B57*100)</f>
        <v>0</v>
      </c>
      <c r="D57" s="15">
        <v>6513</v>
      </c>
      <c r="E57" s="14">
        <v>7.2238414300000002</v>
      </c>
      <c r="F57" s="16">
        <v>0.60196950000000005</v>
      </c>
      <c r="G57" s="14">
        <v>79.752068179999995</v>
      </c>
      <c r="H57" s="16">
        <v>1.3125758199999999</v>
      </c>
      <c r="I57" s="14">
        <v>0</v>
      </c>
      <c r="J57" s="16">
        <v>0</v>
      </c>
      <c r="K57" s="14" t="s">
        <v>582</v>
      </c>
      <c r="L57" s="16" t="s">
        <v>582</v>
      </c>
      <c r="M57" s="14">
        <v>0</v>
      </c>
      <c r="N57" s="16">
        <v>0</v>
      </c>
      <c r="O57" s="14">
        <v>6.7366579999999995E-2</v>
      </c>
      <c r="P57" s="16">
        <v>3.9822700000000003E-2</v>
      </c>
      <c r="Q57" s="14">
        <v>12.95672381</v>
      </c>
      <c r="R57" s="16">
        <v>1.1751402900000001</v>
      </c>
    </row>
    <row r="58" spans="1:18" x14ac:dyDescent="0.25">
      <c r="A58" s="11" t="s">
        <v>528</v>
      </c>
      <c r="B58" s="13">
        <v>7267</v>
      </c>
      <c r="C58" s="14">
        <f>(10/B58*100)</f>
        <v>0.13760836658868861</v>
      </c>
      <c r="D58" s="15">
        <v>7257</v>
      </c>
      <c r="E58" s="14">
        <v>17.834360620000002</v>
      </c>
      <c r="F58" s="16">
        <v>0.79914708000000001</v>
      </c>
      <c r="G58" s="14">
        <v>62.769532730000002</v>
      </c>
      <c r="H58" s="16">
        <v>1.0686048500000001</v>
      </c>
      <c r="I58" s="14">
        <v>0</v>
      </c>
      <c r="J58" s="16">
        <v>0</v>
      </c>
      <c r="K58" s="14" t="s">
        <v>582</v>
      </c>
      <c r="L58" s="16" t="s">
        <v>582</v>
      </c>
      <c r="M58" s="14">
        <v>6.1427799999999996E-3</v>
      </c>
      <c r="N58" s="16">
        <v>6.1311600000000001E-3</v>
      </c>
      <c r="O58" s="14">
        <v>0.59414305000000001</v>
      </c>
      <c r="P58" s="16">
        <v>0.12418007</v>
      </c>
      <c r="Q58" s="14">
        <v>18.795820819999999</v>
      </c>
      <c r="R58" s="16">
        <v>0.72995597000000001</v>
      </c>
    </row>
    <row r="59" spans="1:18" x14ac:dyDescent="0.25">
      <c r="A59" s="11" t="s">
        <v>529</v>
      </c>
      <c r="B59" s="13">
        <v>4826</v>
      </c>
      <c r="C59" s="14">
        <f>(26/B59*100)</f>
        <v>0.53874844591794446</v>
      </c>
      <c r="D59" s="15">
        <v>4800</v>
      </c>
      <c r="E59" s="14">
        <v>17.036914679999999</v>
      </c>
      <c r="F59" s="16">
        <v>0.74270868000000001</v>
      </c>
      <c r="G59" s="14">
        <v>63.619267550000004</v>
      </c>
      <c r="H59" s="16">
        <v>1.0346864099999999</v>
      </c>
      <c r="I59" s="14">
        <v>0</v>
      </c>
      <c r="J59" s="16">
        <v>0</v>
      </c>
      <c r="K59" s="14" t="s">
        <v>582</v>
      </c>
      <c r="L59" s="16" t="s">
        <v>582</v>
      </c>
      <c r="M59" s="14">
        <v>0</v>
      </c>
      <c r="N59" s="16">
        <v>0</v>
      </c>
      <c r="O59" s="14">
        <v>0.65757255000000003</v>
      </c>
      <c r="P59" s="16">
        <v>0.14599892</v>
      </c>
      <c r="Q59" s="14">
        <v>18.68624522</v>
      </c>
      <c r="R59" s="16">
        <v>0.76925348000000005</v>
      </c>
    </row>
    <row r="60" spans="1:18" x14ac:dyDescent="0.25">
      <c r="A60" s="11" t="s">
        <v>530</v>
      </c>
      <c r="B60" s="13">
        <v>4546</v>
      </c>
      <c r="C60" s="14">
        <f>(15/B60*100)</f>
        <v>0.32996040475142985</v>
      </c>
      <c r="D60" s="15">
        <v>4531</v>
      </c>
      <c r="E60" s="14">
        <v>13.36512724</v>
      </c>
      <c r="F60" s="16">
        <v>0.85729476000000004</v>
      </c>
      <c r="G60" s="14">
        <v>64.528430729999997</v>
      </c>
      <c r="H60" s="16">
        <v>1.4281021300000001</v>
      </c>
      <c r="I60" s="14">
        <v>0</v>
      </c>
      <c r="J60" s="16">
        <v>0</v>
      </c>
      <c r="K60" s="14" t="s">
        <v>582</v>
      </c>
      <c r="L60" s="16" t="s">
        <v>582</v>
      </c>
      <c r="M60" s="14">
        <v>0</v>
      </c>
      <c r="N60" s="16">
        <v>0</v>
      </c>
      <c r="O60" s="14">
        <v>0.38128739</v>
      </c>
      <c r="P60" s="16">
        <v>8.5284440000000003E-2</v>
      </c>
      <c r="Q60" s="14">
        <v>21.72515464</v>
      </c>
      <c r="R60" s="16">
        <v>1.37387218</v>
      </c>
    </row>
    <row r="61" spans="1:18" x14ac:dyDescent="0.25">
      <c r="A61" s="11" t="s">
        <v>531</v>
      </c>
      <c r="B61" s="13">
        <v>6525</v>
      </c>
      <c r="C61" s="14">
        <f>(135/B61*100)</f>
        <v>2.0689655172413794</v>
      </c>
      <c r="D61" s="15">
        <v>6390</v>
      </c>
      <c r="E61" s="14">
        <v>39.526200029999998</v>
      </c>
      <c r="F61" s="16">
        <v>1.04884428</v>
      </c>
      <c r="G61" s="14">
        <v>48.093258130000002</v>
      </c>
      <c r="H61" s="16">
        <v>0.95050504999999996</v>
      </c>
      <c r="I61" s="14">
        <v>0</v>
      </c>
      <c r="J61" s="16">
        <v>0</v>
      </c>
      <c r="K61" s="14" t="s">
        <v>582</v>
      </c>
      <c r="L61" s="16" t="s">
        <v>582</v>
      </c>
      <c r="M61" s="14">
        <v>0</v>
      </c>
      <c r="N61" s="16">
        <v>0</v>
      </c>
      <c r="O61" s="14">
        <v>0</v>
      </c>
      <c r="P61" s="16">
        <v>0</v>
      </c>
      <c r="Q61" s="14">
        <v>12.380541839999999</v>
      </c>
      <c r="R61" s="16">
        <v>0.68763825000000001</v>
      </c>
    </row>
    <row r="62" spans="1:18" x14ac:dyDescent="0.25">
      <c r="A62" s="11" t="s">
        <v>532</v>
      </c>
      <c r="B62" s="13">
        <v>4476</v>
      </c>
      <c r="C62" s="14">
        <f>(3/B62*100)</f>
        <v>6.7024128686327081E-2</v>
      </c>
      <c r="D62" s="15">
        <v>4473</v>
      </c>
      <c r="E62" s="14">
        <v>11.736687480000001</v>
      </c>
      <c r="F62" s="16">
        <v>0.39891176</v>
      </c>
      <c r="G62" s="14">
        <v>85.053989630000004</v>
      </c>
      <c r="H62" s="16">
        <v>0.45824344</v>
      </c>
      <c r="I62" s="14">
        <v>0</v>
      </c>
      <c r="J62" s="16">
        <v>0</v>
      </c>
      <c r="K62" s="14" t="s">
        <v>582</v>
      </c>
      <c r="L62" s="16" t="s">
        <v>582</v>
      </c>
      <c r="M62" s="14">
        <v>0</v>
      </c>
      <c r="N62" s="16">
        <v>0</v>
      </c>
      <c r="O62" s="14">
        <v>0</v>
      </c>
      <c r="P62" s="16">
        <v>0</v>
      </c>
      <c r="Q62" s="14">
        <v>3.2093228900000002</v>
      </c>
      <c r="R62" s="16">
        <v>0.30085888999999999</v>
      </c>
    </row>
    <row r="63" spans="1:18" x14ac:dyDescent="0.25">
      <c r="A63" s="11" t="s">
        <v>533</v>
      </c>
      <c r="B63" s="13">
        <v>5324</v>
      </c>
      <c r="C63" s="14">
        <f>(13/B63*100)</f>
        <v>0.24417731029301279</v>
      </c>
      <c r="D63" s="15">
        <v>5311</v>
      </c>
      <c r="E63" s="14">
        <v>25.593220540000001</v>
      </c>
      <c r="F63" s="16">
        <v>0.59020938999999994</v>
      </c>
      <c r="G63" s="14">
        <v>50.08152303</v>
      </c>
      <c r="H63" s="16">
        <v>0.69391815000000001</v>
      </c>
      <c r="I63" s="14">
        <v>0</v>
      </c>
      <c r="J63" s="16">
        <v>0</v>
      </c>
      <c r="K63" s="14" t="s">
        <v>582</v>
      </c>
      <c r="L63" s="16" t="s">
        <v>582</v>
      </c>
      <c r="M63" s="14">
        <v>7.4554430000000005E-2</v>
      </c>
      <c r="N63" s="16">
        <v>4.4621180000000003E-2</v>
      </c>
      <c r="O63" s="14">
        <v>0.12253325</v>
      </c>
      <c r="P63" s="16">
        <v>5.5645430000000003E-2</v>
      </c>
      <c r="Q63" s="14">
        <v>24.128168760000001</v>
      </c>
      <c r="R63" s="16">
        <v>0.59365051000000002</v>
      </c>
    </row>
    <row r="64" spans="1:18" x14ac:dyDescent="0.25">
      <c r="A64" s="11" t="s">
        <v>534</v>
      </c>
      <c r="B64" s="13">
        <v>3634</v>
      </c>
      <c r="C64" s="14">
        <f>(3/B64*100)</f>
        <v>8.2553659878921298E-2</v>
      </c>
      <c r="D64" s="15">
        <v>3631</v>
      </c>
      <c r="E64" s="14">
        <v>17.278708139999999</v>
      </c>
      <c r="F64" s="16">
        <v>0.56885335999999997</v>
      </c>
      <c r="G64" s="14">
        <v>72.138942159999999</v>
      </c>
      <c r="H64" s="16">
        <v>0.76989971000000001</v>
      </c>
      <c r="I64" s="14">
        <v>0</v>
      </c>
      <c r="J64" s="16">
        <v>0</v>
      </c>
      <c r="K64" s="14" t="s">
        <v>582</v>
      </c>
      <c r="L64" s="16" t="s">
        <v>582</v>
      </c>
      <c r="M64" s="14">
        <v>2.9590979999999999E-2</v>
      </c>
      <c r="N64" s="16">
        <v>2.9619739999999999E-2</v>
      </c>
      <c r="O64" s="14">
        <v>7.6248949999999996E-2</v>
      </c>
      <c r="P64" s="16">
        <v>4.409445E-2</v>
      </c>
      <c r="Q64" s="14">
        <v>10.476509760000001</v>
      </c>
      <c r="R64" s="16">
        <v>0.53179387</v>
      </c>
    </row>
    <row r="65" spans="1:18" x14ac:dyDescent="0.25">
      <c r="A65" s="11" t="s">
        <v>535</v>
      </c>
      <c r="B65" s="13">
        <v>5325</v>
      </c>
      <c r="C65" s="14">
        <f>(14/B65*100)</f>
        <v>0.26291079812206569</v>
      </c>
      <c r="D65" s="15">
        <v>5311</v>
      </c>
      <c r="E65" s="14">
        <v>20.26932785</v>
      </c>
      <c r="F65" s="16">
        <v>0.70197458000000001</v>
      </c>
      <c r="G65" s="14">
        <v>62.366728340000002</v>
      </c>
      <c r="H65" s="16">
        <v>1.02237775</v>
      </c>
      <c r="I65" s="14">
        <v>0</v>
      </c>
      <c r="J65" s="16">
        <v>0</v>
      </c>
      <c r="K65" s="14" t="s">
        <v>582</v>
      </c>
      <c r="L65" s="16" t="s">
        <v>582</v>
      </c>
      <c r="M65" s="14">
        <v>0.23629290999999999</v>
      </c>
      <c r="N65" s="16">
        <v>6.3983990000000004E-2</v>
      </c>
      <c r="O65" s="14">
        <v>3.302824E-2</v>
      </c>
      <c r="P65" s="16">
        <v>3.1084939999999998E-2</v>
      </c>
      <c r="Q65" s="14">
        <v>17.094622650000002</v>
      </c>
      <c r="R65" s="16">
        <v>0.77246135000000005</v>
      </c>
    </row>
    <row r="66" spans="1:18" x14ac:dyDescent="0.25">
      <c r="A66" s="11" t="s">
        <v>536</v>
      </c>
      <c r="B66" s="13">
        <v>5665</v>
      </c>
      <c r="C66" s="14">
        <f>(74/B66*100)</f>
        <v>1.3062665489849956</v>
      </c>
      <c r="D66" s="15">
        <v>5591</v>
      </c>
      <c r="E66" s="14">
        <v>28.105844560000001</v>
      </c>
      <c r="F66" s="16">
        <v>0.48054215</v>
      </c>
      <c r="G66" s="14">
        <v>57.004831410000001</v>
      </c>
      <c r="H66" s="16">
        <v>0.60715836000000001</v>
      </c>
      <c r="I66" s="14">
        <v>0</v>
      </c>
      <c r="J66" s="16">
        <v>0</v>
      </c>
      <c r="K66" s="14" t="s">
        <v>582</v>
      </c>
      <c r="L66" s="16" t="s">
        <v>582</v>
      </c>
      <c r="M66" s="14">
        <v>0</v>
      </c>
      <c r="N66" s="16">
        <v>0</v>
      </c>
      <c r="O66" s="14">
        <v>0</v>
      </c>
      <c r="P66" s="16">
        <v>0</v>
      </c>
      <c r="Q66" s="14">
        <v>14.889324029999999</v>
      </c>
      <c r="R66" s="16">
        <v>0.46974721000000003</v>
      </c>
    </row>
    <row r="67" spans="1:18" x14ac:dyDescent="0.25">
      <c r="A67" s="11" t="s">
        <v>537</v>
      </c>
      <c r="B67" s="13">
        <v>6971</v>
      </c>
      <c r="C67" s="14">
        <f>(21/B67*100)</f>
        <v>0.30124802754267677</v>
      </c>
      <c r="D67" s="15">
        <v>6950</v>
      </c>
      <c r="E67" s="14">
        <v>12.444459780000001</v>
      </c>
      <c r="F67" s="16">
        <v>0.76296653999999997</v>
      </c>
      <c r="G67" s="14">
        <v>78.357058120000005</v>
      </c>
      <c r="H67" s="16">
        <v>0.92351092999999995</v>
      </c>
      <c r="I67" s="14">
        <v>0</v>
      </c>
      <c r="J67" s="16">
        <v>0</v>
      </c>
      <c r="K67" s="14" t="s">
        <v>582</v>
      </c>
      <c r="L67" s="16" t="s">
        <v>582</v>
      </c>
      <c r="M67" s="14">
        <v>0</v>
      </c>
      <c r="N67" s="16">
        <v>0</v>
      </c>
      <c r="O67" s="14">
        <v>0</v>
      </c>
      <c r="P67" s="16">
        <v>0</v>
      </c>
      <c r="Q67" s="14">
        <v>9.1984820999999997</v>
      </c>
      <c r="R67" s="16">
        <v>0.47056898000000003</v>
      </c>
    </row>
    <row r="68" spans="1:18" x14ac:dyDescent="0.25">
      <c r="A68" s="11" t="s">
        <v>538</v>
      </c>
      <c r="B68" s="13">
        <v>12083</v>
      </c>
      <c r="C68" s="14">
        <f>(26/B68*100)</f>
        <v>0.21517834974757924</v>
      </c>
      <c r="D68" s="15">
        <v>12057</v>
      </c>
      <c r="E68" s="14">
        <v>41.773581819999997</v>
      </c>
      <c r="F68" s="16">
        <v>0.38732854</v>
      </c>
      <c r="G68" s="14">
        <v>45.174280940000003</v>
      </c>
      <c r="H68" s="16">
        <v>0.47538471999999998</v>
      </c>
      <c r="I68" s="14">
        <v>0</v>
      </c>
      <c r="J68" s="16">
        <v>0</v>
      </c>
      <c r="K68" s="14" t="s">
        <v>582</v>
      </c>
      <c r="L68" s="16" t="s">
        <v>582</v>
      </c>
      <c r="M68" s="14">
        <v>0</v>
      </c>
      <c r="N68" s="16">
        <v>0</v>
      </c>
      <c r="O68" s="14">
        <v>0</v>
      </c>
      <c r="P68" s="16">
        <v>0</v>
      </c>
      <c r="Q68" s="14">
        <v>13.05213724</v>
      </c>
      <c r="R68" s="16">
        <v>0.28760672999999998</v>
      </c>
    </row>
    <row r="69" spans="1:18" x14ac:dyDescent="0.25">
      <c r="A69" s="11" t="s">
        <v>539</v>
      </c>
      <c r="B69" s="13">
        <v>4876</v>
      </c>
      <c r="C69" s="14">
        <f>(0/B69*100)</f>
        <v>0</v>
      </c>
      <c r="D69" s="15">
        <v>4876</v>
      </c>
      <c r="E69" s="14">
        <v>20.456088080000001</v>
      </c>
      <c r="F69" s="16">
        <v>1.46009057</v>
      </c>
      <c r="G69" s="14">
        <v>73.342825289999993</v>
      </c>
      <c r="H69" s="16">
        <v>1.4920248599999999</v>
      </c>
      <c r="I69" s="14">
        <v>0</v>
      </c>
      <c r="J69" s="16">
        <v>0</v>
      </c>
      <c r="K69" s="14" t="s">
        <v>582</v>
      </c>
      <c r="L69" s="16" t="s">
        <v>582</v>
      </c>
      <c r="M69" s="14">
        <v>0</v>
      </c>
      <c r="N69" s="16">
        <v>0</v>
      </c>
      <c r="O69" s="14">
        <v>0</v>
      </c>
      <c r="P69" s="16">
        <v>0</v>
      </c>
      <c r="Q69" s="14">
        <v>6.2010866299999998</v>
      </c>
      <c r="R69" s="16">
        <v>0.73954880999999995</v>
      </c>
    </row>
    <row r="70" spans="1:18" x14ac:dyDescent="0.25">
      <c r="A70" s="11" t="s">
        <v>540</v>
      </c>
      <c r="B70" s="13">
        <v>6036</v>
      </c>
      <c r="C70" s="14">
        <f>(223/B70*100)</f>
        <v>3.6944996686547382</v>
      </c>
      <c r="D70" s="15">
        <v>5813</v>
      </c>
      <c r="E70" s="14">
        <v>48.090509230000002</v>
      </c>
      <c r="F70" s="16">
        <v>1.2543775399999999</v>
      </c>
      <c r="G70" s="14">
        <v>39.875589400000003</v>
      </c>
      <c r="H70" s="16">
        <v>0.99573710999999998</v>
      </c>
      <c r="I70" s="14">
        <v>0</v>
      </c>
      <c r="J70" s="16">
        <v>0</v>
      </c>
      <c r="K70" s="14" t="s">
        <v>582</v>
      </c>
      <c r="L70" s="16" t="s">
        <v>582</v>
      </c>
      <c r="M70" s="14">
        <v>0</v>
      </c>
      <c r="N70" s="16">
        <v>0</v>
      </c>
      <c r="O70" s="14">
        <v>0</v>
      </c>
      <c r="P70" s="16">
        <v>0</v>
      </c>
      <c r="Q70" s="14">
        <v>12.033901370000001</v>
      </c>
      <c r="R70" s="16">
        <v>0.87591836000000001</v>
      </c>
    </row>
    <row r="71" spans="1:18" x14ac:dyDescent="0.25">
      <c r="A71" s="11" t="s">
        <v>541</v>
      </c>
      <c r="B71" s="13">
        <v>6115</v>
      </c>
      <c r="C71" s="14">
        <f>(17/B71*100)</f>
        <v>0.27800490596892891</v>
      </c>
      <c r="D71" s="15">
        <v>6098</v>
      </c>
      <c r="E71" s="14">
        <v>23.871430149999998</v>
      </c>
      <c r="F71" s="16">
        <v>0.59579484000000005</v>
      </c>
      <c r="G71" s="14">
        <v>67.512297149999995</v>
      </c>
      <c r="H71" s="16">
        <v>0.60330881000000003</v>
      </c>
      <c r="I71" s="14">
        <v>0</v>
      </c>
      <c r="J71" s="16">
        <v>0</v>
      </c>
      <c r="K71" s="14" t="s">
        <v>582</v>
      </c>
      <c r="L71" s="16" t="s">
        <v>582</v>
      </c>
      <c r="M71" s="14">
        <v>0</v>
      </c>
      <c r="N71" s="16">
        <v>0</v>
      </c>
      <c r="O71" s="14">
        <v>0</v>
      </c>
      <c r="P71" s="16">
        <v>0</v>
      </c>
      <c r="Q71" s="14">
        <v>8.6162727100000005</v>
      </c>
      <c r="R71" s="16">
        <v>0.38936989</v>
      </c>
    </row>
    <row r="72" spans="1:18" x14ac:dyDescent="0.25">
      <c r="A72" s="11" t="s">
        <v>542</v>
      </c>
      <c r="B72" s="13">
        <v>7708</v>
      </c>
      <c r="C72" s="14">
        <f>(5/B72*100)</f>
        <v>6.4867669953295279E-2</v>
      </c>
      <c r="D72" s="15">
        <v>7703</v>
      </c>
      <c r="E72" s="14">
        <v>13.80192589</v>
      </c>
      <c r="F72" s="16">
        <v>0.69554225000000003</v>
      </c>
      <c r="G72" s="14">
        <v>83.450214110000005</v>
      </c>
      <c r="H72" s="16">
        <v>0.71903203000000004</v>
      </c>
      <c r="I72" s="14">
        <v>0</v>
      </c>
      <c r="J72" s="16">
        <v>0</v>
      </c>
      <c r="K72" s="14" t="s">
        <v>582</v>
      </c>
      <c r="L72" s="16" t="s">
        <v>582</v>
      </c>
      <c r="M72" s="14">
        <v>0</v>
      </c>
      <c r="N72" s="16">
        <v>0</v>
      </c>
      <c r="O72" s="14">
        <v>0</v>
      </c>
      <c r="P72" s="16">
        <v>0</v>
      </c>
      <c r="Q72" s="14">
        <v>2.7478600000000002</v>
      </c>
      <c r="R72" s="16">
        <v>0.20681205999999999</v>
      </c>
    </row>
    <row r="73" spans="1:18" x14ac:dyDescent="0.25">
      <c r="A73" s="11" t="s">
        <v>543</v>
      </c>
      <c r="B73" s="13">
        <v>8249</v>
      </c>
      <c r="C73" s="14">
        <f>(143/B73*100)</f>
        <v>1.7335434598133106</v>
      </c>
      <c r="D73" s="15">
        <v>8106</v>
      </c>
      <c r="E73" s="14">
        <v>14.527846179999999</v>
      </c>
      <c r="F73" s="16">
        <v>1.0711500599999999</v>
      </c>
      <c r="G73" s="14">
        <v>76.935725390000002</v>
      </c>
      <c r="H73" s="16">
        <v>1.1536724300000001</v>
      </c>
      <c r="I73" s="14">
        <v>0</v>
      </c>
      <c r="J73" s="16">
        <v>0</v>
      </c>
      <c r="K73" s="14" t="s">
        <v>582</v>
      </c>
      <c r="L73" s="16" t="s">
        <v>582</v>
      </c>
      <c r="M73" s="14">
        <v>0</v>
      </c>
      <c r="N73" s="16">
        <v>0</v>
      </c>
      <c r="O73" s="14">
        <v>0</v>
      </c>
      <c r="P73" s="16">
        <v>0</v>
      </c>
      <c r="Q73" s="14">
        <v>8.5364284300000008</v>
      </c>
      <c r="R73" s="16">
        <v>0.42073359999999999</v>
      </c>
    </row>
    <row r="74" spans="1:18" x14ac:dyDescent="0.25">
      <c r="A74" s="11" t="s">
        <v>544</v>
      </c>
      <c r="B74" s="13">
        <v>4692</v>
      </c>
      <c r="C74" s="14">
        <f>(82/B74*100)</f>
        <v>1.7476555839727195</v>
      </c>
      <c r="D74" s="15">
        <v>4610</v>
      </c>
      <c r="E74" s="14">
        <v>15.47397136</v>
      </c>
      <c r="F74" s="16">
        <v>0.56686407999999999</v>
      </c>
      <c r="G74" s="14">
        <v>62.770929979999998</v>
      </c>
      <c r="H74" s="16">
        <v>0.74967903000000002</v>
      </c>
      <c r="I74" s="14">
        <v>0</v>
      </c>
      <c r="J74" s="16">
        <v>0</v>
      </c>
      <c r="K74" s="14" t="s">
        <v>582</v>
      </c>
      <c r="L74" s="16" t="s">
        <v>582</v>
      </c>
      <c r="M74" s="14">
        <v>0</v>
      </c>
      <c r="N74" s="16">
        <v>0</v>
      </c>
      <c r="O74" s="14">
        <v>0.10174927</v>
      </c>
      <c r="P74" s="16">
        <v>5.3053549999999998E-2</v>
      </c>
      <c r="Q74" s="14">
        <v>21.653349380000002</v>
      </c>
      <c r="R74" s="16">
        <v>0.63075543999999995</v>
      </c>
    </row>
    <row r="75" spans="1:18" x14ac:dyDescent="0.25">
      <c r="A75" s="11" t="s">
        <v>545</v>
      </c>
      <c r="B75" s="13">
        <v>5375</v>
      </c>
      <c r="C75" s="14">
        <f>(195/B75*100)</f>
        <v>3.6279069767441858</v>
      </c>
      <c r="D75" s="15">
        <v>5180</v>
      </c>
      <c r="E75" s="14">
        <v>11.88430286</v>
      </c>
      <c r="F75" s="16">
        <v>0.66227822999999997</v>
      </c>
      <c r="G75" s="14">
        <v>75.459058479999996</v>
      </c>
      <c r="H75" s="16">
        <v>0.80704414999999996</v>
      </c>
      <c r="I75" s="14">
        <v>0</v>
      </c>
      <c r="J75" s="16">
        <v>0</v>
      </c>
      <c r="K75" s="14" t="s">
        <v>582</v>
      </c>
      <c r="L75" s="16" t="s">
        <v>582</v>
      </c>
      <c r="M75" s="14">
        <v>0</v>
      </c>
      <c r="N75" s="16">
        <v>0</v>
      </c>
      <c r="O75" s="14">
        <v>0</v>
      </c>
      <c r="P75" s="16">
        <v>0</v>
      </c>
      <c r="Q75" s="14">
        <v>12.65663866</v>
      </c>
      <c r="R75" s="16">
        <v>0.52333459000000004</v>
      </c>
    </row>
    <row r="76" spans="1:18" x14ac:dyDescent="0.25">
      <c r="A76" s="11" t="s">
        <v>546</v>
      </c>
      <c r="B76" s="13">
        <v>14167</v>
      </c>
      <c r="C76" s="14">
        <f>(226/B76*100)</f>
        <v>1.595256582198066</v>
      </c>
      <c r="D76" s="15">
        <v>13941</v>
      </c>
      <c r="E76" s="14">
        <v>42.030127380000003</v>
      </c>
      <c r="F76" s="16">
        <v>0.75584828999999998</v>
      </c>
      <c r="G76" s="14">
        <v>46.708004840000001</v>
      </c>
      <c r="H76" s="16">
        <v>0.75667145000000002</v>
      </c>
      <c r="I76" s="14">
        <v>0</v>
      </c>
      <c r="J76" s="16">
        <v>0</v>
      </c>
      <c r="K76" s="14" t="s">
        <v>582</v>
      </c>
      <c r="L76" s="16" t="s">
        <v>582</v>
      </c>
      <c r="M76" s="14">
        <v>0</v>
      </c>
      <c r="N76" s="16">
        <v>0</v>
      </c>
      <c r="O76" s="14">
        <v>0</v>
      </c>
      <c r="P76" s="16">
        <v>0</v>
      </c>
      <c r="Q76" s="14">
        <v>11.26186777</v>
      </c>
      <c r="R76" s="16">
        <v>0.40479187999999999</v>
      </c>
    </row>
    <row r="77" spans="1:18" x14ac:dyDescent="0.25">
      <c r="A77" s="11" t="s">
        <v>547</v>
      </c>
      <c r="B77" s="13">
        <v>6062</v>
      </c>
      <c r="C77" s="14">
        <f>(82/B77*100)</f>
        <v>1.3526888815572418</v>
      </c>
      <c r="D77" s="15">
        <v>5980</v>
      </c>
      <c r="E77" s="14">
        <v>11.10164911</v>
      </c>
      <c r="F77" s="16">
        <v>0.62018899999999999</v>
      </c>
      <c r="G77" s="14">
        <v>65.527965949999995</v>
      </c>
      <c r="H77" s="16">
        <v>0.88136214999999996</v>
      </c>
      <c r="I77" s="14">
        <v>0</v>
      </c>
      <c r="J77" s="16">
        <v>0</v>
      </c>
      <c r="K77" s="14" t="s">
        <v>582</v>
      </c>
      <c r="L77" s="16" t="s">
        <v>582</v>
      </c>
      <c r="M77" s="14">
        <v>0</v>
      </c>
      <c r="N77" s="16">
        <v>0</v>
      </c>
      <c r="O77" s="14">
        <v>0</v>
      </c>
      <c r="P77" s="16">
        <v>0</v>
      </c>
      <c r="Q77" s="14">
        <v>23.37038493</v>
      </c>
      <c r="R77" s="16">
        <v>0.79739340999999997</v>
      </c>
    </row>
    <row r="78" spans="1:18" x14ac:dyDescent="0.25">
      <c r="A78" s="11" t="s">
        <v>548</v>
      </c>
      <c r="B78" s="13">
        <v>5826</v>
      </c>
      <c r="C78" s="14">
        <f>(0/B78*100)</f>
        <v>0</v>
      </c>
      <c r="D78" s="15">
        <v>5826</v>
      </c>
      <c r="E78" s="14">
        <v>3.7944059700000001</v>
      </c>
      <c r="F78" s="16">
        <v>0.42627577999999999</v>
      </c>
      <c r="G78" s="14">
        <v>93.035543009999998</v>
      </c>
      <c r="H78" s="16">
        <v>0.60703923000000004</v>
      </c>
      <c r="I78" s="14">
        <v>0</v>
      </c>
      <c r="J78" s="16">
        <v>0</v>
      </c>
      <c r="K78" s="14" t="s">
        <v>582</v>
      </c>
      <c r="L78" s="16" t="s">
        <v>582</v>
      </c>
      <c r="M78" s="14">
        <v>0</v>
      </c>
      <c r="N78" s="16">
        <v>0</v>
      </c>
      <c r="O78" s="14">
        <v>1.2418810000000001E-2</v>
      </c>
      <c r="P78" s="16">
        <v>1.2412339999999999E-2</v>
      </c>
      <c r="Q78" s="14">
        <v>3.1576322100000001</v>
      </c>
      <c r="R78" s="16">
        <v>0.45155622000000001</v>
      </c>
    </row>
    <row r="79" spans="1:18" ht="24.95" customHeight="1" x14ac:dyDescent="0.25">
      <c r="A79" s="11" t="s">
        <v>549</v>
      </c>
      <c r="B79" s="13">
        <v>1657</v>
      </c>
      <c r="C79" s="14">
        <f>(41/B79*100)</f>
        <v>2.4743512371756187</v>
      </c>
      <c r="D79" s="15">
        <v>1616</v>
      </c>
      <c r="E79" s="14">
        <v>35.42414462</v>
      </c>
      <c r="F79" s="16">
        <v>3.11216983</v>
      </c>
      <c r="G79" s="14">
        <v>55.627477980000002</v>
      </c>
      <c r="H79" s="16">
        <v>2.80935858</v>
      </c>
      <c r="I79" s="14">
        <v>0</v>
      </c>
      <c r="J79" s="16">
        <v>0</v>
      </c>
      <c r="K79" s="14" t="s">
        <v>582</v>
      </c>
      <c r="L79" s="16" t="s">
        <v>582</v>
      </c>
      <c r="M79" s="14">
        <v>0</v>
      </c>
      <c r="N79" s="16">
        <v>0</v>
      </c>
      <c r="O79" s="14">
        <v>0</v>
      </c>
      <c r="P79" s="16">
        <v>0</v>
      </c>
      <c r="Q79" s="14">
        <v>8.9483773899999992</v>
      </c>
      <c r="R79" s="16">
        <v>1.21319691</v>
      </c>
    </row>
    <row r="80" spans="1:18" x14ac:dyDescent="0.25">
      <c r="A80" s="11" t="s">
        <v>550</v>
      </c>
      <c r="B80" s="13">
        <v>7841</v>
      </c>
      <c r="C80" s="14">
        <f>(0/B80*100)</f>
        <v>0</v>
      </c>
      <c r="D80" s="15">
        <v>7841</v>
      </c>
      <c r="E80" s="14">
        <v>38.528063889999999</v>
      </c>
      <c r="F80" s="16">
        <v>1.12991576</v>
      </c>
      <c r="G80" s="14">
        <v>59.370359219999997</v>
      </c>
      <c r="H80" s="16">
        <v>1.31893711</v>
      </c>
      <c r="I80" s="14">
        <v>0</v>
      </c>
      <c r="J80" s="16">
        <v>0</v>
      </c>
      <c r="K80" s="14" t="s">
        <v>582</v>
      </c>
      <c r="L80" s="16" t="s">
        <v>582</v>
      </c>
      <c r="M80" s="14">
        <v>0</v>
      </c>
      <c r="N80" s="16">
        <v>0</v>
      </c>
      <c r="O80" s="14">
        <v>0</v>
      </c>
      <c r="P80" s="16">
        <v>0</v>
      </c>
      <c r="Q80" s="14">
        <v>2.10157689</v>
      </c>
      <c r="R80" s="16">
        <v>0.57721303999999996</v>
      </c>
    </row>
    <row r="81" spans="1:18" x14ac:dyDescent="0.25">
      <c r="A81" s="19" t="s">
        <v>551</v>
      </c>
      <c r="B81" s="13">
        <v>8861</v>
      </c>
      <c r="C81" s="14">
        <f>(76/B81*100)</f>
        <v>0.85769100552984989</v>
      </c>
      <c r="D81" s="15">
        <v>8785</v>
      </c>
      <c r="E81" s="14">
        <v>6.6099949000000002</v>
      </c>
      <c r="F81" s="16">
        <v>0.47314692000000003</v>
      </c>
      <c r="G81" s="14">
        <v>85.382570860000001</v>
      </c>
      <c r="H81" s="16">
        <v>0.67644791000000004</v>
      </c>
      <c r="I81" s="14">
        <v>0</v>
      </c>
      <c r="J81" s="16">
        <v>0</v>
      </c>
      <c r="K81" s="14" t="s">
        <v>582</v>
      </c>
      <c r="L81" s="16" t="s">
        <v>582</v>
      </c>
      <c r="M81" s="14">
        <v>0</v>
      </c>
      <c r="N81" s="16">
        <v>0</v>
      </c>
      <c r="O81" s="14">
        <v>0</v>
      </c>
      <c r="P81" s="16">
        <v>0</v>
      </c>
      <c r="Q81" s="14">
        <v>8.0074342400000003</v>
      </c>
      <c r="R81" s="16">
        <v>0.42725416999999999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596</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(345/B7*100)</f>
        <v>2.3743977976600137</v>
      </c>
      <c r="D7" s="15">
        <v>14185</v>
      </c>
      <c r="E7" s="14">
        <v>18.178127239999998</v>
      </c>
      <c r="F7" s="16">
        <v>0.41426130999999999</v>
      </c>
      <c r="G7" s="14">
        <v>62.49887434</v>
      </c>
      <c r="H7" s="16">
        <v>0.45809085999999999</v>
      </c>
      <c r="I7" s="14">
        <v>0</v>
      </c>
      <c r="J7" s="16">
        <v>0</v>
      </c>
      <c r="K7" s="14" t="s">
        <v>582</v>
      </c>
      <c r="L7" s="16" t="s">
        <v>582</v>
      </c>
      <c r="M7" s="14">
        <v>0</v>
      </c>
      <c r="N7" s="16">
        <v>0</v>
      </c>
      <c r="O7" s="14">
        <v>0</v>
      </c>
      <c r="P7" s="16">
        <v>0</v>
      </c>
      <c r="Q7" s="14">
        <v>19.322998420000001</v>
      </c>
      <c r="R7" s="16">
        <v>0.4325039</v>
      </c>
    </row>
    <row r="8" spans="1:18" x14ac:dyDescent="0.25">
      <c r="A8" s="11" t="s">
        <v>478</v>
      </c>
      <c r="B8" s="13">
        <v>7007</v>
      </c>
      <c r="C8" s="14">
        <f>(20/B8*100)</f>
        <v>0.28542885685742825</v>
      </c>
      <c r="D8" s="15">
        <v>6987</v>
      </c>
      <c r="E8" s="14">
        <v>17.481855469999999</v>
      </c>
      <c r="F8" s="16">
        <v>0.54313814000000005</v>
      </c>
      <c r="G8" s="14">
        <v>67.31265818</v>
      </c>
      <c r="H8" s="16">
        <v>0.84769755000000002</v>
      </c>
      <c r="I8" s="14">
        <v>0</v>
      </c>
      <c r="J8" s="16">
        <v>0</v>
      </c>
      <c r="K8" s="14" t="s">
        <v>582</v>
      </c>
      <c r="L8" s="16" t="s">
        <v>582</v>
      </c>
      <c r="M8" s="14">
        <v>0</v>
      </c>
      <c r="N8" s="16">
        <v>0</v>
      </c>
      <c r="O8" s="14">
        <v>0</v>
      </c>
      <c r="P8" s="16">
        <v>0</v>
      </c>
      <c r="Q8" s="14">
        <v>15.205486349999999</v>
      </c>
      <c r="R8" s="16">
        <v>0.69104882000000001</v>
      </c>
    </row>
    <row r="9" spans="1:18" x14ac:dyDescent="0.25">
      <c r="A9" s="11" t="s">
        <v>479</v>
      </c>
      <c r="B9" s="13">
        <v>9651</v>
      </c>
      <c r="C9" s="14">
        <f>(76/B9*100)</f>
        <v>0.7874831623665941</v>
      </c>
      <c r="D9" s="15">
        <v>9575</v>
      </c>
      <c r="E9" s="14">
        <v>33.471570509999999</v>
      </c>
      <c r="F9" s="16">
        <v>0.63473232999999996</v>
      </c>
      <c r="G9" s="14">
        <v>49.143754180000002</v>
      </c>
      <c r="H9" s="16">
        <v>0.68320760000000003</v>
      </c>
      <c r="I9" s="14">
        <v>0</v>
      </c>
      <c r="J9" s="16">
        <v>0</v>
      </c>
      <c r="K9" s="14" t="s">
        <v>582</v>
      </c>
      <c r="L9" s="16" t="s">
        <v>582</v>
      </c>
      <c r="M9" s="14">
        <v>0</v>
      </c>
      <c r="N9" s="16">
        <v>0</v>
      </c>
      <c r="O9" s="14">
        <v>0</v>
      </c>
      <c r="P9" s="16">
        <v>0</v>
      </c>
      <c r="Q9" s="14">
        <v>17.384675300000001</v>
      </c>
      <c r="R9" s="16">
        <v>0.55043836000000002</v>
      </c>
    </row>
    <row r="10" spans="1:18" x14ac:dyDescent="0.25">
      <c r="A10" s="11" t="s">
        <v>480</v>
      </c>
      <c r="B10" s="13">
        <v>20058</v>
      </c>
      <c r="C10" s="14">
        <f>(521/B10*100)</f>
        <v>2.5974673447003687</v>
      </c>
      <c r="D10" s="15">
        <v>19537</v>
      </c>
      <c r="E10" s="14">
        <v>47.475355999999998</v>
      </c>
      <c r="F10" s="16">
        <v>0.59763458000000003</v>
      </c>
      <c r="G10" s="14">
        <v>38.812553899999997</v>
      </c>
      <c r="H10" s="16">
        <v>0.58093618999999996</v>
      </c>
      <c r="I10" s="14">
        <v>0</v>
      </c>
      <c r="J10" s="16">
        <v>0</v>
      </c>
      <c r="K10" s="14" t="s">
        <v>582</v>
      </c>
      <c r="L10" s="16" t="s">
        <v>582</v>
      </c>
      <c r="M10" s="14">
        <v>0</v>
      </c>
      <c r="N10" s="16">
        <v>0</v>
      </c>
      <c r="O10" s="14">
        <v>0</v>
      </c>
      <c r="P10" s="16">
        <v>0</v>
      </c>
      <c r="Q10" s="14">
        <v>13.712090099999999</v>
      </c>
      <c r="R10" s="16">
        <v>0.36206892000000002</v>
      </c>
    </row>
    <row r="11" spans="1:18" x14ac:dyDescent="0.25">
      <c r="A11" s="11" t="s">
        <v>481</v>
      </c>
      <c r="B11" s="13">
        <v>7053</v>
      </c>
      <c r="C11" s="14">
        <f>(45/B11*100)</f>
        <v>0.6380263717566993</v>
      </c>
      <c r="D11" s="15">
        <v>7008</v>
      </c>
      <c r="E11" s="14">
        <v>17.06494885</v>
      </c>
      <c r="F11" s="16">
        <v>0.68755281999999995</v>
      </c>
      <c r="G11" s="14">
        <v>66.554641770000003</v>
      </c>
      <c r="H11" s="16">
        <v>0.87935916999999997</v>
      </c>
      <c r="I11" s="14">
        <v>0</v>
      </c>
      <c r="J11" s="16">
        <v>0</v>
      </c>
      <c r="K11" s="14" t="s">
        <v>582</v>
      </c>
      <c r="L11" s="16" t="s">
        <v>582</v>
      </c>
      <c r="M11" s="14">
        <v>0</v>
      </c>
      <c r="N11" s="16">
        <v>0</v>
      </c>
      <c r="O11" s="14">
        <v>0</v>
      </c>
      <c r="P11" s="16">
        <v>0</v>
      </c>
      <c r="Q11" s="14">
        <v>16.38040938</v>
      </c>
      <c r="R11" s="16">
        <v>0.59243615000000005</v>
      </c>
    </row>
    <row r="12" spans="1:18" x14ac:dyDescent="0.25">
      <c r="A12" s="11" t="s">
        <v>482</v>
      </c>
      <c r="B12" s="13">
        <v>6894</v>
      </c>
      <c r="C12" s="14">
        <f>(55/B12*100)</f>
        <v>0.79779518421816076</v>
      </c>
      <c r="D12" s="15">
        <v>6839</v>
      </c>
      <c r="E12" s="14">
        <v>8.4636882300000007</v>
      </c>
      <c r="F12" s="16">
        <v>0.42900027000000002</v>
      </c>
      <c r="G12" s="14">
        <v>71.295624790000005</v>
      </c>
      <c r="H12" s="16">
        <v>0.90377353000000005</v>
      </c>
      <c r="I12" s="14">
        <v>0</v>
      </c>
      <c r="J12" s="16">
        <v>0</v>
      </c>
      <c r="K12" s="14" t="s">
        <v>582</v>
      </c>
      <c r="L12" s="16" t="s">
        <v>582</v>
      </c>
      <c r="M12" s="14">
        <v>0</v>
      </c>
      <c r="N12" s="16">
        <v>0</v>
      </c>
      <c r="O12" s="14">
        <v>0</v>
      </c>
      <c r="P12" s="16">
        <v>0</v>
      </c>
      <c r="Q12" s="14">
        <v>20.24068698</v>
      </c>
      <c r="R12" s="16">
        <v>0.81159113000000005</v>
      </c>
    </row>
    <row r="13" spans="1:18" x14ac:dyDescent="0.25">
      <c r="A13" s="11" t="s">
        <v>483</v>
      </c>
      <c r="B13" s="13">
        <v>7161</v>
      </c>
      <c r="C13" s="14">
        <f>(98/B13*100)</f>
        <v>1.3685239491691104</v>
      </c>
      <c r="D13" s="15">
        <v>7063</v>
      </c>
      <c r="E13" s="14">
        <v>19.095806249999999</v>
      </c>
      <c r="F13" s="16">
        <v>0.59313928000000005</v>
      </c>
      <c r="G13" s="14">
        <v>67.162102000000004</v>
      </c>
      <c r="H13" s="16">
        <v>0.74193047000000001</v>
      </c>
      <c r="I13" s="14">
        <v>0</v>
      </c>
      <c r="J13" s="16">
        <v>0</v>
      </c>
      <c r="K13" s="14" t="s">
        <v>582</v>
      </c>
      <c r="L13" s="16" t="s">
        <v>582</v>
      </c>
      <c r="M13" s="14">
        <v>0</v>
      </c>
      <c r="N13" s="16">
        <v>0</v>
      </c>
      <c r="O13" s="14">
        <v>0</v>
      </c>
      <c r="P13" s="16">
        <v>0</v>
      </c>
      <c r="Q13" s="14">
        <v>13.74209175</v>
      </c>
      <c r="R13" s="16">
        <v>0.58186753999999996</v>
      </c>
    </row>
    <row r="14" spans="1:18" x14ac:dyDescent="0.25">
      <c r="A14" s="11" t="s">
        <v>484</v>
      </c>
      <c r="B14" s="13">
        <v>5587</v>
      </c>
      <c r="C14" s="14">
        <f>(74/B14*100)</f>
        <v>1.3245033112582782</v>
      </c>
      <c r="D14" s="15">
        <v>5513</v>
      </c>
      <c r="E14" s="14">
        <v>27.709728510000001</v>
      </c>
      <c r="F14" s="16">
        <v>0.75938293999999995</v>
      </c>
      <c r="G14" s="14">
        <v>59.40262311</v>
      </c>
      <c r="H14" s="16">
        <v>0.81214304999999998</v>
      </c>
      <c r="I14" s="14">
        <v>0</v>
      </c>
      <c r="J14" s="16">
        <v>0</v>
      </c>
      <c r="K14" s="14" t="s">
        <v>582</v>
      </c>
      <c r="L14" s="16" t="s">
        <v>582</v>
      </c>
      <c r="M14" s="14">
        <v>0</v>
      </c>
      <c r="N14" s="16">
        <v>0</v>
      </c>
      <c r="O14" s="14">
        <v>0</v>
      </c>
      <c r="P14" s="16">
        <v>0</v>
      </c>
      <c r="Q14" s="14">
        <v>12.88764838</v>
      </c>
      <c r="R14" s="16">
        <v>0.57711243999999995</v>
      </c>
    </row>
    <row r="15" spans="1:18" x14ac:dyDescent="0.25">
      <c r="A15" s="11" t="s">
        <v>485</v>
      </c>
      <c r="B15" s="13">
        <v>5882</v>
      </c>
      <c r="C15" s="14">
        <f>(52/B15*100)</f>
        <v>0.88405304318259093</v>
      </c>
      <c r="D15" s="15">
        <v>5830</v>
      </c>
      <c r="E15" s="14">
        <v>30.70427742</v>
      </c>
      <c r="F15" s="16">
        <v>0.74433446000000003</v>
      </c>
      <c r="G15" s="14">
        <v>53.364494450000002</v>
      </c>
      <c r="H15" s="16">
        <v>0.77601370999999997</v>
      </c>
      <c r="I15" s="14">
        <v>0</v>
      </c>
      <c r="J15" s="16">
        <v>0</v>
      </c>
      <c r="K15" s="14" t="s">
        <v>582</v>
      </c>
      <c r="L15" s="16" t="s">
        <v>582</v>
      </c>
      <c r="M15" s="14">
        <v>0</v>
      </c>
      <c r="N15" s="16">
        <v>0</v>
      </c>
      <c r="O15" s="14">
        <v>0</v>
      </c>
      <c r="P15" s="16">
        <v>0</v>
      </c>
      <c r="Q15" s="14">
        <v>15.93122812</v>
      </c>
      <c r="R15" s="16">
        <v>0.68190452000000001</v>
      </c>
    </row>
    <row r="16" spans="1:18" x14ac:dyDescent="0.25">
      <c r="A16" s="11" t="s">
        <v>486</v>
      </c>
      <c r="B16" s="13">
        <v>6108</v>
      </c>
      <c r="C16" s="14">
        <f>(98/B16*100)</f>
        <v>1.6044531761624099</v>
      </c>
      <c r="D16" s="15">
        <v>6010</v>
      </c>
      <c r="E16" s="14">
        <v>28.871960080000001</v>
      </c>
      <c r="F16" s="16">
        <v>0.7224197</v>
      </c>
      <c r="G16" s="14">
        <v>57.4365405</v>
      </c>
      <c r="H16" s="16">
        <v>0.73177523</v>
      </c>
      <c r="I16" s="14">
        <v>0</v>
      </c>
      <c r="J16" s="16">
        <v>0</v>
      </c>
      <c r="K16" s="14" t="s">
        <v>582</v>
      </c>
      <c r="L16" s="16" t="s">
        <v>582</v>
      </c>
      <c r="M16" s="14">
        <v>0</v>
      </c>
      <c r="N16" s="16">
        <v>0</v>
      </c>
      <c r="O16" s="14">
        <v>0</v>
      </c>
      <c r="P16" s="16">
        <v>0</v>
      </c>
      <c r="Q16" s="14">
        <v>13.69149942</v>
      </c>
      <c r="R16" s="16">
        <v>0.53959665000000001</v>
      </c>
    </row>
    <row r="17" spans="1:18" x14ac:dyDescent="0.25">
      <c r="A17" s="11" t="s">
        <v>487</v>
      </c>
      <c r="B17" s="13">
        <v>6504</v>
      </c>
      <c r="C17" s="14">
        <f>(658/B17*100)</f>
        <v>10.116851168511685</v>
      </c>
      <c r="D17" s="15">
        <v>5846</v>
      </c>
      <c r="E17" s="14">
        <v>12.544558159999999</v>
      </c>
      <c r="F17" s="16">
        <v>0.52948709000000005</v>
      </c>
      <c r="G17" s="14">
        <v>55.189685799999999</v>
      </c>
      <c r="H17" s="16">
        <v>0.78870264000000001</v>
      </c>
      <c r="I17" s="14">
        <v>0</v>
      </c>
      <c r="J17" s="16">
        <v>0</v>
      </c>
      <c r="K17" s="14" t="s">
        <v>582</v>
      </c>
      <c r="L17" s="16" t="s">
        <v>582</v>
      </c>
      <c r="M17" s="14">
        <v>0</v>
      </c>
      <c r="N17" s="16">
        <v>0</v>
      </c>
      <c r="O17" s="14">
        <v>0</v>
      </c>
      <c r="P17" s="16">
        <v>0</v>
      </c>
      <c r="Q17" s="14">
        <v>32.265756029999999</v>
      </c>
      <c r="R17" s="16">
        <v>0.92914642000000003</v>
      </c>
    </row>
    <row r="18" spans="1:18" x14ac:dyDescent="0.25">
      <c r="A18" s="11" t="s">
        <v>488</v>
      </c>
      <c r="B18" s="13">
        <v>5532</v>
      </c>
      <c r="C18" s="14">
        <f>(28/B18*100)</f>
        <v>0.50614605929139556</v>
      </c>
      <c r="D18" s="15">
        <v>5504</v>
      </c>
      <c r="E18" s="14">
        <v>17.699296090000001</v>
      </c>
      <c r="F18" s="16">
        <v>0.60666268999999995</v>
      </c>
      <c r="G18" s="14">
        <v>64.18237628</v>
      </c>
      <c r="H18" s="16">
        <v>0.89768241000000004</v>
      </c>
      <c r="I18" s="14">
        <v>0</v>
      </c>
      <c r="J18" s="16">
        <v>0</v>
      </c>
      <c r="K18" s="14" t="s">
        <v>582</v>
      </c>
      <c r="L18" s="16" t="s">
        <v>582</v>
      </c>
      <c r="M18" s="14">
        <v>0</v>
      </c>
      <c r="N18" s="16">
        <v>0</v>
      </c>
      <c r="O18" s="14">
        <v>0</v>
      </c>
      <c r="P18" s="16">
        <v>0</v>
      </c>
      <c r="Q18" s="14">
        <v>18.11832763</v>
      </c>
      <c r="R18" s="16">
        <v>0.77929917999999998</v>
      </c>
    </row>
    <row r="19" spans="1:18" x14ac:dyDescent="0.25">
      <c r="A19" s="11" t="s">
        <v>489</v>
      </c>
      <c r="B19" s="13">
        <v>5658</v>
      </c>
      <c r="C19" s="14">
        <f>(60/B19*100)</f>
        <v>1.0604453870625663</v>
      </c>
      <c r="D19" s="15">
        <v>5598</v>
      </c>
      <c r="E19" s="14">
        <v>10.95681428</v>
      </c>
      <c r="F19" s="16">
        <v>0.46412288000000002</v>
      </c>
      <c r="G19" s="14">
        <v>73.898686139999995</v>
      </c>
      <c r="H19" s="16">
        <v>0.72020552000000004</v>
      </c>
      <c r="I19" s="14">
        <v>0</v>
      </c>
      <c r="J19" s="16">
        <v>0</v>
      </c>
      <c r="K19" s="14" t="s">
        <v>582</v>
      </c>
      <c r="L19" s="16" t="s">
        <v>582</v>
      </c>
      <c r="M19" s="14">
        <v>0</v>
      </c>
      <c r="N19" s="16">
        <v>0</v>
      </c>
      <c r="O19" s="14">
        <v>0</v>
      </c>
      <c r="P19" s="16">
        <v>0</v>
      </c>
      <c r="Q19" s="14">
        <v>15.14449958</v>
      </c>
      <c r="R19" s="16">
        <v>0.69951328999999995</v>
      </c>
    </row>
    <row r="20" spans="1:18" x14ac:dyDescent="0.25">
      <c r="A20" s="11" t="s">
        <v>490</v>
      </c>
      <c r="B20" s="13">
        <v>3371</v>
      </c>
      <c r="C20" s="14">
        <f>(74/B20*100)</f>
        <v>2.1951943043607236</v>
      </c>
      <c r="D20" s="15">
        <v>3297</v>
      </c>
      <c r="E20" s="14">
        <v>17.707676159999998</v>
      </c>
      <c r="F20" s="16">
        <v>0.68565644999999997</v>
      </c>
      <c r="G20" s="14">
        <v>60.19958415</v>
      </c>
      <c r="H20" s="16">
        <v>0.89645438</v>
      </c>
      <c r="I20" s="14">
        <v>0</v>
      </c>
      <c r="J20" s="16">
        <v>0</v>
      </c>
      <c r="K20" s="14" t="s">
        <v>582</v>
      </c>
      <c r="L20" s="16" t="s">
        <v>582</v>
      </c>
      <c r="M20" s="14">
        <v>0</v>
      </c>
      <c r="N20" s="16">
        <v>0</v>
      </c>
      <c r="O20" s="14">
        <v>0</v>
      </c>
      <c r="P20" s="16">
        <v>0</v>
      </c>
      <c r="Q20" s="14">
        <v>22.092739689999998</v>
      </c>
      <c r="R20" s="16">
        <v>0.66121901000000005</v>
      </c>
    </row>
    <row r="21" spans="1:18" x14ac:dyDescent="0.25">
      <c r="A21" s="11" t="s">
        <v>491</v>
      </c>
      <c r="B21" s="13">
        <v>5741</v>
      </c>
      <c r="C21" s="14">
        <f>(44/B21*100)</f>
        <v>0.76641700052255701</v>
      </c>
      <c r="D21" s="15">
        <v>5697</v>
      </c>
      <c r="E21" s="14">
        <v>28.9209283</v>
      </c>
      <c r="F21" s="16">
        <v>0.59911700000000001</v>
      </c>
      <c r="G21" s="14">
        <v>53.477492550000001</v>
      </c>
      <c r="H21" s="16">
        <v>0.75962604</v>
      </c>
      <c r="I21" s="14">
        <v>0</v>
      </c>
      <c r="J21" s="16">
        <v>0</v>
      </c>
      <c r="K21" s="14" t="s">
        <v>582</v>
      </c>
      <c r="L21" s="16" t="s">
        <v>582</v>
      </c>
      <c r="M21" s="14">
        <v>0</v>
      </c>
      <c r="N21" s="16">
        <v>0</v>
      </c>
      <c r="O21" s="14">
        <v>0</v>
      </c>
      <c r="P21" s="16">
        <v>0</v>
      </c>
      <c r="Q21" s="14">
        <v>17.601579149999999</v>
      </c>
      <c r="R21" s="16">
        <v>0.67997901000000005</v>
      </c>
    </row>
    <row r="22" spans="1:18" x14ac:dyDescent="0.25">
      <c r="A22" s="11" t="s">
        <v>492</v>
      </c>
      <c r="B22" s="13">
        <v>6598</v>
      </c>
      <c r="C22" s="14">
        <f>(33/B22*100)</f>
        <v>0.50015156107911496</v>
      </c>
      <c r="D22" s="15">
        <v>6565</v>
      </c>
      <c r="E22" s="14">
        <v>20.15230498</v>
      </c>
      <c r="F22" s="16">
        <v>0.66660713000000005</v>
      </c>
      <c r="G22" s="14">
        <v>61.932433940000003</v>
      </c>
      <c r="H22" s="16">
        <v>0.91044323000000005</v>
      </c>
      <c r="I22" s="14">
        <v>0</v>
      </c>
      <c r="J22" s="16">
        <v>0</v>
      </c>
      <c r="K22" s="14" t="s">
        <v>582</v>
      </c>
      <c r="L22" s="16" t="s">
        <v>582</v>
      </c>
      <c r="M22" s="14">
        <v>0</v>
      </c>
      <c r="N22" s="16">
        <v>0</v>
      </c>
      <c r="O22" s="14">
        <v>6.0260029999999999E-2</v>
      </c>
      <c r="P22" s="16">
        <v>3.3342839999999999E-2</v>
      </c>
      <c r="Q22" s="14">
        <v>17.855001059999999</v>
      </c>
      <c r="R22" s="16">
        <v>0.7156536</v>
      </c>
    </row>
    <row r="23" spans="1:18" x14ac:dyDescent="0.25">
      <c r="A23" s="11" t="s">
        <v>493</v>
      </c>
      <c r="B23" s="13">
        <v>11583</v>
      </c>
      <c r="C23" s="14">
        <f>(210/B23*100)</f>
        <v>1.8130018130018128</v>
      </c>
      <c r="D23" s="15">
        <v>11373</v>
      </c>
      <c r="E23" s="14">
        <v>7.6702758700000002</v>
      </c>
      <c r="F23" s="16">
        <v>0.37753427000000001</v>
      </c>
      <c r="G23" s="14">
        <v>80.461802789999993</v>
      </c>
      <c r="H23" s="16">
        <v>0.73878485000000005</v>
      </c>
      <c r="I23" s="14">
        <v>0</v>
      </c>
      <c r="J23" s="16">
        <v>0</v>
      </c>
      <c r="K23" s="14" t="s">
        <v>582</v>
      </c>
      <c r="L23" s="16" t="s">
        <v>582</v>
      </c>
      <c r="M23" s="14">
        <v>0</v>
      </c>
      <c r="N23" s="16">
        <v>0</v>
      </c>
      <c r="O23" s="14">
        <v>0</v>
      </c>
      <c r="P23" s="16">
        <v>0</v>
      </c>
      <c r="Q23" s="14">
        <v>11.867921340000001</v>
      </c>
      <c r="R23" s="16">
        <v>0.62991638000000005</v>
      </c>
    </row>
    <row r="24" spans="1:18" x14ac:dyDescent="0.25">
      <c r="A24" s="11" t="s">
        <v>494</v>
      </c>
      <c r="B24" s="13">
        <v>6647</v>
      </c>
      <c r="C24" s="14">
        <f>(7/B24*100)</f>
        <v>0.10531066646607493</v>
      </c>
      <c r="D24" s="15">
        <v>6640</v>
      </c>
      <c r="E24" s="14">
        <v>23.297011850000001</v>
      </c>
      <c r="F24" s="16">
        <v>0.64425604999999997</v>
      </c>
      <c r="G24" s="14">
        <v>72.261906679999996</v>
      </c>
      <c r="H24" s="16">
        <v>0.66242208999999996</v>
      </c>
      <c r="I24" s="14">
        <v>0</v>
      </c>
      <c r="J24" s="16">
        <v>0</v>
      </c>
      <c r="K24" s="14" t="s">
        <v>582</v>
      </c>
      <c r="L24" s="16" t="s">
        <v>582</v>
      </c>
      <c r="M24" s="14">
        <v>0</v>
      </c>
      <c r="N24" s="16">
        <v>0</v>
      </c>
      <c r="O24" s="14">
        <v>0</v>
      </c>
      <c r="P24" s="16">
        <v>0</v>
      </c>
      <c r="Q24" s="14">
        <v>4.4410814700000003</v>
      </c>
      <c r="R24" s="16">
        <v>0.38917864000000002</v>
      </c>
    </row>
    <row r="25" spans="1:18" x14ac:dyDescent="0.25">
      <c r="A25" s="11" t="s">
        <v>495</v>
      </c>
      <c r="B25" s="13">
        <v>5581</v>
      </c>
      <c r="C25" s="14">
        <f>(24/B25*100)</f>
        <v>0.43003046049095145</v>
      </c>
      <c r="D25" s="15">
        <v>5557</v>
      </c>
      <c r="E25" s="14">
        <v>42.894058530000002</v>
      </c>
      <c r="F25" s="16">
        <v>1.36256271</v>
      </c>
      <c r="G25" s="14">
        <v>50.074587659999999</v>
      </c>
      <c r="H25" s="16">
        <v>1.37309452</v>
      </c>
      <c r="I25" s="14">
        <v>0</v>
      </c>
      <c r="J25" s="16">
        <v>0</v>
      </c>
      <c r="K25" s="14" t="s">
        <v>582</v>
      </c>
      <c r="L25" s="16" t="s">
        <v>582</v>
      </c>
      <c r="M25" s="14">
        <v>0</v>
      </c>
      <c r="N25" s="16">
        <v>0</v>
      </c>
      <c r="O25" s="14">
        <v>0</v>
      </c>
      <c r="P25" s="16">
        <v>0</v>
      </c>
      <c r="Q25" s="14">
        <v>7.0313538099999997</v>
      </c>
      <c r="R25" s="16">
        <v>0.39124962000000002</v>
      </c>
    </row>
    <row r="26" spans="1:18" x14ac:dyDescent="0.25">
      <c r="A26" s="11" t="s">
        <v>496</v>
      </c>
      <c r="B26" s="13">
        <v>4869</v>
      </c>
      <c r="C26" s="14">
        <f>(32/B26*100)</f>
        <v>0.65721914150749638</v>
      </c>
      <c r="D26" s="15">
        <v>4837</v>
      </c>
      <c r="E26" s="14">
        <v>36.563580299999998</v>
      </c>
      <c r="F26" s="16">
        <v>0.83136251999999999</v>
      </c>
      <c r="G26" s="14">
        <v>48.65136536</v>
      </c>
      <c r="H26" s="16">
        <v>0.89774542000000002</v>
      </c>
      <c r="I26" s="14">
        <v>0</v>
      </c>
      <c r="J26" s="16">
        <v>0</v>
      </c>
      <c r="K26" s="14" t="s">
        <v>582</v>
      </c>
      <c r="L26" s="16" t="s">
        <v>582</v>
      </c>
      <c r="M26" s="14">
        <v>0</v>
      </c>
      <c r="N26" s="16">
        <v>0</v>
      </c>
      <c r="O26" s="14">
        <v>0</v>
      </c>
      <c r="P26" s="16">
        <v>0</v>
      </c>
      <c r="Q26" s="14">
        <v>14.78505434</v>
      </c>
      <c r="R26" s="16">
        <v>0.56822395000000003</v>
      </c>
    </row>
    <row r="27" spans="1:18" x14ac:dyDescent="0.25">
      <c r="A27" s="11" t="s">
        <v>497</v>
      </c>
      <c r="B27" s="13">
        <v>5299</v>
      </c>
      <c r="C27" s="14">
        <f>(17/B27*100)</f>
        <v>0.32081524816003021</v>
      </c>
      <c r="D27" s="15">
        <v>5282</v>
      </c>
      <c r="E27" s="14">
        <v>22.919051410000002</v>
      </c>
      <c r="F27" s="16">
        <v>0.53106704999999998</v>
      </c>
      <c r="G27" s="14">
        <v>56.975175489999998</v>
      </c>
      <c r="H27" s="16">
        <v>0.64048994999999997</v>
      </c>
      <c r="I27" s="14">
        <v>0</v>
      </c>
      <c r="J27" s="16">
        <v>0</v>
      </c>
      <c r="K27" s="14" t="s">
        <v>582</v>
      </c>
      <c r="L27" s="16" t="s">
        <v>582</v>
      </c>
      <c r="M27" s="14">
        <v>0</v>
      </c>
      <c r="N27" s="16">
        <v>0</v>
      </c>
      <c r="O27" s="14">
        <v>0</v>
      </c>
      <c r="P27" s="16">
        <v>0</v>
      </c>
      <c r="Q27" s="14">
        <v>20.1057731</v>
      </c>
      <c r="R27" s="16">
        <v>0.52766654999999996</v>
      </c>
    </row>
    <row r="28" spans="1:18" x14ac:dyDescent="0.25">
      <c r="A28" s="11" t="s">
        <v>498</v>
      </c>
      <c r="B28" s="13">
        <v>7568</v>
      </c>
      <c r="C28" s="14">
        <f>(51/B28*100)</f>
        <v>0.67389006342494717</v>
      </c>
      <c r="D28" s="15">
        <v>7517</v>
      </c>
      <c r="E28" s="14">
        <v>12.79594921</v>
      </c>
      <c r="F28" s="16">
        <v>0.59727558000000003</v>
      </c>
      <c r="G28" s="14">
        <v>79.200561190000002</v>
      </c>
      <c r="H28" s="16">
        <v>0.74816547</v>
      </c>
      <c r="I28" s="14">
        <v>0</v>
      </c>
      <c r="J28" s="16">
        <v>0</v>
      </c>
      <c r="K28" s="14" t="s">
        <v>582</v>
      </c>
      <c r="L28" s="16" t="s">
        <v>582</v>
      </c>
      <c r="M28" s="14">
        <v>0</v>
      </c>
      <c r="N28" s="16">
        <v>0</v>
      </c>
      <c r="O28" s="14">
        <v>0</v>
      </c>
      <c r="P28" s="16">
        <v>0</v>
      </c>
      <c r="Q28" s="14">
        <v>8.0034896100000008</v>
      </c>
      <c r="R28" s="16">
        <v>0.39373435000000001</v>
      </c>
    </row>
    <row r="29" spans="1:18" x14ac:dyDescent="0.25">
      <c r="A29" s="11" t="s">
        <v>499</v>
      </c>
      <c r="B29" s="13">
        <v>5385</v>
      </c>
      <c r="C29" s="14">
        <f>(30/B29*100)</f>
        <v>0.55710306406685239</v>
      </c>
      <c r="D29" s="15">
        <v>5355</v>
      </c>
      <c r="E29" s="14">
        <v>36.940195869999997</v>
      </c>
      <c r="F29" s="16">
        <v>0.67850880000000002</v>
      </c>
      <c r="G29" s="14">
        <v>49.611170260000002</v>
      </c>
      <c r="H29" s="16">
        <v>0.75877766000000002</v>
      </c>
      <c r="I29" s="14">
        <v>0</v>
      </c>
      <c r="J29" s="16">
        <v>0</v>
      </c>
      <c r="K29" s="14" t="s">
        <v>582</v>
      </c>
      <c r="L29" s="16" t="s">
        <v>582</v>
      </c>
      <c r="M29" s="14">
        <v>0</v>
      </c>
      <c r="N29" s="16">
        <v>0</v>
      </c>
      <c r="O29" s="14">
        <v>0</v>
      </c>
      <c r="P29" s="16">
        <v>0</v>
      </c>
      <c r="Q29" s="14">
        <v>13.448633859999999</v>
      </c>
      <c r="R29" s="16">
        <v>0.57908904999999999</v>
      </c>
    </row>
    <row r="30" spans="1:18" x14ac:dyDescent="0.25">
      <c r="A30" s="11" t="s">
        <v>500</v>
      </c>
      <c r="B30" s="13">
        <v>4520</v>
      </c>
      <c r="C30" s="14">
        <f>(96/B30*100)</f>
        <v>2.1238938053097343</v>
      </c>
      <c r="D30" s="15">
        <v>4424</v>
      </c>
      <c r="E30" s="14">
        <v>22.30358687</v>
      </c>
      <c r="F30" s="16">
        <v>0.7532181</v>
      </c>
      <c r="G30" s="14">
        <v>53.739771859999998</v>
      </c>
      <c r="H30" s="16">
        <v>0.90536534000000002</v>
      </c>
      <c r="I30" s="14">
        <v>0</v>
      </c>
      <c r="J30" s="16">
        <v>0</v>
      </c>
      <c r="K30" s="14" t="s">
        <v>582</v>
      </c>
      <c r="L30" s="16" t="s">
        <v>582</v>
      </c>
      <c r="M30" s="14">
        <v>0</v>
      </c>
      <c r="N30" s="16">
        <v>0</v>
      </c>
      <c r="O30" s="14">
        <v>0</v>
      </c>
      <c r="P30" s="16">
        <v>0</v>
      </c>
      <c r="Q30" s="14">
        <v>23.956641269999999</v>
      </c>
      <c r="R30" s="16">
        <v>0.83145707000000002</v>
      </c>
    </row>
    <row r="31" spans="1:18" x14ac:dyDescent="0.25">
      <c r="A31" s="11" t="s">
        <v>501</v>
      </c>
      <c r="B31" s="13">
        <v>5456</v>
      </c>
      <c r="C31" s="14">
        <f>(125/B31*100)</f>
        <v>2.2910557184750733</v>
      </c>
      <c r="D31" s="15">
        <v>5331</v>
      </c>
      <c r="E31" s="14">
        <v>48.906524849999997</v>
      </c>
      <c r="F31" s="16">
        <v>0.90865043000000001</v>
      </c>
      <c r="G31" s="14">
        <v>34.626436339999998</v>
      </c>
      <c r="H31" s="16">
        <v>0.82689069000000004</v>
      </c>
      <c r="I31" s="14">
        <v>0</v>
      </c>
      <c r="J31" s="16">
        <v>0</v>
      </c>
      <c r="K31" s="14" t="s">
        <v>582</v>
      </c>
      <c r="L31" s="16" t="s">
        <v>582</v>
      </c>
      <c r="M31" s="14">
        <v>0</v>
      </c>
      <c r="N31" s="16">
        <v>0</v>
      </c>
      <c r="O31" s="14">
        <v>0</v>
      </c>
      <c r="P31" s="16">
        <v>0</v>
      </c>
      <c r="Q31" s="14">
        <v>16.467038809999998</v>
      </c>
      <c r="R31" s="16">
        <v>0.63158183000000001</v>
      </c>
    </row>
    <row r="32" spans="1:18" x14ac:dyDescent="0.25">
      <c r="A32" s="11" t="s">
        <v>502</v>
      </c>
      <c r="B32" s="13">
        <v>4478</v>
      </c>
      <c r="C32" s="14">
        <f>(5/B32*100)</f>
        <v>0.11165698972755694</v>
      </c>
      <c r="D32" s="15">
        <v>4473</v>
      </c>
      <c r="E32" s="14">
        <v>0</v>
      </c>
      <c r="F32" s="16">
        <v>0</v>
      </c>
      <c r="G32" s="14">
        <v>97.902462510000007</v>
      </c>
      <c r="H32" s="16">
        <v>0.19878881000000001</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15.760227840000001</v>
      </c>
      <c r="F33" s="16">
        <v>0.70675242000000005</v>
      </c>
      <c r="G33" s="14">
        <v>74.088293160000006</v>
      </c>
      <c r="H33" s="16">
        <v>0.78622771000000002</v>
      </c>
      <c r="I33" s="14">
        <v>0</v>
      </c>
      <c r="J33" s="16">
        <v>0</v>
      </c>
      <c r="K33" s="14" t="s">
        <v>582</v>
      </c>
      <c r="L33" s="16" t="s">
        <v>582</v>
      </c>
      <c r="M33" s="14">
        <v>0</v>
      </c>
      <c r="N33" s="16">
        <v>0</v>
      </c>
      <c r="O33" s="14">
        <v>0</v>
      </c>
      <c r="P33" s="16">
        <v>0</v>
      </c>
      <c r="Q33" s="14">
        <v>10.151479</v>
      </c>
      <c r="R33" s="16">
        <v>0.47363606000000003</v>
      </c>
    </row>
    <row r="34" spans="1:18" x14ac:dyDescent="0.25">
      <c r="A34" s="11" t="s">
        <v>504</v>
      </c>
      <c r="B34" s="13">
        <v>6350</v>
      </c>
      <c r="C34" s="14">
        <f>(65/B34*100)</f>
        <v>1.0236220472440944</v>
      </c>
      <c r="D34" s="15">
        <v>6285</v>
      </c>
      <c r="E34" s="14">
        <v>18.02898759</v>
      </c>
      <c r="F34" s="16">
        <v>0.63890334000000004</v>
      </c>
      <c r="G34" s="14">
        <v>69.397666259999994</v>
      </c>
      <c r="H34" s="16">
        <v>0.81024954999999999</v>
      </c>
      <c r="I34" s="14">
        <v>0</v>
      </c>
      <c r="J34" s="16">
        <v>0</v>
      </c>
      <c r="K34" s="14" t="s">
        <v>582</v>
      </c>
      <c r="L34" s="16" t="s">
        <v>582</v>
      </c>
      <c r="M34" s="14">
        <v>0</v>
      </c>
      <c r="N34" s="16">
        <v>0</v>
      </c>
      <c r="O34" s="14">
        <v>0</v>
      </c>
      <c r="P34" s="16">
        <v>0</v>
      </c>
      <c r="Q34" s="14">
        <v>12.573346150000001</v>
      </c>
      <c r="R34" s="16">
        <v>0.59799427000000005</v>
      </c>
    </row>
    <row r="35" spans="1:18" x14ac:dyDescent="0.25">
      <c r="A35" s="11" t="s">
        <v>505</v>
      </c>
      <c r="B35" s="13">
        <v>6406</v>
      </c>
      <c r="C35" s="14">
        <f>(36/B35*100)</f>
        <v>0.56197315017171401</v>
      </c>
      <c r="D35" s="15">
        <v>6370</v>
      </c>
      <c r="E35" s="14">
        <v>29.742777719999999</v>
      </c>
      <c r="F35" s="16">
        <v>0.72310200999999996</v>
      </c>
      <c r="G35" s="14">
        <v>59.952987710000002</v>
      </c>
      <c r="H35" s="16">
        <v>0.74561745000000001</v>
      </c>
      <c r="I35" s="14">
        <v>0</v>
      </c>
      <c r="J35" s="16">
        <v>0</v>
      </c>
      <c r="K35" s="14" t="s">
        <v>582</v>
      </c>
      <c r="L35" s="16" t="s">
        <v>582</v>
      </c>
      <c r="M35" s="14">
        <v>0</v>
      </c>
      <c r="N35" s="16">
        <v>0</v>
      </c>
      <c r="O35" s="14">
        <v>0</v>
      </c>
      <c r="P35" s="16">
        <v>0</v>
      </c>
      <c r="Q35" s="14">
        <v>10.30423457</v>
      </c>
      <c r="R35" s="16">
        <v>0.52955010999999996</v>
      </c>
    </row>
    <row r="36" spans="1:18" x14ac:dyDescent="0.25">
      <c r="A36" s="11" t="s">
        <v>506</v>
      </c>
      <c r="B36" s="13">
        <v>6736</v>
      </c>
      <c r="C36" s="14">
        <f>(26/B36*100)</f>
        <v>0.38598574821852732</v>
      </c>
      <c r="D36" s="15">
        <v>6710</v>
      </c>
      <c r="E36" s="14">
        <v>16.720581769999999</v>
      </c>
      <c r="F36" s="16">
        <v>0.55867462999999995</v>
      </c>
      <c r="G36" s="14">
        <v>69.046180660000005</v>
      </c>
      <c r="H36" s="16">
        <v>0.65627767000000004</v>
      </c>
      <c r="I36" s="14">
        <v>0</v>
      </c>
      <c r="J36" s="16">
        <v>0</v>
      </c>
      <c r="K36" s="14" t="s">
        <v>582</v>
      </c>
      <c r="L36" s="16" t="s">
        <v>582</v>
      </c>
      <c r="M36" s="14">
        <v>0</v>
      </c>
      <c r="N36" s="16">
        <v>0</v>
      </c>
      <c r="O36" s="14">
        <v>0</v>
      </c>
      <c r="P36" s="16">
        <v>0</v>
      </c>
      <c r="Q36" s="14">
        <v>14.23323757</v>
      </c>
      <c r="R36" s="16">
        <v>0.59906669999999995</v>
      </c>
    </row>
    <row r="37" spans="1:18" x14ac:dyDescent="0.25">
      <c r="A37" s="11" t="s">
        <v>507</v>
      </c>
      <c r="B37" s="13">
        <v>5458</v>
      </c>
      <c r="C37" s="14">
        <f>(62/B37*100)</f>
        <v>1.1359472334188347</v>
      </c>
      <c r="D37" s="15">
        <v>5396</v>
      </c>
      <c r="E37" s="14">
        <v>32.540050989999997</v>
      </c>
      <c r="F37" s="16">
        <v>0.70736507000000004</v>
      </c>
      <c r="G37" s="14">
        <v>47.278155069999997</v>
      </c>
      <c r="H37" s="16">
        <v>0.84699469999999999</v>
      </c>
      <c r="I37" s="14">
        <v>0</v>
      </c>
      <c r="J37" s="16">
        <v>0</v>
      </c>
      <c r="K37" s="14" t="s">
        <v>582</v>
      </c>
      <c r="L37" s="16" t="s">
        <v>582</v>
      </c>
      <c r="M37" s="14">
        <v>0</v>
      </c>
      <c r="N37" s="16">
        <v>0</v>
      </c>
      <c r="O37" s="14">
        <v>0</v>
      </c>
      <c r="P37" s="16">
        <v>0</v>
      </c>
      <c r="Q37" s="14">
        <v>20.181793949999999</v>
      </c>
      <c r="R37" s="16">
        <v>0.79543006000000005</v>
      </c>
    </row>
    <row r="38" spans="1:18" x14ac:dyDescent="0.25">
      <c r="A38" s="11" t="s">
        <v>508</v>
      </c>
      <c r="B38" s="13">
        <v>5860</v>
      </c>
      <c r="C38" s="14">
        <f>(16/B38*100)</f>
        <v>0.27303754266211605</v>
      </c>
      <c r="D38" s="15">
        <v>5844</v>
      </c>
      <c r="E38" s="14">
        <v>29.2745675</v>
      </c>
      <c r="F38" s="16">
        <v>0.79138196999999999</v>
      </c>
      <c r="G38" s="14">
        <v>57.92726115</v>
      </c>
      <c r="H38" s="16">
        <v>0.90045233000000002</v>
      </c>
      <c r="I38" s="14">
        <v>0</v>
      </c>
      <c r="J38" s="16">
        <v>0</v>
      </c>
      <c r="K38" s="14" t="s">
        <v>582</v>
      </c>
      <c r="L38" s="16" t="s">
        <v>582</v>
      </c>
      <c r="M38" s="14">
        <v>0</v>
      </c>
      <c r="N38" s="16">
        <v>0</v>
      </c>
      <c r="O38" s="14">
        <v>0</v>
      </c>
      <c r="P38" s="16">
        <v>0</v>
      </c>
      <c r="Q38" s="14">
        <v>12.79817136</v>
      </c>
      <c r="R38" s="16">
        <v>0.60549896000000003</v>
      </c>
    </row>
    <row r="39" spans="1:18" x14ac:dyDescent="0.25">
      <c r="A39" s="11" t="s">
        <v>509</v>
      </c>
      <c r="B39" s="13">
        <v>5895</v>
      </c>
      <c r="C39" s="14">
        <f>(30/B39*100)</f>
        <v>0.5089058524173028</v>
      </c>
      <c r="D39" s="15">
        <v>5865</v>
      </c>
      <c r="E39" s="14">
        <v>12.38222202</v>
      </c>
      <c r="F39" s="16">
        <v>0.68070297999999996</v>
      </c>
      <c r="G39" s="14">
        <v>80.758606029999996</v>
      </c>
      <c r="H39" s="16">
        <v>1.05059283</v>
      </c>
      <c r="I39" s="14">
        <v>0</v>
      </c>
      <c r="J39" s="16">
        <v>0</v>
      </c>
      <c r="K39" s="14" t="s">
        <v>582</v>
      </c>
      <c r="L39" s="16" t="s">
        <v>582</v>
      </c>
      <c r="M39" s="14">
        <v>0</v>
      </c>
      <c r="N39" s="16">
        <v>0</v>
      </c>
      <c r="O39" s="14">
        <v>0</v>
      </c>
      <c r="P39" s="16">
        <v>0</v>
      </c>
      <c r="Q39" s="14">
        <v>6.8591719500000004</v>
      </c>
      <c r="R39" s="16">
        <v>0.71882469000000004</v>
      </c>
    </row>
    <row r="40" spans="1:18" x14ac:dyDescent="0.25">
      <c r="A40" s="11" t="s">
        <v>510</v>
      </c>
      <c r="B40" s="13">
        <v>14157</v>
      </c>
      <c r="C40" s="14">
        <f>(258/B40*100)</f>
        <v>1.8224200042381862</v>
      </c>
      <c r="D40" s="15">
        <v>13899</v>
      </c>
      <c r="E40" s="14">
        <v>30.653438940000001</v>
      </c>
      <c r="F40" s="16">
        <v>0.78742175999999997</v>
      </c>
      <c r="G40" s="14">
        <v>44.96950159</v>
      </c>
      <c r="H40" s="16">
        <v>0.84107328999999997</v>
      </c>
      <c r="I40" s="14">
        <v>0</v>
      </c>
      <c r="J40" s="16">
        <v>0</v>
      </c>
      <c r="K40" s="14" t="s">
        <v>582</v>
      </c>
      <c r="L40" s="16" t="s">
        <v>582</v>
      </c>
      <c r="M40" s="14">
        <v>0</v>
      </c>
      <c r="N40" s="16">
        <v>0</v>
      </c>
      <c r="O40" s="14">
        <v>0</v>
      </c>
      <c r="P40" s="16">
        <v>0</v>
      </c>
      <c r="Q40" s="14">
        <v>24.377059469999999</v>
      </c>
      <c r="R40" s="16">
        <v>0.78525774000000004</v>
      </c>
    </row>
    <row r="41" spans="1:18" x14ac:dyDescent="0.25">
      <c r="A41" s="11" t="s">
        <v>511</v>
      </c>
      <c r="B41" s="13">
        <v>5712</v>
      </c>
      <c r="C41" s="14">
        <f>(40/B41*100)</f>
        <v>0.70028011204481799</v>
      </c>
      <c r="D41" s="15">
        <v>5672</v>
      </c>
      <c r="E41" s="14">
        <v>29.310787650000002</v>
      </c>
      <c r="F41" s="16">
        <v>0.81267571000000005</v>
      </c>
      <c r="G41" s="14">
        <v>57.113530760000003</v>
      </c>
      <c r="H41" s="16">
        <v>0.95991937999999999</v>
      </c>
      <c r="I41" s="14">
        <v>0</v>
      </c>
      <c r="J41" s="16">
        <v>0</v>
      </c>
      <c r="K41" s="14" t="s">
        <v>582</v>
      </c>
      <c r="L41" s="16" t="s">
        <v>582</v>
      </c>
      <c r="M41" s="14">
        <v>0</v>
      </c>
      <c r="N41" s="16">
        <v>0</v>
      </c>
      <c r="O41" s="14">
        <v>0</v>
      </c>
      <c r="P41" s="16">
        <v>0</v>
      </c>
      <c r="Q41" s="14">
        <v>13.57568159</v>
      </c>
      <c r="R41" s="16">
        <v>0.56340075000000001</v>
      </c>
    </row>
    <row r="42" spans="1:18" x14ac:dyDescent="0.25">
      <c r="A42" s="11" t="s">
        <v>512</v>
      </c>
      <c r="B42" s="13">
        <f>IF(COUNT(B7:B41) &gt; 0, AVERAGE(B7:B41), "\u2014")</f>
        <v>7103.4285714285716</v>
      </c>
      <c r="C42" s="14">
        <f>IF(COUNT(C7:C41) &gt; 0, AVERAGE(C7:C41), "—")</f>
        <v>1.2661064356301615</v>
      </c>
      <c r="D42" s="15">
        <f>IF(COUNT(D7:D41) &gt; 0, AVERAGE(D7:D41), "—")</f>
        <v>7003.8571428571431</v>
      </c>
      <c r="E42" s="14">
        <f>IF(COUNT(E7:E41) &gt; 0, AVERAGE(E7:E41), "—")</f>
        <v>23.577222094571429</v>
      </c>
      <c r="F42" s="16">
        <f>IF(COUNT(F7:F41) &gt; 0, SQRT(SUMSQ(F7:F41)/(COUNT(F7:F41)*COUNT(F7:F41)) ), "—")</f>
        <v>0.11512446004596778</v>
      </c>
      <c r="G42" s="14">
        <f>IF(COUNT(G7:G41) &gt; 0, AVERAGE(G7:G41), "—")</f>
        <v>61.311472817428566</v>
      </c>
      <c r="H42" s="16">
        <f>IF(COUNT(H7:H41) &gt; 0, SQRT(SUMSQ(H7:H41)/(COUNT(H7:H41)*COUNT(H7:H41)) ), "—")</f>
        <v>0.13736109394323334</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1.7217151428571427E-3</v>
      </c>
      <c r="P42" s="16">
        <f>IF(COUNT(P7:P41) &gt; 0, SQRT(SUMSQ(P7:P41)/(COUNT(P7:P41)*COUNT(P7:P41)) ), "—")</f>
        <v>9.5265257142857136E-4</v>
      </c>
      <c r="Q42" s="14">
        <f>IF(COUNT(Q7:Q41) &gt; 0, AVERAGE(Q7:Q41), "—")</f>
        <v>15.109583372857145</v>
      </c>
      <c r="R42" s="16">
        <f>IF(COUNT(R7:R41) &gt; 0, SQRT(SUMSQ(R7:R41)/(COUNT(R7:R41)*COUNT(R7:R41)) ), "—")</f>
        <v>0.10498547426432076</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8.7213895899999994</v>
      </c>
      <c r="F45" s="16">
        <v>0.84549061000000003</v>
      </c>
      <c r="G45" s="14">
        <v>48.044543679999997</v>
      </c>
      <c r="H45" s="16">
        <v>1.1971625699999999</v>
      </c>
      <c r="I45" s="14">
        <v>0</v>
      </c>
      <c r="J45" s="16">
        <v>0</v>
      </c>
      <c r="K45" s="14" t="s">
        <v>582</v>
      </c>
      <c r="L45" s="16" t="s">
        <v>582</v>
      </c>
      <c r="M45" s="14">
        <v>6.8152409999999997E-2</v>
      </c>
      <c r="N45" s="16">
        <v>3.5324269999999998E-2</v>
      </c>
      <c r="O45" s="14">
        <v>0.42385694000000002</v>
      </c>
      <c r="P45" s="16">
        <v>9.8328830000000006E-2</v>
      </c>
      <c r="Q45" s="14">
        <v>42.742057379999999</v>
      </c>
      <c r="R45" s="16">
        <v>1.1974821</v>
      </c>
    </row>
    <row r="46" spans="1:18" x14ac:dyDescent="0.25">
      <c r="A46" s="11" t="s">
        <v>516</v>
      </c>
      <c r="B46" s="13">
        <v>23141</v>
      </c>
      <c r="C46" s="14">
        <f>(1130/B46*100)</f>
        <v>4.8831079037206688</v>
      </c>
      <c r="D46" s="15">
        <v>22011</v>
      </c>
      <c r="E46" s="14">
        <v>6.0428899600000001</v>
      </c>
      <c r="F46" s="16">
        <v>0.23575565000000001</v>
      </c>
      <c r="G46" s="14">
        <v>73.955162310000006</v>
      </c>
      <c r="H46" s="16">
        <v>0.51275727000000004</v>
      </c>
      <c r="I46" s="14">
        <v>0</v>
      </c>
      <c r="J46" s="16">
        <v>0</v>
      </c>
      <c r="K46" s="14" t="s">
        <v>582</v>
      </c>
      <c r="L46" s="16" t="s">
        <v>582</v>
      </c>
      <c r="M46" s="14">
        <v>0</v>
      </c>
      <c r="N46" s="16">
        <v>0</v>
      </c>
      <c r="O46" s="14">
        <v>0</v>
      </c>
      <c r="P46" s="16">
        <v>0</v>
      </c>
      <c r="Q46" s="14">
        <v>20.001947730000001</v>
      </c>
      <c r="R46" s="16">
        <v>0.49612086</v>
      </c>
    </row>
    <row r="47" spans="1:18" x14ac:dyDescent="0.25">
      <c r="A47" s="11" t="s">
        <v>517</v>
      </c>
      <c r="B47" s="13">
        <v>5928</v>
      </c>
      <c r="C47" s="14">
        <f>(70/B47*100)</f>
        <v>1.1808367071524968</v>
      </c>
      <c r="D47" s="15">
        <v>5858</v>
      </c>
      <c r="E47" s="14">
        <v>16.88023205</v>
      </c>
      <c r="F47" s="16">
        <v>0.66076520999999999</v>
      </c>
      <c r="G47" s="14">
        <v>63.059292919999997</v>
      </c>
      <c r="H47" s="16">
        <v>0.87618616000000005</v>
      </c>
      <c r="I47" s="14">
        <v>0</v>
      </c>
      <c r="J47" s="16">
        <v>0</v>
      </c>
      <c r="K47" s="14" t="s">
        <v>582</v>
      </c>
      <c r="L47" s="16" t="s">
        <v>582</v>
      </c>
      <c r="M47" s="14">
        <v>0</v>
      </c>
      <c r="N47" s="16">
        <v>0</v>
      </c>
      <c r="O47" s="14">
        <v>0</v>
      </c>
      <c r="P47" s="16">
        <v>0</v>
      </c>
      <c r="Q47" s="14">
        <v>20.060475019999998</v>
      </c>
      <c r="R47" s="16">
        <v>0.85808013000000005</v>
      </c>
    </row>
    <row r="48" spans="1:18" x14ac:dyDescent="0.25">
      <c r="A48" s="11" t="s">
        <v>518</v>
      </c>
      <c r="B48" s="13">
        <v>9841</v>
      </c>
      <c r="C48" s="14">
        <f>(7/B48*100)</f>
        <v>7.1130982623717101E-2</v>
      </c>
      <c r="D48" s="15">
        <v>9834</v>
      </c>
      <c r="E48" s="14">
        <v>10.16221979</v>
      </c>
      <c r="F48" s="16">
        <v>0.80117959000000005</v>
      </c>
      <c r="G48" s="14">
        <v>85.659511219999999</v>
      </c>
      <c r="H48" s="16">
        <v>0.97826738000000002</v>
      </c>
      <c r="I48" s="14">
        <v>0</v>
      </c>
      <c r="J48" s="16">
        <v>0</v>
      </c>
      <c r="K48" s="14" t="s">
        <v>582</v>
      </c>
      <c r="L48" s="16" t="s">
        <v>582</v>
      </c>
      <c r="M48" s="14">
        <v>0</v>
      </c>
      <c r="N48" s="16">
        <v>0</v>
      </c>
      <c r="O48" s="14">
        <v>0</v>
      </c>
      <c r="P48" s="16">
        <v>0</v>
      </c>
      <c r="Q48" s="14">
        <v>4.1782689900000003</v>
      </c>
      <c r="R48" s="16">
        <v>0.55626463000000004</v>
      </c>
    </row>
    <row r="49" spans="1:18" x14ac:dyDescent="0.25">
      <c r="A49" s="11" t="s">
        <v>519</v>
      </c>
      <c r="B49" s="13">
        <v>6349</v>
      </c>
      <c r="C49" s="14">
        <f>(56/B49*100)</f>
        <v>0.88202866593164275</v>
      </c>
      <c r="D49" s="15">
        <v>6293</v>
      </c>
      <c r="E49" s="14">
        <v>20.933097069999999</v>
      </c>
      <c r="F49" s="16">
        <v>0.81524412999999996</v>
      </c>
      <c r="G49" s="14">
        <v>68.677882370000006</v>
      </c>
      <c r="H49" s="16">
        <v>0.94785817000000006</v>
      </c>
      <c r="I49" s="14">
        <v>0</v>
      </c>
      <c r="J49" s="16">
        <v>0</v>
      </c>
      <c r="K49" s="14" t="s">
        <v>582</v>
      </c>
      <c r="L49" s="16" t="s">
        <v>582</v>
      </c>
      <c r="M49" s="14">
        <v>1.933615E-2</v>
      </c>
      <c r="N49" s="16">
        <v>1.9286970000000001E-2</v>
      </c>
      <c r="O49" s="14">
        <v>2.3273660000000002E-2</v>
      </c>
      <c r="P49" s="16">
        <v>2.1302080000000001E-2</v>
      </c>
      <c r="Q49" s="14">
        <v>10.34641075</v>
      </c>
      <c r="R49" s="16">
        <v>0.67035244000000005</v>
      </c>
    </row>
    <row r="50" spans="1:18" x14ac:dyDescent="0.25">
      <c r="A50" s="11" t="s">
        <v>520</v>
      </c>
      <c r="B50" s="13">
        <v>11795</v>
      </c>
      <c r="C50" s="14">
        <f>(218/B50*100)</f>
        <v>1.8482407799915217</v>
      </c>
      <c r="D50" s="15">
        <v>11577</v>
      </c>
      <c r="E50" s="14">
        <v>30.69569903</v>
      </c>
      <c r="F50" s="16">
        <v>0.78888477000000001</v>
      </c>
      <c r="G50" s="14">
        <v>61.704388790000003</v>
      </c>
      <c r="H50" s="16">
        <v>0.87831568999999998</v>
      </c>
      <c r="I50" s="14">
        <v>0</v>
      </c>
      <c r="J50" s="16">
        <v>0</v>
      </c>
      <c r="K50" s="14" t="s">
        <v>582</v>
      </c>
      <c r="L50" s="16" t="s">
        <v>582</v>
      </c>
      <c r="M50" s="14">
        <v>0</v>
      </c>
      <c r="N50" s="16">
        <v>0</v>
      </c>
      <c r="O50" s="14">
        <v>0</v>
      </c>
      <c r="P50" s="16">
        <v>0</v>
      </c>
      <c r="Q50" s="14">
        <v>7.5999121799999996</v>
      </c>
      <c r="R50" s="16">
        <v>0.40017786999999999</v>
      </c>
    </row>
    <row r="51" spans="1:18" x14ac:dyDescent="0.25">
      <c r="A51" s="11" t="s">
        <v>521</v>
      </c>
      <c r="B51" s="13">
        <v>6866</v>
      </c>
      <c r="C51" s="14">
        <f>(116/B51*100)</f>
        <v>1.6894844159627147</v>
      </c>
      <c r="D51" s="15">
        <v>6750</v>
      </c>
      <c r="E51" s="14">
        <v>23.21459316</v>
      </c>
      <c r="F51" s="16">
        <v>0.72074203000000003</v>
      </c>
      <c r="G51" s="14">
        <v>58.920011080000002</v>
      </c>
      <c r="H51" s="16">
        <v>0.75300071999999996</v>
      </c>
      <c r="I51" s="14">
        <v>0</v>
      </c>
      <c r="J51" s="16">
        <v>0</v>
      </c>
      <c r="K51" s="14" t="s">
        <v>582</v>
      </c>
      <c r="L51" s="16" t="s">
        <v>582</v>
      </c>
      <c r="M51" s="14">
        <v>0</v>
      </c>
      <c r="N51" s="16">
        <v>0</v>
      </c>
      <c r="O51" s="14">
        <v>0</v>
      </c>
      <c r="P51" s="16">
        <v>0</v>
      </c>
      <c r="Q51" s="14">
        <v>17.865395759999998</v>
      </c>
      <c r="R51" s="16">
        <v>0.60236577000000002</v>
      </c>
    </row>
    <row r="52" spans="1:18" x14ac:dyDescent="0.25">
      <c r="A52" s="11" t="s">
        <v>522</v>
      </c>
      <c r="B52" s="13">
        <v>5809</v>
      </c>
      <c r="C52" s="14">
        <f>(70/B52*100)</f>
        <v>1.2050266827336891</v>
      </c>
      <c r="D52" s="15">
        <v>5739</v>
      </c>
      <c r="E52" s="14">
        <v>23.221739379999999</v>
      </c>
      <c r="F52" s="16">
        <v>0.64488354000000003</v>
      </c>
      <c r="G52" s="14">
        <v>64.560605170000002</v>
      </c>
      <c r="H52" s="16">
        <v>0.80834543000000003</v>
      </c>
      <c r="I52" s="14">
        <v>0</v>
      </c>
      <c r="J52" s="16">
        <v>0</v>
      </c>
      <c r="K52" s="14" t="s">
        <v>582</v>
      </c>
      <c r="L52" s="16" t="s">
        <v>582</v>
      </c>
      <c r="M52" s="14">
        <v>0</v>
      </c>
      <c r="N52" s="16">
        <v>0</v>
      </c>
      <c r="O52" s="14">
        <v>0</v>
      </c>
      <c r="P52" s="16">
        <v>0</v>
      </c>
      <c r="Q52" s="14">
        <v>12.217655450000001</v>
      </c>
      <c r="R52" s="16">
        <v>0.51760088999999998</v>
      </c>
    </row>
    <row r="53" spans="1:18" x14ac:dyDescent="0.25">
      <c r="A53" s="11" t="s">
        <v>523</v>
      </c>
      <c r="B53" s="13">
        <v>5571</v>
      </c>
      <c r="C53" s="14">
        <f>(84/B53*100)</f>
        <v>1.5078082929456111</v>
      </c>
      <c r="D53" s="15">
        <v>5487</v>
      </c>
      <c r="E53" s="14">
        <v>11.16938893</v>
      </c>
      <c r="F53" s="16">
        <v>0.47408065999999999</v>
      </c>
      <c r="G53" s="14">
        <v>69.356149490000007</v>
      </c>
      <c r="H53" s="16">
        <v>0.60706254999999998</v>
      </c>
      <c r="I53" s="14">
        <v>0</v>
      </c>
      <c r="J53" s="16">
        <v>0</v>
      </c>
      <c r="K53" s="14" t="s">
        <v>582</v>
      </c>
      <c r="L53" s="16" t="s">
        <v>582</v>
      </c>
      <c r="M53" s="14">
        <v>0</v>
      </c>
      <c r="N53" s="16">
        <v>0</v>
      </c>
      <c r="O53" s="14">
        <v>0</v>
      </c>
      <c r="P53" s="16">
        <v>0</v>
      </c>
      <c r="Q53" s="14">
        <v>19.47446158</v>
      </c>
      <c r="R53" s="16">
        <v>0.48680605999999998</v>
      </c>
    </row>
    <row r="54" spans="1:18" x14ac:dyDescent="0.25">
      <c r="A54" s="11" t="s">
        <v>524</v>
      </c>
      <c r="B54" s="13">
        <v>4740</v>
      </c>
      <c r="C54" s="14">
        <f>(38/B54*100)</f>
        <v>0.80168776371308015</v>
      </c>
      <c r="D54" s="15">
        <v>4702</v>
      </c>
      <c r="E54" s="14">
        <v>11.41841934</v>
      </c>
      <c r="F54" s="16">
        <v>0.58965940999999999</v>
      </c>
      <c r="G54" s="14">
        <v>57.750126350000002</v>
      </c>
      <c r="H54" s="16">
        <v>1.06807049</v>
      </c>
      <c r="I54" s="14">
        <v>0</v>
      </c>
      <c r="J54" s="16">
        <v>0</v>
      </c>
      <c r="K54" s="14" t="s">
        <v>582</v>
      </c>
      <c r="L54" s="16" t="s">
        <v>582</v>
      </c>
      <c r="M54" s="14">
        <v>0</v>
      </c>
      <c r="N54" s="16">
        <v>0</v>
      </c>
      <c r="O54" s="14">
        <v>0</v>
      </c>
      <c r="P54" s="16">
        <v>0</v>
      </c>
      <c r="Q54" s="14">
        <v>30.831454310000002</v>
      </c>
      <c r="R54" s="16">
        <v>0.98359445999999995</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(76/B56*100)</f>
        <v>1.4181750326553462</v>
      </c>
      <c r="D56" s="15">
        <v>5283</v>
      </c>
      <c r="E56" s="14">
        <v>9.3268183800000006</v>
      </c>
      <c r="F56" s="16">
        <v>0.58923228000000005</v>
      </c>
      <c r="G56" s="14">
        <v>85.189869380000005</v>
      </c>
      <c r="H56" s="16">
        <v>0.75459584000000002</v>
      </c>
      <c r="I56" s="14">
        <v>0</v>
      </c>
      <c r="J56" s="16">
        <v>0</v>
      </c>
      <c r="K56" s="14" t="s">
        <v>582</v>
      </c>
      <c r="L56" s="16" t="s">
        <v>582</v>
      </c>
      <c r="M56" s="14">
        <v>0</v>
      </c>
      <c r="N56" s="16">
        <v>0</v>
      </c>
      <c r="O56" s="14">
        <v>0</v>
      </c>
      <c r="P56" s="16">
        <v>0</v>
      </c>
      <c r="Q56" s="14">
        <v>5.48331225</v>
      </c>
      <c r="R56" s="16">
        <v>0.40080044999999997</v>
      </c>
    </row>
    <row r="57" spans="1:18" x14ac:dyDescent="0.25">
      <c r="A57" s="11" t="s">
        <v>527</v>
      </c>
      <c r="B57" s="13">
        <v>6513</v>
      </c>
      <c r="C57" s="14">
        <f>(0/B57*100)</f>
        <v>0</v>
      </c>
      <c r="D57" s="15">
        <v>6513</v>
      </c>
      <c r="E57" s="14">
        <v>1.55523726</v>
      </c>
      <c r="F57" s="16">
        <v>0.18500084999999999</v>
      </c>
      <c r="G57" s="14">
        <v>82.372975850000003</v>
      </c>
      <c r="H57" s="16">
        <v>1.2864335200000001</v>
      </c>
      <c r="I57" s="14">
        <v>0</v>
      </c>
      <c r="J57" s="16">
        <v>0</v>
      </c>
      <c r="K57" s="14" t="s">
        <v>582</v>
      </c>
      <c r="L57" s="16" t="s">
        <v>582</v>
      </c>
      <c r="M57" s="14">
        <v>0</v>
      </c>
      <c r="N57" s="16">
        <v>0</v>
      </c>
      <c r="O57" s="14">
        <v>3.8769329999999998E-2</v>
      </c>
      <c r="P57" s="16">
        <v>2.746117E-2</v>
      </c>
      <c r="Q57" s="14">
        <v>16.033017560000001</v>
      </c>
      <c r="R57" s="16">
        <v>1.30643237</v>
      </c>
    </row>
    <row r="58" spans="1:18" x14ac:dyDescent="0.25">
      <c r="A58" s="11" t="s">
        <v>528</v>
      </c>
      <c r="B58" s="13">
        <v>7267</v>
      </c>
      <c r="C58" s="14">
        <f>(10/B58*100)</f>
        <v>0.13760836658868861</v>
      </c>
      <c r="D58" s="15">
        <v>7257</v>
      </c>
      <c r="E58" s="14">
        <v>22.56624995</v>
      </c>
      <c r="F58" s="16">
        <v>0.76970340000000004</v>
      </c>
      <c r="G58" s="14">
        <v>59.305293429999999</v>
      </c>
      <c r="H58" s="16">
        <v>1.06822108</v>
      </c>
      <c r="I58" s="14">
        <v>0</v>
      </c>
      <c r="J58" s="16">
        <v>0</v>
      </c>
      <c r="K58" s="14" t="s">
        <v>582</v>
      </c>
      <c r="L58" s="16" t="s">
        <v>582</v>
      </c>
      <c r="M58" s="14">
        <v>2.3349979999999999E-2</v>
      </c>
      <c r="N58" s="16">
        <v>1.8236949999999998E-2</v>
      </c>
      <c r="O58" s="14">
        <v>0.61002476000000005</v>
      </c>
      <c r="P58" s="16">
        <v>0.12908745999999999</v>
      </c>
      <c r="Q58" s="14">
        <v>17.49508187</v>
      </c>
      <c r="R58" s="16">
        <v>0.76683367999999996</v>
      </c>
    </row>
    <row r="59" spans="1:18" x14ac:dyDescent="0.25">
      <c r="A59" s="11" t="s">
        <v>529</v>
      </c>
      <c r="B59" s="13">
        <v>4826</v>
      </c>
      <c r="C59" s="14">
        <f>(26/B59*100)</f>
        <v>0.53874844591794446</v>
      </c>
      <c r="D59" s="15">
        <v>4800</v>
      </c>
      <c r="E59" s="14">
        <v>13.108902580000001</v>
      </c>
      <c r="F59" s="16">
        <v>0.53840294</v>
      </c>
      <c r="G59" s="14">
        <v>64.957755329999998</v>
      </c>
      <c r="H59" s="16">
        <v>0.94306891999999998</v>
      </c>
      <c r="I59" s="14">
        <v>0</v>
      </c>
      <c r="J59" s="16">
        <v>0</v>
      </c>
      <c r="K59" s="14" t="s">
        <v>582</v>
      </c>
      <c r="L59" s="16" t="s">
        <v>582</v>
      </c>
      <c r="M59" s="14">
        <v>0</v>
      </c>
      <c r="N59" s="16">
        <v>0</v>
      </c>
      <c r="O59" s="14">
        <v>0.76075227000000001</v>
      </c>
      <c r="P59" s="16">
        <v>0.14675762000000001</v>
      </c>
      <c r="Q59" s="14">
        <v>21.172589819999999</v>
      </c>
      <c r="R59" s="16">
        <v>0.79303376999999997</v>
      </c>
    </row>
    <row r="60" spans="1:18" x14ac:dyDescent="0.25">
      <c r="A60" s="11" t="s">
        <v>530</v>
      </c>
      <c r="B60" s="13">
        <v>4546</v>
      </c>
      <c r="C60" s="14">
        <f>(15/B60*100)</f>
        <v>0.32996040475142985</v>
      </c>
      <c r="D60" s="15">
        <v>4531</v>
      </c>
      <c r="E60" s="14">
        <v>13.42225073</v>
      </c>
      <c r="F60" s="16">
        <v>0.80864237999999999</v>
      </c>
      <c r="G60" s="14">
        <v>63.31713113</v>
      </c>
      <c r="H60" s="16">
        <v>1.46058877</v>
      </c>
      <c r="I60" s="14">
        <v>0</v>
      </c>
      <c r="J60" s="16">
        <v>0</v>
      </c>
      <c r="K60" s="14" t="s">
        <v>582</v>
      </c>
      <c r="L60" s="16" t="s">
        <v>582</v>
      </c>
      <c r="M60" s="14">
        <v>0</v>
      </c>
      <c r="N60" s="16">
        <v>0</v>
      </c>
      <c r="O60" s="14">
        <v>0.13444074</v>
      </c>
      <c r="P60" s="16">
        <v>5.560238E-2</v>
      </c>
      <c r="Q60" s="14">
        <v>23.1261774</v>
      </c>
      <c r="R60" s="16">
        <v>1.3081164000000001</v>
      </c>
    </row>
    <row r="61" spans="1:18" x14ac:dyDescent="0.25">
      <c r="A61" s="11" t="s">
        <v>531</v>
      </c>
      <c r="B61" s="13">
        <v>6525</v>
      </c>
      <c r="C61" s="14">
        <f>(135/B61*100)</f>
        <v>2.0689655172413794</v>
      </c>
      <c r="D61" s="15">
        <v>6390</v>
      </c>
      <c r="E61" s="14">
        <v>34.521056880000003</v>
      </c>
      <c r="F61" s="16">
        <v>0.68657073000000002</v>
      </c>
      <c r="G61" s="14">
        <v>49.49118198</v>
      </c>
      <c r="H61" s="16">
        <v>0.81361538</v>
      </c>
      <c r="I61" s="14">
        <v>0</v>
      </c>
      <c r="J61" s="16">
        <v>0</v>
      </c>
      <c r="K61" s="14" t="s">
        <v>582</v>
      </c>
      <c r="L61" s="16" t="s">
        <v>582</v>
      </c>
      <c r="M61" s="14">
        <v>0</v>
      </c>
      <c r="N61" s="16">
        <v>0</v>
      </c>
      <c r="O61" s="14">
        <v>0</v>
      </c>
      <c r="P61" s="16">
        <v>0</v>
      </c>
      <c r="Q61" s="14">
        <v>15.98776114</v>
      </c>
      <c r="R61" s="16">
        <v>0.73894888999999997</v>
      </c>
    </row>
    <row r="62" spans="1:18" x14ac:dyDescent="0.25">
      <c r="A62" s="11" t="s">
        <v>532</v>
      </c>
      <c r="B62" s="13">
        <v>4476</v>
      </c>
      <c r="C62" s="14">
        <f>(3/B62*100)</f>
        <v>6.7024128686327081E-2</v>
      </c>
      <c r="D62" s="15">
        <v>4473</v>
      </c>
      <c r="E62" s="14">
        <v>15.28532075</v>
      </c>
      <c r="F62" s="16">
        <v>0.55634561999999999</v>
      </c>
      <c r="G62" s="14">
        <v>81.613119900000001</v>
      </c>
      <c r="H62" s="16">
        <v>0.55761050000000001</v>
      </c>
      <c r="I62" s="14">
        <v>0</v>
      </c>
      <c r="J62" s="16">
        <v>0</v>
      </c>
      <c r="K62" s="14" t="s">
        <v>582</v>
      </c>
      <c r="L62" s="16" t="s">
        <v>582</v>
      </c>
      <c r="M62" s="14">
        <v>0</v>
      </c>
      <c r="N62" s="16">
        <v>0</v>
      </c>
      <c r="O62" s="14">
        <v>0</v>
      </c>
      <c r="P62" s="16">
        <v>0</v>
      </c>
      <c r="Q62" s="14">
        <v>3.10155935</v>
      </c>
      <c r="R62" s="16">
        <v>0.28067891</v>
      </c>
    </row>
    <row r="63" spans="1:18" x14ac:dyDescent="0.25">
      <c r="A63" s="11" t="s">
        <v>533</v>
      </c>
      <c r="B63" s="13">
        <v>5324</v>
      </c>
      <c r="C63" s="14">
        <f>(13/B63*100)</f>
        <v>0.24417731029301279</v>
      </c>
      <c r="D63" s="15">
        <v>5311</v>
      </c>
      <c r="E63" s="14">
        <v>18.443573310000001</v>
      </c>
      <c r="F63" s="16">
        <v>0.54724921000000004</v>
      </c>
      <c r="G63" s="14">
        <v>52.449870779999998</v>
      </c>
      <c r="H63" s="16">
        <v>0.70979168999999998</v>
      </c>
      <c r="I63" s="14">
        <v>0</v>
      </c>
      <c r="J63" s="16">
        <v>0</v>
      </c>
      <c r="K63" s="14" t="s">
        <v>582</v>
      </c>
      <c r="L63" s="16" t="s">
        <v>582</v>
      </c>
      <c r="M63" s="14">
        <v>4.1087440000000003E-2</v>
      </c>
      <c r="N63" s="16">
        <v>2.918981E-2</v>
      </c>
      <c r="O63" s="14">
        <v>0.23356906999999999</v>
      </c>
      <c r="P63" s="16">
        <v>6.7308359999999998E-2</v>
      </c>
      <c r="Q63" s="14">
        <v>28.83189939</v>
      </c>
      <c r="R63" s="16">
        <v>0.74864350000000002</v>
      </c>
    </row>
    <row r="64" spans="1:18" x14ac:dyDescent="0.25">
      <c r="A64" s="11" t="s">
        <v>534</v>
      </c>
      <c r="B64" s="13">
        <v>3634</v>
      </c>
      <c r="C64" s="14">
        <f>(3/B64*100)</f>
        <v>8.2553659878921298E-2</v>
      </c>
      <c r="D64" s="15">
        <v>3631</v>
      </c>
      <c r="E64" s="14">
        <v>12.89314016</v>
      </c>
      <c r="F64" s="16">
        <v>0.61224036999999998</v>
      </c>
      <c r="G64" s="14">
        <v>74.445540730000005</v>
      </c>
      <c r="H64" s="16">
        <v>0.72512328999999998</v>
      </c>
      <c r="I64" s="14">
        <v>0</v>
      </c>
      <c r="J64" s="16">
        <v>0</v>
      </c>
      <c r="K64" s="14" t="s">
        <v>582</v>
      </c>
      <c r="L64" s="16" t="s">
        <v>582</v>
      </c>
      <c r="M64" s="14">
        <v>2.9590979999999999E-2</v>
      </c>
      <c r="N64" s="16">
        <v>2.9619739999999999E-2</v>
      </c>
      <c r="O64" s="14">
        <v>0.10583993</v>
      </c>
      <c r="P64" s="16">
        <v>5.2604110000000003E-2</v>
      </c>
      <c r="Q64" s="14">
        <v>12.525888200000001</v>
      </c>
      <c r="R64" s="16">
        <v>0.60537496999999996</v>
      </c>
    </row>
    <row r="65" spans="1:18" x14ac:dyDescent="0.25">
      <c r="A65" s="11" t="s">
        <v>535</v>
      </c>
      <c r="B65" s="13">
        <v>5325</v>
      </c>
      <c r="C65" s="14">
        <f>(14/B65*100)</f>
        <v>0.26291079812206569</v>
      </c>
      <c r="D65" s="15">
        <v>5311</v>
      </c>
      <c r="E65" s="14">
        <v>19.767062429999999</v>
      </c>
      <c r="F65" s="16">
        <v>0.62562174999999998</v>
      </c>
      <c r="G65" s="14">
        <v>61.674083230000001</v>
      </c>
      <c r="H65" s="16">
        <v>1.05517656</v>
      </c>
      <c r="I65" s="14">
        <v>0</v>
      </c>
      <c r="J65" s="16">
        <v>0</v>
      </c>
      <c r="K65" s="14" t="s">
        <v>582</v>
      </c>
      <c r="L65" s="16" t="s">
        <v>582</v>
      </c>
      <c r="M65" s="14">
        <v>0.19172206</v>
      </c>
      <c r="N65" s="16">
        <v>5.929094E-2</v>
      </c>
      <c r="O65" s="14">
        <v>3.9875290000000001E-2</v>
      </c>
      <c r="P65" s="16">
        <v>2.5373900000000001E-2</v>
      </c>
      <c r="Q65" s="14">
        <v>18.327256989999999</v>
      </c>
      <c r="R65" s="16">
        <v>0.88236840999999999</v>
      </c>
    </row>
    <row r="66" spans="1:18" x14ac:dyDescent="0.25">
      <c r="A66" s="11" t="s">
        <v>536</v>
      </c>
      <c r="B66" s="13">
        <v>5665</v>
      </c>
      <c r="C66" s="14">
        <f>(74/B66*100)</f>
        <v>1.3062665489849956</v>
      </c>
      <c r="D66" s="15">
        <v>5591</v>
      </c>
      <c r="E66" s="14">
        <v>32.291667820000001</v>
      </c>
      <c r="F66" s="16">
        <v>0.53771762999999995</v>
      </c>
      <c r="G66" s="14">
        <v>49.535212389999998</v>
      </c>
      <c r="H66" s="16">
        <v>0.63679319999999995</v>
      </c>
      <c r="I66" s="14">
        <v>0</v>
      </c>
      <c r="J66" s="16">
        <v>0</v>
      </c>
      <c r="K66" s="14" t="s">
        <v>582</v>
      </c>
      <c r="L66" s="16" t="s">
        <v>582</v>
      </c>
      <c r="M66" s="14">
        <v>0</v>
      </c>
      <c r="N66" s="16">
        <v>0</v>
      </c>
      <c r="O66" s="14">
        <v>0</v>
      </c>
      <c r="P66" s="16">
        <v>0</v>
      </c>
      <c r="Q66" s="14">
        <v>18.17311978</v>
      </c>
      <c r="R66" s="16">
        <v>0.57065436000000003</v>
      </c>
    </row>
    <row r="67" spans="1:18" x14ac:dyDescent="0.25">
      <c r="A67" s="11" t="s">
        <v>537</v>
      </c>
      <c r="B67" s="13">
        <v>6971</v>
      </c>
      <c r="C67" s="14">
        <f>(21/B67*100)</f>
        <v>0.30124802754267677</v>
      </c>
      <c r="D67" s="15">
        <v>6950</v>
      </c>
      <c r="E67" s="14">
        <v>12.27862724</v>
      </c>
      <c r="F67" s="16">
        <v>0.52671241000000002</v>
      </c>
      <c r="G67" s="14">
        <v>77.532113150000001</v>
      </c>
      <c r="H67" s="16">
        <v>0.70341845999999997</v>
      </c>
      <c r="I67" s="14">
        <v>0</v>
      </c>
      <c r="J67" s="16">
        <v>0</v>
      </c>
      <c r="K67" s="14" t="s">
        <v>582</v>
      </c>
      <c r="L67" s="16" t="s">
        <v>582</v>
      </c>
      <c r="M67" s="14">
        <v>0</v>
      </c>
      <c r="N67" s="16">
        <v>0</v>
      </c>
      <c r="O67" s="14">
        <v>0</v>
      </c>
      <c r="P67" s="16">
        <v>0</v>
      </c>
      <c r="Q67" s="14">
        <v>10.189259610000001</v>
      </c>
      <c r="R67" s="16">
        <v>0.52227614</v>
      </c>
    </row>
    <row r="68" spans="1:18" x14ac:dyDescent="0.25">
      <c r="A68" s="11" t="s">
        <v>538</v>
      </c>
      <c r="B68" s="13">
        <v>12083</v>
      </c>
      <c r="C68" s="14">
        <f>(26/B68*100)</f>
        <v>0.21517834974757924</v>
      </c>
      <c r="D68" s="15">
        <v>12057</v>
      </c>
      <c r="E68" s="14">
        <v>27.851781169999999</v>
      </c>
      <c r="F68" s="16">
        <v>0.40522773000000001</v>
      </c>
      <c r="G68" s="14">
        <v>52.39630708</v>
      </c>
      <c r="H68" s="16">
        <v>0.46791045999999997</v>
      </c>
      <c r="I68" s="14">
        <v>0</v>
      </c>
      <c r="J68" s="16">
        <v>0</v>
      </c>
      <c r="K68" s="14" t="s">
        <v>582</v>
      </c>
      <c r="L68" s="16" t="s">
        <v>582</v>
      </c>
      <c r="M68" s="14">
        <v>0</v>
      </c>
      <c r="N68" s="16">
        <v>0</v>
      </c>
      <c r="O68" s="14">
        <v>0</v>
      </c>
      <c r="P68" s="16">
        <v>0</v>
      </c>
      <c r="Q68" s="14">
        <v>19.751911759999999</v>
      </c>
      <c r="R68" s="16">
        <v>0.36857477</v>
      </c>
    </row>
    <row r="69" spans="1:18" x14ac:dyDescent="0.25">
      <c r="A69" s="11" t="s">
        <v>539</v>
      </c>
      <c r="B69" s="13">
        <v>4876</v>
      </c>
      <c r="C69" s="14">
        <f>(0/B69*100)</f>
        <v>0</v>
      </c>
      <c r="D69" s="15">
        <v>4876</v>
      </c>
      <c r="E69" s="14">
        <v>26.197502929999999</v>
      </c>
      <c r="F69" s="16">
        <v>1.0240449899999999</v>
      </c>
      <c r="G69" s="14">
        <v>67.36658654</v>
      </c>
      <c r="H69" s="16">
        <v>1.1423563000000001</v>
      </c>
      <c r="I69" s="14">
        <v>0</v>
      </c>
      <c r="J69" s="16">
        <v>0</v>
      </c>
      <c r="K69" s="14" t="s">
        <v>582</v>
      </c>
      <c r="L69" s="16" t="s">
        <v>582</v>
      </c>
      <c r="M69" s="14">
        <v>0</v>
      </c>
      <c r="N69" s="16">
        <v>0</v>
      </c>
      <c r="O69" s="14">
        <v>0</v>
      </c>
      <c r="P69" s="16">
        <v>0</v>
      </c>
      <c r="Q69" s="14">
        <v>6.4359105300000001</v>
      </c>
      <c r="R69" s="16">
        <v>0.72595166</v>
      </c>
    </row>
    <row r="70" spans="1:18" x14ac:dyDescent="0.25">
      <c r="A70" s="11" t="s">
        <v>540</v>
      </c>
      <c r="B70" s="13">
        <v>6036</v>
      </c>
      <c r="C70" s="14">
        <f>(223/B70*100)</f>
        <v>3.6944996686547382</v>
      </c>
      <c r="D70" s="15">
        <v>5813</v>
      </c>
      <c r="E70" s="14">
        <v>55.72056937</v>
      </c>
      <c r="F70" s="16">
        <v>0.82525643000000004</v>
      </c>
      <c r="G70" s="14">
        <v>33.209194940000003</v>
      </c>
      <c r="H70" s="16">
        <v>0.86083736</v>
      </c>
      <c r="I70" s="14">
        <v>0</v>
      </c>
      <c r="J70" s="16">
        <v>0</v>
      </c>
      <c r="K70" s="14" t="s">
        <v>582</v>
      </c>
      <c r="L70" s="16" t="s">
        <v>582</v>
      </c>
      <c r="M70" s="14">
        <v>0</v>
      </c>
      <c r="N70" s="16">
        <v>0</v>
      </c>
      <c r="O70" s="14">
        <v>0</v>
      </c>
      <c r="P70" s="16">
        <v>0</v>
      </c>
      <c r="Q70" s="14">
        <v>11.07023568</v>
      </c>
      <c r="R70" s="16">
        <v>0.55975233000000002</v>
      </c>
    </row>
    <row r="71" spans="1:18" x14ac:dyDescent="0.25">
      <c r="A71" s="11" t="s">
        <v>541</v>
      </c>
      <c r="B71" s="13">
        <v>6115</v>
      </c>
      <c r="C71" s="14">
        <f>(17/B71*100)</f>
        <v>0.27800490596892891</v>
      </c>
      <c r="D71" s="15">
        <v>6098</v>
      </c>
      <c r="E71" s="14">
        <v>21.546410949999999</v>
      </c>
      <c r="F71" s="16">
        <v>0.55644373999999996</v>
      </c>
      <c r="G71" s="14">
        <v>68.734904499999999</v>
      </c>
      <c r="H71" s="16">
        <v>0.57531142000000002</v>
      </c>
      <c r="I71" s="14">
        <v>0</v>
      </c>
      <c r="J71" s="16">
        <v>0</v>
      </c>
      <c r="K71" s="14" t="s">
        <v>582</v>
      </c>
      <c r="L71" s="16" t="s">
        <v>582</v>
      </c>
      <c r="M71" s="14">
        <v>0</v>
      </c>
      <c r="N71" s="16">
        <v>0</v>
      </c>
      <c r="O71" s="14">
        <v>0</v>
      </c>
      <c r="P71" s="16">
        <v>0</v>
      </c>
      <c r="Q71" s="14">
        <v>9.7186845500000008</v>
      </c>
      <c r="R71" s="16">
        <v>0.41695807000000001</v>
      </c>
    </row>
    <row r="72" spans="1:18" x14ac:dyDescent="0.25">
      <c r="A72" s="11" t="s">
        <v>542</v>
      </c>
      <c r="B72" s="13">
        <v>7708</v>
      </c>
      <c r="C72" s="14">
        <f>(5/B72*100)</f>
        <v>6.4867669953295279E-2</v>
      </c>
      <c r="D72" s="15">
        <v>7703</v>
      </c>
      <c r="E72" s="14">
        <v>38.224103300000003</v>
      </c>
      <c r="F72" s="16">
        <v>0.71124304000000005</v>
      </c>
      <c r="G72" s="14">
        <v>59.87296473</v>
      </c>
      <c r="H72" s="16">
        <v>0.69278921000000004</v>
      </c>
      <c r="I72" s="14">
        <v>0</v>
      </c>
      <c r="J72" s="16">
        <v>0</v>
      </c>
      <c r="K72" s="14" t="s">
        <v>582</v>
      </c>
      <c r="L72" s="16" t="s">
        <v>582</v>
      </c>
      <c r="M72" s="14">
        <v>0</v>
      </c>
      <c r="N72" s="16">
        <v>0</v>
      </c>
      <c r="O72" s="14">
        <v>0</v>
      </c>
      <c r="P72" s="16">
        <v>0</v>
      </c>
      <c r="Q72" s="14">
        <v>1.90293197</v>
      </c>
      <c r="R72" s="16">
        <v>0.16790026999999999</v>
      </c>
    </row>
    <row r="73" spans="1:18" x14ac:dyDescent="0.25">
      <c r="A73" s="11" t="s">
        <v>543</v>
      </c>
      <c r="B73" s="13">
        <v>8249</v>
      </c>
      <c r="C73" s="14">
        <f>(0/B73*100)</f>
        <v>0</v>
      </c>
      <c r="D73" s="15">
        <v>8249</v>
      </c>
      <c r="E73" s="14">
        <v>0</v>
      </c>
      <c r="F73" s="16">
        <v>0</v>
      </c>
      <c r="G73" s="14">
        <v>0</v>
      </c>
      <c r="H73" s="16">
        <v>0</v>
      </c>
      <c r="I73" s="14">
        <v>0</v>
      </c>
      <c r="J73" s="16">
        <v>0</v>
      </c>
      <c r="K73" s="14" t="s">
        <v>582</v>
      </c>
      <c r="L73" s="16" t="s">
        <v>582</v>
      </c>
      <c r="M73" s="14">
        <v>100</v>
      </c>
      <c r="N73" s="16">
        <v>0</v>
      </c>
      <c r="O73" s="14">
        <v>0</v>
      </c>
      <c r="P73" s="16">
        <v>0</v>
      </c>
      <c r="Q73" s="14">
        <v>0</v>
      </c>
      <c r="R73" s="16">
        <v>0</v>
      </c>
    </row>
    <row r="74" spans="1:18" x14ac:dyDescent="0.25">
      <c r="A74" s="11" t="s">
        <v>544</v>
      </c>
      <c r="B74" s="13">
        <v>4692</v>
      </c>
      <c r="C74" s="14">
        <f>(82/B74*100)</f>
        <v>1.7476555839727195</v>
      </c>
      <c r="D74" s="15">
        <v>4610</v>
      </c>
      <c r="E74" s="14">
        <v>20.401184990000001</v>
      </c>
      <c r="F74" s="16">
        <v>0.66978968999999999</v>
      </c>
      <c r="G74" s="14">
        <v>57.099096039999999</v>
      </c>
      <c r="H74" s="16">
        <v>0.79691771</v>
      </c>
      <c r="I74" s="14">
        <v>0</v>
      </c>
      <c r="J74" s="16">
        <v>0</v>
      </c>
      <c r="K74" s="14" t="s">
        <v>582</v>
      </c>
      <c r="L74" s="16" t="s">
        <v>582</v>
      </c>
      <c r="M74" s="14">
        <v>0</v>
      </c>
      <c r="N74" s="16">
        <v>0</v>
      </c>
      <c r="O74" s="14">
        <v>6.4106319999999994E-2</v>
      </c>
      <c r="P74" s="16">
        <v>4.0996879999999999E-2</v>
      </c>
      <c r="Q74" s="14">
        <v>22.435612649999999</v>
      </c>
      <c r="R74" s="16">
        <v>0.56878242999999995</v>
      </c>
    </row>
    <row r="75" spans="1:18" x14ac:dyDescent="0.25">
      <c r="A75" s="11" t="s">
        <v>545</v>
      </c>
      <c r="B75" s="13">
        <v>5375</v>
      </c>
      <c r="C75" s="14">
        <f>(195/B75*100)</f>
        <v>3.6279069767441858</v>
      </c>
      <c r="D75" s="15">
        <v>5180</v>
      </c>
      <c r="E75" s="14">
        <v>13.283279439999999</v>
      </c>
      <c r="F75" s="16">
        <v>0.64541638000000001</v>
      </c>
      <c r="G75" s="14">
        <v>73.748739090000001</v>
      </c>
      <c r="H75" s="16">
        <v>0.79013453</v>
      </c>
      <c r="I75" s="14">
        <v>0</v>
      </c>
      <c r="J75" s="16">
        <v>0</v>
      </c>
      <c r="K75" s="14" t="s">
        <v>582</v>
      </c>
      <c r="L75" s="16" t="s">
        <v>582</v>
      </c>
      <c r="M75" s="14">
        <v>0</v>
      </c>
      <c r="N75" s="16">
        <v>0</v>
      </c>
      <c r="O75" s="14">
        <v>0</v>
      </c>
      <c r="P75" s="16">
        <v>0</v>
      </c>
      <c r="Q75" s="14">
        <v>12.96798147</v>
      </c>
      <c r="R75" s="16">
        <v>0.58264262</v>
      </c>
    </row>
    <row r="76" spans="1:18" x14ac:dyDescent="0.25">
      <c r="A76" s="11" t="s">
        <v>546</v>
      </c>
      <c r="B76" s="13">
        <v>14167</v>
      </c>
      <c r="C76" s="14">
        <f>(226/B76*100)</f>
        <v>1.595256582198066</v>
      </c>
      <c r="D76" s="15">
        <v>13941</v>
      </c>
      <c r="E76" s="14">
        <v>22.977695059999999</v>
      </c>
      <c r="F76" s="16">
        <v>0.50628463000000001</v>
      </c>
      <c r="G76" s="14">
        <v>59.334202449999999</v>
      </c>
      <c r="H76" s="16">
        <v>0.68228241999999995</v>
      </c>
      <c r="I76" s="14">
        <v>0</v>
      </c>
      <c r="J76" s="16">
        <v>0</v>
      </c>
      <c r="K76" s="14" t="s">
        <v>582</v>
      </c>
      <c r="L76" s="16" t="s">
        <v>582</v>
      </c>
      <c r="M76" s="14">
        <v>0</v>
      </c>
      <c r="N76" s="16">
        <v>0</v>
      </c>
      <c r="O76" s="14">
        <v>0</v>
      </c>
      <c r="P76" s="16">
        <v>0</v>
      </c>
      <c r="Q76" s="14">
        <v>17.688102489999999</v>
      </c>
      <c r="R76" s="16">
        <v>0.48578440000000001</v>
      </c>
    </row>
    <row r="77" spans="1:18" x14ac:dyDescent="0.25">
      <c r="A77" s="11" t="s">
        <v>547</v>
      </c>
      <c r="B77" s="13">
        <v>6062</v>
      </c>
      <c r="C77" s="14">
        <f>(0/B77*100)</f>
        <v>0</v>
      </c>
      <c r="D77" s="15">
        <v>6062</v>
      </c>
      <c r="E77" s="14">
        <v>10.50631885</v>
      </c>
      <c r="F77" s="16">
        <v>0.48354174999999999</v>
      </c>
      <c r="G77" s="14">
        <v>89.49368115</v>
      </c>
      <c r="H77" s="16">
        <v>0.48354174999999999</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(41/B79*100)</f>
        <v>2.4743512371756187</v>
      </c>
      <c r="D79" s="15">
        <v>1616</v>
      </c>
      <c r="E79" s="14">
        <v>25.016607480000001</v>
      </c>
      <c r="F79" s="16">
        <v>1.7424538000000001</v>
      </c>
      <c r="G79" s="14">
        <v>65.221193540000002</v>
      </c>
      <c r="H79" s="16">
        <v>1.91565037</v>
      </c>
      <c r="I79" s="14">
        <v>0</v>
      </c>
      <c r="J79" s="16">
        <v>0</v>
      </c>
      <c r="K79" s="14" t="s">
        <v>582</v>
      </c>
      <c r="L79" s="16" t="s">
        <v>582</v>
      </c>
      <c r="M79" s="14">
        <v>0</v>
      </c>
      <c r="N79" s="16">
        <v>0</v>
      </c>
      <c r="O79" s="14">
        <v>0</v>
      </c>
      <c r="P79" s="16">
        <v>0</v>
      </c>
      <c r="Q79" s="14">
        <v>9.7621989800000009</v>
      </c>
      <c r="R79" s="16">
        <v>1.44589576</v>
      </c>
    </row>
    <row r="80" spans="1:18" x14ac:dyDescent="0.25">
      <c r="A80" s="11" t="s">
        <v>550</v>
      </c>
      <c r="B80" s="13">
        <v>7841</v>
      </c>
      <c r="C80" s="14">
        <f>(0/B80*100)</f>
        <v>0</v>
      </c>
      <c r="D80" s="15">
        <v>7841</v>
      </c>
      <c r="E80" s="14">
        <v>48.253436149999999</v>
      </c>
      <c r="F80" s="16">
        <v>0.97396581000000004</v>
      </c>
      <c r="G80" s="14">
        <v>49.836922479999998</v>
      </c>
      <c r="H80" s="16">
        <v>1.07090394</v>
      </c>
      <c r="I80" s="14">
        <v>0</v>
      </c>
      <c r="J80" s="16">
        <v>0</v>
      </c>
      <c r="K80" s="14" t="s">
        <v>582</v>
      </c>
      <c r="L80" s="16" t="s">
        <v>582</v>
      </c>
      <c r="M80" s="14">
        <v>0</v>
      </c>
      <c r="N80" s="16">
        <v>0</v>
      </c>
      <c r="O80" s="14">
        <v>0</v>
      </c>
      <c r="P80" s="16">
        <v>0</v>
      </c>
      <c r="Q80" s="14">
        <v>1.90964136</v>
      </c>
      <c r="R80" s="16">
        <v>0.4204658</v>
      </c>
    </row>
    <row r="81" spans="1:18" x14ac:dyDescent="0.25">
      <c r="A81" s="19" t="s">
        <v>551</v>
      </c>
      <c r="B81" s="13">
        <v>8861</v>
      </c>
      <c r="C81" s="14">
        <f>(76/B81*100)</f>
        <v>0.85769100552984989</v>
      </c>
      <c r="D81" s="15">
        <v>8785</v>
      </c>
      <c r="E81" s="14">
        <v>14.322261210000001</v>
      </c>
      <c r="F81" s="16">
        <v>0.72710861000000004</v>
      </c>
      <c r="G81" s="14">
        <v>77.949270859999999</v>
      </c>
      <c r="H81" s="16">
        <v>0.85894252000000004</v>
      </c>
      <c r="I81" s="14">
        <v>0</v>
      </c>
      <c r="J81" s="16">
        <v>0</v>
      </c>
      <c r="K81" s="14" t="s">
        <v>582</v>
      </c>
      <c r="L81" s="16" t="s">
        <v>582</v>
      </c>
      <c r="M81" s="14">
        <v>0</v>
      </c>
      <c r="N81" s="16">
        <v>0</v>
      </c>
      <c r="O81" s="14">
        <v>0</v>
      </c>
      <c r="P81" s="16">
        <v>0</v>
      </c>
      <c r="Q81" s="14">
        <v>7.7284679299999999</v>
      </c>
      <c r="R81" s="16">
        <v>0.41252675</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597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(345/B7*100)</f>
        <v>2.3743977976600137</v>
      </c>
      <c r="D7" s="15">
        <v>14185</v>
      </c>
      <c r="E7" s="14">
        <v>15.992178060000001</v>
      </c>
      <c r="F7" s="16">
        <v>0.38208841999999998</v>
      </c>
      <c r="G7" s="14">
        <v>63.547179909999997</v>
      </c>
      <c r="H7" s="16">
        <v>0.43899519999999997</v>
      </c>
      <c r="I7" s="14">
        <v>0</v>
      </c>
      <c r="J7" s="16">
        <v>0</v>
      </c>
      <c r="K7" s="14" t="s">
        <v>582</v>
      </c>
      <c r="L7" s="16" t="s">
        <v>582</v>
      </c>
      <c r="M7" s="14">
        <v>0</v>
      </c>
      <c r="N7" s="16">
        <v>0</v>
      </c>
      <c r="O7" s="14">
        <v>0</v>
      </c>
      <c r="P7" s="16">
        <v>0</v>
      </c>
      <c r="Q7" s="14">
        <v>20.460642029999999</v>
      </c>
      <c r="R7" s="16">
        <v>0.44980415000000001</v>
      </c>
    </row>
    <row r="8" spans="1:18" x14ac:dyDescent="0.25">
      <c r="A8" s="11" t="s">
        <v>478</v>
      </c>
      <c r="B8" s="13">
        <v>7007</v>
      </c>
      <c r="C8" s="14">
        <f>(20/B8*100)</f>
        <v>0.28542885685742825</v>
      </c>
      <c r="D8" s="15">
        <v>6987</v>
      </c>
      <c r="E8" s="14">
        <v>12.275862350000001</v>
      </c>
      <c r="F8" s="16">
        <v>0.43285314000000003</v>
      </c>
      <c r="G8" s="14">
        <v>70.938234320000007</v>
      </c>
      <c r="H8" s="16">
        <v>0.81252141</v>
      </c>
      <c r="I8" s="14">
        <v>0</v>
      </c>
      <c r="J8" s="16">
        <v>0</v>
      </c>
      <c r="K8" s="14" t="s">
        <v>582</v>
      </c>
      <c r="L8" s="16" t="s">
        <v>582</v>
      </c>
      <c r="M8" s="14">
        <v>0</v>
      </c>
      <c r="N8" s="16">
        <v>0</v>
      </c>
      <c r="O8" s="14">
        <v>0</v>
      </c>
      <c r="P8" s="16">
        <v>0</v>
      </c>
      <c r="Q8" s="14">
        <v>16.785903319999999</v>
      </c>
      <c r="R8" s="16">
        <v>0.72994081</v>
      </c>
    </row>
    <row r="9" spans="1:18" x14ac:dyDescent="0.25">
      <c r="A9" s="11" t="s">
        <v>479</v>
      </c>
      <c r="B9" s="13">
        <v>9651</v>
      </c>
      <c r="C9" s="14">
        <f>(76/B9*100)</f>
        <v>0.7874831623665941</v>
      </c>
      <c r="D9" s="15">
        <v>9575</v>
      </c>
      <c r="E9" s="14">
        <v>22.2726252</v>
      </c>
      <c r="F9" s="16">
        <v>0.54276774000000005</v>
      </c>
      <c r="G9" s="14">
        <v>59.548883160000003</v>
      </c>
      <c r="H9" s="16">
        <v>0.64609689999999997</v>
      </c>
      <c r="I9" s="14">
        <v>0</v>
      </c>
      <c r="J9" s="16">
        <v>0</v>
      </c>
      <c r="K9" s="14" t="s">
        <v>582</v>
      </c>
      <c r="L9" s="16" t="s">
        <v>582</v>
      </c>
      <c r="M9" s="14">
        <v>0</v>
      </c>
      <c r="N9" s="16">
        <v>0</v>
      </c>
      <c r="O9" s="14">
        <v>0</v>
      </c>
      <c r="P9" s="16">
        <v>0</v>
      </c>
      <c r="Q9" s="14">
        <v>18.178491640000001</v>
      </c>
      <c r="R9" s="16">
        <v>0.55966475999999998</v>
      </c>
    </row>
    <row r="10" spans="1:18" x14ac:dyDescent="0.25">
      <c r="A10" s="11" t="s">
        <v>480</v>
      </c>
      <c r="B10" s="13">
        <v>20058</v>
      </c>
      <c r="C10" s="14">
        <f>(521/B10*100)</f>
        <v>2.5974673447003687</v>
      </c>
      <c r="D10" s="15">
        <v>19537</v>
      </c>
      <c r="E10" s="14">
        <v>22.106067750000001</v>
      </c>
      <c r="F10" s="16">
        <v>0.47359326000000002</v>
      </c>
      <c r="G10" s="14">
        <v>57.768362209999999</v>
      </c>
      <c r="H10" s="16">
        <v>0.47773412999999998</v>
      </c>
      <c r="I10" s="14">
        <v>0</v>
      </c>
      <c r="J10" s="16">
        <v>0</v>
      </c>
      <c r="K10" s="14" t="s">
        <v>582</v>
      </c>
      <c r="L10" s="16" t="s">
        <v>582</v>
      </c>
      <c r="M10" s="14">
        <v>0</v>
      </c>
      <c r="N10" s="16">
        <v>0</v>
      </c>
      <c r="O10" s="14">
        <v>0</v>
      </c>
      <c r="P10" s="16">
        <v>0</v>
      </c>
      <c r="Q10" s="14">
        <v>20.125570039999999</v>
      </c>
      <c r="R10" s="16">
        <v>0.44954949</v>
      </c>
    </row>
    <row r="11" spans="1:18" x14ac:dyDescent="0.25">
      <c r="A11" s="11" t="s">
        <v>481</v>
      </c>
      <c r="B11" s="13">
        <v>7053</v>
      </c>
      <c r="C11" s="14">
        <f>(45/B11*100)</f>
        <v>0.6380263717566993</v>
      </c>
      <c r="D11" s="15">
        <v>7008</v>
      </c>
      <c r="E11" s="14">
        <v>16.716948540000001</v>
      </c>
      <c r="F11" s="16">
        <v>0.62429542000000005</v>
      </c>
      <c r="G11" s="14">
        <v>65.422556580000006</v>
      </c>
      <c r="H11" s="16">
        <v>0.77223816000000001</v>
      </c>
      <c r="I11" s="14">
        <v>0</v>
      </c>
      <c r="J11" s="16">
        <v>0</v>
      </c>
      <c r="K11" s="14" t="s">
        <v>582</v>
      </c>
      <c r="L11" s="16" t="s">
        <v>582</v>
      </c>
      <c r="M11" s="14">
        <v>0</v>
      </c>
      <c r="N11" s="16">
        <v>0</v>
      </c>
      <c r="O11" s="14">
        <v>0</v>
      </c>
      <c r="P11" s="16">
        <v>0</v>
      </c>
      <c r="Q11" s="14">
        <v>17.860494880000001</v>
      </c>
      <c r="R11" s="16">
        <v>0.65752173000000003</v>
      </c>
    </row>
    <row r="12" spans="1:18" x14ac:dyDescent="0.25">
      <c r="A12" s="11" t="s">
        <v>482</v>
      </c>
      <c r="B12" s="13">
        <v>6894</v>
      </c>
      <c r="C12" s="14">
        <f>(55/B12*100)</f>
        <v>0.79779518421816076</v>
      </c>
      <c r="D12" s="15">
        <v>6839</v>
      </c>
      <c r="E12" s="14">
        <v>12.1872522</v>
      </c>
      <c r="F12" s="16">
        <v>0.46289669</v>
      </c>
      <c r="G12" s="14">
        <v>67.095671909999993</v>
      </c>
      <c r="H12" s="16">
        <v>0.91948755000000004</v>
      </c>
      <c r="I12" s="14">
        <v>0</v>
      </c>
      <c r="J12" s="16">
        <v>0</v>
      </c>
      <c r="K12" s="14" t="s">
        <v>582</v>
      </c>
      <c r="L12" s="16" t="s">
        <v>582</v>
      </c>
      <c r="M12" s="14">
        <v>0</v>
      </c>
      <c r="N12" s="16">
        <v>0</v>
      </c>
      <c r="O12" s="14">
        <v>0</v>
      </c>
      <c r="P12" s="16">
        <v>0</v>
      </c>
      <c r="Q12" s="14">
        <v>20.71707589</v>
      </c>
      <c r="R12" s="16">
        <v>0.83864766000000002</v>
      </c>
    </row>
    <row r="13" spans="1:18" x14ac:dyDescent="0.25">
      <c r="A13" s="11" t="s">
        <v>483</v>
      </c>
      <c r="B13" s="13">
        <v>7161</v>
      </c>
      <c r="C13" s="14">
        <f>(0/B13*100)</f>
        <v>0</v>
      </c>
      <c r="D13" s="15">
        <v>7161</v>
      </c>
      <c r="E13" s="14">
        <v>0</v>
      </c>
      <c r="F13" s="16">
        <v>0</v>
      </c>
      <c r="G13" s="14">
        <v>0</v>
      </c>
      <c r="H13" s="16">
        <v>0</v>
      </c>
      <c r="I13" s="14">
        <v>0</v>
      </c>
      <c r="J13" s="16">
        <v>0</v>
      </c>
      <c r="K13" s="14" t="s">
        <v>582</v>
      </c>
      <c r="L13" s="16" t="s">
        <v>582</v>
      </c>
      <c r="M13" s="14">
        <v>100</v>
      </c>
      <c r="N13" s="16">
        <v>0</v>
      </c>
      <c r="O13" s="14">
        <v>0</v>
      </c>
      <c r="P13" s="16">
        <v>0</v>
      </c>
      <c r="Q13" s="14">
        <v>0</v>
      </c>
      <c r="R13" s="16">
        <v>0</v>
      </c>
    </row>
    <row r="14" spans="1:18" x14ac:dyDescent="0.25">
      <c r="A14" s="11" t="s">
        <v>484</v>
      </c>
      <c r="B14" s="13">
        <v>5587</v>
      </c>
      <c r="C14" s="14">
        <f>(74/B14*100)</f>
        <v>1.3245033112582782</v>
      </c>
      <c r="D14" s="15">
        <v>5513</v>
      </c>
      <c r="E14" s="14">
        <v>36.995066039999998</v>
      </c>
      <c r="F14" s="16">
        <v>0.78691823999999999</v>
      </c>
      <c r="G14" s="14">
        <v>50.235793489999999</v>
      </c>
      <c r="H14" s="16">
        <v>0.79809439000000004</v>
      </c>
      <c r="I14" s="14">
        <v>0</v>
      </c>
      <c r="J14" s="16">
        <v>0</v>
      </c>
      <c r="K14" s="14" t="s">
        <v>582</v>
      </c>
      <c r="L14" s="16" t="s">
        <v>582</v>
      </c>
      <c r="M14" s="14">
        <v>0</v>
      </c>
      <c r="N14" s="16">
        <v>0</v>
      </c>
      <c r="O14" s="14">
        <v>0</v>
      </c>
      <c r="P14" s="16">
        <v>0</v>
      </c>
      <c r="Q14" s="14">
        <v>12.76914047</v>
      </c>
      <c r="R14" s="16">
        <v>0.52637500000000004</v>
      </c>
    </row>
    <row r="15" spans="1:18" x14ac:dyDescent="0.25">
      <c r="A15" s="11" t="s">
        <v>485</v>
      </c>
      <c r="B15" s="13">
        <v>5882</v>
      </c>
      <c r="C15" s="14">
        <f>(52/B15*100)</f>
        <v>0.88405304318259093</v>
      </c>
      <c r="D15" s="15">
        <v>5830</v>
      </c>
      <c r="E15" s="14">
        <v>12.48665448</v>
      </c>
      <c r="F15" s="16">
        <v>0.44125574000000001</v>
      </c>
      <c r="G15" s="14">
        <v>68.794421760000006</v>
      </c>
      <c r="H15" s="16">
        <v>0.79953273999999996</v>
      </c>
      <c r="I15" s="14">
        <v>0</v>
      </c>
      <c r="J15" s="16">
        <v>0</v>
      </c>
      <c r="K15" s="14" t="s">
        <v>582</v>
      </c>
      <c r="L15" s="16" t="s">
        <v>582</v>
      </c>
      <c r="M15" s="14">
        <v>0</v>
      </c>
      <c r="N15" s="16">
        <v>0</v>
      </c>
      <c r="O15" s="14">
        <v>0</v>
      </c>
      <c r="P15" s="16">
        <v>0</v>
      </c>
      <c r="Q15" s="14">
        <v>18.718923759999999</v>
      </c>
      <c r="R15" s="16">
        <v>0.66818924000000002</v>
      </c>
    </row>
    <row r="16" spans="1:18" x14ac:dyDescent="0.25">
      <c r="A16" s="11" t="s">
        <v>486</v>
      </c>
      <c r="B16" s="13">
        <v>6108</v>
      </c>
      <c r="C16" s="14">
        <f>(0/B16*100)</f>
        <v>0</v>
      </c>
      <c r="D16" s="15">
        <v>6108</v>
      </c>
      <c r="E16" s="14">
        <v>0</v>
      </c>
      <c r="F16" s="16">
        <v>0</v>
      </c>
      <c r="G16" s="14">
        <v>0</v>
      </c>
      <c r="H16" s="16">
        <v>0</v>
      </c>
      <c r="I16" s="14">
        <v>0</v>
      </c>
      <c r="J16" s="16">
        <v>0</v>
      </c>
      <c r="K16" s="14" t="s">
        <v>582</v>
      </c>
      <c r="L16" s="16" t="s">
        <v>582</v>
      </c>
      <c r="M16" s="14">
        <v>100</v>
      </c>
      <c r="N16" s="16">
        <v>0</v>
      </c>
      <c r="O16" s="14">
        <v>0</v>
      </c>
      <c r="P16" s="16">
        <v>0</v>
      </c>
      <c r="Q16" s="14">
        <v>0</v>
      </c>
      <c r="R16" s="16">
        <v>0</v>
      </c>
    </row>
    <row r="17" spans="1:18" x14ac:dyDescent="0.25">
      <c r="A17" s="11" t="s">
        <v>487</v>
      </c>
      <c r="B17" s="13">
        <v>6504</v>
      </c>
      <c r="C17" s="14">
        <f>(658/B17*100)</f>
        <v>10.116851168511685</v>
      </c>
      <c r="D17" s="15">
        <v>5846</v>
      </c>
      <c r="E17" s="14">
        <v>23.60851233</v>
      </c>
      <c r="F17" s="16">
        <v>0.66378707999999997</v>
      </c>
      <c r="G17" s="14">
        <v>45.217357210000003</v>
      </c>
      <c r="H17" s="16">
        <v>0.78443222000000001</v>
      </c>
      <c r="I17" s="14">
        <v>0</v>
      </c>
      <c r="J17" s="16">
        <v>0</v>
      </c>
      <c r="K17" s="14" t="s">
        <v>582</v>
      </c>
      <c r="L17" s="16" t="s">
        <v>582</v>
      </c>
      <c r="M17" s="14">
        <v>0</v>
      </c>
      <c r="N17" s="16">
        <v>0</v>
      </c>
      <c r="O17" s="14">
        <v>0</v>
      </c>
      <c r="P17" s="16">
        <v>0</v>
      </c>
      <c r="Q17" s="14">
        <v>31.174130460000001</v>
      </c>
      <c r="R17" s="16">
        <v>0.92580618000000003</v>
      </c>
    </row>
    <row r="18" spans="1:18" x14ac:dyDescent="0.25">
      <c r="A18" s="11" t="s">
        <v>488</v>
      </c>
      <c r="B18" s="13">
        <v>5532</v>
      </c>
      <c r="C18" s="14">
        <f>(28/B18*100)</f>
        <v>0.50614605929139556</v>
      </c>
      <c r="D18" s="15">
        <v>5504</v>
      </c>
      <c r="E18" s="14">
        <v>19.29030582</v>
      </c>
      <c r="F18" s="16">
        <v>0.61291353000000004</v>
      </c>
      <c r="G18" s="14">
        <v>61.755288219999997</v>
      </c>
      <c r="H18" s="16">
        <v>0.93549212999999998</v>
      </c>
      <c r="I18" s="14">
        <v>0</v>
      </c>
      <c r="J18" s="16">
        <v>0</v>
      </c>
      <c r="K18" s="14" t="s">
        <v>582</v>
      </c>
      <c r="L18" s="16" t="s">
        <v>582</v>
      </c>
      <c r="M18" s="14">
        <v>0</v>
      </c>
      <c r="N18" s="16">
        <v>0</v>
      </c>
      <c r="O18" s="14">
        <v>0</v>
      </c>
      <c r="P18" s="16">
        <v>0</v>
      </c>
      <c r="Q18" s="14">
        <v>18.954405959999999</v>
      </c>
      <c r="R18" s="16">
        <v>0.80984995000000004</v>
      </c>
    </row>
    <row r="19" spans="1:18" x14ac:dyDescent="0.25">
      <c r="A19" s="11" t="s">
        <v>489</v>
      </c>
      <c r="B19" s="13">
        <v>5658</v>
      </c>
      <c r="C19" s="14">
        <f>(60/B19*100)</f>
        <v>1.0604453870625663</v>
      </c>
      <c r="D19" s="15">
        <v>5598</v>
      </c>
      <c r="E19" s="14">
        <v>23.781489709999999</v>
      </c>
      <c r="F19" s="16">
        <v>0.57595837000000005</v>
      </c>
      <c r="G19" s="14">
        <v>62.387871439999998</v>
      </c>
      <c r="H19" s="16">
        <v>0.72108417000000002</v>
      </c>
      <c r="I19" s="14">
        <v>0</v>
      </c>
      <c r="J19" s="16">
        <v>0</v>
      </c>
      <c r="K19" s="14" t="s">
        <v>582</v>
      </c>
      <c r="L19" s="16" t="s">
        <v>582</v>
      </c>
      <c r="M19" s="14">
        <v>0</v>
      </c>
      <c r="N19" s="16">
        <v>0</v>
      </c>
      <c r="O19" s="14">
        <v>0</v>
      </c>
      <c r="P19" s="16">
        <v>0</v>
      </c>
      <c r="Q19" s="14">
        <v>13.830638840000001</v>
      </c>
      <c r="R19" s="16">
        <v>0.67765523000000005</v>
      </c>
    </row>
    <row r="20" spans="1:18" x14ac:dyDescent="0.25">
      <c r="A20" s="11" t="s">
        <v>490</v>
      </c>
      <c r="B20" s="13">
        <v>3371</v>
      </c>
      <c r="C20" s="14">
        <f>(74/B20*100)</f>
        <v>2.1951943043607236</v>
      </c>
      <c r="D20" s="15">
        <v>3297</v>
      </c>
      <c r="E20" s="14">
        <v>16.715823690000001</v>
      </c>
      <c r="F20" s="16">
        <v>0.71690471</v>
      </c>
      <c r="G20" s="14">
        <v>61.392755639999997</v>
      </c>
      <c r="H20" s="16">
        <v>0.97352408999999995</v>
      </c>
      <c r="I20" s="14">
        <v>0</v>
      </c>
      <c r="J20" s="16">
        <v>0</v>
      </c>
      <c r="K20" s="14" t="s">
        <v>582</v>
      </c>
      <c r="L20" s="16" t="s">
        <v>582</v>
      </c>
      <c r="M20" s="14">
        <v>0</v>
      </c>
      <c r="N20" s="16">
        <v>0</v>
      </c>
      <c r="O20" s="14">
        <v>0</v>
      </c>
      <c r="P20" s="16">
        <v>0</v>
      </c>
      <c r="Q20" s="14">
        <v>21.891420669999999</v>
      </c>
      <c r="R20" s="16">
        <v>0.73744246000000002</v>
      </c>
    </row>
    <row r="21" spans="1:18" x14ac:dyDescent="0.25">
      <c r="A21" s="11" t="s">
        <v>491</v>
      </c>
      <c r="B21" s="13">
        <v>5741</v>
      </c>
      <c r="C21" s="14">
        <f>(44/B21*100)</f>
        <v>0.76641700052255701</v>
      </c>
      <c r="D21" s="15">
        <v>5697</v>
      </c>
      <c r="E21" s="14">
        <v>32.554172309999998</v>
      </c>
      <c r="F21" s="16">
        <v>0.65187357999999995</v>
      </c>
      <c r="G21" s="14">
        <v>49.309417259999996</v>
      </c>
      <c r="H21" s="16">
        <v>0.75021700000000002</v>
      </c>
      <c r="I21" s="14">
        <v>0</v>
      </c>
      <c r="J21" s="16">
        <v>0</v>
      </c>
      <c r="K21" s="14" t="s">
        <v>582</v>
      </c>
      <c r="L21" s="16" t="s">
        <v>582</v>
      </c>
      <c r="M21" s="14">
        <v>0</v>
      </c>
      <c r="N21" s="16">
        <v>0</v>
      </c>
      <c r="O21" s="14">
        <v>0</v>
      </c>
      <c r="P21" s="16">
        <v>0</v>
      </c>
      <c r="Q21" s="14">
        <v>18.136410430000002</v>
      </c>
      <c r="R21" s="16">
        <v>0.69648138000000004</v>
      </c>
    </row>
    <row r="22" spans="1:18" x14ac:dyDescent="0.25">
      <c r="A22" s="11" t="s">
        <v>492</v>
      </c>
      <c r="B22" s="13">
        <v>6598</v>
      </c>
      <c r="C22" s="14">
        <f>(33/B22*100)</f>
        <v>0.50015156107911496</v>
      </c>
      <c r="D22" s="15">
        <v>6565</v>
      </c>
      <c r="E22" s="14">
        <v>20.588482290000002</v>
      </c>
      <c r="F22" s="16">
        <v>0.64338099999999998</v>
      </c>
      <c r="G22" s="14">
        <v>60.017312160000003</v>
      </c>
      <c r="H22" s="16">
        <v>0.95235380999999997</v>
      </c>
      <c r="I22" s="14">
        <v>0</v>
      </c>
      <c r="J22" s="16">
        <v>0</v>
      </c>
      <c r="K22" s="14" t="s">
        <v>582</v>
      </c>
      <c r="L22" s="16" t="s">
        <v>582</v>
      </c>
      <c r="M22" s="14">
        <v>0</v>
      </c>
      <c r="N22" s="16">
        <v>0</v>
      </c>
      <c r="O22" s="14">
        <v>5.0208999999999997E-2</v>
      </c>
      <c r="P22" s="16">
        <v>3.3741279999999998E-2</v>
      </c>
      <c r="Q22" s="14">
        <v>19.343996539999999</v>
      </c>
      <c r="R22" s="16">
        <v>0.78218427999999995</v>
      </c>
    </row>
    <row r="23" spans="1:18" x14ac:dyDescent="0.25">
      <c r="A23" s="11" t="s">
        <v>493</v>
      </c>
      <c r="B23" s="13">
        <v>11583</v>
      </c>
      <c r="C23" s="14">
        <f>(210/B23*100)</f>
        <v>1.8130018130018128</v>
      </c>
      <c r="D23" s="15">
        <v>11373</v>
      </c>
      <c r="E23" s="14">
        <v>26.009894639999999</v>
      </c>
      <c r="F23" s="16">
        <v>0.79013997999999996</v>
      </c>
      <c r="G23" s="14">
        <v>62.425327359999997</v>
      </c>
      <c r="H23" s="16">
        <v>0.84282661000000003</v>
      </c>
      <c r="I23" s="14">
        <v>0</v>
      </c>
      <c r="J23" s="16">
        <v>0</v>
      </c>
      <c r="K23" s="14" t="s">
        <v>582</v>
      </c>
      <c r="L23" s="16" t="s">
        <v>582</v>
      </c>
      <c r="M23" s="14">
        <v>0</v>
      </c>
      <c r="N23" s="16">
        <v>0</v>
      </c>
      <c r="O23" s="14">
        <v>0</v>
      </c>
      <c r="P23" s="16">
        <v>0</v>
      </c>
      <c r="Q23" s="14">
        <v>11.56477799</v>
      </c>
      <c r="R23" s="16">
        <v>0.69435091999999998</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(24/B25*100)</f>
        <v>0.43003046049095145</v>
      </c>
      <c r="D25" s="15">
        <v>5557</v>
      </c>
      <c r="E25" s="14">
        <v>7.9721130000000002</v>
      </c>
      <c r="F25" s="16">
        <v>0.34262879000000002</v>
      </c>
      <c r="G25" s="14">
        <v>73.767963829999999</v>
      </c>
      <c r="H25" s="16">
        <v>0.75183268000000003</v>
      </c>
      <c r="I25" s="14">
        <v>0</v>
      </c>
      <c r="J25" s="16">
        <v>0</v>
      </c>
      <c r="K25" s="14" t="s">
        <v>582</v>
      </c>
      <c r="L25" s="16" t="s">
        <v>582</v>
      </c>
      <c r="M25" s="14">
        <v>0</v>
      </c>
      <c r="N25" s="16">
        <v>0</v>
      </c>
      <c r="O25" s="14">
        <v>0</v>
      </c>
      <c r="P25" s="16">
        <v>0</v>
      </c>
      <c r="Q25" s="14">
        <v>18.25992317</v>
      </c>
      <c r="R25" s="16">
        <v>0.74143210000000004</v>
      </c>
    </row>
    <row r="26" spans="1:18" x14ac:dyDescent="0.25">
      <c r="A26" s="11" t="s">
        <v>496</v>
      </c>
      <c r="B26" s="13">
        <v>4869</v>
      </c>
      <c r="C26" s="14">
        <f>(32/B26*100)</f>
        <v>0.65721914150749638</v>
      </c>
      <c r="D26" s="15">
        <v>4837</v>
      </c>
      <c r="E26" s="14">
        <v>47.267182300000002</v>
      </c>
      <c r="F26" s="16">
        <v>1.03670262</v>
      </c>
      <c r="G26" s="14">
        <v>38.845671619999997</v>
      </c>
      <c r="H26" s="16">
        <v>0.88507029000000004</v>
      </c>
      <c r="I26" s="14">
        <v>0</v>
      </c>
      <c r="J26" s="16">
        <v>0</v>
      </c>
      <c r="K26" s="14" t="s">
        <v>582</v>
      </c>
      <c r="L26" s="16" t="s">
        <v>582</v>
      </c>
      <c r="M26" s="14">
        <v>0</v>
      </c>
      <c r="N26" s="16">
        <v>0</v>
      </c>
      <c r="O26" s="14">
        <v>0</v>
      </c>
      <c r="P26" s="16">
        <v>0</v>
      </c>
      <c r="Q26" s="14">
        <v>13.887146080000001</v>
      </c>
      <c r="R26" s="16">
        <v>0.55736247999999999</v>
      </c>
    </row>
    <row r="27" spans="1:18" x14ac:dyDescent="0.25">
      <c r="A27" s="11" t="s">
        <v>497</v>
      </c>
      <c r="B27" s="13">
        <v>5299</v>
      </c>
      <c r="C27" s="14">
        <f>(17/B27*100)</f>
        <v>0.32081524816003021</v>
      </c>
      <c r="D27" s="15">
        <v>5282</v>
      </c>
      <c r="E27" s="14">
        <v>18.554018200000002</v>
      </c>
      <c r="F27" s="16">
        <v>0.41441378000000001</v>
      </c>
      <c r="G27" s="14">
        <v>59.159660270000003</v>
      </c>
      <c r="H27" s="16">
        <v>0.62901399000000002</v>
      </c>
      <c r="I27" s="14">
        <v>0</v>
      </c>
      <c r="J27" s="16">
        <v>0</v>
      </c>
      <c r="K27" s="14" t="s">
        <v>582</v>
      </c>
      <c r="L27" s="16" t="s">
        <v>582</v>
      </c>
      <c r="M27" s="14">
        <v>0</v>
      </c>
      <c r="N27" s="16">
        <v>0</v>
      </c>
      <c r="O27" s="14">
        <v>0</v>
      </c>
      <c r="P27" s="16">
        <v>0</v>
      </c>
      <c r="Q27" s="14">
        <v>22.286321529999999</v>
      </c>
      <c r="R27" s="16">
        <v>0.54330303000000002</v>
      </c>
    </row>
    <row r="28" spans="1:18" x14ac:dyDescent="0.25">
      <c r="A28" s="11" t="s">
        <v>498</v>
      </c>
      <c r="B28" s="13">
        <v>7568</v>
      </c>
      <c r="C28" s="14">
        <f>(0/B28*100)</f>
        <v>0</v>
      </c>
      <c r="D28" s="15">
        <v>7568</v>
      </c>
      <c r="E28" s="14">
        <v>0</v>
      </c>
      <c r="F28" s="16">
        <v>0</v>
      </c>
      <c r="G28" s="14">
        <v>0</v>
      </c>
      <c r="H28" s="16">
        <v>0</v>
      </c>
      <c r="I28" s="14">
        <v>0</v>
      </c>
      <c r="J28" s="16">
        <v>0</v>
      </c>
      <c r="K28" s="14" t="s">
        <v>582</v>
      </c>
      <c r="L28" s="16" t="s">
        <v>582</v>
      </c>
      <c r="M28" s="14">
        <v>100</v>
      </c>
      <c r="N28" s="16">
        <v>0</v>
      </c>
      <c r="O28" s="14">
        <v>0</v>
      </c>
      <c r="P28" s="16">
        <v>0</v>
      </c>
      <c r="Q28" s="14">
        <v>0</v>
      </c>
      <c r="R28" s="16">
        <v>0</v>
      </c>
    </row>
    <row r="29" spans="1:18" x14ac:dyDescent="0.25">
      <c r="A29" s="11" t="s">
        <v>499</v>
      </c>
      <c r="B29" s="13">
        <v>5385</v>
      </c>
      <c r="C29" s="14">
        <f>(30/B29*100)</f>
        <v>0.55710306406685239</v>
      </c>
      <c r="D29" s="15">
        <v>5355</v>
      </c>
      <c r="E29" s="14">
        <v>52.396174600000002</v>
      </c>
      <c r="F29" s="16">
        <v>0.97232974000000005</v>
      </c>
      <c r="G29" s="14">
        <v>35.196119320000001</v>
      </c>
      <c r="H29" s="16">
        <v>0.75595257000000005</v>
      </c>
      <c r="I29" s="14">
        <v>0</v>
      </c>
      <c r="J29" s="16">
        <v>0</v>
      </c>
      <c r="K29" s="14" t="s">
        <v>582</v>
      </c>
      <c r="L29" s="16" t="s">
        <v>582</v>
      </c>
      <c r="M29" s="14">
        <v>0</v>
      </c>
      <c r="N29" s="16">
        <v>0</v>
      </c>
      <c r="O29" s="14">
        <v>0</v>
      </c>
      <c r="P29" s="16">
        <v>0</v>
      </c>
      <c r="Q29" s="14">
        <v>12.407706080000001</v>
      </c>
      <c r="R29" s="16">
        <v>0.54634252000000005</v>
      </c>
    </row>
    <row r="30" spans="1:18" x14ac:dyDescent="0.25">
      <c r="A30" s="11" t="s">
        <v>500</v>
      </c>
      <c r="B30" s="13">
        <v>4520</v>
      </c>
      <c r="C30" s="14">
        <f>(96/B30*100)</f>
        <v>2.1238938053097343</v>
      </c>
      <c r="D30" s="15">
        <v>4424</v>
      </c>
      <c r="E30" s="14">
        <v>14.92518488</v>
      </c>
      <c r="F30" s="16">
        <v>0.57240497999999995</v>
      </c>
      <c r="G30" s="14">
        <v>59.050005339999998</v>
      </c>
      <c r="H30" s="16">
        <v>0.950484</v>
      </c>
      <c r="I30" s="14">
        <v>0</v>
      </c>
      <c r="J30" s="16">
        <v>0</v>
      </c>
      <c r="K30" s="14" t="s">
        <v>582</v>
      </c>
      <c r="L30" s="16" t="s">
        <v>582</v>
      </c>
      <c r="M30" s="14">
        <v>0</v>
      </c>
      <c r="N30" s="16">
        <v>0</v>
      </c>
      <c r="O30" s="14">
        <v>0</v>
      </c>
      <c r="P30" s="16">
        <v>0</v>
      </c>
      <c r="Q30" s="14">
        <v>26.024809779999998</v>
      </c>
      <c r="R30" s="16">
        <v>0.91689251000000005</v>
      </c>
    </row>
    <row r="31" spans="1:18" x14ac:dyDescent="0.25">
      <c r="A31" s="11" t="s">
        <v>501</v>
      </c>
      <c r="B31" s="13">
        <v>5456</v>
      </c>
      <c r="C31" s="14">
        <f>(125/B31*100)</f>
        <v>2.2910557184750733</v>
      </c>
      <c r="D31" s="15">
        <v>5331</v>
      </c>
      <c r="E31" s="14">
        <v>45.23607397</v>
      </c>
      <c r="F31" s="16">
        <v>0.66297757999999996</v>
      </c>
      <c r="G31" s="14">
        <v>30.315294649999998</v>
      </c>
      <c r="H31" s="16">
        <v>0.76316474000000001</v>
      </c>
      <c r="I31" s="14">
        <v>0</v>
      </c>
      <c r="J31" s="16">
        <v>0</v>
      </c>
      <c r="K31" s="14" t="s">
        <v>582</v>
      </c>
      <c r="L31" s="16" t="s">
        <v>582</v>
      </c>
      <c r="M31" s="14">
        <v>0</v>
      </c>
      <c r="N31" s="16">
        <v>0</v>
      </c>
      <c r="O31" s="14">
        <v>0</v>
      </c>
      <c r="P31" s="16">
        <v>0</v>
      </c>
      <c r="Q31" s="14">
        <v>24.448631379999998</v>
      </c>
      <c r="R31" s="16">
        <v>0.77666427999999998</v>
      </c>
    </row>
    <row r="32" spans="1:18" x14ac:dyDescent="0.25">
      <c r="A32" s="11" t="s">
        <v>502</v>
      </c>
      <c r="B32" s="13">
        <v>4478</v>
      </c>
      <c r="C32" s="14">
        <f>(5/B32*100)</f>
        <v>0.11165698972755694</v>
      </c>
      <c r="D32" s="15">
        <v>4473</v>
      </c>
      <c r="E32" s="14">
        <v>4.1126508399999997</v>
      </c>
      <c r="F32" s="16">
        <v>0.33152410999999998</v>
      </c>
      <c r="G32" s="14">
        <v>93.789811670000006</v>
      </c>
      <c r="H32" s="16">
        <v>0.35169810000000001</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9.1374485300000003</v>
      </c>
      <c r="F33" s="16">
        <v>0.35138672999999998</v>
      </c>
      <c r="G33" s="14">
        <v>79.310484750000001</v>
      </c>
      <c r="H33" s="16">
        <v>0.54343775999999999</v>
      </c>
      <c r="I33" s="14">
        <v>0</v>
      </c>
      <c r="J33" s="16">
        <v>0</v>
      </c>
      <c r="K33" s="14" t="s">
        <v>582</v>
      </c>
      <c r="L33" s="16" t="s">
        <v>582</v>
      </c>
      <c r="M33" s="14">
        <v>0</v>
      </c>
      <c r="N33" s="16">
        <v>0</v>
      </c>
      <c r="O33" s="14">
        <v>0</v>
      </c>
      <c r="P33" s="16">
        <v>0</v>
      </c>
      <c r="Q33" s="14">
        <v>11.552066719999999</v>
      </c>
      <c r="R33" s="16">
        <v>0.45579536999999998</v>
      </c>
    </row>
    <row r="34" spans="1:18" x14ac:dyDescent="0.25">
      <c r="A34" s="11" t="s">
        <v>504</v>
      </c>
      <c r="B34" s="13">
        <v>6350</v>
      </c>
      <c r="C34" s="14">
        <f>(65/B34*100)</f>
        <v>1.0236220472440944</v>
      </c>
      <c r="D34" s="15">
        <v>6285</v>
      </c>
      <c r="E34" s="14">
        <v>19.60713801</v>
      </c>
      <c r="F34" s="16">
        <v>0.58230998</v>
      </c>
      <c r="G34" s="14">
        <v>68.48651778</v>
      </c>
      <c r="H34" s="16">
        <v>0.73415770000000002</v>
      </c>
      <c r="I34" s="14">
        <v>0</v>
      </c>
      <c r="J34" s="16">
        <v>0</v>
      </c>
      <c r="K34" s="14" t="s">
        <v>582</v>
      </c>
      <c r="L34" s="16" t="s">
        <v>582</v>
      </c>
      <c r="M34" s="14">
        <v>0</v>
      </c>
      <c r="N34" s="16">
        <v>0</v>
      </c>
      <c r="O34" s="14">
        <v>0</v>
      </c>
      <c r="P34" s="16">
        <v>0</v>
      </c>
      <c r="Q34" s="14">
        <v>11.906344219999999</v>
      </c>
      <c r="R34" s="16">
        <v>0.58324739000000003</v>
      </c>
    </row>
    <row r="35" spans="1:18" x14ac:dyDescent="0.25">
      <c r="A35" s="11" t="s">
        <v>505</v>
      </c>
      <c r="B35" s="13">
        <v>6406</v>
      </c>
      <c r="C35" s="14">
        <f>(36/B35*100)</f>
        <v>0.56197315017171401</v>
      </c>
      <c r="D35" s="15">
        <v>6370</v>
      </c>
      <c r="E35" s="14">
        <v>26.16363256</v>
      </c>
      <c r="F35" s="16">
        <v>0.68438416999999996</v>
      </c>
      <c r="G35" s="14">
        <v>61.9026645</v>
      </c>
      <c r="H35" s="16">
        <v>0.69344943000000003</v>
      </c>
      <c r="I35" s="14">
        <v>0</v>
      </c>
      <c r="J35" s="16">
        <v>0</v>
      </c>
      <c r="K35" s="14" t="s">
        <v>582</v>
      </c>
      <c r="L35" s="16" t="s">
        <v>582</v>
      </c>
      <c r="M35" s="14">
        <v>0</v>
      </c>
      <c r="N35" s="16">
        <v>0</v>
      </c>
      <c r="O35" s="14">
        <v>0</v>
      </c>
      <c r="P35" s="16">
        <v>0</v>
      </c>
      <c r="Q35" s="14">
        <v>11.93370294</v>
      </c>
      <c r="R35" s="16">
        <v>0.51436395999999995</v>
      </c>
    </row>
    <row r="36" spans="1:18" x14ac:dyDescent="0.25">
      <c r="A36" s="11" t="s">
        <v>506</v>
      </c>
      <c r="B36" s="13">
        <v>6736</v>
      </c>
      <c r="C36" s="14">
        <f>(0/B36*100)</f>
        <v>0</v>
      </c>
      <c r="D36" s="15">
        <v>6736</v>
      </c>
      <c r="E36" s="14">
        <v>0</v>
      </c>
      <c r="F36" s="16">
        <v>0</v>
      </c>
      <c r="G36" s="14">
        <v>0</v>
      </c>
      <c r="H36" s="16">
        <v>0</v>
      </c>
      <c r="I36" s="14">
        <v>0</v>
      </c>
      <c r="J36" s="16">
        <v>0</v>
      </c>
      <c r="K36" s="14" t="s">
        <v>582</v>
      </c>
      <c r="L36" s="16" t="s">
        <v>582</v>
      </c>
      <c r="M36" s="14">
        <v>100</v>
      </c>
      <c r="N36" s="16">
        <v>0</v>
      </c>
      <c r="O36" s="14">
        <v>0</v>
      </c>
      <c r="P36" s="16">
        <v>0</v>
      </c>
      <c r="Q36" s="14">
        <v>0</v>
      </c>
      <c r="R36" s="16">
        <v>0</v>
      </c>
    </row>
    <row r="37" spans="1:18" x14ac:dyDescent="0.25">
      <c r="A37" s="11" t="s">
        <v>507</v>
      </c>
      <c r="B37" s="13">
        <v>5458</v>
      </c>
      <c r="C37" s="14">
        <f>(0/B37*100)</f>
        <v>0</v>
      </c>
      <c r="D37" s="15">
        <v>5458</v>
      </c>
      <c r="E37" s="14">
        <v>0</v>
      </c>
      <c r="F37" s="16">
        <v>0</v>
      </c>
      <c r="G37" s="14">
        <v>0</v>
      </c>
      <c r="H37" s="16">
        <v>0</v>
      </c>
      <c r="I37" s="14">
        <v>0</v>
      </c>
      <c r="J37" s="16">
        <v>0</v>
      </c>
      <c r="K37" s="14" t="s">
        <v>582</v>
      </c>
      <c r="L37" s="16" t="s">
        <v>582</v>
      </c>
      <c r="M37" s="14">
        <v>100</v>
      </c>
      <c r="N37" s="16">
        <v>0</v>
      </c>
      <c r="O37" s="14">
        <v>0</v>
      </c>
      <c r="P37" s="16">
        <v>0</v>
      </c>
      <c r="Q37" s="14">
        <v>0</v>
      </c>
      <c r="R37" s="16">
        <v>0</v>
      </c>
    </row>
    <row r="38" spans="1:18" x14ac:dyDescent="0.25">
      <c r="A38" s="11" t="s">
        <v>508</v>
      </c>
      <c r="B38" s="13">
        <v>5860</v>
      </c>
      <c r="C38" s="14">
        <f>(16/B38*100)</f>
        <v>0.27303754266211605</v>
      </c>
      <c r="D38" s="15">
        <v>5844</v>
      </c>
      <c r="E38" s="14">
        <v>18.18052677</v>
      </c>
      <c r="F38" s="16">
        <v>0.63824431000000004</v>
      </c>
      <c r="G38" s="14">
        <v>67.632665829999993</v>
      </c>
      <c r="H38" s="16">
        <v>0.90364164000000002</v>
      </c>
      <c r="I38" s="14">
        <v>0</v>
      </c>
      <c r="J38" s="16">
        <v>0</v>
      </c>
      <c r="K38" s="14" t="s">
        <v>582</v>
      </c>
      <c r="L38" s="16" t="s">
        <v>582</v>
      </c>
      <c r="M38" s="14">
        <v>0</v>
      </c>
      <c r="N38" s="16">
        <v>0</v>
      </c>
      <c r="O38" s="14">
        <v>0</v>
      </c>
      <c r="P38" s="16">
        <v>0</v>
      </c>
      <c r="Q38" s="14">
        <v>14.186807399999999</v>
      </c>
      <c r="R38" s="16">
        <v>0.662879</v>
      </c>
    </row>
    <row r="39" spans="1:18" x14ac:dyDescent="0.25">
      <c r="A39" s="11" t="s">
        <v>509</v>
      </c>
      <c r="B39" s="13">
        <v>5895</v>
      </c>
      <c r="C39" s="14">
        <f>(0/B39*100)</f>
        <v>0</v>
      </c>
      <c r="D39" s="15">
        <v>5895</v>
      </c>
      <c r="E39" s="14">
        <v>0</v>
      </c>
      <c r="F39" s="16">
        <v>0</v>
      </c>
      <c r="G39" s="14">
        <v>0</v>
      </c>
      <c r="H39" s="16">
        <v>0</v>
      </c>
      <c r="I39" s="14">
        <v>0</v>
      </c>
      <c r="J39" s="16">
        <v>0</v>
      </c>
      <c r="K39" s="14" t="s">
        <v>582</v>
      </c>
      <c r="L39" s="16" t="s">
        <v>582</v>
      </c>
      <c r="M39" s="14">
        <v>100</v>
      </c>
      <c r="N39" s="16">
        <v>0</v>
      </c>
      <c r="O39" s="14">
        <v>0</v>
      </c>
      <c r="P39" s="16">
        <v>0</v>
      </c>
      <c r="Q39" s="14">
        <v>0</v>
      </c>
      <c r="R39" s="16">
        <v>0</v>
      </c>
    </row>
    <row r="40" spans="1:18" x14ac:dyDescent="0.25">
      <c r="A40" s="11" t="s">
        <v>510</v>
      </c>
      <c r="B40" s="13">
        <v>14157</v>
      </c>
      <c r="C40" s="14">
        <f>(258/B40*100)</f>
        <v>1.8224200042381862</v>
      </c>
      <c r="D40" s="15">
        <v>13899</v>
      </c>
      <c r="E40" s="14">
        <v>27.477936969999998</v>
      </c>
      <c r="F40" s="16">
        <v>0.71827675000000002</v>
      </c>
      <c r="G40" s="14">
        <v>45.516381629999998</v>
      </c>
      <c r="H40" s="16">
        <v>0.85947963999999999</v>
      </c>
      <c r="I40" s="14">
        <v>0</v>
      </c>
      <c r="J40" s="16">
        <v>0</v>
      </c>
      <c r="K40" s="14" t="s">
        <v>582</v>
      </c>
      <c r="L40" s="16" t="s">
        <v>582</v>
      </c>
      <c r="M40" s="14">
        <v>0</v>
      </c>
      <c r="N40" s="16">
        <v>0</v>
      </c>
      <c r="O40" s="14">
        <v>0</v>
      </c>
      <c r="P40" s="16">
        <v>0</v>
      </c>
      <c r="Q40" s="14">
        <v>27.005681389999999</v>
      </c>
      <c r="R40" s="16">
        <v>0.79327199000000004</v>
      </c>
    </row>
    <row r="41" spans="1:18" x14ac:dyDescent="0.25">
      <c r="A41" s="11" t="s">
        <v>511</v>
      </c>
      <c r="B41" s="13">
        <v>5712</v>
      </c>
      <c r="C41" s="14">
        <f>(40/B41*100)</f>
        <v>0.70028011204481799</v>
      </c>
      <c r="D41" s="15">
        <v>5672</v>
      </c>
      <c r="E41" s="14">
        <v>14.47776565</v>
      </c>
      <c r="F41" s="16">
        <v>0.62726864999999998</v>
      </c>
      <c r="G41" s="14">
        <v>68.915501219999996</v>
      </c>
      <c r="H41" s="16">
        <v>0.89552474000000004</v>
      </c>
      <c r="I41" s="14">
        <v>0</v>
      </c>
      <c r="J41" s="16">
        <v>0</v>
      </c>
      <c r="K41" s="14" t="s">
        <v>582</v>
      </c>
      <c r="L41" s="16" t="s">
        <v>582</v>
      </c>
      <c r="M41" s="14">
        <v>0</v>
      </c>
      <c r="N41" s="16">
        <v>0</v>
      </c>
      <c r="O41" s="14">
        <v>0</v>
      </c>
      <c r="P41" s="16">
        <v>0</v>
      </c>
      <c r="Q41" s="14">
        <v>16.606733129999999</v>
      </c>
      <c r="R41" s="16">
        <v>0.63705433</v>
      </c>
    </row>
    <row r="42" spans="1:18" x14ac:dyDescent="0.25">
      <c r="A42" s="11" t="s">
        <v>512</v>
      </c>
      <c r="B42" s="13">
        <f>IF(COUNT(B7:B41) &gt; 0, AVERAGE(B7:B41), "\u2014")</f>
        <v>7103.4285714285716</v>
      </c>
      <c r="C42" s="14">
        <f>IF(COUNT(C7:C41) &gt; 0, AVERAGE(C7:C41), "—")</f>
        <v>1.1008773873650985</v>
      </c>
      <c r="D42" s="15">
        <f>IF(COUNT(D7:D41) &gt; 0, AVERAGE(D7:D41), "—")</f>
        <v>7014.4857142857145</v>
      </c>
      <c r="E42" s="14">
        <f>IF(COUNT(E7:E41) &gt; 0, AVERAGE(E7:E41), "—")</f>
        <v>17.688262334000001</v>
      </c>
      <c r="F42" s="16">
        <f>IF(COUNT(F7:F41) &gt; 0, SQRT(SUMSQ(F7:F41)/(COUNT(F7:F41)*COUNT(F7:F41)) ), "—")</f>
        <v>9.4023228488067448E-2</v>
      </c>
      <c r="G42" s="14">
        <f>IF(COUNT(G7:G41) &gt; 0, AVERAGE(G7:G41), "—")</f>
        <v>48.221290715428566</v>
      </c>
      <c r="H42" s="16">
        <f>IF(COUNT(H7:H41) &gt; 0, SQRT(SUMSQ(H7:H41)/(COUNT(H7:H41)*COUNT(H7:H41)) ), "—")</f>
        <v>0.11763875893290163</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20</v>
      </c>
      <c r="N42" s="16">
        <f>IF(COUNT(N7:N41) &gt; 0, SQRT(SUMSQ(N7:N41)/(COUNT(N7:N41)*COUNT(N7:N41)) ), "—")</f>
        <v>0</v>
      </c>
      <c r="O42" s="14">
        <f>IF(COUNT(O7:O41) &gt; 0, AVERAGE(O7:O41), "—")</f>
        <v>1.4345428571428571E-3</v>
      </c>
      <c r="P42" s="16">
        <f>IF(COUNT(P7:P41) &gt; 0, SQRT(SUMSQ(P7:P41)/(COUNT(P7:P41)*COUNT(P7:P41)) ), "—")</f>
        <v>9.6403657142857138E-4</v>
      </c>
      <c r="Q42" s="14">
        <f>IF(COUNT(Q7:Q41) &gt; 0, AVERAGE(Q7:Q41), "—")</f>
        <v>14.089012406571428</v>
      </c>
      <c r="R42" s="16">
        <f>IF(COUNT(R7:R41) &gt; 0, SQRT(SUMSQ(R7:R41)/(COUNT(R7:R41)*COUNT(R7:R41)) ), "—")</f>
        <v>0.10072871751442403</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18.881445530000001</v>
      </c>
      <c r="F45" s="16">
        <v>0.78128600999999998</v>
      </c>
      <c r="G45" s="14">
        <v>45.766776149999998</v>
      </c>
      <c r="H45" s="16">
        <v>1.21693655</v>
      </c>
      <c r="I45" s="14">
        <v>0</v>
      </c>
      <c r="J45" s="16">
        <v>0</v>
      </c>
      <c r="K45" s="14" t="s">
        <v>582</v>
      </c>
      <c r="L45" s="16" t="s">
        <v>582</v>
      </c>
      <c r="M45" s="14">
        <v>0.11893412</v>
      </c>
      <c r="N45" s="16">
        <v>5.3055499999999998E-2</v>
      </c>
      <c r="O45" s="14">
        <v>0.43584039000000002</v>
      </c>
      <c r="P45" s="16">
        <v>0.11021494</v>
      </c>
      <c r="Q45" s="14">
        <v>34.797003799999999</v>
      </c>
      <c r="R45" s="16">
        <v>1.06120031</v>
      </c>
    </row>
    <row r="46" spans="1:18" x14ac:dyDescent="0.25">
      <c r="A46" s="11" t="s">
        <v>516</v>
      </c>
      <c r="B46" s="13">
        <v>23141</v>
      </c>
      <c r="C46" s="14">
        <f>(1130/B46*100)</f>
        <v>4.8831079037206688</v>
      </c>
      <c r="D46" s="15">
        <v>22011</v>
      </c>
      <c r="E46" s="14">
        <v>15.797521619999999</v>
      </c>
      <c r="F46" s="16">
        <v>0.41354004999999999</v>
      </c>
      <c r="G46" s="14">
        <v>66.323931959999996</v>
      </c>
      <c r="H46" s="16">
        <v>0.52852220999999999</v>
      </c>
      <c r="I46" s="14">
        <v>0</v>
      </c>
      <c r="J46" s="16">
        <v>0</v>
      </c>
      <c r="K46" s="14" t="s">
        <v>582</v>
      </c>
      <c r="L46" s="16" t="s">
        <v>582</v>
      </c>
      <c r="M46" s="14">
        <v>0</v>
      </c>
      <c r="N46" s="16">
        <v>0</v>
      </c>
      <c r="O46" s="14">
        <v>0</v>
      </c>
      <c r="P46" s="16">
        <v>0</v>
      </c>
      <c r="Q46" s="14">
        <v>17.878546419999999</v>
      </c>
      <c r="R46" s="16">
        <v>0.47715544999999998</v>
      </c>
    </row>
    <row r="47" spans="1:18" x14ac:dyDescent="0.25">
      <c r="A47" s="11" t="s">
        <v>517</v>
      </c>
      <c r="B47" s="13">
        <v>5928</v>
      </c>
      <c r="C47" s="14">
        <f>(70/B47*100)</f>
        <v>1.1808367071524968</v>
      </c>
      <c r="D47" s="15">
        <v>5858</v>
      </c>
      <c r="E47" s="14">
        <v>41.261939390000002</v>
      </c>
      <c r="F47" s="16">
        <v>0.93270715000000004</v>
      </c>
      <c r="G47" s="14">
        <v>42.184592240000001</v>
      </c>
      <c r="H47" s="16">
        <v>1.0505378700000001</v>
      </c>
      <c r="I47" s="14">
        <v>0</v>
      </c>
      <c r="J47" s="16">
        <v>0</v>
      </c>
      <c r="K47" s="14" t="s">
        <v>582</v>
      </c>
      <c r="L47" s="16" t="s">
        <v>582</v>
      </c>
      <c r="M47" s="14">
        <v>0</v>
      </c>
      <c r="N47" s="16">
        <v>0</v>
      </c>
      <c r="O47" s="14">
        <v>0</v>
      </c>
      <c r="P47" s="16">
        <v>0</v>
      </c>
      <c r="Q47" s="14">
        <v>16.553468370000001</v>
      </c>
      <c r="R47" s="16">
        <v>0.75859010999999998</v>
      </c>
    </row>
    <row r="48" spans="1:18" x14ac:dyDescent="0.25">
      <c r="A48" s="11" t="s">
        <v>518</v>
      </c>
      <c r="B48" s="13">
        <v>9841</v>
      </c>
      <c r="C48" s="14">
        <f>(7/B48*100)</f>
        <v>7.1130982623717101E-2</v>
      </c>
      <c r="D48" s="15">
        <v>9834</v>
      </c>
      <c r="E48" s="14">
        <v>10.28324183</v>
      </c>
      <c r="F48" s="16">
        <v>0.59818420999999999</v>
      </c>
      <c r="G48" s="14">
        <v>85.612570079999998</v>
      </c>
      <c r="H48" s="16">
        <v>0.78641894000000001</v>
      </c>
      <c r="I48" s="14">
        <v>0</v>
      </c>
      <c r="J48" s="16">
        <v>0</v>
      </c>
      <c r="K48" s="14" t="s">
        <v>582</v>
      </c>
      <c r="L48" s="16" t="s">
        <v>582</v>
      </c>
      <c r="M48" s="14">
        <v>0</v>
      </c>
      <c r="N48" s="16">
        <v>0</v>
      </c>
      <c r="O48" s="14">
        <v>0</v>
      </c>
      <c r="P48" s="16">
        <v>0</v>
      </c>
      <c r="Q48" s="14">
        <v>4.1041880900000001</v>
      </c>
      <c r="R48" s="16">
        <v>0.54124472000000001</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(0/B50*100)</f>
        <v>0</v>
      </c>
      <c r="D50" s="15">
        <v>11795</v>
      </c>
      <c r="E50" s="14">
        <v>0</v>
      </c>
      <c r="F50" s="16">
        <v>0</v>
      </c>
      <c r="G50" s="14">
        <v>0</v>
      </c>
      <c r="H50" s="16">
        <v>0</v>
      </c>
      <c r="I50" s="14">
        <v>0</v>
      </c>
      <c r="J50" s="16">
        <v>0</v>
      </c>
      <c r="K50" s="14" t="s">
        <v>582</v>
      </c>
      <c r="L50" s="16" t="s">
        <v>582</v>
      </c>
      <c r="M50" s="14">
        <v>100</v>
      </c>
      <c r="N50" s="16">
        <v>0</v>
      </c>
      <c r="O50" s="14">
        <v>0</v>
      </c>
      <c r="P50" s="16">
        <v>0</v>
      </c>
      <c r="Q50" s="14">
        <v>0</v>
      </c>
      <c r="R50" s="16">
        <v>0</v>
      </c>
    </row>
    <row r="51" spans="1:18" x14ac:dyDescent="0.25">
      <c r="A51" s="11" t="s">
        <v>521</v>
      </c>
      <c r="B51" s="13">
        <v>6866</v>
      </c>
      <c r="C51" s="14">
        <f>(116/B51*100)</f>
        <v>1.6894844159627147</v>
      </c>
      <c r="D51" s="15">
        <v>6750</v>
      </c>
      <c r="E51" s="14">
        <v>40.20757407</v>
      </c>
      <c r="F51" s="16">
        <v>1.0388219999999999</v>
      </c>
      <c r="G51" s="14">
        <v>44.784665359999998</v>
      </c>
      <c r="H51" s="16">
        <v>1.00413701</v>
      </c>
      <c r="I51" s="14">
        <v>0</v>
      </c>
      <c r="J51" s="16">
        <v>0</v>
      </c>
      <c r="K51" s="14" t="s">
        <v>582</v>
      </c>
      <c r="L51" s="16" t="s">
        <v>582</v>
      </c>
      <c r="M51" s="14">
        <v>0</v>
      </c>
      <c r="N51" s="16">
        <v>0</v>
      </c>
      <c r="O51" s="14">
        <v>0</v>
      </c>
      <c r="P51" s="16">
        <v>0</v>
      </c>
      <c r="Q51" s="14">
        <v>15.007760579999999</v>
      </c>
      <c r="R51" s="16">
        <v>0.50741546000000004</v>
      </c>
    </row>
    <row r="52" spans="1:18" x14ac:dyDescent="0.25">
      <c r="A52" s="11" t="s">
        <v>522</v>
      </c>
      <c r="B52" s="13">
        <v>5809</v>
      </c>
      <c r="C52" s="14">
        <f>(70/B52*100)</f>
        <v>1.2050266827336891</v>
      </c>
      <c r="D52" s="15">
        <v>5739</v>
      </c>
      <c r="E52" s="14">
        <v>30.008352030000001</v>
      </c>
      <c r="F52" s="16">
        <v>0.67739554000000002</v>
      </c>
      <c r="G52" s="14">
        <v>57.947308659999997</v>
      </c>
      <c r="H52" s="16">
        <v>0.83089066</v>
      </c>
      <c r="I52" s="14">
        <v>0</v>
      </c>
      <c r="J52" s="16">
        <v>0</v>
      </c>
      <c r="K52" s="14" t="s">
        <v>582</v>
      </c>
      <c r="L52" s="16" t="s">
        <v>582</v>
      </c>
      <c r="M52" s="14">
        <v>0</v>
      </c>
      <c r="N52" s="16">
        <v>0</v>
      </c>
      <c r="O52" s="14">
        <v>0</v>
      </c>
      <c r="P52" s="16">
        <v>0</v>
      </c>
      <c r="Q52" s="14">
        <v>12.04433931</v>
      </c>
      <c r="R52" s="16">
        <v>0.51168975000000005</v>
      </c>
    </row>
    <row r="53" spans="1:18" x14ac:dyDescent="0.25">
      <c r="A53" s="11" t="s">
        <v>523</v>
      </c>
      <c r="B53" s="13">
        <v>5571</v>
      </c>
      <c r="C53" s="14">
        <f>(84/B53*100)</f>
        <v>1.5078082929456111</v>
      </c>
      <c r="D53" s="15">
        <v>5487</v>
      </c>
      <c r="E53" s="14">
        <v>33.016967829999999</v>
      </c>
      <c r="F53" s="16">
        <v>0.66474781000000005</v>
      </c>
      <c r="G53" s="14">
        <v>51.342162430000002</v>
      </c>
      <c r="H53" s="16">
        <v>0.6960094</v>
      </c>
      <c r="I53" s="14">
        <v>0</v>
      </c>
      <c r="J53" s="16">
        <v>0</v>
      </c>
      <c r="K53" s="14" t="s">
        <v>582</v>
      </c>
      <c r="L53" s="16" t="s">
        <v>582</v>
      </c>
      <c r="M53" s="14">
        <v>0</v>
      </c>
      <c r="N53" s="16">
        <v>0</v>
      </c>
      <c r="O53" s="14">
        <v>0</v>
      </c>
      <c r="P53" s="16">
        <v>0</v>
      </c>
      <c r="Q53" s="14">
        <v>15.640869739999999</v>
      </c>
      <c r="R53" s="16">
        <v>0.47096291000000001</v>
      </c>
    </row>
    <row r="54" spans="1:18" x14ac:dyDescent="0.25">
      <c r="A54" s="11" t="s">
        <v>524</v>
      </c>
      <c r="B54" s="13">
        <v>4740</v>
      </c>
      <c r="C54" s="14">
        <f>(38/B54*100)</f>
        <v>0.80168776371308015</v>
      </c>
      <c r="D54" s="15">
        <v>4702</v>
      </c>
      <c r="E54" s="14">
        <v>24.267222929999999</v>
      </c>
      <c r="F54" s="16">
        <v>0.94869128000000003</v>
      </c>
      <c r="G54" s="14">
        <v>49.03931798</v>
      </c>
      <c r="H54" s="16">
        <v>1.00935671</v>
      </c>
      <c r="I54" s="14">
        <v>0</v>
      </c>
      <c r="J54" s="16">
        <v>0</v>
      </c>
      <c r="K54" s="14" t="s">
        <v>582</v>
      </c>
      <c r="L54" s="16" t="s">
        <v>582</v>
      </c>
      <c r="M54" s="14">
        <v>0</v>
      </c>
      <c r="N54" s="16">
        <v>0</v>
      </c>
      <c r="O54" s="14">
        <v>0</v>
      </c>
      <c r="P54" s="16">
        <v>0</v>
      </c>
      <c r="Q54" s="14">
        <v>26.693459090000001</v>
      </c>
      <c r="R54" s="16">
        <v>0.97597334000000002</v>
      </c>
    </row>
    <row r="55" spans="1:18" x14ac:dyDescent="0.25">
      <c r="A55" s="11" t="s">
        <v>525</v>
      </c>
      <c r="B55" s="13">
        <v>5316</v>
      </c>
      <c r="C55" s="14">
        <f>(22/B55*100)</f>
        <v>0.41384499623777277</v>
      </c>
      <c r="D55" s="15">
        <v>5294</v>
      </c>
      <c r="E55" s="14">
        <v>33.987585670000001</v>
      </c>
      <c r="F55" s="16">
        <v>0.80053132000000005</v>
      </c>
      <c r="G55" s="14">
        <v>28.082184739999999</v>
      </c>
      <c r="H55" s="16">
        <v>0.85054236999999999</v>
      </c>
      <c r="I55" s="14">
        <v>0</v>
      </c>
      <c r="J55" s="16">
        <v>0</v>
      </c>
      <c r="K55" s="14" t="s">
        <v>582</v>
      </c>
      <c r="L55" s="16" t="s">
        <v>582</v>
      </c>
      <c r="M55" s="14">
        <v>0</v>
      </c>
      <c r="N55" s="16">
        <v>0</v>
      </c>
      <c r="O55" s="14">
        <v>0.68813983999999995</v>
      </c>
      <c r="P55" s="16">
        <v>0.13565387000000001</v>
      </c>
      <c r="Q55" s="14">
        <v>37.242089749999998</v>
      </c>
      <c r="R55" s="16">
        <v>0.73820198999999997</v>
      </c>
    </row>
    <row r="56" spans="1:18" x14ac:dyDescent="0.25">
      <c r="A56" s="11" t="s">
        <v>526</v>
      </c>
      <c r="B56" s="13">
        <v>5359</v>
      </c>
      <c r="C56" s="14">
        <f>(76/B56*100)</f>
        <v>1.4181750326553462</v>
      </c>
      <c r="D56" s="15">
        <v>5283</v>
      </c>
      <c r="E56" s="14">
        <v>15.267961700000001</v>
      </c>
      <c r="F56" s="16">
        <v>0.83241111000000001</v>
      </c>
      <c r="G56" s="14">
        <v>79.269949010000005</v>
      </c>
      <c r="H56" s="16">
        <v>0.94288068000000003</v>
      </c>
      <c r="I56" s="14">
        <v>0</v>
      </c>
      <c r="J56" s="16">
        <v>0</v>
      </c>
      <c r="K56" s="14" t="s">
        <v>582</v>
      </c>
      <c r="L56" s="16" t="s">
        <v>582</v>
      </c>
      <c r="M56" s="14">
        <v>0</v>
      </c>
      <c r="N56" s="16">
        <v>0</v>
      </c>
      <c r="O56" s="14">
        <v>0</v>
      </c>
      <c r="P56" s="16">
        <v>0</v>
      </c>
      <c r="Q56" s="14">
        <v>5.4620892999999997</v>
      </c>
      <c r="R56" s="16">
        <v>0.41334632999999998</v>
      </c>
    </row>
    <row r="57" spans="1:18" x14ac:dyDescent="0.25">
      <c r="A57" s="11" t="s">
        <v>527</v>
      </c>
      <c r="B57" s="13">
        <v>6513</v>
      </c>
      <c r="C57" s="14">
        <f>(0/B57*100)</f>
        <v>0</v>
      </c>
      <c r="D57" s="15">
        <v>6513</v>
      </c>
      <c r="E57" s="14">
        <v>4.6684430499999996</v>
      </c>
      <c r="F57" s="16">
        <v>0.39952776000000001</v>
      </c>
      <c r="G57" s="14">
        <v>80.25642465</v>
      </c>
      <c r="H57" s="16">
        <v>1.2832142499999999</v>
      </c>
      <c r="I57" s="14">
        <v>0</v>
      </c>
      <c r="J57" s="16">
        <v>0</v>
      </c>
      <c r="K57" s="14" t="s">
        <v>582</v>
      </c>
      <c r="L57" s="16" t="s">
        <v>582</v>
      </c>
      <c r="M57" s="14">
        <v>0</v>
      </c>
      <c r="N57" s="16">
        <v>0</v>
      </c>
      <c r="O57" s="14">
        <v>1.851295E-2</v>
      </c>
      <c r="P57" s="16">
        <v>1.860384E-2</v>
      </c>
      <c r="Q57" s="14">
        <v>15.05661935</v>
      </c>
      <c r="R57" s="16">
        <v>1.26149216</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(26/B59*100)</f>
        <v>0.53874844591794446</v>
      </c>
      <c r="D59" s="15">
        <v>4800</v>
      </c>
      <c r="E59" s="14">
        <v>33.218640129999997</v>
      </c>
      <c r="F59" s="16">
        <v>0.88947551999999996</v>
      </c>
      <c r="G59" s="14">
        <v>49.465349199999999</v>
      </c>
      <c r="H59" s="16">
        <v>0.99914877999999996</v>
      </c>
      <c r="I59" s="14">
        <v>0</v>
      </c>
      <c r="J59" s="16">
        <v>0</v>
      </c>
      <c r="K59" s="14" t="s">
        <v>582</v>
      </c>
      <c r="L59" s="16" t="s">
        <v>582</v>
      </c>
      <c r="M59" s="14">
        <v>0</v>
      </c>
      <c r="N59" s="16">
        <v>0</v>
      </c>
      <c r="O59" s="14">
        <v>0.56743290999999996</v>
      </c>
      <c r="P59" s="16">
        <v>0.11360003</v>
      </c>
      <c r="Q59" s="14">
        <v>16.74857776</v>
      </c>
      <c r="R59" s="16">
        <v>0.69546682000000004</v>
      </c>
    </row>
    <row r="60" spans="1:18" x14ac:dyDescent="0.25">
      <c r="A60" s="11" t="s">
        <v>530</v>
      </c>
      <c r="B60" s="13">
        <v>4546</v>
      </c>
      <c r="C60" s="14">
        <f>(15/B60*100)</f>
        <v>0.32996040475142985</v>
      </c>
      <c r="D60" s="15">
        <v>4531</v>
      </c>
      <c r="E60" s="14">
        <v>16.241042060000002</v>
      </c>
      <c r="F60" s="16">
        <v>0.78961236999999995</v>
      </c>
      <c r="G60" s="14">
        <v>61.44494349</v>
      </c>
      <c r="H60" s="16">
        <v>1.3886823800000001</v>
      </c>
      <c r="I60" s="14">
        <v>0</v>
      </c>
      <c r="J60" s="16">
        <v>0</v>
      </c>
      <c r="K60" s="14" t="s">
        <v>582</v>
      </c>
      <c r="L60" s="16" t="s">
        <v>582</v>
      </c>
      <c r="M60" s="14">
        <v>0</v>
      </c>
      <c r="N60" s="16">
        <v>0</v>
      </c>
      <c r="O60" s="14">
        <v>0.11026536000000001</v>
      </c>
      <c r="P60" s="16">
        <v>5.2103530000000002E-2</v>
      </c>
      <c r="Q60" s="14">
        <v>22.203749089999999</v>
      </c>
      <c r="R60" s="16">
        <v>1.3744756499999999</v>
      </c>
    </row>
    <row r="61" spans="1:18" x14ac:dyDescent="0.25">
      <c r="A61" s="11" t="s">
        <v>531</v>
      </c>
      <c r="B61" s="13">
        <v>6525</v>
      </c>
      <c r="C61" s="14">
        <f>(135/B61*100)</f>
        <v>2.0689655172413794</v>
      </c>
      <c r="D61" s="15">
        <v>6390</v>
      </c>
      <c r="E61" s="14">
        <v>37.191021659999997</v>
      </c>
      <c r="F61" s="16">
        <v>0.80144258999999995</v>
      </c>
      <c r="G61" s="14">
        <v>46.878252199999999</v>
      </c>
      <c r="H61" s="16">
        <v>1.09000728</v>
      </c>
      <c r="I61" s="14">
        <v>0</v>
      </c>
      <c r="J61" s="16">
        <v>0</v>
      </c>
      <c r="K61" s="14" t="s">
        <v>582</v>
      </c>
      <c r="L61" s="16" t="s">
        <v>582</v>
      </c>
      <c r="M61" s="14">
        <v>0</v>
      </c>
      <c r="N61" s="16">
        <v>0</v>
      </c>
      <c r="O61" s="14">
        <v>0</v>
      </c>
      <c r="P61" s="16">
        <v>0</v>
      </c>
      <c r="Q61" s="14">
        <v>15.930726140000001</v>
      </c>
      <c r="R61" s="16">
        <v>0.74042428000000005</v>
      </c>
    </row>
    <row r="62" spans="1:18" x14ac:dyDescent="0.25">
      <c r="A62" s="11" t="s">
        <v>532</v>
      </c>
      <c r="B62" s="13">
        <v>4476</v>
      </c>
      <c r="C62" s="14">
        <f>(3/B62*100)</f>
        <v>6.7024128686327081E-2</v>
      </c>
      <c r="D62" s="15">
        <v>4473</v>
      </c>
      <c r="E62" s="14">
        <v>16.19995969</v>
      </c>
      <c r="F62" s="16">
        <v>0.59312187000000005</v>
      </c>
      <c r="G62" s="14">
        <v>80.76570787</v>
      </c>
      <c r="H62" s="16">
        <v>0.59032720000000005</v>
      </c>
      <c r="I62" s="14">
        <v>0</v>
      </c>
      <c r="J62" s="16">
        <v>0</v>
      </c>
      <c r="K62" s="14" t="s">
        <v>582</v>
      </c>
      <c r="L62" s="16" t="s">
        <v>582</v>
      </c>
      <c r="M62" s="14">
        <v>0</v>
      </c>
      <c r="N62" s="16">
        <v>0</v>
      </c>
      <c r="O62" s="14">
        <v>0</v>
      </c>
      <c r="P62" s="16">
        <v>0</v>
      </c>
      <c r="Q62" s="14">
        <v>3.03433245</v>
      </c>
      <c r="R62" s="16">
        <v>0.28460530000000001</v>
      </c>
    </row>
    <row r="63" spans="1:18" x14ac:dyDescent="0.25">
      <c r="A63" s="11" t="s">
        <v>533</v>
      </c>
      <c r="B63" s="13">
        <v>5324</v>
      </c>
      <c r="C63" s="14">
        <f>(13/B63*100)</f>
        <v>0.24417731029301279</v>
      </c>
      <c r="D63" s="15">
        <v>5311</v>
      </c>
      <c r="E63" s="14">
        <v>16.500591159999999</v>
      </c>
      <c r="F63" s="16">
        <v>0.52846093000000005</v>
      </c>
      <c r="G63" s="14">
        <v>52.649430189999997</v>
      </c>
      <c r="H63" s="16">
        <v>0.75525880000000001</v>
      </c>
      <c r="I63" s="14">
        <v>0</v>
      </c>
      <c r="J63" s="16">
        <v>0</v>
      </c>
      <c r="K63" s="14" t="s">
        <v>582</v>
      </c>
      <c r="L63" s="16" t="s">
        <v>582</v>
      </c>
      <c r="M63" s="14">
        <v>4.1087440000000003E-2</v>
      </c>
      <c r="N63" s="16">
        <v>2.918981E-2</v>
      </c>
      <c r="O63" s="14">
        <v>0.18439546000000001</v>
      </c>
      <c r="P63" s="16">
        <v>6.1689500000000001E-2</v>
      </c>
      <c r="Q63" s="14">
        <v>30.62449573</v>
      </c>
      <c r="R63" s="16">
        <v>0.69586932999999995</v>
      </c>
    </row>
    <row r="64" spans="1:18" x14ac:dyDescent="0.25">
      <c r="A64" s="11" t="s">
        <v>534</v>
      </c>
      <c r="B64" s="13">
        <v>3634</v>
      </c>
      <c r="C64" s="14">
        <f>(3/B64*100)</f>
        <v>8.2553659878921298E-2</v>
      </c>
      <c r="D64" s="15">
        <v>3631</v>
      </c>
      <c r="E64" s="14">
        <v>36.926259829999999</v>
      </c>
      <c r="F64" s="16">
        <v>0.79400862999999999</v>
      </c>
      <c r="G64" s="14">
        <v>52.16954552</v>
      </c>
      <c r="H64" s="16">
        <v>0.83492102999999995</v>
      </c>
      <c r="I64" s="14">
        <v>0</v>
      </c>
      <c r="J64" s="16">
        <v>0</v>
      </c>
      <c r="K64" s="14" t="s">
        <v>582</v>
      </c>
      <c r="L64" s="16" t="s">
        <v>582</v>
      </c>
      <c r="M64" s="14">
        <v>2.9590979999999999E-2</v>
      </c>
      <c r="N64" s="16">
        <v>2.9619739999999999E-2</v>
      </c>
      <c r="O64" s="14">
        <v>0.13473679999999999</v>
      </c>
      <c r="P64" s="16">
        <v>6.0585390000000003E-2</v>
      </c>
      <c r="Q64" s="14">
        <v>10.739866879999999</v>
      </c>
      <c r="R64" s="16">
        <v>0.49232767999999999</v>
      </c>
    </row>
    <row r="65" spans="1:18" x14ac:dyDescent="0.25">
      <c r="A65" s="11" t="s">
        <v>535</v>
      </c>
      <c r="B65" s="13">
        <v>5325</v>
      </c>
      <c r="C65" s="14">
        <f>(14/B65*100)</f>
        <v>0.26291079812206569</v>
      </c>
      <c r="D65" s="15">
        <v>5311</v>
      </c>
      <c r="E65" s="14">
        <v>48.078389620000003</v>
      </c>
      <c r="F65" s="16">
        <v>1.0688972000000001</v>
      </c>
      <c r="G65" s="14">
        <v>37.884578300000001</v>
      </c>
      <c r="H65" s="16">
        <v>1.1409937999999999</v>
      </c>
      <c r="I65" s="14">
        <v>0</v>
      </c>
      <c r="J65" s="16">
        <v>0</v>
      </c>
      <c r="K65" s="14" t="s">
        <v>582</v>
      </c>
      <c r="L65" s="16" t="s">
        <v>582</v>
      </c>
      <c r="M65" s="14">
        <v>0.20387079</v>
      </c>
      <c r="N65" s="16">
        <v>6.0519429999999999E-2</v>
      </c>
      <c r="O65" s="14">
        <v>0</v>
      </c>
      <c r="P65" s="16">
        <v>0</v>
      </c>
      <c r="Q65" s="14">
        <v>13.83316129</v>
      </c>
      <c r="R65" s="16">
        <v>0.66078851000000005</v>
      </c>
    </row>
    <row r="66" spans="1:18" x14ac:dyDescent="0.25">
      <c r="A66" s="11" t="s">
        <v>536</v>
      </c>
      <c r="B66" s="13">
        <v>5665</v>
      </c>
      <c r="C66" s="14">
        <f>(0/B66*100)</f>
        <v>0</v>
      </c>
      <c r="D66" s="15">
        <v>5665</v>
      </c>
      <c r="E66" s="14">
        <v>0</v>
      </c>
      <c r="F66" s="16">
        <v>0</v>
      </c>
      <c r="G66" s="14">
        <v>0</v>
      </c>
      <c r="H66" s="16">
        <v>0</v>
      </c>
      <c r="I66" s="14">
        <v>0</v>
      </c>
      <c r="J66" s="16">
        <v>0</v>
      </c>
      <c r="K66" s="14" t="s">
        <v>582</v>
      </c>
      <c r="L66" s="16" t="s">
        <v>582</v>
      </c>
      <c r="M66" s="14">
        <v>100</v>
      </c>
      <c r="N66" s="16">
        <v>0</v>
      </c>
      <c r="O66" s="14">
        <v>0</v>
      </c>
      <c r="P66" s="16">
        <v>0</v>
      </c>
      <c r="Q66" s="14">
        <v>0</v>
      </c>
      <c r="R66" s="16">
        <v>0</v>
      </c>
    </row>
    <row r="67" spans="1:18" x14ac:dyDescent="0.25">
      <c r="A67" s="11" t="s">
        <v>537</v>
      </c>
      <c r="B67" s="13">
        <v>6971</v>
      </c>
      <c r="C67" s="14">
        <f>(21/B67*100)</f>
        <v>0.30124802754267677</v>
      </c>
      <c r="D67" s="15">
        <v>6950</v>
      </c>
      <c r="E67" s="14">
        <v>27.613326579999999</v>
      </c>
      <c r="F67" s="16">
        <v>0.70562919000000002</v>
      </c>
      <c r="G67" s="14">
        <v>64.267628619999996</v>
      </c>
      <c r="H67" s="16">
        <v>0.74360844000000004</v>
      </c>
      <c r="I67" s="14">
        <v>0</v>
      </c>
      <c r="J67" s="16">
        <v>0</v>
      </c>
      <c r="K67" s="14" t="s">
        <v>582</v>
      </c>
      <c r="L67" s="16" t="s">
        <v>582</v>
      </c>
      <c r="M67" s="14">
        <v>0</v>
      </c>
      <c r="N67" s="16">
        <v>0</v>
      </c>
      <c r="O67" s="14">
        <v>0</v>
      </c>
      <c r="P67" s="16">
        <v>0</v>
      </c>
      <c r="Q67" s="14">
        <v>8.1190447999999993</v>
      </c>
      <c r="R67" s="16">
        <v>0.47679916999999999</v>
      </c>
    </row>
    <row r="68" spans="1:18" x14ac:dyDescent="0.25">
      <c r="A68" s="11" t="s">
        <v>538</v>
      </c>
      <c r="B68" s="13">
        <v>12083</v>
      </c>
      <c r="C68" s="14">
        <f>(26/B68*100)</f>
        <v>0.21517834974757924</v>
      </c>
      <c r="D68" s="15">
        <v>12057</v>
      </c>
      <c r="E68" s="14">
        <v>17.47133767</v>
      </c>
      <c r="F68" s="16">
        <v>0.34554465000000001</v>
      </c>
      <c r="G68" s="14">
        <v>59.677219309999998</v>
      </c>
      <c r="H68" s="16">
        <v>0.43976142000000001</v>
      </c>
      <c r="I68" s="14">
        <v>0</v>
      </c>
      <c r="J68" s="16">
        <v>0</v>
      </c>
      <c r="K68" s="14" t="s">
        <v>582</v>
      </c>
      <c r="L68" s="16" t="s">
        <v>582</v>
      </c>
      <c r="M68" s="14">
        <v>0</v>
      </c>
      <c r="N68" s="16">
        <v>0</v>
      </c>
      <c r="O68" s="14">
        <v>0</v>
      </c>
      <c r="P68" s="16">
        <v>0</v>
      </c>
      <c r="Q68" s="14">
        <v>22.851443029999999</v>
      </c>
      <c r="R68" s="16">
        <v>0.37507784999999999</v>
      </c>
    </row>
    <row r="69" spans="1:18" x14ac:dyDescent="0.25">
      <c r="A69" s="11" t="s">
        <v>539</v>
      </c>
      <c r="B69" s="13">
        <v>4876</v>
      </c>
      <c r="C69" s="14">
        <f>(0/B69*100)</f>
        <v>0</v>
      </c>
      <c r="D69" s="15">
        <v>4876</v>
      </c>
      <c r="E69" s="14">
        <v>33.568912699999998</v>
      </c>
      <c r="F69" s="16">
        <v>0.77614053999999999</v>
      </c>
      <c r="G69" s="14">
        <v>61.23014783</v>
      </c>
      <c r="H69" s="16">
        <v>0.9096166</v>
      </c>
      <c r="I69" s="14">
        <v>0</v>
      </c>
      <c r="J69" s="16">
        <v>0</v>
      </c>
      <c r="K69" s="14" t="s">
        <v>582</v>
      </c>
      <c r="L69" s="16" t="s">
        <v>582</v>
      </c>
      <c r="M69" s="14">
        <v>1.7269860000000001E-2</v>
      </c>
      <c r="N69" s="16">
        <v>1.7258229999999999E-2</v>
      </c>
      <c r="O69" s="14">
        <v>0</v>
      </c>
      <c r="P69" s="16">
        <v>0</v>
      </c>
      <c r="Q69" s="14">
        <v>5.1836696099999999</v>
      </c>
      <c r="R69" s="16">
        <v>0.62910310999999997</v>
      </c>
    </row>
    <row r="70" spans="1:18" x14ac:dyDescent="0.25">
      <c r="A70" s="11" t="s">
        <v>540</v>
      </c>
      <c r="B70" s="13">
        <v>6036</v>
      </c>
      <c r="C70" s="14">
        <f>(223/B70*100)</f>
        <v>3.6944996686547382</v>
      </c>
      <c r="D70" s="15">
        <v>5813</v>
      </c>
      <c r="E70" s="14">
        <v>27.971979260000001</v>
      </c>
      <c r="F70" s="16">
        <v>0.67144683999999999</v>
      </c>
      <c r="G70" s="14">
        <v>52.414440550000002</v>
      </c>
      <c r="H70" s="16">
        <v>1.0331707299999999</v>
      </c>
      <c r="I70" s="14">
        <v>0</v>
      </c>
      <c r="J70" s="16">
        <v>0</v>
      </c>
      <c r="K70" s="14" t="s">
        <v>582</v>
      </c>
      <c r="L70" s="16" t="s">
        <v>582</v>
      </c>
      <c r="M70" s="14">
        <v>0</v>
      </c>
      <c r="N70" s="16">
        <v>0</v>
      </c>
      <c r="O70" s="14">
        <v>0</v>
      </c>
      <c r="P70" s="16">
        <v>0</v>
      </c>
      <c r="Q70" s="14">
        <v>19.61358019</v>
      </c>
      <c r="R70" s="16">
        <v>1.01010602</v>
      </c>
    </row>
    <row r="71" spans="1:18" x14ac:dyDescent="0.25">
      <c r="A71" s="11" t="s">
        <v>541</v>
      </c>
      <c r="B71" s="13">
        <v>6115</v>
      </c>
      <c r="C71" s="14">
        <f>(17/B71*100)</f>
        <v>0.27800490596892891</v>
      </c>
      <c r="D71" s="15">
        <v>6098</v>
      </c>
      <c r="E71" s="14">
        <v>47.740160019999998</v>
      </c>
      <c r="F71" s="16">
        <v>0.65121852999999996</v>
      </c>
      <c r="G71" s="14">
        <v>44.267194099999998</v>
      </c>
      <c r="H71" s="16">
        <v>0.68226003000000002</v>
      </c>
      <c r="I71" s="14">
        <v>0</v>
      </c>
      <c r="J71" s="16">
        <v>0</v>
      </c>
      <c r="K71" s="14" t="s">
        <v>582</v>
      </c>
      <c r="L71" s="16" t="s">
        <v>582</v>
      </c>
      <c r="M71" s="14">
        <v>0</v>
      </c>
      <c r="N71" s="16">
        <v>0</v>
      </c>
      <c r="O71" s="14">
        <v>0</v>
      </c>
      <c r="P71" s="16">
        <v>0</v>
      </c>
      <c r="Q71" s="14">
        <v>7.9926458699999996</v>
      </c>
      <c r="R71" s="16">
        <v>0.32776928999999999</v>
      </c>
    </row>
    <row r="72" spans="1:18" x14ac:dyDescent="0.25">
      <c r="A72" s="11" t="s">
        <v>542</v>
      </c>
      <c r="B72" s="13">
        <v>7708</v>
      </c>
      <c r="C72" s="14">
        <f>(0/B72*100)</f>
        <v>0</v>
      </c>
      <c r="D72" s="15">
        <v>7708</v>
      </c>
      <c r="E72" s="14">
        <v>0</v>
      </c>
      <c r="F72" s="16">
        <v>0</v>
      </c>
      <c r="G72" s="14">
        <v>0</v>
      </c>
      <c r="H72" s="16">
        <v>0</v>
      </c>
      <c r="I72" s="14">
        <v>0</v>
      </c>
      <c r="J72" s="16">
        <v>0</v>
      </c>
      <c r="K72" s="14" t="s">
        <v>582</v>
      </c>
      <c r="L72" s="16" t="s">
        <v>582</v>
      </c>
      <c r="M72" s="14">
        <v>100</v>
      </c>
      <c r="N72" s="16">
        <v>0</v>
      </c>
      <c r="O72" s="14">
        <v>0</v>
      </c>
      <c r="P72" s="16">
        <v>0</v>
      </c>
      <c r="Q72" s="14">
        <v>0</v>
      </c>
      <c r="R72" s="16">
        <v>0</v>
      </c>
    </row>
    <row r="73" spans="1:18" x14ac:dyDescent="0.25">
      <c r="A73" s="11" t="s">
        <v>543</v>
      </c>
      <c r="B73" s="13">
        <v>8249</v>
      </c>
      <c r="C73" s="14">
        <f>(143/B73*100)</f>
        <v>1.7335434598133106</v>
      </c>
      <c r="D73" s="15">
        <v>8106</v>
      </c>
      <c r="E73" s="14">
        <v>15.411771399999999</v>
      </c>
      <c r="F73" s="16">
        <v>0.51809013999999998</v>
      </c>
      <c r="G73" s="14">
        <v>75.945719920000002</v>
      </c>
      <c r="H73" s="16">
        <v>0.75688208999999995</v>
      </c>
      <c r="I73" s="14">
        <v>0</v>
      </c>
      <c r="J73" s="16">
        <v>0</v>
      </c>
      <c r="K73" s="14" t="s">
        <v>582</v>
      </c>
      <c r="L73" s="16" t="s">
        <v>582</v>
      </c>
      <c r="M73" s="14">
        <v>0</v>
      </c>
      <c r="N73" s="16">
        <v>0</v>
      </c>
      <c r="O73" s="14">
        <v>0</v>
      </c>
      <c r="P73" s="16">
        <v>0</v>
      </c>
      <c r="Q73" s="14">
        <v>8.6425086800000006</v>
      </c>
      <c r="R73" s="16">
        <v>0.48255861</v>
      </c>
    </row>
    <row r="74" spans="1:18" x14ac:dyDescent="0.25">
      <c r="A74" s="11" t="s">
        <v>544</v>
      </c>
      <c r="B74" s="13">
        <v>4692</v>
      </c>
      <c r="C74" s="14">
        <f>(82/B74*100)</f>
        <v>1.7476555839727195</v>
      </c>
      <c r="D74" s="15">
        <v>4610</v>
      </c>
      <c r="E74" s="14">
        <v>32.892112300000001</v>
      </c>
      <c r="F74" s="16">
        <v>0.84879265000000004</v>
      </c>
      <c r="G74" s="14">
        <v>46.574368339999999</v>
      </c>
      <c r="H74" s="16">
        <v>0.7302961</v>
      </c>
      <c r="I74" s="14">
        <v>0</v>
      </c>
      <c r="J74" s="16">
        <v>0</v>
      </c>
      <c r="K74" s="14" t="s">
        <v>582</v>
      </c>
      <c r="L74" s="16" t="s">
        <v>582</v>
      </c>
      <c r="M74" s="14">
        <v>0</v>
      </c>
      <c r="N74" s="16">
        <v>0</v>
      </c>
      <c r="O74" s="14">
        <v>5.4160739999999999E-2</v>
      </c>
      <c r="P74" s="16">
        <v>2.83279E-2</v>
      </c>
      <c r="Q74" s="14">
        <v>20.479358619999999</v>
      </c>
      <c r="R74" s="16">
        <v>0.59882394000000005</v>
      </c>
    </row>
    <row r="75" spans="1:18" x14ac:dyDescent="0.25">
      <c r="A75" s="11" t="s">
        <v>545</v>
      </c>
      <c r="B75" s="13">
        <v>5375</v>
      </c>
      <c r="C75" s="14">
        <f>(195/B75*100)</f>
        <v>3.6279069767441858</v>
      </c>
      <c r="D75" s="15">
        <v>5180</v>
      </c>
      <c r="E75" s="14">
        <v>14.667838939999999</v>
      </c>
      <c r="F75" s="16">
        <v>0.63315487999999998</v>
      </c>
      <c r="G75" s="14">
        <v>73.082816570000006</v>
      </c>
      <c r="H75" s="16">
        <v>0.80164502000000004</v>
      </c>
      <c r="I75" s="14">
        <v>0</v>
      </c>
      <c r="J75" s="16">
        <v>0</v>
      </c>
      <c r="K75" s="14" t="s">
        <v>582</v>
      </c>
      <c r="L75" s="16" t="s">
        <v>582</v>
      </c>
      <c r="M75" s="14">
        <v>0</v>
      </c>
      <c r="N75" s="16">
        <v>0</v>
      </c>
      <c r="O75" s="14">
        <v>0</v>
      </c>
      <c r="P75" s="16">
        <v>0</v>
      </c>
      <c r="Q75" s="14">
        <v>12.24934449</v>
      </c>
      <c r="R75" s="16">
        <v>0.58199973000000005</v>
      </c>
    </row>
    <row r="76" spans="1:18" x14ac:dyDescent="0.25">
      <c r="A76" s="11" t="s">
        <v>546</v>
      </c>
      <c r="B76" s="13">
        <v>14167</v>
      </c>
      <c r="C76" s="14">
        <f>(226/B76*100)</f>
        <v>1.595256582198066</v>
      </c>
      <c r="D76" s="15">
        <v>13941</v>
      </c>
      <c r="E76" s="14">
        <v>28.58749345</v>
      </c>
      <c r="F76" s="16">
        <v>0.51496580999999997</v>
      </c>
      <c r="G76" s="14">
        <v>53.905163639999998</v>
      </c>
      <c r="H76" s="16">
        <v>0.70218077000000001</v>
      </c>
      <c r="I76" s="14">
        <v>0</v>
      </c>
      <c r="J76" s="16">
        <v>0</v>
      </c>
      <c r="K76" s="14" t="s">
        <v>582</v>
      </c>
      <c r="L76" s="16" t="s">
        <v>582</v>
      </c>
      <c r="M76" s="14">
        <v>0</v>
      </c>
      <c r="N76" s="16">
        <v>0</v>
      </c>
      <c r="O76" s="14">
        <v>0</v>
      </c>
      <c r="P76" s="16">
        <v>0</v>
      </c>
      <c r="Q76" s="14">
        <v>17.507342909999998</v>
      </c>
      <c r="R76" s="16">
        <v>0.45038756000000002</v>
      </c>
    </row>
    <row r="77" spans="1:18" x14ac:dyDescent="0.25">
      <c r="A77" s="11" t="s">
        <v>547</v>
      </c>
      <c r="B77" s="13">
        <v>6062</v>
      </c>
      <c r="C77" s="14">
        <f>(0/B77*100)</f>
        <v>0</v>
      </c>
      <c r="D77" s="15">
        <v>6062</v>
      </c>
      <c r="E77" s="14">
        <v>18.931534549999999</v>
      </c>
      <c r="F77" s="16">
        <v>0.61861785000000002</v>
      </c>
      <c r="G77" s="14">
        <v>81.068465450000005</v>
      </c>
      <c r="H77" s="16">
        <v>0.61861785000000002</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7.1395863799999999</v>
      </c>
      <c r="F78" s="16">
        <v>0.59545110999999995</v>
      </c>
      <c r="G78" s="14">
        <v>90.223861310000004</v>
      </c>
      <c r="H78" s="16">
        <v>0.68671881000000001</v>
      </c>
      <c r="I78" s="14">
        <v>0</v>
      </c>
      <c r="J78" s="16">
        <v>0</v>
      </c>
      <c r="K78" s="14" t="s">
        <v>582</v>
      </c>
      <c r="L78" s="16" t="s">
        <v>582</v>
      </c>
      <c r="M78" s="14">
        <v>0</v>
      </c>
      <c r="N78" s="16">
        <v>0</v>
      </c>
      <c r="O78" s="14">
        <v>1.9194099999999999E-2</v>
      </c>
      <c r="P78" s="16">
        <v>1.416647E-2</v>
      </c>
      <c r="Q78" s="14">
        <v>2.6173582099999999</v>
      </c>
      <c r="R78" s="16">
        <v>0.43182895999999998</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23.182017439999999</v>
      </c>
      <c r="F80" s="16">
        <v>0.72223377</v>
      </c>
      <c r="G80" s="14">
        <v>74.126839000000004</v>
      </c>
      <c r="H80" s="16">
        <v>1.0270989699999999</v>
      </c>
      <c r="I80" s="14">
        <v>0</v>
      </c>
      <c r="J80" s="16">
        <v>0</v>
      </c>
      <c r="K80" s="14" t="s">
        <v>582</v>
      </c>
      <c r="L80" s="16" t="s">
        <v>582</v>
      </c>
      <c r="M80" s="14">
        <v>0</v>
      </c>
      <c r="N80" s="16">
        <v>0</v>
      </c>
      <c r="O80" s="14">
        <v>0</v>
      </c>
      <c r="P80" s="16">
        <v>0</v>
      </c>
      <c r="Q80" s="14">
        <v>2.6911435500000001</v>
      </c>
      <c r="R80" s="16">
        <v>0.65710285999999996</v>
      </c>
    </row>
    <row r="81" spans="1:18" x14ac:dyDescent="0.25">
      <c r="A81" s="19" t="s">
        <v>551</v>
      </c>
      <c r="B81" s="13">
        <v>8861</v>
      </c>
      <c r="C81" s="14">
        <f>(76/B81*100)</f>
        <v>0.85769100552984989</v>
      </c>
      <c r="D81" s="15">
        <v>8785</v>
      </c>
      <c r="E81" s="14">
        <v>24.094455629999999</v>
      </c>
      <c r="F81" s="16">
        <v>1.07128767</v>
      </c>
      <c r="G81" s="14">
        <v>69.096636709999999</v>
      </c>
      <c r="H81" s="16">
        <v>1.11610103</v>
      </c>
      <c r="I81" s="14">
        <v>0</v>
      </c>
      <c r="J81" s="16">
        <v>0</v>
      </c>
      <c r="K81" s="14" t="s">
        <v>582</v>
      </c>
      <c r="L81" s="16" t="s">
        <v>582</v>
      </c>
      <c r="M81" s="14">
        <v>0</v>
      </c>
      <c r="N81" s="16">
        <v>0</v>
      </c>
      <c r="O81" s="14">
        <v>0</v>
      </c>
      <c r="P81" s="16">
        <v>0</v>
      </c>
      <c r="Q81" s="14">
        <v>6.80890766</v>
      </c>
      <c r="R81" s="16">
        <v>0.42938486999999997</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598</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587</v>
      </c>
      <c r="F4" s="22"/>
      <c r="G4" s="21" t="s">
        <v>588</v>
      </c>
      <c r="H4" s="22"/>
      <c r="I4" s="21" t="s">
        <v>589</v>
      </c>
      <c r="J4" s="22"/>
      <c r="K4" s="21" t="s">
        <v>590</v>
      </c>
      <c r="L4" s="22"/>
      <c r="M4" s="21" t="s">
        <v>599</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(345/B7*100)</f>
        <v>2.3743977976600137</v>
      </c>
      <c r="D7" s="15">
        <v>14185</v>
      </c>
      <c r="E7" s="14">
        <v>56.218683230000003</v>
      </c>
      <c r="F7" s="16">
        <v>0.56403064000000003</v>
      </c>
      <c r="G7" s="14">
        <v>9.3171757999999993</v>
      </c>
      <c r="H7" s="16">
        <v>0.31207941</v>
      </c>
      <c r="I7" s="14">
        <v>21.199811660000002</v>
      </c>
      <c r="J7" s="16">
        <v>0.51335191999999996</v>
      </c>
      <c r="K7" s="14">
        <v>6.3055783200000004</v>
      </c>
      <c r="L7" s="16">
        <v>0.23022667999999999</v>
      </c>
      <c r="M7" s="14">
        <v>0.90606025999999995</v>
      </c>
      <c r="N7" s="16">
        <v>9.6083009999999996E-2</v>
      </c>
      <c r="O7" s="14">
        <v>0</v>
      </c>
      <c r="P7" s="16">
        <v>0</v>
      </c>
      <c r="Q7" s="14" t="s">
        <v>582</v>
      </c>
      <c r="R7" s="16" t="s">
        <v>582</v>
      </c>
      <c r="S7" s="14">
        <v>0</v>
      </c>
      <c r="T7" s="16">
        <v>0</v>
      </c>
      <c r="U7" s="14">
        <v>0</v>
      </c>
      <c r="V7" s="16">
        <v>0</v>
      </c>
      <c r="W7" s="14">
        <v>6.0526907200000002</v>
      </c>
      <c r="X7" s="16">
        <v>0.30808261999999997</v>
      </c>
    </row>
    <row r="8" spans="1:24" x14ac:dyDescent="0.25">
      <c r="A8" s="11" t="s">
        <v>478</v>
      </c>
      <c r="B8" s="13">
        <v>7007</v>
      </c>
      <c r="C8" s="14">
        <f>(20/B8*100)</f>
        <v>0.28542885685742825</v>
      </c>
      <c r="D8" s="15">
        <v>6987</v>
      </c>
      <c r="E8" s="14">
        <v>34.89847692</v>
      </c>
      <c r="F8" s="16">
        <v>0.92857807000000003</v>
      </c>
      <c r="G8" s="14">
        <v>50.972333519999999</v>
      </c>
      <c r="H8" s="16">
        <v>0.94802761000000002</v>
      </c>
      <c r="I8" s="14">
        <v>5.6916031399999998</v>
      </c>
      <c r="J8" s="16">
        <v>0.36689339999999998</v>
      </c>
      <c r="K8" s="14">
        <v>0.99262733999999997</v>
      </c>
      <c r="L8" s="16">
        <v>0.18369321999999999</v>
      </c>
      <c r="M8" s="14">
        <v>1.36517187</v>
      </c>
      <c r="N8" s="16">
        <v>0.18441409</v>
      </c>
      <c r="O8" s="14">
        <v>0</v>
      </c>
      <c r="P8" s="16">
        <v>0</v>
      </c>
      <c r="Q8" s="14" t="s">
        <v>582</v>
      </c>
      <c r="R8" s="16" t="s">
        <v>582</v>
      </c>
      <c r="S8" s="14">
        <v>0</v>
      </c>
      <c r="T8" s="16">
        <v>0</v>
      </c>
      <c r="U8" s="14">
        <v>0</v>
      </c>
      <c r="V8" s="16">
        <v>0</v>
      </c>
      <c r="W8" s="14">
        <v>6.07978722</v>
      </c>
      <c r="X8" s="16">
        <v>0.42576190000000003</v>
      </c>
    </row>
    <row r="9" spans="1:24" x14ac:dyDescent="0.25">
      <c r="A9" s="11" t="s">
        <v>479</v>
      </c>
      <c r="B9" s="13">
        <v>9651</v>
      </c>
      <c r="C9" s="14">
        <f>(76/B9*100)</f>
        <v>0.7874831623665941</v>
      </c>
      <c r="D9" s="15">
        <v>9575</v>
      </c>
      <c r="E9" s="14">
        <v>53.063858760000002</v>
      </c>
      <c r="F9" s="16">
        <v>0.82142592999999997</v>
      </c>
      <c r="G9" s="14">
        <v>22.994791490000001</v>
      </c>
      <c r="H9" s="16">
        <v>0.50679923000000004</v>
      </c>
      <c r="I9" s="14">
        <v>10.268267379999999</v>
      </c>
      <c r="J9" s="16">
        <v>0.39543204999999998</v>
      </c>
      <c r="K9" s="14">
        <v>3.0796863800000001</v>
      </c>
      <c r="L9" s="16">
        <v>0.25456585999999998</v>
      </c>
      <c r="M9" s="14">
        <v>2.0361460999999998</v>
      </c>
      <c r="N9" s="16">
        <v>0.17048943</v>
      </c>
      <c r="O9" s="14">
        <v>0</v>
      </c>
      <c r="P9" s="16">
        <v>0</v>
      </c>
      <c r="Q9" s="14" t="s">
        <v>582</v>
      </c>
      <c r="R9" s="16" t="s">
        <v>582</v>
      </c>
      <c r="S9" s="14">
        <v>0</v>
      </c>
      <c r="T9" s="16">
        <v>0</v>
      </c>
      <c r="U9" s="14">
        <v>0</v>
      </c>
      <c r="V9" s="16">
        <v>0</v>
      </c>
      <c r="W9" s="14">
        <v>8.5572498899999996</v>
      </c>
      <c r="X9" s="16">
        <v>0.33105625</v>
      </c>
    </row>
    <row r="10" spans="1:24" x14ac:dyDescent="0.25">
      <c r="A10" s="11" t="s">
        <v>480</v>
      </c>
      <c r="B10" s="13">
        <v>20058</v>
      </c>
      <c r="C10" s="14">
        <f>(528/B10*100)</f>
        <v>2.6323661381992225</v>
      </c>
      <c r="D10" s="15">
        <v>19530</v>
      </c>
      <c r="E10" s="14">
        <v>86.013260970000005</v>
      </c>
      <c r="F10" s="16">
        <v>0.44789709999999999</v>
      </c>
      <c r="G10" s="14">
        <v>0</v>
      </c>
      <c r="H10" s="16">
        <v>0</v>
      </c>
      <c r="I10" s="14">
        <v>7.7721691399999999</v>
      </c>
      <c r="J10" s="16">
        <v>0.27067697000000002</v>
      </c>
      <c r="K10" s="14">
        <v>1.3502704699999999</v>
      </c>
      <c r="L10" s="16">
        <v>0.1221704</v>
      </c>
      <c r="M10" s="14">
        <v>0.85464879000000005</v>
      </c>
      <c r="N10" s="16">
        <v>9.280244E-2</v>
      </c>
      <c r="O10" s="14">
        <v>0</v>
      </c>
      <c r="P10" s="16">
        <v>0</v>
      </c>
      <c r="Q10" s="14" t="s">
        <v>582</v>
      </c>
      <c r="R10" s="16" t="s">
        <v>582</v>
      </c>
      <c r="S10" s="14">
        <v>0</v>
      </c>
      <c r="T10" s="16">
        <v>0</v>
      </c>
      <c r="U10" s="14">
        <v>0</v>
      </c>
      <c r="V10" s="16">
        <v>0</v>
      </c>
      <c r="W10" s="14">
        <v>4.0096506400000003</v>
      </c>
      <c r="X10" s="16">
        <v>0.29006071999999999</v>
      </c>
    </row>
    <row r="11" spans="1:24" x14ac:dyDescent="0.25">
      <c r="A11" s="11" t="s">
        <v>481</v>
      </c>
      <c r="B11" s="13">
        <v>7053</v>
      </c>
      <c r="C11" s="14">
        <f>(45/B11*100)</f>
        <v>0.6380263717566993</v>
      </c>
      <c r="D11" s="15">
        <v>7008</v>
      </c>
      <c r="E11" s="14">
        <v>33.653204520000003</v>
      </c>
      <c r="F11" s="16">
        <v>0.92039981999999998</v>
      </c>
      <c r="G11" s="14">
        <v>32.148041749999997</v>
      </c>
      <c r="H11" s="16">
        <v>0.83744253000000002</v>
      </c>
      <c r="I11" s="14">
        <v>18.621544539999999</v>
      </c>
      <c r="J11" s="16">
        <v>0.76650856000000001</v>
      </c>
      <c r="K11" s="14">
        <v>3.7635673500000002</v>
      </c>
      <c r="L11" s="16">
        <v>0.35232469</v>
      </c>
      <c r="M11" s="14">
        <v>3.2837421500000001</v>
      </c>
      <c r="N11" s="16">
        <v>0.28976760000000001</v>
      </c>
      <c r="O11" s="14">
        <v>0</v>
      </c>
      <c r="P11" s="16">
        <v>0</v>
      </c>
      <c r="Q11" s="14" t="s">
        <v>582</v>
      </c>
      <c r="R11" s="16" t="s">
        <v>582</v>
      </c>
      <c r="S11" s="14">
        <v>0</v>
      </c>
      <c r="T11" s="16">
        <v>0</v>
      </c>
      <c r="U11" s="14">
        <v>0</v>
      </c>
      <c r="V11" s="16">
        <v>0</v>
      </c>
      <c r="W11" s="14">
        <v>8.5298996900000006</v>
      </c>
      <c r="X11" s="16">
        <v>0.53873433999999998</v>
      </c>
    </row>
    <row r="12" spans="1:24" x14ac:dyDescent="0.25">
      <c r="A12" s="11" t="s">
        <v>482</v>
      </c>
      <c r="B12" s="13">
        <v>6894</v>
      </c>
      <c r="C12" s="14">
        <f>(0/B12*100)</f>
        <v>0</v>
      </c>
      <c r="D12" s="15">
        <v>6894</v>
      </c>
      <c r="E12" s="14">
        <v>49.772540990000003</v>
      </c>
      <c r="F12" s="16">
        <v>0.78782777999999998</v>
      </c>
      <c r="G12" s="14">
        <v>29.537423539999999</v>
      </c>
      <c r="H12" s="16">
        <v>0.70611833999999996</v>
      </c>
      <c r="I12" s="14">
        <v>4.6576382699999996</v>
      </c>
      <c r="J12" s="16">
        <v>0.31245578000000002</v>
      </c>
      <c r="K12" s="14">
        <v>3.3216989099999998</v>
      </c>
      <c r="L12" s="16">
        <v>0.32134562999999999</v>
      </c>
      <c r="M12" s="14">
        <v>0.20790497999999999</v>
      </c>
      <c r="N12" s="16">
        <v>6.2361020000000003E-2</v>
      </c>
      <c r="O12" s="14">
        <v>0</v>
      </c>
      <c r="P12" s="16">
        <v>0</v>
      </c>
      <c r="Q12" s="14" t="s">
        <v>582</v>
      </c>
      <c r="R12" s="16" t="s">
        <v>582</v>
      </c>
      <c r="S12" s="14">
        <v>0</v>
      </c>
      <c r="T12" s="16">
        <v>0</v>
      </c>
      <c r="U12" s="14">
        <v>0</v>
      </c>
      <c r="V12" s="16">
        <v>0</v>
      </c>
      <c r="W12" s="14">
        <v>12.502793309999999</v>
      </c>
      <c r="X12" s="16">
        <v>0.47479008</v>
      </c>
    </row>
    <row r="13" spans="1:24" x14ac:dyDescent="0.25">
      <c r="A13" s="11" t="s">
        <v>483</v>
      </c>
      <c r="B13" s="13">
        <v>7161</v>
      </c>
      <c r="C13" s="14">
        <f>(98/B13*100)</f>
        <v>1.3685239491691104</v>
      </c>
      <c r="D13" s="15">
        <v>7063</v>
      </c>
      <c r="E13" s="14">
        <v>43.268619630000003</v>
      </c>
      <c r="F13" s="16">
        <v>0.93432263000000004</v>
      </c>
      <c r="G13" s="14">
        <v>19.580607780000001</v>
      </c>
      <c r="H13" s="16">
        <v>0.56840864999999996</v>
      </c>
      <c r="I13" s="14">
        <v>32.316062270000003</v>
      </c>
      <c r="J13" s="16">
        <v>0.81689014999999998</v>
      </c>
      <c r="K13" s="14">
        <v>1.3140141299999999</v>
      </c>
      <c r="L13" s="16">
        <v>0.13570531999999999</v>
      </c>
      <c r="M13" s="14">
        <v>0.63287908000000004</v>
      </c>
      <c r="N13" s="16">
        <v>7.9484630000000001E-2</v>
      </c>
      <c r="O13" s="14">
        <v>0</v>
      </c>
      <c r="P13" s="16">
        <v>0</v>
      </c>
      <c r="Q13" s="14" t="s">
        <v>582</v>
      </c>
      <c r="R13" s="16" t="s">
        <v>582</v>
      </c>
      <c r="S13" s="14">
        <v>0</v>
      </c>
      <c r="T13" s="16">
        <v>0</v>
      </c>
      <c r="U13" s="14">
        <v>0</v>
      </c>
      <c r="V13" s="16">
        <v>0</v>
      </c>
      <c r="W13" s="14">
        <v>2.8878171099999999</v>
      </c>
      <c r="X13" s="16">
        <v>0.22238706</v>
      </c>
    </row>
    <row r="14" spans="1:24" x14ac:dyDescent="0.25">
      <c r="A14" s="11" t="s">
        <v>484</v>
      </c>
      <c r="B14" s="13">
        <v>5587</v>
      </c>
      <c r="C14" s="14">
        <f>(74/B14*100)</f>
        <v>1.3245033112582782</v>
      </c>
      <c r="D14" s="15">
        <v>5513</v>
      </c>
      <c r="E14" s="14">
        <v>54.928547809999998</v>
      </c>
      <c r="F14" s="16">
        <v>0.85961005999999995</v>
      </c>
      <c r="G14" s="14">
        <v>24.960574059999999</v>
      </c>
      <c r="H14" s="16">
        <v>0.71882201000000001</v>
      </c>
      <c r="I14" s="14">
        <v>14.7921026</v>
      </c>
      <c r="J14" s="16">
        <v>0.60006603999999997</v>
      </c>
      <c r="K14" s="14">
        <v>0.76630246999999996</v>
      </c>
      <c r="L14" s="16">
        <v>0.13156497</v>
      </c>
      <c r="M14" s="14">
        <v>0.35628690000000002</v>
      </c>
      <c r="N14" s="16">
        <v>9.0211959999999994E-2</v>
      </c>
      <c r="O14" s="14">
        <v>0</v>
      </c>
      <c r="P14" s="16">
        <v>0</v>
      </c>
      <c r="Q14" s="14" t="s">
        <v>582</v>
      </c>
      <c r="R14" s="16" t="s">
        <v>582</v>
      </c>
      <c r="S14" s="14">
        <v>0</v>
      </c>
      <c r="T14" s="16">
        <v>0</v>
      </c>
      <c r="U14" s="14">
        <v>0</v>
      </c>
      <c r="V14" s="16">
        <v>0</v>
      </c>
      <c r="W14" s="14">
        <v>4.1961861599999999</v>
      </c>
      <c r="X14" s="16">
        <v>0.31386229999999998</v>
      </c>
    </row>
    <row r="15" spans="1:24" x14ac:dyDescent="0.25">
      <c r="A15" s="11" t="s">
        <v>485</v>
      </c>
      <c r="B15" s="13">
        <v>5882</v>
      </c>
      <c r="C15" s="14">
        <f>(52/B15*100)</f>
        <v>0.88405304318259093</v>
      </c>
      <c r="D15" s="15">
        <v>5830</v>
      </c>
      <c r="E15" s="14">
        <v>32.457178659999997</v>
      </c>
      <c r="F15" s="16">
        <v>1.08812219</v>
      </c>
      <c r="G15" s="14">
        <v>54.473790129999998</v>
      </c>
      <c r="H15" s="16">
        <v>1.0306163800000001</v>
      </c>
      <c r="I15" s="14">
        <v>6.8920899000000002</v>
      </c>
      <c r="J15" s="16">
        <v>0.38559740999999997</v>
      </c>
      <c r="K15" s="14">
        <v>2.2352978700000001</v>
      </c>
      <c r="L15" s="16">
        <v>0.20669100000000001</v>
      </c>
      <c r="M15" s="14">
        <v>1.3415611199999999</v>
      </c>
      <c r="N15" s="16">
        <v>0.16997746999999999</v>
      </c>
      <c r="O15" s="14">
        <v>0</v>
      </c>
      <c r="P15" s="16">
        <v>0</v>
      </c>
      <c r="Q15" s="14" t="s">
        <v>582</v>
      </c>
      <c r="R15" s="16" t="s">
        <v>582</v>
      </c>
      <c r="S15" s="14">
        <v>0</v>
      </c>
      <c r="T15" s="16">
        <v>0</v>
      </c>
      <c r="U15" s="14">
        <v>0</v>
      </c>
      <c r="V15" s="16">
        <v>0</v>
      </c>
      <c r="W15" s="14">
        <v>2.6000823300000002</v>
      </c>
      <c r="X15" s="16">
        <v>0.27369169999999998</v>
      </c>
    </row>
    <row r="16" spans="1:24" x14ac:dyDescent="0.25">
      <c r="A16" s="11" t="s">
        <v>486</v>
      </c>
      <c r="B16" s="13">
        <v>6108</v>
      </c>
      <c r="C16" s="14">
        <f>(98/B16*100)</f>
        <v>1.6044531761624099</v>
      </c>
      <c r="D16" s="15">
        <v>6010</v>
      </c>
      <c r="E16" s="14">
        <v>45.100232720000001</v>
      </c>
      <c r="F16" s="16">
        <v>1.05472097</v>
      </c>
      <c r="G16" s="14">
        <v>29.111928299999999</v>
      </c>
      <c r="H16" s="16">
        <v>0.90693279999999998</v>
      </c>
      <c r="I16" s="14">
        <v>16.339932300000001</v>
      </c>
      <c r="J16" s="16">
        <v>0.50192625999999996</v>
      </c>
      <c r="K16" s="14">
        <v>1.23135756</v>
      </c>
      <c r="L16" s="16">
        <v>0.18145196</v>
      </c>
      <c r="M16" s="14">
        <v>1.16039315</v>
      </c>
      <c r="N16" s="16">
        <v>0.12741797999999999</v>
      </c>
      <c r="O16" s="14">
        <v>0</v>
      </c>
      <c r="P16" s="16">
        <v>0</v>
      </c>
      <c r="Q16" s="14" t="s">
        <v>582</v>
      </c>
      <c r="R16" s="16" t="s">
        <v>582</v>
      </c>
      <c r="S16" s="14">
        <v>0</v>
      </c>
      <c r="T16" s="16">
        <v>0</v>
      </c>
      <c r="U16" s="14">
        <v>0</v>
      </c>
      <c r="V16" s="16">
        <v>0</v>
      </c>
      <c r="W16" s="14">
        <v>7.0561559699999998</v>
      </c>
      <c r="X16" s="16">
        <v>0.40407873999999999</v>
      </c>
    </row>
    <row r="17" spans="1:24" x14ac:dyDescent="0.25">
      <c r="A17" s="11" t="s">
        <v>487</v>
      </c>
      <c r="B17" s="13">
        <v>6504</v>
      </c>
      <c r="C17" s="14">
        <f>(658/B17*100)</f>
        <v>10.116851168511685</v>
      </c>
      <c r="D17" s="15">
        <v>5846</v>
      </c>
      <c r="E17" s="14">
        <v>29.488768319999998</v>
      </c>
      <c r="F17" s="16">
        <v>0.95139284999999996</v>
      </c>
      <c r="G17" s="14">
        <v>8.5923987299999993</v>
      </c>
      <c r="H17" s="16">
        <v>0.3561416</v>
      </c>
      <c r="I17" s="14">
        <v>44.593132779999998</v>
      </c>
      <c r="J17" s="16">
        <v>0.98896834</v>
      </c>
      <c r="K17" s="14">
        <v>0.26794264000000001</v>
      </c>
      <c r="L17" s="16">
        <v>5.7899020000000002E-2</v>
      </c>
      <c r="M17" s="14">
        <v>2.1865173900000001</v>
      </c>
      <c r="N17" s="16">
        <v>0.21648363000000001</v>
      </c>
      <c r="O17" s="14">
        <v>0</v>
      </c>
      <c r="P17" s="16">
        <v>0</v>
      </c>
      <c r="Q17" s="14" t="s">
        <v>582</v>
      </c>
      <c r="R17" s="16" t="s">
        <v>582</v>
      </c>
      <c r="S17" s="14">
        <v>3.7536258299999998</v>
      </c>
      <c r="T17" s="16">
        <v>0.29627302</v>
      </c>
      <c r="U17" s="14">
        <v>0</v>
      </c>
      <c r="V17" s="16">
        <v>0</v>
      </c>
      <c r="W17" s="14">
        <v>11.117614319999999</v>
      </c>
      <c r="X17" s="16">
        <v>0.67376590000000003</v>
      </c>
    </row>
    <row r="18" spans="1:24" x14ac:dyDescent="0.25">
      <c r="A18" s="11" t="s">
        <v>488</v>
      </c>
      <c r="B18" s="13">
        <v>5532</v>
      </c>
      <c r="C18" s="14">
        <f>(28/B18*100)</f>
        <v>0.50614605929139556</v>
      </c>
      <c r="D18" s="15">
        <v>5504</v>
      </c>
      <c r="E18" s="14">
        <v>54.82559706</v>
      </c>
      <c r="F18" s="16">
        <v>1.28390625</v>
      </c>
      <c r="G18" s="14">
        <v>21.519274150000001</v>
      </c>
      <c r="H18" s="16">
        <v>0.86717783000000004</v>
      </c>
      <c r="I18" s="14">
        <v>14.92725875</v>
      </c>
      <c r="J18" s="16">
        <v>0.73684285999999999</v>
      </c>
      <c r="K18" s="14">
        <v>6.86919565</v>
      </c>
      <c r="L18" s="16">
        <v>0.45658197</v>
      </c>
      <c r="M18" s="14">
        <v>0.75148945</v>
      </c>
      <c r="N18" s="16">
        <v>0.17947605</v>
      </c>
      <c r="O18" s="14">
        <v>0</v>
      </c>
      <c r="P18" s="16">
        <v>0</v>
      </c>
      <c r="Q18" s="14" t="s">
        <v>582</v>
      </c>
      <c r="R18" s="16" t="s">
        <v>582</v>
      </c>
      <c r="S18" s="14">
        <v>0</v>
      </c>
      <c r="T18" s="16">
        <v>0</v>
      </c>
      <c r="U18" s="14">
        <v>0</v>
      </c>
      <c r="V18" s="16">
        <v>0</v>
      </c>
      <c r="W18" s="14">
        <v>1.10718494</v>
      </c>
      <c r="X18" s="16">
        <v>0.18759207999999999</v>
      </c>
    </row>
    <row r="19" spans="1:24" x14ac:dyDescent="0.25">
      <c r="A19" s="11" t="s">
        <v>489</v>
      </c>
      <c r="B19" s="13">
        <v>5658</v>
      </c>
      <c r="C19" s="14">
        <f>(61/B19*100)</f>
        <v>1.0781194768469424</v>
      </c>
      <c r="D19" s="15">
        <v>5597</v>
      </c>
      <c r="E19" s="14">
        <v>54.686866950000002</v>
      </c>
      <c r="F19" s="16">
        <v>0.91505396999999999</v>
      </c>
      <c r="G19" s="14">
        <v>30.56394967</v>
      </c>
      <c r="H19" s="16">
        <v>0.76433850999999997</v>
      </c>
      <c r="I19" s="14">
        <v>10.272272409999999</v>
      </c>
      <c r="J19" s="16">
        <v>0.58064289000000002</v>
      </c>
      <c r="K19" s="14">
        <v>0.34523398</v>
      </c>
      <c r="L19" s="16">
        <v>0.10205327</v>
      </c>
      <c r="M19" s="14">
        <v>0.41641094000000001</v>
      </c>
      <c r="N19" s="16">
        <v>0.10991449</v>
      </c>
      <c r="O19" s="14">
        <v>0</v>
      </c>
      <c r="P19" s="16">
        <v>0</v>
      </c>
      <c r="Q19" s="14" t="s">
        <v>582</v>
      </c>
      <c r="R19" s="16" t="s">
        <v>582</v>
      </c>
      <c r="S19" s="14">
        <v>0</v>
      </c>
      <c r="T19" s="16">
        <v>0</v>
      </c>
      <c r="U19" s="14">
        <v>0</v>
      </c>
      <c r="V19" s="16">
        <v>0</v>
      </c>
      <c r="W19" s="14">
        <v>3.7152660499999999</v>
      </c>
      <c r="X19" s="16">
        <v>0.38803230999999999</v>
      </c>
    </row>
    <row r="20" spans="1:24" x14ac:dyDescent="0.25">
      <c r="A20" s="11" t="s">
        <v>490</v>
      </c>
      <c r="B20" s="13">
        <v>3371</v>
      </c>
      <c r="C20" s="14">
        <f>(75/B20*100)</f>
        <v>2.2248590922574905</v>
      </c>
      <c r="D20" s="15">
        <v>3296</v>
      </c>
      <c r="E20" s="14">
        <v>46.384606640000001</v>
      </c>
      <c r="F20" s="16">
        <v>0.88210789999999994</v>
      </c>
      <c r="G20" s="14">
        <v>32.373268699999997</v>
      </c>
      <c r="H20" s="16">
        <v>0.69295786999999998</v>
      </c>
      <c r="I20" s="14">
        <v>15.897031780000001</v>
      </c>
      <c r="J20" s="16">
        <v>0.58617012999999996</v>
      </c>
      <c r="K20" s="14">
        <v>0</v>
      </c>
      <c r="L20" s="16">
        <v>0</v>
      </c>
      <c r="M20" s="14">
        <v>1.50037208</v>
      </c>
      <c r="N20" s="16">
        <v>0.19993742</v>
      </c>
      <c r="O20" s="14">
        <v>0</v>
      </c>
      <c r="P20" s="16">
        <v>0</v>
      </c>
      <c r="Q20" s="14" t="s">
        <v>582</v>
      </c>
      <c r="R20" s="16" t="s">
        <v>582</v>
      </c>
      <c r="S20" s="14">
        <v>0</v>
      </c>
      <c r="T20" s="16">
        <v>0</v>
      </c>
      <c r="U20" s="14">
        <v>0</v>
      </c>
      <c r="V20" s="16">
        <v>0</v>
      </c>
      <c r="W20" s="14">
        <v>3.8447208000000002</v>
      </c>
      <c r="X20" s="16">
        <v>0.30134957000000001</v>
      </c>
    </row>
    <row r="21" spans="1:24" x14ac:dyDescent="0.25">
      <c r="A21" s="11" t="s">
        <v>491</v>
      </c>
      <c r="B21" s="13">
        <v>5741</v>
      </c>
      <c r="C21" s="14">
        <f>(45/B21*100)</f>
        <v>0.7838355687162516</v>
      </c>
      <c r="D21" s="15">
        <v>5696</v>
      </c>
      <c r="E21" s="14">
        <v>58.37076716</v>
      </c>
      <c r="F21" s="16">
        <v>1.00450046</v>
      </c>
      <c r="G21" s="14">
        <v>9.1921875499999999</v>
      </c>
      <c r="H21" s="16">
        <v>0.50281810999999998</v>
      </c>
      <c r="I21" s="14">
        <v>22.59436835</v>
      </c>
      <c r="J21" s="16">
        <v>0.81143617000000001</v>
      </c>
      <c r="K21" s="14">
        <v>5.3382745199999997</v>
      </c>
      <c r="L21" s="16">
        <v>0.33180955000000001</v>
      </c>
      <c r="M21" s="14">
        <v>0.44709209</v>
      </c>
      <c r="N21" s="16">
        <v>9.9535150000000003E-2</v>
      </c>
      <c r="O21" s="14">
        <v>0</v>
      </c>
      <c r="P21" s="16">
        <v>0</v>
      </c>
      <c r="Q21" s="14" t="s">
        <v>582</v>
      </c>
      <c r="R21" s="16" t="s">
        <v>582</v>
      </c>
      <c r="S21" s="14">
        <v>0</v>
      </c>
      <c r="T21" s="16">
        <v>0</v>
      </c>
      <c r="U21" s="14">
        <v>0</v>
      </c>
      <c r="V21" s="16">
        <v>0</v>
      </c>
      <c r="W21" s="14">
        <v>4.05731032</v>
      </c>
      <c r="X21" s="16">
        <v>0.35210818999999999</v>
      </c>
    </row>
    <row r="22" spans="1:24" x14ac:dyDescent="0.25">
      <c r="A22" s="11" t="s">
        <v>492</v>
      </c>
      <c r="B22" s="13">
        <v>6598</v>
      </c>
      <c r="C22" s="14">
        <f>(32/B22*100)</f>
        <v>0.48499545316762654</v>
      </c>
      <c r="D22" s="15">
        <v>6566</v>
      </c>
      <c r="E22" s="14">
        <v>63.156565229999998</v>
      </c>
      <c r="F22" s="16">
        <v>1.1774427599999999</v>
      </c>
      <c r="G22" s="14">
        <v>18.376074240000001</v>
      </c>
      <c r="H22" s="16">
        <v>0.67240688999999998</v>
      </c>
      <c r="I22" s="14">
        <v>7.4582694199999997</v>
      </c>
      <c r="J22" s="16">
        <v>0.40574251</v>
      </c>
      <c r="K22" s="14">
        <v>2.5817368799999998</v>
      </c>
      <c r="L22" s="16">
        <v>0.25052828999999999</v>
      </c>
      <c r="M22" s="14">
        <v>2.3540945099999999</v>
      </c>
      <c r="N22" s="16">
        <v>0.42351219000000001</v>
      </c>
      <c r="O22" s="14">
        <v>0</v>
      </c>
      <c r="P22" s="16">
        <v>0</v>
      </c>
      <c r="Q22" s="14" t="s">
        <v>582</v>
      </c>
      <c r="R22" s="16" t="s">
        <v>582</v>
      </c>
      <c r="S22" s="14">
        <v>0</v>
      </c>
      <c r="T22" s="16">
        <v>0</v>
      </c>
      <c r="U22" s="14">
        <v>6.4527849999999998E-2</v>
      </c>
      <c r="V22" s="16">
        <v>2.6116980000000001E-2</v>
      </c>
      <c r="W22" s="14">
        <v>6.0087318600000001</v>
      </c>
      <c r="X22" s="16">
        <v>0.50905164999999997</v>
      </c>
    </row>
    <row r="23" spans="1:24" x14ac:dyDescent="0.25">
      <c r="A23" s="11" t="s">
        <v>493</v>
      </c>
      <c r="B23" s="13">
        <v>11583</v>
      </c>
      <c r="C23" s="14">
        <f>(210/B23*100)</f>
        <v>1.8130018130018128</v>
      </c>
      <c r="D23" s="15">
        <v>11373</v>
      </c>
      <c r="E23" s="14">
        <v>46.649242899999997</v>
      </c>
      <c r="F23" s="16">
        <v>0.88759631000000005</v>
      </c>
      <c r="G23" s="14">
        <v>12.04139387</v>
      </c>
      <c r="H23" s="16">
        <v>0.39990807</v>
      </c>
      <c r="I23" s="14">
        <v>35.390374540000003</v>
      </c>
      <c r="J23" s="16">
        <v>0.79603849999999998</v>
      </c>
      <c r="K23" s="14">
        <v>3.11426041</v>
      </c>
      <c r="L23" s="16">
        <v>0.28228354</v>
      </c>
      <c r="M23" s="14">
        <v>0.43388059000000001</v>
      </c>
      <c r="N23" s="16">
        <v>6.9481669999999995E-2</v>
      </c>
      <c r="O23" s="14">
        <v>0</v>
      </c>
      <c r="P23" s="16">
        <v>0</v>
      </c>
      <c r="Q23" s="14" t="s">
        <v>582</v>
      </c>
      <c r="R23" s="16" t="s">
        <v>582</v>
      </c>
      <c r="S23" s="14">
        <v>0</v>
      </c>
      <c r="T23" s="16">
        <v>0</v>
      </c>
      <c r="U23" s="14">
        <v>0</v>
      </c>
      <c r="V23" s="16">
        <v>0</v>
      </c>
      <c r="W23" s="14">
        <v>2.3708476900000002</v>
      </c>
      <c r="X23" s="16">
        <v>0.25839946000000003</v>
      </c>
    </row>
    <row r="24" spans="1:24" x14ac:dyDescent="0.25">
      <c r="A24" s="11" t="s">
        <v>494</v>
      </c>
      <c r="B24" s="13">
        <v>6647</v>
      </c>
      <c r="C24" s="14">
        <f>(7/B24*100)</f>
        <v>0.10531066646607493</v>
      </c>
      <c r="D24" s="15">
        <v>6640</v>
      </c>
      <c r="E24" s="14">
        <v>75.082800849999998</v>
      </c>
      <c r="F24" s="16">
        <v>0.80944649999999996</v>
      </c>
      <c r="G24" s="14">
        <v>12.935411869999999</v>
      </c>
      <c r="H24" s="16">
        <v>0.58054426999999997</v>
      </c>
      <c r="I24" s="14">
        <v>4.2513125599999997</v>
      </c>
      <c r="J24" s="16">
        <v>0.28241980999999999</v>
      </c>
      <c r="K24" s="14">
        <v>0</v>
      </c>
      <c r="L24" s="16">
        <v>0</v>
      </c>
      <c r="M24" s="14">
        <v>0</v>
      </c>
      <c r="N24" s="16">
        <v>0</v>
      </c>
      <c r="O24" s="14">
        <v>0</v>
      </c>
      <c r="P24" s="16">
        <v>0</v>
      </c>
      <c r="Q24" s="14" t="s">
        <v>582</v>
      </c>
      <c r="R24" s="16" t="s">
        <v>582</v>
      </c>
      <c r="S24" s="14">
        <v>0</v>
      </c>
      <c r="T24" s="16">
        <v>0</v>
      </c>
      <c r="U24" s="14">
        <v>0</v>
      </c>
      <c r="V24" s="16">
        <v>0</v>
      </c>
      <c r="W24" s="14">
        <v>7.7304747200000001</v>
      </c>
      <c r="X24" s="16">
        <v>0.48136420000000002</v>
      </c>
    </row>
    <row r="25" spans="1:24" x14ac:dyDescent="0.25">
      <c r="A25" s="11" t="s">
        <v>495</v>
      </c>
      <c r="B25" s="13">
        <v>5581</v>
      </c>
      <c r="C25" s="14">
        <f>(24/B25*100)</f>
        <v>0.43003046049095145</v>
      </c>
      <c r="D25" s="15">
        <v>5557</v>
      </c>
      <c r="E25" s="14">
        <v>79.485728929999993</v>
      </c>
      <c r="F25" s="16">
        <v>0.73538709000000002</v>
      </c>
      <c r="G25" s="14">
        <v>13.23928987</v>
      </c>
      <c r="H25" s="16">
        <v>0.61118152999999997</v>
      </c>
      <c r="I25" s="14">
        <v>4.71300381</v>
      </c>
      <c r="J25" s="16">
        <v>0.32320884</v>
      </c>
      <c r="K25" s="14">
        <v>1.09658013</v>
      </c>
      <c r="L25" s="16">
        <v>0.17108481</v>
      </c>
      <c r="M25" s="14">
        <v>0.16330448</v>
      </c>
      <c r="N25" s="16">
        <v>6.0552740000000001E-2</v>
      </c>
      <c r="O25" s="14">
        <v>0</v>
      </c>
      <c r="P25" s="16">
        <v>0</v>
      </c>
      <c r="Q25" s="14" t="s">
        <v>582</v>
      </c>
      <c r="R25" s="16" t="s">
        <v>582</v>
      </c>
      <c r="S25" s="14">
        <v>0</v>
      </c>
      <c r="T25" s="16">
        <v>0</v>
      </c>
      <c r="U25" s="14">
        <v>0</v>
      </c>
      <c r="V25" s="16">
        <v>0</v>
      </c>
      <c r="W25" s="14">
        <v>1.3020927799999999</v>
      </c>
      <c r="X25" s="16">
        <v>0.21819722999999999</v>
      </c>
    </row>
    <row r="26" spans="1:24" x14ac:dyDescent="0.25">
      <c r="A26" s="11" t="s">
        <v>496</v>
      </c>
      <c r="B26" s="13">
        <v>4869</v>
      </c>
      <c r="C26" s="14">
        <f>(32/B26*100)</f>
        <v>0.65721914150749638</v>
      </c>
      <c r="D26" s="15">
        <v>4837</v>
      </c>
      <c r="E26" s="14">
        <v>47.82699135</v>
      </c>
      <c r="F26" s="16">
        <v>0.97412105999999998</v>
      </c>
      <c r="G26" s="14">
        <v>35.929929229999999</v>
      </c>
      <c r="H26" s="16">
        <v>0.93670964999999995</v>
      </c>
      <c r="I26" s="14">
        <v>10.1903164</v>
      </c>
      <c r="J26" s="16">
        <v>0.53213149999999998</v>
      </c>
      <c r="K26" s="14">
        <v>0.74831855000000003</v>
      </c>
      <c r="L26" s="16">
        <v>0.12164234</v>
      </c>
      <c r="M26" s="14">
        <v>0.53167492999999999</v>
      </c>
      <c r="N26" s="16">
        <v>0.11936018</v>
      </c>
      <c r="O26" s="14">
        <v>0</v>
      </c>
      <c r="P26" s="16">
        <v>0</v>
      </c>
      <c r="Q26" s="14" t="s">
        <v>582</v>
      </c>
      <c r="R26" s="16" t="s">
        <v>582</v>
      </c>
      <c r="S26" s="14">
        <v>0</v>
      </c>
      <c r="T26" s="16">
        <v>0</v>
      </c>
      <c r="U26" s="14">
        <v>0</v>
      </c>
      <c r="V26" s="16">
        <v>0</v>
      </c>
      <c r="W26" s="14">
        <v>4.7727695399999996</v>
      </c>
      <c r="X26" s="16">
        <v>0.44172918999999999</v>
      </c>
    </row>
    <row r="27" spans="1:24" x14ac:dyDescent="0.25">
      <c r="A27" s="11" t="s">
        <v>497</v>
      </c>
      <c r="B27" s="13">
        <v>5299</v>
      </c>
      <c r="C27" s="14">
        <f>(17/B27*100)</f>
        <v>0.32081524816003021</v>
      </c>
      <c r="D27" s="15">
        <v>5282</v>
      </c>
      <c r="E27" s="14">
        <v>37.781846049999999</v>
      </c>
      <c r="F27" s="16">
        <v>0.59097714000000001</v>
      </c>
      <c r="G27" s="14">
        <v>20.187701010000001</v>
      </c>
      <c r="H27" s="16">
        <v>0.61043141000000001</v>
      </c>
      <c r="I27" s="14">
        <v>16.927514250000002</v>
      </c>
      <c r="J27" s="16">
        <v>0.54721397000000005</v>
      </c>
      <c r="K27" s="14">
        <v>10.15513284</v>
      </c>
      <c r="L27" s="16">
        <v>0.43327207000000001</v>
      </c>
      <c r="M27" s="14">
        <v>5.08165464</v>
      </c>
      <c r="N27" s="16">
        <v>0.25075546999999998</v>
      </c>
      <c r="O27" s="14">
        <v>0</v>
      </c>
      <c r="P27" s="16">
        <v>0</v>
      </c>
      <c r="Q27" s="14" t="s">
        <v>582</v>
      </c>
      <c r="R27" s="16" t="s">
        <v>582</v>
      </c>
      <c r="S27" s="14">
        <v>0</v>
      </c>
      <c r="T27" s="16">
        <v>0</v>
      </c>
      <c r="U27" s="14">
        <v>0</v>
      </c>
      <c r="V27" s="16">
        <v>0</v>
      </c>
      <c r="W27" s="14">
        <v>9.8661512099999999</v>
      </c>
      <c r="X27" s="16">
        <v>0.34556881</v>
      </c>
    </row>
    <row r="28" spans="1:24" x14ac:dyDescent="0.25">
      <c r="A28" s="11" t="s">
        <v>498</v>
      </c>
      <c r="B28" s="13">
        <v>7568</v>
      </c>
      <c r="C28" s="14">
        <f>(51/B28*100)</f>
        <v>0.67389006342494717</v>
      </c>
      <c r="D28" s="15">
        <v>7517</v>
      </c>
      <c r="E28" s="14">
        <v>24.39206051</v>
      </c>
      <c r="F28" s="16">
        <v>0.64610758000000001</v>
      </c>
      <c r="G28" s="14">
        <v>13.87107958</v>
      </c>
      <c r="H28" s="16">
        <v>0.78632842000000003</v>
      </c>
      <c r="I28" s="14">
        <v>30.462468229999999</v>
      </c>
      <c r="J28" s="16">
        <v>0.73239542999999996</v>
      </c>
      <c r="K28" s="14">
        <v>19.562125009999999</v>
      </c>
      <c r="L28" s="16">
        <v>0.83685295000000004</v>
      </c>
      <c r="M28" s="14">
        <v>8.9361731899999999</v>
      </c>
      <c r="N28" s="16">
        <v>0.57638065999999999</v>
      </c>
      <c r="O28" s="14">
        <v>0</v>
      </c>
      <c r="P28" s="16">
        <v>0</v>
      </c>
      <c r="Q28" s="14" t="s">
        <v>582</v>
      </c>
      <c r="R28" s="16" t="s">
        <v>582</v>
      </c>
      <c r="S28" s="14">
        <v>0</v>
      </c>
      <c r="T28" s="16">
        <v>0</v>
      </c>
      <c r="U28" s="14">
        <v>0</v>
      </c>
      <c r="V28" s="16">
        <v>0</v>
      </c>
      <c r="W28" s="14">
        <v>2.7760934800000001</v>
      </c>
      <c r="X28" s="16">
        <v>0.24258494</v>
      </c>
    </row>
    <row r="29" spans="1:24" x14ac:dyDescent="0.25">
      <c r="A29" s="11" t="s">
        <v>499</v>
      </c>
      <c r="B29" s="13">
        <v>5385</v>
      </c>
      <c r="C29" s="14">
        <f>(30/B29*100)</f>
        <v>0.55710306406685239</v>
      </c>
      <c r="D29" s="15">
        <v>5355</v>
      </c>
      <c r="E29" s="14">
        <v>42.062770200000003</v>
      </c>
      <c r="F29" s="16">
        <v>0.96577383000000006</v>
      </c>
      <c r="G29" s="14">
        <v>0</v>
      </c>
      <c r="H29" s="16">
        <v>0</v>
      </c>
      <c r="I29" s="14">
        <v>47.934070660000003</v>
      </c>
      <c r="J29" s="16">
        <v>0.93577200000000005</v>
      </c>
      <c r="K29" s="14">
        <v>4.6266139700000002</v>
      </c>
      <c r="L29" s="16">
        <v>0.34205184</v>
      </c>
      <c r="M29" s="14">
        <v>2.3523764699999998</v>
      </c>
      <c r="N29" s="16">
        <v>0.24197492000000001</v>
      </c>
      <c r="O29" s="14">
        <v>0</v>
      </c>
      <c r="P29" s="16">
        <v>0</v>
      </c>
      <c r="Q29" s="14" t="s">
        <v>582</v>
      </c>
      <c r="R29" s="16" t="s">
        <v>582</v>
      </c>
      <c r="S29" s="14">
        <v>0</v>
      </c>
      <c r="T29" s="16">
        <v>0</v>
      </c>
      <c r="U29" s="14">
        <v>0</v>
      </c>
      <c r="V29" s="16">
        <v>0</v>
      </c>
      <c r="W29" s="14">
        <v>3.0241687000000002</v>
      </c>
      <c r="X29" s="16">
        <v>0.35611333000000001</v>
      </c>
    </row>
    <row r="30" spans="1:24" x14ac:dyDescent="0.25">
      <c r="A30" s="11" t="s">
        <v>500</v>
      </c>
      <c r="B30" s="13">
        <v>4520</v>
      </c>
      <c r="C30" s="14">
        <f>(97/B30*100)</f>
        <v>2.1460176991150446</v>
      </c>
      <c r="D30" s="15">
        <v>4423</v>
      </c>
      <c r="E30" s="14">
        <v>34.395285459999997</v>
      </c>
      <c r="F30" s="16">
        <v>1.0572466599999999</v>
      </c>
      <c r="G30" s="14">
        <v>33.180299390000002</v>
      </c>
      <c r="H30" s="16">
        <v>0.82655361000000005</v>
      </c>
      <c r="I30" s="14">
        <v>15.21317681</v>
      </c>
      <c r="J30" s="16">
        <v>0.60123581000000004</v>
      </c>
      <c r="K30" s="14">
        <v>2.8635236900000001</v>
      </c>
      <c r="L30" s="16">
        <v>0.26030412000000003</v>
      </c>
      <c r="M30" s="14">
        <v>1.59936893</v>
      </c>
      <c r="N30" s="16">
        <v>0.18369389999999999</v>
      </c>
      <c r="O30" s="14">
        <v>0</v>
      </c>
      <c r="P30" s="16">
        <v>0</v>
      </c>
      <c r="Q30" s="14" t="s">
        <v>582</v>
      </c>
      <c r="R30" s="16" t="s">
        <v>582</v>
      </c>
      <c r="S30" s="14">
        <v>0</v>
      </c>
      <c r="T30" s="16">
        <v>0</v>
      </c>
      <c r="U30" s="14">
        <v>0</v>
      </c>
      <c r="V30" s="16">
        <v>0</v>
      </c>
      <c r="W30" s="14">
        <v>12.74834572</v>
      </c>
      <c r="X30" s="16">
        <v>0.66972962000000003</v>
      </c>
    </row>
    <row r="31" spans="1:24" x14ac:dyDescent="0.25">
      <c r="A31" s="11" t="s">
        <v>501</v>
      </c>
      <c r="B31" s="13">
        <v>5456</v>
      </c>
      <c r="C31" s="14">
        <f>(125/B31*100)</f>
        <v>2.2910557184750733</v>
      </c>
      <c r="D31" s="15">
        <v>5331</v>
      </c>
      <c r="E31" s="14">
        <v>45.923382119999999</v>
      </c>
      <c r="F31" s="16">
        <v>0.91826441999999997</v>
      </c>
      <c r="G31" s="14">
        <v>39.64970967</v>
      </c>
      <c r="H31" s="16">
        <v>0.73098145999999997</v>
      </c>
      <c r="I31" s="14">
        <v>7.9681652100000004</v>
      </c>
      <c r="J31" s="16">
        <v>0.44093932000000002</v>
      </c>
      <c r="K31" s="14">
        <v>0.69172213000000005</v>
      </c>
      <c r="L31" s="16">
        <v>0.11061765</v>
      </c>
      <c r="M31" s="14">
        <v>0.80699458999999996</v>
      </c>
      <c r="N31" s="16">
        <v>0.13585806</v>
      </c>
      <c r="O31" s="14">
        <v>0</v>
      </c>
      <c r="P31" s="16">
        <v>0</v>
      </c>
      <c r="Q31" s="14" t="s">
        <v>582</v>
      </c>
      <c r="R31" s="16" t="s">
        <v>582</v>
      </c>
      <c r="S31" s="14">
        <v>0</v>
      </c>
      <c r="T31" s="16">
        <v>0</v>
      </c>
      <c r="U31" s="14">
        <v>0</v>
      </c>
      <c r="V31" s="16">
        <v>0</v>
      </c>
      <c r="W31" s="14">
        <v>4.9600262700000002</v>
      </c>
      <c r="X31" s="16">
        <v>0.40628375</v>
      </c>
    </row>
    <row r="32" spans="1:24" x14ac:dyDescent="0.25">
      <c r="A32" s="11" t="s">
        <v>502</v>
      </c>
      <c r="B32" s="13">
        <v>4478</v>
      </c>
      <c r="C32" s="14">
        <f>(5/B32*100)</f>
        <v>0.11165698972755694</v>
      </c>
      <c r="D32" s="15">
        <v>4473</v>
      </c>
      <c r="E32" s="14">
        <v>61.344809150000003</v>
      </c>
      <c r="F32" s="16">
        <v>0.95643297000000005</v>
      </c>
      <c r="G32" s="14">
        <v>27.41236413</v>
      </c>
      <c r="H32" s="16">
        <v>0.80873693999999996</v>
      </c>
      <c r="I32" s="14">
        <v>8.1816002599999997</v>
      </c>
      <c r="J32" s="16">
        <v>0.46913948999999999</v>
      </c>
      <c r="K32" s="14">
        <v>0</v>
      </c>
      <c r="L32" s="16">
        <v>0</v>
      </c>
      <c r="M32" s="14">
        <v>0</v>
      </c>
      <c r="N32" s="16">
        <v>0</v>
      </c>
      <c r="O32" s="14">
        <v>0</v>
      </c>
      <c r="P32" s="16">
        <v>0</v>
      </c>
      <c r="Q32" s="14" t="s">
        <v>582</v>
      </c>
      <c r="R32" s="16" t="s">
        <v>582</v>
      </c>
      <c r="S32" s="14">
        <v>0</v>
      </c>
      <c r="T32" s="16">
        <v>0</v>
      </c>
      <c r="U32" s="14">
        <v>0</v>
      </c>
      <c r="V32" s="16">
        <v>0</v>
      </c>
      <c r="W32" s="14">
        <v>3.0612264599999999</v>
      </c>
      <c r="X32" s="16">
        <v>0.28264043</v>
      </c>
    </row>
    <row r="33" spans="1:24" x14ac:dyDescent="0.25">
      <c r="A33" s="11" t="s">
        <v>503</v>
      </c>
      <c r="B33" s="13">
        <v>7325</v>
      </c>
      <c r="C33" s="14">
        <f>(74/B33*100)</f>
        <v>1.0102389078498293</v>
      </c>
      <c r="D33" s="15">
        <v>7251</v>
      </c>
      <c r="E33" s="14">
        <v>27.2039261</v>
      </c>
      <c r="F33" s="16">
        <v>0.99855693000000001</v>
      </c>
      <c r="G33" s="14">
        <v>10.647491309999999</v>
      </c>
      <c r="H33" s="16">
        <v>0.44904293000000001</v>
      </c>
      <c r="I33" s="14">
        <v>28.288999990000001</v>
      </c>
      <c r="J33" s="16">
        <v>0.77942043999999999</v>
      </c>
      <c r="K33" s="14">
        <v>19.5555485</v>
      </c>
      <c r="L33" s="16">
        <v>0.65568842000000005</v>
      </c>
      <c r="M33" s="14">
        <v>10.751878169999999</v>
      </c>
      <c r="N33" s="16">
        <v>0.48773733000000002</v>
      </c>
      <c r="O33" s="14">
        <v>0</v>
      </c>
      <c r="P33" s="16">
        <v>0</v>
      </c>
      <c r="Q33" s="14" t="s">
        <v>582</v>
      </c>
      <c r="R33" s="16" t="s">
        <v>582</v>
      </c>
      <c r="S33" s="14">
        <v>0</v>
      </c>
      <c r="T33" s="16">
        <v>0</v>
      </c>
      <c r="U33" s="14">
        <v>0</v>
      </c>
      <c r="V33" s="16">
        <v>0</v>
      </c>
      <c r="W33" s="14">
        <v>3.55215594</v>
      </c>
      <c r="X33" s="16">
        <v>0.24779603</v>
      </c>
    </row>
    <row r="34" spans="1:24" x14ac:dyDescent="0.25">
      <c r="A34" s="11" t="s">
        <v>504</v>
      </c>
      <c r="B34" s="13">
        <v>6350</v>
      </c>
      <c r="C34" s="14">
        <f>(65/B34*100)</f>
        <v>1.0236220472440944</v>
      </c>
      <c r="D34" s="15">
        <v>6285</v>
      </c>
      <c r="E34" s="14">
        <v>66.371216790000005</v>
      </c>
      <c r="F34" s="16">
        <v>0.82076537000000005</v>
      </c>
      <c r="G34" s="14">
        <v>25.076727000000002</v>
      </c>
      <c r="H34" s="16">
        <v>0.69799845999999999</v>
      </c>
      <c r="I34" s="14">
        <v>4.7253569999999998</v>
      </c>
      <c r="J34" s="16">
        <v>0.48119563999999998</v>
      </c>
      <c r="K34" s="14">
        <v>0.96893227999999998</v>
      </c>
      <c r="L34" s="16">
        <v>0.21594805</v>
      </c>
      <c r="M34" s="14">
        <v>0.51435087000000002</v>
      </c>
      <c r="N34" s="16">
        <v>0.12187937</v>
      </c>
      <c r="O34" s="14">
        <v>0</v>
      </c>
      <c r="P34" s="16">
        <v>0</v>
      </c>
      <c r="Q34" s="14" t="s">
        <v>582</v>
      </c>
      <c r="R34" s="16" t="s">
        <v>582</v>
      </c>
      <c r="S34" s="14">
        <v>0</v>
      </c>
      <c r="T34" s="16">
        <v>0</v>
      </c>
      <c r="U34" s="14">
        <v>0</v>
      </c>
      <c r="V34" s="16">
        <v>0</v>
      </c>
      <c r="W34" s="14">
        <v>2.3434160500000001</v>
      </c>
      <c r="X34" s="16">
        <v>0.25053471999999999</v>
      </c>
    </row>
    <row r="35" spans="1:24" x14ac:dyDescent="0.25">
      <c r="A35" s="11" t="s">
        <v>505</v>
      </c>
      <c r="B35" s="13">
        <v>6406</v>
      </c>
      <c r="C35" s="14">
        <f>(36/B35*100)</f>
        <v>0.56197315017171401</v>
      </c>
      <c r="D35" s="15">
        <v>6370</v>
      </c>
      <c r="E35" s="14">
        <v>15.16817043</v>
      </c>
      <c r="F35" s="16">
        <v>0.53119234999999998</v>
      </c>
      <c r="G35" s="14">
        <v>74.766886639999996</v>
      </c>
      <c r="H35" s="16">
        <v>0.61631592999999996</v>
      </c>
      <c r="I35" s="14">
        <v>7.3181461600000004</v>
      </c>
      <c r="J35" s="16">
        <v>0.35746967000000002</v>
      </c>
      <c r="K35" s="14">
        <v>0.59797668000000004</v>
      </c>
      <c r="L35" s="16">
        <v>0.11462288</v>
      </c>
      <c r="M35" s="14">
        <v>0.21852356000000001</v>
      </c>
      <c r="N35" s="16">
        <v>5.0782470000000003E-2</v>
      </c>
      <c r="O35" s="14">
        <v>0</v>
      </c>
      <c r="P35" s="16">
        <v>0</v>
      </c>
      <c r="Q35" s="14" t="s">
        <v>582</v>
      </c>
      <c r="R35" s="16" t="s">
        <v>582</v>
      </c>
      <c r="S35" s="14">
        <v>0</v>
      </c>
      <c r="T35" s="16">
        <v>0</v>
      </c>
      <c r="U35" s="14">
        <v>0</v>
      </c>
      <c r="V35" s="16">
        <v>0</v>
      </c>
      <c r="W35" s="14">
        <v>1.93029652</v>
      </c>
      <c r="X35" s="16">
        <v>0.20115044000000001</v>
      </c>
    </row>
    <row r="36" spans="1:24" x14ac:dyDescent="0.25">
      <c r="A36" s="11" t="s">
        <v>506</v>
      </c>
      <c r="B36" s="13">
        <v>6736</v>
      </c>
      <c r="C36" s="14">
        <f>(26/B36*100)</f>
        <v>0.38598574821852732</v>
      </c>
      <c r="D36" s="15">
        <v>6710</v>
      </c>
      <c r="E36" s="14">
        <v>39.244707329999997</v>
      </c>
      <c r="F36" s="16">
        <v>1.05864658</v>
      </c>
      <c r="G36" s="14">
        <v>15.338676420000001</v>
      </c>
      <c r="H36" s="16">
        <v>0.60522637000000001</v>
      </c>
      <c r="I36" s="14">
        <v>26.136984550000001</v>
      </c>
      <c r="J36" s="16">
        <v>0.80814405</v>
      </c>
      <c r="K36" s="14">
        <v>11.85332653</v>
      </c>
      <c r="L36" s="16">
        <v>0.65187969000000001</v>
      </c>
      <c r="M36" s="14">
        <v>3.9064508</v>
      </c>
      <c r="N36" s="16">
        <v>0.28018754000000001</v>
      </c>
      <c r="O36" s="14">
        <v>0</v>
      </c>
      <c r="P36" s="16">
        <v>0</v>
      </c>
      <c r="Q36" s="14" t="s">
        <v>582</v>
      </c>
      <c r="R36" s="16" t="s">
        <v>582</v>
      </c>
      <c r="S36" s="14">
        <v>0</v>
      </c>
      <c r="T36" s="16">
        <v>0</v>
      </c>
      <c r="U36" s="14">
        <v>0</v>
      </c>
      <c r="V36" s="16">
        <v>0</v>
      </c>
      <c r="W36" s="14">
        <v>3.51985437</v>
      </c>
      <c r="X36" s="16">
        <v>0.32498321000000002</v>
      </c>
    </row>
    <row r="37" spans="1:24" x14ac:dyDescent="0.25">
      <c r="A37" s="11" t="s">
        <v>507</v>
      </c>
      <c r="B37" s="13">
        <v>5458</v>
      </c>
      <c r="C37" s="14">
        <f>(62/B37*100)</f>
        <v>1.1359472334188347</v>
      </c>
      <c r="D37" s="15">
        <v>5396</v>
      </c>
      <c r="E37" s="14">
        <v>60.706515660000001</v>
      </c>
      <c r="F37" s="16">
        <v>1.04627129</v>
      </c>
      <c r="G37" s="14">
        <v>16.780924689999999</v>
      </c>
      <c r="H37" s="16">
        <v>0.63759531000000003</v>
      </c>
      <c r="I37" s="14">
        <v>11.68132198</v>
      </c>
      <c r="J37" s="16">
        <v>0.50725534000000005</v>
      </c>
      <c r="K37" s="14">
        <v>2.0542642999999998</v>
      </c>
      <c r="L37" s="16">
        <v>0.23668644</v>
      </c>
      <c r="M37" s="14">
        <v>1.8517615599999999</v>
      </c>
      <c r="N37" s="16">
        <v>0.23973253</v>
      </c>
      <c r="O37" s="14">
        <v>0</v>
      </c>
      <c r="P37" s="16">
        <v>0</v>
      </c>
      <c r="Q37" s="14" t="s">
        <v>582</v>
      </c>
      <c r="R37" s="16" t="s">
        <v>582</v>
      </c>
      <c r="S37" s="14">
        <v>0</v>
      </c>
      <c r="T37" s="16">
        <v>0</v>
      </c>
      <c r="U37" s="14">
        <v>0</v>
      </c>
      <c r="V37" s="16">
        <v>0</v>
      </c>
      <c r="W37" s="14">
        <v>6.9252117999999996</v>
      </c>
      <c r="X37" s="16">
        <v>0.57746266000000002</v>
      </c>
    </row>
    <row r="38" spans="1:24" x14ac:dyDescent="0.25">
      <c r="A38" s="11" t="s">
        <v>508</v>
      </c>
      <c r="B38" s="13">
        <v>5860</v>
      </c>
      <c r="C38" s="14">
        <f>(16/B38*100)</f>
        <v>0.27303754266211605</v>
      </c>
      <c r="D38" s="15">
        <v>5844</v>
      </c>
      <c r="E38" s="14">
        <v>26.99342888</v>
      </c>
      <c r="F38" s="16">
        <v>0.84429511999999995</v>
      </c>
      <c r="G38" s="14">
        <v>44.987900009999997</v>
      </c>
      <c r="H38" s="16">
        <v>0.96388410999999996</v>
      </c>
      <c r="I38" s="14">
        <v>19.129276659999999</v>
      </c>
      <c r="J38" s="16">
        <v>0.69200530000000005</v>
      </c>
      <c r="K38" s="14">
        <v>3.02108379</v>
      </c>
      <c r="L38" s="16">
        <v>0.25446586999999998</v>
      </c>
      <c r="M38" s="14">
        <v>1.4687021499999999</v>
      </c>
      <c r="N38" s="16">
        <v>0.19397712</v>
      </c>
      <c r="O38" s="14">
        <v>0</v>
      </c>
      <c r="P38" s="16">
        <v>0</v>
      </c>
      <c r="Q38" s="14" t="s">
        <v>582</v>
      </c>
      <c r="R38" s="16" t="s">
        <v>582</v>
      </c>
      <c r="S38" s="14">
        <v>0</v>
      </c>
      <c r="T38" s="16">
        <v>0</v>
      </c>
      <c r="U38" s="14">
        <v>0</v>
      </c>
      <c r="V38" s="16">
        <v>0</v>
      </c>
      <c r="W38" s="14">
        <v>4.3996085100000002</v>
      </c>
      <c r="X38" s="16">
        <v>0.38572406999999997</v>
      </c>
    </row>
    <row r="39" spans="1:24" x14ac:dyDescent="0.25">
      <c r="A39" s="11" t="s">
        <v>509</v>
      </c>
      <c r="B39" s="13">
        <v>5895</v>
      </c>
      <c r="C39" s="14">
        <f>(30/B39*100)</f>
        <v>0.5089058524173028</v>
      </c>
      <c r="D39" s="15">
        <v>5865</v>
      </c>
      <c r="E39" s="14">
        <v>16.06429357</v>
      </c>
      <c r="F39" s="16">
        <v>0.97657055999999998</v>
      </c>
      <c r="G39" s="14">
        <v>18.943949480000001</v>
      </c>
      <c r="H39" s="16">
        <v>0.79266373000000001</v>
      </c>
      <c r="I39" s="14">
        <v>27.180309919999999</v>
      </c>
      <c r="J39" s="16">
        <v>0.69016699999999997</v>
      </c>
      <c r="K39" s="14">
        <v>31.203586210000001</v>
      </c>
      <c r="L39" s="16">
        <v>1.05698341</v>
      </c>
      <c r="M39" s="14">
        <v>5.9029414999999998</v>
      </c>
      <c r="N39" s="16">
        <v>0.44739983999999999</v>
      </c>
      <c r="O39" s="14">
        <v>0</v>
      </c>
      <c r="P39" s="16">
        <v>0</v>
      </c>
      <c r="Q39" s="14" t="s">
        <v>582</v>
      </c>
      <c r="R39" s="16" t="s">
        <v>582</v>
      </c>
      <c r="S39" s="14">
        <v>0</v>
      </c>
      <c r="T39" s="16">
        <v>0</v>
      </c>
      <c r="U39" s="14">
        <v>0</v>
      </c>
      <c r="V39" s="16">
        <v>0</v>
      </c>
      <c r="W39" s="14">
        <v>0.70491932000000002</v>
      </c>
      <c r="X39" s="16">
        <v>0.13658454</v>
      </c>
    </row>
    <row r="40" spans="1:24" x14ac:dyDescent="0.25">
      <c r="A40" s="11" t="s">
        <v>510</v>
      </c>
      <c r="B40" s="13">
        <v>14157</v>
      </c>
      <c r="C40" s="14">
        <f>(260/B40*100)</f>
        <v>1.8365472910927456</v>
      </c>
      <c r="D40" s="15">
        <v>13897</v>
      </c>
      <c r="E40" s="14">
        <v>35.654450679999997</v>
      </c>
      <c r="F40" s="16">
        <v>1.0512064000000001</v>
      </c>
      <c r="G40" s="14">
        <v>39.331790339999998</v>
      </c>
      <c r="H40" s="16">
        <v>0.74835127000000001</v>
      </c>
      <c r="I40" s="14">
        <v>7.9715633199999996</v>
      </c>
      <c r="J40" s="16">
        <v>0.37729087</v>
      </c>
      <c r="K40" s="14">
        <v>1.1977474400000001</v>
      </c>
      <c r="L40" s="16">
        <v>0.15180036</v>
      </c>
      <c r="M40" s="14">
        <v>1.02005389</v>
      </c>
      <c r="N40" s="16">
        <v>0.14093372000000001</v>
      </c>
      <c r="O40" s="14">
        <v>0</v>
      </c>
      <c r="P40" s="16">
        <v>0</v>
      </c>
      <c r="Q40" s="14" t="s">
        <v>582</v>
      </c>
      <c r="R40" s="16" t="s">
        <v>582</v>
      </c>
      <c r="S40" s="14">
        <v>0</v>
      </c>
      <c r="T40" s="16">
        <v>0</v>
      </c>
      <c r="U40" s="14">
        <v>0</v>
      </c>
      <c r="V40" s="16">
        <v>0</v>
      </c>
      <c r="W40" s="14">
        <v>14.824394330000001</v>
      </c>
      <c r="X40" s="16">
        <v>0.82820263999999999</v>
      </c>
    </row>
    <row r="41" spans="1:24" x14ac:dyDescent="0.25">
      <c r="A41" s="11" t="s">
        <v>511</v>
      </c>
      <c r="B41" s="13">
        <v>5712</v>
      </c>
      <c r="C41" s="14">
        <f>(40/B41*100)</f>
        <v>0.70028011204481799</v>
      </c>
      <c r="D41" s="15">
        <v>5672</v>
      </c>
      <c r="E41" s="14">
        <v>77.148084600000004</v>
      </c>
      <c r="F41" s="16">
        <v>1.27546995</v>
      </c>
      <c r="G41" s="14">
        <v>0</v>
      </c>
      <c r="H41" s="16">
        <v>0</v>
      </c>
      <c r="I41" s="14">
        <v>11.859264250000001</v>
      </c>
      <c r="J41" s="16">
        <v>0.56245440999999996</v>
      </c>
      <c r="K41" s="14">
        <v>3.9166719799999998</v>
      </c>
      <c r="L41" s="16">
        <v>0.42394389999999998</v>
      </c>
      <c r="M41" s="14">
        <v>2.96086647</v>
      </c>
      <c r="N41" s="16">
        <v>0.34601378999999999</v>
      </c>
      <c r="O41" s="14">
        <v>0</v>
      </c>
      <c r="P41" s="16">
        <v>0</v>
      </c>
      <c r="Q41" s="14" t="s">
        <v>582</v>
      </c>
      <c r="R41" s="16" t="s">
        <v>582</v>
      </c>
      <c r="S41" s="14">
        <v>0</v>
      </c>
      <c r="T41" s="16">
        <v>0</v>
      </c>
      <c r="U41" s="14">
        <v>0</v>
      </c>
      <c r="V41" s="16">
        <v>0</v>
      </c>
      <c r="W41" s="14">
        <v>4.1151127000000001</v>
      </c>
      <c r="X41" s="16">
        <v>0.36973745000000002</v>
      </c>
    </row>
    <row r="42" spans="1:24" x14ac:dyDescent="0.25">
      <c r="A42" s="11" t="s">
        <v>512</v>
      </c>
      <c r="B42" s="13">
        <f>IF(COUNT(B7:B41) &gt; 0, AVERAGE(B7:B41), "\u2014")</f>
        <v>7103.4285714285716</v>
      </c>
      <c r="C42" s="14">
        <f>IF(COUNT(C7:C41) &gt; 0, AVERAGE(C7:C41), "—")</f>
        <v>1.2467623249988444</v>
      </c>
      <c r="D42" s="15">
        <f>IF(COUNT(D7:D41) &gt; 0, AVERAGE(D7:D41), "—")</f>
        <v>7005.0857142857139</v>
      </c>
      <c r="E42" s="14">
        <f>IF(COUNT(E7:E41) &gt; 0, AVERAGE(E7:E41), "—")</f>
        <v>47.308213917999993</v>
      </c>
      <c r="F42" s="16">
        <f>IF(COUNT(F7:F41) &gt; 0, SQRT(SUMSQ(F7:F41)/(COUNT(F7:F41)*COUNT(F7:F41)) ), "—")</f>
        <v>0.15667703024146493</v>
      </c>
      <c r="G42" s="14">
        <f>IF(COUNT(G7:G41) &gt; 0, AVERAGE(G7:G41), "—")</f>
        <v>24.229581254857138</v>
      </c>
      <c r="H42" s="16">
        <f>IF(COUNT(H7:H41) &gt; 0, SQRT(SUMSQ(H7:H41)/(COUNT(H7:H41)*COUNT(H7:H41)) ), "—")</f>
        <v>0.11568772512885213</v>
      </c>
      <c r="I42" s="14">
        <f>IF(COUNT(I7:I41) &gt; 0, AVERAGE(I7:I41), "—")</f>
        <v>16.566193749999996</v>
      </c>
      <c r="J42" s="16">
        <f>IF(COUNT(J7:J41) &gt; 0, SQRT(SUMSQ(J7:J41)/(COUNT(J7:J41)*COUNT(J7:J41)) ), "—")</f>
        <v>0.1016013015937602</v>
      </c>
      <c r="K42" s="14">
        <f>IF(COUNT(K7:K41) &gt; 0, AVERAGE(K7:K41), "—")</f>
        <v>4.4854342545714285</v>
      </c>
      <c r="L42" s="16">
        <f>IF(COUNT(L7:L41) &gt; 0, SQRT(SUMSQ(L7:L41)/(COUNT(L7:L41)*COUNT(L7:L41)) ), "—")</f>
        <v>6.0369866540044358E-2</v>
      </c>
      <c r="M42" s="14">
        <f>IF(COUNT(M7:M41) &gt; 0, AVERAGE(M7:M41), "—")</f>
        <v>1.951477932857143</v>
      </c>
      <c r="N42" s="16">
        <f>IF(COUNT(N7:N41) &gt; 0, SQRT(SUMSQ(N7:N41)/(COUNT(N7:N41)*COUNT(N7:N41)) ), "—")</f>
        <v>3.8819587462338254E-2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0.10724645228571428</v>
      </c>
      <c r="T42" s="16">
        <f>IF(COUNT(T7:T41) &gt; 0, SQRT(SUMSQ(T7:T41)/(COUNT(T7:T41)*COUNT(T7:T41)) ), "—")</f>
        <v>8.4649434285714292E-3</v>
      </c>
      <c r="U42" s="14">
        <f>IF(COUNT(U7:U41) &gt; 0, AVERAGE(U7:U41), "—")</f>
        <v>1.843652857142857E-3</v>
      </c>
      <c r="V42" s="16">
        <f>IF(COUNT(V7:V41) &gt; 0, SQRT(SUMSQ(V7:V41)/(COUNT(V7:V41)*COUNT(V7:V41)) ), "—")</f>
        <v>7.4619942857142869E-4</v>
      </c>
      <c r="W42" s="14">
        <f>IF(COUNT(W7:W41) &gt; 0, AVERAGE(W7:W41), "—")</f>
        <v>5.350008783999999</v>
      </c>
      <c r="X42" s="16">
        <f>IF(COUNT(X7:X41) &gt; 0, SQRT(SUMSQ(X7:X41)/(COUNT(X7:X41)*COUNT(X7:X41)) ), "—")</f>
        <v>6.772658830418013E-2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26.996802689999999</v>
      </c>
      <c r="F45" s="16">
        <v>1.3774083500000001</v>
      </c>
      <c r="G45" s="14">
        <v>9.0317065599999999</v>
      </c>
      <c r="H45" s="16">
        <v>0.40253844</v>
      </c>
      <c r="I45" s="14">
        <v>27.89811504</v>
      </c>
      <c r="J45" s="16">
        <v>0.75191777999999998</v>
      </c>
      <c r="K45" s="14">
        <v>12.275993120000001</v>
      </c>
      <c r="L45" s="16">
        <v>0.57923161999999995</v>
      </c>
      <c r="M45" s="14">
        <v>12.975766500000001</v>
      </c>
      <c r="N45" s="16">
        <v>0.83946465000000003</v>
      </c>
      <c r="O45" s="14">
        <v>0</v>
      </c>
      <c r="P45" s="16">
        <v>0</v>
      </c>
      <c r="Q45" s="14" t="s">
        <v>582</v>
      </c>
      <c r="R45" s="16" t="s">
        <v>582</v>
      </c>
      <c r="S45" s="14">
        <v>0</v>
      </c>
      <c r="T45" s="16">
        <v>0</v>
      </c>
      <c r="U45" s="14">
        <v>1.3619402</v>
      </c>
      <c r="V45" s="16">
        <v>0.22586321000000001</v>
      </c>
      <c r="W45" s="14">
        <v>9.4596758899999998</v>
      </c>
      <c r="X45" s="16">
        <v>0.56846682000000004</v>
      </c>
    </row>
    <row r="46" spans="1:24" x14ac:dyDescent="0.25">
      <c r="A46" s="11" t="s">
        <v>516</v>
      </c>
      <c r="B46" s="13">
        <v>23141</v>
      </c>
      <c r="C46" s="14">
        <f>(1129/B46*100)</f>
        <v>4.8787865692925969</v>
      </c>
      <c r="D46" s="15">
        <v>22012</v>
      </c>
      <c r="E46" s="14">
        <v>33.072482970000003</v>
      </c>
      <c r="F46" s="16">
        <v>0.78105838999999999</v>
      </c>
      <c r="G46" s="14">
        <v>8.9429630899999992</v>
      </c>
      <c r="H46" s="16">
        <v>0.29881848999999999</v>
      </c>
      <c r="I46" s="14">
        <v>22.68021912</v>
      </c>
      <c r="J46" s="16">
        <v>0.42354045000000001</v>
      </c>
      <c r="K46" s="14">
        <v>18.07693153</v>
      </c>
      <c r="L46" s="16">
        <v>0.53771402999999995</v>
      </c>
      <c r="M46" s="14">
        <v>9.5635099199999996</v>
      </c>
      <c r="N46" s="16">
        <v>0.41287486000000001</v>
      </c>
      <c r="O46" s="14">
        <v>0</v>
      </c>
      <c r="P46" s="16">
        <v>0</v>
      </c>
      <c r="Q46" s="14" t="s">
        <v>582</v>
      </c>
      <c r="R46" s="16" t="s">
        <v>582</v>
      </c>
      <c r="S46" s="14">
        <v>0</v>
      </c>
      <c r="T46" s="16">
        <v>0</v>
      </c>
      <c r="U46" s="14">
        <v>0</v>
      </c>
      <c r="V46" s="16">
        <v>0</v>
      </c>
      <c r="W46" s="14">
        <v>7.6638933900000001</v>
      </c>
      <c r="X46" s="16">
        <v>0.35171335999999997</v>
      </c>
    </row>
    <row r="47" spans="1:24" x14ac:dyDescent="0.25">
      <c r="A47" s="11" t="s">
        <v>517</v>
      </c>
      <c r="B47" s="13">
        <v>5928</v>
      </c>
      <c r="C47" s="14">
        <f>(70/B47*100)</f>
        <v>1.1808367071524968</v>
      </c>
      <c r="D47" s="15">
        <v>5858</v>
      </c>
      <c r="E47" s="14">
        <v>41.204672360000004</v>
      </c>
      <c r="F47" s="16">
        <v>0.79580921999999998</v>
      </c>
      <c r="G47" s="14">
        <v>43.041018000000001</v>
      </c>
      <c r="H47" s="16">
        <v>0.77326859999999997</v>
      </c>
      <c r="I47" s="14">
        <v>9.1044267699999999</v>
      </c>
      <c r="J47" s="16">
        <v>0.59996349999999998</v>
      </c>
      <c r="K47" s="14">
        <v>1.6357335799999999</v>
      </c>
      <c r="L47" s="16">
        <v>0.21930783000000001</v>
      </c>
      <c r="M47" s="14">
        <v>0.90076471999999996</v>
      </c>
      <c r="N47" s="16">
        <v>0.16621601</v>
      </c>
      <c r="O47" s="14">
        <v>0</v>
      </c>
      <c r="P47" s="16">
        <v>0</v>
      </c>
      <c r="Q47" s="14" t="s">
        <v>582</v>
      </c>
      <c r="R47" s="16" t="s">
        <v>582</v>
      </c>
      <c r="S47" s="14">
        <v>0</v>
      </c>
      <c r="T47" s="16">
        <v>0</v>
      </c>
      <c r="U47" s="14">
        <v>0</v>
      </c>
      <c r="V47" s="16">
        <v>0</v>
      </c>
      <c r="W47" s="14">
        <v>4.11338458</v>
      </c>
      <c r="X47" s="16">
        <v>0.32960539</v>
      </c>
    </row>
    <row r="48" spans="1:24" x14ac:dyDescent="0.25">
      <c r="A48" s="11" t="s">
        <v>518</v>
      </c>
      <c r="B48" s="13">
        <v>9841</v>
      </c>
      <c r="C48" s="14">
        <f>(7/B48*100)</f>
        <v>7.1130982623717101E-2</v>
      </c>
      <c r="D48" s="15">
        <v>9834</v>
      </c>
      <c r="E48" s="14">
        <v>27.559775930000001</v>
      </c>
      <c r="F48" s="16">
        <v>1.4102918799999999</v>
      </c>
      <c r="G48" s="14">
        <v>7.9824742300000002</v>
      </c>
      <c r="H48" s="16">
        <v>0.44903852</v>
      </c>
      <c r="I48" s="14">
        <v>45.412556100000003</v>
      </c>
      <c r="J48" s="16">
        <v>1.1358227599999999</v>
      </c>
      <c r="K48" s="14">
        <v>12.200662380000001</v>
      </c>
      <c r="L48" s="16">
        <v>0.59702275999999999</v>
      </c>
      <c r="M48" s="14">
        <v>5.9533190200000004</v>
      </c>
      <c r="N48" s="16">
        <v>0.41219090000000003</v>
      </c>
      <c r="O48" s="14">
        <v>0</v>
      </c>
      <c r="P48" s="16">
        <v>0</v>
      </c>
      <c r="Q48" s="14" t="s">
        <v>582</v>
      </c>
      <c r="R48" s="16" t="s">
        <v>582</v>
      </c>
      <c r="S48" s="14">
        <v>0</v>
      </c>
      <c r="T48" s="16">
        <v>0</v>
      </c>
      <c r="U48" s="14">
        <v>0</v>
      </c>
      <c r="V48" s="16">
        <v>0</v>
      </c>
      <c r="W48" s="14">
        <v>0.89121234000000005</v>
      </c>
      <c r="X48" s="16">
        <v>0.50025960999999997</v>
      </c>
    </row>
    <row r="49" spans="1:24" x14ac:dyDescent="0.25">
      <c r="A49" s="11" t="s">
        <v>519</v>
      </c>
      <c r="B49" s="13">
        <v>6349</v>
      </c>
      <c r="C49" s="14">
        <f>(56/B49*100)</f>
        <v>0.88202866593164275</v>
      </c>
      <c r="D49" s="15">
        <v>6293</v>
      </c>
      <c r="E49" s="14">
        <v>42.356377389999999</v>
      </c>
      <c r="F49" s="16">
        <v>1.5106805999999999</v>
      </c>
      <c r="G49" s="14">
        <v>0</v>
      </c>
      <c r="H49" s="16">
        <v>0</v>
      </c>
      <c r="I49" s="14">
        <v>18.373393910000001</v>
      </c>
      <c r="J49" s="16">
        <v>0.69108037</v>
      </c>
      <c r="K49" s="14">
        <v>22.741574419999999</v>
      </c>
      <c r="L49" s="16">
        <v>0.86981268</v>
      </c>
      <c r="M49" s="14">
        <v>10.0617485</v>
      </c>
      <c r="N49" s="16">
        <v>0.57644563000000004</v>
      </c>
      <c r="O49" s="14">
        <v>0</v>
      </c>
      <c r="P49" s="16">
        <v>0</v>
      </c>
      <c r="Q49" s="14" t="s">
        <v>582</v>
      </c>
      <c r="R49" s="16" t="s">
        <v>582</v>
      </c>
      <c r="S49" s="14">
        <v>2.693479E-2</v>
      </c>
      <c r="T49" s="16">
        <v>2.6982619999999999E-2</v>
      </c>
      <c r="U49" s="14">
        <v>0.28555234000000002</v>
      </c>
      <c r="V49" s="16">
        <v>7.5890559999999996E-2</v>
      </c>
      <c r="W49" s="14">
        <v>6.1544186600000002</v>
      </c>
      <c r="X49" s="16">
        <v>0.47165338000000001</v>
      </c>
    </row>
    <row r="50" spans="1:24" x14ac:dyDescent="0.25">
      <c r="A50" s="11" t="s">
        <v>520</v>
      </c>
      <c r="B50" s="13">
        <v>11795</v>
      </c>
      <c r="C50" s="14">
        <f>(218/B50*100)</f>
        <v>1.8482407799915217</v>
      </c>
      <c r="D50" s="15">
        <v>11577</v>
      </c>
      <c r="E50" s="14">
        <v>43.997060220000002</v>
      </c>
      <c r="F50" s="16">
        <v>1.15480151</v>
      </c>
      <c r="G50" s="14">
        <v>22.053666270000001</v>
      </c>
      <c r="H50" s="16">
        <v>0.67217561000000003</v>
      </c>
      <c r="I50" s="14">
        <v>17.580092820000001</v>
      </c>
      <c r="J50" s="16">
        <v>0.73658502999999997</v>
      </c>
      <c r="K50" s="14">
        <v>0</v>
      </c>
      <c r="L50" s="16">
        <v>0</v>
      </c>
      <c r="M50" s="14">
        <v>13.99263461</v>
      </c>
      <c r="N50" s="16">
        <v>0.66316896000000003</v>
      </c>
      <c r="O50" s="14">
        <v>0</v>
      </c>
      <c r="P50" s="16">
        <v>0</v>
      </c>
      <c r="Q50" s="14" t="s">
        <v>582</v>
      </c>
      <c r="R50" s="16" t="s">
        <v>582</v>
      </c>
      <c r="S50" s="14">
        <v>0</v>
      </c>
      <c r="T50" s="16">
        <v>0</v>
      </c>
      <c r="U50" s="14">
        <v>0</v>
      </c>
      <c r="V50" s="16">
        <v>0</v>
      </c>
      <c r="W50" s="14">
        <v>2.3765460699999998</v>
      </c>
      <c r="X50" s="16">
        <v>0.17774516000000001</v>
      </c>
    </row>
    <row r="51" spans="1:24" x14ac:dyDescent="0.25">
      <c r="A51" s="11" t="s">
        <v>521</v>
      </c>
      <c r="B51" s="13">
        <v>6866</v>
      </c>
      <c r="C51" s="14">
        <f>(116/B51*100)</f>
        <v>1.6894844159627147</v>
      </c>
      <c r="D51" s="15">
        <v>6750</v>
      </c>
      <c r="E51" s="14">
        <v>25.61048461</v>
      </c>
      <c r="F51" s="16">
        <v>0.94898799</v>
      </c>
      <c r="G51" s="14">
        <v>10.420182049999999</v>
      </c>
      <c r="H51" s="16">
        <v>0.61343630000000005</v>
      </c>
      <c r="I51" s="14">
        <v>20.268171930000001</v>
      </c>
      <c r="J51" s="16">
        <v>0.72385343000000002</v>
      </c>
      <c r="K51" s="14">
        <v>27.770735470000002</v>
      </c>
      <c r="L51" s="16">
        <v>0.97110956000000004</v>
      </c>
      <c r="M51" s="14">
        <v>10.2605488</v>
      </c>
      <c r="N51" s="16">
        <v>0.58726820999999996</v>
      </c>
      <c r="O51" s="14">
        <v>0</v>
      </c>
      <c r="P51" s="16">
        <v>0</v>
      </c>
      <c r="Q51" s="14" t="s">
        <v>582</v>
      </c>
      <c r="R51" s="16" t="s">
        <v>582</v>
      </c>
      <c r="S51" s="14">
        <v>0</v>
      </c>
      <c r="T51" s="16">
        <v>0</v>
      </c>
      <c r="U51" s="14">
        <v>0</v>
      </c>
      <c r="V51" s="16">
        <v>0</v>
      </c>
      <c r="W51" s="14">
        <v>5.6698771499999996</v>
      </c>
      <c r="X51" s="16">
        <v>0.36780835000000001</v>
      </c>
    </row>
    <row r="52" spans="1:24" x14ac:dyDescent="0.25">
      <c r="A52" s="11" t="s">
        <v>522</v>
      </c>
      <c r="B52" s="13">
        <v>5809</v>
      </c>
      <c r="C52" s="14">
        <f>(71/B52*100)</f>
        <v>1.2222413496298847</v>
      </c>
      <c r="D52" s="15">
        <v>5738</v>
      </c>
      <c r="E52" s="14">
        <v>59.327175689999997</v>
      </c>
      <c r="F52" s="16">
        <v>0.93163439000000003</v>
      </c>
      <c r="G52" s="14">
        <v>31.126846369999999</v>
      </c>
      <c r="H52" s="16">
        <v>0.84167727999999997</v>
      </c>
      <c r="I52" s="14">
        <v>7.4698278499999997</v>
      </c>
      <c r="J52" s="16">
        <v>0.41462792999999998</v>
      </c>
      <c r="K52" s="14">
        <v>0.48413695000000001</v>
      </c>
      <c r="L52" s="16">
        <v>9.4926099999999999E-2</v>
      </c>
      <c r="M52" s="14">
        <v>0.18965169000000001</v>
      </c>
      <c r="N52" s="16">
        <v>4.9334620000000003E-2</v>
      </c>
      <c r="O52" s="14">
        <v>0</v>
      </c>
      <c r="P52" s="16">
        <v>0</v>
      </c>
      <c r="Q52" s="14" t="s">
        <v>582</v>
      </c>
      <c r="R52" s="16" t="s">
        <v>582</v>
      </c>
      <c r="S52" s="14">
        <v>0</v>
      </c>
      <c r="T52" s="16">
        <v>0</v>
      </c>
      <c r="U52" s="14">
        <v>0</v>
      </c>
      <c r="V52" s="16">
        <v>0</v>
      </c>
      <c r="W52" s="14">
        <v>1.4023614499999999</v>
      </c>
      <c r="X52" s="16">
        <v>0.15270038999999999</v>
      </c>
    </row>
    <row r="53" spans="1:24" x14ac:dyDescent="0.25">
      <c r="A53" s="11" t="s">
        <v>523</v>
      </c>
      <c r="B53" s="13">
        <v>5571</v>
      </c>
      <c r="C53" s="14">
        <f>(84/B53*100)</f>
        <v>1.5078082929456111</v>
      </c>
      <c r="D53" s="15">
        <v>5487</v>
      </c>
      <c r="E53" s="14">
        <v>61.59769713</v>
      </c>
      <c r="F53" s="16">
        <v>0.60043053000000002</v>
      </c>
      <c r="G53" s="14">
        <v>22.309902810000001</v>
      </c>
      <c r="H53" s="16">
        <v>0.57060814999999998</v>
      </c>
      <c r="I53" s="14">
        <v>9.0514066199999998</v>
      </c>
      <c r="J53" s="16">
        <v>0.39753856999999998</v>
      </c>
      <c r="K53" s="14">
        <v>4.3752004500000004</v>
      </c>
      <c r="L53" s="16">
        <v>0.25130571000000002</v>
      </c>
      <c r="M53" s="14">
        <v>1.1981644600000001</v>
      </c>
      <c r="N53" s="16">
        <v>0.16326073999999999</v>
      </c>
      <c r="O53" s="14">
        <v>0</v>
      </c>
      <c r="P53" s="16">
        <v>0</v>
      </c>
      <c r="Q53" s="14" t="s">
        <v>582</v>
      </c>
      <c r="R53" s="16" t="s">
        <v>582</v>
      </c>
      <c r="S53" s="14">
        <v>0</v>
      </c>
      <c r="T53" s="16">
        <v>0</v>
      </c>
      <c r="U53" s="14">
        <v>0</v>
      </c>
      <c r="V53" s="16">
        <v>0</v>
      </c>
      <c r="W53" s="14">
        <v>1.4676285200000001</v>
      </c>
      <c r="X53" s="16">
        <v>0.18095088000000001</v>
      </c>
    </row>
    <row r="54" spans="1:24" x14ac:dyDescent="0.25">
      <c r="A54" s="11" t="s">
        <v>524</v>
      </c>
      <c r="B54" s="13">
        <v>4740</v>
      </c>
      <c r="C54" s="14">
        <f>(38/B54*100)</f>
        <v>0.80168776371308015</v>
      </c>
      <c r="D54" s="15">
        <v>4702</v>
      </c>
      <c r="E54" s="14">
        <v>33.992683890000002</v>
      </c>
      <c r="F54" s="16">
        <v>0.94493452</v>
      </c>
      <c r="G54" s="14">
        <v>15.970526810000001</v>
      </c>
      <c r="H54" s="16">
        <v>0.65284027</v>
      </c>
      <c r="I54" s="14">
        <v>28.89661293</v>
      </c>
      <c r="J54" s="16">
        <v>0.86181951000000001</v>
      </c>
      <c r="K54" s="14">
        <v>7.1483313600000002</v>
      </c>
      <c r="L54" s="16">
        <v>0.4336179</v>
      </c>
      <c r="M54" s="14">
        <v>9.1240971799999997</v>
      </c>
      <c r="N54" s="16">
        <v>0.59179082999999999</v>
      </c>
      <c r="O54" s="14">
        <v>0</v>
      </c>
      <c r="P54" s="16">
        <v>0</v>
      </c>
      <c r="Q54" s="14" t="s">
        <v>582</v>
      </c>
      <c r="R54" s="16" t="s">
        <v>582</v>
      </c>
      <c r="S54" s="14">
        <v>0</v>
      </c>
      <c r="T54" s="16">
        <v>0</v>
      </c>
      <c r="U54" s="14">
        <v>0</v>
      </c>
      <c r="V54" s="16">
        <v>0</v>
      </c>
      <c r="W54" s="14">
        <v>4.8677478299999999</v>
      </c>
      <c r="X54" s="16">
        <v>0.39278872999999997</v>
      </c>
    </row>
    <row r="55" spans="1:24" x14ac:dyDescent="0.25">
      <c r="A55" s="11" t="s">
        <v>525</v>
      </c>
      <c r="B55" s="13">
        <v>5316</v>
      </c>
      <c r="C55" s="14">
        <f>(22/B55*100)</f>
        <v>0.41384499623777277</v>
      </c>
      <c r="D55" s="15">
        <v>5294</v>
      </c>
      <c r="E55" s="14">
        <v>65.704920090000002</v>
      </c>
      <c r="F55" s="16">
        <v>0.87706596999999997</v>
      </c>
      <c r="G55" s="14">
        <v>21.794956920000001</v>
      </c>
      <c r="H55" s="16">
        <v>0.76321432</v>
      </c>
      <c r="I55" s="14">
        <v>6.3363192000000002</v>
      </c>
      <c r="J55" s="16">
        <v>0.37994145000000001</v>
      </c>
      <c r="K55" s="14">
        <v>0.43401165000000003</v>
      </c>
      <c r="L55" s="16">
        <v>8.3740519999999999E-2</v>
      </c>
      <c r="M55" s="14">
        <v>0.45787591999999999</v>
      </c>
      <c r="N55" s="16">
        <v>0.12291186</v>
      </c>
      <c r="O55" s="14">
        <v>0</v>
      </c>
      <c r="P55" s="16">
        <v>0</v>
      </c>
      <c r="Q55" s="14" t="s">
        <v>582</v>
      </c>
      <c r="R55" s="16" t="s">
        <v>582</v>
      </c>
      <c r="S55" s="14">
        <v>1.8369549999999998E-2</v>
      </c>
      <c r="T55" s="16">
        <v>1.7517080000000001E-2</v>
      </c>
      <c r="U55" s="14">
        <v>2.4085671999999998</v>
      </c>
      <c r="V55" s="16">
        <v>0.27517658</v>
      </c>
      <c r="W55" s="14">
        <v>2.8449794800000001</v>
      </c>
      <c r="X55" s="16">
        <v>0.28650091999999999</v>
      </c>
    </row>
    <row r="56" spans="1:24" x14ac:dyDescent="0.25">
      <c r="A56" s="11" t="s">
        <v>526</v>
      </c>
      <c r="B56" s="13">
        <v>5359</v>
      </c>
      <c r="C56" s="14">
        <f>(76/B56*100)</f>
        <v>1.4181750326553462</v>
      </c>
      <c r="D56" s="15">
        <v>5283</v>
      </c>
      <c r="E56" s="14">
        <v>38.276950229999997</v>
      </c>
      <c r="F56" s="16">
        <v>1.19532751</v>
      </c>
      <c r="G56" s="14">
        <v>22.344190359999999</v>
      </c>
      <c r="H56" s="16">
        <v>0.73056436000000002</v>
      </c>
      <c r="I56" s="14">
        <v>19.914073940000002</v>
      </c>
      <c r="J56" s="16">
        <v>0.68881190999999997</v>
      </c>
      <c r="K56" s="14">
        <v>11.51371464</v>
      </c>
      <c r="L56" s="16">
        <v>0.48880396999999998</v>
      </c>
      <c r="M56" s="14">
        <v>3.60491261</v>
      </c>
      <c r="N56" s="16">
        <v>0.23732159</v>
      </c>
      <c r="O56" s="14">
        <v>0</v>
      </c>
      <c r="P56" s="16">
        <v>0</v>
      </c>
      <c r="Q56" s="14" t="s">
        <v>582</v>
      </c>
      <c r="R56" s="16" t="s">
        <v>582</v>
      </c>
      <c r="S56" s="14">
        <v>0</v>
      </c>
      <c r="T56" s="16">
        <v>0</v>
      </c>
      <c r="U56" s="14">
        <v>0</v>
      </c>
      <c r="V56" s="16">
        <v>0</v>
      </c>
      <c r="W56" s="14">
        <v>4.3461582200000004</v>
      </c>
      <c r="X56" s="16">
        <v>0.43100187000000001</v>
      </c>
    </row>
    <row r="57" spans="1:24" x14ac:dyDescent="0.25">
      <c r="A57" s="11" t="s">
        <v>527</v>
      </c>
      <c r="B57" s="13">
        <v>6513</v>
      </c>
      <c r="C57" s="14">
        <f>(0/B57*100)</f>
        <v>0</v>
      </c>
      <c r="D57" s="15">
        <v>6513</v>
      </c>
      <c r="E57" s="14">
        <v>31.921383479999999</v>
      </c>
      <c r="F57" s="16">
        <v>1.2481820400000001</v>
      </c>
      <c r="G57" s="14">
        <v>6.0973063400000003</v>
      </c>
      <c r="H57" s="16">
        <v>0.51819747999999999</v>
      </c>
      <c r="I57" s="14">
        <v>19.051421229999999</v>
      </c>
      <c r="J57" s="16">
        <v>0.64499881999999997</v>
      </c>
      <c r="K57" s="14">
        <v>29.800550319999999</v>
      </c>
      <c r="L57" s="16">
        <v>1.2220961100000001</v>
      </c>
      <c r="M57" s="14">
        <v>9.8048098499999998</v>
      </c>
      <c r="N57" s="16">
        <v>0.77506766999999999</v>
      </c>
      <c r="O57" s="14">
        <v>0</v>
      </c>
      <c r="P57" s="16">
        <v>0</v>
      </c>
      <c r="Q57" s="14" t="s">
        <v>582</v>
      </c>
      <c r="R57" s="16" t="s">
        <v>582</v>
      </c>
      <c r="S57" s="14">
        <v>0.16437247999999999</v>
      </c>
      <c r="T57" s="16">
        <v>8.9424160000000003E-2</v>
      </c>
      <c r="U57" s="14">
        <v>0.33713394000000002</v>
      </c>
      <c r="V57" s="16">
        <v>0.15805617999999999</v>
      </c>
      <c r="W57" s="14">
        <v>2.82302235</v>
      </c>
      <c r="X57" s="16">
        <v>0.46414548</v>
      </c>
    </row>
    <row r="58" spans="1:24" x14ac:dyDescent="0.25">
      <c r="A58" s="11" t="s">
        <v>528</v>
      </c>
      <c r="B58" s="13">
        <v>7267</v>
      </c>
      <c r="C58" s="14">
        <f>(10/B58*100)</f>
        <v>0.13760836658868861</v>
      </c>
      <c r="D58" s="15">
        <v>7257</v>
      </c>
      <c r="E58" s="14">
        <v>58.539360449999997</v>
      </c>
      <c r="F58" s="16">
        <v>1.1111863500000001</v>
      </c>
      <c r="G58" s="14">
        <v>11.00858699</v>
      </c>
      <c r="H58" s="16">
        <v>0.52735264999999998</v>
      </c>
      <c r="I58" s="14">
        <v>17.080987749999998</v>
      </c>
      <c r="J58" s="16">
        <v>0.65247845999999998</v>
      </c>
      <c r="K58" s="14">
        <v>4.0892858800000003</v>
      </c>
      <c r="L58" s="16">
        <v>0.34128904999999998</v>
      </c>
      <c r="M58" s="14">
        <v>3.0791741899999998</v>
      </c>
      <c r="N58" s="16">
        <v>0.34435635999999997</v>
      </c>
      <c r="O58" s="14">
        <v>0</v>
      </c>
      <c r="P58" s="16">
        <v>0</v>
      </c>
      <c r="Q58" s="14" t="s">
        <v>582</v>
      </c>
      <c r="R58" s="16" t="s">
        <v>582</v>
      </c>
      <c r="S58" s="14">
        <v>1.544244E-2</v>
      </c>
      <c r="T58" s="16">
        <v>1.546117E-2</v>
      </c>
      <c r="U58" s="14">
        <v>3.3246986000000001</v>
      </c>
      <c r="V58" s="16">
        <v>0.37976676999999998</v>
      </c>
      <c r="W58" s="14">
        <v>2.8624637100000001</v>
      </c>
      <c r="X58" s="16">
        <v>0.33977094000000002</v>
      </c>
    </row>
    <row r="59" spans="1:24" x14ac:dyDescent="0.25">
      <c r="A59" s="11" t="s">
        <v>529</v>
      </c>
      <c r="B59" s="13">
        <v>4826</v>
      </c>
      <c r="C59" s="14">
        <f>(26/B59*100)</f>
        <v>0.53874844591794446</v>
      </c>
      <c r="D59" s="15">
        <v>4800</v>
      </c>
      <c r="E59" s="14">
        <v>44.975777049999998</v>
      </c>
      <c r="F59" s="16">
        <v>0.82484086999999995</v>
      </c>
      <c r="G59" s="14">
        <v>34.130320910000002</v>
      </c>
      <c r="H59" s="16">
        <v>0.84347421</v>
      </c>
      <c r="I59" s="14">
        <v>11.32994704</v>
      </c>
      <c r="J59" s="16">
        <v>0.58607896999999998</v>
      </c>
      <c r="K59" s="14">
        <v>5.0721768599999999</v>
      </c>
      <c r="L59" s="16">
        <v>0.41835828000000003</v>
      </c>
      <c r="M59" s="14">
        <v>0.86997535000000004</v>
      </c>
      <c r="N59" s="16">
        <v>0.16737020999999999</v>
      </c>
      <c r="O59" s="14">
        <v>0</v>
      </c>
      <c r="P59" s="16">
        <v>0</v>
      </c>
      <c r="Q59" s="14" t="s">
        <v>582</v>
      </c>
      <c r="R59" s="16" t="s">
        <v>582</v>
      </c>
      <c r="S59" s="14">
        <v>0</v>
      </c>
      <c r="T59" s="16">
        <v>0</v>
      </c>
      <c r="U59" s="14">
        <v>1.9712542500000001</v>
      </c>
      <c r="V59" s="16">
        <v>0.21203488000000001</v>
      </c>
      <c r="W59" s="14">
        <v>1.65054853</v>
      </c>
      <c r="X59" s="16">
        <v>0.22306799999999999</v>
      </c>
    </row>
    <row r="60" spans="1:24" x14ac:dyDescent="0.25">
      <c r="A60" s="11" t="s">
        <v>530</v>
      </c>
      <c r="B60" s="13">
        <v>4546</v>
      </c>
      <c r="C60" s="14">
        <f>(15/B60*100)</f>
        <v>0.32996040475142985</v>
      </c>
      <c r="D60" s="15">
        <v>4531</v>
      </c>
      <c r="E60" s="14">
        <v>28.310336190000001</v>
      </c>
      <c r="F60" s="16">
        <v>0.99601757999999996</v>
      </c>
      <c r="G60" s="14">
        <v>21.205562969999999</v>
      </c>
      <c r="H60" s="16">
        <v>0.90754279999999998</v>
      </c>
      <c r="I60" s="14">
        <v>15.73122966</v>
      </c>
      <c r="J60" s="16">
        <v>0.84171132999999998</v>
      </c>
      <c r="K60" s="14">
        <v>15.67095846</v>
      </c>
      <c r="L60" s="16">
        <v>1.1418895099999999</v>
      </c>
      <c r="M60" s="14">
        <v>10.972039130000001</v>
      </c>
      <c r="N60" s="16">
        <v>0.70293158</v>
      </c>
      <c r="O60" s="14">
        <v>0</v>
      </c>
      <c r="P60" s="16">
        <v>0</v>
      </c>
      <c r="Q60" s="14" t="s">
        <v>582</v>
      </c>
      <c r="R60" s="16" t="s">
        <v>582</v>
      </c>
      <c r="S60" s="14">
        <v>0</v>
      </c>
      <c r="T60" s="16">
        <v>0</v>
      </c>
      <c r="U60" s="14">
        <v>3.2317248900000002</v>
      </c>
      <c r="V60" s="16">
        <v>0.52725354000000002</v>
      </c>
      <c r="W60" s="14">
        <v>4.8781486999999997</v>
      </c>
      <c r="X60" s="16">
        <v>0.43295503000000002</v>
      </c>
    </row>
    <row r="61" spans="1:24" x14ac:dyDescent="0.25">
      <c r="A61" s="11" t="s">
        <v>531</v>
      </c>
      <c r="B61" s="13">
        <v>6525</v>
      </c>
      <c r="C61" s="14">
        <f>(135/B61*100)</f>
        <v>2.0689655172413794</v>
      </c>
      <c r="D61" s="15">
        <v>6390</v>
      </c>
      <c r="E61" s="14">
        <v>45.78724012</v>
      </c>
      <c r="F61" s="16">
        <v>1.1266462100000001</v>
      </c>
      <c r="G61" s="14">
        <v>32.958753880000003</v>
      </c>
      <c r="H61" s="16">
        <v>0.83975107999999998</v>
      </c>
      <c r="I61" s="14">
        <v>13.561975329999999</v>
      </c>
      <c r="J61" s="16">
        <v>0.52886953000000003</v>
      </c>
      <c r="K61" s="14">
        <v>0.82743425000000004</v>
      </c>
      <c r="L61" s="16">
        <v>0.1130203</v>
      </c>
      <c r="M61" s="14">
        <v>0.69332680000000002</v>
      </c>
      <c r="N61" s="16">
        <v>0.14155407</v>
      </c>
      <c r="O61" s="14">
        <v>0</v>
      </c>
      <c r="P61" s="16">
        <v>0</v>
      </c>
      <c r="Q61" s="14" t="s">
        <v>582</v>
      </c>
      <c r="R61" s="16" t="s">
        <v>582</v>
      </c>
      <c r="S61" s="14">
        <v>0</v>
      </c>
      <c r="T61" s="16">
        <v>0</v>
      </c>
      <c r="U61" s="14">
        <v>0</v>
      </c>
      <c r="V61" s="16">
        <v>0</v>
      </c>
      <c r="W61" s="14">
        <v>6.1712696200000003</v>
      </c>
      <c r="X61" s="16">
        <v>0.55819839999999998</v>
      </c>
    </row>
    <row r="62" spans="1:24" x14ac:dyDescent="0.25">
      <c r="A62" s="11" t="s">
        <v>532</v>
      </c>
      <c r="B62" s="13">
        <v>4476</v>
      </c>
      <c r="C62" s="14">
        <f>(3/B62*100)</f>
        <v>6.7024128686327081E-2</v>
      </c>
      <c r="D62" s="15">
        <v>4473</v>
      </c>
      <c r="E62" s="14">
        <v>32.522452899999998</v>
      </c>
      <c r="F62" s="16">
        <v>0.60374532999999997</v>
      </c>
      <c r="G62" s="14">
        <v>13.174122580000001</v>
      </c>
      <c r="H62" s="16">
        <v>0.48402281000000003</v>
      </c>
      <c r="I62" s="14">
        <v>28.827541660000001</v>
      </c>
      <c r="J62" s="16">
        <v>0.70131222000000004</v>
      </c>
      <c r="K62" s="14">
        <v>17.73973848</v>
      </c>
      <c r="L62" s="16">
        <v>0.63120049</v>
      </c>
      <c r="M62" s="14">
        <v>6.2600405500000003</v>
      </c>
      <c r="N62" s="16">
        <v>0.37542012000000002</v>
      </c>
      <c r="O62" s="14">
        <v>0</v>
      </c>
      <c r="P62" s="16">
        <v>0</v>
      </c>
      <c r="Q62" s="14" t="s">
        <v>582</v>
      </c>
      <c r="R62" s="16" t="s">
        <v>582</v>
      </c>
      <c r="S62" s="14">
        <v>0</v>
      </c>
      <c r="T62" s="16">
        <v>0</v>
      </c>
      <c r="U62" s="14">
        <v>0</v>
      </c>
      <c r="V62" s="16">
        <v>0</v>
      </c>
      <c r="W62" s="14">
        <v>1.4761038399999999</v>
      </c>
      <c r="X62" s="16">
        <v>0.18636093000000001</v>
      </c>
    </row>
    <row r="63" spans="1:24" x14ac:dyDescent="0.25">
      <c r="A63" s="11" t="s">
        <v>533</v>
      </c>
      <c r="B63" s="13">
        <v>5324</v>
      </c>
      <c r="C63" s="14">
        <f>(13/B63*100)</f>
        <v>0.24417731029301279</v>
      </c>
      <c r="D63" s="15">
        <v>5311</v>
      </c>
      <c r="E63" s="14">
        <v>33.142649970000001</v>
      </c>
      <c r="F63" s="16">
        <v>0.76905760000000001</v>
      </c>
      <c r="G63" s="14">
        <v>43.02515176</v>
      </c>
      <c r="H63" s="16">
        <v>0.72897118999999999</v>
      </c>
      <c r="I63" s="14">
        <v>16.43832286</v>
      </c>
      <c r="J63" s="16">
        <v>0.48925951000000001</v>
      </c>
      <c r="K63" s="14">
        <v>2.0994516299999999</v>
      </c>
      <c r="L63" s="16">
        <v>0.23311491000000001</v>
      </c>
      <c r="M63" s="14">
        <v>0.81491891999999999</v>
      </c>
      <c r="N63" s="16">
        <v>0.11618724</v>
      </c>
      <c r="O63" s="14">
        <v>0</v>
      </c>
      <c r="P63" s="16">
        <v>0</v>
      </c>
      <c r="Q63" s="14" t="s">
        <v>582</v>
      </c>
      <c r="R63" s="16" t="s">
        <v>582</v>
      </c>
      <c r="S63" s="14">
        <v>3.5313379999999998E-2</v>
      </c>
      <c r="T63" s="16">
        <v>2.5429110000000001E-2</v>
      </c>
      <c r="U63" s="14">
        <v>0.56047778999999998</v>
      </c>
      <c r="V63" s="16">
        <v>0.11115680999999999</v>
      </c>
      <c r="W63" s="14">
        <v>3.8837136999999999</v>
      </c>
      <c r="X63" s="16">
        <v>0.32545381000000001</v>
      </c>
    </row>
    <row r="64" spans="1:24" x14ac:dyDescent="0.25">
      <c r="A64" s="11" t="s">
        <v>534</v>
      </c>
      <c r="B64" s="13">
        <v>3634</v>
      </c>
      <c r="C64" s="14">
        <f>(3/B64*100)</f>
        <v>8.2553659878921298E-2</v>
      </c>
      <c r="D64" s="15">
        <v>3631</v>
      </c>
      <c r="E64" s="14">
        <v>26.413200079999999</v>
      </c>
      <c r="F64" s="16">
        <v>0.70509688000000004</v>
      </c>
      <c r="G64" s="14">
        <v>20.45059273</v>
      </c>
      <c r="H64" s="16">
        <v>0.61706342000000003</v>
      </c>
      <c r="I64" s="14">
        <v>41.040469710000004</v>
      </c>
      <c r="J64" s="16">
        <v>0.87033632000000005</v>
      </c>
      <c r="K64" s="14">
        <v>5.0908015400000002</v>
      </c>
      <c r="L64" s="16">
        <v>0.31669721000000001</v>
      </c>
      <c r="M64" s="14">
        <v>1.38103178</v>
      </c>
      <c r="N64" s="16">
        <v>0.1827886</v>
      </c>
      <c r="O64" s="14">
        <v>0</v>
      </c>
      <c r="P64" s="16">
        <v>0</v>
      </c>
      <c r="Q64" s="14" t="s">
        <v>582</v>
      </c>
      <c r="R64" s="16" t="s">
        <v>582</v>
      </c>
      <c r="S64" s="14">
        <v>5.3144690000000001E-2</v>
      </c>
      <c r="T64" s="16">
        <v>3.7610280000000003E-2</v>
      </c>
      <c r="U64" s="14">
        <v>1.03825901</v>
      </c>
      <c r="V64" s="16">
        <v>0.17798095</v>
      </c>
      <c r="W64" s="14">
        <v>4.5325004599999996</v>
      </c>
      <c r="X64" s="16">
        <v>0.36469768000000002</v>
      </c>
    </row>
    <row r="65" spans="1:24" x14ac:dyDescent="0.25">
      <c r="A65" s="11" t="s">
        <v>535</v>
      </c>
      <c r="B65" s="13">
        <v>5325</v>
      </c>
      <c r="C65" s="14">
        <f>(14/B65*100)</f>
        <v>0.26291079812206569</v>
      </c>
      <c r="D65" s="15">
        <v>5311</v>
      </c>
      <c r="E65" s="14">
        <v>27.386934969999999</v>
      </c>
      <c r="F65" s="16">
        <v>0.95774813999999997</v>
      </c>
      <c r="G65" s="14">
        <v>32.392911410000004</v>
      </c>
      <c r="H65" s="16">
        <v>0.89610025999999998</v>
      </c>
      <c r="I65" s="14">
        <v>32.163848969999997</v>
      </c>
      <c r="J65" s="16">
        <v>0.88923277999999994</v>
      </c>
      <c r="K65" s="14">
        <v>2.1506557000000002</v>
      </c>
      <c r="L65" s="16">
        <v>0.18164354999999999</v>
      </c>
      <c r="M65" s="14">
        <v>0.76366962999999999</v>
      </c>
      <c r="N65" s="16">
        <v>0.11655799999999999</v>
      </c>
      <c r="O65" s="14">
        <v>0</v>
      </c>
      <c r="P65" s="16">
        <v>0</v>
      </c>
      <c r="Q65" s="14" t="s">
        <v>582</v>
      </c>
      <c r="R65" s="16" t="s">
        <v>582</v>
      </c>
      <c r="S65" s="14">
        <v>1.1111694999999999</v>
      </c>
      <c r="T65" s="16">
        <v>0.16978642999999999</v>
      </c>
      <c r="U65" s="14">
        <v>3.3766780000000003E-2</v>
      </c>
      <c r="V65" s="16">
        <v>2.461006E-2</v>
      </c>
      <c r="W65" s="14">
        <v>3.9970430499999998</v>
      </c>
      <c r="X65" s="16">
        <v>0.35275606999999998</v>
      </c>
    </row>
    <row r="66" spans="1:24" x14ac:dyDescent="0.25">
      <c r="A66" s="11" t="s">
        <v>536</v>
      </c>
      <c r="B66" s="13">
        <v>5665</v>
      </c>
      <c r="C66" s="14">
        <f>(74/B66*100)</f>
        <v>1.3062665489849956</v>
      </c>
      <c r="D66" s="15">
        <v>5591</v>
      </c>
      <c r="E66" s="14">
        <v>27.224113089999999</v>
      </c>
      <c r="F66" s="16">
        <v>0.57017421999999995</v>
      </c>
      <c r="G66" s="14">
        <v>64.874636480000007</v>
      </c>
      <c r="H66" s="16">
        <v>0.63092687999999997</v>
      </c>
      <c r="I66" s="14">
        <v>4.31176827</v>
      </c>
      <c r="J66" s="16">
        <v>0.22320334</v>
      </c>
      <c r="K66" s="14">
        <v>1.1582168100000001</v>
      </c>
      <c r="L66" s="16">
        <v>0.12173150000000001</v>
      </c>
      <c r="M66" s="14">
        <v>0.33595426</v>
      </c>
      <c r="N66" s="16">
        <v>7.5970540000000003E-2</v>
      </c>
      <c r="O66" s="14">
        <v>0</v>
      </c>
      <c r="P66" s="16">
        <v>0</v>
      </c>
      <c r="Q66" s="14" t="s">
        <v>582</v>
      </c>
      <c r="R66" s="16" t="s">
        <v>582</v>
      </c>
      <c r="S66" s="14">
        <v>0</v>
      </c>
      <c r="T66" s="16">
        <v>0</v>
      </c>
      <c r="U66" s="14">
        <v>0</v>
      </c>
      <c r="V66" s="16">
        <v>0</v>
      </c>
      <c r="W66" s="14">
        <v>2.0953111</v>
      </c>
      <c r="X66" s="16">
        <v>0.19547426000000001</v>
      </c>
    </row>
    <row r="67" spans="1:24" x14ac:dyDescent="0.25">
      <c r="A67" s="11" t="s">
        <v>537</v>
      </c>
      <c r="B67" s="13">
        <v>6971</v>
      </c>
      <c r="C67" s="14">
        <f>(21/B67*100)</f>
        <v>0.30124802754267677</v>
      </c>
      <c r="D67" s="15">
        <v>6950</v>
      </c>
      <c r="E67" s="14">
        <v>60.98163289</v>
      </c>
      <c r="F67" s="16">
        <v>1.0720894000000001</v>
      </c>
      <c r="G67" s="14">
        <v>11.899787</v>
      </c>
      <c r="H67" s="16">
        <v>0.41562769999999999</v>
      </c>
      <c r="I67" s="14">
        <v>15.6800674</v>
      </c>
      <c r="J67" s="16">
        <v>0.60215220999999997</v>
      </c>
      <c r="K67" s="14">
        <v>8.5076219300000009</v>
      </c>
      <c r="L67" s="16">
        <v>0.55974073999999996</v>
      </c>
      <c r="M67" s="14">
        <v>1.49774589</v>
      </c>
      <c r="N67" s="16">
        <v>0.17878369999999999</v>
      </c>
      <c r="O67" s="14">
        <v>0</v>
      </c>
      <c r="P67" s="16">
        <v>0</v>
      </c>
      <c r="Q67" s="14" t="s">
        <v>582</v>
      </c>
      <c r="R67" s="16" t="s">
        <v>582</v>
      </c>
      <c r="S67" s="14">
        <v>0</v>
      </c>
      <c r="T67" s="16">
        <v>0</v>
      </c>
      <c r="U67" s="14">
        <v>0</v>
      </c>
      <c r="V67" s="16">
        <v>0</v>
      </c>
      <c r="W67" s="14">
        <v>1.4331449000000001</v>
      </c>
      <c r="X67" s="16">
        <v>0.15658701999999999</v>
      </c>
    </row>
    <row r="68" spans="1:24" x14ac:dyDescent="0.25">
      <c r="A68" s="11" t="s">
        <v>538</v>
      </c>
      <c r="B68" s="13">
        <v>12083</v>
      </c>
      <c r="C68" s="14">
        <f>(26/B68*100)</f>
        <v>0.21517834974757924</v>
      </c>
      <c r="D68" s="15">
        <v>12057</v>
      </c>
      <c r="E68" s="14">
        <v>47.475363100000003</v>
      </c>
      <c r="F68" s="16">
        <v>0.41365593000000001</v>
      </c>
      <c r="G68" s="14">
        <v>31.228676929999999</v>
      </c>
      <c r="H68" s="16">
        <v>0.38990373</v>
      </c>
      <c r="I68" s="14">
        <v>10.208895419999999</v>
      </c>
      <c r="J68" s="16">
        <v>0.25116435999999998</v>
      </c>
      <c r="K68" s="14">
        <v>4.2719342400000002</v>
      </c>
      <c r="L68" s="16">
        <v>0.20605678999999999</v>
      </c>
      <c r="M68" s="14">
        <v>2.82400026</v>
      </c>
      <c r="N68" s="16">
        <v>0.13612584</v>
      </c>
      <c r="O68" s="14">
        <v>0</v>
      </c>
      <c r="P68" s="16">
        <v>0</v>
      </c>
      <c r="Q68" s="14" t="s">
        <v>582</v>
      </c>
      <c r="R68" s="16" t="s">
        <v>582</v>
      </c>
      <c r="S68" s="14">
        <v>0</v>
      </c>
      <c r="T68" s="16">
        <v>0</v>
      </c>
      <c r="U68" s="14">
        <v>0</v>
      </c>
      <c r="V68" s="16">
        <v>0</v>
      </c>
      <c r="W68" s="14">
        <v>3.9911300500000002</v>
      </c>
      <c r="X68" s="16">
        <v>0.16410018000000001</v>
      </c>
    </row>
    <row r="69" spans="1:24" x14ac:dyDescent="0.25">
      <c r="A69" s="11" t="s">
        <v>539</v>
      </c>
      <c r="B69" s="13">
        <v>4876</v>
      </c>
      <c r="C69" s="14">
        <f>(0/B69*100)</f>
        <v>0</v>
      </c>
      <c r="D69" s="15">
        <v>4876</v>
      </c>
      <c r="E69" s="14">
        <v>60.360179690000002</v>
      </c>
      <c r="F69" s="16">
        <v>1.2704756800000001</v>
      </c>
      <c r="G69" s="14">
        <v>21.534668270000001</v>
      </c>
      <c r="H69" s="16">
        <v>0.74196507</v>
      </c>
      <c r="I69" s="14">
        <v>12.50629692</v>
      </c>
      <c r="J69" s="16">
        <v>0.73444502</v>
      </c>
      <c r="K69" s="14">
        <v>4.3829285200000001</v>
      </c>
      <c r="L69" s="16">
        <v>0.34224679000000002</v>
      </c>
      <c r="M69" s="14">
        <v>0.73768551000000004</v>
      </c>
      <c r="N69" s="16">
        <v>0.18855047</v>
      </c>
      <c r="O69" s="14">
        <v>0</v>
      </c>
      <c r="P69" s="16">
        <v>0</v>
      </c>
      <c r="Q69" s="14" t="s">
        <v>582</v>
      </c>
      <c r="R69" s="16" t="s">
        <v>582</v>
      </c>
      <c r="S69" s="14">
        <v>0</v>
      </c>
      <c r="T69" s="16">
        <v>0</v>
      </c>
      <c r="U69" s="14">
        <v>0</v>
      </c>
      <c r="V69" s="16">
        <v>0</v>
      </c>
      <c r="W69" s="14">
        <v>0.47824108999999998</v>
      </c>
      <c r="X69" s="16">
        <v>0.12093859999999999</v>
      </c>
    </row>
    <row r="70" spans="1:24" x14ac:dyDescent="0.25">
      <c r="A70" s="11" t="s">
        <v>540</v>
      </c>
      <c r="B70" s="13">
        <v>6036</v>
      </c>
      <c r="C70" s="14">
        <f>(223/B70*100)</f>
        <v>3.6944996686547382</v>
      </c>
      <c r="D70" s="15">
        <v>5813</v>
      </c>
      <c r="E70" s="14">
        <v>46.981003600000001</v>
      </c>
      <c r="F70" s="16">
        <v>0.94559822000000004</v>
      </c>
      <c r="G70" s="14">
        <v>26.22300474</v>
      </c>
      <c r="H70" s="16">
        <v>0.78574403000000004</v>
      </c>
      <c r="I70" s="14">
        <v>22.978218649999999</v>
      </c>
      <c r="J70" s="16">
        <v>0.81019585000000005</v>
      </c>
      <c r="K70" s="14">
        <v>0.13798553999999999</v>
      </c>
      <c r="L70" s="16">
        <v>5.1622670000000002E-2</v>
      </c>
      <c r="M70" s="14">
        <v>0.29911286999999998</v>
      </c>
      <c r="N70" s="16">
        <v>7.3173050000000003E-2</v>
      </c>
      <c r="O70" s="14">
        <v>0</v>
      </c>
      <c r="P70" s="16">
        <v>0</v>
      </c>
      <c r="Q70" s="14" t="s">
        <v>582</v>
      </c>
      <c r="R70" s="16" t="s">
        <v>582</v>
      </c>
      <c r="S70" s="14">
        <v>0</v>
      </c>
      <c r="T70" s="16">
        <v>0</v>
      </c>
      <c r="U70" s="14">
        <v>0</v>
      </c>
      <c r="V70" s="16">
        <v>0</v>
      </c>
      <c r="W70" s="14">
        <v>3.3806745899999999</v>
      </c>
      <c r="X70" s="16">
        <v>0.42176639999999999</v>
      </c>
    </row>
    <row r="71" spans="1:24" x14ac:dyDescent="0.25">
      <c r="A71" s="11" t="s">
        <v>541</v>
      </c>
      <c r="B71" s="13">
        <v>6115</v>
      </c>
      <c r="C71" s="14">
        <f>(17/B71*100)</f>
        <v>0.27800490596892891</v>
      </c>
      <c r="D71" s="15">
        <v>6098</v>
      </c>
      <c r="E71" s="14">
        <v>80.054631020000002</v>
      </c>
      <c r="F71" s="16">
        <v>0.44861477999999999</v>
      </c>
      <c r="G71" s="14">
        <v>0</v>
      </c>
      <c r="H71" s="16">
        <v>0</v>
      </c>
      <c r="I71" s="14">
        <v>7.1428053599999997</v>
      </c>
      <c r="J71" s="16">
        <v>0.33657889000000002</v>
      </c>
      <c r="K71" s="14">
        <v>8.6479420900000008</v>
      </c>
      <c r="L71" s="16">
        <v>0.29459153999999999</v>
      </c>
      <c r="M71" s="14">
        <v>2.6207996800000002</v>
      </c>
      <c r="N71" s="16">
        <v>0.19835254999999999</v>
      </c>
      <c r="O71" s="14">
        <v>0</v>
      </c>
      <c r="P71" s="16">
        <v>0</v>
      </c>
      <c r="Q71" s="14" t="s">
        <v>582</v>
      </c>
      <c r="R71" s="16" t="s">
        <v>582</v>
      </c>
      <c r="S71" s="14">
        <v>0</v>
      </c>
      <c r="T71" s="16">
        <v>0</v>
      </c>
      <c r="U71" s="14">
        <v>0</v>
      </c>
      <c r="V71" s="16">
        <v>0</v>
      </c>
      <c r="W71" s="14">
        <v>1.53382186</v>
      </c>
      <c r="X71" s="16">
        <v>0.16045221000000001</v>
      </c>
    </row>
    <row r="72" spans="1:24" x14ac:dyDescent="0.25">
      <c r="A72" s="11" t="s">
        <v>542</v>
      </c>
      <c r="B72" s="13">
        <v>7708</v>
      </c>
      <c r="C72" s="14">
        <f>(5/B72*100)</f>
        <v>6.4867669953295279E-2</v>
      </c>
      <c r="D72" s="15">
        <v>7703</v>
      </c>
      <c r="E72" s="14">
        <v>39.727932559999999</v>
      </c>
      <c r="F72" s="16">
        <v>0.70144684000000002</v>
      </c>
      <c r="G72" s="14">
        <v>39.136262170000002</v>
      </c>
      <c r="H72" s="16">
        <v>0.69167456999999999</v>
      </c>
      <c r="I72" s="14">
        <v>16.31608992</v>
      </c>
      <c r="J72" s="16">
        <v>0.56545040000000002</v>
      </c>
      <c r="K72" s="14">
        <v>3.5454575099999999</v>
      </c>
      <c r="L72" s="16">
        <v>0.20984351000000001</v>
      </c>
      <c r="M72" s="14">
        <v>0.51679096000000002</v>
      </c>
      <c r="N72" s="16">
        <v>0.10096234</v>
      </c>
      <c r="O72" s="14">
        <v>0</v>
      </c>
      <c r="P72" s="16">
        <v>0</v>
      </c>
      <c r="Q72" s="14" t="s">
        <v>582</v>
      </c>
      <c r="R72" s="16" t="s">
        <v>582</v>
      </c>
      <c r="S72" s="14">
        <v>0</v>
      </c>
      <c r="T72" s="16">
        <v>0</v>
      </c>
      <c r="U72" s="14">
        <v>0</v>
      </c>
      <c r="V72" s="16">
        <v>0</v>
      </c>
      <c r="W72" s="14">
        <v>0.75746687000000001</v>
      </c>
      <c r="X72" s="16">
        <v>0.10837184</v>
      </c>
    </row>
    <row r="73" spans="1:24" x14ac:dyDescent="0.25">
      <c r="A73" s="11" t="s">
        <v>543</v>
      </c>
      <c r="B73" s="13">
        <v>8249</v>
      </c>
      <c r="C73" s="14">
        <f>(143/B73*100)</f>
        <v>1.7335434598133106</v>
      </c>
      <c r="D73" s="15">
        <v>8106</v>
      </c>
      <c r="E73" s="14">
        <v>28.71688966</v>
      </c>
      <c r="F73" s="16">
        <v>0.87849186999999995</v>
      </c>
      <c r="G73" s="14">
        <v>15.786882070000001</v>
      </c>
      <c r="H73" s="16">
        <v>0.70901559000000003</v>
      </c>
      <c r="I73" s="14">
        <v>18.18800938</v>
      </c>
      <c r="J73" s="16">
        <v>0.62073785999999997</v>
      </c>
      <c r="K73" s="14">
        <v>32.057097890000001</v>
      </c>
      <c r="L73" s="16">
        <v>1.02596804</v>
      </c>
      <c r="M73" s="14">
        <v>4.3165944999999999</v>
      </c>
      <c r="N73" s="16">
        <v>0.43003946999999998</v>
      </c>
      <c r="O73" s="14">
        <v>0</v>
      </c>
      <c r="P73" s="16">
        <v>0</v>
      </c>
      <c r="Q73" s="14" t="s">
        <v>582</v>
      </c>
      <c r="R73" s="16" t="s">
        <v>582</v>
      </c>
      <c r="S73" s="14">
        <v>0</v>
      </c>
      <c r="T73" s="16">
        <v>0</v>
      </c>
      <c r="U73" s="14">
        <v>0</v>
      </c>
      <c r="V73" s="16">
        <v>0</v>
      </c>
      <c r="W73" s="14">
        <v>0.93452650999999998</v>
      </c>
      <c r="X73" s="16">
        <v>0.12477663</v>
      </c>
    </row>
    <row r="74" spans="1:24" x14ac:dyDescent="0.25">
      <c r="A74" s="11" t="s">
        <v>544</v>
      </c>
      <c r="B74" s="13">
        <v>4692</v>
      </c>
      <c r="C74" s="14">
        <f>(82/B74*100)</f>
        <v>1.7476555839727195</v>
      </c>
      <c r="D74" s="15">
        <v>4610</v>
      </c>
      <c r="E74" s="14">
        <v>58.327326960000001</v>
      </c>
      <c r="F74" s="16">
        <v>0.65635454999999998</v>
      </c>
      <c r="G74" s="14">
        <v>10.3684675</v>
      </c>
      <c r="H74" s="16">
        <v>0.47909770000000002</v>
      </c>
      <c r="I74" s="14">
        <v>7.4505540100000003</v>
      </c>
      <c r="J74" s="16">
        <v>0.48835311999999997</v>
      </c>
      <c r="K74" s="14">
        <v>7.8583018999999998</v>
      </c>
      <c r="L74" s="16">
        <v>0.43861365000000002</v>
      </c>
      <c r="M74" s="14">
        <v>4.8552731299999996</v>
      </c>
      <c r="N74" s="16">
        <v>0.32812522</v>
      </c>
      <c r="O74" s="14">
        <v>0</v>
      </c>
      <c r="P74" s="16">
        <v>0</v>
      </c>
      <c r="Q74" s="14" t="s">
        <v>582</v>
      </c>
      <c r="R74" s="16" t="s">
        <v>582</v>
      </c>
      <c r="S74" s="14">
        <v>0</v>
      </c>
      <c r="T74" s="16">
        <v>0</v>
      </c>
      <c r="U74" s="14">
        <v>1.1833060099999999</v>
      </c>
      <c r="V74" s="16">
        <v>0.19399269</v>
      </c>
      <c r="W74" s="14">
        <v>9.9567704799999994</v>
      </c>
      <c r="X74" s="16">
        <v>0.50198381999999997</v>
      </c>
    </row>
    <row r="75" spans="1:24" x14ac:dyDescent="0.25">
      <c r="A75" s="11" t="s">
        <v>545</v>
      </c>
      <c r="B75" s="13">
        <v>5375</v>
      </c>
      <c r="C75" s="14">
        <f>(196/B75*100)</f>
        <v>3.6465116279069765</v>
      </c>
      <c r="D75" s="15">
        <v>5179</v>
      </c>
      <c r="E75" s="14">
        <v>53.187607440000001</v>
      </c>
      <c r="F75" s="16">
        <v>1.0826606299999999</v>
      </c>
      <c r="G75" s="14">
        <v>7.1995211699999997</v>
      </c>
      <c r="H75" s="16">
        <v>0.41752317</v>
      </c>
      <c r="I75" s="14">
        <v>15.382173359999999</v>
      </c>
      <c r="J75" s="16">
        <v>0.72795080000000001</v>
      </c>
      <c r="K75" s="14">
        <v>13.53967729</v>
      </c>
      <c r="L75" s="16">
        <v>0.56278291000000003</v>
      </c>
      <c r="M75" s="14">
        <v>7.1337198300000004</v>
      </c>
      <c r="N75" s="16">
        <v>0.47704974</v>
      </c>
      <c r="O75" s="14">
        <v>0</v>
      </c>
      <c r="P75" s="16">
        <v>0</v>
      </c>
      <c r="Q75" s="14" t="s">
        <v>582</v>
      </c>
      <c r="R75" s="16" t="s">
        <v>582</v>
      </c>
      <c r="S75" s="14">
        <v>0</v>
      </c>
      <c r="T75" s="16">
        <v>0</v>
      </c>
      <c r="U75" s="14">
        <v>0</v>
      </c>
      <c r="V75" s="16">
        <v>0</v>
      </c>
      <c r="W75" s="14">
        <v>3.5573009199999999</v>
      </c>
      <c r="X75" s="16">
        <v>0.37043393000000002</v>
      </c>
    </row>
    <row r="76" spans="1:24" x14ac:dyDescent="0.25">
      <c r="A76" s="11" t="s">
        <v>546</v>
      </c>
      <c r="B76" s="13">
        <v>14167</v>
      </c>
      <c r="C76" s="14">
        <f>(226/B76*100)</f>
        <v>1.595256582198066</v>
      </c>
      <c r="D76" s="15">
        <v>13941</v>
      </c>
      <c r="E76" s="14">
        <v>71.613991889999994</v>
      </c>
      <c r="F76" s="16">
        <v>0.65684136000000004</v>
      </c>
      <c r="G76" s="14">
        <v>11.14077779</v>
      </c>
      <c r="H76" s="16">
        <v>0.40023851999999999</v>
      </c>
      <c r="I76" s="14">
        <v>9.5289951899999998</v>
      </c>
      <c r="J76" s="16">
        <v>0.35647221000000001</v>
      </c>
      <c r="K76" s="14">
        <v>2.7328440199999999</v>
      </c>
      <c r="L76" s="16">
        <v>0.19267798</v>
      </c>
      <c r="M76" s="14">
        <v>3.2421160499999999</v>
      </c>
      <c r="N76" s="16">
        <v>0.31912023</v>
      </c>
      <c r="O76" s="14">
        <v>0</v>
      </c>
      <c r="P76" s="16">
        <v>0</v>
      </c>
      <c r="Q76" s="14" t="s">
        <v>582</v>
      </c>
      <c r="R76" s="16" t="s">
        <v>582</v>
      </c>
      <c r="S76" s="14">
        <v>0</v>
      </c>
      <c r="T76" s="16">
        <v>0</v>
      </c>
      <c r="U76" s="14">
        <v>0</v>
      </c>
      <c r="V76" s="16">
        <v>0</v>
      </c>
      <c r="W76" s="14">
        <v>1.74127506</v>
      </c>
      <c r="X76" s="16">
        <v>0.15164485</v>
      </c>
    </row>
    <row r="77" spans="1:24" x14ac:dyDescent="0.25">
      <c r="A77" s="11" t="s">
        <v>547</v>
      </c>
      <c r="B77" s="13">
        <v>6062</v>
      </c>
      <c r="C77" s="14">
        <f>(82/B77*100)</f>
        <v>1.3526888815572418</v>
      </c>
      <c r="D77" s="15">
        <v>5980</v>
      </c>
      <c r="E77" s="14">
        <v>27.714926559999999</v>
      </c>
      <c r="F77" s="16">
        <v>0.88261582000000005</v>
      </c>
      <c r="G77" s="14">
        <v>6.1945575599999998</v>
      </c>
      <c r="H77" s="16">
        <v>0.30486898000000001</v>
      </c>
      <c r="I77" s="14">
        <v>33.594045270000002</v>
      </c>
      <c r="J77" s="16">
        <v>0.70900605999999999</v>
      </c>
      <c r="K77" s="14">
        <v>22.427712110000002</v>
      </c>
      <c r="L77" s="16">
        <v>0.64593434999999999</v>
      </c>
      <c r="M77" s="14">
        <v>5.0004035099999999</v>
      </c>
      <c r="N77" s="16">
        <v>0.27269147999999999</v>
      </c>
      <c r="O77" s="14">
        <v>0</v>
      </c>
      <c r="P77" s="16">
        <v>0</v>
      </c>
      <c r="Q77" s="14" t="s">
        <v>582</v>
      </c>
      <c r="R77" s="16" t="s">
        <v>582</v>
      </c>
      <c r="S77" s="14">
        <v>0</v>
      </c>
      <c r="T77" s="16">
        <v>0</v>
      </c>
      <c r="U77" s="14">
        <v>0</v>
      </c>
      <c r="V77" s="16">
        <v>0</v>
      </c>
      <c r="W77" s="14">
        <v>5.0683550000000004</v>
      </c>
      <c r="X77" s="16">
        <v>0.36805812999999998</v>
      </c>
    </row>
    <row r="78" spans="1:24" x14ac:dyDescent="0.25">
      <c r="A78" s="11" t="s">
        <v>548</v>
      </c>
      <c r="B78" s="13">
        <v>5826</v>
      </c>
      <c r="C78" s="14">
        <f>(0/B78*100)</f>
        <v>0</v>
      </c>
      <c r="D78" s="15">
        <v>5826</v>
      </c>
      <c r="E78" s="14">
        <v>26.13472969</v>
      </c>
      <c r="F78" s="16">
        <v>1.07966473</v>
      </c>
      <c r="G78" s="14">
        <v>3.7915574200000002</v>
      </c>
      <c r="H78" s="16">
        <v>0.40575842000000001</v>
      </c>
      <c r="I78" s="14">
        <v>33.804428569999999</v>
      </c>
      <c r="J78" s="16">
        <v>1.03280361</v>
      </c>
      <c r="K78" s="14">
        <v>21.177860769999999</v>
      </c>
      <c r="L78" s="16">
        <v>0.98447987999999997</v>
      </c>
      <c r="M78" s="14">
        <v>13.28989539</v>
      </c>
      <c r="N78" s="16">
        <v>1.0363351199999999</v>
      </c>
      <c r="O78" s="14">
        <v>0</v>
      </c>
      <c r="P78" s="16">
        <v>0</v>
      </c>
      <c r="Q78" s="14" t="s">
        <v>582</v>
      </c>
      <c r="R78" s="16" t="s">
        <v>582</v>
      </c>
      <c r="S78" s="14">
        <v>7.3480589999999998E-2</v>
      </c>
      <c r="T78" s="16">
        <v>7.3016739999999997E-2</v>
      </c>
      <c r="U78" s="14">
        <v>9.2392470000000004E-2</v>
      </c>
      <c r="V78" s="16">
        <v>5.986462E-2</v>
      </c>
      <c r="W78" s="14">
        <v>1.6356550999999999</v>
      </c>
      <c r="X78" s="16">
        <v>0.46543318</v>
      </c>
    </row>
    <row r="79" spans="1:24" ht="24.95" customHeight="1" x14ac:dyDescent="0.25">
      <c r="A79" s="11" t="s">
        <v>549</v>
      </c>
      <c r="B79" s="13">
        <v>1657</v>
      </c>
      <c r="C79" s="14">
        <f>(41/B79*100)</f>
        <v>2.4743512371756187</v>
      </c>
      <c r="D79" s="15">
        <v>1616</v>
      </c>
      <c r="E79" s="14">
        <v>68.326481180000002</v>
      </c>
      <c r="F79" s="16">
        <v>2.8370266700000002</v>
      </c>
      <c r="G79" s="14">
        <v>0</v>
      </c>
      <c r="H79" s="16">
        <v>0</v>
      </c>
      <c r="I79" s="14">
        <v>11.600948819999999</v>
      </c>
      <c r="J79" s="16">
        <v>1.2356960400000001</v>
      </c>
      <c r="K79" s="14">
        <v>10.268857730000001</v>
      </c>
      <c r="L79" s="16">
        <v>1.2483531400000001</v>
      </c>
      <c r="M79" s="14">
        <v>3.89566816</v>
      </c>
      <c r="N79" s="16">
        <v>0.70387929999999999</v>
      </c>
      <c r="O79" s="14">
        <v>0</v>
      </c>
      <c r="P79" s="16">
        <v>0</v>
      </c>
      <c r="Q79" s="14" t="s">
        <v>582</v>
      </c>
      <c r="R79" s="16" t="s">
        <v>582</v>
      </c>
      <c r="S79" s="14">
        <v>0</v>
      </c>
      <c r="T79" s="16">
        <v>0</v>
      </c>
      <c r="U79" s="14">
        <v>0.23808594</v>
      </c>
      <c r="V79" s="16">
        <v>0.13490437</v>
      </c>
      <c r="W79" s="14">
        <v>5.6699581700000001</v>
      </c>
      <c r="X79" s="16">
        <v>0.58793695999999995</v>
      </c>
    </row>
    <row r="80" spans="1:24" x14ac:dyDescent="0.25">
      <c r="A80" s="11" t="s">
        <v>550</v>
      </c>
      <c r="B80" s="13">
        <v>7841</v>
      </c>
      <c r="C80" s="14">
        <f>(0/B80*100)</f>
        <v>0</v>
      </c>
      <c r="D80" s="15">
        <v>7841</v>
      </c>
      <c r="E80" s="14">
        <v>52.746763739999999</v>
      </c>
      <c r="F80" s="16">
        <v>1.0453291600000001</v>
      </c>
      <c r="G80" s="14">
        <v>25.307110850000001</v>
      </c>
      <c r="H80" s="16">
        <v>0.93217726999999995</v>
      </c>
      <c r="I80" s="14">
        <v>20.369511360000001</v>
      </c>
      <c r="J80" s="16">
        <v>0.90014943000000003</v>
      </c>
      <c r="K80" s="14">
        <v>0.24531263</v>
      </c>
      <c r="L80" s="16">
        <v>6.1769989999999997E-2</v>
      </c>
      <c r="M80" s="14">
        <v>0.12008372</v>
      </c>
      <c r="N80" s="16">
        <v>4.5420710000000003E-2</v>
      </c>
      <c r="O80" s="14">
        <v>0</v>
      </c>
      <c r="P80" s="16">
        <v>0</v>
      </c>
      <c r="Q80" s="14" t="s">
        <v>582</v>
      </c>
      <c r="R80" s="16" t="s">
        <v>582</v>
      </c>
      <c r="S80" s="14">
        <v>0</v>
      </c>
      <c r="T80" s="16">
        <v>0</v>
      </c>
      <c r="U80" s="14">
        <v>0</v>
      </c>
      <c r="V80" s="16">
        <v>0</v>
      </c>
      <c r="W80" s="14">
        <v>1.2112177</v>
      </c>
      <c r="X80" s="16">
        <v>0.232323</v>
      </c>
    </row>
    <row r="81" spans="1:24" x14ac:dyDescent="0.25">
      <c r="A81" s="19" t="s">
        <v>551</v>
      </c>
      <c r="B81" s="13">
        <v>8861</v>
      </c>
      <c r="C81" s="14">
        <f>(76/B81*100)</f>
        <v>0.85769100552984989</v>
      </c>
      <c r="D81" s="15">
        <v>8785</v>
      </c>
      <c r="E81" s="14">
        <v>69.142454790000002</v>
      </c>
      <c r="F81" s="16">
        <v>1.28267946</v>
      </c>
      <c r="G81" s="14">
        <v>5.4780609199999999</v>
      </c>
      <c r="H81" s="16">
        <v>0.32782508999999999</v>
      </c>
      <c r="I81" s="14">
        <v>15.04929664</v>
      </c>
      <c r="J81" s="16">
        <v>0.74407984999999999</v>
      </c>
      <c r="K81" s="14">
        <v>6.7908030200000002</v>
      </c>
      <c r="L81" s="16">
        <v>0.46326834</v>
      </c>
      <c r="M81" s="14">
        <v>3.0462537099999998</v>
      </c>
      <c r="N81" s="16">
        <v>0.36842746999999998</v>
      </c>
      <c r="O81" s="14">
        <v>0</v>
      </c>
      <c r="P81" s="16">
        <v>0</v>
      </c>
      <c r="Q81" s="14" t="s">
        <v>582</v>
      </c>
      <c r="R81" s="16" t="s">
        <v>582</v>
      </c>
      <c r="S81" s="14">
        <v>0</v>
      </c>
      <c r="T81" s="16">
        <v>0</v>
      </c>
      <c r="U81" s="14">
        <v>0</v>
      </c>
      <c r="V81" s="16">
        <v>0</v>
      </c>
      <c r="W81" s="14">
        <v>0.49313091999999997</v>
      </c>
      <c r="X81" s="16">
        <v>0.12022554000000001</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600</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4.1352614599999997</v>
      </c>
      <c r="F7" s="16">
        <v>0.22903978999999999</v>
      </c>
      <c r="G7" s="14">
        <v>70.956283440000007</v>
      </c>
      <c r="H7" s="16">
        <v>0.53501785999999996</v>
      </c>
      <c r="I7" s="14">
        <v>0</v>
      </c>
      <c r="J7" s="16">
        <v>0</v>
      </c>
      <c r="K7" s="14" t="s">
        <v>582</v>
      </c>
      <c r="L7" s="16" t="s">
        <v>582</v>
      </c>
      <c r="M7" s="14">
        <v>0</v>
      </c>
      <c r="N7" s="16">
        <v>0</v>
      </c>
      <c r="O7" s="14">
        <v>0</v>
      </c>
      <c r="P7" s="16">
        <v>0</v>
      </c>
      <c r="Q7" s="14">
        <v>24.90845509</v>
      </c>
      <c r="R7" s="16">
        <v>0.53046104000000005</v>
      </c>
    </row>
    <row r="8" spans="1:18" x14ac:dyDescent="0.25">
      <c r="A8" s="11" t="s">
        <v>478</v>
      </c>
      <c r="B8" s="13">
        <v>7007</v>
      </c>
      <c r="C8" s="14">
        <f>(20/B8*100)</f>
        <v>0.28542885685742825</v>
      </c>
      <c r="D8" s="15">
        <v>6987</v>
      </c>
      <c r="E8" s="14">
        <v>4.9541209100000003</v>
      </c>
      <c r="F8" s="16">
        <v>0.39623987999999999</v>
      </c>
      <c r="G8" s="14">
        <v>74.488592999999995</v>
      </c>
      <c r="H8" s="16">
        <v>0.81895941999999999</v>
      </c>
      <c r="I8" s="14">
        <v>0</v>
      </c>
      <c r="J8" s="16">
        <v>0</v>
      </c>
      <c r="K8" s="14" t="s">
        <v>582</v>
      </c>
      <c r="L8" s="16" t="s">
        <v>582</v>
      </c>
      <c r="M8" s="14">
        <v>0</v>
      </c>
      <c r="N8" s="16">
        <v>0</v>
      </c>
      <c r="O8" s="14">
        <v>0</v>
      </c>
      <c r="P8" s="16">
        <v>0</v>
      </c>
      <c r="Q8" s="14">
        <v>20.557286090000002</v>
      </c>
      <c r="R8" s="16">
        <v>0.71951469999999995</v>
      </c>
    </row>
    <row r="9" spans="1:18" x14ac:dyDescent="0.25">
      <c r="A9" s="11" t="s">
        <v>479</v>
      </c>
      <c r="B9" s="13">
        <v>9651</v>
      </c>
      <c r="C9" s="14">
        <f>(77/B9*100)</f>
        <v>0.79784478292404937</v>
      </c>
      <c r="D9" s="15">
        <v>9574</v>
      </c>
      <c r="E9" s="14">
        <v>11.37189613</v>
      </c>
      <c r="F9" s="16">
        <v>0.38844328</v>
      </c>
      <c r="G9" s="14">
        <v>66.035038799999995</v>
      </c>
      <c r="H9" s="16">
        <v>0.70029125999999997</v>
      </c>
      <c r="I9" s="14">
        <v>0</v>
      </c>
      <c r="J9" s="16">
        <v>0</v>
      </c>
      <c r="K9" s="14" t="s">
        <v>582</v>
      </c>
      <c r="L9" s="16" t="s">
        <v>582</v>
      </c>
      <c r="M9" s="14">
        <v>0</v>
      </c>
      <c r="N9" s="16">
        <v>0</v>
      </c>
      <c r="O9" s="14">
        <v>0</v>
      </c>
      <c r="P9" s="16">
        <v>0</v>
      </c>
      <c r="Q9" s="14">
        <v>22.593065070000002</v>
      </c>
      <c r="R9" s="16">
        <v>0.58704940000000005</v>
      </c>
    </row>
    <row r="10" spans="1:18" x14ac:dyDescent="0.25">
      <c r="A10" s="11" t="s">
        <v>480</v>
      </c>
      <c r="B10" s="13">
        <v>20058</v>
      </c>
      <c r="C10" s="14">
        <f>(521/B10*100)</f>
        <v>2.5974673447003687</v>
      </c>
      <c r="D10" s="15">
        <v>19537</v>
      </c>
      <c r="E10" s="14">
        <v>12.13704766</v>
      </c>
      <c r="F10" s="16">
        <v>0.38529165999999998</v>
      </c>
      <c r="G10" s="14">
        <v>65.016777059999995</v>
      </c>
      <c r="H10" s="16">
        <v>0.54067767</v>
      </c>
      <c r="I10" s="14">
        <v>0</v>
      </c>
      <c r="J10" s="16">
        <v>0</v>
      </c>
      <c r="K10" s="14" t="s">
        <v>582</v>
      </c>
      <c r="L10" s="16" t="s">
        <v>582</v>
      </c>
      <c r="M10" s="14">
        <v>0</v>
      </c>
      <c r="N10" s="16">
        <v>0</v>
      </c>
      <c r="O10" s="14">
        <v>0</v>
      </c>
      <c r="P10" s="16">
        <v>0</v>
      </c>
      <c r="Q10" s="14">
        <v>22.846175280000001</v>
      </c>
      <c r="R10" s="16">
        <v>0.45121834999999999</v>
      </c>
    </row>
    <row r="11" spans="1:18" x14ac:dyDescent="0.25">
      <c r="A11" s="11" t="s">
        <v>481</v>
      </c>
      <c r="B11" s="13">
        <v>7053</v>
      </c>
      <c r="C11" s="14">
        <f>(45/B11*100)</f>
        <v>0.6380263717566993</v>
      </c>
      <c r="D11" s="15">
        <v>7008</v>
      </c>
      <c r="E11" s="14">
        <v>6.5036944800000001</v>
      </c>
      <c r="F11" s="16">
        <v>0.33545069</v>
      </c>
      <c r="G11" s="14">
        <v>71.528106260000001</v>
      </c>
      <c r="H11" s="16">
        <v>0.89249235000000005</v>
      </c>
      <c r="I11" s="14">
        <v>0</v>
      </c>
      <c r="J11" s="16">
        <v>0</v>
      </c>
      <c r="K11" s="14" t="s">
        <v>582</v>
      </c>
      <c r="L11" s="16" t="s">
        <v>582</v>
      </c>
      <c r="M11" s="14">
        <v>0</v>
      </c>
      <c r="N11" s="16">
        <v>0</v>
      </c>
      <c r="O11" s="14">
        <v>0</v>
      </c>
      <c r="P11" s="16">
        <v>0</v>
      </c>
      <c r="Q11" s="14">
        <v>21.968199259999999</v>
      </c>
      <c r="R11" s="16">
        <v>0.81317658000000004</v>
      </c>
    </row>
    <row r="12" spans="1:18" x14ac:dyDescent="0.25">
      <c r="A12" s="11" t="s">
        <v>482</v>
      </c>
      <c r="B12" s="13">
        <v>6894</v>
      </c>
      <c r="C12" s="14">
        <f>(55/B12*100)</f>
        <v>0.79779518421816076</v>
      </c>
      <c r="D12" s="15">
        <v>6839</v>
      </c>
      <c r="E12" s="14">
        <v>3.0039256000000001</v>
      </c>
      <c r="F12" s="16">
        <v>0.26289895000000002</v>
      </c>
      <c r="G12" s="14">
        <v>73.837273710000005</v>
      </c>
      <c r="H12" s="16">
        <v>0.82762504999999997</v>
      </c>
      <c r="I12" s="14">
        <v>0</v>
      </c>
      <c r="J12" s="16">
        <v>0</v>
      </c>
      <c r="K12" s="14" t="s">
        <v>582</v>
      </c>
      <c r="L12" s="16" t="s">
        <v>582</v>
      </c>
      <c r="M12" s="14">
        <v>0</v>
      </c>
      <c r="N12" s="16">
        <v>0</v>
      </c>
      <c r="O12" s="14">
        <v>0</v>
      </c>
      <c r="P12" s="16">
        <v>0</v>
      </c>
      <c r="Q12" s="14">
        <v>23.15880069</v>
      </c>
      <c r="R12" s="16">
        <v>0.82569225000000002</v>
      </c>
    </row>
    <row r="13" spans="1:18" x14ac:dyDescent="0.25">
      <c r="A13" s="11" t="s">
        <v>483</v>
      </c>
      <c r="B13" s="13">
        <v>7161</v>
      </c>
      <c r="C13" s="14">
        <f>(98/B13*100)</f>
        <v>1.3685239491691104</v>
      </c>
      <c r="D13" s="15">
        <v>7063</v>
      </c>
      <c r="E13" s="14">
        <v>4.3761589699999996</v>
      </c>
      <c r="F13" s="16">
        <v>0.26047006</v>
      </c>
      <c r="G13" s="14">
        <v>77.959667089999996</v>
      </c>
      <c r="H13" s="16">
        <v>0.56951267000000005</v>
      </c>
      <c r="I13" s="14">
        <v>0</v>
      </c>
      <c r="J13" s="16">
        <v>0</v>
      </c>
      <c r="K13" s="14" t="s">
        <v>582</v>
      </c>
      <c r="L13" s="16" t="s">
        <v>582</v>
      </c>
      <c r="M13" s="14">
        <v>0</v>
      </c>
      <c r="N13" s="16">
        <v>0</v>
      </c>
      <c r="O13" s="14">
        <v>0</v>
      </c>
      <c r="P13" s="16">
        <v>0</v>
      </c>
      <c r="Q13" s="14">
        <v>17.664173940000001</v>
      </c>
      <c r="R13" s="16">
        <v>0.53206019000000004</v>
      </c>
    </row>
    <row r="14" spans="1:18" x14ac:dyDescent="0.25">
      <c r="A14" s="11" t="s">
        <v>484</v>
      </c>
      <c r="B14" s="13">
        <v>5587</v>
      </c>
      <c r="C14" s="14">
        <f>(74/B14*100)</f>
        <v>1.3245033112582782</v>
      </c>
      <c r="D14" s="15">
        <v>5513</v>
      </c>
      <c r="E14" s="14">
        <v>5.53865272</v>
      </c>
      <c r="F14" s="16">
        <v>0.30796026999999998</v>
      </c>
      <c r="G14" s="14">
        <v>73.582628009999993</v>
      </c>
      <c r="H14" s="16">
        <v>0.64274041000000004</v>
      </c>
      <c r="I14" s="14">
        <v>0</v>
      </c>
      <c r="J14" s="16">
        <v>0</v>
      </c>
      <c r="K14" s="14" t="s">
        <v>582</v>
      </c>
      <c r="L14" s="16" t="s">
        <v>582</v>
      </c>
      <c r="M14" s="14">
        <v>0</v>
      </c>
      <c r="N14" s="16">
        <v>0</v>
      </c>
      <c r="O14" s="14">
        <v>0</v>
      </c>
      <c r="P14" s="16">
        <v>0</v>
      </c>
      <c r="Q14" s="14">
        <v>20.878719270000001</v>
      </c>
      <c r="R14" s="16">
        <v>0.59383335000000004</v>
      </c>
    </row>
    <row r="15" spans="1:18" x14ac:dyDescent="0.25">
      <c r="A15" s="11" t="s">
        <v>485</v>
      </c>
      <c r="B15" s="13">
        <v>5882</v>
      </c>
      <c r="C15" s="14">
        <f>(52/B15*100)</f>
        <v>0.88405304318259093</v>
      </c>
      <c r="D15" s="15">
        <v>5830</v>
      </c>
      <c r="E15" s="14">
        <v>4.5582076000000002</v>
      </c>
      <c r="F15" s="16">
        <v>0.39690806000000001</v>
      </c>
      <c r="G15" s="14">
        <v>74.852747949999994</v>
      </c>
      <c r="H15" s="16">
        <v>0.78750337000000004</v>
      </c>
      <c r="I15" s="14">
        <v>0</v>
      </c>
      <c r="J15" s="16">
        <v>0</v>
      </c>
      <c r="K15" s="14" t="s">
        <v>582</v>
      </c>
      <c r="L15" s="16" t="s">
        <v>582</v>
      </c>
      <c r="M15" s="14">
        <v>0</v>
      </c>
      <c r="N15" s="16">
        <v>0</v>
      </c>
      <c r="O15" s="14">
        <v>0</v>
      </c>
      <c r="P15" s="16">
        <v>0</v>
      </c>
      <c r="Q15" s="14">
        <v>20.589044439999999</v>
      </c>
      <c r="R15" s="16">
        <v>0.67241645000000005</v>
      </c>
    </row>
    <row r="16" spans="1:18" x14ac:dyDescent="0.25">
      <c r="A16" s="11" t="s">
        <v>486</v>
      </c>
      <c r="B16" s="13">
        <v>6108</v>
      </c>
      <c r="C16" s="14">
        <f>(98/B16*100)</f>
        <v>1.6044531761624099</v>
      </c>
      <c r="D16" s="15">
        <v>6010</v>
      </c>
      <c r="E16" s="14">
        <v>5.8984430999999997</v>
      </c>
      <c r="F16" s="16">
        <v>0.36540130999999998</v>
      </c>
      <c r="G16" s="14">
        <v>75.518501569999998</v>
      </c>
      <c r="H16" s="16">
        <v>0.70884687000000002</v>
      </c>
      <c r="I16" s="14">
        <v>0</v>
      </c>
      <c r="J16" s="16">
        <v>0</v>
      </c>
      <c r="K16" s="14" t="s">
        <v>582</v>
      </c>
      <c r="L16" s="16" t="s">
        <v>582</v>
      </c>
      <c r="M16" s="14">
        <v>0</v>
      </c>
      <c r="N16" s="16">
        <v>0</v>
      </c>
      <c r="O16" s="14">
        <v>0</v>
      </c>
      <c r="P16" s="16">
        <v>0</v>
      </c>
      <c r="Q16" s="14">
        <v>18.583055330000001</v>
      </c>
      <c r="R16" s="16">
        <v>0.61071944</v>
      </c>
    </row>
    <row r="17" spans="1:18" x14ac:dyDescent="0.25">
      <c r="A17" s="11" t="s">
        <v>487</v>
      </c>
      <c r="B17" s="13">
        <v>6504</v>
      </c>
      <c r="C17" s="14">
        <f>(658/B17*100)</f>
        <v>10.116851168511685</v>
      </c>
      <c r="D17" s="15">
        <v>5846</v>
      </c>
      <c r="E17" s="14">
        <v>3.97640664</v>
      </c>
      <c r="F17" s="16">
        <v>0.25082876999999998</v>
      </c>
      <c r="G17" s="14">
        <v>60.710677840000002</v>
      </c>
      <c r="H17" s="16">
        <v>0.92446335999999996</v>
      </c>
      <c r="I17" s="14">
        <v>0</v>
      </c>
      <c r="J17" s="16">
        <v>0</v>
      </c>
      <c r="K17" s="14" t="s">
        <v>582</v>
      </c>
      <c r="L17" s="16" t="s">
        <v>582</v>
      </c>
      <c r="M17" s="14">
        <v>0</v>
      </c>
      <c r="N17" s="16">
        <v>0</v>
      </c>
      <c r="O17" s="14">
        <v>0</v>
      </c>
      <c r="P17" s="16">
        <v>0</v>
      </c>
      <c r="Q17" s="14">
        <v>35.312915519999997</v>
      </c>
      <c r="R17" s="16">
        <v>0.92705658000000002</v>
      </c>
    </row>
    <row r="18" spans="1:18" x14ac:dyDescent="0.25">
      <c r="A18" s="11" t="s">
        <v>488</v>
      </c>
      <c r="B18" s="13">
        <v>5532</v>
      </c>
      <c r="C18" s="14">
        <f>(28/B18*100)</f>
        <v>0.50614605929139556</v>
      </c>
      <c r="D18" s="15">
        <v>5504</v>
      </c>
      <c r="E18" s="14">
        <v>12.31973614</v>
      </c>
      <c r="F18" s="16">
        <v>0.65492839000000003</v>
      </c>
      <c r="G18" s="14">
        <v>65.129814039999999</v>
      </c>
      <c r="H18" s="16">
        <v>1.0919606500000001</v>
      </c>
      <c r="I18" s="14">
        <v>0</v>
      </c>
      <c r="J18" s="16">
        <v>0</v>
      </c>
      <c r="K18" s="14" t="s">
        <v>582</v>
      </c>
      <c r="L18" s="16" t="s">
        <v>582</v>
      </c>
      <c r="M18" s="14">
        <v>0</v>
      </c>
      <c r="N18" s="16">
        <v>0</v>
      </c>
      <c r="O18" s="14">
        <v>0</v>
      </c>
      <c r="P18" s="16">
        <v>0</v>
      </c>
      <c r="Q18" s="14">
        <v>22.550449820000001</v>
      </c>
      <c r="R18" s="16">
        <v>0.75393469000000002</v>
      </c>
    </row>
    <row r="19" spans="1:18" x14ac:dyDescent="0.25">
      <c r="A19" s="11" t="s">
        <v>489</v>
      </c>
      <c r="B19" s="13">
        <v>5658</v>
      </c>
      <c r="C19" s="14">
        <f>(61/B19*100)</f>
        <v>1.0781194768469424</v>
      </c>
      <c r="D19" s="15">
        <v>5597</v>
      </c>
      <c r="E19" s="14">
        <v>8.6850619200000008</v>
      </c>
      <c r="F19" s="16">
        <v>0.43442091999999999</v>
      </c>
      <c r="G19" s="14">
        <v>76.17240142</v>
      </c>
      <c r="H19" s="16">
        <v>0.77457715000000005</v>
      </c>
      <c r="I19" s="14">
        <v>0</v>
      </c>
      <c r="J19" s="16">
        <v>0</v>
      </c>
      <c r="K19" s="14" t="s">
        <v>582</v>
      </c>
      <c r="L19" s="16" t="s">
        <v>582</v>
      </c>
      <c r="M19" s="14">
        <v>0</v>
      </c>
      <c r="N19" s="16">
        <v>0</v>
      </c>
      <c r="O19" s="14">
        <v>0</v>
      </c>
      <c r="P19" s="16">
        <v>0</v>
      </c>
      <c r="Q19" s="14">
        <v>15.142536659999999</v>
      </c>
      <c r="R19" s="16">
        <v>0.63038967999999995</v>
      </c>
    </row>
    <row r="20" spans="1:18" x14ac:dyDescent="0.25">
      <c r="A20" s="11" t="s">
        <v>490</v>
      </c>
      <c r="B20" s="13">
        <v>3371</v>
      </c>
      <c r="C20" s="14">
        <f>(75/B20*100)</f>
        <v>2.2248590922574905</v>
      </c>
      <c r="D20" s="15">
        <v>3296</v>
      </c>
      <c r="E20" s="14">
        <v>22.815882800000001</v>
      </c>
      <c r="F20" s="16">
        <v>0.77633560999999995</v>
      </c>
      <c r="G20" s="14">
        <v>53.679841619999998</v>
      </c>
      <c r="H20" s="16">
        <v>0.88542805000000002</v>
      </c>
      <c r="I20" s="14">
        <v>0</v>
      </c>
      <c r="J20" s="16">
        <v>0</v>
      </c>
      <c r="K20" s="14" t="s">
        <v>582</v>
      </c>
      <c r="L20" s="16" t="s">
        <v>582</v>
      </c>
      <c r="M20" s="14">
        <v>0</v>
      </c>
      <c r="N20" s="16">
        <v>0</v>
      </c>
      <c r="O20" s="14">
        <v>0</v>
      </c>
      <c r="P20" s="16">
        <v>0</v>
      </c>
      <c r="Q20" s="14">
        <v>23.504275580000002</v>
      </c>
      <c r="R20" s="16">
        <v>0.82377540000000005</v>
      </c>
    </row>
    <row r="21" spans="1:18" x14ac:dyDescent="0.25">
      <c r="A21" s="11" t="s">
        <v>491</v>
      </c>
      <c r="B21" s="13">
        <v>5741</v>
      </c>
      <c r="C21" s="14">
        <f>(44/B21*100)</f>
        <v>0.76641700052255701</v>
      </c>
      <c r="D21" s="15">
        <v>5697</v>
      </c>
      <c r="E21" s="14">
        <v>4.8036106299999997</v>
      </c>
      <c r="F21" s="16">
        <v>0.35279935000000001</v>
      </c>
      <c r="G21" s="14">
        <v>69.702220679999996</v>
      </c>
      <c r="H21" s="16">
        <v>0.86871189999999998</v>
      </c>
      <c r="I21" s="14">
        <v>0</v>
      </c>
      <c r="J21" s="16">
        <v>0</v>
      </c>
      <c r="K21" s="14" t="s">
        <v>582</v>
      </c>
      <c r="L21" s="16" t="s">
        <v>582</v>
      </c>
      <c r="M21" s="14">
        <v>0</v>
      </c>
      <c r="N21" s="16">
        <v>0</v>
      </c>
      <c r="O21" s="14">
        <v>0</v>
      </c>
      <c r="P21" s="16">
        <v>0</v>
      </c>
      <c r="Q21" s="14">
        <v>25.494168689999999</v>
      </c>
      <c r="R21" s="16">
        <v>0.74700485999999999</v>
      </c>
    </row>
    <row r="22" spans="1:18" x14ac:dyDescent="0.25">
      <c r="A22" s="11" t="s">
        <v>492</v>
      </c>
      <c r="B22" s="13">
        <v>6598</v>
      </c>
      <c r="C22" s="14">
        <f>(33/B22*100)</f>
        <v>0.50015156107911496</v>
      </c>
      <c r="D22" s="15">
        <v>6565</v>
      </c>
      <c r="E22" s="14">
        <v>7.1343183699999999</v>
      </c>
      <c r="F22" s="16">
        <v>0.50558563000000001</v>
      </c>
      <c r="G22" s="14">
        <v>72.478048329999993</v>
      </c>
      <c r="H22" s="16">
        <v>0.85893571000000002</v>
      </c>
      <c r="I22" s="14">
        <v>0</v>
      </c>
      <c r="J22" s="16">
        <v>0</v>
      </c>
      <c r="K22" s="14" t="s">
        <v>582</v>
      </c>
      <c r="L22" s="16" t="s">
        <v>582</v>
      </c>
      <c r="M22" s="14">
        <v>0</v>
      </c>
      <c r="N22" s="16">
        <v>0</v>
      </c>
      <c r="O22" s="14">
        <v>2.7174110000000001E-2</v>
      </c>
      <c r="P22" s="16">
        <v>1.918976E-2</v>
      </c>
      <c r="Q22" s="14">
        <v>20.360459179999999</v>
      </c>
      <c r="R22" s="16">
        <v>0.72451783999999997</v>
      </c>
    </row>
    <row r="23" spans="1:18" x14ac:dyDescent="0.25">
      <c r="A23" s="11" t="s">
        <v>493</v>
      </c>
      <c r="B23" s="13">
        <v>11583</v>
      </c>
      <c r="C23" s="14">
        <f>(210/B23*100)</f>
        <v>1.8130018130018128</v>
      </c>
      <c r="D23" s="15">
        <v>11373</v>
      </c>
      <c r="E23" s="14">
        <v>5.3523895899999996</v>
      </c>
      <c r="F23" s="16">
        <v>0.29164490999999998</v>
      </c>
      <c r="G23" s="14">
        <v>80.533058859999997</v>
      </c>
      <c r="H23" s="16">
        <v>0.71930327000000005</v>
      </c>
      <c r="I23" s="14">
        <v>0</v>
      </c>
      <c r="J23" s="16">
        <v>0</v>
      </c>
      <c r="K23" s="14" t="s">
        <v>582</v>
      </c>
      <c r="L23" s="16" t="s">
        <v>582</v>
      </c>
      <c r="M23" s="14">
        <v>0</v>
      </c>
      <c r="N23" s="16">
        <v>0</v>
      </c>
      <c r="O23" s="14">
        <v>0</v>
      </c>
      <c r="P23" s="16">
        <v>0</v>
      </c>
      <c r="Q23" s="14">
        <v>14.11455155</v>
      </c>
      <c r="R23" s="16">
        <v>0.65856667000000002</v>
      </c>
    </row>
    <row r="24" spans="1:18" x14ac:dyDescent="0.25">
      <c r="A24" s="11" t="s">
        <v>494</v>
      </c>
      <c r="B24" s="13">
        <v>6647</v>
      </c>
      <c r="C24" s="14">
        <f>(7/B24*100)</f>
        <v>0.10531066646607493</v>
      </c>
      <c r="D24" s="15">
        <v>6640</v>
      </c>
      <c r="E24" s="14">
        <v>2.56854944</v>
      </c>
      <c r="F24" s="16">
        <v>0.20927978</v>
      </c>
      <c r="G24" s="14">
        <v>89.700975839999998</v>
      </c>
      <c r="H24" s="16">
        <v>0.52565017000000003</v>
      </c>
      <c r="I24" s="14">
        <v>0</v>
      </c>
      <c r="J24" s="16">
        <v>0</v>
      </c>
      <c r="K24" s="14" t="s">
        <v>582</v>
      </c>
      <c r="L24" s="16" t="s">
        <v>582</v>
      </c>
      <c r="M24" s="14">
        <v>0</v>
      </c>
      <c r="N24" s="16">
        <v>0</v>
      </c>
      <c r="O24" s="14">
        <v>0</v>
      </c>
      <c r="P24" s="16">
        <v>0</v>
      </c>
      <c r="Q24" s="14">
        <v>7.7304747200000001</v>
      </c>
      <c r="R24" s="16">
        <v>0.48136420000000002</v>
      </c>
    </row>
    <row r="25" spans="1:18" x14ac:dyDescent="0.25">
      <c r="A25" s="11" t="s">
        <v>495</v>
      </c>
      <c r="B25" s="13">
        <v>5581</v>
      </c>
      <c r="C25" s="14">
        <f>(24/B25*100)</f>
        <v>0.43003046049095145</v>
      </c>
      <c r="D25" s="15">
        <v>5557</v>
      </c>
      <c r="E25" s="14">
        <v>3.5255208200000001</v>
      </c>
      <c r="F25" s="16">
        <v>0.38694152999999998</v>
      </c>
      <c r="G25" s="14">
        <v>75.807355900000005</v>
      </c>
      <c r="H25" s="16">
        <v>0.87607080999999998</v>
      </c>
      <c r="I25" s="14">
        <v>0</v>
      </c>
      <c r="J25" s="16">
        <v>0</v>
      </c>
      <c r="K25" s="14" t="s">
        <v>582</v>
      </c>
      <c r="L25" s="16" t="s">
        <v>582</v>
      </c>
      <c r="M25" s="14">
        <v>0</v>
      </c>
      <c r="N25" s="16">
        <v>0</v>
      </c>
      <c r="O25" s="14">
        <v>0</v>
      </c>
      <c r="P25" s="16">
        <v>0</v>
      </c>
      <c r="Q25" s="14">
        <v>20.667123279999998</v>
      </c>
      <c r="R25" s="16">
        <v>0.77457538000000004</v>
      </c>
    </row>
    <row r="26" spans="1:18" x14ac:dyDescent="0.25">
      <c r="A26" s="11" t="s">
        <v>496</v>
      </c>
      <c r="B26" s="13">
        <v>4869</v>
      </c>
      <c r="C26" s="14">
        <f>(32/B26*100)</f>
        <v>0.65721914150749638</v>
      </c>
      <c r="D26" s="15">
        <v>4837</v>
      </c>
      <c r="E26" s="14">
        <v>6.7834914199999998</v>
      </c>
      <c r="F26" s="16">
        <v>0.45750481999999998</v>
      </c>
      <c r="G26" s="14">
        <v>69.892483240000004</v>
      </c>
      <c r="H26" s="16">
        <v>0.80272604000000003</v>
      </c>
      <c r="I26" s="14">
        <v>0</v>
      </c>
      <c r="J26" s="16">
        <v>0</v>
      </c>
      <c r="K26" s="14" t="s">
        <v>582</v>
      </c>
      <c r="L26" s="16" t="s">
        <v>582</v>
      </c>
      <c r="M26" s="14">
        <v>0</v>
      </c>
      <c r="N26" s="16">
        <v>0</v>
      </c>
      <c r="O26" s="14">
        <v>0</v>
      </c>
      <c r="P26" s="16">
        <v>0</v>
      </c>
      <c r="Q26" s="14">
        <v>23.324025339999999</v>
      </c>
      <c r="R26" s="16">
        <v>0.68643651999999999</v>
      </c>
    </row>
    <row r="27" spans="1:18" x14ac:dyDescent="0.25">
      <c r="A27" s="11" t="s">
        <v>497</v>
      </c>
      <c r="B27" s="13">
        <v>5299</v>
      </c>
      <c r="C27" s="14">
        <f>(17/B27*100)</f>
        <v>0.32081524816003021</v>
      </c>
      <c r="D27" s="15">
        <v>5282</v>
      </c>
      <c r="E27" s="14">
        <v>8.0113422399999994</v>
      </c>
      <c r="F27" s="16">
        <v>0.36686697000000001</v>
      </c>
      <c r="G27" s="14">
        <v>65.359450850000002</v>
      </c>
      <c r="H27" s="16">
        <v>0.65289167999999997</v>
      </c>
      <c r="I27" s="14">
        <v>0</v>
      </c>
      <c r="J27" s="16">
        <v>0</v>
      </c>
      <c r="K27" s="14" t="s">
        <v>582</v>
      </c>
      <c r="L27" s="16" t="s">
        <v>582</v>
      </c>
      <c r="M27" s="14">
        <v>0</v>
      </c>
      <c r="N27" s="16">
        <v>0</v>
      </c>
      <c r="O27" s="14">
        <v>0</v>
      </c>
      <c r="P27" s="16">
        <v>0</v>
      </c>
      <c r="Q27" s="14">
        <v>26.629206910000001</v>
      </c>
      <c r="R27" s="16">
        <v>0.62209550000000002</v>
      </c>
    </row>
    <row r="28" spans="1:18" x14ac:dyDescent="0.25">
      <c r="A28" s="11" t="s">
        <v>498</v>
      </c>
      <c r="B28" s="13">
        <v>7568</v>
      </c>
      <c r="C28" s="14">
        <f>(51/B28*100)</f>
        <v>0.67389006342494717</v>
      </c>
      <c r="D28" s="15">
        <v>7517</v>
      </c>
      <c r="E28" s="14">
        <v>2.7333571600000002</v>
      </c>
      <c r="F28" s="16">
        <v>0.26112927000000002</v>
      </c>
      <c r="G28" s="14">
        <v>85.921378410000003</v>
      </c>
      <c r="H28" s="16">
        <v>0.53076681000000003</v>
      </c>
      <c r="I28" s="14">
        <v>0</v>
      </c>
      <c r="J28" s="16">
        <v>0</v>
      </c>
      <c r="K28" s="14" t="s">
        <v>582</v>
      </c>
      <c r="L28" s="16" t="s">
        <v>582</v>
      </c>
      <c r="M28" s="14">
        <v>0</v>
      </c>
      <c r="N28" s="16">
        <v>0</v>
      </c>
      <c r="O28" s="14">
        <v>0</v>
      </c>
      <c r="P28" s="16">
        <v>0</v>
      </c>
      <c r="Q28" s="14">
        <v>11.34526443</v>
      </c>
      <c r="R28" s="16">
        <v>0.46455876000000002</v>
      </c>
    </row>
    <row r="29" spans="1:18" x14ac:dyDescent="0.25">
      <c r="A29" s="11" t="s">
        <v>499</v>
      </c>
      <c r="B29" s="13">
        <v>5385</v>
      </c>
      <c r="C29" s="14">
        <f>(30/B29*100)</f>
        <v>0.55710306406685239</v>
      </c>
      <c r="D29" s="15">
        <v>5355</v>
      </c>
      <c r="E29" s="14">
        <v>7.5847483200000001</v>
      </c>
      <c r="F29" s="16">
        <v>0.55259703999999998</v>
      </c>
      <c r="G29" s="14">
        <v>71.480535360000005</v>
      </c>
      <c r="H29" s="16">
        <v>0.85456608999999994</v>
      </c>
      <c r="I29" s="14">
        <v>0</v>
      </c>
      <c r="J29" s="16">
        <v>0</v>
      </c>
      <c r="K29" s="14" t="s">
        <v>582</v>
      </c>
      <c r="L29" s="16" t="s">
        <v>582</v>
      </c>
      <c r="M29" s="14">
        <v>0</v>
      </c>
      <c r="N29" s="16">
        <v>0</v>
      </c>
      <c r="O29" s="14">
        <v>0</v>
      </c>
      <c r="P29" s="16">
        <v>0</v>
      </c>
      <c r="Q29" s="14">
        <v>20.934716309999999</v>
      </c>
      <c r="R29" s="16">
        <v>0.65792291000000003</v>
      </c>
    </row>
    <row r="30" spans="1:18" x14ac:dyDescent="0.25">
      <c r="A30" s="11" t="s">
        <v>500</v>
      </c>
      <c r="B30" s="13">
        <v>4520</v>
      </c>
      <c r="C30" s="14">
        <f>(96/B30*100)</f>
        <v>2.1238938053097343</v>
      </c>
      <c r="D30" s="15">
        <v>4424</v>
      </c>
      <c r="E30" s="14">
        <v>5.3283648899999996</v>
      </c>
      <c r="F30" s="16">
        <v>0.35938442999999998</v>
      </c>
      <c r="G30" s="14">
        <v>62.23385991</v>
      </c>
      <c r="H30" s="16">
        <v>0.98548902000000005</v>
      </c>
      <c r="I30" s="14">
        <v>0</v>
      </c>
      <c r="J30" s="16">
        <v>0</v>
      </c>
      <c r="K30" s="14" t="s">
        <v>582</v>
      </c>
      <c r="L30" s="16" t="s">
        <v>582</v>
      </c>
      <c r="M30" s="14">
        <v>0</v>
      </c>
      <c r="N30" s="16">
        <v>0</v>
      </c>
      <c r="O30" s="14">
        <v>0</v>
      </c>
      <c r="P30" s="16">
        <v>0</v>
      </c>
      <c r="Q30" s="14">
        <v>32.437775199999997</v>
      </c>
      <c r="R30" s="16">
        <v>0.88586345</v>
      </c>
    </row>
    <row r="31" spans="1:18" x14ac:dyDescent="0.25">
      <c r="A31" s="11" t="s">
        <v>501</v>
      </c>
      <c r="B31" s="13">
        <v>5456</v>
      </c>
      <c r="C31" s="14">
        <f>(125/B31*100)</f>
        <v>2.2910557184750733</v>
      </c>
      <c r="D31" s="15">
        <v>5331</v>
      </c>
      <c r="E31" s="14">
        <v>6.11581449</v>
      </c>
      <c r="F31" s="16">
        <v>0.36046022</v>
      </c>
      <c r="G31" s="14">
        <v>61.30370714</v>
      </c>
      <c r="H31" s="16">
        <v>0.84551818999999995</v>
      </c>
      <c r="I31" s="14">
        <v>0</v>
      </c>
      <c r="J31" s="16">
        <v>0</v>
      </c>
      <c r="K31" s="14" t="s">
        <v>582</v>
      </c>
      <c r="L31" s="16" t="s">
        <v>582</v>
      </c>
      <c r="M31" s="14">
        <v>0</v>
      </c>
      <c r="N31" s="16">
        <v>0</v>
      </c>
      <c r="O31" s="14">
        <v>0</v>
      </c>
      <c r="P31" s="16">
        <v>0</v>
      </c>
      <c r="Q31" s="14">
        <v>32.580478380000002</v>
      </c>
      <c r="R31" s="16">
        <v>0.72326663000000002</v>
      </c>
    </row>
    <row r="32" spans="1:18" x14ac:dyDescent="0.25">
      <c r="A32" s="11" t="s">
        <v>502</v>
      </c>
      <c r="B32" s="13">
        <v>4478</v>
      </c>
      <c r="C32" s="14">
        <f>(5/B32*100)</f>
        <v>0.11165698972755694</v>
      </c>
      <c r="D32" s="15">
        <v>4473</v>
      </c>
      <c r="E32" s="14">
        <v>1.9360663300000001</v>
      </c>
      <c r="F32" s="16">
        <v>0.20287968000000001</v>
      </c>
      <c r="G32" s="14">
        <v>95.966396180000004</v>
      </c>
      <c r="H32" s="16">
        <v>0.28932888000000001</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6.2104146199999999</v>
      </c>
      <c r="F33" s="16">
        <v>0.46656333</v>
      </c>
      <c r="G33" s="14">
        <v>81.918339880000005</v>
      </c>
      <c r="H33" s="16">
        <v>0.70695015999999999</v>
      </c>
      <c r="I33" s="14">
        <v>0</v>
      </c>
      <c r="J33" s="16">
        <v>0</v>
      </c>
      <c r="K33" s="14" t="s">
        <v>582</v>
      </c>
      <c r="L33" s="16" t="s">
        <v>582</v>
      </c>
      <c r="M33" s="14">
        <v>0</v>
      </c>
      <c r="N33" s="16">
        <v>0</v>
      </c>
      <c r="O33" s="14">
        <v>0</v>
      </c>
      <c r="P33" s="16">
        <v>0</v>
      </c>
      <c r="Q33" s="14">
        <v>11.871245500000001</v>
      </c>
      <c r="R33" s="16">
        <v>0.50683794999999998</v>
      </c>
    </row>
    <row r="34" spans="1:18" x14ac:dyDescent="0.25">
      <c r="A34" s="11" t="s">
        <v>504</v>
      </c>
      <c r="B34" s="13">
        <v>6350</v>
      </c>
      <c r="C34" s="14">
        <f>(65/B34*100)</f>
        <v>1.0236220472440944</v>
      </c>
      <c r="D34" s="15">
        <v>6285</v>
      </c>
      <c r="E34" s="14">
        <v>3.1520352300000001</v>
      </c>
      <c r="F34" s="16">
        <v>0.25991820999999998</v>
      </c>
      <c r="G34" s="14">
        <v>81.596559940000006</v>
      </c>
      <c r="H34" s="16">
        <v>0.64819311000000002</v>
      </c>
      <c r="I34" s="14">
        <v>0</v>
      </c>
      <c r="J34" s="16">
        <v>0</v>
      </c>
      <c r="K34" s="14" t="s">
        <v>582</v>
      </c>
      <c r="L34" s="16" t="s">
        <v>582</v>
      </c>
      <c r="M34" s="14">
        <v>0</v>
      </c>
      <c r="N34" s="16">
        <v>0</v>
      </c>
      <c r="O34" s="14">
        <v>0</v>
      </c>
      <c r="P34" s="16">
        <v>0</v>
      </c>
      <c r="Q34" s="14">
        <v>15.251404819999999</v>
      </c>
      <c r="R34" s="16">
        <v>0.59906353999999995</v>
      </c>
    </row>
    <row r="35" spans="1:18" x14ac:dyDescent="0.25">
      <c r="A35" s="11" t="s">
        <v>505</v>
      </c>
      <c r="B35" s="13">
        <v>6406</v>
      </c>
      <c r="C35" s="14">
        <f>(36/B35*100)</f>
        <v>0.56197315017171401</v>
      </c>
      <c r="D35" s="15">
        <v>6370</v>
      </c>
      <c r="E35" s="14">
        <v>8.1055573400000007</v>
      </c>
      <c r="F35" s="16">
        <v>0.40696463999999999</v>
      </c>
      <c r="G35" s="14">
        <v>79.3935982</v>
      </c>
      <c r="H35" s="16">
        <v>0.55512472999999996</v>
      </c>
      <c r="I35" s="14">
        <v>0</v>
      </c>
      <c r="J35" s="16">
        <v>0</v>
      </c>
      <c r="K35" s="14" t="s">
        <v>582</v>
      </c>
      <c r="L35" s="16" t="s">
        <v>582</v>
      </c>
      <c r="M35" s="14">
        <v>0</v>
      </c>
      <c r="N35" s="16">
        <v>0</v>
      </c>
      <c r="O35" s="14">
        <v>0</v>
      </c>
      <c r="P35" s="16">
        <v>0</v>
      </c>
      <c r="Q35" s="14">
        <v>12.50084446</v>
      </c>
      <c r="R35" s="16">
        <v>0.44902846000000002</v>
      </c>
    </row>
    <row r="36" spans="1:18" x14ac:dyDescent="0.25">
      <c r="A36" s="11" t="s">
        <v>506</v>
      </c>
      <c r="B36" s="13">
        <v>6736</v>
      </c>
      <c r="C36" s="14">
        <f>(26/B36*100)</f>
        <v>0.38598574821852732</v>
      </c>
      <c r="D36" s="15">
        <v>6710</v>
      </c>
      <c r="E36" s="14">
        <v>7.1853366100000002</v>
      </c>
      <c r="F36" s="16">
        <v>0.41391099999999997</v>
      </c>
      <c r="G36" s="14">
        <v>74.640101360000003</v>
      </c>
      <c r="H36" s="16">
        <v>0.77665877999999999</v>
      </c>
      <c r="I36" s="14">
        <v>0</v>
      </c>
      <c r="J36" s="16">
        <v>0</v>
      </c>
      <c r="K36" s="14" t="s">
        <v>582</v>
      </c>
      <c r="L36" s="16" t="s">
        <v>582</v>
      </c>
      <c r="M36" s="14">
        <v>0</v>
      </c>
      <c r="N36" s="16">
        <v>0</v>
      </c>
      <c r="O36" s="14">
        <v>0</v>
      </c>
      <c r="P36" s="16">
        <v>0</v>
      </c>
      <c r="Q36" s="14">
        <v>18.174562030000001</v>
      </c>
      <c r="R36" s="16">
        <v>0.61319073999999996</v>
      </c>
    </row>
    <row r="37" spans="1:18" x14ac:dyDescent="0.25">
      <c r="A37" s="11" t="s">
        <v>507</v>
      </c>
      <c r="B37" s="13">
        <v>5458</v>
      </c>
      <c r="C37" s="14">
        <f>(62/B37*100)</f>
        <v>1.1359472334188347</v>
      </c>
      <c r="D37" s="15">
        <v>5396</v>
      </c>
      <c r="E37" s="14">
        <v>7.8064884699999997</v>
      </c>
      <c r="F37" s="16">
        <v>0.39743181</v>
      </c>
      <c r="G37" s="14">
        <v>66.591086419999996</v>
      </c>
      <c r="H37" s="16">
        <v>0.85893562999999995</v>
      </c>
      <c r="I37" s="14">
        <v>0</v>
      </c>
      <c r="J37" s="16">
        <v>0</v>
      </c>
      <c r="K37" s="14" t="s">
        <v>582</v>
      </c>
      <c r="L37" s="16" t="s">
        <v>582</v>
      </c>
      <c r="M37" s="14">
        <v>0</v>
      </c>
      <c r="N37" s="16">
        <v>0</v>
      </c>
      <c r="O37" s="14">
        <v>0</v>
      </c>
      <c r="P37" s="16">
        <v>0</v>
      </c>
      <c r="Q37" s="14">
        <v>25.602425119999999</v>
      </c>
      <c r="R37" s="16">
        <v>0.82222545999999996</v>
      </c>
    </row>
    <row r="38" spans="1:18" x14ac:dyDescent="0.25">
      <c r="A38" s="11" t="s">
        <v>508</v>
      </c>
      <c r="B38" s="13">
        <v>5860</v>
      </c>
      <c r="C38" s="14">
        <f>(16/B38*100)</f>
        <v>0.27303754266211605</v>
      </c>
      <c r="D38" s="15">
        <v>5844</v>
      </c>
      <c r="E38" s="14">
        <v>10.23970272</v>
      </c>
      <c r="F38" s="16">
        <v>0.58181943000000003</v>
      </c>
      <c r="G38" s="14">
        <v>73.011440649999997</v>
      </c>
      <c r="H38" s="16">
        <v>1.01126505</v>
      </c>
      <c r="I38" s="14">
        <v>0</v>
      </c>
      <c r="J38" s="16">
        <v>0</v>
      </c>
      <c r="K38" s="14" t="s">
        <v>582</v>
      </c>
      <c r="L38" s="16" t="s">
        <v>582</v>
      </c>
      <c r="M38" s="14">
        <v>0</v>
      </c>
      <c r="N38" s="16">
        <v>0</v>
      </c>
      <c r="O38" s="14">
        <v>0</v>
      </c>
      <c r="P38" s="16">
        <v>0</v>
      </c>
      <c r="Q38" s="14">
        <v>16.748856629999999</v>
      </c>
      <c r="R38" s="16">
        <v>0.74520339999999996</v>
      </c>
    </row>
    <row r="39" spans="1:18" x14ac:dyDescent="0.25">
      <c r="A39" s="11" t="s">
        <v>509</v>
      </c>
      <c r="B39" s="13">
        <v>5895</v>
      </c>
      <c r="C39" s="14">
        <f>(30/B39*100)</f>
        <v>0.5089058524173028</v>
      </c>
      <c r="D39" s="15">
        <v>5865</v>
      </c>
      <c r="E39" s="14">
        <v>2.99271208</v>
      </c>
      <c r="F39" s="16">
        <v>0.31434095000000001</v>
      </c>
      <c r="G39" s="14">
        <v>85.849989190000002</v>
      </c>
      <c r="H39" s="16">
        <v>1.01040817</v>
      </c>
      <c r="I39" s="14">
        <v>0</v>
      </c>
      <c r="J39" s="16">
        <v>0</v>
      </c>
      <c r="K39" s="14" t="s">
        <v>582</v>
      </c>
      <c r="L39" s="16" t="s">
        <v>582</v>
      </c>
      <c r="M39" s="14">
        <v>0</v>
      </c>
      <c r="N39" s="16">
        <v>0</v>
      </c>
      <c r="O39" s="14">
        <v>0</v>
      </c>
      <c r="P39" s="16">
        <v>0</v>
      </c>
      <c r="Q39" s="14">
        <v>11.157298730000001</v>
      </c>
      <c r="R39" s="16">
        <v>0.90930814999999998</v>
      </c>
    </row>
    <row r="40" spans="1:18" x14ac:dyDescent="0.25">
      <c r="A40" s="11" t="s">
        <v>510</v>
      </c>
      <c r="B40" s="13">
        <v>14157</v>
      </c>
      <c r="C40" s="14">
        <f>(263/B40*100)</f>
        <v>1.857738221374585</v>
      </c>
      <c r="D40" s="15">
        <v>13894</v>
      </c>
      <c r="E40" s="14">
        <v>6.8407765999999999</v>
      </c>
      <c r="F40" s="16">
        <v>0.38673294000000003</v>
      </c>
      <c r="G40" s="14">
        <v>60.339705930000001</v>
      </c>
      <c r="H40" s="16">
        <v>0.91012420000000005</v>
      </c>
      <c r="I40" s="14">
        <v>0</v>
      </c>
      <c r="J40" s="16">
        <v>0</v>
      </c>
      <c r="K40" s="14" t="s">
        <v>582</v>
      </c>
      <c r="L40" s="16" t="s">
        <v>582</v>
      </c>
      <c r="M40" s="14">
        <v>0</v>
      </c>
      <c r="N40" s="16">
        <v>0</v>
      </c>
      <c r="O40" s="14">
        <v>0</v>
      </c>
      <c r="P40" s="16">
        <v>0</v>
      </c>
      <c r="Q40" s="14">
        <v>32.819517480000002</v>
      </c>
      <c r="R40" s="16">
        <v>0.91177427</v>
      </c>
    </row>
    <row r="41" spans="1:18" x14ac:dyDescent="0.25">
      <c r="A41" s="11" t="s">
        <v>511</v>
      </c>
      <c r="B41" s="13">
        <v>5712</v>
      </c>
      <c r="C41" s="14">
        <f>(40/B41*100)</f>
        <v>0.70028011204481799</v>
      </c>
      <c r="D41" s="15">
        <v>5672</v>
      </c>
      <c r="E41" s="14">
        <v>10.55945962</v>
      </c>
      <c r="F41" s="16">
        <v>0.65029855999999997</v>
      </c>
      <c r="G41" s="14">
        <v>71.185220509999994</v>
      </c>
      <c r="H41" s="16">
        <v>0.84567356000000005</v>
      </c>
      <c r="I41" s="14">
        <v>0</v>
      </c>
      <c r="J41" s="16">
        <v>0</v>
      </c>
      <c r="K41" s="14" t="s">
        <v>582</v>
      </c>
      <c r="L41" s="16" t="s">
        <v>582</v>
      </c>
      <c r="M41" s="14">
        <v>0</v>
      </c>
      <c r="N41" s="16">
        <v>0</v>
      </c>
      <c r="O41" s="14">
        <v>0</v>
      </c>
      <c r="P41" s="16">
        <v>0</v>
      </c>
      <c r="Q41" s="14">
        <v>18.255319870000001</v>
      </c>
      <c r="R41" s="16">
        <v>0.69511447000000004</v>
      </c>
    </row>
    <row r="42" spans="1:18" x14ac:dyDescent="0.25">
      <c r="A42" s="11" t="s">
        <v>512</v>
      </c>
      <c r="B42" s="13">
        <f>IF(COUNT(B7:B41) &gt; 0, AVERAGE(B7:B41), "\u2014")</f>
        <v>7103.4285714285716</v>
      </c>
      <c r="C42" s="14">
        <f>IF(COUNT(C7:C41) &gt; 0, AVERAGE(C7:C41), "—")</f>
        <v>1.2691573882098461</v>
      </c>
      <c r="D42" s="15">
        <f>IF(COUNT(D7:D41) &gt; 0, AVERAGE(D7:D41), "—")</f>
        <v>7003.5714285714284</v>
      </c>
      <c r="E42" s="14">
        <f>IF(COUNT(E7:E41) &gt; 0, AVERAGE(E7:E41), "—")</f>
        <v>6.7212729462857128</v>
      </c>
      <c r="F42" s="16">
        <f>IF(COUNT(F7:F41) &gt; 0, SQRT(SUMSQ(F7:F41)/(COUNT(F7:F41)*COUNT(F7:F41)) ), "—")</f>
        <v>6.9362831574430073E-2</v>
      </c>
      <c r="G42" s="14">
        <f>IF(COUNT(G7:G41) &gt; 0, AVERAGE(G7:G41), "—")</f>
        <v>72.98211041685714</v>
      </c>
      <c r="H42" s="16">
        <f>IF(COUNT(H7:H41) &gt; 0, SQRT(SUMSQ(H7:H41)/(COUNT(H7:H41)*COUNT(H7:H41)) ), "—")</f>
        <v>0.13270941278717385</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7.7640314285714294E-4</v>
      </c>
      <c r="P42" s="16">
        <f>IF(COUNT(P7:P41) &gt; 0, SQRT(SUMSQ(P7:P41)/(COUNT(P7:P41)*COUNT(P7:P41)) ), "—")</f>
        <v>5.4827885714285715E-4</v>
      </c>
      <c r="Q42" s="14">
        <f>IF(COUNT(Q7:Q41) &gt; 0, AVERAGE(Q7:Q41), "—")</f>
        <v>20.295840233142858</v>
      </c>
      <c r="R42" s="16">
        <f>IF(COUNT(R7:R41) &gt; 0, SQRT(SUMSQ(R7:R41)/(COUNT(R7:R41)*COUNT(R7:R41)) ), "—")</f>
        <v>0.11578925116351833</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6.3386807899999997</v>
      </c>
      <c r="F45" s="16">
        <v>0.58402357000000005</v>
      </c>
      <c r="G45" s="14">
        <v>46.466250510000002</v>
      </c>
      <c r="H45" s="16">
        <v>1.28381542</v>
      </c>
      <c r="I45" s="14">
        <v>0</v>
      </c>
      <c r="J45" s="16">
        <v>0</v>
      </c>
      <c r="K45" s="14" t="s">
        <v>582</v>
      </c>
      <c r="L45" s="16" t="s">
        <v>582</v>
      </c>
      <c r="M45" s="14">
        <v>1.2702099999999999E-2</v>
      </c>
      <c r="N45" s="16">
        <v>1.405757E-2</v>
      </c>
      <c r="O45" s="14">
        <v>0.30321956</v>
      </c>
      <c r="P45" s="16">
        <v>7.8918050000000003E-2</v>
      </c>
      <c r="Q45" s="14">
        <v>46.879147029999999</v>
      </c>
      <c r="R45" s="16">
        <v>1.19653297</v>
      </c>
    </row>
    <row r="46" spans="1:18" x14ac:dyDescent="0.25">
      <c r="A46" s="11" t="s">
        <v>516</v>
      </c>
      <c r="B46" s="13">
        <v>23141</v>
      </c>
      <c r="C46" s="14">
        <f>(1129/B46*100)</f>
        <v>4.8787865692925969</v>
      </c>
      <c r="D46" s="15">
        <v>22012</v>
      </c>
      <c r="E46" s="14">
        <v>8.02259441</v>
      </c>
      <c r="F46" s="16">
        <v>0.39534665000000002</v>
      </c>
      <c r="G46" s="14">
        <v>71.711446550000005</v>
      </c>
      <c r="H46" s="16">
        <v>0.58671494000000002</v>
      </c>
      <c r="I46" s="14">
        <v>0</v>
      </c>
      <c r="J46" s="16">
        <v>0</v>
      </c>
      <c r="K46" s="14" t="s">
        <v>582</v>
      </c>
      <c r="L46" s="16" t="s">
        <v>582</v>
      </c>
      <c r="M46" s="14">
        <v>0</v>
      </c>
      <c r="N46" s="16">
        <v>0</v>
      </c>
      <c r="O46" s="14">
        <v>0</v>
      </c>
      <c r="P46" s="16">
        <v>0</v>
      </c>
      <c r="Q46" s="14">
        <v>20.265959039999998</v>
      </c>
      <c r="R46" s="16">
        <v>0.49436993000000001</v>
      </c>
    </row>
    <row r="47" spans="1:18" x14ac:dyDescent="0.25">
      <c r="A47" s="11" t="s">
        <v>517</v>
      </c>
      <c r="B47" s="13">
        <v>5928</v>
      </c>
      <c r="C47" s="14">
        <f>(70/B47*100)</f>
        <v>1.1808367071524968</v>
      </c>
      <c r="D47" s="15">
        <v>5858</v>
      </c>
      <c r="E47" s="14">
        <v>6.3242167</v>
      </c>
      <c r="F47" s="16">
        <v>0.38569200999999997</v>
      </c>
      <c r="G47" s="14">
        <v>71.075127309999999</v>
      </c>
      <c r="H47" s="16">
        <v>0.97577418999999999</v>
      </c>
      <c r="I47" s="14">
        <v>0</v>
      </c>
      <c r="J47" s="16">
        <v>0</v>
      </c>
      <c r="K47" s="14" t="s">
        <v>582</v>
      </c>
      <c r="L47" s="16" t="s">
        <v>582</v>
      </c>
      <c r="M47" s="14">
        <v>0</v>
      </c>
      <c r="N47" s="16">
        <v>0</v>
      </c>
      <c r="O47" s="14">
        <v>0</v>
      </c>
      <c r="P47" s="16">
        <v>0</v>
      </c>
      <c r="Q47" s="14">
        <v>22.60065599</v>
      </c>
      <c r="R47" s="16">
        <v>0.83303000000000005</v>
      </c>
    </row>
    <row r="48" spans="1:18" x14ac:dyDescent="0.25">
      <c r="A48" s="11" t="s">
        <v>518</v>
      </c>
      <c r="B48" s="13">
        <v>9841</v>
      </c>
      <c r="C48" s="14">
        <f>(7/B48*100)</f>
        <v>7.1130982623717101E-2</v>
      </c>
      <c r="D48" s="15">
        <v>9834</v>
      </c>
      <c r="E48" s="14">
        <v>1.74798907</v>
      </c>
      <c r="F48" s="16">
        <v>0.22785330000000001</v>
      </c>
      <c r="G48" s="14">
        <v>93.166943309999994</v>
      </c>
      <c r="H48" s="16">
        <v>0.60844564000000001</v>
      </c>
      <c r="I48" s="14">
        <v>0</v>
      </c>
      <c r="J48" s="16">
        <v>0</v>
      </c>
      <c r="K48" s="14" t="s">
        <v>582</v>
      </c>
      <c r="L48" s="16" t="s">
        <v>582</v>
      </c>
      <c r="M48" s="14">
        <v>0</v>
      </c>
      <c r="N48" s="16">
        <v>0</v>
      </c>
      <c r="O48" s="14">
        <v>0</v>
      </c>
      <c r="P48" s="16">
        <v>0</v>
      </c>
      <c r="Q48" s="14">
        <v>5.0850676200000002</v>
      </c>
      <c r="R48" s="16">
        <v>0.54175742999999998</v>
      </c>
    </row>
    <row r="49" spans="1:18" x14ac:dyDescent="0.25">
      <c r="A49" s="11" t="s">
        <v>519</v>
      </c>
      <c r="B49" s="13">
        <v>6349</v>
      </c>
      <c r="C49" s="14">
        <f>(56/B49*100)</f>
        <v>0.88202866593164275</v>
      </c>
      <c r="D49" s="15">
        <v>6293</v>
      </c>
      <c r="E49" s="14">
        <v>8.0336691200000008</v>
      </c>
      <c r="F49" s="16">
        <v>0.51533720999999999</v>
      </c>
      <c r="G49" s="14">
        <v>77.027954300000005</v>
      </c>
      <c r="H49" s="16">
        <v>0.84940523999999995</v>
      </c>
      <c r="I49" s="14">
        <v>0</v>
      </c>
      <c r="J49" s="16">
        <v>0</v>
      </c>
      <c r="K49" s="14" t="s">
        <v>582</v>
      </c>
      <c r="L49" s="16" t="s">
        <v>582</v>
      </c>
      <c r="M49" s="14">
        <v>0</v>
      </c>
      <c r="N49" s="16">
        <v>0</v>
      </c>
      <c r="O49" s="14">
        <v>1.8493289999999999E-2</v>
      </c>
      <c r="P49" s="16">
        <v>1.802757E-2</v>
      </c>
      <c r="Q49" s="14">
        <v>14.919883280000001</v>
      </c>
      <c r="R49" s="16">
        <v>0.89796028999999999</v>
      </c>
    </row>
    <row r="50" spans="1:18" x14ac:dyDescent="0.25">
      <c r="A50" s="11" t="s">
        <v>520</v>
      </c>
      <c r="B50" s="13">
        <v>11795</v>
      </c>
      <c r="C50" s="14">
        <f>(218/B50*100)</f>
        <v>1.8482407799915217</v>
      </c>
      <c r="D50" s="15">
        <v>11577</v>
      </c>
      <c r="E50" s="14">
        <v>7.8293810700000002</v>
      </c>
      <c r="F50" s="16">
        <v>0.49461435999999998</v>
      </c>
      <c r="G50" s="14">
        <v>78.594810050000007</v>
      </c>
      <c r="H50" s="16">
        <v>0.73719836999999999</v>
      </c>
      <c r="I50" s="14">
        <v>0</v>
      </c>
      <c r="J50" s="16">
        <v>0</v>
      </c>
      <c r="K50" s="14" t="s">
        <v>582</v>
      </c>
      <c r="L50" s="16" t="s">
        <v>582</v>
      </c>
      <c r="M50" s="14">
        <v>0</v>
      </c>
      <c r="N50" s="16">
        <v>0</v>
      </c>
      <c r="O50" s="14">
        <v>0</v>
      </c>
      <c r="P50" s="16">
        <v>0</v>
      </c>
      <c r="Q50" s="14">
        <v>13.57580888</v>
      </c>
      <c r="R50" s="16">
        <v>0.50349555999999995</v>
      </c>
    </row>
    <row r="51" spans="1:18" x14ac:dyDescent="0.25">
      <c r="A51" s="11" t="s">
        <v>521</v>
      </c>
      <c r="B51" s="13">
        <v>6866</v>
      </c>
      <c r="C51" s="14">
        <f>(116/B51*100)</f>
        <v>1.6894844159627147</v>
      </c>
      <c r="D51" s="15">
        <v>6750</v>
      </c>
      <c r="E51" s="14">
        <v>8.8754475500000005</v>
      </c>
      <c r="F51" s="16">
        <v>0.51162510000000005</v>
      </c>
      <c r="G51" s="14">
        <v>65.457453380000004</v>
      </c>
      <c r="H51" s="16">
        <v>0.71608019000000001</v>
      </c>
      <c r="I51" s="14">
        <v>0</v>
      </c>
      <c r="J51" s="16">
        <v>0</v>
      </c>
      <c r="K51" s="14" t="s">
        <v>582</v>
      </c>
      <c r="L51" s="16" t="s">
        <v>582</v>
      </c>
      <c r="M51" s="14">
        <v>0</v>
      </c>
      <c r="N51" s="16">
        <v>0</v>
      </c>
      <c r="O51" s="14">
        <v>0</v>
      </c>
      <c r="P51" s="16">
        <v>0</v>
      </c>
      <c r="Q51" s="14">
        <v>25.667099069999999</v>
      </c>
      <c r="R51" s="16">
        <v>0.65564023999999999</v>
      </c>
    </row>
    <row r="52" spans="1:18" x14ac:dyDescent="0.25">
      <c r="A52" s="11" t="s">
        <v>522</v>
      </c>
      <c r="B52" s="13">
        <v>5809</v>
      </c>
      <c r="C52" s="14">
        <f>(71/B52*100)</f>
        <v>1.2222413496298847</v>
      </c>
      <c r="D52" s="15">
        <v>5738</v>
      </c>
      <c r="E52" s="14">
        <v>5.1061401100000001</v>
      </c>
      <c r="F52" s="16">
        <v>0.32777219000000002</v>
      </c>
      <c r="G52" s="14">
        <v>77.690365630000002</v>
      </c>
      <c r="H52" s="16">
        <v>0.71653725999999995</v>
      </c>
      <c r="I52" s="14">
        <v>0</v>
      </c>
      <c r="J52" s="16">
        <v>0</v>
      </c>
      <c r="K52" s="14" t="s">
        <v>582</v>
      </c>
      <c r="L52" s="16" t="s">
        <v>582</v>
      </c>
      <c r="M52" s="14">
        <v>0</v>
      </c>
      <c r="N52" s="16">
        <v>0</v>
      </c>
      <c r="O52" s="14">
        <v>0</v>
      </c>
      <c r="P52" s="16">
        <v>0</v>
      </c>
      <c r="Q52" s="14">
        <v>17.203494259999999</v>
      </c>
      <c r="R52" s="16">
        <v>0.64442518999999998</v>
      </c>
    </row>
    <row r="53" spans="1:18" x14ac:dyDescent="0.25">
      <c r="A53" s="11" t="s">
        <v>523</v>
      </c>
      <c r="B53" s="13">
        <v>5571</v>
      </c>
      <c r="C53" s="14">
        <f>(84/B53*100)</f>
        <v>1.5078082929456111</v>
      </c>
      <c r="D53" s="15">
        <v>5487</v>
      </c>
      <c r="E53" s="14">
        <v>21.015827049999999</v>
      </c>
      <c r="F53" s="16">
        <v>0.57679285999999996</v>
      </c>
      <c r="G53" s="14">
        <v>60.187627990000003</v>
      </c>
      <c r="H53" s="16">
        <v>0.65068802000000003</v>
      </c>
      <c r="I53" s="14">
        <v>0</v>
      </c>
      <c r="J53" s="16">
        <v>0</v>
      </c>
      <c r="K53" s="14" t="s">
        <v>582</v>
      </c>
      <c r="L53" s="16" t="s">
        <v>582</v>
      </c>
      <c r="M53" s="14">
        <v>0</v>
      </c>
      <c r="N53" s="16">
        <v>0</v>
      </c>
      <c r="O53" s="14">
        <v>0</v>
      </c>
      <c r="P53" s="16">
        <v>0</v>
      </c>
      <c r="Q53" s="14">
        <v>18.796544959999999</v>
      </c>
      <c r="R53" s="16">
        <v>0.53465571000000001</v>
      </c>
    </row>
    <row r="54" spans="1:18" x14ac:dyDescent="0.25">
      <c r="A54" s="11" t="s">
        <v>524</v>
      </c>
      <c r="B54" s="13">
        <v>4740</v>
      </c>
      <c r="C54" s="14">
        <f>(38/B54*100)</f>
        <v>0.80168776371308015</v>
      </c>
      <c r="D54" s="15">
        <v>4702</v>
      </c>
      <c r="E54" s="14">
        <v>10.851684349999999</v>
      </c>
      <c r="F54" s="16">
        <v>0.56729178999999996</v>
      </c>
      <c r="G54" s="14">
        <v>60.715713579999999</v>
      </c>
      <c r="H54" s="16">
        <v>1.0186378700000001</v>
      </c>
      <c r="I54" s="14">
        <v>0</v>
      </c>
      <c r="J54" s="16">
        <v>0</v>
      </c>
      <c r="K54" s="14" t="s">
        <v>582</v>
      </c>
      <c r="L54" s="16" t="s">
        <v>582</v>
      </c>
      <c r="M54" s="14">
        <v>0</v>
      </c>
      <c r="N54" s="16">
        <v>0</v>
      </c>
      <c r="O54" s="14">
        <v>0</v>
      </c>
      <c r="P54" s="16">
        <v>0</v>
      </c>
      <c r="Q54" s="14">
        <v>28.432602070000002</v>
      </c>
      <c r="R54" s="16">
        <v>0.97165778000000003</v>
      </c>
    </row>
    <row r="55" spans="1:18" x14ac:dyDescent="0.25">
      <c r="A55" s="11" t="s">
        <v>525</v>
      </c>
      <c r="B55" s="13">
        <v>5316</v>
      </c>
      <c r="C55" s="14">
        <f>(22/B55*100)</f>
        <v>0.41384499623777277</v>
      </c>
      <c r="D55" s="15">
        <v>5294</v>
      </c>
      <c r="E55" s="14">
        <v>11.89515724</v>
      </c>
      <c r="F55" s="16">
        <v>0.53203606999999997</v>
      </c>
      <c r="G55" s="14">
        <v>39.548675670000002</v>
      </c>
      <c r="H55" s="16">
        <v>0.96710211999999995</v>
      </c>
      <c r="I55" s="14">
        <v>0</v>
      </c>
      <c r="J55" s="16">
        <v>0</v>
      </c>
      <c r="K55" s="14" t="s">
        <v>582</v>
      </c>
      <c r="L55" s="16" t="s">
        <v>582</v>
      </c>
      <c r="M55" s="14">
        <v>0</v>
      </c>
      <c r="N55" s="16">
        <v>0</v>
      </c>
      <c r="O55" s="14">
        <v>0.27106147000000003</v>
      </c>
      <c r="P55" s="16">
        <v>5.8233409999999999E-2</v>
      </c>
      <c r="Q55" s="14">
        <v>48.285105629999997</v>
      </c>
      <c r="R55" s="16">
        <v>0.90677885999999996</v>
      </c>
    </row>
    <row r="56" spans="1:18" x14ac:dyDescent="0.25">
      <c r="A56" s="11" t="s">
        <v>526</v>
      </c>
      <c r="B56" s="13">
        <v>5359</v>
      </c>
      <c r="C56" s="14">
        <f>(76/B56*100)</f>
        <v>1.4181750326553462</v>
      </c>
      <c r="D56" s="15">
        <v>5283</v>
      </c>
      <c r="E56" s="14">
        <v>7.4306575400000003</v>
      </c>
      <c r="F56" s="16">
        <v>0.55654528999999997</v>
      </c>
      <c r="G56" s="14">
        <v>86.288295770000005</v>
      </c>
      <c r="H56" s="16">
        <v>0.76838094000000001</v>
      </c>
      <c r="I56" s="14">
        <v>0</v>
      </c>
      <c r="J56" s="16">
        <v>0</v>
      </c>
      <c r="K56" s="14" t="s">
        <v>582</v>
      </c>
      <c r="L56" s="16" t="s">
        <v>582</v>
      </c>
      <c r="M56" s="14">
        <v>0</v>
      </c>
      <c r="N56" s="16">
        <v>0</v>
      </c>
      <c r="O56" s="14">
        <v>0</v>
      </c>
      <c r="P56" s="16">
        <v>0</v>
      </c>
      <c r="Q56" s="14">
        <v>6.2810466900000002</v>
      </c>
      <c r="R56" s="16">
        <v>0.45659190999999999</v>
      </c>
    </row>
    <row r="57" spans="1:18" x14ac:dyDescent="0.25">
      <c r="A57" s="11" t="s">
        <v>527</v>
      </c>
      <c r="B57" s="13">
        <v>6513</v>
      </c>
      <c r="C57" s="14">
        <f>(0/B57*100)</f>
        <v>0</v>
      </c>
      <c r="D57" s="15">
        <v>6513</v>
      </c>
      <c r="E57" s="14">
        <v>1.28720386</v>
      </c>
      <c r="F57" s="16">
        <v>0.18607619</v>
      </c>
      <c r="G57" s="14">
        <v>82.297512879999999</v>
      </c>
      <c r="H57" s="16">
        <v>1.3416921799999999</v>
      </c>
      <c r="I57" s="14">
        <v>0</v>
      </c>
      <c r="J57" s="16">
        <v>0</v>
      </c>
      <c r="K57" s="14" t="s">
        <v>582</v>
      </c>
      <c r="L57" s="16" t="s">
        <v>582</v>
      </c>
      <c r="M57" s="14">
        <v>0</v>
      </c>
      <c r="N57" s="16">
        <v>0</v>
      </c>
      <c r="O57" s="14">
        <v>0</v>
      </c>
      <c r="P57" s="16">
        <v>0</v>
      </c>
      <c r="Q57" s="14">
        <v>16.415283259999999</v>
      </c>
      <c r="R57" s="16">
        <v>1.3540957499999999</v>
      </c>
    </row>
    <row r="58" spans="1:18" x14ac:dyDescent="0.25">
      <c r="A58" s="11" t="s">
        <v>528</v>
      </c>
      <c r="B58" s="13">
        <v>7267</v>
      </c>
      <c r="C58" s="14">
        <f>(10/B58*100)</f>
        <v>0.13760836658868861</v>
      </c>
      <c r="D58" s="15">
        <v>7257</v>
      </c>
      <c r="E58" s="14">
        <v>10.61328198</v>
      </c>
      <c r="F58" s="16">
        <v>0.56068136999999996</v>
      </c>
      <c r="G58" s="14">
        <v>63.345412969999998</v>
      </c>
      <c r="H58" s="16">
        <v>1.0228785</v>
      </c>
      <c r="I58" s="14">
        <v>0</v>
      </c>
      <c r="J58" s="16">
        <v>0</v>
      </c>
      <c r="K58" s="14" t="s">
        <v>582</v>
      </c>
      <c r="L58" s="16" t="s">
        <v>582</v>
      </c>
      <c r="M58" s="14">
        <v>0</v>
      </c>
      <c r="N58" s="16">
        <v>0</v>
      </c>
      <c r="O58" s="14">
        <v>0.51137677000000004</v>
      </c>
      <c r="P58" s="16">
        <v>0.12541058999999999</v>
      </c>
      <c r="Q58" s="14">
        <v>25.529928269999999</v>
      </c>
      <c r="R58" s="16">
        <v>0.87640843000000002</v>
      </c>
    </row>
    <row r="59" spans="1:18" x14ac:dyDescent="0.25">
      <c r="A59" s="11" t="s">
        <v>529</v>
      </c>
      <c r="B59" s="13">
        <v>4826</v>
      </c>
      <c r="C59" s="14">
        <f>(26/B59*100)</f>
        <v>0.53874844591794446</v>
      </c>
      <c r="D59" s="15">
        <v>4800</v>
      </c>
      <c r="E59" s="14">
        <v>8.7570157099999992</v>
      </c>
      <c r="F59" s="16">
        <v>0.48701101000000002</v>
      </c>
      <c r="G59" s="14">
        <v>65.121536950000007</v>
      </c>
      <c r="H59" s="16">
        <v>0.89147651999999999</v>
      </c>
      <c r="I59" s="14">
        <v>0</v>
      </c>
      <c r="J59" s="16">
        <v>0</v>
      </c>
      <c r="K59" s="14" t="s">
        <v>582</v>
      </c>
      <c r="L59" s="16" t="s">
        <v>582</v>
      </c>
      <c r="M59" s="14">
        <v>0</v>
      </c>
      <c r="N59" s="16">
        <v>0</v>
      </c>
      <c r="O59" s="14">
        <v>0.33463507999999997</v>
      </c>
      <c r="P59" s="16">
        <v>9.7778879999999999E-2</v>
      </c>
      <c r="Q59" s="14">
        <v>25.786812250000001</v>
      </c>
      <c r="R59" s="16">
        <v>0.79649667000000002</v>
      </c>
    </row>
    <row r="60" spans="1:18" x14ac:dyDescent="0.25">
      <c r="A60" s="11" t="s">
        <v>530</v>
      </c>
      <c r="B60" s="13">
        <v>4546</v>
      </c>
      <c r="C60" s="14">
        <f>(15/B60*100)</f>
        <v>0.32996040475142985</v>
      </c>
      <c r="D60" s="15">
        <v>4531</v>
      </c>
      <c r="E60" s="14">
        <v>11.00993255</v>
      </c>
      <c r="F60" s="16">
        <v>0.88065872000000001</v>
      </c>
      <c r="G60" s="14">
        <v>62.577848230000001</v>
      </c>
      <c r="H60" s="16">
        <v>1.69203386</v>
      </c>
      <c r="I60" s="14">
        <v>0</v>
      </c>
      <c r="J60" s="16">
        <v>0</v>
      </c>
      <c r="K60" s="14" t="s">
        <v>582</v>
      </c>
      <c r="L60" s="16" t="s">
        <v>582</v>
      </c>
      <c r="M60" s="14">
        <v>1.523356E-2</v>
      </c>
      <c r="N60" s="16">
        <v>1.5213590000000001E-2</v>
      </c>
      <c r="O60" s="14">
        <v>0.19778223</v>
      </c>
      <c r="P60" s="16">
        <v>7.7041139999999994E-2</v>
      </c>
      <c r="Q60" s="14">
        <v>26.19920342</v>
      </c>
      <c r="R60" s="16">
        <v>1.4925308900000001</v>
      </c>
    </row>
    <row r="61" spans="1:18" x14ac:dyDescent="0.25">
      <c r="A61" s="11" t="s">
        <v>531</v>
      </c>
      <c r="B61" s="13">
        <v>6525</v>
      </c>
      <c r="C61" s="14">
        <f>(135/B61*100)</f>
        <v>2.0689655172413794</v>
      </c>
      <c r="D61" s="15">
        <v>6390</v>
      </c>
      <c r="E61" s="14">
        <v>3.7986099699999998</v>
      </c>
      <c r="F61" s="16">
        <v>0.25960642</v>
      </c>
      <c r="G61" s="14">
        <v>73.500886249999994</v>
      </c>
      <c r="H61" s="16">
        <v>0.94392812999999998</v>
      </c>
      <c r="I61" s="14">
        <v>0</v>
      </c>
      <c r="J61" s="16">
        <v>0</v>
      </c>
      <c r="K61" s="14" t="s">
        <v>582</v>
      </c>
      <c r="L61" s="16" t="s">
        <v>582</v>
      </c>
      <c r="M61" s="14">
        <v>0</v>
      </c>
      <c r="N61" s="16">
        <v>0</v>
      </c>
      <c r="O61" s="14">
        <v>0</v>
      </c>
      <c r="P61" s="16">
        <v>0</v>
      </c>
      <c r="Q61" s="14">
        <v>22.700503779999998</v>
      </c>
      <c r="R61" s="16">
        <v>0.89265724000000002</v>
      </c>
    </row>
    <row r="62" spans="1:18" x14ac:dyDescent="0.25">
      <c r="A62" s="11" t="s">
        <v>532</v>
      </c>
      <c r="B62" s="13">
        <v>4476</v>
      </c>
      <c r="C62" s="14">
        <f>(3/B62*100)</f>
        <v>6.7024128686327081E-2</v>
      </c>
      <c r="D62" s="15">
        <v>4473</v>
      </c>
      <c r="E62" s="14">
        <v>6.7452865299999996</v>
      </c>
      <c r="F62" s="16">
        <v>0.33677459999999998</v>
      </c>
      <c r="G62" s="14">
        <v>89.782206759999994</v>
      </c>
      <c r="H62" s="16">
        <v>0.39090481999999999</v>
      </c>
      <c r="I62" s="14">
        <v>0</v>
      </c>
      <c r="J62" s="16">
        <v>0</v>
      </c>
      <c r="K62" s="14" t="s">
        <v>582</v>
      </c>
      <c r="L62" s="16" t="s">
        <v>582</v>
      </c>
      <c r="M62" s="14">
        <v>0</v>
      </c>
      <c r="N62" s="16">
        <v>0</v>
      </c>
      <c r="O62" s="14">
        <v>0</v>
      </c>
      <c r="P62" s="16">
        <v>0</v>
      </c>
      <c r="Q62" s="14">
        <v>3.4725067100000002</v>
      </c>
      <c r="R62" s="16">
        <v>0.30195551999999998</v>
      </c>
    </row>
    <row r="63" spans="1:18" x14ac:dyDescent="0.25">
      <c r="A63" s="11" t="s">
        <v>533</v>
      </c>
      <c r="B63" s="13">
        <v>5324</v>
      </c>
      <c r="C63" s="14">
        <f>(13/B63*100)</f>
        <v>0.24417731029301279</v>
      </c>
      <c r="D63" s="15">
        <v>5311</v>
      </c>
      <c r="E63" s="14">
        <v>6.4812700599999999</v>
      </c>
      <c r="F63" s="16">
        <v>0.40530112000000001</v>
      </c>
      <c r="G63" s="14">
        <v>59.924159879999998</v>
      </c>
      <c r="H63" s="16">
        <v>0.77852098000000003</v>
      </c>
      <c r="I63" s="14">
        <v>0</v>
      </c>
      <c r="J63" s="16">
        <v>0</v>
      </c>
      <c r="K63" s="14" t="s">
        <v>582</v>
      </c>
      <c r="L63" s="16" t="s">
        <v>582</v>
      </c>
      <c r="M63" s="14">
        <v>0</v>
      </c>
      <c r="N63" s="16">
        <v>0</v>
      </c>
      <c r="O63" s="14">
        <v>0.19381624</v>
      </c>
      <c r="P63" s="16">
        <v>6.5085470000000006E-2</v>
      </c>
      <c r="Q63" s="14">
        <v>33.400753819999998</v>
      </c>
      <c r="R63" s="16">
        <v>0.74612411999999995</v>
      </c>
    </row>
    <row r="64" spans="1:18" x14ac:dyDescent="0.25">
      <c r="A64" s="11" t="s">
        <v>534</v>
      </c>
      <c r="B64" s="13">
        <v>3634</v>
      </c>
      <c r="C64" s="14">
        <f>(3/B64*100)</f>
        <v>8.2553659878921298E-2</v>
      </c>
      <c r="D64" s="15">
        <v>3631</v>
      </c>
      <c r="E64" s="14">
        <v>5.6891788200000004</v>
      </c>
      <c r="F64" s="16">
        <v>0.38257996999999999</v>
      </c>
      <c r="G64" s="14">
        <v>78.44125228</v>
      </c>
      <c r="H64" s="16">
        <v>0.62996070999999998</v>
      </c>
      <c r="I64" s="14">
        <v>0</v>
      </c>
      <c r="J64" s="16">
        <v>0</v>
      </c>
      <c r="K64" s="14" t="s">
        <v>582</v>
      </c>
      <c r="L64" s="16" t="s">
        <v>582</v>
      </c>
      <c r="M64" s="14">
        <v>2.6513749999999999E-2</v>
      </c>
      <c r="N64" s="16">
        <v>2.6523439999999999E-2</v>
      </c>
      <c r="O64" s="14">
        <v>7.818145E-2</v>
      </c>
      <c r="P64" s="16">
        <v>4.477486E-2</v>
      </c>
      <c r="Q64" s="14">
        <v>15.764873700000001</v>
      </c>
      <c r="R64" s="16">
        <v>0.59388808999999998</v>
      </c>
    </row>
    <row r="65" spans="1:18" x14ac:dyDescent="0.25">
      <c r="A65" s="11" t="s">
        <v>535</v>
      </c>
      <c r="B65" s="13">
        <v>5325</v>
      </c>
      <c r="C65" s="14">
        <f>(14/B65*100)</f>
        <v>0.26291079812206569</v>
      </c>
      <c r="D65" s="15">
        <v>5311</v>
      </c>
      <c r="E65" s="14">
        <v>1.16311784</v>
      </c>
      <c r="F65" s="16">
        <v>0.18747726000000001</v>
      </c>
      <c r="G65" s="14">
        <v>75.60457246</v>
      </c>
      <c r="H65" s="16">
        <v>0.85434717999999998</v>
      </c>
      <c r="I65" s="14">
        <v>0</v>
      </c>
      <c r="J65" s="16">
        <v>0</v>
      </c>
      <c r="K65" s="14" t="s">
        <v>582</v>
      </c>
      <c r="L65" s="16" t="s">
        <v>582</v>
      </c>
      <c r="M65" s="14">
        <v>3.3814940000000002E-2</v>
      </c>
      <c r="N65" s="16">
        <v>2.3733669999999998E-2</v>
      </c>
      <c r="O65" s="14">
        <v>5.5227390000000001E-2</v>
      </c>
      <c r="P65" s="16">
        <v>3.1475709999999997E-2</v>
      </c>
      <c r="Q65" s="14">
        <v>23.14326737</v>
      </c>
      <c r="R65" s="16">
        <v>0.83818510999999996</v>
      </c>
    </row>
    <row r="66" spans="1:18" x14ac:dyDescent="0.25">
      <c r="A66" s="11" t="s">
        <v>536</v>
      </c>
      <c r="B66" s="13">
        <v>5665</v>
      </c>
      <c r="C66" s="14">
        <f>(74/B66*100)</f>
        <v>1.3062665489849956</v>
      </c>
      <c r="D66" s="15">
        <v>5591</v>
      </c>
      <c r="E66" s="14">
        <v>8.3850474699999999</v>
      </c>
      <c r="F66" s="16">
        <v>0.39250896000000002</v>
      </c>
      <c r="G66" s="14">
        <v>66.749152469999999</v>
      </c>
      <c r="H66" s="16">
        <v>0.57925112000000001</v>
      </c>
      <c r="I66" s="14">
        <v>0</v>
      </c>
      <c r="J66" s="16">
        <v>0</v>
      </c>
      <c r="K66" s="14" t="s">
        <v>582</v>
      </c>
      <c r="L66" s="16" t="s">
        <v>582</v>
      </c>
      <c r="M66" s="14">
        <v>0</v>
      </c>
      <c r="N66" s="16">
        <v>0</v>
      </c>
      <c r="O66" s="14">
        <v>0</v>
      </c>
      <c r="P66" s="16">
        <v>0</v>
      </c>
      <c r="Q66" s="14">
        <v>24.865800060000002</v>
      </c>
      <c r="R66" s="16">
        <v>0.53078437000000001</v>
      </c>
    </row>
    <row r="67" spans="1:18" x14ac:dyDescent="0.25">
      <c r="A67" s="11" t="s">
        <v>537</v>
      </c>
      <c r="B67" s="13">
        <v>6971</v>
      </c>
      <c r="C67" s="14">
        <f>(21/B67*100)</f>
        <v>0.30124802754267677</v>
      </c>
      <c r="D67" s="15">
        <v>6950</v>
      </c>
      <c r="E67" s="14">
        <v>6.2176846100000001</v>
      </c>
      <c r="F67" s="16">
        <v>0.39900275000000002</v>
      </c>
      <c r="G67" s="14">
        <v>81.471878380000007</v>
      </c>
      <c r="H67" s="16">
        <v>0.60197210999999995</v>
      </c>
      <c r="I67" s="14">
        <v>0</v>
      </c>
      <c r="J67" s="16">
        <v>0</v>
      </c>
      <c r="K67" s="14" t="s">
        <v>582</v>
      </c>
      <c r="L67" s="16" t="s">
        <v>582</v>
      </c>
      <c r="M67" s="14">
        <v>0</v>
      </c>
      <c r="N67" s="16">
        <v>0</v>
      </c>
      <c r="O67" s="14">
        <v>0</v>
      </c>
      <c r="P67" s="16">
        <v>0</v>
      </c>
      <c r="Q67" s="14">
        <v>12.310437009999999</v>
      </c>
      <c r="R67" s="16">
        <v>0.52800077999999995</v>
      </c>
    </row>
    <row r="68" spans="1:18" x14ac:dyDescent="0.25">
      <c r="A68" s="11" t="s">
        <v>538</v>
      </c>
      <c r="B68" s="13">
        <v>12083</v>
      </c>
      <c r="C68" s="14">
        <f>(26/B68*100)</f>
        <v>0.21517834974757924</v>
      </c>
      <c r="D68" s="15">
        <v>12057</v>
      </c>
      <c r="E68" s="14">
        <v>30.587652039999998</v>
      </c>
      <c r="F68" s="16">
        <v>0.37997551000000002</v>
      </c>
      <c r="G68" s="14">
        <v>49.053883120000002</v>
      </c>
      <c r="H68" s="16">
        <v>0.43448664999999997</v>
      </c>
      <c r="I68" s="14">
        <v>0</v>
      </c>
      <c r="J68" s="16">
        <v>0</v>
      </c>
      <c r="K68" s="14" t="s">
        <v>582</v>
      </c>
      <c r="L68" s="16" t="s">
        <v>582</v>
      </c>
      <c r="M68" s="14">
        <v>0</v>
      </c>
      <c r="N68" s="16">
        <v>0</v>
      </c>
      <c r="O68" s="14">
        <v>0</v>
      </c>
      <c r="P68" s="16">
        <v>0</v>
      </c>
      <c r="Q68" s="14">
        <v>20.35846484</v>
      </c>
      <c r="R68" s="16">
        <v>0.38649772999999998</v>
      </c>
    </row>
    <row r="69" spans="1:18" x14ac:dyDescent="0.25">
      <c r="A69" s="11" t="s">
        <v>539</v>
      </c>
      <c r="B69" s="13">
        <v>4876</v>
      </c>
      <c r="C69" s="14">
        <f>(0/B69*100)</f>
        <v>0</v>
      </c>
      <c r="D69" s="15">
        <v>4876</v>
      </c>
      <c r="E69" s="14">
        <v>5.1705099700000003</v>
      </c>
      <c r="F69" s="16">
        <v>0.62107986999999998</v>
      </c>
      <c r="G69" s="14">
        <v>86.663487950000004</v>
      </c>
      <c r="H69" s="16">
        <v>1.0519757999999999</v>
      </c>
      <c r="I69" s="14">
        <v>0</v>
      </c>
      <c r="J69" s="16">
        <v>0</v>
      </c>
      <c r="K69" s="14" t="s">
        <v>582</v>
      </c>
      <c r="L69" s="16" t="s">
        <v>582</v>
      </c>
      <c r="M69" s="14">
        <v>0</v>
      </c>
      <c r="N69" s="16">
        <v>0</v>
      </c>
      <c r="O69" s="14">
        <v>0</v>
      </c>
      <c r="P69" s="16">
        <v>0</v>
      </c>
      <c r="Q69" s="14">
        <v>8.1660020800000002</v>
      </c>
      <c r="R69" s="16">
        <v>0.85711570000000004</v>
      </c>
    </row>
    <row r="70" spans="1:18" x14ac:dyDescent="0.25">
      <c r="A70" s="11" t="s">
        <v>540</v>
      </c>
      <c r="B70" s="13">
        <v>6036</v>
      </c>
      <c r="C70" s="14">
        <f>(223/B70*100)</f>
        <v>3.6944996686547382</v>
      </c>
      <c r="D70" s="15">
        <v>5813</v>
      </c>
      <c r="E70" s="14">
        <v>3.0084543699999999</v>
      </c>
      <c r="F70" s="16">
        <v>0.37371957</v>
      </c>
      <c r="G70" s="14">
        <v>73.567102009999999</v>
      </c>
      <c r="H70" s="16">
        <v>0.99778657999999998</v>
      </c>
      <c r="I70" s="14">
        <v>0</v>
      </c>
      <c r="J70" s="16">
        <v>0</v>
      </c>
      <c r="K70" s="14" t="s">
        <v>582</v>
      </c>
      <c r="L70" s="16" t="s">
        <v>582</v>
      </c>
      <c r="M70" s="14">
        <v>0</v>
      </c>
      <c r="N70" s="16">
        <v>0</v>
      </c>
      <c r="O70" s="14">
        <v>0</v>
      </c>
      <c r="P70" s="16">
        <v>0</v>
      </c>
      <c r="Q70" s="14">
        <v>23.424443620000002</v>
      </c>
      <c r="R70" s="16">
        <v>1.0541919399999999</v>
      </c>
    </row>
    <row r="71" spans="1:18" x14ac:dyDescent="0.25">
      <c r="A71" s="11" t="s">
        <v>541</v>
      </c>
      <c r="B71" s="13">
        <v>6115</v>
      </c>
      <c r="C71" s="14">
        <f>(17/B71*100)</f>
        <v>0.27800490596892891</v>
      </c>
      <c r="D71" s="15">
        <v>6098</v>
      </c>
      <c r="E71" s="14">
        <v>5.2860158400000001</v>
      </c>
      <c r="F71" s="16">
        <v>0.26853754000000002</v>
      </c>
      <c r="G71" s="14">
        <v>80.97433169</v>
      </c>
      <c r="H71" s="16">
        <v>0.53365563000000005</v>
      </c>
      <c r="I71" s="14">
        <v>0</v>
      </c>
      <c r="J71" s="16">
        <v>0</v>
      </c>
      <c r="K71" s="14" t="s">
        <v>582</v>
      </c>
      <c r="L71" s="16" t="s">
        <v>582</v>
      </c>
      <c r="M71" s="14">
        <v>0</v>
      </c>
      <c r="N71" s="16">
        <v>0</v>
      </c>
      <c r="O71" s="14">
        <v>0</v>
      </c>
      <c r="P71" s="16">
        <v>0</v>
      </c>
      <c r="Q71" s="14">
        <v>13.739652469999999</v>
      </c>
      <c r="R71" s="16">
        <v>0.47327344999999998</v>
      </c>
    </row>
    <row r="72" spans="1:18" x14ac:dyDescent="0.25">
      <c r="A72" s="11" t="s">
        <v>542</v>
      </c>
      <c r="B72" s="13">
        <v>7708</v>
      </c>
      <c r="C72" s="14">
        <f>(5/B72*100)</f>
        <v>6.4867669953295279E-2</v>
      </c>
      <c r="D72" s="15">
        <v>7703</v>
      </c>
      <c r="E72" s="14">
        <v>8.6593490800000001</v>
      </c>
      <c r="F72" s="16">
        <v>0.55633458999999996</v>
      </c>
      <c r="G72" s="14">
        <v>88.075869999999995</v>
      </c>
      <c r="H72" s="16">
        <v>0.61832195999999995</v>
      </c>
      <c r="I72" s="14">
        <v>0</v>
      </c>
      <c r="J72" s="16">
        <v>0</v>
      </c>
      <c r="K72" s="14" t="s">
        <v>582</v>
      </c>
      <c r="L72" s="16" t="s">
        <v>582</v>
      </c>
      <c r="M72" s="14">
        <v>0</v>
      </c>
      <c r="N72" s="16">
        <v>0</v>
      </c>
      <c r="O72" s="14">
        <v>0</v>
      </c>
      <c r="P72" s="16">
        <v>0</v>
      </c>
      <c r="Q72" s="14">
        <v>3.2647809200000002</v>
      </c>
      <c r="R72" s="16">
        <v>0.24166628000000001</v>
      </c>
    </row>
    <row r="73" spans="1:18" x14ac:dyDescent="0.25">
      <c r="A73" s="11" t="s">
        <v>543</v>
      </c>
      <c r="B73" s="13">
        <v>8249</v>
      </c>
      <c r="C73" s="14">
        <f>(143/B73*100)</f>
        <v>1.7335434598133106</v>
      </c>
      <c r="D73" s="15">
        <v>8106</v>
      </c>
      <c r="E73" s="14">
        <v>5.2517608500000001</v>
      </c>
      <c r="F73" s="16">
        <v>0.42642311999999999</v>
      </c>
      <c r="G73" s="14">
        <v>83.187564879999996</v>
      </c>
      <c r="H73" s="16">
        <v>0.77903038999999996</v>
      </c>
      <c r="I73" s="14">
        <v>0</v>
      </c>
      <c r="J73" s="16">
        <v>0</v>
      </c>
      <c r="K73" s="14" t="s">
        <v>582</v>
      </c>
      <c r="L73" s="16" t="s">
        <v>582</v>
      </c>
      <c r="M73" s="14">
        <v>0</v>
      </c>
      <c r="N73" s="16">
        <v>0</v>
      </c>
      <c r="O73" s="14">
        <v>0</v>
      </c>
      <c r="P73" s="16">
        <v>0</v>
      </c>
      <c r="Q73" s="14">
        <v>11.56067427</v>
      </c>
      <c r="R73" s="16">
        <v>0.54710397</v>
      </c>
    </row>
    <row r="74" spans="1:18" x14ac:dyDescent="0.25">
      <c r="A74" s="11" t="s">
        <v>544</v>
      </c>
      <c r="B74" s="13">
        <v>4692</v>
      </c>
      <c r="C74" s="14">
        <f>(82/B74*100)</f>
        <v>1.7476555839727195</v>
      </c>
      <c r="D74" s="15">
        <v>4610</v>
      </c>
      <c r="E74" s="14">
        <v>6.4061409100000004</v>
      </c>
      <c r="F74" s="16">
        <v>0.41241905000000001</v>
      </c>
      <c r="G74" s="14">
        <v>66.111858960000006</v>
      </c>
      <c r="H74" s="16">
        <v>0.71251498999999996</v>
      </c>
      <c r="I74" s="14">
        <v>0</v>
      </c>
      <c r="J74" s="16">
        <v>0</v>
      </c>
      <c r="K74" s="14" t="s">
        <v>582</v>
      </c>
      <c r="L74" s="16" t="s">
        <v>582</v>
      </c>
      <c r="M74" s="14">
        <v>2.6328569999999999E-2</v>
      </c>
      <c r="N74" s="16">
        <v>2.6238600000000001E-2</v>
      </c>
      <c r="O74" s="14">
        <v>0.11512145999999999</v>
      </c>
      <c r="P74" s="16">
        <v>6.1145739999999997E-2</v>
      </c>
      <c r="Q74" s="14">
        <v>27.340550090000001</v>
      </c>
      <c r="R74" s="16">
        <v>0.62183650999999995</v>
      </c>
    </row>
    <row r="75" spans="1:18" x14ac:dyDescent="0.25">
      <c r="A75" s="11" t="s">
        <v>545</v>
      </c>
      <c r="B75" s="13">
        <v>5375</v>
      </c>
      <c r="C75" s="14">
        <f>(196/B75*100)</f>
        <v>3.6465116279069765</v>
      </c>
      <c r="D75" s="15">
        <v>5179</v>
      </c>
      <c r="E75" s="14">
        <v>8.7761196300000002</v>
      </c>
      <c r="F75" s="16">
        <v>0.45699718</v>
      </c>
      <c r="G75" s="14">
        <v>74.078521989999999</v>
      </c>
      <c r="H75" s="16">
        <v>0.78699427</v>
      </c>
      <c r="I75" s="14">
        <v>0</v>
      </c>
      <c r="J75" s="16">
        <v>0</v>
      </c>
      <c r="K75" s="14" t="s">
        <v>582</v>
      </c>
      <c r="L75" s="16" t="s">
        <v>582</v>
      </c>
      <c r="M75" s="14">
        <v>0</v>
      </c>
      <c r="N75" s="16">
        <v>0</v>
      </c>
      <c r="O75" s="14">
        <v>0</v>
      </c>
      <c r="P75" s="16">
        <v>0</v>
      </c>
      <c r="Q75" s="14">
        <v>17.145358380000001</v>
      </c>
      <c r="R75" s="16">
        <v>0.65598962000000005</v>
      </c>
    </row>
    <row r="76" spans="1:18" x14ac:dyDescent="0.25">
      <c r="A76" s="11" t="s">
        <v>546</v>
      </c>
      <c r="B76" s="13">
        <v>14167</v>
      </c>
      <c r="C76" s="14">
        <f>(227/B76*100)</f>
        <v>1.6023152396414202</v>
      </c>
      <c r="D76" s="15">
        <v>13940</v>
      </c>
      <c r="E76" s="14">
        <v>27.206813329999999</v>
      </c>
      <c r="F76" s="16">
        <v>0.62707173999999999</v>
      </c>
      <c r="G76" s="14">
        <v>53.033329989999999</v>
      </c>
      <c r="H76" s="16">
        <v>0.75409879000000002</v>
      </c>
      <c r="I76" s="14">
        <v>0</v>
      </c>
      <c r="J76" s="16">
        <v>0</v>
      </c>
      <c r="K76" s="14" t="s">
        <v>582</v>
      </c>
      <c r="L76" s="16" t="s">
        <v>582</v>
      </c>
      <c r="M76" s="14">
        <v>0</v>
      </c>
      <c r="N76" s="16">
        <v>0</v>
      </c>
      <c r="O76" s="14">
        <v>0</v>
      </c>
      <c r="P76" s="16">
        <v>0</v>
      </c>
      <c r="Q76" s="14">
        <v>19.759856679999999</v>
      </c>
      <c r="R76" s="16">
        <v>0.54505079000000001</v>
      </c>
    </row>
    <row r="77" spans="1:18" x14ac:dyDescent="0.25">
      <c r="A77" s="11" t="s">
        <v>547</v>
      </c>
      <c r="B77" s="13">
        <v>6062</v>
      </c>
      <c r="C77" s="14">
        <f>(82/B77*100)</f>
        <v>1.3526888815572418</v>
      </c>
      <c r="D77" s="15">
        <v>5980</v>
      </c>
      <c r="E77" s="14">
        <v>5.3216613500000003</v>
      </c>
      <c r="F77" s="16">
        <v>0.30076915999999998</v>
      </c>
      <c r="G77" s="14">
        <v>65.332307869999994</v>
      </c>
      <c r="H77" s="16">
        <v>0.88316432</v>
      </c>
      <c r="I77" s="14">
        <v>0</v>
      </c>
      <c r="J77" s="16">
        <v>0</v>
      </c>
      <c r="K77" s="14" t="s">
        <v>582</v>
      </c>
      <c r="L77" s="16" t="s">
        <v>582</v>
      </c>
      <c r="M77" s="14">
        <v>0</v>
      </c>
      <c r="N77" s="16">
        <v>0</v>
      </c>
      <c r="O77" s="14">
        <v>0</v>
      </c>
      <c r="P77" s="16">
        <v>0</v>
      </c>
      <c r="Q77" s="14">
        <v>29.346030769999999</v>
      </c>
      <c r="R77" s="16">
        <v>0.86053882999999998</v>
      </c>
    </row>
    <row r="78" spans="1:18" x14ac:dyDescent="0.25">
      <c r="A78" s="11" t="s">
        <v>548</v>
      </c>
      <c r="B78" s="13">
        <v>5826</v>
      </c>
      <c r="C78" s="14">
        <f>(0/B78*100)</f>
        <v>0</v>
      </c>
      <c r="D78" s="15">
        <v>5826</v>
      </c>
      <c r="E78" s="14">
        <v>0.30657466</v>
      </c>
      <c r="F78" s="16">
        <v>9.8206399999999999E-2</v>
      </c>
      <c r="G78" s="14">
        <v>94.589824910000004</v>
      </c>
      <c r="H78" s="16">
        <v>0.54107782000000004</v>
      </c>
      <c r="I78" s="14">
        <v>0</v>
      </c>
      <c r="J78" s="16">
        <v>0</v>
      </c>
      <c r="K78" s="14" t="s">
        <v>582</v>
      </c>
      <c r="L78" s="16" t="s">
        <v>582</v>
      </c>
      <c r="M78" s="14">
        <v>0</v>
      </c>
      <c r="N78" s="16">
        <v>0</v>
      </c>
      <c r="O78" s="14">
        <v>2.950142E-2</v>
      </c>
      <c r="P78" s="16">
        <v>2.1144610000000001E-2</v>
      </c>
      <c r="Q78" s="14">
        <v>5.0740990000000004</v>
      </c>
      <c r="R78" s="16">
        <v>0.54487523999999998</v>
      </c>
    </row>
    <row r="79" spans="1:18" ht="24.95" customHeight="1" x14ac:dyDescent="0.25">
      <c r="A79" s="11" t="s">
        <v>549</v>
      </c>
      <c r="B79" s="13">
        <v>1657</v>
      </c>
      <c r="C79" s="14">
        <f>(41/B79*100)</f>
        <v>2.4743512371756187</v>
      </c>
      <c r="D79" s="15">
        <v>1616</v>
      </c>
      <c r="E79" s="14">
        <v>18.072870399999999</v>
      </c>
      <c r="F79" s="16">
        <v>1.7474835200000001</v>
      </c>
      <c r="G79" s="14">
        <v>67.488435510000002</v>
      </c>
      <c r="H79" s="16">
        <v>1.87852979</v>
      </c>
      <c r="I79" s="14">
        <v>0</v>
      </c>
      <c r="J79" s="16">
        <v>0</v>
      </c>
      <c r="K79" s="14" t="s">
        <v>582</v>
      </c>
      <c r="L79" s="16" t="s">
        <v>582</v>
      </c>
      <c r="M79" s="14">
        <v>0</v>
      </c>
      <c r="N79" s="16">
        <v>0</v>
      </c>
      <c r="O79" s="14">
        <v>0</v>
      </c>
      <c r="P79" s="16">
        <v>0</v>
      </c>
      <c r="Q79" s="14">
        <v>14.43869409</v>
      </c>
      <c r="R79" s="16">
        <v>1.6670752</v>
      </c>
    </row>
    <row r="80" spans="1:18" x14ac:dyDescent="0.25">
      <c r="A80" s="11" t="s">
        <v>550</v>
      </c>
      <c r="B80" s="13">
        <v>7841</v>
      </c>
      <c r="C80" s="14">
        <f>(0/B80*100)</f>
        <v>0</v>
      </c>
      <c r="D80" s="15">
        <v>7841</v>
      </c>
      <c r="E80" s="14">
        <v>6.8002117000000002</v>
      </c>
      <c r="F80" s="16">
        <v>0.40465979000000002</v>
      </c>
      <c r="G80" s="14">
        <v>89.644240969999998</v>
      </c>
      <c r="H80" s="16">
        <v>0.84717681</v>
      </c>
      <c r="I80" s="14">
        <v>0</v>
      </c>
      <c r="J80" s="16">
        <v>0</v>
      </c>
      <c r="K80" s="14" t="s">
        <v>582</v>
      </c>
      <c r="L80" s="16" t="s">
        <v>582</v>
      </c>
      <c r="M80" s="14">
        <v>0</v>
      </c>
      <c r="N80" s="16">
        <v>0</v>
      </c>
      <c r="O80" s="14">
        <v>0</v>
      </c>
      <c r="P80" s="16">
        <v>0</v>
      </c>
      <c r="Q80" s="14">
        <v>3.55554733</v>
      </c>
      <c r="R80" s="16">
        <v>0.73569583000000005</v>
      </c>
    </row>
    <row r="81" spans="1:18" x14ac:dyDescent="0.25">
      <c r="A81" s="19" t="s">
        <v>551</v>
      </c>
      <c r="B81" s="13">
        <v>8861</v>
      </c>
      <c r="C81" s="14">
        <f>(76/B81*100)</f>
        <v>0.85769100552984989</v>
      </c>
      <c r="D81" s="15">
        <v>8785</v>
      </c>
      <c r="E81" s="14">
        <v>2.3308694499999998</v>
      </c>
      <c r="F81" s="16">
        <v>0.25343360999999998</v>
      </c>
      <c r="G81" s="14">
        <v>87.017951310000001</v>
      </c>
      <c r="H81" s="16">
        <v>0.66542822999999995</v>
      </c>
      <c r="I81" s="14">
        <v>0</v>
      </c>
      <c r="J81" s="16">
        <v>0</v>
      </c>
      <c r="K81" s="14" t="s">
        <v>582</v>
      </c>
      <c r="L81" s="16" t="s">
        <v>582</v>
      </c>
      <c r="M81" s="14">
        <v>0</v>
      </c>
      <c r="N81" s="16">
        <v>0</v>
      </c>
      <c r="O81" s="14">
        <v>0</v>
      </c>
      <c r="P81" s="16">
        <v>0</v>
      </c>
      <c r="Q81" s="14">
        <v>10.651179239999999</v>
      </c>
      <c r="R81" s="16">
        <v>0.56455337999999999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601</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31.556650470000001</v>
      </c>
      <c r="F7" s="16">
        <v>0.59523185000000001</v>
      </c>
      <c r="G7" s="14">
        <v>51.252358229999999</v>
      </c>
      <c r="H7" s="16">
        <v>0.63530639</v>
      </c>
      <c r="I7" s="14">
        <v>0</v>
      </c>
      <c r="J7" s="16">
        <v>0</v>
      </c>
      <c r="K7" s="14" t="s">
        <v>582</v>
      </c>
      <c r="L7" s="16" t="s">
        <v>582</v>
      </c>
      <c r="M7" s="14">
        <v>0</v>
      </c>
      <c r="N7" s="16">
        <v>0</v>
      </c>
      <c r="O7" s="14">
        <v>0</v>
      </c>
      <c r="P7" s="16">
        <v>0</v>
      </c>
      <c r="Q7" s="14">
        <v>17.1909913</v>
      </c>
      <c r="R7" s="16">
        <v>0.49335295000000001</v>
      </c>
    </row>
    <row r="8" spans="1:18" x14ac:dyDescent="0.25">
      <c r="A8" s="11" t="s">
        <v>478</v>
      </c>
      <c r="B8" s="13">
        <v>7007</v>
      </c>
      <c r="C8" s="14">
        <f>(20/B8*100)</f>
        <v>0.28542885685742825</v>
      </c>
      <c r="D8" s="15">
        <v>6987</v>
      </c>
      <c r="E8" s="14">
        <v>19.15920921</v>
      </c>
      <c r="F8" s="16">
        <v>0.71821579999999996</v>
      </c>
      <c r="G8" s="14">
        <v>63.168751540000002</v>
      </c>
      <c r="H8" s="16">
        <v>0.93476238</v>
      </c>
      <c r="I8" s="14">
        <v>0</v>
      </c>
      <c r="J8" s="16">
        <v>0</v>
      </c>
      <c r="K8" s="14" t="s">
        <v>582</v>
      </c>
      <c r="L8" s="16" t="s">
        <v>582</v>
      </c>
      <c r="M8" s="14">
        <v>0</v>
      </c>
      <c r="N8" s="16">
        <v>0</v>
      </c>
      <c r="O8" s="14">
        <v>0</v>
      </c>
      <c r="P8" s="16">
        <v>0</v>
      </c>
      <c r="Q8" s="14">
        <v>17.672039250000001</v>
      </c>
      <c r="R8" s="16">
        <v>0.64460759999999995</v>
      </c>
    </row>
    <row r="9" spans="1:18" x14ac:dyDescent="0.25">
      <c r="A9" s="11" t="s">
        <v>479</v>
      </c>
      <c r="B9" s="13">
        <v>9651</v>
      </c>
      <c r="C9" s="14">
        <f>(77/B9*100)</f>
        <v>0.79784478292404937</v>
      </c>
      <c r="D9" s="15">
        <v>9574</v>
      </c>
      <c r="E9" s="14">
        <v>29.758657679999999</v>
      </c>
      <c r="F9" s="16">
        <v>0.87327951000000004</v>
      </c>
      <c r="G9" s="14">
        <v>50.704174819999999</v>
      </c>
      <c r="H9" s="16">
        <v>0.82904621999999994</v>
      </c>
      <c r="I9" s="14">
        <v>0</v>
      </c>
      <c r="J9" s="16">
        <v>0</v>
      </c>
      <c r="K9" s="14" t="s">
        <v>582</v>
      </c>
      <c r="L9" s="16" t="s">
        <v>582</v>
      </c>
      <c r="M9" s="14">
        <v>0</v>
      </c>
      <c r="N9" s="16">
        <v>0</v>
      </c>
      <c r="O9" s="14">
        <v>0</v>
      </c>
      <c r="P9" s="16">
        <v>0</v>
      </c>
      <c r="Q9" s="14">
        <v>19.537167499999999</v>
      </c>
      <c r="R9" s="16">
        <v>0.54015365000000004</v>
      </c>
    </row>
    <row r="10" spans="1:18" x14ac:dyDescent="0.25">
      <c r="A10" s="11" t="s">
        <v>480</v>
      </c>
      <c r="B10" s="13">
        <v>20058</v>
      </c>
      <c r="C10" s="14">
        <f>(521/B10*100)</f>
        <v>2.5974673447003687</v>
      </c>
      <c r="D10" s="15">
        <v>19537</v>
      </c>
      <c r="E10" s="14">
        <v>38.15962081</v>
      </c>
      <c r="F10" s="16">
        <v>0.85909968999999997</v>
      </c>
      <c r="G10" s="14">
        <v>45.87482748</v>
      </c>
      <c r="H10" s="16">
        <v>0.77377311999999998</v>
      </c>
      <c r="I10" s="14">
        <v>0</v>
      </c>
      <c r="J10" s="16">
        <v>0</v>
      </c>
      <c r="K10" s="14" t="s">
        <v>582</v>
      </c>
      <c r="L10" s="16" t="s">
        <v>582</v>
      </c>
      <c r="M10" s="14">
        <v>0</v>
      </c>
      <c r="N10" s="16">
        <v>0</v>
      </c>
      <c r="O10" s="14">
        <v>0</v>
      </c>
      <c r="P10" s="16">
        <v>0</v>
      </c>
      <c r="Q10" s="14">
        <v>15.965551700000001</v>
      </c>
      <c r="R10" s="16">
        <v>0.41985853000000001</v>
      </c>
    </row>
    <row r="11" spans="1:18" x14ac:dyDescent="0.25">
      <c r="A11" s="11" t="s">
        <v>481</v>
      </c>
      <c r="B11" s="13">
        <v>7053</v>
      </c>
      <c r="C11" s="14">
        <f>(45/B11*100)</f>
        <v>0.6380263717566993</v>
      </c>
      <c r="D11" s="15">
        <v>7008</v>
      </c>
      <c r="E11" s="14">
        <v>20.09402669</v>
      </c>
      <c r="F11" s="16">
        <v>0.83677572</v>
      </c>
      <c r="G11" s="14">
        <v>61.726325889999998</v>
      </c>
      <c r="H11" s="16">
        <v>0.98229107999999998</v>
      </c>
      <c r="I11" s="14">
        <v>0</v>
      </c>
      <c r="J11" s="16">
        <v>0</v>
      </c>
      <c r="K11" s="14" t="s">
        <v>582</v>
      </c>
      <c r="L11" s="16" t="s">
        <v>582</v>
      </c>
      <c r="M11" s="14">
        <v>0</v>
      </c>
      <c r="N11" s="16">
        <v>0</v>
      </c>
      <c r="O11" s="14">
        <v>0</v>
      </c>
      <c r="P11" s="16">
        <v>0</v>
      </c>
      <c r="Q11" s="14">
        <v>18.179647419999998</v>
      </c>
      <c r="R11" s="16">
        <v>0.76162859000000005</v>
      </c>
    </row>
    <row r="12" spans="1:18" x14ac:dyDescent="0.25">
      <c r="A12" s="11" t="s">
        <v>482</v>
      </c>
      <c r="B12" s="13">
        <v>6894</v>
      </c>
      <c r="C12" s="14">
        <f>(55/B12*100)</f>
        <v>0.79779518421816076</v>
      </c>
      <c r="D12" s="15">
        <v>6839</v>
      </c>
      <c r="E12" s="14">
        <v>18.3534805</v>
      </c>
      <c r="F12" s="16">
        <v>0.56364552999999995</v>
      </c>
      <c r="G12" s="14">
        <v>60.58193318</v>
      </c>
      <c r="H12" s="16">
        <v>0.81292492999999999</v>
      </c>
      <c r="I12" s="14">
        <v>0</v>
      </c>
      <c r="J12" s="16">
        <v>0</v>
      </c>
      <c r="K12" s="14" t="s">
        <v>582</v>
      </c>
      <c r="L12" s="16" t="s">
        <v>582</v>
      </c>
      <c r="M12" s="14">
        <v>0</v>
      </c>
      <c r="N12" s="16">
        <v>0</v>
      </c>
      <c r="O12" s="14">
        <v>0</v>
      </c>
      <c r="P12" s="16">
        <v>0</v>
      </c>
      <c r="Q12" s="14">
        <v>21.06458632</v>
      </c>
      <c r="R12" s="16">
        <v>0.79803471000000004</v>
      </c>
    </row>
    <row r="13" spans="1:18" x14ac:dyDescent="0.25">
      <c r="A13" s="11" t="s">
        <v>483</v>
      </c>
      <c r="B13" s="13">
        <v>7161</v>
      </c>
      <c r="C13" s="14">
        <f>(0/B13*100)</f>
        <v>0</v>
      </c>
      <c r="D13" s="15">
        <v>7161</v>
      </c>
      <c r="E13" s="14">
        <v>38.602523339999998</v>
      </c>
      <c r="F13" s="16">
        <v>0.89518679000000001</v>
      </c>
      <c r="G13" s="14">
        <v>61.397476660000002</v>
      </c>
      <c r="H13" s="16">
        <v>0.89518679000000001</v>
      </c>
      <c r="I13" s="14">
        <v>0</v>
      </c>
      <c r="J13" s="16">
        <v>0</v>
      </c>
      <c r="K13" s="14" t="s">
        <v>582</v>
      </c>
      <c r="L13" s="16" t="s">
        <v>582</v>
      </c>
      <c r="M13" s="14">
        <v>0</v>
      </c>
      <c r="N13" s="16">
        <v>0</v>
      </c>
      <c r="O13" s="14">
        <v>0</v>
      </c>
      <c r="P13" s="16">
        <v>0</v>
      </c>
      <c r="Q13" s="14">
        <v>0</v>
      </c>
      <c r="R13" s="16">
        <v>0</v>
      </c>
    </row>
    <row r="14" spans="1:18" x14ac:dyDescent="0.25">
      <c r="A14" s="11" t="s">
        <v>484</v>
      </c>
      <c r="B14" s="13">
        <v>5587</v>
      </c>
      <c r="C14" s="14">
        <f>(74/B14*100)</f>
        <v>1.3245033112582782</v>
      </c>
      <c r="D14" s="15">
        <v>5513</v>
      </c>
      <c r="E14" s="14">
        <v>22.515990680000002</v>
      </c>
      <c r="F14" s="16">
        <v>0.72780144999999996</v>
      </c>
      <c r="G14" s="14">
        <v>59.930156850000003</v>
      </c>
      <c r="H14" s="16">
        <v>0.76971369999999995</v>
      </c>
      <c r="I14" s="14">
        <v>0</v>
      </c>
      <c r="J14" s="16">
        <v>0</v>
      </c>
      <c r="K14" s="14" t="s">
        <v>582</v>
      </c>
      <c r="L14" s="16" t="s">
        <v>582</v>
      </c>
      <c r="M14" s="14">
        <v>0</v>
      </c>
      <c r="N14" s="16">
        <v>0</v>
      </c>
      <c r="O14" s="14">
        <v>0</v>
      </c>
      <c r="P14" s="16">
        <v>0</v>
      </c>
      <c r="Q14" s="14">
        <v>17.553852469999999</v>
      </c>
      <c r="R14" s="16">
        <v>0.59631509000000005</v>
      </c>
    </row>
    <row r="15" spans="1:18" x14ac:dyDescent="0.25">
      <c r="A15" s="11" t="s">
        <v>485</v>
      </c>
      <c r="B15" s="13">
        <v>5882</v>
      </c>
      <c r="C15" s="14">
        <f>(52/B15*100)</f>
        <v>0.88405304318259093</v>
      </c>
      <c r="D15" s="15">
        <v>5830</v>
      </c>
      <c r="E15" s="14">
        <v>39.608722739999997</v>
      </c>
      <c r="F15" s="16">
        <v>1.1626492100000001</v>
      </c>
      <c r="G15" s="14">
        <v>47.086690750000002</v>
      </c>
      <c r="H15" s="16">
        <v>1.03191407</v>
      </c>
      <c r="I15" s="14">
        <v>0</v>
      </c>
      <c r="J15" s="16">
        <v>0</v>
      </c>
      <c r="K15" s="14" t="s">
        <v>582</v>
      </c>
      <c r="L15" s="16" t="s">
        <v>582</v>
      </c>
      <c r="M15" s="14">
        <v>0</v>
      </c>
      <c r="N15" s="16">
        <v>0</v>
      </c>
      <c r="O15" s="14">
        <v>0</v>
      </c>
      <c r="P15" s="16">
        <v>0</v>
      </c>
      <c r="Q15" s="14">
        <v>13.304586520000001</v>
      </c>
      <c r="R15" s="16">
        <v>0.63780475999999997</v>
      </c>
    </row>
    <row r="16" spans="1:18" x14ac:dyDescent="0.25">
      <c r="A16" s="11" t="s">
        <v>486</v>
      </c>
      <c r="B16" s="13">
        <v>6108</v>
      </c>
      <c r="C16" s="14">
        <f>(98/B16*100)</f>
        <v>1.6044531761624099</v>
      </c>
      <c r="D16" s="15">
        <v>6010</v>
      </c>
      <c r="E16" s="14">
        <v>25.207238060000002</v>
      </c>
      <c r="F16" s="16">
        <v>0.93707240999999997</v>
      </c>
      <c r="G16" s="14">
        <v>59.428654229999999</v>
      </c>
      <c r="H16" s="16">
        <v>1.00911453</v>
      </c>
      <c r="I16" s="14">
        <v>0</v>
      </c>
      <c r="J16" s="16">
        <v>0</v>
      </c>
      <c r="K16" s="14" t="s">
        <v>582</v>
      </c>
      <c r="L16" s="16" t="s">
        <v>582</v>
      </c>
      <c r="M16" s="14">
        <v>0</v>
      </c>
      <c r="N16" s="16">
        <v>0</v>
      </c>
      <c r="O16" s="14">
        <v>0</v>
      </c>
      <c r="P16" s="16">
        <v>0</v>
      </c>
      <c r="Q16" s="14">
        <v>15.364107710000001</v>
      </c>
      <c r="R16" s="16">
        <v>0.55176521000000001</v>
      </c>
    </row>
    <row r="17" spans="1:18" x14ac:dyDescent="0.25">
      <c r="A17" s="11" t="s">
        <v>487</v>
      </c>
      <c r="B17" s="13">
        <v>6504</v>
      </c>
      <c r="C17" s="14">
        <f>(658/B17*100)</f>
        <v>10.116851168511685</v>
      </c>
      <c r="D17" s="15">
        <v>5846</v>
      </c>
      <c r="E17" s="14">
        <v>22.85052142</v>
      </c>
      <c r="F17" s="16">
        <v>0.76356365000000004</v>
      </c>
      <c r="G17" s="14">
        <v>45.985976639999997</v>
      </c>
      <c r="H17" s="16">
        <v>0.93228341999999997</v>
      </c>
      <c r="I17" s="14">
        <v>0</v>
      </c>
      <c r="J17" s="16">
        <v>0</v>
      </c>
      <c r="K17" s="14" t="s">
        <v>582</v>
      </c>
      <c r="L17" s="16" t="s">
        <v>582</v>
      </c>
      <c r="M17" s="14">
        <v>0</v>
      </c>
      <c r="N17" s="16">
        <v>0</v>
      </c>
      <c r="O17" s="14">
        <v>0</v>
      </c>
      <c r="P17" s="16">
        <v>0</v>
      </c>
      <c r="Q17" s="14">
        <v>31.16350194</v>
      </c>
      <c r="R17" s="16">
        <v>0.97958694000000002</v>
      </c>
    </row>
    <row r="18" spans="1:18" x14ac:dyDescent="0.25">
      <c r="A18" s="11" t="s">
        <v>488</v>
      </c>
      <c r="B18" s="13">
        <v>5532</v>
      </c>
      <c r="C18" s="14">
        <f>(28/B18*100)</f>
        <v>0.50614605929139556</v>
      </c>
      <c r="D18" s="15">
        <v>5504</v>
      </c>
      <c r="E18" s="14">
        <v>26.10554806</v>
      </c>
      <c r="F18" s="16">
        <v>1.1053351899999999</v>
      </c>
      <c r="G18" s="14">
        <v>55.802096419999998</v>
      </c>
      <c r="H18" s="16">
        <v>1.1543970100000001</v>
      </c>
      <c r="I18" s="14">
        <v>0</v>
      </c>
      <c r="J18" s="16">
        <v>0</v>
      </c>
      <c r="K18" s="14" t="s">
        <v>582</v>
      </c>
      <c r="L18" s="16" t="s">
        <v>582</v>
      </c>
      <c r="M18" s="14">
        <v>0</v>
      </c>
      <c r="N18" s="16">
        <v>0</v>
      </c>
      <c r="O18" s="14">
        <v>0</v>
      </c>
      <c r="P18" s="16">
        <v>0</v>
      </c>
      <c r="Q18" s="14">
        <v>18.092355520000002</v>
      </c>
      <c r="R18" s="16">
        <v>0.75966763000000004</v>
      </c>
    </row>
    <row r="19" spans="1:18" x14ac:dyDescent="0.25">
      <c r="A19" s="11" t="s">
        <v>489</v>
      </c>
      <c r="B19" s="13">
        <v>5658</v>
      </c>
      <c r="C19" s="14">
        <f>(61/B19*100)</f>
        <v>1.0781194768469424</v>
      </c>
      <c r="D19" s="15">
        <v>5597</v>
      </c>
      <c r="E19" s="14">
        <v>30.655324239999999</v>
      </c>
      <c r="F19" s="16">
        <v>0.80800240999999995</v>
      </c>
      <c r="G19" s="14">
        <v>58.644699840000001</v>
      </c>
      <c r="H19" s="16">
        <v>0.97499678000000001</v>
      </c>
      <c r="I19" s="14">
        <v>0</v>
      </c>
      <c r="J19" s="16">
        <v>0</v>
      </c>
      <c r="K19" s="14" t="s">
        <v>582</v>
      </c>
      <c r="L19" s="16" t="s">
        <v>582</v>
      </c>
      <c r="M19" s="14">
        <v>0</v>
      </c>
      <c r="N19" s="16">
        <v>0</v>
      </c>
      <c r="O19" s="14">
        <v>0</v>
      </c>
      <c r="P19" s="16">
        <v>0</v>
      </c>
      <c r="Q19" s="14">
        <v>10.699975930000001</v>
      </c>
      <c r="R19" s="16">
        <v>0.53276013</v>
      </c>
    </row>
    <row r="20" spans="1:18" x14ac:dyDescent="0.25">
      <c r="A20" s="11" t="s">
        <v>490</v>
      </c>
      <c r="B20" s="13">
        <v>3371</v>
      </c>
      <c r="C20" s="14">
        <f>(75/B20*100)</f>
        <v>2.2248590922574905</v>
      </c>
      <c r="D20" s="15">
        <v>3296</v>
      </c>
      <c r="E20" s="14">
        <v>32.023037619999997</v>
      </c>
      <c r="F20" s="16">
        <v>0.92614960999999996</v>
      </c>
      <c r="G20" s="14">
        <v>45.007621149999999</v>
      </c>
      <c r="H20" s="16">
        <v>1.0227384900000001</v>
      </c>
      <c r="I20" s="14">
        <v>0</v>
      </c>
      <c r="J20" s="16">
        <v>0</v>
      </c>
      <c r="K20" s="14" t="s">
        <v>582</v>
      </c>
      <c r="L20" s="16" t="s">
        <v>582</v>
      </c>
      <c r="M20" s="14">
        <v>0</v>
      </c>
      <c r="N20" s="16">
        <v>0</v>
      </c>
      <c r="O20" s="14">
        <v>0</v>
      </c>
      <c r="P20" s="16">
        <v>0</v>
      </c>
      <c r="Q20" s="14">
        <v>22.969341230000001</v>
      </c>
      <c r="R20" s="16">
        <v>0.78710873999999997</v>
      </c>
    </row>
    <row r="21" spans="1:18" x14ac:dyDescent="0.25">
      <c r="A21" s="11" t="s">
        <v>491</v>
      </c>
      <c r="B21" s="13">
        <v>5741</v>
      </c>
      <c r="C21" s="14">
        <f>(44/B21*100)</f>
        <v>0.76641700052255701</v>
      </c>
      <c r="D21" s="15">
        <v>5697</v>
      </c>
      <c r="E21" s="14">
        <v>28.88275475</v>
      </c>
      <c r="F21" s="16">
        <v>1.05552369</v>
      </c>
      <c r="G21" s="14">
        <v>52.395816330000002</v>
      </c>
      <c r="H21" s="16">
        <v>1.0192707299999999</v>
      </c>
      <c r="I21" s="14">
        <v>0</v>
      </c>
      <c r="J21" s="16">
        <v>0</v>
      </c>
      <c r="K21" s="14" t="s">
        <v>582</v>
      </c>
      <c r="L21" s="16" t="s">
        <v>582</v>
      </c>
      <c r="M21" s="14">
        <v>0</v>
      </c>
      <c r="N21" s="16">
        <v>0</v>
      </c>
      <c r="O21" s="14">
        <v>0</v>
      </c>
      <c r="P21" s="16">
        <v>0</v>
      </c>
      <c r="Q21" s="14">
        <v>18.72142891</v>
      </c>
      <c r="R21" s="16">
        <v>0.64781517</v>
      </c>
    </row>
    <row r="22" spans="1:18" x14ac:dyDescent="0.25">
      <c r="A22" s="11" t="s">
        <v>492</v>
      </c>
      <c r="B22" s="13">
        <v>6598</v>
      </c>
      <c r="C22" s="14">
        <f>(32/B22*100)</f>
        <v>0.48499545316762654</v>
      </c>
      <c r="D22" s="15">
        <v>6566</v>
      </c>
      <c r="E22" s="14">
        <v>32.646558059999997</v>
      </c>
      <c r="F22" s="16">
        <v>1.2602137600000001</v>
      </c>
      <c r="G22" s="14">
        <v>51.387745780000003</v>
      </c>
      <c r="H22" s="16">
        <v>1.15948319</v>
      </c>
      <c r="I22" s="14">
        <v>0</v>
      </c>
      <c r="J22" s="16">
        <v>0</v>
      </c>
      <c r="K22" s="14" t="s">
        <v>582</v>
      </c>
      <c r="L22" s="16" t="s">
        <v>582</v>
      </c>
      <c r="M22" s="14">
        <v>0</v>
      </c>
      <c r="N22" s="16">
        <v>0</v>
      </c>
      <c r="O22" s="14">
        <v>5.54172E-2</v>
      </c>
      <c r="P22" s="16">
        <v>3.2577099999999998E-2</v>
      </c>
      <c r="Q22" s="14">
        <v>15.910278959999999</v>
      </c>
      <c r="R22" s="16">
        <v>0.7335372</v>
      </c>
    </row>
    <row r="23" spans="1:18" x14ac:dyDescent="0.25">
      <c r="A23" s="11" t="s">
        <v>493</v>
      </c>
      <c r="B23" s="13">
        <v>11583</v>
      </c>
      <c r="C23" s="14">
        <f>(210/B23*100)</f>
        <v>1.8130018130018128</v>
      </c>
      <c r="D23" s="15">
        <v>11373</v>
      </c>
      <c r="E23" s="14">
        <v>20.79849918</v>
      </c>
      <c r="F23" s="16">
        <v>0.69511336000000001</v>
      </c>
      <c r="G23" s="14">
        <v>67.644676390000001</v>
      </c>
      <c r="H23" s="16">
        <v>0.75940940000000001</v>
      </c>
      <c r="I23" s="14">
        <v>0</v>
      </c>
      <c r="J23" s="16">
        <v>0</v>
      </c>
      <c r="K23" s="14" t="s">
        <v>582</v>
      </c>
      <c r="L23" s="16" t="s">
        <v>582</v>
      </c>
      <c r="M23" s="14">
        <v>0</v>
      </c>
      <c r="N23" s="16">
        <v>0</v>
      </c>
      <c r="O23" s="14">
        <v>0</v>
      </c>
      <c r="P23" s="16">
        <v>0</v>
      </c>
      <c r="Q23" s="14">
        <v>11.556824430000001</v>
      </c>
      <c r="R23" s="16">
        <v>0.61936747999999997</v>
      </c>
    </row>
    <row r="24" spans="1:18" x14ac:dyDescent="0.25">
      <c r="A24" s="11" t="s">
        <v>494</v>
      </c>
      <c r="B24" s="13">
        <v>6647</v>
      </c>
      <c r="C24" s="14">
        <f>(7/B24*100)</f>
        <v>0.10531066646607493</v>
      </c>
      <c r="D24" s="15">
        <v>6640</v>
      </c>
      <c r="E24" s="14">
        <v>40.689144460000001</v>
      </c>
      <c r="F24" s="16">
        <v>0.85641486</v>
      </c>
      <c r="G24" s="14">
        <v>51.580380820000002</v>
      </c>
      <c r="H24" s="16">
        <v>0.84408554999999996</v>
      </c>
      <c r="I24" s="14">
        <v>0</v>
      </c>
      <c r="J24" s="16">
        <v>0</v>
      </c>
      <c r="K24" s="14" t="s">
        <v>582</v>
      </c>
      <c r="L24" s="16" t="s">
        <v>582</v>
      </c>
      <c r="M24" s="14">
        <v>0</v>
      </c>
      <c r="N24" s="16">
        <v>0</v>
      </c>
      <c r="O24" s="14">
        <v>0</v>
      </c>
      <c r="P24" s="16">
        <v>0</v>
      </c>
      <c r="Q24" s="14">
        <v>7.7304747200000001</v>
      </c>
      <c r="R24" s="16">
        <v>0.48136420000000002</v>
      </c>
    </row>
    <row r="25" spans="1:18" x14ac:dyDescent="0.25">
      <c r="A25" s="11" t="s">
        <v>495</v>
      </c>
      <c r="B25" s="13">
        <v>5581</v>
      </c>
      <c r="C25" s="14">
        <f>(24/B25*100)</f>
        <v>0.43003046049095145</v>
      </c>
      <c r="D25" s="15">
        <v>5557</v>
      </c>
      <c r="E25" s="14">
        <v>7.9093509299999996</v>
      </c>
      <c r="F25" s="16">
        <v>0.66794503000000005</v>
      </c>
      <c r="G25" s="14">
        <v>72.22020972</v>
      </c>
      <c r="H25" s="16">
        <v>1.03108552</v>
      </c>
      <c r="I25" s="14">
        <v>0</v>
      </c>
      <c r="J25" s="16">
        <v>0</v>
      </c>
      <c r="K25" s="14" t="s">
        <v>582</v>
      </c>
      <c r="L25" s="16" t="s">
        <v>582</v>
      </c>
      <c r="M25" s="14">
        <v>0</v>
      </c>
      <c r="N25" s="16">
        <v>0</v>
      </c>
      <c r="O25" s="14">
        <v>0</v>
      </c>
      <c r="P25" s="16">
        <v>0</v>
      </c>
      <c r="Q25" s="14">
        <v>19.870439350000002</v>
      </c>
      <c r="R25" s="16">
        <v>0.74527367</v>
      </c>
    </row>
    <row r="26" spans="1:18" x14ac:dyDescent="0.25">
      <c r="A26" s="11" t="s">
        <v>496</v>
      </c>
      <c r="B26" s="13">
        <v>4869</v>
      </c>
      <c r="C26" s="14">
        <f>(32/B26*100)</f>
        <v>0.65721914150749638</v>
      </c>
      <c r="D26" s="15">
        <v>4837</v>
      </c>
      <c r="E26" s="14">
        <v>19.201618270000001</v>
      </c>
      <c r="F26" s="16">
        <v>0.66650787</v>
      </c>
      <c r="G26" s="14">
        <v>59.627046399999998</v>
      </c>
      <c r="H26" s="16">
        <v>0.75011044999999998</v>
      </c>
      <c r="I26" s="14">
        <v>0</v>
      </c>
      <c r="J26" s="16">
        <v>0</v>
      </c>
      <c r="K26" s="14" t="s">
        <v>582</v>
      </c>
      <c r="L26" s="16" t="s">
        <v>582</v>
      </c>
      <c r="M26" s="14">
        <v>0</v>
      </c>
      <c r="N26" s="16">
        <v>0</v>
      </c>
      <c r="O26" s="14">
        <v>0</v>
      </c>
      <c r="P26" s="16">
        <v>0</v>
      </c>
      <c r="Q26" s="14">
        <v>21.171335339999999</v>
      </c>
      <c r="R26" s="16">
        <v>0.68494423999999998</v>
      </c>
    </row>
    <row r="27" spans="1:18" x14ac:dyDescent="0.25">
      <c r="A27" s="11" t="s">
        <v>497</v>
      </c>
      <c r="B27" s="13">
        <v>5299</v>
      </c>
      <c r="C27" s="14">
        <f>(17/B27*100)</f>
        <v>0.32081524816003021</v>
      </c>
      <c r="D27" s="15">
        <v>5282</v>
      </c>
      <c r="E27" s="14">
        <v>26.287690900000001</v>
      </c>
      <c r="F27" s="16">
        <v>0.54501803999999998</v>
      </c>
      <c r="G27" s="14">
        <v>51.026765249999997</v>
      </c>
      <c r="H27" s="16">
        <v>0.68551076</v>
      </c>
      <c r="I27" s="14">
        <v>0</v>
      </c>
      <c r="J27" s="16">
        <v>0</v>
      </c>
      <c r="K27" s="14" t="s">
        <v>582</v>
      </c>
      <c r="L27" s="16" t="s">
        <v>582</v>
      </c>
      <c r="M27" s="14">
        <v>0</v>
      </c>
      <c r="N27" s="16">
        <v>0</v>
      </c>
      <c r="O27" s="14">
        <v>0</v>
      </c>
      <c r="P27" s="16">
        <v>0</v>
      </c>
      <c r="Q27" s="14">
        <v>22.685543849999998</v>
      </c>
      <c r="R27" s="16">
        <v>0.53892072000000002</v>
      </c>
    </row>
    <row r="28" spans="1:18" x14ac:dyDescent="0.25">
      <c r="A28" s="11" t="s">
        <v>498</v>
      </c>
      <c r="B28" s="13">
        <v>7568</v>
      </c>
      <c r="C28" s="14">
        <f>(51/B28*100)</f>
        <v>0.67389006342494717</v>
      </c>
      <c r="D28" s="15">
        <v>7517</v>
      </c>
      <c r="E28" s="14">
        <v>15.36068777</v>
      </c>
      <c r="F28" s="16">
        <v>0.91521799999999998</v>
      </c>
      <c r="G28" s="14">
        <v>75.808055350000004</v>
      </c>
      <c r="H28" s="16">
        <v>0.88034358999999995</v>
      </c>
      <c r="I28" s="14">
        <v>0</v>
      </c>
      <c r="J28" s="16">
        <v>0</v>
      </c>
      <c r="K28" s="14" t="s">
        <v>582</v>
      </c>
      <c r="L28" s="16" t="s">
        <v>582</v>
      </c>
      <c r="M28" s="14">
        <v>0</v>
      </c>
      <c r="N28" s="16">
        <v>0</v>
      </c>
      <c r="O28" s="14">
        <v>0</v>
      </c>
      <c r="P28" s="16">
        <v>0</v>
      </c>
      <c r="Q28" s="14">
        <v>8.8312568799999998</v>
      </c>
      <c r="R28" s="16">
        <v>0.45815935000000002</v>
      </c>
    </row>
    <row r="29" spans="1:18" x14ac:dyDescent="0.25">
      <c r="A29" s="11" t="s">
        <v>499</v>
      </c>
      <c r="B29" s="13">
        <v>5385</v>
      </c>
      <c r="C29" s="14">
        <f>(30/B29*100)</f>
        <v>0.55710306406685239</v>
      </c>
      <c r="D29" s="15">
        <v>5355</v>
      </c>
      <c r="E29" s="14">
        <v>12.32926365</v>
      </c>
      <c r="F29" s="16">
        <v>0.63833043</v>
      </c>
      <c r="G29" s="14">
        <v>67.172115270000006</v>
      </c>
      <c r="H29" s="16">
        <v>0.86070970000000002</v>
      </c>
      <c r="I29" s="14">
        <v>0</v>
      </c>
      <c r="J29" s="16">
        <v>0</v>
      </c>
      <c r="K29" s="14" t="s">
        <v>582</v>
      </c>
      <c r="L29" s="16" t="s">
        <v>582</v>
      </c>
      <c r="M29" s="14">
        <v>0</v>
      </c>
      <c r="N29" s="16">
        <v>0</v>
      </c>
      <c r="O29" s="14">
        <v>0</v>
      </c>
      <c r="P29" s="16">
        <v>0</v>
      </c>
      <c r="Q29" s="14">
        <v>20.498621079999999</v>
      </c>
      <c r="R29" s="16">
        <v>0.60715288000000001</v>
      </c>
    </row>
    <row r="30" spans="1:18" x14ac:dyDescent="0.25">
      <c r="A30" s="11" t="s">
        <v>500</v>
      </c>
      <c r="B30" s="13">
        <v>4520</v>
      </c>
      <c r="C30" s="14">
        <f>(96/B30*100)</f>
        <v>2.1238938053097343</v>
      </c>
      <c r="D30" s="15">
        <v>4424</v>
      </c>
      <c r="E30" s="14">
        <v>21.622234349999999</v>
      </c>
      <c r="F30" s="16">
        <v>0.94041514000000004</v>
      </c>
      <c r="G30" s="14">
        <v>50.277539490000002</v>
      </c>
      <c r="H30" s="16">
        <v>0.99238249000000001</v>
      </c>
      <c r="I30" s="14">
        <v>0</v>
      </c>
      <c r="J30" s="16">
        <v>0</v>
      </c>
      <c r="K30" s="14" t="s">
        <v>582</v>
      </c>
      <c r="L30" s="16" t="s">
        <v>582</v>
      </c>
      <c r="M30" s="14">
        <v>0</v>
      </c>
      <c r="N30" s="16">
        <v>0</v>
      </c>
      <c r="O30" s="14">
        <v>0</v>
      </c>
      <c r="P30" s="16">
        <v>0</v>
      </c>
      <c r="Q30" s="14">
        <v>28.100226159999998</v>
      </c>
      <c r="R30" s="16">
        <v>0.88465936999999994</v>
      </c>
    </row>
    <row r="31" spans="1:18" x14ac:dyDescent="0.25">
      <c r="A31" s="11" t="s">
        <v>501</v>
      </c>
      <c r="B31" s="13">
        <v>5456</v>
      </c>
      <c r="C31" s="14">
        <f>(125/B31*100)</f>
        <v>2.2910557184750733</v>
      </c>
      <c r="D31" s="15">
        <v>5331</v>
      </c>
      <c r="E31" s="14">
        <v>24.550404310000001</v>
      </c>
      <c r="F31" s="16">
        <v>0.85034743000000002</v>
      </c>
      <c r="G31" s="14">
        <v>49.219600079999999</v>
      </c>
      <c r="H31" s="16">
        <v>0.99443771000000003</v>
      </c>
      <c r="I31" s="14">
        <v>0</v>
      </c>
      <c r="J31" s="16">
        <v>0</v>
      </c>
      <c r="K31" s="14" t="s">
        <v>582</v>
      </c>
      <c r="L31" s="16" t="s">
        <v>582</v>
      </c>
      <c r="M31" s="14">
        <v>0</v>
      </c>
      <c r="N31" s="16">
        <v>0</v>
      </c>
      <c r="O31" s="14">
        <v>0</v>
      </c>
      <c r="P31" s="16">
        <v>0</v>
      </c>
      <c r="Q31" s="14">
        <v>26.22999561</v>
      </c>
      <c r="R31" s="16">
        <v>0.6826198</v>
      </c>
    </row>
    <row r="32" spans="1:18" x14ac:dyDescent="0.25">
      <c r="A32" s="11" t="s">
        <v>502</v>
      </c>
      <c r="B32" s="13">
        <v>4478</v>
      </c>
      <c r="C32" s="14">
        <f>(5/B32*100)</f>
        <v>0.11165698972755694</v>
      </c>
      <c r="D32" s="15">
        <v>4473</v>
      </c>
      <c r="E32" s="14">
        <v>22.337799449999999</v>
      </c>
      <c r="F32" s="16">
        <v>0.83180142999999995</v>
      </c>
      <c r="G32" s="14">
        <v>75.564663069999995</v>
      </c>
      <c r="H32" s="16">
        <v>0.83562033999999996</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13.88233095</v>
      </c>
      <c r="F33" s="16">
        <v>0.81827576000000002</v>
      </c>
      <c r="G33" s="14">
        <v>75.342368089999994</v>
      </c>
      <c r="H33" s="16">
        <v>0.87544445000000004</v>
      </c>
      <c r="I33" s="14">
        <v>0</v>
      </c>
      <c r="J33" s="16">
        <v>0</v>
      </c>
      <c r="K33" s="14" t="s">
        <v>582</v>
      </c>
      <c r="L33" s="16" t="s">
        <v>582</v>
      </c>
      <c r="M33" s="14">
        <v>0</v>
      </c>
      <c r="N33" s="16">
        <v>0</v>
      </c>
      <c r="O33" s="14">
        <v>0</v>
      </c>
      <c r="P33" s="16">
        <v>0</v>
      </c>
      <c r="Q33" s="14">
        <v>10.775300959999999</v>
      </c>
      <c r="R33" s="16">
        <v>0.52992925999999996</v>
      </c>
    </row>
    <row r="34" spans="1:18" x14ac:dyDescent="0.25">
      <c r="A34" s="11" t="s">
        <v>504</v>
      </c>
      <c r="B34" s="13">
        <v>6350</v>
      </c>
      <c r="C34" s="14">
        <f>(65/B34*100)</f>
        <v>1.0236220472440944</v>
      </c>
      <c r="D34" s="15">
        <v>6285</v>
      </c>
      <c r="E34" s="14">
        <v>18.138664510000002</v>
      </c>
      <c r="F34" s="16">
        <v>0.73066454999999997</v>
      </c>
      <c r="G34" s="14">
        <v>69.456217159999994</v>
      </c>
      <c r="H34" s="16">
        <v>0.79349082999999998</v>
      </c>
      <c r="I34" s="14">
        <v>0</v>
      </c>
      <c r="J34" s="16">
        <v>0</v>
      </c>
      <c r="K34" s="14" t="s">
        <v>582</v>
      </c>
      <c r="L34" s="16" t="s">
        <v>582</v>
      </c>
      <c r="M34" s="14">
        <v>0</v>
      </c>
      <c r="N34" s="16">
        <v>0</v>
      </c>
      <c r="O34" s="14">
        <v>0</v>
      </c>
      <c r="P34" s="16">
        <v>0</v>
      </c>
      <c r="Q34" s="14">
        <v>12.40511834</v>
      </c>
      <c r="R34" s="16">
        <v>0.58206667999999995</v>
      </c>
    </row>
    <row r="35" spans="1:18" x14ac:dyDescent="0.25">
      <c r="A35" s="11" t="s">
        <v>505</v>
      </c>
      <c r="B35" s="13">
        <v>6406</v>
      </c>
      <c r="C35" s="14">
        <f>(36/B35*100)</f>
        <v>0.56197315017171401</v>
      </c>
      <c r="D35" s="15">
        <v>6370</v>
      </c>
      <c r="E35" s="14">
        <v>20.725517719999999</v>
      </c>
      <c r="F35" s="16">
        <v>0.51903018999999995</v>
      </c>
      <c r="G35" s="14">
        <v>68.130641890000007</v>
      </c>
      <c r="H35" s="16">
        <v>0.63005065000000005</v>
      </c>
      <c r="I35" s="14">
        <v>0</v>
      </c>
      <c r="J35" s="16">
        <v>0</v>
      </c>
      <c r="K35" s="14" t="s">
        <v>582</v>
      </c>
      <c r="L35" s="16" t="s">
        <v>582</v>
      </c>
      <c r="M35" s="14">
        <v>0</v>
      </c>
      <c r="N35" s="16">
        <v>0</v>
      </c>
      <c r="O35" s="14">
        <v>0</v>
      </c>
      <c r="P35" s="16">
        <v>0</v>
      </c>
      <c r="Q35" s="14">
        <v>11.14384038</v>
      </c>
      <c r="R35" s="16">
        <v>0.41241211999999999</v>
      </c>
    </row>
    <row r="36" spans="1:18" x14ac:dyDescent="0.25">
      <c r="A36" s="11" t="s">
        <v>506</v>
      </c>
      <c r="B36" s="13">
        <v>6736</v>
      </c>
      <c r="C36" s="14">
        <f>(26/B36*100)</f>
        <v>0.38598574821852732</v>
      </c>
      <c r="D36" s="15">
        <v>6710</v>
      </c>
      <c r="E36" s="14">
        <v>25.780705579999999</v>
      </c>
      <c r="F36" s="16">
        <v>1.0395016699999999</v>
      </c>
      <c r="G36" s="14">
        <v>60.629094629999997</v>
      </c>
      <c r="H36" s="16">
        <v>1.0524134000000001</v>
      </c>
      <c r="I36" s="14">
        <v>0</v>
      </c>
      <c r="J36" s="16">
        <v>0</v>
      </c>
      <c r="K36" s="14" t="s">
        <v>582</v>
      </c>
      <c r="L36" s="16" t="s">
        <v>582</v>
      </c>
      <c r="M36" s="14">
        <v>0</v>
      </c>
      <c r="N36" s="16">
        <v>0</v>
      </c>
      <c r="O36" s="14">
        <v>0</v>
      </c>
      <c r="P36" s="16">
        <v>0</v>
      </c>
      <c r="Q36" s="14">
        <v>13.59019979</v>
      </c>
      <c r="R36" s="16">
        <v>0.56175845000000002</v>
      </c>
    </row>
    <row r="37" spans="1:18" x14ac:dyDescent="0.25">
      <c r="A37" s="11" t="s">
        <v>507</v>
      </c>
      <c r="B37" s="13">
        <v>5458</v>
      </c>
      <c r="C37" s="14">
        <f>(62/B37*100)</f>
        <v>1.1359472334188347</v>
      </c>
      <c r="D37" s="15">
        <v>5396</v>
      </c>
      <c r="E37" s="14">
        <v>32.511658769999997</v>
      </c>
      <c r="F37" s="16">
        <v>1.03121708</v>
      </c>
      <c r="G37" s="14">
        <v>49.411772480000003</v>
      </c>
      <c r="H37" s="16">
        <v>0.98300933999999995</v>
      </c>
      <c r="I37" s="14">
        <v>0</v>
      </c>
      <c r="J37" s="16">
        <v>0</v>
      </c>
      <c r="K37" s="14" t="s">
        <v>582</v>
      </c>
      <c r="L37" s="16" t="s">
        <v>582</v>
      </c>
      <c r="M37" s="14">
        <v>0</v>
      </c>
      <c r="N37" s="16">
        <v>0</v>
      </c>
      <c r="O37" s="14">
        <v>0</v>
      </c>
      <c r="P37" s="16">
        <v>0</v>
      </c>
      <c r="Q37" s="14">
        <v>18.076568760000001</v>
      </c>
      <c r="R37" s="16">
        <v>0.76772048000000004</v>
      </c>
    </row>
    <row r="38" spans="1:18" x14ac:dyDescent="0.25">
      <c r="A38" s="11" t="s">
        <v>508</v>
      </c>
      <c r="B38" s="13">
        <v>5860</v>
      </c>
      <c r="C38" s="14">
        <f>(16/B38*100)</f>
        <v>0.27303754266211605</v>
      </c>
      <c r="D38" s="15">
        <v>5844</v>
      </c>
      <c r="E38" s="14">
        <v>23.974157200000001</v>
      </c>
      <c r="F38" s="16">
        <v>0.82420643000000005</v>
      </c>
      <c r="G38" s="14">
        <v>60.402366499999999</v>
      </c>
      <c r="H38" s="16">
        <v>1.0553173</v>
      </c>
      <c r="I38" s="14">
        <v>0</v>
      </c>
      <c r="J38" s="16">
        <v>0</v>
      </c>
      <c r="K38" s="14" t="s">
        <v>582</v>
      </c>
      <c r="L38" s="16" t="s">
        <v>582</v>
      </c>
      <c r="M38" s="14">
        <v>0</v>
      </c>
      <c r="N38" s="16">
        <v>0</v>
      </c>
      <c r="O38" s="14">
        <v>0</v>
      </c>
      <c r="P38" s="16">
        <v>0</v>
      </c>
      <c r="Q38" s="14">
        <v>15.6234763</v>
      </c>
      <c r="R38" s="16">
        <v>0.71948358999999995</v>
      </c>
    </row>
    <row r="39" spans="1:18" x14ac:dyDescent="0.25">
      <c r="A39" s="11" t="s">
        <v>509</v>
      </c>
      <c r="B39" s="13">
        <v>5895</v>
      </c>
      <c r="C39" s="14">
        <f>(30/B39*100)</f>
        <v>0.5089058524173028</v>
      </c>
      <c r="D39" s="15">
        <v>5865</v>
      </c>
      <c r="E39" s="14">
        <v>12.636606179999999</v>
      </c>
      <c r="F39" s="16">
        <v>0.95629903000000005</v>
      </c>
      <c r="G39" s="14">
        <v>78.543833820000003</v>
      </c>
      <c r="H39" s="16">
        <v>1.22420368</v>
      </c>
      <c r="I39" s="14">
        <v>0</v>
      </c>
      <c r="J39" s="16">
        <v>0</v>
      </c>
      <c r="K39" s="14" t="s">
        <v>582</v>
      </c>
      <c r="L39" s="16" t="s">
        <v>582</v>
      </c>
      <c r="M39" s="14">
        <v>0</v>
      </c>
      <c r="N39" s="16">
        <v>0</v>
      </c>
      <c r="O39" s="14">
        <v>0</v>
      </c>
      <c r="P39" s="16">
        <v>0</v>
      </c>
      <c r="Q39" s="14">
        <v>8.8195599999999992</v>
      </c>
      <c r="R39" s="16">
        <v>0.72236018999999996</v>
      </c>
    </row>
    <row r="40" spans="1:18" x14ac:dyDescent="0.25">
      <c r="A40" s="11" t="s">
        <v>510</v>
      </c>
      <c r="B40" s="13">
        <v>14157</v>
      </c>
      <c r="C40" s="14">
        <f>(263/B40*100)</f>
        <v>1.857738221374585</v>
      </c>
      <c r="D40" s="15">
        <v>13894</v>
      </c>
      <c r="E40" s="14">
        <v>25.914668760000001</v>
      </c>
      <c r="F40" s="16">
        <v>0.93438979</v>
      </c>
      <c r="G40" s="14">
        <v>45.77183462</v>
      </c>
      <c r="H40" s="16">
        <v>0.80333626999999996</v>
      </c>
      <c r="I40" s="14">
        <v>0</v>
      </c>
      <c r="J40" s="16">
        <v>0</v>
      </c>
      <c r="K40" s="14" t="s">
        <v>582</v>
      </c>
      <c r="L40" s="16" t="s">
        <v>582</v>
      </c>
      <c r="M40" s="14">
        <v>0</v>
      </c>
      <c r="N40" s="16">
        <v>0</v>
      </c>
      <c r="O40" s="14">
        <v>0</v>
      </c>
      <c r="P40" s="16">
        <v>0</v>
      </c>
      <c r="Q40" s="14">
        <v>28.313496619999999</v>
      </c>
      <c r="R40" s="16">
        <v>0.96637870000000003</v>
      </c>
    </row>
    <row r="41" spans="1:18" x14ac:dyDescent="0.25">
      <c r="A41" s="11" t="s">
        <v>511</v>
      </c>
      <c r="B41" s="13">
        <v>5712</v>
      </c>
      <c r="C41" s="14">
        <f>(40/B41*100)</f>
        <v>0.70028011204481799</v>
      </c>
      <c r="D41" s="15">
        <v>5672</v>
      </c>
      <c r="E41" s="14">
        <v>27.670861949999999</v>
      </c>
      <c r="F41" s="16">
        <v>1.2182302700000001</v>
      </c>
      <c r="G41" s="14">
        <v>58.08427356</v>
      </c>
      <c r="H41" s="16">
        <v>1.0803347999999999</v>
      </c>
      <c r="I41" s="14">
        <v>0</v>
      </c>
      <c r="J41" s="16">
        <v>0</v>
      </c>
      <c r="K41" s="14" t="s">
        <v>582</v>
      </c>
      <c r="L41" s="16" t="s">
        <v>582</v>
      </c>
      <c r="M41" s="14">
        <v>0</v>
      </c>
      <c r="N41" s="16">
        <v>0</v>
      </c>
      <c r="O41" s="14">
        <v>0</v>
      </c>
      <c r="P41" s="16">
        <v>0</v>
      </c>
      <c r="Q41" s="14">
        <v>14.2448645</v>
      </c>
      <c r="R41" s="16">
        <v>0.68072010999999999</v>
      </c>
    </row>
    <row r="42" spans="1:18" x14ac:dyDescent="0.25">
      <c r="A42" s="11" t="s">
        <v>512</v>
      </c>
      <c r="B42" s="13">
        <f>IF(COUNT(B7:B41) &gt; 0, AVERAGE(B7:B41), "\u2014")</f>
        <v>7103.4285714285716</v>
      </c>
      <c r="C42" s="14">
        <f>IF(COUNT(C7:C41) &gt; 0, AVERAGE(C7:C41), "—")</f>
        <v>1.2296236722932576</v>
      </c>
      <c r="D42" s="15">
        <f>IF(COUNT(D7:D41) &gt; 0, AVERAGE(D7:D41), "—")</f>
        <v>7006.4</v>
      </c>
      <c r="E42" s="14">
        <f>IF(COUNT(E7:E41) &gt; 0, AVERAGE(E7:E41), "—")</f>
        <v>24.814335120571435</v>
      </c>
      <c r="F42" s="16">
        <f>IF(COUNT(F7:F41) &gt; 0, SQRT(SUMSQ(F7:F41)/(COUNT(F7:F41)*COUNT(F7:F41)) ), "—")</f>
        <v>0.14703493229700487</v>
      </c>
      <c r="G42" s="14">
        <f>IF(COUNT(G7:G41) &gt; 0, AVERAGE(G7:G41), "—")</f>
        <v>58.751107439428573</v>
      </c>
      <c r="H42" s="16">
        <f>IF(COUNT(H7:H41) &gt; 0, SQRT(SUMSQ(H7:H41)/(COUNT(H7:H41)*COUNT(H7:H41)) ), "—")</f>
        <v>0.15678482452967216</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1.5833485714285714E-3</v>
      </c>
      <c r="P42" s="16">
        <f>IF(COUNT(P7:P41) &gt; 0, SQRT(SUMSQ(P7:P41)/(COUNT(P7:P41)*COUNT(P7:P41)) ), "—")</f>
        <v>9.3077428571428555E-4</v>
      </c>
      <c r="Q42" s="14">
        <f>IF(COUNT(Q7:Q41) &gt; 0, AVERAGE(Q7:Q41), "—")</f>
        <v>16.432974092571431</v>
      </c>
      <c r="R42" s="16">
        <f>IF(COUNT(R7:R41) &gt; 0, SQRT(SUMSQ(R7:R41)/(COUNT(R7:R41)*COUNT(R7:R41)) ), "—")</f>
        <v>0.10968205221076029</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7.0559938600000001</v>
      </c>
      <c r="F45" s="16">
        <v>0.48097728000000001</v>
      </c>
      <c r="G45" s="14">
        <v>45.345053440000001</v>
      </c>
      <c r="H45" s="16">
        <v>1.2403052000000001</v>
      </c>
      <c r="I45" s="14">
        <v>0</v>
      </c>
      <c r="J45" s="16">
        <v>0</v>
      </c>
      <c r="K45" s="14" t="s">
        <v>582</v>
      </c>
      <c r="L45" s="16" t="s">
        <v>582</v>
      </c>
      <c r="M45" s="14">
        <v>7.6748579999999997E-2</v>
      </c>
      <c r="N45" s="16">
        <v>3.6174270000000001E-2</v>
      </c>
      <c r="O45" s="14">
        <v>0.3208955</v>
      </c>
      <c r="P45" s="16">
        <v>8.2434690000000005E-2</v>
      </c>
      <c r="Q45" s="14">
        <v>47.201308619999999</v>
      </c>
      <c r="R45" s="16">
        <v>1.2083715900000001</v>
      </c>
    </row>
    <row r="46" spans="1:18" x14ac:dyDescent="0.25">
      <c r="A46" s="11" t="s">
        <v>516</v>
      </c>
      <c r="B46" s="13">
        <v>23141</v>
      </c>
      <c r="C46" s="14">
        <f>(1129/B46*100)</f>
        <v>4.8787865692925969</v>
      </c>
      <c r="D46" s="15">
        <v>22012</v>
      </c>
      <c r="E46" s="14">
        <v>11.513786400000001</v>
      </c>
      <c r="F46" s="16">
        <v>0.52853583000000004</v>
      </c>
      <c r="G46" s="14">
        <v>67.568994110000006</v>
      </c>
      <c r="H46" s="16">
        <v>0.63708081999999999</v>
      </c>
      <c r="I46" s="14">
        <v>0</v>
      </c>
      <c r="J46" s="16">
        <v>0</v>
      </c>
      <c r="K46" s="14" t="s">
        <v>582</v>
      </c>
      <c r="L46" s="16" t="s">
        <v>582</v>
      </c>
      <c r="M46" s="14">
        <v>0</v>
      </c>
      <c r="N46" s="16">
        <v>0</v>
      </c>
      <c r="O46" s="14">
        <v>0</v>
      </c>
      <c r="P46" s="16">
        <v>0</v>
      </c>
      <c r="Q46" s="14">
        <v>20.917219490000001</v>
      </c>
      <c r="R46" s="16">
        <v>0.52306461000000004</v>
      </c>
    </row>
    <row r="47" spans="1:18" x14ac:dyDescent="0.25">
      <c r="A47" s="11" t="s">
        <v>517</v>
      </c>
      <c r="B47" s="13">
        <v>5928</v>
      </c>
      <c r="C47" s="14">
        <f>(70/B47*100)</f>
        <v>1.1808367071524968</v>
      </c>
      <c r="D47" s="15">
        <v>5858</v>
      </c>
      <c r="E47" s="14">
        <v>26.461171879999998</v>
      </c>
      <c r="F47" s="16">
        <v>0.85762415999999997</v>
      </c>
      <c r="G47" s="14">
        <v>55.094696229999997</v>
      </c>
      <c r="H47" s="16">
        <v>1.01002964</v>
      </c>
      <c r="I47" s="14">
        <v>0</v>
      </c>
      <c r="J47" s="16">
        <v>0</v>
      </c>
      <c r="K47" s="14" t="s">
        <v>582</v>
      </c>
      <c r="L47" s="16" t="s">
        <v>582</v>
      </c>
      <c r="M47" s="14">
        <v>0</v>
      </c>
      <c r="N47" s="16">
        <v>0</v>
      </c>
      <c r="O47" s="14">
        <v>0</v>
      </c>
      <c r="P47" s="16">
        <v>0</v>
      </c>
      <c r="Q47" s="14">
        <v>18.44413188</v>
      </c>
      <c r="R47" s="16">
        <v>0.82324876999999996</v>
      </c>
    </row>
    <row r="48" spans="1:18" x14ac:dyDescent="0.25">
      <c r="A48" s="11" t="s">
        <v>518</v>
      </c>
      <c r="B48" s="13">
        <v>9841</v>
      </c>
      <c r="C48" s="14">
        <f>(7/B48*100)</f>
        <v>7.1130982623717101E-2</v>
      </c>
      <c r="D48" s="15">
        <v>9834</v>
      </c>
      <c r="E48" s="14">
        <v>12.0644273</v>
      </c>
      <c r="F48" s="16">
        <v>1.1021265200000001</v>
      </c>
      <c r="G48" s="14">
        <v>83.717386110000007</v>
      </c>
      <c r="H48" s="16">
        <v>1.1628049300000001</v>
      </c>
      <c r="I48" s="14">
        <v>0</v>
      </c>
      <c r="J48" s="16">
        <v>0</v>
      </c>
      <c r="K48" s="14" t="s">
        <v>582</v>
      </c>
      <c r="L48" s="16" t="s">
        <v>582</v>
      </c>
      <c r="M48" s="14">
        <v>0</v>
      </c>
      <c r="N48" s="16">
        <v>0</v>
      </c>
      <c r="O48" s="14">
        <v>0</v>
      </c>
      <c r="P48" s="16">
        <v>0</v>
      </c>
      <c r="Q48" s="14">
        <v>4.2181865800000002</v>
      </c>
      <c r="R48" s="16">
        <v>0.55668348000000001</v>
      </c>
    </row>
    <row r="49" spans="1:18" x14ac:dyDescent="0.25">
      <c r="A49" s="11" t="s">
        <v>519</v>
      </c>
      <c r="B49" s="13">
        <v>6349</v>
      </c>
      <c r="C49" s="14">
        <f>(56/B49*100)</f>
        <v>0.88202866593164275</v>
      </c>
      <c r="D49" s="15">
        <v>6293</v>
      </c>
      <c r="E49" s="14">
        <v>11.79272988</v>
      </c>
      <c r="F49" s="16">
        <v>0.74413971999999995</v>
      </c>
      <c r="G49" s="14">
        <v>72.902541029999995</v>
      </c>
      <c r="H49" s="16">
        <v>1.0139655700000001</v>
      </c>
      <c r="I49" s="14">
        <v>0</v>
      </c>
      <c r="J49" s="16">
        <v>0</v>
      </c>
      <c r="K49" s="14" t="s">
        <v>582</v>
      </c>
      <c r="L49" s="16" t="s">
        <v>582</v>
      </c>
      <c r="M49" s="14">
        <v>0</v>
      </c>
      <c r="N49" s="16">
        <v>0</v>
      </c>
      <c r="O49" s="14">
        <v>1.8493289999999999E-2</v>
      </c>
      <c r="P49" s="16">
        <v>1.802757E-2</v>
      </c>
      <c r="Q49" s="14">
        <v>15.2862358</v>
      </c>
      <c r="R49" s="16">
        <v>0.88076315000000005</v>
      </c>
    </row>
    <row r="50" spans="1:18" x14ac:dyDescent="0.25">
      <c r="A50" s="11" t="s">
        <v>520</v>
      </c>
      <c r="B50" s="13">
        <v>11795</v>
      </c>
      <c r="C50" s="14">
        <f>(218/B50*100)</f>
        <v>1.8482407799915217</v>
      </c>
      <c r="D50" s="15">
        <v>11577</v>
      </c>
      <c r="E50" s="14">
        <v>20.10775757</v>
      </c>
      <c r="F50" s="16">
        <v>0.95978585999999999</v>
      </c>
      <c r="G50" s="14">
        <v>68.780335440000002</v>
      </c>
      <c r="H50" s="16">
        <v>1.06556154</v>
      </c>
      <c r="I50" s="14">
        <v>0</v>
      </c>
      <c r="J50" s="16">
        <v>0</v>
      </c>
      <c r="K50" s="14" t="s">
        <v>582</v>
      </c>
      <c r="L50" s="16" t="s">
        <v>582</v>
      </c>
      <c r="M50" s="14">
        <v>0</v>
      </c>
      <c r="N50" s="16">
        <v>0</v>
      </c>
      <c r="O50" s="14">
        <v>0</v>
      </c>
      <c r="P50" s="16">
        <v>0</v>
      </c>
      <c r="Q50" s="14">
        <v>11.11190699</v>
      </c>
      <c r="R50" s="16">
        <v>0.42574757000000002</v>
      </c>
    </row>
    <row r="51" spans="1:18" x14ac:dyDescent="0.25">
      <c r="A51" s="11" t="s">
        <v>521</v>
      </c>
      <c r="B51" s="13">
        <v>6866</v>
      </c>
      <c r="C51" s="14">
        <f>(116/B51*100)</f>
        <v>1.6894844159627147</v>
      </c>
      <c r="D51" s="15">
        <v>6750</v>
      </c>
      <c r="E51" s="14">
        <v>25.256969430000002</v>
      </c>
      <c r="F51" s="16">
        <v>0.90719499999999997</v>
      </c>
      <c r="G51" s="14">
        <v>53.850957610000002</v>
      </c>
      <c r="H51" s="16">
        <v>0.93921494000000005</v>
      </c>
      <c r="I51" s="14">
        <v>0</v>
      </c>
      <c r="J51" s="16">
        <v>0</v>
      </c>
      <c r="K51" s="14" t="s">
        <v>582</v>
      </c>
      <c r="L51" s="16" t="s">
        <v>582</v>
      </c>
      <c r="M51" s="14">
        <v>0</v>
      </c>
      <c r="N51" s="16">
        <v>0</v>
      </c>
      <c r="O51" s="14">
        <v>0</v>
      </c>
      <c r="P51" s="16">
        <v>0</v>
      </c>
      <c r="Q51" s="14">
        <v>20.89207296</v>
      </c>
      <c r="R51" s="16">
        <v>0.59810850000000004</v>
      </c>
    </row>
    <row r="52" spans="1:18" x14ac:dyDescent="0.25">
      <c r="A52" s="11" t="s">
        <v>522</v>
      </c>
      <c r="B52" s="13">
        <v>5809</v>
      </c>
      <c r="C52" s="14">
        <f>(71/B52*100)</f>
        <v>1.2222413496298847</v>
      </c>
      <c r="D52" s="15">
        <v>5738</v>
      </c>
      <c r="E52" s="14">
        <v>20.27878874</v>
      </c>
      <c r="F52" s="16">
        <v>0.63180139999999996</v>
      </c>
      <c r="G52" s="14">
        <v>64.922555389999999</v>
      </c>
      <c r="H52" s="16">
        <v>0.87352282999999997</v>
      </c>
      <c r="I52" s="14">
        <v>0</v>
      </c>
      <c r="J52" s="16">
        <v>0</v>
      </c>
      <c r="K52" s="14" t="s">
        <v>582</v>
      </c>
      <c r="L52" s="16" t="s">
        <v>582</v>
      </c>
      <c r="M52" s="14">
        <v>0</v>
      </c>
      <c r="N52" s="16">
        <v>0</v>
      </c>
      <c r="O52" s="14">
        <v>0</v>
      </c>
      <c r="P52" s="16">
        <v>0</v>
      </c>
      <c r="Q52" s="14">
        <v>14.798655869999999</v>
      </c>
      <c r="R52" s="16">
        <v>0.58834609999999998</v>
      </c>
    </row>
    <row r="53" spans="1:18" x14ac:dyDescent="0.25">
      <c r="A53" s="11" t="s">
        <v>523</v>
      </c>
      <c r="B53" s="13">
        <v>5571</v>
      </c>
      <c r="C53" s="14">
        <f>(84/B53*100)</f>
        <v>1.5078082929456111</v>
      </c>
      <c r="D53" s="15">
        <v>5487</v>
      </c>
      <c r="E53" s="14">
        <v>33.636989069999998</v>
      </c>
      <c r="F53" s="16">
        <v>0.61938585999999995</v>
      </c>
      <c r="G53" s="14">
        <v>50.35009634</v>
      </c>
      <c r="H53" s="16">
        <v>0.63801947000000003</v>
      </c>
      <c r="I53" s="14">
        <v>0</v>
      </c>
      <c r="J53" s="16">
        <v>0</v>
      </c>
      <c r="K53" s="14" t="s">
        <v>582</v>
      </c>
      <c r="L53" s="16" t="s">
        <v>582</v>
      </c>
      <c r="M53" s="14">
        <v>0</v>
      </c>
      <c r="N53" s="16">
        <v>0</v>
      </c>
      <c r="O53" s="14">
        <v>0</v>
      </c>
      <c r="P53" s="16">
        <v>0</v>
      </c>
      <c r="Q53" s="14">
        <v>16.012914590000001</v>
      </c>
      <c r="R53" s="16">
        <v>0.49481803000000002</v>
      </c>
    </row>
    <row r="54" spans="1:18" x14ac:dyDescent="0.25">
      <c r="A54" s="11" t="s">
        <v>524</v>
      </c>
      <c r="B54" s="13">
        <v>4740</v>
      </c>
      <c r="C54" s="14">
        <f>(38/B54*100)</f>
        <v>0.80168776371308015</v>
      </c>
      <c r="D54" s="15">
        <v>4702</v>
      </c>
      <c r="E54" s="14">
        <v>16.642924010000002</v>
      </c>
      <c r="F54" s="16">
        <v>0.73079042000000005</v>
      </c>
      <c r="G54" s="14">
        <v>53.100054710000002</v>
      </c>
      <c r="H54" s="16">
        <v>1.1294925099999999</v>
      </c>
      <c r="I54" s="14">
        <v>0</v>
      </c>
      <c r="J54" s="16">
        <v>0</v>
      </c>
      <c r="K54" s="14" t="s">
        <v>582</v>
      </c>
      <c r="L54" s="16" t="s">
        <v>582</v>
      </c>
      <c r="M54" s="14">
        <v>0</v>
      </c>
      <c r="N54" s="16">
        <v>0</v>
      </c>
      <c r="O54" s="14">
        <v>0</v>
      </c>
      <c r="P54" s="16">
        <v>0</v>
      </c>
      <c r="Q54" s="14">
        <v>30.25702128</v>
      </c>
      <c r="R54" s="16">
        <v>0.99006885</v>
      </c>
    </row>
    <row r="55" spans="1:18" x14ac:dyDescent="0.25">
      <c r="A55" s="11" t="s">
        <v>525</v>
      </c>
      <c r="B55" s="13">
        <v>5316</v>
      </c>
      <c r="C55" s="14">
        <f>(22/B55*100)</f>
        <v>0.41384499623777277</v>
      </c>
      <c r="D55" s="15">
        <v>5294</v>
      </c>
      <c r="E55" s="14">
        <v>30.730903080000001</v>
      </c>
      <c r="F55" s="16">
        <v>0.78948852999999997</v>
      </c>
      <c r="G55" s="14">
        <v>31.6595081</v>
      </c>
      <c r="H55" s="16">
        <v>0.85072968999999998</v>
      </c>
      <c r="I55" s="14">
        <v>0</v>
      </c>
      <c r="J55" s="16">
        <v>0</v>
      </c>
      <c r="K55" s="14" t="s">
        <v>582</v>
      </c>
      <c r="L55" s="16" t="s">
        <v>582</v>
      </c>
      <c r="M55" s="14">
        <v>0</v>
      </c>
      <c r="N55" s="16">
        <v>0</v>
      </c>
      <c r="O55" s="14">
        <v>0.43454400999999998</v>
      </c>
      <c r="P55" s="16">
        <v>9.9552829999999995E-2</v>
      </c>
      <c r="Q55" s="14">
        <v>37.175044810000003</v>
      </c>
      <c r="R55" s="16">
        <v>0.89310467000000004</v>
      </c>
    </row>
    <row r="56" spans="1:18" x14ac:dyDescent="0.25">
      <c r="A56" s="11" t="s">
        <v>526</v>
      </c>
      <c r="B56" s="13">
        <v>5359</v>
      </c>
      <c r="C56" s="14">
        <f>(76/B56*100)</f>
        <v>1.4181750326553462</v>
      </c>
      <c r="D56" s="15">
        <v>5283</v>
      </c>
      <c r="E56" s="14">
        <v>13.640210959999999</v>
      </c>
      <c r="F56" s="16">
        <v>0.78262993999999997</v>
      </c>
      <c r="G56" s="14">
        <v>80.24526874</v>
      </c>
      <c r="H56" s="16">
        <v>0.95921398999999996</v>
      </c>
      <c r="I56" s="14">
        <v>0</v>
      </c>
      <c r="J56" s="16">
        <v>0</v>
      </c>
      <c r="K56" s="14" t="s">
        <v>582</v>
      </c>
      <c r="L56" s="16" t="s">
        <v>582</v>
      </c>
      <c r="M56" s="14">
        <v>0</v>
      </c>
      <c r="N56" s="16">
        <v>0</v>
      </c>
      <c r="O56" s="14">
        <v>0</v>
      </c>
      <c r="P56" s="16">
        <v>0</v>
      </c>
      <c r="Q56" s="14">
        <v>6.1145202999999997</v>
      </c>
      <c r="R56" s="16">
        <v>0.40942898</v>
      </c>
    </row>
    <row r="57" spans="1:18" x14ac:dyDescent="0.25">
      <c r="A57" s="11" t="s">
        <v>527</v>
      </c>
      <c r="B57" s="13">
        <v>6513</v>
      </c>
      <c r="C57" s="14">
        <f>(0/B57*100)</f>
        <v>0</v>
      </c>
      <c r="D57" s="15">
        <v>6513</v>
      </c>
      <c r="E57" s="14">
        <v>8.7227713199999997</v>
      </c>
      <c r="F57" s="16">
        <v>0.63044323000000002</v>
      </c>
      <c r="G57" s="14">
        <v>76.901895420000002</v>
      </c>
      <c r="H57" s="16">
        <v>1.31271228</v>
      </c>
      <c r="I57" s="14">
        <v>0</v>
      </c>
      <c r="J57" s="16">
        <v>0</v>
      </c>
      <c r="K57" s="14" t="s">
        <v>582</v>
      </c>
      <c r="L57" s="16" t="s">
        <v>582</v>
      </c>
      <c r="M57" s="14">
        <v>1.8848179999999999E-2</v>
      </c>
      <c r="N57" s="16">
        <v>1.8832749999999999E-2</v>
      </c>
      <c r="O57" s="14">
        <v>5.8860830000000003E-2</v>
      </c>
      <c r="P57" s="16">
        <v>3.0801619999999998E-2</v>
      </c>
      <c r="Q57" s="14">
        <v>14.29762425</v>
      </c>
      <c r="R57" s="16">
        <v>1.2002355300000001</v>
      </c>
    </row>
    <row r="58" spans="1:18" x14ac:dyDescent="0.25">
      <c r="A58" s="11" t="s">
        <v>528</v>
      </c>
      <c r="B58" s="13">
        <v>7267</v>
      </c>
      <c r="C58" s="14">
        <f>(10/B58*100)</f>
        <v>0.13760836658868861</v>
      </c>
      <c r="D58" s="15">
        <v>7257</v>
      </c>
      <c r="E58" s="14">
        <v>20.247531330000001</v>
      </c>
      <c r="F58" s="16">
        <v>0.73781063000000002</v>
      </c>
      <c r="G58" s="14">
        <v>57.289562910000001</v>
      </c>
      <c r="H58" s="16">
        <v>1.04852367</v>
      </c>
      <c r="I58" s="14">
        <v>0</v>
      </c>
      <c r="J58" s="16">
        <v>0</v>
      </c>
      <c r="K58" s="14" t="s">
        <v>582</v>
      </c>
      <c r="L58" s="16" t="s">
        <v>582</v>
      </c>
      <c r="M58" s="14">
        <v>0</v>
      </c>
      <c r="N58" s="16">
        <v>0</v>
      </c>
      <c r="O58" s="14">
        <v>0.56686632999999997</v>
      </c>
      <c r="P58" s="16">
        <v>0.15031402999999999</v>
      </c>
      <c r="Q58" s="14">
        <v>21.896039429999998</v>
      </c>
      <c r="R58" s="16">
        <v>0.75206384000000004</v>
      </c>
    </row>
    <row r="59" spans="1:18" x14ac:dyDescent="0.25">
      <c r="A59" s="11" t="s">
        <v>529</v>
      </c>
      <c r="B59" s="13">
        <v>4826</v>
      </c>
      <c r="C59" s="14">
        <f>(26/B59*100)</f>
        <v>0.53874844591794446</v>
      </c>
      <c r="D59" s="15">
        <v>4800</v>
      </c>
      <c r="E59" s="14">
        <v>26.39933241</v>
      </c>
      <c r="F59" s="16">
        <v>0.88744495000000001</v>
      </c>
      <c r="G59" s="14">
        <v>53.17218913</v>
      </c>
      <c r="H59" s="16">
        <v>0.90984357999999999</v>
      </c>
      <c r="I59" s="14">
        <v>0</v>
      </c>
      <c r="J59" s="16">
        <v>0</v>
      </c>
      <c r="K59" s="14" t="s">
        <v>582</v>
      </c>
      <c r="L59" s="16" t="s">
        <v>582</v>
      </c>
      <c r="M59" s="14">
        <v>0</v>
      </c>
      <c r="N59" s="16">
        <v>0</v>
      </c>
      <c r="O59" s="14">
        <v>0.60427112999999999</v>
      </c>
      <c r="P59" s="16">
        <v>0.12962684999999999</v>
      </c>
      <c r="Q59" s="14">
        <v>19.82420733</v>
      </c>
      <c r="R59" s="16">
        <v>0.68595452000000001</v>
      </c>
    </row>
    <row r="60" spans="1:18" x14ac:dyDescent="0.25">
      <c r="A60" s="11" t="s">
        <v>530</v>
      </c>
      <c r="B60" s="13">
        <v>4546</v>
      </c>
      <c r="C60" s="14">
        <f>(15/B60*100)</f>
        <v>0.32996040475142985</v>
      </c>
      <c r="D60" s="15">
        <v>4531</v>
      </c>
      <c r="E60" s="14">
        <v>14.25798707</v>
      </c>
      <c r="F60" s="16">
        <v>0.84117763999999995</v>
      </c>
      <c r="G60" s="14">
        <v>59.737658600000003</v>
      </c>
      <c r="H60" s="16">
        <v>1.59097512</v>
      </c>
      <c r="I60" s="14">
        <v>0</v>
      </c>
      <c r="J60" s="16">
        <v>0</v>
      </c>
      <c r="K60" s="14" t="s">
        <v>582</v>
      </c>
      <c r="L60" s="16" t="s">
        <v>582</v>
      </c>
      <c r="M60" s="14">
        <v>0</v>
      </c>
      <c r="N60" s="16">
        <v>0</v>
      </c>
      <c r="O60" s="14">
        <v>0.22661218999999999</v>
      </c>
      <c r="P60" s="16">
        <v>7.4635190000000004E-2</v>
      </c>
      <c r="Q60" s="14">
        <v>25.777742140000001</v>
      </c>
      <c r="R60" s="16">
        <v>1.56447771</v>
      </c>
    </row>
    <row r="61" spans="1:18" x14ac:dyDescent="0.25">
      <c r="A61" s="11" t="s">
        <v>531</v>
      </c>
      <c r="B61" s="13">
        <v>6525</v>
      </c>
      <c r="C61" s="14">
        <f>(135/B61*100)</f>
        <v>2.0689655172413794</v>
      </c>
      <c r="D61" s="15">
        <v>6390</v>
      </c>
      <c r="E61" s="14">
        <v>28.332909359999999</v>
      </c>
      <c r="F61" s="16">
        <v>1.09279405</v>
      </c>
      <c r="G61" s="14">
        <v>53.558001419999997</v>
      </c>
      <c r="H61" s="16">
        <v>0.97881916000000002</v>
      </c>
      <c r="I61" s="14">
        <v>0</v>
      </c>
      <c r="J61" s="16">
        <v>0</v>
      </c>
      <c r="K61" s="14" t="s">
        <v>582</v>
      </c>
      <c r="L61" s="16" t="s">
        <v>582</v>
      </c>
      <c r="M61" s="14">
        <v>0</v>
      </c>
      <c r="N61" s="16">
        <v>0</v>
      </c>
      <c r="O61" s="14">
        <v>0</v>
      </c>
      <c r="P61" s="16">
        <v>0</v>
      </c>
      <c r="Q61" s="14">
        <v>18.109089220000001</v>
      </c>
      <c r="R61" s="16">
        <v>0.87097701999999999</v>
      </c>
    </row>
    <row r="62" spans="1:18" x14ac:dyDescent="0.25">
      <c r="A62" s="11" t="s">
        <v>532</v>
      </c>
      <c r="B62" s="13">
        <v>4476</v>
      </c>
      <c r="C62" s="14">
        <f>(3/B62*100)</f>
        <v>6.7024128686327081E-2</v>
      </c>
      <c r="D62" s="15">
        <v>4473</v>
      </c>
      <c r="E62" s="14">
        <v>12.744279349999999</v>
      </c>
      <c r="F62" s="16">
        <v>0.42566308000000003</v>
      </c>
      <c r="G62" s="14">
        <v>83.684211500000004</v>
      </c>
      <c r="H62" s="16">
        <v>0.48212635999999998</v>
      </c>
      <c r="I62" s="14">
        <v>0</v>
      </c>
      <c r="J62" s="16">
        <v>0</v>
      </c>
      <c r="K62" s="14" t="s">
        <v>582</v>
      </c>
      <c r="L62" s="16" t="s">
        <v>582</v>
      </c>
      <c r="M62" s="14">
        <v>0</v>
      </c>
      <c r="N62" s="16">
        <v>0</v>
      </c>
      <c r="O62" s="14">
        <v>0</v>
      </c>
      <c r="P62" s="16">
        <v>0</v>
      </c>
      <c r="Q62" s="14">
        <v>3.5715091499999998</v>
      </c>
      <c r="R62" s="16">
        <v>0.30340667999999998</v>
      </c>
    </row>
    <row r="63" spans="1:18" x14ac:dyDescent="0.25">
      <c r="A63" s="11" t="s">
        <v>533</v>
      </c>
      <c r="B63" s="13">
        <v>5324</v>
      </c>
      <c r="C63" s="14">
        <f>(13/B63*100)</f>
        <v>0.24417731029301279</v>
      </c>
      <c r="D63" s="15">
        <v>5311</v>
      </c>
      <c r="E63" s="14">
        <v>24.379287739999999</v>
      </c>
      <c r="F63" s="16">
        <v>0.63991038</v>
      </c>
      <c r="G63" s="14">
        <v>48.939043099999999</v>
      </c>
      <c r="H63" s="16">
        <v>0.79074785999999997</v>
      </c>
      <c r="I63" s="14">
        <v>0</v>
      </c>
      <c r="J63" s="16">
        <v>0</v>
      </c>
      <c r="K63" s="14" t="s">
        <v>582</v>
      </c>
      <c r="L63" s="16" t="s">
        <v>582</v>
      </c>
      <c r="M63" s="14">
        <v>0</v>
      </c>
      <c r="N63" s="16">
        <v>0</v>
      </c>
      <c r="O63" s="14">
        <v>0.31403060999999999</v>
      </c>
      <c r="P63" s="16">
        <v>9.3062489999999998E-2</v>
      </c>
      <c r="Q63" s="14">
        <v>26.367638549999999</v>
      </c>
      <c r="R63" s="16">
        <v>0.60082071000000004</v>
      </c>
    </row>
    <row r="64" spans="1:18" x14ac:dyDescent="0.25">
      <c r="A64" s="11" t="s">
        <v>534</v>
      </c>
      <c r="B64" s="13">
        <v>3634</v>
      </c>
      <c r="C64" s="14">
        <f>(3/B64*100)</f>
        <v>8.2553659878921298E-2</v>
      </c>
      <c r="D64" s="15">
        <v>3631</v>
      </c>
      <c r="E64" s="14">
        <v>19.91658211</v>
      </c>
      <c r="F64" s="16">
        <v>0.67516810999999999</v>
      </c>
      <c r="G64" s="14">
        <v>65.491497589999994</v>
      </c>
      <c r="H64" s="16">
        <v>0.78418001999999998</v>
      </c>
      <c r="I64" s="14">
        <v>0</v>
      </c>
      <c r="J64" s="16">
        <v>0</v>
      </c>
      <c r="K64" s="14" t="s">
        <v>582</v>
      </c>
      <c r="L64" s="16" t="s">
        <v>582</v>
      </c>
      <c r="M64" s="14">
        <v>2.6513749999999999E-2</v>
      </c>
      <c r="N64" s="16">
        <v>2.6523439999999999E-2</v>
      </c>
      <c r="O64" s="14">
        <v>0.20947310999999999</v>
      </c>
      <c r="P64" s="16">
        <v>7.3946600000000001E-2</v>
      </c>
      <c r="Q64" s="14">
        <v>14.355933439999999</v>
      </c>
      <c r="R64" s="16">
        <v>0.59586351999999998</v>
      </c>
    </row>
    <row r="65" spans="1:18" x14ac:dyDescent="0.25">
      <c r="A65" s="11" t="s">
        <v>535</v>
      </c>
      <c r="B65" s="13">
        <v>5325</v>
      </c>
      <c r="C65" s="14">
        <f>(14/B65*100)</f>
        <v>0.26291079812206569</v>
      </c>
      <c r="D65" s="15">
        <v>5311</v>
      </c>
      <c r="E65" s="14">
        <v>15.06016269</v>
      </c>
      <c r="F65" s="16">
        <v>0.74045227999999996</v>
      </c>
      <c r="G65" s="14">
        <v>63.731526270000003</v>
      </c>
      <c r="H65" s="16">
        <v>0.92664835000000001</v>
      </c>
      <c r="I65" s="14">
        <v>0</v>
      </c>
      <c r="J65" s="16">
        <v>0</v>
      </c>
      <c r="K65" s="14" t="s">
        <v>582</v>
      </c>
      <c r="L65" s="16" t="s">
        <v>582</v>
      </c>
      <c r="M65" s="14">
        <v>0.16404300999999999</v>
      </c>
      <c r="N65" s="16">
        <v>5.487993E-2</v>
      </c>
      <c r="O65" s="14">
        <v>1.9271110000000001E-2</v>
      </c>
      <c r="P65" s="16">
        <v>1.860063E-2</v>
      </c>
      <c r="Q65" s="14">
        <v>21.024996909999999</v>
      </c>
      <c r="R65" s="16">
        <v>0.78393880000000005</v>
      </c>
    </row>
    <row r="66" spans="1:18" x14ac:dyDescent="0.25">
      <c r="A66" s="11" t="s">
        <v>536</v>
      </c>
      <c r="B66" s="13">
        <v>5665</v>
      </c>
      <c r="C66" s="14">
        <f>(74/B66*100)</f>
        <v>1.3062665489849956</v>
      </c>
      <c r="D66" s="15">
        <v>5591</v>
      </c>
      <c r="E66" s="14">
        <v>28.530196180000001</v>
      </c>
      <c r="F66" s="16">
        <v>0.58674702000000001</v>
      </c>
      <c r="G66" s="14">
        <v>53.558371100000002</v>
      </c>
      <c r="H66" s="16">
        <v>0.64362087999999995</v>
      </c>
      <c r="I66" s="14">
        <v>0</v>
      </c>
      <c r="J66" s="16">
        <v>0</v>
      </c>
      <c r="K66" s="14" t="s">
        <v>582</v>
      </c>
      <c r="L66" s="16" t="s">
        <v>582</v>
      </c>
      <c r="M66" s="14">
        <v>0</v>
      </c>
      <c r="N66" s="16">
        <v>0</v>
      </c>
      <c r="O66" s="14">
        <v>0</v>
      </c>
      <c r="P66" s="16">
        <v>0</v>
      </c>
      <c r="Q66" s="14">
        <v>17.911432730000001</v>
      </c>
      <c r="R66" s="16">
        <v>0.47349335999999997</v>
      </c>
    </row>
    <row r="67" spans="1:18" x14ac:dyDescent="0.25">
      <c r="A67" s="11" t="s">
        <v>537</v>
      </c>
      <c r="B67" s="13">
        <v>6971</v>
      </c>
      <c r="C67" s="14">
        <f>(21/B67*100)</f>
        <v>0.30124802754267677</v>
      </c>
      <c r="D67" s="15">
        <v>6950</v>
      </c>
      <c r="E67" s="14">
        <v>22.41338593</v>
      </c>
      <c r="F67" s="16">
        <v>0.81951083999999996</v>
      </c>
      <c r="G67" s="14">
        <v>67.060102929999999</v>
      </c>
      <c r="H67" s="16">
        <v>0.95621491000000003</v>
      </c>
      <c r="I67" s="14">
        <v>0</v>
      </c>
      <c r="J67" s="16">
        <v>0</v>
      </c>
      <c r="K67" s="14" t="s">
        <v>582</v>
      </c>
      <c r="L67" s="16" t="s">
        <v>582</v>
      </c>
      <c r="M67" s="14">
        <v>0</v>
      </c>
      <c r="N67" s="16">
        <v>0</v>
      </c>
      <c r="O67" s="14">
        <v>0</v>
      </c>
      <c r="P67" s="16">
        <v>0</v>
      </c>
      <c r="Q67" s="14">
        <v>10.526511129999999</v>
      </c>
      <c r="R67" s="16">
        <v>0.50369819000000005</v>
      </c>
    </row>
    <row r="68" spans="1:18" x14ac:dyDescent="0.25">
      <c r="A68" s="11" t="s">
        <v>538</v>
      </c>
      <c r="B68" s="13">
        <v>12083</v>
      </c>
      <c r="C68" s="14">
        <f>(26/B68*100)</f>
        <v>0.21517834974757924</v>
      </c>
      <c r="D68" s="15">
        <v>12057</v>
      </c>
      <c r="E68" s="14">
        <v>48.036524200000002</v>
      </c>
      <c r="F68" s="16">
        <v>0.35988650999999999</v>
      </c>
      <c r="G68" s="14">
        <v>34.108568609999999</v>
      </c>
      <c r="H68" s="16">
        <v>0.38170973000000002</v>
      </c>
      <c r="I68" s="14">
        <v>0</v>
      </c>
      <c r="J68" s="16">
        <v>0</v>
      </c>
      <c r="K68" s="14" t="s">
        <v>582</v>
      </c>
      <c r="L68" s="16" t="s">
        <v>582</v>
      </c>
      <c r="M68" s="14">
        <v>0</v>
      </c>
      <c r="N68" s="16">
        <v>0</v>
      </c>
      <c r="O68" s="14">
        <v>0</v>
      </c>
      <c r="P68" s="16">
        <v>0</v>
      </c>
      <c r="Q68" s="14">
        <v>17.854907189999999</v>
      </c>
      <c r="R68" s="16">
        <v>0.33830320000000003</v>
      </c>
    </row>
    <row r="69" spans="1:18" x14ac:dyDescent="0.25">
      <c r="A69" s="11" t="s">
        <v>539</v>
      </c>
      <c r="B69" s="13">
        <v>4876</v>
      </c>
      <c r="C69" s="14">
        <f>(0/B69*100)</f>
        <v>0</v>
      </c>
      <c r="D69" s="15">
        <v>4876</v>
      </c>
      <c r="E69" s="14">
        <v>19.361863169999999</v>
      </c>
      <c r="F69" s="16">
        <v>1.3371164799999999</v>
      </c>
      <c r="G69" s="14">
        <v>73.388260799999998</v>
      </c>
      <c r="H69" s="16">
        <v>1.4802790100000001</v>
      </c>
      <c r="I69" s="14">
        <v>0</v>
      </c>
      <c r="J69" s="16">
        <v>0</v>
      </c>
      <c r="K69" s="14" t="s">
        <v>582</v>
      </c>
      <c r="L69" s="16" t="s">
        <v>582</v>
      </c>
      <c r="M69" s="14">
        <v>0</v>
      </c>
      <c r="N69" s="16">
        <v>0</v>
      </c>
      <c r="O69" s="14">
        <v>0</v>
      </c>
      <c r="P69" s="16">
        <v>0</v>
      </c>
      <c r="Q69" s="14">
        <v>7.2498760400000002</v>
      </c>
      <c r="R69" s="16">
        <v>0.81317720999999998</v>
      </c>
    </row>
    <row r="70" spans="1:18" x14ac:dyDescent="0.25">
      <c r="A70" s="11" t="s">
        <v>540</v>
      </c>
      <c r="B70" s="13">
        <v>6036</v>
      </c>
      <c r="C70" s="14">
        <f>(223/B70*100)</f>
        <v>3.6944996686547382</v>
      </c>
      <c r="D70" s="15">
        <v>5813</v>
      </c>
      <c r="E70" s="14">
        <v>38.486429399999999</v>
      </c>
      <c r="F70" s="16">
        <v>1.30600297</v>
      </c>
      <c r="G70" s="14">
        <v>43.727019089999999</v>
      </c>
      <c r="H70" s="16">
        <v>1.03286071</v>
      </c>
      <c r="I70" s="14">
        <v>0</v>
      </c>
      <c r="J70" s="16">
        <v>0</v>
      </c>
      <c r="K70" s="14" t="s">
        <v>582</v>
      </c>
      <c r="L70" s="16" t="s">
        <v>582</v>
      </c>
      <c r="M70" s="14">
        <v>0</v>
      </c>
      <c r="N70" s="16">
        <v>0</v>
      </c>
      <c r="O70" s="14">
        <v>0</v>
      </c>
      <c r="P70" s="16">
        <v>0</v>
      </c>
      <c r="Q70" s="14">
        <v>17.786551509999999</v>
      </c>
      <c r="R70" s="16">
        <v>1.02597812</v>
      </c>
    </row>
    <row r="71" spans="1:18" x14ac:dyDescent="0.25">
      <c r="A71" s="11" t="s">
        <v>541</v>
      </c>
      <c r="B71" s="13">
        <v>6115</v>
      </c>
      <c r="C71" s="14">
        <f>(17/B71*100)</f>
        <v>0.27800490596892891</v>
      </c>
      <c r="D71" s="15">
        <v>6098</v>
      </c>
      <c r="E71" s="14">
        <v>29.999033610000001</v>
      </c>
      <c r="F71" s="16">
        <v>0.61903317000000002</v>
      </c>
      <c r="G71" s="14">
        <v>60.448231319999998</v>
      </c>
      <c r="H71" s="16">
        <v>0.67365980999999997</v>
      </c>
      <c r="I71" s="14">
        <v>0</v>
      </c>
      <c r="J71" s="16">
        <v>0</v>
      </c>
      <c r="K71" s="14" t="s">
        <v>582</v>
      </c>
      <c r="L71" s="16" t="s">
        <v>582</v>
      </c>
      <c r="M71" s="14">
        <v>0</v>
      </c>
      <c r="N71" s="16">
        <v>0</v>
      </c>
      <c r="O71" s="14">
        <v>0</v>
      </c>
      <c r="P71" s="16">
        <v>0</v>
      </c>
      <c r="Q71" s="14">
        <v>9.5527350700000007</v>
      </c>
      <c r="R71" s="16">
        <v>0.39795293999999998</v>
      </c>
    </row>
    <row r="72" spans="1:18" x14ac:dyDescent="0.25">
      <c r="A72" s="11" t="s">
        <v>542</v>
      </c>
      <c r="B72" s="13">
        <v>7708</v>
      </c>
      <c r="C72" s="14">
        <f>(5/B72*100)</f>
        <v>6.4867669953295279E-2</v>
      </c>
      <c r="D72" s="15">
        <v>7703</v>
      </c>
      <c r="E72" s="14">
        <v>17.85147847</v>
      </c>
      <c r="F72" s="16">
        <v>0.80479210999999995</v>
      </c>
      <c r="G72" s="14">
        <v>79.039136279999994</v>
      </c>
      <c r="H72" s="16">
        <v>0.82536712000000001</v>
      </c>
      <c r="I72" s="14">
        <v>0</v>
      </c>
      <c r="J72" s="16">
        <v>0</v>
      </c>
      <c r="K72" s="14" t="s">
        <v>582</v>
      </c>
      <c r="L72" s="16" t="s">
        <v>582</v>
      </c>
      <c r="M72" s="14">
        <v>0</v>
      </c>
      <c r="N72" s="16">
        <v>0</v>
      </c>
      <c r="O72" s="14">
        <v>0</v>
      </c>
      <c r="P72" s="16">
        <v>0</v>
      </c>
      <c r="Q72" s="14">
        <v>3.1093852499999999</v>
      </c>
      <c r="R72" s="16">
        <v>0.23087167</v>
      </c>
    </row>
    <row r="73" spans="1:18" x14ac:dyDescent="0.25">
      <c r="A73" s="11" t="s">
        <v>543</v>
      </c>
      <c r="B73" s="13">
        <v>8249</v>
      </c>
      <c r="C73" s="14">
        <f>(143/B73*100)</f>
        <v>1.7335434598133106</v>
      </c>
      <c r="D73" s="15">
        <v>8106</v>
      </c>
      <c r="E73" s="14">
        <v>13.692198489999999</v>
      </c>
      <c r="F73" s="16">
        <v>0.92283398000000005</v>
      </c>
      <c r="G73" s="14">
        <v>76.710948479999999</v>
      </c>
      <c r="H73" s="16">
        <v>1.0692563900000001</v>
      </c>
      <c r="I73" s="14">
        <v>0</v>
      </c>
      <c r="J73" s="16">
        <v>0</v>
      </c>
      <c r="K73" s="14" t="s">
        <v>582</v>
      </c>
      <c r="L73" s="16" t="s">
        <v>582</v>
      </c>
      <c r="M73" s="14">
        <v>0</v>
      </c>
      <c r="N73" s="16">
        <v>0</v>
      </c>
      <c r="O73" s="14">
        <v>0</v>
      </c>
      <c r="P73" s="16">
        <v>0</v>
      </c>
      <c r="Q73" s="14">
        <v>9.5968530300000001</v>
      </c>
      <c r="R73" s="16">
        <v>0.46102768</v>
      </c>
    </row>
    <row r="74" spans="1:18" x14ac:dyDescent="0.25">
      <c r="A74" s="11" t="s">
        <v>544</v>
      </c>
      <c r="B74" s="13">
        <v>4692</v>
      </c>
      <c r="C74" s="14">
        <f>(82/B74*100)</f>
        <v>1.7476555839727195</v>
      </c>
      <c r="D74" s="15">
        <v>4610</v>
      </c>
      <c r="E74" s="14">
        <v>14.03556466</v>
      </c>
      <c r="F74" s="16">
        <v>0.54355156999999998</v>
      </c>
      <c r="G74" s="14">
        <v>59.802213879999996</v>
      </c>
      <c r="H74" s="16">
        <v>0.73277930000000002</v>
      </c>
      <c r="I74" s="14">
        <v>0</v>
      </c>
      <c r="J74" s="16">
        <v>0</v>
      </c>
      <c r="K74" s="14" t="s">
        <v>582</v>
      </c>
      <c r="L74" s="16" t="s">
        <v>582</v>
      </c>
      <c r="M74" s="14">
        <v>2.6328569999999999E-2</v>
      </c>
      <c r="N74" s="16">
        <v>2.6238600000000001E-2</v>
      </c>
      <c r="O74" s="14">
        <v>7.046753E-2</v>
      </c>
      <c r="P74" s="16">
        <v>3.7438880000000001E-2</v>
      </c>
      <c r="Q74" s="14">
        <v>26.065425359999999</v>
      </c>
      <c r="R74" s="16">
        <v>0.65857363000000002</v>
      </c>
    </row>
    <row r="75" spans="1:18" x14ac:dyDescent="0.25">
      <c r="A75" s="11" t="s">
        <v>545</v>
      </c>
      <c r="B75" s="13">
        <v>5375</v>
      </c>
      <c r="C75" s="14">
        <f>(196/B75*100)</f>
        <v>3.6465116279069765</v>
      </c>
      <c r="D75" s="15">
        <v>5179</v>
      </c>
      <c r="E75" s="14">
        <v>15.59933313</v>
      </c>
      <c r="F75" s="16">
        <v>0.73304362999999995</v>
      </c>
      <c r="G75" s="14">
        <v>67.879416250000006</v>
      </c>
      <c r="H75" s="16">
        <v>0.86727012999999997</v>
      </c>
      <c r="I75" s="14">
        <v>0</v>
      </c>
      <c r="J75" s="16">
        <v>0</v>
      </c>
      <c r="K75" s="14" t="s">
        <v>582</v>
      </c>
      <c r="L75" s="16" t="s">
        <v>582</v>
      </c>
      <c r="M75" s="14">
        <v>0</v>
      </c>
      <c r="N75" s="16">
        <v>0</v>
      </c>
      <c r="O75" s="14">
        <v>0</v>
      </c>
      <c r="P75" s="16">
        <v>0</v>
      </c>
      <c r="Q75" s="14">
        <v>16.52125062</v>
      </c>
      <c r="R75" s="16">
        <v>0.60824369</v>
      </c>
    </row>
    <row r="76" spans="1:18" x14ac:dyDescent="0.25">
      <c r="A76" s="11" t="s">
        <v>546</v>
      </c>
      <c r="B76" s="13">
        <v>14167</v>
      </c>
      <c r="C76" s="14">
        <f>(227/B76*100)</f>
        <v>1.6023152396414202</v>
      </c>
      <c r="D76" s="15">
        <v>13940</v>
      </c>
      <c r="E76" s="14">
        <v>47.359515729999998</v>
      </c>
      <c r="F76" s="16">
        <v>0.84304997999999998</v>
      </c>
      <c r="G76" s="14">
        <v>36.901179280000001</v>
      </c>
      <c r="H76" s="16">
        <v>0.73117768000000005</v>
      </c>
      <c r="I76" s="14">
        <v>0</v>
      </c>
      <c r="J76" s="16">
        <v>0</v>
      </c>
      <c r="K76" s="14" t="s">
        <v>582</v>
      </c>
      <c r="L76" s="16" t="s">
        <v>582</v>
      </c>
      <c r="M76" s="14">
        <v>0</v>
      </c>
      <c r="N76" s="16">
        <v>0</v>
      </c>
      <c r="O76" s="14">
        <v>0</v>
      </c>
      <c r="P76" s="16">
        <v>0</v>
      </c>
      <c r="Q76" s="14">
        <v>15.739304990000001</v>
      </c>
      <c r="R76" s="16">
        <v>0.47532720000000001</v>
      </c>
    </row>
    <row r="77" spans="1:18" x14ac:dyDescent="0.25">
      <c r="A77" s="11" t="s">
        <v>547</v>
      </c>
      <c r="B77" s="13">
        <v>6062</v>
      </c>
      <c r="C77" s="14">
        <f>(82/B77*100)</f>
        <v>1.3526888815572418</v>
      </c>
      <c r="D77" s="15">
        <v>5980</v>
      </c>
      <c r="E77" s="14">
        <v>9.1339591999999996</v>
      </c>
      <c r="F77" s="16">
        <v>0.64476376000000002</v>
      </c>
      <c r="G77" s="14">
        <v>61.766540509999999</v>
      </c>
      <c r="H77" s="16">
        <v>0.99423660000000003</v>
      </c>
      <c r="I77" s="14">
        <v>0</v>
      </c>
      <c r="J77" s="16">
        <v>0</v>
      </c>
      <c r="K77" s="14" t="s">
        <v>582</v>
      </c>
      <c r="L77" s="16" t="s">
        <v>582</v>
      </c>
      <c r="M77" s="14">
        <v>0</v>
      </c>
      <c r="N77" s="16">
        <v>0</v>
      </c>
      <c r="O77" s="14">
        <v>0</v>
      </c>
      <c r="P77" s="16">
        <v>0</v>
      </c>
      <c r="Q77" s="14">
        <v>29.099500290000002</v>
      </c>
      <c r="R77" s="16">
        <v>0.91400026999999995</v>
      </c>
    </row>
    <row r="78" spans="1:18" x14ac:dyDescent="0.25">
      <c r="A78" s="11" t="s">
        <v>548</v>
      </c>
      <c r="B78" s="13">
        <v>5826</v>
      </c>
      <c r="C78" s="14">
        <f>(0/B78*100)</f>
        <v>0</v>
      </c>
      <c r="D78" s="15">
        <v>5826</v>
      </c>
      <c r="E78" s="14">
        <v>5.0664308800000004</v>
      </c>
      <c r="F78" s="16">
        <v>0.55419335999999997</v>
      </c>
      <c r="G78" s="14">
        <v>90.62243239</v>
      </c>
      <c r="H78" s="16">
        <v>0.68609481999999999</v>
      </c>
      <c r="I78" s="14">
        <v>0</v>
      </c>
      <c r="J78" s="16">
        <v>0</v>
      </c>
      <c r="K78" s="14" t="s">
        <v>582</v>
      </c>
      <c r="L78" s="16" t="s">
        <v>582</v>
      </c>
      <c r="M78" s="14">
        <v>0</v>
      </c>
      <c r="N78" s="16">
        <v>0</v>
      </c>
      <c r="O78" s="14">
        <v>2.950142E-2</v>
      </c>
      <c r="P78" s="16">
        <v>2.1144610000000001E-2</v>
      </c>
      <c r="Q78" s="14">
        <v>4.2816353200000004</v>
      </c>
      <c r="R78" s="16">
        <v>0.51270154000000001</v>
      </c>
    </row>
    <row r="79" spans="1:18" ht="24.95" customHeight="1" x14ac:dyDescent="0.25">
      <c r="A79" s="11" t="s">
        <v>549</v>
      </c>
      <c r="B79" s="13">
        <v>1657</v>
      </c>
      <c r="C79" s="14">
        <f>(41/B79*100)</f>
        <v>2.4743512371756187</v>
      </c>
      <c r="D79" s="15">
        <v>1616</v>
      </c>
      <c r="E79" s="14">
        <v>33.383457659999998</v>
      </c>
      <c r="F79" s="16">
        <v>3.2116352400000001</v>
      </c>
      <c r="G79" s="14">
        <v>52.138769859999996</v>
      </c>
      <c r="H79" s="16">
        <v>2.6389054299999999</v>
      </c>
      <c r="I79" s="14">
        <v>0</v>
      </c>
      <c r="J79" s="16">
        <v>0</v>
      </c>
      <c r="K79" s="14" t="s">
        <v>582</v>
      </c>
      <c r="L79" s="16" t="s">
        <v>582</v>
      </c>
      <c r="M79" s="14">
        <v>0</v>
      </c>
      <c r="N79" s="16">
        <v>0</v>
      </c>
      <c r="O79" s="14">
        <v>0</v>
      </c>
      <c r="P79" s="16">
        <v>0</v>
      </c>
      <c r="Q79" s="14">
        <v>14.47777248</v>
      </c>
      <c r="R79" s="16">
        <v>1.63538579</v>
      </c>
    </row>
    <row r="80" spans="1:18" x14ac:dyDescent="0.25">
      <c r="A80" s="11" t="s">
        <v>550</v>
      </c>
      <c r="B80" s="13">
        <v>7841</v>
      </c>
      <c r="C80" s="14">
        <f>(0/B80*100)</f>
        <v>0</v>
      </c>
      <c r="D80" s="15">
        <v>7841</v>
      </c>
      <c r="E80" s="14">
        <v>30.946036029999998</v>
      </c>
      <c r="F80" s="16">
        <v>1.0272043799999999</v>
      </c>
      <c r="G80" s="14">
        <v>65.980413249999998</v>
      </c>
      <c r="H80" s="16">
        <v>1.2137281200000001</v>
      </c>
      <c r="I80" s="14">
        <v>0</v>
      </c>
      <c r="J80" s="16">
        <v>0</v>
      </c>
      <c r="K80" s="14" t="s">
        <v>582</v>
      </c>
      <c r="L80" s="16" t="s">
        <v>582</v>
      </c>
      <c r="M80" s="14">
        <v>0</v>
      </c>
      <c r="N80" s="16">
        <v>0</v>
      </c>
      <c r="O80" s="14">
        <v>0</v>
      </c>
      <c r="P80" s="16">
        <v>0</v>
      </c>
      <c r="Q80" s="14">
        <v>3.0735507100000001</v>
      </c>
      <c r="R80" s="16">
        <v>0.59617293000000005</v>
      </c>
    </row>
    <row r="81" spans="1:18" x14ac:dyDescent="0.25">
      <c r="A81" s="19" t="s">
        <v>551</v>
      </c>
      <c r="B81" s="13">
        <v>8861</v>
      </c>
      <c r="C81" s="14">
        <f>(76/B81*100)</f>
        <v>0.85769100552984989</v>
      </c>
      <c r="D81" s="15">
        <v>8785</v>
      </c>
      <c r="E81" s="14">
        <v>9.4382231399999998</v>
      </c>
      <c r="F81" s="16">
        <v>0.68295684000000001</v>
      </c>
      <c r="G81" s="14">
        <v>80.62509034</v>
      </c>
      <c r="H81" s="16">
        <v>0.88905544999999997</v>
      </c>
      <c r="I81" s="14">
        <v>0</v>
      </c>
      <c r="J81" s="16">
        <v>0</v>
      </c>
      <c r="K81" s="14" t="s">
        <v>582</v>
      </c>
      <c r="L81" s="16" t="s">
        <v>582</v>
      </c>
      <c r="M81" s="14">
        <v>0</v>
      </c>
      <c r="N81" s="16">
        <v>0</v>
      </c>
      <c r="O81" s="14">
        <v>0</v>
      </c>
      <c r="P81" s="16">
        <v>0</v>
      </c>
      <c r="Q81" s="14">
        <v>9.9366865200000003</v>
      </c>
      <c r="R81" s="16">
        <v>0.55179486</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602</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12.23810945</v>
      </c>
      <c r="F7" s="16">
        <v>0.28667288000000002</v>
      </c>
      <c r="G7" s="14">
        <v>64.795690190000002</v>
      </c>
      <c r="H7" s="16">
        <v>0.45859796000000003</v>
      </c>
      <c r="I7" s="14">
        <v>0</v>
      </c>
      <c r="J7" s="16">
        <v>0</v>
      </c>
      <c r="K7" s="14" t="s">
        <v>582</v>
      </c>
      <c r="L7" s="16" t="s">
        <v>582</v>
      </c>
      <c r="M7" s="14">
        <v>0</v>
      </c>
      <c r="N7" s="16">
        <v>0</v>
      </c>
      <c r="O7" s="14">
        <v>0</v>
      </c>
      <c r="P7" s="16">
        <v>0</v>
      </c>
      <c r="Q7" s="14">
        <v>22.966200359999998</v>
      </c>
      <c r="R7" s="16">
        <v>0.49781002000000002</v>
      </c>
    </row>
    <row r="8" spans="1:18" x14ac:dyDescent="0.25">
      <c r="A8" s="11" t="s">
        <v>478</v>
      </c>
      <c r="B8" s="13">
        <v>7007</v>
      </c>
      <c r="C8" s="14">
        <f>(20/B8*100)</f>
        <v>0.28542885685742825</v>
      </c>
      <c r="D8" s="15">
        <v>6987</v>
      </c>
      <c r="E8" s="14">
        <v>25.737245699999999</v>
      </c>
      <c r="F8" s="16">
        <v>0.58530464999999998</v>
      </c>
      <c r="G8" s="14">
        <v>58.159611519999999</v>
      </c>
      <c r="H8" s="16">
        <v>0.66338125000000003</v>
      </c>
      <c r="I8" s="14">
        <v>0</v>
      </c>
      <c r="J8" s="16">
        <v>0</v>
      </c>
      <c r="K8" s="14" t="s">
        <v>582</v>
      </c>
      <c r="L8" s="16" t="s">
        <v>582</v>
      </c>
      <c r="M8" s="14">
        <v>0</v>
      </c>
      <c r="N8" s="16">
        <v>0</v>
      </c>
      <c r="O8" s="14">
        <v>0</v>
      </c>
      <c r="P8" s="16">
        <v>0</v>
      </c>
      <c r="Q8" s="14">
        <v>16.10314279</v>
      </c>
      <c r="R8" s="16">
        <v>0.61506419999999995</v>
      </c>
    </row>
    <row r="9" spans="1:18" x14ac:dyDescent="0.25">
      <c r="A9" s="11" t="s">
        <v>479</v>
      </c>
      <c r="B9" s="13">
        <v>9651</v>
      </c>
      <c r="C9" s="14">
        <f>(77/B9*100)</f>
        <v>0.79784478292404937</v>
      </c>
      <c r="D9" s="15">
        <v>9574</v>
      </c>
      <c r="E9" s="14">
        <v>25.272635340000001</v>
      </c>
      <c r="F9" s="16">
        <v>0.58358456000000003</v>
      </c>
      <c r="G9" s="14">
        <v>53.153799769999999</v>
      </c>
      <c r="H9" s="16">
        <v>0.62727454000000005</v>
      </c>
      <c r="I9" s="14">
        <v>0</v>
      </c>
      <c r="J9" s="16">
        <v>0</v>
      </c>
      <c r="K9" s="14" t="s">
        <v>582</v>
      </c>
      <c r="L9" s="16" t="s">
        <v>582</v>
      </c>
      <c r="M9" s="14">
        <v>0</v>
      </c>
      <c r="N9" s="16">
        <v>0</v>
      </c>
      <c r="O9" s="14">
        <v>0</v>
      </c>
      <c r="P9" s="16">
        <v>0</v>
      </c>
      <c r="Q9" s="14">
        <v>21.57356489</v>
      </c>
      <c r="R9" s="16">
        <v>0.64966018999999997</v>
      </c>
    </row>
    <row r="10" spans="1:18" x14ac:dyDescent="0.25">
      <c r="A10" s="11" t="s">
        <v>480</v>
      </c>
      <c r="B10" s="13">
        <v>20058</v>
      </c>
      <c r="C10" s="14">
        <f>(521/B10*100)</f>
        <v>2.5974673447003687</v>
      </c>
      <c r="D10" s="15">
        <v>19537</v>
      </c>
      <c r="E10" s="14">
        <v>39.842059999999996</v>
      </c>
      <c r="F10" s="16">
        <v>0.61514446</v>
      </c>
      <c r="G10" s="14">
        <v>42.537404330000001</v>
      </c>
      <c r="H10" s="16">
        <v>0.53439272000000004</v>
      </c>
      <c r="I10" s="14">
        <v>0</v>
      </c>
      <c r="J10" s="16">
        <v>0</v>
      </c>
      <c r="K10" s="14" t="s">
        <v>582</v>
      </c>
      <c r="L10" s="16" t="s">
        <v>582</v>
      </c>
      <c r="M10" s="14">
        <v>0</v>
      </c>
      <c r="N10" s="16">
        <v>0</v>
      </c>
      <c r="O10" s="14">
        <v>0</v>
      </c>
      <c r="P10" s="16">
        <v>0</v>
      </c>
      <c r="Q10" s="14">
        <v>17.620535669999999</v>
      </c>
      <c r="R10" s="16">
        <v>0.39814623999999998</v>
      </c>
    </row>
    <row r="11" spans="1:18" x14ac:dyDescent="0.25">
      <c r="A11" s="11" t="s">
        <v>481</v>
      </c>
      <c r="B11" s="13">
        <v>7053</v>
      </c>
      <c r="C11" s="14">
        <f>(45/B11*100)</f>
        <v>0.6380263717566993</v>
      </c>
      <c r="D11" s="15">
        <v>7008</v>
      </c>
      <c r="E11" s="14">
        <v>14.936205169999999</v>
      </c>
      <c r="F11" s="16">
        <v>0.67712671999999996</v>
      </c>
      <c r="G11" s="14">
        <v>64.235366209999995</v>
      </c>
      <c r="H11" s="16">
        <v>0.91462918000000004</v>
      </c>
      <c r="I11" s="14">
        <v>0</v>
      </c>
      <c r="J11" s="16">
        <v>0</v>
      </c>
      <c r="K11" s="14" t="s">
        <v>582</v>
      </c>
      <c r="L11" s="16" t="s">
        <v>582</v>
      </c>
      <c r="M11" s="14">
        <v>0</v>
      </c>
      <c r="N11" s="16">
        <v>0</v>
      </c>
      <c r="O11" s="14">
        <v>0</v>
      </c>
      <c r="P11" s="16">
        <v>0</v>
      </c>
      <c r="Q11" s="14">
        <v>20.82842862</v>
      </c>
      <c r="R11" s="16">
        <v>0.80303002000000001</v>
      </c>
    </row>
    <row r="12" spans="1:18" x14ac:dyDescent="0.25">
      <c r="A12" s="11" t="s">
        <v>482</v>
      </c>
      <c r="B12" s="13">
        <v>6894</v>
      </c>
      <c r="C12" s="14">
        <f>(55/B12*100)</f>
        <v>0.79779518421816076</v>
      </c>
      <c r="D12" s="15">
        <v>6839</v>
      </c>
      <c r="E12" s="14">
        <v>7.8035261599999997</v>
      </c>
      <c r="F12" s="16">
        <v>0.36066041999999998</v>
      </c>
      <c r="G12" s="14">
        <v>68.904639160000002</v>
      </c>
      <c r="H12" s="16">
        <v>0.83480323999999995</v>
      </c>
      <c r="I12" s="14">
        <v>0</v>
      </c>
      <c r="J12" s="16">
        <v>0</v>
      </c>
      <c r="K12" s="14" t="s">
        <v>582</v>
      </c>
      <c r="L12" s="16" t="s">
        <v>582</v>
      </c>
      <c r="M12" s="14">
        <v>0</v>
      </c>
      <c r="N12" s="16">
        <v>0</v>
      </c>
      <c r="O12" s="14">
        <v>0</v>
      </c>
      <c r="P12" s="16">
        <v>0</v>
      </c>
      <c r="Q12" s="14">
        <v>23.291834680000001</v>
      </c>
      <c r="R12" s="16">
        <v>0.81140855000000001</v>
      </c>
    </row>
    <row r="13" spans="1:18" x14ac:dyDescent="0.25">
      <c r="A13" s="11" t="s">
        <v>483</v>
      </c>
      <c r="B13" s="13">
        <v>7161</v>
      </c>
      <c r="C13" s="14">
        <f>(98/B13*100)</f>
        <v>1.3685239491691104</v>
      </c>
      <c r="D13" s="15">
        <v>7063</v>
      </c>
      <c r="E13" s="14">
        <v>17.86845782</v>
      </c>
      <c r="F13" s="16">
        <v>0.59280275999999998</v>
      </c>
      <c r="G13" s="14">
        <v>65.990907780000001</v>
      </c>
      <c r="H13" s="16">
        <v>0.76182916000000001</v>
      </c>
      <c r="I13" s="14">
        <v>0</v>
      </c>
      <c r="J13" s="16">
        <v>0</v>
      </c>
      <c r="K13" s="14" t="s">
        <v>582</v>
      </c>
      <c r="L13" s="16" t="s">
        <v>582</v>
      </c>
      <c r="M13" s="14">
        <v>0</v>
      </c>
      <c r="N13" s="16">
        <v>0</v>
      </c>
      <c r="O13" s="14">
        <v>0</v>
      </c>
      <c r="P13" s="16">
        <v>0</v>
      </c>
      <c r="Q13" s="14">
        <v>16.1406344</v>
      </c>
      <c r="R13" s="16">
        <v>0.48861684999999999</v>
      </c>
    </row>
    <row r="14" spans="1:18" x14ac:dyDescent="0.25">
      <c r="A14" s="11" t="s">
        <v>484</v>
      </c>
      <c r="B14" s="13">
        <v>5587</v>
      </c>
      <c r="C14" s="14">
        <f>(74/B14*100)</f>
        <v>1.3245033112582782</v>
      </c>
      <c r="D14" s="15">
        <v>5513</v>
      </c>
      <c r="E14" s="14">
        <v>28.474407620000001</v>
      </c>
      <c r="F14" s="16">
        <v>0.61329560000000005</v>
      </c>
      <c r="G14" s="14">
        <v>54.964296349999998</v>
      </c>
      <c r="H14" s="16">
        <v>0.66751377000000001</v>
      </c>
      <c r="I14" s="14">
        <v>0</v>
      </c>
      <c r="J14" s="16">
        <v>0</v>
      </c>
      <c r="K14" s="14" t="s">
        <v>582</v>
      </c>
      <c r="L14" s="16" t="s">
        <v>582</v>
      </c>
      <c r="M14" s="14">
        <v>0</v>
      </c>
      <c r="N14" s="16">
        <v>0</v>
      </c>
      <c r="O14" s="14">
        <v>0</v>
      </c>
      <c r="P14" s="16">
        <v>0</v>
      </c>
      <c r="Q14" s="14">
        <v>16.56129602</v>
      </c>
      <c r="R14" s="16">
        <v>0.57358083999999998</v>
      </c>
    </row>
    <row r="15" spans="1:18" x14ac:dyDescent="0.25">
      <c r="A15" s="11" t="s">
        <v>485</v>
      </c>
      <c r="B15" s="13">
        <v>5882</v>
      </c>
      <c r="C15" s="14">
        <f>(52/B15*100)</f>
        <v>0.88405304318259093</v>
      </c>
      <c r="D15" s="15">
        <v>5830</v>
      </c>
      <c r="E15" s="14">
        <v>30.497371149999999</v>
      </c>
      <c r="F15" s="16">
        <v>0.83027037000000004</v>
      </c>
      <c r="G15" s="14">
        <v>52.506908709999998</v>
      </c>
      <c r="H15" s="16">
        <v>0.80968099000000004</v>
      </c>
      <c r="I15" s="14">
        <v>0</v>
      </c>
      <c r="J15" s="16">
        <v>0</v>
      </c>
      <c r="K15" s="14" t="s">
        <v>582</v>
      </c>
      <c r="L15" s="16" t="s">
        <v>582</v>
      </c>
      <c r="M15" s="14">
        <v>0</v>
      </c>
      <c r="N15" s="16">
        <v>0</v>
      </c>
      <c r="O15" s="14">
        <v>0</v>
      </c>
      <c r="P15" s="16">
        <v>0</v>
      </c>
      <c r="Q15" s="14">
        <v>16.99572014</v>
      </c>
      <c r="R15" s="16">
        <v>0.71187407999999996</v>
      </c>
    </row>
    <row r="16" spans="1:18" x14ac:dyDescent="0.25">
      <c r="A16" s="11" t="s">
        <v>486</v>
      </c>
      <c r="B16" s="13">
        <v>6108</v>
      </c>
      <c r="C16" s="14">
        <f>(98/B16*100)</f>
        <v>1.6044531761624099</v>
      </c>
      <c r="D16" s="15">
        <v>6010</v>
      </c>
      <c r="E16" s="14">
        <v>22.56053163</v>
      </c>
      <c r="F16" s="16">
        <v>0.66483979000000004</v>
      </c>
      <c r="G16" s="14">
        <v>60.345522320000001</v>
      </c>
      <c r="H16" s="16">
        <v>0.72667181999999997</v>
      </c>
      <c r="I16" s="14">
        <v>0</v>
      </c>
      <c r="J16" s="16">
        <v>0</v>
      </c>
      <c r="K16" s="14" t="s">
        <v>582</v>
      </c>
      <c r="L16" s="16" t="s">
        <v>582</v>
      </c>
      <c r="M16" s="14">
        <v>0</v>
      </c>
      <c r="N16" s="16">
        <v>0</v>
      </c>
      <c r="O16" s="14">
        <v>0</v>
      </c>
      <c r="P16" s="16">
        <v>0</v>
      </c>
      <c r="Q16" s="14">
        <v>17.09394605</v>
      </c>
      <c r="R16" s="16">
        <v>0.62268374999999998</v>
      </c>
    </row>
    <row r="17" spans="1:18" x14ac:dyDescent="0.25">
      <c r="A17" s="11" t="s">
        <v>487</v>
      </c>
      <c r="B17" s="13">
        <v>6504</v>
      </c>
      <c r="C17" s="14">
        <f>(658/B17*100)</f>
        <v>10.116851168511685</v>
      </c>
      <c r="D17" s="15">
        <v>5846</v>
      </c>
      <c r="E17" s="14">
        <v>21.845773640000001</v>
      </c>
      <c r="F17" s="16">
        <v>0.63013516999999997</v>
      </c>
      <c r="G17" s="14">
        <v>45.257858319999997</v>
      </c>
      <c r="H17" s="16">
        <v>0.79919861999999997</v>
      </c>
      <c r="I17" s="14">
        <v>0</v>
      </c>
      <c r="J17" s="16">
        <v>0</v>
      </c>
      <c r="K17" s="14" t="s">
        <v>582</v>
      </c>
      <c r="L17" s="16" t="s">
        <v>582</v>
      </c>
      <c r="M17" s="14">
        <v>0</v>
      </c>
      <c r="N17" s="16">
        <v>0</v>
      </c>
      <c r="O17" s="14">
        <v>0</v>
      </c>
      <c r="P17" s="16">
        <v>0</v>
      </c>
      <c r="Q17" s="14">
        <v>32.896368039999999</v>
      </c>
      <c r="R17" s="16">
        <v>0.87979744999999998</v>
      </c>
    </row>
    <row r="18" spans="1:18" x14ac:dyDescent="0.25">
      <c r="A18" s="11" t="s">
        <v>488</v>
      </c>
      <c r="B18" s="13">
        <v>5532</v>
      </c>
      <c r="C18" s="14">
        <f>(28/B18*100)</f>
        <v>0.50614605929139556</v>
      </c>
      <c r="D18" s="15">
        <v>5504</v>
      </c>
      <c r="E18" s="14">
        <v>17.166855479999999</v>
      </c>
      <c r="F18" s="16">
        <v>0.67172138999999997</v>
      </c>
      <c r="G18" s="14">
        <v>61.494490450000001</v>
      </c>
      <c r="H18" s="16">
        <v>0.95777219000000002</v>
      </c>
      <c r="I18" s="14">
        <v>0</v>
      </c>
      <c r="J18" s="16">
        <v>0</v>
      </c>
      <c r="K18" s="14" t="s">
        <v>582</v>
      </c>
      <c r="L18" s="16" t="s">
        <v>582</v>
      </c>
      <c r="M18" s="14">
        <v>0</v>
      </c>
      <c r="N18" s="16">
        <v>0</v>
      </c>
      <c r="O18" s="14">
        <v>0</v>
      </c>
      <c r="P18" s="16">
        <v>0</v>
      </c>
      <c r="Q18" s="14">
        <v>21.33865407</v>
      </c>
      <c r="R18" s="16">
        <v>0.79597918999999995</v>
      </c>
    </row>
    <row r="19" spans="1:18" x14ac:dyDescent="0.25">
      <c r="A19" s="11" t="s">
        <v>489</v>
      </c>
      <c r="B19" s="13">
        <v>5658</v>
      </c>
      <c r="C19" s="14">
        <f>(61/B19*100)</f>
        <v>1.0781194768469424</v>
      </c>
      <c r="D19" s="15">
        <v>5597</v>
      </c>
      <c r="E19" s="14">
        <v>10.37249686</v>
      </c>
      <c r="F19" s="16">
        <v>0.53342254</v>
      </c>
      <c r="G19" s="14">
        <v>73.179310439999995</v>
      </c>
      <c r="H19" s="16">
        <v>0.88884278999999999</v>
      </c>
      <c r="I19" s="14">
        <v>0</v>
      </c>
      <c r="J19" s="16">
        <v>0</v>
      </c>
      <c r="K19" s="14" t="s">
        <v>582</v>
      </c>
      <c r="L19" s="16" t="s">
        <v>582</v>
      </c>
      <c r="M19" s="14">
        <v>0</v>
      </c>
      <c r="N19" s="16">
        <v>0</v>
      </c>
      <c r="O19" s="14">
        <v>0</v>
      </c>
      <c r="P19" s="16">
        <v>0</v>
      </c>
      <c r="Q19" s="14">
        <v>16.4481927</v>
      </c>
      <c r="R19" s="16">
        <v>0.67953973999999995</v>
      </c>
    </row>
    <row r="20" spans="1:18" x14ac:dyDescent="0.25">
      <c r="A20" s="11" t="s">
        <v>490</v>
      </c>
      <c r="B20" s="13">
        <v>3371</v>
      </c>
      <c r="C20" s="14">
        <f>(75/B20*100)</f>
        <v>2.2248590922574905</v>
      </c>
      <c r="D20" s="15">
        <v>3296</v>
      </c>
      <c r="E20" s="14">
        <v>24.273853030000001</v>
      </c>
      <c r="F20" s="16">
        <v>0.64604600000000001</v>
      </c>
      <c r="G20" s="14">
        <v>50.99051369</v>
      </c>
      <c r="H20" s="16">
        <v>0.84001345999999999</v>
      </c>
      <c r="I20" s="14">
        <v>0</v>
      </c>
      <c r="J20" s="16">
        <v>0</v>
      </c>
      <c r="K20" s="14" t="s">
        <v>582</v>
      </c>
      <c r="L20" s="16" t="s">
        <v>582</v>
      </c>
      <c r="M20" s="14">
        <v>0</v>
      </c>
      <c r="N20" s="16">
        <v>0</v>
      </c>
      <c r="O20" s="14">
        <v>0</v>
      </c>
      <c r="P20" s="16">
        <v>0</v>
      </c>
      <c r="Q20" s="14">
        <v>24.735633289999999</v>
      </c>
      <c r="R20" s="16">
        <v>0.82437428999999995</v>
      </c>
    </row>
    <row r="21" spans="1:18" x14ac:dyDescent="0.25">
      <c r="A21" s="11" t="s">
        <v>491</v>
      </c>
      <c r="B21" s="13">
        <v>5741</v>
      </c>
      <c r="C21" s="14">
        <f>(44/B21*100)</f>
        <v>0.76641700052255701</v>
      </c>
      <c r="D21" s="15">
        <v>5697</v>
      </c>
      <c r="E21" s="14">
        <v>27.718201740000001</v>
      </c>
      <c r="F21" s="16">
        <v>0.78137931000000005</v>
      </c>
      <c r="G21" s="14">
        <v>51.173795480000003</v>
      </c>
      <c r="H21" s="16">
        <v>0.91870370999999995</v>
      </c>
      <c r="I21" s="14">
        <v>0</v>
      </c>
      <c r="J21" s="16">
        <v>0</v>
      </c>
      <c r="K21" s="14" t="s">
        <v>582</v>
      </c>
      <c r="L21" s="16" t="s">
        <v>582</v>
      </c>
      <c r="M21" s="14">
        <v>0</v>
      </c>
      <c r="N21" s="16">
        <v>0</v>
      </c>
      <c r="O21" s="14">
        <v>0</v>
      </c>
      <c r="P21" s="16">
        <v>0</v>
      </c>
      <c r="Q21" s="14">
        <v>21.10800279</v>
      </c>
      <c r="R21" s="16">
        <v>0.72518981000000005</v>
      </c>
    </row>
    <row r="22" spans="1:18" x14ac:dyDescent="0.25">
      <c r="A22" s="11" t="s">
        <v>492</v>
      </c>
      <c r="B22" s="13">
        <v>6598</v>
      </c>
      <c r="C22" s="14">
        <f>(32/B22*100)</f>
        <v>0.48499545316762654</v>
      </c>
      <c r="D22" s="15">
        <v>6566</v>
      </c>
      <c r="E22" s="14">
        <v>28.280882120000001</v>
      </c>
      <c r="F22" s="16">
        <v>0.71141951999999997</v>
      </c>
      <c r="G22" s="14">
        <v>53.857838000000001</v>
      </c>
      <c r="H22" s="16">
        <v>0.84543838999999998</v>
      </c>
      <c r="I22" s="14">
        <v>0</v>
      </c>
      <c r="J22" s="16">
        <v>0</v>
      </c>
      <c r="K22" s="14" t="s">
        <v>582</v>
      </c>
      <c r="L22" s="16" t="s">
        <v>582</v>
      </c>
      <c r="M22" s="14">
        <v>0</v>
      </c>
      <c r="N22" s="16">
        <v>0</v>
      </c>
      <c r="O22" s="14">
        <v>4.0892779999999997E-2</v>
      </c>
      <c r="P22" s="16">
        <v>2.3300589999999999E-2</v>
      </c>
      <c r="Q22" s="14">
        <v>17.820387100000001</v>
      </c>
      <c r="R22" s="16">
        <v>0.68895976999999997</v>
      </c>
    </row>
    <row r="23" spans="1:18" x14ac:dyDescent="0.25">
      <c r="A23" s="11" t="s">
        <v>493</v>
      </c>
      <c r="B23" s="13">
        <v>11583</v>
      </c>
      <c r="C23" s="14">
        <f>(210/B23*100)</f>
        <v>1.8130018130018128</v>
      </c>
      <c r="D23" s="15">
        <v>11373</v>
      </c>
      <c r="E23" s="14">
        <v>6.9716690899999998</v>
      </c>
      <c r="F23" s="16">
        <v>0.36915460999999999</v>
      </c>
      <c r="G23" s="14">
        <v>78.989932519999996</v>
      </c>
      <c r="H23" s="16">
        <v>0.79039532999999995</v>
      </c>
      <c r="I23" s="14">
        <v>0</v>
      </c>
      <c r="J23" s="16">
        <v>0</v>
      </c>
      <c r="K23" s="14" t="s">
        <v>582</v>
      </c>
      <c r="L23" s="16" t="s">
        <v>582</v>
      </c>
      <c r="M23" s="14">
        <v>0</v>
      </c>
      <c r="N23" s="16">
        <v>0</v>
      </c>
      <c r="O23" s="14">
        <v>0</v>
      </c>
      <c r="P23" s="16">
        <v>0</v>
      </c>
      <c r="Q23" s="14">
        <v>14.0383984</v>
      </c>
      <c r="R23" s="16">
        <v>0.68710391999999998</v>
      </c>
    </row>
    <row r="24" spans="1:18" x14ac:dyDescent="0.25">
      <c r="A24" s="11" t="s">
        <v>494</v>
      </c>
      <c r="B24" s="13">
        <v>6647</v>
      </c>
      <c r="C24" s="14">
        <f>(7/B24*100)</f>
        <v>0.10531066646607493</v>
      </c>
      <c r="D24" s="15">
        <v>6640</v>
      </c>
      <c r="E24" s="14">
        <v>7.7118993299999996</v>
      </c>
      <c r="F24" s="16">
        <v>0.36163215999999998</v>
      </c>
      <c r="G24" s="14">
        <v>84.557625959999996</v>
      </c>
      <c r="H24" s="16">
        <v>0.51669664000000004</v>
      </c>
      <c r="I24" s="14">
        <v>0</v>
      </c>
      <c r="J24" s="16">
        <v>0</v>
      </c>
      <c r="K24" s="14" t="s">
        <v>582</v>
      </c>
      <c r="L24" s="16" t="s">
        <v>582</v>
      </c>
      <c r="M24" s="14">
        <v>0</v>
      </c>
      <c r="N24" s="16">
        <v>0</v>
      </c>
      <c r="O24" s="14">
        <v>0</v>
      </c>
      <c r="P24" s="16">
        <v>0</v>
      </c>
      <c r="Q24" s="14">
        <v>7.7304747200000001</v>
      </c>
      <c r="R24" s="16">
        <v>0.48136420000000002</v>
      </c>
    </row>
    <row r="25" spans="1:18" x14ac:dyDescent="0.25">
      <c r="A25" s="11" t="s">
        <v>495</v>
      </c>
      <c r="B25" s="13">
        <v>5581</v>
      </c>
      <c r="C25" s="14">
        <f>(24/B25*100)</f>
        <v>0.43003046049095145</v>
      </c>
      <c r="D25" s="15">
        <v>5557</v>
      </c>
      <c r="E25" s="14">
        <v>48.682033439999998</v>
      </c>
      <c r="F25" s="16">
        <v>1.2617831500000001</v>
      </c>
      <c r="G25" s="14">
        <v>43.022195070000002</v>
      </c>
      <c r="H25" s="16">
        <v>1.31956078</v>
      </c>
      <c r="I25" s="14">
        <v>0</v>
      </c>
      <c r="J25" s="16">
        <v>0</v>
      </c>
      <c r="K25" s="14" t="s">
        <v>582</v>
      </c>
      <c r="L25" s="16" t="s">
        <v>582</v>
      </c>
      <c r="M25" s="14">
        <v>0</v>
      </c>
      <c r="N25" s="16">
        <v>0</v>
      </c>
      <c r="O25" s="14">
        <v>0</v>
      </c>
      <c r="P25" s="16">
        <v>0</v>
      </c>
      <c r="Q25" s="14">
        <v>8.2957714899999999</v>
      </c>
      <c r="R25" s="16">
        <v>0.41623833999999998</v>
      </c>
    </row>
    <row r="26" spans="1:18" x14ac:dyDescent="0.25">
      <c r="A26" s="11" t="s">
        <v>496</v>
      </c>
      <c r="B26" s="13">
        <v>4869</v>
      </c>
      <c r="C26" s="14">
        <f>(32/B26*100)</f>
        <v>0.65721914150749638</v>
      </c>
      <c r="D26" s="15">
        <v>4837</v>
      </c>
      <c r="E26" s="14">
        <v>30.673538529999998</v>
      </c>
      <c r="F26" s="16">
        <v>0.85596086000000005</v>
      </c>
      <c r="G26" s="14">
        <v>50.058342930000002</v>
      </c>
      <c r="H26" s="16">
        <v>0.90247056999999997</v>
      </c>
      <c r="I26" s="14">
        <v>0</v>
      </c>
      <c r="J26" s="16">
        <v>0</v>
      </c>
      <c r="K26" s="14" t="s">
        <v>582</v>
      </c>
      <c r="L26" s="16" t="s">
        <v>582</v>
      </c>
      <c r="M26" s="14">
        <v>0</v>
      </c>
      <c r="N26" s="16">
        <v>0</v>
      </c>
      <c r="O26" s="14">
        <v>0</v>
      </c>
      <c r="P26" s="16">
        <v>0</v>
      </c>
      <c r="Q26" s="14">
        <v>19.26811854</v>
      </c>
      <c r="R26" s="16">
        <v>0.70352174999999995</v>
      </c>
    </row>
    <row r="27" spans="1:18" x14ac:dyDescent="0.25">
      <c r="A27" s="11" t="s">
        <v>497</v>
      </c>
      <c r="B27" s="13">
        <v>5299</v>
      </c>
      <c r="C27" s="14">
        <f>(17/B27*100)</f>
        <v>0.32081524816003021</v>
      </c>
      <c r="D27" s="15">
        <v>5282</v>
      </c>
      <c r="E27" s="14">
        <v>22.919571390000002</v>
      </c>
      <c r="F27" s="16">
        <v>0.62805213000000004</v>
      </c>
      <c r="G27" s="14">
        <v>52.21297362</v>
      </c>
      <c r="H27" s="16">
        <v>0.70750937999999997</v>
      </c>
      <c r="I27" s="14">
        <v>0</v>
      </c>
      <c r="J27" s="16">
        <v>0</v>
      </c>
      <c r="K27" s="14" t="s">
        <v>582</v>
      </c>
      <c r="L27" s="16" t="s">
        <v>582</v>
      </c>
      <c r="M27" s="14">
        <v>0</v>
      </c>
      <c r="N27" s="16">
        <v>0</v>
      </c>
      <c r="O27" s="14">
        <v>0</v>
      </c>
      <c r="P27" s="16">
        <v>0</v>
      </c>
      <c r="Q27" s="14">
        <v>24.867454989999999</v>
      </c>
      <c r="R27" s="16">
        <v>0.56651112000000003</v>
      </c>
    </row>
    <row r="28" spans="1:18" x14ac:dyDescent="0.25">
      <c r="A28" s="11" t="s">
        <v>498</v>
      </c>
      <c r="B28" s="13">
        <v>7568</v>
      </c>
      <c r="C28" s="14">
        <f>(51/B28*100)</f>
        <v>0.67389006342494717</v>
      </c>
      <c r="D28" s="15">
        <v>7517</v>
      </c>
      <c r="E28" s="14">
        <v>16.505274199999999</v>
      </c>
      <c r="F28" s="16">
        <v>0.62582525</v>
      </c>
      <c r="G28" s="14">
        <v>74.00772225</v>
      </c>
      <c r="H28" s="16">
        <v>0.78840858000000003</v>
      </c>
      <c r="I28" s="14">
        <v>0</v>
      </c>
      <c r="J28" s="16">
        <v>0</v>
      </c>
      <c r="K28" s="14" t="s">
        <v>582</v>
      </c>
      <c r="L28" s="16" t="s">
        <v>582</v>
      </c>
      <c r="M28" s="14">
        <v>0</v>
      </c>
      <c r="N28" s="16">
        <v>0</v>
      </c>
      <c r="O28" s="14">
        <v>0</v>
      </c>
      <c r="P28" s="16">
        <v>0</v>
      </c>
      <c r="Q28" s="14">
        <v>9.4870035599999998</v>
      </c>
      <c r="R28" s="16">
        <v>0.48886921</v>
      </c>
    </row>
    <row r="29" spans="1:18" x14ac:dyDescent="0.25">
      <c r="A29" s="11" t="s">
        <v>499</v>
      </c>
      <c r="B29" s="13">
        <v>5385</v>
      </c>
      <c r="C29" s="14">
        <f>(30/B29*100)</f>
        <v>0.55710306406685239</v>
      </c>
      <c r="D29" s="15">
        <v>5355</v>
      </c>
      <c r="E29" s="14">
        <v>35.651204229999998</v>
      </c>
      <c r="F29" s="16">
        <v>0.75732922999999996</v>
      </c>
      <c r="G29" s="14">
        <v>48.320210779999996</v>
      </c>
      <c r="H29" s="16">
        <v>0.79765050999999998</v>
      </c>
      <c r="I29" s="14">
        <v>0</v>
      </c>
      <c r="J29" s="16">
        <v>0</v>
      </c>
      <c r="K29" s="14" t="s">
        <v>582</v>
      </c>
      <c r="L29" s="16" t="s">
        <v>582</v>
      </c>
      <c r="M29" s="14">
        <v>0</v>
      </c>
      <c r="N29" s="16">
        <v>0</v>
      </c>
      <c r="O29" s="14">
        <v>0</v>
      </c>
      <c r="P29" s="16">
        <v>0</v>
      </c>
      <c r="Q29" s="14">
        <v>16.028585</v>
      </c>
      <c r="R29" s="16">
        <v>0.61380604999999999</v>
      </c>
    </row>
    <row r="30" spans="1:18" x14ac:dyDescent="0.25">
      <c r="A30" s="11" t="s">
        <v>500</v>
      </c>
      <c r="B30" s="13">
        <v>4520</v>
      </c>
      <c r="C30" s="14">
        <f>(96/B30*100)</f>
        <v>2.1238938053097343</v>
      </c>
      <c r="D30" s="15">
        <v>4424</v>
      </c>
      <c r="E30" s="14">
        <v>20.241393290000001</v>
      </c>
      <c r="F30" s="16">
        <v>0.63323437999999999</v>
      </c>
      <c r="G30" s="14">
        <v>50.645458789999999</v>
      </c>
      <c r="H30" s="16">
        <v>0.84623444999999997</v>
      </c>
      <c r="I30" s="14">
        <v>0</v>
      </c>
      <c r="J30" s="16">
        <v>0</v>
      </c>
      <c r="K30" s="14" t="s">
        <v>582</v>
      </c>
      <c r="L30" s="16" t="s">
        <v>582</v>
      </c>
      <c r="M30" s="14">
        <v>0</v>
      </c>
      <c r="N30" s="16">
        <v>0</v>
      </c>
      <c r="O30" s="14">
        <v>0</v>
      </c>
      <c r="P30" s="16">
        <v>0</v>
      </c>
      <c r="Q30" s="14">
        <v>29.11314793</v>
      </c>
      <c r="R30" s="16">
        <v>0.85712699999999997</v>
      </c>
    </row>
    <row r="31" spans="1:18" x14ac:dyDescent="0.25">
      <c r="A31" s="11" t="s">
        <v>501</v>
      </c>
      <c r="B31" s="13">
        <v>5456</v>
      </c>
      <c r="C31" s="14">
        <f>(125/B31*100)</f>
        <v>2.2910557184750733</v>
      </c>
      <c r="D31" s="15">
        <v>5331</v>
      </c>
      <c r="E31" s="14">
        <v>36.508759689999998</v>
      </c>
      <c r="F31" s="16">
        <v>0.77533209000000003</v>
      </c>
      <c r="G31" s="14">
        <v>39.198186720000002</v>
      </c>
      <c r="H31" s="16">
        <v>0.84408698999999998</v>
      </c>
      <c r="I31" s="14">
        <v>0</v>
      </c>
      <c r="J31" s="16">
        <v>0</v>
      </c>
      <c r="K31" s="14" t="s">
        <v>582</v>
      </c>
      <c r="L31" s="16" t="s">
        <v>582</v>
      </c>
      <c r="M31" s="14">
        <v>0</v>
      </c>
      <c r="N31" s="16">
        <v>0</v>
      </c>
      <c r="O31" s="14">
        <v>0</v>
      </c>
      <c r="P31" s="16">
        <v>0</v>
      </c>
      <c r="Q31" s="14">
        <v>24.29305359</v>
      </c>
      <c r="R31" s="16">
        <v>0.68959647999999996</v>
      </c>
    </row>
    <row r="32" spans="1:18" x14ac:dyDescent="0.25">
      <c r="A32" s="11" t="s">
        <v>502</v>
      </c>
      <c r="B32" s="13">
        <v>4478</v>
      </c>
      <c r="C32" s="14">
        <f>(5/B32*100)</f>
        <v>0.11165698972755694</v>
      </c>
      <c r="D32" s="15">
        <v>4473</v>
      </c>
      <c r="E32" s="14">
        <v>0</v>
      </c>
      <c r="F32" s="16">
        <v>0</v>
      </c>
      <c r="G32" s="14">
        <v>97.902462510000007</v>
      </c>
      <c r="H32" s="16">
        <v>0.19878881000000001</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12.605933289999999</v>
      </c>
      <c r="F33" s="16">
        <v>0.67380477999999999</v>
      </c>
      <c r="G33" s="14">
        <v>75.854457859999997</v>
      </c>
      <c r="H33" s="16">
        <v>0.91652434000000005</v>
      </c>
      <c r="I33" s="14">
        <v>0</v>
      </c>
      <c r="J33" s="16">
        <v>0</v>
      </c>
      <c r="K33" s="14" t="s">
        <v>582</v>
      </c>
      <c r="L33" s="16" t="s">
        <v>582</v>
      </c>
      <c r="M33" s="14">
        <v>0</v>
      </c>
      <c r="N33" s="16">
        <v>0</v>
      </c>
      <c r="O33" s="14">
        <v>0</v>
      </c>
      <c r="P33" s="16">
        <v>0</v>
      </c>
      <c r="Q33" s="14">
        <v>11.53960885</v>
      </c>
      <c r="R33" s="16">
        <v>0.52904569999999995</v>
      </c>
    </row>
    <row r="34" spans="1:18" x14ac:dyDescent="0.25">
      <c r="A34" s="11" t="s">
        <v>504</v>
      </c>
      <c r="B34" s="13">
        <v>6350</v>
      </c>
      <c r="C34" s="14">
        <f>(65/B34*100)</f>
        <v>1.0236220472440944</v>
      </c>
      <c r="D34" s="15">
        <v>6285</v>
      </c>
      <c r="E34" s="14">
        <v>12.83130119</v>
      </c>
      <c r="F34" s="16">
        <v>0.55012382000000004</v>
      </c>
      <c r="G34" s="14">
        <v>72.284945429999993</v>
      </c>
      <c r="H34" s="16">
        <v>0.71381870999999997</v>
      </c>
      <c r="I34" s="14">
        <v>0</v>
      </c>
      <c r="J34" s="16">
        <v>0</v>
      </c>
      <c r="K34" s="14" t="s">
        <v>582</v>
      </c>
      <c r="L34" s="16" t="s">
        <v>582</v>
      </c>
      <c r="M34" s="14">
        <v>0</v>
      </c>
      <c r="N34" s="16">
        <v>0</v>
      </c>
      <c r="O34" s="14">
        <v>0</v>
      </c>
      <c r="P34" s="16">
        <v>0</v>
      </c>
      <c r="Q34" s="14">
        <v>14.883753390000001</v>
      </c>
      <c r="R34" s="16">
        <v>0.60750291000000001</v>
      </c>
    </row>
    <row r="35" spans="1:18" x14ac:dyDescent="0.25">
      <c r="A35" s="11" t="s">
        <v>505</v>
      </c>
      <c r="B35" s="13">
        <v>6406</v>
      </c>
      <c r="C35" s="14">
        <f>(36/B35*100)</f>
        <v>0.56197315017171401</v>
      </c>
      <c r="D35" s="15">
        <v>6370</v>
      </c>
      <c r="E35" s="14">
        <v>24.47955984</v>
      </c>
      <c r="F35" s="16">
        <v>0.71555778000000003</v>
      </c>
      <c r="G35" s="14">
        <v>63.782690539999997</v>
      </c>
      <c r="H35" s="16">
        <v>0.83560825000000005</v>
      </c>
      <c r="I35" s="14">
        <v>0</v>
      </c>
      <c r="J35" s="16">
        <v>0</v>
      </c>
      <c r="K35" s="14" t="s">
        <v>582</v>
      </c>
      <c r="L35" s="16" t="s">
        <v>582</v>
      </c>
      <c r="M35" s="14">
        <v>0</v>
      </c>
      <c r="N35" s="16">
        <v>0</v>
      </c>
      <c r="O35" s="14">
        <v>0</v>
      </c>
      <c r="P35" s="16">
        <v>0</v>
      </c>
      <c r="Q35" s="14">
        <v>11.737749620000001</v>
      </c>
      <c r="R35" s="16">
        <v>0.48851766000000002</v>
      </c>
    </row>
    <row r="36" spans="1:18" x14ac:dyDescent="0.25">
      <c r="A36" s="11" t="s">
        <v>506</v>
      </c>
      <c r="B36" s="13">
        <v>6736</v>
      </c>
      <c r="C36" s="14">
        <f>(26/B36*100)</f>
        <v>0.38598574821852732</v>
      </c>
      <c r="D36" s="15">
        <v>6710</v>
      </c>
      <c r="E36" s="14">
        <v>20.342620029999999</v>
      </c>
      <c r="F36" s="16">
        <v>0.54336474000000001</v>
      </c>
      <c r="G36" s="14">
        <v>63.18617682</v>
      </c>
      <c r="H36" s="16">
        <v>0.77182119000000005</v>
      </c>
      <c r="I36" s="14">
        <v>0</v>
      </c>
      <c r="J36" s="16">
        <v>0</v>
      </c>
      <c r="K36" s="14" t="s">
        <v>582</v>
      </c>
      <c r="L36" s="16" t="s">
        <v>582</v>
      </c>
      <c r="M36" s="14">
        <v>0</v>
      </c>
      <c r="N36" s="16">
        <v>0</v>
      </c>
      <c r="O36" s="14">
        <v>0</v>
      </c>
      <c r="P36" s="16">
        <v>0</v>
      </c>
      <c r="Q36" s="14">
        <v>16.471203160000002</v>
      </c>
      <c r="R36" s="16">
        <v>0.60963071000000002</v>
      </c>
    </row>
    <row r="37" spans="1:18" x14ac:dyDescent="0.25">
      <c r="A37" s="11" t="s">
        <v>507</v>
      </c>
      <c r="B37" s="13">
        <v>5458</v>
      </c>
      <c r="C37" s="14">
        <f>(62/B37*100)</f>
        <v>1.1359472334188347</v>
      </c>
      <c r="D37" s="15">
        <v>5396</v>
      </c>
      <c r="E37" s="14">
        <v>28.442864369999999</v>
      </c>
      <c r="F37" s="16">
        <v>0.79043068999999999</v>
      </c>
      <c r="G37" s="14">
        <v>49.894328639999998</v>
      </c>
      <c r="H37" s="16">
        <v>0.90607543000000001</v>
      </c>
      <c r="I37" s="14">
        <v>0</v>
      </c>
      <c r="J37" s="16">
        <v>0</v>
      </c>
      <c r="K37" s="14" t="s">
        <v>582</v>
      </c>
      <c r="L37" s="16" t="s">
        <v>582</v>
      </c>
      <c r="M37" s="14">
        <v>0</v>
      </c>
      <c r="N37" s="16">
        <v>0</v>
      </c>
      <c r="O37" s="14">
        <v>0</v>
      </c>
      <c r="P37" s="16">
        <v>0</v>
      </c>
      <c r="Q37" s="14">
        <v>21.66280699</v>
      </c>
      <c r="R37" s="16">
        <v>0.84898094999999996</v>
      </c>
    </row>
    <row r="38" spans="1:18" x14ac:dyDescent="0.25">
      <c r="A38" s="11" t="s">
        <v>508</v>
      </c>
      <c r="B38" s="13">
        <v>5860</v>
      </c>
      <c r="C38" s="14">
        <f>(16/B38*100)</f>
        <v>0.27303754266211605</v>
      </c>
      <c r="D38" s="15">
        <v>5844</v>
      </c>
      <c r="E38" s="14">
        <v>37.232216970000003</v>
      </c>
      <c r="F38" s="16">
        <v>0.84307913999999995</v>
      </c>
      <c r="G38" s="14">
        <v>48.761315449999998</v>
      </c>
      <c r="H38" s="16">
        <v>0.86839489000000003</v>
      </c>
      <c r="I38" s="14">
        <v>0</v>
      </c>
      <c r="J38" s="16">
        <v>0</v>
      </c>
      <c r="K38" s="14" t="s">
        <v>582</v>
      </c>
      <c r="L38" s="16" t="s">
        <v>582</v>
      </c>
      <c r="M38" s="14">
        <v>0</v>
      </c>
      <c r="N38" s="16">
        <v>0</v>
      </c>
      <c r="O38" s="14">
        <v>0</v>
      </c>
      <c r="P38" s="16">
        <v>0</v>
      </c>
      <c r="Q38" s="14">
        <v>14.006467580000001</v>
      </c>
      <c r="R38" s="16">
        <v>0.72019321999999997</v>
      </c>
    </row>
    <row r="39" spans="1:18" x14ac:dyDescent="0.25">
      <c r="A39" s="11" t="s">
        <v>509</v>
      </c>
      <c r="B39" s="13">
        <v>5895</v>
      </c>
      <c r="C39" s="14">
        <f>(30/B39*100)</f>
        <v>0.5089058524173028</v>
      </c>
      <c r="D39" s="15">
        <v>5865</v>
      </c>
      <c r="E39" s="14">
        <v>16.70430412</v>
      </c>
      <c r="F39" s="16">
        <v>0.82594133999999997</v>
      </c>
      <c r="G39" s="14">
        <v>75.444403539999996</v>
      </c>
      <c r="H39" s="16">
        <v>1.0180443699999999</v>
      </c>
      <c r="I39" s="14">
        <v>0</v>
      </c>
      <c r="J39" s="16">
        <v>0</v>
      </c>
      <c r="K39" s="14" t="s">
        <v>582</v>
      </c>
      <c r="L39" s="16" t="s">
        <v>582</v>
      </c>
      <c r="M39" s="14">
        <v>0</v>
      </c>
      <c r="N39" s="16">
        <v>0</v>
      </c>
      <c r="O39" s="14">
        <v>0</v>
      </c>
      <c r="P39" s="16">
        <v>0</v>
      </c>
      <c r="Q39" s="14">
        <v>7.8512923399999996</v>
      </c>
      <c r="R39" s="16">
        <v>0.670709</v>
      </c>
    </row>
    <row r="40" spans="1:18" x14ac:dyDescent="0.25">
      <c r="A40" s="11" t="s">
        <v>510</v>
      </c>
      <c r="B40" s="13">
        <v>14157</v>
      </c>
      <c r="C40" s="14">
        <f>(263/B40*100)</f>
        <v>1.857738221374585</v>
      </c>
      <c r="D40" s="15">
        <v>13894</v>
      </c>
      <c r="E40" s="14">
        <v>23.161074429999999</v>
      </c>
      <c r="F40" s="16">
        <v>0.67609220000000003</v>
      </c>
      <c r="G40" s="14">
        <v>45.72735608</v>
      </c>
      <c r="H40" s="16">
        <v>0.76376071999999995</v>
      </c>
      <c r="I40" s="14">
        <v>0</v>
      </c>
      <c r="J40" s="16">
        <v>0</v>
      </c>
      <c r="K40" s="14" t="s">
        <v>582</v>
      </c>
      <c r="L40" s="16" t="s">
        <v>582</v>
      </c>
      <c r="M40" s="14">
        <v>0</v>
      </c>
      <c r="N40" s="16">
        <v>0</v>
      </c>
      <c r="O40" s="14">
        <v>0</v>
      </c>
      <c r="P40" s="16">
        <v>0</v>
      </c>
      <c r="Q40" s="14">
        <v>31.111569490000001</v>
      </c>
      <c r="R40" s="16">
        <v>1.0091255400000001</v>
      </c>
    </row>
    <row r="41" spans="1:18" x14ac:dyDescent="0.25">
      <c r="A41" s="11" t="s">
        <v>511</v>
      </c>
      <c r="B41" s="13">
        <v>5712</v>
      </c>
      <c r="C41" s="14">
        <f>(40/B41*100)</f>
        <v>0.70028011204481799</v>
      </c>
      <c r="D41" s="15">
        <v>5672</v>
      </c>
      <c r="E41" s="14">
        <v>21.888496880000002</v>
      </c>
      <c r="F41" s="16">
        <v>0.75255786000000002</v>
      </c>
      <c r="G41" s="14">
        <v>61.36964948</v>
      </c>
      <c r="H41" s="16">
        <v>0.93575235000000001</v>
      </c>
      <c r="I41" s="14">
        <v>0</v>
      </c>
      <c r="J41" s="16">
        <v>0</v>
      </c>
      <c r="K41" s="14" t="s">
        <v>582</v>
      </c>
      <c r="L41" s="16" t="s">
        <v>582</v>
      </c>
      <c r="M41" s="14">
        <v>0</v>
      </c>
      <c r="N41" s="16">
        <v>0</v>
      </c>
      <c r="O41" s="14">
        <v>0</v>
      </c>
      <c r="P41" s="16">
        <v>0</v>
      </c>
      <c r="Q41" s="14">
        <v>16.741853639999999</v>
      </c>
      <c r="R41" s="16">
        <v>0.60567968999999999</v>
      </c>
    </row>
    <row r="42" spans="1:18" x14ac:dyDescent="0.25">
      <c r="A42" s="11" t="s">
        <v>512</v>
      </c>
      <c r="B42" s="13">
        <f>IF(COUNT(B7:B41) &gt; 0, AVERAGE(B7:B41), "\u2014")</f>
        <v>7103.4285714285716</v>
      </c>
      <c r="C42" s="14">
        <f>IF(COUNT(C7:C41) &gt; 0, AVERAGE(C7:C41), "—")</f>
        <v>1.2687243565552322</v>
      </c>
      <c r="D42" s="15">
        <f>IF(COUNT(D7:D41) &gt; 0, AVERAGE(D7:D41), "—")</f>
        <v>7003.6</v>
      </c>
      <c r="E42" s="14">
        <f>IF(COUNT(E7:E41) &gt; 0, AVERAGE(E7:E41), "—")</f>
        <v>22.241209349142856</v>
      </c>
      <c r="F42" s="16">
        <f>IF(COUNT(F7:F41) &gt; 0, SQRT(SUMSQ(F7:F41)/(COUNT(F7:F41)*COUNT(F7:F41)) ), "—")</f>
        <v>0.11362950500948717</v>
      </c>
      <c r="G42" s="14">
        <f>IF(COUNT(G7:G41) &gt; 0, AVERAGE(G7:G41), "—")</f>
        <v>59.9076682202857</v>
      </c>
      <c r="H42" s="16">
        <f>IF(COUNT(H7:H41) &gt; 0, SQRT(SUMSQ(H7:H41)/(COUNT(H7:H41)*COUNT(H7:H41)) ), "—")</f>
        <v>0.13723460667199908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1.1683651428571428E-3</v>
      </c>
      <c r="P42" s="16">
        <f>IF(COUNT(P7:P41) &gt; 0, SQRT(SUMSQ(P7:P41)/(COUNT(P7:P41)*COUNT(P7:P41)) ), "—")</f>
        <v>6.6573114285714281E-4</v>
      </c>
      <c r="Q42" s="14">
        <f>IF(COUNT(Q7:Q41) &gt; 0, AVERAGE(Q7:Q41), "—")</f>
        <v>17.849954068000002</v>
      </c>
      <c r="R42" s="16">
        <f>IF(COUNT(R7:R41) &gt; 0, SQRT(SUMSQ(R7:R41)/(COUNT(R7:R41)*COUNT(R7:R41)) ), "—")</f>
        <v>0.11217297340402593</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11.13449825</v>
      </c>
      <c r="F45" s="16">
        <v>0.85783381000000003</v>
      </c>
      <c r="G45" s="14">
        <v>44.45626961</v>
      </c>
      <c r="H45" s="16">
        <v>1.2446780500000001</v>
      </c>
      <c r="I45" s="14">
        <v>0</v>
      </c>
      <c r="J45" s="16">
        <v>0</v>
      </c>
      <c r="K45" s="14" t="s">
        <v>582</v>
      </c>
      <c r="L45" s="16" t="s">
        <v>582</v>
      </c>
      <c r="M45" s="14">
        <v>7.069135E-2</v>
      </c>
      <c r="N45" s="16">
        <v>3.8572189999999999E-2</v>
      </c>
      <c r="O45" s="14">
        <v>0.38199233999999999</v>
      </c>
      <c r="P45" s="16">
        <v>9.7508479999999995E-2</v>
      </c>
      <c r="Q45" s="14">
        <v>43.956548439999999</v>
      </c>
      <c r="R45" s="16">
        <v>1.1717778599999999</v>
      </c>
    </row>
    <row r="46" spans="1:18" x14ac:dyDescent="0.25">
      <c r="A46" s="11" t="s">
        <v>516</v>
      </c>
      <c r="B46" s="13">
        <v>23141</v>
      </c>
      <c r="C46" s="14">
        <f>(1129/B46*100)</f>
        <v>4.8787865692925969</v>
      </c>
      <c r="D46" s="15">
        <v>22012</v>
      </c>
      <c r="E46" s="14">
        <v>6.9755653999999998</v>
      </c>
      <c r="F46" s="16">
        <v>0.27444770000000002</v>
      </c>
      <c r="G46" s="14">
        <v>70.460664910000006</v>
      </c>
      <c r="H46" s="16">
        <v>0.58439501999999999</v>
      </c>
      <c r="I46" s="14">
        <v>0</v>
      </c>
      <c r="J46" s="16">
        <v>0</v>
      </c>
      <c r="K46" s="14" t="s">
        <v>582</v>
      </c>
      <c r="L46" s="16" t="s">
        <v>582</v>
      </c>
      <c r="M46" s="14">
        <v>0</v>
      </c>
      <c r="N46" s="16">
        <v>0</v>
      </c>
      <c r="O46" s="14">
        <v>0</v>
      </c>
      <c r="P46" s="16">
        <v>0</v>
      </c>
      <c r="Q46" s="14">
        <v>22.563769690000001</v>
      </c>
      <c r="R46" s="16">
        <v>0.55348491</v>
      </c>
    </row>
    <row r="47" spans="1:18" x14ac:dyDescent="0.25">
      <c r="A47" s="11" t="s">
        <v>517</v>
      </c>
      <c r="B47" s="13">
        <v>5928</v>
      </c>
      <c r="C47" s="14">
        <f>(70/B47*100)</f>
        <v>1.1808367071524968</v>
      </c>
      <c r="D47" s="15">
        <v>5858</v>
      </c>
      <c r="E47" s="14">
        <v>22.145515960000001</v>
      </c>
      <c r="F47" s="16">
        <v>0.76169706000000004</v>
      </c>
      <c r="G47" s="14">
        <v>57.011909539999998</v>
      </c>
      <c r="H47" s="16">
        <v>0.99708194999999999</v>
      </c>
      <c r="I47" s="14">
        <v>0</v>
      </c>
      <c r="J47" s="16">
        <v>0</v>
      </c>
      <c r="K47" s="14" t="s">
        <v>582</v>
      </c>
      <c r="L47" s="16" t="s">
        <v>582</v>
      </c>
      <c r="M47" s="14">
        <v>0</v>
      </c>
      <c r="N47" s="16">
        <v>0</v>
      </c>
      <c r="O47" s="14">
        <v>0</v>
      </c>
      <c r="P47" s="16">
        <v>0</v>
      </c>
      <c r="Q47" s="14">
        <v>20.842574500000001</v>
      </c>
      <c r="R47" s="16">
        <v>0.81834395999999998</v>
      </c>
    </row>
    <row r="48" spans="1:18" x14ac:dyDescent="0.25">
      <c r="A48" s="11" t="s">
        <v>518</v>
      </c>
      <c r="B48" s="13">
        <v>9841</v>
      </c>
      <c r="C48" s="14">
        <f>(7/B48*100)</f>
        <v>7.1130982623717101E-2</v>
      </c>
      <c r="D48" s="15">
        <v>9834</v>
      </c>
      <c r="E48" s="14">
        <v>10.50638959</v>
      </c>
      <c r="F48" s="16">
        <v>0.73007692999999996</v>
      </c>
      <c r="G48" s="14">
        <v>84.616650030000002</v>
      </c>
      <c r="H48" s="16">
        <v>0.87495926000000002</v>
      </c>
      <c r="I48" s="14">
        <v>0</v>
      </c>
      <c r="J48" s="16">
        <v>0</v>
      </c>
      <c r="K48" s="14" t="s">
        <v>582</v>
      </c>
      <c r="L48" s="16" t="s">
        <v>582</v>
      </c>
      <c r="M48" s="14">
        <v>0</v>
      </c>
      <c r="N48" s="16">
        <v>0</v>
      </c>
      <c r="O48" s="14">
        <v>0</v>
      </c>
      <c r="P48" s="16">
        <v>0</v>
      </c>
      <c r="Q48" s="14">
        <v>4.8769603799999999</v>
      </c>
      <c r="R48" s="16">
        <v>0.58268465000000003</v>
      </c>
    </row>
    <row r="49" spans="1:18" x14ac:dyDescent="0.25">
      <c r="A49" s="11" t="s">
        <v>519</v>
      </c>
      <c r="B49" s="13">
        <v>6349</v>
      </c>
      <c r="C49" s="14">
        <f>(56/B49*100)</f>
        <v>0.88202866593164275</v>
      </c>
      <c r="D49" s="15">
        <v>6293</v>
      </c>
      <c r="E49" s="14">
        <v>15.15561855</v>
      </c>
      <c r="F49" s="16">
        <v>0.65331660999999996</v>
      </c>
      <c r="G49" s="14">
        <v>70.558487749999998</v>
      </c>
      <c r="H49" s="16">
        <v>0.79906328000000004</v>
      </c>
      <c r="I49" s="14">
        <v>0</v>
      </c>
      <c r="J49" s="16">
        <v>0</v>
      </c>
      <c r="K49" s="14" t="s">
        <v>582</v>
      </c>
      <c r="L49" s="16" t="s">
        <v>582</v>
      </c>
      <c r="M49" s="14">
        <v>0</v>
      </c>
      <c r="N49" s="16">
        <v>0</v>
      </c>
      <c r="O49" s="14">
        <v>3.7849340000000002E-2</v>
      </c>
      <c r="P49" s="16">
        <v>2.6423450000000001E-2</v>
      </c>
      <c r="Q49" s="14">
        <v>14.24804436</v>
      </c>
      <c r="R49" s="16">
        <v>0.79926350999999995</v>
      </c>
    </row>
    <row r="50" spans="1:18" x14ac:dyDescent="0.25">
      <c r="A50" s="11" t="s">
        <v>520</v>
      </c>
      <c r="B50" s="13">
        <v>11795</v>
      </c>
      <c r="C50" s="14">
        <f>(218/B50*100)</f>
        <v>1.8482407799915217</v>
      </c>
      <c r="D50" s="15">
        <v>11577</v>
      </c>
      <c r="E50" s="14">
        <v>28.671447610000001</v>
      </c>
      <c r="F50" s="16">
        <v>0.76011603999999999</v>
      </c>
      <c r="G50" s="14">
        <v>61.44427821</v>
      </c>
      <c r="H50" s="16">
        <v>0.94824995999999995</v>
      </c>
      <c r="I50" s="14">
        <v>0</v>
      </c>
      <c r="J50" s="16">
        <v>0</v>
      </c>
      <c r="K50" s="14" t="s">
        <v>582</v>
      </c>
      <c r="L50" s="16" t="s">
        <v>582</v>
      </c>
      <c r="M50" s="14">
        <v>0</v>
      </c>
      <c r="N50" s="16">
        <v>0</v>
      </c>
      <c r="O50" s="14">
        <v>0</v>
      </c>
      <c r="P50" s="16">
        <v>0</v>
      </c>
      <c r="Q50" s="14">
        <v>9.8842741800000002</v>
      </c>
      <c r="R50" s="16">
        <v>0.53274723999999996</v>
      </c>
    </row>
    <row r="51" spans="1:18" x14ac:dyDescent="0.25">
      <c r="A51" s="11" t="s">
        <v>521</v>
      </c>
      <c r="B51" s="13">
        <v>6866</v>
      </c>
      <c r="C51" s="14">
        <f>(116/B51*100)</f>
        <v>1.6894844159627147</v>
      </c>
      <c r="D51" s="15">
        <v>6750</v>
      </c>
      <c r="E51" s="14">
        <v>23.14542303</v>
      </c>
      <c r="F51" s="16">
        <v>0.70501082000000004</v>
      </c>
      <c r="G51" s="14">
        <v>53.479838559999997</v>
      </c>
      <c r="H51" s="16">
        <v>0.78266000999999996</v>
      </c>
      <c r="I51" s="14">
        <v>0</v>
      </c>
      <c r="J51" s="16">
        <v>0</v>
      </c>
      <c r="K51" s="14" t="s">
        <v>582</v>
      </c>
      <c r="L51" s="16" t="s">
        <v>582</v>
      </c>
      <c r="M51" s="14">
        <v>0</v>
      </c>
      <c r="N51" s="16">
        <v>0</v>
      </c>
      <c r="O51" s="14">
        <v>0</v>
      </c>
      <c r="P51" s="16">
        <v>0</v>
      </c>
      <c r="Q51" s="14">
        <v>23.374738409999999</v>
      </c>
      <c r="R51" s="16">
        <v>0.62685022000000001</v>
      </c>
    </row>
    <row r="52" spans="1:18" x14ac:dyDescent="0.25">
      <c r="A52" s="11" t="s">
        <v>522</v>
      </c>
      <c r="B52" s="13">
        <v>5809</v>
      </c>
      <c r="C52" s="14">
        <f>(71/B52*100)</f>
        <v>1.2222413496298847</v>
      </c>
      <c r="D52" s="15">
        <v>5738</v>
      </c>
      <c r="E52" s="14">
        <v>22.45897085</v>
      </c>
      <c r="F52" s="16">
        <v>0.63355629000000002</v>
      </c>
      <c r="G52" s="14">
        <v>62.57577586</v>
      </c>
      <c r="H52" s="16">
        <v>0.91910689000000001</v>
      </c>
      <c r="I52" s="14">
        <v>0</v>
      </c>
      <c r="J52" s="16">
        <v>0</v>
      </c>
      <c r="K52" s="14" t="s">
        <v>582</v>
      </c>
      <c r="L52" s="16" t="s">
        <v>582</v>
      </c>
      <c r="M52" s="14">
        <v>0</v>
      </c>
      <c r="N52" s="16">
        <v>0</v>
      </c>
      <c r="O52" s="14">
        <v>0</v>
      </c>
      <c r="P52" s="16">
        <v>0</v>
      </c>
      <c r="Q52" s="14">
        <v>14.965253300000001</v>
      </c>
      <c r="R52" s="16">
        <v>0.68446878</v>
      </c>
    </row>
    <row r="53" spans="1:18" x14ac:dyDescent="0.25">
      <c r="A53" s="11" t="s">
        <v>523</v>
      </c>
      <c r="B53" s="13">
        <v>5571</v>
      </c>
      <c r="C53" s="14">
        <f>(84/B53*100)</f>
        <v>1.5078082929456111</v>
      </c>
      <c r="D53" s="15">
        <v>5487</v>
      </c>
      <c r="E53" s="14">
        <v>15.463579380000001</v>
      </c>
      <c r="F53" s="16">
        <v>0.53498610999999996</v>
      </c>
      <c r="G53" s="14">
        <v>63.285113789999997</v>
      </c>
      <c r="H53" s="16">
        <v>0.67464586999999998</v>
      </c>
      <c r="I53" s="14">
        <v>0</v>
      </c>
      <c r="J53" s="16">
        <v>0</v>
      </c>
      <c r="K53" s="14" t="s">
        <v>582</v>
      </c>
      <c r="L53" s="16" t="s">
        <v>582</v>
      </c>
      <c r="M53" s="14">
        <v>0</v>
      </c>
      <c r="N53" s="16">
        <v>0</v>
      </c>
      <c r="O53" s="14">
        <v>0</v>
      </c>
      <c r="P53" s="16">
        <v>0</v>
      </c>
      <c r="Q53" s="14">
        <v>21.251306840000002</v>
      </c>
      <c r="R53" s="16">
        <v>0.51472211000000001</v>
      </c>
    </row>
    <row r="54" spans="1:18" x14ac:dyDescent="0.25">
      <c r="A54" s="11" t="s">
        <v>524</v>
      </c>
      <c r="B54" s="13">
        <v>4740</v>
      </c>
      <c r="C54" s="14">
        <f>(38/B54*100)</f>
        <v>0.80168776371308015</v>
      </c>
      <c r="D54" s="15">
        <v>4702</v>
      </c>
      <c r="E54" s="14">
        <v>15.82451324</v>
      </c>
      <c r="F54" s="16">
        <v>0.68852557000000003</v>
      </c>
      <c r="G54" s="14">
        <v>52.30755198</v>
      </c>
      <c r="H54" s="16">
        <v>1.06066186</v>
      </c>
      <c r="I54" s="14">
        <v>0</v>
      </c>
      <c r="J54" s="16">
        <v>0</v>
      </c>
      <c r="K54" s="14" t="s">
        <v>582</v>
      </c>
      <c r="L54" s="16" t="s">
        <v>582</v>
      </c>
      <c r="M54" s="14">
        <v>0</v>
      </c>
      <c r="N54" s="16">
        <v>0</v>
      </c>
      <c r="O54" s="14">
        <v>0</v>
      </c>
      <c r="P54" s="16">
        <v>0</v>
      </c>
      <c r="Q54" s="14">
        <v>31.867934779999999</v>
      </c>
      <c r="R54" s="16">
        <v>0.94891917999999997</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(76/B56*100)</f>
        <v>1.4181750326553462</v>
      </c>
      <c r="D56" s="15">
        <v>5283</v>
      </c>
      <c r="E56" s="14">
        <v>10.03697079</v>
      </c>
      <c r="F56" s="16">
        <v>0.50758535999999999</v>
      </c>
      <c r="G56" s="14">
        <v>83.259426309999995</v>
      </c>
      <c r="H56" s="16">
        <v>0.71083689000000005</v>
      </c>
      <c r="I56" s="14">
        <v>0</v>
      </c>
      <c r="J56" s="16">
        <v>0</v>
      </c>
      <c r="K56" s="14" t="s">
        <v>582</v>
      </c>
      <c r="L56" s="16" t="s">
        <v>582</v>
      </c>
      <c r="M56" s="14">
        <v>0</v>
      </c>
      <c r="N56" s="16">
        <v>0</v>
      </c>
      <c r="O56" s="14">
        <v>0</v>
      </c>
      <c r="P56" s="16">
        <v>0</v>
      </c>
      <c r="Q56" s="14">
        <v>6.7036028999999999</v>
      </c>
      <c r="R56" s="16">
        <v>0.46004388000000002</v>
      </c>
    </row>
    <row r="57" spans="1:18" x14ac:dyDescent="0.25">
      <c r="A57" s="11" t="s">
        <v>527</v>
      </c>
      <c r="B57" s="13">
        <v>6513</v>
      </c>
      <c r="C57" s="14">
        <f>(0/B57*100)</f>
        <v>0</v>
      </c>
      <c r="D57" s="15">
        <v>6513</v>
      </c>
      <c r="E57" s="14">
        <v>2.6940972400000001</v>
      </c>
      <c r="F57" s="16">
        <v>0.28379219</v>
      </c>
      <c r="G57" s="14">
        <v>80.187378589999994</v>
      </c>
      <c r="H57" s="16">
        <v>1.2987663700000001</v>
      </c>
      <c r="I57" s="14">
        <v>0</v>
      </c>
      <c r="J57" s="16">
        <v>0</v>
      </c>
      <c r="K57" s="14" t="s">
        <v>582</v>
      </c>
      <c r="L57" s="16" t="s">
        <v>582</v>
      </c>
      <c r="M57" s="14">
        <v>1.8848179999999999E-2</v>
      </c>
      <c r="N57" s="16">
        <v>1.8832749999999999E-2</v>
      </c>
      <c r="O57" s="14">
        <v>0</v>
      </c>
      <c r="P57" s="16">
        <v>0</v>
      </c>
      <c r="Q57" s="14">
        <v>17.099675980000001</v>
      </c>
      <c r="R57" s="16">
        <v>1.34012873</v>
      </c>
    </row>
    <row r="58" spans="1:18" x14ac:dyDescent="0.25">
      <c r="A58" s="11" t="s">
        <v>528</v>
      </c>
      <c r="B58" s="13">
        <v>7267</v>
      </c>
      <c r="C58" s="14">
        <f>(10/B58*100)</f>
        <v>0.13760836658868861</v>
      </c>
      <c r="D58" s="15">
        <v>7257</v>
      </c>
      <c r="E58" s="14">
        <v>19.218402810000001</v>
      </c>
      <c r="F58" s="16">
        <v>0.62183169000000005</v>
      </c>
      <c r="G58" s="14">
        <v>57.174904499999997</v>
      </c>
      <c r="H58" s="16">
        <v>0.98131360000000001</v>
      </c>
      <c r="I58" s="14">
        <v>0</v>
      </c>
      <c r="J58" s="16">
        <v>0</v>
      </c>
      <c r="K58" s="14" t="s">
        <v>582</v>
      </c>
      <c r="L58" s="16" t="s">
        <v>582</v>
      </c>
      <c r="M58" s="14">
        <v>0</v>
      </c>
      <c r="N58" s="16">
        <v>0</v>
      </c>
      <c r="O58" s="14">
        <v>0.55972920999999998</v>
      </c>
      <c r="P58" s="16">
        <v>0.12503391</v>
      </c>
      <c r="Q58" s="14">
        <v>23.04696349</v>
      </c>
      <c r="R58" s="16">
        <v>0.89639380999999996</v>
      </c>
    </row>
    <row r="59" spans="1:18" x14ac:dyDescent="0.25">
      <c r="A59" s="11" t="s">
        <v>529</v>
      </c>
      <c r="B59" s="13">
        <v>4826</v>
      </c>
      <c r="C59" s="14">
        <f>(26/B59*100)</f>
        <v>0.53874844591794446</v>
      </c>
      <c r="D59" s="15">
        <v>4800</v>
      </c>
      <c r="E59" s="14">
        <v>25.73396872</v>
      </c>
      <c r="F59" s="16">
        <v>0.83193742000000004</v>
      </c>
      <c r="G59" s="14">
        <v>51.531550449999997</v>
      </c>
      <c r="H59" s="16">
        <v>0.89680523999999995</v>
      </c>
      <c r="I59" s="14">
        <v>0</v>
      </c>
      <c r="J59" s="16">
        <v>0</v>
      </c>
      <c r="K59" s="14" t="s">
        <v>582</v>
      </c>
      <c r="L59" s="16" t="s">
        <v>582</v>
      </c>
      <c r="M59" s="14">
        <v>0</v>
      </c>
      <c r="N59" s="16">
        <v>0</v>
      </c>
      <c r="O59" s="14">
        <v>0.73635399000000001</v>
      </c>
      <c r="P59" s="16">
        <v>0.14401414000000001</v>
      </c>
      <c r="Q59" s="14">
        <v>21.998126840000001</v>
      </c>
      <c r="R59" s="16">
        <v>0.72490080999999995</v>
      </c>
    </row>
    <row r="60" spans="1:18" x14ac:dyDescent="0.25">
      <c r="A60" s="11" t="s">
        <v>530</v>
      </c>
      <c r="B60" s="13">
        <v>4546</v>
      </c>
      <c r="C60" s="14">
        <f>(15/B60*100)</f>
        <v>0.32996040475142985</v>
      </c>
      <c r="D60" s="15">
        <v>4531</v>
      </c>
      <c r="E60" s="14">
        <v>16.29425217</v>
      </c>
      <c r="F60" s="16">
        <v>0.81287301000000001</v>
      </c>
      <c r="G60" s="14">
        <v>56.501221510000001</v>
      </c>
      <c r="H60" s="16">
        <v>1.4120284700000001</v>
      </c>
      <c r="I60" s="14">
        <v>0</v>
      </c>
      <c r="J60" s="16">
        <v>0</v>
      </c>
      <c r="K60" s="14" t="s">
        <v>582</v>
      </c>
      <c r="L60" s="16" t="s">
        <v>582</v>
      </c>
      <c r="M60" s="14">
        <v>0</v>
      </c>
      <c r="N60" s="16">
        <v>0</v>
      </c>
      <c r="O60" s="14">
        <v>0.18938052</v>
      </c>
      <c r="P60" s="16">
        <v>6.9376110000000005E-2</v>
      </c>
      <c r="Q60" s="14">
        <v>27.015145799999999</v>
      </c>
      <c r="R60" s="16">
        <v>1.50683159</v>
      </c>
    </row>
    <row r="61" spans="1:18" x14ac:dyDescent="0.25">
      <c r="A61" s="11" t="s">
        <v>531</v>
      </c>
      <c r="B61" s="13">
        <v>6525</v>
      </c>
      <c r="C61" s="14">
        <f>(135/B61*100)</f>
        <v>2.0689655172413794</v>
      </c>
      <c r="D61" s="15">
        <v>6390</v>
      </c>
      <c r="E61" s="14">
        <v>24.840678860000001</v>
      </c>
      <c r="F61" s="16">
        <v>0.53122466999999995</v>
      </c>
      <c r="G61" s="14">
        <v>54.765765850000001</v>
      </c>
      <c r="H61" s="16">
        <v>0.79853233000000001</v>
      </c>
      <c r="I61" s="14">
        <v>0</v>
      </c>
      <c r="J61" s="16">
        <v>0</v>
      </c>
      <c r="K61" s="14" t="s">
        <v>582</v>
      </c>
      <c r="L61" s="16" t="s">
        <v>582</v>
      </c>
      <c r="M61" s="14">
        <v>0</v>
      </c>
      <c r="N61" s="16">
        <v>0</v>
      </c>
      <c r="O61" s="14">
        <v>0</v>
      </c>
      <c r="P61" s="16">
        <v>0</v>
      </c>
      <c r="Q61" s="14">
        <v>20.393555280000001</v>
      </c>
      <c r="R61" s="16">
        <v>0.80613906999999996</v>
      </c>
    </row>
    <row r="62" spans="1:18" x14ac:dyDescent="0.25">
      <c r="A62" s="11" t="s">
        <v>532</v>
      </c>
      <c r="B62" s="13">
        <v>4476</v>
      </c>
      <c r="C62" s="14">
        <f>(3/B62*100)</f>
        <v>6.7024128686327081E-2</v>
      </c>
      <c r="D62" s="15">
        <v>4473</v>
      </c>
      <c r="E62" s="14">
        <v>14.98591579</v>
      </c>
      <c r="F62" s="16">
        <v>0.49347740000000001</v>
      </c>
      <c r="G62" s="14">
        <v>81.170205629999998</v>
      </c>
      <c r="H62" s="16">
        <v>0.53904649000000004</v>
      </c>
      <c r="I62" s="14">
        <v>0</v>
      </c>
      <c r="J62" s="16">
        <v>0</v>
      </c>
      <c r="K62" s="14" t="s">
        <v>582</v>
      </c>
      <c r="L62" s="16" t="s">
        <v>582</v>
      </c>
      <c r="M62" s="14">
        <v>0</v>
      </c>
      <c r="N62" s="16">
        <v>0</v>
      </c>
      <c r="O62" s="14">
        <v>0</v>
      </c>
      <c r="P62" s="16">
        <v>0</v>
      </c>
      <c r="Q62" s="14">
        <v>3.8438785900000001</v>
      </c>
      <c r="R62" s="16">
        <v>0.29971165999999999</v>
      </c>
    </row>
    <row r="63" spans="1:18" x14ac:dyDescent="0.25">
      <c r="A63" s="11" t="s">
        <v>533</v>
      </c>
      <c r="B63" s="13">
        <v>5324</v>
      </c>
      <c r="C63" s="14">
        <f>(13/B63*100)</f>
        <v>0.24417731029301279</v>
      </c>
      <c r="D63" s="15">
        <v>5311</v>
      </c>
      <c r="E63" s="14">
        <v>18.825507980000001</v>
      </c>
      <c r="F63" s="16">
        <v>0.63646079</v>
      </c>
      <c r="G63" s="14">
        <v>50.267566709999997</v>
      </c>
      <c r="H63" s="16">
        <v>0.73111088999999996</v>
      </c>
      <c r="I63" s="14">
        <v>0</v>
      </c>
      <c r="J63" s="16">
        <v>0</v>
      </c>
      <c r="K63" s="14" t="s">
        <v>582</v>
      </c>
      <c r="L63" s="16" t="s">
        <v>582</v>
      </c>
      <c r="M63" s="14">
        <v>0</v>
      </c>
      <c r="N63" s="16">
        <v>0</v>
      </c>
      <c r="O63" s="14">
        <v>0.20107876999999999</v>
      </c>
      <c r="P63" s="16">
        <v>6.6796980000000006E-2</v>
      </c>
      <c r="Q63" s="14">
        <v>30.70584654</v>
      </c>
      <c r="R63" s="16">
        <v>0.70234105999999996</v>
      </c>
    </row>
    <row r="64" spans="1:18" x14ac:dyDescent="0.25">
      <c r="A64" s="11" t="s">
        <v>534</v>
      </c>
      <c r="B64" s="13">
        <v>3634</v>
      </c>
      <c r="C64" s="14">
        <f>(3/B64*100)</f>
        <v>8.2553659878921298E-2</v>
      </c>
      <c r="D64" s="15">
        <v>3631</v>
      </c>
      <c r="E64" s="14">
        <v>16.06838321</v>
      </c>
      <c r="F64" s="16">
        <v>0.55477863000000005</v>
      </c>
      <c r="G64" s="14">
        <v>67.887411510000007</v>
      </c>
      <c r="H64" s="16">
        <v>0.73135329999999998</v>
      </c>
      <c r="I64" s="14">
        <v>0</v>
      </c>
      <c r="J64" s="16">
        <v>0</v>
      </c>
      <c r="K64" s="14" t="s">
        <v>582</v>
      </c>
      <c r="L64" s="16" t="s">
        <v>582</v>
      </c>
      <c r="M64" s="14">
        <v>2.6513749999999999E-2</v>
      </c>
      <c r="N64" s="16">
        <v>2.6523439999999999E-2</v>
      </c>
      <c r="O64" s="14">
        <v>0.13125018999999999</v>
      </c>
      <c r="P64" s="16">
        <v>5.8316020000000003E-2</v>
      </c>
      <c r="Q64" s="14">
        <v>15.88644135</v>
      </c>
      <c r="R64" s="16">
        <v>0.60917341000000003</v>
      </c>
    </row>
    <row r="65" spans="1:18" x14ac:dyDescent="0.25">
      <c r="A65" s="11" t="s">
        <v>535</v>
      </c>
      <c r="B65" s="13">
        <v>5325</v>
      </c>
      <c r="C65" s="14">
        <f>(14/B65*100)</f>
        <v>0.26291079812206569</v>
      </c>
      <c r="D65" s="15">
        <v>5311</v>
      </c>
      <c r="E65" s="14">
        <v>18.047559039999999</v>
      </c>
      <c r="F65" s="16">
        <v>0.60379119000000003</v>
      </c>
      <c r="G65" s="14">
        <v>60.057836250000001</v>
      </c>
      <c r="H65" s="16">
        <v>0.97761739000000003</v>
      </c>
      <c r="I65" s="14">
        <v>0</v>
      </c>
      <c r="J65" s="16">
        <v>0</v>
      </c>
      <c r="K65" s="14" t="s">
        <v>582</v>
      </c>
      <c r="L65" s="16" t="s">
        <v>582</v>
      </c>
      <c r="M65" s="14">
        <v>0.26874535999999999</v>
      </c>
      <c r="N65" s="16">
        <v>7.7047379999999999E-2</v>
      </c>
      <c r="O65" s="14">
        <v>3.9684690000000002E-2</v>
      </c>
      <c r="P65" s="16">
        <v>2.7362729999999998E-2</v>
      </c>
      <c r="Q65" s="14">
        <v>21.586174660000001</v>
      </c>
      <c r="R65" s="16">
        <v>0.77384995000000001</v>
      </c>
    </row>
    <row r="66" spans="1:18" x14ac:dyDescent="0.25">
      <c r="A66" s="11" t="s">
        <v>536</v>
      </c>
      <c r="B66" s="13">
        <v>5665</v>
      </c>
      <c r="C66" s="14">
        <f>(74/B66*100)</f>
        <v>1.3062665489849956</v>
      </c>
      <c r="D66" s="15">
        <v>5591</v>
      </c>
      <c r="E66" s="14">
        <v>35.054614039999997</v>
      </c>
      <c r="F66" s="16">
        <v>0.62927628999999996</v>
      </c>
      <c r="G66" s="14">
        <v>45.109525189999999</v>
      </c>
      <c r="H66" s="16">
        <v>0.68594851000000001</v>
      </c>
      <c r="I66" s="14">
        <v>0</v>
      </c>
      <c r="J66" s="16">
        <v>0</v>
      </c>
      <c r="K66" s="14" t="s">
        <v>582</v>
      </c>
      <c r="L66" s="16" t="s">
        <v>582</v>
      </c>
      <c r="M66" s="14">
        <v>0</v>
      </c>
      <c r="N66" s="16">
        <v>0</v>
      </c>
      <c r="O66" s="14">
        <v>0</v>
      </c>
      <c r="P66" s="16">
        <v>0</v>
      </c>
      <c r="Q66" s="14">
        <v>19.835860780000001</v>
      </c>
      <c r="R66" s="16">
        <v>0.54537380999999996</v>
      </c>
    </row>
    <row r="67" spans="1:18" x14ac:dyDescent="0.25">
      <c r="A67" s="11" t="s">
        <v>537</v>
      </c>
      <c r="B67" s="13">
        <v>6971</v>
      </c>
      <c r="C67" s="14">
        <f>(21/B67*100)</f>
        <v>0.30124802754267677</v>
      </c>
      <c r="D67" s="15">
        <v>6950</v>
      </c>
      <c r="E67" s="14">
        <v>20.178845469999999</v>
      </c>
      <c r="F67" s="16">
        <v>0.61331084000000002</v>
      </c>
      <c r="G67" s="14">
        <v>68.730143150000004</v>
      </c>
      <c r="H67" s="16">
        <v>0.83856949000000003</v>
      </c>
      <c r="I67" s="14">
        <v>0</v>
      </c>
      <c r="J67" s="16">
        <v>0</v>
      </c>
      <c r="K67" s="14" t="s">
        <v>582</v>
      </c>
      <c r="L67" s="16" t="s">
        <v>582</v>
      </c>
      <c r="M67" s="14">
        <v>0</v>
      </c>
      <c r="N67" s="16">
        <v>0</v>
      </c>
      <c r="O67" s="14">
        <v>0</v>
      </c>
      <c r="P67" s="16">
        <v>0</v>
      </c>
      <c r="Q67" s="14">
        <v>11.09101139</v>
      </c>
      <c r="R67" s="16">
        <v>0.5346976</v>
      </c>
    </row>
    <row r="68" spans="1:18" x14ac:dyDescent="0.25">
      <c r="A68" s="11" t="s">
        <v>538</v>
      </c>
      <c r="B68" s="13">
        <v>12083</v>
      </c>
      <c r="C68" s="14">
        <f>(26/B68*100)</f>
        <v>0.21517834974757924</v>
      </c>
      <c r="D68" s="15">
        <v>12057</v>
      </c>
      <c r="E68" s="14">
        <v>30.62795672</v>
      </c>
      <c r="F68" s="16">
        <v>0.43277071</v>
      </c>
      <c r="G68" s="14">
        <v>43.847720019999997</v>
      </c>
      <c r="H68" s="16">
        <v>0.41770100999999998</v>
      </c>
      <c r="I68" s="14">
        <v>0</v>
      </c>
      <c r="J68" s="16">
        <v>0</v>
      </c>
      <c r="K68" s="14" t="s">
        <v>582</v>
      </c>
      <c r="L68" s="16" t="s">
        <v>582</v>
      </c>
      <c r="M68" s="14">
        <v>0</v>
      </c>
      <c r="N68" s="16">
        <v>0</v>
      </c>
      <c r="O68" s="14">
        <v>0</v>
      </c>
      <c r="P68" s="16">
        <v>0</v>
      </c>
      <c r="Q68" s="14">
        <v>25.524323259999999</v>
      </c>
      <c r="R68" s="16">
        <v>0.4505171</v>
      </c>
    </row>
    <row r="69" spans="1:18" x14ac:dyDescent="0.25">
      <c r="A69" s="11" t="s">
        <v>539</v>
      </c>
      <c r="B69" s="13">
        <v>4876</v>
      </c>
      <c r="C69" s="14">
        <f>(0/B69*100)</f>
        <v>0</v>
      </c>
      <c r="D69" s="15">
        <v>4876</v>
      </c>
      <c r="E69" s="14">
        <v>23.013048820000002</v>
      </c>
      <c r="F69" s="16">
        <v>0.96163898000000003</v>
      </c>
      <c r="G69" s="14">
        <v>69.560944809999995</v>
      </c>
      <c r="H69" s="16">
        <v>1.06382713</v>
      </c>
      <c r="I69" s="14">
        <v>0</v>
      </c>
      <c r="J69" s="16">
        <v>0</v>
      </c>
      <c r="K69" s="14" t="s">
        <v>582</v>
      </c>
      <c r="L69" s="16" t="s">
        <v>582</v>
      </c>
      <c r="M69" s="14">
        <v>0</v>
      </c>
      <c r="N69" s="16">
        <v>0</v>
      </c>
      <c r="O69" s="14">
        <v>0</v>
      </c>
      <c r="P69" s="16">
        <v>0</v>
      </c>
      <c r="Q69" s="14">
        <v>7.4260063799999996</v>
      </c>
      <c r="R69" s="16">
        <v>0.76100997999999997</v>
      </c>
    </row>
    <row r="70" spans="1:18" x14ac:dyDescent="0.25">
      <c r="A70" s="11" t="s">
        <v>540</v>
      </c>
      <c r="B70" s="13">
        <v>6036</v>
      </c>
      <c r="C70" s="14">
        <f>(223/B70*100)</f>
        <v>3.6944996686547382</v>
      </c>
      <c r="D70" s="15">
        <v>5813</v>
      </c>
      <c r="E70" s="14">
        <v>57.495878279999999</v>
      </c>
      <c r="F70" s="16">
        <v>0.87485826</v>
      </c>
      <c r="G70" s="14">
        <v>29.543017020000001</v>
      </c>
      <c r="H70" s="16">
        <v>0.91189593999999996</v>
      </c>
      <c r="I70" s="14">
        <v>0</v>
      </c>
      <c r="J70" s="16">
        <v>0</v>
      </c>
      <c r="K70" s="14" t="s">
        <v>582</v>
      </c>
      <c r="L70" s="16" t="s">
        <v>582</v>
      </c>
      <c r="M70" s="14">
        <v>0</v>
      </c>
      <c r="N70" s="16">
        <v>0</v>
      </c>
      <c r="O70" s="14">
        <v>0</v>
      </c>
      <c r="P70" s="16">
        <v>0</v>
      </c>
      <c r="Q70" s="14">
        <v>12.9611047</v>
      </c>
      <c r="R70" s="16">
        <v>0.65907724000000001</v>
      </c>
    </row>
    <row r="71" spans="1:18" x14ac:dyDescent="0.25">
      <c r="A71" s="11" t="s">
        <v>541</v>
      </c>
      <c r="B71" s="13">
        <v>6115</v>
      </c>
      <c r="C71" s="14">
        <f>(17/B71*100)</f>
        <v>0.27800490596892891</v>
      </c>
      <c r="D71" s="15">
        <v>6098</v>
      </c>
      <c r="E71" s="14">
        <v>25.65763428</v>
      </c>
      <c r="F71" s="16">
        <v>0.54810464000000003</v>
      </c>
      <c r="G71" s="14">
        <v>63.234418329999997</v>
      </c>
      <c r="H71" s="16">
        <v>0.60657815000000004</v>
      </c>
      <c r="I71" s="14">
        <v>0</v>
      </c>
      <c r="J71" s="16">
        <v>0</v>
      </c>
      <c r="K71" s="14" t="s">
        <v>582</v>
      </c>
      <c r="L71" s="16" t="s">
        <v>582</v>
      </c>
      <c r="M71" s="14">
        <v>0</v>
      </c>
      <c r="N71" s="16">
        <v>0</v>
      </c>
      <c r="O71" s="14">
        <v>0</v>
      </c>
      <c r="P71" s="16">
        <v>0</v>
      </c>
      <c r="Q71" s="14">
        <v>11.1079474</v>
      </c>
      <c r="R71" s="16">
        <v>0.48107527999999999</v>
      </c>
    </row>
    <row r="72" spans="1:18" x14ac:dyDescent="0.25">
      <c r="A72" s="11" t="s">
        <v>542</v>
      </c>
      <c r="B72" s="13">
        <v>7708</v>
      </c>
      <c r="C72" s="14">
        <f>(5/B72*100)</f>
        <v>6.4867669953295279E-2</v>
      </c>
      <c r="D72" s="15">
        <v>7703</v>
      </c>
      <c r="E72" s="14">
        <v>34.81096771</v>
      </c>
      <c r="F72" s="16">
        <v>0.67550089999999996</v>
      </c>
      <c r="G72" s="14">
        <v>62.745783000000003</v>
      </c>
      <c r="H72" s="16">
        <v>0.66698751999999994</v>
      </c>
      <c r="I72" s="14">
        <v>0</v>
      </c>
      <c r="J72" s="16">
        <v>0</v>
      </c>
      <c r="K72" s="14" t="s">
        <v>582</v>
      </c>
      <c r="L72" s="16" t="s">
        <v>582</v>
      </c>
      <c r="M72" s="14">
        <v>0</v>
      </c>
      <c r="N72" s="16">
        <v>0</v>
      </c>
      <c r="O72" s="14">
        <v>0</v>
      </c>
      <c r="P72" s="16">
        <v>0</v>
      </c>
      <c r="Q72" s="14">
        <v>2.4432492899999998</v>
      </c>
      <c r="R72" s="16">
        <v>0.19992292</v>
      </c>
    </row>
    <row r="73" spans="1:18" x14ac:dyDescent="0.25">
      <c r="A73" s="11" t="s">
        <v>543</v>
      </c>
      <c r="B73" s="13">
        <v>8249</v>
      </c>
      <c r="C73" s="14">
        <f>(0/B73*100)</f>
        <v>0</v>
      </c>
      <c r="D73" s="15">
        <v>8249</v>
      </c>
      <c r="E73" s="14">
        <v>0</v>
      </c>
      <c r="F73" s="16">
        <v>0</v>
      </c>
      <c r="G73" s="14">
        <v>0</v>
      </c>
      <c r="H73" s="16">
        <v>0</v>
      </c>
      <c r="I73" s="14">
        <v>0</v>
      </c>
      <c r="J73" s="16">
        <v>0</v>
      </c>
      <c r="K73" s="14" t="s">
        <v>582</v>
      </c>
      <c r="L73" s="16" t="s">
        <v>582</v>
      </c>
      <c r="M73" s="14">
        <v>100</v>
      </c>
      <c r="N73" s="16">
        <v>0</v>
      </c>
      <c r="O73" s="14">
        <v>0</v>
      </c>
      <c r="P73" s="16">
        <v>0</v>
      </c>
      <c r="Q73" s="14">
        <v>0</v>
      </c>
      <c r="R73" s="16">
        <v>0</v>
      </c>
    </row>
    <row r="74" spans="1:18" x14ac:dyDescent="0.25">
      <c r="A74" s="11" t="s">
        <v>544</v>
      </c>
      <c r="B74" s="13">
        <v>4692</v>
      </c>
      <c r="C74" s="14">
        <f>(82/B74*100)</f>
        <v>1.7476555839727195</v>
      </c>
      <c r="D74" s="15">
        <v>4610</v>
      </c>
      <c r="E74" s="14">
        <v>19.114035040000001</v>
      </c>
      <c r="F74" s="16">
        <v>0.69488505</v>
      </c>
      <c r="G74" s="14">
        <v>54.896065880000002</v>
      </c>
      <c r="H74" s="16">
        <v>0.74718947000000002</v>
      </c>
      <c r="I74" s="14">
        <v>0</v>
      </c>
      <c r="J74" s="16">
        <v>0</v>
      </c>
      <c r="K74" s="14" t="s">
        <v>582</v>
      </c>
      <c r="L74" s="16" t="s">
        <v>582</v>
      </c>
      <c r="M74" s="14">
        <v>2.6328569999999999E-2</v>
      </c>
      <c r="N74" s="16">
        <v>2.6238600000000001E-2</v>
      </c>
      <c r="O74" s="14">
        <v>0.11159036999999999</v>
      </c>
      <c r="P74" s="16">
        <v>4.3693200000000001E-2</v>
      </c>
      <c r="Q74" s="14">
        <v>25.851980139999998</v>
      </c>
      <c r="R74" s="16">
        <v>0.69309467000000002</v>
      </c>
    </row>
    <row r="75" spans="1:18" x14ac:dyDescent="0.25">
      <c r="A75" s="11" t="s">
        <v>545</v>
      </c>
      <c r="B75" s="13">
        <v>5375</v>
      </c>
      <c r="C75" s="14">
        <f>(196/B75*100)</f>
        <v>3.6465116279069765</v>
      </c>
      <c r="D75" s="15">
        <v>5179</v>
      </c>
      <c r="E75" s="14">
        <v>14.213098540000001</v>
      </c>
      <c r="F75" s="16">
        <v>0.60516574000000001</v>
      </c>
      <c r="G75" s="14">
        <v>68.768545759999995</v>
      </c>
      <c r="H75" s="16">
        <v>0.84137523000000003</v>
      </c>
      <c r="I75" s="14">
        <v>0</v>
      </c>
      <c r="J75" s="16">
        <v>0</v>
      </c>
      <c r="K75" s="14" t="s">
        <v>582</v>
      </c>
      <c r="L75" s="16" t="s">
        <v>582</v>
      </c>
      <c r="M75" s="14">
        <v>0</v>
      </c>
      <c r="N75" s="16">
        <v>0</v>
      </c>
      <c r="O75" s="14">
        <v>0</v>
      </c>
      <c r="P75" s="16">
        <v>0</v>
      </c>
      <c r="Q75" s="14">
        <v>17.018355700000001</v>
      </c>
      <c r="R75" s="16">
        <v>0.63201112999999998</v>
      </c>
    </row>
    <row r="76" spans="1:18" x14ac:dyDescent="0.25">
      <c r="A76" s="11" t="s">
        <v>546</v>
      </c>
      <c r="B76" s="13">
        <v>14167</v>
      </c>
      <c r="C76" s="14">
        <f>(227/B76*100)</f>
        <v>1.6023152396414202</v>
      </c>
      <c r="D76" s="15">
        <v>13940</v>
      </c>
      <c r="E76" s="14">
        <v>30.353075520000001</v>
      </c>
      <c r="F76" s="16">
        <v>0.59294104999999997</v>
      </c>
      <c r="G76" s="14">
        <v>47.806299410000001</v>
      </c>
      <c r="H76" s="16">
        <v>0.77672348999999996</v>
      </c>
      <c r="I76" s="14">
        <v>0</v>
      </c>
      <c r="J76" s="16">
        <v>0</v>
      </c>
      <c r="K76" s="14" t="s">
        <v>582</v>
      </c>
      <c r="L76" s="16" t="s">
        <v>582</v>
      </c>
      <c r="M76" s="14">
        <v>0</v>
      </c>
      <c r="N76" s="16">
        <v>0</v>
      </c>
      <c r="O76" s="14">
        <v>0</v>
      </c>
      <c r="P76" s="16">
        <v>0</v>
      </c>
      <c r="Q76" s="14">
        <v>21.840625070000002</v>
      </c>
      <c r="R76" s="16">
        <v>0.58414358</v>
      </c>
    </row>
    <row r="77" spans="1:18" x14ac:dyDescent="0.25">
      <c r="A77" s="11" t="s">
        <v>547</v>
      </c>
      <c r="B77" s="13">
        <v>6062</v>
      </c>
      <c r="C77" s="14">
        <f>(0/B77*100)</f>
        <v>0</v>
      </c>
      <c r="D77" s="15">
        <v>6062</v>
      </c>
      <c r="E77" s="14">
        <v>8.7523330799999997</v>
      </c>
      <c r="F77" s="16">
        <v>0.45578921</v>
      </c>
      <c r="G77" s="14">
        <v>91.24766692</v>
      </c>
      <c r="H77" s="16">
        <v>0.45578921</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(41/B79*100)</f>
        <v>2.4743512371756187</v>
      </c>
      <c r="D79" s="15">
        <v>1616</v>
      </c>
      <c r="E79" s="14">
        <v>18.52855117</v>
      </c>
      <c r="F79" s="16">
        <v>1.5045023</v>
      </c>
      <c r="G79" s="14">
        <v>66.784630199999995</v>
      </c>
      <c r="H79" s="16">
        <v>1.94659772</v>
      </c>
      <c r="I79" s="14">
        <v>0</v>
      </c>
      <c r="J79" s="16">
        <v>0</v>
      </c>
      <c r="K79" s="14" t="s">
        <v>582</v>
      </c>
      <c r="L79" s="16" t="s">
        <v>582</v>
      </c>
      <c r="M79" s="14">
        <v>0</v>
      </c>
      <c r="N79" s="16">
        <v>0</v>
      </c>
      <c r="O79" s="14">
        <v>0</v>
      </c>
      <c r="P79" s="16">
        <v>0</v>
      </c>
      <c r="Q79" s="14">
        <v>14.686818629999999</v>
      </c>
      <c r="R79" s="16">
        <v>1.6546466099999999</v>
      </c>
    </row>
    <row r="80" spans="1:18" x14ac:dyDescent="0.25">
      <c r="A80" s="11" t="s">
        <v>550</v>
      </c>
      <c r="B80" s="13">
        <v>7841</v>
      </c>
      <c r="C80" s="14">
        <f>(0/B80*100)</f>
        <v>0</v>
      </c>
      <c r="D80" s="15">
        <v>7841</v>
      </c>
      <c r="E80" s="14">
        <v>53.348970080000001</v>
      </c>
      <c r="F80" s="16">
        <v>0.85514646000000005</v>
      </c>
      <c r="G80" s="14">
        <v>44.474457510000001</v>
      </c>
      <c r="H80" s="16">
        <v>1.0142362599999999</v>
      </c>
      <c r="I80" s="14">
        <v>0</v>
      </c>
      <c r="J80" s="16">
        <v>0</v>
      </c>
      <c r="K80" s="14" t="s">
        <v>582</v>
      </c>
      <c r="L80" s="16" t="s">
        <v>582</v>
      </c>
      <c r="M80" s="14">
        <v>0</v>
      </c>
      <c r="N80" s="16">
        <v>0</v>
      </c>
      <c r="O80" s="14">
        <v>0</v>
      </c>
      <c r="P80" s="16">
        <v>0</v>
      </c>
      <c r="Q80" s="14">
        <v>2.1765724099999999</v>
      </c>
      <c r="R80" s="16">
        <v>0.43950845999999999</v>
      </c>
    </row>
    <row r="81" spans="1:18" x14ac:dyDescent="0.25">
      <c r="A81" s="19" t="s">
        <v>551</v>
      </c>
      <c r="B81" s="13">
        <v>8861</v>
      </c>
      <c r="C81" s="14">
        <f>(76/B81*100)</f>
        <v>0.85769100552984989</v>
      </c>
      <c r="D81" s="15">
        <v>8785</v>
      </c>
      <c r="E81" s="14">
        <v>16.365543840000001</v>
      </c>
      <c r="F81" s="16">
        <v>0.86731804000000001</v>
      </c>
      <c r="G81" s="14">
        <v>74.150573570000006</v>
      </c>
      <c r="H81" s="16">
        <v>1.0472023100000001</v>
      </c>
      <c r="I81" s="14">
        <v>0</v>
      </c>
      <c r="J81" s="16">
        <v>0</v>
      </c>
      <c r="K81" s="14" t="s">
        <v>582</v>
      </c>
      <c r="L81" s="16" t="s">
        <v>582</v>
      </c>
      <c r="M81" s="14">
        <v>0</v>
      </c>
      <c r="N81" s="16">
        <v>0</v>
      </c>
      <c r="O81" s="14">
        <v>0</v>
      </c>
      <c r="P81" s="16">
        <v>0</v>
      </c>
      <c r="Q81" s="14">
        <v>9.4838825900000003</v>
      </c>
      <c r="R81" s="16">
        <v>0.51353322999999995</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23.260246330000001</v>
      </c>
      <c r="F7" s="16">
        <v>0.46848107</v>
      </c>
      <c r="G7" s="14">
        <v>56.12092724</v>
      </c>
      <c r="H7" s="16">
        <v>0.57275834999999997</v>
      </c>
      <c r="I7" s="14">
        <v>0</v>
      </c>
      <c r="J7" s="16">
        <v>0</v>
      </c>
      <c r="K7" s="14" t="s">
        <v>582</v>
      </c>
      <c r="L7" s="16" t="s">
        <v>582</v>
      </c>
      <c r="M7" s="14">
        <v>0</v>
      </c>
      <c r="N7" s="16">
        <v>0</v>
      </c>
      <c r="O7" s="14">
        <v>0</v>
      </c>
      <c r="P7" s="16">
        <v>0</v>
      </c>
      <c r="Q7" s="14">
        <v>20.618826429999999</v>
      </c>
      <c r="R7" s="16">
        <v>0.47790548999999999</v>
      </c>
    </row>
    <row r="8" spans="1:18" x14ac:dyDescent="0.25">
      <c r="A8" s="11" t="s">
        <v>478</v>
      </c>
      <c r="B8" s="13">
        <v>7007</v>
      </c>
      <c r="C8" s="14">
        <f>(20/B8*100)</f>
        <v>0.28542885685742825</v>
      </c>
      <c r="D8" s="15">
        <v>6987</v>
      </c>
      <c r="E8" s="14">
        <v>2.9797414500000001</v>
      </c>
      <c r="F8" s="16">
        <v>0.22949552000000001</v>
      </c>
      <c r="G8" s="14">
        <v>75.569851749999998</v>
      </c>
      <c r="H8" s="16">
        <v>0.77477470000000004</v>
      </c>
      <c r="I8" s="14">
        <v>0</v>
      </c>
      <c r="J8" s="16">
        <v>0</v>
      </c>
      <c r="K8" s="14" t="s">
        <v>582</v>
      </c>
      <c r="L8" s="16" t="s">
        <v>582</v>
      </c>
      <c r="M8" s="14">
        <v>0</v>
      </c>
      <c r="N8" s="16">
        <v>0</v>
      </c>
      <c r="O8" s="14">
        <v>0</v>
      </c>
      <c r="P8" s="16">
        <v>0</v>
      </c>
      <c r="Q8" s="14">
        <v>21.4504068</v>
      </c>
      <c r="R8" s="16">
        <v>0.70213676000000003</v>
      </c>
    </row>
    <row r="9" spans="1:18" x14ac:dyDescent="0.25">
      <c r="A9" s="11" t="s">
        <v>479</v>
      </c>
      <c r="B9" s="13">
        <v>9651</v>
      </c>
      <c r="C9" s="14">
        <f>(77/B9*100)</f>
        <v>0.79784478292404937</v>
      </c>
      <c r="D9" s="15">
        <v>9574</v>
      </c>
      <c r="E9" s="14">
        <v>25.01085187</v>
      </c>
      <c r="F9" s="16">
        <v>0.54273252999999999</v>
      </c>
      <c r="G9" s="14">
        <v>54.148171679999997</v>
      </c>
      <c r="H9" s="16">
        <v>0.60213287999999998</v>
      </c>
      <c r="I9" s="14">
        <v>0</v>
      </c>
      <c r="J9" s="16">
        <v>0</v>
      </c>
      <c r="K9" s="14" t="s">
        <v>582</v>
      </c>
      <c r="L9" s="16" t="s">
        <v>582</v>
      </c>
      <c r="M9" s="14">
        <v>0</v>
      </c>
      <c r="N9" s="16">
        <v>0</v>
      </c>
      <c r="O9" s="14">
        <v>0</v>
      </c>
      <c r="P9" s="16">
        <v>0</v>
      </c>
      <c r="Q9" s="14">
        <v>20.840976449999999</v>
      </c>
      <c r="R9" s="16">
        <v>0.61464196999999998</v>
      </c>
    </row>
    <row r="10" spans="1:18" x14ac:dyDescent="0.25">
      <c r="A10" s="11" t="s">
        <v>480</v>
      </c>
      <c r="B10" s="13">
        <v>20058</v>
      </c>
      <c r="C10" s="14">
        <f>(521/B10*100)</f>
        <v>2.5974673447003687</v>
      </c>
      <c r="D10" s="15">
        <v>19537</v>
      </c>
      <c r="E10" s="14">
        <v>35.074634199999998</v>
      </c>
      <c r="F10" s="16">
        <v>0.60147209999999995</v>
      </c>
      <c r="G10" s="14">
        <v>45.997626760000003</v>
      </c>
      <c r="H10" s="16">
        <v>0.59394234999999995</v>
      </c>
      <c r="I10" s="14">
        <v>0</v>
      </c>
      <c r="J10" s="16">
        <v>0</v>
      </c>
      <c r="K10" s="14" t="s">
        <v>582</v>
      </c>
      <c r="L10" s="16" t="s">
        <v>582</v>
      </c>
      <c r="M10" s="14">
        <v>0</v>
      </c>
      <c r="N10" s="16">
        <v>0</v>
      </c>
      <c r="O10" s="14">
        <v>0</v>
      </c>
      <c r="P10" s="16">
        <v>0</v>
      </c>
      <c r="Q10" s="14">
        <v>18.927739030000001</v>
      </c>
      <c r="R10" s="16">
        <v>0.45557083999999998</v>
      </c>
    </row>
    <row r="11" spans="1:18" x14ac:dyDescent="0.25">
      <c r="A11" s="11" t="s">
        <v>481</v>
      </c>
      <c r="B11" s="13">
        <v>7053</v>
      </c>
      <c r="C11" s="14">
        <f>(45/B11*100)</f>
        <v>0.6380263717566993</v>
      </c>
      <c r="D11" s="15">
        <v>7008</v>
      </c>
      <c r="E11" s="14">
        <v>18.140335489999998</v>
      </c>
      <c r="F11" s="16">
        <v>0.69034892999999997</v>
      </c>
      <c r="G11" s="14">
        <v>61.01711718</v>
      </c>
      <c r="H11" s="16">
        <v>0.79728056999999997</v>
      </c>
      <c r="I11" s="14">
        <v>0</v>
      </c>
      <c r="J11" s="16">
        <v>0</v>
      </c>
      <c r="K11" s="14" t="s">
        <v>582</v>
      </c>
      <c r="L11" s="16" t="s">
        <v>582</v>
      </c>
      <c r="M11" s="14">
        <v>0</v>
      </c>
      <c r="N11" s="16">
        <v>0</v>
      </c>
      <c r="O11" s="14">
        <v>0</v>
      </c>
      <c r="P11" s="16">
        <v>0</v>
      </c>
      <c r="Q11" s="14">
        <v>20.842547329999999</v>
      </c>
      <c r="R11" s="16">
        <v>0.83269017999999995</v>
      </c>
    </row>
    <row r="12" spans="1:18" x14ac:dyDescent="0.25">
      <c r="A12" s="11" t="s">
        <v>482</v>
      </c>
      <c r="B12" s="13">
        <v>6894</v>
      </c>
      <c r="C12" s="14">
        <f>(55/B12*100)</f>
        <v>0.79779518421816076</v>
      </c>
      <c r="D12" s="15">
        <v>6839</v>
      </c>
      <c r="E12" s="14">
        <v>13.556103500000001</v>
      </c>
      <c r="F12" s="16">
        <v>0.48670904999999998</v>
      </c>
      <c r="G12" s="14">
        <v>63.112088780000001</v>
      </c>
      <c r="H12" s="16">
        <v>0.87848013000000003</v>
      </c>
      <c r="I12" s="14">
        <v>0</v>
      </c>
      <c r="J12" s="16">
        <v>0</v>
      </c>
      <c r="K12" s="14" t="s">
        <v>582</v>
      </c>
      <c r="L12" s="16" t="s">
        <v>582</v>
      </c>
      <c r="M12" s="14">
        <v>0</v>
      </c>
      <c r="N12" s="16">
        <v>0</v>
      </c>
      <c r="O12" s="14">
        <v>0</v>
      </c>
      <c r="P12" s="16">
        <v>0</v>
      </c>
      <c r="Q12" s="14">
        <v>23.33180772</v>
      </c>
      <c r="R12" s="16">
        <v>0.83818890999999995</v>
      </c>
    </row>
    <row r="13" spans="1:18" x14ac:dyDescent="0.25">
      <c r="A13" s="11" t="s">
        <v>483</v>
      </c>
      <c r="B13" s="13">
        <v>7161</v>
      </c>
      <c r="C13" s="14">
        <f>(0/B13*100)</f>
        <v>0</v>
      </c>
      <c r="D13" s="15">
        <v>7161</v>
      </c>
      <c r="E13" s="14">
        <v>0</v>
      </c>
      <c r="F13" s="16">
        <v>0</v>
      </c>
      <c r="G13" s="14">
        <v>0</v>
      </c>
      <c r="H13" s="16">
        <v>0</v>
      </c>
      <c r="I13" s="14">
        <v>0</v>
      </c>
      <c r="J13" s="16">
        <v>0</v>
      </c>
      <c r="K13" s="14" t="s">
        <v>582</v>
      </c>
      <c r="L13" s="16" t="s">
        <v>582</v>
      </c>
      <c r="M13" s="14">
        <v>100</v>
      </c>
      <c r="N13" s="16">
        <v>0</v>
      </c>
      <c r="O13" s="14">
        <v>0</v>
      </c>
      <c r="P13" s="16">
        <v>0</v>
      </c>
      <c r="Q13" s="14">
        <v>0</v>
      </c>
      <c r="R13" s="16">
        <v>0</v>
      </c>
    </row>
    <row r="14" spans="1:18" x14ac:dyDescent="0.25">
      <c r="A14" s="11" t="s">
        <v>484</v>
      </c>
      <c r="B14" s="13">
        <v>5587</v>
      </c>
      <c r="C14" s="14">
        <f>(74/B14*100)</f>
        <v>1.3245033112582782</v>
      </c>
      <c r="D14" s="15">
        <v>5513</v>
      </c>
      <c r="E14" s="14">
        <v>38.38720447</v>
      </c>
      <c r="F14" s="16">
        <v>0.86112498000000004</v>
      </c>
      <c r="G14" s="14">
        <v>45.475788350000002</v>
      </c>
      <c r="H14" s="16">
        <v>0.81589263000000001</v>
      </c>
      <c r="I14" s="14">
        <v>0</v>
      </c>
      <c r="J14" s="16">
        <v>0</v>
      </c>
      <c r="K14" s="14" t="s">
        <v>582</v>
      </c>
      <c r="L14" s="16" t="s">
        <v>582</v>
      </c>
      <c r="M14" s="14">
        <v>0</v>
      </c>
      <c r="N14" s="16">
        <v>0</v>
      </c>
      <c r="O14" s="14">
        <v>0</v>
      </c>
      <c r="P14" s="16">
        <v>0</v>
      </c>
      <c r="Q14" s="14">
        <v>16.137007189999999</v>
      </c>
      <c r="R14" s="16">
        <v>0.58911153999999999</v>
      </c>
    </row>
    <row r="15" spans="1:18" x14ac:dyDescent="0.25">
      <c r="A15" s="11" t="s">
        <v>485</v>
      </c>
      <c r="B15" s="13">
        <v>5882</v>
      </c>
      <c r="C15" s="14">
        <f>(52/B15*100)</f>
        <v>0.88405304318259093</v>
      </c>
      <c r="D15" s="15">
        <v>5830</v>
      </c>
      <c r="E15" s="14">
        <v>12.708884790000001</v>
      </c>
      <c r="F15" s="16">
        <v>0.46670961</v>
      </c>
      <c r="G15" s="14">
        <v>67.096450379999993</v>
      </c>
      <c r="H15" s="16">
        <v>0.77675642</v>
      </c>
      <c r="I15" s="14">
        <v>0</v>
      </c>
      <c r="J15" s="16">
        <v>0</v>
      </c>
      <c r="K15" s="14" t="s">
        <v>582</v>
      </c>
      <c r="L15" s="16" t="s">
        <v>582</v>
      </c>
      <c r="M15" s="14">
        <v>0</v>
      </c>
      <c r="N15" s="16">
        <v>0</v>
      </c>
      <c r="O15" s="14">
        <v>0</v>
      </c>
      <c r="P15" s="16">
        <v>0</v>
      </c>
      <c r="Q15" s="14">
        <v>20.194664830000001</v>
      </c>
      <c r="R15" s="16">
        <v>0.65199408999999997</v>
      </c>
    </row>
    <row r="16" spans="1:18" x14ac:dyDescent="0.25">
      <c r="A16" s="11" t="s">
        <v>486</v>
      </c>
      <c r="B16" s="13">
        <v>6108</v>
      </c>
      <c r="C16" s="14">
        <f>(0/B16*100)</f>
        <v>0</v>
      </c>
      <c r="D16" s="15">
        <v>6108</v>
      </c>
      <c r="E16" s="14">
        <v>0</v>
      </c>
      <c r="F16" s="16">
        <v>0</v>
      </c>
      <c r="G16" s="14">
        <v>0</v>
      </c>
      <c r="H16" s="16">
        <v>0</v>
      </c>
      <c r="I16" s="14">
        <v>0</v>
      </c>
      <c r="J16" s="16">
        <v>0</v>
      </c>
      <c r="K16" s="14" t="s">
        <v>582</v>
      </c>
      <c r="L16" s="16" t="s">
        <v>582</v>
      </c>
      <c r="M16" s="14">
        <v>100</v>
      </c>
      <c r="N16" s="16">
        <v>0</v>
      </c>
      <c r="O16" s="14">
        <v>0</v>
      </c>
      <c r="P16" s="16">
        <v>0</v>
      </c>
      <c r="Q16" s="14">
        <v>0</v>
      </c>
      <c r="R16" s="16">
        <v>0</v>
      </c>
    </row>
    <row r="17" spans="1:18" x14ac:dyDescent="0.25">
      <c r="A17" s="11" t="s">
        <v>487</v>
      </c>
      <c r="B17" s="13">
        <v>6504</v>
      </c>
      <c r="C17" s="14">
        <f>(658/B17*100)</f>
        <v>10.116851168511685</v>
      </c>
      <c r="D17" s="15">
        <v>5846</v>
      </c>
      <c r="E17" s="14">
        <v>23.387421580000002</v>
      </c>
      <c r="F17" s="16">
        <v>0.68896380999999995</v>
      </c>
      <c r="G17" s="14">
        <v>42.51125072</v>
      </c>
      <c r="H17" s="16">
        <v>0.74883721000000003</v>
      </c>
      <c r="I17" s="14">
        <v>0</v>
      </c>
      <c r="J17" s="16">
        <v>0</v>
      </c>
      <c r="K17" s="14" t="s">
        <v>582</v>
      </c>
      <c r="L17" s="16" t="s">
        <v>582</v>
      </c>
      <c r="M17" s="14">
        <v>0</v>
      </c>
      <c r="N17" s="16">
        <v>0</v>
      </c>
      <c r="O17" s="14">
        <v>0</v>
      </c>
      <c r="P17" s="16">
        <v>0</v>
      </c>
      <c r="Q17" s="14">
        <v>34.101327699999999</v>
      </c>
      <c r="R17" s="16">
        <v>0.91330573999999998</v>
      </c>
    </row>
    <row r="18" spans="1:18" x14ac:dyDescent="0.25">
      <c r="A18" s="11" t="s">
        <v>488</v>
      </c>
      <c r="B18" s="13">
        <v>5532</v>
      </c>
      <c r="C18" s="14">
        <f>(28/B18*100)</f>
        <v>0.50614605929139556</v>
      </c>
      <c r="D18" s="15">
        <v>5504</v>
      </c>
      <c r="E18" s="14">
        <v>17.51992667</v>
      </c>
      <c r="F18" s="16">
        <v>0.60414727999999995</v>
      </c>
      <c r="G18" s="14">
        <v>60.40889868</v>
      </c>
      <c r="H18" s="16">
        <v>0.98921601999999997</v>
      </c>
      <c r="I18" s="14">
        <v>0</v>
      </c>
      <c r="J18" s="16">
        <v>0</v>
      </c>
      <c r="K18" s="14" t="s">
        <v>582</v>
      </c>
      <c r="L18" s="16" t="s">
        <v>582</v>
      </c>
      <c r="M18" s="14">
        <v>0</v>
      </c>
      <c r="N18" s="16">
        <v>0</v>
      </c>
      <c r="O18" s="14">
        <v>0</v>
      </c>
      <c r="P18" s="16">
        <v>0</v>
      </c>
      <c r="Q18" s="14">
        <v>22.07117465</v>
      </c>
      <c r="R18" s="16">
        <v>0.79411796999999995</v>
      </c>
    </row>
    <row r="19" spans="1:18" x14ac:dyDescent="0.25">
      <c r="A19" s="11" t="s">
        <v>489</v>
      </c>
      <c r="B19" s="13">
        <v>5658</v>
      </c>
      <c r="C19" s="14">
        <f>(61/B19*100)</f>
        <v>1.0781194768469424</v>
      </c>
      <c r="D19" s="15">
        <v>5597</v>
      </c>
      <c r="E19" s="14">
        <v>22.542261209999999</v>
      </c>
      <c r="F19" s="16">
        <v>0.66379197999999995</v>
      </c>
      <c r="G19" s="14">
        <v>62.559372109999998</v>
      </c>
      <c r="H19" s="16">
        <v>0.77802006000000001</v>
      </c>
      <c r="I19" s="14">
        <v>0</v>
      </c>
      <c r="J19" s="16">
        <v>0</v>
      </c>
      <c r="K19" s="14" t="s">
        <v>582</v>
      </c>
      <c r="L19" s="16" t="s">
        <v>582</v>
      </c>
      <c r="M19" s="14">
        <v>0</v>
      </c>
      <c r="N19" s="16">
        <v>0</v>
      </c>
      <c r="O19" s="14">
        <v>0</v>
      </c>
      <c r="P19" s="16">
        <v>0</v>
      </c>
      <c r="Q19" s="14">
        <v>14.89836667</v>
      </c>
      <c r="R19" s="16">
        <v>0.63359566</v>
      </c>
    </row>
    <row r="20" spans="1:18" x14ac:dyDescent="0.25">
      <c r="A20" s="11" t="s">
        <v>490</v>
      </c>
      <c r="B20" s="13">
        <v>3371</v>
      </c>
      <c r="C20" s="14">
        <f>(75/B20*100)</f>
        <v>2.2248590922574905</v>
      </c>
      <c r="D20" s="15">
        <v>3296</v>
      </c>
      <c r="E20" s="14">
        <v>26.24256432</v>
      </c>
      <c r="F20" s="16">
        <v>0.74498293999999998</v>
      </c>
      <c r="G20" s="14">
        <v>50.093031140000001</v>
      </c>
      <c r="H20" s="16">
        <v>0.93195907</v>
      </c>
      <c r="I20" s="14">
        <v>0</v>
      </c>
      <c r="J20" s="16">
        <v>0</v>
      </c>
      <c r="K20" s="14" t="s">
        <v>582</v>
      </c>
      <c r="L20" s="16" t="s">
        <v>582</v>
      </c>
      <c r="M20" s="14">
        <v>0</v>
      </c>
      <c r="N20" s="16">
        <v>0</v>
      </c>
      <c r="O20" s="14">
        <v>0</v>
      </c>
      <c r="P20" s="16">
        <v>0</v>
      </c>
      <c r="Q20" s="14">
        <v>23.66440454</v>
      </c>
      <c r="R20" s="16">
        <v>0.76862109000000001</v>
      </c>
    </row>
    <row r="21" spans="1:18" x14ac:dyDescent="0.25">
      <c r="A21" s="11" t="s">
        <v>491</v>
      </c>
      <c r="B21" s="13">
        <v>5741</v>
      </c>
      <c r="C21" s="14">
        <f>(44/B21*100)</f>
        <v>0.76641700052255701</v>
      </c>
      <c r="D21" s="15">
        <v>5697</v>
      </c>
      <c r="E21" s="14">
        <v>33.660648700000003</v>
      </c>
      <c r="F21" s="16">
        <v>0.68074904000000003</v>
      </c>
      <c r="G21" s="14">
        <v>46.229401459999998</v>
      </c>
      <c r="H21" s="16">
        <v>0.76690389000000003</v>
      </c>
      <c r="I21" s="14">
        <v>0</v>
      </c>
      <c r="J21" s="16">
        <v>0</v>
      </c>
      <c r="K21" s="14" t="s">
        <v>582</v>
      </c>
      <c r="L21" s="16" t="s">
        <v>582</v>
      </c>
      <c r="M21" s="14">
        <v>0</v>
      </c>
      <c r="N21" s="16">
        <v>0</v>
      </c>
      <c r="O21" s="14">
        <v>0</v>
      </c>
      <c r="P21" s="16">
        <v>0</v>
      </c>
      <c r="Q21" s="14">
        <v>20.109949839999999</v>
      </c>
      <c r="R21" s="16">
        <v>0.71919213000000004</v>
      </c>
    </row>
    <row r="22" spans="1:18" x14ac:dyDescent="0.25">
      <c r="A22" s="11" t="s">
        <v>492</v>
      </c>
      <c r="B22" s="13">
        <v>6598</v>
      </c>
      <c r="C22" s="14">
        <f>(32/B22*100)</f>
        <v>0.48499545316762654</v>
      </c>
      <c r="D22" s="15">
        <v>6566</v>
      </c>
      <c r="E22" s="14">
        <v>20.97912801</v>
      </c>
      <c r="F22" s="16">
        <v>0.56229309000000005</v>
      </c>
      <c r="G22" s="14">
        <v>58.645007569999997</v>
      </c>
      <c r="H22" s="16">
        <v>0.85328607999999995</v>
      </c>
      <c r="I22" s="14">
        <v>0</v>
      </c>
      <c r="J22" s="16">
        <v>0</v>
      </c>
      <c r="K22" s="14" t="s">
        <v>582</v>
      </c>
      <c r="L22" s="16" t="s">
        <v>582</v>
      </c>
      <c r="M22" s="14">
        <v>0</v>
      </c>
      <c r="N22" s="16">
        <v>0</v>
      </c>
      <c r="O22" s="14">
        <v>2.7170489999999999E-2</v>
      </c>
      <c r="P22" s="16">
        <v>1.918796E-2</v>
      </c>
      <c r="Q22" s="14">
        <v>20.34869393</v>
      </c>
      <c r="R22" s="16">
        <v>0.77400663000000003</v>
      </c>
    </row>
    <row r="23" spans="1:18" x14ac:dyDescent="0.25">
      <c r="A23" s="11" t="s">
        <v>493</v>
      </c>
      <c r="B23" s="13">
        <v>11583</v>
      </c>
      <c r="C23" s="14">
        <f>(210/B23*100)</f>
        <v>1.8130018130018128</v>
      </c>
      <c r="D23" s="15">
        <v>11373</v>
      </c>
      <c r="E23" s="14">
        <v>25.86968238</v>
      </c>
      <c r="F23" s="16">
        <v>0.77304561999999999</v>
      </c>
      <c r="G23" s="14">
        <v>61.411336939999998</v>
      </c>
      <c r="H23" s="16">
        <v>0.77701436000000002</v>
      </c>
      <c r="I23" s="14">
        <v>0</v>
      </c>
      <c r="J23" s="16">
        <v>0</v>
      </c>
      <c r="K23" s="14" t="s">
        <v>582</v>
      </c>
      <c r="L23" s="16" t="s">
        <v>582</v>
      </c>
      <c r="M23" s="14">
        <v>0</v>
      </c>
      <c r="N23" s="16">
        <v>0</v>
      </c>
      <c r="O23" s="14">
        <v>0</v>
      </c>
      <c r="P23" s="16">
        <v>0</v>
      </c>
      <c r="Q23" s="14">
        <v>12.71898068</v>
      </c>
      <c r="R23" s="16">
        <v>0.63682335000000001</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(24/B25*100)</f>
        <v>0.43003046049095145</v>
      </c>
      <c r="D25" s="15">
        <v>5557</v>
      </c>
      <c r="E25" s="14">
        <v>7.5879960200000003</v>
      </c>
      <c r="F25" s="16">
        <v>0.40926354999999998</v>
      </c>
      <c r="G25" s="14">
        <v>72.398702009999994</v>
      </c>
      <c r="H25" s="16">
        <v>0.76707570999999997</v>
      </c>
      <c r="I25" s="14">
        <v>0</v>
      </c>
      <c r="J25" s="16">
        <v>0</v>
      </c>
      <c r="K25" s="14" t="s">
        <v>582</v>
      </c>
      <c r="L25" s="16" t="s">
        <v>582</v>
      </c>
      <c r="M25" s="14">
        <v>0</v>
      </c>
      <c r="N25" s="16">
        <v>0</v>
      </c>
      <c r="O25" s="14">
        <v>0</v>
      </c>
      <c r="P25" s="16">
        <v>0</v>
      </c>
      <c r="Q25" s="14">
        <v>20.013301970000001</v>
      </c>
      <c r="R25" s="16">
        <v>0.80262308000000004</v>
      </c>
    </row>
    <row r="26" spans="1:18" x14ac:dyDescent="0.25">
      <c r="A26" s="11" t="s">
        <v>496</v>
      </c>
      <c r="B26" s="13">
        <v>4869</v>
      </c>
      <c r="C26" s="14">
        <f>(32/B26*100)</f>
        <v>0.65721914150749638</v>
      </c>
      <c r="D26" s="15">
        <v>4837</v>
      </c>
      <c r="E26" s="14">
        <v>48.27919146</v>
      </c>
      <c r="F26" s="16">
        <v>0.81882127999999998</v>
      </c>
      <c r="G26" s="14">
        <v>35.957062010000001</v>
      </c>
      <c r="H26" s="16">
        <v>0.78626998999999997</v>
      </c>
      <c r="I26" s="14">
        <v>0</v>
      </c>
      <c r="J26" s="16">
        <v>0</v>
      </c>
      <c r="K26" s="14" t="s">
        <v>582</v>
      </c>
      <c r="L26" s="16" t="s">
        <v>582</v>
      </c>
      <c r="M26" s="14">
        <v>0</v>
      </c>
      <c r="N26" s="16">
        <v>0</v>
      </c>
      <c r="O26" s="14">
        <v>0</v>
      </c>
      <c r="P26" s="16">
        <v>0</v>
      </c>
      <c r="Q26" s="14">
        <v>15.763746530000001</v>
      </c>
      <c r="R26" s="16">
        <v>0.57123626999999999</v>
      </c>
    </row>
    <row r="27" spans="1:18" x14ac:dyDescent="0.25">
      <c r="A27" s="11" t="s">
        <v>497</v>
      </c>
      <c r="B27" s="13">
        <v>5299</v>
      </c>
      <c r="C27" s="14">
        <f>(17/B27*100)</f>
        <v>0.32081524816003021</v>
      </c>
      <c r="D27" s="15">
        <v>5282</v>
      </c>
      <c r="E27" s="14">
        <v>24.34131472</v>
      </c>
      <c r="F27" s="16">
        <v>0.57422459000000003</v>
      </c>
      <c r="G27" s="14">
        <v>50.169878420000003</v>
      </c>
      <c r="H27" s="16">
        <v>0.62371801000000004</v>
      </c>
      <c r="I27" s="14">
        <v>0</v>
      </c>
      <c r="J27" s="16">
        <v>0</v>
      </c>
      <c r="K27" s="14" t="s">
        <v>582</v>
      </c>
      <c r="L27" s="16" t="s">
        <v>582</v>
      </c>
      <c r="M27" s="14">
        <v>0</v>
      </c>
      <c r="N27" s="16">
        <v>0</v>
      </c>
      <c r="O27" s="14">
        <v>0</v>
      </c>
      <c r="P27" s="16">
        <v>0</v>
      </c>
      <c r="Q27" s="14">
        <v>25.48880686</v>
      </c>
      <c r="R27" s="16">
        <v>0.52595795999999995</v>
      </c>
    </row>
    <row r="28" spans="1:18" x14ac:dyDescent="0.25">
      <c r="A28" s="11" t="s">
        <v>498</v>
      </c>
      <c r="B28" s="13">
        <v>7568</v>
      </c>
      <c r="C28" s="14">
        <f>(0/B28*100)</f>
        <v>0</v>
      </c>
      <c r="D28" s="15">
        <v>7568</v>
      </c>
      <c r="E28" s="14">
        <v>0</v>
      </c>
      <c r="F28" s="16">
        <v>0</v>
      </c>
      <c r="G28" s="14">
        <v>0</v>
      </c>
      <c r="H28" s="16">
        <v>0</v>
      </c>
      <c r="I28" s="14">
        <v>0</v>
      </c>
      <c r="J28" s="16">
        <v>0</v>
      </c>
      <c r="K28" s="14" t="s">
        <v>582</v>
      </c>
      <c r="L28" s="16" t="s">
        <v>582</v>
      </c>
      <c r="M28" s="14">
        <v>100</v>
      </c>
      <c r="N28" s="16">
        <v>0</v>
      </c>
      <c r="O28" s="14">
        <v>0</v>
      </c>
      <c r="P28" s="16">
        <v>0</v>
      </c>
      <c r="Q28" s="14">
        <v>0</v>
      </c>
      <c r="R28" s="16">
        <v>0</v>
      </c>
    </row>
    <row r="29" spans="1:18" x14ac:dyDescent="0.25">
      <c r="A29" s="11" t="s">
        <v>499</v>
      </c>
      <c r="B29" s="13">
        <v>5385</v>
      </c>
      <c r="C29" s="14">
        <f>(30/B29*100)</f>
        <v>0.55710306406685239</v>
      </c>
      <c r="D29" s="15">
        <v>5355</v>
      </c>
      <c r="E29" s="14">
        <v>48.206574400000001</v>
      </c>
      <c r="F29" s="16">
        <v>0.95096731999999995</v>
      </c>
      <c r="G29" s="14">
        <v>36.83085517</v>
      </c>
      <c r="H29" s="16">
        <v>0.66340189999999999</v>
      </c>
      <c r="I29" s="14">
        <v>0</v>
      </c>
      <c r="J29" s="16">
        <v>0</v>
      </c>
      <c r="K29" s="14" t="s">
        <v>582</v>
      </c>
      <c r="L29" s="16" t="s">
        <v>582</v>
      </c>
      <c r="M29" s="14">
        <v>0</v>
      </c>
      <c r="N29" s="16">
        <v>0</v>
      </c>
      <c r="O29" s="14">
        <v>0</v>
      </c>
      <c r="P29" s="16">
        <v>0</v>
      </c>
      <c r="Q29" s="14">
        <v>14.96257044</v>
      </c>
      <c r="R29" s="16">
        <v>0.61654438</v>
      </c>
    </row>
    <row r="30" spans="1:18" x14ac:dyDescent="0.25">
      <c r="A30" s="11" t="s">
        <v>500</v>
      </c>
      <c r="B30" s="13">
        <v>4520</v>
      </c>
      <c r="C30" s="14">
        <f>(96/B30*100)</f>
        <v>2.1238938053097343</v>
      </c>
      <c r="D30" s="15">
        <v>4424</v>
      </c>
      <c r="E30" s="14">
        <v>31.153950689999999</v>
      </c>
      <c r="F30" s="16">
        <v>0.78087446000000005</v>
      </c>
      <c r="G30" s="14">
        <v>42.996763940000001</v>
      </c>
      <c r="H30" s="16">
        <v>0.74247651999999997</v>
      </c>
      <c r="I30" s="14">
        <v>0</v>
      </c>
      <c r="J30" s="16">
        <v>0</v>
      </c>
      <c r="K30" s="14" t="s">
        <v>582</v>
      </c>
      <c r="L30" s="16" t="s">
        <v>582</v>
      </c>
      <c r="M30" s="14">
        <v>0</v>
      </c>
      <c r="N30" s="16">
        <v>0</v>
      </c>
      <c r="O30" s="14">
        <v>0</v>
      </c>
      <c r="P30" s="16">
        <v>0</v>
      </c>
      <c r="Q30" s="14">
        <v>25.849285380000001</v>
      </c>
      <c r="R30" s="16">
        <v>0.82564842999999999</v>
      </c>
    </row>
    <row r="31" spans="1:18" x14ac:dyDescent="0.25">
      <c r="A31" s="11" t="s">
        <v>501</v>
      </c>
      <c r="B31" s="13">
        <v>5456</v>
      </c>
      <c r="C31" s="14">
        <f>(125/B31*100)</f>
        <v>2.2910557184750733</v>
      </c>
      <c r="D31" s="15">
        <v>5331</v>
      </c>
      <c r="E31" s="14">
        <v>44.796099439999999</v>
      </c>
      <c r="F31" s="16">
        <v>0.73440393000000004</v>
      </c>
      <c r="G31" s="14">
        <v>29.831065420000002</v>
      </c>
      <c r="H31" s="16">
        <v>0.72904508000000001</v>
      </c>
      <c r="I31" s="14">
        <v>0</v>
      </c>
      <c r="J31" s="16">
        <v>0</v>
      </c>
      <c r="K31" s="14" t="s">
        <v>582</v>
      </c>
      <c r="L31" s="16" t="s">
        <v>582</v>
      </c>
      <c r="M31" s="14">
        <v>0</v>
      </c>
      <c r="N31" s="16">
        <v>0</v>
      </c>
      <c r="O31" s="14">
        <v>0</v>
      </c>
      <c r="P31" s="16">
        <v>0</v>
      </c>
      <c r="Q31" s="14">
        <v>25.372835139999999</v>
      </c>
      <c r="R31" s="16">
        <v>0.78845332999999995</v>
      </c>
    </row>
    <row r="32" spans="1:18" x14ac:dyDescent="0.25">
      <c r="A32" s="11" t="s">
        <v>502</v>
      </c>
      <c r="B32" s="13">
        <v>4478</v>
      </c>
      <c r="C32" s="14">
        <f>(5/B32*100)</f>
        <v>0.11165698972755694</v>
      </c>
      <c r="D32" s="15">
        <v>4473</v>
      </c>
      <c r="E32" s="14">
        <v>4.1126508399999997</v>
      </c>
      <c r="F32" s="16">
        <v>0.33152410999999998</v>
      </c>
      <c r="G32" s="14">
        <v>93.789811670000006</v>
      </c>
      <c r="H32" s="16">
        <v>0.35169810000000001</v>
      </c>
      <c r="I32" s="14">
        <v>0</v>
      </c>
      <c r="J32" s="16">
        <v>0</v>
      </c>
      <c r="K32" s="14" t="s">
        <v>582</v>
      </c>
      <c r="L32" s="16" t="s">
        <v>582</v>
      </c>
      <c r="M32" s="14">
        <v>0</v>
      </c>
      <c r="N32" s="16">
        <v>0</v>
      </c>
      <c r="O32" s="14">
        <v>0</v>
      </c>
      <c r="P32" s="16">
        <v>0</v>
      </c>
      <c r="Q32" s="14">
        <v>2.0975374900000001</v>
      </c>
      <c r="R32" s="16">
        <v>0.19878881000000001</v>
      </c>
    </row>
    <row r="33" spans="1:18" x14ac:dyDescent="0.25">
      <c r="A33" s="11" t="s">
        <v>503</v>
      </c>
      <c r="B33" s="13">
        <v>7325</v>
      </c>
      <c r="C33" s="14">
        <f>(74/B33*100)</f>
        <v>1.0102389078498293</v>
      </c>
      <c r="D33" s="15">
        <v>7251</v>
      </c>
      <c r="E33" s="14">
        <v>10.36225351</v>
      </c>
      <c r="F33" s="16">
        <v>0.38884733999999999</v>
      </c>
      <c r="G33" s="14">
        <v>77.206561309999998</v>
      </c>
      <c r="H33" s="16">
        <v>0.62657306999999995</v>
      </c>
      <c r="I33" s="14">
        <v>0</v>
      </c>
      <c r="J33" s="16">
        <v>0</v>
      </c>
      <c r="K33" s="14" t="s">
        <v>582</v>
      </c>
      <c r="L33" s="16" t="s">
        <v>582</v>
      </c>
      <c r="M33" s="14">
        <v>0</v>
      </c>
      <c r="N33" s="16">
        <v>0</v>
      </c>
      <c r="O33" s="14">
        <v>0</v>
      </c>
      <c r="P33" s="16">
        <v>0</v>
      </c>
      <c r="Q33" s="14">
        <v>12.43118518</v>
      </c>
      <c r="R33" s="16">
        <v>0.48161091</v>
      </c>
    </row>
    <row r="34" spans="1:18" x14ac:dyDescent="0.25">
      <c r="A34" s="11" t="s">
        <v>504</v>
      </c>
      <c r="B34" s="13">
        <v>6350</v>
      </c>
      <c r="C34" s="14">
        <f>(65/B34*100)</f>
        <v>1.0236220472440944</v>
      </c>
      <c r="D34" s="15">
        <v>6285</v>
      </c>
      <c r="E34" s="14">
        <v>20.809243110000001</v>
      </c>
      <c r="F34" s="16">
        <v>0.65032237999999998</v>
      </c>
      <c r="G34" s="14">
        <v>66.71635216</v>
      </c>
      <c r="H34" s="16">
        <v>0.73002392999999999</v>
      </c>
      <c r="I34" s="14">
        <v>0</v>
      </c>
      <c r="J34" s="16">
        <v>0</v>
      </c>
      <c r="K34" s="14" t="s">
        <v>582</v>
      </c>
      <c r="L34" s="16" t="s">
        <v>582</v>
      </c>
      <c r="M34" s="14">
        <v>0</v>
      </c>
      <c r="N34" s="16">
        <v>0</v>
      </c>
      <c r="O34" s="14">
        <v>0</v>
      </c>
      <c r="P34" s="16">
        <v>0</v>
      </c>
      <c r="Q34" s="14">
        <v>12.47440473</v>
      </c>
      <c r="R34" s="16">
        <v>0.53431112999999997</v>
      </c>
    </row>
    <row r="35" spans="1:18" x14ac:dyDescent="0.25">
      <c r="A35" s="11" t="s">
        <v>505</v>
      </c>
      <c r="B35" s="13">
        <v>6406</v>
      </c>
      <c r="C35" s="14">
        <f>(36/B35*100)</f>
        <v>0.56197315017171401</v>
      </c>
      <c r="D35" s="15">
        <v>6370</v>
      </c>
      <c r="E35" s="14">
        <v>31.95657572</v>
      </c>
      <c r="F35" s="16">
        <v>0.65948618000000003</v>
      </c>
      <c r="G35" s="14">
        <v>56.32855198</v>
      </c>
      <c r="H35" s="16">
        <v>0.68540175000000003</v>
      </c>
      <c r="I35" s="14">
        <v>0</v>
      </c>
      <c r="J35" s="16">
        <v>0</v>
      </c>
      <c r="K35" s="14" t="s">
        <v>582</v>
      </c>
      <c r="L35" s="16" t="s">
        <v>582</v>
      </c>
      <c r="M35" s="14">
        <v>0</v>
      </c>
      <c r="N35" s="16">
        <v>0</v>
      </c>
      <c r="O35" s="14">
        <v>0</v>
      </c>
      <c r="P35" s="16">
        <v>0</v>
      </c>
      <c r="Q35" s="14">
        <v>11.7148723</v>
      </c>
      <c r="R35" s="16">
        <v>0.40997475999999999</v>
      </c>
    </row>
    <row r="36" spans="1:18" x14ac:dyDescent="0.25">
      <c r="A36" s="11" t="s">
        <v>506</v>
      </c>
      <c r="B36" s="13">
        <v>6736</v>
      </c>
      <c r="C36" s="14">
        <f>(0/B36*100)</f>
        <v>0</v>
      </c>
      <c r="D36" s="15">
        <v>6736</v>
      </c>
      <c r="E36" s="14">
        <v>0</v>
      </c>
      <c r="F36" s="16">
        <v>0</v>
      </c>
      <c r="G36" s="14">
        <v>0</v>
      </c>
      <c r="H36" s="16">
        <v>0</v>
      </c>
      <c r="I36" s="14">
        <v>0</v>
      </c>
      <c r="J36" s="16">
        <v>0</v>
      </c>
      <c r="K36" s="14" t="s">
        <v>582</v>
      </c>
      <c r="L36" s="16" t="s">
        <v>582</v>
      </c>
      <c r="M36" s="14">
        <v>100</v>
      </c>
      <c r="N36" s="16">
        <v>0</v>
      </c>
      <c r="O36" s="14">
        <v>0</v>
      </c>
      <c r="P36" s="16">
        <v>0</v>
      </c>
      <c r="Q36" s="14">
        <v>0</v>
      </c>
      <c r="R36" s="16">
        <v>0</v>
      </c>
    </row>
    <row r="37" spans="1:18" x14ac:dyDescent="0.25">
      <c r="A37" s="11" t="s">
        <v>507</v>
      </c>
      <c r="B37" s="13">
        <v>5458</v>
      </c>
      <c r="C37" s="14">
        <f>(0/B37*100)</f>
        <v>0</v>
      </c>
      <c r="D37" s="15">
        <v>5458</v>
      </c>
      <c r="E37" s="14">
        <v>0</v>
      </c>
      <c r="F37" s="16">
        <v>0</v>
      </c>
      <c r="G37" s="14">
        <v>0</v>
      </c>
      <c r="H37" s="16">
        <v>0</v>
      </c>
      <c r="I37" s="14">
        <v>0</v>
      </c>
      <c r="J37" s="16">
        <v>0</v>
      </c>
      <c r="K37" s="14" t="s">
        <v>582</v>
      </c>
      <c r="L37" s="16" t="s">
        <v>582</v>
      </c>
      <c r="M37" s="14">
        <v>100</v>
      </c>
      <c r="N37" s="16">
        <v>0</v>
      </c>
      <c r="O37" s="14">
        <v>0</v>
      </c>
      <c r="P37" s="16">
        <v>0</v>
      </c>
      <c r="Q37" s="14">
        <v>0</v>
      </c>
      <c r="R37" s="16">
        <v>0</v>
      </c>
    </row>
    <row r="38" spans="1:18" x14ac:dyDescent="0.25">
      <c r="A38" s="11" t="s">
        <v>508</v>
      </c>
      <c r="B38" s="13">
        <v>5860</v>
      </c>
      <c r="C38" s="14">
        <f>(16/B38*100)</f>
        <v>0.27303754266211605</v>
      </c>
      <c r="D38" s="15">
        <v>5844</v>
      </c>
      <c r="E38" s="14">
        <v>11.295476880000001</v>
      </c>
      <c r="F38" s="16">
        <v>0.44855920999999999</v>
      </c>
      <c r="G38" s="14">
        <v>70.862970559999994</v>
      </c>
      <c r="H38" s="16">
        <v>0.90795817999999995</v>
      </c>
      <c r="I38" s="14">
        <v>0</v>
      </c>
      <c r="J38" s="16">
        <v>0</v>
      </c>
      <c r="K38" s="14" t="s">
        <v>582</v>
      </c>
      <c r="L38" s="16" t="s">
        <v>582</v>
      </c>
      <c r="M38" s="14">
        <v>0</v>
      </c>
      <c r="N38" s="16">
        <v>0</v>
      </c>
      <c r="O38" s="14">
        <v>0</v>
      </c>
      <c r="P38" s="16">
        <v>0</v>
      </c>
      <c r="Q38" s="14">
        <v>17.84155256</v>
      </c>
      <c r="R38" s="16">
        <v>0.81033217999999996</v>
      </c>
    </row>
    <row r="39" spans="1:18" x14ac:dyDescent="0.25">
      <c r="A39" s="11" t="s">
        <v>509</v>
      </c>
      <c r="B39" s="13">
        <v>5895</v>
      </c>
      <c r="C39" s="14">
        <f>(0/B39*100)</f>
        <v>0</v>
      </c>
      <c r="D39" s="15">
        <v>5895</v>
      </c>
      <c r="E39" s="14">
        <v>0</v>
      </c>
      <c r="F39" s="16">
        <v>0</v>
      </c>
      <c r="G39" s="14">
        <v>0</v>
      </c>
      <c r="H39" s="16">
        <v>0</v>
      </c>
      <c r="I39" s="14">
        <v>0</v>
      </c>
      <c r="J39" s="16">
        <v>0</v>
      </c>
      <c r="K39" s="14" t="s">
        <v>582</v>
      </c>
      <c r="L39" s="16" t="s">
        <v>582</v>
      </c>
      <c r="M39" s="14">
        <v>100</v>
      </c>
      <c r="N39" s="16">
        <v>0</v>
      </c>
      <c r="O39" s="14">
        <v>0</v>
      </c>
      <c r="P39" s="16">
        <v>0</v>
      </c>
      <c r="Q39" s="14">
        <v>0</v>
      </c>
      <c r="R39" s="16">
        <v>0</v>
      </c>
    </row>
    <row r="40" spans="1:18" x14ac:dyDescent="0.25">
      <c r="A40" s="11" t="s">
        <v>510</v>
      </c>
      <c r="B40" s="13">
        <v>14157</v>
      </c>
      <c r="C40" s="14">
        <f>(263/B40*100)</f>
        <v>1.857738221374585</v>
      </c>
      <c r="D40" s="15">
        <v>13894</v>
      </c>
      <c r="E40" s="14">
        <v>24.754333630000001</v>
      </c>
      <c r="F40" s="16">
        <v>0.54131510000000005</v>
      </c>
      <c r="G40" s="14">
        <v>43.83615889</v>
      </c>
      <c r="H40" s="16">
        <v>0.78730791</v>
      </c>
      <c r="I40" s="14">
        <v>0</v>
      </c>
      <c r="J40" s="16">
        <v>0</v>
      </c>
      <c r="K40" s="14" t="s">
        <v>582</v>
      </c>
      <c r="L40" s="16" t="s">
        <v>582</v>
      </c>
      <c r="M40" s="14">
        <v>0</v>
      </c>
      <c r="N40" s="16">
        <v>0</v>
      </c>
      <c r="O40" s="14">
        <v>0</v>
      </c>
      <c r="P40" s="16">
        <v>0</v>
      </c>
      <c r="Q40" s="14">
        <v>31.409507479999998</v>
      </c>
      <c r="R40" s="16">
        <v>0.88792641999999999</v>
      </c>
    </row>
    <row r="41" spans="1:18" x14ac:dyDescent="0.25">
      <c r="A41" s="11" t="s">
        <v>511</v>
      </c>
      <c r="B41" s="13">
        <v>5712</v>
      </c>
      <c r="C41" s="14">
        <f>(40/B41*100)</f>
        <v>0.70028011204481799</v>
      </c>
      <c r="D41" s="15">
        <v>5672</v>
      </c>
      <c r="E41" s="14">
        <v>19.822168980000001</v>
      </c>
      <c r="F41" s="16">
        <v>0.61898571999999996</v>
      </c>
      <c r="G41" s="14">
        <v>62.651804599999998</v>
      </c>
      <c r="H41" s="16">
        <v>0.84343628000000004</v>
      </c>
      <c r="I41" s="14">
        <v>0</v>
      </c>
      <c r="J41" s="16">
        <v>0</v>
      </c>
      <c r="K41" s="14" t="s">
        <v>582</v>
      </c>
      <c r="L41" s="16" t="s">
        <v>582</v>
      </c>
      <c r="M41" s="14">
        <v>0</v>
      </c>
      <c r="N41" s="16">
        <v>0</v>
      </c>
      <c r="O41" s="14">
        <v>0</v>
      </c>
      <c r="P41" s="16">
        <v>0</v>
      </c>
      <c r="Q41" s="14">
        <v>17.526026430000002</v>
      </c>
      <c r="R41" s="16">
        <v>0.71290827000000001</v>
      </c>
    </row>
    <row r="42" spans="1:18" x14ac:dyDescent="0.25">
      <c r="A42" s="11" t="s">
        <v>512</v>
      </c>
      <c r="B42" s="13">
        <f>IF(COUNT(B7:B41) &gt; 0, AVERAGE(B7:B41), "\u2014")</f>
        <v>7103.4285714285716</v>
      </c>
      <c r="C42" s="14">
        <f>IF(COUNT(C7:C41) &gt; 0, AVERAGE(C7:C41), "—")</f>
        <v>1.1034953082901693</v>
      </c>
      <c r="D42" s="15">
        <f>IF(COUNT(D7:D41) &gt; 0, AVERAGE(D7:D41), "—")</f>
        <v>7014.2285714285717</v>
      </c>
      <c r="E42" s="14">
        <f>IF(COUNT(E7:E41) &gt; 0, AVERAGE(E7:E41), "—")</f>
        <v>19.051356124857147</v>
      </c>
      <c r="F42" s="16">
        <f>IF(COUNT(F7:F41) &gt; 0, SQRT(SUMSQ(F7:F41)/(COUNT(F7:F41)*COUNT(F7:F41)) ), "—")</f>
        <v>9.4895183110963635E-2</v>
      </c>
      <c r="G42" s="14">
        <f>IF(COUNT(G7:G41) &gt; 0, AVERAGE(G7:G41), "—")</f>
        <v>45.427795967999998</v>
      </c>
      <c r="H42" s="16">
        <f>IF(COUNT(H7:H41) &gt; 0, SQRT(SUMSQ(H7:H41)/(COUNT(H7:H41)*COUNT(H7:H41)) ), "—")</f>
        <v>0.11445125622300974</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20</v>
      </c>
      <c r="N42" s="16">
        <f>IF(COUNT(N7:N41) &gt; 0, SQRT(SUMSQ(N7:N41)/(COUNT(N7:N41)*COUNT(N7:N41)) ), "—")</f>
        <v>0</v>
      </c>
      <c r="O42" s="14">
        <f>IF(COUNT(O7:O41) &gt; 0, AVERAGE(O7:O41), "—")</f>
        <v>7.7629971428571428E-4</v>
      </c>
      <c r="P42" s="16">
        <f>IF(COUNT(P7:P41) &gt; 0, SQRT(SUMSQ(P7:P41)/(COUNT(P7:P41)*COUNT(P7:P41)) ), "—")</f>
        <v>5.4822742857142854E-4</v>
      </c>
      <c r="Q42" s="14">
        <f>IF(COUNT(Q7:Q41) &gt; 0, AVERAGE(Q7:Q41), "—")</f>
        <v>15.520071608000002</v>
      </c>
      <c r="R42" s="16">
        <f>IF(COUNT(R7:R41) &gt; 0, SQRT(SUMSQ(R7:R41)/(COUNT(R7:R41)*COUNT(R7:R41)) ), "—")</f>
        <v>0.10326345373707355</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25.54739666</v>
      </c>
      <c r="F45" s="16">
        <v>0.86020072000000003</v>
      </c>
      <c r="G45" s="14">
        <v>39.060915989999998</v>
      </c>
      <c r="H45" s="16">
        <v>1.1721797700000001</v>
      </c>
      <c r="I45" s="14">
        <v>0</v>
      </c>
      <c r="J45" s="16">
        <v>0</v>
      </c>
      <c r="K45" s="14" t="s">
        <v>582</v>
      </c>
      <c r="L45" s="16" t="s">
        <v>582</v>
      </c>
      <c r="M45" s="14">
        <v>0.15548992</v>
      </c>
      <c r="N45" s="16">
        <v>6.1470799999999999E-2</v>
      </c>
      <c r="O45" s="14">
        <v>0.54017567</v>
      </c>
      <c r="P45" s="16">
        <v>0.10862321</v>
      </c>
      <c r="Q45" s="14">
        <v>34.696021760000001</v>
      </c>
      <c r="R45" s="16">
        <v>1.1486614100000001</v>
      </c>
    </row>
    <row r="46" spans="1:18" x14ac:dyDescent="0.25">
      <c r="A46" s="11" t="s">
        <v>516</v>
      </c>
      <c r="B46" s="13">
        <v>23141</v>
      </c>
      <c r="C46" s="14">
        <f>(1129/B46*100)</f>
        <v>4.8787865692925969</v>
      </c>
      <c r="D46" s="15">
        <v>22012</v>
      </c>
      <c r="E46" s="14">
        <v>16.76709147</v>
      </c>
      <c r="F46" s="16">
        <v>0.42589448000000002</v>
      </c>
      <c r="G46" s="14">
        <v>62.853880529999998</v>
      </c>
      <c r="H46" s="16">
        <v>0.56838524999999995</v>
      </c>
      <c r="I46" s="14">
        <v>0</v>
      </c>
      <c r="J46" s="16">
        <v>0</v>
      </c>
      <c r="K46" s="14" t="s">
        <v>582</v>
      </c>
      <c r="L46" s="16" t="s">
        <v>582</v>
      </c>
      <c r="M46" s="14">
        <v>0</v>
      </c>
      <c r="N46" s="16">
        <v>0</v>
      </c>
      <c r="O46" s="14">
        <v>0</v>
      </c>
      <c r="P46" s="16">
        <v>0</v>
      </c>
      <c r="Q46" s="14">
        <v>20.379028000000002</v>
      </c>
      <c r="R46" s="16">
        <v>0.51530909999999996</v>
      </c>
    </row>
    <row r="47" spans="1:18" x14ac:dyDescent="0.25">
      <c r="A47" s="11" t="s">
        <v>517</v>
      </c>
      <c r="B47" s="13">
        <v>5928</v>
      </c>
      <c r="C47" s="14">
        <f>(70/B47*100)</f>
        <v>1.1808367071524968</v>
      </c>
      <c r="D47" s="15">
        <v>5858</v>
      </c>
      <c r="E47" s="14">
        <v>37.057312709999998</v>
      </c>
      <c r="F47" s="16">
        <v>0.85765663000000003</v>
      </c>
      <c r="G47" s="14">
        <v>45.082567769999997</v>
      </c>
      <c r="H47" s="16">
        <v>0.91479487999999998</v>
      </c>
      <c r="I47" s="14">
        <v>0</v>
      </c>
      <c r="J47" s="16">
        <v>0</v>
      </c>
      <c r="K47" s="14" t="s">
        <v>582</v>
      </c>
      <c r="L47" s="16" t="s">
        <v>582</v>
      </c>
      <c r="M47" s="14">
        <v>0</v>
      </c>
      <c r="N47" s="16">
        <v>0</v>
      </c>
      <c r="O47" s="14">
        <v>0</v>
      </c>
      <c r="P47" s="16">
        <v>0</v>
      </c>
      <c r="Q47" s="14">
        <v>17.860119510000001</v>
      </c>
      <c r="R47" s="16">
        <v>0.84205370999999996</v>
      </c>
    </row>
    <row r="48" spans="1:18" x14ac:dyDescent="0.25">
      <c r="A48" s="11" t="s">
        <v>518</v>
      </c>
      <c r="B48" s="13">
        <v>9841</v>
      </c>
      <c r="C48" s="14">
        <f>(7/B48*100)</f>
        <v>7.1130982623717101E-2</v>
      </c>
      <c r="D48" s="15">
        <v>9834</v>
      </c>
      <c r="E48" s="14">
        <v>11.82688037</v>
      </c>
      <c r="F48" s="16">
        <v>0.64582492000000002</v>
      </c>
      <c r="G48" s="14">
        <v>83.423138719999997</v>
      </c>
      <c r="H48" s="16">
        <v>0.83474137000000004</v>
      </c>
      <c r="I48" s="14">
        <v>0</v>
      </c>
      <c r="J48" s="16">
        <v>0</v>
      </c>
      <c r="K48" s="14" t="s">
        <v>582</v>
      </c>
      <c r="L48" s="16" t="s">
        <v>582</v>
      </c>
      <c r="M48" s="14">
        <v>0</v>
      </c>
      <c r="N48" s="16">
        <v>0</v>
      </c>
      <c r="O48" s="14">
        <v>0</v>
      </c>
      <c r="P48" s="16">
        <v>0</v>
      </c>
      <c r="Q48" s="14">
        <v>4.7499808999999997</v>
      </c>
      <c r="R48" s="16">
        <v>0.55571249</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(0/B50*100)</f>
        <v>0</v>
      </c>
      <c r="D50" s="15">
        <v>11795</v>
      </c>
      <c r="E50" s="14">
        <v>0</v>
      </c>
      <c r="F50" s="16">
        <v>0</v>
      </c>
      <c r="G50" s="14">
        <v>0</v>
      </c>
      <c r="H50" s="16">
        <v>0</v>
      </c>
      <c r="I50" s="14">
        <v>0</v>
      </c>
      <c r="J50" s="16">
        <v>0</v>
      </c>
      <c r="K50" s="14" t="s">
        <v>582</v>
      </c>
      <c r="L50" s="16" t="s">
        <v>582</v>
      </c>
      <c r="M50" s="14">
        <v>100</v>
      </c>
      <c r="N50" s="16">
        <v>0</v>
      </c>
      <c r="O50" s="14">
        <v>0</v>
      </c>
      <c r="P50" s="16">
        <v>0</v>
      </c>
      <c r="Q50" s="14">
        <v>0</v>
      </c>
      <c r="R50" s="16">
        <v>0</v>
      </c>
    </row>
    <row r="51" spans="1:18" x14ac:dyDescent="0.25">
      <c r="A51" s="11" t="s">
        <v>521</v>
      </c>
      <c r="B51" s="13">
        <v>6866</v>
      </c>
      <c r="C51" s="14">
        <f>(116/B51*100)</f>
        <v>1.6894844159627147</v>
      </c>
      <c r="D51" s="15">
        <v>6750</v>
      </c>
      <c r="E51" s="14">
        <v>39.642366950000003</v>
      </c>
      <c r="F51" s="16">
        <v>0.90419424999999998</v>
      </c>
      <c r="G51" s="14">
        <v>41.16235768</v>
      </c>
      <c r="H51" s="16">
        <v>1.03206621</v>
      </c>
      <c r="I51" s="14">
        <v>0</v>
      </c>
      <c r="J51" s="16">
        <v>0</v>
      </c>
      <c r="K51" s="14" t="s">
        <v>582</v>
      </c>
      <c r="L51" s="16" t="s">
        <v>582</v>
      </c>
      <c r="M51" s="14">
        <v>0</v>
      </c>
      <c r="N51" s="16">
        <v>0</v>
      </c>
      <c r="O51" s="14">
        <v>0</v>
      </c>
      <c r="P51" s="16">
        <v>0</v>
      </c>
      <c r="Q51" s="14">
        <v>19.195275370000001</v>
      </c>
      <c r="R51" s="16">
        <v>0.56311937999999995</v>
      </c>
    </row>
    <row r="52" spans="1:18" x14ac:dyDescent="0.25">
      <c r="A52" s="11" t="s">
        <v>522</v>
      </c>
      <c r="B52" s="13">
        <v>5809</v>
      </c>
      <c r="C52" s="14">
        <f>(71/B52*100)</f>
        <v>1.2222413496298847</v>
      </c>
      <c r="D52" s="15">
        <v>5738</v>
      </c>
      <c r="E52" s="14">
        <v>31.76820717</v>
      </c>
      <c r="F52" s="16">
        <v>0.71780584000000003</v>
      </c>
      <c r="G52" s="14">
        <v>54.562858810000002</v>
      </c>
      <c r="H52" s="16">
        <v>0.80624487</v>
      </c>
      <c r="I52" s="14">
        <v>0</v>
      </c>
      <c r="J52" s="16">
        <v>0</v>
      </c>
      <c r="K52" s="14" t="s">
        <v>582</v>
      </c>
      <c r="L52" s="16" t="s">
        <v>582</v>
      </c>
      <c r="M52" s="14">
        <v>0</v>
      </c>
      <c r="N52" s="16">
        <v>0</v>
      </c>
      <c r="O52" s="14">
        <v>0</v>
      </c>
      <c r="P52" s="16">
        <v>0</v>
      </c>
      <c r="Q52" s="14">
        <v>13.668934009999999</v>
      </c>
      <c r="R52" s="16">
        <v>0.61395259000000002</v>
      </c>
    </row>
    <row r="53" spans="1:18" x14ac:dyDescent="0.25">
      <c r="A53" s="11" t="s">
        <v>523</v>
      </c>
      <c r="B53" s="13">
        <v>5571</v>
      </c>
      <c r="C53" s="14">
        <f>(84/B53*100)</f>
        <v>1.5078082929456111</v>
      </c>
      <c r="D53" s="15">
        <v>5487</v>
      </c>
      <c r="E53" s="14">
        <v>31.107801370000001</v>
      </c>
      <c r="F53" s="16">
        <v>0.62284695999999995</v>
      </c>
      <c r="G53" s="14">
        <v>51.558458450000003</v>
      </c>
      <c r="H53" s="16">
        <v>0.63845162</v>
      </c>
      <c r="I53" s="14">
        <v>0</v>
      </c>
      <c r="J53" s="16">
        <v>0</v>
      </c>
      <c r="K53" s="14" t="s">
        <v>582</v>
      </c>
      <c r="L53" s="16" t="s">
        <v>582</v>
      </c>
      <c r="M53" s="14">
        <v>0</v>
      </c>
      <c r="N53" s="16">
        <v>0</v>
      </c>
      <c r="O53" s="14">
        <v>0</v>
      </c>
      <c r="P53" s="16">
        <v>0</v>
      </c>
      <c r="Q53" s="14">
        <v>17.333740179999999</v>
      </c>
      <c r="R53" s="16">
        <v>0.53435045999999997</v>
      </c>
    </row>
    <row r="54" spans="1:18" x14ac:dyDescent="0.25">
      <c r="A54" s="11" t="s">
        <v>524</v>
      </c>
      <c r="B54" s="13">
        <v>4740</v>
      </c>
      <c r="C54" s="14">
        <f>(38/B54*100)</f>
        <v>0.80168776371308015</v>
      </c>
      <c r="D54" s="15">
        <v>4702</v>
      </c>
      <c r="E54" s="14">
        <v>23.113824439999998</v>
      </c>
      <c r="F54" s="16">
        <v>0.92769502000000004</v>
      </c>
      <c r="G54" s="14">
        <v>48.377414330000001</v>
      </c>
      <c r="H54" s="16">
        <v>1.02980238</v>
      </c>
      <c r="I54" s="14">
        <v>0</v>
      </c>
      <c r="J54" s="16">
        <v>0</v>
      </c>
      <c r="K54" s="14" t="s">
        <v>582</v>
      </c>
      <c r="L54" s="16" t="s">
        <v>582</v>
      </c>
      <c r="M54" s="14">
        <v>0</v>
      </c>
      <c r="N54" s="16">
        <v>0</v>
      </c>
      <c r="O54" s="14">
        <v>0</v>
      </c>
      <c r="P54" s="16">
        <v>0</v>
      </c>
      <c r="Q54" s="14">
        <v>28.508761230000001</v>
      </c>
      <c r="R54" s="16">
        <v>0.94346611999999996</v>
      </c>
    </row>
    <row r="55" spans="1:18" x14ac:dyDescent="0.25">
      <c r="A55" s="11" t="s">
        <v>525</v>
      </c>
      <c r="B55" s="13">
        <v>5316</v>
      </c>
      <c r="C55" s="14">
        <f>(22/B55*100)</f>
        <v>0.41384499623777277</v>
      </c>
      <c r="D55" s="15">
        <v>5294</v>
      </c>
      <c r="E55" s="14">
        <v>34.050888239999999</v>
      </c>
      <c r="F55" s="16">
        <v>0.84034608</v>
      </c>
      <c r="G55" s="14">
        <v>28.312429130000002</v>
      </c>
      <c r="H55" s="16">
        <v>0.87542412000000003</v>
      </c>
      <c r="I55" s="14">
        <v>0</v>
      </c>
      <c r="J55" s="16">
        <v>0</v>
      </c>
      <c r="K55" s="14" t="s">
        <v>582</v>
      </c>
      <c r="L55" s="16" t="s">
        <v>582</v>
      </c>
      <c r="M55" s="14">
        <v>0</v>
      </c>
      <c r="N55" s="16">
        <v>0</v>
      </c>
      <c r="O55" s="14">
        <v>0.72977798999999999</v>
      </c>
      <c r="P55" s="16">
        <v>0.13319146000000001</v>
      </c>
      <c r="Q55" s="14">
        <v>36.90690463</v>
      </c>
      <c r="R55" s="16">
        <v>0.86470535999999998</v>
      </c>
    </row>
    <row r="56" spans="1:18" x14ac:dyDescent="0.25">
      <c r="A56" s="11" t="s">
        <v>526</v>
      </c>
      <c r="B56" s="13">
        <v>5359</v>
      </c>
      <c r="C56" s="14">
        <f>(76/B56*100)</f>
        <v>1.4181750326553462</v>
      </c>
      <c r="D56" s="15">
        <v>5283</v>
      </c>
      <c r="E56" s="14">
        <v>13.45775809</v>
      </c>
      <c r="F56" s="16">
        <v>0.60549958000000004</v>
      </c>
      <c r="G56" s="14">
        <v>79.656375850000003</v>
      </c>
      <c r="H56" s="16">
        <v>0.75661162999999998</v>
      </c>
      <c r="I56" s="14">
        <v>0</v>
      </c>
      <c r="J56" s="16">
        <v>0</v>
      </c>
      <c r="K56" s="14" t="s">
        <v>582</v>
      </c>
      <c r="L56" s="16" t="s">
        <v>582</v>
      </c>
      <c r="M56" s="14">
        <v>0</v>
      </c>
      <c r="N56" s="16">
        <v>0</v>
      </c>
      <c r="O56" s="14">
        <v>0</v>
      </c>
      <c r="P56" s="16">
        <v>0</v>
      </c>
      <c r="Q56" s="14">
        <v>6.8858660599999997</v>
      </c>
      <c r="R56" s="16">
        <v>0.46883112999999998</v>
      </c>
    </row>
    <row r="57" spans="1:18" x14ac:dyDescent="0.25">
      <c r="A57" s="11" t="s">
        <v>527</v>
      </c>
      <c r="B57" s="13">
        <v>6513</v>
      </c>
      <c r="C57" s="14">
        <f>(0/B57*100)</f>
        <v>0</v>
      </c>
      <c r="D57" s="15">
        <v>6513</v>
      </c>
      <c r="E57" s="14">
        <v>4.8542945199999998</v>
      </c>
      <c r="F57" s="16">
        <v>0.42644535</v>
      </c>
      <c r="G57" s="14">
        <v>78.815478029999994</v>
      </c>
      <c r="H57" s="16">
        <v>1.3490729100000001</v>
      </c>
      <c r="I57" s="14">
        <v>0</v>
      </c>
      <c r="J57" s="16">
        <v>0</v>
      </c>
      <c r="K57" s="14" t="s">
        <v>582</v>
      </c>
      <c r="L57" s="16" t="s">
        <v>582</v>
      </c>
      <c r="M57" s="14">
        <v>1.8848179999999999E-2</v>
      </c>
      <c r="N57" s="16">
        <v>1.8832749999999999E-2</v>
      </c>
      <c r="O57" s="14">
        <v>0</v>
      </c>
      <c r="P57" s="16">
        <v>0</v>
      </c>
      <c r="Q57" s="14">
        <v>16.31137927</v>
      </c>
      <c r="R57" s="16">
        <v>1.2673134399999999</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(26/B59*100)</f>
        <v>0.53874844591794446</v>
      </c>
      <c r="D59" s="15">
        <v>4800</v>
      </c>
      <c r="E59" s="14">
        <v>32.242271899999999</v>
      </c>
      <c r="F59" s="16">
        <v>0.87091406000000005</v>
      </c>
      <c r="G59" s="14">
        <v>44.061908799999998</v>
      </c>
      <c r="H59" s="16">
        <v>0.95660997999999997</v>
      </c>
      <c r="I59" s="14">
        <v>0</v>
      </c>
      <c r="J59" s="16">
        <v>0</v>
      </c>
      <c r="K59" s="14" t="s">
        <v>582</v>
      </c>
      <c r="L59" s="16" t="s">
        <v>582</v>
      </c>
      <c r="M59" s="14">
        <v>0</v>
      </c>
      <c r="N59" s="16">
        <v>0</v>
      </c>
      <c r="O59" s="14">
        <v>0.56527927</v>
      </c>
      <c r="P59" s="16">
        <v>0.12182688999999999</v>
      </c>
      <c r="Q59" s="14">
        <v>23.130540029999999</v>
      </c>
      <c r="R59" s="16">
        <v>0.78421578999999997</v>
      </c>
    </row>
    <row r="60" spans="1:18" x14ac:dyDescent="0.25">
      <c r="A60" s="11" t="s">
        <v>530</v>
      </c>
      <c r="B60" s="13">
        <v>4546</v>
      </c>
      <c r="C60" s="14">
        <f>(15/B60*100)</f>
        <v>0.32996040475142985</v>
      </c>
      <c r="D60" s="15">
        <v>4531</v>
      </c>
      <c r="E60" s="14">
        <v>13.038765639999999</v>
      </c>
      <c r="F60" s="16">
        <v>0.69016938999999999</v>
      </c>
      <c r="G60" s="14">
        <v>58.08526818</v>
      </c>
      <c r="H60" s="16">
        <v>1.57961416</v>
      </c>
      <c r="I60" s="14">
        <v>0</v>
      </c>
      <c r="J60" s="16">
        <v>0</v>
      </c>
      <c r="K60" s="14" t="s">
        <v>582</v>
      </c>
      <c r="L60" s="16" t="s">
        <v>582</v>
      </c>
      <c r="M60" s="14">
        <v>0</v>
      </c>
      <c r="N60" s="16">
        <v>0</v>
      </c>
      <c r="O60" s="14">
        <v>0.16905880000000001</v>
      </c>
      <c r="P60" s="16">
        <v>4.9251919999999998E-2</v>
      </c>
      <c r="Q60" s="14">
        <v>28.70690737</v>
      </c>
      <c r="R60" s="16">
        <v>1.5774800899999999</v>
      </c>
    </row>
    <row r="61" spans="1:18" x14ac:dyDescent="0.25">
      <c r="A61" s="11" t="s">
        <v>531</v>
      </c>
      <c r="B61" s="13">
        <v>6525</v>
      </c>
      <c r="C61" s="14">
        <f>(135/B61*100)</f>
        <v>2.0689655172413794</v>
      </c>
      <c r="D61" s="15">
        <v>6390</v>
      </c>
      <c r="E61" s="14">
        <v>49.881038920000002</v>
      </c>
      <c r="F61" s="16">
        <v>0.79207558</v>
      </c>
      <c r="G61" s="14">
        <v>33.783099499999999</v>
      </c>
      <c r="H61" s="16">
        <v>0.88213375999999999</v>
      </c>
      <c r="I61" s="14">
        <v>0</v>
      </c>
      <c r="J61" s="16">
        <v>0</v>
      </c>
      <c r="K61" s="14" t="s">
        <v>582</v>
      </c>
      <c r="L61" s="16" t="s">
        <v>582</v>
      </c>
      <c r="M61" s="14">
        <v>0</v>
      </c>
      <c r="N61" s="16">
        <v>0</v>
      </c>
      <c r="O61" s="14">
        <v>0</v>
      </c>
      <c r="P61" s="16">
        <v>0</v>
      </c>
      <c r="Q61" s="14">
        <v>16.335861569999999</v>
      </c>
      <c r="R61" s="16">
        <v>0.64908447999999996</v>
      </c>
    </row>
    <row r="62" spans="1:18" x14ac:dyDescent="0.25">
      <c r="A62" s="11" t="s">
        <v>532</v>
      </c>
      <c r="B62" s="13">
        <v>4476</v>
      </c>
      <c r="C62" s="14">
        <f>(3/B62*100)</f>
        <v>6.7024128686327081E-2</v>
      </c>
      <c r="D62" s="15">
        <v>4473</v>
      </c>
      <c r="E62" s="14">
        <v>16.764118849999999</v>
      </c>
      <c r="F62" s="16">
        <v>0.49892171000000002</v>
      </c>
      <c r="G62" s="14">
        <v>79.524335149999999</v>
      </c>
      <c r="H62" s="16">
        <v>0.52810690999999998</v>
      </c>
      <c r="I62" s="14">
        <v>0</v>
      </c>
      <c r="J62" s="16">
        <v>0</v>
      </c>
      <c r="K62" s="14" t="s">
        <v>582</v>
      </c>
      <c r="L62" s="16" t="s">
        <v>582</v>
      </c>
      <c r="M62" s="14">
        <v>0</v>
      </c>
      <c r="N62" s="16">
        <v>0</v>
      </c>
      <c r="O62" s="14">
        <v>0</v>
      </c>
      <c r="P62" s="16">
        <v>0</v>
      </c>
      <c r="Q62" s="14">
        <v>3.7115459999999998</v>
      </c>
      <c r="R62" s="16">
        <v>0.30088899000000002</v>
      </c>
    </row>
    <row r="63" spans="1:18" x14ac:dyDescent="0.25">
      <c r="A63" s="11" t="s">
        <v>533</v>
      </c>
      <c r="B63" s="13">
        <v>5324</v>
      </c>
      <c r="C63" s="14">
        <f>(13/B63*100)</f>
        <v>0.24417731029301279</v>
      </c>
      <c r="D63" s="15">
        <v>5311</v>
      </c>
      <c r="E63" s="14">
        <v>16.887678810000001</v>
      </c>
      <c r="F63" s="16">
        <v>0.57888399999999995</v>
      </c>
      <c r="G63" s="14">
        <v>50.159166550000002</v>
      </c>
      <c r="H63" s="16">
        <v>0.84835643000000005</v>
      </c>
      <c r="I63" s="14">
        <v>0</v>
      </c>
      <c r="J63" s="16">
        <v>0</v>
      </c>
      <c r="K63" s="14" t="s">
        <v>582</v>
      </c>
      <c r="L63" s="16" t="s">
        <v>582</v>
      </c>
      <c r="M63" s="14">
        <v>0</v>
      </c>
      <c r="N63" s="16">
        <v>0</v>
      </c>
      <c r="O63" s="14">
        <v>0.19093657999999999</v>
      </c>
      <c r="P63" s="16">
        <v>6.3194940000000005E-2</v>
      </c>
      <c r="Q63" s="14">
        <v>32.762218070000003</v>
      </c>
      <c r="R63" s="16">
        <v>0.70670060000000001</v>
      </c>
    </row>
    <row r="64" spans="1:18" x14ac:dyDescent="0.25">
      <c r="A64" s="11" t="s">
        <v>534</v>
      </c>
      <c r="B64" s="13">
        <v>3634</v>
      </c>
      <c r="C64" s="14">
        <f>(3/B64*100)</f>
        <v>8.2553659878921298E-2</v>
      </c>
      <c r="D64" s="15">
        <v>3631</v>
      </c>
      <c r="E64" s="14">
        <v>34.282107680000003</v>
      </c>
      <c r="F64" s="16">
        <v>0.74368690000000004</v>
      </c>
      <c r="G64" s="14">
        <v>51.560535289999997</v>
      </c>
      <c r="H64" s="16">
        <v>0.78163669000000002</v>
      </c>
      <c r="I64" s="14">
        <v>0</v>
      </c>
      <c r="J64" s="16">
        <v>0</v>
      </c>
      <c r="K64" s="14" t="s">
        <v>582</v>
      </c>
      <c r="L64" s="16" t="s">
        <v>582</v>
      </c>
      <c r="M64" s="14">
        <v>5.5839569999999998E-2</v>
      </c>
      <c r="N64" s="16">
        <v>3.9500979999999998E-2</v>
      </c>
      <c r="O64" s="14">
        <v>0.21375121999999999</v>
      </c>
      <c r="P64" s="16">
        <v>8.4535869999999999E-2</v>
      </c>
      <c r="Q64" s="14">
        <v>13.88776623</v>
      </c>
      <c r="R64" s="16">
        <v>0.57070633000000004</v>
      </c>
    </row>
    <row r="65" spans="1:18" x14ac:dyDescent="0.25">
      <c r="A65" s="11" t="s">
        <v>535</v>
      </c>
      <c r="B65" s="13">
        <v>5325</v>
      </c>
      <c r="C65" s="14">
        <f>(14/B65*100)</f>
        <v>0.26291079812206569</v>
      </c>
      <c r="D65" s="15">
        <v>5311</v>
      </c>
      <c r="E65" s="14">
        <v>47.635593419999999</v>
      </c>
      <c r="F65" s="16">
        <v>0.95404306000000005</v>
      </c>
      <c r="G65" s="14">
        <v>36.68997701</v>
      </c>
      <c r="H65" s="16">
        <v>0.95514109000000003</v>
      </c>
      <c r="I65" s="14">
        <v>0</v>
      </c>
      <c r="J65" s="16">
        <v>0</v>
      </c>
      <c r="K65" s="14" t="s">
        <v>582</v>
      </c>
      <c r="L65" s="16" t="s">
        <v>582</v>
      </c>
      <c r="M65" s="14">
        <v>0.31735700999999999</v>
      </c>
      <c r="N65" s="16">
        <v>7.7500289999999999E-2</v>
      </c>
      <c r="O65" s="14">
        <v>1.9271110000000001E-2</v>
      </c>
      <c r="P65" s="16">
        <v>1.860063E-2</v>
      </c>
      <c r="Q65" s="14">
        <v>15.33780144</v>
      </c>
      <c r="R65" s="16">
        <v>0.70923954</v>
      </c>
    </row>
    <row r="66" spans="1:18" x14ac:dyDescent="0.25">
      <c r="A66" s="11" t="s">
        <v>536</v>
      </c>
      <c r="B66" s="13">
        <v>5665</v>
      </c>
      <c r="C66" s="14">
        <f>(0/B66*100)</f>
        <v>0</v>
      </c>
      <c r="D66" s="15">
        <v>5665</v>
      </c>
      <c r="E66" s="14">
        <v>0</v>
      </c>
      <c r="F66" s="16">
        <v>0</v>
      </c>
      <c r="G66" s="14">
        <v>0</v>
      </c>
      <c r="H66" s="16">
        <v>0</v>
      </c>
      <c r="I66" s="14">
        <v>0</v>
      </c>
      <c r="J66" s="16">
        <v>0</v>
      </c>
      <c r="K66" s="14" t="s">
        <v>582</v>
      </c>
      <c r="L66" s="16" t="s">
        <v>582</v>
      </c>
      <c r="M66" s="14">
        <v>100</v>
      </c>
      <c r="N66" s="16">
        <v>0</v>
      </c>
      <c r="O66" s="14">
        <v>0</v>
      </c>
      <c r="P66" s="16">
        <v>0</v>
      </c>
      <c r="Q66" s="14">
        <v>0</v>
      </c>
      <c r="R66" s="16">
        <v>0</v>
      </c>
    </row>
    <row r="67" spans="1:18" x14ac:dyDescent="0.25">
      <c r="A67" s="11" t="s">
        <v>537</v>
      </c>
      <c r="B67" s="13">
        <v>6971</v>
      </c>
      <c r="C67" s="14">
        <f>(21/B67*100)</f>
        <v>0.30124802754267677</v>
      </c>
      <c r="D67" s="15">
        <v>6950</v>
      </c>
      <c r="E67" s="14">
        <v>24.593731080000001</v>
      </c>
      <c r="F67" s="16">
        <v>0.69412457000000005</v>
      </c>
      <c r="G67" s="14">
        <v>64.492372040000006</v>
      </c>
      <c r="H67" s="16">
        <v>0.81325817</v>
      </c>
      <c r="I67" s="14">
        <v>0</v>
      </c>
      <c r="J67" s="16">
        <v>0</v>
      </c>
      <c r="K67" s="14" t="s">
        <v>582</v>
      </c>
      <c r="L67" s="16" t="s">
        <v>582</v>
      </c>
      <c r="M67" s="14">
        <v>0</v>
      </c>
      <c r="N67" s="16">
        <v>0</v>
      </c>
      <c r="O67" s="14">
        <v>0</v>
      </c>
      <c r="P67" s="16">
        <v>0</v>
      </c>
      <c r="Q67" s="14">
        <v>10.913896879999999</v>
      </c>
      <c r="R67" s="16">
        <v>0.49193937999999998</v>
      </c>
    </row>
    <row r="68" spans="1:18" x14ac:dyDescent="0.25">
      <c r="A68" s="11" t="s">
        <v>538</v>
      </c>
      <c r="B68" s="13">
        <v>12083</v>
      </c>
      <c r="C68" s="14">
        <f>(26/B68*100)</f>
        <v>0.21517834974757924</v>
      </c>
      <c r="D68" s="15">
        <v>12057</v>
      </c>
      <c r="E68" s="14">
        <v>17.43159679</v>
      </c>
      <c r="F68" s="16">
        <v>0.30671685999999998</v>
      </c>
      <c r="G68" s="14">
        <v>53.839135419999998</v>
      </c>
      <c r="H68" s="16">
        <v>0.41220660999999997</v>
      </c>
      <c r="I68" s="14">
        <v>0</v>
      </c>
      <c r="J68" s="16">
        <v>0</v>
      </c>
      <c r="K68" s="14" t="s">
        <v>582</v>
      </c>
      <c r="L68" s="16" t="s">
        <v>582</v>
      </c>
      <c r="M68" s="14">
        <v>0</v>
      </c>
      <c r="N68" s="16">
        <v>0</v>
      </c>
      <c r="O68" s="14">
        <v>0</v>
      </c>
      <c r="P68" s="16">
        <v>0</v>
      </c>
      <c r="Q68" s="14">
        <v>28.729267790000002</v>
      </c>
      <c r="R68" s="16">
        <v>0.43659748999999998</v>
      </c>
    </row>
    <row r="69" spans="1:18" x14ac:dyDescent="0.25">
      <c r="A69" s="11" t="s">
        <v>539</v>
      </c>
      <c r="B69" s="13">
        <v>4876</v>
      </c>
      <c r="C69" s="14">
        <f>(0/B69*100)</f>
        <v>0</v>
      </c>
      <c r="D69" s="15">
        <v>4876</v>
      </c>
      <c r="E69" s="14">
        <v>37.8898005</v>
      </c>
      <c r="F69" s="16">
        <v>0.8632708</v>
      </c>
      <c r="G69" s="14">
        <v>56.41677155</v>
      </c>
      <c r="H69" s="16">
        <v>0.84850862000000005</v>
      </c>
      <c r="I69" s="14">
        <v>0</v>
      </c>
      <c r="J69" s="16">
        <v>0</v>
      </c>
      <c r="K69" s="14" t="s">
        <v>582</v>
      </c>
      <c r="L69" s="16" t="s">
        <v>582</v>
      </c>
      <c r="M69" s="14">
        <v>0</v>
      </c>
      <c r="N69" s="16">
        <v>0</v>
      </c>
      <c r="O69" s="14">
        <v>0</v>
      </c>
      <c r="P69" s="16">
        <v>0</v>
      </c>
      <c r="Q69" s="14">
        <v>5.6934279500000002</v>
      </c>
      <c r="R69" s="16">
        <v>0.64447522000000002</v>
      </c>
    </row>
    <row r="70" spans="1:18" x14ac:dyDescent="0.25">
      <c r="A70" s="11" t="s">
        <v>540</v>
      </c>
      <c r="B70" s="13">
        <v>6036</v>
      </c>
      <c r="C70" s="14">
        <f>(223/B70*100)</f>
        <v>3.6944996686547382</v>
      </c>
      <c r="D70" s="15">
        <v>5813</v>
      </c>
      <c r="E70" s="14">
        <v>23.210021269999999</v>
      </c>
      <c r="F70" s="16">
        <v>0.74497444999999995</v>
      </c>
      <c r="G70" s="14">
        <v>54.168843610000003</v>
      </c>
      <c r="H70" s="16">
        <v>1.00403317</v>
      </c>
      <c r="I70" s="14">
        <v>0</v>
      </c>
      <c r="J70" s="16">
        <v>0</v>
      </c>
      <c r="K70" s="14" t="s">
        <v>582</v>
      </c>
      <c r="L70" s="16" t="s">
        <v>582</v>
      </c>
      <c r="M70" s="14">
        <v>0</v>
      </c>
      <c r="N70" s="16">
        <v>0</v>
      </c>
      <c r="O70" s="14">
        <v>0</v>
      </c>
      <c r="P70" s="16">
        <v>0</v>
      </c>
      <c r="Q70" s="14">
        <v>22.621135120000002</v>
      </c>
      <c r="R70" s="16">
        <v>1.05538383</v>
      </c>
    </row>
    <row r="71" spans="1:18" x14ac:dyDescent="0.25">
      <c r="A71" s="11" t="s">
        <v>541</v>
      </c>
      <c r="B71" s="13">
        <v>6115</v>
      </c>
      <c r="C71" s="14">
        <f>(17/B71*100)</f>
        <v>0.27800490596892891</v>
      </c>
      <c r="D71" s="15">
        <v>6098</v>
      </c>
      <c r="E71" s="14">
        <v>49.086768380000002</v>
      </c>
      <c r="F71" s="16">
        <v>0.67531960999999996</v>
      </c>
      <c r="G71" s="14">
        <v>41.243784310000002</v>
      </c>
      <c r="H71" s="16">
        <v>0.68554457000000002</v>
      </c>
      <c r="I71" s="14">
        <v>0</v>
      </c>
      <c r="J71" s="16">
        <v>0</v>
      </c>
      <c r="K71" s="14" t="s">
        <v>582</v>
      </c>
      <c r="L71" s="16" t="s">
        <v>582</v>
      </c>
      <c r="M71" s="14">
        <v>0</v>
      </c>
      <c r="N71" s="16">
        <v>0</v>
      </c>
      <c r="O71" s="14">
        <v>0</v>
      </c>
      <c r="P71" s="16">
        <v>0</v>
      </c>
      <c r="Q71" s="14">
        <v>9.6694473100000007</v>
      </c>
      <c r="R71" s="16">
        <v>0.42580268999999998</v>
      </c>
    </row>
    <row r="72" spans="1:18" x14ac:dyDescent="0.25">
      <c r="A72" s="11" t="s">
        <v>542</v>
      </c>
      <c r="B72" s="13">
        <v>7708</v>
      </c>
      <c r="C72" s="14">
        <f>(0/B72*100)</f>
        <v>0</v>
      </c>
      <c r="D72" s="15">
        <v>7708</v>
      </c>
      <c r="E72" s="14">
        <v>0</v>
      </c>
      <c r="F72" s="16">
        <v>0</v>
      </c>
      <c r="G72" s="14">
        <v>0</v>
      </c>
      <c r="H72" s="16">
        <v>0</v>
      </c>
      <c r="I72" s="14">
        <v>0</v>
      </c>
      <c r="J72" s="16">
        <v>0</v>
      </c>
      <c r="K72" s="14" t="s">
        <v>582</v>
      </c>
      <c r="L72" s="16" t="s">
        <v>582</v>
      </c>
      <c r="M72" s="14">
        <v>100</v>
      </c>
      <c r="N72" s="16">
        <v>0</v>
      </c>
      <c r="O72" s="14">
        <v>0</v>
      </c>
      <c r="P72" s="16">
        <v>0</v>
      </c>
      <c r="Q72" s="14">
        <v>0</v>
      </c>
      <c r="R72" s="16">
        <v>0</v>
      </c>
    </row>
    <row r="73" spans="1:18" x14ac:dyDescent="0.25">
      <c r="A73" s="11" t="s">
        <v>543</v>
      </c>
      <c r="B73" s="13">
        <v>8249</v>
      </c>
      <c r="C73" s="14">
        <f>(143/B73*100)</f>
        <v>1.7335434598133106</v>
      </c>
      <c r="D73" s="15">
        <v>8106</v>
      </c>
      <c r="E73" s="14">
        <v>16.426816980000002</v>
      </c>
      <c r="F73" s="16">
        <v>0.62621687999999998</v>
      </c>
      <c r="G73" s="14">
        <v>74.550967799999995</v>
      </c>
      <c r="H73" s="16">
        <v>0.83674561000000003</v>
      </c>
      <c r="I73" s="14">
        <v>0</v>
      </c>
      <c r="J73" s="16">
        <v>0</v>
      </c>
      <c r="K73" s="14" t="s">
        <v>582</v>
      </c>
      <c r="L73" s="16" t="s">
        <v>582</v>
      </c>
      <c r="M73" s="14">
        <v>0</v>
      </c>
      <c r="N73" s="16">
        <v>0</v>
      </c>
      <c r="O73" s="14">
        <v>0</v>
      </c>
      <c r="P73" s="16">
        <v>0</v>
      </c>
      <c r="Q73" s="14">
        <v>9.0222152100000006</v>
      </c>
      <c r="R73" s="16">
        <v>0.55182768000000004</v>
      </c>
    </row>
    <row r="74" spans="1:18" x14ac:dyDescent="0.25">
      <c r="A74" s="11" t="s">
        <v>544</v>
      </c>
      <c r="B74" s="13">
        <v>4692</v>
      </c>
      <c r="C74" s="14">
        <f>(82/B74*100)</f>
        <v>1.7476555839727195</v>
      </c>
      <c r="D74" s="15">
        <v>4610</v>
      </c>
      <c r="E74" s="14">
        <v>28.62730908</v>
      </c>
      <c r="F74" s="16">
        <v>0.77518383000000002</v>
      </c>
      <c r="G74" s="14">
        <v>47.750588810000004</v>
      </c>
      <c r="H74" s="16">
        <v>0.65960489</v>
      </c>
      <c r="I74" s="14">
        <v>0</v>
      </c>
      <c r="J74" s="16">
        <v>0</v>
      </c>
      <c r="K74" s="14" t="s">
        <v>582</v>
      </c>
      <c r="L74" s="16" t="s">
        <v>582</v>
      </c>
      <c r="M74" s="14">
        <v>5.3025679999999999E-2</v>
      </c>
      <c r="N74" s="16">
        <v>3.9138399999999997E-2</v>
      </c>
      <c r="O74" s="14">
        <v>0.23272665000000001</v>
      </c>
      <c r="P74" s="16">
        <v>7.0484110000000003E-2</v>
      </c>
      <c r="Q74" s="14">
        <v>23.33634979</v>
      </c>
      <c r="R74" s="16">
        <v>0.66546466000000004</v>
      </c>
    </row>
    <row r="75" spans="1:18" x14ac:dyDescent="0.25">
      <c r="A75" s="11" t="s">
        <v>545</v>
      </c>
      <c r="B75" s="13">
        <v>5375</v>
      </c>
      <c r="C75" s="14">
        <f>(196/B75*100)</f>
        <v>3.6465116279069765</v>
      </c>
      <c r="D75" s="15">
        <v>5179</v>
      </c>
      <c r="E75" s="14">
        <v>20.705476969999999</v>
      </c>
      <c r="F75" s="16">
        <v>0.60787906999999997</v>
      </c>
      <c r="G75" s="14">
        <v>64.34909614</v>
      </c>
      <c r="H75" s="16">
        <v>0.75565070999999995</v>
      </c>
      <c r="I75" s="14">
        <v>0</v>
      </c>
      <c r="J75" s="16">
        <v>0</v>
      </c>
      <c r="K75" s="14" t="s">
        <v>582</v>
      </c>
      <c r="L75" s="16" t="s">
        <v>582</v>
      </c>
      <c r="M75" s="14">
        <v>0</v>
      </c>
      <c r="N75" s="16">
        <v>0</v>
      </c>
      <c r="O75" s="14">
        <v>0</v>
      </c>
      <c r="P75" s="16">
        <v>0</v>
      </c>
      <c r="Q75" s="14">
        <v>14.94542689</v>
      </c>
      <c r="R75" s="16">
        <v>0.61756063000000005</v>
      </c>
    </row>
    <row r="76" spans="1:18" x14ac:dyDescent="0.25">
      <c r="A76" s="11" t="s">
        <v>546</v>
      </c>
      <c r="B76" s="13">
        <v>14167</v>
      </c>
      <c r="C76" s="14">
        <f>(227/B76*100)</f>
        <v>1.6023152396414202</v>
      </c>
      <c r="D76" s="15">
        <v>13940</v>
      </c>
      <c r="E76" s="14">
        <v>36.283840069999997</v>
      </c>
      <c r="F76" s="16">
        <v>0.52680663999999999</v>
      </c>
      <c r="G76" s="14">
        <v>42.41843489</v>
      </c>
      <c r="H76" s="16">
        <v>0.67986011000000002</v>
      </c>
      <c r="I76" s="14">
        <v>0</v>
      </c>
      <c r="J76" s="16">
        <v>0</v>
      </c>
      <c r="K76" s="14" t="s">
        <v>582</v>
      </c>
      <c r="L76" s="16" t="s">
        <v>582</v>
      </c>
      <c r="M76" s="14">
        <v>0</v>
      </c>
      <c r="N76" s="16">
        <v>0</v>
      </c>
      <c r="O76" s="14">
        <v>0</v>
      </c>
      <c r="P76" s="16">
        <v>0</v>
      </c>
      <c r="Q76" s="14">
        <v>21.29772504</v>
      </c>
      <c r="R76" s="16">
        <v>0.55061265000000004</v>
      </c>
    </row>
    <row r="77" spans="1:18" x14ac:dyDescent="0.25">
      <c r="A77" s="11" t="s">
        <v>547</v>
      </c>
      <c r="B77" s="13">
        <v>6062</v>
      </c>
      <c r="C77" s="14">
        <f>(0/B77*100)</f>
        <v>0</v>
      </c>
      <c r="D77" s="15">
        <v>6062</v>
      </c>
      <c r="E77" s="14">
        <v>14.12714222</v>
      </c>
      <c r="F77" s="16">
        <v>0.55363397999999997</v>
      </c>
      <c r="G77" s="14">
        <v>85.872857780000004</v>
      </c>
      <c r="H77" s="16">
        <v>0.55363397999999997</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8.0423493300000004</v>
      </c>
      <c r="F78" s="16">
        <v>0.60972329000000003</v>
      </c>
      <c r="G78" s="14">
        <v>87.860495720000003</v>
      </c>
      <c r="H78" s="16">
        <v>0.70951704000000004</v>
      </c>
      <c r="I78" s="14">
        <v>0</v>
      </c>
      <c r="J78" s="16">
        <v>0</v>
      </c>
      <c r="K78" s="14" t="s">
        <v>582</v>
      </c>
      <c r="L78" s="16" t="s">
        <v>582</v>
      </c>
      <c r="M78" s="14">
        <v>0</v>
      </c>
      <c r="N78" s="16">
        <v>0</v>
      </c>
      <c r="O78" s="14">
        <v>2.950142E-2</v>
      </c>
      <c r="P78" s="16">
        <v>2.1144610000000001E-2</v>
      </c>
      <c r="Q78" s="14">
        <v>4.0676535300000003</v>
      </c>
      <c r="R78" s="16">
        <v>0.53127738000000002</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22.375847180000001</v>
      </c>
      <c r="F80" s="16">
        <v>0.77682616999999998</v>
      </c>
      <c r="G80" s="14">
        <v>74.437997569999993</v>
      </c>
      <c r="H80" s="16">
        <v>1.0113565200000001</v>
      </c>
      <c r="I80" s="14">
        <v>0</v>
      </c>
      <c r="J80" s="16">
        <v>0</v>
      </c>
      <c r="K80" s="14" t="s">
        <v>582</v>
      </c>
      <c r="L80" s="16" t="s">
        <v>582</v>
      </c>
      <c r="M80" s="14">
        <v>9.8953559999999996E-2</v>
      </c>
      <c r="N80" s="16">
        <v>4.1207519999999997E-2</v>
      </c>
      <c r="O80" s="14">
        <v>0</v>
      </c>
      <c r="P80" s="16">
        <v>0</v>
      </c>
      <c r="Q80" s="14">
        <v>3.0872016900000001</v>
      </c>
      <c r="R80" s="16">
        <v>0.61443530000000002</v>
      </c>
    </row>
    <row r="81" spans="1:18" x14ac:dyDescent="0.25">
      <c r="A81" s="19" t="s">
        <v>551</v>
      </c>
      <c r="B81" s="13">
        <v>8861</v>
      </c>
      <c r="C81" s="14">
        <f>(76/B81*100)</f>
        <v>0.85769100552984989</v>
      </c>
      <c r="D81" s="15">
        <v>8785</v>
      </c>
      <c r="E81" s="14">
        <v>26.837991760000001</v>
      </c>
      <c r="F81" s="16">
        <v>1.12571069</v>
      </c>
      <c r="G81" s="14">
        <v>65.048387739999995</v>
      </c>
      <c r="H81" s="16">
        <v>1.2077237999999999</v>
      </c>
      <c r="I81" s="14">
        <v>0</v>
      </c>
      <c r="J81" s="16">
        <v>0</v>
      </c>
      <c r="K81" s="14" t="s">
        <v>582</v>
      </c>
      <c r="L81" s="16" t="s">
        <v>582</v>
      </c>
      <c r="M81" s="14">
        <v>0</v>
      </c>
      <c r="N81" s="16">
        <v>0</v>
      </c>
      <c r="O81" s="14">
        <v>0</v>
      </c>
      <c r="P81" s="16">
        <v>0</v>
      </c>
      <c r="Q81" s="14">
        <v>8.1136204999999997</v>
      </c>
      <c r="R81" s="16">
        <v>0.45394715000000002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604</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88.708372890000007</v>
      </c>
      <c r="F7" s="16">
        <v>0.36161693</v>
      </c>
      <c r="G7" s="14">
        <v>10.18680621</v>
      </c>
      <c r="H7" s="16">
        <v>0.34866929000000002</v>
      </c>
      <c r="I7" s="14">
        <v>0</v>
      </c>
      <c r="J7" s="16">
        <v>0</v>
      </c>
      <c r="K7" s="14" t="s">
        <v>582</v>
      </c>
      <c r="L7" s="16" t="s">
        <v>582</v>
      </c>
      <c r="M7" s="14">
        <v>0</v>
      </c>
      <c r="N7" s="16">
        <v>0</v>
      </c>
      <c r="O7" s="14">
        <v>0</v>
      </c>
      <c r="P7" s="16">
        <v>0</v>
      </c>
      <c r="Q7" s="14">
        <v>1.1048209</v>
      </c>
      <c r="R7" s="16">
        <v>0.10499842</v>
      </c>
    </row>
    <row r="8" spans="1:18" x14ac:dyDescent="0.25">
      <c r="A8" s="11" t="s">
        <v>478</v>
      </c>
      <c r="B8" s="13">
        <v>7007</v>
      </c>
      <c r="C8" s="14">
        <f>(20/B8*100)</f>
        <v>0.28542885685742825</v>
      </c>
      <c r="D8" s="15">
        <v>6987</v>
      </c>
      <c r="E8" s="14">
        <v>95.650415820000006</v>
      </c>
      <c r="F8" s="16">
        <v>0.24942647000000001</v>
      </c>
      <c r="G8" s="14">
        <v>3.99492614</v>
      </c>
      <c r="H8" s="16">
        <v>0.25357624000000001</v>
      </c>
      <c r="I8" s="14">
        <v>0</v>
      </c>
      <c r="J8" s="16">
        <v>0</v>
      </c>
      <c r="K8" s="14" t="s">
        <v>582</v>
      </c>
      <c r="L8" s="16" t="s">
        <v>582</v>
      </c>
      <c r="M8" s="14">
        <v>0</v>
      </c>
      <c r="N8" s="16">
        <v>0</v>
      </c>
      <c r="O8" s="14">
        <v>0</v>
      </c>
      <c r="P8" s="16">
        <v>0</v>
      </c>
      <c r="Q8" s="14">
        <v>0.35465804000000001</v>
      </c>
      <c r="R8" s="16">
        <v>9.9767400000000006E-2</v>
      </c>
    </row>
    <row r="9" spans="1:18" x14ac:dyDescent="0.25">
      <c r="A9" s="11" t="s">
        <v>479</v>
      </c>
      <c r="B9" s="13">
        <v>9651</v>
      </c>
      <c r="C9" s="14">
        <f>(77/B9*100)</f>
        <v>0.79784478292404937</v>
      </c>
      <c r="D9" s="15">
        <v>9574</v>
      </c>
      <c r="E9" s="14">
        <v>94.427923140000004</v>
      </c>
      <c r="F9" s="16">
        <v>0.30172118999999997</v>
      </c>
      <c r="G9" s="14">
        <v>4.7564833699999998</v>
      </c>
      <c r="H9" s="16">
        <v>0.26255942999999998</v>
      </c>
      <c r="I9" s="14">
        <v>0</v>
      </c>
      <c r="J9" s="16">
        <v>0</v>
      </c>
      <c r="K9" s="14" t="s">
        <v>582</v>
      </c>
      <c r="L9" s="16" t="s">
        <v>582</v>
      </c>
      <c r="M9" s="14">
        <v>0</v>
      </c>
      <c r="N9" s="16">
        <v>0</v>
      </c>
      <c r="O9" s="14">
        <v>0</v>
      </c>
      <c r="P9" s="16">
        <v>0</v>
      </c>
      <c r="Q9" s="14">
        <v>0.81559349999999997</v>
      </c>
      <c r="R9" s="16">
        <v>9.4740379999999999E-2</v>
      </c>
    </row>
    <row r="10" spans="1:18" x14ac:dyDescent="0.25">
      <c r="A10" s="11" t="s">
        <v>480</v>
      </c>
      <c r="B10" s="13">
        <v>20058</v>
      </c>
      <c r="C10" s="14">
        <f>(521/B10*100)</f>
        <v>2.5974673447003687</v>
      </c>
      <c r="D10" s="15">
        <v>19537</v>
      </c>
      <c r="E10" s="14">
        <v>86.000178289999994</v>
      </c>
      <c r="F10" s="16">
        <v>0.54601621</v>
      </c>
      <c r="G10" s="14">
        <v>12.909493579999999</v>
      </c>
      <c r="H10" s="16">
        <v>0.48061255000000003</v>
      </c>
      <c r="I10" s="14">
        <v>0</v>
      </c>
      <c r="J10" s="16">
        <v>0</v>
      </c>
      <c r="K10" s="14" t="s">
        <v>582</v>
      </c>
      <c r="L10" s="16" t="s">
        <v>582</v>
      </c>
      <c r="M10" s="14">
        <v>0</v>
      </c>
      <c r="N10" s="16">
        <v>0</v>
      </c>
      <c r="O10" s="14">
        <v>0</v>
      </c>
      <c r="P10" s="16">
        <v>0</v>
      </c>
      <c r="Q10" s="14">
        <v>1.0903281300000001</v>
      </c>
      <c r="R10" s="16">
        <v>0.13414226000000001</v>
      </c>
    </row>
    <row r="11" spans="1:18" x14ac:dyDescent="0.25">
      <c r="A11" s="11" t="s">
        <v>481</v>
      </c>
      <c r="B11" s="13">
        <v>7053</v>
      </c>
      <c r="C11" s="14">
        <f>(45/B11*100)</f>
        <v>0.6380263717566993</v>
      </c>
      <c r="D11" s="15">
        <v>7008</v>
      </c>
      <c r="E11" s="14">
        <v>74.536893829999997</v>
      </c>
      <c r="F11" s="16">
        <v>0.70634757999999997</v>
      </c>
      <c r="G11" s="14">
        <v>24.631316930000001</v>
      </c>
      <c r="H11" s="16">
        <v>0.68547769999999997</v>
      </c>
      <c r="I11" s="14">
        <v>0</v>
      </c>
      <c r="J11" s="16">
        <v>0</v>
      </c>
      <c r="K11" s="14" t="s">
        <v>582</v>
      </c>
      <c r="L11" s="16" t="s">
        <v>582</v>
      </c>
      <c r="M11" s="14">
        <v>0</v>
      </c>
      <c r="N11" s="16">
        <v>0</v>
      </c>
      <c r="O11" s="14">
        <v>0</v>
      </c>
      <c r="P11" s="16">
        <v>0</v>
      </c>
      <c r="Q11" s="14">
        <v>0.83178923999999999</v>
      </c>
      <c r="R11" s="16">
        <v>0.17590778000000001</v>
      </c>
    </row>
    <row r="12" spans="1:18" x14ac:dyDescent="0.25">
      <c r="A12" s="11" t="s">
        <v>482</v>
      </c>
      <c r="B12" s="13">
        <v>6894</v>
      </c>
      <c r="C12" s="14">
        <f>(56/B12*100)</f>
        <v>0.81230055120394551</v>
      </c>
      <c r="D12" s="15">
        <v>6838</v>
      </c>
      <c r="E12" s="14">
        <v>96.318108809999998</v>
      </c>
      <c r="F12" s="16">
        <v>0.31756941</v>
      </c>
      <c r="G12" s="14">
        <v>1.95426341</v>
      </c>
      <c r="H12" s="16">
        <v>0.20431779999999999</v>
      </c>
      <c r="I12" s="14">
        <v>0</v>
      </c>
      <c r="J12" s="16">
        <v>0</v>
      </c>
      <c r="K12" s="14" t="s">
        <v>582</v>
      </c>
      <c r="L12" s="16" t="s">
        <v>582</v>
      </c>
      <c r="M12" s="14">
        <v>0</v>
      </c>
      <c r="N12" s="16">
        <v>0</v>
      </c>
      <c r="O12" s="14">
        <v>0</v>
      </c>
      <c r="P12" s="16">
        <v>0</v>
      </c>
      <c r="Q12" s="14">
        <v>1.7276277799999999</v>
      </c>
      <c r="R12" s="16">
        <v>0.24061226999999999</v>
      </c>
    </row>
    <row r="13" spans="1:18" x14ac:dyDescent="0.25">
      <c r="A13" s="11" t="s">
        <v>483</v>
      </c>
      <c r="B13" s="13">
        <v>7161</v>
      </c>
      <c r="C13" s="14">
        <f>(98/B13*100)</f>
        <v>1.3685239491691104</v>
      </c>
      <c r="D13" s="15">
        <v>7063</v>
      </c>
      <c r="E13" s="14">
        <v>90.126146570000003</v>
      </c>
      <c r="F13" s="16">
        <v>0.51448199999999999</v>
      </c>
      <c r="G13" s="14">
        <v>9.3655646400000006</v>
      </c>
      <c r="H13" s="16">
        <v>0.49983601</v>
      </c>
      <c r="I13" s="14">
        <v>0</v>
      </c>
      <c r="J13" s="16">
        <v>0</v>
      </c>
      <c r="K13" s="14" t="s">
        <v>582</v>
      </c>
      <c r="L13" s="16" t="s">
        <v>582</v>
      </c>
      <c r="M13" s="14">
        <v>0</v>
      </c>
      <c r="N13" s="16">
        <v>0</v>
      </c>
      <c r="O13" s="14">
        <v>0</v>
      </c>
      <c r="P13" s="16">
        <v>0</v>
      </c>
      <c r="Q13" s="14">
        <v>0.50828879000000005</v>
      </c>
      <c r="R13" s="16">
        <v>9.6467570000000002E-2</v>
      </c>
    </row>
    <row r="14" spans="1:18" x14ac:dyDescent="0.25">
      <c r="A14" s="11" t="s">
        <v>484</v>
      </c>
      <c r="B14" s="13">
        <v>5587</v>
      </c>
      <c r="C14" s="14">
        <f>(74/B14*100)</f>
        <v>1.3245033112582782</v>
      </c>
      <c r="D14" s="15">
        <v>5513</v>
      </c>
      <c r="E14" s="14">
        <v>96.666191920000003</v>
      </c>
      <c r="F14" s="16">
        <v>0.26767802000000002</v>
      </c>
      <c r="G14" s="14">
        <v>3.09600236</v>
      </c>
      <c r="H14" s="16">
        <v>0.24071611000000001</v>
      </c>
      <c r="I14" s="14">
        <v>0</v>
      </c>
      <c r="J14" s="16">
        <v>0</v>
      </c>
      <c r="K14" s="14" t="s">
        <v>582</v>
      </c>
      <c r="L14" s="16" t="s">
        <v>582</v>
      </c>
      <c r="M14" s="14">
        <v>0</v>
      </c>
      <c r="N14" s="16">
        <v>0</v>
      </c>
      <c r="O14" s="14">
        <v>0</v>
      </c>
      <c r="P14" s="16">
        <v>0</v>
      </c>
      <c r="Q14" s="14">
        <v>0.23780572</v>
      </c>
      <c r="R14" s="16">
        <v>0.11459605</v>
      </c>
    </row>
    <row r="15" spans="1:18" x14ac:dyDescent="0.25">
      <c r="A15" s="11" t="s">
        <v>485</v>
      </c>
      <c r="B15" s="13">
        <v>5882</v>
      </c>
      <c r="C15" s="14">
        <f>(53/B15*100)</f>
        <v>0.90105406324379467</v>
      </c>
      <c r="D15" s="15">
        <v>5829</v>
      </c>
      <c r="E15" s="14">
        <v>92.719892830000006</v>
      </c>
      <c r="F15" s="16">
        <v>0.35863428000000003</v>
      </c>
      <c r="G15" s="14">
        <v>6.8183546599999998</v>
      </c>
      <c r="H15" s="16">
        <v>0.33118952000000002</v>
      </c>
      <c r="I15" s="14">
        <v>0</v>
      </c>
      <c r="J15" s="16">
        <v>0</v>
      </c>
      <c r="K15" s="14" t="s">
        <v>582</v>
      </c>
      <c r="L15" s="16" t="s">
        <v>582</v>
      </c>
      <c r="M15" s="14">
        <v>0</v>
      </c>
      <c r="N15" s="16">
        <v>0</v>
      </c>
      <c r="O15" s="14">
        <v>0</v>
      </c>
      <c r="P15" s="16">
        <v>0</v>
      </c>
      <c r="Q15" s="14">
        <v>0.46175250000000001</v>
      </c>
      <c r="R15" s="16">
        <v>0.10764095999999999</v>
      </c>
    </row>
    <row r="16" spans="1:18" x14ac:dyDescent="0.25">
      <c r="A16" s="11" t="s">
        <v>486</v>
      </c>
      <c r="B16" s="13">
        <v>6108</v>
      </c>
      <c r="C16" s="14">
        <f>(98/B16*100)</f>
        <v>1.6044531761624099</v>
      </c>
      <c r="D16" s="15">
        <v>6010</v>
      </c>
      <c r="E16" s="14">
        <v>96.649358509999999</v>
      </c>
      <c r="F16" s="16">
        <v>0.34730727</v>
      </c>
      <c r="G16" s="14">
        <v>2.7413152599999999</v>
      </c>
      <c r="H16" s="16">
        <v>0.28650912000000001</v>
      </c>
      <c r="I16" s="14">
        <v>0</v>
      </c>
      <c r="J16" s="16">
        <v>0</v>
      </c>
      <c r="K16" s="14" t="s">
        <v>582</v>
      </c>
      <c r="L16" s="16" t="s">
        <v>582</v>
      </c>
      <c r="M16" s="14">
        <v>0</v>
      </c>
      <c r="N16" s="16">
        <v>0</v>
      </c>
      <c r="O16" s="14">
        <v>0</v>
      </c>
      <c r="P16" s="16">
        <v>0</v>
      </c>
      <c r="Q16" s="14">
        <v>0.60932622999999997</v>
      </c>
      <c r="R16" s="16">
        <v>0.12589369</v>
      </c>
    </row>
    <row r="17" spans="1:18" x14ac:dyDescent="0.25">
      <c r="A17" s="11" t="s">
        <v>487</v>
      </c>
      <c r="B17" s="13">
        <v>6504</v>
      </c>
      <c r="C17" s="14">
        <f>(658/B17*100)</f>
        <v>10.116851168511685</v>
      </c>
      <c r="D17" s="15">
        <v>5846</v>
      </c>
      <c r="E17" s="14">
        <v>92.46211065</v>
      </c>
      <c r="F17" s="16">
        <v>0.42622685999999999</v>
      </c>
      <c r="G17" s="14">
        <v>4.7436771799999997</v>
      </c>
      <c r="H17" s="16">
        <v>0.2629225</v>
      </c>
      <c r="I17" s="14">
        <v>0</v>
      </c>
      <c r="J17" s="16">
        <v>0</v>
      </c>
      <c r="K17" s="14" t="s">
        <v>582</v>
      </c>
      <c r="L17" s="16" t="s">
        <v>582</v>
      </c>
      <c r="M17" s="14">
        <v>0</v>
      </c>
      <c r="N17" s="16">
        <v>0</v>
      </c>
      <c r="O17" s="14">
        <v>0</v>
      </c>
      <c r="P17" s="16">
        <v>0</v>
      </c>
      <c r="Q17" s="14">
        <v>2.7942121700000002</v>
      </c>
      <c r="R17" s="16">
        <v>0.36655062999999999</v>
      </c>
    </row>
    <row r="18" spans="1:18" x14ac:dyDescent="0.25">
      <c r="A18" s="11" t="s">
        <v>488</v>
      </c>
      <c r="B18" s="13">
        <v>5532</v>
      </c>
      <c r="C18" s="14">
        <f>(28/B18*100)</f>
        <v>0.50614605929139556</v>
      </c>
      <c r="D18" s="15">
        <v>5504</v>
      </c>
      <c r="E18" s="14">
        <v>96.360845749999996</v>
      </c>
      <c r="F18" s="16">
        <v>0.30049344</v>
      </c>
      <c r="G18" s="14">
        <v>2.4386308699999999</v>
      </c>
      <c r="H18" s="16">
        <v>0.24484544</v>
      </c>
      <c r="I18" s="14">
        <v>0</v>
      </c>
      <c r="J18" s="16">
        <v>0</v>
      </c>
      <c r="K18" s="14" t="s">
        <v>582</v>
      </c>
      <c r="L18" s="16" t="s">
        <v>582</v>
      </c>
      <c r="M18" s="14">
        <v>0</v>
      </c>
      <c r="N18" s="16">
        <v>0</v>
      </c>
      <c r="O18" s="14">
        <v>0</v>
      </c>
      <c r="P18" s="16">
        <v>0</v>
      </c>
      <c r="Q18" s="14">
        <v>1.2005233799999999</v>
      </c>
      <c r="R18" s="16">
        <v>0.15717421000000001</v>
      </c>
    </row>
    <row r="19" spans="1:18" x14ac:dyDescent="0.25">
      <c r="A19" s="11" t="s">
        <v>489</v>
      </c>
      <c r="B19" s="13">
        <v>5658</v>
      </c>
      <c r="C19" s="14">
        <f>(61/B19*100)</f>
        <v>1.0781194768469424</v>
      </c>
      <c r="D19" s="15">
        <v>5597</v>
      </c>
      <c r="E19" s="14">
        <v>96.029101159999996</v>
      </c>
      <c r="F19" s="16">
        <v>0.32406604999999999</v>
      </c>
      <c r="G19" s="14">
        <v>3.1305162700000002</v>
      </c>
      <c r="H19" s="16">
        <v>0.25644628000000003</v>
      </c>
      <c r="I19" s="14">
        <v>0</v>
      </c>
      <c r="J19" s="16">
        <v>0</v>
      </c>
      <c r="K19" s="14" t="s">
        <v>582</v>
      </c>
      <c r="L19" s="16" t="s">
        <v>582</v>
      </c>
      <c r="M19" s="14">
        <v>0</v>
      </c>
      <c r="N19" s="16">
        <v>0</v>
      </c>
      <c r="O19" s="14">
        <v>0</v>
      </c>
      <c r="P19" s="16">
        <v>0</v>
      </c>
      <c r="Q19" s="14">
        <v>0.84038257999999999</v>
      </c>
      <c r="R19" s="16">
        <v>0.19607520000000001</v>
      </c>
    </row>
    <row r="20" spans="1:18" x14ac:dyDescent="0.25">
      <c r="A20" s="11" t="s">
        <v>490</v>
      </c>
      <c r="B20" s="13">
        <v>3371</v>
      </c>
      <c r="C20" s="14">
        <f>(75/B20*100)</f>
        <v>2.2248590922574905</v>
      </c>
      <c r="D20" s="15">
        <v>3296</v>
      </c>
      <c r="E20" s="14">
        <v>94.174404490000001</v>
      </c>
      <c r="F20" s="16">
        <v>0.40188639999999998</v>
      </c>
      <c r="G20" s="14">
        <v>5.4317766299999999</v>
      </c>
      <c r="H20" s="16">
        <v>0.39099472000000002</v>
      </c>
      <c r="I20" s="14">
        <v>0</v>
      </c>
      <c r="J20" s="16">
        <v>0</v>
      </c>
      <c r="K20" s="14" t="s">
        <v>582</v>
      </c>
      <c r="L20" s="16" t="s">
        <v>582</v>
      </c>
      <c r="M20" s="14">
        <v>0</v>
      </c>
      <c r="N20" s="16">
        <v>0</v>
      </c>
      <c r="O20" s="14">
        <v>0</v>
      </c>
      <c r="P20" s="16">
        <v>0</v>
      </c>
      <c r="Q20" s="14">
        <v>0.39381887999999998</v>
      </c>
      <c r="R20" s="16">
        <v>0.10929957999999999</v>
      </c>
    </row>
    <row r="21" spans="1:18" x14ac:dyDescent="0.25">
      <c r="A21" s="11" t="s">
        <v>491</v>
      </c>
      <c r="B21" s="13">
        <v>5741</v>
      </c>
      <c r="C21" s="14">
        <f>(44/B21*100)</f>
        <v>0.76641700052255701</v>
      </c>
      <c r="D21" s="15">
        <v>5697</v>
      </c>
      <c r="E21" s="14">
        <v>89.373870019999998</v>
      </c>
      <c r="F21" s="16">
        <v>0.54501558999999999</v>
      </c>
      <c r="G21" s="14">
        <v>9.4368231300000005</v>
      </c>
      <c r="H21" s="16">
        <v>0.49847406999999999</v>
      </c>
      <c r="I21" s="14">
        <v>0</v>
      </c>
      <c r="J21" s="16">
        <v>0</v>
      </c>
      <c r="K21" s="14" t="s">
        <v>582</v>
      </c>
      <c r="L21" s="16" t="s">
        <v>582</v>
      </c>
      <c r="M21" s="14">
        <v>0</v>
      </c>
      <c r="N21" s="16">
        <v>0</v>
      </c>
      <c r="O21" s="14">
        <v>0</v>
      </c>
      <c r="P21" s="16">
        <v>0</v>
      </c>
      <c r="Q21" s="14">
        <v>1.1893068499999999</v>
      </c>
      <c r="R21" s="16">
        <v>0.16166437</v>
      </c>
    </row>
    <row r="22" spans="1:18" x14ac:dyDescent="0.25">
      <c r="A22" s="11" t="s">
        <v>492</v>
      </c>
      <c r="B22" s="13">
        <v>6598</v>
      </c>
      <c r="C22" s="14">
        <f>(32/B22*100)</f>
        <v>0.48499545316762654</v>
      </c>
      <c r="D22" s="15">
        <v>6566</v>
      </c>
      <c r="E22" s="14">
        <v>93.856829660000002</v>
      </c>
      <c r="F22" s="16">
        <v>0.40839314999999998</v>
      </c>
      <c r="G22" s="14">
        <v>4.6534337399999997</v>
      </c>
      <c r="H22" s="16">
        <v>0.33530982999999998</v>
      </c>
      <c r="I22" s="14">
        <v>0</v>
      </c>
      <c r="J22" s="16">
        <v>0</v>
      </c>
      <c r="K22" s="14" t="s">
        <v>582</v>
      </c>
      <c r="L22" s="16" t="s">
        <v>582</v>
      </c>
      <c r="M22" s="14">
        <v>0</v>
      </c>
      <c r="N22" s="16">
        <v>0</v>
      </c>
      <c r="O22" s="14">
        <v>5.488088E-2</v>
      </c>
      <c r="P22" s="16">
        <v>3.3495909999999997E-2</v>
      </c>
      <c r="Q22" s="14">
        <v>1.4348557200000001</v>
      </c>
      <c r="R22" s="16">
        <v>0.19946726000000001</v>
      </c>
    </row>
    <row r="23" spans="1:18" x14ac:dyDescent="0.25">
      <c r="A23" s="11" t="s">
        <v>493</v>
      </c>
      <c r="B23" s="13">
        <v>11583</v>
      </c>
      <c r="C23" s="14">
        <f>(210/B23*100)</f>
        <v>1.8130018130018128</v>
      </c>
      <c r="D23" s="15">
        <v>11373</v>
      </c>
      <c r="E23" s="14">
        <v>95.734718299999997</v>
      </c>
      <c r="F23" s="16">
        <v>0.30148121999999999</v>
      </c>
      <c r="G23" s="14">
        <v>3.7730419300000002</v>
      </c>
      <c r="H23" s="16">
        <v>0.26642939999999998</v>
      </c>
      <c r="I23" s="14">
        <v>0</v>
      </c>
      <c r="J23" s="16">
        <v>0</v>
      </c>
      <c r="K23" s="14" t="s">
        <v>582</v>
      </c>
      <c r="L23" s="16" t="s">
        <v>582</v>
      </c>
      <c r="M23" s="14">
        <v>0</v>
      </c>
      <c r="N23" s="16">
        <v>0</v>
      </c>
      <c r="O23" s="14">
        <v>0</v>
      </c>
      <c r="P23" s="16">
        <v>0</v>
      </c>
      <c r="Q23" s="14">
        <v>0.49223977000000002</v>
      </c>
      <c r="R23" s="16">
        <v>0.10106292</v>
      </c>
    </row>
    <row r="24" spans="1:18" x14ac:dyDescent="0.25">
      <c r="A24" s="11" t="s">
        <v>494</v>
      </c>
      <c r="B24" s="13">
        <v>6647</v>
      </c>
      <c r="C24" s="14">
        <f>(7/B24*100)</f>
        <v>0.10531066646607493</v>
      </c>
      <c r="D24" s="15">
        <v>6640</v>
      </c>
      <c r="E24" s="14">
        <v>94.319322270000001</v>
      </c>
      <c r="F24" s="16">
        <v>0.31005587000000001</v>
      </c>
      <c r="G24" s="14">
        <v>5.4374178300000002</v>
      </c>
      <c r="H24" s="16">
        <v>0.30178881000000002</v>
      </c>
      <c r="I24" s="14">
        <v>0</v>
      </c>
      <c r="J24" s="16">
        <v>0</v>
      </c>
      <c r="K24" s="14" t="s">
        <v>582</v>
      </c>
      <c r="L24" s="16" t="s">
        <v>582</v>
      </c>
      <c r="M24" s="14">
        <v>0</v>
      </c>
      <c r="N24" s="16">
        <v>0</v>
      </c>
      <c r="O24" s="14">
        <v>0</v>
      </c>
      <c r="P24" s="16">
        <v>0</v>
      </c>
      <c r="Q24" s="14">
        <v>0.2432599</v>
      </c>
      <c r="R24" s="16">
        <v>6.5843470000000001E-2</v>
      </c>
    </row>
    <row r="25" spans="1:18" x14ac:dyDescent="0.25">
      <c r="A25" s="11" t="s">
        <v>495</v>
      </c>
      <c r="B25" s="13">
        <v>5581</v>
      </c>
      <c r="C25" s="14">
        <f>(24/B25*100)</f>
        <v>0.43003046049095145</v>
      </c>
      <c r="D25" s="15">
        <v>5557</v>
      </c>
      <c r="E25" s="14">
        <v>94.548687670000007</v>
      </c>
      <c r="F25" s="16">
        <v>0.37203153999999999</v>
      </c>
      <c r="G25" s="14">
        <v>5.1315277400000001</v>
      </c>
      <c r="H25" s="16">
        <v>0.35737287000000001</v>
      </c>
      <c r="I25" s="14">
        <v>0</v>
      </c>
      <c r="J25" s="16">
        <v>0</v>
      </c>
      <c r="K25" s="14" t="s">
        <v>582</v>
      </c>
      <c r="L25" s="16" t="s">
        <v>582</v>
      </c>
      <c r="M25" s="14">
        <v>0</v>
      </c>
      <c r="N25" s="16">
        <v>0</v>
      </c>
      <c r="O25" s="14">
        <v>0</v>
      </c>
      <c r="P25" s="16">
        <v>0</v>
      </c>
      <c r="Q25" s="14">
        <v>0.31978458999999998</v>
      </c>
      <c r="R25" s="16">
        <v>6.9931430000000003E-2</v>
      </c>
    </row>
    <row r="26" spans="1:18" x14ac:dyDescent="0.25">
      <c r="A26" s="11" t="s">
        <v>496</v>
      </c>
      <c r="B26" s="13">
        <v>4869</v>
      </c>
      <c r="C26" s="14">
        <f>(32/B26*100)</f>
        <v>0.65721914150749638</v>
      </c>
      <c r="D26" s="15">
        <v>4837</v>
      </c>
      <c r="E26" s="14">
        <v>97.675319450000003</v>
      </c>
      <c r="F26" s="16">
        <v>0.25067241000000001</v>
      </c>
      <c r="G26" s="14">
        <v>1.91967128</v>
      </c>
      <c r="H26" s="16">
        <v>0.21756774000000001</v>
      </c>
      <c r="I26" s="14">
        <v>0</v>
      </c>
      <c r="J26" s="16">
        <v>0</v>
      </c>
      <c r="K26" s="14" t="s">
        <v>582</v>
      </c>
      <c r="L26" s="16" t="s">
        <v>582</v>
      </c>
      <c r="M26" s="14">
        <v>0</v>
      </c>
      <c r="N26" s="16">
        <v>0</v>
      </c>
      <c r="O26" s="14">
        <v>0</v>
      </c>
      <c r="P26" s="16">
        <v>0</v>
      </c>
      <c r="Q26" s="14">
        <v>0.40500926999999998</v>
      </c>
      <c r="R26" s="16">
        <v>0.11884048999999999</v>
      </c>
    </row>
    <row r="27" spans="1:18" x14ac:dyDescent="0.25">
      <c r="A27" s="11" t="s">
        <v>497</v>
      </c>
      <c r="B27" s="13">
        <v>5299</v>
      </c>
      <c r="C27" s="14">
        <f>(17/B27*100)</f>
        <v>0.32081524816003021</v>
      </c>
      <c r="D27" s="15">
        <v>5282</v>
      </c>
      <c r="E27" s="14">
        <v>95.097304710000003</v>
      </c>
      <c r="F27" s="16">
        <v>0.29735470000000003</v>
      </c>
      <c r="G27" s="14">
        <v>4.3887518400000003</v>
      </c>
      <c r="H27" s="16">
        <v>0.27535684999999999</v>
      </c>
      <c r="I27" s="14">
        <v>0</v>
      </c>
      <c r="J27" s="16">
        <v>0</v>
      </c>
      <c r="K27" s="14" t="s">
        <v>582</v>
      </c>
      <c r="L27" s="16" t="s">
        <v>582</v>
      </c>
      <c r="M27" s="14">
        <v>0</v>
      </c>
      <c r="N27" s="16">
        <v>0</v>
      </c>
      <c r="O27" s="14">
        <v>0</v>
      </c>
      <c r="P27" s="16">
        <v>0</v>
      </c>
      <c r="Q27" s="14">
        <v>0.51394344999999997</v>
      </c>
      <c r="R27" s="16">
        <v>9.1967530000000006E-2</v>
      </c>
    </row>
    <row r="28" spans="1:18" x14ac:dyDescent="0.25">
      <c r="A28" s="11" t="s">
        <v>498</v>
      </c>
      <c r="B28" s="13">
        <v>7568</v>
      </c>
      <c r="C28" s="14">
        <f>(51/B28*100)</f>
        <v>0.67389006342494717</v>
      </c>
      <c r="D28" s="15">
        <v>7517</v>
      </c>
      <c r="E28" s="14">
        <v>75.829930840000003</v>
      </c>
      <c r="F28" s="16">
        <v>0.77801441000000005</v>
      </c>
      <c r="G28" s="14">
        <v>23.015758890000001</v>
      </c>
      <c r="H28" s="16">
        <v>0.76448645999999998</v>
      </c>
      <c r="I28" s="14">
        <v>0</v>
      </c>
      <c r="J28" s="16">
        <v>0</v>
      </c>
      <c r="K28" s="14" t="s">
        <v>582</v>
      </c>
      <c r="L28" s="16" t="s">
        <v>582</v>
      </c>
      <c r="M28" s="14">
        <v>0</v>
      </c>
      <c r="N28" s="16">
        <v>0</v>
      </c>
      <c r="O28" s="14">
        <v>0</v>
      </c>
      <c r="P28" s="16">
        <v>0</v>
      </c>
      <c r="Q28" s="14">
        <v>1.1543102700000001</v>
      </c>
      <c r="R28" s="16">
        <v>0.17317492000000001</v>
      </c>
    </row>
    <row r="29" spans="1:18" x14ac:dyDescent="0.25">
      <c r="A29" s="11" t="s">
        <v>499</v>
      </c>
      <c r="B29" s="13">
        <v>5385</v>
      </c>
      <c r="C29" s="14">
        <f>(30/B29*100)</f>
        <v>0.55710306406685239</v>
      </c>
      <c r="D29" s="15">
        <v>5355</v>
      </c>
      <c r="E29" s="14">
        <v>93.556745680000006</v>
      </c>
      <c r="F29" s="16">
        <v>0.31532958</v>
      </c>
      <c r="G29" s="14">
        <v>5.9123613199999996</v>
      </c>
      <c r="H29" s="16">
        <v>0.30944538999999999</v>
      </c>
      <c r="I29" s="14">
        <v>0</v>
      </c>
      <c r="J29" s="16">
        <v>0</v>
      </c>
      <c r="K29" s="14" t="s">
        <v>582</v>
      </c>
      <c r="L29" s="16" t="s">
        <v>582</v>
      </c>
      <c r="M29" s="14">
        <v>0</v>
      </c>
      <c r="N29" s="16">
        <v>0</v>
      </c>
      <c r="O29" s="14">
        <v>0</v>
      </c>
      <c r="P29" s="16">
        <v>0</v>
      </c>
      <c r="Q29" s="14">
        <v>0.53089299999999995</v>
      </c>
      <c r="R29" s="16">
        <v>0.10343832</v>
      </c>
    </row>
    <row r="30" spans="1:18" x14ac:dyDescent="0.25">
      <c r="A30" s="11" t="s">
        <v>500</v>
      </c>
      <c r="B30" s="13">
        <v>4520</v>
      </c>
      <c r="C30" s="14">
        <f>(96/B30*100)</f>
        <v>2.1238938053097343</v>
      </c>
      <c r="D30" s="15">
        <v>4424</v>
      </c>
      <c r="E30" s="14">
        <v>85.004946160000003</v>
      </c>
      <c r="F30" s="16">
        <v>0.55705276999999997</v>
      </c>
      <c r="G30" s="14">
        <v>13.268635870000001</v>
      </c>
      <c r="H30" s="16">
        <v>0.54160832000000003</v>
      </c>
      <c r="I30" s="14">
        <v>0</v>
      </c>
      <c r="J30" s="16">
        <v>0</v>
      </c>
      <c r="K30" s="14" t="s">
        <v>582</v>
      </c>
      <c r="L30" s="16" t="s">
        <v>582</v>
      </c>
      <c r="M30" s="14">
        <v>0</v>
      </c>
      <c r="N30" s="16">
        <v>0</v>
      </c>
      <c r="O30" s="14">
        <v>0</v>
      </c>
      <c r="P30" s="16">
        <v>0</v>
      </c>
      <c r="Q30" s="14">
        <v>1.7264179799999999</v>
      </c>
      <c r="R30" s="16">
        <v>0.16218008</v>
      </c>
    </row>
    <row r="31" spans="1:18" x14ac:dyDescent="0.25">
      <c r="A31" s="11" t="s">
        <v>501</v>
      </c>
      <c r="B31" s="13">
        <v>5456</v>
      </c>
      <c r="C31" s="14">
        <f>(125/B31*100)</f>
        <v>2.2910557184750733</v>
      </c>
      <c r="D31" s="15">
        <v>5331</v>
      </c>
      <c r="E31" s="14">
        <v>94.864464089999998</v>
      </c>
      <c r="F31" s="16">
        <v>0.33200842000000003</v>
      </c>
      <c r="G31" s="14">
        <v>4.4688453199999998</v>
      </c>
      <c r="H31" s="16">
        <v>0.3256153</v>
      </c>
      <c r="I31" s="14">
        <v>0</v>
      </c>
      <c r="J31" s="16">
        <v>0</v>
      </c>
      <c r="K31" s="14" t="s">
        <v>582</v>
      </c>
      <c r="L31" s="16" t="s">
        <v>582</v>
      </c>
      <c r="M31" s="14">
        <v>0</v>
      </c>
      <c r="N31" s="16">
        <v>0</v>
      </c>
      <c r="O31" s="14">
        <v>0</v>
      </c>
      <c r="P31" s="16">
        <v>0</v>
      </c>
      <c r="Q31" s="14">
        <v>0.66669058999999997</v>
      </c>
      <c r="R31" s="16">
        <v>0.112271</v>
      </c>
    </row>
    <row r="32" spans="1:18" x14ac:dyDescent="0.25">
      <c r="A32" s="11" t="s">
        <v>502</v>
      </c>
      <c r="B32" s="13">
        <v>4478</v>
      </c>
      <c r="C32" s="14">
        <f>(5/B32*100)</f>
        <v>0.11165698972755694</v>
      </c>
      <c r="D32" s="15">
        <v>4473</v>
      </c>
      <c r="E32" s="14">
        <v>95.618033100000005</v>
      </c>
      <c r="F32" s="16">
        <v>0.35233390999999997</v>
      </c>
      <c r="G32" s="14">
        <v>4.0789149399999998</v>
      </c>
      <c r="H32" s="16">
        <v>0.33861052000000003</v>
      </c>
      <c r="I32" s="14">
        <v>0</v>
      </c>
      <c r="J32" s="16">
        <v>0</v>
      </c>
      <c r="K32" s="14" t="s">
        <v>582</v>
      </c>
      <c r="L32" s="16" t="s">
        <v>582</v>
      </c>
      <c r="M32" s="14">
        <v>0</v>
      </c>
      <c r="N32" s="16">
        <v>0</v>
      </c>
      <c r="O32" s="14">
        <v>0</v>
      </c>
      <c r="P32" s="16">
        <v>0</v>
      </c>
      <c r="Q32" s="14">
        <v>0.30305197</v>
      </c>
      <c r="R32" s="16">
        <v>8.5873640000000001E-2</v>
      </c>
    </row>
    <row r="33" spans="1:18" x14ac:dyDescent="0.25">
      <c r="A33" s="11" t="s">
        <v>503</v>
      </c>
      <c r="B33" s="13">
        <v>7325</v>
      </c>
      <c r="C33" s="14">
        <f>(74/B33*100)</f>
        <v>1.0102389078498293</v>
      </c>
      <c r="D33" s="15">
        <v>7251</v>
      </c>
      <c r="E33" s="14">
        <v>95.257074829999993</v>
      </c>
      <c r="F33" s="16">
        <v>0.28550202000000002</v>
      </c>
      <c r="G33" s="14">
        <v>4.39202944</v>
      </c>
      <c r="H33" s="16">
        <v>0.25239920999999998</v>
      </c>
      <c r="I33" s="14">
        <v>0</v>
      </c>
      <c r="J33" s="16">
        <v>0</v>
      </c>
      <c r="K33" s="14" t="s">
        <v>582</v>
      </c>
      <c r="L33" s="16" t="s">
        <v>582</v>
      </c>
      <c r="M33" s="14">
        <v>0</v>
      </c>
      <c r="N33" s="16">
        <v>0</v>
      </c>
      <c r="O33" s="14">
        <v>0</v>
      </c>
      <c r="P33" s="16">
        <v>0</v>
      </c>
      <c r="Q33" s="14">
        <v>0.35089574000000001</v>
      </c>
      <c r="R33" s="16">
        <v>8.6848190000000006E-2</v>
      </c>
    </row>
    <row r="34" spans="1:18" x14ac:dyDescent="0.25">
      <c r="A34" s="11" t="s">
        <v>504</v>
      </c>
      <c r="B34" s="13">
        <v>6350</v>
      </c>
      <c r="C34" s="14">
        <f>(65/B34*100)</f>
        <v>1.0236220472440944</v>
      </c>
      <c r="D34" s="15">
        <v>6285</v>
      </c>
      <c r="E34" s="14">
        <v>89.701271140000003</v>
      </c>
      <c r="F34" s="16">
        <v>0.58187347</v>
      </c>
      <c r="G34" s="14">
        <v>8.6440655199999998</v>
      </c>
      <c r="H34" s="16">
        <v>0.57731489999999996</v>
      </c>
      <c r="I34" s="14">
        <v>0</v>
      </c>
      <c r="J34" s="16">
        <v>0</v>
      </c>
      <c r="K34" s="14" t="s">
        <v>582</v>
      </c>
      <c r="L34" s="16" t="s">
        <v>582</v>
      </c>
      <c r="M34" s="14">
        <v>0</v>
      </c>
      <c r="N34" s="16">
        <v>0</v>
      </c>
      <c r="O34" s="14">
        <v>0</v>
      </c>
      <c r="P34" s="16">
        <v>0</v>
      </c>
      <c r="Q34" s="14">
        <v>1.6546633500000001</v>
      </c>
      <c r="R34" s="16">
        <v>0.17302287</v>
      </c>
    </row>
    <row r="35" spans="1:18" x14ac:dyDescent="0.25">
      <c r="A35" s="11" t="s">
        <v>505</v>
      </c>
      <c r="B35" s="13">
        <v>6406</v>
      </c>
      <c r="C35" s="14">
        <f>(36/B35*100)</f>
        <v>0.56197315017171401</v>
      </c>
      <c r="D35" s="15">
        <v>6370</v>
      </c>
      <c r="E35" s="14">
        <v>97.955329300000002</v>
      </c>
      <c r="F35" s="16">
        <v>0.21203863000000001</v>
      </c>
      <c r="G35" s="14">
        <v>1.5365234299999999</v>
      </c>
      <c r="H35" s="16">
        <v>0.20546992</v>
      </c>
      <c r="I35" s="14">
        <v>0</v>
      </c>
      <c r="J35" s="16">
        <v>0</v>
      </c>
      <c r="K35" s="14" t="s">
        <v>582</v>
      </c>
      <c r="L35" s="16" t="s">
        <v>582</v>
      </c>
      <c r="M35" s="14">
        <v>0</v>
      </c>
      <c r="N35" s="16">
        <v>0</v>
      </c>
      <c r="O35" s="14">
        <v>0</v>
      </c>
      <c r="P35" s="16">
        <v>0</v>
      </c>
      <c r="Q35" s="14">
        <v>0.50814727999999998</v>
      </c>
      <c r="R35" s="16">
        <v>8.4310839999999998E-2</v>
      </c>
    </row>
    <row r="36" spans="1:18" x14ac:dyDescent="0.25">
      <c r="A36" s="11" t="s">
        <v>506</v>
      </c>
      <c r="B36" s="13">
        <v>6736</v>
      </c>
      <c r="C36" s="14">
        <f>(26/B36*100)</f>
        <v>0.38598574821852732</v>
      </c>
      <c r="D36" s="15">
        <v>6710</v>
      </c>
      <c r="E36" s="14">
        <v>97.337112629999993</v>
      </c>
      <c r="F36" s="16">
        <v>0.24424390000000001</v>
      </c>
      <c r="G36" s="14">
        <v>2.3629927099999999</v>
      </c>
      <c r="H36" s="16">
        <v>0.21703502</v>
      </c>
      <c r="I36" s="14">
        <v>0</v>
      </c>
      <c r="J36" s="16">
        <v>0</v>
      </c>
      <c r="K36" s="14" t="s">
        <v>582</v>
      </c>
      <c r="L36" s="16" t="s">
        <v>582</v>
      </c>
      <c r="M36" s="14">
        <v>0</v>
      </c>
      <c r="N36" s="16">
        <v>0</v>
      </c>
      <c r="O36" s="14">
        <v>0</v>
      </c>
      <c r="P36" s="16">
        <v>0</v>
      </c>
      <c r="Q36" s="14">
        <v>0.29989465999999998</v>
      </c>
      <c r="R36" s="16">
        <v>8.0233299999999994E-2</v>
      </c>
    </row>
    <row r="37" spans="1:18" x14ac:dyDescent="0.25">
      <c r="A37" s="11" t="s">
        <v>507</v>
      </c>
      <c r="B37" s="13">
        <v>5458</v>
      </c>
      <c r="C37" s="14">
        <f>(62/B37*100)</f>
        <v>1.1359472334188347</v>
      </c>
      <c r="D37" s="15">
        <v>5396</v>
      </c>
      <c r="E37" s="14">
        <v>88.197296809999997</v>
      </c>
      <c r="F37" s="16">
        <v>0.60287533000000004</v>
      </c>
      <c r="G37" s="14">
        <v>10.0227615</v>
      </c>
      <c r="H37" s="16">
        <v>0.48848949000000003</v>
      </c>
      <c r="I37" s="14">
        <v>0</v>
      </c>
      <c r="J37" s="16">
        <v>0</v>
      </c>
      <c r="K37" s="14" t="s">
        <v>582</v>
      </c>
      <c r="L37" s="16" t="s">
        <v>582</v>
      </c>
      <c r="M37" s="14">
        <v>0</v>
      </c>
      <c r="N37" s="16">
        <v>0</v>
      </c>
      <c r="O37" s="14">
        <v>0</v>
      </c>
      <c r="P37" s="16">
        <v>0</v>
      </c>
      <c r="Q37" s="14">
        <v>1.7799416800000001</v>
      </c>
      <c r="R37" s="16">
        <v>0.26210027000000002</v>
      </c>
    </row>
    <row r="38" spans="1:18" x14ac:dyDescent="0.25">
      <c r="A38" s="11" t="s">
        <v>508</v>
      </c>
      <c r="B38" s="13">
        <v>5860</v>
      </c>
      <c r="C38" s="14">
        <f>(16/B38*100)</f>
        <v>0.27303754266211605</v>
      </c>
      <c r="D38" s="15">
        <v>5844</v>
      </c>
      <c r="E38" s="14">
        <v>96.108190500000006</v>
      </c>
      <c r="F38" s="16">
        <v>0.3355978</v>
      </c>
      <c r="G38" s="14">
        <v>3.4213913900000001</v>
      </c>
      <c r="H38" s="16">
        <v>0.29112018000000001</v>
      </c>
      <c r="I38" s="14">
        <v>0</v>
      </c>
      <c r="J38" s="16">
        <v>0</v>
      </c>
      <c r="K38" s="14" t="s">
        <v>582</v>
      </c>
      <c r="L38" s="16" t="s">
        <v>582</v>
      </c>
      <c r="M38" s="14">
        <v>0</v>
      </c>
      <c r="N38" s="16">
        <v>0</v>
      </c>
      <c r="O38" s="14">
        <v>0</v>
      </c>
      <c r="P38" s="16">
        <v>0</v>
      </c>
      <c r="Q38" s="14">
        <v>0.47041811</v>
      </c>
      <c r="R38" s="16">
        <v>0.10039552</v>
      </c>
    </row>
    <row r="39" spans="1:18" x14ac:dyDescent="0.25">
      <c r="A39" s="11" t="s">
        <v>509</v>
      </c>
      <c r="B39" s="13">
        <v>5895</v>
      </c>
      <c r="C39" s="14">
        <f>(30/B39*100)</f>
        <v>0.5089058524173028</v>
      </c>
      <c r="D39" s="15">
        <v>5865</v>
      </c>
      <c r="E39" s="14">
        <v>83.625501159999999</v>
      </c>
      <c r="F39" s="16">
        <v>0.91619735999999996</v>
      </c>
      <c r="G39" s="14">
        <v>15.418112750000001</v>
      </c>
      <c r="H39" s="16">
        <v>0.88356866999999994</v>
      </c>
      <c r="I39" s="14">
        <v>0</v>
      </c>
      <c r="J39" s="16">
        <v>0</v>
      </c>
      <c r="K39" s="14" t="s">
        <v>582</v>
      </c>
      <c r="L39" s="16" t="s">
        <v>582</v>
      </c>
      <c r="M39" s="14">
        <v>0</v>
      </c>
      <c r="N39" s="16">
        <v>0</v>
      </c>
      <c r="O39" s="14">
        <v>0</v>
      </c>
      <c r="P39" s="16">
        <v>0</v>
      </c>
      <c r="Q39" s="14">
        <v>0.95638608999999997</v>
      </c>
      <c r="R39" s="16">
        <v>0.14660913</v>
      </c>
    </row>
    <row r="40" spans="1:18" x14ac:dyDescent="0.25">
      <c r="A40" s="11" t="s">
        <v>510</v>
      </c>
      <c r="B40" s="13">
        <v>14157</v>
      </c>
      <c r="C40" s="14">
        <f>(264/B40*100)</f>
        <v>1.8648018648018647</v>
      </c>
      <c r="D40" s="15">
        <v>13893</v>
      </c>
      <c r="E40" s="14">
        <v>82.784655799999996</v>
      </c>
      <c r="F40" s="16">
        <v>0.63535216999999999</v>
      </c>
      <c r="G40" s="14">
        <v>14.484772850000001</v>
      </c>
      <c r="H40" s="16">
        <v>0.56344240999999995</v>
      </c>
      <c r="I40" s="14">
        <v>0</v>
      </c>
      <c r="J40" s="16">
        <v>0</v>
      </c>
      <c r="K40" s="14" t="s">
        <v>582</v>
      </c>
      <c r="L40" s="16" t="s">
        <v>582</v>
      </c>
      <c r="M40" s="14">
        <v>0</v>
      </c>
      <c r="N40" s="16">
        <v>0</v>
      </c>
      <c r="O40" s="14">
        <v>0</v>
      </c>
      <c r="P40" s="16">
        <v>0</v>
      </c>
      <c r="Q40" s="14">
        <v>2.73057135</v>
      </c>
      <c r="R40" s="16">
        <v>0.24049449000000001</v>
      </c>
    </row>
    <row r="41" spans="1:18" x14ac:dyDescent="0.25">
      <c r="A41" s="11" t="s">
        <v>511</v>
      </c>
      <c r="B41" s="13">
        <v>5712</v>
      </c>
      <c r="C41" s="14">
        <f>(40/B41*100)</f>
        <v>0.70028011204481799</v>
      </c>
      <c r="D41" s="15">
        <v>5672</v>
      </c>
      <c r="E41" s="14">
        <v>76.776679029999997</v>
      </c>
      <c r="F41" s="16">
        <v>0.90137096999999999</v>
      </c>
      <c r="G41" s="14">
        <v>21.30810176</v>
      </c>
      <c r="H41" s="16">
        <v>0.86408931</v>
      </c>
      <c r="I41" s="14">
        <v>0</v>
      </c>
      <c r="J41" s="16">
        <v>0</v>
      </c>
      <c r="K41" s="14" t="s">
        <v>582</v>
      </c>
      <c r="L41" s="16" t="s">
        <v>582</v>
      </c>
      <c r="M41" s="14">
        <v>0</v>
      </c>
      <c r="N41" s="16">
        <v>0</v>
      </c>
      <c r="O41" s="14">
        <v>0</v>
      </c>
      <c r="P41" s="16">
        <v>0</v>
      </c>
      <c r="Q41" s="14">
        <v>1.91521922</v>
      </c>
      <c r="R41" s="16">
        <v>0.23296653</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91.544377937428564</v>
      </c>
      <c r="F42" s="16">
        <f>IF(COUNT(F7:F41) &gt; 0, SQRT(SUMSQ(F7:F41)/(COUNT(F7:F41)*COUNT(F7:F41)) ), "—")</f>
        <v>7.8518362334884018E-2</v>
      </c>
      <c r="G42" s="14">
        <f>IF(COUNT(G7:G41) &gt; 0, AVERAGE(G7:G41), "—")</f>
        <v>7.5221446482857148</v>
      </c>
      <c r="H42" s="16">
        <f>IF(COUNT(H7:H41) &gt; 0, SQRT(SUMSQ(H7:H41)/(COUNT(H7:H41)*COUNT(H7:H41)) ), "—")</f>
        <v>7.2659455447427773E-2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1.5680251428571428E-3</v>
      </c>
      <c r="P42" s="16">
        <f>IF(COUNT(P7:P41) &gt; 0, SQRT(SUMSQ(P7:P41)/(COUNT(P7:P41)*COUNT(P7:P41)) ), "—")</f>
        <v>9.5702599999999993E-4</v>
      </c>
      <c r="Q42" s="14">
        <f>IF(COUNT(Q7:Q41) &gt; 0, AVERAGE(Q7:Q41), "—")</f>
        <v>0.93190939085714275</v>
      </c>
      <c r="R42" s="16">
        <f>IF(COUNT(R7:R41) &gt; 0, SQRT(SUMSQ(R7:R41)/(COUNT(R7:R41)*COUNT(R7:R41)) ), "—")</f>
        <v>2.6410183565680076E-2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70.665828779999998</v>
      </c>
      <c r="F45" s="16">
        <v>0.99635541000000005</v>
      </c>
      <c r="G45" s="14">
        <v>19.920296</v>
      </c>
      <c r="H45" s="16">
        <v>0.73766966</v>
      </c>
      <c r="I45" s="14">
        <v>0</v>
      </c>
      <c r="J45" s="16">
        <v>0</v>
      </c>
      <c r="K45" s="14" t="s">
        <v>582</v>
      </c>
      <c r="L45" s="16" t="s">
        <v>582</v>
      </c>
      <c r="M45" s="14">
        <v>0.21065992</v>
      </c>
      <c r="N45" s="16">
        <v>5.8823529999999999E-2</v>
      </c>
      <c r="O45" s="14">
        <v>9.3546699999999997E-2</v>
      </c>
      <c r="P45" s="16">
        <v>3.918203E-2</v>
      </c>
      <c r="Q45" s="14">
        <v>9.1096685999999991</v>
      </c>
      <c r="R45" s="16">
        <v>0.50858088000000001</v>
      </c>
    </row>
    <row r="46" spans="1:18" x14ac:dyDescent="0.25">
      <c r="A46" s="11" t="s">
        <v>516</v>
      </c>
      <c r="B46" s="13">
        <v>23141</v>
      </c>
      <c r="C46" s="14">
        <f>(1129/B46*100)</f>
        <v>4.8787865692925969</v>
      </c>
      <c r="D46" s="15">
        <v>22012</v>
      </c>
      <c r="E46" s="14">
        <v>59.113695509999999</v>
      </c>
      <c r="F46" s="16">
        <v>0.70760429000000002</v>
      </c>
      <c r="G46" s="14">
        <v>33.537399579999999</v>
      </c>
      <c r="H46" s="16">
        <v>0.58776720999999998</v>
      </c>
      <c r="I46" s="14">
        <v>0</v>
      </c>
      <c r="J46" s="16">
        <v>0</v>
      </c>
      <c r="K46" s="14" t="s">
        <v>582</v>
      </c>
      <c r="L46" s="16" t="s">
        <v>582</v>
      </c>
      <c r="M46" s="14">
        <v>0</v>
      </c>
      <c r="N46" s="16">
        <v>0</v>
      </c>
      <c r="O46" s="14">
        <v>0</v>
      </c>
      <c r="P46" s="16">
        <v>0</v>
      </c>
      <c r="Q46" s="14">
        <v>7.3489049</v>
      </c>
      <c r="R46" s="16">
        <v>0.31670408999999999</v>
      </c>
    </row>
    <row r="47" spans="1:18" x14ac:dyDescent="0.25">
      <c r="A47" s="11" t="s">
        <v>517</v>
      </c>
      <c r="B47" s="13">
        <v>5928</v>
      </c>
      <c r="C47" s="14">
        <f>(70/B47*100)</f>
        <v>1.1808367071524968</v>
      </c>
      <c r="D47" s="15">
        <v>5858</v>
      </c>
      <c r="E47" s="14">
        <v>91.026930820000004</v>
      </c>
      <c r="F47" s="16">
        <v>0.77413085999999998</v>
      </c>
      <c r="G47" s="14">
        <v>5.9819760200000003</v>
      </c>
      <c r="H47" s="16">
        <v>0.46080567</v>
      </c>
      <c r="I47" s="14">
        <v>0</v>
      </c>
      <c r="J47" s="16">
        <v>0</v>
      </c>
      <c r="K47" s="14" t="s">
        <v>582</v>
      </c>
      <c r="L47" s="16" t="s">
        <v>582</v>
      </c>
      <c r="M47" s="14">
        <v>0</v>
      </c>
      <c r="N47" s="16">
        <v>0</v>
      </c>
      <c r="O47" s="14">
        <v>0</v>
      </c>
      <c r="P47" s="16">
        <v>0</v>
      </c>
      <c r="Q47" s="14">
        <v>2.9910931600000001</v>
      </c>
      <c r="R47" s="16">
        <v>0.46857600999999999</v>
      </c>
    </row>
    <row r="48" spans="1:18" x14ac:dyDescent="0.25">
      <c r="A48" s="11" t="s">
        <v>518</v>
      </c>
      <c r="B48" s="13">
        <v>9841</v>
      </c>
      <c r="C48" s="14">
        <f>(7/B48*100)</f>
        <v>7.1130982623717101E-2</v>
      </c>
      <c r="D48" s="15">
        <v>9834</v>
      </c>
      <c r="E48" s="14">
        <v>92.134815959999997</v>
      </c>
      <c r="F48" s="16">
        <v>0.66433971000000003</v>
      </c>
      <c r="G48" s="14">
        <v>7.0965095299999996</v>
      </c>
      <c r="H48" s="16">
        <v>0.54671955000000005</v>
      </c>
      <c r="I48" s="14">
        <v>0</v>
      </c>
      <c r="J48" s="16">
        <v>0</v>
      </c>
      <c r="K48" s="14" t="s">
        <v>582</v>
      </c>
      <c r="L48" s="16" t="s">
        <v>582</v>
      </c>
      <c r="M48" s="14">
        <v>0</v>
      </c>
      <c r="N48" s="16">
        <v>0</v>
      </c>
      <c r="O48" s="14">
        <v>0</v>
      </c>
      <c r="P48" s="16">
        <v>0</v>
      </c>
      <c r="Q48" s="14">
        <v>0.76867450999999998</v>
      </c>
      <c r="R48" s="16">
        <v>0.49649053999999998</v>
      </c>
    </row>
    <row r="49" spans="1:18" x14ac:dyDescent="0.25">
      <c r="A49" s="11" t="s">
        <v>519</v>
      </c>
      <c r="B49" s="13">
        <v>6349</v>
      </c>
      <c r="C49" s="14">
        <f>(56/B49*100)</f>
        <v>0.88202866593164275</v>
      </c>
      <c r="D49" s="15">
        <v>6293</v>
      </c>
      <c r="E49" s="14">
        <v>68.697434990000005</v>
      </c>
      <c r="F49" s="16">
        <v>1.0558119800000001</v>
      </c>
      <c r="G49" s="14">
        <v>29.071732829999998</v>
      </c>
      <c r="H49" s="16">
        <v>0.95658686000000004</v>
      </c>
      <c r="I49" s="14">
        <v>0</v>
      </c>
      <c r="J49" s="16">
        <v>0</v>
      </c>
      <c r="K49" s="14" t="s">
        <v>582</v>
      </c>
      <c r="L49" s="16" t="s">
        <v>582</v>
      </c>
      <c r="M49" s="14">
        <v>0</v>
      </c>
      <c r="N49" s="16">
        <v>0</v>
      </c>
      <c r="O49" s="14">
        <v>0</v>
      </c>
      <c r="P49" s="16">
        <v>0</v>
      </c>
      <c r="Q49" s="14">
        <v>2.2308321900000001</v>
      </c>
      <c r="R49" s="16">
        <v>0.28947042000000001</v>
      </c>
    </row>
    <row r="50" spans="1:18" x14ac:dyDescent="0.25">
      <c r="A50" s="11" t="s">
        <v>520</v>
      </c>
      <c r="B50" s="13">
        <v>11795</v>
      </c>
      <c r="C50" s="14">
        <f>(218/B50*100)</f>
        <v>1.8482407799915217</v>
      </c>
      <c r="D50" s="15">
        <v>11577</v>
      </c>
      <c r="E50" s="14">
        <v>62.780220720000003</v>
      </c>
      <c r="F50" s="16">
        <v>0.96071169999999995</v>
      </c>
      <c r="G50" s="14">
        <v>34.952481710000001</v>
      </c>
      <c r="H50" s="16">
        <v>0.89280227999999995</v>
      </c>
      <c r="I50" s="14">
        <v>0</v>
      </c>
      <c r="J50" s="16">
        <v>0</v>
      </c>
      <c r="K50" s="14" t="s">
        <v>582</v>
      </c>
      <c r="L50" s="16" t="s">
        <v>582</v>
      </c>
      <c r="M50" s="14">
        <v>0</v>
      </c>
      <c r="N50" s="16">
        <v>0</v>
      </c>
      <c r="O50" s="14">
        <v>0</v>
      </c>
      <c r="P50" s="16">
        <v>0</v>
      </c>
      <c r="Q50" s="14">
        <v>2.2672975700000002</v>
      </c>
      <c r="R50" s="16">
        <v>0.24513190000000001</v>
      </c>
    </row>
    <row r="51" spans="1:18" x14ac:dyDescent="0.25">
      <c r="A51" s="11" t="s">
        <v>521</v>
      </c>
      <c r="B51" s="13">
        <v>6866</v>
      </c>
      <c r="C51" s="14">
        <f>(116/B51*100)</f>
        <v>1.6894844159627147</v>
      </c>
      <c r="D51" s="15">
        <v>6750</v>
      </c>
      <c r="E51" s="14">
        <v>81.261668439999994</v>
      </c>
      <c r="F51" s="16">
        <v>0.60153624999999999</v>
      </c>
      <c r="G51" s="14">
        <v>16.63963644</v>
      </c>
      <c r="H51" s="16">
        <v>0.53454013</v>
      </c>
      <c r="I51" s="14">
        <v>0</v>
      </c>
      <c r="J51" s="16">
        <v>0</v>
      </c>
      <c r="K51" s="14" t="s">
        <v>582</v>
      </c>
      <c r="L51" s="16" t="s">
        <v>582</v>
      </c>
      <c r="M51" s="14">
        <v>0</v>
      </c>
      <c r="N51" s="16">
        <v>0</v>
      </c>
      <c r="O51" s="14">
        <v>0</v>
      </c>
      <c r="P51" s="16">
        <v>0</v>
      </c>
      <c r="Q51" s="14">
        <v>2.0986951199999999</v>
      </c>
      <c r="R51" s="16">
        <v>0.23403895</v>
      </c>
    </row>
    <row r="52" spans="1:18" x14ac:dyDescent="0.25">
      <c r="A52" s="11" t="s">
        <v>522</v>
      </c>
      <c r="B52" s="13">
        <v>5809</v>
      </c>
      <c r="C52" s="14">
        <f>(71/B52*100)</f>
        <v>1.2222413496298847</v>
      </c>
      <c r="D52" s="15">
        <v>5738</v>
      </c>
      <c r="E52" s="14">
        <v>95.52465436</v>
      </c>
      <c r="F52" s="16">
        <v>0.30791131999999999</v>
      </c>
      <c r="G52" s="14">
        <v>3.3989411999999999</v>
      </c>
      <c r="H52" s="16">
        <v>0.24385109999999999</v>
      </c>
      <c r="I52" s="14">
        <v>0</v>
      </c>
      <c r="J52" s="16">
        <v>0</v>
      </c>
      <c r="K52" s="14" t="s">
        <v>582</v>
      </c>
      <c r="L52" s="16" t="s">
        <v>582</v>
      </c>
      <c r="M52" s="14">
        <v>0</v>
      </c>
      <c r="N52" s="16">
        <v>0</v>
      </c>
      <c r="O52" s="14">
        <v>0</v>
      </c>
      <c r="P52" s="16">
        <v>0</v>
      </c>
      <c r="Q52" s="14">
        <v>1.0764044399999999</v>
      </c>
      <c r="R52" s="16">
        <v>0.14856019000000001</v>
      </c>
    </row>
    <row r="53" spans="1:18" x14ac:dyDescent="0.25">
      <c r="A53" s="11" t="s">
        <v>523</v>
      </c>
      <c r="B53" s="13">
        <v>5571</v>
      </c>
      <c r="C53" s="14">
        <f>(84/B53*100)</f>
        <v>1.5078082929456111</v>
      </c>
      <c r="D53" s="15">
        <v>5487</v>
      </c>
      <c r="E53" s="14">
        <v>96.359335740000006</v>
      </c>
      <c r="F53" s="16">
        <v>0.24587294000000001</v>
      </c>
      <c r="G53" s="14">
        <v>2.3771649199999998</v>
      </c>
      <c r="H53" s="16">
        <v>0.18901383999999999</v>
      </c>
      <c r="I53" s="14">
        <v>0</v>
      </c>
      <c r="J53" s="16">
        <v>0</v>
      </c>
      <c r="K53" s="14" t="s">
        <v>582</v>
      </c>
      <c r="L53" s="16" t="s">
        <v>582</v>
      </c>
      <c r="M53" s="14">
        <v>0</v>
      </c>
      <c r="N53" s="16">
        <v>0</v>
      </c>
      <c r="O53" s="14">
        <v>0</v>
      </c>
      <c r="P53" s="16">
        <v>0</v>
      </c>
      <c r="Q53" s="14">
        <v>1.2634993400000001</v>
      </c>
      <c r="R53" s="16">
        <v>0.17100435</v>
      </c>
    </row>
    <row r="54" spans="1:18" x14ac:dyDescent="0.25">
      <c r="A54" s="11" t="s">
        <v>524</v>
      </c>
      <c r="B54" s="13">
        <v>4740</v>
      </c>
      <c r="C54" s="14">
        <f>(38/B54*100)</f>
        <v>0.80168776371308015</v>
      </c>
      <c r="D54" s="15">
        <v>4702</v>
      </c>
      <c r="E54" s="14">
        <v>47.953449380000002</v>
      </c>
      <c r="F54" s="16">
        <v>0.97438208999999998</v>
      </c>
      <c r="G54" s="14">
        <v>40.965734249999997</v>
      </c>
      <c r="H54" s="16">
        <v>0.93013771000000001</v>
      </c>
      <c r="I54" s="14">
        <v>0</v>
      </c>
      <c r="J54" s="16">
        <v>0</v>
      </c>
      <c r="K54" s="14" t="s">
        <v>582</v>
      </c>
      <c r="L54" s="16" t="s">
        <v>582</v>
      </c>
      <c r="M54" s="14">
        <v>0</v>
      </c>
      <c r="N54" s="16">
        <v>0</v>
      </c>
      <c r="O54" s="14">
        <v>0</v>
      </c>
      <c r="P54" s="16">
        <v>0</v>
      </c>
      <c r="Q54" s="14">
        <v>11.080816370000001</v>
      </c>
      <c r="R54" s="16">
        <v>0.60636168000000001</v>
      </c>
    </row>
    <row r="55" spans="1:18" x14ac:dyDescent="0.25">
      <c r="A55" s="11" t="s">
        <v>525</v>
      </c>
      <c r="B55" s="13">
        <v>5316</v>
      </c>
      <c r="C55" s="14">
        <f>(22/B55*100)</f>
        <v>0.41384499623777277</v>
      </c>
      <c r="D55" s="15">
        <v>5294</v>
      </c>
      <c r="E55" s="14">
        <v>92.927322630000006</v>
      </c>
      <c r="F55" s="16">
        <v>0.41854245000000001</v>
      </c>
      <c r="G55" s="14">
        <v>5.0404319199999996</v>
      </c>
      <c r="H55" s="16">
        <v>0.30694537</v>
      </c>
      <c r="I55" s="14">
        <v>0</v>
      </c>
      <c r="J55" s="16">
        <v>0</v>
      </c>
      <c r="K55" s="14" t="s">
        <v>582</v>
      </c>
      <c r="L55" s="16" t="s">
        <v>582</v>
      </c>
      <c r="M55" s="14">
        <v>1.5872219999999999E-2</v>
      </c>
      <c r="N55" s="16">
        <v>1.5802099999999999E-2</v>
      </c>
      <c r="O55" s="14">
        <v>9.7451759999999998E-2</v>
      </c>
      <c r="P55" s="16">
        <v>4.5019999999999998E-2</v>
      </c>
      <c r="Q55" s="14">
        <v>1.9189214699999999</v>
      </c>
      <c r="R55" s="16">
        <v>0.23007920000000001</v>
      </c>
    </row>
    <row r="56" spans="1:18" x14ac:dyDescent="0.25">
      <c r="A56" s="11" t="s">
        <v>526</v>
      </c>
      <c r="B56" s="13">
        <v>5359</v>
      </c>
      <c r="C56" s="14">
        <f>(76/B56*100)</f>
        <v>1.4181750326553462</v>
      </c>
      <c r="D56" s="15">
        <v>5283</v>
      </c>
      <c r="E56" s="14">
        <v>89.461218639999998</v>
      </c>
      <c r="F56" s="16">
        <v>0.53225299999999998</v>
      </c>
      <c r="G56" s="14">
        <v>10.210723140000001</v>
      </c>
      <c r="H56" s="16">
        <v>0.50299192999999998</v>
      </c>
      <c r="I56" s="14">
        <v>0</v>
      </c>
      <c r="J56" s="16">
        <v>0</v>
      </c>
      <c r="K56" s="14" t="s">
        <v>582</v>
      </c>
      <c r="L56" s="16" t="s">
        <v>582</v>
      </c>
      <c r="M56" s="14">
        <v>0</v>
      </c>
      <c r="N56" s="16">
        <v>0</v>
      </c>
      <c r="O56" s="14">
        <v>0</v>
      </c>
      <c r="P56" s="16">
        <v>0</v>
      </c>
      <c r="Q56" s="14">
        <v>0.32805821000000002</v>
      </c>
      <c r="R56" s="16">
        <v>0.10252562</v>
      </c>
    </row>
    <row r="57" spans="1:18" x14ac:dyDescent="0.25">
      <c r="A57" s="11" t="s">
        <v>527</v>
      </c>
      <c r="B57" s="13">
        <v>6513</v>
      </c>
      <c r="C57" s="14">
        <f>(0/B57*100)</f>
        <v>0</v>
      </c>
      <c r="D57" s="15">
        <v>6513</v>
      </c>
      <c r="E57" s="14">
        <v>64.284330690000004</v>
      </c>
      <c r="F57" s="16">
        <v>1.1770148499999999</v>
      </c>
      <c r="G57" s="14">
        <v>34.707793729999999</v>
      </c>
      <c r="H57" s="16">
        <v>1.1507776999999999</v>
      </c>
      <c r="I57" s="14">
        <v>0</v>
      </c>
      <c r="J57" s="16">
        <v>0</v>
      </c>
      <c r="K57" s="14" t="s">
        <v>582</v>
      </c>
      <c r="L57" s="16" t="s">
        <v>582</v>
      </c>
      <c r="M57" s="14">
        <v>0</v>
      </c>
      <c r="N57" s="16">
        <v>0</v>
      </c>
      <c r="O57" s="14">
        <v>3.5671300000000003E-2</v>
      </c>
      <c r="P57" s="16">
        <v>3.043765E-2</v>
      </c>
      <c r="Q57" s="14">
        <v>0.97220428000000003</v>
      </c>
      <c r="R57" s="16">
        <v>0.14037548999999999</v>
      </c>
    </row>
    <row r="58" spans="1:18" x14ac:dyDescent="0.25">
      <c r="A58" s="11" t="s">
        <v>528</v>
      </c>
      <c r="B58" s="13">
        <v>7267</v>
      </c>
      <c r="C58" s="14">
        <f>(10/B58*100)</f>
        <v>0.13760836658868861</v>
      </c>
      <c r="D58" s="15">
        <v>7257</v>
      </c>
      <c r="E58" s="14">
        <v>59.267788090000003</v>
      </c>
      <c r="F58" s="16">
        <v>1.26926564</v>
      </c>
      <c r="G58" s="14">
        <v>35.482473759999998</v>
      </c>
      <c r="H58" s="16">
        <v>1.14065617</v>
      </c>
      <c r="I58" s="14">
        <v>0</v>
      </c>
      <c r="J58" s="16">
        <v>0</v>
      </c>
      <c r="K58" s="14" t="s">
        <v>582</v>
      </c>
      <c r="L58" s="16" t="s">
        <v>582</v>
      </c>
      <c r="M58" s="14">
        <v>0</v>
      </c>
      <c r="N58" s="16">
        <v>0</v>
      </c>
      <c r="O58" s="14">
        <v>0.40589698000000002</v>
      </c>
      <c r="P58" s="16">
        <v>9.0841560000000002E-2</v>
      </c>
      <c r="Q58" s="14">
        <v>4.8438411800000001</v>
      </c>
      <c r="R58" s="16">
        <v>0.32798314000000001</v>
      </c>
    </row>
    <row r="59" spans="1:18" x14ac:dyDescent="0.25">
      <c r="A59" s="11" t="s">
        <v>529</v>
      </c>
      <c r="B59" s="13">
        <v>4826</v>
      </c>
      <c r="C59" s="14">
        <f>(26/B59*100)</f>
        <v>0.53874844591794446</v>
      </c>
      <c r="D59" s="15">
        <v>4800</v>
      </c>
      <c r="E59" s="14">
        <v>70.850355210000004</v>
      </c>
      <c r="F59" s="16">
        <v>0.80082726000000004</v>
      </c>
      <c r="G59" s="14">
        <v>22.179311550000001</v>
      </c>
      <c r="H59" s="16">
        <v>0.62711505999999995</v>
      </c>
      <c r="I59" s="14">
        <v>0</v>
      </c>
      <c r="J59" s="16">
        <v>0</v>
      </c>
      <c r="K59" s="14" t="s">
        <v>582</v>
      </c>
      <c r="L59" s="16" t="s">
        <v>582</v>
      </c>
      <c r="M59" s="14">
        <v>0</v>
      </c>
      <c r="N59" s="16">
        <v>0</v>
      </c>
      <c r="O59" s="14">
        <v>0.19454383</v>
      </c>
      <c r="P59" s="16">
        <v>6.292449E-2</v>
      </c>
      <c r="Q59" s="14">
        <v>6.7757894199999997</v>
      </c>
      <c r="R59" s="16">
        <v>0.44515647000000003</v>
      </c>
    </row>
    <row r="60" spans="1:18" x14ac:dyDescent="0.25">
      <c r="A60" s="11" t="s">
        <v>530</v>
      </c>
      <c r="B60" s="13">
        <v>4546</v>
      </c>
      <c r="C60" s="14">
        <f>(15/B60*100)</f>
        <v>0.32996040475142985</v>
      </c>
      <c r="D60" s="15">
        <v>4531</v>
      </c>
      <c r="E60" s="14">
        <v>82.361115179999999</v>
      </c>
      <c r="F60" s="16">
        <v>0.90311092000000004</v>
      </c>
      <c r="G60" s="14">
        <v>15.325424399999999</v>
      </c>
      <c r="H60" s="16">
        <v>0.83607394000000002</v>
      </c>
      <c r="I60" s="14">
        <v>0</v>
      </c>
      <c r="J60" s="16">
        <v>0</v>
      </c>
      <c r="K60" s="14" t="s">
        <v>582</v>
      </c>
      <c r="L60" s="16" t="s">
        <v>582</v>
      </c>
      <c r="M60" s="14">
        <v>0</v>
      </c>
      <c r="N60" s="16">
        <v>0</v>
      </c>
      <c r="O60" s="14">
        <v>0.20488150999999999</v>
      </c>
      <c r="P60" s="16">
        <v>9.0363250000000006E-2</v>
      </c>
      <c r="Q60" s="14">
        <v>2.1085789199999998</v>
      </c>
      <c r="R60" s="16">
        <v>0.33159050000000001</v>
      </c>
    </row>
    <row r="61" spans="1:18" x14ac:dyDescent="0.25">
      <c r="A61" s="11" t="s">
        <v>531</v>
      </c>
      <c r="B61" s="13">
        <v>6525</v>
      </c>
      <c r="C61" s="14">
        <f>(135/B61*100)</f>
        <v>2.0689655172413794</v>
      </c>
      <c r="D61" s="15">
        <v>6390</v>
      </c>
      <c r="E61" s="14">
        <v>97.711110050000002</v>
      </c>
      <c r="F61" s="16">
        <v>0.27429013000000002</v>
      </c>
      <c r="G61" s="14">
        <v>1.33148749</v>
      </c>
      <c r="H61" s="16">
        <v>0.18344178</v>
      </c>
      <c r="I61" s="14">
        <v>0</v>
      </c>
      <c r="J61" s="16">
        <v>0</v>
      </c>
      <c r="K61" s="14" t="s">
        <v>582</v>
      </c>
      <c r="L61" s="16" t="s">
        <v>582</v>
      </c>
      <c r="M61" s="14">
        <v>0</v>
      </c>
      <c r="N61" s="16">
        <v>0</v>
      </c>
      <c r="O61" s="14">
        <v>0</v>
      </c>
      <c r="P61" s="16">
        <v>0</v>
      </c>
      <c r="Q61" s="14">
        <v>0.95740245999999996</v>
      </c>
      <c r="R61" s="16">
        <v>0.17221758000000001</v>
      </c>
    </row>
    <row r="62" spans="1:18" x14ac:dyDescent="0.25">
      <c r="A62" s="11" t="s">
        <v>532</v>
      </c>
      <c r="B62" s="13">
        <v>4476</v>
      </c>
      <c r="C62" s="14">
        <f>(3/B62*100)</f>
        <v>6.7024128686327081E-2</v>
      </c>
      <c r="D62" s="15">
        <v>4473</v>
      </c>
      <c r="E62" s="14">
        <v>88.388432629999997</v>
      </c>
      <c r="F62" s="16">
        <v>0.48379494000000001</v>
      </c>
      <c r="G62" s="14">
        <v>11.410745</v>
      </c>
      <c r="H62" s="16">
        <v>0.48385387000000002</v>
      </c>
      <c r="I62" s="14">
        <v>0</v>
      </c>
      <c r="J62" s="16">
        <v>0</v>
      </c>
      <c r="K62" s="14" t="s">
        <v>582</v>
      </c>
      <c r="L62" s="16" t="s">
        <v>582</v>
      </c>
      <c r="M62" s="14">
        <v>0</v>
      </c>
      <c r="N62" s="16">
        <v>0</v>
      </c>
      <c r="O62" s="14">
        <v>0</v>
      </c>
      <c r="P62" s="16">
        <v>0</v>
      </c>
      <c r="Q62" s="14">
        <v>0.20082237</v>
      </c>
      <c r="R62" s="16">
        <v>6.7014989999999997E-2</v>
      </c>
    </row>
    <row r="63" spans="1:18" x14ac:dyDescent="0.25">
      <c r="A63" s="11" t="s">
        <v>533</v>
      </c>
      <c r="B63" s="13">
        <v>5324</v>
      </c>
      <c r="C63" s="14">
        <f>(13/B63*100)</f>
        <v>0.24417731029301279</v>
      </c>
      <c r="D63" s="15">
        <v>5311</v>
      </c>
      <c r="E63" s="14">
        <v>88.836884999999995</v>
      </c>
      <c r="F63" s="16">
        <v>0.47742753999999998</v>
      </c>
      <c r="G63" s="14">
        <v>6.4814263299999997</v>
      </c>
      <c r="H63" s="16">
        <v>0.37316592999999998</v>
      </c>
      <c r="I63" s="14">
        <v>0</v>
      </c>
      <c r="J63" s="16">
        <v>0</v>
      </c>
      <c r="K63" s="14" t="s">
        <v>582</v>
      </c>
      <c r="L63" s="16" t="s">
        <v>582</v>
      </c>
      <c r="M63" s="14">
        <v>0</v>
      </c>
      <c r="N63" s="16">
        <v>0</v>
      </c>
      <c r="O63" s="14">
        <v>0.12625464</v>
      </c>
      <c r="P63" s="16">
        <v>5.7315770000000002E-2</v>
      </c>
      <c r="Q63" s="14">
        <v>4.5554340199999999</v>
      </c>
      <c r="R63" s="16">
        <v>0.29340880000000003</v>
      </c>
    </row>
    <row r="64" spans="1:18" x14ac:dyDescent="0.25">
      <c r="A64" s="11" t="s">
        <v>534</v>
      </c>
      <c r="B64" s="13">
        <v>3634</v>
      </c>
      <c r="C64" s="14">
        <f>(3/B64*100)</f>
        <v>8.2553659878921298E-2</v>
      </c>
      <c r="D64" s="15">
        <v>3631</v>
      </c>
      <c r="E64" s="14">
        <v>90.717466740000006</v>
      </c>
      <c r="F64" s="16">
        <v>0.46663679000000002</v>
      </c>
      <c r="G64" s="14">
        <v>7.7516714200000001</v>
      </c>
      <c r="H64" s="16">
        <v>0.44153149000000003</v>
      </c>
      <c r="I64" s="14">
        <v>0</v>
      </c>
      <c r="J64" s="16">
        <v>0</v>
      </c>
      <c r="K64" s="14" t="s">
        <v>582</v>
      </c>
      <c r="L64" s="16" t="s">
        <v>582</v>
      </c>
      <c r="M64" s="14">
        <v>0</v>
      </c>
      <c r="N64" s="16">
        <v>0</v>
      </c>
      <c r="O64" s="14">
        <v>5.5619849999999998E-2</v>
      </c>
      <c r="P64" s="16">
        <v>3.7728000000000002E-3</v>
      </c>
      <c r="Q64" s="14">
        <v>1.47524199</v>
      </c>
      <c r="R64" s="16">
        <v>0.23851293000000001</v>
      </c>
    </row>
    <row r="65" spans="1:18" x14ac:dyDescent="0.25">
      <c r="A65" s="11" t="s">
        <v>535</v>
      </c>
      <c r="B65" s="13">
        <v>5325</v>
      </c>
      <c r="C65" s="14">
        <f>(14/B65*100)</f>
        <v>0.26291079812206569</v>
      </c>
      <c r="D65" s="15">
        <v>5311</v>
      </c>
      <c r="E65" s="14">
        <v>86.976318120000002</v>
      </c>
      <c r="F65" s="16">
        <v>0.68051357000000001</v>
      </c>
      <c r="G65" s="14">
        <v>9.4195961799999992</v>
      </c>
      <c r="H65" s="16">
        <v>0.55490119000000004</v>
      </c>
      <c r="I65" s="14">
        <v>0</v>
      </c>
      <c r="J65" s="16">
        <v>0</v>
      </c>
      <c r="K65" s="14" t="s">
        <v>582</v>
      </c>
      <c r="L65" s="16" t="s">
        <v>582</v>
      </c>
      <c r="M65" s="14">
        <v>0.11069355</v>
      </c>
      <c r="N65" s="16">
        <v>4.7505449999999998E-2</v>
      </c>
      <c r="O65" s="14">
        <v>4.9348070000000001E-2</v>
      </c>
      <c r="P65" s="16">
        <v>3.4914830000000001E-2</v>
      </c>
      <c r="Q65" s="14">
        <v>3.4440440899999998</v>
      </c>
      <c r="R65" s="16">
        <v>0.30903973000000001</v>
      </c>
    </row>
    <row r="66" spans="1:18" x14ac:dyDescent="0.25">
      <c r="A66" s="11" t="s">
        <v>536</v>
      </c>
      <c r="B66" s="13">
        <v>5665</v>
      </c>
      <c r="C66" s="14">
        <f>(74/B66*100)</f>
        <v>1.3062665489849956</v>
      </c>
      <c r="D66" s="15">
        <v>5591</v>
      </c>
      <c r="E66" s="14">
        <v>95.842462170000005</v>
      </c>
      <c r="F66" s="16">
        <v>0.22719105000000001</v>
      </c>
      <c r="G66" s="14">
        <v>2.5189863400000001</v>
      </c>
      <c r="H66" s="16">
        <v>0.17825563</v>
      </c>
      <c r="I66" s="14">
        <v>0</v>
      </c>
      <c r="J66" s="16">
        <v>0</v>
      </c>
      <c r="K66" s="14" t="s">
        <v>582</v>
      </c>
      <c r="L66" s="16" t="s">
        <v>582</v>
      </c>
      <c r="M66" s="14">
        <v>0</v>
      </c>
      <c r="N66" s="16">
        <v>0</v>
      </c>
      <c r="O66" s="14">
        <v>0</v>
      </c>
      <c r="P66" s="16">
        <v>0</v>
      </c>
      <c r="Q66" s="14">
        <v>1.63855149</v>
      </c>
      <c r="R66" s="16">
        <v>0.16780347000000001</v>
      </c>
    </row>
    <row r="67" spans="1:18" x14ac:dyDescent="0.25">
      <c r="A67" s="11" t="s">
        <v>537</v>
      </c>
      <c r="B67" s="13">
        <v>6971</v>
      </c>
      <c r="C67" s="14">
        <f>(21/B67*100)</f>
        <v>0.30124802754267677</v>
      </c>
      <c r="D67" s="15">
        <v>6950</v>
      </c>
      <c r="E67" s="14">
        <v>76.325961480000004</v>
      </c>
      <c r="F67" s="16">
        <v>0.89292738999999999</v>
      </c>
      <c r="G67" s="14">
        <v>22.015538630000002</v>
      </c>
      <c r="H67" s="16">
        <v>0.89618220999999998</v>
      </c>
      <c r="I67" s="14">
        <v>0</v>
      </c>
      <c r="J67" s="16">
        <v>0</v>
      </c>
      <c r="K67" s="14" t="s">
        <v>582</v>
      </c>
      <c r="L67" s="16" t="s">
        <v>582</v>
      </c>
      <c r="M67" s="14">
        <v>0</v>
      </c>
      <c r="N67" s="16">
        <v>0</v>
      </c>
      <c r="O67" s="14">
        <v>0</v>
      </c>
      <c r="P67" s="16">
        <v>0</v>
      </c>
      <c r="Q67" s="14">
        <v>1.6584998900000001</v>
      </c>
      <c r="R67" s="16">
        <v>0.19818350000000001</v>
      </c>
    </row>
    <row r="68" spans="1:18" x14ac:dyDescent="0.25">
      <c r="A68" s="11" t="s">
        <v>538</v>
      </c>
      <c r="B68" s="13">
        <v>12083</v>
      </c>
      <c r="C68" s="14">
        <f>(27/B68*100)</f>
        <v>0.22345444012248614</v>
      </c>
      <c r="D68" s="15">
        <v>12056</v>
      </c>
      <c r="E68" s="14">
        <v>78.738607239999993</v>
      </c>
      <c r="F68" s="16">
        <v>0.33504104000000001</v>
      </c>
      <c r="G68" s="14">
        <v>17.340263530000001</v>
      </c>
      <c r="H68" s="16">
        <v>0.34088747000000003</v>
      </c>
      <c r="I68" s="14">
        <v>0</v>
      </c>
      <c r="J68" s="16">
        <v>0</v>
      </c>
      <c r="K68" s="14" t="s">
        <v>582</v>
      </c>
      <c r="L68" s="16" t="s">
        <v>582</v>
      </c>
      <c r="M68" s="14">
        <v>0</v>
      </c>
      <c r="N68" s="16">
        <v>0</v>
      </c>
      <c r="O68" s="14">
        <v>0</v>
      </c>
      <c r="P68" s="16">
        <v>0</v>
      </c>
      <c r="Q68" s="14">
        <v>3.92112923</v>
      </c>
      <c r="R68" s="16">
        <v>0.17839592000000001</v>
      </c>
    </row>
    <row r="69" spans="1:18" x14ac:dyDescent="0.25">
      <c r="A69" s="11" t="s">
        <v>539</v>
      </c>
      <c r="B69" s="13">
        <v>4876</v>
      </c>
      <c r="C69" s="14">
        <f>(0/B69*100)</f>
        <v>0</v>
      </c>
      <c r="D69" s="15">
        <v>4876</v>
      </c>
      <c r="E69" s="14">
        <v>95.95180981</v>
      </c>
      <c r="F69" s="16">
        <v>0.4171435</v>
      </c>
      <c r="G69" s="14">
        <v>3.23762375</v>
      </c>
      <c r="H69" s="16">
        <v>0.34382246999999999</v>
      </c>
      <c r="I69" s="14">
        <v>0</v>
      </c>
      <c r="J69" s="16">
        <v>0</v>
      </c>
      <c r="K69" s="14" t="s">
        <v>582</v>
      </c>
      <c r="L69" s="16" t="s">
        <v>582</v>
      </c>
      <c r="M69" s="14">
        <v>8.5810040000000004E-2</v>
      </c>
      <c r="N69" s="16">
        <v>4.3135939999999998E-2</v>
      </c>
      <c r="O69" s="14">
        <v>0</v>
      </c>
      <c r="P69" s="16">
        <v>0</v>
      </c>
      <c r="Q69" s="14">
        <v>0.72475639999999997</v>
      </c>
      <c r="R69" s="16">
        <v>0.16518171000000001</v>
      </c>
    </row>
    <row r="70" spans="1:18" x14ac:dyDescent="0.25">
      <c r="A70" s="11" t="s">
        <v>540</v>
      </c>
      <c r="B70" s="13">
        <v>6036</v>
      </c>
      <c r="C70" s="14">
        <f>(223/B70*100)</f>
        <v>3.6944996686547382</v>
      </c>
      <c r="D70" s="15">
        <v>5813</v>
      </c>
      <c r="E70" s="14">
        <v>95.968945300000001</v>
      </c>
      <c r="F70" s="16">
        <v>0.31465557999999999</v>
      </c>
      <c r="G70" s="14">
        <v>2.6271074200000002</v>
      </c>
      <c r="H70" s="16">
        <v>0.20144100000000001</v>
      </c>
      <c r="I70" s="14">
        <v>0</v>
      </c>
      <c r="J70" s="16">
        <v>0</v>
      </c>
      <c r="K70" s="14" t="s">
        <v>582</v>
      </c>
      <c r="L70" s="16" t="s">
        <v>582</v>
      </c>
      <c r="M70" s="14">
        <v>0</v>
      </c>
      <c r="N70" s="16">
        <v>0</v>
      </c>
      <c r="O70" s="14">
        <v>0</v>
      </c>
      <c r="P70" s="16">
        <v>0</v>
      </c>
      <c r="Q70" s="14">
        <v>1.4039472799999999</v>
      </c>
      <c r="R70" s="16">
        <v>0.22646311999999999</v>
      </c>
    </row>
    <row r="71" spans="1:18" x14ac:dyDescent="0.25">
      <c r="A71" s="11" t="s">
        <v>541</v>
      </c>
      <c r="B71" s="13">
        <v>6115</v>
      </c>
      <c r="C71" s="14">
        <f>(17/B71*100)</f>
        <v>0.27800490596892891</v>
      </c>
      <c r="D71" s="15">
        <v>6098</v>
      </c>
      <c r="E71" s="14">
        <v>91.536596200000005</v>
      </c>
      <c r="F71" s="16">
        <v>0.39906798999999998</v>
      </c>
      <c r="G71" s="14">
        <v>8.2697981400000007</v>
      </c>
      <c r="H71" s="16">
        <v>0.39305098999999999</v>
      </c>
      <c r="I71" s="14">
        <v>0</v>
      </c>
      <c r="J71" s="16">
        <v>0</v>
      </c>
      <c r="K71" s="14" t="s">
        <v>582</v>
      </c>
      <c r="L71" s="16" t="s">
        <v>582</v>
      </c>
      <c r="M71" s="14">
        <v>0</v>
      </c>
      <c r="N71" s="16">
        <v>0</v>
      </c>
      <c r="O71" s="14">
        <v>0</v>
      </c>
      <c r="P71" s="16">
        <v>0</v>
      </c>
      <c r="Q71" s="14">
        <v>0.19360564999999999</v>
      </c>
      <c r="R71" s="16">
        <v>5.655719E-2</v>
      </c>
    </row>
    <row r="72" spans="1:18" x14ac:dyDescent="0.25">
      <c r="A72" s="11" t="s">
        <v>542</v>
      </c>
      <c r="B72" s="13">
        <v>7708</v>
      </c>
      <c r="C72" s="14">
        <f>(5/B72*100)</f>
        <v>6.4867669953295279E-2</v>
      </c>
      <c r="D72" s="15">
        <v>7703</v>
      </c>
      <c r="E72" s="14">
        <v>93.790518820000003</v>
      </c>
      <c r="F72" s="16">
        <v>0.32755799000000002</v>
      </c>
      <c r="G72" s="14">
        <v>6.1215286400000002</v>
      </c>
      <c r="H72" s="16">
        <v>0.32206301999999998</v>
      </c>
      <c r="I72" s="14">
        <v>0</v>
      </c>
      <c r="J72" s="16">
        <v>0</v>
      </c>
      <c r="K72" s="14" t="s">
        <v>582</v>
      </c>
      <c r="L72" s="16" t="s">
        <v>582</v>
      </c>
      <c r="M72" s="14">
        <v>0</v>
      </c>
      <c r="N72" s="16">
        <v>0</v>
      </c>
      <c r="O72" s="14">
        <v>0</v>
      </c>
      <c r="P72" s="16">
        <v>0</v>
      </c>
      <c r="Q72" s="14">
        <v>8.7952550000000004E-2</v>
      </c>
      <c r="R72" s="16">
        <v>3.4952129999999998E-2</v>
      </c>
    </row>
    <row r="73" spans="1:18" x14ac:dyDescent="0.25">
      <c r="A73" s="11" t="s">
        <v>543</v>
      </c>
      <c r="B73" s="13">
        <v>8249</v>
      </c>
      <c r="C73" s="14">
        <f>(143/B73*100)</f>
        <v>1.7335434598133106</v>
      </c>
      <c r="D73" s="15">
        <v>8106</v>
      </c>
      <c r="E73" s="14">
        <v>86.787853530000007</v>
      </c>
      <c r="F73" s="16">
        <v>0.62067755000000002</v>
      </c>
      <c r="G73" s="14">
        <v>12.65239161</v>
      </c>
      <c r="H73" s="16">
        <v>0.58998996000000004</v>
      </c>
      <c r="I73" s="14">
        <v>0</v>
      </c>
      <c r="J73" s="16">
        <v>0</v>
      </c>
      <c r="K73" s="14" t="s">
        <v>582</v>
      </c>
      <c r="L73" s="16" t="s">
        <v>582</v>
      </c>
      <c r="M73" s="14">
        <v>0</v>
      </c>
      <c r="N73" s="16">
        <v>0</v>
      </c>
      <c r="O73" s="14">
        <v>0</v>
      </c>
      <c r="P73" s="16">
        <v>0</v>
      </c>
      <c r="Q73" s="14">
        <v>0.55975485999999997</v>
      </c>
      <c r="R73" s="16">
        <v>0.10722441000000001</v>
      </c>
    </row>
    <row r="74" spans="1:18" x14ac:dyDescent="0.25">
      <c r="A74" s="11" t="s">
        <v>544</v>
      </c>
      <c r="B74" s="13">
        <v>4692</v>
      </c>
      <c r="C74" s="14">
        <f>(82/B74*100)</f>
        <v>1.7476555839727195</v>
      </c>
      <c r="D74" s="15">
        <v>4610</v>
      </c>
      <c r="E74" s="14">
        <v>74.512181709999993</v>
      </c>
      <c r="F74" s="16">
        <v>0.70249718999999999</v>
      </c>
      <c r="G74" s="14">
        <v>22.495488829999999</v>
      </c>
      <c r="H74" s="16">
        <v>0.65817623000000003</v>
      </c>
      <c r="I74" s="14">
        <v>0</v>
      </c>
      <c r="J74" s="16">
        <v>0</v>
      </c>
      <c r="K74" s="14" t="s">
        <v>582</v>
      </c>
      <c r="L74" s="16" t="s">
        <v>582</v>
      </c>
      <c r="M74" s="14">
        <v>5.7166290000000002E-2</v>
      </c>
      <c r="N74" s="16">
        <v>4.0763870000000001E-2</v>
      </c>
      <c r="O74" s="14">
        <v>6.0609620000000003E-2</v>
      </c>
      <c r="P74" s="16">
        <v>3.6422759999999998E-2</v>
      </c>
      <c r="Q74" s="14">
        <v>2.8745535499999999</v>
      </c>
      <c r="R74" s="16">
        <v>0.26469968999999999</v>
      </c>
    </row>
    <row r="75" spans="1:18" x14ac:dyDescent="0.25">
      <c r="A75" s="11" t="s">
        <v>545</v>
      </c>
      <c r="B75" s="13">
        <v>5375</v>
      </c>
      <c r="C75" s="14">
        <f>(196/B75*100)</f>
        <v>3.6465116279069765</v>
      </c>
      <c r="D75" s="15">
        <v>5179</v>
      </c>
      <c r="E75" s="14">
        <v>89.272112840000005</v>
      </c>
      <c r="F75" s="16">
        <v>0.68236547000000003</v>
      </c>
      <c r="G75" s="14">
        <v>8.4878668400000006</v>
      </c>
      <c r="H75" s="16">
        <v>0.57387869999999996</v>
      </c>
      <c r="I75" s="14">
        <v>0</v>
      </c>
      <c r="J75" s="16">
        <v>0</v>
      </c>
      <c r="K75" s="14" t="s">
        <v>582</v>
      </c>
      <c r="L75" s="16" t="s">
        <v>582</v>
      </c>
      <c r="M75" s="14">
        <v>0</v>
      </c>
      <c r="N75" s="16">
        <v>0</v>
      </c>
      <c r="O75" s="14">
        <v>0</v>
      </c>
      <c r="P75" s="16">
        <v>0</v>
      </c>
      <c r="Q75" s="14">
        <v>2.2400203200000002</v>
      </c>
      <c r="R75" s="16">
        <v>0.25219277000000001</v>
      </c>
    </row>
    <row r="76" spans="1:18" x14ac:dyDescent="0.25">
      <c r="A76" s="11" t="s">
        <v>546</v>
      </c>
      <c r="B76" s="13">
        <v>14167</v>
      </c>
      <c r="C76" s="14">
        <f>(227/B76*100)</f>
        <v>1.6023152396414202</v>
      </c>
      <c r="D76" s="15">
        <v>13940</v>
      </c>
      <c r="E76" s="14">
        <v>83.280518869999995</v>
      </c>
      <c r="F76" s="16">
        <v>0.61633095000000004</v>
      </c>
      <c r="G76" s="14">
        <v>14.82447511</v>
      </c>
      <c r="H76" s="16">
        <v>0.52388950999999995</v>
      </c>
      <c r="I76" s="14">
        <v>0</v>
      </c>
      <c r="J76" s="16">
        <v>0</v>
      </c>
      <c r="K76" s="14" t="s">
        <v>582</v>
      </c>
      <c r="L76" s="16" t="s">
        <v>582</v>
      </c>
      <c r="M76" s="14">
        <v>0</v>
      </c>
      <c r="N76" s="16">
        <v>0</v>
      </c>
      <c r="O76" s="14">
        <v>0</v>
      </c>
      <c r="P76" s="16">
        <v>0</v>
      </c>
      <c r="Q76" s="14">
        <v>1.8950060200000001</v>
      </c>
      <c r="R76" s="16">
        <v>0.2084453</v>
      </c>
    </row>
    <row r="77" spans="1:18" x14ac:dyDescent="0.25">
      <c r="A77" s="11" t="s">
        <v>547</v>
      </c>
      <c r="B77" s="13">
        <v>6062</v>
      </c>
      <c r="C77" s="14">
        <f>(82/B77*100)</f>
        <v>1.3526888815572418</v>
      </c>
      <c r="D77" s="15">
        <v>5980</v>
      </c>
      <c r="E77" s="14">
        <v>78.791320619999993</v>
      </c>
      <c r="F77" s="16">
        <v>0.71603459000000003</v>
      </c>
      <c r="G77" s="14">
        <v>15.865083930000001</v>
      </c>
      <c r="H77" s="16">
        <v>0.58739624000000001</v>
      </c>
      <c r="I77" s="14">
        <v>0</v>
      </c>
      <c r="J77" s="16">
        <v>0</v>
      </c>
      <c r="K77" s="14" t="s">
        <v>582</v>
      </c>
      <c r="L77" s="16" t="s">
        <v>582</v>
      </c>
      <c r="M77" s="14">
        <v>0</v>
      </c>
      <c r="N77" s="16">
        <v>0</v>
      </c>
      <c r="O77" s="14">
        <v>0</v>
      </c>
      <c r="P77" s="16">
        <v>0</v>
      </c>
      <c r="Q77" s="14">
        <v>5.3435954499999996</v>
      </c>
      <c r="R77" s="16">
        <v>0.28966737999999997</v>
      </c>
    </row>
    <row r="78" spans="1:18" x14ac:dyDescent="0.25">
      <c r="A78" s="11" t="s">
        <v>548</v>
      </c>
      <c r="B78" s="13">
        <v>5826</v>
      </c>
      <c r="C78" s="14">
        <f>(0/B78*100)</f>
        <v>0</v>
      </c>
      <c r="D78" s="15">
        <v>5826</v>
      </c>
      <c r="E78" s="14">
        <v>90.496508489999997</v>
      </c>
      <c r="F78" s="16">
        <v>0.85112124</v>
      </c>
      <c r="G78" s="14">
        <v>9.0127226</v>
      </c>
      <c r="H78" s="16">
        <v>0.83648389999999995</v>
      </c>
      <c r="I78" s="14">
        <v>0</v>
      </c>
      <c r="J78" s="16">
        <v>0</v>
      </c>
      <c r="K78" s="14" t="s">
        <v>582</v>
      </c>
      <c r="L78" s="16" t="s">
        <v>582</v>
      </c>
      <c r="M78" s="14">
        <v>0</v>
      </c>
      <c r="N78" s="16">
        <v>0</v>
      </c>
      <c r="O78" s="14">
        <v>2.5611979999999999E-2</v>
      </c>
      <c r="P78" s="16">
        <v>1.806688E-2</v>
      </c>
      <c r="Q78" s="14">
        <v>0.46515693000000002</v>
      </c>
      <c r="R78" s="16">
        <v>0.13801273999999999</v>
      </c>
    </row>
    <row r="79" spans="1:18" ht="24.95" customHeight="1" x14ac:dyDescent="0.25">
      <c r="A79" s="11" t="s">
        <v>549</v>
      </c>
      <c r="B79" s="13">
        <v>1657</v>
      </c>
      <c r="C79" s="14">
        <f>(41/B79*100)</f>
        <v>2.4743512371756187</v>
      </c>
      <c r="D79" s="15">
        <v>1616</v>
      </c>
      <c r="E79" s="14">
        <v>83.257909470000001</v>
      </c>
      <c r="F79" s="16">
        <v>1.58369658</v>
      </c>
      <c r="G79" s="14">
        <v>15.980096100000001</v>
      </c>
      <c r="H79" s="16">
        <v>1.5255958000000001</v>
      </c>
      <c r="I79" s="14">
        <v>0</v>
      </c>
      <c r="J79" s="16">
        <v>0</v>
      </c>
      <c r="K79" s="14" t="s">
        <v>582</v>
      </c>
      <c r="L79" s="16" t="s">
        <v>582</v>
      </c>
      <c r="M79" s="14">
        <v>0</v>
      </c>
      <c r="N79" s="16">
        <v>0</v>
      </c>
      <c r="O79" s="14">
        <v>0</v>
      </c>
      <c r="P79" s="16">
        <v>0</v>
      </c>
      <c r="Q79" s="14">
        <v>0.76199444000000005</v>
      </c>
      <c r="R79" s="16">
        <v>0.29472811999999998</v>
      </c>
    </row>
    <row r="80" spans="1:18" x14ac:dyDescent="0.25">
      <c r="A80" s="11" t="s">
        <v>550</v>
      </c>
      <c r="B80" s="13">
        <v>7841</v>
      </c>
      <c r="C80" s="14">
        <f>(0/B80*100)</f>
        <v>0</v>
      </c>
      <c r="D80" s="15">
        <v>7841</v>
      </c>
      <c r="E80" s="14">
        <v>94.612067890000006</v>
      </c>
      <c r="F80" s="16">
        <v>0.47654274000000002</v>
      </c>
      <c r="G80" s="14">
        <v>5.0837339000000004</v>
      </c>
      <c r="H80" s="16">
        <v>0.46554295000000001</v>
      </c>
      <c r="I80" s="14">
        <v>0</v>
      </c>
      <c r="J80" s="16">
        <v>0</v>
      </c>
      <c r="K80" s="14" t="s">
        <v>582</v>
      </c>
      <c r="L80" s="16" t="s">
        <v>582</v>
      </c>
      <c r="M80" s="14">
        <v>0</v>
      </c>
      <c r="N80" s="16">
        <v>0</v>
      </c>
      <c r="O80" s="14">
        <v>0</v>
      </c>
      <c r="P80" s="16">
        <v>0</v>
      </c>
      <c r="Q80" s="14">
        <v>0.30419821000000002</v>
      </c>
      <c r="R80" s="16">
        <v>0.1045965</v>
      </c>
    </row>
    <row r="81" spans="1:18" x14ac:dyDescent="0.25">
      <c r="A81" s="19" t="s">
        <v>551</v>
      </c>
      <c r="B81" s="13">
        <v>8861</v>
      </c>
      <c r="C81" s="14">
        <f>(76/B81*100)</f>
        <v>0.85769100552984989</v>
      </c>
      <c r="D81" s="15">
        <v>8785</v>
      </c>
      <c r="E81" s="14">
        <v>89.016118430000006</v>
      </c>
      <c r="F81" s="16">
        <v>0.49252954999999998</v>
      </c>
      <c r="G81" s="14">
        <v>10.69667544</v>
      </c>
      <c r="H81" s="16">
        <v>0.48872497999999998</v>
      </c>
      <c r="I81" s="14">
        <v>0</v>
      </c>
      <c r="J81" s="16">
        <v>0</v>
      </c>
      <c r="K81" s="14" t="s">
        <v>582</v>
      </c>
      <c r="L81" s="16" t="s">
        <v>582</v>
      </c>
      <c r="M81" s="14">
        <v>0</v>
      </c>
      <c r="N81" s="16">
        <v>0</v>
      </c>
      <c r="O81" s="14">
        <v>0</v>
      </c>
      <c r="P81" s="16">
        <v>0</v>
      </c>
      <c r="Q81" s="14">
        <v>0.28720613</v>
      </c>
      <c r="R81" s="16">
        <v>6.9784399999999996E-2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91.471689789999999</v>
      </c>
      <c r="F7" s="16">
        <v>0.29062974000000003</v>
      </c>
      <c r="G7" s="14">
        <v>7.6400267299999998</v>
      </c>
      <c r="H7" s="16">
        <v>0.29196865</v>
      </c>
      <c r="I7" s="14">
        <v>0</v>
      </c>
      <c r="J7" s="16">
        <v>0</v>
      </c>
      <c r="K7" s="14" t="s">
        <v>582</v>
      </c>
      <c r="L7" s="16" t="s">
        <v>582</v>
      </c>
      <c r="M7" s="14">
        <v>0</v>
      </c>
      <c r="N7" s="16">
        <v>0</v>
      </c>
      <c r="O7" s="14">
        <v>0</v>
      </c>
      <c r="P7" s="16">
        <v>0</v>
      </c>
      <c r="Q7" s="14">
        <v>0.88828348000000001</v>
      </c>
      <c r="R7" s="16">
        <v>9.8703349999999995E-2</v>
      </c>
    </row>
    <row r="8" spans="1:18" x14ac:dyDescent="0.25">
      <c r="A8" s="11" t="s">
        <v>478</v>
      </c>
      <c r="B8" s="13">
        <v>7007</v>
      </c>
      <c r="C8" s="14">
        <f>(20/B8*100)</f>
        <v>0.28542885685742825</v>
      </c>
      <c r="D8" s="15">
        <v>6987</v>
      </c>
      <c r="E8" s="14">
        <v>89.418291569999994</v>
      </c>
      <c r="F8" s="16">
        <v>0.60717779999999999</v>
      </c>
      <c r="G8" s="14">
        <v>10.277404969999999</v>
      </c>
      <c r="H8" s="16">
        <v>0.59997836000000004</v>
      </c>
      <c r="I8" s="14">
        <v>0</v>
      </c>
      <c r="J8" s="16">
        <v>0</v>
      </c>
      <c r="K8" s="14" t="s">
        <v>582</v>
      </c>
      <c r="L8" s="16" t="s">
        <v>582</v>
      </c>
      <c r="M8" s="14">
        <v>0</v>
      </c>
      <c r="N8" s="16">
        <v>0</v>
      </c>
      <c r="O8" s="14">
        <v>0</v>
      </c>
      <c r="P8" s="16">
        <v>0</v>
      </c>
      <c r="Q8" s="14">
        <v>0.30430344999999998</v>
      </c>
      <c r="R8" s="16">
        <v>7.2772870000000003E-2</v>
      </c>
    </row>
    <row r="9" spans="1:18" x14ac:dyDescent="0.25">
      <c r="A9" s="11" t="s">
        <v>479</v>
      </c>
      <c r="B9" s="13">
        <v>9651</v>
      </c>
      <c r="C9" s="14">
        <f>(77/B9*100)</f>
        <v>0.79784478292404937</v>
      </c>
      <c r="D9" s="15">
        <v>9574</v>
      </c>
      <c r="E9" s="14">
        <v>89.815051859999997</v>
      </c>
      <c r="F9" s="16">
        <v>0.49737769999999998</v>
      </c>
      <c r="G9" s="14">
        <v>9.3958220600000004</v>
      </c>
      <c r="H9" s="16">
        <v>0.48400549999999998</v>
      </c>
      <c r="I9" s="14">
        <v>0</v>
      </c>
      <c r="J9" s="16">
        <v>0</v>
      </c>
      <c r="K9" s="14" t="s">
        <v>582</v>
      </c>
      <c r="L9" s="16" t="s">
        <v>582</v>
      </c>
      <c r="M9" s="14">
        <v>0</v>
      </c>
      <c r="N9" s="16">
        <v>0</v>
      </c>
      <c r="O9" s="14">
        <v>0</v>
      </c>
      <c r="P9" s="16">
        <v>0</v>
      </c>
      <c r="Q9" s="14">
        <v>0.78912607000000001</v>
      </c>
      <c r="R9" s="16">
        <v>0.12137652</v>
      </c>
    </row>
    <row r="10" spans="1:18" x14ac:dyDescent="0.25">
      <c r="A10" s="11" t="s">
        <v>480</v>
      </c>
      <c r="B10" s="13">
        <v>20058</v>
      </c>
      <c r="C10" s="14">
        <f>(521/B10*100)</f>
        <v>2.5974673447003687</v>
      </c>
      <c r="D10" s="15">
        <v>19537</v>
      </c>
      <c r="E10" s="14">
        <v>92.236876499999994</v>
      </c>
      <c r="F10" s="16">
        <v>0.37023854</v>
      </c>
      <c r="G10" s="14">
        <v>7.0489334000000001</v>
      </c>
      <c r="H10" s="16">
        <v>0.37099134</v>
      </c>
      <c r="I10" s="14">
        <v>0</v>
      </c>
      <c r="J10" s="16">
        <v>0</v>
      </c>
      <c r="K10" s="14" t="s">
        <v>582</v>
      </c>
      <c r="L10" s="16" t="s">
        <v>582</v>
      </c>
      <c r="M10" s="14">
        <v>0</v>
      </c>
      <c r="N10" s="16">
        <v>0</v>
      </c>
      <c r="O10" s="14">
        <v>0</v>
      </c>
      <c r="P10" s="16">
        <v>0</v>
      </c>
      <c r="Q10" s="14">
        <v>0.71419010000000005</v>
      </c>
      <c r="R10" s="16">
        <v>9.4238059999999998E-2</v>
      </c>
    </row>
    <row r="11" spans="1:18" x14ac:dyDescent="0.25">
      <c r="A11" s="11" t="s">
        <v>481</v>
      </c>
      <c r="B11" s="13">
        <v>7053</v>
      </c>
      <c r="C11" s="14">
        <f>(45/B11*100)</f>
        <v>0.6380263717566993</v>
      </c>
      <c r="D11" s="15">
        <v>7008</v>
      </c>
      <c r="E11" s="14">
        <v>81.133239349999997</v>
      </c>
      <c r="F11" s="16">
        <v>0.64443574000000003</v>
      </c>
      <c r="G11" s="14">
        <v>18.017428590000002</v>
      </c>
      <c r="H11" s="16">
        <v>0.61334361000000004</v>
      </c>
      <c r="I11" s="14">
        <v>0</v>
      </c>
      <c r="J11" s="16">
        <v>0</v>
      </c>
      <c r="K11" s="14" t="s">
        <v>582</v>
      </c>
      <c r="L11" s="16" t="s">
        <v>582</v>
      </c>
      <c r="M11" s="14">
        <v>0</v>
      </c>
      <c r="N11" s="16">
        <v>0</v>
      </c>
      <c r="O11" s="14">
        <v>0</v>
      </c>
      <c r="P11" s="16">
        <v>0</v>
      </c>
      <c r="Q11" s="14">
        <v>0.84933206000000006</v>
      </c>
      <c r="R11" s="16">
        <v>0.15026448000000001</v>
      </c>
    </row>
    <row r="12" spans="1:18" x14ac:dyDescent="0.25">
      <c r="A12" s="11" t="s">
        <v>482</v>
      </c>
      <c r="B12" s="13">
        <v>6894</v>
      </c>
      <c r="C12" s="14">
        <f>(56/B12*100)</f>
        <v>0.81230055120394551</v>
      </c>
      <c r="D12" s="15">
        <v>6838</v>
      </c>
      <c r="E12" s="14">
        <v>74.194371559999993</v>
      </c>
      <c r="F12" s="16">
        <v>0.63784231999999996</v>
      </c>
      <c r="G12" s="14">
        <v>23.8679217</v>
      </c>
      <c r="H12" s="16">
        <v>0.62092135000000004</v>
      </c>
      <c r="I12" s="14">
        <v>0</v>
      </c>
      <c r="J12" s="16">
        <v>0</v>
      </c>
      <c r="K12" s="14" t="s">
        <v>582</v>
      </c>
      <c r="L12" s="16" t="s">
        <v>582</v>
      </c>
      <c r="M12" s="14">
        <v>0</v>
      </c>
      <c r="N12" s="16">
        <v>0</v>
      </c>
      <c r="O12" s="14">
        <v>0</v>
      </c>
      <c r="P12" s="16">
        <v>0</v>
      </c>
      <c r="Q12" s="14">
        <v>1.93770675</v>
      </c>
      <c r="R12" s="16">
        <v>0.23549365999999999</v>
      </c>
    </row>
    <row r="13" spans="1:18" x14ac:dyDescent="0.25">
      <c r="A13" s="11" t="s">
        <v>483</v>
      </c>
      <c r="B13" s="13">
        <v>7161</v>
      </c>
      <c r="C13" s="14">
        <f>(98/B13*100)</f>
        <v>1.3685239491691104</v>
      </c>
      <c r="D13" s="15">
        <v>7063</v>
      </c>
      <c r="E13" s="14">
        <v>96.637859779999999</v>
      </c>
      <c r="F13" s="16">
        <v>0.26594073000000001</v>
      </c>
      <c r="G13" s="14">
        <v>2.91559159</v>
      </c>
      <c r="H13" s="16">
        <v>0.24785610999999999</v>
      </c>
      <c r="I13" s="14">
        <v>0</v>
      </c>
      <c r="J13" s="16">
        <v>0</v>
      </c>
      <c r="K13" s="14" t="s">
        <v>582</v>
      </c>
      <c r="L13" s="16" t="s">
        <v>582</v>
      </c>
      <c r="M13" s="14">
        <v>0</v>
      </c>
      <c r="N13" s="16">
        <v>0</v>
      </c>
      <c r="O13" s="14">
        <v>0</v>
      </c>
      <c r="P13" s="16">
        <v>0</v>
      </c>
      <c r="Q13" s="14">
        <v>0.44654864</v>
      </c>
      <c r="R13" s="16">
        <v>9.3328869999999994E-2</v>
      </c>
    </row>
    <row r="14" spans="1:18" x14ac:dyDescent="0.25">
      <c r="A14" s="11" t="s">
        <v>484</v>
      </c>
      <c r="B14" s="13">
        <v>5587</v>
      </c>
      <c r="C14" s="14">
        <f>(74/B14*100)</f>
        <v>1.3245033112582782</v>
      </c>
      <c r="D14" s="15">
        <v>5513</v>
      </c>
      <c r="E14" s="14">
        <v>87.117895509999997</v>
      </c>
      <c r="F14" s="16">
        <v>0.64100780000000002</v>
      </c>
      <c r="G14" s="14">
        <v>12.3847398</v>
      </c>
      <c r="H14" s="16">
        <v>0.62251497</v>
      </c>
      <c r="I14" s="14">
        <v>0</v>
      </c>
      <c r="J14" s="16">
        <v>0</v>
      </c>
      <c r="K14" s="14" t="s">
        <v>582</v>
      </c>
      <c r="L14" s="16" t="s">
        <v>582</v>
      </c>
      <c r="M14" s="14">
        <v>0</v>
      </c>
      <c r="N14" s="16">
        <v>0</v>
      </c>
      <c r="O14" s="14">
        <v>0</v>
      </c>
      <c r="P14" s="16">
        <v>0</v>
      </c>
      <c r="Q14" s="14">
        <v>0.49736469999999999</v>
      </c>
      <c r="R14" s="16">
        <v>0.1456945</v>
      </c>
    </row>
    <row r="15" spans="1:18" x14ac:dyDescent="0.25">
      <c r="A15" s="11" t="s">
        <v>485</v>
      </c>
      <c r="B15" s="13">
        <v>5882</v>
      </c>
      <c r="C15" s="14">
        <f>(53/B15*100)</f>
        <v>0.90105406324379467</v>
      </c>
      <c r="D15" s="15">
        <v>5829</v>
      </c>
      <c r="E15" s="14">
        <v>93.773453219999993</v>
      </c>
      <c r="F15" s="16">
        <v>0.32549788000000002</v>
      </c>
      <c r="G15" s="14">
        <v>5.6210731200000001</v>
      </c>
      <c r="H15" s="16">
        <v>0.31559478000000002</v>
      </c>
      <c r="I15" s="14">
        <v>0</v>
      </c>
      <c r="J15" s="16">
        <v>0</v>
      </c>
      <c r="K15" s="14" t="s">
        <v>582</v>
      </c>
      <c r="L15" s="16" t="s">
        <v>582</v>
      </c>
      <c r="M15" s="14">
        <v>0</v>
      </c>
      <c r="N15" s="16">
        <v>0</v>
      </c>
      <c r="O15" s="14">
        <v>0</v>
      </c>
      <c r="P15" s="16">
        <v>0</v>
      </c>
      <c r="Q15" s="14">
        <v>0.60547366000000002</v>
      </c>
      <c r="R15" s="16">
        <v>0.11770456999999999</v>
      </c>
    </row>
    <row r="16" spans="1:18" x14ac:dyDescent="0.25">
      <c r="A16" s="11" t="s">
        <v>486</v>
      </c>
      <c r="B16" s="13">
        <v>6108</v>
      </c>
      <c r="C16" s="14">
        <f>(98/B16*100)</f>
        <v>1.6044531761624099</v>
      </c>
      <c r="D16" s="15">
        <v>6010</v>
      </c>
      <c r="E16" s="14">
        <v>86.244087010000001</v>
      </c>
      <c r="F16" s="16">
        <v>0.81112868999999999</v>
      </c>
      <c r="G16" s="14">
        <v>13.00322139</v>
      </c>
      <c r="H16" s="16">
        <v>0.79375675000000001</v>
      </c>
      <c r="I16" s="14">
        <v>0</v>
      </c>
      <c r="J16" s="16">
        <v>0</v>
      </c>
      <c r="K16" s="14" t="s">
        <v>582</v>
      </c>
      <c r="L16" s="16" t="s">
        <v>582</v>
      </c>
      <c r="M16" s="14">
        <v>0</v>
      </c>
      <c r="N16" s="16">
        <v>0</v>
      </c>
      <c r="O16" s="14">
        <v>0</v>
      </c>
      <c r="P16" s="16">
        <v>0</v>
      </c>
      <c r="Q16" s="14">
        <v>0.75269158999999997</v>
      </c>
      <c r="R16" s="16">
        <v>0.11166251000000001</v>
      </c>
    </row>
    <row r="17" spans="1:18" x14ac:dyDescent="0.25">
      <c r="A17" s="11" t="s">
        <v>487</v>
      </c>
      <c r="B17" s="13">
        <v>6504</v>
      </c>
      <c r="C17" s="14">
        <f>(658/B17*100)</f>
        <v>10.116851168511685</v>
      </c>
      <c r="D17" s="15">
        <v>5846</v>
      </c>
      <c r="E17" s="14">
        <v>91.361427269999993</v>
      </c>
      <c r="F17" s="16">
        <v>0.60593525000000004</v>
      </c>
      <c r="G17" s="14">
        <v>5.9507745400000003</v>
      </c>
      <c r="H17" s="16">
        <v>0.41836379000000001</v>
      </c>
      <c r="I17" s="14">
        <v>0</v>
      </c>
      <c r="J17" s="16">
        <v>0</v>
      </c>
      <c r="K17" s="14" t="s">
        <v>582</v>
      </c>
      <c r="L17" s="16" t="s">
        <v>582</v>
      </c>
      <c r="M17" s="14">
        <v>0</v>
      </c>
      <c r="N17" s="16">
        <v>0</v>
      </c>
      <c r="O17" s="14">
        <v>0</v>
      </c>
      <c r="P17" s="16">
        <v>0</v>
      </c>
      <c r="Q17" s="14">
        <v>2.6877981900000001</v>
      </c>
      <c r="R17" s="16">
        <v>0.43273969000000001</v>
      </c>
    </row>
    <row r="18" spans="1:18" x14ac:dyDescent="0.25">
      <c r="A18" s="11" t="s">
        <v>488</v>
      </c>
      <c r="B18" s="13">
        <v>5532</v>
      </c>
      <c r="C18" s="14">
        <f>(28/B18*100)</f>
        <v>0.50614605929139556</v>
      </c>
      <c r="D18" s="15">
        <v>5504</v>
      </c>
      <c r="E18" s="14">
        <v>72.835780029999995</v>
      </c>
      <c r="F18" s="16">
        <v>0.74720587000000005</v>
      </c>
      <c r="G18" s="14">
        <v>25.561260699999998</v>
      </c>
      <c r="H18" s="16">
        <v>0.71061629999999998</v>
      </c>
      <c r="I18" s="14">
        <v>0</v>
      </c>
      <c r="J18" s="16">
        <v>0</v>
      </c>
      <c r="K18" s="14" t="s">
        <v>582</v>
      </c>
      <c r="L18" s="16" t="s">
        <v>582</v>
      </c>
      <c r="M18" s="14">
        <v>0</v>
      </c>
      <c r="N18" s="16">
        <v>0</v>
      </c>
      <c r="O18" s="14">
        <v>0</v>
      </c>
      <c r="P18" s="16">
        <v>0</v>
      </c>
      <c r="Q18" s="14">
        <v>1.6029592699999999</v>
      </c>
      <c r="R18" s="16">
        <v>0.21700647000000001</v>
      </c>
    </row>
    <row r="19" spans="1:18" x14ac:dyDescent="0.25">
      <c r="A19" s="11" t="s">
        <v>489</v>
      </c>
      <c r="B19" s="13">
        <v>5658</v>
      </c>
      <c r="C19" s="14">
        <f>(61/B19*100)</f>
        <v>1.0781194768469424</v>
      </c>
      <c r="D19" s="15">
        <v>5597</v>
      </c>
      <c r="E19" s="14">
        <v>90.473376790000003</v>
      </c>
      <c r="F19" s="16">
        <v>0.48499957999999999</v>
      </c>
      <c r="G19" s="14">
        <v>8.9937125099999999</v>
      </c>
      <c r="H19" s="16">
        <v>0.48354376999999998</v>
      </c>
      <c r="I19" s="14">
        <v>0</v>
      </c>
      <c r="J19" s="16">
        <v>0</v>
      </c>
      <c r="K19" s="14" t="s">
        <v>582</v>
      </c>
      <c r="L19" s="16" t="s">
        <v>582</v>
      </c>
      <c r="M19" s="14">
        <v>0</v>
      </c>
      <c r="N19" s="16">
        <v>0</v>
      </c>
      <c r="O19" s="14">
        <v>0</v>
      </c>
      <c r="P19" s="16">
        <v>0</v>
      </c>
      <c r="Q19" s="14">
        <v>0.53291069999999996</v>
      </c>
      <c r="R19" s="16">
        <v>0.10468086</v>
      </c>
    </row>
    <row r="20" spans="1:18" x14ac:dyDescent="0.25">
      <c r="A20" s="11" t="s">
        <v>490</v>
      </c>
      <c r="B20" s="13">
        <v>3371</v>
      </c>
      <c r="C20" s="14">
        <f>(75/B20*100)</f>
        <v>2.2248590922574905</v>
      </c>
      <c r="D20" s="15">
        <v>3296</v>
      </c>
      <c r="E20" s="14">
        <v>98.084532429999996</v>
      </c>
      <c r="F20" s="16">
        <v>0.22221624000000001</v>
      </c>
      <c r="G20" s="14">
        <v>1.36537332</v>
      </c>
      <c r="H20" s="16">
        <v>0.18433082000000001</v>
      </c>
      <c r="I20" s="14">
        <v>0</v>
      </c>
      <c r="J20" s="16">
        <v>0</v>
      </c>
      <c r="K20" s="14" t="s">
        <v>582</v>
      </c>
      <c r="L20" s="16" t="s">
        <v>582</v>
      </c>
      <c r="M20" s="14">
        <v>0</v>
      </c>
      <c r="N20" s="16">
        <v>0</v>
      </c>
      <c r="O20" s="14">
        <v>0</v>
      </c>
      <c r="P20" s="16">
        <v>0</v>
      </c>
      <c r="Q20" s="14">
        <v>0.55009425999999995</v>
      </c>
      <c r="R20" s="16">
        <v>0.12842534</v>
      </c>
    </row>
    <row r="21" spans="1:18" x14ac:dyDescent="0.25">
      <c r="A21" s="11" t="s">
        <v>491</v>
      </c>
      <c r="B21" s="13">
        <v>5741</v>
      </c>
      <c r="C21" s="14">
        <f>(44/B21*100)</f>
        <v>0.76641700052255701</v>
      </c>
      <c r="D21" s="15">
        <v>5697</v>
      </c>
      <c r="E21" s="14">
        <v>88.671037679999998</v>
      </c>
      <c r="F21" s="16">
        <v>0.48335941999999998</v>
      </c>
      <c r="G21" s="14">
        <v>10.502288</v>
      </c>
      <c r="H21" s="16">
        <v>0.45218267000000001</v>
      </c>
      <c r="I21" s="14">
        <v>0</v>
      </c>
      <c r="J21" s="16">
        <v>0</v>
      </c>
      <c r="K21" s="14" t="s">
        <v>582</v>
      </c>
      <c r="L21" s="16" t="s">
        <v>582</v>
      </c>
      <c r="M21" s="14">
        <v>0</v>
      </c>
      <c r="N21" s="16">
        <v>0</v>
      </c>
      <c r="O21" s="14">
        <v>0</v>
      </c>
      <c r="P21" s="16">
        <v>0</v>
      </c>
      <c r="Q21" s="14">
        <v>0.82667431999999996</v>
      </c>
      <c r="R21" s="16">
        <v>0.11377112</v>
      </c>
    </row>
    <row r="22" spans="1:18" x14ac:dyDescent="0.25">
      <c r="A22" s="11" t="s">
        <v>492</v>
      </c>
      <c r="B22" s="13">
        <v>6598</v>
      </c>
      <c r="C22" s="14">
        <f>(0/B22*100)</f>
        <v>0</v>
      </c>
      <c r="D22" s="15">
        <v>6598</v>
      </c>
      <c r="E22" s="14">
        <v>0</v>
      </c>
      <c r="F22" s="16">
        <v>0</v>
      </c>
      <c r="G22" s="14">
        <v>0</v>
      </c>
      <c r="H22" s="16">
        <v>0</v>
      </c>
      <c r="I22" s="14">
        <v>0</v>
      </c>
      <c r="J22" s="16">
        <v>0</v>
      </c>
      <c r="K22" s="14" t="s">
        <v>582</v>
      </c>
      <c r="L22" s="16" t="s">
        <v>582</v>
      </c>
      <c r="M22" s="14">
        <v>100</v>
      </c>
      <c r="N22" s="16">
        <v>0</v>
      </c>
      <c r="O22" s="14">
        <v>0</v>
      </c>
      <c r="P22" s="16">
        <v>0</v>
      </c>
      <c r="Q22" s="14">
        <v>0</v>
      </c>
      <c r="R22" s="16">
        <v>0</v>
      </c>
    </row>
    <row r="23" spans="1:18" x14ac:dyDescent="0.25">
      <c r="A23" s="11" t="s">
        <v>493</v>
      </c>
      <c r="B23" s="13">
        <v>11583</v>
      </c>
      <c r="C23" s="14">
        <f>(210/B23*100)</f>
        <v>1.8130018130018128</v>
      </c>
      <c r="D23" s="15">
        <v>11373</v>
      </c>
      <c r="E23" s="14">
        <v>67.056052030000004</v>
      </c>
      <c r="F23" s="16">
        <v>0.64800899999999995</v>
      </c>
      <c r="G23" s="14">
        <v>32.514005609999998</v>
      </c>
      <c r="H23" s="16">
        <v>0.63436738000000004</v>
      </c>
      <c r="I23" s="14">
        <v>0</v>
      </c>
      <c r="J23" s="16">
        <v>0</v>
      </c>
      <c r="K23" s="14" t="s">
        <v>582</v>
      </c>
      <c r="L23" s="16" t="s">
        <v>582</v>
      </c>
      <c r="M23" s="14">
        <v>0</v>
      </c>
      <c r="N23" s="16">
        <v>0</v>
      </c>
      <c r="O23" s="14">
        <v>0</v>
      </c>
      <c r="P23" s="16">
        <v>0</v>
      </c>
      <c r="Q23" s="14">
        <v>0.42994234999999997</v>
      </c>
      <c r="R23" s="16">
        <v>9.4819390000000003E-2</v>
      </c>
    </row>
    <row r="24" spans="1:18" x14ac:dyDescent="0.25">
      <c r="A24" s="11" t="s">
        <v>494</v>
      </c>
      <c r="B24" s="13">
        <v>6647</v>
      </c>
      <c r="C24" s="14">
        <f>(7/B24*100)</f>
        <v>0.10531066646607493</v>
      </c>
      <c r="D24" s="15">
        <v>6640</v>
      </c>
      <c r="E24" s="14">
        <v>87.261022909999994</v>
      </c>
      <c r="F24" s="16">
        <v>0.51216132000000003</v>
      </c>
      <c r="G24" s="14">
        <v>12.48024191</v>
      </c>
      <c r="H24" s="16">
        <v>0.49824608999999997</v>
      </c>
      <c r="I24" s="14">
        <v>0</v>
      </c>
      <c r="J24" s="16">
        <v>0</v>
      </c>
      <c r="K24" s="14" t="s">
        <v>582</v>
      </c>
      <c r="L24" s="16" t="s">
        <v>582</v>
      </c>
      <c r="M24" s="14">
        <v>0</v>
      </c>
      <c r="N24" s="16">
        <v>0</v>
      </c>
      <c r="O24" s="14">
        <v>0</v>
      </c>
      <c r="P24" s="16">
        <v>0</v>
      </c>
      <c r="Q24" s="14">
        <v>0.25873519</v>
      </c>
      <c r="R24" s="16">
        <v>5.5977680000000002E-2</v>
      </c>
    </row>
    <row r="25" spans="1:18" x14ac:dyDescent="0.25">
      <c r="A25" s="11" t="s">
        <v>495</v>
      </c>
      <c r="B25" s="13">
        <v>5581</v>
      </c>
      <c r="C25" s="14">
        <f>(24/B25*100)</f>
        <v>0.43003046049095145</v>
      </c>
      <c r="D25" s="15">
        <v>5557</v>
      </c>
      <c r="E25" s="14">
        <v>79.18409407</v>
      </c>
      <c r="F25" s="16">
        <v>0.66991140999999998</v>
      </c>
      <c r="G25" s="14">
        <v>20.219518910000001</v>
      </c>
      <c r="H25" s="16">
        <v>0.65461658</v>
      </c>
      <c r="I25" s="14">
        <v>0</v>
      </c>
      <c r="J25" s="16">
        <v>0</v>
      </c>
      <c r="K25" s="14" t="s">
        <v>582</v>
      </c>
      <c r="L25" s="16" t="s">
        <v>582</v>
      </c>
      <c r="M25" s="14">
        <v>0</v>
      </c>
      <c r="N25" s="16">
        <v>0</v>
      </c>
      <c r="O25" s="14">
        <v>0</v>
      </c>
      <c r="P25" s="16">
        <v>0</v>
      </c>
      <c r="Q25" s="14">
        <v>0.59638703000000004</v>
      </c>
      <c r="R25" s="16">
        <v>0.11218740000000001</v>
      </c>
    </row>
    <row r="26" spans="1:18" x14ac:dyDescent="0.25">
      <c r="A26" s="11" t="s">
        <v>496</v>
      </c>
      <c r="B26" s="13">
        <v>4869</v>
      </c>
      <c r="C26" s="14">
        <f>(32/B26*100)</f>
        <v>0.65721914150749638</v>
      </c>
      <c r="D26" s="15">
        <v>4837</v>
      </c>
      <c r="E26" s="14">
        <v>82.796258879999996</v>
      </c>
      <c r="F26" s="16">
        <v>0.58066081000000003</v>
      </c>
      <c r="G26" s="14">
        <v>16.66268346</v>
      </c>
      <c r="H26" s="16">
        <v>0.54022791999999997</v>
      </c>
      <c r="I26" s="14">
        <v>0</v>
      </c>
      <c r="J26" s="16">
        <v>0</v>
      </c>
      <c r="K26" s="14" t="s">
        <v>582</v>
      </c>
      <c r="L26" s="16" t="s">
        <v>582</v>
      </c>
      <c r="M26" s="14">
        <v>0</v>
      </c>
      <c r="N26" s="16">
        <v>0</v>
      </c>
      <c r="O26" s="14">
        <v>0</v>
      </c>
      <c r="P26" s="16">
        <v>0</v>
      </c>
      <c r="Q26" s="14">
        <v>0.54105766</v>
      </c>
      <c r="R26" s="16">
        <v>0.13523900999999999</v>
      </c>
    </row>
    <row r="27" spans="1:18" x14ac:dyDescent="0.25">
      <c r="A27" s="11" t="s">
        <v>497</v>
      </c>
      <c r="B27" s="13">
        <v>5299</v>
      </c>
      <c r="C27" s="14">
        <f>(17/B27*100)</f>
        <v>0.32081524816003021</v>
      </c>
      <c r="D27" s="15">
        <v>5282</v>
      </c>
      <c r="E27" s="14">
        <v>90.115863160000004</v>
      </c>
      <c r="F27" s="16">
        <v>0.43418831000000002</v>
      </c>
      <c r="G27" s="14">
        <v>9.4275867299999998</v>
      </c>
      <c r="H27" s="16">
        <v>0.40583308000000001</v>
      </c>
      <c r="I27" s="14">
        <v>0</v>
      </c>
      <c r="J27" s="16">
        <v>0</v>
      </c>
      <c r="K27" s="14" t="s">
        <v>582</v>
      </c>
      <c r="L27" s="16" t="s">
        <v>582</v>
      </c>
      <c r="M27" s="14">
        <v>0</v>
      </c>
      <c r="N27" s="16">
        <v>0</v>
      </c>
      <c r="O27" s="14">
        <v>0</v>
      </c>
      <c r="P27" s="16">
        <v>0</v>
      </c>
      <c r="Q27" s="14">
        <v>0.45655010000000001</v>
      </c>
      <c r="R27" s="16">
        <v>9.6571439999999995E-2</v>
      </c>
    </row>
    <row r="28" spans="1:18" x14ac:dyDescent="0.25">
      <c r="A28" s="11" t="s">
        <v>498</v>
      </c>
      <c r="B28" s="13">
        <v>7568</v>
      </c>
      <c r="C28" s="14">
        <f>(51/B28*100)</f>
        <v>0.67389006342494717</v>
      </c>
      <c r="D28" s="15">
        <v>7517</v>
      </c>
      <c r="E28" s="14">
        <v>50.783978339999997</v>
      </c>
      <c r="F28" s="16">
        <v>1.03144217</v>
      </c>
      <c r="G28" s="14">
        <v>47.845266049999999</v>
      </c>
      <c r="H28" s="16">
        <v>1.01983768</v>
      </c>
      <c r="I28" s="14">
        <v>0</v>
      </c>
      <c r="J28" s="16">
        <v>0</v>
      </c>
      <c r="K28" s="14" t="s">
        <v>582</v>
      </c>
      <c r="L28" s="16" t="s">
        <v>582</v>
      </c>
      <c r="M28" s="14">
        <v>0</v>
      </c>
      <c r="N28" s="16">
        <v>0</v>
      </c>
      <c r="O28" s="14">
        <v>0</v>
      </c>
      <c r="P28" s="16">
        <v>0</v>
      </c>
      <c r="Q28" s="14">
        <v>1.37075561</v>
      </c>
      <c r="R28" s="16">
        <v>0.21032073000000001</v>
      </c>
    </row>
    <row r="29" spans="1:18" x14ac:dyDescent="0.25">
      <c r="A29" s="11" t="s">
        <v>499</v>
      </c>
      <c r="B29" s="13">
        <v>5385</v>
      </c>
      <c r="C29" s="14">
        <f>(30/B29*100)</f>
        <v>0.55710306406685239</v>
      </c>
      <c r="D29" s="15">
        <v>5355</v>
      </c>
      <c r="E29" s="14">
        <v>96.918988990000003</v>
      </c>
      <c r="F29" s="16">
        <v>0.28288488000000001</v>
      </c>
      <c r="G29" s="14">
        <v>2.4918304299999998</v>
      </c>
      <c r="H29" s="16">
        <v>0.22910386999999999</v>
      </c>
      <c r="I29" s="14">
        <v>0</v>
      </c>
      <c r="J29" s="16">
        <v>0</v>
      </c>
      <c r="K29" s="14" t="s">
        <v>582</v>
      </c>
      <c r="L29" s="16" t="s">
        <v>582</v>
      </c>
      <c r="M29" s="14">
        <v>0</v>
      </c>
      <c r="N29" s="16">
        <v>0</v>
      </c>
      <c r="O29" s="14">
        <v>0</v>
      </c>
      <c r="P29" s="16">
        <v>0</v>
      </c>
      <c r="Q29" s="14">
        <v>0.58918057999999995</v>
      </c>
      <c r="R29" s="16">
        <v>0.13121548999999999</v>
      </c>
    </row>
    <row r="30" spans="1:18" x14ac:dyDescent="0.25">
      <c r="A30" s="11" t="s">
        <v>500</v>
      </c>
      <c r="B30" s="13">
        <v>4520</v>
      </c>
      <c r="C30" s="14">
        <f>(96/B30*100)</f>
        <v>2.1238938053097343</v>
      </c>
      <c r="D30" s="15">
        <v>4424</v>
      </c>
      <c r="E30" s="14">
        <v>90.979122779999997</v>
      </c>
      <c r="F30" s="16">
        <v>0.51642226999999996</v>
      </c>
      <c r="G30" s="14">
        <v>7.9681345600000002</v>
      </c>
      <c r="H30" s="16">
        <v>0.48700252999999999</v>
      </c>
      <c r="I30" s="14">
        <v>0</v>
      </c>
      <c r="J30" s="16">
        <v>0</v>
      </c>
      <c r="K30" s="14" t="s">
        <v>582</v>
      </c>
      <c r="L30" s="16" t="s">
        <v>582</v>
      </c>
      <c r="M30" s="14">
        <v>0</v>
      </c>
      <c r="N30" s="16">
        <v>0</v>
      </c>
      <c r="O30" s="14">
        <v>0</v>
      </c>
      <c r="P30" s="16">
        <v>0</v>
      </c>
      <c r="Q30" s="14">
        <v>1.0527426600000001</v>
      </c>
      <c r="R30" s="16">
        <v>0.15907848999999999</v>
      </c>
    </row>
    <row r="31" spans="1:18" x14ac:dyDescent="0.25">
      <c r="A31" s="11" t="s">
        <v>501</v>
      </c>
      <c r="B31" s="13">
        <v>5456</v>
      </c>
      <c r="C31" s="14">
        <f>(125/B31*100)</f>
        <v>2.2910557184750733</v>
      </c>
      <c r="D31" s="15">
        <v>5331</v>
      </c>
      <c r="E31" s="14">
        <v>96.800502969999997</v>
      </c>
      <c r="F31" s="16">
        <v>0.30058042000000001</v>
      </c>
      <c r="G31" s="14">
        <v>2.5860859700000001</v>
      </c>
      <c r="H31" s="16">
        <v>0.27087818000000002</v>
      </c>
      <c r="I31" s="14">
        <v>0</v>
      </c>
      <c r="J31" s="16">
        <v>0</v>
      </c>
      <c r="K31" s="14" t="s">
        <v>582</v>
      </c>
      <c r="L31" s="16" t="s">
        <v>582</v>
      </c>
      <c r="M31" s="14">
        <v>0</v>
      </c>
      <c r="N31" s="16">
        <v>0</v>
      </c>
      <c r="O31" s="14">
        <v>0</v>
      </c>
      <c r="P31" s="16">
        <v>0</v>
      </c>
      <c r="Q31" s="14">
        <v>0.61341106000000001</v>
      </c>
      <c r="R31" s="16">
        <v>0.10508641000000001</v>
      </c>
    </row>
    <row r="32" spans="1:18" x14ac:dyDescent="0.25">
      <c r="A32" s="11" t="s">
        <v>502</v>
      </c>
      <c r="B32" s="13">
        <v>4478</v>
      </c>
      <c r="C32" s="14">
        <f>(5/B32*100)</f>
        <v>0.11165698972755694</v>
      </c>
      <c r="D32" s="15">
        <v>4473</v>
      </c>
      <c r="E32" s="14">
        <v>84.198347060000003</v>
      </c>
      <c r="F32" s="16">
        <v>0.74731250000000005</v>
      </c>
      <c r="G32" s="14">
        <v>15.22149568</v>
      </c>
      <c r="H32" s="16">
        <v>0.74598218000000005</v>
      </c>
      <c r="I32" s="14">
        <v>0</v>
      </c>
      <c r="J32" s="16">
        <v>0</v>
      </c>
      <c r="K32" s="14" t="s">
        <v>582</v>
      </c>
      <c r="L32" s="16" t="s">
        <v>582</v>
      </c>
      <c r="M32" s="14">
        <v>0</v>
      </c>
      <c r="N32" s="16">
        <v>0</v>
      </c>
      <c r="O32" s="14">
        <v>0</v>
      </c>
      <c r="P32" s="16">
        <v>0</v>
      </c>
      <c r="Q32" s="14">
        <v>0.58015726999999995</v>
      </c>
      <c r="R32" s="16">
        <v>9.6028069999999993E-2</v>
      </c>
    </row>
    <row r="33" spans="1:18" x14ac:dyDescent="0.25">
      <c r="A33" s="11" t="s">
        <v>503</v>
      </c>
      <c r="B33" s="13">
        <v>7325</v>
      </c>
      <c r="C33" s="14">
        <f>(74/B33*100)</f>
        <v>1.0102389078498293</v>
      </c>
      <c r="D33" s="15">
        <v>7251</v>
      </c>
      <c r="E33" s="14">
        <v>80.922772039999998</v>
      </c>
      <c r="F33" s="16">
        <v>0.60952625999999999</v>
      </c>
      <c r="G33" s="14">
        <v>18.532054460000001</v>
      </c>
      <c r="H33" s="16">
        <v>0.57583450000000003</v>
      </c>
      <c r="I33" s="14">
        <v>0</v>
      </c>
      <c r="J33" s="16">
        <v>0</v>
      </c>
      <c r="K33" s="14" t="s">
        <v>582</v>
      </c>
      <c r="L33" s="16" t="s">
        <v>582</v>
      </c>
      <c r="M33" s="14">
        <v>0</v>
      </c>
      <c r="N33" s="16">
        <v>0</v>
      </c>
      <c r="O33" s="14">
        <v>0</v>
      </c>
      <c r="P33" s="16">
        <v>0</v>
      </c>
      <c r="Q33" s="14">
        <v>0.54517349999999998</v>
      </c>
      <c r="R33" s="16">
        <v>0.10990074</v>
      </c>
    </row>
    <row r="34" spans="1:18" x14ac:dyDescent="0.25">
      <c r="A34" s="11" t="s">
        <v>504</v>
      </c>
      <c r="B34" s="13">
        <v>6350</v>
      </c>
      <c r="C34" s="14">
        <f>(65/B34*100)</f>
        <v>1.0236220472440944</v>
      </c>
      <c r="D34" s="15">
        <v>6285</v>
      </c>
      <c r="E34" s="14">
        <v>78.443128169999994</v>
      </c>
      <c r="F34" s="16">
        <v>0.68424952999999999</v>
      </c>
      <c r="G34" s="14">
        <v>20.31548098</v>
      </c>
      <c r="H34" s="16">
        <v>0.66777863999999998</v>
      </c>
      <c r="I34" s="14">
        <v>0</v>
      </c>
      <c r="J34" s="16">
        <v>0</v>
      </c>
      <c r="K34" s="14" t="s">
        <v>582</v>
      </c>
      <c r="L34" s="16" t="s">
        <v>582</v>
      </c>
      <c r="M34" s="14">
        <v>0</v>
      </c>
      <c r="N34" s="16">
        <v>0</v>
      </c>
      <c r="O34" s="14">
        <v>0</v>
      </c>
      <c r="P34" s="16">
        <v>0</v>
      </c>
      <c r="Q34" s="14">
        <v>1.2413908499999999</v>
      </c>
      <c r="R34" s="16">
        <v>0.16504949999999999</v>
      </c>
    </row>
    <row r="35" spans="1:18" x14ac:dyDescent="0.25">
      <c r="A35" s="11" t="s">
        <v>505</v>
      </c>
      <c r="B35" s="13">
        <v>6406</v>
      </c>
      <c r="C35" s="14">
        <f>(36/B35*100)</f>
        <v>0.56197315017171401</v>
      </c>
      <c r="D35" s="15">
        <v>6370</v>
      </c>
      <c r="E35" s="14">
        <v>92.224341269999996</v>
      </c>
      <c r="F35" s="16">
        <v>0.46039781000000002</v>
      </c>
      <c r="G35" s="14">
        <v>7.0774258899999998</v>
      </c>
      <c r="H35" s="16">
        <v>0.44852071999999998</v>
      </c>
      <c r="I35" s="14">
        <v>0</v>
      </c>
      <c r="J35" s="16">
        <v>0</v>
      </c>
      <c r="K35" s="14" t="s">
        <v>582</v>
      </c>
      <c r="L35" s="16" t="s">
        <v>582</v>
      </c>
      <c r="M35" s="14">
        <v>0</v>
      </c>
      <c r="N35" s="16">
        <v>0</v>
      </c>
      <c r="O35" s="14">
        <v>0</v>
      </c>
      <c r="P35" s="16">
        <v>0</v>
      </c>
      <c r="Q35" s="14">
        <v>0.69823283999999997</v>
      </c>
      <c r="R35" s="16">
        <v>9.257688E-2</v>
      </c>
    </row>
    <row r="36" spans="1:18" x14ac:dyDescent="0.25">
      <c r="A36" s="11" t="s">
        <v>506</v>
      </c>
      <c r="B36" s="13">
        <v>6736</v>
      </c>
      <c r="C36" s="14">
        <f>(26/B36*100)</f>
        <v>0.38598574821852732</v>
      </c>
      <c r="D36" s="15">
        <v>6710</v>
      </c>
      <c r="E36" s="14">
        <v>87.711695579999997</v>
      </c>
      <c r="F36" s="16">
        <v>0.57005430000000001</v>
      </c>
      <c r="G36" s="14">
        <v>11.94108421</v>
      </c>
      <c r="H36" s="16">
        <v>0.57075469000000001</v>
      </c>
      <c r="I36" s="14">
        <v>0</v>
      </c>
      <c r="J36" s="16">
        <v>0</v>
      </c>
      <c r="K36" s="14" t="s">
        <v>582</v>
      </c>
      <c r="L36" s="16" t="s">
        <v>582</v>
      </c>
      <c r="M36" s="14">
        <v>0</v>
      </c>
      <c r="N36" s="16">
        <v>0</v>
      </c>
      <c r="O36" s="14">
        <v>0</v>
      </c>
      <c r="P36" s="16">
        <v>0</v>
      </c>
      <c r="Q36" s="14">
        <v>0.34722020999999997</v>
      </c>
      <c r="R36" s="16">
        <v>8.251464E-2</v>
      </c>
    </row>
    <row r="37" spans="1:18" x14ac:dyDescent="0.25">
      <c r="A37" s="11" t="s">
        <v>507</v>
      </c>
      <c r="B37" s="13">
        <v>5458</v>
      </c>
      <c r="C37" s="14">
        <f>(62/B37*100)</f>
        <v>1.1359472334188347</v>
      </c>
      <c r="D37" s="15">
        <v>5396</v>
      </c>
      <c r="E37" s="14">
        <v>94.763456180000006</v>
      </c>
      <c r="F37" s="16">
        <v>0.39121</v>
      </c>
      <c r="G37" s="14">
        <v>4.3628494299999998</v>
      </c>
      <c r="H37" s="16">
        <v>0.35360573000000001</v>
      </c>
      <c r="I37" s="14">
        <v>0</v>
      </c>
      <c r="J37" s="16">
        <v>0</v>
      </c>
      <c r="K37" s="14" t="s">
        <v>582</v>
      </c>
      <c r="L37" s="16" t="s">
        <v>582</v>
      </c>
      <c r="M37" s="14">
        <v>0</v>
      </c>
      <c r="N37" s="16">
        <v>0</v>
      </c>
      <c r="O37" s="14">
        <v>0</v>
      </c>
      <c r="P37" s="16">
        <v>0</v>
      </c>
      <c r="Q37" s="14">
        <v>0.87369439000000004</v>
      </c>
      <c r="R37" s="16">
        <v>0.15620777999999999</v>
      </c>
    </row>
    <row r="38" spans="1:18" x14ac:dyDescent="0.25">
      <c r="A38" s="11" t="s">
        <v>508</v>
      </c>
      <c r="B38" s="13">
        <v>5860</v>
      </c>
      <c r="C38" s="14">
        <f>(16/B38*100)</f>
        <v>0.27303754266211605</v>
      </c>
      <c r="D38" s="15">
        <v>5844</v>
      </c>
      <c r="E38" s="14">
        <v>89.906237750000003</v>
      </c>
      <c r="F38" s="16">
        <v>0.66919143000000003</v>
      </c>
      <c r="G38" s="14">
        <v>9.4243476899999994</v>
      </c>
      <c r="H38" s="16">
        <v>0.63686785999999995</v>
      </c>
      <c r="I38" s="14">
        <v>0</v>
      </c>
      <c r="J38" s="16">
        <v>0</v>
      </c>
      <c r="K38" s="14" t="s">
        <v>582</v>
      </c>
      <c r="L38" s="16" t="s">
        <v>582</v>
      </c>
      <c r="M38" s="14">
        <v>0</v>
      </c>
      <c r="N38" s="16">
        <v>0</v>
      </c>
      <c r="O38" s="14">
        <v>0</v>
      </c>
      <c r="P38" s="16">
        <v>0</v>
      </c>
      <c r="Q38" s="14">
        <v>0.66941455999999999</v>
      </c>
      <c r="R38" s="16">
        <v>0.11970008</v>
      </c>
    </row>
    <row r="39" spans="1:18" x14ac:dyDescent="0.25">
      <c r="A39" s="11" t="s">
        <v>509</v>
      </c>
      <c r="B39" s="13">
        <v>5895</v>
      </c>
      <c r="C39" s="14">
        <f>(30/B39*100)</f>
        <v>0.5089058524173028</v>
      </c>
      <c r="D39" s="15">
        <v>5865</v>
      </c>
      <c r="E39" s="14">
        <v>70.100712520000002</v>
      </c>
      <c r="F39" s="16">
        <v>1.2286095800000001</v>
      </c>
      <c r="G39" s="14">
        <v>28.582204529999998</v>
      </c>
      <c r="H39" s="16">
        <v>1.1930748099999999</v>
      </c>
      <c r="I39" s="14">
        <v>0</v>
      </c>
      <c r="J39" s="16">
        <v>0</v>
      </c>
      <c r="K39" s="14" t="s">
        <v>582</v>
      </c>
      <c r="L39" s="16" t="s">
        <v>582</v>
      </c>
      <c r="M39" s="14">
        <v>0</v>
      </c>
      <c r="N39" s="16">
        <v>0</v>
      </c>
      <c r="O39" s="14">
        <v>0</v>
      </c>
      <c r="P39" s="16">
        <v>0</v>
      </c>
      <c r="Q39" s="14">
        <v>1.3170829500000001</v>
      </c>
      <c r="R39" s="16">
        <v>0.19015655000000001</v>
      </c>
    </row>
    <row r="40" spans="1:18" x14ac:dyDescent="0.25">
      <c r="A40" s="11" t="s">
        <v>510</v>
      </c>
      <c r="B40" s="13">
        <v>14157</v>
      </c>
      <c r="C40" s="14">
        <f>(264/B40*100)</f>
        <v>1.8648018648018647</v>
      </c>
      <c r="D40" s="15">
        <v>13893</v>
      </c>
      <c r="E40" s="14">
        <v>89.022460870000003</v>
      </c>
      <c r="F40" s="16">
        <v>0.45138367000000001</v>
      </c>
      <c r="G40" s="14">
        <v>9.6046482199999996</v>
      </c>
      <c r="H40" s="16">
        <v>0.43247293999999997</v>
      </c>
      <c r="I40" s="14">
        <v>0</v>
      </c>
      <c r="J40" s="16">
        <v>0</v>
      </c>
      <c r="K40" s="14" t="s">
        <v>582</v>
      </c>
      <c r="L40" s="16" t="s">
        <v>582</v>
      </c>
      <c r="M40" s="14">
        <v>0</v>
      </c>
      <c r="N40" s="16">
        <v>0</v>
      </c>
      <c r="O40" s="14">
        <v>0</v>
      </c>
      <c r="P40" s="16">
        <v>0</v>
      </c>
      <c r="Q40" s="14">
        <v>1.3728909199999999</v>
      </c>
      <c r="R40" s="16">
        <v>0.18196660000000001</v>
      </c>
    </row>
    <row r="41" spans="1:18" x14ac:dyDescent="0.25">
      <c r="A41" s="11" t="s">
        <v>511</v>
      </c>
      <c r="B41" s="13">
        <v>5712</v>
      </c>
      <c r="C41" s="14">
        <f>(40/B41*100)</f>
        <v>0.70028011204481799</v>
      </c>
      <c r="D41" s="15">
        <v>5672</v>
      </c>
      <c r="E41" s="14">
        <v>85.924752240000004</v>
      </c>
      <c r="F41" s="16">
        <v>0.72051730000000003</v>
      </c>
      <c r="G41" s="14">
        <v>13.09578029</v>
      </c>
      <c r="H41" s="16">
        <v>0.68635435</v>
      </c>
      <c r="I41" s="14">
        <v>0</v>
      </c>
      <c r="J41" s="16">
        <v>0</v>
      </c>
      <c r="K41" s="14" t="s">
        <v>582</v>
      </c>
      <c r="L41" s="16" t="s">
        <v>582</v>
      </c>
      <c r="M41" s="14">
        <v>0</v>
      </c>
      <c r="N41" s="16">
        <v>0</v>
      </c>
      <c r="O41" s="14">
        <v>0</v>
      </c>
      <c r="P41" s="16">
        <v>0</v>
      </c>
      <c r="Q41" s="14">
        <v>0.97946747000000001</v>
      </c>
      <c r="R41" s="16">
        <v>0.14632935</v>
      </c>
    </row>
    <row r="42" spans="1:18" x14ac:dyDescent="0.25">
      <c r="A42" s="11" t="s">
        <v>512</v>
      </c>
      <c r="B42" s="13">
        <f>IF(COUNT(B7:B41) &gt; 0, AVERAGE(B7:B41), "\u2014")</f>
        <v>7103.4285714285716</v>
      </c>
      <c r="C42" s="14">
        <f>IF(COUNT(C7:C41) &gt; 0, AVERAGE(C7:C41), "—")</f>
        <v>1.2559693444782791</v>
      </c>
      <c r="D42" s="15">
        <f>IF(COUNT(D7:D41) &gt; 0, AVERAGE(D7:D41), "—")</f>
        <v>7004.4285714285716</v>
      </c>
      <c r="E42" s="14">
        <f>IF(COUNT(E7:E41) &gt; 0, AVERAGE(E7:E41), "—")</f>
        <v>83.388078804571421</v>
      </c>
      <c r="F42" s="16">
        <f>IF(COUNT(F7:F41) &gt; 0, SQRT(SUMSQ(F7:F41)/(COUNT(F7:F41)*COUNT(F7:F41)) ), "—")</f>
        <v>0.10010170816056031</v>
      </c>
      <c r="G42" s="14">
        <f>IF(COUNT(G7:G41) &gt; 0, AVERAGE(G7:G41), "—")</f>
        <v>12.939951355142854</v>
      </c>
      <c r="H42" s="16">
        <f>IF(COUNT(H7:H41) &gt; 0, SQRT(SUMSQ(H7:H41)/(COUNT(H7:H41)*COUNT(H7:H41)) ), "—")</f>
        <v>9.6136305854808313E-2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2.8571428571428572</v>
      </c>
      <c r="N42" s="16">
        <f>IF(COUNT(N7:N41) &gt; 0, SQRT(SUMSQ(N7:N41)/(COUNT(N7:N41)*COUNT(N7:N41)) ), "—")</f>
        <v>0</v>
      </c>
      <c r="O42" s="14">
        <f>IF(COUNT(O7:O41) &gt; 0, AVERAGE(O7:O41), "—")</f>
        <v>0</v>
      </c>
      <c r="P42" s="16">
        <f>IF(COUNT(P7:P41) &gt; 0, SQRT(SUMSQ(P7:P41)/(COUNT(P7:P41)*COUNT(P7:P41)) ), "—")</f>
        <v>0</v>
      </c>
      <c r="Q42" s="14">
        <f>IF(COUNT(Q7:Q41) &gt; 0, AVERAGE(Q7:Q41), "—")</f>
        <v>0.81482698399999998</v>
      </c>
      <c r="R42" s="16">
        <f>IF(COUNT(R7:R41) &gt; 0, SQRT(SUMSQ(R7:R41)/(COUNT(R7:R41)*COUNT(R7:R41)) ), "—")</f>
        <v>2.5413453950079497E-2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48.478911490000002</v>
      </c>
      <c r="F45" s="16">
        <v>1.0812034399999999</v>
      </c>
      <c r="G45" s="14">
        <v>43.000162469999999</v>
      </c>
      <c r="H45" s="16">
        <v>1.05431952</v>
      </c>
      <c r="I45" s="14">
        <v>0</v>
      </c>
      <c r="J45" s="16">
        <v>0</v>
      </c>
      <c r="K45" s="14" t="s">
        <v>582</v>
      </c>
      <c r="L45" s="16" t="s">
        <v>582</v>
      </c>
      <c r="M45" s="14">
        <v>1.6995380000000001E-2</v>
      </c>
      <c r="N45" s="16">
        <v>1.8047110000000002E-2</v>
      </c>
      <c r="O45" s="14">
        <v>0.11114511000000001</v>
      </c>
      <c r="P45" s="16">
        <v>4.7572589999999998E-2</v>
      </c>
      <c r="Q45" s="14">
        <v>8.3927855499999993</v>
      </c>
      <c r="R45" s="16">
        <v>0.49854556</v>
      </c>
    </row>
    <row r="46" spans="1:18" x14ac:dyDescent="0.25">
      <c r="A46" s="11" t="s">
        <v>516</v>
      </c>
      <c r="B46" s="13">
        <v>23141</v>
      </c>
      <c r="C46" s="14">
        <f>(1129/B46*100)</f>
        <v>4.8787865692925969</v>
      </c>
      <c r="D46" s="15">
        <v>22012</v>
      </c>
      <c r="E46" s="14">
        <v>71.838541059999997</v>
      </c>
      <c r="F46" s="16">
        <v>0.49338868000000002</v>
      </c>
      <c r="G46" s="14">
        <v>23.91898771</v>
      </c>
      <c r="H46" s="16">
        <v>0.50494296999999999</v>
      </c>
      <c r="I46" s="14">
        <v>0</v>
      </c>
      <c r="J46" s="16">
        <v>0</v>
      </c>
      <c r="K46" s="14" t="s">
        <v>582</v>
      </c>
      <c r="L46" s="16" t="s">
        <v>582</v>
      </c>
      <c r="M46" s="14">
        <v>0</v>
      </c>
      <c r="N46" s="16">
        <v>0</v>
      </c>
      <c r="O46" s="14">
        <v>0</v>
      </c>
      <c r="P46" s="16">
        <v>0</v>
      </c>
      <c r="Q46" s="14">
        <v>4.2424712299999996</v>
      </c>
      <c r="R46" s="16">
        <v>0.23776746000000001</v>
      </c>
    </row>
    <row r="47" spans="1:18" x14ac:dyDescent="0.25">
      <c r="A47" s="11" t="s">
        <v>517</v>
      </c>
      <c r="B47" s="13">
        <v>5928</v>
      </c>
      <c r="C47" s="14">
        <f>(70/B47*100)</f>
        <v>1.1808367071524968</v>
      </c>
      <c r="D47" s="15">
        <v>5858</v>
      </c>
      <c r="E47" s="14">
        <v>85.890927219999995</v>
      </c>
      <c r="F47" s="16">
        <v>0.56007689999999999</v>
      </c>
      <c r="G47" s="14">
        <v>11.259575910000001</v>
      </c>
      <c r="H47" s="16">
        <v>0.44913451999999998</v>
      </c>
      <c r="I47" s="14">
        <v>0</v>
      </c>
      <c r="J47" s="16">
        <v>0</v>
      </c>
      <c r="K47" s="14" t="s">
        <v>582</v>
      </c>
      <c r="L47" s="16" t="s">
        <v>582</v>
      </c>
      <c r="M47" s="14">
        <v>0</v>
      </c>
      <c r="N47" s="16">
        <v>0</v>
      </c>
      <c r="O47" s="14">
        <v>0</v>
      </c>
      <c r="P47" s="16">
        <v>0</v>
      </c>
      <c r="Q47" s="14">
        <v>2.8494968699999998</v>
      </c>
      <c r="R47" s="16">
        <v>0.40591966000000002</v>
      </c>
    </row>
    <row r="48" spans="1:18" x14ac:dyDescent="0.25">
      <c r="A48" s="11" t="s">
        <v>518</v>
      </c>
      <c r="B48" s="13">
        <v>9841</v>
      </c>
      <c r="C48" s="14">
        <f>(7/B48*100)</f>
        <v>7.1130982623717101E-2</v>
      </c>
      <c r="D48" s="15">
        <v>9834</v>
      </c>
      <c r="E48" s="14">
        <v>88.435299139999998</v>
      </c>
      <c r="F48" s="16">
        <v>0.74177822999999998</v>
      </c>
      <c r="G48" s="14">
        <v>10.60248215</v>
      </c>
      <c r="H48" s="16">
        <v>0.59962548000000004</v>
      </c>
      <c r="I48" s="14">
        <v>0</v>
      </c>
      <c r="J48" s="16">
        <v>0</v>
      </c>
      <c r="K48" s="14" t="s">
        <v>582</v>
      </c>
      <c r="L48" s="16" t="s">
        <v>582</v>
      </c>
      <c r="M48" s="14">
        <v>0</v>
      </c>
      <c r="N48" s="16">
        <v>0</v>
      </c>
      <c r="O48" s="14">
        <v>0</v>
      </c>
      <c r="P48" s="16">
        <v>0</v>
      </c>
      <c r="Q48" s="14">
        <v>0.96221871000000003</v>
      </c>
      <c r="R48" s="16">
        <v>0.50483493000000002</v>
      </c>
    </row>
    <row r="49" spans="1:18" x14ac:dyDescent="0.25">
      <c r="A49" s="11" t="s">
        <v>519</v>
      </c>
      <c r="B49" s="13">
        <v>6349</v>
      </c>
      <c r="C49" s="14">
        <f>(56/B49*100)</f>
        <v>0.88202866593164275</v>
      </c>
      <c r="D49" s="15">
        <v>6293</v>
      </c>
      <c r="E49" s="14">
        <v>52.05854952</v>
      </c>
      <c r="F49" s="16">
        <v>0.90469849000000002</v>
      </c>
      <c r="G49" s="14">
        <v>46.295611450000003</v>
      </c>
      <c r="H49" s="16">
        <v>0.94282122999999995</v>
      </c>
      <c r="I49" s="14">
        <v>0</v>
      </c>
      <c r="J49" s="16">
        <v>0</v>
      </c>
      <c r="K49" s="14" t="s">
        <v>582</v>
      </c>
      <c r="L49" s="16" t="s">
        <v>582</v>
      </c>
      <c r="M49" s="14">
        <v>0</v>
      </c>
      <c r="N49" s="16">
        <v>0</v>
      </c>
      <c r="O49" s="14">
        <v>0</v>
      </c>
      <c r="P49" s="16">
        <v>0</v>
      </c>
      <c r="Q49" s="14">
        <v>1.6458390300000001</v>
      </c>
      <c r="R49" s="16">
        <v>0.26031170999999997</v>
      </c>
    </row>
    <row r="50" spans="1:18" x14ac:dyDescent="0.25">
      <c r="A50" s="11" t="s">
        <v>520</v>
      </c>
      <c r="B50" s="13">
        <v>11795</v>
      </c>
      <c r="C50" s="14">
        <f>(218/B50*100)</f>
        <v>1.8482407799915217</v>
      </c>
      <c r="D50" s="15">
        <v>11577</v>
      </c>
      <c r="E50" s="14">
        <v>65.060849809999993</v>
      </c>
      <c r="F50" s="16">
        <v>0.80105488999999996</v>
      </c>
      <c r="G50" s="14">
        <v>33.61216589</v>
      </c>
      <c r="H50" s="16">
        <v>0.7926453</v>
      </c>
      <c r="I50" s="14">
        <v>0</v>
      </c>
      <c r="J50" s="16">
        <v>0</v>
      </c>
      <c r="K50" s="14" t="s">
        <v>582</v>
      </c>
      <c r="L50" s="16" t="s">
        <v>582</v>
      </c>
      <c r="M50" s="14">
        <v>0</v>
      </c>
      <c r="N50" s="16">
        <v>0</v>
      </c>
      <c r="O50" s="14">
        <v>0</v>
      </c>
      <c r="P50" s="16">
        <v>0</v>
      </c>
      <c r="Q50" s="14">
        <v>1.3269842999999999</v>
      </c>
      <c r="R50" s="16">
        <v>0.18527462</v>
      </c>
    </row>
    <row r="51" spans="1:18" x14ac:dyDescent="0.25">
      <c r="A51" s="11" t="s">
        <v>521</v>
      </c>
      <c r="B51" s="13">
        <v>6866</v>
      </c>
      <c r="C51" s="14">
        <f>(116/B51*100)</f>
        <v>1.6894844159627147</v>
      </c>
      <c r="D51" s="15">
        <v>6750</v>
      </c>
      <c r="E51" s="14">
        <v>68.102015460000004</v>
      </c>
      <c r="F51" s="16">
        <v>0.77969350000000004</v>
      </c>
      <c r="G51" s="14">
        <v>30.38268163</v>
      </c>
      <c r="H51" s="16">
        <v>0.76016410000000001</v>
      </c>
      <c r="I51" s="14">
        <v>0</v>
      </c>
      <c r="J51" s="16">
        <v>0</v>
      </c>
      <c r="K51" s="14" t="s">
        <v>582</v>
      </c>
      <c r="L51" s="16" t="s">
        <v>582</v>
      </c>
      <c r="M51" s="14">
        <v>0</v>
      </c>
      <c r="N51" s="16">
        <v>0</v>
      </c>
      <c r="O51" s="14">
        <v>0</v>
      </c>
      <c r="P51" s="16">
        <v>0</v>
      </c>
      <c r="Q51" s="14">
        <v>1.5153029099999999</v>
      </c>
      <c r="R51" s="16">
        <v>0.20179157</v>
      </c>
    </row>
    <row r="52" spans="1:18" x14ac:dyDescent="0.25">
      <c r="A52" s="11" t="s">
        <v>522</v>
      </c>
      <c r="B52" s="13">
        <v>5809</v>
      </c>
      <c r="C52" s="14">
        <f>(71/B52*100)</f>
        <v>1.2222413496298847</v>
      </c>
      <c r="D52" s="15">
        <v>5738</v>
      </c>
      <c r="E52" s="14">
        <v>81.932282749999999</v>
      </c>
      <c r="F52" s="16">
        <v>0.57511900000000005</v>
      </c>
      <c r="G52" s="14">
        <v>16.890551089999999</v>
      </c>
      <c r="H52" s="16">
        <v>0.55478768999999994</v>
      </c>
      <c r="I52" s="14">
        <v>0</v>
      </c>
      <c r="J52" s="16">
        <v>0</v>
      </c>
      <c r="K52" s="14" t="s">
        <v>582</v>
      </c>
      <c r="L52" s="16" t="s">
        <v>582</v>
      </c>
      <c r="M52" s="14">
        <v>0</v>
      </c>
      <c r="N52" s="16">
        <v>0</v>
      </c>
      <c r="O52" s="14">
        <v>0</v>
      </c>
      <c r="P52" s="16">
        <v>0</v>
      </c>
      <c r="Q52" s="14">
        <v>1.1771661600000001</v>
      </c>
      <c r="R52" s="16">
        <v>0.14704326000000001</v>
      </c>
    </row>
    <row r="53" spans="1:18" x14ac:dyDescent="0.25">
      <c r="A53" s="11" t="s">
        <v>523</v>
      </c>
      <c r="B53" s="13">
        <v>5571</v>
      </c>
      <c r="C53" s="14">
        <f>(84/B53*100)</f>
        <v>1.5078082929456111</v>
      </c>
      <c r="D53" s="15">
        <v>5487</v>
      </c>
      <c r="E53" s="14">
        <v>84.721805610000004</v>
      </c>
      <c r="F53" s="16">
        <v>0.53597302999999996</v>
      </c>
      <c r="G53" s="14">
        <v>14.074509340000001</v>
      </c>
      <c r="H53" s="16">
        <v>0.50857158000000002</v>
      </c>
      <c r="I53" s="14">
        <v>0</v>
      </c>
      <c r="J53" s="16">
        <v>0</v>
      </c>
      <c r="K53" s="14" t="s">
        <v>582</v>
      </c>
      <c r="L53" s="16" t="s">
        <v>582</v>
      </c>
      <c r="M53" s="14">
        <v>0</v>
      </c>
      <c r="N53" s="16">
        <v>0</v>
      </c>
      <c r="O53" s="14">
        <v>0</v>
      </c>
      <c r="P53" s="16">
        <v>0</v>
      </c>
      <c r="Q53" s="14">
        <v>1.20368505</v>
      </c>
      <c r="R53" s="16">
        <v>0.16084297</v>
      </c>
    </row>
    <row r="54" spans="1:18" x14ac:dyDescent="0.25">
      <c r="A54" s="11" t="s">
        <v>524</v>
      </c>
      <c r="B54" s="13">
        <v>4740</v>
      </c>
      <c r="C54" s="14">
        <f>(38/B54*100)</f>
        <v>0.80168776371308015</v>
      </c>
      <c r="D54" s="15">
        <v>4702</v>
      </c>
      <c r="E54" s="14">
        <v>72.301455500000003</v>
      </c>
      <c r="F54" s="16">
        <v>0.75989238999999997</v>
      </c>
      <c r="G54" s="14">
        <v>22.454917630000001</v>
      </c>
      <c r="H54" s="16">
        <v>0.69889175000000003</v>
      </c>
      <c r="I54" s="14">
        <v>0</v>
      </c>
      <c r="J54" s="16">
        <v>0</v>
      </c>
      <c r="K54" s="14" t="s">
        <v>582</v>
      </c>
      <c r="L54" s="16" t="s">
        <v>582</v>
      </c>
      <c r="M54" s="14">
        <v>0</v>
      </c>
      <c r="N54" s="16">
        <v>0</v>
      </c>
      <c r="O54" s="14">
        <v>0</v>
      </c>
      <c r="P54" s="16">
        <v>0</v>
      </c>
      <c r="Q54" s="14">
        <v>5.2436268699999999</v>
      </c>
      <c r="R54" s="16">
        <v>0.40222587999999998</v>
      </c>
    </row>
    <row r="55" spans="1:18" x14ac:dyDescent="0.25">
      <c r="A55" s="11" t="s">
        <v>525</v>
      </c>
      <c r="B55" s="13">
        <v>5316</v>
      </c>
      <c r="C55" s="14">
        <f>(22/B55*100)</f>
        <v>0.41384499623777277</v>
      </c>
      <c r="D55" s="15">
        <v>5294</v>
      </c>
      <c r="E55" s="14">
        <v>84.060637670000006</v>
      </c>
      <c r="F55" s="16">
        <v>0.57834724000000004</v>
      </c>
      <c r="G55" s="14">
        <v>13.597227090000001</v>
      </c>
      <c r="H55" s="16">
        <v>0.52527148000000001</v>
      </c>
      <c r="I55" s="14">
        <v>0</v>
      </c>
      <c r="J55" s="16">
        <v>0</v>
      </c>
      <c r="K55" s="14" t="s">
        <v>582</v>
      </c>
      <c r="L55" s="16" t="s">
        <v>582</v>
      </c>
      <c r="M55" s="14">
        <v>1.5872219999999999E-2</v>
      </c>
      <c r="N55" s="16">
        <v>1.5802099999999999E-2</v>
      </c>
      <c r="O55" s="14">
        <v>0.10149031999999999</v>
      </c>
      <c r="P55" s="16">
        <v>4.5645669999999999E-2</v>
      </c>
      <c r="Q55" s="14">
        <v>2.2247727099999999</v>
      </c>
      <c r="R55" s="16">
        <v>0.24276400000000001</v>
      </c>
    </row>
    <row r="56" spans="1:18" x14ac:dyDescent="0.25">
      <c r="A56" s="11" t="s">
        <v>526</v>
      </c>
      <c r="B56" s="13">
        <v>5359</v>
      </c>
      <c r="C56" s="14">
        <f>(76/B56*100)</f>
        <v>1.4181750326553462</v>
      </c>
      <c r="D56" s="15">
        <v>5283</v>
      </c>
      <c r="E56" s="14">
        <v>69.51396957</v>
      </c>
      <c r="F56" s="16">
        <v>0.82230813999999997</v>
      </c>
      <c r="G56" s="14">
        <v>29.963670059999998</v>
      </c>
      <c r="H56" s="16">
        <v>0.82403203999999997</v>
      </c>
      <c r="I56" s="14">
        <v>0</v>
      </c>
      <c r="J56" s="16">
        <v>0</v>
      </c>
      <c r="K56" s="14" t="s">
        <v>582</v>
      </c>
      <c r="L56" s="16" t="s">
        <v>582</v>
      </c>
      <c r="M56" s="14">
        <v>0</v>
      </c>
      <c r="N56" s="16">
        <v>0</v>
      </c>
      <c r="O56" s="14">
        <v>0</v>
      </c>
      <c r="P56" s="16">
        <v>0</v>
      </c>
      <c r="Q56" s="14">
        <v>0.52236037000000002</v>
      </c>
      <c r="R56" s="16">
        <v>0.12275616</v>
      </c>
    </row>
    <row r="57" spans="1:18" x14ac:dyDescent="0.25">
      <c r="A57" s="11" t="s">
        <v>527</v>
      </c>
      <c r="B57" s="13">
        <v>6513</v>
      </c>
      <c r="C57" s="14">
        <f>(0/B57*100)</f>
        <v>0</v>
      </c>
      <c r="D57" s="15">
        <v>6513</v>
      </c>
      <c r="E57" s="14">
        <v>75.525930099999997</v>
      </c>
      <c r="F57" s="16">
        <v>1.09750747</v>
      </c>
      <c r="G57" s="14">
        <v>23.43296982</v>
      </c>
      <c r="H57" s="16">
        <v>1.05826705</v>
      </c>
      <c r="I57" s="14">
        <v>0</v>
      </c>
      <c r="J57" s="16">
        <v>0</v>
      </c>
      <c r="K57" s="14" t="s">
        <v>582</v>
      </c>
      <c r="L57" s="16" t="s">
        <v>582</v>
      </c>
      <c r="M57" s="14">
        <v>0</v>
      </c>
      <c r="N57" s="16">
        <v>0</v>
      </c>
      <c r="O57" s="14">
        <v>1.851295E-2</v>
      </c>
      <c r="P57" s="16">
        <v>1.860384E-2</v>
      </c>
      <c r="Q57" s="14">
        <v>1.02258713</v>
      </c>
      <c r="R57" s="16">
        <v>0.16465462</v>
      </c>
    </row>
    <row r="58" spans="1:18" x14ac:dyDescent="0.25">
      <c r="A58" s="11" t="s">
        <v>528</v>
      </c>
      <c r="B58" s="13">
        <v>7267</v>
      </c>
      <c r="C58" s="14">
        <f>(10/B58*100)</f>
        <v>0.13760836658868861</v>
      </c>
      <c r="D58" s="15">
        <v>7257</v>
      </c>
      <c r="E58" s="14">
        <v>66.684503300000003</v>
      </c>
      <c r="F58" s="16">
        <v>0.94997092000000005</v>
      </c>
      <c r="G58" s="14">
        <v>30.18611241</v>
      </c>
      <c r="H58" s="16">
        <v>0.91566119000000001</v>
      </c>
      <c r="I58" s="14">
        <v>0</v>
      </c>
      <c r="J58" s="16">
        <v>0</v>
      </c>
      <c r="K58" s="14" t="s">
        <v>582</v>
      </c>
      <c r="L58" s="16" t="s">
        <v>582</v>
      </c>
      <c r="M58" s="14">
        <v>0</v>
      </c>
      <c r="N58" s="16">
        <v>0</v>
      </c>
      <c r="O58" s="14">
        <v>0.52246780999999998</v>
      </c>
      <c r="P58" s="16">
        <v>9.5725489999999996E-2</v>
      </c>
      <c r="Q58" s="14">
        <v>2.6069164800000002</v>
      </c>
      <c r="R58" s="16">
        <v>0.25731543000000001</v>
      </c>
    </row>
    <row r="59" spans="1:18" x14ac:dyDescent="0.25">
      <c r="A59" s="11" t="s">
        <v>529</v>
      </c>
      <c r="B59" s="13">
        <v>4826</v>
      </c>
      <c r="C59" s="14">
        <f>(26/B59*100)</f>
        <v>0.53874844591794446</v>
      </c>
      <c r="D59" s="15">
        <v>4800</v>
      </c>
      <c r="E59" s="14">
        <v>88.820127869999993</v>
      </c>
      <c r="F59" s="16">
        <v>0.56274632000000002</v>
      </c>
      <c r="G59" s="14">
        <v>8.4442394800000002</v>
      </c>
      <c r="H59" s="16">
        <v>0.52716812000000002</v>
      </c>
      <c r="I59" s="14">
        <v>0</v>
      </c>
      <c r="J59" s="16">
        <v>0</v>
      </c>
      <c r="K59" s="14" t="s">
        <v>582</v>
      </c>
      <c r="L59" s="16" t="s">
        <v>582</v>
      </c>
      <c r="M59" s="14">
        <v>0</v>
      </c>
      <c r="N59" s="16">
        <v>0</v>
      </c>
      <c r="O59" s="14">
        <v>0.26439580000000001</v>
      </c>
      <c r="P59" s="16">
        <v>7.8028210000000001E-2</v>
      </c>
      <c r="Q59" s="14">
        <v>2.47123684</v>
      </c>
      <c r="R59" s="16">
        <v>0.25739250000000002</v>
      </c>
    </row>
    <row r="60" spans="1:18" x14ac:dyDescent="0.25">
      <c r="A60" s="11" t="s">
        <v>530</v>
      </c>
      <c r="B60" s="13">
        <v>4546</v>
      </c>
      <c r="C60" s="14">
        <f>(15/B60*100)</f>
        <v>0.32996040475142985</v>
      </c>
      <c r="D60" s="15">
        <v>4531</v>
      </c>
      <c r="E60" s="14">
        <v>56.307800180000001</v>
      </c>
      <c r="F60" s="16">
        <v>1.2431210399999999</v>
      </c>
      <c r="G60" s="14">
        <v>41.591587650000001</v>
      </c>
      <c r="H60" s="16">
        <v>1.30451293</v>
      </c>
      <c r="I60" s="14">
        <v>0</v>
      </c>
      <c r="J60" s="16">
        <v>0</v>
      </c>
      <c r="K60" s="14" t="s">
        <v>582</v>
      </c>
      <c r="L60" s="16" t="s">
        <v>582</v>
      </c>
      <c r="M60" s="14">
        <v>0</v>
      </c>
      <c r="N60" s="16">
        <v>0</v>
      </c>
      <c r="O60" s="14">
        <v>8.4438659999999999E-2</v>
      </c>
      <c r="P60" s="16">
        <v>3.3218549999999999E-2</v>
      </c>
      <c r="Q60" s="14">
        <v>2.0161735099999998</v>
      </c>
      <c r="R60" s="16">
        <v>0.33231381999999998</v>
      </c>
    </row>
    <row r="61" spans="1:18" x14ac:dyDescent="0.25">
      <c r="A61" s="11" t="s">
        <v>531</v>
      </c>
      <c r="B61" s="13">
        <v>6525</v>
      </c>
      <c r="C61" s="14">
        <f>(135/B61*100)</f>
        <v>2.0689655172413794</v>
      </c>
      <c r="D61" s="15">
        <v>6390</v>
      </c>
      <c r="E61" s="14">
        <v>88.281384500000001</v>
      </c>
      <c r="F61" s="16">
        <v>0.52997782000000004</v>
      </c>
      <c r="G61" s="14">
        <v>10.64114182</v>
      </c>
      <c r="H61" s="16">
        <v>0.49264448999999999</v>
      </c>
      <c r="I61" s="14">
        <v>0</v>
      </c>
      <c r="J61" s="16">
        <v>0</v>
      </c>
      <c r="K61" s="14" t="s">
        <v>582</v>
      </c>
      <c r="L61" s="16" t="s">
        <v>582</v>
      </c>
      <c r="M61" s="14">
        <v>0</v>
      </c>
      <c r="N61" s="16">
        <v>0</v>
      </c>
      <c r="O61" s="14">
        <v>0</v>
      </c>
      <c r="P61" s="16">
        <v>0</v>
      </c>
      <c r="Q61" s="14">
        <v>1.07747368</v>
      </c>
      <c r="R61" s="16">
        <v>0.18615533000000001</v>
      </c>
    </row>
    <row r="62" spans="1:18" x14ac:dyDescent="0.25">
      <c r="A62" s="11" t="s">
        <v>532</v>
      </c>
      <c r="B62" s="13">
        <v>4476</v>
      </c>
      <c r="C62" s="14">
        <f>(3/B62*100)</f>
        <v>6.7024128686327081E-2</v>
      </c>
      <c r="D62" s="15">
        <v>4473</v>
      </c>
      <c r="E62" s="14">
        <v>69.939735929999998</v>
      </c>
      <c r="F62" s="16">
        <v>0.70251386999999998</v>
      </c>
      <c r="G62" s="14">
        <v>29.859788729999998</v>
      </c>
      <c r="H62" s="16">
        <v>0.69957641999999998</v>
      </c>
      <c r="I62" s="14">
        <v>0</v>
      </c>
      <c r="J62" s="16">
        <v>0</v>
      </c>
      <c r="K62" s="14" t="s">
        <v>582</v>
      </c>
      <c r="L62" s="16" t="s">
        <v>582</v>
      </c>
      <c r="M62" s="14">
        <v>0</v>
      </c>
      <c r="N62" s="16">
        <v>0</v>
      </c>
      <c r="O62" s="14">
        <v>0</v>
      </c>
      <c r="P62" s="16">
        <v>0</v>
      </c>
      <c r="Q62" s="14">
        <v>0.20047535</v>
      </c>
      <c r="R62" s="16">
        <v>6.6780309999999996E-2</v>
      </c>
    </row>
    <row r="63" spans="1:18" x14ac:dyDescent="0.25">
      <c r="A63" s="11" t="s">
        <v>533</v>
      </c>
      <c r="B63" s="13">
        <v>5324</v>
      </c>
      <c r="C63" s="14">
        <f>(13/B63*100)</f>
        <v>0.24417731029301279</v>
      </c>
      <c r="D63" s="15">
        <v>5311</v>
      </c>
      <c r="E63" s="14">
        <v>87.213017500000007</v>
      </c>
      <c r="F63" s="16">
        <v>0.46799832000000002</v>
      </c>
      <c r="G63" s="14">
        <v>9.3347372899999996</v>
      </c>
      <c r="H63" s="16">
        <v>0.38294456999999998</v>
      </c>
      <c r="I63" s="14">
        <v>0</v>
      </c>
      <c r="J63" s="16">
        <v>0</v>
      </c>
      <c r="K63" s="14" t="s">
        <v>582</v>
      </c>
      <c r="L63" s="16" t="s">
        <v>582</v>
      </c>
      <c r="M63" s="14">
        <v>0</v>
      </c>
      <c r="N63" s="16">
        <v>0</v>
      </c>
      <c r="O63" s="14">
        <v>7.859083E-2</v>
      </c>
      <c r="P63" s="16">
        <v>4.0443630000000001E-2</v>
      </c>
      <c r="Q63" s="14">
        <v>3.3736543700000001</v>
      </c>
      <c r="R63" s="16">
        <v>0.23971624999999999</v>
      </c>
    </row>
    <row r="64" spans="1:18" x14ac:dyDescent="0.25">
      <c r="A64" s="11" t="s">
        <v>534</v>
      </c>
      <c r="B64" s="13">
        <v>3634</v>
      </c>
      <c r="C64" s="14">
        <f>(3/B64*100)</f>
        <v>8.2553659878921298E-2</v>
      </c>
      <c r="D64" s="15">
        <v>3631</v>
      </c>
      <c r="E64" s="14">
        <v>81.886372469999998</v>
      </c>
      <c r="F64" s="16">
        <v>0.69455948999999995</v>
      </c>
      <c r="G64" s="14">
        <v>17.032314110000002</v>
      </c>
      <c r="H64" s="16">
        <v>0.68673150000000005</v>
      </c>
      <c r="I64" s="14">
        <v>0</v>
      </c>
      <c r="J64" s="16">
        <v>0</v>
      </c>
      <c r="K64" s="14" t="s">
        <v>582</v>
      </c>
      <c r="L64" s="16" t="s">
        <v>582</v>
      </c>
      <c r="M64" s="14">
        <v>0</v>
      </c>
      <c r="N64" s="16">
        <v>0</v>
      </c>
      <c r="O64" s="14">
        <v>2.665238E-2</v>
      </c>
      <c r="P64" s="16">
        <v>2.6577050000000001E-2</v>
      </c>
      <c r="Q64" s="14">
        <v>1.0546610300000001</v>
      </c>
      <c r="R64" s="16">
        <v>0.19584202000000001</v>
      </c>
    </row>
    <row r="65" spans="1:18" x14ac:dyDescent="0.25">
      <c r="A65" s="11" t="s">
        <v>535</v>
      </c>
      <c r="B65" s="13">
        <v>5325</v>
      </c>
      <c r="C65" s="14">
        <f>(14/B65*100)</f>
        <v>0.26291079812206569</v>
      </c>
      <c r="D65" s="15">
        <v>5311</v>
      </c>
      <c r="E65" s="14">
        <v>77.292954960000003</v>
      </c>
      <c r="F65" s="16">
        <v>0.88408569999999997</v>
      </c>
      <c r="G65" s="14">
        <v>20.53664788</v>
      </c>
      <c r="H65" s="16">
        <v>0.84184276000000002</v>
      </c>
      <c r="I65" s="14">
        <v>0</v>
      </c>
      <c r="J65" s="16">
        <v>0</v>
      </c>
      <c r="K65" s="14" t="s">
        <v>582</v>
      </c>
      <c r="L65" s="16" t="s">
        <v>582</v>
      </c>
      <c r="M65" s="14">
        <v>6.9588789999999998E-2</v>
      </c>
      <c r="N65" s="16">
        <v>3.4943969999999998E-2</v>
      </c>
      <c r="O65" s="14">
        <v>1.631983E-2</v>
      </c>
      <c r="P65" s="16">
        <v>1.5882540000000001E-2</v>
      </c>
      <c r="Q65" s="14">
        <v>2.0844885299999998</v>
      </c>
      <c r="R65" s="16">
        <v>0.22776094999999999</v>
      </c>
    </row>
    <row r="66" spans="1:18" x14ac:dyDescent="0.25">
      <c r="A66" s="11" t="s">
        <v>536</v>
      </c>
      <c r="B66" s="13">
        <v>5665</v>
      </c>
      <c r="C66" s="14">
        <f>(74/B66*100)</f>
        <v>1.3062665489849956</v>
      </c>
      <c r="D66" s="15">
        <v>5591</v>
      </c>
      <c r="E66" s="14">
        <v>89.912274139999994</v>
      </c>
      <c r="F66" s="16">
        <v>0.49593573000000002</v>
      </c>
      <c r="G66" s="14">
        <v>8.3394541600000007</v>
      </c>
      <c r="H66" s="16">
        <v>0.46645558999999998</v>
      </c>
      <c r="I66" s="14">
        <v>0</v>
      </c>
      <c r="J66" s="16">
        <v>0</v>
      </c>
      <c r="K66" s="14" t="s">
        <v>582</v>
      </c>
      <c r="L66" s="16" t="s">
        <v>582</v>
      </c>
      <c r="M66" s="14">
        <v>0</v>
      </c>
      <c r="N66" s="16">
        <v>0</v>
      </c>
      <c r="O66" s="14">
        <v>0</v>
      </c>
      <c r="P66" s="16">
        <v>0</v>
      </c>
      <c r="Q66" s="14">
        <v>1.7482717000000001</v>
      </c>
      <c r="R66" s="16">
        <v>0.18036882000000001</v>
      </c>
    </row>
    <row r="67" spans="1:18" x14ac:dyDescent="0.25">
      <c r="A67" s="11" t="s">
        <v>537</v>
      </c>
      <c r="B67" s="13">
        <v>6971</v>
      </c>
      <c r="C67" s="14">
        <f>(21/B67*100)</f>
        <v>0.30124802754267677</v>
      </c>
      <c r="D67" s="15">
        <v>6950</v>
      </c>
      <c r="E67" s="14">
        <v>63.583847050000003</v>
      </c>
      <c r="F67" s="16">
        <v>0.90213215999999996</v>
      </c>
      <c r="G67" s="14">
        <v>35.230805009999997</v>
      </c>
      <c r="H67" s="16">
        <v>0.88628887000000001</v>
      </c>
      <c r="I67" s="14">
        <v>0</v>
      </c>
      <c r="J67" s="16">
        <v>0</v>
      </c>
      <c r="K67" s="14" t="s">
        <v>582</v>
      </c>
      <c r="L67" s="16" t="s">
        <v>582</v>
      </c>
      <c r="M67" s="14">
        <v>0</v>
      </c>
      <c r="N67" s="16">
        <v>0</v>
      </c>
      <c r="O67" s="14">
        <v>0</v>
      </c>
      <c r="P67" s="16">
        <v>0</v>
      </c>
      <c r="Q67" s="14">
        <v>1.18534793</v>
      </c>
      <c r="R67" s="16">
        <v>0.16683845</v>
      </c>
    </row>
    <row r="68" spans="1:18" x14ac:dyDescent="0.25">
      <c r="A68" s="11" t="s">
        <v>538</v>
      </c>
      <c r="B68" s="13">
        <v>12083</v>
      </c>
      <c r="C68" s="14">
        <f>(27/B68*100)</f>
        <v>0.22345444012248614</v>
      </c>
      <c r="D68" s="15">
        <v>12056</v>
      </c>
      <c r="E68" s="14">
        <v>79.318532709999999</v>
      </c>
      <c r="F68" s="16">
        <v>0.34698809000000003</v>
      </c>
      <c r="G68" s="14">
        <v>17.668804049999999</v>
      </c>
      <c r="H68" s="16">
        <v>0.34712182000000003</v>
      </c>
      <c r="I68" s="14">
        <v>0</v>
      </c>
      <c r="J68" s="16">
        <v>0</v>
      </c>
      <c r="K68" s="14" t="s">
        <v>582</v>
      </c>
      <c r="L68" s="16" t="s">
        <v>582</v>
      </c>
      <c r="M68" s="14">
        <v>0</v>
      </c>
      <c r="N68" s="16">
        <v>0</v>
      </c>
      <c r="O68" s="14">
        <v>0</v>
      </c>
      <c r="P68" s="16">
        <v>0</v>
      </c>
      <c r="Q68" s="14">
        <v>3.0126632400000002</v>
      </c>
      <c r="R68" s="16">
        <v>0.15420196</v>
      </c>
    </row>
    <row r="69" spans="1:18" x14ac:dyDescent="0.25">
      <c r="A69" s="11" t="s">
        <v>539</v>
      </c>
      <c r="B69" s="13">
        <v>4876</v>
      </c>
      <c r="C69" s="14">
        <f>(0/B69*100)</f>
        <v>0</v>
      </c>
      <c r="D69" s="15">
        <v>4876</v>
      </c>
      <c r="E69" s="14">
        <v>83.866770840000001</v>
      </c>
      <c r="F69" s="16">
        <v>0.56218416999999998</v>
      </c>
      <c r="G69" s="14">
        <v>15.724803769999999</v>
      </c>
      <c r="H69" s="16">
        <v>0.5936728</v>
      </c>
      <c r="I69" s="14">
        <v>0</v>
      </c>
      <c r="J69" s="16">
        <v>0</v>
      </c>
      <c r="K69" s="14" t="s">
        <v>582</v>
      </c>
      <c r="L69" s="16" t="s">
        <v>582</v>
      </c>
      <c r="M69" s="14">
        <v>1.941795E-2</v>
      </c>
      <c r="N69" s="16">
        <v>1.9372469999999999E-2</v>
      </c>
      <c r="O69" s="14">
        <v>0</v>
      </c>
      <c r="P69" s="16">
        <v>0</v>
      </c>
      <c r="Q69" s="14">
        <v>0.38900744999999998</v>
      </c>
      <c r="R69" s="16">
        <v>0.11882977</v>
      </c>
    </row>
    <row r="70" spans="1:18" x14ac:dyDescent="0.25">
      <c r="A70" s="11" t="s">
        <v>540</v>
      </c>
      <c r="B70" s="13">
        <v>6036</v>
      </c>
      <c r="C70" s="14">
        <f>(223/B70*100)</f>
        <v>3.6944996686547382</v>
      </c>
      <c r="D70" s="15">
        <v>5813</v>
      </c>
      <c r="E70" s="14">
        <v>79.641998569999998</v>
      </c>
      <c r="F70" s="16">
        <v>1.0281115300000001</v>
      </c>
      <c r="G70" s="14">
        <v>18.620914070000001</v>
      </c>
      <c r="H70" s="16">
        <v>1.0331215</v>
      </c>
      <c r="I70" s="14">
        <v>0</v>
      </c>
      <c r="J70" s="16">
        <v>0</v>
      </c>
      <c r="K70" s="14" t="s">
        <v>582</v>
      </c>
      <c r="L70" s="16" t="s">
        <v>582</v>
      </c>
      <c r="M70" s="14">
        <v>0</v>
      </c>
      <c r="N70" s="16">
        <v>0</v>
      </c>
      <c r="O70" s="14">
        <v>0</v>
      </c>
      <c r="P70" s="16">
        <v>0</v>
      </c>
      <c r="Q70" s="14">
        <v>1.7370873600000001</v>
      </c>
      <c r="R70" s="16">
        <v>0.24458574999999999</v>
      </c>
    </row>
    <row r="71" spans="1:18" x14ac:dyDescent="0.25">
      <c r="A71" s="11" t="s">
        <v>541</v>
      </c>
      <c r="B71" s="13">
        <v>6115</v>
      </c>
      <c r="C71" s="14">
        <f>(17/B71*100)</f>
        <v>0.27800490596892891</v>
      </c>
      <c r="D71" s="15">
        <v>6098</v>
      </c>
      <c r="E71" s="14">
        <v>62.783939599999997</v>
      </c>
      <c r="F71" s="16">
        <v>0.76829122999999999</v>
      </c>
      <c r="G71" s="14">
        <v>36.772911110000003</v>
      </c>
      <c r="H71" s="16">
        <v>0.77685093999999999</v>
      </c>
      <c r="I71" s="14">
        <v>0</v>
      </c>
      <c r="J71" s="16">
        <v>0</v>
      </c>
      <c r="K71" s="14" t="s">
        <v>582</v>
      </c>
      <c r="L71" s="16" t="s">
        <v>582</v>
      </c>
      <c r="M71" s="14">
        <v>0</v>
      </c>
      <c r="N71" s="16">
        <v>0</v>
      </c>
      <c r="O71" s="14">
        <v>0</v>
      </c>
      <c r="P71" s="16">
        <v>0</v>
      </c>
      <c r="Q71" s="14">
        <v>0.44314928999999997</v>
      </c>
      <c r="R71" s="16">
        <v>9.7152649999999993E-2</v>
      </c>
    </row>
    <row r="72" spans="1:18" x14ac:dyDescent="0.25">
      <c r="A72" s="11" t="s">
        <v>542</v>
      </c>
      <c r="B72" s="13">
        <v>7708</v>
      </c>
      <c r="C72" s="14">
        <f>(5/B72*100)</f>
        <v>6.4867669953295279E-2</v>
      </c>
      <c r="D72" s="15">
        <v>7703</v>
      </c>
      <c r="E72" s="14">
        <v>77.577983140000001</v>
      </c>
      <c r="F72" s="16">
        <v>0.48832082999999998</v>
      </c>
      <c r="G72" s="14">
        <v>22.214924400000001</v>
      </c>
      <c r="H72" s="16">
        <v>0.47848203</v>
      </c>
      <c r="I72" s="14">
        <v>0</v>
      </c>
      <c r="J72" s="16">
        <v>0</v>
      </c>
      <c r="K72" s="14" t="s">
        <v>582</v>
      </c>
      <c r="L72" s="16" t="s">
        <v>582</v>
      </c>
      <c r="M72" s="14">
        <v>0</v>
      </c>
      <c r="N72" s="16">
        <v>0</v>
      </c>
      <c r="O72" s="14">
        <v>0</v>
      </c>
      <c r="P72" s="16">
        <v>0</v>
      </c>
      <c r="Q72" s="14">
        <v>0.20709246000000001</v>
      </c>
      <c r="R72" s="16">
        <v>5.075197E-2</v>
      </c>
    </row>
    <row r="73" spans="1:18" x14ac:dyDescent="0.25">
      <c r="A73" s="11" t="s">
        <v>543</v>
      </c>
      <c r="B73" s="13">
        <v>8249</v>
      </c>
      <c r="C73" s="14">
        <f>(143/B73*100)</f>
        <v>1.7335434598133106</v>
      </c>
      <c r="D73" s="15">
        <v>8106</v>
      </c>
      <c r="E73" s="14">
        <v>75.253596079999994</v>
      </c>
      <c r="F73" s="16">
        <v>0.72087215999999998</v>
      </c>
      <c r="G73" s="14">
        <v>24.092818340000001</v>
      </c>
      <c r="H73" s="16">
        <v>0.70773863000000004</v>
      </c>
      <c r="I73" s="14">
        <v>0</v>
      </c>
      <c r="J73" s="16">
        <v>0</v>
      </c>
      <c r="K73" s="14" t="s">
        <v>582</v>
      </c>
      <c r="L73" s="16" t="s">
        <v>582</v>
      </c>
      <c r="M73" s="14">
        <v>0</v>
      </c>
      <c r="N73" s="16">
        <v>0</v>
      </c>
      <c r="O73" s="14">
        <v>0</v>
      </c>
      <c r="P73" s="16">
        <v>0</v>
      </c>
      <c r="Q73" s="14">
        <v>0.65358558</v>
      </c>
      <c r="R73" s="16">
        <v>0.12321543</v>
      </c>
    </row>
    <row r="74" spans="1:18" x14ac:dyDescent="0.25">
      <c r="A74" s="11" t="s">
        <v>544</v>
      </c>
      <c r="B74" s="13">
        <v>4692</v>
      </c>
      <c r="C74" s="14">
        <f>(82/B74*100)</f>
        <v>1.7476555839727195</v>
      </c>
      <c r="D74" s="15">
        <v>4610</v>
      </c>
      <c r="E74" s="14">
        <v>71.554870899999997</v>
      </c>
      <c r="F74" s="16">
        <v>0.75108754</v>
      </c>
      <c r="G74" s="14">
        <v>26.501496169999999</v>
      </c>
      <c r="H74" s="16">
        <v>0.75742103999999999</v>
      </c>
      <c r="I74" s="14">
        <v>0</v>
      </c>
      <c r="J74" s="16">
        <v>0</v>
      </c>
      <c r="K74" s="14" t="s">
        <v>582</v>
      </c>
      <c r="L74" s="16" t="s">
        <v>582</v>
      </c>
      <c r="M74" s="14">
        <v>0</v>
      </c>
      <c r="N74" s="16">
        <v>0</v>
      </c>
      <c r="O74" s="14">
        <v>0.12957789</v>
      </c>
      <c r="P74" s="16">
        <v>5.120131E-2</v>
      </c>
      <c r="Q74" s="14">
        <v>1.8140550499999999</v>
      </c>
      <c r="R74" s="16">
        <v>0.2139518</v>
      </c>
    </row>
    <row r="75" spans="1:18" x14ac:dyDescent="0.25">
      <c r="A75" s="11" t="s">
        <v>545</v>
      </c>
      <c r="B75" s="13">
        <v>5375</v>
      </c>
      <c r="C75" s="14">
        <f>(196/B75*100)</f>
        <v>3.6465116279069765</v>
      </c>
      <c r="D75" s="15">
        <v>5179</v>
      </c>
      <c r="E75" s="14">
        <v>59.611286069999998</v>
      </c>
      <c r="F75" s="16">
        <v>0.87678993999999999</v>
      </c>
      <c r="G75" s="14">
        <v>38.319893129999997</v>
      </c>
      <c r="H75" s="16">
        <v>0.88326523000000001</v>
      </c>
      <c r="I75" s="14">
        <v>0</v>
      </c>
      <c r="J75" s="16">
        <v>0</v>
      </c>
      <c r="K75" s="14" t="s">
        <v>582</v>
      </c>
      <c r="L75" s="16" t="s">
        <v>582</v>
      </c>
      <c r="M75" s="14">
        <v>0</v>
      </c>
      <c r="N75" s="16">
        <v>0</v>
      </c>
      <c r="O75" s="14">
        <v>0</v>
      </c>
      <c r="P75" s="16">
        <v>0</v>
      </c>
      <c r="Q75" s="14">
        <v>2.0688208000000001</v>
      </c>
      <c r="R75" s="16">
        <v>0.21949302000000001</v>
      </c>
    </row>
    <row r="76" spans="1:18" x14ac:dyDescent="0.25">
      <c r="A76" s="11" t="s">
        <v>546</v>
      </c>
      <c r="B76" s="13">
        <v>14167</v>
      </c>
      <c r="C76" s="14">
        <f>(227/B76*100)</f>
        <v>1.6023152396414202</v>
      </c>
      <c r="D76" s="15">
        <v>13940</v>
      </c>
      <c r="E76" s="14">
        <v>71.021243769999998</v>
      </c>
      <c r="F76" s="16">
        <v>0.62311919000000004</v>
      </c>
      <c r="G76" s="14">
        <v>27.099814970000001</v>
      </c>
      <c r="H76" s="16">
        <v>0.64801180000000003</v>
      </c>
      <c r="I76" s="14">
        <v>0</v>
      </c>
      <c r="J76" s="16">
        <v>0</v>
      </c>
      <c r="K76" s="14" t="s">
        <v>582</v>
      </c>
      <c r="L76" s="16" t="s">
        <v>582</v>
      </c>
      <c r="M76" s="14">
        <v>0</v>
      </c>
      <c r="N76" s="16">
        <v>0</v>
      </c>
      <c r="O76" s="14">
        <v>0</v>
      </c>
      <c r="P76" s="16">
        <v>0</v>
      </c>
      <c r="Q76" s="14">
        <v>1.8789412599999999</v>
      </c>
      <c r="R76" s="16">
        <v>0.16726220999999999</v>
      </c>
    </row>
    <row r="77" spans="1:18" x14ac:dyDescent="0.25">
      <c r="A77" s="11" t="s">
        <v>547</v>
      </c>
      <c r="B77" s="13">
        <v>6062</v>
      </c>
      <c r="C77" s="14">
        <f>(82/B77*100)</f>
        <v>1.3526888815572418</v>
      </c>
      <c r="D77" s="15">
        <v>5980</v>
      </c>
      <c r="E77" s="14">
        <v>65.667152290000004</v>
      </c>
      <c r="F77" s="16">
        <v>0.63291931999999995</v>
      </c>
      <c r="G77" s="14">
        <v>29.661176099999999</v>
      </c>
      <c r="H77" s="16">
        <v>0.54645767000000001</v>
      </c>
      <c r="I77" s="14">
        <v>0</v>
      </c>
      <c r="J77" s="16">
        <v>0</v>
      </c>
      <c r="K77" s="14" t="s">
        <v>582</v>
      </c>
      <c r="L77" s="16" t="s">
        <v>582</v>
      </c>
      <c r="M77" s="14">
        <v>0</v>
      </c>
      <c r="N77" s="16">
        <v>0</v>
      </c>
      <c r="O77" s="14">
        <v>0</v>
      </c>
      <c r="P77" s="16">
        <v>0</v>
      </c>
      <c r="Q77" s="14">
        <v>4.6716716199999997</v>
      </c>
      <c r="R77" s="16">
        <v>0.33967480999999999</v>
      </c>
    </row>
    <row r="78" spans="1:18" x14ac:dyDescent="0.25">
      <c r="A78" s="11" t="s">
        <v>548</v>
      </c>
      <c r="B78" s="13">
        <v>5826</v>
      </c>
      <c r="C78" s="14">
        <f>(0/B78*100)</f>
        <v>0</v>
      </c>
      <c r="D78" s="15">
        <v>5826</v>
      </c>
      <c r="E78" s="14">
        <v>65.422239709999999</v>
      </c>
      <c r="F78" s="16">
        <v>1.09308502</v>
      </c>
      <c r="G78" s="14">
        <v>33.744302570000002</v>
      </c>
      <c r="H78" s="16">
        <v>1.07722465</v>
      </c>
      <c r="I78" s="14">
        <v>0</v>
      </c>
      <c r="J78" s="16">
        <v>0</v>
      </c>
      <c r="K78" s="14" t="s">
        <v>582</v>
      </c>
      <c r="L78" s="16" t="s">
        <v>582</v>
      </c>
      <c r="M78" s="14">
        <v>0</v>
      </c>
      <c r="N78" s="16">
        <v>0</v>
      </c>
      <c r="O78" s="14">
        <v>4.45992E-3</v>
      </c>
      <c r="P78" s="16">
        <v>4.4851500000000002E-3</v>
      </c>
      <c r="Q78" s="14">
        <v>0.82899778999999996</v>
      </c>
      <c r="R78" s="16">
        <v>0.16811817000000001</v>
      </c>
    </row>
    <row r="79" spans="1:18" ht="24.95" customHeight="1" x14ac:dyDescent="0.25">
      <c r="A79" s="11" t="s">
        <v>549</v>
      </c>
      <c r="B79" s="13">
        <v>1657</v>
      </c>
      <c r="C79" s="14">
        <f>(41/B79*100)</f>
        <v>2.4743512371756187</v>
      </c>
      <c r="D79" s="15">
        <v>1616</v>
      </c>
      <c r="E79" s="14">
        <v>61.06943064</v>
      </c>
      <c r="F79" s="16">
        <v>2.12638624</v>
      </c>
      <c r="G79" s="14">
        <v>38.569943790000004</v>
      </c>
      <c r="H79" s="16">
        <v>2.1171335</v>
      </c>
      <c r="I79" s="14">
        <v>0</v>
      </c>
      <c r="J79" s="16">
        <v>0</v>
      </c>
      <c r="K79" s="14" t="s">
        <v>582</v>
      </c>
      <c r="L79" s="16" t="s">
        <v>582</v>
      </c>
      <c r="M79" s="14">
        <v>0</v>
      </c>
      <c r="N79" s="16">
        <v>0</v>
      </c>
      <c r="O79" s="14">
        <v>0</v>
      </c>
      <c r="P79" s="16">
        <v>0</v>
      </c>
      <c r="Q79" s="14">
        <v>0.36062557000000001</v>
      </c>
      <c r="R79" s="16">
        <v>0.15532056</v>
      </c>
    </row>
    <row r="80" spans="1:18" x14ac:dyDescent="0.25">
      <c r="A80" s="11" t="s">
        <v>550</v>
      </c>
      <c r="B80" s="13">
        <v>7841</v>
      </c>
      <c r="C80" s="14">
        <f>(0/B80*100)</f>
        <v>0</v>
      </c>
      <c r="D80" s="15">
        <v>7841</v>
      </c>
      <c r="E80" s="14">
        <v>83.128622239999999</v>
      </c>
      <c r="F80" s="16">
        <v>0.78445562999999996</v>
      </c>
      <c r="G80" s="14">
        <v>16.572615469999999</v>
      </c>
      <c r="H80" s="16">
        <v>0.76411907999999995</v>
      </c>
      <c r="I80" s="14">
        <v>0</v>
      </c>
      <c r="J80" s="16">
        <v>0</v>
      </c>
      <c r="K80" s="14" t="s">
        <v>582</v>
      </c>
      <c r="L80" s="16" t="s">
        <v>582</v>
      </c>
      <c r="M80" s="14">
        <v>0</v>
      </c>
      <c r="N80" s="16">
        <v>0</v>
      </c>
      <c r="O80" s="14">
        <v>0</v>
      </c>
      <c r="P80" s="16">
        <v>0</v>
      </c>
      <c r="Q80" s="14">
        <v>0.29876228999999999</v>
      </c>
      <c r="R80" s="16">
        <v>8.9138889999999998E-2</v>
      </c>
    </row>
    <row r="81" spans="1:18" x14ac:dyDescent="0.25">
      <c r="A81" s="19" t="s">
        <v>551</v>
      </c>
      <c r="B81" s="13">
        <v>8861</v>
      </c>
      <c r="C81" s="14">
        <f>(76/B81*100)</f>
        <v>0.85769100552984989</v>
      </c>
      <c r="D81" s="15">
        <v>8785</v>
      </c>
      <c r="E81" s="14">
        <v>79.077466580000007</v>
      </c>
      <c r="F81" s="16">
        <v>0.71838157999999996</v>
      </c>
      <c r="G81" s="14">
        <v>20.653685249999999</v>
      </c>
      <c r="H81" s="16">
        <v>0.69366749000000005</v>
      </c>
      <c r="I81" s="14">
        <v>0</v>
      </c>
      <c r="J81" s="16">
        <v>0</v>
      </c>
      <c r="K81" s="14" t="s">
        <v>582</v>
      </c>
      <c r="L81" s="16" t="s">
        <v>582</v>
      </c>
      <c r="M81" s="14">
        <v>0</v>
      </c>
      <c r="N81" s="16">
        <v>0</v>
      </c>
      <c r="O81" s="14">
        <v>0</v>
      </c>
      <c r="P81" s="16">
        <v>0</v>
      </c>
      <c r="Q81" s="14">
        <v>0.26884817</v>
      </c>
      <c r="R81" s="16">
        <v>8.3576990000000004E-2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606</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86.60976848</v>
      </c>
      <c r="F7" s="16">
        <v>0.34945124999999999</v>
      </c>
      <c r="G7" s="14">
        <v>12.085001200000001</v>
      </c>
      <c r="H7" s="16">
        <v>0.34091724000000001</v>
      </c>
      <c r="I7" s="14">
        <v>0</v>
      </c>
      <c r="J7" s="16">
        <v>0</v>
      </c>
      <c r="K7" s="14" t="s">
        <v>582</v>
      </c>
      <c r="L7" s="16" t="s">
        <v>582</v>
      </c>
      <c r="M7" s="14">
        <v>0</v>
      </c>
      <c r="N7" s="16">
        <v>0</v>
      </c>
      <c r="O7" s="14">
        <v>0</v>
      </c>
      <c r="P7" s="16">
        <v>0</v>
      </c>
      <c r="Q7" s="14">
        <v>1.3052303199999999</v>
      </c>
      <c r="R7" s="16">
        <v>0.10857424</v>
      </c>
    </row>
    <row r="8" spans="1:18" x14ac:dyDescent="0.25">
      <c r="A8" s="11" t="s">
        <v>478</v>
      </c>
      <c r="B8" s="13">
        <v>7007</v>
      </c>
      <c r="C8" s="14">
        <f>(20/B8*100)</f>
        <v>0.28542885685742825</v>
      </c>
      <c r="D8" s="15">
        <v>6987</v>
      </c>
      <c r="E8" s="14">
        <v>95.557104150000001</v>
      </c>
      <c r="F8" s="16">
        <v>0.24505927999999999</v>
      </c>
      <c r="G8" s="14">
        <v>3.76664369</v>
      </c>
      <c r="H8" s="16">
        <v>0.22448046999999999</v>
      </c>
      <c r="I8" s="14">
        <v>0</v>
      </c>
      <c r="J8" s="16">
        <v>0</v>
      </c>
      <c r="K8" s="14" t="s">
        <v>582</v>
      </c>
      <c r="L8" s="16" t="s">
        <v>582</v>
      </c>
      <c r="M8" s="14">
        <v>0</v>
      </c>
      <c r="N8" s="16">
        <v>0</v>
      </c>
      <c r="O8" s="14">
        <v>0</v>
      </c>
      <c r="P8" s="16">
        <v>0</v>
      </c>
      <c r="Q8" s="14">
        <v>0.67625215999999999</v>
      </c>
      <c r="R8" s="16">
        <v>0.12004411</v>
      </c>
    </row>
    <row r="9" spans="1:18" x14ac:dyDescent="0.25">
      <c r="A9" s="11" t="s">
        <v>479</v>
      </c>
      <c r="B9" s="13">
        <v>9651</v>
      </c>
      <c r="C9" s="14">
        <f>(77/B9*100)</f>
        <v>0.79784478292404937</v>
      </c>
      <c r="D9" s="15">
        <v>9574</v>
      </c>
      <c r="E9" s="14">
        <v>92.421557210000003</v>
      </c>
      <c r="F9" s="16">
        <v>0.35803432000000002</v>
      </c>
      <c r="G9" s="14">
        <v>6.4601530599999997</v>
      </c>
      <c r="H9" s="16">
        <v>0.30942060999999998</v>
      </c>
      <c r="I9" s="14">
        <v>0</v>
      </c>
      <c r="J9" s="16">
        <v>0</v>
      </c>
      <c r="K9" s="14" t="s">
        <v>582</v>
      </c>
      <c r="L9" s="16" t="s">
        <v>582</v>
      </c>
      <c r="M9" s="14">
        <v>0</v>
      </c>
      <c r="N9" s="16">
        <v>0</v>
      </c>
      <c r="O9" s="14">
        <v>0</v>
      </c>
      <c r="P9" s="16">
        <v>0</v>
      </c>
      <c r="Q9" s="14">
        <v>1.1182897300000001</v>
      </c>
      <c r="R9" s="16">
        <v>0.11170310999999999</v>
      </c>
    </row>
    <row r="10" spans="1:18" x14ac:dyDescent="0.25">
      <c r="A10" s="11" t="s">
        <v>480</v>
      </c>
      <c r="B10" s="13">
        <v>20058</v>
      </c>
      <c r="C10" s="14">
        <f>(521/B10*100)</f>
        <v>2.5974673447003687</v>
      </c>
      <c r="D10" s="15">
        <v>19537</v>
      </c>
      <c r="E10" s="14">
        <v>90.622077399999995</v>
      </c>
      <c r="F10" s="16">
        <v>0.32514007</v>
      </c>
      <c r="G10" s="14">
        <v>8.1923414500000007</v>
      </c>
      <c r="H10" s="16">
        <v>0.29867651000000001</v>
      </c>
      <c r="I10" s="14">
        <v>0</v>
      </c>
      <c r="J10" s="16">
        <v>0</v>
      </c>
      <c r="K10" s="14" t="s">
        <v>582</v>
      </c>
      <c r="L10" s="16" t="s">
        <v>582</v>
      </c>
      <c r="M10" s="14">
        <v>0</v>
      </c>
      <c r="N10" s="16">
        <v>0</v>
      </c>
      <c r="O10" s="14">
        <v>0</v>
      </c>
      <c r="P10" s="16">
        <v>0</v>
      </c>
      <c r="Q10" s="14">
        <v>1.18558115</v>
      </c>
      <c r="R10" s="16">
        <v>0.13894551999999999</v>
      </c>
    </row>
    <row r="11" spans="1:18" x14ac:dyDescent="0.25">
      <c r="A11" s="11" t="s">
        <v>481</v>
      </c>
      <c r="B11" s="13">
        <v>7053</v>
      </c>
      <c r="C11" s="14">
        <f>(45/B11*100)</f>
        <v>0.6380263717566993</v>
      </c>
      <c r="D11" s="15">
        <v>7008</v>
      </c>
      <c r="E11" s="14">
        <v>85.189312409999999</v>
      </c>
      <c r="F11" s="16">
        <v>0.50209006</v>
      </c>
      <c r="G11" s="14">
        <v>13.730000349999999</v>
      </c>
      <c r="H11" s="16">
        <v>0.48009326000000002</v>
      </c>
      <c r="I11" s="14">
        <v>0</v>
      </c>
      <c r="J11" s="16">
        <v>0</v>
      </c>
      <c r="K11" s="14" t="s">
        <v>582</v>
      </c>
      <c r="L11" s="16" t="s">
        <v>582</v>
      </c>
      <c r="M11" s="14">
        <v>0</v>
      </c>
      <c r="N11" s="16">
        <v>0</v>
      </c>
      <c r="O11" s="14">
        <v>0</v>
      </c>
      <c r="P11" s="16">
        <v>0</v>
      </c>
      <c r="Q11" s="14">
        <v>1.08068724</v>
      </c>
      <c r="R11" s="16">
        <v>0.18414472000000001</v>
      </c>
    </row>
    <row r="12" spans="1:18" x14ac:dyDescent="0.25">
      <c r="A12" s="11" t="s">
        <v>482</v>
      </c>
      <c r="B12" s="13">
        <v>6894</v>
      </c>
      <c r="C12" s="14">
        <f>(56/B12*100)</f>
        <v>0.81230055120394551</v>
      </c>
      <c r="D12" s="15">
        <v>6838</v>
      </c>
      <c r="E12" s="14">
        <v>88.569234850000001</v>
      </c>
      <c r="F12" s="16">
        <v>0.56830532</v>
      </c>
      <c r="G12" s="14">
        <v>8.6833712700000003</v>
      </c>
      <c r="H12" s="16">
        <v>0.43586658</v>
      </c>
      <c r="I12" s="14">
        <v>0</v>
      </c>
      <c r="J12" s="16">
        <v>0</v>
      </c>
      <c r="K12" s="14" t="s">
        <v>582</v>
      </c>
      <c r="L12" s="16" t="s">
        <v>582</v>
      </c>
      <c r="M12" s="14">
        <v>0</v>
      </c>
      <c r="N12" s="16">
        <v>0</v>
      </c>
      <c r="O12" s="14">
        <v>0</v>
      </c>
      <c r="P12" s="16">
        <v>0</v>
      </c>
      <c r="Q12" s="14">
        <v>2.7473938800000002</v>
      </c>
      <c r="R12" s="16">
        <v>0.32337854999999999</v>
      </c>
    </row>
    <row r="13" spans="1:18" x14ac:dyDescent="0.25">
      <c r="A13" s="11" t="s">
        <v>483</v>
      </c>
      <c r="B13" s="13">
        <v>7161</v>
      </c>
      <c r="C13" s="14">
        <f>(98/B13*100)</f>
        <v>1.3685239491691104</v>
      </c>
      <c r="D13" s="15">
        <v>7063</v>
      </c>
      <c r="E13" s="14">
        <v>94.119582039999997</v>
      </c>
      <c r="F13" s="16">
        <v>0.33356079999999999</v>
      </c>
      <c r="G13" s="14">
        <v>5.1955373600000003</v>
      </c>
      <c r="H13" s="16">
        <v>0.30323944000000003</v>
      </c>
      <c r="I13" s="14">
        <v>0</v>
      </c>
      <c r="J13" s="16">
        <v>0</v>
      </c>
      <c r="K13" s="14" t="s">
        <v>582</v>
      </c>
      <c r="L13" s="16" t="s">
        <v>582</v>
      </c>
      <c r="M13" s="14">
        <v>0</v>
      </c>
      <c r="N13" s="16">
        <v>0</v>
      </c>
      <c r="O13" s="14">
        <v>0</v>
      </c>
      <c r="P13" s="16">
        <v>0</v>
      </c>
      <c r="Q13" s="14">
        <v>0.68488059000000001</v>
      </c>
      <c r="R13" s="16">
        <v>0.12567671999999999</v>
      </c>
    </row>
    <row r="14" spans="1:18" x14ac:dyDescent="0.25">
      <c r="A14" s="11" t="s">
        <v>484</v>
      </c>
      <c r="B14" s="13">
        <v>5587</v>
      </c>
      <c r="C14" s="14">
        <f>(74/B14*100)</f>
        <v>1.3245033112582782</v>
      </c>
      <c r="D14" s="15">
        <v>5513</v>
      </c>
      <c r="E14" s="14">
        <v>92.429675399999994</v>
      </c>
      <c r="F14" s="16">
        <v>0.43144967000000001</v>
      </c>
      <c r="G14" s="14">
        <v>6.9062492600000001</v>
      </c>
      <c r="H14" s="16">
        <v>0.40902205000000003</v>
      </c>
      <c r="I14" s="14">
        <v>0</v>
      </c>
      <c r="J14" s="16">
        <v>0</v>
      </c>
      <c r="K14" s="14" t="s">
        <v>582</v>
      </c>
      <c r="L14" s="16" t="s">
        <v>582</v>
      </c>
      <c r="M14" s="14">
        <v>0</v>
      </c>
      <c r="N14" s="16">
        <v>0</v>
      </c>
      <c r="O14" s="14">
        <v>0</v>
      </c>
      <c r="P14" s="16">
        <v>0</v>
      </c>
      <c r="Q14" s="14">
        <v>0.66407534000000001</v>
      </c>
      <c r="R14" s="16">
        <v>0.15081765999999999</v>
      </c>
    </row>
    <row r="15" spans="1:18" x14ac:dyDescent="0.25">
      <c r="A15" s="11" t="s">
        <v>485</v>
      </c>
      <c r="B15" s="13">
        <v>5882</v>
      </c>
      <c r="C15" s="14">
        <f>(53/B15*100)</f>
        <v>0.90105406324379467</v>
      </c>
      <c r="D15" s="15">
        <v>5829</v>
      </c>
      <c r="E15" s="14">
        <v>94.90813919</v>
      </c>
      <c r="F15" s="16">
        <v>0.33133729000000001</v>
      </c>
      <c r="G15" s="14">
        <v>4.5520330800000002</v>
      </c>
      <c r="H15" s="16">
        <v>0.31081173000000001</v>
      </c>
      <c r="I15" s="14">
        <v>0</v>
      </c>
      <c r="J15" s="16">
        <v>0</v>
      </c>
      <c r="K15" s="14" t="s">
        <v>582</v>
      </c>
      <c r="L15" s="16" t="s">
        <v>582</v>
      </c>
      <c r="M15" s="14">
        <v>0</v>
      </c>
      <c r="N15" s="16">
        <v>0</v>
      </c>
      <c r="O15" s="14">
        <v>0</v>
      </c>
      <c r="P15" s="16">
        <v>0</v>
      </c>
      <c r="Q15" s="14">
        <v>0.53982772999999995</v>
      </c>
      <c r="R15" s="16">
        <v>0.11458937</v>
      </c>
    </row>
    <row r="16" spans="1:18" x14ac:dyDescent="0.25">
      <c r="A16" s="11" t="s">
        <v>486</v>
      </c>
      <c r="B16" s="13">
        <v>6108</v>
      </c>
      <c r="C16" s="14">
        <f>(98/B16*100)</f>
        <v>1.6044531761624099</v>
      </c>
      <c r="D16" s="15">
        <v>6010</v>
      </c>
      <c r="E16" s="14">
        <v>93.523658389999994</v>
      </c>
      <c r="F16" s="16">
        <v>0.40556898000000002</v>
      </c>
      <c r="G16" s="14">
        <v>5.5224759199999998</v>
      </c>
      <c r="H16" s="16">
        <v>0.35856514</v>
      </c>
      <c r="I16" s="14">
        <v>0</v>
      </c>
      <c r="J16" s="16">
        <v>0</v>
      </c>
      <c r="K16" s="14" t="s">
        <v>582</v>
      </c>
      <c r="L16" s="16" t="s">
        <v>582</v>
      </c>
      <c r="M16" s="14">
        <v>0</v>
      </c>
      <c r="N16" s="16">
        <v>0</v>
      </c>
      <c r="O16" s="14">
        <v>0</v>
      </c>
      <c r="P16" s="16">
        <v>0</v>
      </c>
      <c r="Q16" s="14">
        <v>0.95386568999999999</v>
      </c>
      <c r="R16" s="16">
        <v>0.13058839999999999</v>
      </c>
    </row>
    <row r="17" spans="1:18" x14ac:dyDescent="0.25">
      <c r="A17" s="11" t="s">
        <v>487</v>
      </c>
      <c r="B17" s="13">
        <v>6504</v>
      </c>
      <c r="C17" s="14">
        <f>(658/B17*100)</f>
        <v>10.116851168511685</v>
      </c>
      <c r="D17" s="15">
        <v>5846</v>
      </c>
      <c r="E17" s="14">
        <v>93.32412721</v>
      </c>
      <c r="F17" s="16">
        <v>0.44368035</v>
      </c>
      <c r="G17" s="14">
        <v>3.5824432499999999</v>
      </c>
      <c r="H17" s="16">
        <v>0.25579001000000001</v>
      </c>
      <c r="I17" s="14">
        <v>0</v>
      </c>
      <c r="J17" s="16">
        <v>0</v>
      </c>
      <c r="K17" s="14" t="s">
        <v>582</v>
      </c>
      <c r="L17" s="16" t="s">
        <v>582</v>
      </c>
      <c r="M17" s="14">
        <v>0</v>
      </c>
      <c r="N17" s="16">
        <v>0</v>
      </c>
      <c r="O17" s="14">
        <v>0</v>
      </c>
      <c r="P17" s="16">
        <v>0</v>
      </c>
      <c r="Q17" s="14">
        <v>3.0934295399999998</v>
      </c>
      <c r="R17" s="16">
        <v>0.41799323999999999</v>
      </c>
    </row>
    <row r="18" spans="1:18" x14ac:dyDescent="0.25">
      <c r="A18" s="11" t="s">
        <v>488</v>
      </c>
      <c r="B18" s="13">
        <v>5532</v>
      </c>
      <c r="C18" s="14">
        <f>(28/B18*100)</f>
        <v>0.50614605929139556</v>
      </c>
      <c r="D18" s="15">
        <v>5504</v>
      </c>
      <c r="E18" s="14">
        <v>85.052171810000004</v>
      </c>
      <c r="F18" s="16">
        <v>0.54265147000000002</v>
      </c>
      <c r="G18" s="14">
        <v>12.618748650000001</v>
      </c>
      <c r="H18" s="16">
        <v>0.51133176000000002</v>
      </c>
      <c r="I18" s="14">
        <v>0</v>
      </c>
      <c r="J18" s="16">
        <v>0</v>
      </c>
      <c r="K18" s="14" t="s">
        <v>582</v>
      </c>
      <c r="L18" s="16" t="s">
        <v>582</v>
      </c>
      <c r="M18" s="14">
        <v>0</v>
      </c>
      <c r="N18" s="16">
        <v>0</v>
      </c>
      <c r="O18" s="14">
        <v>0</v>
      </c>
      <c r="P18" s="16">
        <v>0</v>
      </c>
      <c r="Q18" s="14">
        <v>2.3290795399999999</v>
      </c>
      <c r="R18" s="16">
        <v>0.26216445999999999</v>
      </c>
    </row>
    <row r="19" spans="1:18" x14ac:dyDescent="0.25">
      <c r="A19" s="11" t="s">
        <v>489</v>
      </c>
      <c r="B19" s="13">
        <v>5658</v>
      </c>
      <c r="C19" s="14">
        <f>(61/B19*100)</f>
        <v>1.0781194768469424</v>
      </c>
      <c r="D19" s="15">
        <v>5597</v>
      </c>
      <c r="E19" s="14">
        <v>91.977032440000002</v>
      </c>
      <c r="F19" s="16">
        <v>0.42114833000000002</v>
      </c>
      <c r="G19" s="14">
        <v>6.9587656999999998</v>
      </c>
      <c r="H19" s="16">
        <v>0.36365357999999998</v>
      </c>
      <c r="I19" s="14">
        <v>0</v>
      </c>
      <c r="J19" s="16">
        <v>0</v>
      </c>
      <c r="K19" s="14" t="s">
        <v>582</v>
      </c>
      <c r="L19" s="16" t="s">
        <v>582</v>
      </c>
      <c r="M19" s="14">
        <v>0</v>
      </c>
      <c r="N19" s="16">
        <v>0</v>
      </c>
      <c r="O19" s="14">
        <v>0</v>
      </c>
      <c r="P19" s="16">
        <v>0</v>
      </c>
      <c r="Q19" s="14">
        <v>1.0642018600000001</v>
      </c>
      <c r="R19" s="16">
        <v>0.1820099</v>
      </c>
    </row>
    <row r="20" spans="1:18" x14ac:dyDescent="0.25">
      <c r="A20" s="11" t="s">
        <v>490</v>
      </c>
      <c r="B20" s="13">
        <v>3371</v>
      </c>
      <c r="C20" s="14">
        <f>(75/B20*100)</f>
        <v>2.2248590922574905</v>
      </c>
      <c r="D20" s="15">
        <v>3296</v>
      </c>
      <c r="E20" s="14">
        <v>95.128734300000005</v>
      </c>
      <c r="F20" s="16">
        <v>0.35547920999999999</v>
      </c>
      <c r="G20" s="14">
        <v>4.4728250000000003</v>
      </c>
      <c r="H20" s="16">
        <v>0.35816198999999999</v>
      </c>
      <c r="I20" s="14">
        <v>0</v>
      </c>
      <c r="J20" s="16">
        <v>0</v>
      </c>
      <c r="K20" s="14" t="s">
        <v>582</v>
      </c>
      <c r="L20" s="16" t="s">
        <v>582</v>
      </c>
      <c r="M20" s="14">
        <v>0</v>
      </c>
      <c r="N20" s="16">
        <v>0</v>
      </c>
      <c r="O20" s="14">
        <v>0</v>
      </c>
      <c r="P20" s="16">
        <v>0</v>
      </c>
      <c r="Q20" s="14">
        <v>0.39844069999999998</v>
      </c>
      <c r="R20" s="16">
        <v>0.10562276</v>
      </c>
    </row>
    <row r="21" spans="1:18" x14ac:dyDescent="0.25">
      <c r="A21" s="11" t="s">
        <v>491</v>
      </c>
      <c r="B21" s="13">
        <v>5741</v>
      </c>
      <c r="C21" s="14">
        <f>(44/B21*100)</f>
        <v>0.76641700052255701</v>
      </c>
      <c r="D21" s="15">
        <v>5697</v>
      </c>
      <c r="E21" s="14">
        <v>89.788777319999994</v>
      </c>
      <c r="F21" s="16">
        <v>0.52115303000000002</v>
      </c>
      <c r="G21" s="14">
        <v>8.6484269299999994</v>
      </c>
      <c r="H21" s="16">
        <v>0.45263466000000002</v>
      </c>
      <c r="I21" s="14">
        <v>0</v>
      </c>
      <c r="J21" s="16">
        <v>0</v>
      </c>
      <c r="K21" s="14" t="s">
        <v>582</v>
      </c>
      <c r="L21" s="16" t="s">
        <v>582</v>
      </c>
      <c r="M21" s="14">
        <v>0</v>
      </c>
      <c r="N21" s="16">
        <v>0</v>
      </c>
      <c r="O21" s="14">
        <v>0</v>
      </c>
      <c r="P21" s="16">
        <v>0</v>
      </c>
      <c r="Q21" s="14">
        <v>1.56279575</v>
      </c>
      <c r="R21" s="16">
        <v>0.19649588000000001</v>
      </c>
    </row>
    <row r="22" spans="1:18" x14ac:dyDescent="0.25">
      <c r="A22" s="11" t="s">
        <v>492</v>
      </c>
      <c r="B22" s="13">
        <v>6598</v>
      </c>
      <c r="C22" s="14">
        <f>(32/B22*100)</f>
        <v>0.48499545316762654</v>
      </c>
      <c r="D22" s="15">
        <v>6566</v>
      </c>
      <c r="E22" s="14">
        <v>91.956360079999996</v>
      </c>
      <c r="F22" s="16">
        <v>0.43459579999999998</v>
      </c>
      <c r="G22" s="14">
        <v>6.40793093</v>
      </c>
      <c r="H22" s="16">
        <v>0.39090087000000001</v>
      </c>
      <c r="I22" s="14">
        <v>0</v>
      </c>
      <c r="J22" s="16">
        <v>0</v>
      </c>
      <c r="K22" s="14" t="s">
        <v>582</v>
      </c>
      <c r="L22" s="16" t="s">
        <v>582</v>
      </c>
      <c r="M22" s="14">
        <v>0</v>
      </c>
      <c r="N22" s="16">
        <v>0</v>
      </c>
      <c r="O22" s="14">
        <v>8.634762E-2</v>
      </c>
      <c r="P22" s="16">
        <v>5.1836699999999999E-2</v>
      </c>
      <c r="Q22" s="14">
        <v>1.54936137</v>
      </c>
      <c r="R22" s="16">
        <v>0.16539433000000001</v>
      </c>
    </row>
    <row r="23" spans="1:18" x14ac:dyDescent="0.25">
      <c r="A23" s="11" t="s">
        <v>493</v>
      </c>
      <c r="B23" s="13">
        <v>11583</v>
      </c>
      <c r="C23" s="14">
        <f>(210/B23*100)</f>
        <v>1.8130018130018128</v>
      </c>
      <c r="D23" s="15">
        <v>11373</v>
      </c>
      <c r="E23" s="14">
        <v>92.181652330000006</v>
      </c>
      <c r="F23" s="16">
        <v>0.38103788</v>
      </c>
      <c r="G23" s="14">
        <v>7.2615863999999997</v>
      </c>
      <c r="H23" s="16">
        <v>0.36137852999999998</v>
      </c>
      <c r="I23" s="14">
        <v>0</v>
      </c>
      <c r="J23" s="16">
        <v>0</v>
      </c>
      <c r="K23" s="14" t="s">
        <v>582</v>
      </c>
      <c r="L23" s="16" t="s">
        <v>582</v>
      </c>
      <c r="M23" s="14">
        <v>0</v>
      </c>
      <c r="N23" s="16">
        <v>0</v>
      </c>
      <c r="O23" s="14">
        <v>0</v>
      </c>
      <c r="P23" s="16">
        <v>0</v>
      </c>
      <c r="Q23" s="14">
        <v>0.55676126999999997</v>
      </c>
      <c r="R23" s="16">
        <v>0.12199785</v>
      </c>
    </row>
    <row r="24" spans="1:18" x14ac:dyDescent="0.25">
      <c r="A24" s="11" t="s">
        <v>494</v>
      </c>
      <c r="B24" s="13">
        <v>6647</v>
      </c>
      <c r="C24" s="14">
        <f>(7/B24*100)</f>
        <v>0.10531066646607493</v>
      </c>
      <c r="D24" s="15">
        <v>6640</v>
      </c>
      <c r="E24" s="14">
        <v>86.839736950000002</v>
      </c>
      <c r="F24" s="16">
        <v>0.42045199999999999</v>
      </c>
      <c r="G24" s="14">
        <v>12.706850620000001</v>
      </c>
      <c r="H24" s="16">
        <v>0.39955930000000001</v>
      </c>
      <c r="I24" s="14">
        <v>0</v>
      </c>
      <c r="J24" s="16">
        <v>0</v>
      </c>
      <c r="K24" s="14" t="s">
        <v>582</v>
      </c>
      <c r="L24" s="16" t="s">
        <v>582</v>
      </c>
      <c r="M24" s="14">
        <v>0</v>
      </c>
      <c r="N24" s="16">
        <v>0</v>
      </c>
      <c r="O24" s="14">
        <v>0</v>
      </c>
      <c r="P24" s="16">
        <v>0</v>
      </c>
      <c r="Q24" s="14">
        <v>0.45341242999999998</v>
      </c>
      <c r="R24" s="16">
        <v>9.8155450000000005E-2</v>
      </c>
    </row>
    <row r="25" spans="1:18" x14ac:dyDescent="0.25">
      <c r="A25" s="11" t="s">
        <v>495</v>
      </c>
      <c r="B25" s="13">
        <v>5581</v>
      </c>
      <c r="C25" s="14">
        <f>(24/B25*100)</f>
        <v>0.43003046049095145</v>
      </c>
      <c r="D25" s="15">
        <v>5557</v>
      </c>
      <c r="E25" s="14">
        <v>83.764932540000004</v>
      </c>
      <c r="F25" s="16">
        <v>0.55636911</v>
      </c>
      <c r="G25" s="14">
        <v>15.416304090000001</v>
      </c>
      <c r="H25" s="16">
        <v>0.53359493999999996</v>
      </c>
      <c r="I25" s="14">
        <v>0</v>
      </c>
      <c r="J25" s="16">
        <v>0</v>
      </c>
      <c r="K25" s="14" t="s">
        <v>582</v>
      </c>
      <c r="L25" s="16" t="s">
        <v>582</v>
      </c>
      <c r="M25" s="14">
        <v>0</v>
      </c>
      <c r="N25" s="16">
        <v>0</v>
      </c>
      <c r="O25" s="14">
        <v>0</v>
      </c>
      <c r="P25" s="16">
        <v>0</v>
      </c>
      <c r="Q25" s="14">
        <v>0.81876336999999999</v>
      </c>
      <c r="R25" s="16">
        <v>0.11807595</v>
      </c>
    </row>
    <row r="26" spans="1:18" x14ac:dyDescent="0.25">
      <c r="A26" s="11" t="s">
        <v>496</v>
      </c>
      <c r="B26" s="13">
        <v>4869</v>
      </c>
      <c r="C26" s="14">
        <f>(32/B26*100)</f>
        <v>0.65721914150749638</v>
      </c>
      <c r="D26" s="15">
        <v>4837</v>
      </c>
      <c r="E26" s="14">
        <v>91.767761530000001</v>
      </c>
      <c r="F26" s="16">
        <v>0.50886759000000004</v>
      </c>
      <c r="G26" s="14">
        <v>7.7917354000000003</v>
      </c>
      <c r="H26" s="16">
        <v>0.49236461999999998</v>
      </c>
      <c r="I26" s="14">
        <v>0</v>
      </c>
      <c r="J26" s="16">
        <v>0</v>
      </c>
      <c r="K26" s="14" t="s">
        <v>582</v>
      </c>
      <c r="L26" s="16" t="s">
        <v>582</v>
      </c>
      <c r="M26" s="14">
        <v>0</v>
      </c>
      <c r="N26" s="16">
        <v>0</v>
      </c>
      <c r="O26" s="14">
        <v>0</v>
      </c>
      <c r="P26" s="16">
        <v>0</v>
      </c>
      <c r="Q26" s="14">
        <v>0.44050307</v>
      </c>
      <c r="R26" s="16">
        <v>0.10022825</v>
      </c>
    </row>
    <row r="27" spans="1:18" x14ac:dyDescent="0.25">
      <c r="A27" s="11" t="s">
        <v>497</v>
      </c>
      <c r="B27" s="13">
        <v>5299</v>
      </c>
      <c r="C27" s="14">
        <f>(17/B27*100)</f>
        <v>0.32081524816003021</v>
      </c>
      <c r="D27" s="15">
        <v>5282</v>
      </c>
      <c r="E27" s="14">
        <v>94.141632880000003</v>
      </c>
      <c r="F27" s="16">
        <v>0.28892320999999999</v>
      </c>
      <c r="G27" s="14">
        <v>5.1360077799999999</v>
      </c>
      <c r="H27" s="16">
        <v>0.27766067</v>
      </c>
      <c r="I27" s="14">
        <v>0</v>
      </c>
      <c r="J27" s="16">
        <v>0</v>
      </c>
      <c r="K27" s="14" t="s">
        <v>582</v>
      </c>
      <c r="L27" s="16" t="s">
        <v>582</v>
      </c>
      <c r="M27" s="14">
        <v>0</v>
      </c>
      <c r="N27" s="16">
        <v>0</v>
      </c>
      <c r="O27" s="14">
        <v>0</v>
      </c>
      <c r="P27" s="16">
        <v>0</v>
      </c>
      <c r="Q27" s="14">
        <v>0.72235932999999997</v>
      </c>
      <c r="R27" s="16">
        <v>0.10332011000000001</v>
      </c>
    </row>
    <row r="28" spans="1:18" x14ac:dyDescent="0.25">
      <c r="A28" s="11" t="s">
        <v>498</v>
      </c>
      <c r="B28" s="13">
        <v>7568</v>
      </c>
      <c r="C28" s="14">
        <f>(51/B28*100)</f>
        <v>0.67389006342494717</v>
      </c>
      <c r="D28" s="15">
        <v>7517</v>
      </c>
      <c r="E28" s="14">
        <v>72.068033529999994</v>
      </c>
      <c r="F28" s="16">
        <v>0.89362101999999999</v>
      </c>
      <c r="G28" s="14">
        <v>26.61822076</v>
      </c>
      <c r="H28" s="16">
        <v>0.86897358000000002</v>
      </c>
      <c r="I28" s="14">
        <v>0</v>
      </c>
      <c r="J28" s="16">
        <v>0</v>
      </c>
      <c r="K28" s="14" t="s">
        <v>582</v>
      </c>
      <c r="L28" s="16" t="s">
        <v>582</v>
      </c>
      <c r="M28" s="14">
        <v>0</v>
      </c>
      <c r="N28" s="16">
        <v>0</v>
      </c>
      <c r="O28" s="14">
        <v>0</v>
      </c>
      <c r="P28" s="16">
        <v>0</v>
      </c>
      <c r="Q28" s="14">
        <v>1.3137456999999999</v>
      </c>
      <c r="R28" s="16">
        <v>0.14470759999999999</v>
      </c>
    </row>
    <row r="29" spans="1:18" x14ac:dyDescent="0.25">
      <c r="A29" s="11" t="s">
        <v>499</v>
      </c>
      <c r="B29" s="13">
        <v>5385</v>
      </c>
      <c r="C29" s="14">
        <f>(30/B29*100)</f>
        <v>0.55710306406685239</v>
      </c>
      <c r="D29" s="15">
        <v>5355</v>
      </c>
      <c r="E29" s="14">
        <v>96.546264230000006</v>
      </c>
      <c r="F29" s="16">
        <v>0.26595438999999998</v>
      </c>
      <c r="G29" s="14">
        <v>2.7209614700000002</v>
      </c>
      <c r="H29" s="16">
        <v>0.22586697</v>
      </c>
      <c r="I29" s="14">
        <v>0</v>
      </c>
      <c r="J29" s="16">
        <v>0</v>
      </c>
      <c r="K29" s="14" t="s">
        <v>582</v>
      </c>
      <c r="L29" s="16" t="s">
        <v>582</v>
      </c>
      <c r="M29" s="14">
        <v>0</v>
      </c>
      <c r="N29" s="16">
        <v>0</v>
      </c>
      <c r="O29" s="14">
        <v>0</v>
      </c>
      <c r="P29" s="16">
        <v>0</v>
      </c>
      <c r="Q29" s="14">
        <v>0.73277429999999999</v>
      </c>
      <c r="R29" s="16">
        <v>0.12225999</v>
      </c>
    </row>
    <row r="30" spans="1:18" x14ac:dyDescent="0.25">
      <c r="A30" s="11" t="s">
        <v>500</v>
      </c>
      <c r="B30" s="13">
        <v>4520</v>
      </c>
      <c r="C30" s="14">
        <f>(96/B30*100)</f>
        <v>2.1238938053097343</v>
      </c>
      <c r="D30" s="15">
        <v>4424</v>
      </c>
      <c r="E30" s="14">
        <v>88.18268114</v>
      </c>
      <c r="F30" s="16">
        <v>0.59239936999999998</v>
      </c>
      <c r="G30" s="14">
        <v>10.23254084</v>
      </c>
      <c r="H30" s="16">
        <v>0.58504020000000001</v>
      </c>
      <c r="I30" s="14">
        <v>0</v>
      </c>
      <c r="J30" s="16">
        <v>0</v>
      </c>
      <c r="K30" s="14" t="s">
        <v>582</v>
      </c>
      <c r="L30" s="16" t="s">
        <v>582</v>
      </c>
      <c r="M30" s="14">
        <v>0</v>
      </c>
      <c r="N30" s="16">
        <v>0</v>
      </c>
      <c r="O30" s="14">
        <v>0</v>
      </c>
      <c r="P30" s="16">
        <v>0</v>
      </c>
      <c r="Q30" s="14">
        <v>1.5847780199999999</v>
      </c>
      <c r="R30" s="16">
        <v>0.17732521000000001</v>
      </c>
    </row>
    <row r="31" spans="1:18" x14ac:dyDescent="0.25">
      <c r="A31" s="11" t="s">
        <v>501</v>
      </c>
      <c r="B31" s="13">
        <v>5456</v>
      </c>
      <c r="C31" s="14">
        <f>(125/B31*100)</f>
        <v>2.2910557184750733</v>
      </c>
      <c r="D31" s="15">
        <v>5331</v>
      </c>
      <c r="E31" s="14">
        <v>93.301607239999996</v>
      </c>
      <c r="F31" s="16">
        <v>0.36790483000000002</v>
      </c>
      <c r="G31" s="14">
        <v>5.9549201299999996</v>
      </c>
      <c r="H31" s="16">
        <v>0.34729501000000002</v>
      </c>
      <c r="I31" s="14">
        <v>0</v>
      </c>
      <c r="J31" s="16">
        <v>0</v>
      </c>
      <c r="K31" s="14" t="s">
        <v>582</v>
      </c>
      <c r="L31" s="16" t="s">
        <v>582</v>
      </c>
      <c r="M31" s="14">
        <v>0</v>
      </c>
      <c r="N31" s="16">
        <v>0</v>
      </c>
      <c r="O31" s="14">
        <v>0</v>
      </c>
      <c r="P31" s="16">
        <v>0</v>
      </c>
      <c r="Q31" s="14">
        <v>0.74347262999999997</v>
      </c>
      <c r="R31" s="16">
        <v>0.11828761</v>
      </c>
    </row>
    <row r="32" spans="1:18" x14ac:dyDescent="0.25">
      <c r="A32" s="11" t="s">
        <v>502</v>
      </c>
      <c r="B32" s="13">
        <v>4478</v>
      </c>
      <c r="C32" s="14">
        <f>(5/B32*100)</f>
        <v>0.11165698972755694</v>
      </c>
      <c r="D32" s="15">
        <v>4473</v>
      </c>
      <c r="E32" s="14">
        <v>95.769780530000006</v>
      </c>
      <c r="F32" s="16">
        <v>0.32376790999999999</v>
      </c>
      <c r="G32" s="14">
        <v>3.7965261300000002</v>
      </c>
      <c r="H32" s="16">
        <v>0.29508700999999998</v>
      </c>
      <c r="I32" s="14">
        <v>0</v>
      </c>
      <c r="J32" s="16">
        <v>0</v>
      </c>
      <c r="K32" s="14" t="s">
        <v>582</v>
      </c>
      <c r="L32" s="16" t="s">
        <v>582</v>
      </c>
      <c r="M32" s="14">
        <v>0</v>
      </c>
      <c r="N32" s="16">
        <v>0</v>
      </c>
      <c r="O32" s="14">
        <v>0</v>
      </c>
      <c r="P32" s="16">
        <v>0</v>
      </c>
      <c r="Q32" s="14">
        <v>0.43369333999999998</v>
      </c>
      <c r="R32" s="16">
        <v>9.9061510000000005E-2</v>
      </c>
    </row>
    <row r="33" spans="1:18" x14ac:dyDescent="0.25">
      <c r="A33" s="11" t="s">
        <v>503</v>
      </c>
      <c r="B33" s="13">
        <v>7325</v>
      </c>
      <c r="C33" s="14">
        <f>(74/B33*100)</f>
        <v>1.0102389078498293</v>
      </c>
      <c r="D33" s="15">
        <v>7251</v>
      </c>
      <c r="E33" s="14">
        <v>95.700048879999997</v>
      </c>
      <c r="F33" s="16">
        <v>0.27005870999999998</v>
      </c>
      <c r="G33" s="14">
        <v>3.6355216700000001</v>
      </c>
      <c r="H33" s="16">
        <v>0.26798358</v>
      </c>
      <c r="I33" s="14">
        <v>0</v>
      </c>
      <c r="J33" s="16">
        <v>0</v>
      </c>
      <c r="K33" s="14" t="s">
        <v>582</v>
      </c>
      <c r="L33" s="16" t="s">
        <v>582</v>
      </c>
      <c r="M33" s="14">
        <v>0</v>
      </c>
      <c r="N33" s="16">
        <v>0</v>
      </c>
      <c r="O33" s="14">
        <v>0</v>
      </c>
      <c r="P33" s="16">
        <v>0</v>
      </c>
      <c r="Q33" s="14">
        <v>0.66442944000000004</v>
      </c>
      <c r="R33" s="16">
        <v>8.8147020000000006E-2</v>
      </c>
    </row>
    <row r="34" spans="1:18" x14ac:dyDescent="0.25">
      <c r="A34" s="11" t="s">
        <v>504</v>
      </c>
      <c r="B34" s="13">
        <v>6350</v>
      </c>
      <c r="C34" s="14">
        <f>(65/B34*100)</f>
        <v>1.0236220472440944</v>
      </c>
      <c r="D34" s="15">
        <v>6285</v>
      </c>
      <c r="E34" s="14">
        <v>84.615483609999998</v>
      </c>
      <c r="F34" s="16">
        <v>0.68437102000000005</v>
      </c>
      <c r="G34" s="14">
        <v>13.09989403</v>
      </c>
      <c r="H34" s="16">
        <v>0.58651213000000002</v>
      </c>
      <c r="I34" s="14">
        <v>0</v>
      </c>
      <c r="J34" s="16">
        <v>0</v>
      </c>
      <c r="K34" s="14" t="s">
        <v>582</v>
      </c>
      <c r="L34" s="16" t="s">
        <v>582</v>
      </c>
      <c r="M34" s="14">
        <v>0</v>
      </c>
      <c r="N34" s="16">
        <v>0</v>
      </c>
      <c r="O34" s="14">
        <v>0</v>
      </c>
      <c r="P34" s="16">
        <v>0</v>
      </c>
      <c r="Q34" s="14">
        <v>2.2846223600000002</v>
      </c>
      <c r="R34" s="16">
        <v>0.26031237000000002</v>
      </c>
    </row>
    <row r="35" spans="1:18" x14ac:dyDescent="0.25">
      <c r="A35" s="11" t="s">
        <v>505</v>
      </c>
      <c r="B35" s="13">
        <v>6406</v>
      </c>
      <c r="C35" s="14">
        <f>(36/B35*100)</f>
        <v>0.56197315017171401</v>
      </c>
      <c r="D35" s="15">
        <v>6370</v>
      </c>
      <c r="E35" s="14">
        <v>92.673669720000007</v>
      </c>
      <c r="F35" s="16">
        <v>0.41571373</v>
      </c>
      <c r="G35" s="14">
        <v>6.4744484099999999</v>
      </c>
      <c r="H35" s="16">
        <v>0.39172572</v>
      </c>
      <c r="I35" s="14">
        <v>0</v>
      </c>
      <c r="J35" s="16">
        <v>0</v>
      </c>
      <c r="K35" s="14" t="s">
        <v>582</v>
      </c>
      <c r="L35" s="16" t="s">
        <v>582</v>
      </c>
      <c r="M35" s="14">
        <v>0</v>
      </c>
      <c r="N35" s="16">
        <v>0</v>
      </c>
      <c r="O35" s="14">
        <v>0</v>
      </c>
      <c r="P35" s="16">
        <v>0</v>
      </c>
      <c r="Q35" s="14">
        <v>0.85188185999999999</v>
      </c>
      <c r="R35" s="16">
        <v>0.11805087</v>
      </c>
    </row>
    <row r="36" spans="1:18" x14ac:dyDescent="0.25">
      <c r="A36" s="11" t="s">
        <v>506</v>
      </c>
      <c r="B36" s="13">
        <v>6736</v>
      </c>
      <c r="C36" s="14">
        <f>(26/B36*100)</f>
        <v>0.38598574821852732</v>
      </c>
      <c r="D36" s="15">
        <v>6710</v>
      </c>
      <c r="E36" s="14">
        <v>93.681114969999996</v>
      </c>
      <c r="F36" s="16">
        <v>0.33748204999999998</v>
      </c>
      <c r="G36" s="14">
        <v>5.8799663400000002</v>
      </c>
      <c r="H36" s="16">
        <v>0.32256959000000002</v>
      </c>
      <c r="I36" s="14">
        <v>0</v>
      </c>
      <c r="J36" s="16">
        <v>0</v>
      </c>
      <c r="K36" s="14" t="s">
        <v>582</v>
      </c>
      <c r="L36" s="16" t="s">
        <v>582</v>
      </c>
      <c r="M36" s="14">
        <v>0</v>
      </c>
      <c r="N36" s="16">
        <v>0</v>
      </c>
      <c r="O36" s="14">
        <v>0</v>
      </c>
      <c r="P36" s="16">
        <v>0</v>
      </c>
      <c r="Q36" s="14">
        <v>0.43891869</v>
      </c>
      <c r="R36" s="16">
        <v>9.4612879999999996E-2</v>
      </c>
    </row>
    <row r="37" spans="1:18" x14ac:dyDescent="0.25">
      <c r="A37" s="11" t="s">
        <v>507</v>
      </c>
      <c r="B37" s="13">
        <v>5458</v>
      </c>
      <c r="C37" s="14">
        <f>(62/B37*100)</f>
        <v>1.1359472334188347</v>
      </c>
      <c r="D37" s="15">
        <v>5396</v>
      </c>
      <c r="E37" s="14">
        <v>91.890276020000002</v>
      </c>
      <c r="F37" s="16">
        <v>0.45721181999999999</v>
      </c>
      <c r="G37" s="14">
        <v>6.6226488200000002</v>
      </c>
      <c r="H37" s="16">
        <v>0.40145407999999999</v>
      </c>
      <c r="I37" s="14">
        <v>0</v>
      </c>
      <c r="J37" s="16">
        <v>0</v>
      </c>
      <c r="K37" s="14" t="s">
        <v>582</v>
      </c>
      <c r="L37" s="16" t="s">
        <v>582</v>
      </c>
      <c r="M37" s="14">
        <v>0</v>
      </c>
      <c r="N37" s="16">
        <v>0</v>
      </c>
      <c r="O37" s="14">
        <v>0</v>
      </c>
      <c r="P37" s="16">
        <v>0</v>
      </c>
      <c r="Q37" s="14">
        <v>1.4870751600000001</v>
      </c>
      <c r="R37" s="16">
        <v>0.19616765</v>
      </c>
    </row>
    <row r="38" spans="1:18" x14ac:dyDescent="0.25">
      <c r="A38" s="11" t="s">
        <v>508</v>
      </c>
      <c r="B38" s="13">
        <v>5860</v>
      </c>
      <c r="C38" s="14">
        <f>(16/B38*100)</f>
        <v>0.27303754266211605</v>
      </c>
      <c r="D38" s="15">
        <v>5844</v>
      </c>
      <c r="E38" s="14">
        <v>95.004674550000004</v>
      </c>
      <c r="F38" s="16">
        <v>0.37305950999999998</v>
      </c>
      <c r="G38" s="14">
        <v>4.2642733899999996</v>
      </c>
      <c r="H38" s="16">
        <v>0.35024796000000002</v>
      </c>
      <c r="I38" s="14">
        <v>0</v>
      </c>
      <c r="J38" s="16">
        <v>0</v>
      </c>
      <c r="K38" s="14" t="s">
        <v>582</v>
      </c>
      <c r="L38" s="16" t="s">
        <v>582</v>
      </c>
      <c r="M38" s="14">
        <v>0</v>
      </c>
      <c r="N38" s="16">
        <v>0</v>
      </c>
      <c r="O38" s="14">
        <v>0</v>
      </c>
      <c r="P38" s="16">
        <v>0</v>
      </c>
      <c r="Q38" s="14">
        <v>0.73105206</v>
      </c>
      <c r="R38" s="16">
        <v>0.11632118</v>
      </c>
    </row>
    <row r="39" spans="1:18" x14ac:dyDescent="0.25">
      <c r="A39" s="11" t="s">
        <v>509</v>
      </c>
      <c r="B39" s="13">
        <v>5895</v>
      </c>
      <c r="C39" s="14">
        <f>(30/B39*100)</f>
        <v>0.5089058524173028</v>
      </c>
      <c r="D39" s="15">
        <v>5865</v>
      </c>
      <c r="E39" s="14">
        <v>82.292431890000003</v>
      </c>
      <c r="F39" s="16">
        <v>0.65979589999999999</v>
      </c>
      <c r="G39" s="14">
        <v>16.220359129999999</v>
      </c>
      <c r="H39" s="16">
        <v>0.59325859999999997</v>
      </c>
      <c r="I39" s="14">
        <v>0</v>
      </c>
      <c r="J39" s="16">
        <v>0</v>
      </c>
      <c r="K39" s="14" t="s">
        <v>582</v>
      </c>
      <c r="L39" s="16" t="s">
        <v>582</v>
      </c>
      <c r="M39" s="14">
        <v>0</v>
      </c>
      <c r="N39" s="16">
        <v>0</v>
      </c>
      <c r="O39" s="14">
        <v>0</v>
      </c>
      <c r="P39" s="16">
        <v>0</v>
      </c>
      <c r="Q39" s="14">
        <v>1.4872089799999999</v>
      </c>
      <c r="R39" s="16">
        <v>0.18807628000000001</v>
      </c>
    </row>
    <row r="40" spans="1:18" x14ac:dyDescent="0.25">
      <c r="A40" s="11" t="s">
        <v>510</v>
      </c>
      <c r="B40" s="13">
        <v>14157</v>
      </c>
      <c r="C40" s="14">
        <f>(264/B40*100)</f>
        <v>1.8648018648018647</v>
      </c>
      <c r="D40" s="15">
        <v>13893</v>
      </c>
      <c r="E40" s="14">
        <v>86.283397539999996</v>
      </c>
      <c r="F40" s="16">
        <v>0.49840993</v>
      </c>
      <c r="G40" s="14">
        <v>11.303237019999999</v>
      </c>
      <c r="H40" s="16">
        <v>0.42813815</v>
      </c>
      <c r="I40" s="14">
        <v>0</v>
      </c>
      <c r="J40" s="16">
        <v>0</v>
      </c>
      <c r="K40" s="14" t="s">
        <v>582</v>
      </c>
      <c r="L40" s="16" t="s">
        <v>582</v>
      </c>
      <c r="M40" s="14">
        <v>0</v>
      </c>
      <c r="N40" s="16">
        <v>0</v>
      </c>
      <c r="O40" s="14">
        <v>0</v>
      </c>
      <c r="P40" s="16">
        <v>0</v>
      </c>
      <c r="Q40" s="14">
        <v>2.4133654400000002</v>
      </c>
      <c r="R40" s="16">
        <v>0.25964659000000001</v>
      </c>
    </row>
    <row r="41" spans="1:18" x14ac:dyDescent="0.25">
      <c r="A41" s="11" t="s">
        <v>511</v>
      </c>
      <c r="B41" s="13">
        <v>5712</v>
      </c>
      <c r="C41" s="14">
        <f>(40/B41*100)</f>
        <v>0.70028011204481799</v>
      </c>
      <c r="D41" s="15">
        <v>5672</v>
      </c>
      <c r="E41" s="14">
        <v>88.433233450000003</v>
      </c>
      <c r="F41" s="16">
        <v>0.52823105000000004</v>
      </c>
      <c r="G41" s="14">
        <v>10.174464889999999</v>
      </c>
      <c r="H41" s="16">
        <v>0.46314818000000002</v>
      </c>
      <c r="I41" s="14">
        <v>0</v>
      </c>
      <c r="J41" s="16">
        <v>0</v>
      </c>
      <c r="K41" s="14" t="s">
        <v>582</v>
      </c>
      <c r="L41" s="16" t="s">
        <v>582</v>
      </c>
      <c r="M41" s="14">
        <v>0</v>
      </c>
      <c r="N41" s="16">
        <v>0</v>
      </c>
      <c r="O41" s="14">
        <v>0</v>
      </c>
      <c r="P41" s="16">
        <v>0</v>
      </c>
      <c r="Q41" s="14">
        <v>1.39230166</v>
      </c>
      <c r="R41" s="16">
        <v>0.18708975999999999</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90.466163605999995</v>
      </c>
      <c r="F42" s="16">
        <f>IF(COUNT(F7:F41) &gt; 0, SQRT(SUMSQ(F7:F41)/(COUNT(F7:F41)*COUNT(F7:F41)) ), "—")</f>
        <v>7.7679043475766624E-2</v>
      </c>
      <c r="G42" s="14">
        <f>IF(COUNT(G7:G41) &gt; 0, AVERAGE(G7:G41), "—")</f>
        <v>8.3740975548571441</v>
      </c>
      <c r="H42" s="16">
        <f>IF(COUNT(H7:H41) &gt; 0, SQRT(SUMSQ(H7:H41)/(COUNT(H7:H41)*COUNT(H7:H41)) ), "—")</f>
        <v>7.0906933565182406E-2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2.4670748571428572E-3</v>
      </c>
      <c r="P42" s="16">
        <f>IF(COUNT(P7:P41) &gt; 0, SQRT(SUMSQ(P7:P41)/(COUNT(P7:P41)*COUNT(P7:P41)) ), "—")</f>
        <v>1.4810485714285713E-3</v>
      </c>
      <c r="Q42" s="14">
        <f>IF(COUNT(Q7:Q41) &gt; 0, AVERAGE(Q7:Q41), "—")</f>
        <v>1.1572717628571429</v>
      </c>
      <c r="R42" s="16">
        <f>IF(COUNT(R7:R41) &gt; 0, SQRT(SUMSQ(R7:R41)/(COUNT(R7:R41)*COUNT(R7:R41)) ), "—")</f>
        <v>2.9380405555840122E-2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69.209933199999995</v>
      </c>
      <c r="F45" s="16">
        <v>0.92453602000000001</v>
      </c>
      <c r="G45" s="14">
        <v>21.622285779999999</v>
      </c>
      <c r="H45" s="16">
        <v>0.71286174000000002</v>
      </c>
      <c r="I45" s="14">
        <v>0</v>
      </c>
      <c r="J45" s="16">
        <v>0</v>
      </c>
      <c r="K45" s="14" t="s">
        <v>582</v>
      </c>
      <c r="L45" s="16" t="s">
        <v>582</v>
      </c>
      <c r="M45" s="14">
        <v>1.6995380000000001E-2</v>
      </c>
      <c r="N45" s="16">
        <v>1.8047110000000002E-2</v>
      </c>
      <c r="O45" s="14">
        <v>0.12336502000000001</v>
      </c>
      <c r="P45" s="16">
        <v>3.5480909999999997E-2</v>
      </c>
      <c r="Q45" s="14">
        <v>9.0274206199999991</v>
      </c>
      <c r="R45" s="16">
        <v>0.50351758000000002</v>
      </c>
    </row>
    <row r="46" spans="1:18" x14ac:dyDescent="0.25">
      <c r="A46" s="11" t="s">
        <v>516</v>
      </c>
      <c r="B46" s="13">
        <v>23141</v>
      </c>
      <c r="C46" s="14">
        <f>(1129/B46*100)</f>
        <v>4.8787865692925969</v>
      </c>
      <c r="D46" s="15">
        <v>22012</v>
      </c>
      <c r="E46" s="14">
        <v>74.381074530000006</v>
      </c>
      <c r="F46" s="16">
        <v>0.55217795999999997</v>
      </c>
      <c r="G46" s="14">
        <v>19.704805090000001</v>
      </c>
      <c r="H46" s="16">
        <v>0.45312369000000002</v>
      </c>
      <c r="I46" s="14">
        <v>0</v>
      </c>
      <c r="J46" s="16">
        <v>0</v>
      </c>
      <c r="K46" s="14" t="s">
        <v>582</v>
      </c>
      <c r="L46" s="16" t="s">
        <v>582</v>
      </c>
      <c r="M46" s="14">
        <v>0</v>
      </c>
      <c r="N46" s="16">
        <v>0</v>
      </c>
      <c r="O46" s="14">
        <v>0</v>
      </c>
      <c r="P46" s="16">
        <v>0</v>
      </c>
      <c r="Q46" s="14">
        <v>5.91412038</v>
      </c>
      <c r="R46" s="16">
        <v>0.27807220999999999</v>
      </c>
    </row>
    <row r="47" spans="1:18" x14ac:dyDescent="0.25">
      <c r="A47" s="11" t="s">
        <v>517</v>
      </c>
      <c r="B47" s="13">
        <v>5928</v>
      </c>
      <c r="C47" s="14">
        <f>(70/B47*100)</f>
        <v>1.1808367071524968</v>
      </c>
      <c r="D47" s="15">
        <v>5858</v>
      </c>
      <c r="E47" s="14">
        <v>74.995582780000007</v>
      </c>
      <c r="F47" s="16">
        <v>0.70391183999999996</v>
      </c>
      <c r="G47" s="14">
        <v>20.172318099999998</v>
      </c>
      <c r="H47" s="16">
        <v>0.55516504</v>
      </c>
      <c r="I47" s="14">
        <v>0</v>
      </c>
      <c r="J47" s="16">
        <v>0</v>
      </c>
      <c r="K47" s="14" t="s">
        <v>582</v>
      </c>
      <c r="L47" s="16" t="s">
        <v>582</v>
      </c>
      <c r="M47" s="14">
        <v>0</v>
      </c>
      <c r="N47" s="16">
        <v>0</v>
      </c>
      <c r="O47" s="14">
        <v>0</v>
      </c>
      <c r="P47" s="16">
        <v>0</v>
      </c>
      <c r="Q47" s="14">
        <v>4.8320991199999996</v>
      </c>
      <c r="R47" s="16">
        <v>0.52799580999999995</v>
      </c>
    </row>
    <row r="48" spans="1:18" x14ac:dyDescent="0.25">
      <c r="A48" s="11" t="s">
        <v>518</v>
      </c>
      <c r="B48" s="13">
        <v>9841</v>
      </c>
      <c r="C48" s="14">
        <f>(7/B48*100)</f>
        <v>7.1130982623717101E-2</v>
      </c>
      <c r="D48" s="15">
        <v>9834</v>
      </c>
      <c r="E48" s="14">
        <v>83.838083190000006</v>
      </c>
      <c r="F48" s="16">
        <v>0.91582830000000004</v>
      </c>
      <c r="G48" s="14">
        <v>14.609942090000001</v>
      </c>
      <c r="H48" s="16">
        <v>0.76970042999999999</v>
      </c>
      <c r="I48" s="14">
        <v>0</v>
      </c>
      <c r="J48" s="16">
        <v>0</v>
      </c>
      <c r="K48" s="14" t="s">
        <v>582</v>
      </c>
      <c r="L48" s="16" t="s">
        <v>582</v>
      </c>
      <c r="M48" s="14">
        <v>0</v>
      </c>
      <c r="N48" s="16">
        <v>0</v>
      </c>
      <c r="O48" s="14">
        <v>0</v>
      </c>
      <c r="P48" s="16">
        <v>0</v>
      </c>
      <c r="Q48" s="14">
        <v>1.55197472</v>
      </c>
      <c r="R48" s="16">
        <v>0.50967529</v>
      </c>
    </row>
    <row r="49" spans="1:18" x14ac:dyDescent="0.25">
      <c r="A49" s="11" t="s">
        <v>519</v>
      </c>
      <c r="B49" s="13">
        <v>6349</v>
      </c>
      <c r="C49" s="14">
        <f>(56/B49*100)</f>
        <v>0.88202866593164275</v>
      </c>
      <c r="D49" s="15">
        <v>6293</v>
      </c>
      <c r="E49" s="14">
        <v>76.937921970000005</v>
      </c>
      <c r="F49" s="16">
        <v>0.91630173999999998</v>
      </c>
      <c r="G49" s="14">
        <v>20.13997707</v>
      </c>
      <c r="H49" s="16">
        <v>0.81771788999999995</v>
      </c>
      <c r="I49" s="14">
        <v>0</v>
      </c>
      <c r="J49" s="16">
        <v>0</v>
      </c>
      <c r="K49" s="14" t="s">
        <v>582</v>
      </c>
      <c r="L49" s="16" t="s">
        <v>582</v>
      </c>
      <c r="M49" s="14">
        <v>0</v>
      </c>
      <c r="N49" s="16">
        <v>0</v>
      </c>
      <c r="O49" s="14">
        <v>5.1534879999999998E-2</v>
      </c>
      <c r="P49" s="16">
        <v>3.5931730000000002E-2</v>
      </c>
      <c r="Q49" s="14">
        <v>2.8705660700000002</v>
      </c>
      <c r="R49" s="16">
        <v>0.34061866000000002</v>
      </c>
    </row>
    <row r="50" spans="1:18" x14ac:dyDescent="0.25">
      <c r="A50" s="11" t="s">
        <v>520</v>
      </c>
      <c r="B50" s="13">
        <v>11795</v>
      </c>
      <c r="C50" s="14">
        <f>(218/B50*100)</f>
        <v>1.8482407799915217</v>
      </c>
      <c r="D50" s="15">
        <v>11577</v>
      </c>
      <c r="E50" s="14">
        <v>68.831281829999995</v>
      </c>
      <c r="F50" s="16">
        <v>0.74222774000000002</v>
      </c>
      <c r="G50" s="14">
        <v>29.78865571</v>
      </c>
      <c r="H50" s="16">
        <v>0.74134633000000005</v>
      </c>
      <c r="I50" s="14">
        <v>0</v>
      </c>
      <c r="J50" s="16">
        <v>0</v>
      </c>
      <c r="K50" s="14" t="s">
        <v>582</v>
      </c>
      <c r="L50" s="16" t="s">
        <v>582</v>
      </c>
      <c r="M50" s="14">
        <v>0</v>
      </c>
      <c r="N50" s="16">
        <v>0</v>
      </c>
      <c r="O50" s="14">
        <v>0</v>
      </c>
      <c r="P50" s="16">
        <v>0</v>
      </c>
      <c r="Q50" s="14">
        <v>1.3800624500000001</v>
      </c>
      <c r="R50" s="16">
        <v>0.17096465999999999</v>
      </c>
    </row>
    <row r="51" spans="1:18" x14ac:dyDescent="0.25">
      <c r="A51" s="11" t="s">
        <v>521</v>
      </c>
      <c r="B51" s="13">
        <v>6866</v>
      </c>
      <c r="C51" s="14">
        <f>(116/B51*100)</f>
        <v>1.6894844159627147</v>
      </c>
      <c r="D51" s="15">
        <v>6750</v>
      </c>
      <c r="E51" s="14">
        <v>81.037151039999998</v>
      </c>
      <c r="F51" s="16">
        <v>0.66689829</v>
      </c>
      <c r="G51" s="14">
        <v>17.254357039999999</v>
      </c>
      <c r="H51" s="16">
        <v>0.64227723999999997</v>
      </c>
      <c r="I51" s="14">
        <v>0</v>
      </c>
      <c r="J51" s="16">
        <v>0</v>
      </c>
      <c r="K51" s="14" t="s">
        <v>582</v>
      </c>
      <c r="L51" s="16" t="s">
        <v>582</v>
      </c>
      <c r="M51" s="14">
        <v>0</v>
      </c>
      <c r="N51" s="16">
        <v>0</v>
      </c>
      <c r="O51" s="14">
        <v>0</v>
      </c>
      <c r="P51" s="16">
        <v>0</v>
      </c>
      <c r="Q51" s="14">
        <v>1.7084919199999999</v>
      </c>
      <c r="R51" s="16">
        <v>0.20842868000000001</v>
      </c>
    </row>
    <row r="52" spans="1:18" x14ac:dyDescent="0.25">
      <c r="A52" s="11" t="s">
        <v>522</v>
      </c>
      <c r="B52" s="13">
        <v>5809</v>
      </c>
      <c r="C52" s="14">
        <f>(71/B52*100)</f>
        <v>1.2222413496298847</v>
      </c>
      <c r="D52" s="15">
        <v>5738</v>
      </c>
      <c r="E52" s="14">
        <v>84.109651319999998</v>
      </c>
      <c r="F52" s="16">
        <v>0.65887998999999997</v>
      </c>
      <c r="G52" s="14">
        <v>13.454673120000001</v>
      </c>
      <c r="H52" s="16">
        <v>0.56473298999999999</v>
      </c>
      <c r="I52" s="14">
        <v>0</v>
      </c>
      <c r="J52" s="16">
        <v>0</v>
      </c>
      <c r="K52" s="14" t="s">
        <v>582</v>
      </c>
      <c r="L52" s="16" t="s">
        <v>582</v>
      </c>
      <c r="M52" s="14">
        <v>0</v>
      </c>
      <c r="N52" s="16">
        <v>0</v>
      </c>
      <c r="O52" s="14">
        <v>0</v>
      </c>
      <c r="P52" s="16">
        <v>0</v>
      </c>
      <c r="Q52" s="14">
        <v>2.43567556</v>
      </c>
      <c r="R52" s="16">
        <v>0.21434835999999999</v>
      </c>
    </row>
    <row r="53" spans="1:18" x14ac:dyDescent="0.25">
      <c r="A53" s="11" t="s">
        <v>523</v>
      </c>
      <c r="B53" s="13">
        <v>5571</v>
      </c>
      <c r="C53" s="14">
        <f>(84/B53*100)</f>
        <v>1.5078082929456111</v>
      </c>
      <c r="D53" s="15">
        <v>5487</v>
      </c>
      <c r="E53" s="14">
        <v>87.885336199999998</v>
      </c>
      <c r="F53" s="16">
        <v>0.4273208</v>
      </c>
      <c r="G53" s="14">
        <v>10.3401443</v>
      </c>
      <c r="H53" s="16">
        <v>0.38199894000000001</v>
      </c>
      <c r="I53" s="14">
        <v>0</v>
      </c>
      <c r="J53" s="16">
        <v>0</v>
      </c>
      <c r="K53" s="14" t="s">
        <v>582</v>
      </c>
      <c r="L53" s="16" t="s">
        <v>582</v>
      </c>
      <c r="M53" s="14">
        <v>0</v>
      </c>
      <c r="N53" s="16">
        <v>0</v>
      </c>
      <c r="O53" s="14">
        <v>0</v>
      </c>
      <c r="P53" s="16">
        <v>0</v>
      </c>
      <c r="Q53" s="14">
        <v>1.7745195</v>
      </c>
      <c r="R53" s="16">
        <v>0.17376764</v>
      </c>
    </row>
    <row r="54" spans="1:18" x14ac:dyDescent="0.25">
      <c r="A54" s="11" t="s">
        <v>524</v>
      </c>
      <c r="B54" s="13">
        <v>4740</v>
      </c>
      <c r="C54" s="14">
        <f>(38/B54*100)</f>
        <v>0.80168776371308015</v>
      </c>
      <c r="D54" s="15">
        <v>4702</v>
      </c>
      <c r="E54" s="14">
        <v>79.252848400000005</v>
      </c>
      <c r="F54" s="16">
        <v>0.74566184999999996</v>
      </c>
      <c r="G54" s="14">
        <v>14.82065377</v>
      </c>
      <c r="H54" s="16">
        <v>0.57690034000000001</v>
      </c>
      <c r="I54" s="14">
        <v>0</v>
      </c>
      <c r="J54" s="16">
        <v>0</v>
      </c>
      <c r="K54" s="14" t="s">
        <v>582</v>
      </c>
      <c r="L54" s="16" t="s">
        <v>582</v>
      </c>
      <c r="M54" s="14">
        <v>0</v>
      </c>
      <c r="N54" s="16">
        <v>0</v>
      </c>
      <c r="O54" s="14">
        <v>0</v>
      </c>
      <c r="P54" s="16">
        <v>0</v>
      </c>
      <c r="Q54" s="14">
        <v>5.9264978299999997</v>
      </c>
      <c r="R54" s="16">
        <v>0.44544167000000001</v>
      </c>
    </row>
    <row r="55" spans="1:18" x14ac:dyDescent="0.25">
      <c r="A55" s="11" t="s">
        <v>525</v>
      </c>
      <c r="B55" s="13">
        <v>5316</v>
      </c>
      <c r="C55" s="14">
        <f>(22/B55*100)</f>
        <v>0.41384499623777277</v>
      </c>
      <c r="D55" s="15">
        <v>5294</v>
      </c>
      <c r="E55" s="14">
        <v>87.666285590000001</v>
      </c>
      <c r="F55" s="16">
        <v>0.49648339000000002</v>
      </c>
      <c r="G55" s="14">
        <v>9.3605434899999995</v>
      </c>
      <c r="H55" s="16">
        <v>0.46016481999999997</v>
      </c>
      <c r="I55" s="14">
        <v>0</v>
      </c>
      <c r="J55" s="16">
        <v>0</v>
      </c>
      <c r="K55" s="14" t="s">
        <v>582</v>
      </c>
      <c r="L55" s="16" t="s">
        <v>582</v>
      </c>
      <c r="M55" s="14">
        <v>1.5872219999999999E-2</v>
      </c>
      <c r="N55" s="16">
        <v>1.5802099999999999E-2</v>
      </c>
      <c r="O55" s="14">
        <v>0.22445813000000001</v>
      </c>
      <c r="P55" s="16">
        <v>6.6865900000000006E-2</v>
      </c>
      <c r="Q55" s="14">
        <v>2.73284057</v>
      </c>
      <c r="R55" s="16">
        <v>0.22926643999999999</v>
      </c>
    </row>
    <row r="56" spans="1:18" x14ac:dyDescent="0.25">
      <c r="A56" s="11" t="s">
        <v>526</v>
      </c>
      <c r="B56" s="13">
        <v>5359</v>
      </c>
      <c r="C56" s="14">
        <f>(76/B56*100)</f>
        <v>1.4181750326553462</v>
      </c>
      <c r="D56" s="15">
        <v>5283</v>
      </c>
      <c r="E56" s="14">
        <v>79.955721010000005</v>
      </c>
      <c r="F56" s="16">
        <v>0.65353788999999995</v>
      </c>
      <c r="G56" s="14">
        <v>19.213687360000002</v>
      </c>
      <c r="H56" s="16">
        <v>0.65920109000000005</v>
      </c>
      <c r="I56" s="14">
        <v>0</v>
      </c>
      <c r="J56" s="16">
        <v>0</v>
      </c>
      <c r="K56" s="14" t="s">
        <v>582</v>
      </c>
      <c r="L56" s="16" t="s">
        <v>582</v>
      </c>
      <c r="M56" s="14">
        <v>0</v>
      </c>
      <c r="N56" s="16">
        <v>0</v>
      </c>
      <c r="O56" s="14">
        <v>0</v>
      </c>
      <c r="P56" s="16">
        <v>0</v>
      </c>
      <c r="Q56" s="14">
        <v>0.83059163000000003</v>
      </c>
      <c r="R56" s="16">
        <v>0.14366967</v>
      </c>
    </row>
    <row r="57" spans="1:18" x14ac:dyDescent="0.25">
      <c r="A57" s="11" t="s">
        <v>527</v>
      </c>
      <c r="B57" s="13">
        <v>6513</v>
      </c>
      <c r="C57" s="14">
        <f>(0/B57*100)</f>
        <v>0</v>
      </c>
      <c r="D57" s="15">
        <v>6513</v>
      </c>
      <c r="E57" s="14">
        <v>55.556992000000001</v>
      </c>
      <c r="F57" s="16">
        <v>0.96332647000000005</v>
      </c>
      <c r="G57" s="14">
        <v>42.906137960000002</v>
      </c>
      <c r="H57" s="16">
        <v>0.90672540999999995</v>
      </c>
      <c r="I57" s="14">
        <v>0</v>
      </c>
      <c r="J57" s="16">
        <v>0</v>
      </c>
      <c r="K57" s="14" t="s">
        <v>582</v>
      </c>
      <c r="L57" s="16" t="s">
        <v>582</v>
      </c>
      <c r="M57" s="14">
        <v>0</v>
      </c>
      <c r="N57" s="16">
        <v>0</v>
      </c>
      <c r="O57" s="14">
        <v>1.851295E-2</v>
      </c>
      <c r="P57" s="16">
        <v>1.860384E-2</v>
      </c>
      <c r="Q57" s="14">
        <v>1.5183570900000001</v>
      </c>
      <c r="R57" s="16">
        <v>0.18993934000000001</v>
      </c>
    </row>
    <row r="58" spans="1:18" x14ac:dyDescent="0.25">
      <c r="A58" s="11" t="s">
        <v>528</v>
      </c>
      <c r="B58" s="13">
        <v>7267</v>
      </c>
      <c r="C58" s="14">
        <f>(10/B58*100)</f>
        <v>0.13760836658868861</v>
      </c>
      <c r="D58" s="15">
        <v>7257</v>
      </c>
      <c r="E58" s="14">
        <v>79.138388019999994</v>
      </c>
      <c r="F58" s="16">
        <v>0.70026096999999998</v>
      </c>
      <c r="G58" s="14">
        <v>16.25907638</v>
      </c>
      <c r="H58" s="16">
        <v>0.56974596</v>
      </c>
      <c r="I58" s="14">
        <v>0</v>
      </c>
      <c r="J58" s="16">
        <v>0</v>
      </c>
      <c r="K58" s="14" t="s">
        <v>582</v>
      </c>
      <c r="L58" s="16" t="s">
        <v>582</v>
      </c>
      <c r="M58" s="14">
        <v>0</v>
      </c>
      <c r="N58" s="16">
        <v>0</v>
      </c>
      <c r="O58" s="14">
        <v>0.57783189000000001</v>
      </c>
      <c r="P58" s="16">
        <v>0.10428587</v>
      </c>
      <c r="Q58" s="14">
        <v>4.0247037099999998</v>
      </c>
      <c r="R58" s="16">
        <v>0.28719751999999998</v>
      </c>
    </row>
    <row r="59" spans="1:18" x14ac:dyDescent="0.25">
      <c r="A59" s="11" t="s">
        <v>529</v>
      </c>
      <c r="B59" s="13">
        <v>4826</v>
      </c>
      <c r="C59" s="14">
        <f>(26/B59*100)</f>
        <v>0.53874844591794446</v>
      </c>
      <c r="D59" s="15">
        <v>4800</v>
      </c>
      <c r="E59" s="14">
        <v>92.029471799999996</v>
      </c>
      <c r="F59" s="16">
        <v>0.45358150000000003</v>
      </c>
      <c r="G59" s="14">
        <v>4.6061133300000003</v>
      </c>
      <c r="H59" s="16">
        <v>0.36426587999999999</v>
      </c>
      <c r="I59" s="14">
        <v>0</v>
      </c>
      <c r="J59" s="16">
        <v>0</v>
      </c>
      <c r="K59" s="14" t="s">
        <v>582</v>
      </c>
      <c r="L59" s="16" t="s">
        <v>582</v>
      </c>
      <c r="M59" s="14">
        <v>0</v>
      </c>
      <c r="N59" s="16">
        <v>0</v>
      </c>
      <c r="O59" s="14">
        <v>0.29071209999999997</v>
      </c>
      <c r="P59" s="16">
        <v>9.1099749999999993E-2</v>
      </c>
      <c r="Q59" s="14">
        <v>3.0737027700000001</v>
      </c>
      <c r="R59" s="16">
        <v>0.27062678000000001</v>
      </c>
    </row>
    <row r="60" spans="1:18" x14ac:dyDescent="0.25">
      <c r="A60" s="11" t="s">
        <v>530</v>
      </c>
      <c r="B60" s="13">
        <v>4546</v>
      </c>
      <c r="C60" s="14">
        <f>(15/B60*100)</f>
        <v>0.32996040475142985</v>
      </c>
      <c r="D60" s="15">
        <v>4531</v>
      </c>
      <c r="E60" s="14">
        <v>79.224884619999997</v>
      </c>
      <c r="F60" s="16">
        <v>0.82855345000000002</v>
      </c>
      <c r="G60" s="14">
        <v>17.878827279999999</v>
      </c>
      <c r="H60" s="16">
        <v>0.77830111000000002</v>
      </c>
      <c r="I60" s="14">
        <v>0</v>
      </c>
      <c r="J60" s="16">
        <v>0</v>
      </c>
      <c r="K60" s="14" t="s">
        <v>582</v>
      </c>
      <c r="L60" s="16" t="s">
        <v>582</v>
      </c>
      <c r="M60" s="14">
        <v>0</v>
      </c>
      <c r="N60" s="16">
        <v>0</v>
      </c>
      <c r="O60" s="14">
        <v>0.23650388</v>
      </c>
      <c r="P60" s="16">
        <v>7.8550969999999998E-2</v>
      </c>
      <c r="Q60" s="14">
        <v>2.6597842200000001</v>
      </c>
      <c r="R60" s="16">
        <v>0.40379290000000001</v>
      </c>
    </row>
    <row r="61" spans="1:18" x14ac:dyDescent="0.25">
      <c r="A61" s="11" t="s">
        <v>531</v>
      </c>
      <c r="B61" s="13">
        <v>6525</v>
      </c>
      <c r="C61" s="14">
        <f>(135/B61*100)</f>
        <v>2.0689655172413794</v>
      </c>
      <c r="D61" s="15">
        <v>6390</v>
      </c>
      <c r="E61" s="14">
        <v>91.679546579999993</v>
      </c>
      <c r="F61" s="16">
        <v>0.46352079000000002</v>
      </c>
      <c r="G61" s="14">
        <v>6.7911374000000002</v>
      </c>
      <c r="H61" s="16">
        <v>0.41380023999999999</v>
      </c>
      <c r="I61" s="14">
        <v>0</v>
      </c>
      <c r="J61" s="16">
        <v>0</v>
      </c>
      <c r="K61" s="14" t="s">
        <v>582</v>
      </c>
      <c r="L61" s="16" t="s">
        <v>582</v>
      </c>
      <c r="M61" s="14">
        <v>0</v>
      </c>
      <c r="N61" s="16">
        <v>0</v>
      </c>
      <c r="O61" s="14">
        <v>0</v>
      </c>
      <c r="P61" s="16">
        <v>0</v>
      </c>
      <c r="Q61" s="14">
        <v>1.52931602</v>
      </c>
      <c r="R61" s="16">
        <v>0.23015773</v>
      </c>
    </row>
    <row r="62" spans="1:18" x14ac:dyDescent="0.25">
      <c r="A62" s="11" t="s">
        <v>532</v>
      </c>
      <c r="B62" s="13">
        <v>4476</v>
      </c>
      <c r="C62" s="14">
        <f>(3/B62*100)</f>
        <v>6.7024128686327081E-2</v>
      </c>
      <c r="D62" s="15">
        <v>4473</v>
      </c>
      <c r="E62" s="14">
        <v>81.353926979999997</v>
      </c>
      <c r="F62" s="16">
        <v>0.52928116999999997</v>
      </c>
      <c r="G62" s="14">
        <v>18.443763090000001</v>
      </c>
      <c r="H62" s="16">
        <v>0.53518953000000002</v>
      </c>
      <c r="I62" s="14">
        <v>0</v>
      </c>
      <c r="J62" s="16">
        <v>0</v>
      </c>
      <c r="K62" s="14" t="s">
        <v>582</v>
      </c>
      <c r="L62" s="16" t="s">
        <v>582</v>
      </c>
      <c r="M62" s="14">
        <v>0</v>
      </c>
      <c r="N62" s="16">
        <v>0</v>
      </c>
      <c r="O62" s="14">
        <v>0</v>
      </c>
      <c r="P62" s="16">
        <v>0</v>
      </c>
      <c r="Q62" s="14">
        <v>0.20230993999999999</v>
      </c>
      <c r="R62" s="16">
        <v>6.7637260000000005E-2</v>
      </c>
    </row>
    <row r="63" spans="1:18" x14ac:dyDescent="0.25">
      <c r="A63" s="11" t="s">
        <v>533</v>
      </c>
      <c r="B63" s="13">
        <v>5324</v>
      </c>
      <c r="C63" s="14">
        <f>(13/B63*100)</f>
        <v>0.24417731029301279</v>
      </c>
      <c r="D63" s="15">
        <v>5311</v>
      </c>
      <c r="E63" s="14">
        <v>89.179720149999994</v>
      </c>
      <c r="F63" s="16">
        <v>0.37442439999999999</v>
      </c>
      <c r="G63" s="14">
        <v>5.9757426000000002</v>
      </c>
      <c r="H63" s="16">
        <v>0.31600109999999998</v>
      </c>
      <c r="I63" s="14">
        <v>0</v>
      </c>
      <c r="J63" s="16">
        <v>0</v>
      </c>
      <c r="K63" s="14" t="s">
        <v>582</v>
      </c>
      <c r="L63" s="16" t="s">
        <v>582</v>
      </c>
      <c r="M63" s="14">
        <v>0</v>
      </c>
      <c r="N63" s="16">
        <v>0</v>
      </c>
      <c r="O63" s="14">
        <v>7.3781550000000001E-2</v>
      </c>
      <c r="P63" s="16">
        <v>3.6805379999999999E-2</v>
      </c>
      <c r="Q63" s="14">
        <v>4.7707556899999997</v>
      </c>
      <c r="R63" s="16">
        <v>0.28368895999999999</v>
      </c>
    </row>
    <row r="64" spans="1:18" x14ac:dyDescent="0.25">
      <c r="A64" s="11" t="s">
        <v>534</v>
      </c>
      <c r="B64" s="13">
        <v>3634</v>
      </c>
      <c r="C64" s="14">
        <f>(3/B64*100)</f>
        <v>8.2553659878921298E-2</v>
      </c>
      <c r="D64" s="15">
        <v>3631</v>
      </c>
      <c r="E64" s="14">
        <v>82.76609981</v>
      </c>
      <c r="F64" s="16">
        <v>0.63522042999999995</v>
      </c>
      <c r="G64" s="14">
        <v>15.461002580000001</v>
      </c>
      <c r="H64" s="16">
        <v>0.62438084000000005</v>
      </c>
      <c r="I64" s="14">
        <v>0</v>
      </c>
      <c r="J64" s="16">
        <v>0</v>
      </c>
      <c r="K64" s="14" t="s">
        <v>582</v>
      </c>
      <c r="L64" s="16" t="s">
        <v>582</v>
      </c>
      <c r="M64" s="14">
        <v>0</v>
      </c>
      <c r="N64" s="16">
        <v>0</v>
      </c>
      <c r="O64" s="14">
        <v>5.1296540000000002E-2</v>
      </c>
      <c r="P64" s="16">
        <v>3.6080470000000003E-2</v>
      </c>
      <c r="Q64" s="14">
        <v>1.72160107</v>
      </c>
      <c r="R64" s="16">
        <v>0.25484669999999998</v>
      </c>
    </row>
    <row r="65" spans="1:18" x14ac:dyDescent="0.25">
      <c r="A65" s="11" t="s">
        <v>535</v>
      </c>
      <c r="B65" s="13">
        <v>5325</v>
      </c>
      <c r="C65" s="14">
        <f>(14/B65*100)</f>
        <v>0.26291079812206569</v>
      </c>
      <c r="D65" s="15">
        <v>5311</v>
      </c>
      <c r="E65" s="14">
        <v>86.372646939999996</v>
      </c>
      <c r="F65" s="16">
        <v>0.55491272000000003</v>
      </c>
      <c r="G65" s="14">
        <v>10.425166969999999</v>
      </c>
      <c r="H65" s="16">
        <v>0.49526356999999999</v>
      </c>
      <c r="I65" s="14">
        <v>0</v>
      </c>
      <c r="J65" s="16">
        <v>0</v>
      </c>
      <c r="K65" s="14" t="s">
        <v>582</v>
      </c>
      <c r="L65" s="16" t="s">
        <v>582</v>
      </c>
      <c r="M65" s="14">
        <v>8.2955630000000002E-2</v>
      </c>
      <c r="N65" s="16">
        <v>3.7389940000000003E-2</v>
      </c>
      <c r="O65" s="14">
        <v>1.631983E-2</v>
      </c>
      <c r="P65" s="16">
        <v>1.5882540000000001E-2</v>
      </c>
      <c r="Q65" s="14">
        <v>3.1029106299999998</v>
      </c>
      <c r="R65" s="16">
        <v>0.27550782000000001</v>
      </c>
    </row>
    <row r="66" spans="1:18" x14ac:dyDescent="0.25">
      <c r="A66" s="11" t="s">
        <v>536</v>
      </c>
      <c r="B66" s="13">
        <v>5665</v>
      </c>
      <c r="C66" s="14">
        <f>(74/B66*100)</f>
        <v>1.3062665489849956</v>
      </c>
      <c r="D66" s="15">
        <v>5591</v>
      </c>
      <c r="E66" s="14">
        <v>87.023520739999995</v>
      </c>
      <c r="F66" s="16">
        <v>0.45622843000000002</v>
      </c>
      <c r="G66" s="14">
        <v>10.184176949999999</v>
      </c>
      <c r="H66" s="16">
        <v>0.42384169999999999</v>
      </c>
      <c r="I66" s="14">
        <v>0</v>
      </c>
      <c r="J66" s="16">
        <v>0</v>
      </c>
      <c r="K66" s="14" t="s">
        <v>582</v>
      </c>
      <c r="L66" s="16" t="s">
        <v>582</v>
      </c>
      <c r="M66" s="14">
        <v>0</v>
      </c>
      <c r="N66" s="16">
        <v>0</v>
      </c>
      <c r="O66" s="14">
        <v>0</v>
      </c>
      <c r="P66" s="16">
        <v>0</v>
      </c>
      <c r="Q66" s="14">
        <v>2.7923023100000002</v>
      </c>
      <c r="R66" s="16">
        <v>0.20496270999999999</v>
      </c>
    </row>
    <row r="67" spans="1:18" x14ac:dyDescent="0.25">
      <c r="A67" s="11" t="s">
        <v>537</v>
      </c>
      <c r="B67" s="13">
        <v>6971</v>
      </c>
      <c r="C67" s="14">
        <f>(21/B67*100)</f>
        <v>0.30124802754267677</v>
      </c>
      <c r="D67" s="15">
        <v>6950</v>
      </c>
      <c r="E67" s="14">
        <v>76.709962329999996</v>
      </c>
      <c r="F67" s="16">
        <v>0.65510071999999997</v>
      </c>
      <c r="G67" s="14">
        <v>22.002373739999999</v>
      </c>
      <c r="H67" s="16">
        <v>0.64615829000000002</v>
      </c>
      <c r="I67" s="14">
        <v>0</v>
      </c>
      <c r="J67" s="16">
        <v>0</v>
      </c>
      <c r="K67" s="14" t="s">
        <v>582</v>
      </c>
      <c r="L67" s="16" t="s">
        <v>582</v>
      </c>
      <c r="M67" s="14">
        <v>0</v>
      </c>
      <c r="N67" s="16">
        <v>0</v>
      </c>
      <c r="O67" s="14">
        <v>0</v>
      </c>
      <c r="P67" s="16">
        <v>0</v>
      </c>
      <c r="Q67" s="14">
        <v>1.2876639299999999</v>
      </c>
      <c r="R67" s="16">
        <v>0.16831467999999999</v>
      </c>
    </row>
    <row r="68" spans="1:18" x14ac:dyDescent="0.25">
      <c r="A68" s="11" t="s">
        <v>538</v>
      </c>
      <c r="B68" s="13">
        <v>12083</v>
      </c>
      <c r="C68" s="14">
        <f>(27/B68*100)</f>
        <v>0.22345444012248614</v>
      </c>
      <c r="D68" s="15">
        <v>12056</v>
      </c>
      <c r="E68" s="14">
        <v>85.714193170000001</v>
      </c>
      <c r="F68" s="16">
        <v>0.26036210999999998</v>
      </c>
      <c r="G68" s="14">
        <v>10.84662782</v>
      </c>
      <c r="H68" s="16">
        <v>0.25235698000000001</v>
      </c>
      <c r="I68" s="14">
        <v>0</v>
      </c>
      <c r="J68" s="16">
        <v>0</v>
      </c>
      <c r="K68" s="14" t="s">
        <v>582</v>
      </c>
      <c r="L68" s="16" t="s">
        <v>582</v>
      </c>
      <c r="M68" s="14">
        <v>0</v>
      </c>
      <c r="N68" s="16">
        <v>0</v>
      </c>
      <c r="O68" s="14">
        <v>0</v>
      </c>
      <c r="P68" s="16">
        <v>0</v>
      </c>
      <c r="Q68" s="14">
        <v>3.4391790100000001</v>
      </c>
      <c r="R68" s="16">
        <v>0.16289339</v>
      </c>
    </row>
    <row r="69" spans="1:18" x14ac:dyDescent="0.25">
      <c r="A69" s="11" t="s">
        <v>539</v>
      </c>
      <c r="B69" s="13">
        <v>4876</v>
      </c>
      <c r="C69" s="14">
        <f>(0/B69*100)</f>
        <v>0</v>
      </c>
      <c r="D69" s="15">
        <v>4876</v>
      </c>
      <c r="E69" s="14">
        <v>92.804743810000005</v>
      </c>
      <c r="F69" s="16">
        <v>0.48811276999999997</v>
      </c>
      <c r="G69" s="14">
        <v>6.3700861800000004</v>
      </c>
      <c r="H69" s="16">
        <v>0.43461157</v>
      </c>
      <c r="I69" s="14">
        <v>0</v>
      </c>
      <c r="J69" s="16">
        <v>0</v>
      </c>
      <c r="K69" s="14" t="s">
        <v>582</v>
      </c>
      <c r="L69" s="16" t="s">
        <v>582</v>
      </c>
      <c r="M69" s="14">
        <v>0</v>
      </c>
      <c r="N69" s="16">
        <v>0</v>
      </c>
      <c r="O69" s="14">
        <v>0</v>
      </c>
      <c r="P69" s="16">
        <v>0</v>
      </c>
      <c r="Q69" s="14">
        <v>0.82517001000000001</v>
      </c>
      <c r="R69" s="16">
        <v>0.18796003999999999</v>
      </c>
    </row>
    <row r="70" spans="1:18" x14ac:dyDescent="0.25">
      <c r="A70" s="11" t="s">
        <v>540</v>
      </c>
      <c r="B70" s="13">
        <v>6036</v>
      </c>
      <c r="C70" s="14">
        <f>(223/B70*100)</f>
        <v>3.6944996686547382</v>
      </c>
      <c r="D70" s="15">
        <v>5813</v>
      </c>
      <c r="E70" s="14">
        <v>87.804271349999993</v>
      </c>
      <c r="F70" s="16">
        <v>0.52891902999999996</v>
      </c>
      <c r="G70" s="14">
        <v>9.9049877199999994</v>
      </c>
      <c r="H70" s="16">
        <v>0.46359475</v>
      </c>
      <c r="I70" s="14">
        <v>0</v>
      </c>
      <c r="J70" s="16">
        <v>0</v>
      </c>
      <c r="K70" s="14" t="s">
        <v>582</v>
      </c>
      <c r="L70" s="16" t="s">
        <v>582</v>
      </c>
      <c r="M70" s="14">
        <v>0</v>
      </c>
      <c r="N70" s="16">
        <v>0</v>
      </c>
      <c r="O70" s="14">
        <v>0</v>
      </c>
      <c r="P70" s="16">
        <v>0</v>
      </c>
      <c r="Q70" s="14">
        <v>2.2907409300000001</v>
      </c>
      <c r="R70" s="16">
        <v>0.25435173999999999</v>
      </c>
    </row>
    <row r="71" spans="1:18" x14ac:dyDescent="0.25">
      <c r="A71" s="11" t="s">
        <v>541</v>
      </c>
      <c r="B71" s="13">
        <v>6115</v>
      </c>
      <c r="C71" s="14">
        <f>(17/B71*100)</f>
        <v>0.27800490596892891</v>
      </c>
      <c r="D71" s="15">
        <v>6098</v>
      </c>
      <c r="E71" s="14">
        <v>77.900633319999997</v>
      </c>
      <c r="F71" s="16">
        <v>0.66126242000000002</v>
      </c>
      <c r="G71" s="14">
        <v>21.727311950000001</v>
      </c>
      <c r="H71" s="16">
        <v>0.63781569000000005</v>
      </c>
      <c r="I71" s="14">
        <v>0</v>
      </c>
      <c r="J71" s="16">
        <v>0</v>
      </c>
      <c r="K71" s="14" t="s">
        <v>582</v>
      </c>
      <c r="L71" s="16" t="s">
        <v>582</v>
      </c>
      <c r="M71" s="14">
        <v>0</v>
      </c>
      <c r="N71" s="16">
        <v>0</v>
      </c>
      <c r="O71" s="14">
        <v>0</v>
      </c>
      <c r="P71" s="16">
        <v>0</v>
      </c>
      <c r="Q71" s="14">
        <v>0.37205473</v>
      </c>
      <c r="R71" s="16">
        <v>7.8783690000000003E-2</v>
      </c>
    </row>
    <row r="72" spans="1:18" x14ac:dyDescent="0.25">
      <c r="A72" s="11" t="s">
        <v>542</v>
      </c>
      <c r="B72" s="13">
        <v>7708</v>
      </c>
      <c r="C72" s="14">
        <f>(5/B72*100)</f>
        <v>6.4867669953295279E-2</v>
      </c>
      <c r="D72" s="15">
        <v>7703</v>
      </c>
      <c r="E72" s="14">
        <v>84.041711599999999</v>
      </c>
      <c r="F72" s="16">
        <v>0.50089885999999995</v>
      </c>
      <c r="G72" s="14">
        <v>15.69765692</v>
      </c>
      <c r="H72" s="16">
        <v>0.48876493999999998</v>
      </c>
      <c r="I72" s="14">
        <v>0</v>
      </c>
      <c r="J72" s="16">
        <v>0</v>
      </c>
      <c r="K72" s="14" t="s">
        <v>582</v>
      </c>
      <c r="L72" s="16" t="s">
        <v>582</v>
      </c>
      <c r="M72" s="14">
        <v>0</v>
      </c>
      <c r="N72" s="16">
        <v>0</v>
      </c>
      <c r="O72" s="14">
        <v>0</v>
      </c>
      <c r="P72" s="16">
        <v>0</v>
      </c>
      <c r="Q72" s="14">
        <v>0.26063148000000003</v>
      </c>
      <c r="R72" s="16">
        <v>6.226222E-2</v>
      </c>
    </row>
    <row r="73" spans="1:18" x14ac:dyDescent="0.25">
      <c r="A73" s="11" t="s">
        <v>543</v>
      </c>
      <c r="B73" s="13">
        <v>8249</v>
      </c>
      <c r="C73" s="14">
        <f>(143/B73*100)</f>
        <v>1.7335434598133106</v>
      </c>
      <c r="D73" s="15">
        <v>8106</v>
      </c>
      <c r="E73" s="14">
        <v>73.813220819999998</v>
      </c>
      <c r="F73" s="16">
        <v>0.77756466000000002</v>
      </c>
      <c r="G73" s="14">
        <v>25.233243479999999</v>
      </c>
      <c r="H73" s="16">
        <v>0.80370564</v>
      </c>
      <c r="I73" s="14">
        <v>0</v>
      </c>
      <c r="J73" s="16">
        <v>0</v>
      </c>
      <c r="K73" s="14" t="s">
        <v>582</v>
      </c>
      <c r="L73" s="16" t="s">
        <v>582</v>
      </c>
      <c r="M73" s="14">
        <v>0</v>
      </c>
      <c r="N73" s="16">
        <v>0</v>
      </c>
      <c r="O73" s="14">
        <v>0</v>
      </c>
      <c r="P73" s="16">
        <v>0</v>
      </c>
      <c r="Q73" s="14">
        <v>0.95353569000000005</v>
      </c>
      <c r="R73" s="16">
        <v>0.15204018999999999</v>
      </c>
    </row>
    <row r="74" spans="1:18" x14ac:dyDescent="0.25">
      <c r="A74" s="11" t="s">
        <v>544</v>
      </c>
      <c r="B74" s="13">
        <v>4692</v>
      </c>
      <c r="C74" s="14">
        <f>(82/B74*100)</f>
        <v>1.7476555839727195</v>
      </c>
      <c r="D74" s="15">
        <v>4610</v>
      </c>
      <c r="E74" s="14">
        <v>70.539440200000001</v>
      </c>
      <c r="F74" s="16">
        <v>0.70096791000000003</v>
      </c>
      <c r="G74" s="14">
        <v>25.925518</v>
      </c>
      <c r="H74" s="16">
        <v>0.64754924000000003</v>
      </c>
      <c r="I74" s="14">
        <v>0</v>
      </c>
      <c r="J74" s="16">
        <v>0</v>
      </c>
      <c r="K74" s="14" t="s">
        <v>582</v>
      </c>
      <c r="L74" s="16" t="s">
        <v>582</v>
      </c>
      <c r="M74" s="14">
        <v>0</v>
      </c>
      <c r="N74" s="16">
        <v>0</v>
      </c>
      <c r="O74" s="14">
        <v>0.12286488</v>
      </c>
      <c r="P74" s="16">
        <v>5.2769969999999999E-2</v>
      </c>
      <c r="Q74" s="14">
        <v>3.4121769199999998</v>
      </c>
      <c r="R74" s="16">
        <v>0.32244271000000002</v>
      </c>
    </row>
    <row r="75" spans="1:18" x14ac:dyDescent="0.25">
      <c r="A75" s="11" t="s">
        <v>545</v>
      </c>
      <c r="B75" s="13">
        <v>5375</v>
      </c>
      <c r="C75" s="14">
        <f>(196/B75*100)</f>
        <v>3.6465116279069765</v>
      </c>
      <c r="D75" s="15">
        <v>5179</v>
      </c>
      <c r="E75" s="14">
        <v>80.8349616</v>
      </c>
      <c r="F75" s="16">
        <v>0.76641943000000001</v>
      </c>
      <c r="G75" s="14">
        <v>16.932443450000001</v>
      </c>
      <c r="H75" s="16">
        <v>0.68416489999999996</v>
      </c>
      <c r="I75" s="14">
        <v>0</v>
      </c>
      <c r="J75" s="16">
        <v>0</v>
      </c>
      <c r="K75" s="14" t="s">
        <v>582</v>
      </c>
      <c r="L75" s="16" t="s">
        <v>582</v>
      </c>
      <c r="M75" s="14">
        <v>0</v>
      </c>
      <c r="N75" s="16">
        <v>0</v>
      </c>
      <c r="O75" s="14">
        <v>0</v>
      </c>
      <c r="P75" s="16">
        <v>0</v>
      </c>
      <c r="Q75" s="14">
        <v>2.2325949500000002</v>
      </c>
      <c r="R75" s="16">
        <v>0.22439782</v>
      </c>
    </row>
    <row r="76" spans="1:18" x14ac:dyDescent="0.25">
      <c r="A76" s="11" t="s">
        <v>546</v>
      </c>
      <c r="B76" s="13">
        <v>14167</v>
      </c>
      <c r="C76" s="14">
        <f>(227/B76*100)</f>
        <v>1.6023152396414202</v>
      </c>
      <c r="D76" s="15">
        <v>13940</v>
      </c>
      <c r="E76" s="14">
        <v>84.256861189999995</v>
      </c>
      <c r="F76" s="16">
        <v>0.39556234000000001</v>
      </c>
      <c r="G76" s="14">
        <v>13.853741640000001</v>
      </c>
      <c r="H76" s="16">
        <v>0.36215587999999999</v>
      </c>
      <c r="I76" s="14">
        <v>0</v>
      </c>
      <c r="J76" s="16">
        <v>0</v>
      </c>
      <c r="K76" s="14" t="s">
        <v>582</v>
      </c>
      <c r="L76" s="16" t="s">
        <v>582</v>
      </c>
      <c r="M76" s="14">
        <v>0</v>
      </c>
      <c r="N76" s="16">
        <v>0</v>
      </c>
      <c r="O76" s="14">
        <v>0</v>
      </c>
      <c r="P76" s="16">
        <v>0</v>
      </c>
      <c r="Q76" s="14">
        <v>1.8893971700000001</v>
      </c>
      <c r="R76" s="16">
        <v>0.18839707</v>
      </c>
    </row>
    <row r="77" spans="1:18" x14ac:dyDescent="0.25">
      <c r="A77" s="11" t="s">
        <v>547</v>
      </c>
      <c r="B77" s="13">
        <v>6062</v>
      </c>
      <c r="C77" s="14">
        <f>(82/B77*100)</f>
        <v>1.3526888815572418</v>
      </c>
      <c r="D77" s="15">
        <v>5980</v>
      </c>
      <c r="E77" s="14">
        <v>82.821744190000004</v>
      </c>
      <c r="F77" s="16">
        <v>0.64689127000000002</v>
      </c>
      <c r="G77" s="14">
        <v>11.7976697</v>
      </c>
      <c r="H77" s="16">
        <v>0.48012082</v>
      </c>
      <c r="I77" s="14">
        <v>0</v>
      </c>
      <c r="J77" s="16">
        <v>0</v>
      </c>
      <c r="K77" s="14" t="s">
        <v>582</v>
      </c>
      <c r="L77" s="16" t="s">
        <v>582</v>
      </c>
      <c r="M77" s="14">
        <v>0</v>
      </c>
      <c r="N77" s="16">
        <v>0</v>
      </c>
      <c r="O77" s="14">
        <v>0</v>
      </c>
      <c r="P77" s="16">
        <v>0</v>
      </c>
      <c r="Q77" s="14">
        <v>5.3805861100000003</v>
      </c>
      <c r="R77" s="16">
        <v>0.33623784000000001</v>
      </c>
    </row>
    <row r="78" spans="1:18" x14ac:dyDescent="0.25">
      <c r="A78" s="11" t="s">
        <v>548</v>
      </c>
      <c r="B78" s="13">
        <v>5826</v>
      </c>
      <c r="C78" s="14">
        <f>(0/B78*100)</f>
        <v>0</v>
      </c>
      <c r="D78" s="15">
        <v>5826</v>
      </c>
      <c r="E78" s="14">
        <v>82.408083770000005</v>
      </c>
      <c r="F78" s="16">
        <v>0.97413939999999999</v>
      </c>
      <c r="G78" s="14">
        <v>16.573536570000002</v>
      </c>
      <c r="H78" s="16">
        <v>0.91846377999999995</v>
      </c>
      <c r="I78" s="14">
        <v>0</v>
      </c>
      <c r="J78" s="16">
        <v>0</v>
      </c>
      <c r="K78" s="14" t="s">
        <v>582</v>
      </c>
      <c r="L78" s="16" t="s">
        <v>582</v>
      </c>
      <c r="M78" s="14">
        <v>0</v>
      </c>
      <c r="N78" s="16">
        <v>0</v>
      </c>
      <c r="O78" s="14">
        <v>1.603624E-2</v>
      </c>
      <c r="P78" s="16">
        <v>1.6062509999999999E-2</v>
      </c>
      <c r="Q78" s="14">
        <v>1.0023434200000001</v>
      </c>
      <c r="R78" s="16">
        <v>0.19084951</v>
      </c>
    </row>
    <row r="79" spans="1:18" ht="24.95" customHeight="1" x14ac:dyDescent="0.25">
      <c r="A79" s="11" t="s">
        <v>549</v>
      </c>
      <c r="B79" s="13">
        <v>1657</v>
      </c>
      <c r="C79" s="14">
        <f>(41/B79*100)</f>
        <v>2.4743512371756187</v>
      </c>
      <c r="D79" s="15">
        <v>1616</v>
      </c>
      <c r="E79" s="14">
        <v>85.071598399999999</v>
      </c>
      <c r="F79" s="16">
        <v>1.3119474499999999</v>
      </c>
      <c r="G79" s="14">
        <v>13.6607822</v>
      </c>
      <c r="H79" s="16">
        <v>1.22552478</v>
      </c>
      <c r="I79" s="14">
        <v>0</v>
      </c>
      <c r="J79" s="16">
        <v>0</v>
      </c>
      <c r="K79" s="14" t="s">
        <v>582</v>
      </c>
      <c r="L79" s="16" t="s">
        <v>582</v>
      </c>
      <c r="M79" s="14">
        <v>0</v>
      </c>
      <c r="N79" s="16">
        <v>0</v>
      </c>
      <c r="O79" s="14">
        <v>0</v>
      </c>
      <c r="P79" s="16">
        <v>0</v>
      </c>
      <c r="Q79" s="14">
        <v>1.2676193899999999</v>
      </c>
      <c r="R79" s="16">
        <v>0.32355390000000001</v>
      </c>
    </row>
    <row r="80" spans="1:18" x14ac:dyDescent="0.25">
      <c r="A80" s="11" t="s">
        <v>550</v>
      </c>
      <c r="B80" s="13">
        <v>7841</v>
      </c>
      <c r="C80" s="14">
        <f>(0/B80*100)</f>
        <v>0</v>
      </c>
      <c r="D80" s="15">
        <v>7841</v>
      </c>
      <c r="E80" s="14">
        <v>90.162878800000001</v>
      </c>
      <c r="F80" s="16">
        <v>0.55024861999999997</v>
      </c>
      <c r="G80" s="14">
        <v>9.4007750300000001</v>
      </c>
      <c r="H80" s="16">
        <v>0.55733790999999999</v>
      </c>
      <c r="I80" s="14">
        <v>0</v>
      </c>
      <c r="J80" s="16">
        <v>0</v>
      </c>
      <c r="K80" s="14" t="s">
        <v>582</v>
      </c>
      <c r="L80" s="16" t="s">
        <v>582</v>
      </c>
      <c r="M80" s="14">
        <v>0</v>
      </c>
      <c r="N80" s="16">
        <v>0</v>
      </c>
      <c r="O80" s="14">
        <v>0</v>
      </c>
      <c r="P80" s="16">
        <v>0</v>
      </c>
      <c r="Q80" s="14">
        <v>0.43634616999999998</v>
      </c>
      <c r="R80" s="16">
        <v>0.10520833</v>
      </c>
    </row>
    <row r="81" spans="1:18" x14ac:dyDescent="0.25">
      <c r="A81" s="19" t="s">
        <v>551</v>
      </c>
      <c r="B81" s="13">
        <v>8861</v>
      </c>
      <c r="C81" s="14">
        <f>(76/B81*100)</f>
        <v>0.85769100552984989</v>
      </c>
      <c r="D81" s="15">
        <v>8785</v>
      </c>
      <c r="E81" s="14">
        <v>73.181585220000002</v>
      </c>
      <c r="F81" s="16">
        <v>0.91300376000000005</v>
      </c>
      <c r="G81" s="14">
        <v>26.337836630000002</v>
      </c>
      <c r="H81" s="16">
        <v>0.86855256000000003</v>
      </c>
      <c r="I81" s="14">
        <v>0</v>
      </c>
      <c r="J81" s="16">
        <v>0</v>
      </c>
      <c r="K81" s="14" t="s">
        <v>582</v>
      </c>
      <c r="L81" s="16" t="s">
        <v>582</v>
      </c>
      <c r="M81" s="14">
        <v>0</v>
      </c>
      <c r="N81" s="16">
        <v>0</v>
      </c>
      <c r="O81" s="14">
        <v>0</v>
      </c>
      <c r="P81" s="16">
        <v>0</v>
      </c>
      <c r="Q81" s="14">
        <v>0.48057814999999998</v>
      </c>
      <c r="R81" s="16">
        <v>0.12405747</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94.102136040000005</v>
      </c>
      <c r="F7" s="16">
        <v>0.22153123999999999</v>
      </c>
      <c r="G7" s="14">
        <v>4.9914237400000001</v>
      </c>
      <c r="H7" s="16">
        <v>0.21696828000000001</v>
      </c>
      <c r="I7" s="14">
        <v>0</v>
      </c>
      <c r="J7" s="16">
        <v>0</v>
      </c>
      <c r="K7" s="14" t="s">
        <v>582</v>
      </c>
      <c r="L7" s="16" t="s">
        <v>582</v>
      </c>
      <c r="M7" s="14">
        <v>0</v>
      </c>
      <c r="N7" s="16">
        <v>0</v>
      </c>
      <c r="O7" s="14">
        <v>0</v>
      </c>
      <c r="P7" s="16">
        <v>0</v>
      </c>
      <c r="Q7" s="14">
        <v>0.90644022000000002</v>
      </c>
      <c r="R7" s="16">
        <v>8.9102849999999997E-2</v>
      </c>
    </row>
    <row r="8" spans="1:18" x14ac:dyDescent="0.25">
      <c r="A8" s="11" t="s">
        <v>478</v>
      </c>
      <c r="B8" s="13">
        <v>7007</v>
      </c>
      <c r="C8" s="14">
        <f>(20/B8*100)</f>
        <v>0.28542885685742825</v>
      </c>
      <c r="D8" s="15">
        <v>6987</v>
      </c>
      <c r="E8" s="14">
        <v>96.416093709999998</v>
      </c>
      <c r="F8" s="16">
        <v>0.24169349000000001</v>
      </c>
      <c r="G8" s="14">
        <v>3.2275848100000002</v>
      </c>
      <c r="H8" s="16">
        <v>0.22615028000000001</v>
      </c>
      <c r="I8" s="14">
        <v>0</v>
      </c>
      <c r="J8" s="16">
        <v>0</v>
      </c>
      <c r="K8" s="14" t="s">
        <v>582</v>
      </c>
      <c r="L8" s="16" t="s">
        <v>582</v>
      </c>
      <c r="M8" s="14">
        <v>0</v>
      </c>
      <c r="N8" s="16">
        <v>0</v>
      </c>
      <c r="O8" s="14">
        <v>0</v>
      </c>
      <c r="P8" s="16">
        <v>0</v>
      </c>
      <c r="Q8" s="14">
        <v>0.35632148000000002</v>
      </c>
      <c r="R8" s="16">
        <v>7.6405219999999996E-2</v>
      </c>
    </row>
    <row r="9" spans="1:18" x14ac:dyDescent="0.25">
      <c r="A9" s="11" t="s">
        <v>479</v>
      </c>
      <c r="B9" s="13">
        <v>9651</v>
      </c>
      <c r="C9" s="14">
        <f>(77/B9*100)</f>
        <v>0.79784478292404937</v>
      </c>
      <c r="D9" s="15">
        <v>9574</v>
      </c>
      <c r="E9" s="14">
        <v>94.27928412</v>
      </c>
      <c r="F9" s="16">
        <v>0.28820636999999999</v>
      </c>
      <c r="G9" s="14">
        <v>4.8740810200000002</v>
      </c>
      <c r="H9" s="16">
        <v>0.27268669000000001</v>
      </c>
      <c r="I9" s="14">
        <v>0</v>
      </c>
      <c r="J9" s="16">
        <v>0</v>
      </c>
      <c r="K9" s="14" t="s">
        <v>582</v>
      </c>
      <c r="L9" s="16" t="s">
        <v>582</v>
      </c>
      <c r="M9" s="14">
        <v>0</v>
      </c>
      <c r="N9" s="16">
        <v>0</v>
      </c>
      <c r="O9" s="14">
        <v>0</v>
      </c>
      <c r="P9" s="16">
        <v>0</v>
      </c>
      <c r="Q9" s="14">
        <v>0.84663485999999999</v>
      </c>
      <c r="R9" s="16">
        <v>8.3246490000000006E-2</v>
      </c>
    </row>
    <row r="10" spans="1:18" x14ac:dyDescent="0.25">
      <c r="A10" s="11" t="s">
        <v>480</v>
      </c>
      <c r="B10" s="13">
        <v>20058</v>
      </c>
      <c r="C10" s="14">
        <f>(521/B10*100)</f>
        <v>2.5974673447003687</v>
      </c>
      <c r="D10" s="15">
        <v>19537</v>
      </c>
      <c r="E10" s="14">
        <v>93.945073550000004</v>
      </c>
      <c r="F10" s="16">
        <v>0.30232153</v>
      </c>
      <c r="G10" s="14">
        <v>5.1767976999999998</v>
      </c>
      <c r="H10" s="16">
        <v>0.24956275999999999</v>
      </c>
      <c r="I10" s="14">
        <v>0</v>
      </c>
      <c r="J10" s="16">
        <v>0</v>
      </c>
      <c r="K10" s="14" t="s">
        <v>582</v>
      </c>
      <c r="L10" s="16" t="s">
        <v>582</v>
      </c>
      <c r="M10" s="14">
        <v>0</v>
      </c>
      <c r="N10" s="16">
        <v>0</v>
      </c>
      <c r="O10" s="14">
        <v>0</v>
      </c>
      <c r="P10" s="16">
        <v>0</v>
      </c>
      <c r="Q10" s="14">
        <v>0.87812873999999996</v>
      </c>
      <c r="R10" s="16">
        <v>0.11696258</v>
      </c>
    </row>
    <row r="11" spans="1:18" x14ac:dyDescent="0.25">
      <c r="A11" s="11" t="s">
        <v>481</v>
      </c>
      <c r="B11" s="13">
        <v>7053</v>
      </c>
      <c r="C11" s="14">
        <f>(45/B11*100)</f>
        <v>0.6380263717566993</v>
      </c>
      <c r="D11" s="15">
        <v>7008</v>
      </c>
      <c r="E11" s="14">
        <v>82.938256100000004</v>
      </c>
      <c r="F11" s="16">
        <v>0.68109472999999998</v>
      </c>
      <c r="G11" s="14">
        <v>16.372153640000001</v>
      </c>
      <c r="H11" s="16">
        <v>0.62625878999999995</v>
      </c>
      <c r="I11" s="14">
        <v>0</v>
      </c>
      <c r="J11" s="16">
        <v>0</v>
      </c>
      <c r="K11" s="14" t="s">
        <v>582</v>
      </c>
      <c r="L11" s="16" t="s">
        <v>582</v>
      </c>
      <c r="M11" s="14">
        <v>0</v>
      </c>
      <c r="N11" s="16">
        <v>0</v>
      </c>
      <c r="O11" s="14">
        <v>0</v>
      </c>
      <c r="P11" s="16">
        <v>0</v>
      </c>
      <c r="Q11" s="14">
        <v>0.68959026000000001</v>
      </c>
      <c r="R11" s="16">
        <v>0.16969719</v>
      </c>
    </row>
    <row r="12" spans="1:18" x14ac:dyDescent="0.25">
      <c r="A12" s="11" t="s">
        <v>482</v>
      </c>
      <c r="B12" s="13">
        <v>6894</v>
      </c>
      <c r="C12" s="14">
        <f>(56/B12*100)</f>
        <v>0.81230055120394551</v>
      </c>
      <c r="D12" s="15">
        <v>6838</v>
      </c>
      <c r="E12" s="14">
        <v>94.09720136</v>
      </c>
      <c r="F12" s="16">
        <v>0.42300275999999998</v>
      </c>
      <c r="G12" s="14">
        <v>3.7151891899999998</v>
      </c>
      <c r="H12" s="16">
        <v>0.29782324999999998</v>
      </c>
      <c r="I12" s="14">
        <v>0</v>
      </c>
      <c r="J12" s="16">
        <v>0</v>
      </c>
      <c r="K12" s="14" t="s">
        <v>582</v>
      </c>
      <c r="L12" s="16" t="s">
        <v>582</v>
      </c>
      <c r="M12" s="14">
        <v>0</v>
      </c>
      <c r="N12" s="16">
        <v>0</v>
      </c>
      <c r="O12" s="14">
        <v>0</v>
      </c>
      <c r="P12" s="16">
        <v>0</v>
      </c>
      <c r="Q12" s="14">
        <v>2.1876094400000001</v>
      </c>
      <c r="R12" s="16">
        <v>0.25970778999999999</v>
      </c>
    </row>
    <row r="13" spans="1:18" x14ac:dyDescent="0.25">
      <c r="A13" s="11" t="s">
        <v>483</v>
      </c>
      <c r="B13" s="13">
        <v>7161</v>
      </c>
      <c r="C13" s="14">
        <f>(98/B13*100)</f>
        <v>1.3685239491691104</v>
      </c>
      <c r="D13" s="15">
        <v>7063</v>
      </c>
      <c r="E13" s="14">
        <v>98.198455969999998</v>
      </c>
      <c r="F13" s="16">
        <v>0.19054546999999999</v>
      </c>
      <c r="G13" s="14">
        <v>1.3896951399999999</v>
      </c>
      <c r="H13" s="16">
        <v>0.15939117999999999</v>
      </c>
      <c r="I13" s="14">
        <v>0</v>
      </c>
      <c r="J13" s="16">
        <v>0</v>
      </c>
      <c r="K13" s="14" t="s">
        <v>582</v>
      </c>
      <c r="L13" s="16" t="s">
        <v>582</v>
      </c>
      <c r="M13" s="14">
        <v>0</v>
      </c>
      <c r="N13" s="16">
        <v>0</v>
      </c>
      <c r="O13" s="14">
        <v>0</v>
      </c>
      <c r="P13" s="16">
        <v>0</v>
      </c>
      <c r="Q13" s="14">
        <v>0.41184889000000002</v>
      </c>
      <c r="R13" s="16">
        <v>9.4552339999999999E-2</v>
      </c>
    </row>
    <row r="14" spans="1:18" x14ac:dyDescent="0.25">
      <c r="A14" s="11" t="s">
        <v>484</v>
      </c>
      <c r="B14" s="13">
        <v>5587</v>
      </c>
      <c r="C14" s="14">
        <f>(74/B14*100)</f>
        <v>1.3245033112582782</v>
      </c>
      <c r="D14" s="15">
        <v>5513</v>
      </c>
      <c r="E14" s="14">
        <v>87.15516169</v>
      </c>
      <c r="F14" s="16">
        <v>0.59331124999999996</v>
      </c>
      <c r="G14" s="14">
        <v>12.378737539999999</v>
      </c>
      <c r="H14" s="16">
        <v>0.60333336000000004</v>
      </c>
      <c r="I14" s="14">
        <v>0</v>
      </c>
      <c r="J14" s="16">
        <v>0</v>
      </c>
      <c r="K14" s="14" t="s">
        <v>582</v>
      </c>
      <c r="L14" s="16" t="s">
        <v>582</v>
      </c>
      <c r="M14" s="14">
        <v>0</v>
      </c>
      <c r="N14" s="16">
        <v>0</v>
      </c>
      <c r="O14" s="14">
        <v>0</v>
      </c>
      <c r="P14" s="16">
        <v>0</v>
      </c>
      <c r="Q14" s="14">
        <v>0.46610076</v>
      </c>
      <c r="R14" s="16">
        <v>0.12310061999999999</v>
      </c>
    </row>
    <row r="15" spans="1:18" x14ac:dyDescent="0.25">
      <c r="A15" s="11" t="s">
        <v>485</v>
      </c>
      <c r="B15" s="13">
        <v>5882</v>
      </c>
      <c r="C15" s="14">
        <f>(53/B15*100)</f>
        <v>0.90105406324379467</v>
      </c>
      <c r="D15" s="15">
        <v>5829</v>
      </c>
      <c r="E15" s="14">
        <v>95.155475629999998</v>
      </c>
      <c r="F15" s="16">
        <v>0.35680754999999997</v>
      </c>
      <c r="G15" s="14">
        <v>4.1729505199999997</v>
      </c>
      <c r="H15" s="16">
        <v>0.27900003000000001</v>
      </c>
      <c r="I15" s="14">
        <v>0</v>
      </c>
      <c r="J15" s="16">
        <v>0</v>
      </c>
      <c r="K15" s="14" t="s">
        <v>582</v>
      </c>
      <c r="L15" s="16" t="s">
        <v>582</v>
      </c>
      <c r="M15" s="14">
        <v>0</v>
      </c>
      <c r="N15" s="16">
        <v>0</v>
      </c>
      <c r="O15" s="14">
        <v>0</v>
      </c>
      <c r="P15" s="16">
        <v>0</v>
      </c>
      <c r="Q15" s="14">
        <v>0.67157385000000003</v>
      </c>
      <c r="R15" s="16">
        <v>0.13268079999999999</v>
      </c>
    </row>
    <row r="16" spans="1:18" x14ac:dyDescent="0.25">
      <c r="A16" s="11" t="s">
        <v>486</v>
      </c>
      <c r="B16" s="13">
        <v>6108</v>
      </c>
      <c r="C16" s="14">
        <f>(98/B16*100)</f>
        <v>1.6044531761624099</v>
      </c>
      <c r="D16" s="15">
        <v>6010</v>
      </c>
      <c r="E16" s="14">
        <v>93.336570179999995</v>
      </c>
      <c r="F16" s="16">
        <v>0.33228806999999999</v>
      </c>
      <c r="G16" s="14">
        <v>5.92129086</v>
      </c>
      <c r="H16" s="16">
        <v>0.33447392999999997</v>
      </c>
      <c r="I16" s="14">
        <v>0</v>
      </c>
      <c r="J16" s="16">
        <v>0</v>
      </c>
      <c r="K16" s="14" t="s">
        <v>582</v>
      </c>
      <c r="L16" s="16" t="s">
        <v>582</v>
      </c>
      <c r="M16" s="14">
        <v>0</v>
      </c>
      <c r="N16" s="16">
        <v>0</v>
      </c>
      <c r="O16" s="14">
        <v>0</v>
      </c>
      <c r="P16" s="16">
        <v>0</v>
      </c>
      <c r="Q16" s="14">
        <v>0.74213896000000001</v>
      </c>
      <c r="R16" s="16">
        <v>0.11793344</v>
      </c>
    </row>
    <row r="17" spans="1:18" x14ac:dyDescent="0.25">
      <c r="A17" s="11" t="s">
        <v>487</v>
      </c>
      <c r="B17" s="13">
        <v>6504</v>
      </c>
      <c r="C17" s="14">
        <f>(658/B17*100)</f>
        <v>10.116851168511685</v>
      </c>
      <c r="D17" s="15">
        <v>5846</v>
      </c>
      <c r="E17" s="14">
        <v>92.645248670000001</v>
      </c>
      <c r="F17" s="16">
        <v>0.50279187999999997</v>
      </c>
      <c r="G17" s="14">
        <v>4.3163037700000002</v>
      </c>
      <c r="H17" s="16">
        <v>0.32692338999999998</v>
      </c>
      <c r="I17" s="14">
        <v>0</v>
      </c>
      <c r="J17" s="16">
        <v>0</v>
      </c>
      <c r="K17" s="14" t="s">
        <v>582</v>
      </c>
      <c r="L17" s="16" t="s">
        <v>582</v>
      </c>
      <c r="M17" s="14">
        <v>0</v>
      </c>
      <c r="N17" s="16">
        <v>0</v>
      </c>
      <c r="O17" s="14">
        <v>0</v>
      </c>
      <c r="P17" s="16">
        <v>0</v>
      </c>
      <c r="Q17" s="14">
        <v>3.0384475599999998</v>
      </c>
      <c r="R17" s="16">
        <v>0.43256224999999998</v>
      </c>
    </row>
    <row r="18" spans="1:18" x14ac:dyDescent="0.25">
      <c r="A18" s="11" t="s">
        <v>488</v>
      </c>
      <c r="B18" s="13">
        <v>5532</v>
      </c>
      <c r="C18" s="14">
        <f>(28/B18*100)</f>
        <v>0.50614605929139556</v>
      </c>
      <c r="D18" s="15">
        <v>5504</v>
      </c>
      <c r="E18" s="14">
        <v>90.561495239999999</v>
      </c>
      <c r="F18" s="16">
        <v>0.60548880999999999</v>
      </c>
      <c r="G18" s="14">
        <v>7.6947802599999999</v>
      </c>
      <c r="H18" s="16">
        <v>0.5003107</v>
      </c>
      <c r="I18" s="14">
        <v>0</v>
      </c>
      <c r="J18" s="16">
        <v>0</v>
      </c>
      <c r="K18" s="14" t="s">
        <v>582</v>
      </c>
      <c r="L18" s="16" t="s">
        <v>582</v>
      </c>
      <c r="M18" s="14">
        <v>0</v>
      </c>
      <c r="N18" s="16">
        <v>0</v>
      </c>
      <c r="O18" s="14">
        <v>0</v>
      </c>
      <c r="P18" s="16">
        <v>0</v>
      </c>
      <c r="Q18" s="14">
        <v>1.7437244999999999</v>
      </c>
      <c r="R18" s="16">
        <v>0.20840729</v>
      </c>
    </row>
    <row r="19" spans="1:18" x14ac:dyDescent="0.25">
      <c r="A19" s="11" t="s">
        <v>489</v>
      </c>
      <c r="B19" s="13">
        <v>5658</v>
      </c>
      <c r="C19" s="14">
        <f>(61/B19*100)</f>
        <v>1.0781194768469424</v>
      </c>
      <c r="D19" s="15">
        <v>5597</v>
      </c>
      <c r="E19" s="14">
        <v>92.187675330000005</v>
      </c>
      <c r="F19" s="16">
        <v>0.46835746</v>
      </c>
      <c r="G19" s="14">
        <v>6.8144440900000003</v>
      </c>
      <c r="H19" s="16">
        <v>0.42508001000000001</v>
      </c>
      <c r="I19" s="14">
        <v>0</v>
      </c>
      <c r="J19" s="16">
        <v>0</v>
      </c>
      <c r="K19" s="14" t="s">
        <v>582</v>
      </c>
      <c r="L19" s="16" t="s">
        <v>582</v>
      </c>
      <c r="M19" s="14">
        <v>0</v>
      </c>
      <c r="N19" s="16">
        <v>0</v>
      </c>
      <c r="O19" s="14">
        <v>0</v>
      </c>
      <c r="P19" s="16">
        <v>0</v>
      </c>
      <c r="Q19" s="14">
        <v>0.99788058000000002</v>
      </c>
      <c r="R19" s="16">
        <v>0.18707927999999999</v>
      </c>
    </row>
    <row r="20" spans="1:18" x14ac:dyDescent="0.25">
      <c r="A20" s="11" t="s">
        <v>490</v>
      </c>
      <c r="B20" s="13">
        <v>3371</v>
      </c>
      <c r="C20" s="14">
        <f>(75/B20*100)</f>
        <v>2.2248590922574905</v>
      </c>
      <c r="D20" s="15">
        <v>3296</v>
      </c>
      <c r="E20" s="14">
        <v>97.539989680000005</v>
      </c>
      <c r="F20" s="16">
        <v>0.27230570999999998</v>
      </c>
      <c r="G20" s="14">
        <v>1.88119524</v>
      </c>
      <c r="H20" s="16">
        <v>0.24631215000000001</v>
      </c>
      <c r="I20" s="14">
        <v>0</v>
      </c>
      <c r="J20" s="16">
        <v>0</v>
      </c>
      <c r="K20" s="14" t="s">
        <v>582</v>
      </c>
      <c r="L20" s="16" t="s">
        <v>582</v>
      </c>
      <c r="M20" s="14">
        <v>0</v>
      </c>
      <c r="N20" s="16">
        <v>0</v>
      </c>
      <c r="O20" s="14">
        <v>0</v>
      </c>
      <c r="P20" s="16">
        <v>0</v>
      </c>
      <c r="Q20" s="14">
        <v>0.57881508000000004</v>
      </c>
      <c r="R20" s="16">
        <v>0.13025986000000001</v>
      </c>
    </row>
    <row r="21" spans="1:18" x14ac:dyDescent="0.25">
      <c r="A21" s="11" t="s">
        <v>491</v>
      </c>
      <c r="B21" s="13">
        <v>5741</v>
      </c>
      <c r="C21" s="14">
        <f>(44/B21*100)</f>
        <v>0.76641700052255701</v>
      </c>
      <c r="D21" s="15">
        <v>5697</v>
      </c>
      <c r="E21" s="14">
        <v>88.120659549999999</v>
      </c>
      <c r="F21" s="16">
        <v>0.51028735999999997</v>
      </c>
      <c r="G21" s="14">
        <v>10.485086150000001</v>
      </c>
      <c r="H21" s="16">
        <v>0.45611118</v>
      </c>
      <c r="I21" s="14">
        <v>0</v>
      </c>
      <c r="J21" s="16">
        <v>0</v>
      </c>
      <c r="K21" s="14" t="s">
        <v>582</v>
      </c>
      <c r="L21" s="16" t="s">
        <v>582</v>
      </c>
      <c r="M21" s="14">
        <v>0</v>
      </c>
      <c r="N21" s="16">
        <v>0</v>
      </c>
      <c r="O21" s="14">
        <v>0</v>
      </c>
      <c r="P21" s="16">
        <v>0</v>
      </c>
      <c r="Q21" s="14">
        <v>1.3942543000000001</v>
      </c>
      <c r="R21" s="16">
        <v>0.18922109000000001</v>
      </c>
    </row>
    <row r="22" spans="1:18" x14ac:dyDescent="0.25">
      <c r="A22" s="11" t="s">
        <v>492</v>
      </c>
      <c r="B22" s="13">
        <v>6598</v>
      </c>
      <c r="C22" s="14">
        <f>(32/B22*100)</f>
        <v>0.48499545316762654</v>
      </c>
      <c r="D22" s="15">
        <v>6566</v>
      </c>
      <c r="E22" s="14">
        <v>82.664167680000006</v>
      </c>
      <c r="F22" s="16">
        <v>1.3206493500000001</v>
      </c>
      <c r="G22" s="14">
        <v>5.8896307700000001</v>
      </c>
      <c r="H22" s="16">
        <v>0.53930723000000003</v>
      </c>
      <c r="I22" s="14">
        <v>0</v>
      </c>
      <c r="J22" s="16">
        <v>0</v>
      </c>
      <c r="K22" s="14" t="s">
        <v>582</v>
      </c>
      <c r="L22" s="16" t="s">
        <v>582</v>
      </c>
      <c r="M22" s="14">
        <v>10.27454249</v>
      </c>
      <c r="N22" s="16">
        <v>1.3300090600000001</v>
      </c>
      <c r="O22" s="14">
        <v>0</v>
      </c>
      <c r="P22" s="16">
        <v>0</v>
      </c>
      <c r="Q22" s="14">
        <v>1.1716590600000001</v>
      </c>
      <c r="R22" s="16">
        <v>0.15289758000000001</v>
      </c>
    </row>
    <row r="23" spans="1:18" x14ac:dyDescent="0.25">
      <c r="A23" s="11" t="s">
        <v>493</v>
      </c>
      <c r="B23" s="13">
        <v>11583</v>
      </c>
      <c r="C23" s="14">
        <f>(210/B23*100)</f>
        <v>1.8130018130018128</v>
      </c>
      <c r="D23" s="15">
        <v>11373</v>
      </c>
      <c r="E23" s="14">
        <v>92.225133740000004</v>
      </c>
      <c r="F23" s="16">
        <v>0.42345603999999998</v>
      </c>
      <c r="G23" s="14">
        <v>7.2732961999999999</v>
      </c>
      <c r="H23" s="16">
        <v>0.38958105999999998</v>
      </c>
      <c r="I23" s="14">
        <v>0</v>
      </c>
      <c r="J23" s="16">
        <v>0</v>
      </c>
      <c r="K23" s="14" t="s">
        <v>582</v>
      </c>
      <c r="L23" s="16" t="s">
        <v>582</v>
      </c>
      <c r="M23" s="14">
        <v>0</v>
      </c>
      <c r="N23" s="16">
        <v>0</v>
      </c>
      <c r="O23" s="14">
        <v>0</v>
      </c>
      <c r="P23" s="16">
        <v>0</v>
      </c>
      <c r="Q23" s="14">
        <v>0.50157004999999999</v>
      </c>
      <c r="R23" s="16">
        <v>0.10245643</v>
      </c>
    </row>
    <row r="24" spans="1:18" x14ac:dyDescent="0.25">
      <c r="A24" s="11" t="s">
        <v>494</v>
      </c>
      <c r="B24" s="13">
        <v>6647</v>
      </c>
      <c r="C24" s="14">
        <f>(7/B24*100)</f>
        <v>0.10531066646607493</v>
      </c>
      <c r="D24" s="15">
        <v>6640</v>
      </c>
      <c r="E24" s="14">
        <v>61.659564879999998</v>
      </c>
      <c r="F24" s="16">
        <v>0.73796070000000002</v>
      </c>
      <c r="G24" s="14">
        <v>37.35527768</v>
      </c>
      <c r="H24" s="16">
        <v>0.71853365000000002</v>
      </c>
      <c r="I24" s="14">
        <v>0</v>
      </c>
      <c r="J24" s="16">
        <v>0</v>
      </c>
      <c r="K24" s="14" t="s">
        <v>582</v>
      </c>
      <c r="L24" s="16" t="s">
        <v>582</v>
      </c>
      <c r="M24" s="14">
        <v>0</v>
      </c>
      <c r="N24" s="16">
        <v>0</v>
      </c>
      <c r="O24" s="14">
        <v>0</v>
      </c>
      <c r="P24" s="16">
        <v>0</v>
      </c>
      <c r="Q24" s="14">
        <v>0.98515743</v>
      </c>
      <c r="R24" s="16">
        <v>0.13971225000000001</v>
      </c>
    </row>
    <row r="25" spans="1:18" x14ac:dyDescent="0.25">
      <c r="A25" s="11" t="s">
        <v>495</v>
      </c>
      <c r="B25" s="13">
        <v>5581</v>
      </c>
      <c r="C25" s="14">
        <f>(24/B25*100)</f>
        <v>0.43003046049095145</v>
      </c>
      <c r="D25" s="15">
        <v>5557</v>
      </c>
      <c r="E25" s="14">
        <v>90.631735610000007</v>
      </c>
      <c r="F25" s="16">
        <v>0.43971448000000002</v>
      </c>
      <c r="G25" s="14">
        <v>8.9030511800000003</v>
      </c>
      <c r="H25" s="16">
        <v>0.44418721</v>
      </c>
      <c r="I25" s="14">
        <v>0</v>
      </c>
      <c r="J25" s="16">
        <v>0</v>
      </c>
      <c r="K25" s="14" t="s">
        <v>582</v>
      </c>
      <c r="L25" s="16" t="s">
        <v>582</v>
      </c>
      <c r="M25" s="14">
        <v>0</v>
      </c>
      <c r="N25" s="16">
        <v>0</v>
      </c>
      <c r="O25" s="14">
        <v>0</v>
      </c>
      <c r="P25" s="16">
        <v>0</v>
      </c>
      <c r="Q25" s="14">
        <v>0.46521319999999999</v>
      </c>
      <c r="R25" s="16">
        <v>9.1251200000000005E-2</v>
      </c>
    </row>
    <row r="26" spans="1:18" x14ac:dyDescent="0.25">
      <c r="A26" s="11" t="s">
        <v>496</v>
      </c>
      <c r="B26" s="13">
        <v>4869</v>
      </c>
      <c r="C26" s="14">
        <f>(32/B26*100)</f>
        <v>0.65721914150749638</v>
      </c>
      <c r="D26" s="15">
        <v>4837</v>
      </c>
      <c r="E26" s="14">
        <v>95.592356319999993</v>
      </c>
      <c r="F26" s="16">
        <v>0.35332260999999998</v>
      </c>
      <c r="G26" s="14">
        <v>3.8490839299999999</v>
      </c>
      <c r="H26" s="16">
        <v>0.34288222000000002</v>
      </c>
      <c r="I26" s="14">
        <v>0</v>
      </c>
      <c r="J26" s="16">
        <v>0</v>
      </c>
      <c r="K26" s="14" t="s">
        <v>582</v>
      </c>
      <c r="L26" s="16" t="s">
        <v>582</v>
      </c>
      <c r="M26" s="14">
        <v>0</v>
      </c>
      <c r="N26" s="16">
        <v>0</v>
      </c>
      <c r="O26" s="14">
        <v>0</v>
      </c>
      <c r="P26" s="16">
        <v>0</v>
      </c>
      <c r="Q26" s="14">
        <v>0.55855975000000002</v>
      </c>
      <c r="R26" s="16">
        <v>0.13283812</v>
      </c>
    </row>
    <row r="27" spans="1:18" x14ac:dyDescent="0.25">
      <c r="A27" s="11" t="s">
        <v>497</v>
      </c>
      <c r="B27" s="13">
        <v>5299</v>
      </c>
      <c r="C27" s="14">
        <f>(17/B27*100)</f>
        <v>0.32081524816003021</v>
      </c>
      <c r="D27" s="15">
        <v>5282</v>
      </c>
      <c r="E27" s="14">
        <v>93.796519380000007</v>
      </c>
      <c r="F27" s="16">
        <v>0.29246058000000003</v>
      </c>
      <c r="G27" s="14">
        <v>5.5232350400000003</v>
      </c>
      <c r="H27" s="16">
        <v>0.25936580999999997</v>
      </c>
      <c r="I27" s="14">
        <v>0</v>
      </c>
      <c r="J27" s="16">
        <v>0</v>
      </c>
      <c r="K27" s="14" t="s">
        <v>582</v>
      </c>
      <c r="L27" s="16" t="s">
        <v>582</v>
      </c>
      <c r="M27" s="14">
        <v>0</v>
      </c>
      <c r="N27" s="16">
        <v>0</v>
      </c>
      <c r="O27" s="14">
        <v>0</v>
      </c>
      <c r="P27" s="16">
        <v>0</v>
      </c>
      <c r="Q27" s="14">
        <v>0.68024556999999997</v>
      </c>
      <c r="R27" s="16">
        <v>0.10677906</v>
      </c>
    </row>
    <row r="28" spans="1:18" x14ac:dyDescent="0.25">
      <c r="A28" s="11" t="s">
        <v>498</v>
      </c>
      <c r="B28" s="13">
        <v>7568</v>
      </c>
      <c r="C28" s="14">
        <f>(51/B28*100)</f>
        <v>0.67389006342494717</v>
      </c>
      <c r="D28" s="15">
        <v>7517</v>
      </c>
      <c r="E28" s="14">
        <v>55.715764880000002</v>
      </c>
      <c r="F28" s="16">
        <v>1.41796207</v>
      </c>
      <c r="G28" s="14">
        <v>42.892671120000003</v>
      </c>
      <c r="H28" s="16">
        <v>1.3779538600000001</v>
      </c>
      <c r="I28" s="14">
        <v>0</v>
      </c>
      <c r="J28" s="16">
        <v>0</v>
      </c>
      <c r="K28" s="14" t="s">
        <v>582</v>
      </c>
      <c r="L28" s="16" t="s">
        <v>582</v>
      </c>
      <c r="M28" s="14">
        <v>0</v>
      </c>
      <c r="N28" s="16">
        <v>0</v>
      </c>
      <c r="O28" s="14">
        <v>0</v>
      </c>
      <c r="P28" s="16">
        <v>0</v>
      </c>
      <c r="Q28" s="14">
        <v>1.391564</v>
      </c>
      <c r="R28" s="16">
        <v>0.1993161</v>
      </c>
    </row>
    <row r="29" spans="1:18" x14ac:dyDescent="0.25">
      <c r="A29" s="11" t="s">
        <v>499</v>
      </c>
      <c r="B29" s="13">
        <v>5385</v>
      </c>
      <c r="C29" s="14">
        <f>(30/B29*100)</f>
        <v>0.55710306406685239</v>
      </c>
      <c r="D29" s="15">
        <v>5355</v>
      </c>
      <c r="E29" s="14">
        <v>95.790987580000007</v>
      </c>
      <c r="F29" s="16">
        <v>0.30962995999999998</v>
      </c>
      <c r="G29" s="14">
        <v>3.5221174400000002</v>
      </c>
      <c r="H29" s="16">
        <v>0.26231995000000002</v>
      </c>
      <c r="I29" s="14">
        <v>0</v>
      </c>
      <c r="J29" s="16">
        <v>0</v>
      </c>
      <c r="K29" s="14" t="s">
        <v>582</v>
      </c>
      <c r="L29" s="16" t="s">
        <v>582</v>
      </c>
      <c r="M29" s="14">
        <v>0</v>
      </c>
      <c r="N29" s="16">
        <v>0</v>
      </c>
      <c r="O29" s="14">
        <v>0</v>
      </c>
      <c r="P29" s="16">
        <v>0</v>
      </c>
      <c r="Q29" s="14">
        <v>0.68689498000000004</v>
      </c>
      <c r="R29" s="16">
        <v>0.13836936999999999</v>
      </c>
    </row>
    <row r="30" spans="1:18" x14ac:dyDescent="0.25">
      <c r="A30" s="11" t="s">
        <v>500</v>
      </c>
      <c r="B30" s="13">
        <v>4520</v>
      </c>
      <c r="C30" s="14">
        <f>(96/B30*100)</f>
        <v>2.1238938053097343</v>
      </c>
      <c r="D30" s="15">
        <v>4424</v>
      </c>
      <c r="E30" s="14">
        <v>91.499798350000006</v>
      </c>
      <c r="F30" s="16">
        <v>0.51622977000000003</v>
      </c>
      <c r="G30" s="14">
        <v>7.4298103800000002</v>
      </c>
      <c r="H30" s="16">
        <v>0.48125333999999997</v>
      </c>
      <c r="I30" s="14">
        <v>0</v>
      </c>
      <c r="J30" s="16">
        <v>0</v>
      </c>
      <c r="K30" s="14" t="s">
        <v>582</v>
      </c>
      <c r="L30" s="16" t="s">
        <v>582</v>
      </c>
      <c r="M30" s="14">
        <v>0</v>
      </c>
      <c r="N30" s="16">
        <v>0</v>
      </c>
      <c r="O30" s="14">
        <v>0</v>
      </c>
      <c r="P30" s="16">
        <v>0</v>
      </c>
      <c r="Q30" s="14">
        <v>1.07039127</v>
      </c>
      <c r="R30" s="16">
        <v>0.15996901999999999</v>
      </c>
    </row>
    <row r="31" spans="1:18" x14ac:dyDescent="0.25">
      <c r="A31" s="11" t="s">
        <v>501</v>
      </c>
      <c r="B31" s="13">
        <v>5456</v>
      </c>
      <c r="C31" s="14">
        <f>(125/B31*100)</f>
        <v>2.2910557184750733</v>
      </c>
      <c r="D31" s="15">
        <v>5331</v>
      </c>
      <c r="E31" s="14">
        <v>95.981246929999998</v>
      </c>
      <c r="F31" s="16">
        <v>0.33911550000000001</v>
      </c>
      <c r="G31" s="14">
        <v>3.2832165</v>
      </c>
      <c r="H31" s="16">
        <v>0.28344145999999998</v>
      </c>
      <c r="I31" s="14">
        <v>0</v>
      </c>
      <c r="J31" s="16">
        <v>0</v>
      </c>
      <c r="K31" s="14" t="s">
        <v>582</v>
      </c>
      <c r="L31" s="16" t="s">
        <v>582</v>
      </c>
      <c r="M31" s="14">
        <v>0</v>
      </c>
      <c r="N31" s="16">
        <v>0</v>
      </c>
      <c r="O31" s="14">
        <v>0</v>
      </c>
      <c r="P31" s="16">
        <v>0</v>
      </c>
      <c r="Q31" s="14">
        <v>0.73553656000000001</v>
      </c>
      <c r="R31" s="16">
        <v>0.16543548999999999</v>
      </c>
    </row>
    <row r="32" spans="1:18" x14ac:dyDescent="0.25">
      <c r="A32" s="11" t="s">
        <v>502</v>
      </c>
      <c r="B32" s="13">
        <v>4478</v>
      </c>
      <c r="C32" s="14">
        <f>(5/B32*100)</f>
        <v>0.11165698972755694</v>
      </c>
      <c r="D32" s="15">
        <v>4473</v>
      </c>
      <c r="E32" s="14">
        <v>96.645276980000006</v>
      </c>
      <c r="F32" s="16">
        <v>0.29983689000000002</v>
      </c>
      <c r="G32" s="14">
        <v>2.89483676</v>
      </c>
      <c r="H32" s="16">
        <v>0.28088485000000002</v>
      </c>
      <c r="I32" s="14">
        <v>0</v>
      </c>
      <c r="J32" s="16">
        <v>0</v>
      </c>
      <c r="K32" s="14" t="s">
        <v>582</v>
      </c>
      <c r="L32" s="16" t="s">
        <v>582</v>
      </c>
      <c r="M32" s="14">
        <v>0</v>
      </c>
      <c r="N32" s="16">
        <v>0</v>
      </c>
      <c r="O32" s="14">
        <v>0</v>
      </c>
      <c r="P32" s="16">
        <v>0</v>
      </c>
      <c r="Q32" s="14">
        <v>0.45988625999999999</v>
      </c>
      <c r="R32" s="16">
        <v>0.10794346</v>
      </c>
    </row>
    <row r="33" spans="1:18" x14ac:dyDescent="0.25">
      <c r="A33" s="11" t="s">
        <v>503</v>
      </c>
      <c r="B33" s="13">
        <v>7325</v>
      </c>
      <c r="C33" s="14">
        <f>(74/B33*100)</f>
        <v>1.0102389078498293</v>
      </c>
      <c r="D33" s="15">
        <v>7251</v>
      </c>
      <c r="E33" s="14">
        <v>95.507389770000003</v>
      </c>
      <c r="F33" s="16">
        <v>0.29389641</v>
      </c>
      <c r="G33" s="14">
        <v>4.0975279200000001</v>
      </c>
      <c r="H33" s="16">
        <v>0.29391184999999997</v>
      </c>
      <c r="I33" s="14">
        <v>0</v>
      </c>
      <c r="J33" s="16">
        <v>0</v>
      </c>
      <c r="K33" s="14" t="s">
        <v>582</v>
      </c>
      <c r="L33" s="16" t="s">
        <v>582</v>
      </c>
      <c r="M33" s="14">
        <v>0</v>
      </c>
      <c r="N33" s="16">
        <v>0</v>
      </c>
      <c r="O33" s="14">
        <v>0</v>
      </c>
      <c r="P33" s="16">
        <v>0</v>
      </c>
      <c r="Q33" s="14">
        <v>0.39508230999999999</v>
      </c>
      <c r="R33" s="16">
        <v>6.059983E-2</v>
      </c>
    </row>
    <row r="34" spans="1:18" x14ac:dyDescent="0.25">
      <c r="A34" s="11" t="s">
        <v>504</v>
      </c>
      <c r="B34" s="13">
        <v>6350</v>
      </c>
      <c r="C34" s="14">
        <f>(65/B34*100)</f>
        <v>1.0236220472440944</v>
      </c>
      <c r="D34" s="15">
        <v>6285</v>
      </c>
      <c r="E34" s="14">
        <v>90.807887010000002</v>
      </c>
      <c r="F34" s="16">
        <v>0.56730972000000002</v>
      </c>
      <c r="G34" s="14">
        <v>7.5411294599999996</v>
      </c>
      <c r="H34" s="16">
        <v>0.52919172999999997</v>
      </c>
      <c r="I34" s="14">
        <v>0</v>
      </c>
      <c r="J34" s="16">
        <v>0</v>
      </c>
      <c r="K34" s="14" t="s">
        <v>582</v>
      </c>
      <c r="L34" s="16" t="s">
        <v>582</v>
      </c>
      <c r="M34" s="14">
        <v>0</v>
      </c>
      <c r="N34" s="16">
        <v>0</v>
      </c>
      <c r="O34" s="14">
        <v>0</v>
      </c>
      <c r="P34" s="16">
        <v>0</v>
      </c>
      <c r="Q34" s="14">
        <v>1.65098353</v>
      </c>
      <c r="R34" s="16">
        <v>0.20575969999999999</v>
      </c>
    </row>
    <row r="35" spans="1:18" x14ac:dyDescent="0.25">
      <c r="A35" s="11" t="s">
        <v>505</v>
      </c>
      <c r="B35" s="13">
        <v>6406</v>
      </c>
      <c r="C35" s="14">
        <f>(36/B35*100)</f>
        <v>0.56197315017171401</v>
      </c>
      <c r="D35" s="15">
        <v>6370</v>
      </c>
      <c r="E35" s="14">
        <v>96.373941239999994</v>
      </c>
      <c r="F35" s="16">
        <v>0.24604024999999999</v>
      </c>
      <c r="G35" s="14">
        <v>2.93676761</v>
      </c>
      <c r="H35" s="16">
        <v>0.21715574000000001</v>
      </c>
      <c r="I35" s="14">
        <v>0</v>
      </c>
      <c r="J35" s="16">
        <v>0</v>
      </c>
      <c r="K35" s="14" t="s">
        <v>582</v>
      </c>
      <c r="L35" s="16" t="s">
        <v>582</v>
      </c>
      <c r="M35" s="14">
        <v>0</v>
      </c>
      <c r="N35" s="16">
        <v>0</v>
      </c>
      <c r="O35" s="14">
        <v>0</v>
      </c>
      <c r="P35" s="16">
        <v>0</v>
      </c>
      <c r="Q35" s="14">
        <v>0.68929116000000001</v>
      </c>
      <c r="R35" s="16">
        <v>0.10374667999999999</v>
      </c>
    </row>
    <row r="36" spans="1:18" x14ac:dyDescent="0.25">
      <c r="A36" s="11" t="s">
        <v>506</v>
      </c>
      <c r="B36" s="13">
        <v>6736</v>
      </c>
      <c r="C36" s="14">
        <f>(26/B36*100)</f>
        <v>0.38598574821852732</v>
      </c>
      <c r="D36" s="15">
        <v>6710</v>
      </c>
      <c r="E36" s="14">
        <v>91.620284069999997</v>
      </c>
      <c r="F36" s="16">
        <v>0.49869131</v>
      </c>
      <c r="G36" s="14">
        <v>8.0290627899999993</v>
      </c>
      <c r="H36" s="16">
        <v>0.48722685999999998</v>
      </c>
      <c r="I36" s="14">
        <v>0</v>
      </c>
      <c r="J36" s="16">
        <v>0</v>
      </c>
      <c r="K36" s="14" t="s">
        <v>582</v>
      </c>
      <c r="L36" s="16" t="s">
        <v>582</v>
      </c>
      <c r="M36" s="14">
        <v>0</v>
      </c>
      <c r="N36" s="16">
        <v>0</v>
      </c>
      <c r="O36" s="14">
        <v>0</v>
      </c>
      <c r="P36" s="16">
        <v>0</v>
      </c>
      <c r="Q36" s="14">
        <v>0.35065313999999997</v>
      </c>
      <c r="R36" s="16">
        <v>8.1698480000000004E-2</v>
      </c>
    </row>
    <row r="37" spans="1:18" x14ac:dyDescent="0.25">
      <c r="A37" s="11" t="s">
        <v>507</v>
      </c>
      <c r="B37" s="13">
        <v>5458</v>
      </c>
      <c r="C37" s="14">
        <f>(62/B37*100)</f>
        <v>1.1359472334188347</v>
      </c>
      <c r="D37" s="15">
        <v>5396</v>
      </c>
      <c r="E37" s="14">
        <v>94.73149239</v>
      </c>
      <c r="F37" s="16">
        <v>0.46288076</v>
      </c>
      <c r="G37" s="14">
        <v>4.1930888700000004</v>
      </c>
      <c r="H37" s="16">
        <v>0.39300587999999997</v>
      </c>
      <c r="I37" s="14">
        <v>0</v>
      </c>
      <c r="J37" s="16">
        <v>0</v>
      </c>
      <c r="K37" s="14" t="s">
        <v>582</v>
      </c>
      <c r="L37" s="16" t="s">
        <v>582</v>
      </c>
      <c r="M37" s="14">
        <v>0</v>
      </c>
      <c r="N37" s="16">
        <v>0</v>
      </c>
      <c r="O37" s="14">
        <v>0</v>
      </c>
      <c r="P37" s="16">
        <v>0</v>
      </c>
      <c r="Q37" s="14">
        <v>1.0754187399999999</v>
      </c>
      <c r="R37" s="16">
        <v>0.17976753000000001</v>
      </c>
    </row>
    <row r="38" spans="1:18" x14ac:dyDescent="0.25">
      <c r="A38" s="11" t="s">
        <v>508</v>
      </c>
      <c r="B38" s="13">
        <v>5860</v>
      </c>
      <c r="C38" s="14">
        <f>(16/B38*100)</f>
        <v>0.27303754266211605</v>
      </c>
      <c r="D38" s="15">
        <v>5844</v>
      </c>
      <c r="E38" s="14">
        <v>95.367601280000002</v>
      </c>
      <c r="F38" s="16">
        <v>0.31732126999999999</v>
      </c>
      <c r="G38" s="14">
        <v>4.0753076699999999</v>
      </c>
      <c r="H38" s="16">
        <v>0.30762384999999998</v>
      </c>
      <c r="I38" s="14">
        <v>0</v>
      </c>
      <c r="J38" s="16">
        <v>0</v>
      </c>
      <c r="K38" s="14" t="s">
        <v>582</v>
      </c>
      <c r="L38" s="16" t="s">
        <v>582</v>
      </c>
      <c r="M38" s="14">
        <v>0</v>
      </c>
      <c r="N38" s="16">
        <v>0</v>
      </c>
      <c r="O38" s="14">
        <v>0</v>
      </c>
      <c r="P38" s="16">
        <v>0</v>
      </c>
      <c r="Q38" s="14">
        <v>0.55709105000000003</v>
      </c>
      <c r="R38" s="16">
        <v>0.10818258</v>
      </c>
    </row>
    <row r="39" spans="1:18" x14ac:dyDescent="0.25">
      <c r="A39" s="11" t="s">
        <v>509</v>
      </c>
      <c r="B39" s="13">
        <v>5895</v>
      </c>
      <c r="C39" s="14">
        <f>(30/B39*100)</f>
        <v>0.5089058524173028</v>
      </c>
      <c r="D39" s="15">
        <v>5865</v>
      </c>
      <c r="E39" s="14">
        <v>66.674604459999998</v>
      </c>
      <c r="F39" s="16">
        <v>1.3866865900000001</v>
      </c>
      <c r="G39" s="14">
        <v>31.712693860000002</v>
      </c>
      <c r="H39" s="16">
        <v>1.3291767999999999</v>
      </c>
      <c r="I39" s="14">
        <v>0</v>
      </c>
      <c r="J39" s="16">
        <v>0</v>
      </c>
      <c r="K39" s="14" t="s">
        <v>582</v>
      </c>
      <c r="L39" s="16" t="s">
        <v>582</v>
      </c>
      <c r="M39" s="14">
        <v>0</v>
      </c>
      <c r="N39" s="16">
        <v>0</v>
      </c>
      <c r="O39" s="14">
        <v>0</v>
      </c>
      <c r="P39" s="16">
        <v>0</v>
      </c>
      <c r="Q39" s="14">
        <v>1.61270168</v>
      </c>
      <c r="R39" s="16">
        <v>0.17998779000000001</v>
      </c>
    </row>
    <row r="40" spans="1:18" x14ac:dyDescent="0.25">
      <c r="A40" s="11" t="s">
        <v>510</v>
      </c>
      <c r="B40" s="13">
        <v>14157</v>
      </c>
      <c r="C40" s="14">
        <f>(264/B40*100)</f>
        <v>1.8648018648018647</v>
      </c>
      <c r="D40" s="15">
        <v>13893</v>
      </c>
      <c r="E40" s="14">
        <v>91.912833030000002</v>
      </c>
      <c r="F40" s="16">
        <v>0.46369802999999998</v>
      </c>
      <c r="G40" s="14">
        <v>6.6695581400000004</v>
      </c>
      <c r="H40" s="16">
        <v>0.38563897000000003</v>
      </c>
      <c r="I40" s="14">
        <v>0</v>
      </c>
      <c r="J40" s="16">
        <v>0</v>
      </c>
      <c r="K40" s="14" t="s">
        <v>582</v>
      </c>
      <c r="L40" s="16" t="s">
        <v>582</v>
      </c>
      <c r="M40" s="14">
        <v>0</v>
      </c>
      <c r="N40" s="16">
        <v>0</v>
      </c>
      <c r="O40" s="14">
        <v>0</v>
      </c>
      <c r="P40" s="16">
        <v>0</v>
      </c>
      <c r="Q40" s="14">
        <v>1.41760883</v>
      </c>
      <c r="R40" s="16">
        <v>0.18986771999999999</v>
      </c>
    </row>
    <row r="41" spans="1:18" x14ac:dyDescent="0.25">
      <c r="A41" s="11" t="s">
        <v>511</v>
      </c>
      <c r="B41" s="13">
        <v>5712</v>
      </c>
      <c r="C41" s="14">
        <f>(40/B41*100)</f>
        <v>0.70028011204481799</v>
      </c>
      <c r="D41" s="15">
        <v>5672</v>
      </c>
      <c r="E41" s="14">
        <v>86.321859009999997</v>
      </c>
      <c r="F41" s="16">
        <v>0.77654208999999996</v>
      </c>
      <c r="G41" s="14">
        <v>12.33229729</v>
      </c>
      <c r="H41" s="16">
        <v>0.74721725000000006</v>
      </c>
      <c r="I41" s="14">
        <v>0</v>
      </c>
      <c r="J41" s="16">
        <v>0</v>
      </c>
      <c r="K41" s="14" t="s">
        <v>582</v>
      </c>
      <c r="L41" s="16" t="s">
        <v>582</v>
      </c>
      <c r="M41" s="14">
        <v>0</v>
      </c>
      <c r="N41" s="16">
        <v>0</v>
      </c>
      <c r="O41" s="14">
        <v>0</v>
      </c>
      <c r="P41" s="16">
        <v>0</v>
      </c>
      <c r="Q41" s="14">
        <v>1.3458437000000001</v>
      </c>
      <c r="R41" s="16">
        <v>0.20243365999999999</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90.062834897428573</v>
      </c>
      <c r="F42" s="16">
        <f>IF(COUNT(F7:F41) &gt; 0, SQRT(SUMSQ(F7:F41)/(COUNT(F7:F41)*COUNT(F7:F41)) ), "—")</f>
        <v>9.8755898239757334E-2</v>
      </c>
      <c r="G42" s="14">
        <f>IF(COUNT(G7:G41) &gt; 0, AVERAGE(G7:G41), "—")</f>
        <v>8.6804392651428568</v>
      </c>
      <c r="H42" s="16">
        <f>IF(COUNT(H7:H41) &gt; 0, SQRT(SUMSQ(H7:H41)/(COUNT(H7:H41)*COUNT(H7:H41)) ), "—")</f>
        <v>8.6542506985598969E-2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0.29355835685714288</v>
      </c>
      <c r="N42" s="16">
        <f>IF(COUNT(N7:N41) &gt; 0, SQRT(SUMSQ(N7:N41)/(COUNT(N7:N41)*COUNT(N7:N41)) ), "—")</f>
        <v>3.8000258857142859E-2</v>
      </c>
      <c r="O42" s="14">
        <f>IF(COUNT(O7:O41) &gt; 0, AVERAGE(O7:O41), "—")</f>
        <v>0</v>
      </c>
      <c r="P42" s="16">
        <f>IF(COUNT(P7:P41) &gt; 0, SQRT(SUMSQ(P7:P41)/(COUNT(P7:P41)*COUNT(P7:P41)) ), "—")</f>
        <v>0</v>
      </c>
      <c r="Q42" s="14">
        <f>IF(COUNT(Q7:Q41) &gt; 0, AVERAGE(Q7:Q41), "—")</f>
        <v>0.96316747857142893</v>
      </c>
      <c r="R42" s="16">
        <f>IF(COUNT(R7:R41) &gt; 0, SQRT(SUMSQ(R7:R41)/(COUNT(R7:R41)*COUNT(R7:R41)) ), "—")</f>
        <v>2.7637572056419514E-2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52.594914330000002</v>
      </c>
      <c r="F45" s="16">
        <v>1.3646348500000001</v>
      </c>
      <c r="G45" s="14">
        <v>38.664785809999998</v>
      </c>
      <c r="H45" s="16">
        <v>1.2179647600000001</v>
      </c>
      <c r="I45" s="14">
        <v>0</v>
      </c>
      <c r="J45" s="16">
        <v>0</v>
      </c>
      <c r="K45" s="14" t="s">
        <v>582</v>
      </c>
      <c r="L45" s="16" t="s">
        <v>582</v>
      </c>
      <c r="M45" s="14">
        <v>0</v>
      </c>
      <c r="N45" s="16">
        <v>0</v>
      </c>
      <c r="O45" s="14">
        <v>0.12579673</v>
      </c>
      <c r="P45" s="16">
        <v>4.4566099999999997E-2</v>
      </c>
      <c r="Q45" s="14">
        <v>8.6145031400000001</v>
      </c>
      <c r="R45" s="16">
        <v>0.46436473</v>
      </c>
    </row>
    <row r="46" spans="1:18" x14ac:dyDescent="0.25">
      <c r="A46" s="11" t="s">
        <v>516</v>
      </c>
      <c r="B46" s="13">
        <v>23141</v>
      </c>
      <c r="C46" s="14">
        <f>(1129/B46*100)</f>
        <v>4.8787865692925969</v>
      </c>
      <c r="D46" s="15">
        <v>22012</v>
      </c>
      <c r="E46" s="14">
        <v>65.754475619999994</v>
      </c>
      <c r="F46" s="16">
        <v>0.80200176999999995</v>
      </c>
      <c r="G46" s="14">
        <v>29.027388349999999</v>
      </c>
      <c r="H46" s="16">
        <v>0.73919298</v>
      </c>
      <c r="I46" s="14">
        <v>0</v>
      </c>
      <c r="J46" s="16">
        <v>0</v>
      </c>
      <c r="K46" s="14" t="s">
        <v>582</v>
      </c>
      <c r="L46" s="16" t="s">
        <v>582</v>
      </c>
      <c r="M46" s="14">
        <v>0</v>
      </c>
      <c r="N46" s="16">
        <v>0</v>
      </c>
      <c r="O46" s="14">
        <v>0</v>
      </c>
      <c r="P46" s="16">
        <v>0</v>
      </c>
      <c r="Q46" s="14">
        <v>5.2181360300000001</v>
      </c>
      <c r="R46" s="16">
        <v>0.28502951999999998</v>
      </c>
    </row>
    <row r="47" spans="1:18" x14ac:dyDescent="0.25">
      <c r="A47" s="11" t="s">
        <v>517</v>
      </c>
      <c r="B47" s="13">
        <v>5928</v>
      </c>
      <c r="C47" s="14">
        <f>(70/B47*100)</f>
        <v>1.1808367071524968</v>
      </c>
      <c r="D47" s="15">
        <v>5858</v>
      </c>
      <c r="E47" s="14">
        <v>92.851976030000003</v>
      </c>
      <c r="F47" s="16">
        <v>0.70703165999999995</v>
      </c>
      <c r="G47" s="14">
        <v>4.1334928299999998</v>
      </c>
      <c r="H47" s="16">
        <v>0.38998524000000001</v>
      </c>
      <c r="I47" s="14">
        <v>0</v>
      </c>
      <c r="J47" s="16">
        <v>0</v>
      </c>
      <c r="K47" s="14" t="s">
        <v>582</v>
      </c>
      <c r="L47" s="16" t="s">
        <v>582</v>
      </c>
      <c r="M47" s="14">
        <v>0</v>
      </c>
      <c r="N47" s="16">
        <v>0</v>
      </c>
      <c r="O47" s="14">
        <v>0</v>
      </c>
      <c r="P47" s="16">
        <v>0</v>
      </c>
      <c r="Q47" s="14">
        <v>3.0145311399999999</v>
      </c>
      <c r="R47" s="16">
        <v>0.48796039000000002</v>
      </c>
    </row>
    <row r="48" spans="1:18" x14ac:dyDescent="0.25">
      <c r="A48" s="11" t="s">
        <v>518</v>
      </c>
      <c r="B48" s="13">
        <v>9841</v>
      </c>
      <c r="C48" s="14">
        <f>(7/B48*100)</f>
        <v>7.1130982623717101E-2</v>
      </c>
      <c r="D48" s="15">
        <v>9834</v>
      </c>
      <c r="E48" s="14">
        <v>58.820024410000002</v>
      </c>
      <c r="F48" s="16">
        <v>1.5743456899999999</v>
      </c>
      <c r="G48" s="14">
        <v>39.478624709999998</v>
      </c>
      <c r="H48" s="16">
        <v>1.49476728</v>
      </c>
      <c r="I48" s="14">
        <v>0</v>
      </c>
      <c r="J48" s="16">
        <v>0</v>
      </c>
      <c r="K48" s="14" t="s">
        <v>582</v>
      </c>
      <c r="L48" s="16" t="s">
        <v>582</v>
      </c>
      <c r="M48" s="14">
        <v>0</v>
      </c>
      <c r="N48" s="16">
        <v>0</v>
      </c>
      <c r="O48" s="14">
        <v>0</v>
      </c>
      <c r="P48" s="16">
        <v>0</v>
      </c>
      <c r="Q48" s="14">
        <v>1.7013508799999999</v>
      </c>
      <c r="R48" s="16">
        <v>0.51544866</v>
      </c>
    </row>
    <row r="49" spans="1:18" x14ac:dyDescent="0.25">
      <c r="A49" s="11" t="s">
        <v>519</v>
      </c>
      <c r="B49" s="13">
        <v>6349</v>
      </c>
      <c r="C49" s="14">
        <f>(56/B49*100)</f>
        <v>0.88202866593164275</v>
      </c>
      <c r="D49" s="15">
        <v>6293</v>
      </c>
      <c r="E49" s="14">
        <v>83.204407349999997</v>
      </c>
      <c r="F49" s="16">
        <v>0.93550158000000005</v>
      </c>
      <c r="G49" s="14">
        <v>15.43716727</v>
      </c>
      <c r="H49" s="16">
        <v>0.88251818000000004</v>
      </c>
      <c r="I49" s="14">
        <v>0</v>
      </c>
      <c r="J49" s="16">
        <v>0</v>
      </c>
      <c r="K49" s="14" t="s">
        <v>582</v>
      </c>
      <c r="L49" s="16" t="s">
        <v>582</v>
      </c>
      <c r="M49" s="14">
        <v>0</v>
      </c>
      <c r="N49" s="16">
        <v>0</v>
      </c>
      <c r="O49" s="14">
        <v>1.8995080000000001E-2</v>
      </c>
      <c r="P49" s="16">
        <v>1.2500249999999999E-2</v>
      </c>
      <c r="Q49" s="14">
        <v>1.3394303000000001</v>
      </c>
      <c r="R49" s="16">
        <v>0.23854760999999999</v>
      </c>
    </row>
    <row r="50" spans="1:18" x14ac:dyDescent="0.25">
      <c r="A50" s="11" t="s">
        <v>520</v>
      </c>
      <c r="B50" s="13">
        <v>11795</v>
      </c>
      <c r="C50" s="14">
        <f>(218/B50*100)</f>
        <v>1.8482407799915217</v>
      </c>
      <c r="D50" s="15">
        <v>11577</v>
      </c>
      <c r="E50" s="14">
        <v>61.683145629999999</v>
      </c>
      <c r="F50" s="16">
        <v>1.35755398</v>
      </c>
      <c r="G50" s="14">
        <v>36.860667650000003</v>
      </c>
      <c r="H50" s="16">
        <v>1.2667814799999999</v>
      </c>
      <c r="I50" s="14">
        <v>0</v>
      </c>
      <c r="J50" s="16">
        <v>0</v>
      </c>
      <c r="K50" s="14" t="s">
        <v>582</v>
      </c>
      <c r="L50" s="16" t="s">
        <v>582</v>
      </c>
      <c r="M50" s="14">
        <v>0</v>
      </c>
      <c r="N50" s="16">
        <v>0</v>
      </c>
      <c r="O50" s="14">
        <v>0</v>
      </c>
      <c r="P50" s="16">
        <v>0</v>
      </c>
      <c r="Q50" s="14">
        <v>1.45618672</v>
      </c>
      <c r="R50" s="16">
        <v>0.21778098000000001</v>
      </c>
    </row>
    <row r="51" spans="1:18" x14ac:dyDescent="0.25">
      <c r="A51" s="11" t="s">
        <v>521</v>
      </c>
      <c r="B51" s="13">
        <v>6866</v>
      </c>
      <c r="C51" s="14">
        <f>(116/B51*100)</f>
        <v>1.6894844159627147</v>
      </c>
      <c r="D51" s="15">
        <v>6750</v>
      </c>
      <c r="E51" s="14">
        <v>72.816154519999998</v>
      </c>
      <c r="F51" s="16">
        <v>1.1961632</v>
      </c>
      <c r="G51" s="14">
        <v>25.435705559999999</v>
      </c>
      <c r="H51" s="16">
        <v>1.1692571700000001</v>
      </c>
      <c r="I51" s="14">
        <v>0</v>
      </c>
      <c r="J51" s="16">
        <v>0</v>
      </c>
      <c r="K51" s="14" t="s">
        <v>582</v>
      </c>
      <c r="L51" s="16" t="s">
        <v>582</v>
      </c>
      <c r="M51" s="14">
        <v>0</v>
      </c>
      <c r="N51" s="16">
        <v>0</v>
      </c>
      <c r="O51" s="14">
        <v>0</v>
      </c>
      <c r="P51" s="16">
        <v>0</v>
      </c>
      <c r="Q51" s="14">
        <v>1.74813993</v>
      </c>
      <c r="R51" s="16">
        <v>0.21424982000000001</v>
      </c>
    </row>
    <row r="52" spans="1:18" x14ac:dyDescent="0.25">
      <c r="A52" s="11" t="s">
        <v>522</v>
      </c>
      <c r="B52" s="13">
        <v>5809</v>
      </c>
      <c r="C52" s="14">
        <f>(71/B52*100)</f>
        <v>1.2222413496298847</v>
      </c>
      <c r="D52" s="15">
        <v>5738</v>
      </c>
      <c r="E52" s="14">
        <v>91.562728840000005</v>
      </c>
      <c r="F52" s="16">
        <v>0.38589013</v>
      </c>
      <c r="G52" s="14">
        <v>7.11726423</v>
      </c>
      <c r="H52" s="16">
        <v>0.36823433</v>
      </c>
      <c r="I52" s="14">
        <v>0</v>
      </c>
      <c r="J52" s="16">
        <v>0</v>
      </c>
      <c r="K52" s="14" t="s">
        <v>582</v>
      </c>
      <c r="L52" s="16" t="s">
        <v>582</v>
      </c>
      <c r="M52" s="14">
        <v>0</v>
      </c>
      <c r="N52" s="16">
        <v>0</v>
      </c>
      <c r="O52" s="14">
        <v>0</v>
      </c>
      <c r="P52" s="16">
        <v>0</v>
      </c>
      <c r="Q52" s="14">
        <v>1.3200069299999999</v>
      </c>
      <c r="R52" s="16">
        <v>0.18799299999999999</v>
      </c>
    </row>
    <row r="53" spans="1:18" x14ac:dyDescent="0.25">
      <c r="A53" s="11" t="s">
        <v>523</v>
      </c>
      <c r="B53" s="13">
        <v>5571</v>
      </c>
      <c r="C53" s="14">
        <f>(84/B53*100)</f>
        <v>1.5078082929456111</v>
      </c>
      <c r="D53" s="15">
        <v>5487</v>
      </c>
      <c r="E53" s="14">
        <v>90.693476970000006</v>
      </c>
      <c r="F53" s="16">
        <v>0.38318434000000001</v>
      </c>
      <c r="G53" s="14">
        <v>7.7695959400000003</v>
      </c>
      <c r="H53" s="16">
        <v>0.34047068000000003</v>
      </c>
      <c r="I53" s="14">
        <v>0</v>
      </c>
      <c r="J53" s="16">
        <v>0</v>
      </c>
      <c r="K53" s="14" t="s">
        <v>582</v>
      </c>
      <c r="L53" s="16" t="s">
        <v>582</v>
      </c>
      <c r="M53" s="14">
        <v>0</v>
      </c>
      <c r="N53" s="16">
        <v>0</v>
      </c>
      <c r="O53" s="14">
        <v>0</v>
      </c>
      <c r="P53" s="16">
        <v>0</v>
      </c>
      <c r="Q53" s="14">
        <v>1.5369270900000001</v>
      </c>
      <c r="R53" s="16">
        <v>0.17849707000000001</v>
      </c>
    </row>
    <row r="54" spans="1:18" x14ac:dyDescent="0.25">
      <c r="A54" s="11" t="s">
        <v>524</v>
      </c>
      <c r="B54" s="13">
        <v>4740</v>
      </c>
      <c r="C54" s="14">
        <f>(38/B54*100)</f>
        <v>0.80168776371308015</v>
      </c>
      <c r="D54" s="15">
        <v>4702</v>
      </c>
      <c r="E54" s="14">
        <v>53.935126480000001</v>
      </c>
      <c r="F54" s="16">
        <v>1.2615561</v>
      </c>
      <c r="G54" s="14">
        <v>39.156178949999997</v>
      </c>
      <c r="H54" s="16">
        <v>1.23287024</v>
      </c>
      <c r="I54" s="14">
        <v>0</v>
      </c>
      <c r="J54" s="16">
        <v>0</v>
      </c>
      <c r="K54" s="14" t="s">
        <v>582</v>
      </c>
      <c r="L54" s="16" t="s">
        <v>582</v>
      </c>
      <c r="M54" s="14">
        <v>0</v>
      </c>
      <c r="N54" s="16">
        <v>0</v>
      </c>
      <c r="O54" s="14">
        <v>0</v>
      </c>
      <c r="P54" s="16">
        <v>0</v>
      </c>
      <c r="Q54" s="14">
        <v>6.9086945699999998</v>
      </c>
      <c r="R54" s="16">
        <v>0.47445897999999997</v>
      </c>
    </row>
    <row r="55" spans="1:18" x14ac:dyDescent="0.25">
      <c r="A55" s="11" t="s">
        <v>525</v>
      </c>
      <c r="B55" s="13">
        <v>5316</v>
      </c>
      <c r="C55" s="14">
        <f>(22/B55*100)</f>
        <v>0.41384499623777277</v>
      </c>
      <c r="D55" s="15">
        <v>5294</v>
      </c>
      <c r="E55" s="14">
        <v>77.337203299999999</v>
      </c>
      <c r="F55" s="16">
        <v>0.86789939000000005</v>
      </c>
      <c r="G55" s="14">
        <v>20.37074612</v>
      </c>
      <c r="H55" s="16">
        <v>0.78196463000000005</v>
      </c>
      <c r="I55" s="14">
        <v>0</v>
      </c>
      <c r="J55" s="16">
        <v>0</v>
      </c>
      <c r="K55" s="14" t="s">
        <v>582</v>
      </c>
      <c r="L55" s="16" t="s">
        <v>582</v>
      </c>
      <c r="M55" s="14">
        <v>1.5872219999999999E-2</v>
      </c>
      <c r="N55" s="16">
        <v>1.5802099999999999E-2</v>
      </c>
      <c r="O55" s="14">
        <v>8.3386360000000007E-2</v>
      </c>
      <c r="P55" s="16">
        <v>4.015403E-2</v>
      </c>
      <c r="Q55" s="14">
        <v>2.1927919999999999</v>
      </c>
      <c r="R55" s="16">
        <v>0.25877146000000001</v>
      </c>
    </row>
    <row r="56" spans="1:18" x14ac:dyDescent="0.25">
      <c r="A56" s="11" t="s">
        <v>526</v>
      </c>
      <c r="B56" s="13">
        <v>5359</v>
      </c>
      <c r="C56" s="14">
        <f>(76/B56*100)</f>
        <v>1.4181750326553462</v>
      </c>
      <c r="D56" s="15">
        <v>5283</v>
      </c>
      <c r="E56" s="14">
        <v>93.404493819999999</v>
      </c>
      <c r="F56" s="16">
        <v>0.38904517</v>
      </c>
      <c r="G56" s="14">
        <v>6.0823036799999999</v>
      </c>
      <c r="H56" s="16">
        <v>0.38037441999999999</v>
      </c>
      <c r="I56" s="14">
        <v>0</v>
      </c>
      <c r="J56" s="16">
        <v>0</v>
      </c>
      <c r="K56" s="14" t="s">
        <v>582</v>
      </c>
      <c r="L56" s="16" t="s">
        <v>582</v>
      </c>
      <c r="M56" s="14">
        <v>0</v>
      </c>
      <c r="N56" s="16">
        <v>0</v>
      </c>
      <c r="O56" s="14">
        <v>0</v>
      </c>
      <c r="P56" s="16">
        <v>0</v>
      </c>
      <c r="Q56" s="14">
        <v>0.51320250000000001</v>
      </c>
      <c r="R56" s="16">
        <v>0.11713680999999999</v>
      </c>
    </row>
    <row r="57" spans="1:18" x14ac:dyDescent="0.25">
      <c r="A57" s="11" t="s">
        <v>527</v>
      </c>
      <c r="B57" s="13">
        <v>6513</v>
      </c>
      <c r="C57" s="14">
        <f>(0/B57*100)</f>
        <v>0</v>
      </c>
      <c r="D57" s="15">
        <v>6513</v>
      </c>
      <c r="E57" s="14">
        <v>27.92777048</v>
      </c>
      <c r="F57" s="16">
        <v>1.40975362</v>
      </c>
      <c r="G57" s="14">
        <v>70.615304039999998</v>
      </c>
      <c r="H57" s="16">
        <v>1.35904124</v>
      </c>
      <c r="I57" s="14">
        <v>0</v>
      </c>
      <c r="J57" s="16">
        <v>0</v>
      </c>
      <c r="K57" s="14" t="s">
        <v>582</v>
      </c>
      <c r="L57" s="16" t="s">
        <v>582</v>
      </c>
      <c r="M57" s="14">
        <v>0</v>
      </c>
      <c r="N57" s="16">
        <v>0</v>
      </c>
      <c r="O57" s="14">
        <v>3.5671300000000003E-2</v>
      </c>
      <c r="P57" s="16">
        <v>3.043765E-2</v>
      </c>
      <c r="Q57" s="14">
        <v>1.42125419</v>
      </c>
      <c r="R57" s="16">
        <v>0.17700521999999999</v>
      </c>
    </row>
    <row r="58" spans="1:18" x14ac:dyDescent="0.25">
      <c r="A58" s="11" t="s">
        <v>528</v>
      </c>
      <c r="B58" s="13">
        <v>7267</v>
      </c>
      <c r="C58" s="14">
        <f>(10/B58*100)</f>
        <v>0.13760836658868861</v>
      </c>
      <c r="D58" s="15">
        <v>7257</v>
      </c>
      <c r="E58" s="14">
        <v>75.736539989999997</v>
      </c>
      <c r="F58" s="16">
        <v>0.97958027999999997</v>
      </c>
      <c r="G58" s="14">
        <v>20.830095719999999</v>
      </c>
      <c r="H58" s="16">
        <v>0.85685127999999999</v>
      </c>
      <c r="I58" s="14">
        <v>0</v>
      </c>
      <c r="J58" s="16">
        <v>0</v>
      </c>
      <c r="K58" s="14" t="s">
        <v>582</v>
      </c>
      <c r="L58" s="16" t="s">
        <v>582</v>
      </c>
      <c r="M58" s="14">
        <v>0</v>
      </c>
      <c r="N58" s="16">
        <v>0</v>
      </c>
      <c r="O58" s="14">
        <v>0.54616474000000004</v>
      </c>
      <c r="P58" s="16">
        <v>0.1217159</v>
      </c>
      <c r="Q58" s="14">
        <v>2.8871995500000001</v>
      </c>
      <c r="R58" s="16">
        <v>0.24267059999999999</v>
      </c>
    </row>
    <row r="59" spans="1:18" x14ac:dyDescent="0.25">
      <c r="A59" s="11" t="s">
        <v>529</v>
      </c>
      <c r="B59" s="13">
        <v>4826</v>
      </c>
      <c r="C59" s="14">
        <f>(26/B59*100)</f>
        <v>0.53874844591794446</v>
      </c>
      <c r="D59" s="15">
        <v>4800</v>
      </c>
      <c r="E59" s="14">
        <v>87.713948970000004</v>
      </c>
      <c r="F59" s="16">
        <v>0.58087606999999997</v>
      </c>
      <c r="G59" s="14">
        <v>9.2610781600000003</v>
      </c>
      <c r="H59" s="16">
        <v>0.54441786000000003</v>
      </c>
      <c r="I59" s="14">
        <v>0</v>
      </c>
      <c r="J59" s="16">
        <v>0</v>
      </c>
      <c r="K59" s="14" t="s">
        <v>582</v>
      </c>
      <c r="L59" s="16" t="s">
        <v>582</v>
      </c>
      <c r="M59" s="14">
        <v>0</v>
      </c>
      <c r="N59" s="16">
        <v>0</v>
      </c>
      <c r="O59" s="14">
        <v>0.27752118999999997</v>
      </c>
      <c r="P59" s="16">
        <v>0.10813895</v>
      </c>
      <c r="Q59" s="14">
        <v>2.7474516800000002</v>
      </c>
      <c r="R59" s="16">
        <v>0.25369224000000001</v>
      </c>
    </row>
    <row r="60" spans="1:18" x14ac:dyDescent="0.25">
      <c r="A60" s="11" t="s">
        <v>530</v>
      </c>
      <c r="B60" s="13">
        <v>4546</v>
      </c>
      <c r="C60" s="14">
        <f>(15/B60*100)</f>
        <v>0.32996040475142985</v>
      </c>
      <c r="D60" s="15">
        <v>4531</v>
      </c>
      <c r="E60" s="14">
        <v>75.177117109999998</v>
      </c>
      <c r="F60" s="16">
        <v>0.93942095000000003</v>
      </c>
      <c r="G60" s="14">
        <v>22.69343263</v>
      </c>
      <c r="H60" s="16">
        <v>0.90339272999999998</v>
      </c>
      <c r="I60" s="14">
        <v>0</v>
      </c>
      <c r="J60" s="16">
        <v>0</v>
      </c>
      <c r="K60" s="14" t="s">
        <v>582</v>
      </c>
      <c r="L60" s="16" t="s">
        <v>582</v>
      </c>
      <c r="M60" s="14">
        <v>0</v>
      </c>
      <c r="N60" s="16">
        <v>0</v>
      </c>
      <c r="O60" s="14">
        <v>0.10483252999999999</v>
      </c>
      <c r="P60" s="16">
        <v>4.7177190000000001E-2</v>
      </c>
      <c r="Q60" s="14">
        <v>2.0246177300000001</v>
      </c>
      <c r="R60" s="16">
        <v>0.29889348999999998</v>
      </c>
    </row>
    <row r="61" spans="1:18" x14ac:dyDescent="0.25">
      <c r="A61" s="11" t="s">
        <v>531</v>
      </c>
      <c r="B61" s="13">
        <v>6525</v>
      </c>
      <c r="C61" s="14">
        <f>(135/B61*100)</f>
        <v>2.0689655172413794</v>
      </c>
      <c r="D61" s="15">
        <v>6390</v>
      </c>
      <c r="E61" s="14">
        <v>95.270084690000004</v>
      </c>
      <c r="F61" s="16">
        <v>0.35937245000000001</v>
      </c>
      <c r="G61" s="14">
        <v>3.6405949</v>
      </c>
      <c r="H61" s="16">
        <v>0.29235114000000001</v>
      </c>
      <c r="I61" s="14">
        <v>0</v>
      </c>
      <c r="J61" s="16">
        <v>0</v>
      </c>
      <c r="K61" s="14" t="s">
        <v>582</v>
      </c>
      <c r="L61" s="16" t="s">
        <v>582</v>
      </c>
      <c r="M61" s="14">
        <v>0</v>
      </c>
      <c r="N61" s="16">
        <v>0</v>
      </c>
      <c r="O61" s="14">
        <v>0</v>
      </c>
      <c r="P61" s="16">
        <v>0</v>
      </c>
      <c r="Q61" s="14">
        <v>1.08932041</v>
      </c>
      <c r="R61" s="16">
        <v>0.18399839000000001</v>
      </c>
    </row>
    <row r="62" spans="1:18" x14ac:dyDescent="0.25">
      <c r="A62" s="11" t="s">
        <v>532</v>
      </c>
      <c r="B62" s="13">
        <v>4476</v>
      </c>
      <c r="C62" s="14">
        <f>(3/B62*100)</f>
        <v>6.7024128686327081E-2</v>
      </c>
      <c r="D62" s="15">
        <v>4473</v>
      </c>
      <c r="E62" s="14">
        <v>94.857554649999997</v>
      </c>
      <c r="F62" s="16">
        <v>0.27520073</v>
      </c>
      <c r="G62" s="14">
        <v>5.0085774599999997</v>
      </c>
      <c r="H62" s="16">
        <v>0.26795548000000002</v>
      </c>
      <c r="I62" s="14">
        <v>0</v>
      </c>
      <c r="J62" s="16">
        <v>0</v>
      </c>
      <c r="K62" s="14" t="s">
        <v>582</v>
      </c>
      <c r="L62" s="16" t="s">
        <v>582</v>
      </c>
      <c r="M62" s="14">
        <v>0</v>
      </c>
      <c r="N62" s="16">
        <v>0</v>
      </c>
      <c r="O62" s="14">
        <v>0</v>
      </c>
      <c r="P62" s="16">
        <v>0</v>
      </c>
      <c r="Q62" s="14">
        <v>0.13386788999999999</v>
      </c>
      <c r="R62" s="16">
        <v>5.4644720000000001E-2</v>
      </c>
    </row>
    <row r="63" spans="1:18" x14ac:dyDescent="0.25">
      <c r="A63" s="11" t="s">
        <v>533</v>
      </c>
      <c r="B63" s="13">
        <v>5324</v>
      </c>
      <c r="C63" s="14">
        <f>(13/B63*100)</f>
        <v>0.24417731029301279</v>
      </c>
      <c r="D63" s="15">
        <v>5311</v>
      </c>
      <c r="E63" s="14">
        <v>89.841703809999998</v>
      </c>
      <c r="F63" s="16">
        <v>0.38951147000000003</v>
      </c>
      <c r="G63" s="14">
        <v>6.6084557500000001</v>
      </c>
      <c r="H63" s="16">
        <v>0.35637446</v>
      </c>
      <c r="I63" s="14">
        <v>0</v>
      </c>
      <c r="J63" s="16">
        <v>0</v>
      </c>
      <c r="K63" s="14" t="s">
        <v>582</v>
      </c>
      <c r="L63" s="16" t="s">
        <v>582</v>
      </c>
      <c r="M63" s="14">
        <v>0</v>
      </c>
      <c r="N63" s="16">
        <v>0</v>
      </c>
      <c r="O63" s="14">
        <v>7.3329510000000001E-2</v>
      </c>
      <c r="P63" s="16">
        <v>3.4329289999999998E-2</v>
      </c>
      <c r="Q63" s="14">
        <v>3.4765109299999999</v>
      </c>
      <c r="R63" s="16">
        <v>0.24604172999999999</v>
      </c>
    </row>
    <row r="64" spans="1:18" x14ac:dyDescent="0.25">
      <c r="A64" s="11" t="s">
        <v>534</v>
      </c>
      <c r="B64" s="13">
        <v>3634</v>
      </c>
      <c r="C64" s="14">
        <f>(3/B64*100)</f>
        <v>8.2553659878921298E-2</v>
      </c>
      <c r="D64" s="15">
        <v>3631</v>
      </c>
      <c r="E64" s="14">
        <v>93.441837919999998</v>
      </c>
      <c r="F64" s="16">
        <v>0.41702578000000001</v>
      </c>
      <c r="G64" s="14">
        <v>5.1249833100000002</v>
      </c>
      <c r="H64" s="16">
        <v>0.33906324999999998</v>
      </c>
      <c r="I64" s="14">
        <v>0</v>
      </c>
      <c r="J64" s="16">
        <v>0</v>
      </c>
      <c r="K64" s="14" t="s">
        <v>582</v>
      </c>
      <c r="L64" s="16" t="s">
        <v>582</v>
      </c>
      <c r="M64" s="14">
        <v>0</v>
      </c>
      <c r="N64" s="16">
        <v>0</v>
      </c>
      <c r="O64" s="14">
        <v>8.3517850000000005E-2</v>
      </c>
      <c r="P64" s="16">
        <v>4.777182E-2</v>
      </c>
      <c r="Q64" s="14">
        <v>1.34966092</v>
      </c>
      <c r="R64" s="16">
        <v>0.21196001</v>
      </c>
    </row>
    <row r="65" spans="1:18" x14ac:dyDescent="0.25">
      <c r="A65" s="11" t="s">
        <v>535</v>
      </c>
      <c r="B65" s="13">
        <v>5325</v>
      </c>
      <c r="C65" s="14">
        <f>(14/B65*100)</f>
        <v>0.26291079812206569</v>
      </c>
      <c r="D65" s="15">
        <v>5311</v>
      </c>
      <c r="E65" s="14">
        <v>80.118174370000006</v>
      </c>
      <c r="F65" s="16">
        <v>0.80588302999999994</v>
      </c>
      <c r="G65" s="14">
        <v>17.251613620000001</v>
      </c>
      <c r="H65" s="16">
        <v>0.80215506999999997</v>
      </c>
      <c r="I65" s="14">
        <v>0</v>
      </c>
      <c r="J65" s="16">
        <v>0</v>
      </c>
      <c r="K65" s="14" t="s">
        <v>582</v>
      </c>
      <c r="L65" s="16" t="s">
        <v>582</v>
      </c>
      <c r="M65" s="14">
        <v>4.4062320000000002E-2</v>
      </c>
      <c r="N65" s="16">
        <v>3.1152869999999999E-2</v>
      </c>
      <c r="O65" s="14">
        <v>1.631983E-2</v>
      </c>
      <c r="P65" s="16">
        <v>1.5882540000000001E-2</v>
      </c>
      <c r="Q65" s="14">
        <v>2.5698298500000001</v>
      </c>
      <c r="R65" s="16">
        <v>0.25565777000000001</v>
      </c>
    </row>
    <row r="66" spans="1:18" x14ac:dyDescent="0.25">
      <c r="A66" s="11" t="s">
        <v>536</v>
      </c>
      <c r="B66" s="13">
        <v>5665</v>
      </c>
      <c r="C66" s="14">
        <f>(74/B66*100)</f>
        <v>1.3062665489849956</v>
      </c>
      <c r="D66" s="15">
        <v>5591</v>
      </c>
      <c r="E66" s="14">
        <v>88.439648000000005</v>
      </c>
      <c r="F66" s="16">
        <v>0.38667245</v>
      </c>
      <c r="G66" s="14">
        <v>9.0964835199999996</v>
      </c>
      <c r="H66" s="16">
        <v>0.39841591999999998</v>
      </c>
      <c r="I66" s="14">
        <v>0</v>
      </c>
      <c r="J66" s="16">
        <v>0</v>
      </c>
      <c r="K66" s="14" t="s">
        <v>582</v>
      </c>
      <c r="L66" s="16" t="s">
        <v>582</v>
      </c>
      <c r="M66" s="14">
        <v>0</v>
      </c>
      <c r="N66" s="16">
        <v>0</v>
      </c>
      <c r="O66" s="14">
        <v>0</v>
      </c>
      <c r="P66" s="16">
        <v>0</v>
      </c>
      <c r="Q66" s="14">
        <v>2.4638684799999999</v>
      </c>
      <c r="R66" s="16">
        <v>0.16559071</v>
      </c>
    </row>
    <row r="67" spans="1:18" x14ac:dyDescent="0.25">
      <c r="A67" s="11" t="s">
        <v>537</v>
      </c>
      <c r="B67" s="13">
        <v>6971</v>
      </c>
      <c r="C67" s="14">
        <f>(21/B67*100)</f>
        <v>0.30124802754267677</v>
      </c>
      <c r="D67" s="15">
        <v>6950</v>
      </c>
      <c r="E67" s="14">
        <v>53.93142778</v>
      </c>
      <c r="F67" s="16">
        <v>1.2259677600000001</v>
      </c>
      <c r="G67" s="14">
        <v>44.861888290000003</v>
      </c>
      <c r="H67" s="16">
        <v>1.2391361000000001</v>
      </c>
      <c r="I67" s="14">
        <v>0</v>
      </c>
      <c r="J67" s="16">
        <v>0</v>
      </c>
      <c r="K67" s="14" t="s">
        <v>582</v>
      </c>
      <c r="L67" s="16" t="s">
        <v>582</v>
      </c>
      <c r="M67" s="14">
        <v>0</v>
      </c>
      <c r="N67" s="16">
        <v>0</v>
      </c>
      <c r="O67" s="14">
        <v>0</v>
      </c>
      <c r="P67" s="16">
        <v>0</v>
      </c>
      <c r="Q67" s="14">
        <v>1.2066839199999999</v>
      </c>
      <c r="R67" s="16">
        <v>0.18557679999999999</v>
      </c>
    </row>
    <row r="68" spans="1:18" x14ac:dyDescent="0.25">
      <c r="A68" s="11" t="s">
        <v>538</v>
      </c>
      <c r="B68" s="13">
        <v>12083</v>
      </c>
      <c r="C68" s="14">
        <f>(27/B68*100)</f>
        <v>0.22345444012248614</v>
      </c>
      <c r="D68" s="15">
        <v>12056</v>
      </c>
      <c r="E68" s="14">
        <v>85.215376419999998</v>
      </c>
      <c r="F68" s="16">
        <v>0.29556735000000001</v>
      </c>
      <c r="G68" s="14">
        <v>11.28070593</v>
      </c>
      <c r="H68" s="16">
        <v>0.26236431999999998</v>
      </c>
      <c r="I68" s="14">
        <v>0</v>
      </c>
      <c r="J68" s="16">
        <v>0</v>
      </c>
      <c r="K68" s="14" t="s">
        <v>582</v>
      </c>
      <c r="L68" s="16" t="s">
        <v>582</v>
      </c>
      <c r="M68" s="14">
        <v>0</v>
      </c>
      <c r="N68" s="16">
        <v>0</v>
      </c>
      <c r="O68" s="14">
        <v>0</v>
      </c>
      <c r="P68" s="16">
        <v>0</v>
      </c>
      <c r="Q68" s="14">
        <v>3.50391765</v>
      </c>
      <c r="R68" s="16">
        <v>0.17160004000000001</v>
      </c>
    </row>
    <row r="69" spans="1:18" x14ac:dyDescent="0.25">
      <c r="A69" s="11" t="s">
        <v>539</v>
      </c>
      <c r="B69" s="13">
        <v>4876</v>
      </c>
      <c r="C69" s="14">
        <f>(0/B69*100)</f>
        <v>0</v>
      </c>
      <c r="D69" s="15">
        <v>4876</v>
      </c>
      <c r="E69" s="14">
        <v>87.158421689999997</v>
      </c>
      <c r="F69" s="16">
        <v>0.81653017999999999</v>
      </c>
      <c r="G69" s="14">
        <v>12.17014211</v>
      </c>
      <c r="H69" s="16">
        <v>0.81218515000000002</v>
      </c>
      <c r="I69" s="14">
        <v>0</v>
      </c>
      <c r="J69" s="16">
        <v>0</v>
      </c>
      <c r="K69" s="14" t="s">
        <v>582</v>
      </c>
      <c r="L69" s="16" t="s">
        <v>582</v>
      </c>
      <c r="M69" s="14">
        <v>0</v>
      </c>
      <c r="N69" s="16">
        <v>0</v>
      </c>
      <c r="O69" s="14">
        <v>0</v>
      </c>
      <c r="P69" s="16">
        <v>0</v>
      </c>
      <c r="Q69" s="14">
        <v>0.67143620000000004</v>
      </c>
      <c r="R69" s="16">
        <v>0.16063341</v>
      </c>
    </row>
    <row r="70" spans="1:18" x14ac:dyDescent="0.25">
      <c r="A70" s="11" t="s">
        <v>540</v>
      </c>
      <c r="B70" s="13">
        <v>6036</v>
      </c>
      <c r="C70" s="14">
        <f>(223/B70*100)</f>
        <v>3.6944996686547382</v>
      </c>
      <c r="D70" s="15">
        <v>5813</v>
      </c>
      <c r="E70" s="14">
        <v>94.473556669999994</v>
      </c>
      <c r="F70" s="16">
        <v>0.45449041000000001</v>
      </c>
      <c r="G70" s="14">
        <v>4.0589485500000002</v>
      </c>
      <c r="H70" s="16">
        <v>0.36210888000000002</v>
      </c>
      <c r="I70" s="14">
        <v>0</v>
      </c>
      <c r="J70" s="16">
        <v>0</v>
      </c>
      <c r="K70" s="14" t="s">
        <v>582</v>
      </c>
      <c r="L70" s="16" t="s">
        <v>582</v>
      </c>
      <c r="M70" s="14">
        <v>0</v>
      </c>
      <c r="N70" s="16">
        <v>0</v>
      </c>
      <c r="O70" s="14">
        <v>0</v>
      </c>
      <c r="P70" s="16">
        <v>0</v>
      </c>
      <c r="Q70" s="14">
        <v>1.46749478</v>
      </c>
      <c r="R70" s="16">
        <v>0.27973963000000002</v>
      </c>
    </row>
    <row r="71" spans="1:18" x14ac:dyDescent="0.25">
      <c r="A71" s="11" t="s">
        <v>541</v>
      </c>
      <c r="B71" s="13">
        <v>6115</v>
      </c>
      <c r="C71" s="14">
        <f>(17/B71*100)</f>
        <v>0.27800490596892891</v>
      </c>
      <c r="D71" s="15">
        <v>6098</v>
      </c>
      <c r="E71" s="14">
        <v>89.496694779999999</v>
      </c>
      <c r="F71" s="16">
        <v>0.50032807999999995</v>
      </c>
      <c r="G71" s="14">
        <v>10.20810002</v>
      </c>
      <c r="H71" s="16">
        <v>0.47378721000000001</v>
      </c>
      <c r="I71" s="14">
        <v>0</v>
      </c>
      <c r="J71" s="16">
        <v>0</v>
      </c>
      <c r="K71" s="14" t="s">
        <v>582</v>
      </c>
      <c r="L71" s="16" t="s">
        <v>582</v>
      </c>
      <c r="M71" s="14">
        <v>0</v>
      </c>
      <c r="N71" s="16">
        <v>0</v>
      </c>
      <c r="O71" s="14">
        <v>0</v>
      </c>
      <c r="P71" s="16">
        <v>0</v>
      </c>
      <c r="Q71" s="14">
        <v>0.2952052</v>
      </c>
      <c r="R71" s="16">
        <v>6.9879029999999995E-2</v>
      </c>
    </row>
    <row r="72" spans="1:18" x14ac:dyDescent="0.25">
      <c r="A72" s="11" t="s">
        <v>542</v>
      </c>
      <c r="B72" s="13">
        <v>7708</v>
      </c>
      <c r="C72" s="14">
        <f>(5/B72*100)</f>
        <v>6.4867669953295279E-2</v>
      </c>
      <c r="D72" s="15">
        <v>7703</v>
      </c>
      <c r="E72" s="14">
        <v>86.892464110000006</v>
      </c>
      <c r="F72" s="16">
        <v>0.51890645000000002</v>
      </c>
      <c r="G72" s="14">
        <v>12.84837924</v>
      </c>
      <c r="H72" s="16">
        <v>0.50003737999999998</v>
      </c>
      <c r="I72" s="14">
        <v>0</v>
      </c>
      <c r="J72" s="16">
        <v>0</v>
      </c>
      <c r="K72" s="14" t="s">
        <v>582</v>
      </c>
      <c r="L72" s="16" t="s">
        <v>582</v>
      </c>
      <c r="M72" s="14">
        <v>0</v>
      </c>
      <c r="N72" s="16">
        <v>0</v>
      </c>
      <c r="O72" s="14">
        <v>0</v>
      </c>
      <c r="P72" s="16">
        <v>0</v>
      </c>
      <c r="Q72" s="14">
        <v>0.25915664999999999</v>
      </c>
      <c r="R72" s="16">
        <v>6.0071079999999999E-2</v>
      </c>
    </row>
    <row r="73" spans="1:18" x14ac:dyDescent="0.25">
      <c r="A73" s="11" t="s">
        <v>543</v>
      </c>
      <c r="B73" s="13">
        <v>8249</v>
      </c>
      <c r="C73" s="14">
        <f>(143/B73*100)</f>
        <v>1.7335434598133106</v>
      </c>
      <c r="D73" s="15">
        <v>8106</v>
      </c>
      <c r="E73" s="14">
        <v>61.703339829999997</v>
      </c>
      <c r="F73" s="16">
        <v>1.30618941</v>
      </c>
      <c r="G73" s="14">
        <v>37.529731990000002</v>
      </c>
      <c r="H73" s="16">
        <v>1.2814954000000001</v>
      </c>
      <c r="I73" s="14">
        <v>0</v>
      </c>
      <c r="J73" s="16">
        <v>0</v>
      </c>
      <c r="K73" s="14" t="s">
        <v>582</v>
      </c>
      <c r="L73" s="16" t="s">
        <v>582</v>
      </c>
      <c r="M73" s="14">
        <v>0</v>
      </c>
      <c r="N73" s="16">
        <v>0</v>
      </c>
      <c r="O73" s="14">
        <v>0</v>
      </c>
      <c r="P73" s="16">
        <v>0</v>
      </c>
      <c r="Q73" s="14">
        <v>0.76692817999999996</v>
      </c>
      <c r="R73" s="16">
        <v>0.13875123</v>
      </c>
    </row>
    <row r="74" spans="1:18" x14ac:dyDescent="0.25">
      <c r="A74" s="11" t="s">
        <v>544</v>
      </c>
      <c r="B74" s="13">
        <v>4692</v>
      </c>
      <c r="C74" s="14">
        <f>(82/B74*100)</f>
        <v>1.7476555839727195</v>
      </c>
      <c r="D74" s="15">
        <v>4610</v>
      </c>
      <c r="E74" s="14">
        <v>84.396634210000002</v>
      </c>
      <c r="F74" s="16">
        <v>0.53975521000000004</v>
      </c>
      <c r="G74" s="14">
        <v>13.82796768</v>
      </c>
      <c r="H74" s="16">
        <v>0.48903416</v>
      </c>
      <c r="I74" s="14">
        <v>0</v>
      </c>
      <c r="J74" s="16">
        <v>0</v>
      </c>
      <c r="K74" s="14" t="s">
        <v>582</v>
      </c>
      <c r="L74" s="16" t="s">
        <v>582</v>
      </c>
      <c r="M74" s="14">
        <v>0</v>
      </c>
      <c r="N74" s="16">
        <v>0</v>
      </c>
      <c r="O74" s="14">
        <v>0.10243691000000001</v>
      </c>
      <c r="P74" s="16">
        <v>6.6442899999999999E-2</v>
      </c>
      <c r="Q74" s="14">
        <v>1.6729612</v>
      </c>
      <c r="R74" s="16">
        <v>0.21753517999999999</v>
      </c>
    </row>
    <row r="75" spans="1:18" x14ac:dyDescent="0.25">
      <c r="A75" s="11" t="s">
        <v>545</v>
      </c>
      <c r="B75" s="13">
        <v>5375</v>
      </c>
      <c r="C75" s="14">
        <f>(196/B75*100)</f>
        <v>3.6465116279069765</v>
      </c>
      <c r="D75" s="15">
        <v>5179</v>
      </c>
      <c r="E75" s="14">
        <v>63.492502190000003</v>
      </c>
      <c r="F75" s="16">
        <v>1.1712987800000001</v>
      </c>
      <c r="G75" s="14">
        <v>33.831223850000001</v>
      </c>
      <c r="H75" s="16">
        <v>1.1404226399999999</v>
      </c>
      <c r="I75" s="14">
        <v>0</v>
      </c>
      <c r="J75" s="16">
        <v>0</v>
      </c>
      <c r="K75" s="14" t="s">
        <v>582</v>
      </c>
      <c r="L75" s="16" t="s">
        <v>582</v>
      </c>
      <c r="M75" s="14">
        <v>0</v>
      </c>
      <c r="N75" s="16">
        <v>0</v>
      </c>
      <c r="O75" s="14">
        <v>0</v>
      </c>
      <c r="P75" s="16">
        <v>0</v>
      </c>
      <c r="Q75" s="14">
        <v>2.6762739600000001</v>
      </c>
      <c r="R75" s="16">
        <v>0.25168495000000002</v>
      </c>
    </row>
    <row r="76" spans="1:18" x14ac:dyDescent="0.25">
      <c r="A76" s="11" t="s">
        <v>546</v>
      </c>
      <c r="B76" s="13">
        <v>14167</v>
      </c>
      <c r="C76" s="14">
        <f>(227/B76*100)</f>
        <v>1.6023152396414202</v>
      </c>
      <c r="D76" s="15">
        <v>13940</v>
      </c>
      <c r="E76" s="14">
        <v>88.400248450000007</v>
      </c>
      <c r="F76" s="16">
        <v>0.46114175000000002</v>
      </c>
      <c r="G76" s="14">
        <v>9.7237727599999992</v>
      </c>
      <c r="H76" s="16">
        <v>0.36954698000000002</v>
      </c>
      <c r="I76" s="14">
        <v>0</v>
      </c>
      <c r="J76" s="16">
        <v>0</v>
      </c>
      <c r="K76" s="14" t="s">
        <v>582</v>
      </c>
      <c r="L76" s="16" t="s">
        <v>582</v>
      </c>
      <c r="M76" s="14">
        <v>0</v>
      </c>
      <c r="N76" s="16">
        <v>0</v>
      </c>
      <c r="O76" s="14">
        <v>0</v>
      </c>
      <c r="P76" s="16">
        <v>0</v>
      </c>
      <c r="Q76" s="14">
        <v>1.87597879</v>
      </c>
      <c r="R76" s="16">
        <v>0.20148205</v>
      </c>
    </row>
    <row r="77" spans="1:18" x14ac:dyDescent="0.25">
      <c r="A77" s="11" t="s">
        <v>547</v>
      </c>
      <c r="B77" s="13">
        <v>6062</v>
      </c>
      <c r="C77" s="14">
        <f>(82/B77*100)</f>
        <v>1.3526888815572418</v>
      </c>
      <c r="D77" s="15">
        <v>5980</v>
      </c>
      <c r="E77" s="14">
        <v>84.992712179999998</v>
      </c>
      <c r="F77" s="16">
        <v>0.55050403999999997</v>
      </c>
      <c r="G77" s="14">
        <v>10.81616041</v>
      </c>
      <c r="H77" s="16">
        <v>0.45111709999999999</v>
      </c>
      <c r="I77" s="14">
        <v>0</v>
      </c>
      <c r="J77" s="16">
        <v>0</v>
      </c>
      <c r="K77" s="14" t="s">
        <v>582</v>
      </c>
      <c r="L77" s="16" t="s">
        <v>582</v>
      </c>
      <c r="M77" s="14">
        <v>0</v>
      </c>
      <c r="N77" s="16">
        <v>0</v>
      </c>
      <c r="O77" s="14">
        <v>0</v>
      </c>
      <c r="P77" s="16">
        <v>0</v>
      </c>
      <c r="Q77" s="14">
        <v>4.19112741</v>
      </c>
      <c r="R77" s="16">
        <v>0.27978040999999998</v>
      </c>
    </row>
    <row r="78" spans="1:18" x14ac:dyDescent="0.25">
      <c r="A78" s="11" t="s">
        <v>548</v>
      </c>
      <c r="B78" s="13">
        <v>5826</v>
      </c>
      <c r="C78" s="14">
        <f>(0/B78*100)</f>
        <v>0</v>
      </c>
      <c r="D78" s="15">
        <v>5826</v>
      </c>
      <c r="E78" s="14">
        <v>43.656887400000002</v>
      </c>
      <c r="F78" s="16">
        <v>1.56208518</v>
      </c>
      <c r="G78" s="14">
        <v>55.156941519999997</v>
      </c>
      <c r="H78" s="16">
        <v>1.47572039</v>
      </c>
      <c r="I78" s="14">
        <v>0</v>
      </c>
      <c r="J78" s="16">
        <v>0</v>
      </c>
      <c r="K78" s="14" t="s">
        <v>582</v>
      </c>
      <c r="L78" s="16" t="s">
        <v>582</v>
      </c>
      <c r="M78" s="14">
        <v>0</v>
      </c>
      <c r="N78" s="16">
        <v>0</v>
      </c>
      <c r="O78" s="14">
        <v>0</v>
      </c>
      <c r="P78" s="16">
        <v>0</v>
      </c>
      <c r="Q78" s="14">
        <v>1.18617108</v>
      </c>
      <c r="R78" s="16">
        <v>0.18617038</v>
      </c>
    </row>
    <row r="79" spans="1:18" ht="24.95" customHeight="1" x14ac:dyDescent="0.25">
      <c r="A79" s="11" t="s">
        <v>549</v>
      </c>
      <c r="B79" s="13">
        <v>1657</v>
      </c>
      <c r="C79" s="14">
        <f>(41/B79*100)</f>
        <v>2.4743512371756187</v>
      </c>
      <c r="D79" s="15">
        <v>1616</v>
      </c>
      <c r="E79" s="14">
        <v>90.662578199999999</v>
      </c>
      <c r="F79" s="16">
        <v>0.8870595</v>
      </c>
      <c r="G79" s="14">
        <v>8.5958869599999996</v>
      </c>
      <c r="H79" s="16">
        <v>0.90533395999999999</v>
      </c>
      <c r="I79" s="14">
        <v>0</v>
      </c>
      <c r="J79" s="16">
        <v>0</v>
      </c>
      <c r="K79" s="14" t="s">
        <v>582</v>
      </c>
      <c r="L79" s="16" t="s">
        <v>582</v>
      </c>
      <c r="M79" s="14">
        <v>0</v>
      </c>
      <c r="N79" s="16">
        <v>0</v>
      </c>
      <c r="O79" s="14">
        <v>0.11384268</v>
      </c>
      <c r="P79" s="16">
        <v>8.400618E-2</v>
      </c>
      <c r="Q79" s="14">
        <v>0.62769216999999999</v>
      </c>
      <c r="R79" s="16">
        <v>0.25603110000000001</v>
      </c>
    </row>
    <row r="80" spans="1:18" x14ac:dyDescent="0.25">
      <c r="A80" s="11" t="s">
        <v>550</v>
      </c>
      <c r="B80" s="13">
        <v>7841</v>
      </c>
      <c r="C80" s="14">
        <f>(0/B80*100)</f>
        <v>0</v>
      </c>
      <c r="D80" s="15">
        <v>7841</v>
      </c>
      <c r="E80" s="14">
        <v>81.666027159999999</v>
      </c>
      <c r="F80" s="16">
        <v>0.93823869999999998</v>
      </c>
      <c r="G80" s="14">
        <v>17.991456230000001</v>
      </c>
      <c r="H80" s="16">
        <v>0.92405786000000001</v>
      </c>
      <c r="I80" s="14">
        <v>0</v>
      </c>
      <c r="J80" s="16">
        <v>0</v>
      </c>
      <c r="K80" s="14" t="s">
        <v>582</v>
      </c>
      <c r="L80" s="16" t="s">
        <v>582</v>
      </c>
      <c r="M80" s="14">
        <v>0</v>
      </c>
      <c r="N80" s="16">
        <v>0</v>
      </c>
      <c r="O80" s="14">
        <v>0</v>
      </c>
      <c r="P80" s="16">
        <v>0</v>
      </c>
      <c r="Q80" s="14">
        <v>0.3425166</v>
      </c>
      <c r="R80" s="16">
        <v>0.11897554</v>
      </c>
    </row>
    <row r="81" spans="1:18" x14ac:dyDescent="0.25">
      <c r="A81" s="19" t="s">
        <v>551</v>
      </c>
      <c r="B81" s="13">
        <v>8861</v>
      </c>
      <c r="C81" s="14">
        <f>(76/B81*100)</f>
        <v>0.85769100552984989</v>
      </c>
      <c r="D81" s="15">
        <v>8785</v>
      </c>
      <c r="E81" s="14">
        <v>61.958016350000001</v>
      </c>
      <c r="F81" s="16">
        <v>1.24177341</v>
      </c>
      <c r="G81" s="14">
        <v>37.517718760000001</v>
      </c>
      <c r="H81" s="16">
        <v>1.1994708700000001</v>
      </c>
      <c r="I81" s="14">
        <v>0</v>
      </c>
      <c r="J81" s="16">
        <v>0</v>
      </c>
      <c r="K81" s="14" t="s">
        <v>582</v>
      </c>
      <c r="L81" s="16" t="s">
        <v>582</v>
      </c>
      <c r="M81" s="14">
        <v>0</v>
      </c>
      <c r="N81" s="16">
        <v>0</v>
      </c>
      <c r="O81" s="14">
        <v>0</v>
      </c>
      <c r="P81" s="16">
        <v>0</v>
      </c>
      <c r="Q81" s="14">
        <v>0.52426488999999998</v>
      </c>
      <c r="R81" s="16">
        <v>0.12486725999999999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78.131729829999998</v>
      </c>
      <c r="F7" s="16">
        <v>0.47185886999999999</v>
      </c>
      <c r="G7" s="14">
        <v>19.687789519999999</v>
      </c>
      <c r="H7" s="16">
        <v>0.45037555000000001</v>
      </c>
      <c r="I7" s="14">
        <v>0</v>
      </c>
      <c r="J7" s="16">
        <v>0</v>
      </c>
      <c r="K7" s="14" t="s">
        <v>582</v>
      </c>
      <c r="L7" s="16" t="s">
        <v>582</v>
      </c>
      <c r="M7" s="14">
        <v>0</v>
      </c>
      <c r="N7" s="16">
        <v>0</v>
      </c>
      <c r="O7" s="14">
        <v>0</v>
      </c>
      <c r="P7" s="16">
        <v>0</v>
      </c>
      <c r="Q7" s="14">
        <v>2.1804806499999998</v>
      </c>
      <c r="R7" s="16">
        <v>0.13990630000000001</v>
      </c>
    </row>
    <row r="8" spans="1:18" x14ac:dyDescent="0.25">
      <c r="A8" s="11" t="s">
        <v>478</v>
      </c>
      <c r="B8" s="13">
        <v>7007</v>
      </c>
      <c r="C8" s="14">
        <f>(20/B8*100)</f>
        <v>0.28542885685742825</v>
      </c>
      <c r="D8" s="15">
        <v>6987</v>
      </c>
      <c r="E8" s="14">
        <v>46.303845979999998</v>
      </c>
      <c r="F8" s="16">
        <v>0.70374740000000002</v>
      </c>
      <c r="G8" s="14">
        <v>51.025419980000002</v>
      </c>
      <c r="H8" s="16">
        <v>0.73756396999999996</v>
      </c>
      <c r="I8" s="14">
        <v>0</v>
      </c>
      <c r="J8" s="16">
        <v>0</v>
      </c>
      <c r="K8" s="14" t="s">
        <v>582</v>
      </c>
      <c r="L8" s="16" t="s">
        <v>582</v>
      </c>
      <c r="M8" s="14">
        <v>0</v>
      </c>
      <c r="N8" s="16">
        <v>0</v>
      </c>
      <c r="O8" s="14">
        <v>0</v>
      </c>
      <c r="P8" s="16">
        <v>0</v>
      </c>
      <c r="Q8" s="14">
        <v>2.6707340300000002</v>
      </c>
      <c r="R8" s="16">
        <v>0.25482366000000001</v>
      </c>
    </row>
    <row r="9" spans="1:18" x14ac:dyDescent="0.25">
      <c r="A9" s="11" t="s">
        <v>479</v>
      </c>
      <c r="B9" s="13">
        <v>9651</v>
      </c>
      <c r="C9" s="14">
        <f>(77/B9*100)</f>
        <v>0.79784478292404937</v>
      </c>
      <c r="D9" s="15">
        <v>9574</v>
      </c>
      <c r="E9" s="14">
        <v>58.585715469999997</v>
      </c>
      <c r="F9" s="16">
        <v>0.70157389000000003</v>
      </c>
      <c r="G9" s="14">
        <v>37.761052479999996</v>
      </c>
      <c r="H9" s="16">
        <v>0.64760737999999995</v>
      </c>
      <c r="I9" s="14">
        <v>0</v>
      </c>
      <c r="J9" s="16">
        <v>0</v>
      </c>
      <c r="K9" s="14" t="s">
        <v>582</v>
      </c>
      <c r="L9" s="16" t="s">
        <v>582</v>
      </c>
      <c r="M9" s="14">
        <v>0</v>
      </c>
      <c r="N9" s="16">
        <v>0</v>
      </c>
      <c r="O9" s="14">
        <v>0</v>
      </c>
      <c r="P9" s="16">
        <v>0</v>
      </c>
      <c r="Q9" s="14">
        <v>3.6532320500000002</v>
      </c>
      <c r="R9" s="16">
        <v>0.22109507</v>
      </c>
    </row>
    <row r="10" spans="1:18" x14ac:dyDescent="0.25">
      <c r="A10" s="11" t="s">
        <v>480</v>
      </c>
      <c r="B10" s="13">
        <v>20058</v>
      </c>
      <c r="C10" s="14">
        <f>(521/B10*100)</f>
        <v>2.5974673447003687</v>
      </c>
      <c r="D10" s="15">
        <v>19537</v>
      </c>
      <c r="E10" s="14">
        <v>68.119817819999994</v>
      </c>
      <c r="F10" s="16">
        <v>0.62893029</v>
      </c>
      <c r="G10" s="14">
        <v>29.99681606</v>
      </c>
      <c r="H10" s="16">
        <v>0.59043573000000005</v>
      </c>
      <c r="I10" s="14">
        <v>0</v>
      </c>
      <c r="J10" s="16">
        <v>0</v>
      </c>
      <c r="K10" s="14" t="s">
        <v>582</v>
      </c>
      <c r="L10" s="16" t="s">
        <v>582</v>
      </c>
      <c r="M10" s="14">
        <v>0</v>
      </c>
      <c r="N10" s="16">
        <v>0</v>
      </c>
      <c r="O10" s="14">
        <v>0</v>
      </c>
      <c r="P10" s="16">
        <v>0</v>
      </c>
      <c r="Q10" s="14">
        <v>1.88336612</v>
      </c>
      <c r="R10" s="16">
        <v>0.15439907999999999</v>
      </c>
    </row>
    <row r="11" spans="1:18" x14ac:dyDescent="0.25">
      <c r="A11" s="11" t="s">
        <v>481</v>
      </c>
      <c r="B11" s="13">
        <v>7053</v>
      </c>
      <c r="C11" s="14">
        <f>(45/B11*100)</f>
        <v>0.6380263717566993</v>
      </c>
      <c r="D11" s="15">
        <v>7008</v>
      </c>
      <c r="E11" s="14">
        <v>31.664702890000001</v>
      </c>
      <c r="F11" s="16">
        <v>0.77568910000000002</v>
      </c>
      <c r="G11" s="14">
        <v>65.987421569999995</v>
      </c>
      <c r="H11" s="16">
        <v>0.79454532</v>
      </c>
      <c r="I11" s="14">
        <v>0</v>
      </c>
      <c r="J11" s="16">
        <v>0</v>
      </c>
      <c r="K11" s="14" t="s">
        <v>582</v>
      </c>
      <c r="L11" s="16" t="s">
        <v>582</v>
      </c>
      <c r="M11" s="14">
        <v>0</v>
      </c>
      <c r="N11" s="16">
        <v>0</v>
      </c>
      <c r="O11" s="14">
        <v>0</v>
      </c>
      <c r="P11" s="16">
        <v>0</v>
      </c>
      <c r="Q11" s="14">
        <v>2.34787554</v>
      </c>
      <c r="R11" s="16">
        <v>0.23028022000000001</v>
      </c>
    </row>
    <row r="12" spans="1:18" x14ac:dyDescent="0.25">
      <c r="A12" s="11" t="s">
        <v>482</v>
      </c>
      <c r="B12" s="13">
        <v>6894</v>
      </c>
      <c r="C12" s="14">
        <f>(56/B12*100)</f>
        <v>0.81230055120394551</v>
      </c>
      <c r="D12" s="15">
        <v>6838</v>
      </c>
      <c r="E12" s="14">
        <v>45.04017004</v>
      </c>
      <c r="F12" s="16">
        <v>0.80343478000000002</v>
      </c>
      <c r="G12" s="14">
        <v>50.537777319999996</v>
      </c>
      <c r="H12" s="16">
        <v>0.76728196000000004</v>
      </c>
      <c r="I12" s="14">
        <v>0</v>
      </c>
      <c r="J12" s="16">
        <v>0</v>
      </c>
      <c r="K12" s="14" t="s">
        <v>582</v>
      </c>
      <c r="L12" s="16" t="s">
        <v>582</v>
      </c>
      <c r="M12" s="14">
        <v>0</v>
      </c>
      <c r="N12" s="16">
        <v>0</v>
      </c>
      <c r="O12" s="14">
        <v>0</v>
      </c>
      <c r="P12" s="16">
        <v>0</v>
      </c>
      <c r="Q12" s="14">
        <v>4.4220526400000004</v>
      </c>
      <c r="R12" s="16">
        <v>0.35368854999999999</v>
      </c>
    </row>
    <row r="13" spans="1:18" x14ac:dyDescent="0.25">
      <c r="A13" s="11" t="s">
        <v>483</v>
      </c>
      <c r="B13" s="13">
        <v>7161</v>
      </c>
      <c r="C13" s="14">
        <f>(98/B13*100)</f>
        <v>1.3685239491691104</v>
      </c>
      <c r="D13" s="15">
        <v>7063</v>
      </c>
      <c r="E13" s="14">
        <v>89.671800059999995</v>
      </c>
      <c r="F13" s="16">
        <v>0.54369878999999999</v>
      </c>
      <c r="G13" s="14">
        <v>9.4118403900000001</v>
      </c>
      <c r="H13" s="16">
        <v>0.49646731999999999</v>
      </c>
      <c r="I13" s="14">
        <v>0</v>
      </c>
      <c r="J13" s="16">
        <v>0</v>
      </c>
      <c r="K13" s="14" t="s">
        <v>582</v>
      </c>
      <c r="L13" s="16" t="s">
        <v>582</v>
      </c>
      <c r="M13" s="14">
        <v>0</v>
      </c>
      <c r="N13" s="16">
        <v>0</v>
      </c>
      <c r="O13" s="14">
        <v>0</v>
      </c>
      <c r="P13" s="16">
        <v>0</v>
      </c>
      <c r="Q13" s="14">
        <v>0.91635955999999996</v>
      </c>
      <c r="R13" s="16">
        <v>0.15754174000000001</v>
      </c>
    </row>
    <row r="14" spans="1:18" x14ac:dyDescent="0.25">
      <c r="A14" s="11" t="s">
        <v>484</v>
      </c>
      <c r="B14" s="13">
        <v>5587</v>
      </c>
      <c r="C14" s="14">
        <f>(74/B14*100)</f>
        <v>1.3245033112582782</v>
      </c>
      <c r="D14" s="15">
        <v>5513</v>
      </c>
      <c r="E14" s="14">
        <v>73.833716129999999</v>
      </c>
      <c r="F14" s="16">
        <v>0.86965358000000004</v>
      </c>
      <c r="G14" s="14">
        <v>24.80308557</v>
      </c>
      <c r="H14" s="16">
        <v>0.86379923999999997</v>
      </c>
      <c r="I14" s="14">
        <v>0</v>
      </c>
      <c r="J14" s="16">
        <v>0</v>
      </c>
      <c r="K14" s="14" t="s">
        <v>582</v>
      </c>
      <c r="L14" s="16" t="s">
        <v>582</v>
      </c>
      <c r="M14" s="14">
        <v>0</v>
      </c>
      <c r="N14" s="16">
        <v>0</v>
      </c>
      <c r="O14" s="14">
        <v>0</v>
      </c>
      <c r="P14" s="16">
        <v>0</v>
      </c>
      <c r="Q14" s="14">
        <v>1.3631983000000001</v>
      </c>
      <c r="R14" s="16">
        <v>0.20059803000000001</v>
      </c>
    </row>
    <row r="15" spans="1:18" x14ac:dyDescent="0.25">
      <c r="A15" s="11" t="s">
        <v>485</v>
      </c>
      <c r="B15" s="13">
        <v>5882</v>
      </c>
      <c r="C15" s="14">
        <f>(53/B15*100)</f>
        <v>0.90105406324379467</v>
      </c>
      <c r="D15" s="15">
        <v>5829</v>
      </c>
      <c r="E15" s="14">
        <v>39.374121709999997</v>
      </c>
      <c r="F15" s="16">
        <v>0.95066295999999995</v>
      </c>
      <c r="G15" s="14">
        <v>59.112148230000003</v>
      </c>
      <c r="H15" s="16">
        <v>0.98295330000000003</v>
      </c>
      <c r="I15" s="14">
        <v>0</v>
      </c>
      <c r="J15" s="16">
        <v>0</v>
      </c>
      <c r="K15" s="14" t="s">
        <v>582</v>
      </c>
      <c r="L15" s="16" t="s">
        <v>582</v>
      </c>
      <c r="M15" s="14">
        <v>0</v>
      </c>
      <c r="N15" s="16">
        <v>0</v>
      </c>
      <c r="O15" s="14">
        <v>0</v>
      </c>
      <c r="P15" s="16">
        <v>0</v>
      </c>
      <c r="Q15" s="14">
        <v>1.5137300499999999</v>
      </c>
      <c r="R15" s="16">
        <v>0.17384177000000001</v>
      </c>
    </row>
    <row r="16" spans="1:18" x14ac:dyDescent="0.25">
      <c r="A16" s="11" t="s">
        <v>486</v>
      </c>
      <c r="B16" s="13">
        <v>6108</v>
      </c>
      <c r="C16" s="14">
        <f>(98/B16*100)</f>
        <v>1.6044531761624099</v>
      </c>
      <c r="D16" s="15">
        <v>6010</v>
      </c>
      <c r="E16" s="14">
        <v>35.38550291</v>
      </c>
      <c r="F16" s="16">
        <v>0.83357809999999999</v>
      </c>
      <c r="G16" s="14">
        <v>62.123650380000001</v>
      </c>
      <c r="H16" s="16">
        <v>0.86658221000000002</v>
      </c>
      <c r="I16" s="14">
        <v>0</v>
      </c>
      <c r="J16" s="16">
        <v>0</v>
      </c>
      <c r="K16" s="14" t="s">
        <v>582</v>
      </c>
      <c r="L16" s="16" t="s">
        <v>582</v>
      </c>
      <c r="M16" s="14">
        <v>0</v>
      </c>
      <c r="N16" s="16">
        <v>0</v>
      </c>
      <c r="O16" s="14">
        <v>0</v>
      </c>
      <c r="P16" s="16">
        <v>0</v>
      </c>
      <c r="Q16" s="14">
        <v>2.49084671</v>
      </c>
      <c r="R16" s="16">
        <v>0.18916506999999999</v>
      </c>
    </row>
    <row r="17" spans="1:18" x14ac:dyDescent="0.25">
      <c r="A17" s="11" t="s">
        <v>487</v>
      </c>
      <c r="B17" s="13">
        <v>6504</v>
      </c>
      <c r="C17" s="14">
        <f>(658/B17*100)</f>
        <v>10.116851168511685</v>
      </c>
      <c r="D17" s="15">
        <v>5846</v>
      </c>
      <c r="E17" s="14">
        <v>42.017010569999997</v>
      </c>
      <c r="F17" s="16">
        <v>0.74864164</v>
      </c>
      <c r="G17" s="14">
        <v>51.975503349999997</v>
      </c>
      <c r="H17" s="16">
        <v>0.77548046000000004</v>
      </c>
      <c r="I17" s="14">
        <v>0</v>
      </c>
      <c r="J17" s="16">
        <v>0</v>
      </c>
      <c r="K17" s="14" t="s">
        <v>582</v>
      </c>
      <c r="L17" s="16" t="s">
        <v>582</v>
      </c>
      <c r="M17" s="14">
        <v>0</v>
      </c>
      <c r="N17" s="16">
        <v>0</v>
      </c>
      <c r="O17" s="14">
        <v>0</v>
      </c>
      <c r="P17" s="16">
        <v>0</v>
      </c>
      <c r="Q17" s="14">
        <v>6.0074860799999996</v>
      </c>
      <c r="R17" s="16">
        <v>0.54260501999999999</v>
      </c>
    </row>
    <row r="18" spans="1:18" x14ac:dyDescent="0.25">
      <c r="A18" s="11" t="s">
        <v>488</v>
      </c>
      <c r="B18" s="13">
        <v>5532</v>
      </c>
      <c r="C18" s="14">
        <f>(28/B18*100)</f>
        <v>0.50614605929139556</v>
      </c>
      <c r="D18" s="15">
        <v>5504</v>
      </c>
      <c r="E18" s="14">
        <v>41.920178530000001</v>
      </c>
      <c r="F18" s="16">
        <v>1.1105306699999999</v>
      </c>
      <c r="G18" s="14">
        <v>52.890718849999999</v>
      </c>
      <c r="H18" s="16">
        <v>1.12410707</v>
      </c>
      <c r="I18" s="14">
        <v>0</v>
      </c>
      <c r="J18" s="16">
        <v>0</v>
      </c>
      <c r="K18" s="14" t="s">
        <v>582</v>
      </c>
      <c r="L18" s="16" t="s">
        <v>582</v>
      </c>
      <c r="M18" s="14">
        <v>0</v>
      </c>
      <c r="N18" s="16">
        <v>0</v>
      </c>
      <c r="O18" s="14">
        <v>0</v>
      </c>
      <c r="P18" s="16">
        <v>0</v>
      </c>
      <c r="Q18" s="14">
        <v>5.1891026199999999</v>
      </c>
      <c r="R18" s="16">
        <v>0.32441892999999999</v>
      </c>
    </row>
    <row r="19" spans="1:18" x14ac:dyDescent="0.25">
      <c r="A19" s="11" t="s">
        <v>489</v>
      </c>
      <c r="B19" s="13">
        <v>5658</v>
      </c>
      <c r="C19" s="14">
        <f>(61/B19*100)</f>
        <v>1.0781194768469424</v>
      </c>
      <c r="D19" s="15">
        <v>5597</v>
      </c>
      <c r="E19" s="14">
        <v>45.762952149999997</v>
      </c>
      <c r="F19" s="16">
        <v>0.84066410999999996</v>
      </c>
      <c r="G19" s="14">
        <v>51.055540880000002</v>
      </c>
      <c r="H19" s="16">
        <v>0.86545099999999997</v>
      </c>
      <c r="I19" s="14">
        <v>0</v>
      </c>
      <c r="J19" s="16">
        <v>0</v>
      </c>
      <c r="K19" s="14" t="s">
        <v>582</v>
      </c>
      <c r="L19" s="16" t="s">
        <v>582</v>
      </c>
      <c r="M19" s="14">
        <v>0</v>
      </c>
      <c r="N19" s="16">
        <v>0</v>
      </c>
      <c r="O19" s="14">
        <v>0</v>
      </c>
      <c r="P19" s="16">
        <v>0</v>
      </c>
      <c r="Q19" s="14">
        <v>3.18150697</v>
      </c>
      <c r="R19" s="16">
        <v>0.28765111999999998</v>
      </c>
    </row>
    <row r="20" spans="1:18" x14ac:dyDescent="0.25">
      <c r="A20" s="11" t="s">
        <v>490</v>
      </c>
      <c r="B20" s="13">
        <v>3371</v>
      </c>
      <c r="C20" s="14">
        <f>(75/B20*100)</f>
        <v>2.2248590922574905</v>
      </c>
      <c r="D20" s="15">
        <v>3296</v>
      </c>
      <c r="E20" s="14">
        <v>80.61557243</v>
      </c>
      <c r="F20" s="16">
        <v>0.70477805999999998</v>
      </c>
      <c r="G20" s="14">
        <v>17.21527034</v>
      </c>
      <c r="H20" s="16">
        <v>0.70782822999999995</v>
      </c>
      <c r="I20" s="14">
        <v>0</v>
      </c>
      <c r="J20" s="16">
        <v>0</v>
      </c>
      <c r="K20" s="14" t="s">
        <v>582</v>
      </c>
      <c r="L20" s="16" t="s">
        <v>582</v>
      </c>
      <c r="M20" s="14">
        <v>0</v>
      </c>
      <c r="N20" s="16">
        <v>0</v>
      </c>
      <c r="O20" s="14">
        <v>0</v>
      </c>
      <c r="P20" s="16">
        <v>0</v>
      </c>
      <c r="Q20" s="14">
        <v>2.1691572300000002</v>
      </c>
      <c r="R20" s="16">
        <v>0.25080565999999999</v>
      </c>
    </row>
    <row r="21" spans="1:18" x14ac:dyDescent="0.25">
      <c r="A21" s="11" t="s">
        <v>491</v>
      </c>
      <c r="B21" s="13">
        <v>5741</v>
      </c>
      <c r="C21" s="14">
        <f>(44/B21*100)</f>
        <v>0.76641700052255701</v>
      </c>
      <c r="D21" s="15">
        <v>5697</v>
      </c>
      <c r="E21" s="14">
        <v>56.301439960000003</v>
      </c>
      <c r="F21" s="16">
        <v>0.80319353000000004</v>
      </c>
      <c r="G21" s="14">
        <v>39.860227590000001</v>
      </c>
      <c r="H21" s="16">
        <v>0.79718056000000004</v>
      </c>
      <c r="I21" s="14">
        <v>0</v>
      </c>
      <c r="J21" s="16">
        <v>0</v>
      </c>
      <c r="K21" s="14" t="s">
        <v>582</v>
      </c>
      <c r="L21" s="16" t="s">
        <v>582</v>
      </c>
      <c r="M21" s="14">
        <v>0</v>
      </c>
      <c r="N21" s="16">
        <v>0</v>
      </c>
      <c r="O21" s="14">
        <v>0</v>
      </c>
      <c r="P21" s="16">
        <v>0</v>
      </c>
      <c r="Q21" s="14">
        <v>3.8383324499999998</v>
      </c>
      <c r="R21" s="16">
        <v>0.29125055999999999</v>
      </c>
    </row>
    <row r="22" spans="1:18" x14ac:dyDescent="0.25">
      <c r="A22" s="11" t="s">
        <v>492</v>
      </c>
      <c r="B22" s="13">
        <v>6598</v>
      </c>
      <c r="C22" s="14">
        <f>(32/B22*100)</f>
        <v>0.48499545316762654</v>
      </c>
      <c r="D22" s="15">
        <v>6566</v>
      </c>
      <c r="E22" s="14">
        <v>49.26449109</v>
      </c>
      <c r="F22" s="16">
        <v>0.91217201999999997</v>
      </c>
      <c r="G22" s="14">
        <v>37.601607989999998</v>
      </c>
      <c r="H22" s="16">
        <v>1.0236675900000001</v>
      </c>
      <c r="I22" s="14">
        <v>0</v>
      </c>
      <c r="J22" s="16">
        <v>0</v>
      </c>
      <c r="K22" s="14" t="s">
        <v>582</v>
      </c>
      <c r="L22" s="16" t="s">
        <v>582</v>
      </c>
      <c r="M22" s="14">
        <v>10.27454249</v>
      </c>
      <c r="N22" s="16">
        <v>1.3300090600000001</v>
      </c>
      <c r="O22" s="14">
        <v>0</v>
      </c>
      <c r="P22" s="16">
        <v>0</v>
      </c>
      <c r="Q22" s="14">
        <v>2.85935842</v>
      </c>
      <c r="R22" s="16">
        <v>0.23265321999999999</v>
      </c>
    </row>
    <row r="23" spans="1:18" x14ac:dyDescent="0.25">
      <c r="A23" s="11" t="s">
        <v>493</v>
      </c>
      <c r="B23" s="13">
        <v>11583</v>
      </c>
      <c r="C23" s="14">
        <f>(210/B23*100)</f>
        <v>1.8130018130018128</v>
      </c>
      <c r="D23" s="15">
        <v>11373</v>
      </c>
      <c r="E23" s="14">
        <v>56.948797200000001</v>
      </c>
      <c r="F23" s="16">
        <v>0.91795532999999996</v>
      </c>
      <c r="G23" s="14">
        <v>41.474328870000001</v>
      </c>
      <c r="H23" s="16">
        <v>0.89419227000000001</v>
      </c>
      <c r="I23" s="14">
        <v>0</v>
      </c>
      <c r="J23" s="16">
        <v>0</v>
      </c>
      <c r="K23" s="14" t="s">
        <v>582</v>
      </c>
      <c r="L23" s="16" t="s">
        <v>582</v>
      </c>
      <c r="M23" s="14">
        <v>0</v>
      </c>
      <c r="N23" s="16">
        <v>0</v>
      </c>
      <c r="O23" s="14">
        <v>0</v>
      </c>
      <c r="P23" s="16">
        <v>0</v>
      </c>
      <c r="Q23" s="14">
        <v>1.5768739300000001</v>
      </c>
      <c r="R23" s="16">
        <v>0.21346448000000001</v>
      </c>
    </row>
    <row r="24" spans="1:18" x14ac:dyDescent="0.25">
      <c r="A24" s="11" t="s">
        <v>494</v>
      </c>
      <c r="B24" s="13">
        <v>6647</v>
      </c>
      <c r="C24" s="14">
        <f>(7/B24*100)</f>
        <v>0.10531066646607493</v>
      </c>
      <c r="D24" s="15">
        <v>6640</v>
      </c>
      <c r="E24" s="14">
        <v>13.125020960000001</v>
      </c>
      <c r="F24" s="16">
        <v>0.36239953000000003</v>
      </c>
      <c r="G24" s="14">
        <v>84.483952860000002</v>
      </c>
      <c r="H24" s="16">
        <v>0.39787515000000001</v>
      </c>
      <c r="I24" s="14">
        <v>0</v>
      </c>
      <c r="J24" s="16">
        <v>0</v>
      </c>
      <c r="K24" s="14" t="s">
        <v>582</v>
      </c>
      <c r="L24" s="16" t="s">
        <v>582</v>
      </c>
      <c r="M24" s="14">
        <v>0</v>
      </c>
      <c r="N24" s="16">
        <v>0</v>
      </c>
      <c r="O24" s="14">
        <v>0</v>
      </c>
      <c r="P24" s="16">
        <v>0</v>
      </c>
      <c r="Q24" s="14">
        <v>2.3910261899999998</v>
      </c>
      <c r="R24" s="16">
        <v>0.19065900999999999</v>
      </c>
    </row>
    <row r="25" spans="1:18" x14ac:dyDescent="0.25">
      <c r="A25" s="11" t="s">
        <v>495</v>
      </c>
      <c r="B25" s="13">
        <v>5581</v>
      </c>
      <c r="C25" s="14">
        <f>(24/B25*100)</f>
        <v>0.43003046049095145</v>
      </c>
      <c r="D25" s="15">
        <v>5557</v>
      </c>
      <c r="E25" s="14">
        <v>50.442424539999998</v>
      </c>
      <c r="F25" s="16">
        <v>1.06036672</v>
      </c>
      <c r="G25" s="14">
        <v>47.801652420000003</v>
      </c>
      <c r="H25" s="16">
        <v>1.0496874199999999</v>
      </c>
      <c r="I25" s="14">
        <v>0</v>
      </c>
      <c r="J25" s="16">
        <v>0</v>
      </c>
      <c r="K25" s="14" t="s">
        <v>582</v>
      </c>
      <c r="L25" s="16" t="s">
        <v>582</v>
      </c>
      <c r="M25" s="14">
        <v>0</v>
      </c>
      <c r="N25" s="16">
        <v>0</v>
      </c>
      <c r="O25" s="14">
        <v>0</v>
      </c>
      <c r="P25" s="16">
        <v>0</v>
      </c>
      <c r="Q25" s="14">
        <v>1.7559230299999999</v>
      </c>
      <c r="R25" s="16">
        <v>0.18059799000000001</v>
      </c>
    </row>
    <row r="26" spans="1:18" x14ac:dyDescent="0.25">
      <c r="A26" s="11" t="s">
        <v>496</v>
      </c>
      <c r="B26" s="13">
        <v>4869</v>
      </c>
      <c r="C26" s="14">
        <f>(32/B26*100)</f>
        <v>0.65721914150749638</v>
      </c>
      <c r="D26" s="15">
        <v>4837</v>
      </c>
      <c r="E26" s="14">
        <v>73.033380910000005</v>
      </c>
      <c r="F26" s="16">
        <v>0.83758312999999995</v>
      </c>
      <c r="G26" s="14">
        <v>26.135566069999999</v>
      </c>
      <c r="H26" s="16">
        <v>0.82121111000000002</v>
      </c>
      <c r="I26" s="14">
        <v>0</v>
      </c>
      <c r="J26" s="16">
        <v>0</v>
      </c>
      <c r="K26" s="14" t="s">
        <v>582</v>
      </c>
      <c r="L26" s="16" t="s">
        <v>582</v>
      </c>
      <c r="M26" s="14">
        <v>0</v>
      </c>
      <c r="N26" s="16">
        <v>0</v>
      </c>
      <c r="O26" s="14">
        <v>0</v>
      </c>
      <c r="P26" s="16">
        <v>0</v>
      </c>
      <c r="Q26" s="14">
        <v>0.83105302000000003</v>
      </c>
      <c r="R26" s="16">
        <v>0.14311360000000001</v>
      </c>
    </row>
    <row r="27" spans="1:18" x14ac:dyDescent="0.25">
      <c r="A27" s="11" t="s">
        <v>497</v>
      </c>
      <c r="B27" s="13">
        <v>5299</v>
      </c>
      <c r="C27" s="14">
        <f>(17/B27*100)</f>
        <v>0.32081524816003021</v>
      </c>
      <c r="D27" s="15">
        <v>5282</v>
      </c>
      <c r="E27" s="14">
        <v>48.527444690000003</v>
      </c>
      <c r="F27" s="16">
        <v>0.64938468000000005</v>
      </c>
      <c r="G27" s="14">
        <v>48.182653569999999</v>
      </c>
      <c r="H27" s="16">
        <v>0.63218971000000002</v>
      </c>
      <c r="I27" s="14">
        <v>0</v>
      </c>
      <c r="J27" s="16">
        <v>0</v>
      </c>
      <c r="K27" s="14" t="s">
        <v>582</v>
      </c>
      <c r="L27" s="16" t="s">
        <v>582</v>
      </c>
      <c r="M27" s="14">
        <v>0</v>
      </c>
      <c r="N27" s="16">
        <v>0</v>
      </c>
      <c r="O27" s="14">
        <v>0</v>
      </c>
      <c r="P27" s="16">
        <v>0</v>
      </c>
      <c r="Q27" s="14">
        <v>3.2899017399999999</v>
      </c>
      <c r="R27" s="16">
        <v>0.19379047999999999</v>
      </c>
    </row>
    <row r="28" spans="1:18" x14ac:dyDescent="0.25">
      <c r="A28" s="11" t="s">
        <v>498</v>
      </c>
      <c r="B28" s="13">
        <v>7568</v>
      </c>
      <c r="C28" s="14">
        <f>(51/B28*100)</f>
        <v>0.67389006342494717</v>
      </c>
      <c r="D28" s="15">
        <v>7517</v>
      </c>
      <c r="E28" s="14">
        <v>23.765117270000001</v>
      </c>
      <c r="F28" s="16">
        <v>0.89977282999999997</v>
      </c>
      <c r="G28" s="14">
        <v>74.399047999999993</v>
      </c>
      <c r="H28" s="16">
        <v>0.89770576999999996</v>
      </c>
      <c r="I28" s="14">
        <v>0</v>
      </c>
      <c r="J28" s="16">
        <v>0</v>
      </c>
      <c r="K28" s="14" t="s">
        <v>582</v>
      </c>
      <c r="L28" s="16" t="s">
        <v>582</v>
      </c>
      <c r="M28" s="14">
        <v>0</v>
      </c>
      <c r="N28" s="16">
        <v>0</v>
      </c>
      <c r="O28" s="14">
        <v>0</v>
      </c>
      <c r="P28" s="16">
        <v>0</v>
      </c>
      <c r="Q28" s="14">
        <v>1.83583473</v>
      </c>
      <c r="R28" s="16">
        <v>0.18176059999999999</v>
      </c>
    </row>
    <row r="29" spans="1:18" x14ac:dyDescent="0.25">
      <c r="A29" s="11" t="s">
        <v>499</v>
      </c>
      <c r="B29" s="13">
        <v>5385</v>
      </c>
      <c r="C29" s="14">
        <f>(30/B29*100)</f>
        <v>0.55710306406685239</v>
      </c>
      <c r="D29" s="15">
        <v>5355</v>
      </c>
      <c r="E29" s="14">
        <v>62.978677089999998</v>
      </c>
      <c r="F29" s="16">
        <v>0.70338659000000003</v>
      </c>
      <c r="G29" s="14">
        <v>35.657973630000001</v>
      </c>
      <c r="H29" s="16">
        <v>0.68797823000000002</v>
      </c>
      <c r="I29" s="14">
        <v>0</v>
      </c>
      <c r="J29" s="16">
        <v>0</v>
      </c>
      <c r="K29" s="14" t="s">
        <v>582</v>
      </c>
      <c r="L29" s="16" t="s">
        <v>582</v>
      </c>
      <c r="M29" s="14">
        <v>0</v>
      </c>
      <c r="N29" s="16">
        <v>0</v>
      </c>
      <c r="O29" s="14">
        <v>0</v>
      </c>
      <c r="P29" s="16">
        <v>0</v>
      </c>
      <c r="Q29" s="14">
        <v>1.3633492700000001</v>
      </c>
      <c r="R29" s="16">
        <v>0.17446453000000001</v>
      </c>
    </row>
    <row r="30" spans="1:18" x14ac:dyDescent="0.25">
      <c r="A30" s="11" t="s">
        <v>500</v>
      </c>
      <c r="B30" s="13">
        <v>4520</v>
      </c>
      <c r="C30" s="14">
        <f>(96/B30*100)</f>
        <v>2.1238938053097343</v>
      </c>
      <c r="D30" s="15">
        <v>4424</v>
      </c>
      <c r="E30" s="14">
        <v>70.374565669999996</v>
      </c>
      <c r="F30" s="16">
        <v>0.72085416999999996</v>
      </c>
      <c r="G30" s="14">
        <v>25.858839060000001</v>
      </c>
      <c r="H30" s="16">
        <v>0.73376160999999995</v>
      </c>
      <c r="I30" s="14">
        <v>0</v>
      </c>
      <c r="J30" s="16">
        <v>0</v>
      </c>
      <c r="K30" s="14" t="s">
        <v>582</v>
      </c>
      <c r="L30" s="16" t="s">
        <v>582</v>
      </c>
      <c r="M30" s="14">
        <v>0</v>
      </c>
      <c r="N30" s="16">
        <v>0</v>
      </c>
      <c r="O30" s="14">
        <v>0</v>
      </c>
      <c r="P30" s="16">
        <v>0</v>
      </c>
      <c r="Q30" s="14">
        <v>3.7665952699999998</v>
      </c>
      <c r="R30" s="16">
        <v>0.27011316000000002</v>
      </c>
    </row>
    <row r="31" spans="1:18" x14ac:dyDescent="0.25">
      <c r="A31" s="11" t="s">
        <v>501</v>
      </c>
      <c r="B31" s="13">
        <v>5456</v>
      </c>
      <c r="C31" s="14">
        <f>(125/B31*100)</f>
        <v>2.2910557184750733</v>
      </c>
      <c r="D31" s="15">
        <v>5331</v>
      </c>
      <c r="E31" s="14">
        <v>67.547178209999998</v>
      </c>
      <c r="F31" s="16">
        <v>0.74985239000000004</v>
      </c>
      <c r="G31" s="14">
        <v>30.71965703</v>
      </c>
      <c r="H31" s="16">
        <v>0.72419787999999996</v>
      </c>
      <c r="I31" s="14">
        <v>0</v>
      </c>
      <c r="J31" s="16">
        <v>0</v>
      </c>
      <c r="K31" s="14" t="s">
        <v>582</v>
      </c>
      <c r="L31" s="16" t="s">
        <v>582</v>
      </c>
      <c r="M31" s="14">
        <v>0</v>
      </c>
      <c r="N31" s="16">
        <v>0</v>
      </c>
      <c r="O31" s="14">
        <v>0</v>
      </c>
      <c r="P31" s="16">
        <v>0</v>
      </c>
      <c r="Q31" s="14">
        <v>1.7331647699999999</v>
      </c>
      <c r="R31" s="16">
        <v>0.20632478000000001</v>
      </c>
    </row>
    <row r="32" spans="1:18" x14ac:dyDescent="0.25">
      <c r="A32" s="11" t="s">
        <v>502</v>
      </c>
      <c r="B32" s="13">
        <v>4478</v>
      </c>
      <c r="C32" s="14">
        <f>(5/B32*100)</f>
        <v>0.11165698972755694</v>
      </c>
      <c r="D32" s="15">
        <v>4473</v>
      </c>
      <c r="E32" s="14">
        <v>59.577510709999999</v>
      </c>
      <c r="F32" s="16">
        <v>0.84307259999999995</v>
      </c>
      <c r="G32" s="14">
        <v>39.54394447</v>
      </c>
      <c r="H32" s="16">
        <v>0.80639987999999996</v>
      </c>
      <c r="I32" s="14">
        <v>0</v>
      </c>
      <c r="J32" s="16">
        <v>0</v>
      </c>
      <c r="K32" s="14" t="s">
        <v>582</v>
      </c>
      <c r="L32" s="16" t="s">
        <v>582</v>
      </c>
      <c r="M32" s="14">
        <v>0</v>
      </c>
      <c r="N32" s="16">
        <v>0</v>
      </c>
      <c r="O32" s="14">
        <v>0</v>
      </c>
      <c r="P32" s="16">
        <v>0</v>
      </c>
      <c r="Q32" s="14">
        <v>0.87854483000000005</v>
      </c>
      <c r="R32" s="16">
        <v>0.14469018</v>
      </c>
    </row>
    <row r="33" spans="1:18" x14ac:dyDescent="0.25">
      <c r="A33" s="11" t="s">
        <v>503</v>
      </c>
      <c r="B33" s="13">
        <v>7325</v>
      </c>
      <c r="C33" s="14">
        <f>(74/B33*100)</f>
        <v>1.0102389078498293</v>
      </c>
      <c r="D33" s="15">
        <v>7251</v>
      </c>
      <c r="E33" s="14">
        <v>44.742641970000001</v>
      </c>
      <c r="F33" s="16">
        <v>0.87722365000000002</v>
      </c>
      <c r="G33" s="14">
        <v>53.9539179</v>
      </c>
      <c r="H33" s="16">
        <v>0.88208620999999998</v>
      </c>
      <c r="I33" s="14">
        <v>0</v>
      </c>
      <c r="J33" s="16">
        <v>0</v>
      </c>
      <c r="K33" s="14" t="s">
        <v>582</v>
      </c>
      <c r="L33" s="16" t="s">
        <v>582</v>
      </c>
      <c r="M33" s="14">
        <v>0</v>
      </c>
      <c r="N33" s="16">
        <v>0</v>
      </c>
      <c r="O33" s="14">
        <v>0</v>
      </c>
      <c r="P33" s="16">
        <v>0</v>
      </c>
      <c r="Q33" s="14">
        <v>1.3034401200000001</v>
      </c>
      <c r="R33" s="16">
        <v>0.14112707999999999</v>
      </c>
    </row>
    <row r="34" spans="1:18" x14ac:dyDescent="0.25">
      <c r="A34" s="11" t="s">
        <v>504</v>
      </c>
      <c r="B34" s="13">
        <v>6350</v>
      </c>
      <c r="C34" s="14">
        <f>(65/B34*100)</f>
        <v>1.0236220472440944</v>
      </c>
      <c r="D34" s="15">
        <v>6285</v>
      </c>
      <c r="E34" s="14">
        <v>58.193896530000004</v>
      </c>
      <c r="F34" s="16">
        <v>1.0023949599999999</v>
      </c>
      <c r="G34" s="14">
        <v>37.807627369999999</v>
      </c>
      <c r="H34" s="16">
        <v>0.98557689999999998</v>
      </c>
      <c r="I34" s="14">
        <v>0</v>
      </c>
      <c r="J34" s="16">
        <v>0</v>
      </c>
      <c r="K34" s="14" t="s">
        <v>582</v>
      </c>
      <c r="L34" s="16" t="s">
        <v>582</v>
      </c>
      <c r="M34" s="14">
        <v>0</v>
      </c>
      <c r="N34" s="16">
        <v>0</v>
      </c>
      <c r="O34" s="14">
        <v>0</v>
      </c>
      <c r="P34" s="16">
        <v>0</v>
      </c>
      <c r="Q34" s="14">
        <v>3.9984761</v>
      </c>
      <c r="R34" s="16">
        <v>0.28789513999999999</v>
      </c>
    </row>
    <row r="35" spans="1:18" x14ac:dyDescent="0.25">
      <c r="A35" s="11" t="s">
        <v>505</v>
      </c>
      <c r="B35" s="13">
        <v>6406</v>
      </c>
      <c r="C35" s="14">
        <f>(36/B35*100)</f>
        <v>0.56197315017171401</v>
      </c>
      <c r="D35" s="15">
        <v>6370</v>
      </c>
      <c r="E35" s="14">
        <v>66.401163499999996</v>
      </c>
      <c r="F35" s="16">
        <v>0.68677597000000001</v>
      </c>
      <c r="G35" s="14">
        <v>31.863039560000001</v>
      </c>
      <c r="H35" s="16">
        <v>0.68450074999999999</v>
      </c>
      <c r="I35" s="14">
        <v>0</v>
      </c>
      <c r="J35" s="16">
        <v>0</v>
      </c>
      <c r="K35" s="14" t="s">
        <v>582</v>
      </c>
      <c r="L35" s="16" t="s">
        <v>582</v>
      </c>
      <c r="M35" s="14">
        <v>0</v>
      </c>
      <c r="N35" s="16">
        <v>0</v>
      </c>
      <c r="O35" s="14">
        <v>0</v>
      </c>
      <c r="P35" s="16">
        <v>0</v>
      </c>
      <c r="Q35" s="14">
        <v>1.73579694</v>
      </c>
      <c r="R35" s="16">
        <v>0.15813034000000001</v>
      </c>
    </row>
    <row r="36" spans="1:18" x14ac:dyDescent="0.25">
      <c r="A36" s="11" t="s">
        <v>506</v>
      </c>
      <c r="B36" s="13">
        <v>6736</v>
      </c>
      <c r="C36" s="14">
        <f>(26/B36*100)</f>
        <v>0.38598574821852732</v>
      </c>
      <c r="D36" s="15">
        <v>6710</v>
      </c>
      <c r="E36" s="14">
        <v>43.959241650000003</v>
      </c>
      <c r="F36" s="16">
        <v>0.99582282</v>
      </c>
      <c r="G36" s="14">
        <v>54.377026239999999</v>
      </c>
      <c r="H36" s="16">
        <v>0.98097975000000004</v>
      </c>
      <c r="I36" s="14">
        <v>0</v>
      </c>
      <c r="J36" s="16">
        <v>0</v>
      </c>
      <c r="K36" s="14" t="s">
        <v>582</v>
      </c>
      <c r="L36" s="16" t="s">
        <v>582</v>
      </c>
      <c r="M36" s="14">
        <v>0</v>
      </c>
      <c r="N36" s="16">
        <v>0</v>
      </c>
      <c r="O36" s="14">
        <v>0</v>
      </c>
      <c r="P36" s="16">
        <v>0</v>
      </c>
      <c r="Q36" s="14">
        <v>1.66373211</v>
      </c>
      <c r="R36" s="16">
        <v>0.15055915</v>
      </c>
    </row>
    <row r="37" spans="1:18" x14ac:dyDescent="0.25">
      <c r="A37" s="11" t="s">
        <v>507</v>
      </c>
      <c r="B37" s="13">
        <v>5458</v>
      </c>
      <c r="C37" s="14">
        <f>(62/B37*100)</f>
        <v>1.1359472334188347</v>
      </c>
      <c r="D37" s="15">
        <v>5396</v>
      </c>
      <c r="E37" s="14">
        <v>64.892781990000003</v>
      </c>
      <c r="F37" s="16">
        <v>1.0556282800000001</v>
      </c>
      <c r="G37" s="14">
        <v>31.300453099999999</v>
      </c>
      <c r="H37" s="16">
        <v>0.98707639000000003</v>
      </c>
      <c r="I37" s="14">
        <v>0</v>
      </c>
      <c r="J37" s="16">
        <v>0</v>
      </c>
      <c r="K37" s="14" t="s">
        <v>582</v>
      </c>
      <c r="L37" s="16" t="s">
        <v>582</v>
      </c>
      <c r="M37" s="14">
        <v>0</v>
      </c>
      <c r="N37" s="16">
        <v>0</v>
      </c>
      <c r="O37" s="14">
        <v>0</v>
      </c>
      <c r="P37" s="16">
        <v>0</v>
      </c>
      <c r="Q37" s="14">
        <v>3.8067649100000001</v>
      </c>
      <c r="R37" s="16">
        <v>0.30601172999999998</v>
      </c>
    </row>
    <row r="38" spans="1:18" x14ac:dyDescent="0.25">
      <c r="A38" s="11" t="s">
        <v>508</v>
      </c>
      <c r="B38" s="13">
        <v>5860</v>
      </c>
      <c r="C38" s="14">
        <f>(16/B38*100)</f>
        <v>0.27303754266211605</v>
      </c>
      <c r="D38" s="15">
        <v>5844</v>
      </c>
      <c r="E38" s="14">
        <v>42.485012709999999</v>
      </c>
      <c r="F38" s="16">
        <v>0.80147959999999996</v>
      </c>
      <c r="G38" s="14">
        <v>54.81041132</v>
      </c>
      <c r="H38" s="16">
        <v>0.77863643000000005</v>
      </c>
      <c r="I38" s="14">
        <v>0</v>
      </c>
      <c r="J38" s="16">
        <v>0</v>
      </c>
      <c r="K38" s="14" t="s">
        <v>582</v>
      </c>
      <c r="L38" s="16" t="s">
        <v>582</v>
      </c>
      <c r="M38" s="14">
        <v>0</v>
      </c>
      <c r="N38" s="16">
        <v>0</v>
      </c>
      <c r="O38" s="14">
        <v>0</v>
      </c>
      <c r="P38" s="16">
        <v>0</v>
      </c>
      <c r="Q38" s="14">
        <v>2.7045759700000001</v>
      </c>
      <c r="R38" s="16">
        <v>0.27479482</v>
      </c>
    </row>
    <row r="39" spans="1:18" x14ac:dyDescent="0.25">
      <c r="A39" s="11" t="s">
        <v>509</v>
      </c>
      <c r="B39" s="13">
        <v>5895</v>
      </c>
      <c r="C39" s="14">
        <f>(30/B39*100)</f>
        <v>0.5089058524173028</v>
      </c>
      <c r="D39" s="15">
        <v>5865</v>
      </c>
      <c r="E39" s="14">
        <v>40.595771730000003</v>
      </c>
      <c r="F39" s="16">
        <v>1.0393701</v>
      </c>
      <c r="G39" s="14">
        <v>54.81989506</v>
      </c>
      <c r="H39" s="16">
        <v>1.0139014399999999</v>
      </c>
      <c r="I39" s="14">
        <v>0</v>
      </c>
      <c r="J39" s="16">
        <v>0</v>
      </c>
      <c r="K39" s="14" t="s">
        <v>582</v>
      </c>
      <c r="L39" s="16" t="s">
        <v>582</v>
      </c>
      <c r="M39" s="14">
        <v>0</v>
      </c>
      <c r="N39" s="16">
        <v>0</v>
      </c>
      <c r="O39" s="14">
        <v>0</v>
      </c>
      <c r="P39" s="16">
        <v>0</v>
      </c>
      <c r="Q39" s="14">
        <v>4.5843332099999996</v>
      </c>
      <c r="R39" s="16">
        <v>0.42666786000000001</v>
      </c>
    </row>
    <row r="40" spans="1:18" x14ac:dyDescent="0.25">
      <c r="A40" s="11" t="s">
        <v>510</v>
      </c>
      <c r="B40" s="13">
        <v>14157</v>
      </c>
      <c r="C40" s="14">
        <f>(264/B40*100)</f>
        <v>1.8648018648018647</v>
      </c>
      <c r="D40" s="15">
        <v>13893</v>
      </c>
      <c r="E40" s="14">
        <v>70.990242789999996</v>
      </c>
      <c r="F40" s="16">
        <v>0.93304319000000002</v>
      </c>
      <c r="G40" s="14">
        <v>24.542790969999999</v>
      </c>
      <c r="H40" s="16">
        <v>0.83518137999999997</v>
      </c>
      <c r="I40" s="14">
        <v>0</v>
      </c>
      <c r="J40" s="16">
        <v>0</v>
      </c>
      <c r="K40" s="14" t="s">
        <v>582</v>
      </c>
      <c r="L40" s="16" t="s">
        <v>582</v>
      </c>
      <c r="M40" s="14">
        <v>0</v>
      </c>
      <c r="N40" s="16">
        <v>0</v>
      </c>
      <c r="O40" s="14">
        <v>0</v>
      </c>
      <c r="P40" s="16">
        <v>0</v>
      </c>
      <c r="Q40" s="14">
        <v>4.4669662399999996</v>
      </c>
      <c r="R40" s="16">
        <v>0.29871236000000001</v>
      </c>
    </row>
    <row r="41" spans="1:18" x14ac:dyDescent="0.25">
      <c r="A41" s="11" t="s">
        <v>511</v>
      </c>
      <c r="B41" s="13">
        <v>5712</v>
      </c>
      <c r="C41" s="14">
        <f>(40/B41*100)</f>
        <v>0.70028011204481799</v>
      </c>
      <c r="D41" s="15">
        <v>5672</v>
      </c>
      <c r="E41" s="14">
        <v>66.289019080000003</v>
      </c>
      <c r="F41" s="16">
        <v>0.81624461999999998</v>
      </c>
      <c r="G41" s="14">
        <v>30.922917219999999</v>
      </c>
      <c r="H41" s="16">
        <v>0.78229371999999997</v>
      </c>
      <c r="I41" s="14">
        <v>0</v>
      </c>
      <c r="J41" s="16">
        <v>0</v>
      </c>
      <c r="K41" s="14" t="s">
        <v>582</v>
      </c>
      <c r="L41" s="16" t="s">
        <v>582</v>
      </c>
      <c r="M41" s="14">
        <v>0</v>
      </c>
      <c r="N41" s="16">
        <v>0</v>
      </c>
      <c r="O41" s="14">
        <v>0</v>
      </c>
      <c r="P41" s="16">
        <v>0</v>
      </c>
      <c r="Q41" s="14">
        <v>2.7880636999999999</v>
      </c>
      <c r="R41" s="16">
        <v>0.23618905000000001</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54.481790193428594</v>
      </c>
      <c r="F42" s="16">
        <f>IF(COUNT(F7:F41) &gt; 0, SQRT(SUMSQ(F7:F41)/(COUNT(F7:F41)*COUNT(F7:F41)) ), "—")</f>
        <v>0.1397018364576946</v>
      </c>
      <c r="G42" s="14">
        <f>IF(COUNT(G7:G41) &gt; 0, AVERAGE(G7:G41), "—")</f>
        <v>42.562901863428571</v>
      </c>
      <c r="H42" s="16">
        <f>IF(COUNT(H7:H41) &gt; 0, SQRT(SUMSQ(H7:H41)/(COUNT(H7:H41)*COUNT(H7:H41)) ), "—")</f>
        <v>0.13840959460072227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0.29355835685714288</v>
      </c>
      <c r="N42" s="16">
        <f>IF(COUNT(N7:N41) &gt; 0, SQRT(SUMSQ(N7:N41)/(COUNT(N7:N41)*COUNT(N7:N41)) ), "—")</f>
        <v>3.8000258857142859E-2</v>
      </c>
      <c r="O42" s="14">
        <f>IF(COUNT(O7:O41) &gt; 0, AVERAGE(O7:O41), "—")</f>
        <v>0</v>
      </c>
      <c r="P42" s="16">
        <f>IF(COUNT(P7:P41) &gt; 0, SQRT(SUMSQ(P7:P41)/(COUNT(P7:P41)*COUNT(P7:P41)) ), "—")</f>
        <v>0</v>
      </c>
      <c r="Q42" s="14">
        <f>IF(COUNT(Q7:Q41) &gt; 0, AVERAGE(Q7:Q41), "—")</f>
        <v>2.6617495857142854</v>
      </c>
      <c r="R42" s="16">
        <f>IF(COUNT(R7:R41) &gt; 0, SQRT(SUMSQ(R7:R41)/(COUNT(R7:R41)*COUNT(R7:R41)) ), "—")</f>
        <v>4.208725249447081E-2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34.07989628</v>
      </c>
      <c r="F45" s="16">
        <v>1.2414901700000001</v>
      </c>
      <c r="G45" s="14">
        <v>51.749292629999999</v>
      </c>
      <c r="H45" s="16">
        <v>1.05366172</v>
      </c>
      <c r="I45" s="14">
        <v>0</v>
      </c>
      <c r="J45" s="16">
        <v>0</v>
      </c>
      <c r="K45" s="14" t="s">
        <v>582</v>
      </c>
      <c r="L45" s="16" t="s">
        <v>582</v>
      </c>
      <c r="M45" s="14">
        <v>0</v>
      </c>
      <c r="N45" s="16">
        <v>0</v>
      </c>
      <c r="O45" s="14">
        <v>0.17817683000000001</v>
      </c>
      <c r="P45" s="16">
        <v>6.8307649999999998E-2</v>
      </c>
      <c r="Q45" s="14">
        <v>13.992634260000001</v>
      </c>
      <c r="R45" s="16">
        <v>0.64252845000000003</v>
      </c>
    </row>
    <row r="46" spans="1:18" x14ac:dyDescent="0.25">
      <c r="A46" s="11" t="s">
        <v>516</v>
      </c>
      <c r="B46" s="13">
        <v>23141</v>
      </c>
      <c r="C46" s="14">
        <f>(1129/B46*100)</f>
        <v>4.8787865692925969</v>
      </c>
      <c r="D46" s="15">
        <v>22012</v>
      </c>
      <c r="E46" s="14">
        <v>27.40499501</v>
      </c>
      <c r="F46" s="16">
        <v>0.54132997999999999</v>
      </c>
      <c r="G46" s="14">
        <v>62.89031782</v>
      </c>
      <c r="H46" s="16">
        <v>0.53098464000000001</v>
      </c>
      <c r="I46" s="14">
        <v>0</v>
      </c>
      <c r="J46" s="16">
        <v>0</v>
      </c>
      <c r="K46" s="14" t="s">
        <v>582</v>
      </c>
      <c r="L46" s="16" t="s">
        <v>582</v>
      </c>
      <c r="M46" s="14">
        <v>0</v>
      </c>
      <c r="N46" s="16">
        <v>0</v>
      </c>
      <c r="O46" s="14">
        <v>0</v>
      </c>
      <c r="P46" s="16">
        <v>0</v>
      </c>
      <c r="Q46" s="14">
        <v>9.7046871699999997</v>
      </c>
      <c r="R46" s="16">
        <v>0.36716633999999998</v>
      </c>
    </row>
    <row r="47" spans="1:18" x14ac:dyDescent="0.25">
      <c r="A47" s="11" t="s">
        <v>517</v>
      </c>
      <c r="B47" s="13">
        <v>5928</v>
      </c>
      <c r="C47" s="14">
        <f>(70/B47*100)</f>
        <v>1.1808367071524968</v>
      </c>
      <c r="D47" s="15">
        <v>5858</v>
      </c>
      <c r="E47" s="14">
        <v>54.491998840000001</v>
      </c>
      <c r="F47" s="16">
        <v>0.86981792999999996</v>
      </c>
      <c r="G47" s="14">
        <v>39.515515110000003</v>
      </c>
      <c r="H47" s="16">
        <v>0.78365061000000003</v>
      </c>
      <c r="I47" s="14">
        <v>0</v>
      </c>
      <c r="J47" s="16">
        <v>0</v>
      </c>
      <c r="K47" s="14" t="s">
        <v>582</v>
      </c>
      <c r="L47" s="16" t="s">
        <v>582</v>
      </c>
      <c r="M47" s="14">
        <v>0</v>
      </c>
      <c r="N47" s="16">
        <v>0</v>
      </c>
      <c r="O47" s="14">
        <v>0</v>
      </c>
      <c r="P47" s="16">
        <v>0</v>
      </c>
      <c r="Q47" s="14">
        <v>5.9924860600000001</v>
      </c>
      <c r="R47" s="16">
        <v>0.55652986999999998</v>
      </c>
    </row>
    <row r="48" spans="1:18" x14ac:dyDescent="0.25">
      <c r="A48" s="11" t="s">
        <v>518</v>
      </c>
      <c r="B48" s="13">
        <v>9841</v>
      </c>
      <c r="C48" s="14">
        <f>(7/B48*100)</f>
        <v>7.1130982623717101E-2</v>
      </c>
      <c r="D48" s="15">
        <v>9834</v>
      </c>
      <c r="E48" s="14">
        <v>40.269861560000002</v>
      </c>
      <c r="F48" s="16">
        <v>1.2723670899999999</v>
      </c>
      <c r="G48" s="14">
        <v>57.323452320000001</v>
      </c>
      <c r="H48" s="16">
        <v>1.3285018200000001</v>
      </c>
      <c r="I48" s="14">
        <v>0</v>
      </c>
      <c r="J48" s="16">
        <v>0</v>
      </c>
      <c r="K48" s="14" t="s">
        <v>582</v>
      </c>
      <c r="L48" s="16" t="s">
        <v>582</v>
      </c>
      <c r="M48" s="14">
        <v>0</v>
      </c>
      <c r="N48" s="16">
        <v>0</v>
      </c>
      <c r="O48" s="14">
        <v>0</v>
      </c>
      <c r="P48" s="16">
        <v>0</v>
      </c>
      <c r="Q48" s="14">
        <v>2.4066861300000002</v>
      </c>
      <c r="R48" s="16">
        <v>0.52609658000000004</v>
      </c>
    </row>
    <row r="49" spans="1:18" x14ac:dyDescent="0.25">
      <c r="A49" s="11" t="s">
        <v>519</v>
      </c>
      <c r="B49" s="13">
        <v>6349</v>
      </c>
      <c r="C49" s="14">
        <f>(56/B49*100)</f>
        <v>0.88202866593164275</v>
      </c>
      <c r="D49" s="15">
        <v>6293</v>
      </c>
      <c r="E49" s="14">
        <v>47.904860569999997</v>
      </c>
      <c r="F49" s="16">
        <v>1.13522959</v>
      </c>
      <c r="G49" s="14">
        <v>49.73829362</v>
      </c>
      <c r="H49" s="16">
        <v>1.15666213</v>
      </c>
      <c r="I49" s="14">
        <v>0</v>
      </c>
      <c r="J49" s="16">
        <v>0</v>
      </c>
      <c r="K49" s="14" t="s">
        <v>582</v>
      </c>
      <c r="L49" s="16" t="s">
        <v>582</v>
      </c>
      <c r="M49" s="14">
        <v>0</v>
      </c>
      <c r="N49" s="16">
        <v>0</v>
      </c>
      <c r="O49" s="14">
        <v>2.926287E-2</v>
      </c>
      <c r="P49" s="16">
        <v>2.1699860000000001E-2</v>
      </c>
      <c r="Q49" s="14">
        <v>2.3275829400000001</v>
      </c>
      <c r="R49" s="16">
        <v>0.28192325000000001</v>
      </c>
    </row>
    <row r="50" spans="1:18" x14ac:dyDescent="0.25">
      <c r="A50" s="11" t="s">
        <v>520</v>
      </c>
      <c r="B50" s="13">
        <v>11795</v>
      </c>
      <c r="C50" s="14">
        <f>(218/B50*100)</f>
        <v>1.8482407799915217</v>
      </c>
      <c r="D50" s="15">
        <v>11577</v>
      </c>
      <c r="E50" s="14">
        <v>26.862213860000001</v>
      </c>
      <c r="F50" s="16">
        <v>0.71217417999999999</v>
      </c>
      <c r="G50" s="14">
        <v>70.952142719999998</v>
      </c>
      <c r="H50" s="16">
        <v>0.71622582000000001</v>
      </c>
      <c r="I50" s="14">
        <v>0</v>
      </c>
      <c r="J50" s="16">
        <v>0</v>
      </c>
      <c r="K50" s="14" t="s">
        <v>582</v>
      </c>
      <c r="L50" s="16" t="s">
        <v>582</v>
      </c>
      <c r="M50" s="14">
        <v>0</v>
      </c>
      <c r="N50" s="16">
        <v>0</v>
      </c>
      <c r="O50" s="14">
        <v>0</v>
      </c>
      <c r="P50" s="16">
        <v>0</v>
      </c>
      <c r="Q50" s="14">
        <v>2.1856434199999999</v>
      </c>
      <c r="R50" s="16">
        <v>0.2203127</v>
      </c>
    </row>
    <row r="51" spans="1:18" x14ac:dyDescent="0.25">
      <c r="A51" s="11" t="s">
        <v>521</v>
      </c>
      <c r="B51" s="13">
        <v>6866</v>
      </c>
      <c r="C51" s="14">
        <f>(116/B51*100)</f>
        <v>1.6894844159627147</v>
      </c>
      <c r="D51" s="15">
        <v>6750</v>
      </c>
      <c r="E51" s="14">
        <v>33.312772250000002</v>
      </c>
      <c r="F51" s="16">
        <v>0.88349719999999998</v>
      </c>
      <c r="G51" s="14">
        <v>63.632271840000001</v>
      </c>
      <c r="H51" s="16">
        <v>0.88518841999999998</v>
      </c>
      <c r="I51" s="14">
        <v>0</v>
      </c>
      <c r="J51" s="16">
        <v>0</v>
      </c>
      <c r="K51" s="14" t="s">
        <v>582</v>
      </c>
      <c r="L51" s="16" t="s">
        <v>582</v>
      </c>
      <c r="M51" s="14">
        <v>0</v>
      </c>
      <c r="N51" s="16">
        <v>0</v>
      </c>
      <c r="O51" s="14">
        <v>0</v>
      </c>
      <c r="P51" s="16">
        <v>0</v>
      </c>
      <c r="Q51" s="14">
        <v>3.0549559099999999</v>
      </c>
      <c r="R51" s="16">
        <v>0.30592656000000001</v>
      </c>
    </row>
    <row r="52" spans="1:18" x14ac:dyDescent="0.25">
      <c r="A52" s="11" t="s">
        <v>522</v>
      </c>
      <c r="B52" s="13">
        <v>5809</v>
      </c>
      <c r="C52" s="14">
        <f>(71/B52*100)</f>
        <v>1.2222413496298847</v>
      </c>
      <c r="D52" s="15">
        <v>5738</v>
      </c>
      <c r="E52" s="14">
        <v>58.916702600000001</v>
      </c>
      <c r="F52" s="16">
        <v>0.91311631000000004</v>
      </c>
      <c r="G52" s="14">
        <v>36.456696350000001</v>
      </c>
      <c r="H52" s="16">
        <v>0.83903890999999997</v>
      </c>
      <c r="I52" s="14">
        <v>0</v>
      </c>
      <c r="J52" s="16">
        <v>0</v>
      </c>
      <c r="K52" s="14" t="s">
        <v>582</v>
      </c>
      <c r="L52" s="16" t="s">
        <v>582</v>
      </c>
      <c r="M52" s="14">
        <v>0</v>
      </c>
      <c r="N52" s="16">
        <v>0</v>
      </c>
      <c r="O52" s="14">
        <v>0</v>
      </c>
      <c r="P52" s="16">
        <v>0</v>
      </c>
      <c r="Q52" s="14">
        <v>4.6266010499999997</v>
      </c>
      <c r="R52" s="16">
        <v>0.34136439000000002</v>
      </c>
    </row>
    <row r="53" spans="1:18" x14ac:dyDescent="0.25">
      <c r="A53" s="11" t="s">
        <v>523</v>
      </c>
      <c r="B53" s="13">
        <v>5571</v>
      </c>
      <c r="C53" s="14">
        <f>(84/B53*100)</f>
        <v>1.5078082929456111</v>
      </c>
      <c r="D53" s="15">
        <v>5487</v>
      </c>
      <c r="E53" s="14">
        <v>54.56258167</v>
      </c>
      <c r="F53" s="16">
        <v>0.64970417999999996</v>
      </c>
      <c r="G53" s="14">
        <v>40.587002310000003</v>
      </c>
      <c r="H53" s="16">
        <v>0.66797788000000002</v>
      </c>
      <c r="I53" s="14">
        <v>0</v>
      </c>
      <c r="J53" s="16">
        <v>0</v>
      </c>
      <c r="K53" s="14" t="s">
        <v>582</v>
      </c>
      <c r="L53" s="16" t="s">
        <v>582</v>
      </c>
      <c r="M53" s="14">
        <v>0</v>
      </c>
      <c r="N53" s="16">
        <v>0</v>
      </c>
      <c r="O53" s="14">
        <v>0</v>
      </c>
      <c r="P53" s="16">
        <v>0</v>
      </c>
      <c r="Q53" s="14">
        <v>4.8504160199999999</v>
      </c>
      <c r="R53" s="16">
        <v>0.36018853000000001</v>
      </c>
    </row>
    <row r="54" spans="1:18" x14ac:dyDescent="0.25">
      <c r="A54" s="11" t="s">
        <v>524</v>
      </c>
      <c r="B54" s="13">
        <v>4740</v>
      </c>
      <c r="C54" s="14">
        <f>(38/B54*100)</f>
        <v>0.80168776371308015</v>
      </c>
      <c r="D54" s="15">
        <v>4702</v>
      </c>
      <c r="E54" s="14">
        <v>25.51316658</v>
      </c>
      <c r="F54" s="16">
        <v>0.82125608000000005</v>
      </c>
      <c r="G54" s="14">
        <v>60.835197270000002</v>
      </c>
      <c r="H54" s="16">
        <v>0.99680488</v>
      </c>
      <c r="I54" s="14">
        <v>0</v>
      </c>
      <c r="J54" s="16">
        <v>0</v>
      </c>
      <c r="K54" s="14" t="s">
        <v>582</v>
      </c>
      <c r="L54" s="16" t="s">
        <v>582</v>
      </c>
      <c r="M54" s="14">
        <v>0</v>
      </c>
      <c r="N54" s="16">
        <v>0</v>
      </c>
      <c r="O54" s="14">
        <v>0</v>
      </c>
      <c r="P54" s="16">
        <v>0</v>
      </c>
      <c r="Q54" s="14">
        <v>13.65163615</v>
      </c>
      <c r="R54" s="16">
        <v>0.65484998000000005</v>
      </c>
    </row>
    <row r="55" spans="1:18" x14ac:dyDescent="0.25">
      <c r="A55" s="11" t="s">
        <v>525</v>
      </c>
      <c r="B55" s="13">
        <v>5316</v>
      </c>
      <c r="C55" s="14">
        <f>(22/B55*100)</f>
        <v>0.41384499623777277</v>
      </c>
      <c r="D55" s="15">
        <v>5294</v>
      </c>
      <c r="E55" s="14">
        <v>33.88899773</v>
      </c>
      <c r="F55" s="16">
        <v>0.86923313000000002</v>
      </c>
      <c r="G55" s="14">
        <v>60.677353650000001</v>
      </c>
      <c r="H55" s="16">
        <v>0.89465645999999999</v>
      </c>
      <c r="I55" s="14">
        <v>0</v>
      </c>
      <c r="J55" s="16">
        <v>0</v>
      </c>
      <c r="K55" s="14" t="s">
        <v>582</v>
      </c>
      <c r="L55" s="16" t="s">
        <v>582</v>
      </c>
      <c r="M55" s="14">
        <v>1.5872219999999999E-2</v>
      </c>
      <c r="N55" s="16">
        <v>1.5802099999999999E-2</v>
      </c>
      <c r="O55" s="14">
        <v>0.21856529999999999</v>
      </c>
      <c r="P55" s="16">
        <v>6.4184320000000003E-2</v>
      </c>
      <c r="Q55" s="14">
        <v>5.1992110900000004</v>
      </c>
      <c r="R55" s="16">
        <v>0.34558777000000002</v>
      </c>
    </row>
    <row r="56" spans="1:18" x14ac:dyDescent="0.25">
      <c r="A56" s="11" t="s">
        <v>526</v>
      </c>
      <c r="B56" s="13">
        <v>5359</v>
      </c>
      <c r="C56" s="14">
        <f>(76/B56*100)</f>
        <v>1.4181750326553462</v>
      </c>
      <c r="D56" s="15">
        <v>5283</v>
      </c>
      <c r="E56" s="14">
        <v>48.740818619999999</v>
      </c>
      <c r="F56" s="16">
        <v>0.86914855999999996</v>
      </c>
      <c r="G56" s="14">
        <v>50.196529859999998</v>
      </c>
      <c r="H56" s="16">
        <v>0.86275623000000001</v>
      </c>
      <c r="I56" s="14">
        <v>0</v>
      </c>
      <c r="J56" s="16">
        <v>0</v>
      </c>
      <c r="K56" s="14" t="s">
        <v>582</v>
      </c>
      <c r="L56" s="16" t="s">
        <v>582</v>
      </c>
      <c r="M56" s="14">
        <v>0</v>
      </c>
      <c r="N56" s="16">
        <v>0</v>
      </c>
      <c r="O56" s="14">
        <v>0</v>
      </c>
      <c r="P56" s="16">
        <v>0</v>
      </c>
      <c r="Q56" s="14">
        <v>1.06265152</v>
      </c>
      <c r="R56" s="16">
        <v>0.12656105000000001</v>
      </c>
    </row>
    <row r="57" spans="1:18" x14ac:dyDescent="0.25">
      <c r="A57" s="11" t="s">
        <v>527</v>
      </c>
      <c r="B57" s="13">
        <v>6513</v>
      </c>
      <c r="C57" s="14">
        <f>(0/B57*100)</f>
        <v>0</v>
      </c>
      <c r="D57" s="15">
        <v>6513</v>
      </c>
      <c r="E57" s="14">
        <v>21.28968536</v>
      </c>
      <c r="F57" s="16">
        <v>1.0973076399999999</v>
      </c>
      <c r="G57" s="14">
        <v>76.709777990000006</v>
      </c>
      <c r="H57" s="16">
        <v>1.06951679</v>
      </c>
      <c r="I57" s="14">
        <v>0</v>
      </c>
      <c r="J57" s="16">
        <v>0</v>
      </c>
      <c r="K57" s="14" t="s">
        <v>582</v>
      </c>
      <c r="L57" s="16" t="s">
        <v>582</v>
      </c>
      <c r="M57" s="14">
        <v>0</v>
      </c>
      <c r="N57" s="16">
        <v>0</v>
      </c>
      <c r="O57" s="14">
        <v>1.851295E-2</v>
      </c>
      <c r="P57" s="16">
        <v>1.860384E-2</v>
      </c>
      <c r="Q57" s="14">
        <v>1.9820236899999999</v>
      </c>
      <c r="R57" s="16">
        <v>0.22092892</v>
      </c>
    </row>
    <row r="58" spans="1:18" x14ac:dyDescent="0.25">
      <c r="A58" s="11" t="s">
        <v>528</v>
      </c>
      <c r="B58" s="13">
        <v>7267</v>
      </c>
      <c r="C58" s="14">
        <f>(10/B58*100)</f>
        <v>0.13760836658868861</v>
      </c>
      <c r="D58" s="15">
        <v>7257</v>
      </c>
      <c r="E58" s="14">
        <v>47.971693119999998</v>
      </c>
      <c r="F58" s="16">
        <v>1.0550880899999999</v>
      </c>
      <c r="G58" s="14">
        <v>46.586558080000003</v>
      </c>
      <c r="H58" s="16">
        <v>0.97595118000000003</v>
      </c>
      <c r="I58" s="14">
        <v>0</v>
      </c>
      <c r="J58" s="16">
        <v>0</v>
      </c>
      <c r="K58" s="14" t="s">
        <v>582</v>
      </c>
      <c r="L58" s="16" t="s">
        <v>582</v>
      </c>
      <c r="M58" s="14">
        <v>0</v>
      </c>
      <c r="N58" s="16">
        <v>0</v>
      </c>
      <c r="O58" s="14">
        <v>0.56302141000000006</v>
      </c>
      <c r="P58" s="16">
        <v>8.7430250000000001E-2</v>
      </c>
      <c r="Q58" s="14">
        <v>4.8787273899999999</v>
      </c>
      <c r="R58" s="16">
        <v>0.27638916000000002</v>
      </c>
    </row>
    <row r="59" spans="1:18" x14ac:dyDescent="0.25">
      <c r="A59" s="11" t="s">
        <v>529</v>
      </c>
      <c r="B59" s="13">
        <v>4826</v>
      </c>
      <c r="C59" s="14">
        <f>(26/B59*100)</f>
        <v>0.53874844591794446</v>
      </c>
      <c r="D59" s="15">
        <v>4800</v>
      </c>
      <c r="E59" s="14">
        <v>63.931913219999998</v>
      </c>
      <c r="F59" s="16">
        <v>0.80979513000000003</v>
      </c>
      <c r="G59" s="14">
        <v>30.868695540000001</v>
      </c>
      <c r="H59" s="16">
        <v>0.74328541000000004</v>
      </c>
      <c r="I59" s="14">
        <v>0</v>
      </c>
      <c r="J59" s="16">
        <v>0</v>
      </c>
      <c r="K59" s="14" t="s">
        <v>582</v>
      </c>
      <c r="L59" s="16" t="s">
        <v>582</v>
      </c>
      <c r="M59" s="14">
        <v>0</v>
      </c>
      <c r="N59" s="16">
        <v>0</v>
      </c>
      <c r="O59" s="14">
        <v>0.29778795000000002</v>
      </c>
      <c r="P59" s="16">
        <v>8.6069880000000001E-2</v>
      </c>
      <c r="Q59" s="14">
        <v>4.9016032999999997</v>
      </c>
      <c r="R59" s="16">
        <v>0.33726569000000001</v>
      </c>
    </row>
    <row r="60" spans="1:18" x14ac:dyDescent="0.25">
      <c r="A60" s="11" t="s">
        <v>530</v>
      </c>
      <c r="B60" s="13">
        <v>4546</v>
      </c>
      <c r="C60" s="14">
        <f>(15/B60*100)</f>
        <v>0.32996040475142985</v>
      </c>
      <c r="D60" s="15">
        <v>4531</v>
      </c>
      <c r="E60" s="14">
        <v>51.395786639999997</v>
      </c>
      <c r="F60" s="16">
        <v>1.32233899</v>
      </c>
      <c r="G60" s="14">
        <v>40.884991710000001</v>
      </c>
      <c r="H60" s="16">
        <v>1.2601347000000001</v>
      </c>
      <c r="I60" s="14">
        <v>0</v>
      </c>
      <c r="J60" s="16">
        <v>0</v>
      </c>
      <c r="K60" s="14" t="s">
        <v>582</v>
      </c>
      <c r="L60" s="16" t="s">
        <v>582</v>
      </c>
      <c r="M60" s="14">
        <v>0</v>
      </c>
      <c r="N60" s="16">
        <v>0</v>
      </c>
      <c r="O60" s="14">
        <v>0.19333771999999999</v>
      </c>
      <c r="P60" s="16">
        <v>6.4677769999999996E-2</v>
      </c>
      <c r="Q60" s="14">
        <v>7.52588393</v>
      </c>
      <c r="R60" s="16">
        <v>0.58703207000000002</v>
      </c>
    </row>
    <row r="61" spans="1:18" x14ac:dyDescent="0.25">
      <c r="A61" s="11" t="s">
        <v>531</v>
      </c>
      <c r="B61" s="13">
        <v>6525</v>
      </c>
      <c r="C61" s="14">
        <f>(135/B61*100)</f>
        <v>2.0689655172413794</v>
      </c>
      <c r="D61" s="15">
        <v>6390</v>
      </c>
      <c r="E61" s="14">
        <v>70.848105779999997</v>
      </c>
      <c r="F61" s="16">
        <v>0.82472548999999995</v>
      </c>
      <c r="G61" s="14">
        <v>25.925744529999999</v>
      </c>
      <c r="H61" s="16">
        <v>0.78061332999999999</v>
      </c>
      <c r="I61" s="14">
        <v>0</v>
      </c>
      <c r="J61" s="16">
        <v>0</v>
      </c>
      <c r="K61" s="14" t="s">
        <v>582</v>
      </c>
      <c r="L61" s="16" t="s">
        <v>582</v>
      </c>
      <c r="M61" s="14">
        <v>0</v>
      </c>
      <c r="N61" s="16">
        <v>0</v>
      </c>
      <c r="O61" s="14">
        <v>0</v>
      </c>
      <c r="P61" s="16">
        <v>0</v>
      </c>
      <c r="Q61" s="14">
        <v>3.2261496900000002</v>
      </c>
      <c r="R61" s="16">
        <v>0.26803779999999999</v>
      </c>
    </row>
    <row r="62" spans="1:18" x14ac:dyDescent="0.25">
      <c r="A62" s="11" t="s">
        <v>532</v>
      </c>
      <c r="B62" s="13">
        <v>4476</v>
      </c>
      <c r="C62" s="14">
        <f>(3/B62*100)</f>
        <v>6.7024128686327081E-2</v>
      </c>
      <c r="D62" s="15">
        <v>4473</v>
      </c>
      <c r="E62" s="14">
        <v>58.999938499999999</v>
      </c>
      <c r="F62" s="16">
        <v>0.70372831999999996</v>
      </c>
      <c r="G62" s="14">
        <v>40.262469840000001</v>
      </c>
      <c r="H62" s="16">
        <v>0.6915713</v>
      </c>
      <c r="I62" s="14">
        <v>0</v>
      </c>
      <c r="J62" s="16">
        <v>0</v>
      </c>
      <c r="K62" s="14" t="s">
        <v>582</v>
      </c>
      <c r="L62" s="16" t="s">
        <v>582</v>
      </c>
      <c r="M62" s="14">
        <v>0</v>
      </c>
      <c r="N62" s="16">
        <v>0</v>
      </c>
      <c r="O62" s="14">
        <v>0</v>
      </c>
      <c r="P62" s="16">
        <v>0</v>
      </c>
      <c r="Q62" s="14">
        <v>0.73759165999999998</v>
      </c>
      <c r="R62" s="16">
        <v>0.13213917999999999</v>
      </c>
    </row>
    <row r="63" spans="1:18" x14ac:dyDescent="0.25">
      <c r="A63" s="11" t="s">
        <v>533</v>
      </c>
      <c r="B63" s="13">
        <v>5324</v>
      </c>
      <c r="C63" s="14">
        <f>(13/B63*100)</f>
        <v>0.24417731029301279</v>
      </c>
      <c r="D63" s="15">
        <v>5311</v>
      </c>
      <c r="E63" s="14">
        <v>51.919210169999999</v>
      </c>
      <c r="F63" s="16">
        <v>0.66921226</v>
      </c>
      <c r="G63" s="14">
        <v>38.109243300000003</v>
      </c>
      <c r="H63" s="16">
        <v>0.60910370999999996</v>
      </c>
      <c r="I63" s="14">
        <v>0</v>
      </c>
      <c r="J63" s="16">
        <v>0</v>
      </c>
      <c r="K63" s="14" t="s">
        <v>582</v>
      </c>
      <c r="L63" s="16" t="s">
        <v>582</v>
      </c>
      <c r="M63" s="14">
        <v>3.0633980000000002E-2</v>
      </c>
      <c r="N63" s="16">
        <v>2.166301E-2</v>
      </c>
      <c r="O63" s="14">
        <v>0.20812596999999999</v>
      </c>
      <c r="P63" s="16">
        <v>6.3193429999999995E-2</v>
      </c>
      <c r="Q63" s="14">
        <v>9.7327865800000009</v>
      </c>
      <c r="R63" s="16">
        <v>0.42234563000000003</v>
      </c>
    </row>
    <row r="64" spans="1:18" x14ac:dyDescent="0.25">
      <c r="A64" s="11" t="s">
        <v>534</v>
      </c>
      <c r="B64" s="13">
        <v>3634</v>
      </c>
      <c r="C64" s="14">
        <f>(3/B64*100)</f>
        <v>8.2553659878921298E-2</v>
      </c>
      <c r="D64" s="15">
        <v>3631</v>
      </c>
      <c r="E64" s="14">
        <v>73.189771280000002</v>
      </c>
      <c r="F64" s="16">
        <v>0.72307504</v>
      </c>
      <c r="G64" s="14">
        <v>24.090850960000001</v>
      </c>
      <c r="H64" s="16">
        <v>0.73057236999999997</v>
      </c>
      <c r="I64" s="14">
        <v>0</v>
      </c>
      <c r="J64" s="16">
        <v>0</v>
      </c>
      <c r="K64" s="14" t="s">
        <v>582</v>
      </c>
      <c r="L64" s="16" t="s">
        <v>582</v>
      </c>
      <c r="M64" s="14">
        <v>0</v>
      </c>
      <c r="N64" s="16">
        <v>0</v>
      </c>
      <c r="O64" s="14">
        <v>8.2507330000000004E-2</v>
      </c>
      <c r="P64" s="16">
        <v>4.7162900000000001E-2</v>
      </c>
      <c r="Q64" s="14">
        <v>2.6368704300000001</v>
      </c>
      <c r="R64" s="16">
        <v>0.24511983000000001</v>
      </c>
    </row>
    <row r="65" spans="1:18" x14ac:dyDescent="0.25">
      <c r="A65" s="11" t="s">
        <v>535</v>
      </c>
      <c r="B65" s="13">
        <v>5325</v>
      </c>
      <c r="C65" s="14">
        <f>(14/B65*100)</f>
        <v>0.26291079812206569</v>
      </c>
      <c r="D65" s="15">
        <v>5311</v>
      </c>
      <c r="E65" s="14">
        <v>44.193051769999997</v>
      </c>
      <c r="F65" s="16">
        <v>1.01265772</v>
      </c>
      <c r="G65" s="14">
        <v>48.192991849999999</v>
      </c>
      <c r="H65" s="16">
        <v>1.06136027</v>
      </c>
      <c r="I65" s="14">
        <v>0</v>
      </c>
      <c r="J65" s="16">
        <v>0</v>
      </c>
      <c r="K65" s="14" t="s">
        <v>582</v>
      </c>
      <c r="L65" s="16" t="s">
        <v>582</v>
      </c>
      <c r="M65" s="14">
        <v>5.578781E-2</v>
      </c>
      <c r="N65" s="16">
        <v>2.885559E-2</v>
      </c>
      <c r="O65" s="14">
        <v>0</v>
      </c>
      <c r="P65" s="16">
        <v>0</v>
      </c>
      <c r="Q65" s="14">
        <v>7.5581685700000003</v>
      </c>
      <c r="R65" s="16">
        <v>0.50607186999999998</v>
      </c>
    </row>
    <row r="66" spans="1:18" x14ac:dyDescent="0.25">
      <c r="A66" s="11" t="s">
        <v>536</v>
      </c>
      <c r="B66" s="13">
        <v>5665</v>
      </c>
      <c r="C66" s="14">
        <f>(74/B66*100)</f>
        <v>1.3062665489849956</v>
      </c>
      <c r="D66" s="15">
        <v>5591</v>
      </c>
      <c r="E66" s="14">
        <v>60.16937343</v>
      </c>
      <c r="F66" s="16">
        <v>0.62274627999999999</v>
      </c>
      <c r="G66" s="14">
        <v>33.240781290000001</v>
      </c>
      <c r="H66" s="16">
        <v>0.59828104999999998</v>
      </c>
      <c r="I66" s="14">
        <v>0</v>
      </c>
      <c r="J66" s="16">
        <v>0</v>
      </c>
      <c r="K66" s="14" t="s">
        <v>582</v>
      </c>
      <c r="L66" s="16" t="s">
        <v>582</v>
      </c>
      <c r="M66" s="14">
        <v>0</v>
      </c>
      <c r="N66" s="16">
        <v>0</v>
      </c>
      <c r="O66" s="14">
        <v>0</v>
      </c>
      <c r="P66" s="16">
        <v>0</v>
      </c>
      <c r="Q66" s="14">
        <v>6.5898452799999996</v>
      </c>
      <c r="R66" s="16">
        <v>0.29387627999999999</v>
      </c>
    </row>
    <row r="67" spans="1:18" x14ac:dyDescent="0.25">
      <c r="A67" s="11" t="s">
        <v>537</v>
      </c>
      <c r="B67" s="13">
        <v>6971</v>
      </c>
      <c r="C67" s="14">
        <f>(21/B67*100)</f>
        <v>0.30124802754267677</v>
      </c>
      <c r="D67" s="15">
        <v>6950</v>
      </c>
      <c r="E67" s="14">
        <v>29.184378089999999</v>
      </c>
      <c r="F67" s="16">
        <v>0.82994380000000001</v>
      </c>
      <c r="G67" s="14">
        <v>69.092040409999996</v>
      </c>
      <c r="H67" s="16">
        <v>0.87161602999999999</v>
      </c>
      <c r="I67" s="14">
        <v>0</v>
      </c>
      <c r="J67" s="16">
        <v>0</v>
      </c>
      <c r="K67" s="14" t="s">
        <v>582</v>
      </c>
      <c r="L67" s="16" t="s">
        <v>582</v>
      </c>
      <c r="M67" s="14">
        <v>0</v>
      </c>
      <c r="N67" s="16">
        <v>0</v>
      </c>
      <c r="O67" s="14">
        <v>0</v>
      </c>
      <c r="P67" s="16">
        <v>0</v>
      </c>
      <c r="Q67" s="14">
        <v>1.7235815000000001</v>
      </c>
      <c r="R67" s="16">
        <v>0.21811326</v>
      </c>
    </row>
    <row r="68" spans="1:18" x14ac:dyDescent="0.25">
      <c r="A68" s="11" t="s">
        <v>538</v>
      </c>
      <c r="B68" s="13">
        <v>12083</v>
      </c>
      <c r="C68" s="14">
        <f>(27/B68*100)</f>
        <v>0.22345444012248614</v>
      </c>
      <c r="D68" s="15">
        <v>12056</v>
      </c>
      <c r="E68" s="14">
        <v>59.928987110000001</v>
      </c>
      <c r="F68" s="16">
        <v>0.42578379</v>
      </c>
      <c r="G68" s="14">
        <v>34.764214559999999</v>
      </c>
      <c r="H68" s="16">
        <v>0.42957930999999999</v>
      </c>
      <c r="I68" s="14">
        <v>0</v>
      </c>
      <c r="J68" s="16">
        <v>0</v>
      </c>
      <c r="K68" s="14" t="s">
        <v>582</v>
      </c>
      <c r="L68" s="16" t="s">
        <v>582</v>
      </c>
      <c r="M68" s="14">
        <v>0</v>
      </c>
      <c r="N68" s="16">
        <v>0</v>
      </c>
      <c r="O68" s="14">
        <v>0</v>
      </c>
      <c r="P68" s="16">
        <v>0</v>
      </c>
      <c r="Q68" s="14">
        <v>5.3067983200000004</v>
      </c>
      <c r="R68" s="16">
        <v>0.19422532000000001</v>
      </c>
    </row>
    <row r="69" spans="1:18" x14ac:dyDescent="0.25">
      <c r="A69" s="11" t="s">
        <v>539</v>
      </c>
      <c r="B69" s="13">
        <v>4876</v>
      </c>
      <c r="C69" s="14">
        <f>(0/B69*100)</f>
        <v>0</v>
      </c>
      <c r="D69" s="15">
        <v>4876</v>
      </c>
      <c r="E69" s="14">
        <v>55.953998779999999</v>
      </c>
      <c r="F69" s="16">
        <v>1.4228778099999999</v>
      </c>
      <c r="G69" s="14">
        <v>42.55138917</v>
      </c>
      <c r="H69" s="16">
        <v>1.41622833</v>
      </c>
      <c r="I69" s="14">
        <v>0</v>
      </c>
      <c r="J69" s="16">
        <v>0</v>
      </c>
      <c r="K69" s="14" t="s">
        <v>582</v>
      </c>
      <c r="L69" s="16" t="s">
        <v>582</v>
      </c>
      <c r="M69" s="14">
        <v>0</v>
      </c>
      <c r="N69" s="16">
        <v>0</v>
      </c>
      <c r="O69" s="14">
        <v>0</v>
      </c>
      <c r="P69" s="16">
        <v>0</v>
      </c>
      <c r="Q69" s="14">
        <v>1.49461205</v>
      </c>
      <c r="R69" s="16">
        <v>0.25176335</v>
      </c>
    </row>
    <row r="70" spans="1:18" x14ac:dyDescent="0.25">
      <c r="A70" s="11" t="s">
        <v>540</v>
      </c>
      <c r="B70" s="13">
        <v>6036</v>
      </c>
      <c r="C70" s="14">
        <f>(223/B70*100)</f>
        <v>3.6944996686547382</v>
      </c>
      <c r="D70" s="15">
        <v>5813</v>
      </c>
      <c r="E70" s="14">
        <v>64.727961100000002</v>
      </c>
      <c r="F70" s="16">
        <v>0.7544845</v>
      </c>
      <c r="G70" s="14">
        <v>31.456270889999999</v>
      </c>
      <c r="H70" s="16">
        <v>0.53047995999999997</v>
      </c>
      <c r="I70" s="14">
        <v>0</v>
      </c>
      <c r="J70" s="16">
        <v>0</v>
      </c>
      <c r="K70" s="14" t="s">
        <v>582</v>
      </c>
      <c r="L70" s="16" t="s">
        <v>582</v>
      </c>
      <c r="M70" s="14">
        <v>0</v>
      </c>
      <c r="N70" s="16">
        <v>0</v>
      </c>
      <c r="O70" s="14">
        <v>0</v>
      </c>
      <c r="P70" s="16">
        <v>0</v>
      </c>
      <c r="Q70" s="14">
        <v>3.8157680100000002</v>
      </c>
      <c r="R70" s="16">
        <v>0.45208594000000002</v>
      </c>
    </row>
    <row r="71" spans="1:18" x14ac:dyDescent="0.25">
      <c r="A71" s="11" t="s">
        <v>541</v>
      </c>
      <c r="B71" s="13">
        <v>6115</v>
      </c>
      <c r="C71" s="14">
        <f>(17/B71*100)</f>
        <v>0.27800490596892891</v>
      </c>
      <c r="D71" s="15">
        <v>6098</v>
      </c>
      <c r="E71" s="14">
        <v>72.298684989999998</v>
      </c>
      <c r="F71" s="16">
        <v>0.72349028999999998</v>
      </c>
      <c r="G71" s="14">
        <v>26.91406005</v>
      </c>
      <c r="H71" s="16">
        <v>0.70209995000000003</v>
      </c>
      <c r="I71" s="14">
        <v>0</v>
      </c>
      <c r="J71" s="16">
        <v>0</v>
      </c>
      <c r="K71" s="14" t="s">
        <v>582</v>
      </c>
      <c r="L71" s="16" t="s">
        <v>582</v>
      </c>
      <c r="M71" s="14">
        <v>0</v>
      </c>
      <c r="N71" s="16">
        <v>0</v>
      </c>
      <c r="O71" s="14">
        <v>0</v>
      </c>
      <c r="P71" s="16">
        <v>0</v>
      </c>
      <c r="Q71" s="14">
        <v>0.78725497</v>
      </c>
      <c r="R71" s="16">
        <v>0.11914481</v>
      </c>
    </row>
    <row r="72" spans="1:18" x14ac:dyDescent="0.25">
      <c r="A72" s="11" t="s">
        <v>542</v>
      </c>
      <c r="B72" s="13">
        <v>7708</v>
      </c>
      <c r="C72" s="14">
        <f>(5/B72*100)</f>
        <v>6.4867669953295279E-2</v>
      </c>
      <c r="D72" s="15">
        <v>7703</v>
      </c>
      <c r="E72" s="14">
        <v>41.557078539999999</v>
      </c>
      <c r="F72" s="16">
        <v>0.86705878000000003</v>
      </c>
      <c r="G72" s="14">
        <v>57.688874779999999</v>
      </c>
      <c r="H72" s="16">
        <v>0.85960681000000005</v>
      </c>
      <c r="I72" s="14">
        <v>0</v>
      </c>
      <c r="J72" s="16">
        <v>0</v>
      </c>
      <c r="K72" s="14" t="s">
        <v>582</v>
      </c>
      <c r="L72" s="16" t="s">
        <v>582</v>
      </c>
      <c r="M72" s="14">
        <v>0</v>
      </c>
      <c r="N72" s="16">
        <v>0</v>
      </c>
      <c r="O72" s="14">
        <v>0</v>
      </c>
      <c r="P72" s="16">
        <v>0</v>
      </c>
      <c r="Q72" s="14">
        <v>0.75404667000000003</v>
      </c>
      <c r="R72" s="16">
        <v>0.10546226</v>
      </c>
    </row>
    <row r="73" spans="1:18" x14ac:dyDescent="0.25">
      <c r="A73" s="11" t="s">
        <v>543</v>
      </c>
      <c r="B73" s="13">
        <v>8249</v>
      </c>
      <c r="C73" s="14">
        <f>(143/B73*100)</f>
        <v>1.7335434598133106</v>
      </c>
      <c r="D73" s="15">
        <v>8106</v>
      </c>
      <c r="E73" s="14">
        <v>40.149558859999999</v>
      </c>
      <c r="F73" s="16">
        <v>1.2037818199999999</v>
      </c>
      <c r="G73" s="14">
        <v>58.751772170000002</v>
      </c>
      <c r="H73" s="16">
        <v>1.1922710700000001</v>
      </c>
      <c r="I73" s="14">
        <v>0</v>
      </c>
      <c r="J73" s="16">
        <v>0</v>
      </c>
      <c r="K73" s="14" t="s">
        <v>582</v>
      </c>
      <c r="L73" s="16" t="s">
        <v>582</v>
      </c>
      <c r="M73" s="14">
        <v>0</v>
      </c>
      <c r="N73" s="16">
        <v>0</v>
      </c>
      <c r="O73" s="14">
        <v>0</v>
      </c>
      <c r="P73" s="16">
        <v>0</v>
      </c>
      <c r="Q73" s="14">
        <v>1.09866898</v>
      </c>
      <c r="R73" s="16">
        <v>0.17491935</v>
      </c>
    </row>
    <row r="74" spans="1:18" x14ac:dyDescent="0.25">
      <c r="A74" s="11" t="s">
        <v>544</v>
      </c>
      <c r="B74" s="13">
        <v>4692</v>
      </c>
      <c r="C74" s="14">
        <f>(82/B74*100)</f>
        <v>1.7476555839727195</v>
      </c>
      <c r="D74" s="15">
        <v>4610</v>
      </c>
      <c r="E74" s="14">
        <v>67.595271550000007</v>
      </c>
      <c r="F74" s="16">
        <v>0.71642075000000005</v>
      </c>
      <c r="G74" s="14">
        <v>28.143751600000002</v>
      </c>
      <c r="H74" s="16">
        <v>0.72659742999999999</v>
      </c>
      <c r="I74" s="14">
        <v>0</v>
      </c>
      <c r="J74" s="16">
        <v>0</v>
      </c>
      <c r="K74" s="14" t="s">
        <v>582</v>
      </c>
      <c r="L74" s="16" t="s">
        <v>582</v>
      </c>
      <c r="M74" s="14">
        <v>0</v>
      </c>
      <c r="N74" s="16">
        <v>0</v>
      </c>
      <c r="O74" s="14">
        <v>4.6547030000000003E-2</v>
      </c>
      <c r="P74" s="16">
        <v>2.3391209999999999E-2</v>
      </c>
      <c r="Q74" s="14">
        <v>4.2144298300000003</v>
      </c>
      <c r="R74" s="16">
        <v>0.33222706000000002</v>
      </c>
    </row>
    <row r="75" spans="1:18" x14ac:dyDescent="0.25">
      <c r="A75" s="11" t="s">
        <v>545</v>
      </c>
      <c r="B75" s="13">
        <v>5375</v>
      </c>
      <c r="C75" s="14">
        <f>(196/B75*100)</f>
        <v>3.6465116279069765</v>
      </c>
      <c r="D75" s="15">
        <v>5179</v>
      </c>
      <c r="E75" s="14">
        <v>45.296125140000001</v>
      </c>
      <c r="F75" s="16">
        <v>0.97411625999999996</v>
      </c>
      <c r="G75" s="14">
        <v>47.988575269999998</v>
      </c>
      <c r="H75" s="16">
        <v>0.91811087000000002</v>
      </c>
      <c r="I75" s="14">
        <v>0</v>
      </c>
      <c r="J75" s="16">
        <v>0</v>
      </c>
      <c r="K75" s="14" t="s">
        <v>582</v>
      </c>
      <c r="L75" s="16" t="s">
        <v>582</v>
      </c>
      <c r="M75" s="14">
        <v>0</v>
      </c>
      <c r="N75" s="16">
        <v>0</v>
      </c>
      <c r="O75" s="14">
        <v>0</v>
      </c>
      <c r="P75" s="16">
        <v>0</v>
      </c>
      <c r="Q75" s="14">
        <v>6.7152995899999999</v>
      </c>
      <c r="R75" s="16">
        <v>0.37920179999999998</v>
      </c>
    </row>
    <row r="76" spans="1:18" x14ac:dyDescent="0.25">
      <c r="A76" s="11" t="s">
        <v>546</v>
      </c>
      <c r="B76" s="13">
        <v>14167</v>
      </c>
      <c r="C76" s="14">
        <f>(227/B76*100)</f>
        <v>1.6023152396414202</v>
      </c>
      <c r="D76" s="15">
        <v>13940</v>
      </c>
      <c r="E76" s="14">
        <v>61.972209980000002</v>
      </c>
      <c r="F76" s="16">
        <v>0.73603984</v>
      </c>
      <c r="G76" s="14">
        <v>34.603390769999997</v>
      </c>
      <c r="H76" s="16">
        <v>0.70244622000000001</v>
      </c>
      <c r="I76" s="14">
        <v>0</v>
      </c>
      <c r="J76" s="16">
        <v>0</v>
      </c>
      <c r="K76" s="14" t="s">
        <v>582</v>
      </c>
      <c r="L76" s="16" t="s">
        <v>582</v>
      </c>
      <c r="M76" s="14">
        <v>0</v>
      </c>
      <c r="N76" s="16">
        <v>0</v>
      </c>
      <c r="O76" s="14">
        <v>0</v>
      </c>
      <c r="P76" s="16">
        <v>0</v>
      </c>
      <c r="Q76" s="14">
        <v>3.42439925</v>
      </c>
      <c r="R76" s="16">
        <v>0.21893698</v>
      </c>
    </row>
    <row r="77" spans="1:18" x14ac:dyDescent="0.25">
      <c r="A77" s="11" t="s">
        <v>547</v>
      </c>
      <c r="B77" s="13">
        <v>6062</v>
      </c>
      <c r="C77" s="14">
        <f>(82/B77*100)</f>
        <v>1.3526888815572418</v>
      </c>
      <c r="D77" s="15">
        <v>5980</v>
      </c>
      <c r="E77" s="14">
        <v>38.354501050000003</v>
      </c>
      <c r="F77" s="16">
        <v>0.80527623000000004</v>
      </c>
      <c r="G77" s="14">
        <v>50.36238342</v>
      </c>
      <c r="H77" s="16">
        <v>0.82650714000000003</v>
      </c>
      <c r="I77" s="14">
        <v>0</v>
      </c>
      <c r="J77" s="16">
        <v>0</v>
      </c>
      <c r="K77" s="14" t="s">
        <v>582</v>
      </c>
      <c r="L77" s="16" t="s">
        <v>582</v>
      </c>
      <c r="M77" s="14">
        <v>0</v>
      </c>
      <c r="N77" s="16">
        <v>0</v>
      </c>
      <c r="O77" s="14">
        <v>0</v>
      </c>
      <c r="P77" s="16">
        <v>0</v>
      </c>
      <c r="Q77" s="14">
        <v>11.283115540000001</v>
      </c>
      <c r="R77" s="16">
        <v>0.48671836000000002</v>
      </c>
    </row>
    <row r="78" spans="1:18" x14ac:dyDescent="0.25">
      <c r="A78" s="11" t="s">
        <v>548</v>
      </c>
      <c r="B78" s="13">
        <v>5826</v>
      </c>
      <c r="C78" s="14">
        <f>(0/B78*100)</f>
        <v>0</v>
      </c>
      <c r="D78" s="15">
        <v>5826</v>
      </c>
      <c r="E78" s="14">
        <v>18.646484839999999</v>
      </c>
      <c r="F78" s="16">
        <v>1.0746111899999999</v>
      </c>
      <c r="G78" s="14">
        <v>79.517831869999995</v>
      </c>
      <c r="H78" s="16">
        <v>1.0411314300000001</v>
      </c>
      <c r="I78" s="14">
        <v>0</v>
      </c>
      <c r="J78" s="16">
        <v>0</v>
      </c>
      <c r="K78" s="14" t="s">
        <v>582</v>
      </c>
      <c r="L78" s="16" t="s">
        <v>582</v>
      </c>
      <c r="M78" s="14">
        <v>0</v>
      </c>
      <c r="N78" s="16">
        <v>0</v>
      </c>
      <c r="O78" s="14">
        <v>0</v>
      </c>
      <c r="P78" s="16">
        <v>0</v>
      </c>
      <c r="Q78" s="14">
        <v>1.8356832999999999</v>
      </c>
      <c r="R78" s="16">
        <v>0.21450285999999999</v>
      </c>
    </row>
    <row r="79" spans="1:18" ht="24.95" customHeight="1" x14ac:dyDescent="0.25">
      <c r="A79" s="11" t="s">
        <v>549</v>
      </c>
      <c r="B79" s="13">
        <v>1657</v>
      </c>
      <c r="C79" s="14">
        <f>(41/B79*100)</f>
        <v>2.4743512371756187</v>
      </c>
      <c r="D79" s="15">
        <v>1616</v>
      </c>
      <c r="E79" s="14">
        <v>45.213790189999997</v>
      </c>
      <c r="F79" s="16">
        <v>2.4134854400000001</v>
      </c>
      <c r="G79" s="14">
        <v>53.070809390000001</v>
      </c>
      <c r="H79" s="16">
        <v>2.4895997699999999</v>
      </c>
      <c r="I79" s="14">
        <v>0</v>
      </c>
      <c r="J79" s="16">
        <v>0</v>
      </c>
      <c r="K79" s="14" t="s">
        <v>582</v>
      </c>
      <c r="L79" s="16" t="s">
        <v>582</v>
      </c>
      <c r="M79" s="14">
        <v>0</v>
      </c>
      <c r="N79" s="16">
        <v>0</v>
      </c>
      <c r="O79" s="14">
        <v>0</v>
      </c>
      <c r="P79" s="16">
        <v>0</v>
      </c>
      <c r="Q79" s="14">
        <v>1.7154004199999999</v>
      </c>
      <c r="R79" s="16">
        <v>0.35579381999999998</v>
      </c>
    </row>
    <row r="80" spans="1:18" x14ac:dyDescent="0.25">
      <c r="A80" s="11" t="s">
        <v>550</v>
      </c>
      <c r="B80" s="13">
        <v>7841</v>
      </c>
      <c r="C80" s="14">
        <f>(0/B80*100)</f>
        <v>0</v>
      </c>
      <c r="D80" s="15">
        <v>7841</v>
      </c>
      <c r="E80" s="14">
        <v>69.055780130000002</v>
      </c>
      <c r="F80" s="16">
        <v>1.0902579699999999</v>
      </c>
      <c r="G80" s="14">
        <v>30.35761432</v>
      </c>
      <c r="H80" s="16">
        <v>1.07437586</v>
      </c>
      <c r="I80" s="14">
        <v>0</v>
      </c>
      <c r="J80" s="16">
        <v>0</v>
      </c>
      <c r="K80" s="14" t="s">
        <v>582</v>
      </c>
      <c r="L80" s="16" t="s">
        <v>582</v>
      </c>
      <c r="M80" s="14">
        <v>0</v>
      </c>
      <c r="N80" s="16">
        <v>0</v>
      </c>
      <c r="O80" s="14">
        <v>0</v>
      </c>
      <c r="P80" s="16">
        <v>0</v>
      </c>
      <c r="Q80" s="14">
        <v>0.58660555000000003</v>
      </c>
      <c r="R80" s="16">
        <v>0.17557597</v>
      </c>
    </row>
    <row r="81" spans="1:18" x14ac:dyDescent="0.25">
      <c r="A81" s="19" t="s">
        <v>551</v>
      </c>
      <c r="B81" s="13">
        <v>8861</v>
      </c>
      <c r="C81" s="14">
        <f>(76/B81*100)</f>
        <v>0.85769100552984989</v>
      </c>
      <c r="D81" s="15">
        <v>8785</v>
      </c>
      <c r="E81" s="14">
        <v>39.084359759999998</v>
      </c>
      <c r="F81" s="16">
        <v>0.95378061000000003</v>
      </c>
      <c r="G81" s="14">
        <v>60.044801679999999</v>
      </c>
      <c r="H81" s="16">
        <v>0.92921589999999998</v>
      </c>
      <c r="I81" s="14">
        <v>0</v>
      </c>
      <c r="J81" s="16">
        <v>0</v>
      </c>
      <c r="K81" s="14" t="s">
        <v>582</v>
      </c>
      <c r="L81" s="16" t="s">
        <v>582</v>
      </c>
      <c r="M81" s="14">
        <v>0</v>
      </c>
      <c r="N81" s="16">
        <v>0</v>
      </c>
      <c r="O81" s="14">
        <v>0</v>
      </c>
      <c r="P81" s="16">
        <v>0</v>
      </c>
      <c r="Q81" s="14">
        <v>0.87083856000000004</v>
      </c>
      <c r="R81" s="16">
        <v>0.14911437</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609</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95.470709769999999</v>
      </c>
      <c r="F7" s="16">
        <v>0.22610050000000001</v>
      </c>
      <c r="G7" s="14">
        <v>3.4694903099999999</v>
      </c>
      <c r="H7" s="16">
        <v>0.20275229</v>
      </c>
      <c r="I7" s="14">
        <v>0</v>
      </c>
      <c r="J7" s="16">
        <v>0</v>
      </c>
      <c r="K7" s="14" t="s">
        <v>582</v>
      </c>
      <c r="L7" s="16" t="s">
        <v>582</v>
      </c>
      <c r="M7" s="14">
        <v>0</v>
      </c>
      <c r="N7" s="16">
        <v>0</v>
      </c>
      <c r="O7" s="14">
        <v>0</v>
      </c>
      <c r="P7" s="16">
        <v>0</v>
      </c>
      <c r="Q7" s="14">
        <v>1.0597999199999999</v>
      </c>
      <c r="R7" s="16">
        <v>9.9734089999999997E-2</v>
      </c>
    </row>
    <row r="8" spans="1:18" x14ac:dyDescent="0.25">
      <c r="A8" s="11" t="s">
        <v>478</v>
      </c>
      <c r="B8" s="13">
        <v>7007</v>
      </c>
      <c r="C8" s="14">
        <f>(20/B8*100)</f>
        <v>0.28542885685742825</v>
      </c>
      <c r="D8" s="15">
        <v>6987</v>
      </c>
      <c r="E8" s="14">
        <v>97.751743630000007</v>
      </c>
      <c r="F8" s="16">
        <v>0.22970293999999999</v>
      </c>
      <c r="G8" s="14">
        <v>1.6132761099999999</v>
      </c>
      <c r="H8" s="16">
        <v>0.17739284999999999</v>
      </c>
      <c r="I8" s="14">
        <v>0</v>
      </c>
      <c r="J8" s="16">
        <v>0</v>
      </c>
      <c r="K8" s="14" t="s">
        <v>582</v>
      </c>
      <c r="L8" s="16" t="s">
        <v>582</v>
      </c>
      <c r="M8" s="14">
        <v>0</v>
      </c>
      <c r="N8" s="16">
        <v>0</v>
      </c>
      <c r="O8" s="14">
        <v>0</v>
      </c>
      <c r="P8" s="16">
        <v>0</v>
      </c>
      <c r="Q8" s="14">
        <v>0.63498025000000002</v>
      </c>
      <c r="R8" s="16">
        <v>0.14027423999999999</v>
      </c>
    </row>
    <row r="9" spans="1:18" x14ac:dyDescent="0.25">
      <c r="A9" s="11" t="s">
        <v>479</v>
      </c>
      <c r="B9" s="13">
        <v>9651</v>
      </c>
      <c r="C9" s="14">
        <f>(77/B9*100)</f>
        <v>0.79784478292404937</v>
      </c>
      <c r="D9" s="15">
        <v>9574</v>
      </c>
      <c r="E9" s="14">
        <v>97.238659389999995</v>
      </c>
      <c r="F9" s="16">
        <v>0.19889091</v>
      </c>
      <c r="G9" s="14">
        <v>1.6247032800000001</v>
      </c>
      <c r="H9" s="16">
        <v>0.13906283999999999</v>
      </c>
      <c r="I9" s="14">
        <v>0</v>
      </c>
      <c r="J9" s="16">
        <v>0</v>
      </c>
      <c r="K9" s="14" t="s">
        <v>582</v>
      </c>
      <c r="L9" s="16" t="s">
        <v>582</v>
      </c>
      <c r="M9" s="14">
        <v>0</v>
      </c>
      <c r="N9" s="16">
        <v>0</v>
      </c>
      <c r="O9" s="14">
        <v>0</v>
      </c>
      <c r="P9" s="16">
        <v>0</v>
      </c>
      <c r="Q9" s="14">
        <v>1.1366373400000001</v>
      </c>
      <c r="R9" s="16">
        <v>0.13366388000000001</v>
      </c>
    </row>
    <row r="10" spans="1:18" x14ac:dyDescent="0.25">
      <c r="A10" s="11" t="s">
        <v>480</v>
      </c>
      <c r="B10" s="13">
        <v>20058</v>
      </c>
      <c r="C10" s="14">
        <f>(521/B10*100)</f>
        <v>2.5974673447003687</v>
      </c>
      <c r="D10" s="15">
        <v>19537</v>
      </c>
      <c r="E10" s="14">
        <v>96.719074079999999</v>
      </c>
      <c r="F10" s="16">
        <v>0.24575425000000001</v>
      </c>
      <c r="G10" s="14">
        <v>2.2708300399999999</v>
      </c>
      <c r="H10" s="16">
        <v>0.18249056999999999</v>
      </c>
      <c r="I10" s="14">
        <v>0</v>
      </c>
      <c r="J10" s="16">
        <v>0</v>
      </c>
      <c r="K10" s="14" t="s">
        <v>582</v>
      </c>
      <c r="L10" s="16" t="s">
        <v>582</v>
      </c>
      <c r="M10" s="14">
        <v>0</v>
      </c>
      <c r="N10" s="16">
        <v>0</v>
      </c>
      <c r="O10" s="14">
        <v>0</v>
      </c>
      <c r="P10" s="16">
        <v>0</v>
      </c>
      <c r="Q10" s="14">
        <v>1.0100958900000001</v>
      </c>
      <c r="R10" s="16">
        <v>0.11471645</v>
      </c>
    </row>
    <row r="11" spans="1:18" x14ac:dyDescent="0.25">
      <c r="A11" s="11" t="s">
        <v>481</v>
      </c>
      <c r="B11" s="13">
        <v>7053</v>
      </c>
      <c r="C11" s="14">
        <f>(45/B11*100)</f>
        <v>0.6380263717566993</v>
      </c>
      <c r="D11" s="15">
        <v>7008</v>
      </c>
      <c r="E11" s="14">
        <v>80.975860530000006</v>
      </c>
      <c r="F11" s="16">
        <v>0.85441849999999997</v>
      </c>
      <c r="G11" s="14">
        <v>18.358350170000001</v>
      </c>
      <c r="H11" s="16">
        <v>0.81385399000000003</v>
      </c>
      <c r="I11" s="14">
        <v>0</v>
      </c>
      <c r="J11" s="16">
        <v>0</v>
      </c>
      <c r="K11" s="14" t="s">
        <v>582</v>
      </c>
      <c r="L11" s="16" t="s">
        <v>582</v>
      </c>
      <c r="M11" s="14">
        <v>0</v>
      </c>
      <c r="N11" s="16">
        <v>0</v>
      </c>
      <c r="O11" s="14">
        <v>0</v>
      </c>
      <c r="P11" s="16">
        <v>0</v>
      </c>
      <c r="Q11" s="14">
        <v>0.66578930000000003</v>
      </c>
      <c r="R11" s="16">
        <v>0.14974533000000001</v>
      </c>
    </row>
    <row r="12" spans="1:18" x14ac:dyDescent="0.25">
      <c r="A12" s="11" t="s">
        <v>482</v>
      </c>
      <c r="B12" s="13">
        <v>6894</v>
      </c>
      <c r="C12" s="14">
        <f>(56/B12*100)</f>
        <v>0.81230055120394551</v>
      </c>
      <c r="D12" s="15">
        <v>6838</v>
      </c>
      <c r="E12" s="14">
        <v>96.834671889999996</v>
      </c>
      <c r="F12" s="16">
        <v>0.32861770000000001</v>
      </c>
      <c r="G12" s="14">
        <v>1.4173707499999999</v>
      </c>
      <c r="H12" s="16">
        <v>0.17939177000000001</v>
      </c>
      <c r="I12" s="14">
        <v>0</v>
      </c>
      <c r="J12" s="16">
        <v>0</v>
      </c>
      <c r="K12" s="14" t="s">
        <v>582</v>
      </c>
      <c r="L12" s="16" t="s">
        <v>582</v>
      </c>
      <c r="M12" s="14">
        <v>0</v>
      </c>
      <c r="N12" s="16">
        <v>0</v>
      </c>
      <c r="O12" s="14">
        <v>0</v>
      </c>
      <c r="P12" s="16">
        <v>0</v>
      </c>
      <c r="Q12" s="14">
        <v>1.74795736</v>
      </c>
      <c r="R12" s="16">
        <v>0.26434721999999999</v>
      </c>
    </row>
    <row r="13" spans="1:18" x14ac:dyDescent="0.25">
      <c r="A13" s="11" t="s">
        <v>483</v>
      </c>
      <c r="B13" s="13">
        <v>7161</v>
      </c>
      <c r="C13" s="14">
        <f>(98/B13*100)</f>
        <v>1.3685239491691104</v>
      </c>
      <c r="D13" s="15">
        <v>7063</v>
      </c>
      <c r="E13" s="14">
        <v>99.081829729999995</v>
      </c>
      <c r="F13" s="16">
        <v>0.13833676</v>
      </c>
      <c r="G13" s="14">
        <v>0.47925105000000001</v>
      </c>
      <c r="H13" s="16">
        <v>8.876233E-2</v>
      </c>
      <c r="I13" s="14">
        <v>0</v>
      </c>
      <c r="J13" s="16">
        <v>0</v>
      </c>
      <c r="K13" s="14" t="s">
        <v>582</v>
      </c>
      <c r="L13" s="16" t="s">
        <v>582</v>
      </c>
      <c r="M13" s="14">
        <v>0</v>
      </c>
      <c r="N13" s="16">
        <v>0</v>
      </c>
      <c r="O13" s="14">
        <v>0</v>
      </c>
      <c r="P13" s="16">
        <v>0</v>
      </c>
      <c r="Q13" s="14">
        <v>0.43891922</v>
      </c>
      <c r="R13" s="16">
        <v>0.10045527999999999</v>
      </c>
    </row>
    <row r="14" spans="1:18" x14ac:dyDescent="0.25">
      <c r="A14" s="11" t="s">
        <v>484</v>
      </c>
      <c r="B14" s="13">
        <v>5587</v>
      </c>
      <c r="C14" s="14">
        <f>(74/B14*100)</f>
        <v>1.3245033112582782</v>
      </c>
      <c r="D14" s="15">
        <v>5513</v>
      </c>
      <c r="E14" s="14">
        <v>98.840320439999999</v>
      </c>
      <c r="F14" s="16">
        <v>0.18321514</v>
      </c>
      <c r="G14" s="14">
        <v>0.83800079999999999</v>
      </c>
      <c r="H14" s="16">
        <v>0.14039341</v>
      </c>
      <c r="I14" s="14">
        <v>0</v>
      </c>
      <c r="J14" s="16">
        <v>0</v>
      </c>
      <c r="K14" s="14" t="s">
        <v>582</v>
      </c>
      <c r="L14" s="16" t="s">
        <v>582</v>
      </c>
      <c r="M14" s="14">
        <v>0</v>
      </c>
      <c r="N14" s="16">
        <v>0</v>
      </c>
      <c r="O14" s="14">
        <v>0</v>
      </c>
      <c r="P14" s="16">
        <v>0</v>
      </c>
      <c r="Q14" s="14">
        <v>0.32167876000000001</v>
      </c>
      <c r="R14" s="16">
        <v>0.10531515</v>
      </c>
    </row>
    <row r="15" spans="1:18" x14ac:dyDescent="0.25">
      <c r="A15" s="11" t="s">
        <v>485</v>
      </c>
      <c r="B15" s="13">
        <v>5882</v>
      </c>
      <c r="C15" s="14">
        <f>(53/B15*100)</f>
        <v>0.90105406324379467</v>
      </c>
      <c r="D15" s="15">
        <v>5829</v>
      </c>
      <c r="E15" s="14">
        <v>98.970491879999997</v>
      </c>
      <c r="F15" s="16">
        <v>0.17205124999999999</v>
      </c>
      <c r="G15" s="14">
        <v>0.52616267999999999</v>
      </c>
      <c r="H15" s="16">
        <v>8.9572059999999995E-2</v>
      </c>
      <c r="I15" s="14">
        <v>0</v>
      </c>
      <c r="J15" s="16">
        <v>0</v>
      </c>
      <c r="K15" s="14" t="s">
        <v>582</v>
      </c>
      <c r="L15" s="16" t="s">
        <v>582</v>
      </c>
      <c r="M15" s="14">
        <v>0</v>
      </c>
      <c r="N15" s="16">
        <v>0</v>
      </c>
      <c r="O15" s="14">
        <v>0</v>
      </c>
      <c r="P15" s="16">
        <v>0</v>
      </c>
      <c r="Q15" s="14">
        <v>0.50334544000000003</v>
      </c>
      <c r="R15" s="16">
        <v>0.13200292999999999</v>
      </c>
    </row>
    <row r="16" spans="1:18" x14ac:dyDescent="0.25">
      <c r="A16" s="11" t="s">
        <v>486</v>
      </c>
      <c r="B16" s="13">
        <v>6108</v>
      </c>
      <c r="C16" s="14">
        <f>(98/B16*100)</f>
        <v>1.6044531761624099</v>
      </c>
      <c r="D16" s="15">
        <v>6010</v>
      </c>
      <c r="E16" s="14">
        <v>97.765590880000005</v>
      </c>
      <c r="F16" s="16">
        <v>0.24093389000000001</v>
      </c>
      <c r="G16" s="14">
        <v>1.3988052</v>
      </c>
      <c r="H16" s="16">
        <v>0.16313059999999999</v>
      </c>
      <c r="I16" s="14">
        <v>0</v>
      </c>
      <c r="J16" s="16">
        <v>0</v>
      </c>
      <c r="K16" s="14" t="s">
        <v>582</v>
      </c>
      <c r="L16" s="16" t="s">
        <v>582</v>
      </c>
      <c r="M16" s="14">
        <v>0</v>
      </c>
      <c r="N16" s="16">
        <v>0</v>
      </c>
      <c r="O16" s="14">
        <v>0</v>
      </c>
      <c r="P16" s="16">
        <v>0</v>
      </c>
      <c r="Q16" s="14">
        <v>0.83560391999999994</v>
      </c>
      <c r="R16" s="16">
        <v>0.13630920999999999</v>
      </c>
    </row>
    <row r="17" spans="1:18" x14ac:dyDescent="0.25">
      <c r="A17" s="11" t="s">
        <v>487</v>
      </c>
      <c r="B17" s="13">
        <v>6504</v>
      </c>
      <c r="C17" s="14">
        <f>(658/B17*100)</f>
        <v>10.116851168511685</v>
      </c>
      <c r="D17" s="15">
        <v>5846</v>
      </c>
      <c r="E17" s="14">
        <v>95.376748219999996</v>
      </c>
      <c r="F17" s="16">
        <v>0.49273485</v>
      </c>
      <c r="G17" s="14">
        <v>1.62782155</v>
      </c>
      <c r="H17" s="16">
        <v>0.16470156999999999</v>
      </c>
      <c r="I17" s="14">
        <v>0</v>
      </c>
      <c r="J17" s="16">
        <v>0</v>
      </c>
      <c r="K17" s="14" t="s">
        <v>582</v>
      </c>
      <c r="L17" s="16" t="s">
        <v>582</v>
      </c>
      <c r="M17" s="14">
        <v>0</v>
      </c>
      <c r="N17" s="16">
        <v>0</v>
      </c>
      <c r="O17" s="14">
        <v>0</v>
      </c>
      <c r="P17" s="16">
        <v>0</v>
      </c>
      <c r="Q17" s="14">
        <v>2.9954302300000002</v>
      </c>
      <c r="R17" s="16">
        <v>0.48526196999999999</v>
      </c>
    </row>
    <row r="18" spans="1:18" x14ac:dyDescent="0.25">
      <c r="A18" s="11" t="s">
        <v>488</v>
      </c>
      <c r="B18" s="13">
        <v>5532</v>
      </c>
      <c r="C18" s="14">
        <f>(28/B18*100)</f>
        <v>0.50614605929139556</v>
      </c>
      <c r="D18" s="15">
        <v>5504</v>
      </c>
      <c r="E18" s="14">
        <v>93.179213649999994</v>
      </c>
      <c r="F18" s="16">
        <v>0.50927889999999998</v>
      </c>
      <c r="G18" s="14">
        <v>5.1562191200000003</v>
      </c>
      <c r="H18" s="16">
        <v>0.46935451</v>
      </c>
      <c r="I18" s="14">
        <v>0</v>
      </c>
      <c r="J18" s="16">
        <v>0</v>
      </c>
      <c r="K18" s="14" t="s">
        <v>582</v>
      </c>
      <c r="L18" s="16" t="s">
        <v>582</v>
      </c>
      <c r="M18" s="14">
        <v>0</v>
      </c>
      <c r="N18" s="16">
        <v>0</v>
      </c>
      <c r="O18" s="14">
        <v>0</v>
      </c>
      <c r="P18" s="16">
        <v>0</v>
      </c>
      <c r="Q18" s="14">
        <v>1.6645672300000001</v>
      </c>
      <c r="R18" s="16">
        <v>0.21961158</v>
      </c>
    </row>
    <row r="19" spans="1:18" x14ac:dyDescent="0.25">
      <c r="A19" s="11" t="s">
        <v>489</v>
      </c>
      <c r="B19" s="13">
        <v>5658</v>
      </c>
      <c r="C19" s="14">
        <f>(61/B19*100)</f>
        <v>1.0781194768469424</v>
      </c>
      <c r="D19" s="15">
        <v>5597</v>
      </c>
      <c r="E19" s="14">
        <v>96.455828359999998</v>
      </c>
      <c r="F19" s="16">
        <v>0.30165403000000002</v>
      </c>
      <c r="G19" s="14">
        <v>2.4709574399999998</v>
      </c>
      <c r="H19" s="16">
        <v>0.21132591000000001</v>
      </c>
      <c r="I19" s="14">
        <v>0</v>
      </c>
      <c r="J19" s="16">
        <v>0</v>
      </c>
      <c r="K19" s="14" t="s">
        <v>582</v>
      </c>
      <c r="L19" s="16" t="s">
        <v>582</v>
      </c>
      <c r="M19" s="14">
        <v>0</v>
      </c>
      <c r="N19" s="16">
        <v>0</v>
      </c>
      <c r="O19" s="14">
        <v>0</v>
      </c>
      <c r="P19" s="16">
        <v>0</v>
      </c>
      <c r="Q19" s="14">
        <v>1.0732142</v>
      </c>
      <c r="R19" s="16">
        <v>0.19282859999999999</v>
      </c>
    </row>
    <row r="20" spans="1:18" x14ac:dyDescent="0.25">
      <c r="A20" s="11" t="s">
        <v>490</v>
      </c>
      <c r="B20" s="13">
        <v>3371</v>
      </c>
      <c r="C20" s="14">
        <f>(75/B20*100)</f>
        <v>2.2248590922574905</v>
      </c>
      <c r="D20" s="15">
        <v>3296</v>
      </c>
      <c r="E20" s="14">
        <v>98.97486293</v>
      </c>
      <c r="F20" s="16">
        <v>0.19756594999999999</v>
      </c>
      <c r="G20" s="14">
        <v>0.52322066</v>
      </c>
      <c r="H20" s="16">
        <v>0.13527707999999999</v>
      </c>
      <c r="I20" s="14">
        <v>0</v>
      </c>
      <c r="J20" s="16">
        <v>0</v>
      </c>
      <c r="K20" s="14" t="s">
        <v>582</v>
      </c>
      <c r="L20" s="16" t="s">
        <v>582</v>
      </c>
      <c r="M20" s="14">
        <v>0</v>
      </c>
      <c r="N20" s="16">
        <v>0</v>
      </c>
      <c r="O20" s="14">
        <v>0</v>
      </c>
      <c r="P20" s="16">
        <v>0</v>
      </c>
      <c r="Q20" s="14">
        <v>0.50191640999999998</v>
      </c>
      <c r="R20" s="16">
        <v>0.12935519000000001</v>
      </c>
    </row>
    <row r="21" spans="1:18" x14ac:dyDescent="0.25">
      <c r="A21" s="11" t="s">
        <v>491</v>
      </c>
      <c r="B21" s="13">
        <v>5741</v>
      </c>
      <c r="C21" s="14">
        <f>(44/B21*100)</f>
        <v>0.76641700052255701</v>
      </c>
      <c r="D21" s="15">
        <v>5697</v>
      </c>
      <c r="E21" s="14">
        <v>96.778396810000004</v>
      </c>
      <c r="F21" s="16">
        <v>0.28420094000000001</v>
      </c>
      <c r="G21" s="14">
        <v>2.2074319500000001</v>
      </c>
      <c r="H21" s="16">
        <v>0.20904244999999999</v>
      </c>
      <c r="I21" s="14">
        <v>0</v>
      </c>
      <c r="J21" s="16">
        <v>0</v>
      </c>
      <c r="K21" s="14" t="s">
        <v>582</v>
      </c>
      <c r="L21" s="16" t="s">
        <v>582</v>
      </c>
      <c r="M21" s="14">
        <v>0</v>
      </c>
      <c r="N21" s="16">
        <v>0</v>
      </c>
      <c r="O21" s="14">
        <v>0</v>
      </c>
      <c r="P21" s="16">
        <v>0</v>
      </c>
      <c r="Q21" s="14">
        <v>1.0141712300000001</v>
      </c>
      <c r="R21" s="16">
        <v>0.15498682</v>
      </c>
    </row>
    <row r="22" spans="1:18" x14ac:dyDescent="0.25">
      <c r="A22" s="11" t="s">
        <v>492</v>
      </c>
      <c r="B22" s="13">
        <v>6598</v>
      </c>
      <c r="C22" s="14">
        <f>(32/B22*100)</f>
        <v>0.48499545316762654</v>
      </c>
      <c r="D22" s="15">
        <v>6566</v>
      </c>
      <c r="E22" s="14">
        <v>84.033310479999997</v>
      </c>
      <c r="F22" s="16">
        <v>1.31793223</v>
      </c>
      <c r="G22" s="14">
        <v>4.2586528699999997</v>
      </c>
      <c r="H22" s="16">
        <v>0.47465616999999999</v>
      </c>
      <c r="I22" s="14">
        <v>0</v>
      </c>
      <c r="J22" s="16">
        <v>0</v>
      </c>
      <c r="K22" s="14" t="s">
        <v>582</v>
      </c>
      <c r="L22" s="16" t="s">
        <v>582</v>
      </c>
      <c r="M22" s="14">
        <v>10.27454249</v>
      </c>
      <c r="N22" s="16">
        <v>1.3300090600000001</v>
      </c>
      <c r="O22" s="14">
        <v>0</v>
      </c>
      <c r="P22" s="16">
        <v>0</v>
      </c>
      <c r="Q22" s="14">
        <v>1.4334941699999999</v>
      </c>
      <c r="R22" s="16">
        <v>0.15889549</v>
      </c>
    </row>
    <row r="23" spans="1:18" x14ac:dyDescent="0.25">
      <c r="A23" s="11" t="s">
        <v>493</v>
      </c>
      <c r="B23" s="13">
        <v>11583</v>
      </c>
      <c r="C23" s="14">
        <f>(210/B23*100)</f>
        <v>1.8130018130018128</v>
      </c>
      <c r="D23" s="15">
        <v>11373</v>
      </c>
      <c r="E23" s="14">
        <v>95.986738290000005</v>
      </c>
      <c r="F23" s="16">
        <v>0.27693010000000001</v>
      </c>
      <c r="G23" s="14">
        <v>3.4043226299999998</v>
      </c>
      <c r="H23" s="16">
        <v>0.22618047999999999</v>
      </c>
      <c r="I23" s="14">
        <v>0</v>
      </c>
      <c r="J23" s="16">
        <v>0</v>
      </c>
      <c r="K23" s="14" t="s">
        <v>582</v>
      </c>
      <c r="L23" s="16" t="s">
        <v>582</v>
      </c>
      <c r="M23" s="14">
        <v>0</v>
      </c>
      <c r="N23" s="16">
        <v>0</v>
      </c>
      <c r="O23" s="14">
        <v>0</v>
      </c>
      <c r="P23" s="16">
        <v>0</v>
      </c>
      <c r="Q23" s="14">
        <v>0.60893907999999997</v>
      </c>
      <c r="R23" s="16">
        <v>0.15424557999999999</v>
      </c>
    </row>
    <row r="24" spans="1:18" x14ac:dyDescent="0.25">
      <c r="A24" s="11" t="s">
        <v>494</v>
      </c>
      <c r="B24" s="13">
        <v>6647</v>
      </c>
      <c r="C24" s="14">
        <f>(7/B24*100)</f>
        <v>0.10531066646607493</v>
      </c>
      <c r="D24" s="15">
        <v>6640</v>
      </c>
      <c r="E24" s="14">
        <v>90.29363137</v>
      </c>
      <c r="F24" s="16">
        <v>0.44794066999999999</v>
      </c>
      <c r="G24" s="14">
        <v>9.1169986499999993</v>
      </c>
      <c r="H24" s="16">
        <v>0.43172466999999998</v>
      </c>
      <c r="I24" s="14">
        <v>0</v>
      </c>
      <c r="J24" s="16">
        <v>0</v>
      </c>
      <c r="K24" s="14" t="s">
        <v>582</v>
      </c>
      <c r="L24" s="16" t="s">
        <v>582</v>
      </c>
      <c r="M24" s="14">
        <v>0</v>
      </c>
      <c r="N24" s="16">
        <v>0</v>
      </c>
      <c r="O24" s="14">
        <v>0</v>
      </c>
      <c r="P24" s="16">
        <v>0</v>
      </c>
      <c r="Q24" s="14">
        <v>0.58936997999999996</v>
      </c>
      <c r="R24" s="16">
        <v>8.1691920000000001E-2</v>
      </c>
    </row>
    <row r="25" spans="1:18" x14ac:dyDescent="0.25">
      <c r="A25" s="11" t="s">
        <v>495</v>
      </c>
      <c r="B25" s="13">
        <v>5581</v>
      </c>
      <c r="C25" s="14">
        <f>(24/B25*100)</f>
        <v>0.43003046049095145</v>
      </c>
      <c r="D25" s="15">
        <v>5557</v>
      </c>
      <c r="E25" s="14">
        <v>96.027692939999994</v>
      </c>
      <c r="F25" s="16">
        <v>0.30127431999999998</v>
      </c>
      <c r="G25" s="14">
        <v>3.3481036999999998</v>
      </c>
      <c r="H25" s="16">
        <v>0.25091154999999998</v>
      </c>
      <c r="I25" s="14">
        <v>0</v>
      </c>
      <c r="J25" s="16">
        <v>0</v>
      </c>
      <c r="K25" s="14" t="s">
        <v>582</v>
      </c>
      <c r="L25" s="16" t="s">
        <v>582</v>
      </c>
      <c r="M25" s="14">
        <v>0</v>
      </c>
      <c r="N25" s="16">
        <v>0</v>
      </c>
      <c r="O25" s="14">
        <v>0</v>
      </c>
      <c r="P25" s="16">
        <v>0</v>
      </c>
      <c r="Q25" s="14">
        <v>0.62420335999999998</v>
      </c>
      <c r="R25" s="16">
        <v>0.11546544</v>
      </c>
    </row>
    <row r="26" spans="1:18" x14ac:dyDescent="0.25">
      <c r="A26" s="11" t="s">
        <v>496</v>
      </c>
      <c r="B26" s="13">
        <v>4869</v>
      </c>
      <c r="C26" s="14">
        <f>(32/B26*100)</f>
        <v>0.65721914150749638</v>
      </c>
      <c r="D26" s="15">
        <v>4837</v>
      </c>
      <c r="E26" s="14">
        <v>97.785018129999997</v>
      </c>
      <c r="F26" s="16">
        <v>0.23711850000000001</v>
      </c>
      <c r="G26" s="14">
        <v>1.7963248199999999</v>
      </c>
      <c r="H26" s="16">
        <v>0.23721075</v>
      </c>
      <c r="I26" s="14">
        <v>0</v>
      </c>
      <c r="J26" s="16">
        <v>0</v>
      </c>
      <c r="K26" s="14" t="s">
        <v>582</v>
      </c>
      <c r="L26" s="16" t="s">
        <v>582</v>
      </c>
      <c r="M26" s="14">
        <v>0</v>
      </c>
      <c r="N26" s="16">
        <v>0</v>
      </c>
      <c r="O26" s="14">
        <v>0</v>
      </c>
      <c r="P26" s="16">
        <v>0</v>
      </c>
      <c r="Q26" s="14">
        <v>0.41865706000000003</v>
      </c>
      <c r="R26" s="16">
        <v>0.10248197000000001</v>
      </c>
    </row>
    <row r="27" spans="1:18" x14ac:dyDescent="0.25">
      <c r="A27" s="11" t="s">
        <v>497</v>
      </c>
      <c r="B27" s="13">
        <v>5299</v>
      </c>
      <c r="C27" s="14">
        <f>(17/B27*100)</f>
        <v>0.32081524816003021</v>
      </c>
      <c r="D27" s="15">
        <v>5282</v>
      </c>
      <c r="E27" s="14">
        <v>96.186468959999999</v>
      </c>
      <c r="F27" s="16">
        <v>0.23959726000000001</v>
      </c>
      <c r="G27" s="14">
        <v>3.13522086</v>
      </c>
      <c r="H27" s="16">
        <v>0.21812187999999999</v>
      </c>
      <c r="I27" s="14">
        <v>0</v>
      </c>
      <c r="J27" s="16">
        <v>0</v>
      </c>
      <c r="K27" s="14" t="s">
        <v>582</v>
      </c>
      <c r="L27" s="16" t="s">
        <v>582</v>
      </c>
      <c r="M27" s="14">
        <v>0</v>
      </c>
      <c r="N27" s="16">
        <v>0</v>
      </c>
      <c r="O27" s="14">
        <v>0</v>
      </c>
      <c r="P27" s="16">
        <v>0</v>
      </c>
      <c r="Q27" s="14">
        <v>0.67831017999999998</v>
      </c>
      <c r="R27" s="16">
        <v>9.9985669999999999E-2</v>
      </c>
    </row>
    <row r="28" spans="1:18" x14ac:dyDescent="0.25">
      <c r="A28" s="11" t="s">
        <v>498</v>
      </c>
      <c r="B28" s="13">
        <v>7568</v>
      </c>
      <c r="C28" s="14">
        <f>(51/B28*100)</f>
        <v>0.67389006342494717</v>
      </c>
      <c r="D28" s="15">
        <v>7517</v>
      </c>
      <c r="E28" s="14">
        <v>53.393863500000002</v>
      </c>
      <c r="F28" s="16">
        <v>1.50126793</v>
      </c>
      <c r="G28" s="14">
        <v>45.191021280000001</v>
      </c>
      <c r="H28" s="16">
        <v>1.4832150900000001</v>
      </c>
      <c r="I28" s="14">
        <v>0</v>
      </c>
      <c r="J28" s="16">
        <v>0</v>
      </c>
      <c r="K28" s="14" t="s">
        <v>582</v>
      </c>
      <c r="L28" s="16" t="s">
        <v>582</v>
      </c>
      <c r="M28" s="14">
        <v>0</v>
      </c>
      <c r="N28" s="16">
        <v>0</v>
      </c>
      <c r="O28" s="14">
        <v>0</v>
      </c>
      <c r="P28" s="16">
        <v>0</v>
      </c>
      <c r="Q28" s="14">
        <v>1.4151152199999999</v>
      </c>
      <c r="R28" s="16">
        <v>0.18287929999999999</v>
      </c>
    </row>
    <row r="29" spans="1:18" x14ac:dyDescent="0.25">
      <c r="A29" s="11" t="s">
        <v>499</v>
      </c>
      <c r="B29" s="13">
        <v>5385</v>
      </c>
      <c r="C29" s="14">
        <f>(30/B29*100)</f>
        <v>0.55710306406685239</v>
      </c>
      <c r="D29" s="15">
        <v>5355</v>
      </c>
      <c r="E29" s="14">
        <v>98.052652760000001</v>
      </c>
      <c r="F29" s="16">
        <v>0.21149016000000001</v>
      </c>
      <c r="G29" s="14">
        <v>1.33019467</v>
      </c>
      <c r="H29" s="16">
        <v>0.16088632999999999</v>
      </c>
      <c r="I29" s="14">
        <v>0</v>
      </c>
      <c r="J29" s="16">
        <v>0</v>
      </c>
      <c r="K29" s="14" t="s">
        <v>582</v>
      </c>
      <c r="L29" s="16" t="s">
        <v>582</v>
      </c>
      <c r="M29" s="14">
        <v>0</v>
      </c>
      <c r="N29" s="16">
        <v>0</v>
      </c>
      <c r="O29" s="14">
        <v>0</v>
      </c>
      <c r="P29" s="16">
        <v>0</v>
      </c>
      <c r="Q29" s="14">
        <v>0.61715257999999995</v>
      </c>
      <c r="R29" s="16">
        <v>0.13081809999999999</v>
      </c>
    </row>
    <row r="30" spans="1:18" x14ac:dyDescent="0.25">
      <c r="A30" s="11" t="s">
        <v>500</v>
      </c>
      <c r="B30" s="13">
        <v>4520</v>
      </c>
      <c r="C30" s="14">
        <f>(96/B30*100)</f>
        <v>2.1238938053097343</v>
      </c>
      <c r="D30" s="15">
        <v>4424</v>
      </c>
      <c r="E30" s="14">
        <v>94.623560060000003</v>
      </c>
      <c r="F30" s="16">
        <v>0.39309688999999998</v>
      </c>
      <c r="G30" s="14">
        <v>4.1947925399999999</v>
      </c>
      <c r="H30" s="16">
        <v>0.34358561999999998</v>
      </c>
      <c r="I30" s="14">
        <v>0</v>
      </c>
      <c r="J30" s="16">
        <v>0</v>
      </c>
      <c r="K30" s="14" t="s">
        <v>582</v>
      </c>
      <c r="L30" s="16" t="s">
        <v>582</v>
      </c>
      <c r="M30" s="14">
        <v>0</v>
      </c>
      <c r="N30" s="16">
        <v>0</v>
      </c>
      <c r="O30" s="14">
        <v>0</v>
      </c>
      <c r="P30" s="16">
        <v>0</v>
      </c>
      <c r="Q30" s="14">
        <v>1.1816473999999999</v>
      </c>
      <c r="R30" s="16">
        <v>0.15395585000000001</v>
      </c>
    </row>
    <row r="31" spans="1:18" x14ac:dyDescent="0.25">
      <c r="A31" s="11" t="s">
        <v>501</v>
      </c>
      <c r="B31" s="13">
        <v>5456</v>
      </c>
      <c r="C31" s="14">
        <f>(125/B31*100)</f>
        <v>2.2910557184750733</v>
      </c>
      <c r="D31" s="15">
        <v>5331</v>
      </c>
      <c r="E31" s="14">
        <v>98.07550621</v>
      </c>
      <c r="F31" s="16">
        <v>0.18891230000000001</v>
      </c>
      <c r="G31" s="14">
        <v>1.0568467500000001</v>
      </c>
      <c r="H31" s="16">
        <v>0.13086666999999999</v>
      </c>
      <c r="I31" s="14">
        <v>0</v>
      </c>
      <c r="J31" s="16">
        <v>0</v>
      </c>
      <c r="K31" s="14" t="s">
        <v>582</v>
      </c>
      <c r="L31" s="16" t="s">
        <v>582</v>
      </c>
      <c r="M31" s="14">
        <v>0</v>
      </c>
      <c r="N31" s="16">
        <v>0</v>
      </c>
      <c r="O31" s="14">
        <v>0</v>
      </c>
      <c r="P31" s="16">
        <v>0</v>
      </c>
      <c r="Q31" s="14">
        <v>0.86764704999999998</v>
      </c>
      <c r="R31" s="16">
        <v>0.15258114</v>
      </c>
    </row>
    <row r="32" spans="1:18" x14ac:dyDescent="0.25">
      <c r="A32" s="11" t="s">
        <v>502</v>
      </c>
      <c r="B32" s="13">
        <v>4478</v>
      </c>
      <c r="C32" s="14">
        <f>(5/B32*100)</f>
        <v>0.11165698972755694</v>
      </c>
      <c r="D32" s="15">
        <v>4473</v>
      </c>
      <c r="E32" s="14">
        <v>98.076514470000006</v>
      </c>
      <c r="F32" s="16">
        <v>0.23835533</v>
      </c>
      <c r="G32" s="14">
        <v>1.4734364099999999</v>
      </c>
      <c r="H32" s="16">
        <v>0.21391569999999999</v>
      </c>
      <c r="I32" s="14">
        <v>0</v>
      </c>
      <c r="J32" s="16">
        <v>0</v>
      </c>
      <c r="K32" s="14" t="s">
        <v>582</v>
      </c>
      <c r="L32" s="16" t="s">
        <v>582</v>
      </c>
      <c r="M32" s="14">
        <v>0</v>
      </c>
      <c r="N32" s="16">
        <v>0</v>
      </c>
      <c r="O32" s="14">
        <v>0</v>
      </c>
      <c r="P32" s="16">
        <v>0</v>
      </c>
      <c r="Q32" s="14">
        <v>0.45004910999999997</v>
      </c>
      <c r="R32" s="16">
        <v>0.11561874</v>
      </c>
    </row>
    <row r="33" spans="1:18" x14ac:dyDescent="0.25">
      <c r="A33" s="11" t="s">
        <v>503</v>
      </c>
      <c r="B33" s="13">
        <v>7325</v>
      </c>
      <c r="C33" s="14">
        <f>(74/B33*100)</f>
        <v>1.0102389078498293</v>
      </c>
      <c r="D33" s="15">
        <v>7251</v>
      </c>
      <c r="E33" s="14">
        <v>96.541593070000005</v>
      </c>
      <c r="F33" s="16">
        <v>0.27100766999999998</v>
      </c>
      <c r="G33" s="14">
        <v>2.88896766</v>
      </c>
      <c r="H33" s="16">
        <v>0.26814627000000002</v>
      </c>
      <c r="I33" s="14">
        <v>0</v>
      </c>
      <c r="J33" s="16">
        <v>0</v>
      </c>
      <c r="K33" s="14" t="s">
        <v>582</v>
      </c>
      <c r="L33" s="16" t="s">
        <v>582</v>
      </c>
      <c r="M33" s="14">
        <v>0</v>
      </c>
      <c r="N33" s="16">
        <v>0</v>
      </c>
      <c r="O33" s="14">
        <v>0</v>
      </c>
      <c r="P33" s="16">
        <v>0</v>
      </c>
      <c r="Q33" s="14">
        <v>0.56943926</v>
      </c>
      <c r="R33" s="16">
        <v>0.10418238</v>
      </c>
    </row>
    <row r="34" spans="1:18" x14ac:dyDescent="0.25">
      <c r="A34" s="11" t="s">
        <v>504</v>
      </c>
      <c r="B34" s="13">
        <v>6350</v>
      </c>
      <c r="C34" s="14">
        <f>(65/B34*100)</f>
        <v>1.0236220472440944</v>
      </c>
      <c r="D34" s="15">
        <v>6285</v>
      </c>
      <c r="E34" s="14">
        <v>94.590815520000007</v>
      </c>
      <c r="F34" s="16">
        <v>0.42529063</v>
      </c>
      <c r="G34" s="14">
        <v>3.79076557</v>
      </c>
      <c r="H34" s="16">
        <v>0.32873089</v>
      </c>
      <c r="I34" s="14">
        <v>0</v>
      </c>
      <c r="J34" s="16">
        <v>0</v>
      </c>
      <c r="K34" s="14" t="s">
        <v>582</v>
      </c>
      <c r="L34" s="16" t="s">
        <v>582</v>
      </c>
      <c r="M34" s="14">
        <v>0</v>
      </c>
      <c r="N34" s="16">
        <v>0</v>
      </c>
      <c r="O34" s="14">
        <v>0</v>
      </c>
      <c r="P34" s="16">
        <v>0</v>
      </c>
      <c r="Q34" s="14">
        <v>1.6184189099999999</v>
      </c>
      <c r="R34" s="16">
        <v>0.23334595999999999</v>
      </c>
    </row>
    <row r="35" spans="1:18" x14ac:dyDescent="0.25">
      <c r="A35" s="11" t="s">
        <v>505</v>
      </c>
      <c r="B35" s="13">
        <v>6406</v>
      </c>
      <c r="C35" s="14">
        <f>(36/B35*100)</f>
        <v>0.56197315017171401</v>
      </c>
      <c r="D35" s="15">
        <v>6370</v>
      </c>
      <c r="E35" s="14">
        <v>98.505649149999996</v>
      </c>
      <c r="F35" s="16">
        <v>0.12820936999999999</v>
      </c>
      <c r="G35" s="14">
        <v>0.80608574</v>
      </c>
      <c r="H35" s="16">
        <v>0.10208635000000001</v>
      </c>
      <c r="I35" s="14">
        <v>0</v>
      </c>
      <c r="J35" s="16">
        <v>0</v>
      </c>
      <c r="K35" s="14" t="s">
        <v>582</v>
      </c>
      <c r="L35" s="16" t="s">
        <v>582</v>
      </c>
      <c r="M35" s="14">
        <v>0</v>
      </c>
      <c r="N35" s="16">
        <v>0</v>
      </c>
      <c r="O35" s="14">
        <v>0</v>
      </c>
      <c r="P35" s="16">
        <v>0</v>
      </c>
      <c r="Q35" s="14">
        <v>0.68826511000000001</v>
      </c>
      <c r="R35" s="16">
        <v>9.1066759999999997E-2</v>
      </c>
    </row>
    <row r="36" spans="1:18" x14ac:dyDescent="0.25">
      <c r="A36" s="11" t="s">
        <v>506</v>
      </c>
      <c r="B36" s="13">
        <v>6736</v>
      </c>
      <c r="C36" s="14">
        <f>(26/B36*100)</f>
        <v>0.38598574821852732</v>
      </c>
      <c r="D36" s="15">
        <v>6710</v>
      </c>
      <c r="E36" s="14">
        <v>95.041238100000001</v>
      </c>
      <c r="F36" s="16">
        <v>0.31882621999999999</v>
      </c>
      <c r="G36" s="14">
        <v>4.5258757200000002</v>
      </c>
      <c r="H36" s="16">
        <v>0.31298018999999999</v>
      </c>
      <c r="I36" s="14">
        <v>0</v>
      </c>
      <c r="J36" s="16">
        <v>0</v>
      </c>
      <c r="K36" s="14" t="s">
        <v>582</v>
      </c>
      <c r="L36" s="16" t="s">
        <v>582</v>
      </c>
      <c r="M36" s="14">
        <v>0</v>
      </c>
      <c r="N36" s="16">
        <v>0</v>
      </c>
      <c r="O36" s="14">
        <v>0</v>
      </c>
      <c r="P36" s="16">
        <v>0</v>
      </c>
      <c r="Q36" s="14">
        <v>0.43288618000000001</v>
      </c>
      <c r="R36" s="16">
        <v>9.0060890000000005E-2</v>
      </c>
    </row>
    <row r="37" spans="1:18" x14ac:dyDescent="0.25">
      <c r="A37" s="11" t="s">
        <v>507</v>
      </c>
      <c r="B37" s="13">
        <v>5458</v>
      </c>
      <c r="C37" s="14">
        <f>(62/B37*100)</f>
        <v>1.1359472334188347</v>
      </c>
      <c r="D37" s="15">
        <v>5396</v>
      </c>
      <c r="E37" s="14">
        <v>96.770737370000006</v>
      </c>
      <c r="F37" s="16">
        <v>0.29753923999999998</v>
      </c>
      <c r="G37" s="14">
        <v>1.6627979900000001</v>
      </c>
      <c r="H37" s="16">
        <v>0.19006359</v>
      </c>
      <c r="I37" s="14">
        <v>0</v>
      </c>
      <c r="J37" s="16">
        <v>0</v>
      </c>
      <c r="K37" s="14" t="s">
        <v>582</v>
      </c>
      <c r="L37" s="16" t="s">
        <v>582</v>
      </c>
      <c r="M37" s="14">
        <v>0</v>
      </c>
      <c r="N37" s="16">
        <v>0</v>
      </c>
      <c r="O37" s="14">
        <v>0</v>
      </c>
      <c r="P37" s="16">
        <v>0</v>
      </c>
      <c r="Q37" s="14">
        <v>1.56646464</v>
      </c>
      <c r="R37" s="16">
        <v>0.18348274000000001</v>
      </c>
    </row>
    <row r="38" spans="1:18" x14ac:dyDescent="0.25">
      <c r="A38" s="11" t="s">
        <v>508</v>
      </c>
      <c r="B38" s="13">
        <v>5860</v>
      </c>
      <c r="C38" s="14">
        <f>(16/B38*100)</f>
        <v>0.27303754266211605</v>
      </c>
      <c r="D38" s="15">
        <v>5844</v>
      </c>
      <c r="E38" s="14">
        <v>98.299783610000006</v>
      </c>
      <c r="F38" s="16">
        <v>0.19815664</v>
      </c>
      <c r="G38" s="14">
        <v>0.98390670000000002</v>
      </c>
      <c r="H38" s="16">
        <v>0.16159562</v>
      </c>
      <c r="I38" s="14">
        <v>0</v>
      </c>
      <c r="J38" s="16">
        <v>0</v>
      </c>
      <c r="K38" s="14" t="s">
        <v>582</v>
      </c>
      <c r="L38" s="16" t="s">
        <v>582</v>
      </c>
      <c r="M38" s="14">
        <v>0</v>
      </c>
      <c r="N38" s="16">
        <v>0</v>
      </c>
      <c r="O38" s="14">
        <v>0</v>
      </c>
      <c r="P38" s="16">
        <v>0</v>
      </c>
      <c r="Q38" s="14">
        <v>0.71630970000000005</v>
      </c>
      <c r="R38" s="16">
        <v>0.11632626</v>
      </c>
    </row>
    <row r="39" spans="1:18" x14ac:dyDescent="0.25">
      <c r="A39" s="11" t="s">
        <v>509</v>
      </c>
      <c r="B39" s="13">
        <v>5895</v>
      </c>
      <c r="C39" s="14">
        <f>(30/B39*100)</f>
        <v>0.5089058524173028</v>
      </c>
      <c r="D39" s="15">
        <v>5865</v>
      </c>
      <c r="E39" s="14">
        <v>62.17558545</v>
      </c>
      <c r="F39" s="16">
        <v>1.4008927799999999</v>
      </c>
      <c r="G39" s="14">
        <v>36.341858629999997</v>
      </c>
      <c r="H39" s="16">
        <v>1.35225989</v>
      </c>
      <c r="I39" s="14">
        <v>0</v>
      </c>
      <c r="J39" s="16">
        <v>0</v>
      </c>
      <c r="K39" s="14" t="s">
        <v>582</v>
      </c>
      <c r="L39" s="16" t="s">
        <v>582</v>
      </c>
      <c r="M39" s="14">
        <v>0</v>
      </c>
      <c r="N39" s="16">
        <v>0</v>
      </c>
      <c r="O39" s="14">
        <v>0</v>
      </c>
      <c r="P39" s="16">
        <v>0</v>
      </c>
      <c r="Q39" s="14">
        <v>1.48255592</v>
      </c>
      <c r="R39" s="16">
        <v>0.18886638</v>
      </c>
    </row>
    <row r="40" spans="1:18" x14ac:dyDescent="0.25">
      <c r="A40" s="11" t="s">
        <v>510</v>
      </c>
      <c r="B40" s="13">
        <v>14157</v>
      </c>
      <c r="C40" s="14">
        <f>(264/B40*100)</f>
        <v>1.8648018648018647</v>
      </c>
      <c r="D40" s="15">
        <v>13893</v>
      </c>
      <c r="E40" s="14">
        <v>96.689238919999994</v>
      </c>
      <c r="F40" s="16">
        <v>0.29231255</v>
      </c>
      <c r="G40" s="14">
        <v>1.4650937799999999</v>
      </c>
      <c r="H40" s="16">
        <v>0.15383595</v>
      </c>
      <c r="I40" s="14">
        <v>0</v>
      </c>
      <c r="J40" s="16">
        <v>0</v>
      </c>
      <c r="K40" s="14" t="s">
        <v>582</v>
      </c>
      <c r="L40" s="16" t="s">
        <v>582</v>
      </c>
      <c r="M40" s="14">
        <v>0</v>
      </c>
      <c r="N40" s="16">
        <v>0</v>
      </c>
      <c r="O40" s="14">
        <v>0</v>
      </c>
      <c r="P40" s="16">
        <v>0</v>
      </c>
      <c r="Q40" s="14">
        <v>1.8456672999999999</v>
      </c>
      <c r="R40" s="16">
        <v>0.22222699000000001</v>
      </c>
    </row>
    <row r="41" spans="1:18" x14ac:dyDescent="0.25">
      <c r="A41" s="11" t="s">
        <v>511</v>
      </c>
      <c r="B41" s="13">
        <v>5712</v>
      </c>
      <c r="C41" s="14">
        <f>(40/B41*100)</f>
        <v>0.70028011204481799</v>
      </c>
      <c r="D41" s="15">
        <v>5672</v>
      </c>
      <c r="E41" s="14">
        <v>92.788846699999993</v>
      </c>
      <c r="F41" s="16">
        <v>0.44017982</v>
      </c>
      <c r="G41" s="14">
        <v>5.7158684700000002</v>
      </c>
      <c r="H41" s="16">
        <v>0.39665441000000001</v>
      </c>
      <c r="I41" s="14">
        <v>0</v>
      </c>
      <c r="J41" s="16">
        <v>0</v>
      </c>
      <c r="K41" s="14" t="s">
        <v>582</v>
      </c>
      <c r="L41" s="16" t="s">
        <v>582</v>
      </c>
      <c r="M41" s="14">
        <v>0</v>
      </c>
      <c r="N41" s="16">
        <v>0</v>
      </c>
      <c r="O41" s="14">
        <v>0</v>
      </c>
      <c r="P41" s="16">
        <v>0</v>
      </c>
      <c r="Q41" s="14">
        <v>1.4952848299999999</v>
      </c>
      <c r="R41" s="16">
        <v>0.19271073999999999</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93.552927064285711</v>
      </c>
      <c r="F42" s="16">
        <f>IF(COUNT(F7:F41) &gt; 0, SQRT(SUMSQ(F7:F41)/(COUNT(F7:F41)*COUNT(F7:F41)) ), "—")</f>
        <v>8.7604467256671342E-2</v>
      </c>
      <c r="G42" s="14">
        <f>IF(COUNT(G7:G41) &gt; 0, AVERAGE(G7:G41), "—")</f>
        <v>5.1562579014285701</v>
      </c>
      <c r="H42" s="16">
        <f>IF(COUNT(H7:H41) &gt; 0, SQRT(SUMSQ(H7:H41)/(COUNT(H7:H41)*COUNT(H7:H41)) ), "—")</f>
        <v>7.3582615159573247E-2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0.29355835685714288</v>
      </c>
      <c r="N42" s="16">
        <f>IF(COUNT(N7:N41) &gt; 0, SQRT(SUMSQ(N7:N41)/(COUNT(N7:N41)*COUNT(N7:N41)) ), "—")</f>
        <v>3.8000258857142859E-2</v>
      </c>
      <c r="O42" s="14">
        <f>IF(COUNT(O7:O41) &gt; 0, AVERAGE(O7:O41), "—")</f>
        <v>0</v>
      </c>
      <c r="P42" s="16">
        <f>IF(COUNT(P7:P41) &gt; 0, SQRT(SUMSQ(P7:P41)/(COUNT(P7:P41)*COUNT(P7:P41)) ), "—")</f>
        <v>0</v>
      </c>
      <c r="Q42" s="14">
        <f>IF(COUNT(Q7:Q41) &gt; 0, AVERAGE(Q7:Q41), "—")</f>
        <v>0.99725667828571429</v>
      </c>
      <c r="R42" s="16">
        <f>IF(COUNT(R7:R41) &gt; 0, SQRT(SUMSQ(R7:R41)/(COUNT(R7:R41)*COUNT(R7:R41)) ), "—")</f>
        <v>2.8902912583935059E-2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41.488690630000001</v>
      </c>
      <c r="F45" s="16">
        <v>1.43778725</v>
      </c>
      <c r="G45" s="14">
        <v>48.18618953</v>
      </c>
      <c r="H45" s="16">
        <v>1.37284308</v>
      </c>
      <c r="I45" s="14">
        <v>0</v>
      </c>
      <c r="J45" s="16">
        <v>0</v>
      </c>
      <c r="K45" s="14" t="s">
        <v>582</v>
      </c>
      <c r="L45" s="16" t="s">
        <v>582</v>
      </c>
      <c r="M45" s="14">
        <v>0</v>
      </c>
      <c r="N45" s="16">
        <v>0</v>
      </c>
      <c r="O45" s="14">
        <v>0.15001603999999999</v>
      </c>
      <c r="P45" s="16">
        <v>4.8131899999999998E-2</v>
      </c>
      <c r="Q45" s="14">
        <v>10.1751038</v>
      </c>
      <c r="R45" s="16">
        <v>0.53806889000000002</v>
      </c>
    </row>
    <row r="46" spans="1:18" x14ac:dyDescent="0.25">
      <c r="A46" s="11" t="s">
        <v>516</v>
      </c>
      <c r="B46" s="13">
        <v>23141</v>
      </c>
      <c r="C46" s="14">
        <f>(1129/B46*100)</f>
        <v>4.8787865692925969</v>
      </c>
      <c r="D46" s="15">
        <v>22012</v>
      </c>
      <c r="E46" s="14">
        <v>80.032984170000006</v>
      </c>
      <c r="F46" s="16">
        <v>0.58696682</v>
      </c>
      <c r="G46" s="14">
        <v>15.538420500000001</v>
      </c>
      <c r="H46" s="16">
        <v>0.53937546000000003</v>
      </c>
      <c r="I46" s="14">
        <v>0</v>
      </c>
      <c r="J46" s="16">
        <v>0</v>
      </c>
      <c r="K46" s="14" t="s">
        <v>582</v>
      </c>
      <c r="L46" s="16" t="s">
        <v>582</v>
      </c>
      <c r="M46" s="14">
        <v>0</v>
      </c>
      <c r="N46" s="16">
        <v>0</v>
      </c>
      <c r="O46" s="14">
        <v>0</v>
      </c>
      <c r="P46" s="16">
        <v>0</v>
      </c>
      <c r="Q46" s="14">
        <v>4.4285953300000003</v>
      </c>
      <c r="R46" s="16">
        <v>0.24972552000000001</v>
      </c>
    </row>
    <row r="47" spans="1:18" x14ac:dyDescent="0.25">
      <c r="A47" s="11" t="s">
        <v>517</v>
      </c>
      <c r="B47" s="13">
        <v>5928</v>
      </c>
      <c r="C47" s="14">
        <f>(70/B47*100)</f>
        <v>1.1808367071524968</v>
      </c>
      <c r="D47" s="15">
        <v>5858</v>
      </c>
      <c r="E47" s="14">
        <v>94.817484379999996</v>
      </c>
      <c r="F47" s="16">
        <v>0.60422430999999999</v>
      </c>
      <c r="G47" s="14">
        <v>2.1762173499999999</v>
      </c>
      <c r="H47" s="16">
        <v>0.26482749</v>
      </c>
      <c r="I47" s="14">
        <v>0</v>
      </c>
      <c r="J47" s="16">
        <v>0</v>
      </c>
      <c r="K47" s="14" t="s">
        <v>582</v>
      </c>
      <c r="L47" s="16" t="s">
        <v>582</v>
      </c>
      <c r="M47" s="14">
        <v>0</v>
      </c>
      <c r="N47" s="16">
        <v>0</v>
      </c>
      <c r="O47" s="14">
        <v>0</v>
      </c>
      <c r="P47" s="16">
        <v>0</v>
      </c>
      <c r="Q47" s="14">
        <v>3.0062982800000002</v>
      </c>
      <c r="R47" s="16">
        <v>0.45482370999999999</v>
      </c>
    </row>
    <row r="48" spans="1:18" x14ac:dyDescent="0.25">
      <c r="A48" s="11" t="s">
        <v>518</v>
      </c>
      <c r="B48" s="13">
        <v>9841</v>
      </c>
      <c r="C48" s="14">
        <f>(7/B48*100)</f>
        <v>7.1130982623717101E-2</v>
      </c>
      <c r="D48" s="15">
        <v>9834</v>
      </c>
      <c r="E48" s="14">
        <v>67.432214669999993</v>
      </c>
      <c r="F48" s="16">
        <v>1.5964939199999999</v>
      </c>
      <c r="G48" s="14">
        <v>30.730307530000001</v>
      </c>
      <c r="H48" s="16">
        <v>1.4789463700000001</v>
      </c>
      <c r="I48" s="14">
        <v>0</v>
      </c>
      <c r="J48" s="16">
        <v>0</v>
      </c>
      <c r="K48" s="14" t="s">
        <v>582</v>
      </c>
      <c r="L48" s="16" t="s">
        <v>582</v>
      </c>
      <c r="M48" s="14">
        <v>0</v>
      </c>
      <c r="N48" s="16">
        <v>0</v>
      </c>
      <c r="O48" s="14">
        <v>0</v>
      </c>
      <c r="P48" s="16">
        <v>0</v>
      </c>
      <c r="Q48" s="14">
        <v>1.8374778</v>
      </c>
      <c r="R48" s="16">
        <v>0.52433715000000003</v>
      </c>
    </row>
    <row r="49" spans="1:18" x14ac:dyDescent="0.25">
      <c r="A49" s="11" t="s">
        <v>519</v>
      </c>
      <c r="B49" s="13">
        <v>6349</v>
      </c>
      <c r="C49" s="14">
        <f>(56/B49*100)</f>
        <v>0.88202866593164275</v>
      </c>
      <c r="D49" s="15">
        <v>6293</v>
      </c>
      <c r="E49" s="14">
        <v>74.89433133</v>
      </c>
      <c r="F49" s="16">
        <v>1.12713394</v>
      </c>
      <c r="G49" s="14">
        <v>23.400533840000001</v>
      </c>
      <c r="H49" s="16">
        <v>1.0803640999999999</v>
      </c>
      <c r="I49" s="14">
        <v>0</v>
      </c>
      <c r="J49" s="16">
        <v>0</v>
      </c>
      <c r="K49" s="14" t="s">
        <v>582</v>
      </c>
      <c r="L49" s="16" t="s">
        <v>582</v>
      </c>
      <c r="M49" s="14">
        <v>0</v>
      </c>
      <c r="N49" s="16">
        <v>0</v>
      </c>
      <c r="O49" s="14">
        <v>3.8732839999999998E-2</v>
      </c>
      <c r="P49" s="16">
        <v>2.2613109999999999E-2</v>
      </c>
      <c r="Q49" s="14">
        <v>1.66640199</v>
      </c>
      <c r="R49" s="16">
        <v>0.23295547999999999</v>
      </c>
    </row>
    <row r="50" spans="1:18" x14ac:dyDescent="0.25">
      <c r="A50" s="11" t="s">
        <v>520</v>
      </c>
      <c r="B50" s="13">
        <v>11795</v>
      </c>
      <c r="C50" s="14">
        <f>(218/B50*100)</f>
        <v>1.8482407799915217</v>
      </c>
      <c r="D50" s="15">
        <v>11577</v>
      </c>
      <c r="E50" s="14">
        <v>60.712564229999998</v>
      </c>
      <c r="F50" s="16">
        <v>1.4115131599999999</v>
      </c>
      <c r="G50" s="14">
        <v>37.674736709999998</v>
      </c>
      <c r="H50" s="16">
        <v>1.3697344199999999</v>
      </c>
      <c r="I50" s="14">
        <v>0</v>
      </c>
      <c r="J50" s="16">
        <v>0</v>
      </c>
      <c r="K50" s="14" t="s">
        <v>582</v>
      </c>
      <c r="L50" s="16" t="s">
        <v>582</v>
      </c>
      <c r="M50" s="14">
        <v>0</v>
      </c>
      <c r="N50" s="16">
        <v>0</v>
      </c>
      <c r="O50" s="14">
        <v>0</v>
      </c>
      <c r="P50" s="16">
        <v>0</v>
      </c>
      <c r="Q50" s="14">
        <v>1.61269906</v>
      </c>
      <c r="R50" s="16">
        <v>0.21797569</v>
      </c>
    </row>
    <row r="51" spans="1:18" x14ac:dyDescent="0.25">
      <c r="A51" s="11" t="s">
        <v>521</v>
      </c>
      <c r="B51" s="13">
        <v>6866</v>
      </c>
      <c r="C51" s="14">
        <f>(116/B51*100)</f>
        <v>1.6894844159627147</v>
      </c>
      <c r="D51" s="15">
        <v>6750</v>
      </c>
      <c r="E51" s="14">
        <v>71.48486466</v>
      </c>
      <c r="F51" s="16">
        <v>1.0589454199999999</v>
      </c>
      <c r="G51" s="14">
        <v>26.561884249999999</v>
      </c>
      <c r="H51" s="16">
        <v>1.0186386999999999</v>
      </c>
      <c r="I51" s="14">
        <v>0</v>
      </c>
      <c r="J51" s="16">
        <v>0</v>
      </c>
      <c r="K51" s="14" t="s">
        <v>582</v>
      </c>
      <c r="L51" s="16" t="s">
        <v>582</v>
      </c>
      <c r="M51" s="14">
        <v>0</v>
      </c>
      <c r="N51" s="16">
        <v>0</v>
      </c>
      <c r="O51" s="14">
        <v>0</v>
      </c>
      <c r="P51" s="16">
        <v>0</v>
      </c>
      <c r="Q51" s="14">
        <v>1.95325109</v>
      </c>
      <c r="R51" s="16">
        <v>0.20114414</v>
      </c>
    </row>
    <row r="52" spans="1:18" x14ac:dyDescent="0.25">
      <c r="A52" s="11" t="s">
        <v>522</v>
      </c>
      <c r="B52" s="13">
        <v>5809</v>
      </c>
      <c r="C52" s="14">
        <f>(71/B52*100)</f>
        <v>1.2222413496298847</v>
      </c>
      <c r="D52" s="15">
        <v>5738</v>
      </c>
      <c r="E52" s="14">
        <v>97.293689569999998</v>
      </c>
      <c r="F52" s="16">
        <v>0.25170642999999998</v>
      </c>
      <c r="G52" s="14">
        <v>1.80146275</v>
      </c>
      <c r="H52" s="16">
        <v>0.19467613</v>
      </c>
      <c r="I52" s="14">
        <v>0</v>
      </c>
      <c r="J52" s="16">
        <v>0</v>
      </c>
      <c r="K52" s="14" t="s">
        <v>582</v>
      </c>
      <c r="L52" s="16" t="s">
        <v>582</v>
      </c>
      <c r="M52" s="14">
        <v>0</v>
      </c>
      <c r="N52" s="16">
        <v>0</v>
      </c>
      <c r="O52" s="14">
        <v>0</v>
      </c>
      <c r="P52" s="16">
        <v>0</v>
      </c>
      <c r="Q52" s="14">
        <v>0.90484768000000004</v>
      </c>
      <c r="R52" s="16">
        <v>0.13235814000000001</v>
      </c>
    </row>
    <row r="53" spans="1:18" x14ac:dyDescent="0.25">
      <c r="A53" s="11" t="s">
        <v>523</v>
      </c>
      <c r="B53" s="13">
        <v>5571</v>
      </c>
      <c r="C53" s="14">
        <f>(84/B53*100)</f>
        <v>1.5078082929456111</v>
      </c>
      <c r="D53" s="15">
        <v>5487</v>
      </c>
      <c r="E53" s="14">
        <v>94.592075890000004</v>
      </c>
      <c r="F53" s="16">
        <v>0.31277715</v>
      </c>
      <c r="G53" s="14">
        <v>4.0043004499999997</v>
      </c>
      <c r="H53" s="16">
        <v>0.26115839000000002</v>
      </c>
      <c r="I53" s="14">
        <v>0</v>
      </c>
      <c r="J53" s="16">
        <v>0</v>
      </c>
      <c r="K53" s="14" t="s">
        <v>582</v>
      </c>
      <c r="L53" s="16" t="s">
        <v>582</v>
      </c>
      <c r="M53" s="14">
        <v>0</v>
      </c>
      <c r="N53" s="16">
        <v>0</v>
      </c>
      <c r="O53" s="14">
        <v>0</v>
      </c>
      <c r="P53" s="16">
        <v>0</v>
      </c>
      <c r="Q53" s="14">
        <v>1.4036236600000001</v>
      </c>
      <c r="R53" s="16">
        <v>0.17910511000000001</v>
      </c>
    </row>
    <row r="54" spans="1:18" x14ac:dyDescent="0.25">
      <c r="A54" s="11" t="s">
        <v>524</v>
      </c>
      <c r="B54" s="13">
        <v>4740</v>
      </c>
      <c r="C54" s="14">
        <f>(38/B54*100)</f>
        <v>0.80168776371308015</v>
      </c>
      <c r="D54" s="15">
        <v>4702</v>
      </c>
      <c r="E54" s="14">
        <v>65.672587879999995</v>
      </c>
      <c r="F54" s="16">
        <v>1.1569094900000001</v>
      </c>
      <c r="G54" s="14">
        <v>27.910232539999999</v>
      </c>
      <c r="H54" s="16">
        <v>1.0445072</v>
      </c>
      <c r="I54" s="14">
        <v>0</v>
      </c>
      <c r="J54" s="16">
        <v>0</v>
      </c>
      <c r="K54" s="14" t="s">
        <v>582</v>
      </c>
      <c r="L54" s="16" t="s">
        <v>582</v>
      </c>
      <c r="M54" s="14">
        <v>0</v>
      </c>
      <c r="N54" s="16">
        <v>0</v>
      </c>
      <c r="O54" s="14">
        <v>0</v>
      </c>
      <c r="P54" s="16">
        <v>0</v>
      </c>
      <c r="Q54" s="14">
        <v>6.41717958</v>
      </c>
      <c r="R54" s="16">
        <v>0.47541509999999998</v>
      </c>
    </row>
    <row r="55" spans="1:18" x14ac:dyDescent="0.25">
      <c r="A55" s="11" t="s">
        <v>525</v>
      </c>
      <c r="B55" s="13">
        <v>5316</v>
      </c>
      <c r="C55" s="14">
        <f>(22/B55*100)</f>
        <v>0.41384499623777277</v>
      </c>
      <c r="D55" s="15">
        <v>5294</v>
      </c>
      <c r="E55" s="14">
        <v>83.814953450000004</v>
      </c>
      <c r="F55" s="16">
        <v>0.79124726000000001</v>
      </c>
      <c r="G55" s="14">
        <v>13.91213248</v>
      </c>
      <c r="H55" s="16">
        <v>0.71390374000000001</v>
      </c>
      <c r="I55" s="14">
        <v>0</v>
      </c>
      <c r="J55" s="16">
        <v>0</v>
      </c>
      <c r="K55" s="14" t="s">
        <v>582</v>
      </c>
      <c r="L55" s="16" t="s">
        <v>582</v>
      </c>
      <c r="M55" s="14">
        <v>1.5872219999999999E-2</v>
      </c>
      <c r="N55" s="16">
        <v>1.5802099999999999E-2</v>
      </c>
      <c r="O55" s="14">
        <v>0.27728448999999999</v>
      </c>
      <c r="P55" s="16">
        <v>7.7976500000000004E-2</v>
      </c>
      <c r="Q55" s="14">
        <v>1.97975737</v>
      </c>
      <c r="R55" s="16">
        <v>0.23868537000000001</v>
      </c>
    </row>
    <row r="56" spans="1:18" x14ac:dyDescent="0.25">
      <c r="A56" s="11" t="s">
        <v>526</v>
      </c>
      <c r="B56" s="13">
        <v>5359</v>
      </c>
      <c r="C56" s="14">
        <f>(76/B56*100)</f>
        <v>1.4181750326553462</v>
      </c>
      <c r="D56" s="15">
        <v>5283</v>
      </c>
      <c r="E56" s="14">
        <v>96.706468020000003</v>
      </c>
      <c r="F56" s="16">
        <v>0.31682522000000002</v>
      </c>
      <c r="G56" s="14">
        <v>2.5198364</v>
      </c>
      <c r="H56" s="16">
        <v>0.26574786</v>
      </c>
      <c r="I56" s="14">
        <v>0</v>
      </c>
      <c r="J56" s="16">
        <v>0</v>
      </c>
      <c r="K56" s="14" t="s">
        <v>582</v>
      </c>
      <c r="L56" s="16" t="s">
        <v>582</v>
      </c>
      <c r="M56" s="14">
        <v>0</v>
      </c>
      <c r="N56" s="16">
        <v>0</v>
      </c>
      <c r="O56" s="14">
        <v>0</v>
      </c>
      <c r="P56" s="16">
        <v>0</v>
      </c>
      <c r="Q56" s="14">
        <v>0.77369558000000005</v>
      </c>
      <c r="R56" s="16">
        <v>0.13140075000000001</v>
      </c>
    </row>
    <row r="57" spans="1:18" x14ac:dyDescent="0.25">
      <c r="A57" s="11" t="s">
        <v>527</v>
      </c>
      <c r="B57" s="13">
        <v>6513</v>
      </c>
      <c r="C57" s="14">
        <f>(0/B57*100)</f>
        <v>0</v>
      </c>
      <c r="D57" s="15">
        <v>6513</v>
      </c>
      <c r="E57" s="14">
        <v>32.85844299</v>
      </c>
      <c r="F57" s="16">
        <v>1.35082608</v>
      </c>
      <c r="G57" s="14">
        <v>65.303374399999996</v>
      </c>
      <c r="H57" s="16">
        <v>1.2941260800000001</v>
      </c>
      <c r="I57" s="14">
        <v>0</v>
      </c>
      <c r="J57" s="16">
        <v>0</v>
      </c>
      <c r="K57" s="14" t="s">
        <v>582</v>
      </c>
      <c r="L57" s="16" t="s">
        <v>582</v>
      </c>
      <c r="M57" s="14">
        <v>0</v>
      </c>
      <c r="N57" s="16">
        <v>0</v>
      </c>
      <c r="O57" s="14">
        <v>1.851295E-2</v>
      </c>
      <c r="P57" s="16">
        <v>1.860384E-2</v>
      </c>
      <c r="Q57" s="14">
        <v>1.81966966</v>
      </c>
      <c r="R57" s="16">
        <v>0.21885859999999999</v>
      </c>
    </row>
    <row r="58" spans="1:18" x14ac:dyDescent="0.25">
      <c r="A58" s="11" t="s">
        <v>528</v>
      </c>
      <c r="B58" s="13">
        <v>7267</v>
      </c>
      <c r="C58" s="14">
        <f>(10/B58*100)</f>
        <v>0.13760836658868861</v>
      </c>
      <c r="D58" s="15">
        <v>7257</v>
      </c>
      <c r="E58" s="14">
        <v>74.897597079999997</v>
      </c>
      <c r="F58" s="16">
        <v>0.90734806999999995</v>
      </c>
      <c r="G58" s="14">
        <v>21.297201950000002</v>
      </c>
      <c r="H58" s="16">
        <v>0.79923007000000001</v>
      </c>
      <c r="I58" s="14">
        <v>0</v>
      </c>
      <c r="J58" s="16">
        <v>0</v>
      </c>
      <c r="K58" s="14" t="s">
        <v>582</v>
      </c>
      <c r="L58" s="16" t="s">
        <v>582</v>
      </c>
      <c r="M58" s="14">
        <v>0</v>
      </c>
      <c r="N58" s="16">
        <v>0</v>
      </c>
      <c r="O58" s="14">
        <v>0.53169529000000004</v>
      </c>
      <c r="P58" s="16">
        <v>9.8660579999999998E-2</v>
      </c>
      <c r="Q58" s="14">
        <v>3.27350568</v>
      </c>
      <c r="R58" s="16">
        <v>0.28890959999999999</v>
      </c>
    </row>
    <row r="59" spans="1:18" x14ac:dyDescent="0.25">
      <c r="A59" s="11" t="s">
        <v>529</v>
      </c>
      <c r="B59" s="13">
        <v>4826</v>
      </c>
      <c r="C59" s="14">
        <f>(26/B59*100)</f>
        <v>0.53874844591794446</v>
      </c>
      <c r="D59" s="15">
        <v>4800</v>
      </c>
      <c r="E59" s="14">
        <v>89.215015559999998</v>
      </c>
      <c r="F59" s="16">
        <v>0.57387887000000004</v>
      </c>
      <c r="G59" s="14">
        <v>7.3317854200000001</v>
      </c>
      <c r="H59" s="16">
        <v>0.50519879999999995</v>
      </c>
      <c r="I59" s="14">
        <v>0</v>
      </c>
      <c r="J59" s="16">
        <v>0</v>
      </c>
      <c r="K59" s="14" t="s">
        <v>582</v>
      </c>
      <c r="L59" s="16" t="s">
        <v>582</v>
      </c>
      <c r="M59" s="14">
        <v>0</v>
      </c>
      <c r="N59" s="16">
        <v>0</v>
      </c>
      <c r="O59" s="14">
        <v>0.27905361000000001</v>
      </c>
      <c r="P59" s="16">
        <v>8.3457249999999997E-2</v>
      </c>
      <c r="Q59" s="14">
        <v>3.1741454099999999</v>
      </c>
      <c r="R59" s="16">
        <v>0.29833188999999999</v>
      </c>
    </row>
    <row r="60" spans="1:18" x14ac:dyDescent="0.25">
      <c r="A60" s="11" t="s">
        <v>530</v>
      </c>
      <c r="B60" s="13">
        <v>4546</v>
      </c>
      <c r="C60" s="14">
        <f>(15/B60*100)</f>
        <v>0.32996040475142985</v>
      </c>
      <c r="D60" s="15">
        <v>4531</v>
      </c>
      <c r="E60" s="14">
        <v>77.795457089999999</v>
      </c>
      <c r="F60" s="16">
        <v>1.2562408899999999</v>
      </c>
      <c r="G60" s="14">
        <v>20.016357070000002</v>
      </c>
      <c r="H60" s="16">
        <v>1.1989415400000001</v>
      </c>
      <c r="I60" s="14">
        <v>0</v>
      </c>
      <c r="J60" s="16">
        <v>0</v>
      </c>
      <c r="K60" s="14" t="s">
        <v>582</v>
      </c>
      <c r="L60" s="16" t="s">
        <v>582</v>
      </c>
      <c r="M60" s="14">
        <v>0</v>
      </c>
      <c r="N60" s="16">
        <v>0</v>
      </c>
      <c r="O60" s="14">
        <v>0.12064691</v>
      </c>
      <c r="P60" s="16">
        <v>5.276807E-2</v>
      </c>
      <c r="Q60" s="14">
        <v>2.0675389200000001</v>
      </c>
      <c r="R60" s="16">
        <v>0.38152295000000003</v>
      </c>
    </row>
    <row r="61" spans="1:18" x14ac:dyDescent="0.25">
      <c r="A61" s="11" t="s">
        <v>531</v>
      </c>
      <c r="B61" s="13">
        <v>6525</v>
      </c>
      <c r="C61" s="14">
        <f>(135/B61*100)</f>
        <v>2.0689655172413794</v>
      </c>
      <c r="D61" s="15">
        <v>6390</v>
      </c>
      <c r="E61" s="14">
        <v>95.811053979999997</v>
      </c>
      <c r="F61" s="16">
        <v>0.38082451</v>
      </c>
      <c r="G61" s="14">
        <v>2.9834942999999998</v>
      </c>
      <c r="H61" s="16">
        <v>0.29429370999999999</v>
      </c>
      <c r="I61" s="14">
        <v>0</v>
      </c>
      <c r="J61" s="16">
        <v>0</v>
      </c>
      <c r="K61" s="14" t="s">
        <v>582</v>
      </c>
      <c r="L61" s="16" t="s">
        <v>582</v>
      </c>
      <c r="M61" s="14">
        <v>0</v>
      </c>
      <c r="N61" s="16">
        <v>0</v>
      </c>
      <c r="O61" s="14">
        <v>0</v>
      </c>
      <c r="P61" s="16">
        <v>0</v>
      </c>
      <c r="Q61" s="14">
        <v>1.2054517199999999</v>
      </c>
      <c r="R61" s="16">
        <v>0.22480679000000001</v>
      </c>
    </row>
    <row r="62" spans="1:18" x14ac:dyDescent="0.25">
      <c r="A62" s="11" t="s">
        <v>532</v>
      </c>
      <c r="B62" s="13">
        <v>4476</v>
      </c>
      <c r="C62" s="14">
        <f>(3/B62*100)</f>
        <v>6.7024128686327081E-2</v>
      </c>
      <c r="D62" s="15">
        <v>4473</v>
      </c>
      <c r="E62" s="14">
        <v>97.897249439999996</v>
      </c>
      <c r="F62" s="16">
        <v>0.22012092</v>
      </c>
      <c r="G62" s="14">
        <v>1.7683926800000001</v>
      </c>
      <c r="H62" s="16">
        <v>0.19559578999999999</v>
      </c>
      <c r="I62" s="14">
        <v>0</v>
      </c>
      <c r="J62" s="16">
        <v>0</v>
      </c>
      <c r="K62" s="14" t="s">
        <v>582</v>
      </c>
      <c r="L62" s="16" t="s">
        <v>582</v>
      </c>
      <c r="M62" s="14">
        <v>0</v>
      </c>
      <c r="N62" s="16">
        <v>0</v>
      </c>
      <c r="O62" s="14">
        <v>0</v>
      </c>
      <c r="P62" s="16">
        <v>0</v>
      </c>
      <c r="Q62" s="14">
        <v>0.33435788999999999</v>
      </c>
      <c r="R62" s="16">
        <v>9.1789969999999999E-2</v>
      </c>
    </row>
    <row r="63" spans="1:18" x14ac:dyDescent="0.25">
      <c r="A63" s="11" t="s">
        <v>533</v>
      </c>
      <c r="B63" s="13">
        <v>5324</v>
      </c>
      <c r="C63" s="14">
        <f>(13/B63*100)</f>
        <v>0.24417731029301279</v>
      </c>
      <c r="D63" s="15">
        <v>5311</v>
      </c>
      <c r="E63" s="14">
        <v>91.747062299999996</v>
      </c>
      <c r="F63" s="16">
        <v>0.37137740000000002</v>
      </c>
      <c r="G63" s="14">
        <v>4.7262128099999998</v>
      </c>
      <c r="H63" s="16">
        <v>0.31376469000000001</v>
      </c>
      <c r="I63" s="14">
        <v>0</v>
      </c>
      <c r="J63" s="16">
        <v>0</v>
      </c>
      <c r="K63" s="14" t="s">
        <v>582</v>
      </c>
      <c r="L63" s="16" t="s">
        <v>582</v>
      </c>
      <c r="M63" s="14">
        <v>0</v>
      </c>
      <c r="N63" s="16">
        <v>0</v>
      </c>
      <c r="O63" s="14">
        <v>0.19680874000000001</v>
      </c>
      <c r="P63" s="16">
        <v>5.8832250000000003E-2</v>
      </c>
      <c r="Q63" s="14">
        <v>3.3299161399999999</v>
      </c>
      <c r="R63" s="16">
        <v>0.225241</v>
      </c>
    </row>
    <row r="64" spans="1:18" x14ac:dyDescent="0.25">
      <c r="A64" s="11" t="s">
        <v>534</v>
      </c>
      <c r="B64" s="13">
        <v>3634</v>
      </c>
      <c r="C64" s="14">
        <f>(3/B64*100)</f>
        <v>8.2553659878921298E-2</v>
      </c>
      <c r="D64" s="15">
        <v>3631</v>
      </c>
      <c r="E64" s="14">
        <v>96.221610870000006</v>
      </c>
      <c r="F64" s="16">
        <v>0.36583278000000002</v>
      </c>
      <c r="G64" s="14">
        <v>2.22642008</v>
      </c>
      <c r="H64" s="16">
        <v>0.27001625000000001</v>
      </c>
      <c r="I64" s="14">
        <v>0</v>
      </c>
      <c r="J64" s="16">
        <v>0</v>
      </c>
      <c r="K64" s="14" t="s">
        <v>582</v>
      </c>
      <c r="L64" s="16" t="s">
        <v>582</v>
      </c>
      <c r="M64" s="14">
        <v>0</v>
      </c>
      <c r="N64" s="16">
        <v>0</v>
      </c>
      <c r="O64" s="14">
        <v>2.665238E-2</v>
      </c>
      <c r="P64" s="16">
        <v>2.6577050000000001E-2</v>
      </c>
      <c r="Q64" s="14">
        <v>1.52531668</v>
      </c>
      <c r="R64" s="16">
        <v>0.21626597</v>
      </c>
    </row>
    <row r="65" spans="1:18" x14ac:dyDescent="0.25">
      <c r="A65" s="11" t="s">
        <v>535</v>
      </c>
      <c r="B65" s="13">
        <v>5325</v>
      </c>
      <c r="C65" s="14">
        <f>(14/B65*100)</f>
        <v>0.26291079812206569</v>
      </c>
      <c r="D65" s="15">
        <v>5311</v>
      </c>
      <c r="E65" s="14">
        <v>84.260373150000007</v>
      </c>
      <c r="F65" s="16">
        <v>0.67438637000000001</v>
      </c>
      <c r="G65" s="14">
        <v>12.923834250000001</v>
      </c>
      <c r="H65" s="16">
        <v>0.66683097999999996</v>
      </c>
      <c r="I65" s="14">
        <v>0</v>
      </c>
      <c r="J65" s="16">
        <v>0</v>
      </c>
      <c r="K65" s="14" t="s">
        <v>582</v>
      </c>
      <c r="L65" s="16" t="s">
        <v>582</v>
      </c>
      <c r="M65" s="14">
        <v>7.1226289999999998E-2</v>
      </c>
      <c r="N65" s="16">
        <v>3.8722590000000001E-2</v>
      </c>
      <c r="O65" s="14">
        <v>1.631983E-2</v>
      </c>
      <c r="P65" s="16">
        <v>1.5882540000000001E-2</v>
      </c>
      <c r="Q65" s="14">
        <v>2.7282464900000001</v>
      </c>
      <c r="R65" s="16">
        <v>0.2519537</v>
      </c>
    </row>
    <row r="66" spans="1:18" x14ac:dyDescent="0.25">
      <c r="A66" s="11" t="s">
        <v>536</v>
      </c>
      <c r="B66" s="13">
        <v>5665</v>
      </c>
      <c r="C66" s="14">
        <f>(74/B66*100)</f>
        <v>1.3062665489849956</v>
      </c>
      <c r="D66" s="15">
        <v>5591</v>
      </c>
      <c r="E66" s="14">
        <v>89.604247970000003</v>
      </c>
      <c r="F66" s="16">
        <v>0.33597700000000003</v>
      </c>
      <c r="G66" s="14">
        <v>7.9449870200000001</v>
      </c>
      <c r="H66" s="16">
        <v>0.32424582000000002</v>
      </c>
      <c r="I66" s="14">
        <v>0</v>
      </c>
      <c r="J66" s="16">
        <v>0</v>
      </c>
      <c r="K66" s="14" t="s">
        <v>582</v>
      </c>
      <c r="L66" s="16" t="s">
        <v>582</v>
      </c>
      <c r="M66" s="14">
        <v>0</v>
      </c>
      <c r="N66" s="16">
        <v>0</v>
      </c>
      <c r="O66" s="14">
        <v>0</v>
      </c>
      <c r="P66" s="16">
        <v>0</v>
      </c>
      <c r="Q66" s="14">
        <v>2.45076501</v>
      </c>
      <c r="R66" s="16">
        <v>0.18660266</v>
      </c>
    </row>
    <row r="67" spans="1:18" x14ac:dyDescent="0.25">
      <c r="A67" s="11" t="s">
        <v>537</v>
      </c>
      <c r="B67" s="13">
        <v>6971</v>
      </c>
      <c r="C67" s="14">
        <f>(21/B67*100)</f>
        <v>0.30124802754267677</v>
      </c>
      <c r="D67" s="15">
        <v>6950</v>
      </c>
      <c r="E67" s="14">
        <v>46.914147620000001</v>
      </c>
      <c r="F67" s="16">
        <v>1.21022326</v>
      </c>
      <c r="G67" s="14">
        <v>51.405583309999997</v>
      </c>
      <c r="H67" s="16">
        <v>1.2251371200000001</v>
      </c>
      <c r="I67" s="14">
        <v>0</v>
      </c>
      <c r="J67" s="16">
        <v>0</v>
      </c>
      <c r="K67" s="14" t="s">
        <v>582</v>
      </c>
      <c r="L67" s="16" t="s">
        <v>582</v>
      </c>
      <c r="M67" s="14">
        <v>0</v>
      </c>
      <c r="N67" s="16">
        <v>0</v>
      </c>
      <c r="O67" s="14">
        <v>0</v>
      </c>
      <c r="P67" s="16">
        <v>0</v>
      </c>
      <c r="Q67" s="14">
        <v>1.68026907</v>
      </c>
      <c r="R67" s="16">
        <v>0.22794639</v>
      </c>
    </row>
    <row r="68" spans="1:18" x14ac:dyDescent="0.25">
      <c r="A68" s="11" t="s">
        <v>538</v>
      </c>
      <c r="B68" s="13">
        <v>12083</v>
      </c>
      <c r="C68" s="14">
        <f>(27/B68*100)</f>
        <v>0.22345444012248614</v>
      </c>
      <c r="D68" s="15">
        <v>12056</v>
      </c>
      <c r="E68" s="14">
        <v>91.112669530000005</v>
      </c>
      <c r="F68" s="16">
        <v>0.22105796999999999</v>
      </c>
      <c r="G68" s="14">
        <v>5.6773322000000004</v>
      </c>
      <c r="H68" s="16">
        <v>0.19638791</v>
      </c>
      <c r="I68" s="14">
        <v>0</v>
      </c>
      <c r="J68" s="16">
        <v>0</v>
      </c>
      <c r="K68" s="14" t="s">
        <v>582</v>
      </c>
      <c r="L68" s="16" t="s">
        <v>582</v>
      </c>
      <c r="M68" s="14">
        <v>0</v>
      </c>
      <c r="N68" s="16">
        <v>0</v>
      </c>
      <c r="O68" s="14">
        <v>0</v>
      </c>
      <c r="P68" s="16">
        <v>0</v>
      </c>
      <c r="Q68" s="14">
        <v>3.2099982699999998</v>
      </c>
      <c r="R68" s="16">
        <v>0.17165796</v>
      </c>
    </row>
    <row r="69" spans="1:18" x14ac:dyDescent="0.25">
      <c r="A69" s="11" t="s">
        <v>539</v>
      </c>
      <c r="B69" s="13">
        <v>4876</v>
      </c>
      <c r="C69" s="14">
        <f>(0/B69*100)</f>
        <v>0</v>
      </c>
      <c r="D69" s="15">
        <v>4876</v>
      </c>
      <c r="E69" s="14">
        <v>86.42785524</v>
      </c>
      <c r="F69" s="16">
        <v>0.76084247999999999</v>
      </c>
      <c r="G69" s="14">
        <v>12.93182968</v>
      </c>
      <c r="H69" s="16">
        <v>0.78604905000000003</v>
      </c>
      <c r="I69" s="14">
        <v>0</v>
      </c>
      <c r="J69" s="16">
        <v>0</v>
      </c>
      <c r="K69" s="14" t="s">
        <v>582</v>
      </c>
      <c r="L69" s="16" t="s">
        <v>582</v>
      </c>
      <c r="M69" s="14">
        <v>0</v>
      </c>
      <c r="N69" s="16">
        <v>0</v>
      </c>
      <c r="O69" s="14">
        <v>0</v>
      </c>
      <c r="P69" s="16">
        <v>0</v>
      </c>
      <c r="Q69" s="14">
        <v>0.64031508000000004</v>
      </c>
      <c r="R69" s="16">
        <v>0.14299249999999999</v>
      </c>
    </row>
    <row r="70" spans="1:18" x14ac:dyDescent="0.25">
      <c r="A70" s="11" t="s">
        <v>540</v>
      </c>
      <c r="B70" s="13">
        <v>6036</v>
      </c>
      <c r="C70" s="14">
        <f>(223/B70*100)</f>
        <v>3.6944996686547382</v>
      </c>
      <c r="D70" s="15">
        <v>5813</v>
      </c>
      <c r="E70" s="14">
        <v>96.036366990000005</v>
      </c>
      <c r="F70" s="16">
        <v>0.57286647000000002</v>
      </c>
      <c r="G70" s="14">
        <v>2.5645148500000001</v>
      </c>
      <c r="H70" s="16">
        <v>0.47918825999999998</v>
      </c>
      <c r="I70" s="14">
        <v>0</v>
      </c>
      <c r="J70" s="16">
        <v>0</v>
      </c>
      <c r="K70" s="14" t="s">
        <v>582</v>
      </c>
      <c r="L70" s="16" t="s">
        <v>582</v>
      </c>
      <c r="M70" s="14">
        <v>0</v>
      </c>
      <c r="N70" s="16">
        <v>0</v>
      </c>
      <c r="O70" s="14">
        <v>0</v>
      </c>
      <c r="P70" s="16">
        <v>0</v>
      </c>
      <c r="Q70" s="14">
        <v>1.39911816</v>
      </c>
      <c r="R70" s="16">
        <v>0.18422769</v>
      </c>
    </row>
    <row r="71" spans="1:18" x14ac:dyDescent="0.25">
      <c r="A71" s="11" t="s">
        <v>541</v>
      </c>
      <c r="B71" s="13">
        <v>6115</v>
      </c>
      <c r="C71" s="14">
        <f>(17/B71*100)</f>
        <v>0.27800490596892891</v>
      </c>
      <c r="D71" s="15">
        <v>6098</v>
      </c>
      <c r="E71" s="14">
        <v>97.168038260000003</v>
      </c>
      <c r="F71" s="16">
        <v>0.22546833999999999</v>
      </c>
      <c r="G71" s="14">
        <v>2.4845423699999998</v>
      </c>
      <c r="H71" s="16">
        <v>0.20757672999999999</v>
      </c>
      <c r="I71" s="14">
        <v>0</v>
      </c>
      <c r="J71" s="16">
        <v>0</v>
      </c>
      <c r="K71" s="14" t="s">
        <v>582</v>
      </c>
      <c r="L71" s="16" t="s">
        <v>582</v>
      </c>
      <c r="M71" s="14">
        <v>0</v>
      </c>
      <c r="N71" s="16">
        <v>0</v>
      </c>
      <c r="O71" s="14">
        <v>0</v>
      </c>
      <c r="P71" s="16">
        <v>0</v>
      </c>
      <c r="Q71" s="14">
        <v>0.34741936000000001</v>
      </c>
      <c r="R71" s="16">
        <v>7.1159749999999994E-2</v>
      </c>
    </row>
    <row r="72" spans="1:18" x14ac:dyDescent="0.25">
      <c r="A72" s="11" t="s">
        <v>542</v>
      </c>
      <c r="B72" s="13">
        <v>7708</v>
      </c>
      <c r="C72" s="14">
        <f>(5/B72*100)</f>
        <v>6.4867669953295279E-2</v>
      </c>
      <c r="D72" s="15">
        <v>7703</v>
      </c>
      <c r="E72" s="14">
        <v>95.444896639999996</v>
      </c>
      <c r="F72" s="16">
        <v>0.33590397</v>
      </c>
      <c r="G72" s="14">
        <v>4.3040006999999996</v>
      </c>
      <c r="H72" s="16">
        <v>0.33020136</v>
      </c>
      <c r="I72" s="14">
        <v>0</v>
      </c>
      <c r="J72" s="16">
        <v>0</v>
      </c>
      <c r="K72" s="14" t="s">
        <v>582</v>
      </c>
      <c r="L72" s="16" t="s">
        <v>582</v>
      </c>
      <c r="M72" s="14">
        <v>0</v>
      </c>
      <c r="N72" s="16">
        <v>0</v>
      </c>
      <c r="O72" s="14">
        <v>0</v>
      </c>
      <c r="P72" s="16">
        <v>0</v>
      </c>
      <c r="Q72" s="14">
        <v>0.25110265999999998</v>
      </c>
      <c r="R72" s="16">
        <v>5.4046810000000001E-2</v>
      </c>
    </row>
    <row r="73" spans="1:18" x14ac:dyDescent="0.25">
      <c r="A73" s="11" t="s">
        <v>543</v>
      </c>
      <c r="B73" s="13">
        <v>8249</v>
      </c>
      <c r="C73" s="14">
        <f>(143/B73*100)</f>
        <v>1.7335434598133106</v>
      </c>
      <c r="D73" s="15">
        <v>8106</v>
      </c>
      <c r="E73" s="14">
        <v>70.804928529999998</v>
      </c>
      <c r="F73" s="16">
        <v>1.04663679</v>
      </c>
      <c r="G73" s="14">
        <v>28.39027553</v>
      </c>
      <c r="H73" s="16">
        <v>1.0073855199999999</v>
      </c>
      <c r="I73" s="14">
        <v>0</v>
      </c>
      <c r="J73" s="16">
        <v>0</v>
      </c>
      <c r="K73" s="14" t="s">
        <v>582</v>
      </c>
      <c r="L73" s="16" t="s">
        <v>582</v>
      </c>
      <c r="M73" s="14">
        <v>0</v>
      </c>
      <c r="N73" s="16">
        <v>0</v>
      </c>
      <c r="O73" s="14">
        <v>0</v>
      </c>
      <c r="P73" s="16">
        <v>0</v>
      </c>
      <c r="Q73" s="14">
        <v>0.80479595000000004</v>
      </c>
      <c r="R73" s="16">
        <v>0.13571728999999999</v>
      </c>
    </row>
    <row r="74" spans="1:18" x14ac:dyDescent="0.25">
      <c r="A74" s="11" t="s">
        <v>544</v>
      </c>
      <c r="B74" s="13">
        <v>4692</v>
      </c>
      <c r="C74" s="14">
        <f>(82/B74*100)</f>
        <v>1.7476555839727195</v>
      </c>
      <c r="D74" s="15">
        <v>4610</v>
      </c>
      <c r="E74" s="14">
        <v>85.446077750000001</v>
      </c>
      <c r="F74" s="16">
        <v>0.44186596</v>
      </c>
      <c r="G74" s="14">
        <v>12.62465961</v>
      </c>
      <c r="H74" s="16">
        <v>0.42093482999999998</v>
      </c>
      <c r="I74" s="14">
        <v>0</v>
      </c>
      <c r="J74" s="16">
        <v>0</v>
      </c>
      <c r="K74" s="14" t="s">
        <v>582</v>
      </c>
      <c r="L74" s="16" t="s">
        <v>582</v>
      </c>
      <c r="M74" s="14">
        <v>0</v>
      </c>
      <c r="N74" s="16">
        <v>0</v>
      </c>
      <c r="O74" s="14">
        <v>6.0323219999999997E-2</v>
      </c>
      <c r="P74" s="16">
        <v>3.000953E-2</v>
      </c>
      <c r="Q74" s="14">
        <v>1.86893943</v>
      </c>
      <c r="R74" s="16">
        <v>0.21696278999999999</v>
      </c>
    </row>
    <row r="75" spans="1:18" x14ac:dyDescent="0.25">
      <c r="A75" s="11" t="s">
        <v>545</v>
      </c>
      <c r="B75" s="13">
        <v>5375</v>
      </c>
      <c r="C75" s="14">
        <f>(196/B75*100)</f>
        <v>3.6465116279069765</v>
      </c>
      <c r="D75" s="15">
        <v>5179</v>
      </c>
      <c r="E75" s="14">
        <v>67.254156309999999</v>
      </c>
      <c r="F75" s="16">
        <v>1.0541975699999999</v>
      </c>
      <c r="G75" s="14">
        <v>29.65</v>
      </c>
      <c r="H75" s="16">
        <v>1.03934945</v>
      </c>
      <c r="I75" s="14">
        <v>0</v>
      </c>
      <c r="J75" s="16">
        <v>0</v>
      </c>
      <c r="K75" s="14" t="s">
        <v>582</v>
      </c>
      <c r="L75" s="16" t="s">
        <v>582</v>
      </c>
      <c r="M75" s="14">
        <v>0</v>
      </c>
      <c r="N75" s="16">
        <v>0</v>
      </c>
      <c r="O75" s="14">
        <v>0</v>
      </c>
      <c r="P75" s="16">
        <v>0</v>
      </c>
      <c r="Q75" s="14">
        <v>3.0958436900000001</v>
      </c>
      <c r="R75" s="16">
        <v>0.27647179999999999</v>
      </c>
    </row>
    <row r="76" spans="1:18" x14ac:dyDescent="0.25">
      <c r="A76" s="11" t="s">
        <v>546</v>
      </c>
      <c r="B76" s="13">
        <v>14167</v>
      </c>
      <c r="C76" s="14">
        <f>(227/B76*100)</f>
        <v>1.6023152396414202</v>
      </c>
      <c r="D76" s="15">
        <v>13940</v>
      </c>
      <c r="E76" s="14">
        <v>92.398030140000003</v>
      </c>
      <c r="F76" s="16">
        <v>0.37608585</v>
      </c>
      <c r="G76" s="14">
        <v>5.5335331600000002</v>
      </c>
      <c r="H76" s="16">
        <v>0.27324713</v>
      </c>
      <c r="I76" s="14">
        <v>0</v>
      </c>
      <c r="J76" s="16">
        <v>0</v>
      </c>
      <c r="K76" s="14" t="s">
        <v>582</v>
      </c>
      <c r="L76" s="16" t="s">
        <v>582</v>
      </c>
      <c r="M76" s="14">
        <v>0</v>
      </c>
      <c r="N76" s="16">
        <v>0</v>
      </c>
      <c r="O76" s="14">
        <v>0</v>
      </c>
      <c r="P76" s="16">
        <v>0</v>
      </c>
      <c r="Q76" s="14">
        <v>2.06843669</v>
      </c>
      <c r="R76" s="16">
        <v>0.19681223</v>
      </c>
    </row>
    <row r="77" spans="1:18" x14ac:dyDescent="0.25">
      <c r="A77" s="11" t="s">
        <v>547</v>
      </c>
      <c r="B77" s="13">
        <v>6062</v>
      </c>
      <c r="C77" s="14">
        <f>(82/B77*100)</f>
        <v>1.3526888815572418</v>
      </c>
      <c r="D77" s="15">
        <v>5980</v>
      </c>
      <c r="E77" s="14">
        <v>86.054620159999999</v>
      </c>
      <c r="F77" s="16">
        <v>0.56756894999999996</v>
      </c>
      <c r="G77" s="14">
        <v>10.58186886</v>
      </c>
      <c r="H77" s="16">
        <v>0.57915289999999997</v>
      </c>
      <c r="I77" s="14">
        <v>0</v>
      </c>
      <c r="J77" s="16">
        <v>0</v>
      </c>
      <c r="K77" s="14" t="s">
        <v>582</v>
      </c>
      <c r="L77" s="16" t="s">
        <v>582</v>
      </c>
      <c r="M77" s="14">
        <v>0</v>
      </c>
      <c r="N77" s="16">
        <v>0</v>
      </c>
      <c r="O77" s="14">
        <v>0</v>
      </c>
      <c r="P77" s="16">
        <v>0</v>
      </c>
      <c r="Q77" s="14">
        <v>3.36351099</v>
      </c>
      <c r="R77" s="16">
        <v>0.22999016</v>
      </c>
    </row>
    <row r="78" spans="1:18" x14ac:dyDescent="0.25">
      <c r="A78" s="11" t="s">
        <v>548</v>
      </c>
      <c r="B78" s="13">
        <v>5826</v>
      </c>
      <c r="C78" s="14">
        <f>(0/B78*100)</f>
        <v>0</v>
      </c>
      <c r="D78" s="15">
        <v>5826</v>
      </c>
      <c r="E78" s="14">
        <v>45.769924250000003</v>
      </c>
      <c r="F78" s="16">
        <v>1.5362370599999999</v>
      </c>
      <c r="G78" s="14">
        <v>53.096523210000001</v>
      </c>
      <c r="H78" s="16">
        <v>1.4805597100000001</v>
      </c>
      <c r="I78" s="14">
        <v>0</v>
      </c>
      <c r="J78" s="16">
        <v>0</v>
      </c>
      <c r="K78" s="14" t="s">
        <v>582</v>
      </c>
      <c r="L78" s="16" t="s">
        <v>582</v>
      </c>
      <c r="M78" s="14">
        <v>0</v>
      </c>
      <c r="N78" s="16">
        <v>0</v>
      </c>
      <c r="O78" s="14">
        <v>1.3960759999999999E-2</v>
      </c>
      <c r="P78" s="16">
        <v>1.3917880000000001E-2</v>
      </c>
      <c r="Q78" s="14">
        <v>1.1195917799999999</v>
      </c>
      <c r="R78" s="16">
        <v>0.14841272</v>
      </c>
    </row>
    <row r="79" spans="1:18" ht="24.95" customHeight="1" x14ac:dyDescent="0.25">
      <c r="A79" s="11" t="s">
        <v>549</v>
      </c>
      <c r="B79" s="13">
        <v>1657</v>
      </c>
      <c r="C79" s="14">
        <f>(41/B79*100)</f>
        <v>2.4743512371756187</v>
      </c>
      <c r="D79" s="15">
        <v>1616</v>
      </c>
      <c r="E79" s="14">
        <v>91.743706579999994</v>
      </c>
      <c r="F79" s="16">
        <v>0.87104468999999995</v>
      </c>
      <c r="G79" s="14">
        <v>7.53129341</v>
      </c>
      <c r="H79" s="16">
        <v>0.98588240000000005</v>
      </c>
      <c r="I79" s="14">
        <v>0</v>
      </c>
      <c r="J79" s="16">
        <v>0</v>
      </c>
      <c r="K79" s="14" t="s">
        <v>582</v>
      </c>
      <c r="L79" s="16" t="s">
        <v>582</v>
      </c>
      <c r="M79" s="14">
        <v>0</v>
      </c>
      <c r="N79" s="16">
        <v>0</v>
      </c>
      <c r="O79" s="14">
        <v>0</v>
      </c>
      <c r="P79" s="16">
        <v>0</v>
      </c>
      <c r="Q79" s="14">
        <v>0.72500001000000003</v>
      </c>
      <c r="R79" s="16">
        <v>0.26396188999999998</v>
      </c>
    </row>
    <row r="80" spans="1:18" x14ac:dyDescent="0.25">
      <c r="A80" s="11" t="s">
        <v>550</v>
      </c>
      <c r="B80" s="13">
        <v>7841</v>
      </c>
      <c r="C80" s="14">
        <f>(0/B80*100)</f>
        <v>0</v>
      </c>
      <c r="D80" s="15">
        <v>7841</v>
      </c>
      <c r="E80" s="14">
        <v>82.231504549999997</v>
      </c>
      <c r="F80" s="16">
        <v>0.86490940000000005</v>
      </c>
      <c r="G80" s="14">
        <v>17.374534919999999</v>
      </c>
      <c r="H80" s="16">
        <v>0.85431166999999997</v>
      </c>
      <c r="I80" s="14">
        <v>0</v>
      </c>
      <c r="J80" s="16">
        <v>0</v>
      </c>
      <c r="K80" s="14" t="s">
        <v>582</v>
      </c>
      <c r="L80" s="16" t="s">
        <v>582</v>
      </c>
      <c r="M80" s="14">
        <v>0</v>
      </c>
      <c r="N80" s="16">
        <v>0</v>
      </c>
      <c r="O80" s="14">
        <v>0</v>
      </c>
      <c r="P80" s="16">
        <v>0</v>
      </c>
      <c r="Q80" s="14">
        <v>0.39396052999999998</v>
      </c>
      <c r="R80" s="16">
        <v>0.12460969</v>
      </c>
    </row>
    <row r="81" spans="1:18" x14ac:dyDescent="0.25">
      <c r="A81" s="19" t="s">
        <v>551</v>
      </c>
      <c r="B81" s="13">
        <v>8861</v>
      </c>
      <c r="C81" s="14">
        <f>(76/B81*100)</f>
        <v>0.85769100552984989</v>
      </c>
      <c r="D81" s="15">
        <v>8785</v>
      </c>
      <c r="E81" s="14">
        <v>70.400815840000007</v>
      </c>
      <c r="F81" s="16">
        <v>1.19083877</v>
      </c>
      <c r="G81" s="14">
        <v>28.89286431</v>
      </c>
      <c r="H81" s="16">
        <v>1.15863728</v>
      </c>
      <c r="I81" s="14">
        <v>0</v>
      </c>
      <c r="J81" s="16">
        <v>0</v>
      </c>
      <c r="K81" s="14" t="s">
        <v>582</v>
      </c>
      <c r="L81" s="16" t="s">
        <v>582</v>
      </c>
      <c r="M81" s="14">
        <v>0</v>
      </c>
      <c r="N81" s="16">
        <v>0</v>
      </c>
      <c r="O81" s="14">
        <v>0</v>
      </c>
      <c r="P81" s="16">
        <v>0</v>
      </c>
      <c r="Q81" s="14">
        <v>0.70631984999999997</v>
      </c>
      <c r="R81" s="16">
        <v>0.13098107</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610</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40.936476740000003</v>
      </c>
      <c r="F7" s="16">
        <v>0.61818373999999998</v>
      </c>
      <c r="G7" s="14">
        <v>56.224932420000002</v>
      </c>
      <c r="H7" s="16">
        <v>0.60526793000000001</v>
      </c>
      <c r="I7" s="14">
        <v>0</v>
      </c>
      <c r="J7" s="16">
        <v>0</v>
      </c>
      <c r="K7" s="14" t="s">
        <v>582</v>
      </c>
      <c r="L7" s="16" t="s">
        <v>582</v>
      </c>
      <c r="M7" s="14">
        <v>0</v>
      </c>
      <c r="N7" s="16">
        <v>0</v>
      </c>
      <c r="O7" s="14">
        <v>0</v>
      </c>
      <c r="P7" s="16">
        <v>0</v>
      </c>
      <c r="Q7" s="14">
        <v>2.8385908400000002</v>
      </c>
      <c r="R7" s="16">
        <v>0.16514856999999999</v>
      </c>
    </row>
    <row r="8" spans="1:18" x14ac:dyDescent="0.25">
      <c r="A8" s="11" t="s">
        <v>478</v>
      </c>
      <c r="B8" s="13">
        <v>7007</v>
      </c>
      <c r="C8" s="14">
        <f>(20/B8*100)</f>
        <v>0.28542885685742825</v>
      </c>
      <c r="D8" s="15">
        <v>6987</v>
      </c>
      <c r="E8" s="14">
        <v>37.495447009999999</v>
      </c>
      <c r="F8" s="16">
        <v>0.89170824999999998</v>
      </c>
      <c r="G8" s="14">
        <v>60.274360549999997</v>
      </c>
      <c r="H8" s="16">
        <v>0.89490340000000002</v>
      </c>
      <c r="I8" s="14">
        <v>0</v>
      </c>
      <c r="J8" s="16">
        <v>0</v>
      </c>
      <c r="K8" s="14" t="s">
        <v>582</v>
      </c>
      <c r="L8" s="16" t="s">
        <v>582</v>
      </c>
      <c r="M8" s="14">
        <v>0</v>
      </c>
      <c r="N8" s="16">
        <v>0</v>
      </c>
      <c r="O8" s="14">
        <v>0</v>
      </c>
      <c r="P8" s="16">
        <v>0</v>
      </c>
      <c r="Q8" s="14">
        <v>2.2301924400000002</v>
      </c>
      <c r="R8" s="16">
        <v>0.20073879</v>
      </c>
    </row>
    <row r="9" spans="1:18" x14ac:dyDescent="0.25">
      <c r="A9" s="11" t="s">
        <v>479</v>
      </c>
      <c r="B9" s="13">
        <v>9651</v>
      </c>
      <c r="C9" s="14">
        <f>(77/B9*100)</f>
        <v>0.79784478292404937</v>
      </c>
      <c r="D9" s="15">
        <v>9574</v>
      </c>
      <c r="E9" s="14">
        <v>35.900222399999997</v>
      </c>
      <c r="F9" s="16">
        <v>0.80699418999999994</v>
      </c>
      <c r="G9" s="14">
        <v>60.961851230000001</v>
      </c>
      <c r="H9" s="16">
        <v>0.80892441999999998</v>
      </c>
      <c r="I9" s="14">
        <v>0</v>
      </c>
      <c r="J9" s="16">
        <v>0</v>
      </c>
      <c r="K9" s="14" t="s">
        <v>582</v>
      </c>
      <c r="L9" s="16" t="s">
        <v>582</v>
      </c>
      <c r="M9" s="14">
        <v>0</v>
      </c>
      <c r="N9" s="16">
        <v>0</v>
      </c>
      <c r="O9" s="14">
        <v>0</v>
      </c>
      <c r="P9" s="16">
        <v>0</v>
      </c>
      <c r="Q9" s="14">
        <v>3.1379263700000002</v>
      </c>
      <c r="R9" s="16">
        <v>0.18830981999999999</v>
      </c>
    </row>
    <row r="10" spans="1:18" x14ac:dyDescent="0.25">
      <c r="A10" s="11" t="s">
        <v>480</v>
      </c>
      <c r="B10" s="13">
        <v>20058</v>
      </c>
      <c r="C10" s="14">
        <f>(521/B10*100)</f>
        <v>2.5974673447003687</v>
      </c>
      <c r="D10" s="15">
        <v>19537</v>
      </c>
      <c r="E10" s="14">
        <v>40.41386473</v>
      </c>
      <c r="F10" s="16">
        <v>0.76476208999999995</v>
      </c>
      <c r="G10" s="14">
        <v>57.481573330000003</v>
      </c>
      <c r="H10" s="16">
        <v>0.72629376000000001</v>
      </c>
      <c r="I10" s="14">
        <v>0</v>
      </c>
      <c r="J10" s="16">
        <v>0</v>
      </c>
      <c r="K10" s="14" t="s">
        <v>582</v>
      </c>
      <c r="L10" s="16" t="s">
        <v>582</v>
      </c>
      <c r="M10" s="14">
        <v>0</v>
      </c>
      <c r="N10" s="16">
        <v>0</v>
      </c>
      <c r="O10" s="14">
        <v>0</v>
      </c>
      <c r="P10" s="16">
        <v>0</v>
      </c>
      <c r="Q10" s="14">
        <v>2.10456194</v>
      </c>
      <c r="R10" s="16">
        <v>0.16546446000000001</v>
      </c>
    </row>
    <row r="11" spans="1:18" x14ac:dyDescent="0.25">
      <c r="A11" s="11" t="s">
        <v>481</v>
      </c>
      <c r="B11" s="13">
        <v>7053</v>
      </c>
      <c r="C11" s="14">
        <f>(45/B11*100)</f>
        <v>0.6380263717566993</v>
      </c>
      <c r="D11" s="15">
        <v>7008</v>
      </c>
      <c r="E11" s="14">
        <v>39.051724419999999</v>
      </c>
      <c r="F11" s="16">
        <v>0.77895886999999997</v>
      </c>
      <c r="G11" s="14">
        <v>59.646737969999997</v>
      </c>
      <c r="H11" s="16">
        <v>0.79403544000000004</v>
      </c>
      <c r="I11" s="14">
        <v>0</v>
      </c>
      <c r="J11" s="16">
        <v>0</v>
      </c>
      <c r="K11" s="14" t="s">
        <v>582</v>
      </c>
      <c r="L11" s="16" t="s">
        <v>582</v>
      </c>
      <c r="M11" s="14">
        <v>0</v>
      </c>
      <c r="N11" s="16">
        <v>0</v>
      </c>
      <c r="O11" s="14">
        <v>0</v>
      </c>
      <c r="P11" s="16">
        <v>0</v>
      </c>
      <c r="Q11" s="14">
        <v>1.30153761</v>
      </c>
      <c r="R11" s="16">
        <v>0.17790913</v>
      </c>
    </row>
    <row r="12" spans="1:18" x14ac:dyDescent="0.25">
      <c r="A12" s="11" t="s">
        <v>482</v>
      </c>
      <c r="B12" s="13">
        <v>6894</v>
      </c>
      <c r="C12" s="14">
        <f>(56/B12*100)</f>
        <v>0.81230055120394551</v>
      </c>
      <c r="D12" s="15">
        <v>6838</v>
      </c>
      <c r="E12" s="14">
        <v>62.673275609999997</v>
      </c>
      <c r="F12" s="16">
        <v>1.0448909399999999</v>
      </c>
      <c r="G12" s="14">
        <v>33.16058486</v>
      </c>
      <c r="H12" s="16">
        <v>0.91223860000000001</v>
      </c>
      <c r="I12" s="14">
        <v>0</v>
      </c>
      <c r="J12" s="16">
        <v>0</v>
      </c>
      <c r="K12" s="14" t="s">
        <v>582</v>
      </c>
      <c r="L12" s="16" t="s">
        <v>582</v>
      </c>
      <c r="M12" s="14">
        <v>0</v>
      </c>
      <c r="N12" s="16">
        <v>0</v>
      </c>
      <c r="O12" s="14">
        <v>0</v>
      </c>
      <c r="P12" s="16">
        <v>0</v>
      </c>
      <c r="Q12" s="14">
        <v>4.1661395299999997</v>
      </c>
      <c r="R12" s="16">
        <v>0.38814521000000002</v>
      </c>
    </row>
    <row r="13" spans="1:18" x14ac:dyDescent="0.25">
      <c r="A13" s="11" t="s">
        <v>483</v>
      </c>
      <c r="B13" s="13">
        <v>7161</v>
      </c>
      <c r="C13" s="14">
        <f>(98/B13*100)</f>
        <v>1.3685239491691104</v>
      </c>
      <c r="D13" s="15">
        <v>7063</v>
      </c>
      <c r="E13" s="14">
        <v>49.661645129999997</v>
      </c>
      <c r="F13" s="16">
        <v>1.04221356</v>
      </c>
      <c r="G13" s="14">
        <v>49.022103219999998</v>
      </c>
      <c r="H13" s="16">
        <v>1.00417004</v>
      </c>
      <c r="I13" s="14">
        <v>0</v>
      </c>
      <c r="J13" s="16">
        <v>0</v>
      </c>
      <c r="K13" s="14" t="s">
        <v>582</v>
      </c>
      <c r="L13" s="16" t="s">
        <v>582</v>
      </c>
      <c r="M13" s="14">
        <v>0</v>
      </c>
      <c r="N13" s="16">
        <v>0</v>
      </c>
      <c r="O13" s="14">
        <v>0</v>
      </c>
      <c r="P13" s="16">
        <v>0</v>
      </c>
      <c r="Q13" s="14">
        <v>1.3162516399999999</v>
      </c>
      <c r="R13" s="16">
        <v>0.16046621999999999</v>
      </c>
    </row>
    <row r="14" spans="1:18" x14ac:dyDescent="0.25">
      <c r="A14" s="11" t="s">
        <v>484</v>
      </c>
      <c r="B14" s="13">
        <v>5587</v>
      </c>
      <c r="C14" s="14">
        <f>(74/B14*100)</f>
        <v>1.3245033112582782</v>
      </c>
      <c r="D14" s="15">
        <v>5513</v>
      </c>
      <c r="E14" s="14">
        <v>72.43579604</v>
      </c>
      <c r="F14" s="16">
        <v>0.78126620999999996</v>
      </c>
      <c r="G14" s="14">
        <v>26.86583809</v>
      </c>
      <c r="H14" s="16">
        <v>0.76195519</v>
      </c>
      <c r="I14" s="14">
        <v>0</v>
      </c>
      <c r="J14" s="16">
        <v>0</v>
      </c>
      <c r="K14" s="14" t="s">
        <v>582</v>
      </c>
      <c r="L14" s="16" t="s">
        <v>582</v>
      </c>
      <c r="M14" s="14">
        <v>0</v>
      </c>
      <c r="N14" s="16">
        <v>0</v>
      </c>
      <c r="O14" s="14">
        <v>0</v>
      </c>
      <c r="P14" s="16">
        <v>0</v>
      </c>
      <c r="Q14" s="14">
        <v>0.69836587000000006</v>
      </c>
      <c r="R14" s="16">
        <v>0.14602023</v>
      </c>
    </row>
    <row r="15" spans="1:18" x14ac:dyDescent="0.25">
      <c r="A15" s="11" t="s">
        <v>485</v>
      </c>
      <c r="B15" s="13">
        <v>5882</v>
      </c>
      <c r="C15" s="14">
        <f>(53/B15*100)</f>
        <v>0.90105406324379467</v>
      </c>
      <c r="D15" s="15">
        <v>5829</v>
      </c>
      <c r="E15" s="14">
        <v>50.054622670000001</v>
      </c>
      <c r="F15" s="16">
        <v>1.08718062</v>
      </c>
      <c r="G15" s="14">
        <v>48.612549780000002</v>
      </c>
      <c r="H15" s="16">
        <v>1.08187802</v>
      </c>
      <c r="I15" s="14">
        <v>0</v>
      </c>
      <c r="J15" s="16">
        <v>0</v>
      </c>
      <c r="K15" s="14" t="s">
        <v>582</v>
      </c>
      <c r="L15" s="16" t="s">
        <v>582</v>
      </c>
      <c r="M15" s="14">
        <v>0</v>
      </c>
      <c r="N15" s="16">
        <v>0</v>
      </c>
      <c r="O15" s="14">
        <v>0</v>
      </c>
      <c r="P15" s="16">
        <v>0</v>
      </c>
      <c r="Q15" s="14">
        <v>1.33282755</v>
      </c>
      <c r="R15" s="16">
        <v>0.19950625999999999</v>
      </c>
    </row>
    <row r="16" spans="1:18" x14ac:dyDescent="0.25">
      <c r="A16" s="11" t="s">
        <v>486</v>
      </c>
      <c r="B16" s="13">
        <v>6108</v>
      </c>
      <c r="C16" s="14">
        <f>(98/B16*100)</f>
        <v>1.6044531761624099</v>
      </c>
      <c r="D16" s="15">
        <v>6010</v>
      </c>
      <c r="E16" s="14">
        <v>63.210360970000004</v>
      </c>
      <c r="F16" s="16">
        <v>0.94993103000000001</v>
      </c>
      <c r="G16" s="14">
        <v>35.293918830000003</v>
      </c>
      <c r="H16" s="16">
        <v>0.99419804000000001</v>
      </c>
      <c r="I16" s="14">
        <v>0</v>
      </c>
      <c r="J16" s="16">
        <v>0</v>
      </c>
      <c r="K16" s="14" t="s">
        <v>582</v>
      </c>
      <c r="L16" s="16" t="s">
        <v>582</v>
      </c>
      <c r="M16" s="14">
        <v>0</v>
      </c>
      <c r="N16" s="16">
        <v>0</v>
      </c>
      <c r="O16" s="14">
        <v>0</v>
      </c>
      <c r="P16" s="16">
        <v>0</v>
      </c>
      <c r="Q16" s="14">
        <v>1.49572021</v>
      </c>
      <c r="R16" s="16">
        <v>0.16222122999999999</v>
      </c>
    </row>
    <row r="17" spans="1:18" x14ac:dyDescent="0.25">
      <c r="A17" s="11" t="s">
        <v>487</v>
      </c>
      <c r="B17" s="13">
        <v>6504</v>
      </c>
      <c r="C17" s="14">
        <f>(658/B17*100)</f>
        <v>10.116851168511685</v>
      </c>
      <c r="D17" s="15">
        <v>5846</v>
      </c>
      <c r="E17" s="14">
        <v>39.853765950000003</v>
      </c>
      <c r="F17" s="16">
        <v>0.90233397000000004</v>
      </c>
      <c r="G17" s="14">
        <v>53.92107163</v>
      </c>
      <c r="H17" s="16">
        <v>0.95279241000000003</v>
      </c>
      <c r="I17" s="14">
        <v>0</v>
      </c>
      <c r="J17" s="16">
        <v>0</v>
      </c>
      <c r="K17" s="14" t="s">
        <v>582</v>
      </c>
      <c r="L17" s="16" t="s">
        <v>582</v>
      </c>
      <c r="M17" s="14">
        <v>0</v>
      </c>
      <c r="N17" s="16">
        <v>0</v>
      </c>
      <c r="O17" s="14">
        <v>0</v>
      </c>
      <c r="P17" s="16">
        <v>0</v>
      </c>
      <c r="Q17" s="14">
        <v>6.2251624300000001</v>
      </c>
      <c r="R17" s="16">
        <v>0.58114536999999999</v>
      </c>
    </row>
    <row r="18" spans="1:18" x14ac:dyDescent="0.25">
      <c r="A18" s="11" t="s">
        <v>488</v>
      </c>
      <c r="B18" s="13">
        <v>5532</v>
      </c>
      <c r="C18" s="14">
        <f>(28/B18*100)</f>
        <v>0.50614605929139556</v>
      </c>
      <c r="D18" s="15">
        <v>5504</v>
      </c>
      <c r="E18" s="14">
        <v>52.874186600000002</v>
      </c>
      <c r="F18" s="16">
        <v>0.98157002999999998</v>
      </c>
      <c r="G18" s="14">
        <v>43.70430648</v>
      </c>
      <c r="H18" s="16">
        <v>0.93834916000000002</v>
      </c>
      <c r="I18" s="14">
        <v>0</v>
      </c>
      <c r="J18" s="16">
        <v>0</v>
      </c>
      <c r="K18" s="14" t="s">
        <v>582</v>
      </c>
      <c r="L18" s="16" t="s">
        <v>582</v>
      </c>
      <c r="M18" s="14">
        <v>0</v>
      </c>
      <c r="N18" s="16">
        <v>0</v>
      </c>
      <c r="O18" s="14">
        <v>0</v>
      </c>
      <c r="P18" s="16">
        <v>0</v>
      </c>
      <c r="Q18" s="14">
        <v>3.4215069200000001</v>
      </c>
      <c r="R18" s="16">
        <v>0.27168607</v>
      </c>
    </row>
    <row r="19" spans="1:18" x14ac:dyDescent="0.25">
      <c r="A19" s="11" t="s">
        <v>489</v>
      </c>
      <c r="B19" s="13">
        <v>5658</v>
      </c>
      <c r="C19" s="14">
        <f>(61/B19*100)</f>
        <v>1.0781194768469424</v>
      </c>
      <c r="D19" s="15">
        <v>5597</v>
      </c>
      <c r="E19" s="14">
        <v>63.068176219999998</v>
      </c>
      <c r="F19" s="16">
        <v>0.94646260999999998</v>
      </c>
      <c r="G19" s="14">
        <v>34.143929759999999</v>
      </c>
      <c r="H19" s="16">
        <v>0.94884371000000001</v>
      </c>
      <c r="I19" s="14">
        <v>0</v>
      </c>
      <c r="J19" s="16">
        <v>0</v>
      </c>
      <c r="K19" s="14" t="s">
        <v>582</v>
      </c>
      <c r="L19" s="16" t="s">
        <v>582</v>
      </c>
      <c r="M19" s="14">
        <v>0</v>
      </c>
      <c r="N19" s="16">
        <v>0</v>
      </c>
      <c r="O19" s="14">
        <v>0</v>
      </c>
      <c r="P19" s="16">
        <v>0</v>
      </c>
      <c r="Q19" s="14">
        <v>2.78789402</v>
      </c>
      <c r="R19" s="16">
        <v>0.26405786999999997</v>
      </c>
    </row>
    <row r="20" spans="1:18" x14ac:dyDescent="0.25">
      <c r="A20" s="11" t="s">
        <v>490</v>
      </c>
      <c r="B20" s="13">
        <v>3371</v>
      </c>
      <c r="C20" s="14">
        <f>(75/B20*100)</f>
        <v>2.2248590922574905</v>
      </c>
      <c r="D20" s="15">
        <v>3296</v>
      </c>
      <c r="E20" s="14">
        <v>70.113775619999998</v>
      </c>
      <c r="F20" s="16">
        <v>0.77654332000000004</v>
      </c>
      <c r="G20" s="14">
        <v>28.73070804</v>
      </c>
      <c r="H20" s="16">
        <v>0.79554068</v>
      </c>
      <c r="I20" s="14">
        <v>0</v>
      </c>
      <c r="J20" s="16">
        <v>0</v>
      </c>
      <c r="K20" s="14" t="s">
        <v>582</v>
      </c>
      <c r="L20" s="16" t="s">
        <v>582</v>
      </c>
      <c r="M20" s="14">
        <v>0</v>
      </c>
      <c r="N20" s="16">
        <v>0</v>
      </c>
      <c r="O20" s="14">
        <v>0</v>
      </c>
      <c r="P20" s="16">
        <v>0</v>
      </c>
      <c r="Q20" s="14">
        <v>1.1555163399999999</v>
      </c>
      <c r="R20" s="16">
        <v>0.18748925999999999</v>
      </c>
    </row>
    <row r="21" spans="1:18" x14ac:dyDescent="0.25">
      <c r="A21" s="11" t="s">
        <v>491</v>
      </c>
      <c r="B21" s="13">
        <v>5741</v>
      </c>
      <c r="C21" s="14">
        <f>(44/B21*100)</f>
        <v>0.76641700052255701</v>
      </c>
      <c r="D21" s="15">
        <v>5697</v>
      </c>
      <c r="E21" s="14">
        <v>36.572468000000001</v>
      </c>
      <c r="F21" s="16">
        <v>0.92424965999999997</v>
      </c>
      <c r="G21" s="14">
        <v>59.372452729999999</v>
      </c>
      <c r="H21" s="16">
        <v>0.89456427000000005</v>
      </c>
      <c r="I21" s="14">
        <v>0</v>
      </c>
      <c r="J21" s="16">
        <v>0</v>
      </c>
      <c r="K21" s="14" t="s">
        <v>582</v>
      </c>
      <c r="L21" s="16" t="s">
        <v>582</v>
      </c>
      <c r="M21" s="14">
        <v>0</v>
      </c>
      <c r="N21" s="16">
        <v>0</v>
      </c>
      <c r="O21" s="14">
        <v>0</v>
      </c>
      <c r="P21" s="16">
        <v>0</v>
      </c>
      <c r="Q21" s="14">
        <v>4.0550792700000002</v>
      </c>
      <c r="R21" s="16">
        <v>0.31311054999999999</v>
      </c>
    </row>
    <row r="22" spans="1:18" x14ac:dyDescent="0.25">
      <c r="A22" s="11" t="s">
        <v>492</v>
      </c>
      <c r="B22" s="13">
        <v>6598</v>
      </c>
      <c r="C22" s="14">
        <f>(32/B22*100)</f>
        <v>0.48499545316762654</v>
      </c>
      <c r="D22" s="15">
        <v>6566</v>
      </c>
      <c r="E22" s="14">
        <v>49.881496749999997</v>
      </c>
      <c r="F22" s="16">
        <v>1.09916108</v>
      </c>
      <c r="G22" s="14">
        <v>45.529222750000002</v>
      </c>
      <c r="H22" s="16">
        <v>1.0490541600000001</v>
      </c>
      <c r="I22" s="14">
        <v>0</v>
      </c>
      <c r="J22" s="16">
        <v>0</v>
      </c>
      <c r="K22" s="14" t="s">
        <v>582</v>
      </c>
      <c r="L22" s="16" t="s">
        <v>582</v>
      </c>
      <c r="M22" s="14">
        <v>0</v>
      </c>
      <c r="N22" s="16">
        <v>0</v>
      </c>
      <c r="O22" s="14">
        <v>4.0071959999999997E-2</v>
      </c>
      <c r="P22" s="16">
        <v>2.3078379999999999E-2</v>
      </c>
      <c r="Q22" s="14">
        <v>4.5492085400000004</v>
      </c>
      <c r="R22" s="16">
        <v>0.33416660999999998</v>
      </c>
    </row>
    <row r="23" spans="1:18" x14ac:dyDescent="0.25">
      <c r="A23" s="11" t="s">
        <v>493</v>
      </c>
      <c r="B23" s="13">
        <v>11583</v>
      </c>
      <c r="C23" s="14">
        <f>(210/B23*100)</f>
        <v>1.8130018130018128</v>
      </c>
      <c r="D23" s="15">
        <v>11373</v>
      </c>
      <c r="E23" s="14">
        <v>63.375138749999998</v>
      </c>
      <c r="F23" s="16">
        <v>0.80901796999999998</v>
      </c>
      <c r="G23" s="14">
        <v>36.003509579999999</v>
      </c>
      <c r="H23" s="16">
        <v>0.78542497</v>
      </c>
      <c r="I23" s="14">
        <v>0</v>
      </c>
      <c r="J23" s="16">
        <v>0</v>
      </c>
      <c r="K23" s="14" t="s">
        <v>582</v>
      </c>
      <c r="L23" s="16" t="s">
        <v>582</v>
      </c>
      <c r="M23" s="14">
        <v>0</v>
      </c>
      <c r="N23" s="16">
        <v>0</v>
      </c>
      <c r="O23" s="14">
        <v>0</v>
      </c>
      <c r="P23" s="16">
        <v>0</v>
      </c>
      <c r="Q23" s="14">
        <v>0.62135167000000002</v>
      </c>
      <c r="R23" s="16">
        <v>0.12732756000000001</v>
      </c>
    </row>
    <row r="24" spans="1:18" x14ac:dyDescent="0.25">
      <c r="A24" s="11" t="s">
        <v>494</v>
      </c>
      <c r="B24" s="13">
        <v>6647</v>
      </c>
      <c r="C24" s="14">
        <f>(7/B24*100)</f>
        <v>0.10531066646607493</v>
      </c>
      <c r="D24" s="15">
        <v>6640</v>
      </c>
      <c r="E24" s="14">
        <v>45.810644279999998</v>
      </c>
      <c r="F24" s="16">
        <v>0.90252619999999995</v>
      </c>
      <c r="G24" s="14">
        <v>52.74088098</v>
      </c>
      <c r="H24" s="16">
        <v>0.89795583999999995</v>
      </c>
      <c r="I24" s="14">
        <v>0</v>
      </c>
      <c r="J24" s="16">
        <v>0</v>
      </c>
      <c r="K24" s="14" t="s">
        <v>582</v>
      </c>
      <c r="L24" s="16" t="s">
        <v>582</v>
      </c>
      <c r="M24" s="14">
        <v>0</v>
      </c>
      <c r="N24" s="16">
        <v>0</v>
      </c>
      <c r="O24" s="14">
        <v>0</v>
      </c>
      <c r="P24" s="16">
        <v>0</v>
      </c>
      <c r="Q24" s="14">
        <v>1.44847473</v>
      </c>
      <c r="R24" s="16">
        <v>0.16335577000000001</v>
      </c>
    </row>
    <row r="25" spans="1:18" x14ac:dyDescent="0.25">
      <c r="A25" s="11" t="s">
        <v>495</v>
      </c>
      <c r="B25" s="13">
        <v>5581</v>
      </c>
      <c r="C25" s="14">
        <f>(24/B25*100)</f>
        <v>0.43003046049095145</v>
      </c>
      <c r="D25" s="15">
        <v>5557</v>
      </c>
      <c r="E25" s="14">
        <v>78.091291929999997</v>
      </c>
      <c r="F25" s="16">
        <v>0.87278937999999995</v>
      </c>
      <c r="G25" s="14">
        <v>21.092402920000001</v>
      </c>
      <c r="H25" s="16">
        <v>0.84367943999999995</v>
      </c>
      <c r="I25" s="14">
        <v>0</v>
      </c>
      <c r="J25" s="16">
        <v>0</v>
      </c>
      <c r="K25" s="14" t="s">
        <v>582</v>
      </c>
      <c r="L25" s="16" t="s">
        <v>582</v>
      </c>
      <c r="M25" s="14">
        <v>0</v>
      </c>
      <c r="N25" s="16">
        <v>0</v>
      </c>
      <c r="O25" s="14">
        <v>0</v>
      </c>
      <c r="P25" s="16">
        <v>0</v>
      </c>
      <c r="Q25" s="14">
        <v>0.81630515000000003</v>
      </c>
      <c r="R25" s="16">
        <v>0.12054023</v>
      </c>
    </row>
    <row r="26" spans="1:18" x14ac:dyDescent="0.25">
      <c r="A26" s="11" t="s">
        <v>496</v>
      </c>
      <c r="B26" s="13">
        <v>4869</v>
      </c>
      <c r="C26" s="14">
        <f>(32/B26*100)</f>
        <v>0.65721914150749638</v>
      </c>
      <c r="D26" s="15">
        <v>4837</v>
      </c>
      <c r="E26" s="14">
        <v>69.388139960000004</v>
      </c>
      <c r="F26" s="16">
        <v>0.70366885999999995</v>
      </c>
      <c r="G26" s="14">
        <v>29.989233479999999</v>
      </c>
      <c r="H26" s="16">
        <v>0.70847093999999999</v>
      </c>
      <c r="I26" s="14">
        <v>0</v>
      </c>
      <c r="J26" s="16">
        <v>0</v>
      </c>
      <c r="K26" s="14" t="s">
        <v>582</v>
      </c>
      <c r="L26" s="16" t="s">
        <v>582</v>
      </c>
      <c r="M26" s="14">
        <v>0</v>
      </c>
      <c r="N26" s="16">
        <v>0</v>
      </c>
      <c r="O26" s="14">
        <v>0</v>
      </c>
      <c r="P26" s="16">
        <v>0</v>
      </c>
      <c r="Q26" s="14">
        <v>0.62262656000000005</v>
      </c>
      <c r="R26" s="16">
        <v>0.12678397999999999</v>
      </c>
    </row>
    <row r="27" spans="1:18" x14ac:dyDescent="0.25">
      <c r="A27" s="11" t="s">
        <v>497</v>
      </c>
      <c r="B27" s="13">
        <v>5299</v>
      </c>
      <c r="C27" s="14">
        <f>(17/B27*100)</f>
        <v>0.32081524816003021</v>
      </c>
      <c r="D27" s="15">
        <v>5282</v>
      </c>
      <c r="E27" s="14">
        <v>43.894304630000001</v>
      </c>
      <c r="F27" s="16">
        <v>0.66802813999999999</v>
      </c>
      <c r="G27" s="14">
        <v>53.766052469999998</v>
      </c>
      <c r="H27" s="16">
        <v>0.66672175</v>
      </c>
      <c r="I27" s="14">
        <v>0</v>
      </c>
      <c r="J27" s="16">
        <v>0</v>
      </c>
      <c r="K27" s="14" t="s">
        <v>582</v>
      </c>
      <c r="L27" s="16" t="s">
        <v>582</v>
      </c>
      <c r="M27" s="14">
        <v>0</v>
      </c>
      <c r="N27" s="16">
        <v>0</v>
      </c>
      <c r="O27" s="14">
        <v>0</v>
      </c>
      <c r="P27" s="16">
        <v>0</v>
      </c>
      <c r="Q27" s="14">
        <v>2.3396428999999999</v>
      </c>
      <c r="R27" s="16">
        <v>0.20377492999999999</v>
      </c>
    </row>
    <row r="28" spans="1:18" x14ac:dyDescent="0.25">
      <c r="A28" s="11" t="s">
        <v>498</v>
      </c>
      <c r="B28" s="13">
        <v>7568</v>
      </c>
      <c r="C28" s="14">
        <f>(51/B28*100)</f>
        <v>0.67389006342494717</v>
      </c>
      <c r="D28" s="15">
        <v>7517</v>
      </c>
      <c r="E28" s="14">
        <v>46.335750830000002</v>
      </c>
      <c r="F28" s="16">
        <v>1.0189551299999999</v>
      </c>
      <c r="G28" s="14">
        <v>52.025209709999999</v>
      </c>
      <c r="H28" s="16">
        <v>1.0022952700000001</v>
      </c>
      <c r="I28" s="14">
        <v>0</v>
      </c>
      <c r="J28" s="16">
        <v>0</v>
      </c>
      <c r="K28" s="14" t="s">
        <v>582</v>
      </c>
      <c r="L28" s="16" t="s">
        <v>582</v>
      </c>
      <c r="M28" s="14">
        <v>0</v>
      </c>
      <c r="N28" s="16">
        <v>0</v>
      </c>
      <c r="O28" s="14">
        <v>0</v>
      </c>
      <c r="P28" s="16">
        <v>0</v>
      </c>
      <c r="Q28" s="14">
        <v>1.6390394699999999</v>
      </c>
      <c r="R28" s="16">
        <v>0.19210749999999999</v>
      </c>
    </row>
    <row r="29" spans="1:18" x14ac:dyDescent="0.25">
      <c r="A29" s="11" t="s">
        <v>499</v>
      </c>
      <c r="B29" s="13">
        <v>5385</v>
      </c>
      <c r="C29" s="14">
        <f>(30/B29*100)</f>
        <v>0.55710306406685239</v>
      </c>
      <c r="D29" s="15">
        <v>5355</v>
      </c>
      <c r="E29" s="14">
        <v>25.8620342</v>
      </c>
      <c r="F29" s="16">
        <v>0.95260931000000004</v>
      </c>
      <c r="G29" s="14">
        <v>72.10606679</v>
      </c>
      <c r="H29" s="16">
        <v>0.95691859999999995</v>
      </c>
      <c r="I29" s="14">
        <v>0</v>
      </c>
      <c r="J29" s="16">
        <v>0</v>
      </c>
      <c r="K29" s="14" t="s">
        <v>582</v>
      </c>
      <c r="L29" s="16" t="s">
        <v>582</v>
      </c>
      <c r="M29" s="14">
        <v>0</v>
      </c>
      <c r="N29" s="16">
        <v>0</v>
      </c>
      <c r="O29" s="14">
        <v>0</v>
      </c>
      <c r="P29" s="16">
        <v>0</v>
      </c>
      <c r="Q29" s="14">
        <v>2.0318990100000001</v>
      </c>
      <c r="R29" s="16">
        <v>0.24558337</v>
      </c>
    </row>
    <row r="30" spans="1:18" x14ac:dyDescent="0.25">
      <c r="A30" s="11" t="s">
        <v>500</v>
      </c>
      <c r="B30" s="13">
        <v>4520</v>
      </c>
      <c r="C30" s="14">
        <f>(96/B30*100)</f>
        <v>2.1238938053097343</v>
      </c>
      <c r="D30" s="15">
        <v>4424</v>
      </c>
      <c r="E30" s="14">
        <v>30.81237213</v>
      </c>
      <c r="F30" s="16">
        <v>0.72461129999999996</v>
      </c>
      <c r="G30" s="14">
        <v>64.305359319999994</v>
      </c>
      <c r="H30" s="16">
        <v>0.71288121000000004</v>
      </c>
      <c r="I30" s="14">
        <v>0</v>
      </c>
      <c r="J30" s="16">
        <v>0</v>
      </c>
      <c r="K30" s="14" t="s">
        <v>582</v>
      </c>
      <c r="L30" s="16" t="s">
        <v>582</v>
      </c>
      <c r="M30" s="14">
        <v>0</v>
      </c>
      <c r="N30" s="16">
        <v>0</v>
      </c>
      <c r="O30" s="14">
        <v>0</v>
      </c>
      <c r="P30" s="16">
        <v>0</v>
      </c>
      <c r="Q30" s="14">
        <v>4.8822685400000001</v>
      </c>
      <c r="R30" s="16">
        <v>0.31213721</v>
      </c>
    </row>
    <row r="31" spans="1:18" x14ac:dyDescent="0.25">
      <c r="A31" s="11" t="s">
        <v>501</v>
      </c>
      <c r="B31" s="13">
        <v>5456</v>
      </c>
      <c r="C31" s="14">
        <f>(125/B31*100)</f>
        <v>2.2910557184750733</v>
      </c>
      <c r="D31" s="15">
        <v>5331</v>
      </c>
      <c r="E31" s="14">
        <v>51.86968804</v>
      </c>
      <c r="F31" s="16">
        <v>0.90002559999999998</v>
      </c>
      <c r="G31" s="14">
        <v>45.627748859999997</v>
      </c>
      <c r="H31" s="16">
        <v>0.88588003000000004</v>
      </c>
      <c r="I31" s="14">
        <v>0</v>
      </c>
      <c r="J31" s="16">
        <v>0</v>
      </c>
      <c r="K31" s="14" t="s">
        <v>582</v>
      </c>
      <c r="L31" s="16" t="s">
        <v>582</v>
      </c>
      <c r="M31" s="14">
        <v>0</v>
      </c>
      <c r="N31" s="16">
        <v>0</v>
      </c>
      <c r="O31" s="14">
        <v>0</v>
      </c>
      <c r="P31" s="16">
        <v>0</v>
      </c>
      <c r="Q31" s="14">
        <v>2.5025631000000002</v>
      </c>
      <c r="R31" s="16">
        <v>0.23586366</v>
      </c>
    </row>
    <row r="32" spans="1:18" x14ac:dyDescent="0.25">
      <c r="A32" s="11" t="s">
        <v>502</v>
      </c>
      <c r="B32" s="13">
        <v>4478</v>
      </c>
      <c r="C32" s="14">
        <f>(5/B32*100)</f>
        <v>0.11165698972755694</v>
      </c>
      <c r="D32" s="15">
        <v>4473</v>
      </c>
      <c r="E32" s="14">
        <v>70.58369098</v>
      </c>
      <c r="F32" s="16">
        <v>0.86251591000000005</v>
      </c>
      <c r="G32" s="14">
        <v>28.556161530000001</v>
      </c>
      <c r="H32" s="16">
        <v>0.84997774999999998</v>
      </c>
      <c r="I32" s="14">
        <v>0</v>
      </c>
      <c r="J32" s="16">
        <v>0</v>
      </c>
      <c r="K32" s="14" t="s">
        <v>582</v>
      </c>
      <c r="L32" s="16" t="s">
        <v>582</v>
      </c>
      <c r="M32" s="14">
        <v>0</v>
      </c>
      <c r="N32" s="16">
        <v>0</v>
      </c>
      <c r="O32" s="14">
        <v>0</v>
      </c>
      <c r="P32" s="16">
        <v>0</v>
      </c>
      <c r="Q32" s="14">
        <v>0.86014749000000001</v>
      </c>
      <c r="R32" s="16">
        <v>0.13612764999999999</v>
      </c>
    </row>
    <row r="33" spans="1:18" x14ac:dyDescent="0.25">
      <c r="A33" s="11" t="s">
        <v>503</v>
      </c>
      <c r="B33" s="13">
        <v>7325</v>
      </c>
      <c r="C33" s="14">
        <f>(74/B33*100)</f>
        <v>1.0102389078498293</v>
      </c>
      <c r="D33" s="15">
        <v>7251</v>
      </c>
      <c r="E33" s="14">
        <v>57.565669200000002</v>
      </c>
      <c r="F33" s="16">
        <v>1.1564265499999999</v>
      </c>
      <c r="G33" s="14">
        <v>41.575248950000002</v>
      </c>
      <c r="H33" s="16">
        <v>1.1526424900000001</v>
      </c>
      <c r="I33" s="14">
        <v>0</v>
      </c>
      <c r="J33" s="16">
        <v>0</v>
      </c>
      <c r="K33" s="14" t="s">
        <v>582</v>
      </c>
      <c r="L33" s="16" t="s">
        <v>582</v>
      </c>
      <c r="M33" s="14">
        <v>0</v>
      </c>
      <c r="N33" s="16">
        <v>0</v>
      </c>
      <c r="O33" s="14">
        <v>0</v>
      </c>
      <c r="P33" s="16">
        <v>0</v>
      </c>
      <c r="Q33" s="14">
        <v>0.85908185000000004</v>
      </c>
      <c r="R33" s="16">
        <v>0.14114699999999999</v>
      </c>
    </row>
    <row r="34" spans="1:18" x14ac:dyDescent="0.25">
      <c r="A34" s="11" t="s">
        <v>504</v>
      </c>
      <c r="B34" s="13">
        <v>6350</v>
      </c>
      <c r="C34" s="14">
        <f>(65/B34*100)</f>
        <v>1.0236220472440944</v>
      </c>
      <c r="D34" s="15">
        <v>6285</v>
      </c>
      <c r="E34" s="14">
        <v>53.74013832</v>
      </c>
      <c r="F34" s="16">
        <v>0.81917430999999996</v>
      </c>
      <c r="G34" s="14">
        <v>43.388660420000001</v>
      </c>
      <c r="H34" s="16">
        <v>0.78045461000000005</v>
      </c>
      <c r="I34" s="14">
        <v>0</v>
      </c>
      <c r="J34" s="16">
        <v>0</v>
      </c>
      <c r="K34" s="14" t="s">
        <v>582</v>
      </c>
      <c r="L34" s="16" t="s">
        <v>582</v>
      </c>
      <c r="M34" s="14">
        <v>0</v>
      </c>
      <c r="N34" s="16">
        <v>0</v>
      </c>
      <c r="O34" s="14">
        <v>0</v>
      </c>
      <c r="P34" s="16">
        <v>0</v>
      </c>
      <c r="Q34" s="14">
        <v>2.8712012499999999</v>
      </c>
      <c r="R34" s="16">
        <v>0.27925734000000002</v>
      </c>
    </row>
    <row r="35" spans="1:18" x14ac:dyDescent="0.25">
      <c r="A35" s="11" t="s">
        <v>505</v>
      </c>
      <c r="B35" s="13">
        <v>6406</v>
      </c>
      <c r="C35" s="14">
        <f>(36/B35*100)</f>
        <v>0.56197315017171401</v>
      </c>
      <c r="D35" s="15">
        <v>6370</v>
      </c>
      <c r="E35" s="14">
        <v>58.916189109999998</v>
      </c>
      <c r="F35" s="16">
        <v>0.73439847000000003</v>
      </c>
      <c r="G35" s="14">
        <v>39.375989439999998</v>
      </c>
      <c r="H35" s="16">
        <v>0.70688006999999997</v>
      </c>
      <c r="I35" s="14">
        <v>0</v>
      </c>
      <c r="J35" s="16">
        <v>0</v>
      </c>
      <c r="K35" s="14" t="s">
        <v>582</v>
      </c>
      <c r="L35" s="16" t="s">
        <v>582</v>
      </c>
      <c r="M35" s="14">
        <v>0</v>
      </c>
      <c r="N35" s="16">
        <v>0</v>
      </c>
      <c r="O35" s="14">
        <v>0</v>
      </c>
      <c r="P35" s="16">
        <v>0</v>
      </c>
      <c r="Q35" s="14">
        <v>1.70782145</v>
      </c>
      <c r="R35" s="16">
        <v>0.17506041999999999</v>
      </c>
    </row>
    <row r="36" spans="1:18" x14ac:dyDescent="0.25">
      <c r="A36" s="11" t="s">
        <v>506</v>
      </c>
      <c r="B36" s="13">
        <v>6736</v>
      </c>
      <c r="C36" s="14">
        <f>(26/B36*100)</f>
        <v>0.38598574821852732</v>
      </c>
      <c r="D36" s="15">
        <v>6710</v>
      </c>
      <c r="E36" s="14">
        <v>62.803475239999997</v>
      </c>
      <c r="F36" s="16">
        <v>0.81541763</v>
      </c>
      <c r="G36" s="14">
        <v>36.1189325</v>
      </c>
      <c r="H36" s="16">
        <v>0.83006327999999996</v>
      </c>
      <c r="I36" s="14">
        <v>0</v>
      </c>
      <c r="J36" s="16">
        <v>0</v>
      </c>
      <c r="K36" s="14" t="s">
        <v>582</v>
      </c>
      <c r="L36" s="16" t="s">
        <v>582</v>
      </c>
      <c r="M36" s="14">
        <v>0</v>
      </c>
      <c r="N36" s="16">
        <v>0</v>
      </c>
      <c r="O36" s="14">
        <v>0</v>
      </c>
      <c r="P36" s="16">
        <v>0</v>
      </c>
      <c r="Q36" s="14">
        <v>1.0775922600000001</v>
      </c>
      <c r="R36" s="16">
        <v>0.13416193000000001</v>
      </c>
    </row>
    <row r="37" spans="1:18" x14ac:dyDescent="0.25">
      <c r="A37" s="11" t="s">
        <v>507</v>
      </c>
      <c r="B37" s="13">
        <v>5458</v>
      </c>
      <c r="C37" s="14">
        <f>(62/B37*100)</f>
        <v>1.1359472334188347</v>
      </c>
      <c r="D37" s="15">
        <v>5396</v>
      </c>
      <c r="E37" s="14">
        <v>50.237177789999997</v>
      </c>
      <c r="F37" s="16">
        <v>1.20737132</v>
      </c>
      <c r="G37" s="14">
        <v>44.97290417</v>
      </c>
      <c r="H37" s="16">
        <v>1.1010498500000001</v>
      </c>
      <c r="I37" s="14">
        <v>0</v>
      </c>
      <c r="J37" s="16">
        <v>0</v>
      </c>
      <c r="K37" s="14" t="s">
        <v>582</v>
      </c>
      <c r="L37" s="16" t="s">
        <v>582</v>
      </c>
      <c r="M37" s="14">
        <v>0</v>
      </c>
      <c r="N37" s="16">
        <v>0</v>
      </c>
      <c r="O37" s="14">
        <v>0</v>
      </c>
      <c r="P37" s="16">
        <v>0</v>
      </c>
      <c r="Q37" s="14">
        <v>4.7899180399999999</v>
      </c>
      <c r="R37" s="16">
        <v>0.37026362000000002</v>
      </c>
    </row>
    <row r="38" spans="1:18" x14ac:dyDescent="0.25">
      <c r="A38" s="11" t="s">
        <v>508</v>
      </c>
      <c r="B38" s="13">
        <v>5860</v>
      </c>
      <c r="C38" s="14">
        <f>(16/B38*100)</f>
        <v>0.27303754266211605</v>
      </c>
      <c r="D38" s="15">
        <v>5844</v>
      </c>
      <c r="E38" s="14">
        <v>34.630153419999999</v>
      </c>
      <c r="F38" s="16">
        <v>1.0565157300000001</v>
      </c>
      <c r="G38" s="14">
        <v>62.814319879999999</v>
      </c>
      <c r="H38" s="16">
        <v>1.05794805</v>
      </c>
      <c r="I38" s="14">
        <v>0</v>
      </c>
      <c r="J38" s="16">
        <v>0</v>
      </c>
      <c r="K38" s="14" t="s">
        <v>582</v>
      </c>
      <c r="L38" s="16" t="s">
        <v>582</v>
      </c>
      <c r="M38" s="14">
        <v>0</v>
      </c>
      <c r="N38" s="16">
        <v>0</v>
      </c>
      <c r="O38" s="14">
        <v>0</v>
      </c>
      <c r="P38" s="16">
        <v>0</v>
      </c>
      <c r="Q38" s="14">
        <v>2.5555267000000002</v>
      </c>
      <c r="R38" s="16">
        <v>0.22720539000000001</v>
      </c>
    </row>
    <row r="39" spans="1:18" x14ac:dyDescent="0.25">
      <c r="A39" s="11" t="s">
        <v>509</v>
      </c>
      <c r="B39" s="13">
        <v>5895</v>
      </c>
      <c r="C39" s="14">
        <f>(30/B39*100)</f>
        <v>0.5089058524173028</v>
      </c>
      <c r="D39" s="15">
        <v>5865</v>
      </c>
      <c r="E39" s="14">
        <v>52.168867200000001</v>
      </c>
      <c r="F39" s="16">
        <v>1.3233050399999999</v>
      </c>
      <c r="G39" s="14">
        <v>44.876249970000003</v>
      </c>
      <c r="H39" s="16">
        <v>1.26713893</v>
      </c>
      <c r="I39" s="14">
        <v>0</v>
      </c>
      <c r="J39" s="16">
        <v>0</v>
      </c>
      <c r="K39" s="14" t="s">
        <v>582</v>
      </c>
      <c r="L39" s="16" t="s">
        <v>582</v>
      </c>
      <c r="M39" s="14">
        <v>0</v>
      </c>
      <c r="N39" s="16">
        <v>0</v>
      </c>
      <c r="O39" s="14">
        <v>0</v>
      </c>
      <c r="P39" s="16">
        <v>0</v>
      </c>
      <c r="Q39" s="14">
        <v>2.9548828399999998</v>
      </c>
      <c r="R39" s="16">
        <v>0.32419743000000001</v>
      </c>
    </row>
    <row r="40" spans="1:18" x14ac:dyDescent="0.25">
      <c r="A40" s="11" t="s">
        <v>510</v>
      </c>
      <c r="B40" s="13">
        <v>14157</v>
      </c>
      <c r="C40" s="14">
        <f>(264/B40*100)</f>
        <v>1.8648018648018647</v>
      </c>
      <c r="D40" s="15">
        <v>13893</v>
      </c>
      <c r="E40" s="14">
        <v>39.247947609999997</v>
      </c>
      <c r="F40" s="16">
        <v>0.85916501000000001</v>
      </c>
      <c r="G40" s="14">
        <v>55.693937030000001</v>
      </c>
      <c r="H40" s="16">
        <v>0.78362016000000001</v>
      </c>
      <c r="I40" s="14">
        <v>0</v>
      </c>
      <c r="J40" s="16">
        <v>0</v>
      </c>
      <c r="K40" s="14" t="s">
        <v>582</v>
      </c>
      <c r="L40" s="16" t="s">
        <v>582</v>
      </c>
      <c r="M40" s="14">
        <v>0</v>
      </c>
      <c r="N40" s="16">
        <v>0</v>
      </c>
      <c r="O40" s="14">
        <v>0</v>
      </c>
      <c r="P40" s="16">
        <v>0</v>
      </c>
      <c r="Q40" s="14">
        <v>5.0581153600000004</v>
      </c>
      <c r="R40" s="16">
        <v>0.35486604999999999</v>
      </c>
    </row>
    <row r="41" spans="1:18" x14ac:dyDescent="0.25">
      <c r="A41" s="11" t="s">
        <v>511</v>
      </c>
      <c r="B41" s="13">
        <v>5712</v>
      </c>
      <c r="C41" s="14">
        <f>(40/B41*100)</f>
        <v>0.70028011204481799</v>
      </c>
      <c r="D41" s="15">
        <v>5672</v>
      </c>
      <c r="E41" s="14">
        <v>36.89169201</v>
      </c>
      <c r="F41" s="16">
        <v>0.97974402999999999</v>
      </c>
      <c r="G41" s="14">
        <v>59.87292601</v>
      </c>
      <c r="H41" s="16">
        <v>0.93577988999999995</v>
      </c>
      <c r="I41" s="14">
        <v>0</v>
      </c>
      <c r="J41" s="16">
        <v>0</v>
      </c>
      <c r="K41" s="14" t="s">
        <v>582</v>
      </c>
      <c r="L41" s="16" t="s">
        <v>582</v>
      </c>
      <c r="M41" s="14">
        <v>0</v>
      </c>
      <c r="N41" s="16">
        <v>0</v>
      </c>
      <c r="O41" s="14">
        <v>0</v>
      </c>
      <c r="P41" s="16">
        <v>0</v>
      </c>
      <c r="Q41" s="14">
        <v>3.2353819800000001</v>
      </c>
      <c r="R41" s="16">
        <v>0.33393540999999999</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50.754904871142863</v>
      </c>
      <c r="F42" s="16">
        <f>IF(COUNT(F7:F41) &gt; 0, SQRT(SUMSQ(F7:F41)/(COUNT(F7:F41)*COUNT(F7:F41)) ), "—")</f>
        <v>0.15561484029822656</v>
      </c>
      <c r="G42" s="14">
        <f>IF(COUNT(G7:G41) &gt; 0, AVERAGE(G7:G41), "—")</f>
        <v>46.795655305142859</v>
      </c>
      <c r="H42" s="16">
        <f>IF(COUNT(H7:H41) &gt; 0, SQRT(SUMSQ(H7:H41)/(COUNT(H7:H41)*COUNT(H7:H41)) ), "—")</f>
        <v>0.15213405288318216</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1.1449131428571428E-3</v>
      </c>
      <c r="P42" s="16">
        <f>IF(COUNT(P7:P41) &gt; 0, SQRT(SUMSQ(P7:P41)/(COUNT(P7:P41)*COUNT(P7:P41)) ), "—")</f>
        <v>6.593822857142857E-4</v>
      </c>
      <c r="Q42" s="14">
        <f>IF(COUNT(Q7:Q41) &gt; 0, AVERAGE(Q7:Q41), "—")</f>
        <v>2.4482949105714291</v>
      </c>
      <c r="R42" s="16">
        <f>IF(COUNT(R7:R41) &gt; 0, SQRT(SUMSQ(R7:R41)/(COUNT(R7:R41)*COUNT(R7:R41)) ), "—")</f>
        <v>4.2509889405778392E-2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26.379759669999999</v>
      </c>
      <c r="F45" s="16">
        <v>0.82545257999999999</v>
      </c>
      <c r="G45" s="14">
        <v>61.439180870000001</v>
      </c>
      <c r="H45" s="16">
        <v>0.89565828000000003</v>
      </c>
      <c r="I45" s="14">
        <v>0</v>
      </c>
      <c r="J45" s="16">
        <v>0</v>
      </c>
      <c r="K45" s="14" t="s">
        <v>582</v>
      </c>
      <c r="L45" s="16" t="s">
        <v>582</v>
      </c>
      <c r="M45" s="14">
        <v>0</v>
      </c>
      <c r="N45" s="16">
        <v>0</v>
      </c>
      <c r="O45" s="14">
        <v>0.12057944</v>
      </c>
      <c r="P45" s="16">
        <v>5.1930579999999997E-2</v>
      </c>
      <c r="Q45" s="14">
        <v>12.06048002</v>
      </c>
      <c r="R45" s="16">
        <v>0.59841347</v>
      </c>
    </row>
    <row r="46" spans="1:18" x14ac:dyDescent="0.25">
      <c r="A46" s="11" t="s">
        <v>516</v>
      </c>
      <c r="B46" s="13">
        <v>23141</v>
      </c>
      <c r="C46" s="14">
        <f>(1129/B46*100)</f>
        <v>4.8787865692925969</v>
      </c>
      <c r="D46" s="15">
        <v>22012</v>
      </c>
      <c r="E46" s="14">
        <v>35.106322370000001</v>
      </c>
      <c r="F46" s="16">
        <v>0.61960974000000002</v>
      </c>
      <c r="G46" s="14">
        <v>56.89642456</v>
      </c>
      <c r="H46" s="16">
        <v>0.62743470000000001</v>
      </c>
      <c r="I46" s="14">
        <v>0</v>
      </c>
      <c r="J46" s="16">
        <v>0</v>
      </c>
      <c r="K46" s="14" t="s">
        <v>582</v>
      </c>
      <c r="L46" s="16" t="s">
        <v>582</v>
      </c>
      <c r="M46" s="14">
        <v>0</v>
      </c>
      <c r="N46" s="16">
        <v>0</v>
      </c>
      <c r="O46" s="14">
        <v>0</v>
      </c>
      <c r="P46" s="16">
        <v>0</v>
      </c>
      <c r="Q46" s="14">
        <v>7.9972530700000002</v>
      </c>
      <c r="R46" s="16">
        <v>0.34738619999999998</v>
      </c>
    </row>
    <row r="47" spans="1:18" x14ac:dyDescent="0.25">
      <c r="A47" s="11" t="s">
        <v>517</v>
      </c>
      <c r="B47" s="13">
        <v>5928</v>
      </c>
      <c r="C47" s="14">
        <f>(70/B47*100)</f>
        <v>1.1808367071524968</v>
      </c>
      <c r="D47" s="15">
        <v>5858</v>
      </c>
      <c r="E47" s="14">
        <v>72.360019280000003</v>
      </c>
      <c r="F47" s="16">
        <v>1.1700925799999999</v>
      </c>
      <c r="G47" s="14">
        <v>22.3119765</v>
      </c>
      <c r="H47" s="16">
        <v>0.88984974999999999</v>
      </c>
      <c r="I47" s="14">
        <v>0</v>
      </c>
      <c r="J47" s="16">
        <v>0</v>
      </c>
      <c r="K47" s="14" t="s">
        <v>582</v>
      </c>
      <c r="L47" s="16" t="s">
        <v>582</v>
      </c>
      <c r="M47" s="14">
        <v>0</v>
      </c>
      <c r="N47" s="16">
        <v>0</v>
      </c>
      <c r="O47" s="14">
        <v>0</v>
      </c>
      <c r="P47" s="16">
        <v>0</v>
      </c>
      <c r="Q47" s="14">
        <v>5.3280042300000003</v>
      </c>
      <c r="R47" s="16">
        <v>0.61395876999999999</v>
      </c>
    </row>
    <row r="48" spans="1:18" x14ac:dyDescent="0.25">
      <c r="A48" s="11" t="s">
        <v>518</v>
      </c>
      <c r="B48" s="13">
        <v>9841</v>
      </c>
      <c r="C48" s="14">
        <f>(7/B48*100)</f>
        <v>7.1130982623717101E-2</v>
      </c>
      <c r="D48" s="15">
        <v>9834</v>
      </c>
      <c r="E48" s="14">
        <v>75.191111899999996</v>
      </c>
      <c r="F48" s="16">
        <v>1.3117159700000001</v>
      </c>
      <c r="G48" s="14">
        <v>23.248387430000001</v>
      </c>
      <c r="H48" s="16">
        <v>1.1847764199999999</v>
      </c>
      <c r="I48" s="14">
        <v>0</v>
      </c>
      <c r="J48" s="16">
        <v>0</v>
      </c>
      <c r="K48" s="14" t="s">
        <v>582</v>
      </c>
      <c r="L48" s="16" t="s">
        <v>582</v>
      </c>
      <c r="M48" s="14">
        <v>0</v>
      </c>
      <c r="N48" s="16">
        <v>0</v>
      </c>
      <c r="O48" s="14">
        <v>0</v>
      </c>
      <c r="P48" s="16">
        <v>0</v>
      </c>
      <c r="Q48" s="14">
        <v>1.5605006699999999</v>
      </c>
      <c r="R48" s="16">
        <v>0.51026015000000002</v>
      </c>
    </row>
    <row r="49" spans="1:18" x14ac:dyDescent="0.25">
      <c r="A49" s="11" t="s">
        <v>519</v>
      </c>
      <c r="B49" s="13">
        <v>6349</v>
      </c>
      <c r="C49" s="14">
        <f>(56/B49*100)</f>
        <v>0.88202866593164275</v>
      </c>
      <c r="D49" s="15">
        <v>6293</v>
      </c>
      <c r="E49" s="14">
        <v>56.863265679999998</v>
      </c>
      <c r="F49" s="16">
        <v>1.1025431699999999</v>
      </c>
      <c r="G49" s="14">
        <v>41.145278740000002</v>
      </c>
      <c r="H49" s="16">
        <v>1.05979768</v>
      </c>
      <c r="I49" s="14">
        <v>0</v>
      </c>
      <c r="J49" s="16">
        <v>0</v>
      </c>
      <c r="K49" s="14" t="s">
        <v>582</v>
      </c>
      <c r="L49" s="16" t="s">
        <v>582</v>
      </c>
      <c r="M49" s="14">
        <v>0</v>
      </c>
      <c r="N49" s="16">
        <v>0</v>
      </c>
      <c r="O49" s="14">
        <v>9.9340999999999995E-3</v>
      </c>
      <c r="P49" s="16">
        <v>9.8755300000000004E-3</v>
      </c>
      <c r="Q49" s="14">
        <v>1.9815214800000001</v>
      </c>
      <c r="R49" s="16">
        <v>0.28489308000000002</v>
      </c>
    </row>
    <row r="50" spans="1:18" x14ac:dyDescent="0.25">
      <c r="A50" s="11" t="s">
        <v>520</v>
      </c>
      <c r="B50" s="13">
        <v>11795</v>
      </c>
      <c r="C50" s="14">
        <f>(218/B50*100)</f>
        <v>1.8482407799915217</v>
      </c>
      <c r="D50" s="15">
        <v>11577</v>
      </c>
      <c r="E50" s="14">
        <v>46.66876603</v>
      </c>
      <c r="F50" s="16">
        <v>0.84497648999999997</v>
      </c>
      <c r="G50" s="14">
        <v>51.506563499999999</v>
      </c>
      <c r="H50" s="16">
        <v>0.84276019000000002</v>
      </c>
      <c r="I50" s="14">
        <v>0</v>
      </c>
      <c r="J50" s="16">
        <v>0</v>
      </c>
      <c r="K50" s="14" t="s">
        <v>582</v>
      </c>
      <c r="L50" s="16" t="s">
        <v>582</v>
      </c>
      <c r="M50" s="14">
        <v>0</v>
      </c>
      <c r="N50" s="16">
        <v>0</v>
      </c>
      <c r="O50" s="14">
        <v>0</v>
      </c>
      <c r="P50" s="16">
        <v>0</v>
      </c>
      <c r="Q50" s="14">
        <v>1.82467047</v>
      </c>
      <c r="R50" s="16">
        <v>0.23381442</v>
      </c>
    </row>
    <row r="51" spans="1:18" x14ac:dyDescent="0.25">
      <c r="A51" s="11" t="s">
        <v>521</v>
      </c>
      <c r="B51" s="13">
        <v>6866</v>
      </c>
      <c r="C51" s="14">
        <f>(116/B51*100)</f>
        <v>1.6894844159627147</v>
      </c>
      <c r="D51" s="15">
        <v>6750</v>
      </c>
      <c r="E51" s="14">
        <v>52.845013999999999</v>
      </c>
      <c r="F51" s="16">
        <v>1.3319562899999999</v>
      </c>
      <c r="G51" s="14">
        <v>45.025637379999999</v>
      </c>
      <c r="H51" s="16">
        <v>1.31205996</v>
      </c>
      <c r="I51" s="14">
        <v>0</v>
      </c>
      <c r="J51" s="16">
        <v>0</v>
      </c>
      <c r="K51" s="14" t="s">
        <v>582</v>
      </c>
      <c r="L51" s="16" t="s">
        <v>582</v>
      </c>
      <c r="M51" s="14">
        <v>0</v>
      </c>
      <c r="N51" s="16">
        <v>0</v>
      </c>
      <c r="O51" s="14">
        <v>0</v>
      </c>
      <c r="P51" s="16">
        <v>0</v>
      </c>
      <c r="Q51" s="14">
        <v>2.12934862</v>
      </c>
      <c r="R51" s="16">
        <v>0.24073747000000001</v>
      </c>
    </row>
    <row r="52" spans="1:18" x14ac:dyDescent="0.25">
      <c r="A52" s="11" t="s">
        <v>522</v>
      </c>
      <c r="B52" s="13">
        <v>5809</v>
      </c>
      <c r="C52" s="14">
        <f>(71/B52*100)</f>
        <v>1.2222413496298847</v>
      </c>
      <c r="D52" s="15">
        <v>5738</v>
      </c>
      <c r="E52" s="14">
        <v>44.846947710000002</v>
      </c>
      <c r="F52" s="16">
        <v>0.86846760000000001</v>
      </c>
      <c r="G52" s="14">
        <v>51.426908650000001</v>
      </c>
      <c r="H52" s="16">
        <v>0.90941514999999995</v>
      </c>
      <c r="I52" s="14">
        <v>0</v>
      </c>
      <c r="J52" s="16">
        <v>0</v>
      </c>
      <c r="K52" s="14" t="s">
        <v>582</v>
      </c>
      <c r="L52" s="16" t="s">
        <v>582</v>
      </c>
      <c r="M52" s="14">
        <v>0</v>
      </c>
      <c r="N52" s="16">
        <v>0</v>
      </c>
      <c r="O52" s="14">
        <v>0</v>
      </c>
      <c r="P52" s="16">
        <v>0</v>
      </c>
      <c r="Q52" s="14">
        <v>3.7261436400000001</v>
      </c>
      <c r="R52" s="16">
        <v>0.31158688000000001</v>
      </c>
    </row>
    <row r="53" spans="1:18" x14ac:dyDescent="0.25">
      <c r="A53" s="11" t="s">
        <v>523</v>
      </c>
      <c r="B53" s="13">
        <v>5571</v>
      </c>
      <c r="C53" s="14">
        <f>(84/B53*100)</f>
        <v>1.5078082929456111</v>
      </c>
      <c r="D53" s="15">
        <v>5487</v>
      </c>
      <c r="E53" s="14">
        <v>41.67845355</v>
      </c>
      <c r="F53" s="16">
        <v>0.63721956999999996</v>
      </c>
      <c r="G53" s="14">
        <v>53.798402729999999</v>
      </c>
      <c r="H53" s="16">
        <v>0.64580267000000002</v>
      </c>
      <c r="I53" s="14">
        <v>0</v>
      </c>
      <c r="J53" s="16">
        <v>0</v>
      </c>
      <c r="K53" s="14" t="s">
        <v>582</v>
      </c>
      <c r="L53" s="16" t="s">
        <v>582</v>
      </c>
      <c r="M53" s="14">
        <v>0</v>
      </c>
      <c r="N53" s="16">
        <v>0</v>
      </c>
      <c r="O53" s="14">
        <v>0</v>
      </c>
      <c r="P53" s="16">
        <v>0</v>
      </c>
      <c r="Q53" s="14">
        <v>4.5231437300000001</v>
      </c>
      <c r="R53" s="16">
        <v>0.31048428</v>
      </c>
    </row>
    <row r="54" spans="1:18" x14ac:dyDescent="0.25">
      <c r="A54" s="11" t="s">
        <v>524</v>
      </c>
      <c r="B54" s="13">
        <v>4740</v>
      </c>
      <c r="C54" s="14">
        <f>(38/B54*100)</f>
        <v>0.80168776371308015</v>
      </c>
      <c r="D54" s="15">
        <v>4702</v>
      </c>
      <c r="E54" s="14">
        <v>32.742415690000001</v>
      </c>
      <c r="F54" s="16">
        <v>1.00329666</v>
      </c>
      <c r="G54" s="14">
        <v>55.475225950000002</v>
      </c>
      <c r="H54" s="16">
        <v>0.96678333999999999</v>
      </c>
      <c r="I54" s="14">
        <v>0</v>
      </c>
      <c r="J54" s="16">
        <v>0</v>
      </c>
      <c r="K54" s="14" t="s">
        <v>582</v>
      </c>
      <c r="L54" s="16" t="s">
        <v>582</v>
      </c>
      <c r="M54" s="14">
        <v>0</v>
      </c>
      <c r="N54" s="16">
        <v>0</v>
      </c>
      <c r="O54" s="14">
        <v>0</v>
      </c>
      <c r="P54" s="16">
        <v>0</v>
      </c>
      <c r="Q54" s="14">
        <v>11.78235836</v>
      </c>
      <c r="R54" s="16">
        <v>0.55301345999999996</v>
      </c>
    </row>
    <row r="55" spans="1:18" x14ac:dyDescent="0.25">
      <c r="A55" s="11" t="s">
        <v>525</v>
      </c>
      <c r="B55" s="13">
        <v>5316</v>
      </c>
      <c r="C55" s="14">
        <f>(22/B55*100)</f>
        <v>0.41384499623777277</v>
      </c>
      <c r="D55" s="15">
        <v>5294</v>
      </c>
      <c r="E55" s="14">
        <v>77.250126260000002</v>
      </c>
      <c r="F55" s="16">
        <v>0.92156713000000001</v>
      </c>
      <c r="G55" s="14">
        <v>19.81897</v>
      </c>
      <c r="H55" s="16">
        <v>0.83789122999999999</v>
      </c>
      <c r="I55" s="14">
        <v>0</v>
      </c>
      <c r="J55" s="16">
        <v>0</v>
      </c>
      <c r="K55" s="14" t="s">
        <v>582</v>
      </c>
      <c r="L55" s="16" t="s">
        <v>582</v>
      </c>
      <c r="M55" s="14">
        <v>1.5872219999999999E-2</v>
      </c>
      <c r="N55" s="16">
        <v>1.5802099999999999E-2</v>
      </c>
      <c r="O55" s="14">
        <v>0.17066886000000001</v>
      </c>
      <c r="P55" s="16">
        <v>6.228036E-2</v>
      </c>
      <c r="Q55" s="14">
        <v>2.7443626499999998</v>
      </c>
      <c r="R55" s="16">
        <v>0.28209243000000001</v>
      </c>
    </row>
    <row r="56" spans="1:18" x14ac:dyDescent="0.25">
      <c r="A56" s="11" t="s">
        <v>526</v>
      </c>
      <c r="B56" s="13">
        <v>5359</v>
      </c>
      <c r="C56" s="14">
        <f>(76/B56*100)</f>
        <v>1.4181750326553462</v>
      </c>
      <c r="D56" s="15">
        <v>5283</v>
      </c>
      <c r="E56" s="14">
        <v>65.288629139999998</v>
      </c>
      <c r="F56" s="16">
        <v>0.97437291999999998</v>
      </c>
      <c r="G56" s="14">
        <v>34.174849299999998</v>
      </c>
      <c r="H56" s="16">
        <v>0.98562349000000005</v>
      </c>
      <c r="I56" s="14">
        <v>0</v>
      </c>
      <c r="J56" s="16">
        <v>0</v>
      </c>
      <c r="K56" s="14" t="s">
        <v>582</v>
      </c>
      <c r="L56" s="16" t="s">
        <v>582</v>
      </c>
      <c r="M56" s="14">
        <v>0</v>
      </c>
      <c r="N56" s="16">
        <v>0</v>
      </c>
      <c r="O56" s="14">
        <v>0</v>
      </c>
      <c r="P56" s="16">
        <v>0</v>
      </c>
      <c r="Q56" s="14">
        <v>0.53652155999999995</v>
      </c>
      <c r="R56" s="16">
        <v>0.10879943</v>
      </c>
    </row>
    <row r="57" spans="1:18" x14ac:dyDescent="0.25">
      <c r="A57" s="11" t="s">
        <v>527</v>
      </c>
      <c r="B57" s="13">
        <v>6513</v>
      </c>
      <c r="C57" s="14">
        <f>(0/B57*100)</f>
        <v>0</v>
      </c>
      <c r="D57" s="15">
        <v>6513</v>
      </c>
      <c r="E57" s="14">
        <v>21.81316034</v>
      </c>
      <c r="F57" s="16">
        <v>0.62067638999999997</v>
      </c>
      <c r="G57" s="14">
        <v>76.589011639999995</v>
      </c>
      <c r="H57" s="16">
        <v>0.65551826999999996</v>
      </c>
      <c r="I57" s="14">
        <v>0</v>
      </c>
      <c r="J57" s="16">
        <v>0</v>
      </c>
      <c r="K57" s="14" t="s">
        <v>582</v>
      </c>
      <c r="L57" s="16" t="s">
        <v>582</v>
      </c>
      <c r="M57" s="14">
        <v>0</v>
      </c>
      <c r="N57" s="16">
        <v>0</v>
      </c>
      <c r="O57" s="14">
        <v>2.575887E-2</v>
      </c>
      <c r="P57" s="16">
        <v>2.0008359999999999E-2</v>
      </c>
      <c r="Q57" s="14">
        <v>1.5720691499999999</v>
      </c>
      <c r="R57" s="16">
        <v>0.19693442</v>
      </c>
    </row>
    <row r="58" spans="1:18" x14ac:dyDescent="0.25">
      <c r="A58" s="11" t="s">
        <v>528</v>
      </c>
      <c r="B58" s="13">
        <v>7267</v>
      </c>
      <c r="C58" s="14">
        <f>(10/B58*100)</f>
        <v>0.13760836658868861</v>
      </c>
      <c r="D58" s="15">
        <v>7257</v>
      </c>
      <c r="E58" s="14">
        <v>30.0335456</v>
      </c>
      <c r="F58" s="16">
        <v>0.77033962</v>
      </c>
      <c r="G58" s="14">
        <v>64.822357319999995</v>
      </c>
      <c r="H58" s="16">
        <v>0.77451239000000005</v>
      </c>
      <c r="I58" s="14">
        <v>0</v>
      </c>
      <c r="J58" s="16">
        <v>0</v>
      </c>
      <c r="K58" s="14" t="s">
        <v>582</v>
      </c>
      <c r="L58" s="16" t="s">
        <v>582</v>
      </c>
      <c r="M58" s="14">
        <v>0</v>
      </c>
      <c r="N58" s="16">
        <v>0</v>
      </c>
      <c r="O58" s="14">
        <v>0.42442668</v>
      </c>
      <c r="P58" s="16">
        <v>7.7313750000000001E-2</v>
      </c>
      <c r="Q58" s="14">
        <v>4.71967041</v>
      </c>
      <c r="R58" s="16">
        <v>0.33355140999999999</v>
      </c>
    </row>
    <row r="59" spans="1:18" x14ac:dyDescent="0.25">
      <c r="A59" s="11" t="s">
        <v>529</v>
      </c>
      <c r="B59" s="13">
        <v>4826</v>
      </c>
      <c r="C59" s="14">
        <f>(26/B59*100)</f>
        <v>0.53874844591794446</v>
      </c>
      <c r="D59" s="15">
        <v>4800</v>
      </c>
      <c r="E59" s="14">
        <v>52.666029289999997</v>
      </c>
      <c r="F59" s="16">
        <v>0.84219005999999996</v>
      </c>
      <c r="G59" s="14">
        <v>41.396885589999997</v>
      </c>
      <c r="H59" s="16">
        <v>0.85846959</v>
      </c>
      <c r="I59" s="14">
        <v>0</v>
      </c>
      <c r="J59" s="16">
        <v>0</v>
      </c>
      <c r="K59" s="14" t="s">
        <v>582</v>
      </c>
      <c r="L59" s="16" t="s">
        <v>582</v>
      </c>
      <c r="M59" s="14">
        <v>0</v>
      </c>
      <c r="N59" s="16">
        <v>0</v>
      </c>
      <c r="O59" s="14">
        <v>0.27508232999999999</v>
      </c>
      <c r="P59" s="16">
        <v>9.0126010000000006E-2</v>
      </c>
      <c r="Q59" s="14">
        <v>5.6620027999999998</v>
      </c>
      <c r="R59" s="16">
        <v>0.39810466</v>
      </c>
    </row>
    <row r="60" spans="1:18" x14ac:dyDescent="0.25">
      <c r="A60" s="11" t="s">
        <v>530</v>
      </c>
      <c r="B60" s="13">
        <v>4546</v>
      </c>
      <c r="C60" s="14">
        <f>(15/B60*100)</f>
        <v>0.32996040475142985</v>
      </c>
      <c r="D60" s="15">
        <v>4531</v>
      </c>
      <c r="E60" s="14">
        <v>36.460773539999998</v>
      </c>
      <c r="F60" s="16">
        <v>1.2088307</v>
      </c>
      <c r="G60" s="14">
        <v>58.69746147</v>
      </c>
      <c r="H60" s="16">
        <v>1.1785085099999999</v>
      </c>
      <c r="I60" s="14">
        <v>0</v>
      </c>
      <c r="J60" s="16">
        <v>0</v>
      </c>
      <c r="K60" s="14" t="s">
        <v>582</v>
      </c>
      <c r="L60" s="16" t="s">
        <v>582</v>
      </c>
      <c r="M60" s="14">
        <v>0</v>
      </c>
      <c r="N60" s="16">
        <v>0</v>
      </c>
      <c r="O60" s="14">
        <v>0.2900682</v>
      </c>
      <c r="P60" s="16">
        <v>0.11415778</v>
      </c>
      <c r="Q60" s="14">
        <v>4.5516967900000003</v>
      </c>
      <c r="R60" s="16">
        <v>0.53900630000000005</v>
      </c>
    </row>
    <row r="61" spans="1:18" x14ac:dyDescent="0.25">
      <c r="A61" s="11" t="s">
        <v>531</v>
      </c>
      <c r="B61" s="13">
        <v>6525</v>
      </c>
      <c r="C61" s="14">
        <f>(135/B61*100)</f>
        <v>2.0689655172413794</v>
      </c>
      <c r="D61" s="15">
        <v>6390</v>
      </c>
      <c r="E61" s="14">
        <v>50.457210259999997</v>
      </c>
      <c r="F61" s="16">
        <v>1.0900014899999999</v>
      </c>
      <c r="G61" s="14">
        <v>46.770321590000002</v>
      </c>
      <c r="H61" s="16">
        <v>1.1001204</v>
      </c>
      <c r="I61" s="14">
        <v>0</v>
      </c>
      <c r="J61" s="16">
        <v>0</v>
      </c>
      <c r="K61" s="14" t="s">
        <v>582</v>
      </c>
      <c r="L61" s="16" t="s">
        <v>582</v>
      </c>
      <c r="M61" s="14">
        <v>0</v>
      </c>
      <c r="N61" s="16">
        <v>0</v>
      </c>
      <c r="O61" s="14">
        <v>0</v>
      </c>
      <c r="P61" s="16">
        <v>0</v>
      </c>
      <c r="Q61" s="14">
        <v>2.7724681499999999</v>
      </c>
      <c r="R61" s="16">
        <v>0.26893621000000001</v>
      </c>
    </row>
    <row r="62" spans="1:18" x14ac:dyDescent="0.25">
      <c r="A62" s="11" t="s">
        <v>532</v>
      </c>
      <c r="B62" s="13">
        <v>4476</v>
      </c>
      <c r="C62" s="14">
        <f>(3/B62*100)</f>
        <v>6.7024128686327081E-2</v>
      </c>
      <c r="D62" s="15">
        <v>4473</v>
      </c>
      <c r="E62" s="14">
        <v>46.082712669999999</v>
      </c>
      <c r="F62" s="16">
        <v>0.77866785000000005</v>
      </c>
      <c r="G62" s="14">
        <v>53.446098409999998</v>
      </c>
      <c r="H62" s="16">
        <v>0.77592762000000004</v>
      </c>
      <c r="I62" s="14">
        <v>0</v>
      </c>
      <c r="J62" s="16">
        <v>0</v>
      </c>
      <c r="K62" s="14" t="s">
        <v>582</v>
      </c>
      <c r="L62" s="16" t="s">
        <v>582</v>
      </c>
      <c r="M62" s="14">
        <v>0</v>
      </c>
      <c r="N62" s="16">
        <v>0</v>
      </c>
      <c r="O62" s="14">
        <v>0</v>
      </c>
      <c r="P62" s="16">
        <v>0</v>
      </c>
      <c r="Q62" s="14">
        <v>0.47118892000000001</v>
      </c>
      <c r="R62" s="16">
        <v>9.265756E-2</v>
      </c>
    </row>
    <row r="63" spans="1:18" x14ac:dyDescent="0.25">
      <c r="A63" s="11" t="s">
        <v>533</v>
      </c>
      <c r="B63" s="13">
        <v>5324</v>
      </c>
      <c r="C63" s="14">
        <f>(13/B63*100)</f>
        <v>0.24417731029301279</v>
      </c>
      <c r="D63" s="15">
        <v>5311</v>
      </c>
      <c r="E63" s="14">
        <v>44.140177379999997</v>
      </c>
      <c r="F63" s="16">
        <v>0.66643929000000002</v>
      </c>
      <c r="G63" s="14">
        <v>47.15651742</v>
      </c>
      <c r="H63" s="16">
        <v>0.77004698000000005</v>
      </c>
      <c r="I63" s="14">
        <v>0</v>
      </c>
      <c r="J63" s="16">
        <v>0</v>
      </c>
      <c r="K63" s="14" t="s">
        <v>582</v>
      </c>
      <c r="L63" s="16" t="s">
        <v>582</v>
      </c>
      <c r="M63" s="14">
        <v>3.0633980000000002E-2</v>
      </c>
      <c r="N63" s="16">
        <v>2.168463E-2</v>
      </c>
      <c r="O63" s="14">
        <v>0.15960251</v>
      </c>
      <c r="P63" s="16">
        <v>5.91157E-2</v>
      </c>
      <c r="Q63" s="14">
        <v>8.5130687100000006</v>
      </c>
      <c r="R63" s="16">
        <v>0.38082877999999998</v>
      </c>
    </row>
    <row r="64" spans="1:18" x14ac:dyDescent="0.25">
      <c r="A64" s="11" t="s">
        <v>534</v>
      </c>
      <c r="B64" s="13">
        <v>3634</v>
      </c>
      <c r="C64" s="14">
        <f>(3/B64*100)</f>
        <v>8.2553659878921298E-2</v>
      </c>
      <c r="D64" s="15">
        <v>3631</v>
      </c>
      <c r="E64" s="14">
        <v>47.441869050000001</v>
      </c>
      <c r="F64" s="16">
        <v>0.77532588999999996</v>
      </c>
      <c r="G64" s="14">
        <v>50.112406329999999</v>
      </c>
      <c r="H64" s="16">
        <v>0.77599481999999997</v>
      </c>
      <c r="I64" s="14">
        <v>0</v>
      </c>
      <c r="J64" s="16">
        <v>0</v>
      </c>
      <c r="K64" s="14" t="s">
        <v>582</v>
      </c>
      <c r="L64" s="16" t="s">
        <v>582</v>
      </c>
      <c r="M64" s="14">
        <v>0</v>
      </c>
      <c r="N64" s="16">
        <v>0</v>
      </c>
      <c r="O64" s="14">
        <v>2.665238E-2</v>
      </c>
      <c r="P64" s="16">
        <v>2.6577050000000001E-2</v>
      </c>
      <c r="Q64" s="14">
        <v>2.4190722400000002</v>
      </c>
      <c r="R64" s="16">
        <v>0.26653079000000002</v>
      </c>
    </row>
    <row r="65" spans="1:18" x14ac:dyDescent="0.25">
      <c r="A65" s="11" t="s">
        <v>535</v>
      </c>
      <c r="B65" s="13">
        <v>5325</v>
      </c>
      <c r="C65" s="14">
        <f>(14/B65*100)</f>
        <v>0.26291079812206569</v>
      </c>
      <c r="D65" s="15">
        <v>5311</v>
      </c>
      <c r="E65" s="14">
        <v>62.112843859999998</v>
      </c>
      <c r="F65" s="16">
        <v>0.91573892000000001</v>
      </c>
      <c r="G65" s="14">
        <v>33.524370820000001</v>
      </c>
      <c r="H65" s="16">
        <v>0.89120507000000004</v>
      </c>
      <c r="I65" s="14">
        <v>0</v>
      </c>
      <c r="J65" s="16">
        <v>0</v>
      </c>
      <c r="K65" s="14" t="s">
        <v>582</v>
      </c>
      <c r="L65" s="16" t="s">
        <v>582</v>
      </c>
      <c r="M65" s="14">
        <v>0</v>
      </c>
      <c r="N65" s="16">
        <v>0</v>
      </c>
      <c r="O65" s="14">
        <v>0</v>
      </c>
      <c r="P65" s="16">
        <v>0</v>
      </c>
      <c r="Q65" s="14">
        <v>4.3627853300000004</v>
      </c>
      <c r="R65" s="16">
        <v>0.31536353</v>
      </c>
    </row>
    <row r="66" spans="1:18" x14ac:dyDescent="0.25">
      <c r="A66" s="11" t="s">
        <v>536</v>
      </c>
      <c r="B66" s="13">
        <v>5665</v>
      </c>
      <c r="C66" s="14">
        <f>(74/B66*100)</f>
        <v>1.3062665489849956</v>
      </c>
      <c r="D66" s="15">
        <v>5591</v>
      </c>
      <c r="E66" s="14">
        <v>65.161178770000006</v>
      </c>
      <c r="F66" s="16">
        <v>0.61886339000000001</v>
      </c>
      <c r="G66" s="14">
        <v>29.62335174</v>
      </c>
      <c r="H66" s="16">
        <v>0.59816811999999997</v>
      </c>
      <c r="I66" s="14">
        <v>0</v>
      </c>
      <c r="J66" s="16">
        <v>0</v>
      </c>
      <c r="K66" s="14" t="s">
        <v>582</v>
      </c>
      <c r="L66" s="16" t="s">
        <v>582</v>
      </c>
      <c r="M66" s="14">
        <v>0</v>
      </c>
      <c r="N66" s="16">
        <v>0</v>
      </c>
      <c r="O66" s="14">
        <v>0</v>
      </c>
      <c r="P66" s="16">
        <v>0</v>
      </c>
      <c r="Q66" s="14">
        <v>5.2154694900000003</v>
      </c>
      <c r="R66" s="16">
        <v>0.29473315</v>
      </c>
    </row>
    <row r="67" spans="1:18" x14ac:dyDescent="0.25">
      <c r="A67" s="11" t="s">
        <v>537</v>
      </c>
      <c r="B67" s="13">
        <v>6971</v>
      </c>
      <c r="C67" s="14">
        <f>(21/B67*100)</f>
        <v>0.30124802754267677</v>
      </c>
      <c r="D67" s="15">
        <v>6950</v>
      </c>
      <c r="E67" s="14">
        <v>71.065972290000005</v>
      </c>
      <c r="F67" s="16">
        <v>0.84010757999999996</v>
      </c>
      <c r="G67" s="14">
        <v>27.543721309999999</v>
      </c>
      <c r="H67" s="16">
        <v>0.78768017999999995</v>
      </c>
      <c r="I67" s="14">
        <v>0</v>
      </c>
      <c r="J67" s="16">
        <v>0</v>
      </c>
      <c r="K67" s="14" t="s">
        <v>582</v>
      </c>
      <c r="L67" s="16" t="s">
        <v>582</v>
      </c>
      <c r="M67" s="14">
        <v>0</v>
      </c>
      <c r="N67" s="16">
        <v>0</v>
      </c>
      <c r="O67" s="14">
        <v>0</v>
      </c>
      <c r="P67" s="16">
        <v>0</v>
      </c>
      <c r="Q67" s="14">
        <v>1.3903064000000001</v>
      </c>
      <c r="R67" s="16">
        <v>0.19725396000000001</v>
      </c>
    </row>
    <row r="68" spans="1:18" x14ac:dyDescent="0.25">
      <c r="A68" s="11" t="s">
        <v>538</v>
      </c>
      <c r="B68" s="13">
        <v>12083</v>
      </c>
      <c r="C68" s="14">
        <f>(27/B68*100)</f>
        <v>0.22345444012248614</v>
      </c>
      <c r="D68" s="15">
        <v>12056</v>
      </c>
      <c r="E68" s="14">
        <v>41.82778759</v>
      </c>
      <c r="F68" s="16">
        <v>0.44608092999999999</v>
      </c>
      <c r="G68" s="14">
        <v>52.111746969999999</v>
      </c>
      <c r="H68" s="16">
        <v>0.47945380999999998</v>
      </c>
      <c r="I68" s="14">
        <v>0</v>
      </c>
      <c r="J68" s="16">
        <v>0</v>
      </c>
      <c r="K68" s="14" t="s">
        <v>582</v>
      </c>
      <c r="L68" s="16" t="s">
        <v>582</v>
      </c>
      <c r="M68" s="14">
        <v>0</v>
      </c>
      <c r="N68" s="16">
        <v>0</v>
      </c>
      <c r="O68" s="14">
        <v>0</v>
      </c>
      <c r="P68" s="16">
        <v>0</v>
      </c>
      <c r="Q68" s="14">
        <v>6.0604654299999998</v>
      </c>
      <c r="R68" s="16">
        <v>0.19765172</v>
      </c>
    </row>
    <row r="69" spans="1:18" x14ac:dyDescent="0.25">
      <c r="A69" s="11" t="s">
        <v>539</v>
      </c>
      <c r="B69" s="13">
        <v>4876</v>
      </c>
      <c r="C69" s="14">
        <f>(0/B69*100)</f>
        <v>0</v>
      </c>
      <c r="D69" s="15">
        <v>4876</v>
      </c>
      <c r="E69" s="14">
        <v>78.024707399999997</v>
      </c>
      <c r="F69" s="16">
        <v>1.1068932600000001</v>
      </c>
      <c r="G69" s="14">
        <v>20.819476550000001</v>
      </c>
      <c r="H69" s="16">
        <v>1.08224852</v>
      </c>
      <c r="I69" s="14">
        <v>0</v>
      </c>
      <c r="J69" s="16">
        <v>0</v>
      </c>
      <c r="K69" s="14" t="s">
        <v>582</v>
      </c>
      <c r="L69" s="16" t="s">
        <v>582</v>
      </c>
      <c r="M69" s="14">
        <v>0</v>
      </c>
      <c r="N69" s="16">
        <v>0</v>
      </c>
      <c r="O69" s="14">
        <v>0</v>
      </c>
      <c r="P69" s="16">
        <v>0</v>
      </c>
      <c r="Q69" s="14">
        <v>1.1558160500000001</v>
      </c>
      <c r="R69" s="16">
        <v>0.23566517000000001</v>
      </c>
    </row>
    <row r="70" spans="1:18" x14ac:dyDescent="0.25">
      <c r="A70" s="11" t="s">
        <v>540</v>
      </c>
      <c r="B70" s="13">
        <v>6036</v>
      </c>
      <c r="C70" s="14">
        <f>(223/B70*100)</f>
        <v>3.6944996686547382</v>
      </c>
      <c r="D70" s="15">
        <v>5813</v>
      </c>
      <c r="E70" s="14">
        <v>86.371655649999994</v>
      </c>
      <c r="F70" s="16">
        <v>0.98923623999999999</v>
      </c>
      <c r="G70" s="14">
        <v>11.178346579999999</v>
      </c>
      <c r="H70" s="16">
        <v>0.76220376000000001</v>
      </c>
      <c r="I70" s="14">
        <v>0</v>
      </c>
      <c r="J70" s="16">
        <v>0</v>
      </c>
      <c r="K70" s="14" t="s">
        <v>582</v>
      </c>
      <c r="L70" s="16" t="s">
        <v>582</v>
      </c>
      <c r="M70" s="14">
        <v>0</v>
      </c>
      <c r="N70" s="16">
        <v>0</v>
      </c>
      <c r="O70" s="14">
        <v>0</v>
      </c>
      <c r="P70" s="16">
        <v>0</v>
      </c>
      <c r="Q70" s="14">
        <v>2.44999777</v>
      </c>
      <c r="R70" s="16">
        <v>0.33008162000000002</v>
      </c>
    </row>
    <row r="71" spans="1:18" x14ac:dyDescent="0.25">
      <c r="A71" s="11" t="s">
        <v>541</v>
      </c>
      <c r="B71" s="13">
        <v>6115</v>
      </c>
      <c r="C71" s="14">
        <f>(17/B71*100)</f>
        <v>0.27800490596892891</v>
      </c>
      <c r="D71" s="15">
        <v>6098</v>
      </c>
      <c r="E71" s="14">
        <v>40.952031810000001</v>
      </c>
      <c r="F71" s="16">
        <v>0.64791264999999998</v>
      </c>
      <c r="G71" s="14">
        <v>58.260084280000001</v>
      </c>
      <c r="H71" s="16">
        <v>0.63830891000000001</v>
      </c>
      <c r="I71" s="14">
        <v>0</v>
      </c>
      <c r="J71" s="16">
        <v>0</v>
      </c>
      <c r="K71" s="14" t="s">
        <v>582</v>
      </c>
      <c r="L71" s="16" t="s">
        <v>582</v>
      </c>
      <c r="M71" s="14">
        <v>0</v>
      </c>
      <c r="N71" s="16">
        <v>0</v>
      </c>
      <c r="O71" s="14">
        <v>0</v>
      </c>
      <c r="P71" s="16">
        <v>0</v>
      </c>
      <c r="Q71" s="14">
        <v>0.78788391000000002</v>
      </c>
      <c r="R71" s="16">
        <v>0.11862364</v>
      </c>
    </row>
    <row r="72" spans="1:18" x14ac:dyDescent="0.25">
      <c r="A72" s="11" t="s">
        <v>542</v>
      </c>
      <c r="B72" s="13">
        <v>7708</v>
      </c>
      <c r="C72" s="14">
        <f>(5/B72*100)</f>
        <v>6.4867669953295279E-2</v>
      </c>
      <c r="D72" s="15">
        <v>7703</v>
      </c>
      <c r="E72" s="14">
        <v>45.663293240000002</v>
      </c>
      <c r="F72" s="16">
        <v>0.90928471</v>
      </c>
      <c r="G72" s="14">
        <v>53.7545377</v>
      </c>
      <c r="H72" s="16">
        <v>0.90595283999999998</v>
      </c>
      <c r="I72" s="14">
        <v>0</v>
      </c>
      <c r="J72" s="16">
        <v>0</v>
      </c>
      <c r="K72" s="14" t="s">
        <v>582</v>
      </c>
      <c r="L72" s="16" t="s">
        <v>582</v>
      </c>
      <c r="M72" s="14">
        <v>0</v>
      </c>
      <c r="N72" s="16">
        <v>0</v>
      </c>
      <c r="O72" s="14">
        <v>0</v>
      </c>
      <c r="P72" s="16">
        <v>0</v>
      </c>
      <c r="Q72" s="14">
        <v>0.58216904999999997</v>
      </c>
      <c r="R72" s="16">
        <v>8.2532300000000003E-2</v>
      </c>
    </row>
    <row r="73" spans="1:18" x14ac:dyDescent="0.25">
      <c r="A73" s="11" t="s">
        <v>543</v>
      </c>
      <c r="B73" s="13">
        <v>8249</v>
      </c>
      <c r="C73" s="14">
        <f>(143/B73*100)</f>
        <v>1.7335434598133106</v>
      </c>
      <c r="D73" s="15">
        <v>8106</v>
      </c>
      <c r="E73" s="14">
        <v>46.34332388</v>
      </c>
      <c r="F73" s="16">
        <v>0.83284528000000002</v>
      </c>
      <c r="G73" s="14">
        <v>52.548890900000004</v>
      </c>
      <c r="H73" s="16">
        <v>0.83662776000000005</v>
      </c>
      <c r="I73" s="14">
        <v>0</v>
      </c>
      <c r="J73" s="16">
        <v>0</v>
      </c>
      <c r="K73" s="14" t="s">
        <v>582</v>
      </c>
      <c r="L73" s="16" t="s">
        <v>582</v>
      </c>
      <c r="M73" s="14">
        <v>0</v>
      </c>
      <c r="N73" s="16">
        <v>0</v>
      </c>
      <c r="O73" s="14">
        <v>0</v>
      </c>
      <c r="P73" s="16">
        <v>0</v>
      </c>
      <c r="Q73" s="14">
        <v>1.10778522</v>
      </c>
      <c r="R73" s="16">
        <v>0.16274917999999999</v>
      </c>
    </row>
    <row r="74" spans="1:18" x14ac:dyDescent="0.25">
      <c r="A74" s="11" t="s">
        <v>544</v>
      </c>
      <c r="B74" s="13">
        <v>4692</v>
      </c>
      <c r="C74" s="14">
        <f>(82/B74*100)</f>
        <v>1.7476555839727195</v>
      </c>
      <c r="D74" s="15">
        <v>4610</v>
      </c>
      <c r="E74" s="14">
        <v>53.111388150000003</v>
      </c>
      <c r="F74" s="16">
        <v>0.72578708999999997</v>
      </c>
      <c r="G74" s="14">
        <v>42.470820590000002</v>
      </c>
      <c r="H74" s="16">
        <v>0.74208099999999999</v>
      </c>
      <c r="I74" s="14">
        <v>0</v>
      </c>
      <c r="J74" s="16">
        <v>0</v>
      </c>
      <c r="K74" s="14" t="s">
        <v>582</v>
      </c>
      <c r="L74" s="16" t="s">
        <v>582</v>
      </c>
      <c r="M74" s="14">
        <v>0</v>
      </c>
      <c r="N74" s="16">
        <v>0</v>
      </c>
      <c r="O74" s="14">
        <v>6.2763749999999993E-2</v>
      </c>
      <c r="P74" s="16">
        <v>2.8640700000000002E-2</v>
      </c>
      <c r="Q74" s="14">
        <v>4.3550275200000002</v>
      </c>
      <c r="R74" s="16">
        <v>0.31749211999999999</v>
      </c>
    </row>
    <row r="75" spans="1:18" x14ac:dyDescent="0.25">
      <c r="A75" s="11" t="s">
        <v>545</v>
      </c>
      <c r="B75" s="13">
        <v>5375</v>
      </c>
      <c r="C75" s="14">
        <f>(196/B75*100)</f>
        <v>3.6465116279069765</v>
      </c>
      <c r="D75" s="15">
        <v>5179</v>
      </c>
      <c r="E75" s="14">
        <v>38.623437099999997</v>
      </c>
      <c r="F75" s="16">
        <v>0.82112620000000003</v>
      </c>
      <c r="G75" s="14">
        <v>57.078897750000003</v>
      </c>
      <c r="H75" s="16">
        <v>0.81222229000000001</v>
      </c>
      <c r="I75" s="14">
        <v>0</v>
      </c>
      <c r="J75" s="16">
        <v>0</v>
      </c>
      <c r="K75" s="14" t="s">
        <v>582</v>
      </c>
      <c r="L75" s="16" t="s">
        <v>582</v>
      </c>
      <c r="M75" s="14">
        <v>0</v>
      </c>
      <c r="N75" s="16">
        <v>0</v>
      </c>
      <c r="O75" s="14">
        <v>0</v>
      </c>
      <c r="P75" s="16">
        <v>0</v>
      </c>
      <c r="Q75" s="14">
        <v>4.2976651500000003</v>
      </c>
      <c r="R75" s="16">
        <v>0.35561947999999999</v>
      </c>
    </row>
    <row r="76" spans="1:18" x14ac:dyDescent="0.25">
      <c r="A76" s="11" t="s">
        <v>546</v>
      </c>
      <c r="B76" s="13">
        <v>14167</v>
      </c>
      <c r="C76" s="14">
        <f>(227/B76*100)</f>
        <v>1.6023152396414202</v>
      </c>
      <c r="D76" s="15">
        <v>13940</v>
      </c>
      <c r="E76" s="14">
        <v>41.714594699999999</v>
      </c>
      <c r="F76" s="16">
        <v>0.65518933999999995</v>
      </c>
      <c r="G76" s="14">
        <v>54.907991080000002</v>
      </c>
      <c r="H76" s="16">
        <v>0.63968367000000004</v>
      </c>
      <c r="I76" s="14">
        <v>0</v>
      </c>
      <c r="J76" s="16">
        <v>0</v>
      </c>
      <c r="K76" s="14" t="s">
        <v>582</v>
      </c>
      <c r="L76" s="16" t="s">
        <v>582</v>
      </c>
      <c r="M76" s="14">
        <v>0</v>
      </c>
      <c r="N76" s="16">
        <v>0</v>
      </c>
      <c r="O76" s="14">
        <v>0</v>
      </c>
      <c r="P76" s="16">
        <v>0</v>
      </c>
      <c r="Q76" s="14">
        <v>3.3774142299999999</v>
      </c>
      <c r="R76" s="16">
        <v>0.23902407000000001</v>
      </c>
    </row>
    <row r="77" spans="1:18" x14ac:dyDescent="0.25">
      <c r="A77" s="11" t="s">
        <v>547</v>
      </c>
      <c r="B77" s="13">
        <v>6062</v>
      </c>
      <c r="C77" s="14">
        <f>(82/B77*100)</f>
        <v>1.3526888815572418</v>
      </c>
      <c r="D77" s="15">
        <v>5980</v>
      </c>
      <c r="E77" s="14">
        <v>40.499018040000003</v>
      </c>
      <c r="F77" s="16">
        <v>0.94947857999999996</v>
      </c>
      <c r="G77" s="14">
        <v>49.495641370000001</v>
      </c>
      <c r="H77" s="16">
        <v>0.81464422000000003</v>
      </c>
      <c r="I77" s="14">
        <v>0</v>
      </c>
      <c r="J77" s="16">
        <v>0</v>
      </c>
      <c r="K77" s="14" t="s">
        <v>582</v>
      </c>
      <c r="L77" s="16" t="s">
        <v>582</v>
      </c>
      <c r="M77" s="14">
        <v>0</v>
      </c>
      <c r="N77" s="16">
        <v>0</v>
      </c>
      <c r="O77" s="14">
        <v>0</v>
      </c>
      <c r="P77" s="16">
        <v>0</v>
      </c>
      <c r="Q77" s="14">
        <v>10.0053406</v>
      </c>
      <c r="R77" s="16">
        <v>0.45790196</v>
      </c>
    </row>
    <row r="78" spans="1:18" x14ac:dyDescent="0.25">
      <c r="A78" s="11" t="s">
        <v>548</v>
      </c>
      <c r="B78" s="13">
        <v>5826</v>
      </c>
      <c r="C78" s="14">
        <f>(0/B78*100)</f>
        <v>0</v>
      </c>
      <c r="D78" s="15">
        <v>5826</v>
      </c>
      <c r="E78" s="14">
        <v>47.045295520000003</v>
      </c>
      <c r="F78" s="16">
        <v>1.36501815</v>
      </c>
      <c r="G78" s="14">
        <v>51.858777449999998</v>
      </c>
      <c r="H78" s="16">
        <v>1.3305953699999999</v>
      </c>
      <c r="I78" s="14">
        <v>0</v>
      </c>
      <c r="J78" s="16">
        <v>0</v>
      </c>
      <c r="K78" s="14" t="s">
        <v>582</v>
      </c>
      <c r="L78" s="16" t="s">
        <v>582</v>
      </c>
      <c r="M78" s="14">
        <v>0</v>
      </c>
      <c r="N78" s="16">
        <v>0</v>
      </c>
      <c r="O78" s="14">
        <v>0</v>
      </c>
      <c r="P78" s="16">
        <v>0</v>
      </c>
      <c r="Q78" s="14">
        <v>1.0959270299999999</v>
      </c>
      <c r="R78" s="16">
        <v>0.17062137999999999</v>
      </c>
    </row>
    <row r="79" spans="1:18" ht="24.95" customHeight="1" x14ac:dyDescent="0.25">
      <c r="A79" s="11" t="s">
        <v>549</v>
      </c>
      <c r="B79" s="13">
        <v>1657</v>
      </c>
      <c r="C79" s="14">
        <f>(41/B79*100)</f>
        <v>2.4743512371756187</v>
      </c>
      <c r="D79" s="15">
        <v>1616</v>
      </c>
      <c r="E79" s="14">
        <v>67.612269380000001</v>
      </c>
      <c r="F79" s="16">
        <v>1.9002013</v>
      </c>
      <c r="G79" s="14">
        <v>31.506228650000001</v>
      </c>
      <c r="H79" s="16">
        <v>1.93472464</v>
      </c>
      <c r="I79" s="14">
        <v>0</v>
      </c>
      <c r="J79" s="16">
        <v>0</v>
      </c>
      <c r="K79" s="14" t="s">
        <v>582</v>
      </c>
      <c r="L79" s="16" t="s">
        <v>582</v>
      </c>
      <c r="M79" s="14">
        <v>0</v>
      </c>
      <c r="N79" s="16">
        <v>0</v>
      </c>
      <c r="O79" s="14">
        <v>0</v>
      </c>
      <c r="P79" s="16">
        <v>0</v>
      </c>
      <c r="Q79" s="14">
        <v>0.88150196999999997</v>
      </c>
      <c r="R79" s="16">
        <v>0.30706681000000002</v>
      </c>
    </row>
    <row r="80" spans="1:18" x14ac:dyDescent="0.25">
      <c r="A80" s="11" t="s">
        <v>550</v>
      </c>
      <c r="B80" s="13">
        <v>7841</v>
      </c>
      <c r="C80" s="14">
        <f>(0/B80*100)</f>
        <v>0</v>
      </c>
      <c r="D80" s="15">
        <v>7841</v>
      </c>
      <c r="E80" s="14">
        <v>80.131321110000002</v>
      </c>
      <c r="F80" s="16">
        <v>0.90045072000000004</v>
      </c>
      <c r="G80" s="14">
        <v>19.544161710000001</v>
      </c>
      <c r="H80" s="16">
        <v>0.89808690999999996</v>
      </c>
      <c r="I80" s="14">
        <v>0</v>
      </c>
      <c r="J80" s="16">
        <v>0</v>
      </c>
      <c r="K80" s="14" t="s">
        <v>582</v>
      </c>
      <c r="L80" s="16" t="s">
        <v>582</v>
      </c>
      <c r="M80" s="14">
        <v>0</v>
      </c>
      <c r="N80" s="16">
        <v>0</v>
      </c>
      <c r="O80" s="14">
        <v>0</v>
      </c>
      <c r="P80" s="16">
        <v>0</v>
      </c>
      <c r="Q80" s="14">
        <v>0.32451718000000002</v>
      </c>
      <c r="R80" s="16">
        <v>9.7718020000000003E-2</v>
      </c>
    </row>
    <row r="81" spans="1:18" x14ac:dyDescent="0.25">
      <c r="A81" s="19" t="s">
        <v>551</v>
      </c>
      <c r="B81" s="13">
        <v>8861</v>
      </c>
      <c r="C81" s="14">
        <f>(76/B81*100)</f>
        <v>0.85769100552984989</v>
      </c>
      <c r="D81" s="15">
        <v>8785</v>
      </c>
      <c r="E81" s="14">
        <v>28.699136129999999</v>
      </c>
      <c r="F81" s="16">
        <v>0.88914691999999995</v>
      </c>
      <c r="G81" s="14">
        <v>70.389673540000004</v>
      </c>
      <c r="H81" s="16">
        <v>0.90409850000000003</v>
      </c>
      <c r="I81" s="14">
        <v>0</v>
      </c>
      <c r="J81" s="16">
        <v>0</v>
      </c>
      <c r="K81" s="14" t="s">
        <v>582</v>
      </c>
      <c r="L81" s="16" t="s">
        <v>582</v>
      </c>
      <c r="M81" s="14">
        <v>0</v>
      </c>
      <c r="N81" s="16">
        <v>0</v>
      </c>
      <c r="O81" s="14">
        <v>0</v>
      </c>
      <c r="P81" s="16">
        <v>0</v>
      </c>
      <c r="Q81" s="14">
        <v>0.91119033000000005</v>
      </c>
      <c r="R81" s="16">
        <v>0.16241678000000001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611</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34.006352399999997</v>
      </c>
      <c r="F7" s="16">
        <v>0.53827018000000004</v>
      </c>
      <c r="G7" s="14">
        <v>63.037810299999997</v>
      </c>
      <c r="H7" s="16">
        <v>0.53564462999999995</v>
      </c>
      <c r="I7" s="14">
        <v>0</v>
      </c>
      <c r="J7" s="16">
        <v>0</v>
      </c>
      <c r="K7" s="14" t="s">
        <v>582</v>
      </c>
      <c r="L7" s="16" t="s">
        <v>582</v>
      </c>
      <c r="M7" s="14">
        <v>0</v>
      </c>
      <c r="N7" s="16">
        <v>0</v>
      </c>
      <c r="O7" s="14">
        <v>0</v>
      </c>
      <c r="P7" s="16">
        <v>0</v>
      </c>
      <c r="Q7" s="14">
        <v>2.9558372999999998</v>
      </c>
      <c r="R7" s="16">
        <v>0.15438893000000001</v>
      </c>
    </row>
    <row r="8" spans="1:18" x14ac:dyDescent="0.25">
      <c r="A8" s="11" t="s">
        <v>478</v>
      </c>
      <c r="B8" s="13">
        <v>7007</v>
      </c>
      <c r="C8" s="14">
        <f>(20/B8*100)</f>
        <v>0.28542885685742825</v>
      </c>
      <c r="D8" s="15">
        <v>6987</v>
      </c>
      <c r="E8" s="14">
        <v>53.45180774</v>
      </c>
      <c r="F8" s="16">
        <v>0.80455933999999996</v>
      </c>
      <c r="G8" s="14">
        <v>44.949099750000002</v>
      </c>
      <c r="H8" s="16">
        <v>0.79148934000000004</v>
      </c>
      <c r="I8" s="14">
        <v>0</v>
      </c>
      <c r="J8" s="16">
        <v>0</v>
      </c>
      <c r="K8" s="14" t="s">
        <v>582</v>
      </c>
      <c r="L8" s="16" t="s">
        <v>582</v>
      </c>
      <c r="M8" s="14">
        <v>0</v>
      </c>
      <c r="N8" s="16">
        <v>0</v>
      </c>
      <c r="O8" s="14">
        <v>0</v>
      </c>
      <c r="P8" s="16">
        <v>0</v>
      </c>
      <c r="Q8" s="14">
        <v>1.59909251</v>
      </c>
      <c r="R8" s="16">
        <v>0.17700367</v>
      </c>
    </row>
    <row r="9" spans="1:18" x14ac:dyDescent="0.25">
      <c r="A9" s="11" t="s">
        <v>479</v>
      </c>
      <c r="B9" s="13">
        <v>9651</v>
      </c>
      <c r="C9" s="14">
        <f>(77/B9*100)</f>
        <v>0.79784478292404937</v>
      </c>
      <c r="D9" s="15">
        <v>9574</v>
      </c>
      <c r="E9" s="14">
        <v>26.017159079999999</v>
      </c>
      <c r="F9" s="16">
        <v>0.57102160999999996</v>
      </c>
      <c r="G9" s="14">
        <v>70.947007409999998</v>
      </c>
      <c r="H9" s="16">
        <v>0.58364400999999999</v>
      </c>
      <c r="I9" s="14">
        <v>0</v>
      </c>
      <c r="J9" s="16">
        <v>0</v>
      </c>
      <c r="K9" s="14" t="s">
        <v>582</v>
      </c>
      <c r="L9" s="16" t="s">
        <v>582</v>
      </c>
      <c r="M9" s="14">
        <v>0</v>
      </c>
      <c r="N9" s="16">
        <v>0</v>
      </c>
      <c r="O9" s="14">
        <v>0</v>
      </c>
      <c r="P9" s="16">
        <v>0</v>
      </c>
      <c r="Q9" s="14">
        <v>3.0358335099999998</v>
      </c>
      <c r="R9" s="16">
        <v>0.2048903</v>
      </c>
    </row>
    <row r="10" spans="1:18" x14ac:dyDescent="0.25">
      <c r="A10" s="11" t="s">
        <v>480</v>
      </c>
      <c r="B10" s="13">
        <v>20058</v>
      </c>
      <c r="C10" s="14">
        <f>(521/B10*100)</f>
        <v>2.5974673447003687</v>
      </c>
      <c r="D10" s="15">
        <v>19537</v>
      </c>
      <c r="E10" s="14">
        <v>33.865673739999998</v>
      </c>
      <c r="F10" s="16">
        <v>0.67579710999999998</v>
      </c>
      <c r="G10" s="14">
        <v>63.942268890000001</v>
      </c>
      <c r="H10" s="16">
        <v>0.64411963999999999</v>
      </c>
      <c r="I10" s="14">
        <v>0</v>
      </c>
      <c r="J10" s="16">
        <v>0</v>
      </c>
      <c r="K10" s="14" t="s">
        <v>582</v>
      </c>
      <c r="L10" s="16" t="s">
        <v>582</v>
      </c>
      <c r="M10" s="14">
        <v>0</v>
      </c>
      <c r="N10" s="16">
        <v>0</v>
      </c>
      <c r="O10" s="14">
        <v>0</v>
      </c>
      <c r="P10" s="16">
        <v>0</v>
      </c>
      <c r="Q10" s="14">
        <v>2.1920573700000001</v>
      </c>
      <c r="R10" s="16">
        <v>0.16048477999999999</v>
      </c>
    </row>
    <row r="11" spans="1:18" x14ac:dyDescent="0.25">
      <c r="A11" s="11" t="s">
        <v>481</v>
      </c>
      <c r="B11" s="13">
        <v>7053</v>
      </c>
      <c r="C11" s="14">
        <f>(45/B11*100)</f>
        <v>0.6380263717566993</v>
      </c>
      <c r="D11" s="15">
        <v>7008</v>
      </c>
      <c r="E11" s="14">
        <v>44.505787730000002</v>
      </c>
      <c r="F11" s="16">
        <v>0.92845432000000006</v>
      </c>
      <c r="G11" s="14">
        <v>54.308422909999997</v>
      </c>
      <c r="H11" s="16">
        <v>0.90060726999999996</v>
      </c>
      <c r="I11" s="14">
        <v>0</v>
      </c>
      <c r="J11" s="16">
        <v>0</v>
      </c>
      <c r="K11" s="14" t="s">
        <v>582</v>
      </c>
      <c r="L11" s="16" t="s">
        <v>582</v>
      </c>
      <c r="M11" s="14">
        <v>0</v>
      </c>
      <c r="N11" s="16">
        <v>0</v>
      </c>
      <c r="O11" s="14">
        <v>0</v>
      </c>
      <c r="P11" s="16">
        <v>0</v>
      </c>
      <c r="Q11" s="14">
        <v>1.18578937</v>
      </c>
      <c r="R11" s="16">
        <v>0.17809767000000001</v>
      </c>
    </row>
    <row r="12" spans="1:18" x14ac:dyDescent="0.25">
      <c r="A12" s="11" t="s">
        <v>482</v>
      </c>
      <c r="B12" s="13">
        <v>6894</v>
      </c>
      <c r="C12" s="14">
        <f>(56/B12*100)</f>
        <v>0.81230055120394551</v>
      </c>
      <c r="D12" s="15">
        <v>6838</v>
      </c>
      <c r="E12" s="14">
        <v>37.696992889999997</v>
      </c>
      <c r="F12" s="16">
        <v>0.90063534000000001</v>
      </c>
      <c r="G12" s="14">
        <v>57.469762109999998</v>
      </c>
      <c r="H12" s="16">
        <v>0.82554698000000004</v>
      </c>
      <c r="I12" s="14">
        <v>0</v>
      </c>
      <c r="J12" s="16">
        <v>0</v>
      </c>
      <c r="K12" s="14" t="s">
        <v>582</v>
      </c>
      <c r="L12" s="16" t="s">
        <v>582</v>
      </c>
      <c r="M12" s="14">
        <v>0</v>
      </c>
      <c r="N12" s="16">
        <v>0</v>
      </c>
      <c r="O12" s="14">
        <v>0</v>
      </c>
      <c r="P12" s="16">
        <v>0</v>
      </c>
      <c r="Q12" s="14">
        <v>4.8332449999999998</v>
      </c>
      <c r="R12" s="16">
        <v>0.36788890000000002</v>
      </c>
    </row>
    <row r="13" spans="1:18" x14ac:dyDescent="0.25">
      <c r="A13" s="11" t="s">
        <v>483</v>
      </c>
      <c r="B13" s="13">
        <v>7161</v>
      </c>
      <c r="C13" s="14">
        <f>(98/B13*100)</f>
        <v>1.3685239491691104</v>
      </c>
      <c r="D13" s="15">
        <v>7063</v>
      </c>
      <c r="E13" s="14">
        <v>28.130601209999998</v>
      </c>
      <c r="F13" s="16">
        <v>0.84052318000000004</v>
      </c>
      <c r="G13" s="14">
        <v>70.120898280000006</v>
      </c>
      <c r="H13" s="16">
        <v>0.83284031000000003</v>
      </c>
      <c r="I13" s="14">
        <v>0</v>
      </c>
      <c r="J13" s="16">
        <v>0</v>
      </c>
      <c r="K13" s="14" t="s">
        <v>582</v>
      </c>
      <c r="L13" s="16" t="s">
        <v>582</v>
      </c>
      <c r="M13" s="14">
        <v>0</v>
      </c>
      <c r="N13" s="16">
        <v>0</v>
      </c>
      <c r="O13" s="14">
        <v>0</v>
      </c>
      <c r="P13" s="16">
        <v>0</v>
      </c>
      <c r="Q13" s="14">
        <v>1.7485005199999999</v>
      </c>
      <c r="R13" s="16">
        <v>0.19410598000000001</v>
      </c>
    </row>
    <row r="14" spans="1:18" x14ac:dyDescent="0.25">
      <c r="A14" s="11" t="s">
        <v>484</v>
      </c>
      <c r="B14" s="13">
        <v>5587</v>
      </c>
      <c r="C14" s="14">
        <f>(74/B14*100)</f>
        <v>1.3245033112582782</v>
      </c>
      <c r="D14" s="15">
        <v>5513</v>
      </c>
      <c r="E14" s="14">
        <v>72.716386319999998</v>
      </c>
      <c r="F14" s="16">
        <v>0.70728588000000003</v>
      </c>
      <c r="G14" s="14">
        <v>26.46853655</v>
      </c>
      <c r="H14" s="16">
        <v>0.69529947000000003</v>
      </c>
      <c r="I14" s="14">
        <v>0</v>
      </c>
      <c r="J14" s="16">
        <v>0</v>
      </c>
      <c r="K14" s="14" t="s">
        <v>582</v>
      </c>
      <c r="L14" s="16" t="s">
        <v>582</v>
      </c>
      <c r="M14" s="14">
        <v>0</v>
      </c>
      <c r="N14" s="16">
        <v>0</v>
      </c>
      <c r="O14" s="14">
        <v>0</v>
      </c>
      <c r="P14" s="16">
        <v>0</v>
      </c>
      <c r="Q14" s="14">
        <v>0.81507713000000004</v>
      </c>
      <c r="R14" s="16">
        <v>0.13624576999999999</v>
      </c>
    </row>
    <row r="15" spans="1:18" x14ac:dyDescent="0.25">
      <c r="A15" s="11" t="s">
        <v>485</v>
      </c>
      <c r="B15" s="13">
        <v>5882</v>
      </c>
      <c r="C15" s="14">
        <f>(53/B15*100)</f>
        <v>0.90105406324379467</v>
      </c>
      <c r="D15" s="15">
        <v>5829</v>
      </c>
      <c r="E15" s="14">
        <v>47.869129119999997</v>
      </c>
      <c r="F15" s="16">
        <v>0.92723361000000004</v>
      </c>
      <c r="G15" s="14">
        <v>50.52734281</v>
      </c>
      <c r="H15" s="16">
        <v>0.95514527999999999</v>
      </c>
      <c r="I15" s="14">
        <v>0</v>
      </c>
      <c r="J15" s="16">
        <v>0</v>
      </c>
      <c r="K15" s="14" t="s">
        <v>582</v>
      </c>
      <c r="L15" s="16" t="s">
        <v>582</v>
      </c>
      <c r="M15" s="14">
        <v>0</v>
      </c>
      <c r="N15" s="16">
        <v>0</v>
      </c>
      <c r="O15" s="14">
        <v>0</v>
      </c>
      <c r="P15" s="16">
        <v>0</v>
      </c>
      <c r="Q15" s="14">
        <v>1.6035280700000001</v>
      </c>
      <c r="R15" s="16">
        <v>0.21172522999999999</v>
      </c>
    </row>
    <row r="16" spans="1:18" x14ac:dyDescent="0.25">
      <c r="A16" s="11" t="s">
        <v>486</v>
      </c>
      <c r="B16" s="13">
        <v>6108</v>
      </c>
      <c r="C16" s="14">
        <f>(98/B16*100)</f>
        <v>1.6044531761624099</v>
      </c>
      <c r="D16" s="15">
        <v>6010</v>
      </c>
      <c r="E16" s="14">
        <v>39.793811040000001</v>
      </c>
      <c r="F16" s="16">
        <v>0.93319666000000001</v>
      </c>
      <c r="G16" s="14">
        <v>58.13367212</v>
      </c>
      <c r="H16" s="16">
        <v>0.96496040000000005</v>
      </c>
      <c r="I16" s="14">
        <v>0</v>
      </c>
      <c r="J16" s="16">
        <v>0</v>
      </c>
      <c r="K16" s="14" t="s">
        <v>582</v>
      </c>
      <c r="L16" s="16" t="s">
        <v>582</v>
      </c>
      <c r="M16" s="14">
        <v>0</v>
      </c>
      <c r="N16" s="16">
        <v>0</v>
      </c>
      <c r="O16" s="14">
        <v>0</v>
      </c>
      <c r="P16" s="16">
        <v>0</v>
      </c>
      <c r="Q16" s="14">
        <v>2.07251684</v>
      </c>
      <c r="R16" s="16">
        <v>0.16199663</v>
      </c>
    </row>
    <row r="17" spans="1:18" x14ac:dyDescent="0.25">
      <c r="A17" s="11" t="s">
        <v>487</v>
      </c>
      <c r="B17" s="13">
        <v>6504</v>
      </c>
      <c r="C17" s="14">
        <f>(658/B17*100)</f>
        <v>10.116851168511685</v>
      </c>
      <c r="D17" s="15">
        <v>5846</v>
      </c>
      <c r="E17" s="14">
        <v>50.216864979999997</v>
      </c>
      <c r="F17" s="16">
        <v>0.74660844000000004</v>
      </c>
      <c r="G17" s="14">
        <v>44.538525010000001</v>
      </c>
      <c r="H17" s="16">
        <v>0.75224153000000005</v>
      </c>
      <c r="I17" s="14">
        <v>0</v>
      </c>
      <c r="J17" s="16">
        <v>0</v>
      </c>
      <c r="K17" s="14" t="s">
        <v>582</v>
      </c>
      <c r="L17" s="16" t="s">
        <v>582</v>
      </c>
      <c r="M17" s="14">
        <v>0</v>
      </c>
      <c r="N17" s="16">
        <v>0</v>
      </c>
      <c r="O17" s="14">
        <v>0</v>
      </c>
      <c r="P17" s="16">
        <v>0</v>
      </c>
      <c r="Q17" s="14">
        <v>5.2446100099999997</v>
      </c>
      <c r="R17" s="16">
        <v>0.53779999000000001</v>
      </c>
    </row>
    <row r="18" spans="1:18" x14ac:dyDescent="0.25">
      <c r="A18" s="11" t="s">
        <v>488</v>
      </c>
      <c r="B18" s="13">
        <v>5532</v>
      </c>
      <c r="C18" s="14">
        <f>(28/B18*100)</f>
        <v>0.50614605929139556</v>
      </c>
      <c r="D18" s="15">
        <v>5504</v>
      </c>
      <c r="E18" s="14">
        <v>42.351687849999998</v>
      </c>
      <c r="F18" s="16">
        <v>0.98423541999999997</v>
      </c>
      <c r="G18" s="14">
        <v>53.52106963</v>
      </c>
      <c r="H18" s="16">
        <v>0.95413150000000002</v>
      </c>
      <c r="I18" s="14">
        <v>0</v>
      </c>
      <c r="J18" s="16">
        <v>0</v>
      </c>
      <c r="K18" s="14" t="s">
        <v>582</v>
      </c>
      <c r="L18" s="16" t="s">
        <v>582</v>
      </c>
      <c r="M18" s="14">
        <v>0</v>
      </c>
      <c r="N18" s="16">
        <v>0</v>
      </c>
      <c r="O18" s="14">
        <v>0</v>
      </c>
      <c r="P18" s="16">
        <v>0</v>
      </c>
      <c r="Q18" s="14">
        <v>4.1272425200000002</v>
      </c>
      <c r="R18" s="16">
        <v>0.33362475000000003</v>
      </c>
    </row>
    <row r="19" spans="1:18" x14ac:dyDescent="0.25">
      <c r="A19" s="11" t="s">
        <v>489</v>
      </c>
      <c r="B19" s="13">
        <v>5658</v>
      </c>
      <c r="C19" s="14">
        <f>(61/B19*100)</f>
        <v>1.0781194768469424</v>
      </c>
      <c r="D19" s="15">
        <v>5597</v>
      </c>
      <c r="E19" s="14">
        <v>62.143208639999997</v>
      </c>
      <c r="F19" s="16">
        <v>0.88442856000000003</v>
      </c>
      <c r="G19" s="14">
        <v>35.265908549999999</v>
      </c>
      <c r="H19" s="16">
        <v>0.87543908999999998</v>
      </c>
      <c r="I19" s="14">
        <v>0</v>
      </c>
      <c r="J19" s="16">
        <v>0</v>
      </c>
      <c r="K19" s="14" t="s">
        <v>582</v>
      </c>
      <c r="L19" s="16" t="s">
        <v>582</v>
      </c>
      <c r="M19" s="14">
        <v>0</v>
      </c>
      <c r="N19" s="16">
        <v>0</v>
      </c>
      <c r="O19" s="14">
        <v>0</v>
      </c>
      <c r="P19" s="16">
        <v>0</v>
      </c>
      <c r="Q19" s="14">
        <v>2.5908828000000002</v>
      </c>
      <c r="R19" s="16">
        <v>0.24111025</v>
      </c>
    </row>
    <row r="20" spans="1:18" x14ac:dyDescent="0.25">
      <c r="A20" s="11" t="s">
        <v>490</v>
      </c>
      <c r="B20" s="13">
        <v>3371</v>
      </c>
      <c r="C20" s="14">
        <f>(75/B20*100)</f>
        <v>2.2248590922574905</v>
      </c>
      <c r="D20" s="15">
        <v>3296</v>
      </c>
      <c r="E20" s="14">
        <v>70.25533489</v>
      </c>
      <c r="F20" s="16">
        <v>0.83849050999999997</v>
      </c>
      <c r="G20" s="14">
        <v>28.456102120000001</v>
      </c>
      <c r="H20" s="16">
        <v>0.84832691000000005</v>
      </c>
      <c r="I20" s="14">
        <v>0</v>
      </c>
      <c r="J20" s="16">
        <v>0</v>
      </c>
      <c r="K20" s="14" t="s">
        <v>582</v>
      </c>
      <c r="L20" s="16" t="s">
        <v>582</v>
      </c>
      <c r="M20" s="14">
        <v>0</v>
      </c>
      <c r="N20" s="16">
        <v>0</v>
      </c>
      <c r="O20" s="14">
        <v>0</v>
      </c>
      <c r="P20" s="16">
        <v>0</v>
      </c>
      <c r="Q20" s="14">
        <v>1.28856299</v>
      </c>
      <c r="R20" s="16">
        <v>0.2028712</v>
      </c>
    </row>
    <row r="21" spans="1:18" x14ac:dyDescent="0.25">
      <c r="A21" s="11" t="s">
        <v>491</v>
      </c>
      <c r="B21" s="13">
        <v>5741</v>
      </c>
      <c r="C21" s="14">
        <f>(44/B21*100)</f>
        <v>0.76641700052255701</v>
      </c>
      <c r="D21" s="15">
        <v>5697</v>
      </c>
      <c r="E21" s="14">
        <v>34.505234590000001</v>
      </c>
      <c r="F21" s="16">
        <v>0.92890123000000002</v>
      </c>
      <c r="G21" s="14">
        <v>61.55758084</v>
      </c>
      <c r="H21" s="16">
        <v>0.88263661000000004</v>
      </c>
      <c r="I21" s="14">
        <v>0</v>
      </c>
      <c r="J21" s="16">
        <v>0</v>
      </c>
      <c r="K21" s="14" t="s">
        <v>582</v>
      </c>
      <c r="L21" s="16" t="s">
        <v>582</v>
      </c>
      <c r="M21" s="14">
        <v>0</v>
      </c>
      <c r="N21" s="16">
        <v>0</v>
      </c>
      <c r="O21" s="14">
        <v>0</v>
      </c>
      <c r="P21" s="16">
        <v>0</v>
      </c>
      <c r="Q21" s="14">
        <v>3.9371845699999999</v>
      </c>
      <c r="R21" s="16">
        <v>0.30069496000000001</v>
      </c>
    </row>
    <row r="22" spans="1:18" x14ac:dyDescent="0.25">
      <c r="A22" s="11" t="s">
        <v>492</v>
      </c>
      <c r="B22" s="13">
        <v>6598</v>
      </c>
      <c r="C22" s="14">
        <f>(32/B22*100)</f>
        <v>0.48499545316762654</v>
      </c>
      <c r="D22" s="15">
        <v>6566</v>
      </c>
      <c r="E22" s="14">
        <v>48.064354969999997</v>
      </c>
      <c r="F22" s="16">
        <v>1.0836415699999999</v>
      </c>
      <c r="G22" s="14">
        <v>47.642295670000003</v>
      </c>
      <c r="H22" s="16">
        <v>1.05159709</v>
      </c>
      <c r="I22" s="14">
        <v>0</v>
      </c>
      <c r="J22" s="16">
        <v>0</v>
      </c>
      <c r="K22" s="14" t="s">
        <v>582</v>
      </c>
      <c r="L22" s="16" t="s">
        <v>582</v>
      </c>
      <c r="M22" s="14">
        <v>0</v>
      </c>
      <c r="N22" s="16">
        <v>0</v>
      </c>
      <c r="O22" s="14">
        <v>3.981059E-2</v>
      </c>
      <c r="P22" s="16">
        <v>2.9631080000000001E-2</v>
      </c>
      <c r="Q22" s="14">
        <v>4.2535387699999996</v>
      </c>
      <c r="R22" s="16">
        <v>0.26409950999999998</v>
      </c>
    </row>
    <row r="23" spans="1:18" x14ac:dyDescent="0.25">
      <c r="A23" s="11" t="s">
        <v>493</v>
      </c>
      <c r="B23" s="13">
        <v>11583</v>
      </c>
      <c r="C23" s="14">
        <f>(210/B23*100)</f>
        <v>1.8130018130018128</v>
      </c>
      <c r="D23" s="15">
        <v>11373</v>
      </c>
      <c r="E23" s="14">
        <v>55.85651429</v>
      </c>
      <c r="F23" s="16">
        <v>0.77315131000000004</v>
      </c>
      <c r="G23" s="14">
        <v>43.327680870000002</v>
      </c>
      <c r="H23" s="16">
        <v>0.76371361000000004</v>
      </c>
      <c r="I23" s="14">
        <v>0</v>
      </c>
      <c r="J23" s="16">
        <v>0</v>
      </c>
      <c r="K23" s="14" t="s">
        <v>582</v>
      </c>
      <c r="L23" s="16" t="s">
        <v>582</v>
      </c>
      <c r="M23" s="14">
        <v>0</v>
      </c>
      <c r="N23" s="16">
        <v>0</v>
      </c>
      <c r="O23" s="14">
        <v>0</v>
      </c>
      <c r="P23" s="16">
        <v>0</v>
      </c>
      <c r="Q23" s="14">
        <v>0.81580485000000003</v>
      </c>
      <c r="R23" s="16">
        <v>0.16451626</v>
      </c>
    </row>
    <row r="24" spans="1:18" x14ac:dyDescent="0.25">
      <c r="A24" s="11" t="s">
        <v>494</v>
      </c>
      <c r="B24" s="13">
        <v>6647</v>
      </c>
      <c r="C24" s="14">
        <f>(7/B24*100)</f>
        <v>0.10531066646607493</v>
      </c>
      <c r="D24" s="15">
        <v>6640</v>
      </c>
      <c r="E24" s="14">
        <v>21.753731569999999</v>
      </c>
      <c r="F24" s="16">
        <v>0.59837711999999998</v>
      </c>
      <c r="G24" s="14">
        <v>76.256599019999996</v>
      </c>
      <c r="H24" s="16">
        <v>0.64056374999999999</v>
      </c>
      <c r="I24" s="14">
        <v>0</v>
      </c>
      <c r="J24" s="16">
        <v>0</v>
      </c>
      <c r="K24" s="14" t="s">
        <v>582</v>
      </c>
      <c r="L24" s="16" t="s">
        <v>582</v>
      </c>
      <c r="M24" s="14">
        <v>0</v>
      </c>
      <c r="N24" s="16">
        <v>0</v>
      </c>
      <c r="O24" s="14">
        <v>0</v>
      </c>
      <c r="P24" s="16">
        <v>0</v>
      </c>
      <c r="Q24" s="14">
        <v>1.9896693999999999</v>
      </c>
      <c r="R24" s="16">
        <v>0.18677887000000001</v>
      </c>
    </row>
    <row r="25" spans="1:18" x14ac:dyDescent="0.25">
      <c r="A25" s="11" t="s">
        <v>495</v>
      </c>
      <c r="B25" s="13">
        <v>5581</v>
      </c>
      <c r="C25" s="14">
        <f>(24/B25*100)</f>
        <v>0.43003046049095145</v>
      </c>
      <c r="D25" s="15">
        <v>5557</v>
      </c>
      <c r="E25" s="14">
        <v>61.770893440000002</v>
      </c>
      <c r="F25" s="16">
        <v>1.0580569900000001</v>
      </c>
      <c r="G25" s="14">
        <v>37.242834950000002</v>
      </c>
      <c r="H25" s="16">
        <v>1.045679</v>
      </c>
      <c r="I25" s="14">
        <v>0</v>
      </c>
      <c r="J25" s="16">
        <v>0</v>
      </c>
      <c r="K25" s="14" t="s">
        <v>582</v>
      </c>
      <c r="L25" s="16" t="s">
        <v>582</v>
      </c>
      <c r="M25" s="14">
        <v>0</v>
      </c>
      <c r="N25" s="16">
        <v>0</v>
      </c>
      <c r="O25" s="14">
        <v>0</v>
      </c>
      <c r="P25" s="16">
        <v>0</v>
      </c>
      <c r="Q25" s="14">
        <v>0.98627160999999997</v>
      </c>
      <c r="R25" s="16">
        <v>0.13390708000000001</v>
      </c>
    </row>
    <row r="26" spans="1:18" x14ac:dyDescent="0.25">
      <c r="A26" s="11" t="s">
        <v>496</v>
      </c>
      <c r="B26" s="13">
        <v>4869</v>
      </c>
      <c r="C26" s="14">
        <f>(32/B26*100)</f>
        <v>0.65721914150749638</v>
      </c>
      <c r="D26" s="15">
        <v>4837</v>
      </c>
      <c r="E26" s="14">
        <v>67.112830770000002</v>
      </c>
      <c r="F26" s="16">
        <v>0.73518318999999999</v>
      </c>
      <c r="G26" s="14">
        <v>31.904075750000001</v>
      </c>
      <c r="H26" s="16">
        <v>0.71617766000000005</v>
      </c>
      <c r="I26" s="14">
        <v>0</v>
      </c>
      <c r="J26" s="16">
        <v>0</v>
      </c>
      <c r="K26" s="14" t="s">
        <v>582</v>
      </c>
      <c r="L26" s="16" t="s">
        <v>582</v>
      </c>
      <c r="M26" s="14">
        <v>0</v>
      </c>
      <c r="N26" s="16">
        <v>0</v>
      </c>
      <c r="O26" s="14">
        <v>0</v>
      </c>
      <c r="P26" s="16">
        <v>0</v>
      </c>
      <c r="Q26" s="14">
        <v>0.98309349000000001</v>
      </c>
      <c r="R26" s="16">
        <v>0.15582783</v>
      </c>
    </row>
    <row r="27" spans="1:18" x14ac:dyDescent="0.25">
      <c r="A27" s="11" t="s">
        <v>497</v>
      </c>
      <c r="B27" s="13">
        <v>5299</v>
      </c>
      <c r="C27" s="14">
        <f>(17/B27*100)</f>
        <v>0.32081524816003021</v>
      </c>
      <c r="D27" s="15">
        <v>5282</v>
      </c>
      <c r="E27" s="14">
        <v>50.034695650000003</v>
      </c>
      <c r="F27" s="16">
        <v>0.62360150000000003</v>
      </c>
      <c r="G27" s="14">
        <v>48.188088829999998</v>
      </c>
      <c r="H27" s="16">
        <v>0.61985312000000004</v>
      </c>
      <c r="I27" s="14">
        <v>0</v>
      </c>
      <c r="J27" s="16">
        <v>0</v>
      </c>
      <c r="K27" s="14" t="s">
        <v>582</v>
      </c>
      <c r="L27" s="16" t="s">
        <v>582</v>
      </c>
      <c r="M27" s="14">
        <v>0</v>
      </c>
      <c r="N27" s="16">
        <v>0</v>
      </c>
      <c r="O27" s="14">
        <v>0</v>
      </c>
      <c r="P27" s="16">
        <v>0</v>
      </c>
      <c r="Q27" s="14">
        <v>1.7772155199999999</v>
      </c>
      <c r="R27" s="16">
        <v>0.16150803</v>
      </c>
    </row>
    <row r="28" spans="1:18" x14ac:dyDescent="0.25">
      <c r="A28" s="11" t="s">
        <v>498</v>
      </c>
      <c r="B28" s="13">
        <v>7568</v>
      </c>
      <c r="C28" s="14">
        <f>(51/B28*100)</f>
        <v>0.67389006342494717</v>
      </c>
      <c r="D28" s="15">
        <v>7517</v>
      </c>
      <c r="E28" s="14">
        <v>41.467578009999997</v>
      </c>
      <c r="F28" s="16">
        <v>1.0001207599999999</v>
      </c>
      <c r="G28" s="14">
        <v>56.991322340000004</v>
      </c>
      <c r="H28" s="16">
        <v>1.0095774500000001</v>
      </c>
      <c r="I28" s="14">
        <v>0</v>
      </c>
      <c r="J28" s="16">
        <v>0</v>
      </c>
      <c r="K28" s="14" t="s">
        <v>582</v>
      </c>
      <c r="L28" s="16" t="s">
        <v>582</v>
      </c>
      <c r="M28" s="14">
        <v>0</v>
      </c>
      <c r="N28" s="16">
        <v>0</v>
      </c>
      <c r="O28" s="14">
        <v>0</v>
      </c>
      <c r="P28" s="16">
        <v>0</v>
      </c>
      <c r="Q28" s="14">
        <v>1.54109965</v>
      </c>
      <c r="R28" s="16">
        <v>0.18017152</v>
      </c>
    </row>
    <row r="29" spans="1:18" x14ac:dyDescent="0.25">
      <c r="A29" s="11" t="s">
        <v>499</v>
      </c>
      <c r="B29" s="13">
        <v>5385</v>
      </c>
      <c r="C29" s="14">
        <f>(30/B29*100)</f>
        <v>0.55710306406685239</v>
      </c>
      <c r="D29" s="15">
        <v>5355</v>
      </c>
      <c r="E29" s="14">
        <v>21.240747649999999</v>
      </c>
      <c r="F29" s="16">
        <v>0.75110765999999995</v>
      </c>
      <c r="G29" s="14">
        <v>76.866235869999997</v>
      </c>
      <c r="H29" s="16">
        <v>0.73867737</v>
      </c>
      <c r="I29" s="14">
        <v>0</v>
      </c>
      <c r="J29" s="16">
        <v>0</v>
      </c>
      <c r="K29" s="14" t="s">
        <v>582</v>
      </c>
      <c r="L29" s="16" t="s">
        <v>582</v>
      </c>
      <c r="M29" s="14">
        <v>0</v>
      </c>
      <c r="N29" s="16">
        <v>0</v>
      </c>
      <c r="O29" s="14">
        <v>0</v>
      </c>
      <c r="P29" s="16">
        <v>0</v>
      </c>
      <c r="Q29" s="14">
        <v>1.89301648</v>
      </c>
      <c r="R29" s="16">
        <v>0.21688409</v>
      </c>
    </row>
    <row r="30" spans="1:18" x14ac:dyDescent="0.25">
      <c r="A30" s="11" t="s">
        <v>500</v>
      </c>
      <c r="B30" s="13">
        <v>4520</v>
      </c>
      <c r="C30" s="14">
        <f>(96/B30*100)</f>
        <v>2.1238938053097343</v>
      </c>
      <c r="D30" s="15">
        <v>4424</v>
      </c>
      <c r="E30" s="14">
        <v>35.569214019999997</v>
      </c>
      <c r="F30" s="16">
        <v>0.79471365000000005</v>
      </c>
      <c r="G30" s="14">
        <v>60.116412339999997</v>
      </c>
      <c r="H30" s="16">
        <v>0.80316494999999999</v>
      </c>
      <c r="I30" s="14">
        <v>0</v>
      </c>
      <c r="J30" s="16">
        <v>0</v>
      </c>
      <c r="K30" s="14" t="s">
        <v>582</v>
      </c>
      <c r="L30" s="16" t="s">
        <v>582</v>
      </c>
      <c r="M30" s="14">
        <v>0</v>
      </c>
      <c r="N30" s="16">
        <v>0</v>
      </c>
      <c r="O30" s="14">
        <v>0</v>
      </c>
      <c r="P30" s="16">
        <v>0</v>
      </c>
      <c r="Q30" s="14">
        <v>4.3143736400000003</v>
      </c>
      <c r="R30" s="16">
        <v>0.27836920999999998</v>
      </c>
    </row>
    <row r="31" spans="1:18" x14ac:dyDescent="0.25">
      <c r="A31" s="11" t="s">
        <v>501</v>
      </c>
      <c r="B31" s="13">
        <v>5456</v>
      </c>
      <c r="C31" s="14">
        <f>(125/B31*100)</f>
        <v>2.2910557184750733</v>
      </c>
      <c r="D31" s="15">
        <v>5331</v>
      </c>
      <c r="E31" s="14">
        <v>38.941960569999999</v>
      </c>
      <c r="F31" s="16">
        <v>1.0478271699999999</v>
      </c>
      <c r="G31" s="14">
        <v>58.166938279999997</v>
      </c>
      <c r="H31" s="16">
        <v>1.04673277</v>
      </c>
      <c r="I31" s="14">
        <v>0</v>
      </c>
      <c r="J31" s="16">
        <v>0</v>
      </c>
      <c r="K31" s="14" t="s">
        <v>582</v>
      </c>
      <c r="L31" s="16" t="s">
        <v>582</v>
      </c>
      <c r="M31" s="14">
        <v>0</v>
      </c>
      <c r="N31" s="16">
        <v>0</v>
      </c>
      <c r="O31" s="14">
        <v>0</v>
      </c>
      <c r="P31" s="16">
        <v>0</v>
      </c>
      <c r="Q31" s="14">
        <v>2.89110114</v>
      </c>
      <c r="R31" s="16">
        <v>0.25557848999999999</v>
      </c>
    </row>
    <row r="32" spans="1:18" x14ac:dyDescent="0.25">
      <c r="A32" s="11" t="s">
        <v>502</v>
      </c>
      <c r="B32" s="13">
        <v>4478</v>
      </c>
      <c r="C32" s="14">
        <f>(5/B32*100)</f>
        <v>0.11165698972755694</v>
      </c>
      <c r="D32" s="15">
        <v>4473</v>
      </c>
      <c r="E32" s="14">
        <v>42.763331200000003</v>
      </c>
      <c r="F32" s="16">
        <v>0.95663741000000002</v>
      </c>
      <c r="G32" s="14">
        <v>56.054830789999997</v>
      </c>
      <c r="H32" s="16">
        <v>0.93649411000000005</v>
      </c>
      <c r="I32" s="14">
        <v>0</v>
      </c>
      <c r="J32" s="16">
        <v>0</v>
      </c>
      <c r="K32" s="14" t="s">
        <v>582</v>
      </c>
      <c r="L32" s="16" t="s">
        <v>582</v>
      </c>
      <c r="M32" s="14">
        <v>0</v>
      </c>
      <c r="N32" s="16">
        <v>0</v>
      </c>
      <c r="O32" s="14">
        <v>0</v>
      </c>
      <c r="P32" s="16">
        <v>0</v>
      </c>
      <c r="Q32" s="14">
        <v>1.1818380100000001</v>
      </c>
      <c r="R32" s="16">
        <v>0.15916478000000001</v>
      </c>
    </row>
    <row r="33" spans="1:18" x14ac:dyDescent="0.25">
      <c r="A33" s="11" t="s">
        <v>503</v>
      </c>
      <c r="B33" s="13">
        <v>7325</v>
      </c>
      <c r="C33" s="14">
        <f>(74/B33*100)</f>
        <v>1.0102389078498293</v>
      </c>
      <c r="D33" s="15">
        <v>7251</v>
      </c>
      <c r="E33" s="14">
        <v>52.013156389999999</v>
      </c>
      <c r="F33" s="16">
        <v>0.97838150999999995</v>
      </c>
      <c r="G33" s="14">
        <v>46.998466559999997</v>
      </c>
      <c r="H33" s="16">
        <v>0.96799060999999997</v>
      </c>
      <c r="I33" s="14">
        <v>0</v>
      </c>
      <c r="J33" s="16">
        <v>0</v>
      </c>
      <c r="K33" s="14" t="s">
        <v>582</v>
      </c>
      <c r="L33" s="16" t="s">
        <v>582</v>
      </c>
      <c r="M33" s="14">
        <v>0</v>
      </c>
      <c r="N33" s="16">
        <v>0</v>
      </c>
      <c r="O33" s="14">
        <v>0</v>
      </c>
      <c r="P33" s="16">
        <v>0</v>
      </c>
      <c r="Q33" s="14">
        <v>0.98837704999999998</v>
      </c>
      <c r="R33" s="16">
        <v>0.1211589</v>
      </c>
    </row>
    <row r="34" spans="1:18" x14ac:dyDescent="0.25">
      <c r="A34" s="11" t="s">
        <v>504</v>
      </c>
      <c r="B34" s="13">
        <v>6350</v>
      </c>
      <c r="C34" s="14">
        <f>(65/B34*100)</f>
        <v>1.0236220472440944</v>
      </c>
      <c r="D34" s="15">
        <v>6285</v>
      </c>
      <c r="E34" s="14">
        <v>58.409984999999999</v>
      </c>
      <c r="F34" s="16">
        <v>0.83881707000000005</v>
      </c>
      <c r="G34" s="14">
        <v>38.673457560000003</v>
      </c>
      <c r="H34" s="16">
        <v>0.76718856000000002</v>
      </c>
      <c r="I34" s="14">
        <v>0</v>
      </c>
      <c r="J34" s="16">
        <v>0</v>
      </c>
      <c r="K34" s="14" t="s">
        <v>582</v>
      </c>
      <c r="L34" s="16" t="s">
        <v>582</v>
      </c>
      <c r="M34" s="14">
        <v>0</v>
      </c>
      <c r="N34" s="16">
        <v>0</v>
      </c>
      <c r="O34" s="14">
        <v>0</v>
      </c>
      <c r="P34" s="16">
        <v>0</v>
      </c>
      <c r="Q34" s="14">
        <v>2.9165574400000001</v>
      </c>
      <c r="R34" s="16">
        <v>0.29314127000000001</v>
      </c>
    </row>
    <row r="35" spans="1:18" x14ac:dyDescent="0.25">
      <c r="A35" s="11" t="s">
        <v>505</v>
      </c>
      <c r="B35" s="13">
        <v>6406</v>
      </c>
      <c r="C35" s="14">
        <f>(36/B35*100)</f>
        <v>0.56197315017171401</v>
      </c>
      <c r="D35" s="15">
        <v>6370</v>
      </c>
      <c r="E35" s="14">
        <v>58.053094649999998</v>
      </c>
      <c r="F35" s="16">
        <v>0.66417530999999996</v>
      </c>
      <c r="G35" s="14">
        <v>40.231784640000001</v>
      </c>
      <c r="H35" s="16">
        <v>0.67485476</v>
      </c>
      <c r="I35" s="14">
        <v>0</v>
      </c>
      <c r="J35" s="16">
        <v>0</v>
      </c>
      <c r="K35" s="14" t="s">
        <v>582</v>
      </c>
      <c r="L35" s="16" t="s">
        <v>582</v>
      </c>
      <c r="M35" s="14">
        <v>0</v>
      </c>
      <c r="N35" s="16">
        <v>0</v>
      </c>
      <c r="O35" s="14">
        <v>0</v>
      </c>
      <c r="P35" s="16">
        <v>0</v>
      </c>
      <c r="Q35" s="14">
        <v>1.7151207100000001</v>
      </c>
      <c r="R35" s="16">
        <v>0.17361032000000001</v>
      </c>
    </row>
    <row r="36" spans="1:18" x14ac:dyDescent="0.25">
      <c r="A36" s="11" t="s">
        <v>506</v>
      </c>
      <c r="B36" s="13">
        <v>6736</v>
      </c>
      <c r="C36" s="14">
        <f>(26/B36*100)</f>
        <v>0.38598574821852732</v>
      </c>
      <c r="D36" s="15">
        <v>6710</v>
      </c>
      <c r="E36" s="14">
        <v>51.481228369999997</v>
      </c>
      <c r="F36" s="16">
        <v>0.91947650000000003</v>
      </c>
      <c r="G36" s="14">
        <v>47.303085500000002</v>
      </c>
      <c r="H36" s="16">
        <v>0.92217539999999998</v>
      </c>
      <c r="I36" s="14">
        <v>0</v>
      </c>
      <c r="J36" s="16">
        <v>0</v>
      </c>
      <c r="K36" s="14" t="s">
        <v>582</v>
      </c>
      <c r="L36" s="16" t="s">
        <v>582</v>
      </c>
      <c r="M36" s="14">
        <v>0</v>
      </c>
      <c r="N36" s="16">
        <v>0</v>
      </c>
      <c r="O36" s="14">
        <v>0</v>
      </c>
      <c r="P36" s="16">
        <v>0</v>
      </c>
      <c r="Q36" s="14">
        <v>1.21568612</v>
      </c>
      <c r="R36" s="16">
        <v>0.16460273</v>
      </c>
    </row>
    <row r="37" spans="1:18" x14ac:dyDescent="0.25">
      <c r="A37" s="11" t="s">
        <v>507</v>
      </c>
      <c r="B37" s="13">
        <v>5458</v>
      </c>
      <c r="C37" s="14">
        <f>(62/B37*100)</f>
        <v>1.1359472334188347</v>
      </c>
      <c r="D37" s="15">
        <v>5396</v>
      </c>
      <c r="E37" s="14">
        <v>31.016059599999998</v>
      </c>
      <c r="F37" s="16">
        <v>0.97080588999999995</v>
      </c>
      <c r="G37" s="14">
        <v>63.276425949999997</v>
      </c>
      <c r="H37" s="16">
        <v>0.93821189999999999</v>
      </c>
      <c r="I37" s="14">
        <v>0</v>
      </c>
      <c r="J37" s="16">
        <v>0</v>
      </c>
      <c r="K37" s="14" t="s">
        <v>582</v>
      </c>
      <c r="L37" s="16" t="s">
        <v>582</v>
      </c>
      <c r="M37" s="14">
        <v>0</v>
      </c>
      <c r="N37" s="16">
        <v>0</v>
      </c>
      <c r="O37" s="14">
        <v>0</v>
      </c>
      <c r="P37" s="16">
        <v>0</v>
      </c>
      <c r="Q37" s="14">
        <v>5.7075144499999997</v>
      </c>
      <c r="R37" s="16">
        <v>0.42621628</v>
      </c>
    </row>
    <row r="38" spans="1:18" x14ac:dyDescent="0.25">
      <c r="A38" s="11" t="s">
        <v>508</v>
      </c>
      <c r="B38" s="13">
        <v>5860</v>
      </c>
      <c r="C38" s="14">
        <f>(16/B38*100)</f>
        <v>0.27303754266211605</v>
      </c>
      <c r="D38" s="15">
        <v>5844</v>
      </c>
      <c r="E38" s="14">
        <v>34.015598730000001</v>
      </c>
      <c r="F38" s="16">
        <v>0.79936390000000002</v>
      </c>
      <c r="G38" s="14">
        <v>63.860857600000003</v>
      </c>
      <c r="H38" s="16">
        <v>0.76720107000000004</v>
      </c>
      <c r="I38" s="14">
        <v>0</v>
      </c>
      <c r="J38" s="16">
        <v>0</v>
      </c>
      <c r="K38" s="14" t="s">
        <v>582</v>
      </c>
      <c r="L38" s="16" t="s">
        <v>582</v>
      </c>
      <c r="M38" s="14">
        <v>0</v>
      </c>
      <c r="N38" s="16">
        <v>0</v>
      </c>
      <c r="O38" s="14">
        <v>0</v>
      </c>
      <c r="P38" s="16">
        <v>0</v>
      </c>
      <c r="Q38" s="14">
        <v>2.1235436600000002</v>
      </c>
      <c r="R38" s="16">
        <v>0.23941928000000001</v>
      </c>
    </row>
    <row r="39" spans="1:18" x14ac:dyDescent="0.25">
      <c r="A39" s="11" t="s">
        <v>509</v>
      </c>
      <c r="B39" s="13">
        <v>5895</v>
      </c>
      <c r="C39" s="14">
        <f>(30/B39*100)</f>
        <v>0.5089058524173028</v>
      </c>
      <c r="D39" s="15">
        <v>5865</v>
      </c>
      <c r="E39" s="14">
        <v>55.177970090000002</v>
      </c>
      <c r="F39" s="16">
        <v>0.94542015000000001</v>
      </c>
      <c r="G39" s="14">
        <v>42.015196850000002</v>
      </c>
      <c r="H39" s="16">
        <v>0.96515720000000005</v>
      </c>
      <c r="I39" s="14">
        <v>0</v>
      </c>
      <c r="J39" s="16">
        <v>0</v>
      </c>
      <c r="K39" s="14" t="s">
        <v>582</v>
      </c>
      <c r="L39" s="16" t="s">
        <v>582</v>
      </c>
      <c r="M39" s="14">
        <v>0</v>
      </c>
      <c r="N39" s="16">
        <v>0</v>
      </c>
      <c r="O39" s="14">
        <v>0</v>
      </c>
      <c r="P39" s="16">
        <v>0</v>
      </c>
      <c r="Q39" s="14">
        <v>2.8068330499999998</v>
      </c>
      <c r="R39" s="16">
        <v>0.31905419000000002</v>
      </c>
    </row>
    <row r="40" spans="1:18" x14ac:dyDescent="0.25">
      <c r="A40" s="11" t="s">
        <v>510</v>
      </c>
      <c r="B40" s="13">
        <v>14157</v>
      </c>
      <c r="C40" s="14">
        <f>(264/B40*100)</f>
        <v>1.8648018648018647</v>
      </c>
      <c r="D40" s="15">
        <v>13893</v>
      </c>
      <c r="E40" s="14">
        <v>33.959125180000001</v>
      </c>
      <c r="F40" s="16">
        <v>0.82286515999999998</v>
      </c>
      <c r="G40" s="14">
        <v>60.715027480000003</v>
      </c>
      <c r="H40" s="16">
        <v>0.72726858000000005</v>
      </c>
      <c r="I40" s="14">
        <v>0</v>
      </c>
      <c r="J40" s="16">
        <v>0</v>
      </c>
      <c r="K40" s="14" t="s">
        <v>582</v>
      </c>
      <c r="L40" s="16" t="s">
        <v>582</v>
      </c>
      <c r="M40" s="14">
        <v>0</v>
      </c>
      <c r="N40" s="16">
        <v>0</v>
      </c>
      <c r="O40" s="14">
        <v>0</v>
      </c>
      <c r="P40" s="16">
        <v>0</v>
      </c>
      <c r="Q40" s="14">
        <v>5.3258473400000002</v>
      </c>
      <c r="R40" s="16">
        <v>0.34237137000000001</v>
      </c>
    </row>
    <row r="41" spans="1:18" x14ac:dyDescent="0.25">
      <c r="A41" s="11" t="s">
        <v>511</v>
      </c>
      <c r="B41" s="13">
        <v>5712</v>
      </c>
      <c r="C41" s="14">
        <f>(40/B41*100)</f>
        <v>0.70028011204481799</v>
      </c>
      <c r="D41" s="15">
        <v>5672</v>
      </c>
      <c r="E41" s="14">
        <v>36.285407630000002</v>
      </c>
      <c r="F41" s="16">
        <v>0.81427121000000002</v>
      </c>
      <c r="G41" s="14">
        <v>60.639318549999999</v>
      </c>
      <c r="H41" s="16">
        <v>0.81661022000000005</v>
      </c>
      <c r="I41" s="14">
        <v>0</v>
      </c>
      <c r="J41" s="16">
        <v>0</v>
      </c>
      <c r="K41" s="14" t="s">
        <v>582</v>
      </c>
      <c r="L41" s="16" t="s">
        <v>582</v>
      </c>
      <c r="M41" s="14">
        <v>0</v>
      </c>
      <c r="N41" s="16">
        <v>0</v>
      </c>
      <c r="O41" s="14">
        <v>0</v>
      </c>
      <c r="P41" s="16">
        <v>0</v>
      </c>
      <c r="Q41" s="14">
        <v>3.07527382</v>
      </c>
      <c r="R41" s="16">
        <v>0.27151713</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44.928957428571422</v>
      </c>
      <c r="F42" s="16">
        <f>IF(COUNT(F7:F41) &gt; 0, SQRT(SUMSQ(F7:F41)/(COUNT(F7:F41)*COUNT(F7:F41)) ), "—")</f>
        <v>0.14386918143255034</v>
      </c>
      <c r="G42" s="14">
        <f>IF(COUNT(G7:G41) &gt; 0, AVERAGE(G7:G41), "—")</f>
        <v>52.563284076571421</v>
      </c>
      <c r="H42" s="16">
        <f>IF(COUNT(H7:H41) &gt; 0, SQRT(SUMSQ(H7:H41)/(COUNT(H7:H41)*COUNT(H7:H41)) ), "—")</f>
        <v>0.14177756808482414</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1.1374454285714285E-3</v>
      </c>
      <c r="P42" s="16">
        <f>IF(COUNT(P7:P41) &gt; 0, SQRT(SUMSQ(P7:P41)/(COUNT(P7:P41)*COUNT(P7:P41)) ), "—")</f>
        <v>8.4660228571428568E-4</v>
      </c>
      <c r="Q42" s="14">
        <f>IF(COUNT(Q7:Q41) &gt; 0, AVERAGE(Q7:Q41), "—")</f>
        <v>2.5066210488571423</v>
      </c>
      <c r="R42" s="16">
        <f>IF(COUNT(R7:R41) &gt; 0, SQRT(SUMSQ(R7:R41)/(COUNT(R7:R41)*COUNT(R7:R41)) ), "—")</f>
        <v>4.184247773404378E-2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26.104655099999999</v>
      </c>
      <c r="F45" s="16">
        <v>0.70715457999999998</v>
      </c>
      <c r="G45" s="14">
        <v>61.064994050000003</v>
      </c>
      <c r="H45" s="16">
        <v>0.83729692</v>
      </c>
      <c r="I45" s="14">
        <v>0</v>
      </c>
      <c r="J45" s="16">
        <v>0</v>
      </c>
      <c r="K45" s="14" t="s">
        <v>582</v>
      </c>
      <c r="L45" s="16" t="s">
        <v>582</v>
      </c>
      <c r="M45" s="14">
        <v>0</v>
      </c>
      <c r="N45" s="16">
        <v>0</v>
      </c>
      <c r="O45" s="14">
        <v>7.7987130000000002E-2</v>
      </c>
      <c r="P45" s="16">
        <v>3.3976119999999999E-2</v>
      </c>
      <c r="Q45" s="14">
        <v>12.75236372</v>
      </c>
      <c r="R45" s="16">
        <v>0.53932351999999995</v>
      </c>
    </row>
    <row r="46" spans="1:18" x14ac:dyDescent="0.25">
      <c r="A46" s="11" t="s">
        <v>516</v>
      </c>
      <c r="B46" s="13">
        <v>23141</v>
      </c>
      <c r="C46" s="14">
        <f>(1129/B46*100)</f>
        <v>4.8787865692925969</v>
      </c>
      <c r="D46" s="15">
        <v>22012</v>
      </c>
      <c r="E46" s="14">
        <v>43.927118010000001</v>
      </c>
      <c r="F46" s="16">
        <v>0.55554815000000002</v>
      </c>
      <c r="G46" s="14">
        <v>49.123997520000003</v>
      </c>
      <c r="H46" s="16">
        <v>0.54203398000000003</v>
      </c>
      <c r="I46" s="14">
        <v>0</v>
      </c>
      <c r="J46" s="16">
        <v>0</v>
      </c>
      <c r="K46" s="14" t="s">
        <v>582</v>
      </c>
      <c r="L46" s="16" t="s">
        <v>582</v>
      </c>
      <c r="M46" s="14">
        <v>0</v>
      </c>
      <c r="N46" s="16">
        <v>0</v>
      </c>
      <c r="O46" s="14">
        <v>0</v>
      </c>
      <c r="P46" s="16">
        <v>0</v>
      </c>
      <c r="Q46" s="14">
        <v>6.9488844700000003</v>
      </c>
      <c r="R46" s="16">
        <v>0.33603904000000001</v>
      </c>
    </row>
    <row r="47" spans="1:18" x14ac:dyDescent="0.25">
      <c r="A47" s="11" t="s">
        <v>517</v>
      </c>
      <c r="B47" s="13">
        <v>5928</v>
      </c>
      <c r="C47" s="14">
        <f>(70/B47*100)</f>
        <v>1.1808367071524968</v>
      </c>
      <c r="D47" s="15">
        <v>5858</v>
      </c>
      <c r="E47" s="14">
        <v>62.530698100000002</v>
      </c>
      <c r="F47" s="16">
        <v>1.10751993</v>
      </c>
      <c r="G47" s="14">
        <v>31.813947410000001</v>
      </c>
      <c r="H47" s="16">
        <v>0.88280340000000002</v>
      </c>
      <c r="I47" s="14">
        <v>0</v>
      </c>
      <c r="J47" s="16">
        <v>0</v>
      </c>
      <c r="K47" s="14" t="s">
        <v>582</v>
      </c>
      <c r="L47" s="16" t="s">
        <v>582</v>
      </c>
      <c r="M47" s="14">
        <v>0</v>
      </c>
      <c r="N47" s="16">
        <v>0</v>
      </c>
      <c r="O47" s="14">
        <v>0</v>
      </c>
      <c r="P47" s="16">
        <v>0</v>
      </c>
      <c r="Q47" s="14">
        <v>5.6553544999999996</v>
      </c>
      <c r="R47" s="16">
        <v>0.60877199000000004</v>
      </c>
    </row>
    <row r="48" spans="1:18" x14ac:dyDescent="0.25">
      <c r="A48" s="11" t="s">
        <v>518</v>
      </c>
      <c r="B48" s="13">
        <v>9841</v>
      </c>
      <c r="C48" s="14">
        <f>(7/B48*100)</f>
        <v>7.1130982623717101E-2</v>
      </c>
      <c r="D48" s="15">
        <v>9834</v>
      </c>
      <c r="E48" s="14">
        <v>69.724278100000006</v>
      </c>
      <c r="F48" s="16">
        <v>1.0943666400000001</v>
      </c>
      <c r="G48" s="14">
        <v>28.70851759</v>
      </c>
      <c r="H48" s="16">
        <v>1.06090668</v>
      </c>
      <c r="I48" s="14">
        <v>0</v>
      </c>
      <c r="J48" s="16">
        <v>0</v>
      </c>
      <c r="K48" s="14" t="s">
        <v>582</v>
      </c>
      <c r="L48" s="16" t="s">
        <v>582</v>
      </c>
      <c r="M48" s="14">
        <v>0</v>
      </c>
      <c r="N48" s="16">
        <v>0</v>
      </c>
      <c r="O48" s="14">
        <v>0</v>
      </c>
      <c r="P48" s="16">
        <v>0</v>
      </c>
      <c r="Q48" s="14">
        <v>1.5672043099999999</v>
      </c>
      <c r="R48" s="16">
        <v>0.50691160999999996</v>
      </c>
    </row>
    <row r="49" spans="1:18" x14ac:dyDescent="0.25">
      <c r="A49" s="11" t="s">
        <v>519</v>
      </c>
      <c r="B49" s="13">
        <v>6349</v>
      </c>
      <c r="C49" s="14">
        <f>(56/B49*100)</f>
        <v>0.88202866593164275</v>
      </c>
      <c r="D49" s="15">
        <v>6293</v>
      </c>
      <c r="E49" s="14">
        <v>45.932920639999999</v>
      </c>
      <c r="F49" s="16">
        <v>0.91975324999999997</v>
      </c>
      <c r="G49" s="14">
        <v>51.933273239999998</v>
      </c>
      <c r="H49" s="16">
        <v>0.86575444000000001</v>
      </c>
      <c r="I49" s="14">
        <v>0</v>
      </c>
      <c r="J49" s="16">
        <v>0</v>
      </c>
      <c r="K49" s="14" t="s">
        <v>582</v>
      </c>
      <c r="L49" s="16" t="s">
        <v>582</v>
      </c>
      <c r="M49" s="14">
        <v>0</v>
      </c>
      <c r="N49" s="16">
        <v>0</v>
      </c>
      <c r="O49" s="14">
        <v>5.8343449999999998E-2</v>
      </c>
      <c r="P49" s="16">
        <v>3.2588810000000003E-2</v>
      </c>
      <c r="Q49" s="14">
        <v>2.0754626699999998</v>
      </c>
      <c r="R49" s="16">
        <v>0.28505650999999999</v>
      </c>
    </row>
    <row r="50" spans="1:18" x14ac:dyDescent="0.25">
      <c r="A50" s="11" t="s">
        <v>520</v>
      </c>
      <c r="B50" s="13">
        <v>11795</v>
      </c>
      <c r="C50" s="14">
        <f>(218/B50*100)</f>
        <v>1.8482407799915217</v>
      </c>
      <c r="D50" s="15">
        <v>11577</v>
      </c>
      <c r="E50" s="14">
        <v>49.77597119</v>
      </c>
      <c r="F50" s="16">
        <v>0.70072957999999996</v>
      </c>
      <c r="G50" s="14">
        <v>48.464467900000002</v>
      </c>
      <c r="H50" s="16">
        <v>0.71103733000000002</v>
      </c>
      <c r="I50" s="14">
        <v>0</v>
      </c>
      <c r="J50" s="16">
        <v>0</v>
      </c>
      <c r="K50" s="14" t="s">
        <v>582</v>
      </c>
      <c r="L50" s="16" t="s">
        <v>582</v>
      </c>
      <c r="M50" s="14">
        <v>0</v>
      </c>
      <c r="N50" s="16">
        <v>0</v>
      </c>
      <c r="O50" s="14">
        <v>0</v>
      </c>
      <c r="P50" s="16">
        <v>0</v>
      </c>
      <c r="Q50" s="14">
        <v>1.75956091</v>
      </c>
      <c r="R50" s="16">
        <v>0.20328318000000001</v>
      </c>
    </row>
    <row r="51" spans="1:18" x14ac:dyDescent="0.25">
      <c r="A51" s="11" t="s">
        <v>521</v>
      </c>
      <c r="B51" s="13">
        <v>6866</v>
      </c>
      <c r="C51" s="14">
        <f>(116/B51*100)</f>
        <v>1.6894844159627147</v>
      </c>
      <c r="D51" s="15">
        <v>6750</v>
      </c>
      <c r="E51" s="14">
        <v>28.436589349999998</v>
      </c>
      <c r="F51" s="16">
        <v>0.71498269999999997</v>
      </c>
      <c r="G51" s="14">
        <v>69.190624229999997</v>
      </c>
      <c r="H51" s="16">
        <v>0.68901319000000005</v>
      </c>
      <c r="I51" s="14">
        <v>0</v>
      </c>
      <c r="J51" s="16">
        <v>0</v>
      </c>
      <c r="K51" s="14" t="s">
        <v>582</v>
      </c>
      <c r="L51" s="16" t="s">
        <v>582</v>
      </c>
      <c r="M51" s="14">
        <v>0</v>
      </c>
      <c r="N51" s="16">
        <v>0</v>
      </c>
      <c r="O51" s="14">
        <v>0</v>
      </c>
      <c r="P51" s="16">
        <v>0</v>
      </c>
      <c r="Q51" s="14">
        <v>2.3727864300000001</v>
      </c>
      <c r="R51" s="16">
        <v>0.25118022000000001</v>
      </c>
    </row>
    <row r="52" spans="1:18" x14ac:dyDescent="0.25">
      <c r="A52" s="11" t="s">
        <v>522</v>
      </c>
      <c r="B52" s="13">
        <v>5809</v>
      </c>
      <c r="C52" s="14">
        <f>(71/B52*100)</f>
        <v>1.2222413496298847</v>
      </c>
      <c r="D52" s="15">
        <v>5738</v>
      </c>
      <c r="E52" s="14">
        <v>31.0232922</v>
      </c>
      <c r="F52" s="16">
        <v>0.79457133999999996</v>
      </c>
      <c r="G52" s="14">
        <v>64.520658929999996</v>
      </c>
      <c r="H52" s="16">
        <v>0.86775075000000002</v>
      </c>
      <c r="I52" s="14">
        <v>0</v>
      </c>
      <c r="J52" s="16">
        <v>0</v>
      </c>
      <c r="K52" s="14" t="s">
        <v>582</v>
      </c>
      <c r="L52" s="16" t="s">
        <v>582</v>
      </c>
      <c r="M52" s="14">
        <v>0</v>
      </c>
      <c r="N52" s="16">
        <v>0</v>
      </c>
      <c r="O52" s="14">
        <v>0</v>
      </c>
      <c r="P52" s="16">
        <v>0</v>
      </c>
      <c r="Q52" s="14">
        <v>4.4560488700000001</v>
      </c>
      <c r="R52" s="16">
        <v>0.33565686</v>
      </c>
    </row>
    <row r="53" spans="1:18" x14ac:dyDescent="0.25">
      <c r="A53" s="11" t="s">
        <v>523</v>
      </c>
      <c r="B53" s="13">
        <v>5571</v>
      </c>
      <c r="C53" s="14">
        <f>(84/B53*100)</f>
        <v>1.5078082929456111</v>
      </c>
      <c r="D53" s="15">
        <v>5487</v>
      </c>
      <c r="E53" s="14">
        <v>43.057817149999998</v>
      </c>
      <c r="F53" s="16">
        <v>0.72215925000000003</v>
      </c>
      <c r="G53" s="14">
        <v>52.492173880000003</v>
      </c>
      <c r="H53" s="16">
        <v>0.77554783999999999</v>
      </c>
      <c r="I53" s="14">
        <v>0</v>
      </c>
      <c r="J53" s="16">
        <v>0</v>
      </c>
      <c r="K53" s="14" t="s">
        <v>582</v>
      </c>
      <c r="L53" s="16" t="s">
        <v>582</v>
      </c>
      <c r="M53" s="14">
        <v>0</v>
      </c>
      <c r="N53" s="16">
        <v>0</v>
      </c>
      <c r="O53" s="14">
        <v>0</v>
      </c>
      <c r="P53" s="16">
        <v>0</v>
      </c>
      <c r="Q53" s="14">
        <v>4.4500089699999998</v>
      </c>
      <c r="R53" s="16">
        <v>0.30745426999999997</v>
      </c>
    </row>
    <row r="54" spans="1:18" x14ac:dyDescent="0.25">
      <c r="A54" s="11" t="s">
        <v>524</v>
      </c>
      <c r="B54" s="13">
        <v>4740</v>
      </c>
      <c r="C54" s="14">
        <f>(38/B54*100)</f>
        <v>0.80168776371308015</v>
      </c>
      <c r="D54" s="15">
        <v>4702</v>
      </c>
      <c r="E54" s="14">
        <v>57.872688570000001</v>
      </c>
      <c r="F54" s="16">
        <v>0.95115320000000003</v>
      </c>
      <c r="G54" s="14">
        <v>34.54173651</v>
      </c>
      <c r="H54" s="16">
        <v>0.89456124000000004</v>
      </c>
      <c r="I54" s="14">
        <v>0</v>
      </c>
      <c r="J54" s="16">
        <v>0</v>
      </c>
      <c r="K54" s="14" t="s">
        <v>582</v>
      </c>
      <c r="L54" s="16" t="s">
        <v>582</v>
      </c>
      <c r="M54" s="14">
        <v>0</v>
      </c>
      <c r="N54" s="16">
        <v>0</v>
      </c>
      <c r="O54" s="14">
        <v>0</v>
      </c>
      <c r="P54" s="16">
        <v>0</v>
      </c>
      <c r="Q54" s="14">
        <v>7.5855749100000001</v>
      </c>
      <c r="R54" s="16">
        <v>0.46961075000000002</v>
      </c>
    </row>
    <row r="55" spans="1:18" x14ac:dyDescent="0.25">
      <c r="A55" s="11" t="s">
        <v>525</v>
      </c>
      <c r="B55" s="13">
        <v>5316</v>
      </c>
      <c r="C55" s="14">
        <f>(22/B55*100)</f>
        <v>0.41384499623777277</v>
      </c>
      <c r="D55" s="15">
        <v>5294</v>
      </c>
      <c r="E55" s="14">
        <v>71.571925309999997</v>
      </c>
      <c r="F55" s="16">
        <v>0.87778033</v>
      </c>
      <c r="G55" s="14">
        <v>25.316978240000001</v>
      </c>
      <c r="H55" s="16">
        <v>0.85088054000000002</v>
      </c>
      <c r="I55" s="14">
        <v>0</v>
      </c>
      <c r="J55" s="16">
        <v>0</v>
      </c>
      <c r="K55" s="14" t="s">
        <v>582</v>
      </c>
      <c r="L55" s="16" t="s">
        <v>582</v>
      </c>
      <c r="M55" s="14">
        <v>1.5872219999999999E-2</v>
      </c>
      <c r="N55" s="16">
        <v>1.5802099999999999E-2</v>
      </c>
      <c r="O55" s="14">
        <v>0.24033561000000001</v>
      </c>
      <c r="P55" s="16">
        <v>6.2053240000000003E-2</v>
      </c>
      <c r="Q55" s="14">
        <v>2.8548886200000001</v>
      </c>
      <c r="R55" s="16">
        <v>0.26131528999999998</v>
      </c>
    </row>
    <row r="56" spans="1:18" x14ac:dyDescent="0.25">
      <c r="A56" s="11" t="s">
        <v>526</v>
      </c>
      <c r="B56" s="13">
        <v>5359</v>
      </c>
      <c r="C56" s="14">
        <f>(76/B56*100)</f>
        <v>1.4181750326553462</v>
      </c>
      <c r="D56" s="15">
        <v>5283</v>
      </c>
      <c r="E56" s="14">
        <v>49.261476829999999</v>
      </c>
      <c r="F56" s="16">
        <v>1.2098153599999999</v>
      </c>
      <c r="G56" s="14">
        <v>50.203542949999999</v>
      </c>
      <c r="H56" s="16">
        <v>1.1971125300000001</v>
      </c>
      <c r="I56" s="14">
        <v>0</v>
      </c>
      <c r="J56" s="16">
        <v>0</v>
      </c>
      <c r="K56" s="14" t="s">
        <v>582</v>
      </c>
      <c r="L56" s="16" t="s">
        <v>582</v>
      </c>
      <c r="M56" s="14">
        <v>0</v>
      </c>
      <c r="N56" s="16">
        <v>0</v>
      </c>
      <c r="O56" s="14">
        <v>0</v>
      </c>
      <c r="P56" s="16">
        <v>0</v>
      </c>
      <c r="Q56" s="14">
        <v>0.53498022000000001</v>
      </c>
      <c r="R56" s="16">
        <v>0.10829765</v>
      </c>
    </row>
    <row r="57" spans="1:18" x14ac:dyDescent="0.25">
      <c r="A57" s="11" t="s">
        <v>527</v>
      </c>
      <c r="B57" s="13">
        <v>6513</v>
      </c>
      <c r="C57" s="14">
        <f>(0/B57*100)</f>
        <v>0</v>
      </c>
      <c r="D57" s="15">
        <v>6513</v>
      </c>
      <c r="E57" s="14">
        <v>30.157274449999999</v>
      </c>
      <c r="F57" s="16">
        <v>1.0106389600000001</v>
      </c>
      <c r="G57" s="14">
        <v>68.3441689</v>
      </c>
      <c r="H57" s="16">
        <v>0.99941919999999995</v>
      </c>
      <c r="I57" s="14">
        <v>0</v>
      </c>
      <c r="J57" s="16">
        <v>0</v>
      </c>
      <c r="K57" s="14" t="s">
        <v>582</v>
      </c>
      <c r="L57" s="16" t="s">
        <v>582</v>
      </c>
      <c r="M57" s="14">
        <v>0</v>
      </c>
      <c r="N57" s="16">
        <v>0</v>
      </c>
      <c r="O57" s="14">
        <v>1.851295E-2</v>
      </c>
      <c r="P57" s="16">
        <v>1.860384E-2</v>
      </c>
      <c r="Q57" s="14">
        <v>1.4800437</v>
      </c>
      <c r="R57" s="16">
        <v>0.16801348999999999</v>
      </c>
    </row>
    <row r="58" spans="1:18" x14ac:dyDescent="0.25">
      <c r="A58" s="11" t="s">
        <v>528</v>
      </c>
      <c r="B58" s="13">
        <v>7267</v>
      </c>
      <c r="C58" s="14">
        <f>(10/B58*100)</f>
        <v>0.13760836658868861</v>
      </c>
      <c r="D58" s="15">
        <v>7257</v>
      </c>
      <c r="E58" s="14">
        <v>35.295267729999999</v>
      </c>
      <c r="F58" s="16">
        <v>0.71280752999999997</v>
      </c>
      <c r="G58" s="14">
        <v>59.935931840000002</v>
      </c>
      <c r="H58" s="16">
        <v>0.71744693999999998</v>
      </c>
      <c r="I58" s="14">
        <v>0</v>
      </c>
      <c r="J58" s="16">
        <v>0</v>
      </c>
      <c r="K58" s="14" t="s">
        <v>582</v>
      </c>
      <c r="L58" s="16" t="s">
        <v>582</v>
      </c>
      <c r="M58" s="14">
        <v>0</v>
      </c>
      <c r="N58" s="16">
        <v>0</v>
      </c>
      <c r="O58" s="14">
        <v>0.61700940000000004</v>
      </c>
      <c r="P58" s="16">
        <v>0.10334992</v>
      </c>
      <c r="Q58" s="14">
        <v>4.1517910200000001</v>
      </c>
      <c r="R58" s="16">
        <v>0.27786086999999998</v>
      </c>
    </row>
    <row r="59" spans="1:18" x14ac:dyDescent="0.25">
      <c r="A59" s="11" t="s">
        <v>529</v>
      </c>
      <c r="B59" s="13">
        <v>4826</v>
      </c>
      <c r="C59" s="14">
        <f>(26/B59*100)</f>
        <v>0.53874844591794446</v>
      </c>
      <c r="D59" s="15">
        <v>4800</v>
      </c>
      <c r="E59" s="14">
        <v>80.765666980000006</v>
      </c>
      <c r="F59" s="16">
        <v>0.66236340000000005</v>
      </c>
      <c r="G59" s="14">
        <v>15.625137499999999</v>
      </c>
      <c r="H59" s="16">
        <v>0.57966424000000005</v>
      </c>
      <c r="I59" s="14">
        <v>0</v>
      </c>
      <c r="J59" s="16">
        <v>0</v>
      </c>
      <c r="K59" s="14" t="s">
        <v>582</v>
      </c>
      <c r="L59" s="16" t="s">
        <v>582</v>
      </c>
      <c r="M59" s="14">
        <v>0</v>
      </c>
      <c r="N59" s="16">
        <v>0</v>
      </c>
      <c r="O59" s="14">
        <v>0.27747989000000001</v>
      </c>
      <c r="P59" s="16">
        <v>7.9595830000000006E-2</v>
      </c>
      <c r="Q59" s="14">
        <v>3.3317156400000001</v>
      </c>
      <c r="R59" s="16">
        <v>0.31576312000000001</v>
      </c>
    </row>
    <row r="60" spans="1:18" x14ac:dyDescent="0.25">
      <c r="A60" s="11" t="s">
        <v>530</v>
      </c>
      <c r="B60" s="13">
        <v>4546</v>
      </c>
      <c r="C60" s="14">
        <f>(15/B60*100)</f>
        <v>0.32996040475142985</v>
      </c>
      <c r="D60" s="15">
        <v>4531</v>
      </c>
      <c r="E60" s="14">
        <v>41.546642499999997</v>
      </c>
      <c r="F60" s="16">
        <v>1.2031846100000001</v>
      </c>
      <c r="G60" s="14">
        <v>54.712222310000001</v>
      </c>
      <c r="H60" s="16">
        <v>1.33192299</v>
      </c>
      <c r="I60" s="14">
        <v>0</v>
      </c>
      <c r="J60" s="16">
        <v>0</v>
      </c>
      <c r="K60" s="14" t="s">
        <v>582</v>
      </c>
      <c r="L60" s="16" t="s">
        <v>582</v>
      </c>
      <c r="M60" s="14">
        <v>0</v>
      </c>
      <c r="N60" s="16">
        <v>0</v>
      </c>
      <c r="O60" s="14">
        <v>0.23938192999999999</v>
      </c>
      <c r="P60" s="16">
        <v>6.9840840000000001E-2</v>
      </c>
      <c r="Q60" s="14">
        <v>3.5017532600000001</v>
      </c>
      <c r="R60" s="16">
        <v>0.46780649000000002</v>
      </c>
    </row>
    <row r="61" spans="1:18" x14ac:dyDescent="0.25">
      <c r="A61" s="11" t="s">
        <v>531</v>
      </c>
      <c r="B61" s="13">
        <v>6525</v>
      </c>
      <c r="C61" s="14">
        <f>(135/B61*100)</f>
        <v>2.0689655172413794</v>
      </c>
      <c r="D61" s="15">
        <v>6390</v>
      </c>
      <c r="E61" s="14">
        <v>53.138428930000003</v>
      </c>
      <c r="F61" s="16">
        <v>0.86372724000000001</v>
      </c>
      <c r="G61" s="14">
        <v>43.630812450000001</v>
      </c>
      <c r="H61" s="16">
        <v>0.89135215999999995</v>
      </c>
      <c r="I61" s="14">
        <v>0</v>
      </c>
      <c r="J61" s="16">
        <v>0</v>
      </c>
      <c r="K61" s="14" t="s">
        <v>582</v>
      </c>
      <c r="L61" s="16" t="s">
        <v>582</v>
      </c>
      <c r="M61" s="14">
        <v>0</v>
      </c>
      <c r="N61" s="16">
        <v>0</v>
      </c>
      <c r="O61" s="14">
        <v>0</v>
      </c>
      <c r="P61" s="16">
        <v>0</v>
      </c>
      <c r="Q61" s="14">
        <v>3.23075862</v>
      </c>
      <c r="R61" s="16">
        <v>0.28442701999999997</v>
      </c>
    </row>
    <row r="62" spans="1:18" x14ac:dyDescent="0.25">
      <c r="A62" s="11" t="s">
        <v>532</v>
      </c>
      <c r="B62" s="13">
        <v>4476</v>
      </c>
      <c r="C62" s="14">
        <f>(3/B62*100)</f>
        <v>6.7024128686327081E-2</v>
      </c>
      <c r="D62" s="15">
        <v>4473</v>
      </c>
      <c r="E62" s="14">
        <v>42.01277726</v>
      </c>
      <c r="F62" s="16">
        <v>0.71461949000000002</v>
      </c>
      <c r="G62" s="14">
        <v>57.494566910000003</v>
      </c>
      <c r="H62" s="16">
        <v>0.70183549000000001</v>
      </c>
      <c r="I62" s="14">
        <v>0</v>
      </c>
      <c r="J62" s="16">
        <v>0</v>
      </c>
      <c r="K62" s="14" t="s">
        <v>582</v>
      </c>
      <c r="L62" s="16" t="s">
        <v>582</v>
      </c>
      <c r="M62" s="14">
        <v>0</v>
      </c>
      <c r="N62" s="16">
        <v>0</v>
      </c>
      <c r="O62" s="14">
        <v>0</v>
      </c>
      <c r="P62" s="16">
        <v>0</v>
      </c>
      <c r="Q62" s="14">
        <v>0.49265584000000001</v>
      </c>
      <c r="R62" s="16">
        <v>9.5207680000000003E-2</v>
      </c>
    </row>
    <row r="63" spans="1:18" x14ac:dyDescent="0.25">
      <c r="A63" s="11" t="s">
        <v>533</v>
      </c>
      <c r="B63" s="13">
        <v>5324</v>
      </c>
      <c r="C63" s="14">
        <f>(13/B63*100)</f>
        <v>0.24417731029301279</v>
      </c>
      <c r="D63" s="15">
        <v>5311</v>
      </c>
      <c r="E63" s="14">
        <v>64.357086350000003</v>
      </c>
      <c r="F63" s="16">
        <v>0.64979626999999995</v>
      </c>
      <c r="G63" s="14">
        <v>29.801173169999998</v>
      </c>
      <c r="H63" s="16">
        <v>0.63517372000000005</v>
      </c>
      <c r="I63" s="14">
        <v>0</v>
      </c>
      <c r="J63" s="16">
        <v>0</v>
      </c>
      <c r="K63" s="14" t="s">
        <v>582</v>
      </c>
      <c r="L63" s="16" t="s">
        <v>582</v>
      </c>
      <c r="M63" s="14">
        <v>1.5316990000000001E-2</v>
      </c>
      <c r="N63" s="16">
        <v>1.5320149999999999E-2</v>
      </c>
      <c r="O63" s="14">
        <v>0.1167295</v>
      </c>
      <c r="P63" s="16">
        <v>5.2548539999999998E-2</v>
      </c>
      <c r="Q63" s="14">
        <v>5.7096939799999999</v>
      </c>
      <c r="R63" s="16">
        <v>0.29278530000000003</v>
      </c>
    </row>
    <row r="64" spans="1:18" x14ac:dyDescent="0.25">
      <c r="A64" s="11" t="s">
        <v>534</v>
      </c>
      <c r="B64" s="13">
        <v>3634</v>
      </c>
      <c r="C64" s="14">
        <f>(3/B64*100)</f>
        <v>8.2553659878921298E-2</v>
      </c>
      <c r="D64" s="15">
        <v>3631</v>
      </c>
      <c r="E64" s="14">
        <v>51.938205140000001</v>
      </c>
      <c r="F64" s="16">
        <v>0.85051916999999999</v>
      </c>
      <c r="G64" s="14">
        <v>46.06297481</v>
      </c>
      <c r="H64" s="16">
        <v>0.85107432999999999</v>
      </c>
      <c r="I64" s="14">
        <v>0</v>
      </c>
      <c r="J64" s="16">
        <v>0</v>
      </c>
      <c r="K64" s="14" t="s">
        <v>582</v>
      </c>
      <c r="L64" s="16" t="s">
        <v>582</v>
      </c>
      <c r="M64" s="14">
        <v>0</v>
      </c>
      <c r="N64" s="16">
        <v>0</v>
      </c>
      <c r="O64" s="14">
        <v>2.665238E-2</v>
      </c>
      <c r="P64" s="16">
        <v>2.6577050000000001E-2</v>
      </c>
      <c r="Q64" s="14">
        <v>1.97216766</v>
      </c>
      <c r="R64" s="16">
        <v>0.22904562000000001</v>
      </c>
    </row>
    <row r="65" spans="1:18" x14ac:dyDescent="0.25">
      <c r="A65" s="11" t="s">
        <v>535</v>
      </c>
      <c r="B65" s="13">
        <v>5325</v>
      </c>
      <c r="C65" s="14">
        <f>(14/B65*100)</f>
        <v>0.26291079812206569</v>
      </c>
      <c r="D65" s="15">
        <v>5311</v>
      </c>
      <c r="E65" s="14">
        <v>70.576547129999994</v>
      </c>
      <c r="F65" s="16">
        <v>0.84247196000000002</v>
      </c>
      <c r="G65" s="14">
        <v>25.650072099999999</v>
      </c>
      <c r="H65" s="16">
        <v>0.82669786000000001</v>
      </c>
      <c r="I65" s="14">
        <v>0</v>
      </c>
      <c r="J65" s="16">
        <v>0</v>
      </c>
      <c r="K65" s="14" t="s">
        <v>582</v>
      </c>
      <c r="L65" s="16" t="s">
        <v>582</v>
      </c>
      <c r="M65" s="14">
        <v>0.14810857999999999</v>
      </c>
      <c r="N65" s="16">
        <v>6.4214629999999995E-2</v>
      </c>
      <c r="O65" s="14">
        <v>0</v>
      </c>
      <c r="P65" s="16">
        <v>0</v>
      </c>
      <c r="Q65" s="14">
        <v>3.6252721800000001</v>
      </c>
      <c r="R65" s="16">
        <v>0.29471618999999999</v>
      </c>
    </row>
    <row r="66" spans="1:18" x14ac:dyDescent="0.25">
      <c r="A66" s="11" t="s">
        <v>536</v>
      </c>
      <c r="B66" s="13">
        <v>5665</v>
      </c>
      <c r="C66" s="14">
        <f>(74/B66*100)</f>
        <v>1.3062665489849956</v>
      </c>
      <c r="D66" s="15">
        <v>5591</v>
      </c>
      <c r="E66" s="14">
        <v>67.950375170000001</v>
      </c>
      <c r="F66" s="16">
        <v>0.55170041000000003</v>
      </c>
      <c r="G66" s="14">
        <v>27.904014</v>
      </c>
      <c r="H66" s="16">
        <v>0.55806851000000002</v>
      </c>
      <c r="I66" s="14">
        <v>0</v>
      </c>
      <c r="J66" s="16">
        <v>0</v>
      </c>
      <c r="K66" s="14" t="s">
        <v>582</v>
      </c>
      <c r="L66" s="16" t="s">
        <v>582</v>
      </c>
      <c r="M66" s="14">
        <v>0</v>
      </c>
      <c r="N66" s="16">
        <v>0</v>
      </c>
      <c r="O66" s="14">
        <v>0</v>
      </c>
      <c r="P66" s="16">
        <v>0</v>
      </c>
      <c r="Q66" s="14">
        <v>4.1456108299999999</v>
      </c>
      <c r="R66" s="16">
        <v>0.24688246</v>
      </c>
    </row>
    <row r="67" spans="1:18" x14ac:dyDescent="0.25">
      <c r="A67" s="11" t="s">
        <v>537</v>
      </c>
      <c r="B67" s="13">
        <v>6971</v>
      </c>
      <c r="C67" s="14">
        <f>(21/B67*100)</f>
        <v>0.30124802754267677</v>
      </c>
      <c r="D67" s="15">
        <v>6950</v>
      </c>
      <c r="E67" s="14">
        <v>64.710741069999997</v>
      </c>
      <c r="F67" s="16">
        <v>0.81676457000000002</v>
      </c>
      <c r="G67" s="14">
        <v>33.767671999999997</v>
      </c>
      <c r="H67" s="16">
        <v>0.81885668</v>
      </c>
      <c r="I67" s="14">
        <v>0</v>
      </c>
      <c r="J67" s="16">
        <v>0</v>
      </c>
      <c r="K67" s="14" t="s">
        <v>582</v>
      </c>
      <c r="L67" s="16" t="s">
        <v>582</v>
      </c>
      <c r="M67" s="14">
        <v>0</v>
      </c>
      <c r="N67" s="16">
        <v>0</v>
      </c>
      <c r="O67" s="14">
        <v>0</v>
      </c>
      <c r="P67" s="16">
        <v>0</v>
      </c>
      <c r="Q67" s="14">
        <v>1.52158693</v>
      </c>
      <c r="R67" s="16">
        <v>0.19717498</v>
      </c>
    </row>
    <row r="68" spans="1:18" x14ac:dyDescent="0.25">
      <c r="A68" s="11" t="s">
        <v>538</v>
      </c>
      <c r="B68" s="13">
        <v>12083</v>
      </c>
      <c r="C68" s="14">
        <f>(27/B68*100)</f>
        <v>0.22345444012248614</v>
      </c>
      <c r="D68" s="15">
        <v>12056</v>
      </c>
      <c r="E68" s="14">
        <v>48.049048149999997</v>
      </c>
      <c r="F68" s="16">
        <v>0.40753529999999999</v>
      </c>
      <c r="G68" s="14">
        <v>46.574443340000002</v>
      </c>
      <c r="H68" s="16">
        <v>0.39347913000000001</v>
      </c>
      <c r="I68" s="14">
        <v>0</v>
      </c>
      <c r="J68" s="16">
        <v>0</v>
      </c>
      <c r="K68" s="14" t="s">
        <v>582</v>
      </c>
      <c r="L68" s="16" t="s">
        <v>582</v>
      </c>
      <c r="M68" s="14">
        <v>0</v>
      </c>
      <c r="N68" s="16">
        <v>0</v>
      </c>
      <c r="O68" s="14">
        <v>0</v>
      </c>
      <c r="P68" s="16">
        <v>0</v>
      </c>
      <c r="Q68" s="14">
        <v>5.3765085099999999</v>
      </c>
      <c r="R68" s="16">
        <v>0.19234492</v>
      </c>
    </row>
    <row r="69" spans="1:18" x14ac:dyDescent="0.25">
      <c r="A69" s="11" t="s">
        <v>539</v>
      </c>
      <c r="B69" s="13">
        <v>4876</v>
      </c>
      <c r="C69" s="14">
        <f>(0/B69*100)</f>
        <v>0</v>
      </c>
      <c r="D69" s="15">
        <v>4876</v>
      </c>
      <c r="E69" s="14">
        <v>79.557072320000003</v>
      </c>
      <c r="F69" s="16">
        <v>0.91251174999999995</v>
      </c>
      <c r="G69" s="14">
        <v>19.607108029999999</v>
      </c>
      <c r="H69" s="16">
        <v>0.90940595000000002</v>
      </c>
      <c r="I69" s="14">
        <v>0</v>
      </c>
      <c r="J69" s="16">
        <v>0</v>
      </c>
      <c r="K69" s="14" t="s">
        <v>582</v>
      </c>
      <c r="L69" s="16" t="s">
        <v>582</v>
      </c>
      <c r="M69" s="14">
        <v>0</v>
      </c>
      <c r="N69" s="16">
        <v>0</v>
      </c>
      <c r="O69" s="14">
        <v>0</v>
      </c>
      <c r="P69" s="16">
        <v>0</v>
      </c>
      <c r="Q69" s="14">
        <v>0.83581965000000003</v>
      </c>
      <c r="R69" s="16">
        <v>0.18014153999999999</v>
      </c>
    </row>
    <row r="70" spans="1:18" x14ac:dyDescent="0.25">
      <c r="A70" s="11" t="s">
        <v>540</v>
      </c>
      <c r="B70" s="13">
        <v>6036</v>
      </c>
      <c r="C70" s="14">
        <f>(223/B70*100)</f>
        <v>3.6944996686547382</v>
      </c>
      <c r="D70" s="15">
        <v>5813</v>
      </c>
      <c r="E70" s="14">
        <v>77.325506759999996</v>
      </c>
      <c r="F70" s="16">
        <v>1.0606681899999999</v>
      </c>
      <c r="G70" s="14">
        <v>19.27856663</v>
      </c>
      <c r="H70" s="16">
        <v>0.88338293000000001</v>
      </c>
      <c r="I70" s="14">
        <v>0</v>
      </c>
      <c r="J70" s="16">
        <v>0</v>
      </c>
      <c r="K70" s="14" t="s">
        <v>582</v>
      </c>
      <c r="L70" s="16" t="s">
        <v>582</v>
      </c>
      <c r="M70" s="14">
        <v>0</v>
      </c>
      <c r="N70" s="16">
        <v>0</v>
      </c>
      <c r="O70" s="14">
        <v>0</v>
      </c>
      <c r="P70" s="16">
        <v>0</v>
      </c>
      <c r="Q70" s="14">
        <v>3.3959266100000001</v>
      </c>
      <c r="R70" s="16">
        <v>0.4478567</v>
      </c>
    </row>
    <row r="71" spans="1:18" x14ac:dyDescent="0.25">
      <c r="A71" s="11" t="s">
        <v>541</v>
      </c>
      <c r="B71" s="13">
        <v>6115</v>
      </c>
      <c r="C71" s="14">
        <f>(17/B71*100)</f>
        <v>0.27800490596892891</v>
      </c>
      <c r="D71" s="15">
        <v>6098</v>
      </c>
      <c r="E71" s="14">
        <v>32.930406120000001</v>
      </c>
      <c r="F71" s="16">
        <v>0.68530617000000005</v>
      </c>
      <c r="G71" s="14">
        <v>65.979439650000003</v>
      </c>
      <c r="H71" s="16">
        <v>0.66370101999999997</v>
      </c>
      <c r="I71" s="14">
        <v>0</v>
      </c>
      <c r="J71" s="16">
        <v>0</v>
      </c>
      <c r="K71" s="14" t="s">
        <v>582</v>
      </c>
      <c r="L71" s="16" t="s">
        <v>582</v>
      </c>
      <c r="M71" s="14">
        <v>0</v>
      </c>
      <c r="N71" s="16">
        <v>0</v>
      </c>
      <c r="O71" s="14">
        <v>0</v>
      </c>
      <c r="P71" s="16">
        <v>0</v>
      </c>
      <c r="Q71" s="14">
        <v>1.09015423</v>
      </c>
      <c r="R71" s="16">
        <v>0.13270599</v>
      </c>
    </row>
    <row r="72" spans="1:18" x14ac:dyDescent="0.25">
      <c r="A72" s="11" t="s">
        <v>542</v>
      </c>
      <c r="B72" s="13">
        <v>7708</v>
      </c>
      <c r="C72" s="14">
        <f>(5/B72*100)</f>
        <v>6.4867669953295279E-2</v>
      </c>
      <c r="D72" s="15">
        <v>7703</v>
      </c>
      <c r="E72" s="14">
        <v>47.09219118</v>
      </c>
      <c r="F72" s="16">
        <v>0.88131355</v>
      </c>
      <c r="G72" s="14">
        <v>52.369976979999997</v>
      </c>
      <c r="H72" s="16">
        <v>0.87996496999999996</v>
      </c>
      <c r="I72" s="14">
        <v>0</v>
      </c>
      <c r="J72" s="16">
        <v>0</v>
      </c>
      <c r="K72" s="14" t="s">
        <v>582</v>
      </c>
      <c r="L72" s="16" t="s">
        <v>582</v>
      </c>
      <c r="M72" s="14">
        <v>0</v>
      </c>
      <c r="N72" s="16">
        <v>0</v>
      </c>
      <c r="O72" s="14">
        <v>0</v>
      </c>
      <c r="P72" s="16">
        <v>0</v>
      </c>
      <c r="Q72" s="14">
        <v>0.53783185</v>
      </c>
      <c r="R72" s="16">
        <v>7.5342469999999995E-2</v>
      </c>
    </row>
    <row r="73" spans="1:18" x14ac:dyDescent="0.25">
      <c r="A73" s="11" t="s">
        <v>543</v>
      </c>
      <c r="B73" s="13">
        <v>8249</v>
      </c>
      <c r="C73" s="14">
        <f>(143/B73*100)</f>
        <v>1.7335434598133106</v>
      </c>
      <c r="D73" s="15">
        <v>8106</v>
      </c>
      <c r="E73" s="14">
        <v>39.173050689999997</v>
      </c>
      <c r="F73" s="16">
        <v>0.72540245999999997</v>
      </c>
      <c r="G73" s="14">
        <v>59.60354178</v>
      </c>
      <c r="H73" s="16">
        <v>0.77371670999999997</v>
      </c>
      <c r="I73" s="14">
        <v>0</v>
      </c>
      <c r="J73" s="16">
        <v>0</v>
      </c>
      <c r="K73" s="14" t="s">
        <v>582</v>
      </c>
      <c r="L73" s="16" t="s">
        <v>582</v>
      </c>
      <c r="M73" s="14">
        <v>0</v>
      </c>
      <c r="N73" s="16">
        <v>0</v>
      </c>
      <c r="O73" s="14">
        <v>0</v>
      </c>
      <c r="P73" s="16">
        <v>0</v>
      </c>
      <c r="Q73" s="14">
        <v>1.22340753</v>
      </c>
      <c r="R73" s="16">
        <v>0.17487125000000001</v>
      </c>
    </row>
    <row r="74" spans="1:18" x14ac:dyDescent="0.25">
      <c r="A74" s="11" t="s">
        <v>544</v>
      </c>
      <c r="B74" s="13">
        <v>4692</v>
      </c>
      <c r="C74" s="14">
        <f>(82/B74*100)</f>
        <v>1.7476555839727195</v>
      </c>
      <c r="D74" s="15">
        <v>4610</v>
      </c>
      <c r="E74" s="14">
        <v>60.333931010000001</v>
      </c>
      <c r="F74" s="16">
        <v>0.76639577999999997</v>
      </c>
      <c r="G74" s="14">
        <v>36.85136911</v>
      </c>
      <c r="H74" s="16">
        <v>0.77389443000000002</v>
      </c>
      <c r="I74" s="14">
        <v>0</v>
      </c>
      <c r="J74" s="16">
        <v>0</v>
      </c>
      <c r="K74" s="14" t="s">
        <v>582</v>
      </c>
      <c r="L74" s="16" t="s">
        <v>582</v>
      </c>
      <c r="M74" s="14">
        <v>0</v>
      </c>
      <c r="N74" s="16">
        <v>0</v>
      </c>
      <c r="O74" s="14">
        <v>0.17985597</v>
      </c>
      <c r="P74" s="16">
        <v>7.1049100000000004E-2</v>
      </c>
      <c r="Q74" s="14">
        <v>2.6348439199999998</v>
      </c>
      <c r="R74" s="16">
        <v>0.22757535000000001</v>
      </c>
    </row>
    <row r="75" spans="1:18" x14ac:dyDescent="0.25">
      <c r="A75" s="11" t="s">
        <v>545</v>
      </c>
      <c r="B75" s="13">
        <v>5375</v>
      </c>
      <c r="C75" s="14">
        <f>(196/B75*100)</f>
        <v>3.6465116279069765</v>
      </c>
      <c r="D75" s="15">
        <v>5179</v>
      </c>
      <c r="E75" s="14">
        <v>36.061972599999997</v>
      </c>
      <c r="F75" s="16">
        <v>0.80122612999999998</v>
      </c>
      <c r="G75" s="14">
        <v>59.192042800000003</v>
      </c>
      <c r="H75" s="16">
        <v>0.80591752999999999</v>
      </c>
      <c r="I75" s="14">
        <v>0</v>
      </c>
      <c r="J75" s="16">
        <v>0</v>
      </c>
      <c r="K75" s="14" t="s">
        <v>582</v>
      </c>
      <c r="L75" s="16" t="s">
        <v>582</v>
      </c>
      <c r="M75" s="14">
        <v>0</v>
      </c>
      <c r="N75" s="16">
        <v>0</v>
      </c>
      <c r="O75" s="14">
        <v>0</v>
      </c>
      <c r="P75" s="16">
        <v>0</v>
      </c>
      <c r="Q75" s="14">
        <v>4.7459845899999999</v>
      </c>
      <c r="R75" s="16">
        <v>0.32469797</v>
      </c>
    </row>
    <row r="76" spans="1:18" x14ac:dyDescent="0.25">
      <c r="A76" s="11" t="s">
        <v>546</v>
      </c>
      <c r="B76" s="13">
        <v>14167</v>
      </c>
      <c r="C76" s="14">
        <f>(227/B76*100)</f>
        <v>1.6023152396414202</v>
      </c>
      <c r="D76" s="15">
        <v>13940</v>
      </c>
      <c r="E76" s="14">
        <v>41.931537409999997</v>
      </c>
      <c r="F76" s="16">
        <v>0.58539858</v>
      </c>
      <c r="G76" s="14">
        <v>54.942432369999999</v>
      </c>
      <c r="H76" s="16">
        <v>0.61626276999999996</v>
      </c>
      <c r="I76" s="14">
        <v>0</v>
      </c>
      <c r="J76" s="16">
        <v>0</v>
      </c>
      <c r="K76" s="14" t="s">
        <v>582</v>
      </c>
      <c r="L76" s="16" t="s">
        <v>582</v>
      </c>
      <c r="M76" s="14">
        <v>0</v>
      </c>
      <c r="N76" s="16">
        <v>0</v>
      </c>
      <c r="O76" s="14">
        <v>0</v>
      </c>
      <c r="P76" s="16">
        <v>0</v>
      </c>
      <c r="Q76" s="14">
        <v>3.1260302100000001</v>
      </c>
      <c r="R76" s="16">
        <v>0.2317439</v>
      </c>
    </row>
    <row r="77" spans="1:18" x14ac:dyDescent="0.25">
      <c r="A77" s="11" t="s">
        <v>547</v>
      </c>
      <c r="B77" s="13">
        <v>6062</v>
      </c>
      <c r="C77" s="14">
        <f>(82/B77*100)</f>
        <v>1.3526888815572418</v>
      </c>
      <c r="D77" s="15">
        <v>5980</v>
      </c>
      <c r="E77" s="14">
        <v>39.574654539999997</v>
      </c>
      <c r="F77" s="16">
        <v>0.84171560000000001</v>
      </c>
      <c r="G77" s="14">
        <v>50.732308289999999</v>
      </c>
      <c r="H77" s="16">
        <v>0.78316763</v>
      </c>
      <c r="I77" s="14">
        <v>0</v>
      </c>
      <c r="J77" s="16">
        <v>0</v>
      </c>
      <c r="K77" s="14" t="s">
        <v>582</v>
      </c>
      <c r="L77" s="16" t="s">
        <v>582</v>
      </c>
      <c r="M77" s="14">
        <v>0</v>
      </c>
      <c r="N77" s="16">
        <v>0</v>
      </c>
      <c r="O77" s="14">
        <v>0</v>
      </c>
      <c r="P77" s="16">
        <v>0</v>
      </c>
      <c r="Q77" s="14">
        <v>9.6930371700000002</v>
      </c>
      <c r="R77" s="16">
        <v>0.45354159999999999</v>
      </c>
    </row>
    <row r="78" spans="1:18" x14ac:dyDescent="0.25">
      <c r="A78" s="11" t="s">
        <v>548</v>
      </c>
      <c r="B78" s="13">
        <v>5826</v>
      </c>
      <c r="C78" s="14">
        <f>(0/B78*100)</f>
        <v>0</v>
      </c>
      <c r="D78" s="15">
        <v>5826</v>
      </c>
      <c r="E78" s="14">
        <v>38.186377569999998</v>
      </c>
      <c r="F78" s="16">
        <v>1.0805467200000001</v>
      </c>
      <c r="G78" s="14">
        <v>60.536877529999998</v>
      </c>
      <c r="H78" s="16">
        <v>1.0360638499999999</v>
      </c>
      <c r="I78" s="14">
        <v>0</v>
      </c>
      <c r="J78" s="16">
        <v>0</v>
      </c>
      <c r="K78" s="14" t="s">
        <v>582</v>
      </c>
      <c r="L78" s="16" t="s">
        <v>582</v>
      </c>
      <c r="M78" s="14">
        <v>0</v>
      </c>
      <c r="N78" s="16">
        <v>0</v>
      </c>
      <c r="O78" s="14">
        <v>0</v>
      </c>
      <c r="P78" s="16">
        <v>0</v>
      </c>
      <c r="Q78" s="14">
        <v>1.2767449</v>
      </c>
      <c r="R78" s="16">
        <v>0.18558377000000001</v>
      </c>
    </row>
    <row r="79" spans="1:18" ht="24.95" customHeight="1" x14ac:dyDescent="0.25">
      <c r="A79" s="11" t="s">
        <v>549</v>
      </c>
      <c r="B79" s="13">
        <v>1657</v>
      </c>
      <c r="C79" s="14">
        <f>(41/B79*100)</f>
        <v>2.4743512371756187</v>
      </c>
      <c r="D79" s="15">
        <v>1616</v>
      </c>
      <c r="E79" s="14">
        <v>49.577432539999997</v>
      </c>
      <c r="F79" s="16">
        <v>1.76632195</v>
      </c>
      <c r="G79" s="14">
        <v>49.330633749999997</v>
      </c>
      <c r="H79" s="16">
        <v>1.82507876</v>
      </c>
      <c r="I79" s="14">
        <v>0</v>
      </c>
      <c r="J79" s="16">
        <v>0</v>
      </c>
      <c r="K79" s="14" t="s">
        <v>582</v>
      </c>
      <c r="L79" s="16" t="s">
        <v>582</v>
      </c>
      <c r="M79" s="14">
        <v>0</v>
      </c>
      <c r="N79" s="16">
        <v>0</v>
      </c>
      <c r="O79" s="14">
        <v>3.7032000000000002E-2</v>
      </c>
      <c r="P79" s="16">
        <v>3.6950120000000003E-2</v>
      </c>
      <c r="Q79" s="14">
        <v>1.05490171</v>
      </c>
      <c r="R79" s="16">
        <v>0.27276739</v>
      </c>
    </row>
    <row r="80" spans="1:18" x14ac:dyDescent="0.25">
      <c r="A80" s="11" t="s">
        <v>550</v>
      </c>
      <c r="B80" s="13">
        <v>7841</v>
      </c>
      <c r="C80" s="14">
        <f>(0/B80*100)</f>
        <v>0</v>
      </c>
      <c r="D80" s="15">
        <v>7841</v>
      </c>
      <c r="E80" s="14">
        <v>73.761776510000004</v>
      </c>
      <c r="F80" s="16">
        <v>1.0035683399999999</v>
      </c>
      <c r="G80" s="14">
        <v>25.843987510000002</v>
      </c>
      <c r="H80" s="16">
        <v>0.99190792000000005</v>
      </c>
      <c r="I80" s="14">
        <v>0</v>
      </c>
      <c r="J80" s="16">
        <v>0</v>
      </c>
      <c r="K80" s="14" t="s">
        <v>582</v>
      </c>
      <c r="L80" s="16" t="s">
        <v>582</v>
      </c>
      <c r="M80" s="14">
        <v>0</v>
      </c>
      <c r="N80" s="16">
        <v>0</v>
      </c>
      <c r="O80" s="14">
        <v>0</v>
      </c>
      <c r="P80" s="16">
        <v>0</v>
      </c>
      <c r="Q80" s="14">
        <v>0.39423597999999999</v>
      </c>
      <c r="R80" s="16">
        <v>0.10283233999999999</v>
      </c>
    </row>
    <row r="81" spans="1:18" x14ac:dyDescent="0.25">
      <c r="A81" s="19" t="s">
        <v>551</v>
      </c>
      <c r="B81" s="13">
        <v>8861</v>
      </c>
      <c r="C81" s="14">
        <f>(76/B81*100)</f>
        <v>0.85769100552984989</v>
      </c>
      <c r="D81" s="15">
        <v>8785</v>
      </c>
      <c r="E81" s="14">
        <v>45.253997650000002</v>
      </c>
      <c r="F81" s="16">
        <v>0.80109012000000002</v>
      </c>
      <c r="G81" s="14">
        <v>53.717365469999997</v>
      </c>
      <c r="H81" s="16">
        <v>0.80379129999999999</v>
      </c>
      <c r="I81" s="14">
        <v>0</v>
      </c>
      <c r="J81" s="16">
        <v>0</v>
      </c>
      <c r="K81" s="14" t="s">
        <v>582</v>
      </c>
      <c r="L81" s="16" t="s">
        <v>582</v>
      </c>
      <c r="M81" s="14">
        <v>0</v>
      </c>
      <c r="N81" s="16">
        <v>0</v>
      </c>
      <c r="O81" s="14">
        <v>0</v>
      </c>
      <c r="P81" s="16">
        <v>0</v>
      </c>
      <c r="Q81" s="14">
        <v>1.0286368800000001</v>
      </c>
      <c r="R81" s="16">
        <v>0.13878839000000001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612</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71.739530049999999</v>
      </c>
      <c r="F7" s="16">
        <v>0.44243623999999998</v>
      </c>
      <c r="G7" s="14">
        <v>26.276841730000001</v>
      </c>
      <c r="H7" s="16">
        <v>0.44994591</v>
      </c>
      <c r="I7" s="14">
        <v>0</v>
      </c>
      <c r="J7" s="16">
        <v>0</v>
      </c>
      <c r="K7" s="14" t="s">
        <v>582</v>
      </c>
      <c r="L7" s="16" t="s">
        <v>582</v>
      </c>
      <c r="M7" s="14">
        <v>0</v>
      </c>
      <c r="N7" s="16">
        <v>0</v>
      </c>
      <c r="O7" s="14">
        <v>0</v>
      </c>
      <c r="P7" s="16">
        <v>0</v>
      </c>
      <c r="Q7" s="14">
        <v>1.9836282199999999</v>
      </c>
      <c r="R7" s="16">
        <v>0.12716984000000001</v>
      </c>
    </row>
    <row r="8" spans="1:18" x14ac:dyDescent="0.25">
      <c r="A8" s="11" t="s">
        <v>478</v>
      </c>
      <c r="B8" s="13">
        <v>7007</v>
      </c>
      <c r="C8" s="14">
        <f>(20/B8*100)</f>
        <v>0.28542885685742825</v>
      </c>
      <c r="D8" s="15">
        <v>6987</v>
      </c>
      <c r="E8" s="14">
        <v>74.629355070000003</v>
      </c>
      <c r="F8" s="16">
        <v>0.78525867999999999</v>
      </c>
      <c r="G8" s="14">
        <v>23.894318760000001</v>
      </c>
      <c r="H8" s="16">
        <v>0.79081562000000005</v>
      </c>
      <c r="I8" s="14">
        <v>0</v>
      </c>
      <c r="J8" s="16">
        <v>0</v>
      </c>
      <c r="K8" s="14" t="s">
        <v>582</v>
      </c>
      <c r="L8" s="16" t="s">
        <v>582</v>
      </c>
      <c r="M8" s="14">
        <v>0</v>
      </c>
      <c r="N8" s="16">
        <v>0</v>
      </c>
      <c r="O8" s="14">
        <v>0</v>
      </c>
      <c r="P8" s="16">
        <v>0</v>
      </c>
      <c r="Q8" s="14">
        <v>1.47632618</v>
      </c>
      <c r="R8" s="16">
        <v>0.17134853</v>
      </c>
    </row>
    <row r="9" spans="1:18" x14ac:dyDescent="0.25">
      <c r="A9" s="11" t="s">
        <v>479</v>
      </c>
      <c r="B9" s="13">
        <v>9651</v>
      </c>
      <c r="C9" s="14">
        <f>(77/B9*100)</f>
        <v>0.79784478292404937</v>
      </c>
      <c r="D9" s="15">
        <v>9574</v>
      </c>
      <c r="E9" s="14">
        <v>54.849556849999999</v>
      </c>
      <c r="F9" s="16">
        <v>0.76487917999999999</v>
      </c>
      <c r="G9" s="14">
        <v>42.88125367</v>
      </c>
      <c r="H9" s="16">
        <v>0.75187985000000002</v>
      </c>
      <c r="I9" s="14">
        <v>0</v>
      </c>
      <c r="J9" s="16">
        <v>0</v>
      </c>
      <c r="K9" s="14" t="s">
        <v>582</v>
      </c>
      <c r="L9" s="16" t="s">
        <v>582</v>
      </c>
      <c r="M9" s="14">
        <v>0</v>
      </c>
      <c r="N9" s="16">
        <v>0</v>
      </c>
      <c r="O9" s="14">
        <v>0</v>
      </c>
      <c r="P9" s="16">
        <v>0</v>
      </c>
      <c r="Q9" s="14">
        <v>2.2691894800000001</v>
      </c>
      <c r="R9" s="16">
        <v>0.16832784000000001</v>
      </c>
    </row>
    <row r="10" spans="1:18" x14ac:dyDescent="0.25">
      <c r="A10" s="11" t="s">
        <v>480</v>
      </c>
      <c r="B10" s="13">
        <v>20058</v>
      </c>
      <c r="C10" s="14">
        <f>(521/B10*100)</f>
        <v>2.5974673447003687</v>
      </c>
      <c r="D10" s="15">
        <v>19537</v>
      </c>
      <c r="E10" s="14">
        <v>74.565473560000001</v>
      </c>
      <c r="F10" s="16">
        <v>0.63482117000000005</v>
      </c>
      <c r="G10" s="14">
        <v>23.949691649999998</v>
      </c>
      <c r="H10" s="16">
        <v>0.56773333000000004</v>
      </c>
      <c r="I10" s="14">
        <v>0</v>
      </c>
      <c r="J10" s="16">
        <v>0</v>
      </c>
      <c r="K10" s="14" t="s">
        <v>582</v>
      </c>
      <c r="L10" s="16" t="s">
        <v>582</v>
      </c>
      <c r="M10" s="14">
        <v>0</v>
      </c>
      <c r="N10" s="16">
        <v>0</v>
      </c>
      <c r="O10" s="14">
        <v>0</v>
      </c>
      <c r="P10" s="16">
        <v>0</v>
      </c>
      <c r="Q10" s="14">
        <v>1.4848347900000001</v>
      </c>
      <c r="R10" s="16">
        <v>0.14922204</v>
      </c>
    </row>
    <row r="11" spans="1:18" x14ac:dyDescent="0.25">
      <c r="A11" s="11" t="s">
        <v>481</v>
      </c>
      <c r="B11" s="13">
        <v>7053</v>
      </c>
      <c r="C11" s="14">
        <f>(45/B11*100)</f>
        <v>0.6380263717566993</v>
      </c>
      <c r="D11" s="15">
        <v>7008</v>
      </c>
      <c r="E11" s="14">
        <v>57.302778140000001</v>
      </c>
      <c r="F11" s="16">
        <v>0.67822347999999999</v>
      </c>
      <c r="G11" s="14">
        <v>41.747995850000002</v>
      </c>
      <c r="H11" s="16">
        <v>0.65272666000000001</v>
      </c>
      <c r="I11" s="14">
        <v>0</v>
      </c>
      <c r="J11" s="16">
        <v>0</v>
      </c>
      <c r="K11" s="14" t="s">
        <v>582</v>
      </c>
      <c r="L11" s="16" t="s">
        <v>582</v>
      </c>
      <c r="M11" s="14">
        <v>0</v>
      </c>
      <c r="N11" s="16">
        <v>0</v>
      </c>
      <c r="O11" s="14">
        <v>0</v>
      </c>
      <c r="P11" s="16">
        <v>0</v>
      </c>
      <c r="Q11" s="14">
        <v>0.94922600999999995</v>
      </c>
      <c r="R11" s="16">
        <v>0.18427068999999999</v>
      </c>
    </row>
    <row r="12" spans="1:18" x14ac:dyDescent="0.25">
      <c r="A12" s="11" t="s">
        <v>482</v>
      </c>
      <c r="B12" s="13">
        <v>6894</v>
      </c>
      <c r="C12" s="14">
        <f>(56/B12*100)</f>
        <v>0.81230055120394551</v>
      </c>
      <c r="D12" s="15">
        <v>6838</v>
      </c>
      <c r="E12" s="14">
        <v>45.123434359999997</v>
      </c>
      <c r="F12" s="16">
        <v>0.91563806000000003</v>
      </c>
      <c r="G12" s="14">
        <v>50.099778479999998</v>
      </c>
      <c r="H12" s="16">
        <v>0.84652956000000001</v>
      </c>
      <c r="I12" s="14">
        <v>0</v>
      </c>
      <c r="J12" s="16">
        <v>0</v>
      </c>
      <c r="K12" s="14" t="s">
        <v>582</v>
      </c>
      <c r="L12" s="16" t="s">
        <v>582</v>
      </c>
      <c r="M12" s="14">
        <v>0</v>
      </c>
      <c r="N12" s="16">
        <v>0</v>
      </c>
      <c r="O12" s="14">
        <v>0</v>
      </c>
      <c r="P12" s="16">
        <v>0</v>
      </c>
      <c r="Q12" s="14">
        <v>4.7767871599999996</v>
      </c>
      <c r="R12" s="16">
        <v>0.36837280999999999</v>
      </c>
    </row>
    <row r="13" spans="1:18" x14ac:dyDescent="0.25">
      <c r="A13" s="11" t="s">
        <v>483</v>
      </c>
      <c r="B13" s="13">
        <v>7161</v>
      </c>
      <c r="C13" s="14">
        <f>(98/B13*100)</f>
        <v>1.3685239491691104</v>
      </c>
      <c r="D13" s="15">
        <v>7063</v>
      </c>
      <c r="E13" s="14">
        <v>74.937307180000005</v>
      </c>
      <c r="F13" s="16">
        <v>0.66284299999999996</v>
      </c>
      <c r="G13" s="14">
        <v>24.031338099999999</v>
      </c>
      <c r="H13" s="16">
        <v>0.65426284999999995</v>
      </c>
      <c r="I13" s="14">
        <v>0</v>
      </c>
      <c r="J13" s="16">
        <v>0</v>
      </c>
      <c r="K13" s="14" t="s">
        <v>582</v>
      </c>
      <c r="L13" s="16" t="s">
        <v>582</v>
      </c>
      <c r="M13" s="14">
        <v>0</v>
      </c>
      <c r="N13" s="16">
        <v>0</v>
      </c>
      <c r="O13" s="14">
        <v>0</v>
      </c>
      <c r="P13" s="16">
        <v>0</v>
      </c>
      <c r="Q13" s="14">
        <v>1.03135471</v>
      </c>
      <c r="R13" s="16">
        <v>0.13777814999999999</v>
      </c>
    </row>
    <row r="14" spans="1:18" x14ac:dyDescent="0.25">
      <c r="A14" s="11" t="s">
        <v>484</v>
      </c>
      <c r="B14" s="13">
        <v>5587</v>
      </c>
      <c r="C14" s="14">
        <f>(74/B14*100)</f>
        <v>1.3245033112582782</v>
      </c>
      <c r="D14" s="15">
        <v>5513</v>
      </c>
      <c r="E14" s="14">
        <v>64.009945799999997</v>
      </c>
      <c r="F14" s="16">
        <v>0.71502675999999998</v>
      </c>
      <c r="G14" s="14">
        <v>34.999207380000001</v>
      </c>
      <c r="H14" s="16">
        <v>0.70463732000000001</v>
      </c>
      <c r="I14" s="14">
        <v>0</v>
      </c>
      <c r="J14" s="16">
        <v>0</v>
      </c>
      <c r="K14" s="14" t="s">
        <v>582</v>
      </c>
      <c r="L14" s="16" t="s">
        <v>582</v>
      </c>
      <c r="M14" s="14">
        <v>0</v>
      </c>
      <c r="N14" s="16">
        <v>0</v>
      </c>
      <c r="O14" s="14">
        <v>0</v>
      </c>
      <c r="P14" s="16">
        <v>0</v>
      </c>
      <c r="Q14" s="14">
        <v>0.99084680999999997</v>
      </c>
      <c r="R14" s="16">
        <v>0.15929330999999999</v>
      </c>
    </row>
    <row r="15" spans="1:18" x14ac:dyDescent="0.25">
      <c r="A15" s="11" t="s">
        <v>485</v>
      </c>
      <c r="B15" s="13">
        <v>5882</v>
      </c>
      <c r="C15" s="14">
        <f>(53/B15*100)</f>
        <v>0.90105406324379467</v>
      </c>
      <c r="D15" s="15">
        <v>5829</v>
      </c>
      <c r="E15" s="14">
        <v>72.147150429999996</v>
      </c>
      <c r="F15" s="16">
        <v>0.68692284999999997</v>
      </c>
      <c r="G15" s="14">
        <v>26.652260269999999</v>
      </c>
      <c r="H15" s="16">
        <v>0.67025252000000002</v>
      </c>
      <c r="I15" s="14">
        <v>0</v>
      </c>
      <c r="J15" s="16">
        <v>0</v>
      </c>
      <c r="K15" s="14" t="s">
        <v>582</v>
      </c>
      <c r="L15" s="16" t="s">
        <v>582</v>
      </c>
      <c r="M15" s="14">
        <v>0</v>
      </c>
      <c r="N15" s="16">
        <v>0</v>
      </c>
      <c r="O15" s="14">
        <v>0</v>
      </c>
      <c r="P15" s="16">
        <v>0</v>
      </c>
      <c r="Q15" s="14">
        <v>1.2005893000000001</v>
      </c>
      <c r="R15" s="16">
        <v>0.18634417</v>
      </c>
    </row>
    <row r="16" spans="1:18" x14ac:dyDescent="0.25">
      <c r="A16" s="11" t="s">
        <v>486</v>
      </c>
      <c r="B16" s="13">
        <v>6108</v>
      </c>
      <c r="C16" s="14">
        <f>(98/B16*100)</f>
        <v>1.6044531761624099</v>
      </c>
      <c r="D16" s="15">
        <v>6010</v>
      </c>
      <c r="E16" s="14">
        <v>38.72758176</v>
      </c>
      <c r="F16" s="16">
        <v>0.86636113999999997</v>
      </c>
      <c r="G16" s="14">
        <v>59.239880569999997</v>
      </c>
      <c r="H16" s="16">
        <v>0.89593906999999995</v>
      </c>
      <c r="I16" s="14">
        <v>0</v>
      </c>
      <c r="J16" s="16">
        <v>0</v>
      </c>
      <c r="K16" s="14" t="s">
        <v>582</v>
      </c>
      <c r="L16" s="16" t="s">
        <v>582</v>
      </c>
      <c r="M16" s="14">
        <v>0</v>
      </c>
      <c r="N16" s="16">
        <v>0</v>
      </c>
      <c r="O16" s="14">
        <v>0</v>
      </c>
      <c r="P16" s="16">
        <v>0</v>
      </c>
      <c r="Q16" s="14">
        <v>2.03253767</v>
      </c>
      <c r="R16" s="16">
        <v>0.1690991</v>
      </c>
    </row>
    <row r="17" spans="1:18" x14ac:dyDescent="0.25">
      <c r="A17" s="11" t="s">
        <v>487</v>
      </c>
      <c r="B17" s="13">
        <v>6504</v>
      </c>
      <c r="C17" s="14">
        <f>(658/B17*100)</f>
        <v>10.116851168511685</v>
      </c>
      <c r="D17" s="15">
        <v>5846</v>
      </c>
      <c r="E17" s="14">
        <v>68.933996919999998</v>
      </c>
      <c r="F17" s="16">
        <v>0.72181764999999998</v>
      </c>
      <c r="G17" s="14">
        <v>26.40560807</v>
      </c>
      <c r="H17" s="16">
        <v>0.69760096000000005</v>
      </c>
      <c r="I17" s="14">
        <v>0</v>
      </c>
      <c r="J17" s="16">
        <v>0</v>
      </c>
      <c r="K17" s="14" t="s">
        <v>582</v>
      </c>
      <c r="L17" s="16" t="s">
        <v>582</v>
      </c>
      <c r="M17" s="14">
        <v>0</v>
      </c>
      <c r="N17" s="16">
        <v>0</v>
      </c>
      <c r="O17" s="14">
        <v>0</v>
      </c>
      <c r="P17" s="16">
        <v>0</v>
      </c>
      <c r="Q17" s="14">
        <v>4.6603950100000002</v>
      </c>
      <c r="R17" s="16">
        <v>0.49636539000000002</v>
      </c>
    </row>
    <row r="18" spans="1:18" x14ac:dyDescent="0.25">
      <c r="A18" s="11" t="s">
        <v>488</v>
      </c>
      <c r="B18" s="13">
        <v>5532</v>
      </c>
      <c r="C18" s="14">
        <f>(28/B18*100)</f>
        <v>0.50614605929139556</v>
      </c>
      <c r="D18" s="15">
        <v>5504</v>
      </c>
      <c r="E18" s="14">
        <v>66.90952077</v>
      </c>
      <c r="F18" s="16">
        <v>0.76538198999999996</v>
      </c>
      <c r="G18" s="14">
        <v>29.978985770000001</v>
      </c>
      <c r="H18" s="16">
        <v>0.69956719999999994</v>
      </c>
      <c r="I18" s="14">
        <v>0</v>
      </c>
      <c r="J18" s="16">
        <v>0</v>
      </c>
      <c r="K18" s="14" t="s">
        <v>582</v>
      </c>
      <c r="L18" s="16" t="s">
        <v>582</v>
      </c>
      <c r="M18" s="14">
        <v>0</v>
      </c>
      <c r="N18" s="16">
        <v>0</v>
      </c>
      <c r="O18" s="14">
        <v>0</v>
      </c>
      <c r="P18" s="16">
        <v>0</v>
      </c>
      <c r="Q18" s="14">
        <v>3.1114934700000001</v>
      </c>
      <c r="R18" s="16">
        <v>0.31498462999999999</v>
      </c>
    </row>
    <row r="19" spans="1:18" x14ac:dyDescent="0.25">
      <c r="A19" s="11" t="s">
        <v>489</v>
      </c>
      <c r="B19" s="13">
        <v>5658</v>
      </c>
      <c r="C19" s="14">
        <f>(61/B19*100)</f>
        <v>1.0781194768469424</v>
      </c>
      <c r="D19" s="15">
        <v>5597</v>
      </c>
      <c r="E19" s="14">
        <v>56.631017229999998</v>
      </c>
      <c r="F19" s="16">
        <v>0.85623618000000001</v>
      </c>
      <c r="G19" s="14">
        <v>40.326062909999997</v>
      </c>
      <c r="H19" s="16">
        <v>0.86571498999999996</v>
      </c>
      <c r="I19" s="14">
        <v>0</v>
      </c>
      <c r="J19" s="16">
        <v>0</v>
      </c>
      <c r="K19" s="14" t="s">
        <v>582</v>
      </c>
      <c r="L19" s="16" t="s">
        <v>582</v>
      </c>
      <c r="M19" s="14">
        <v>0</v>
      </c>
      <c r="N19" s="16">
        <v>0</v>
      </c>
      <c r="O19" s="14">
        <v>0</v>
      </c>
      <c r="P19" s="16">
        <v>0</v>
      </c>
      <c r="Q19" s="14">
        <v>3.04291986</v>
      </c>
      <c r="R19" s="16">
        <v>0.28907116999999999</v>
      </c>
    </row>
    <row r="20" spans="1:18" x14ac:dyDescent="0.25">
      <c r="A20" s="11" t="s">
        <v>490</v>
      </c>
      <c r="B20" s="13">
        <v>3371</v>
      </c>
      <c r="C20" s="14">
        <f>(75/B20*100)</f>
        <v>2.2248590922574905</v>
      </c>
      <c r="D20" s="15">
        <v>3296</v>
      </c>
      <c r="E20" s="14">
        <v>90.991659839999997</v>
      </c>
      <c r="F20" s="16">
        <v>0.49301454</v>
      </c>
      <c r="G20" s="14">
        <v>8.0687962199999994</v>
      </c>
      <c r="H20" s="16">
        <v>0.49017498999999998</v>
      </c>
      <c r="I20" s="14">
        <v>0</v>
      </c>
      <c r="J20" s="16">
        <v>0</v>
      </c>
      <c r="K20" s="14" t="s">
        <v>582</v>
      </c>
      <c r="L20" s="16" t="s">
        <v>582</v>
      </c>
      <c r="M20" s="14">
        <v>0</v>
      </c>
      <c r="N20" s="16">
        <v>0</v>
      </c>
      <c r="O20" s="14">
        <v>0</v>
      </c>
      <c r="P20" s="16">
        <v>0</v>
      </c>
      <c r="Q20" s="14">
        <v>0.93954393999999997</v>
      </c>
      <c r="R20" s="16">
        <v>0.181481</v>
      </c>
    </row>
    <row r="21" spans="1:18" x14ac:dyDescent="0.25">
      <c r="A21" s="11" t="s">
        <v>491</v>
      </c>
      <c r="B21" s="13">
        <v>5741</v>
      </c>
      <c r="C21" s="14">
        <f>(44/B21*100)</f>
        <v>0.76641700052255701</v>
      </c>
      <c r="D21" s="15">
        <v>5697</v>
      </c>
      <c r="E21" s="14">
        <v>68.244332610000001</v>
      </c>
      <c r="F21" s="16">
        <v>0.80474374999999998</v>
      </c>
      <c r="G21" s="14">
        <v>28.864115940000001</v>
      </c>
      <c r="H21" s="16">
        <v>0.75164120000000001</v>
      </c>
      <c r="I21" s="14">
        <v>0</v>
      </c>
      <c r="J21" s="16">
        <v>0</v>
      </c>
      <c r="K21" s="14" t="s">
        <v>582</v>
      </c>
      <c r="L21" s="16" t="s">
        <v>582</v>
      </c>
      <c r="M21" s="14">
        <v>0</v>
      </c>
      <c r="N21" s="16">
        <v>0</v>
      </c>
      <c r="O21" s="14">
        <v>0</v>
      </c>
      <c r="P21" s="16">
        <v>0</v>
      </c>
      <c r="Q21" s="14">
        <v>2.8915514500000001</v>
      </c>
      <c r="R21" s="16">
        <v>0.25957070999999998</v>
      </c>
    </row>
    <row r="22" spans="1:18" x14ac:dyDescent="0.25">
      <c r="A22" s="11" t="s">
        <v>492</v>
      </c>
      <c r="B22" s="13">
        <v>6598</v>
      </c>
      <c r="C22" s="14">
        <f>(32/B22*100)</f>
        <v>0.48499545316762654</v>
      </c>
      <c r="D22" s="15">
        <v>6566</v>
      </c>
      <c r="E22" s="14">
        <v>63.848920759999999</v>
      </c>
      <c r="F22" s="16">
        <v>0.87146042000000001</v>
      </c>
      <c r="G22" s="14">
        <v>32.622076610000001</v>
      </c>
      <c r="H22" s="16">
        <v>0.85015439999999998</v>
      </c>
      <c r="I22" s="14">
        <v>0</v>
      </c>
      <c r="J22" s="16">
        <v>0</v>
      </c>
      <c r="K22" s="14" t="s">
        <v>582</v>
      </c>
      <c r="L22" s="16" t="s">
        <v>582</v>
      </c>
      <c r="M22" s="14">
        <v>0</v>
      </c>
      <c r="N22" s="16">
        <v>0</v>
      </c>
      <c r="O22" s="14">
        <v>0</v>
      </c>
      <c r="P22" s="16">
        <v>0</v>
      </c>
      <c r="Q22" s="14">
        <v>3.5290026299999999</v>
      </c>
      <c r="R22" s="16">
        <v>0.31324186999999998</v>
      </c>
    </row>
    <row r="23" spans="1:18" x14ac:dyDescent="0.25">
      <c r="A23" s="11" t="s">
        <v>493</v>
      </c>
      <c r="B23" s="13">
        <v>11583</v>
      </c>
      <c r="C23" s="14">
        <f>(210/B23*100)</f>
        <v>1.8130018130018128</v>
      </c>
      <c r="D23" s="15">
        <v>11373</v>
      </c>
      <c r="E23" s="14">
        <v>73.274597779999993</v>
      </c>
      <c r="F23" s="16">
        <v>0.71933486000000002</v>
      </c>
      <c r="G23" s="14">
        <v>25.85074272</v>
      </c>
      <c r="H23" s="16">
        <v>0.68104960999999997</v>
      </c>
      <c r="I23" s="14">
        <v>0</v>
      </c>
      <c r="J23" s="16">
        <v>0</v>
      </c>
      <c r="K23" s="14" t="s">
        <v>582</v>
      </c>
      <c r="L23" s="16" t="s">
        <v>582</v>
      </c>
      <c r="M23" s="14">
        <v>0</v>
      </c>
      <c r="N23" s="16">
        <v>0</v>
      </c>
      <c r="O23" s="14">
        <v>0</v>
      </c>
      <c r="P23" s="16">
        <v>0</v>
      </c>
      <c r="Q23" s="14">
        <v>0.87465950999999997</v>
      </c>
      <c r="R23" s="16">
        <v>0.16688269</v>
      </c>
    </row>
    <row r="24" spans="1:18" x14ac:dyDescent="0.25">
      <c r="A24" s="11" t="s">
        <v>494</v>
      </c>
      <c r="B24" s="13">
        <v>6647</v>
      </c>
      <c r="C24" s="14">
        <f>(7/B24*100)</f>
        <v>0.10531066646607493</v>
      </c>
      <c r="D24" s="15">
        <v>6640</v>
      </c>
      <c r="E24" s="14">
        <v>31.622045020000002</v>
      </c>
      <c r="F24" s="16">
        <v>0.66922453000000004</v>
      </c>
      <c r="G24" s="14">
        <v>66.580394310000003</v>
      </c>
      <c r="H24" s="16">
        <v>0.68301489000000004</v>
      </c>
      <c r="I24" s="14">
        <v>0</v>
      </c>
      <c r="J24" s="16">
        <v>0</v>
      </c>
      <c r="K24" s="14" t="s">
        <v>582</v>
      </c>
      <c r="L24" s="16" t="s">
        <v>582</v>
      </c>
      <c r="M24" s="14">
        <v>0</v>
      </c>
      <c r="N24" s="16">
        <v>0</v>
      </c>
      <c r="O24" s="14">
        <v>0</v>
      </c>
      <c r="P24" s="16">
        <v>0</v>
      </c>
      <c r="Q24" s="14">
        <v>1.7975606799999999</v>
      </c>
      <c r="R24" s="16">
        <v>0.16308312</v>
      </c>
    </row>
    <row r="25" spans="1:18" x14ac:dyDescent="0.25">
      <c r="A25" s="11" t="s">
        <v>495</v>
      </c>
      <c r="B25" s="13">
        <v>5581</v>
      </c>
      <c r="C25" s="14">
        <f>(24/B25*100)</f>
        <v>0.43003046049095145</v>
      </c>
      <c r="D25" s="15">
        <v>5557</v>
      </c>
      <c r="E25" s="14">
        <v>54.82199936</v>
      </c>
      <c r="F25" s="16">
        <v>1.00697619</v>
      </c>
      <c r="G25" s="14">
        <v>44.06807302</v>
      </c>
      <c r="H25" s="16">
        <v>1.02302659</v>
      </c>
      <c r="I25" s="14">
        <v>0</v>
      </c>
      <c r="J25" s="16">
        <v>0</v>
      </c>
      <c r="K25" s="14" t="s">
        <v>582</v>
      </c>
      <c r="L25" s="16" t="s">
        <v>582</v>
      </c>
      <c r="M25" s="14">
        <v>0</v>
      </c>
      <c r="N25" s="16">
        <v>0</v>
      </c>
      <c r="O25" s="14">
        <v>0</v>
      </c>
      <c r="P25" s="16">
        <v>0</v>
      </c>
      <c r="Q25" s="14">
        <v>1.1099276199999999</v>
      </c>
      <c r="R25" s="16">
        <v>0.13379161000000001</v>
      </c>
    </row>
    <row r="26" spans="1:18" x14ac:dyDescent="0.25">
      <c r="A26" s="11" t="s">
        <v>496</v>
      </c>
      <c r="B26" s="13">
        <v>4869</v>
      </c>
      <c r="C26" s="14">
        <f>(32/B26*100)</f>
        <v>0.65721914150749638</v>
      </c>
      <c r="D26" s="15">
        <v>4837</v>
      </c>
      <c r="E26" s="14">
        <v>63.128394040000003</v>
      </c>
      <c r="F26" s="16">
        <v>0.81778779000000001</v>
      </c>
      <c r="G26" s="14">
        <v>35.87426129</v>
      </c>
      <c r="H26" s="16">
        <v>0.77487799000000002</v>
      </c>
      <c r="I26" s="14">
        <v>0</v>
      </c>
      <c r="J26" s="16">
        <v>0</v>
      </c>
      <c r="K26" s="14" t="s">
        <v>582</v>
      </c>
      <c r="L26" s="16" t="s">
        <v>582</v>
      </c>
      <c r="M26" s="14">
        <v>0</v>
      </c>
      <c r="N26" s="16">
        <v>0</v>
      </c>
      <c r="O26" s="14">
        <v>0</v>
      </c>
      <c r="P26" s="16">
        <v>0</v>
      </c>
      <c r="Q26" s="14">
        <v>0.99734465999999999</v>
      </c>
      <c r="R26" s="16">
        <v>0.14217961000000001</v>
      </c>
    </row>
    <row r="27" spans="1:18" x14ac:dyDescent="0.25">
      <c r="A27" s="11" t="s">
        <v>497</v>
      </c>
      <c r="B27" s="13">
        <v>5299</v>
      </c>
      <c r="C27" s="14">
        <f>(17/B27*100)</f>
        <v>0.32081524816003021</v>
      </c>
      <c r="D27" s="15">
        <v>5282</v>
      </c>
      <c r="E27" s="14">
        <v>74.696833999999996</v>
      </c>
      <c r="F27" s="16">
        <v>0.53508805000000004</v>
      </c>
      <c r="G27" s="14">
        <v>23.88113959</v>
      </c>
      <c r="H27" s="16">
        <v>0.52313957</v>
      </c>
      <c r="I27" s="14">
        <v>0</v>
      </c>
      <c r="J27" s="16">
        <v>0</v>
      </c>
      <c r="K27" s="14" t="s">
        <v>582</v>
      </c>
      <c r="L27" s="16" t="s">
        <v>582</v>
      </c>
      <c r="M27" s="14">
        <v>0</v>
      </c>
      <c r="N27" s="16">
        <v>0</v>
      </c>
      <c r="O27" s="14">
        <v>0</v>
      </c>
      <c r="P27" s="16">
        <v>0</v>
      </c>
      <c r="Q27" s="14">
        <v>1.42202641</v>
      </c>
      <c r="R27" s="16">
        <v>0.15733</v>
      </c>
    </row>
    <row r="28" spans="1:18" x14ac:dyDescent="0.25">
      <c r="A28" s="11" t="s">
        <v>498</v>
      </c>
      <c r="B28" s="13">
        <v>7568</v>
      </c>
      <c r="C28" s="14">
        <f>(51/B28*100)</f>
        <v>0.67389006342494717</v>
      </c>
      <c r="D28" s="15">
        <v>7517</v>
      </c>
      <c r="E28" s="14">
        <v>31.865103390000002</v>
      </c>
      <c r="F28" s="16">
        <v>0.85820865999999996</v>
      </c>
      <c r="G28" s="14">
        <v>66.020332609999997</v>
      </c>
      <c r="H28" s="16">
        <v>0.85904747999999997</v>
      </c>
      <c r="I28" s="14">
        <v>0</v>
      </c>
      <c r="J28" s="16">
        <v>0</v>
      </c>
      <c r="K28" s="14" t="s">
        <v>582</v>
      </c>
      <c r="L28" s="16" t="s">
        <v>582</v>
      </c>
      <c r="M28" s="14">
        <v>0</v>
      </c>
      <c r="N28" s="16">
        <v>0</v>
      </c>
      <c r="O28" s="14">
        <v>0</v>
      </c>
      <c r="P28" s="16">
        <v>0</v>
      </c>
      <c r="Q28" s="14">
        <v>2.1145640000000001</v>
      </c>
      <c r="R28" s="16">
        <v>0.2045177</v>
      </c>
    </row>
    <row r="29" spans="1:18" x14ac:dyDescent="0.25">
      <c r="A29" s="11" t="s">
        <v>499</v>
      </c>
      <c r="B29" s="13">
        <v>5385</v>
      </c>
      <c r="C29" s="14">
        <f>(30/B29*100)</f>
        <v>0.55710306406685239</v>
      </c>
      <c r="D29" s="15">
        <v>5355</v>
      </c>
      <c r="E29" s="14">
        <v>65.57033946</v>
      </c>
      <c r="F29" s="16">
        <v>0.90267014000000001</v>
      </c>
      <c r="G29" s="14">
        <v>33.399555069999998</v>
      </c>
      <c r="H29" s="16">
        <v>0.89999236000000005</v>
      </c>
      <c r="I29" s="14">
        <v>0</v>
      </c>
      <c r="J29" s="16">
        <v>0</v>
      </c>
      <c r="K29" s="14" t="s">
        <v>582</v>
      </c>
      <c r="L29" s="16" t="s">
        <v>582</v>
      </c>
      <c r="M29" s="14">
        <v>0</v>
      </c>
      <c r="N29" s="16">
        <v>0</v>
      </c>
      <c r="O29" s="14">
        <v>0</v>
      </c>
      <c r="P29" s="16">
        <v>0</v>
      </c>
      <c r="Q29" s="14">
        <v>1.0301054700000001</v>
      </c>
      <c r="R29" s="16">
        <v>0.16292052000000001</v>
      </c>
    </row>
    <row r="30" spans="1:18" x14ac:dyDescent="0.25">
      <c r="A30" s="11" t="s">
        <v>500</v>
      </c>
      <c r="B30" s="13">
        <v>4520</v>
      </c>
      <c r="C30" s="14">
        <f>(96/B30*100)</f>
        <v>2.1238938053097343</v>
      </c>
      <c r="D30" s="15">
        <v>4424</v>
      </c>
      <c r="E30" s="14">
        <v>72.25912237</v>
      </c>
      <c r="F30" s="16">
        <v>0.82454658999999997</v>
      </c>
      <c r="G30" s="14">
        <v>25.015080350000002</v>
      </c>
      <c r="H30" s="16">
        <v>0.75985944999999999</v>
      </c>
      <c r="I30" s="14">
        <v>0</v>
      </c>
      <c r="J30" s="16">
        <v>0</v>
      </c>
      <c r="K30" s="14" t="s">
        <v>582</v>
      </c>
      <c r="L30" s="16" t="s">
        <v>582</v>
      </c>
      <c r="M30" s="14">
        <v>0</v>
      </c>
      <c r="N30" s="16">
        <v>0</v>
      </c>
      <c r="O30" s="14">
        <v>0</v>
      </c>
      <c r="P30" s="16">
        <v>0</v>
      </c>
      <c r="Q30" s="14">
        <v>2.72579729</v>
      </c>
      <c r="R30" s="16">
        <v>0.26242399999999999</v>
      </c>
    </row>
    <row r="31" spans="1:18" x14ac:dyDescent="0.25">
      <c r="A31" s="11" t="s">
        <v>501</v>
      </c>
      <c r="B31" s="13">
        <v>5456</v>
      </c>
      <c r="C31" s="14">
        <f>(125/B31*100)</f>
        <v>2.2910557184750733</v>
      </c>
      <c r="D31" s="15">
        <v>5331</v>
      </c>
      <c r="E31" s="14">
        <v>80.915986399999994</v>
      </c>
      <c r="F31" s="16">
        <v>0.65537349</v>
      </c>
      <c r="G31" s="14">
        <v>17.360476550000001</v>
      </c>
      <c r="H31" s="16">
        <v>0.65930931000000004</v>
      </c>
      <c r="I31" s="14">
        <v>0</v>
      </c>
      <c r="J31" s="16">
        <v>0</v>
      </c>
      <c r="K31" s="14" t="s">
        <v>582</v>
      </c>
      <c r="L31" s="16" t="s">
        <v>582</v>
      </c>
      <c r="M31" s="14">
        <v>0</v>
      </c>
      <c r="N31" s="16">
        <v>0</v>
      </c>
      <c r="O31" s="14">
        <v>0</v>
      </c>
      <c r="P31" s="16">
        <v>0</v>
      </c>
      <c r="Q31" s="14">
        <v>1.72353705</v>
      </c>
      <c r="R31" s="16">
        <v>0.19605655</v>
      </c>
    </row>
    <row r="32" spans="1:18" x14ac:dyDescent="0.25">
      <c r="A32" s="11" t="s">
        <v>502</v>
      </c>
      <c r="B32" s="13">
        <v>4478</v>
      </c>
      <c r="C32" s="14">
        <f>(5/B32*100)</f>
        <v>0.11165698972755694</v>
      </c>
      <c r="D32" s="15">
        <v>4473</v>
      </c>
      <c r="E32" s="14">
        <v>51.67568911</v>
      </c>
      <c r="F32" s="16">
        <v>0.75485089000000005</v>
      </c>
      <c r="G32" s="14">
        <v>47.144022669999998</v>
      </c>
      <c r="H32" s="16">
        <v>0.78242387000000002</v>
      </c>
      <c r="I32" s="14">
        <v>0</v>
      </c>
      <c r="J32" s="16">
        <v>0</v>
      </c>
      <c r="K32" s="14" t="s">
        <v>582</v>
      </c>
      <c r="L32" s="16" t="s">
        <v>582</v>
      </c>
      <c r="M32" s="14">
        <v>0</v>
      </c>
      <c r="N32" s="16">
        <v>0</v>
      </c>
      <c r="O32" s="14">
        <v>0</v>
      </c>
      <c r="P32" s="16">
        <v>0</v>
      </c>
      <c r="Q32" s="14">
        <v>1.18028822</v>
      </c>
      <c r="R32" s="16">
        <v>0.15613144000000001</v>
      </c>
    </row>
    <row r="33" spans="1:18" x14ac:dyDescent="0.25">
      <c r="A33" s="11" t="s">
        <v>503</v>
      </c>
      <c r="B33" s="13">
        <v>7325</v>
      </c>
      <c r="C33" s="14">
        <f>(74/B33*100)</f>
        <v>1.0102389078498293</v>
      </c>
      <c r="D33" s="15">
        <v>7251</v>
      </c>
      <c r="E33" s="14">
        <v>68.681659449999998</v>
      </c>
      <c r="F33" s="16">
        <v>0.71372541</v>
      </c>
      <c r="G33" s="14">
        <v>30.392976709999999</v>
      </c>
      <c r="H33" s="16">
        <v>0.68633736999999995</v>
      </c>
      <c r="I33" s="14">
        <v>0</v>
      </c>
      <c r="J33" s="16">
        <v>0</v>
      </c>
      <c r="K33" s="14" t="s">
        <v>582</v>
      </c>
      <c r="L33" s="16" t="s">
        <v>582</v>
      </c>
      <c r="M33" s="14">
        <v>0</v>
      </c>
      <c r="N33" s="16">
        <v>0</v>
      </c>
      <c r="O33" s="14">
        <v>0</v>
      </c>
      <c r="P33" s="16">
        <v>0</v>
      </c>
      <c r="Q33" s="14">
        <v>0.92536384000000005</v>
      </c>
      <c r="R33" s="16">
        <v>0.11993176</v>
      </c>
    </row>
    <row r="34" spans="1:18" x14ac:dyDescent="0.25">
      <c r="A34" s="11" t="s">
        <v>504</v>
      </c>
      <c r="B34" s="13">
        <v>6350</v>
      </c>
      <c r="C34" s="14">
        <f>(65/B34*100)</f>
        <v>1.0236220472440944</v>
      </c>
      <c r="D34" s="15">
        <v>6285</v>
      </c>
      <c r="E34" s="14">
        <v>61.991604510000002</v>
      </c>
      <c r="F34" s="16">
        <v>0.75767485000000001</v>
      </c>
      <c r="G34" s="14">
        <v>34.897424360000002</v>
      </c>
      <c r="H34" s="16">
        <v>0.75471398000000001</v>
      </c>
      <c r="I34" s="14">
        <v>0</v>
      </c>
      <c r="J34" s="16">
        <v>0</v>
      </c>
      <c r="K34" s="14" t="s">
        <v>582</v>
      </c>
      <c r="L34" s="16" t="s">
        <v>582</v>
      </c>
      <c r="M34" s="14">
        <v>0</v>
      </c>
      <c r="N34" s="16">
        <v>0</v>
      </c>
      <c r="O34" s="14">
        <v>0</v>
      </c>
      <c r="P34" s="16">
        <v>0</v>
      </c>
      <c r="Q34" s="14">
        <v>3.1109711299999998</v>
      </c>
      <c r="R34" s="16">
        <v>0.28368996000000002</v>
      </c>
    </row>
    <row r="35" spans="1:18" x14ac:dyDescent="0.25">
      <c r="A35" s="11" t="s">
        <v>505</v>
      </c>
      <c r="B35" s="13">
        <v>6406</v>
      </c>
      <c r="C35" s="14">
        <f>(36/B35*100)</f>
        <v>0.56197315017171401</v>
      </c>
      <c r="D35" s="15">
        <v>6370</v>
      </c>
      <c r="E35" s="14">
        <v>71.833446069999994</v>
      </c>
      <c r="F35" s="16">
        <v>0.6686744</v>
      </c>
      <c r="G35" s="14">
        <v>26.64977133</v>
      </c>
      <c r="H35" s="16">
        <v>0.66271442000000003</v>
      </c>
      <c r="I35" s="14">
        <v>0</v>
      </c>
      <c r="J35" s="16">
        <v>0</v>
      </c>
      <c r="K35" s="14" t="s">
        <v>582</v>
      </c>
      <c r="L35" s="16" t="s">
        <v>582</v>
      </c>
      <c r="M35" s="14">
        <v>0</v>
      </c>
      <c r="N35" s="16">
        <v>0</v>
      </c>
      <c r="O35" s="14">
        <v>0</v>
      </c>
      <c r="P35" s="16">
        <v>0</v>
      </c>
      <c r="Q35" s="14">
        <v>1.5167826</v>
      </c>
      <c r="R35" s="16">
        <v>0.14322095000000001</v>
      </c>
    </row>
    <row r="36" spans="1:18" x14ac:dyDescent="0.25">
      <c r="A36" s="11" t="s">
        <v>506</v>
      </c>
      <c r="B36" s="13">
        <v>6736</v>
      </c>
      <c r="C36" s="14">
        <f>(26/B36*100)</f>
        <v>0.38598574821852732</v>
      </c>
      <c r="D36" s="15">
        <v>6710</v>
      </c>
      <c r="E36" s="14">
        <v>60.959182230000003</v>
      </c>
      <c r="F36" s="16">
        <v>0.82577082999999996</v>
      </c>
      <c r="G36" s="14">
        <v>37.832274660000003</v>
      </c>
      <c r="H36" s="16">
        <v>0.80979984999999999</v>
      </c>
      <c r="I36" s="14">
        <v>0</v>
      </c>
      <c r="J36" s="16">
        <v>0</v>
      </c>
      <c r="K36" s="14" t="s">
        <v>582</v>
      </c>
      <c r="L36" s="16" t="s">
        <v>582</v>
      </c>
      <c r="M36" s="14">
        <v>0</v>
      </c>
      <c r="N36" s="16">
        <v>0</v>
      </c>
      <c r="O36" s="14">
        <v>0</v>
      </c>
      <c r="P36" s="16">
        <v>0</v>
      </c>
      <c r="Q36" s="14">
        <v>1.2085431099999999</v>
      </c>
      <c r="R36" s="16">
        <v>0.11999224</v>
      </c>
    </row>
    <row r="37" spans="1:18" x14ac:dyDescent="0.25">
      <c r="A37" s="11" t="s">
        <v>507</v>
      </c>
      <c r="B37" s="13">
        <v>5458</v>
      </c>
      <c r="C37" s="14">
        <f>(62/B37*100)</f>
        <v>1.1359472334188347</v>
      </c>
      <c r="D37" s="15">
        <v>5396</v>
      </c>
      <c r="E37" s="14">
        <v>74.564430329999993</v>
      </c>
      <c r="F37" s="16">
        <v>0.81392027</v>
      </c>
      <c r="G37" s="14">
        <v>21.97874191</v>
      </c>
      <c r="H37" s="16">
        <v>0.72474119999999997</v>
      </c>
      <c r="I37" s="14">
        <v>0</v>
      </c>
      <c r="J37" s="16">
        <v>0</v>
      </c>
      <c r="K37" s="14" t="s">
        <v>582</v>
      </c>
      <c r="L37" s="16" t="s">
        <v>582</v>
      </c>
      <c r="M37" s="14">
        <v>0</v>
      </c>
      <c r="N37" s="16">
        <v>0</v>
      </c>
      <c r="O37" s="14">
        <v>0</v>
      </c>
      <c r="P37" s="16">
        <v>0</v>
      </c>
      <c r="Q37" s="14">
        <v>3.4568277599999999</v>
      </c>
      <c r="R37" s="16">
        <v>0.28963359</v>
      </c>
    </row>
    <row r="38" spans="1:18" x14ac:dyDescent="0.25">
      <c r="A38" s="11" t="s">
        <v>508</v>
      </c>
      <c r="B38" s="13">
        <v>5860</v>
      </c>
      <c r="C38" s="14">
        <f>(16/B38*100)</f>
        <v>0.27303754266211605</v>
      </c>
      <c r="D38" s="15">
        <v>5844</v>
      </c>
      <c r="E38" s="14">
        <v>64.848485479999994</v>
      </c>
      <c r="F38" s="16">
        <v>0.84322304999999997</v>
      </c>
      <c r="G38" s="14">
        <v>33.426509789999997</v>
      </c>
      <c r="H38" s="16">
        <v>0.81099761000000004</v>
      </c>
      <c r="I38" s="14">
        <v>0</v>
      </c>
      <c r="J38" s="16">
        <v>0</v>
      </c>
      <c r="K38" s="14" t="s">
        <v>582</v>
      </c>
      <c r="L38" s="16" t="s">
        <v>582</v>
      </c>
      <c r="M38" s="14">
        <v>0</v>
      </c>
      <c r="N38" s="16">
        <v>0</v>
      </c>
      <c r="O38" s="14">
        <v>0</v>
      </c>
      <c r="P38" s="16">
        <v>0</v>
      </c>
      <c r="Q38" s="14">
        <v>1.72500473</v>
      </c>
      <c r="R38" s="16">
        <v>0.19885230000000001</v>
      </c>
    </row>
    <row r="39" spans="1:18" x14ac:dyDescent="0.25">
      <c r="A39" s="11" t="s">
        <v>509</v>
      </c>
      <c r="B39" s="13">
        <v>5895</v>
      </c>
      <c r="C39" s="14">
        <f>(30/B39*100)</f>
        <v>0.5089058524173028</v>
      </c>
      <c r="D39" s="15">
        <v>5865</v>
      </c>
      <c r="E39" s="14">
        <v>30.399960480000001</v>
      </c>
      <c r="F39" s="16">
        <v>0.98217398</v>
      </c>
      <c r="G39" s="14">
        <v>66.058262970000001</v>
      </c>
      <c r="H39" s="16">
        <v>1.0156569200000001</v>
      </c>
      <c r="I39" s="14">
        <v>0</v>
      </c>
      <c r="J39" s="16">
        <v>0</v>
      </c>
      <c r="K39" s="14" t="s">
        <v>582</v>
      </c>
      <c r="L39" s="16" t="s">
        <v>582</v>
      </c>
      <c r="M39" s="14">
        <v>0</v>
      </c>
      <c r="N39" s="16">
        <v>0</v>
      </c>
      <c r="O39" s="14">
        <v>0</v>
      </c>
      <c r="P39" s="16">
        <v>0</v>
      </c>
      <c r="Q39" s="14">
        <v>3.5417765499999998</v>
      </c>
      <c r="R39" s="16">
        <v>0.36668571</v>
      </c>
    </row>
    <row r="40" spans="1:18" x14ac:dyDescent="0.25">
      <c r="A40" s="11" t="s">
        <v>510</v>
      </c>
      <c r="B40" s="13">
        <v>14157</v>
      </c>
      <c r="C40" s="14">
        <f>(264/B40*100)</f>
        <v>1.8648018648018647</v>
      </c>
      <c r="D40" s="15">
        <v>13893</v>
      </c>
      <c r="E40" s="14">
        <v>56.467704589999997</v>
      </c>
      <c r="F40" s="16">
        <v>0.83964850000000002</v>
      </c>
      <c r="G40" s="14">
        <v>39.02382471</v>
      </c>
      <c r="H40" s="16">
        <v>0.72103123999999996</v>
      </c>
      <c r="I40" s="14">
        <v>0</v>
      </c>
      <c r="J40" s="16">
        <v>0</v>
      </c>
      <c r="K40" s="14" t="s">
        <v>582</v>
      </c>
      <c r="L40" s="16" t="s">
        <v>582</v>
      </c>
      <c r="M40" s="14">
        <v>0</v>
      </c>
      <c r="N40" s="16">
        <v>0</v>
      </c>
      <c r="O40" s="14">
        <v>0</v>
      </c>
      <c r="P40" s="16">
        <v>0</v>
      </c>
      <c r="Q40" s="14">
        <v>4.5084707000000002</v>
      </c>
      <c r="R40" s="16">
        <v>0.32637913000000002</v>
      </c>
    </row>
    <row r="41" spans="1:18" x14ac:dyDescent="0.25">
      <c r="A41" s="11" t="s">
        <v>511</v>
      </c>
      <c r="B41" s="13">
        <v>5712</v>
      </c>
      <c r="C41" s="14">
        <f>(40/B41*100)</f>
        <v>0.70028011204481799</v>
      </c>
      <c r="D41" s="15">
        <v>5672</v>
      </c>
      <c r="E41" s="14">
        <v>66.535535600000003</v>
      </c>
      <c r="F41" s="16">
        <v>0.82945120000000006</v>
      </c>
      <c r="G41" s="14">
        <v>30.817730090000001</v>
      </c>
      <c r="H41" s="16">
        <v>0.79274588000000001</v>
      </c>
      <c r="I41" s="14">
        <v>0</v>
      </c>
      <c r="J41" s="16">
        <v>0</v>
      </c>
      <c r="K41" s="14" t="s">
        <v>582</v>
      </c>
      <c r="L41" s="16" t="s">
        <v>582</v>
      </c>
      <c r="M41" s="14">
        <v>0</v>
      </c>
      <c r="N41" s="16">
        <v>0</v>
      </c>
      <c r="O41" s="14">
        <v>0</v>
      </c>
      <c r="P41" s="16">
        <v>0</v>
      </c>
      <c r="Q41" s="14">
        <v>2.6467343099999998</v>
      </c>
      <c r="R41" s="16">
        <v>0.28462269000000001</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62.848676600000012</v>
      </c>
      <c r="F42" s="16">
        <f>IF(COUNT(F7:F41) &gt; 0, SQRT(SUMSQ(F7:F41)/(COUNT(F7:F41)*COUNT(F7:F41)) ), "—")</f>
        <v>0.13052653145526202</v>
      </c>
      <c r="G42" s="14">
        <f>IF(COUNT(G7:G41) &gt; 0, AVERAGE(G7:G41), "—")</f>
        <v>35.03742304828571</v>
      </c>
      <c r="H42" s="16">
        <f>IF(COUNT(H7:H41) &gt; 0, SQRT(SUMSQ(H7:H41)/(COUNT(H7:H41)*COUNT(H7:H41)) ), "—")</f>
        <v>0.12716658008963988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2.1139003522857149</v>
      </c>
      <c r="R42" s="16">
        <f>IF(COUNT(R7:R41) &gt; 0, SQRT(SUMSQ(R7:R41)/(COUNT(R7:R41)*COUNT(R7:R41)) ), "—")</f>
        <v>3.9316762402422517E-2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26.01207917</v>
      </c>
      <c r="F45" s="16">
        <v>0.83713804999999997</v>
      </c>
      <c r="G45" s="14">
        <v>61.352706410000003</v>
      </c>
      <c r="H45" s="16">
        <v>0.84011493999999998</v>
      </c>
      <c r="I45" s="14">
        <v>0</v>
      </c>
      <c r="J45" s="16">
        <v>0</v>
      </c>
      <c r="K45" s="14" t="s">
        <v>582</v>
      </c>
      <c r="L45" s="16" t="s">
        <v>582</v>
      </c>
      <c r="M45" s="14">
        <v>0</v>
      </c>
      <c r="N45" s="16">
        <v>0</v>
      </c>
      <c r="O45" s="14">
        <v>6.5782519999999997E-2</v>
      </c>
      <c r="P45" s="16">
        <v>3.1131470000000001E-2</v>
      </c>
      <c r="Q45" s="14">
        <v>12.5694319</v>
      </c>
      <c r="R45" s="16">
        <v>0.54511173000000002</v>
      </c>
    </row>
    <row r="46" spans="1:18" x14ac:dyDescent="0.25">
      <c r="A46" s="11" t="s">
        <v>516</v>
      </c>
      <c r="B46" s="13">
        <v>23141</v>
      </c>
      <c r="C46" s="14">
        <f>(1129/B46*100)</f>
        <v>4.8787865692925969</v>
      </c>
      <c r="D46" s="15">
        <v>22012</v>
      </c>
      <c r="E46" s="14">
        <v>39.739759859999999</v>
      </c>
      <c r="F46" s="16">
        <v>0.61577322000000001</v>
      </c>
      <c r="G46" s="14">
        <v>52.288401989999997</v>
      </c>
      <c r="H46" s="16">
        <v>0.53081745999999996</v>
      </c>
      <c r="I46" s="14">
        <v>0</v>
      </c>
      <c r="J46" s="16">
        <v>0</v>
      </c>
      <c r="K46" s="14" t="s">
        <v>582</v>
      </c>
      <c r="L46" s="16" t="s">
        <v>582</v>
      </c>
      <c r="M46" s="14">
        <v>0</v>
      </c>
      <c r="N46" s="16">
        <v>0</v>
      </c>
      <c r="O46" s="14">
        <v>0</v>
      </c>
      <c r="P46" s="16">
        <v>0</v>
      </c>
      <c r="Q46" s="14">
        <v>7.97183815</v>
      </c>
      <c r="R46" s="16">
        <v>0.35477725999999998</v>
      </c>
    </row>
    <row r="47" spans="1:18" x14ac:dyDescent="0.25">
      <c r="A47" s="11" t="s">
        <v>517</v>
      </c>
      <c r="B47" s="13">
        <v>5928</v>
      </c>
      <c r="C47" s="14">
        <f>(70/B47*100)</f>
        <v>1.1808367071524968</v>
      </c>
      <c r="D47" s="15">
        <v>5858</v>
      </c>
      <c r="E47" s="14">
        <v>61.260968470000002</v>
      </c>
      <c r="F47" s="16">
        <v>0.98792223999999995</v>
      </c>
      <c r="G47" s="14">
        <v>32.942572050000003</v>
      </c>
      <c r="H47" s="16">
        <v>0.83742634999999999</v>
      </c>
      <c r="I47" s="14">
        <v>0</v>
      </c>
      <c r="J47" s="16">
        <v>0</v>
      </c>
      <c r="K47" s="14" t="s">
        <v>582</v>
      </c>
      <c r="L47" s="16" t="s">
        <v>582</v>
      </c>
      <c r="M47" s="14">
        <v>0</v>
      </c>
      <c r="N47" s="16">
        <v>0</v>
      </c>
      <c r="O47" s="14">
        <v>0</v>
      </c>
      <c r="P47" s="16">
        <v>0</v>
      </c>
      <c r="Q47" s="14">
        <v>5.7964594800000002</v>
      </c>
      <c r="R47" s="16">
        <v>0.62553857999999996</v>
      </c>
    </row>
    <row r="48" spans="1:18" x14ac:dyDescent="0.25">
      <c r="A48" s="11" t="s">
        <v>518</v>
      </c>
      <c r="B48" s="13">
        <v>9841</v>
      </c>
      <c r="C48" s="14">
        <f>(7/B48*100)</f>
        <v>7.1130982623717101E-2</v>
      </c>
      <c r="D48" s="15">
        <v>9834</v>
      </c>
      <c r="E48" s="14">
        <v>46.439614769999999</v>
      </c>
      <c r="F48" s="16">
        <v>1.1735230400000001</v>
      </c>
      <c r="G48" s="14">
        <v>51.449645619999998</v>
      </c>
      <c r="H48" s="16">
        <v>1.1819659499999999</v>
      </c>
      <c r="I48" s="14">
        <v>0</v>
      </c>
      <c r="J48" s="16">
        <v>0</v>
      </c>
      <c r="K48" s="14" t="s">
        <v>582</v>
      </c>
      <c r="L48" s="16" t="s">
        <v>582</v>
      </c>
      <c r="M48" s="14">
        <v>0</v>
      </c>
      <c r="N48" s="16">
        <v>0</v>
      </c>
      <c r="O48" s="14">
        <v>0</v>
      </c>
      <c r="P48" s="16">
        <v>0</v>
      </c>
      <c r="Q48" s="14">
        <v>2.1107396199999999</v>
      </c>
      <c r="R48" s="16">
        <v>0.51911304000000003</v>
      </c>
    </row>
    <row r="49" spans="1:18" x14ac:dyDescent="0.25">
      <c r="A49" s="11" t="s">
        <v>519</v>
      </c>
      <c r="B49" s="13">
        <v>6349</v>
      </c>
      <c r="C49" s="14">
        <f>(56/B49*100)</f>
        <v>0.88202866593164275</v>
      </c>
      <c r="D49" s="15">
        <v>6293</v>
      </c>
      <c r="E49" s="14">
        <v>36.517932389999999</v>
      </c>
      <c r="F49" s="16">
        <v>0.96422938000000002</v>
      </c>
      <c r="G49" s="14">
        <v>61.238426410000002</v>
      </c>
      <c r="H49" s="16">
        <v>0.94102165999999998</v>
      </c>
      <c r="I49" s="14">
        <v>0</v>
      </c>
      <c r="J49" s="16">
        <v>0</v>
      </c>
      <c r="K49" s="14" t="s">
        <v>582</v>
      </c>
      <c r="L49" s="16" t="s">
        <v>582</v>
      </c>
      <c r="M49" s="14">
        <v>0</v>
      </c>
      <c r="N49" s="16">
        <v>0</v>
      </c>
      <c r="O49" s="14">
        <v>7.0672479999999996E-2</v>
      </c>
      <c r="P49" s="16">
        <v>3.8005900000000002E-2</v>
      </c>
      <c r="Q49" s="14">
        <v>2.17296873</v>
      </c>
      <c r="R49" s="16">
        <v>0.27912555999999999</v>
      </c>
    </row>
    <row r="50" spans="1:18" x14ac:dyDescent="0.25">
      <c r="A50" s="11" t="s">
        <v>520</v>
      </c>
      <c r="B50" s="13">
        <v>11795</v>
      </c>
      <c r="C50" s="14">
        <f>(218/B50*100)</f>
        <v>1.8482407799915217</v>
      </c>
      <c r="D50" s="15">
        <v>11577</v>
      </c>
      <c r="E50" s="14">
        <v>52.482530949999997</v>
      </c>
      <c r="F50" s="16">
        <v>0.90057226999999995</v>
      </c>
      <c r="G50" s="14">
        <v>45.673223579999998</v>
      </c>
      <c r="H50" s="16">
        <v>0.87925969000000004</v>
      </c>
      <c r="I50" s="14">
        <v>0</v>
      </c>
      <c r="J50" s="16">
        <v>0</v>
      </c>
      <c r="K50" s="14" t="s">
        <v>582</v>
      </c>
      <c r="L50" s="16" t="s">
        <v>582</v>
      </c>
      <c r="M50" s="14">
        <v>0</v>
      </c>
      <c r="N50" s="16">
        <v>0</v>
      </c>
      <c r="O50" s="14">
        <v>0</v>
      </c>
      <c r="P50" s="16">
        <v>0</v>
      </c>
      <c r="Q50" s="14">
        <v>1.8442454699999999</v>
      </c>
      <c r="R50" s="16">
        <v>0.23999264000000001</v>
      </c>
    </row>
    <row r="51" spans="1:18" x14ac:dyDescent="0.25">
      <c r="A51" s="11" t="s">
        <v>521</v>
      </c>
      <c r="B51" s="13">
        <v>6866</v>
      </c>
      <c r="C51" s="14">
        <f>(116/B51*100)</f>
        <v>1.6894844159627147</v>
      </c>
      <c r="D51" s="15">
        <v>6750</v>
      </c>
      <c r="E51" s="14">
        <v>48.517687760000001</v>
      </c>
      <c r="F51" s="16">
        <v>1.04153126</v>
      </c>
      <c r="G51" s="14">
        <v>49.050703220000003</v>
      </c>
      <c r="H51" s="16">
        <v>0.99164567999999997</v>
      </c>
      <c r="I51" s="14">
        <v>0</v>
      </c>
      <c r="J51" s="16">
        <v>0</v>
      </c>
      <c r="K51" s="14" t="s">
        <v>582</v>
      </c>
      <c r="L51" s="16" t="s">
        <v>582</v>
      </c>
      <c r="M51" s="14">
        <v>0</v>
      </c>
      <c r="N51" s="16">
        <v>0</v>
      </c>
      <c r="O51" s="14">
        <v>0</v>
      </c>
      <c r="P51" s="16">
        <v>0</v>
      </c>
      <c r="Q51" s="14">
        <v>2.4316090199999998</v>
      </c>
      <c r="R51" s="16">
        <v>0.25688776000000002</v>
      </c>
    </row>
    <row r="52" spans="1:18" x14ac:dyDescent="0.25">
      <c r="A52" s="11" t="s">
        <v>522</v>
      </c>
      <c r="B52" s="13">
        <v>5809</v>
      </c>
      <c r="C52" s="14">
        <f>(71/B52*100)</f>
        <v>1.2222413496298847</v>
      </c>
      <c r="D52" s="15">
        <v>5738</v>
      </c>
      <c r="E52" s="14">
        <v>57.520812919999997</v>
      </c>
      <c r="F52" s="16">
        <v>0.78173287999999996</v>
      </c>
      <c r="G52" s="14">
        <v>38.636689730000001</v>
      </c>
      <c r="H52" s="16">
        <v>0.82575224000000003</v>
      </c>
      <c r="I52" s="14">
        <v>0</v>
      </c>
      <c r="J52" s="16">
        <v>0</v>
      </c>
      <c r="K52" s="14" t="s">
        <v>582</v>
      </c>
      <c r="L52" s="16" t="s">
        <v>582</v>
      </c>
      <c r="M52" s="14">
        <v>0</v>
      </c>
      <c r="N52" s="16">
        <v>0</v>
      </c>
      <c r="O52" s="14">
        <v>0</v>
      </c>
      <c r="P52" s="16">
        <v>0</v>
      </c>
      <c r="Q52" s="14">
        <v>3.8424973499999999</v>
      </c>
      <c r="R52" s="16">
        <v>0.29519628999999997</v>
      </c>
    </row>
    <row r="53" spans="1:18" x14ac:dyDescent="0.25">
      <c r="A53" s="11" t="s">
        <v>523</v>
      </c>
      <c r="B53" s="13">
        <v>5571</v>
      </c>
      <c r="C53" s="14">
        <f>(84/B53*100)</f>
        <v>1.5078082929456111</v>
      </c>
      <c r="D53" s="15">
        <v>5487</v>
      </c>
      <c r="E53" s="14">
        <v>72.931294750000006</v>
      </c>
      <c r="F53" s="16">
        <v>0.64927919999999995</v>
      </c>
      <c r="G53" s="14">
        <v>23.756122489999999</v>
      </c>
      <c r="H53" s="16">
        <v>0.66553006999999997</v>
      </c>
      <c r="I53" s="14">
        <v>0</v>
      </c>
      <c r="J53" s="16">
        <v>0</v>
      </c>
      <c r="K53" s="14" t="s">
        <v>582</v>
      </c>
      <c r="L53" s="16" t="s">
        <v>582</v>
      </c>
      <c r="M53" s="14">
        <v>0</v>
      </c>
      <c r="N53" s="16">
        <v>0</v>
      </c>
      <c r="O53" s="14">
        <v>0</v>
      </c>
      <c r="P53" s="16">
        <v>0</v>
      </c>
      <c r="Q53" s="14">
        <v>3.3125827700000001</v>
      </c>
      <c r="R53" s="16">
        <v>0.24874710999999999</v>
      </c>
    </row>
    <row r="54" spans="1:18" x14ac:dyDescent="0.25">
      <c r="A54" s="11" t="s">
        <v>524</v>
      </c>
      <c r="B54" s="13">
        <v>4740</v>
      </c>
      <c r="C54" s="14">
        <f>(38/B54*100)</f>
        <v>0.80168776371308015</v>
      </c>
      <c r="D54" s="15">
        <v>4702</v>
      </c>
      <c r="E54" s="14">
        <v>52.442005360000003</v>
      </c>
      <c r="F54" s="16">
        <v>0.90504836</v>
      </c>
      <c r="G54" s="14">
        <v>38.210519339999998</v>
      </c>
      <c r="H54" s="16">
        <v>0.85096335999999995</v>
      </c>
      <c r="I54" s="14">
        <v>0</v>
      </c>
      <c r="J54" s="16">
        <v>0</v>
      </c>
      <c r="K54" s="14" t="s">
        <v>582</v>
      </c>
      <c r="L54" s="16" t="s">
        <v>582</v>
      </c>
      <c r="M54" s="14">
        <v>0</v>
      </c>
      <c r="N54" s="16">
        <v>0</v>
      </c>
      <c r="O54" s="14">
        <v>0</v>
      </c>
      <c r="P54" s="16">
        <v>0</v>
      </c>
      <c r="Q54" s="14">
        <v>9.3474752999999993</v>
      </c>
      <c r="R54" s="16">
        <v>0.55632146999999998</v>
      </c>
    </row>
    <row r="55" spans="1:18" x14ac:dyDescent="0.25">
      <c r="A55" s="11" t="s">
        <v>525</v>
      </c>
      <c r="B55" s="13">
        <v>5316</v>
      </c>
      <c r="C55" s="14">
        <f>(22/B55*100)</f>
        <v>0.41384499623777277</v>
      </c>
      <c r="D55" s="15">
        <v>5294</v>
      </c>
      <c r="E55" s="14">
        <v>54.557341119999997</v>
      </c>
      <c r="F55" s="16">
        <v>0.85761321000000001</v>
      </c>
      <c r="G55" s="14">
        <v>42.191707749999999</v>
      </c>
      <c r="H55" s="16">
        <v>0.84541935000000001</v>
      </c>
      <c r="I55" s="14">
        <v>0</v>
      </c>
      <c r="J55" s="16">
        <v>0</v>
      </c>
      <c r="K55" s="14" t="s">
        <v>582</v>
      </c>
      <c r="L55" s="16" t="s">
        <v>582</v>
      </c>
      <c r="M55" s="14">
        <v>1.5872219999999999E-2</v>
      </c>
      <c r="N55" s="16">
        <v>1.5802099999999999E-2</v>
      </c>
      <c r="O55" s="14">
        <v>0.16335973000000001</v>
      </c>
      <c r="P55" s="16">
        <v>4.6892749999999997E-2</v>
      </c>
      <c r="Q55" s="14">
        <v>3.07171919</v>
      </c>
      <c r="R55" s="16">
        <v>0.22920521999999999</v>
      </c>
    </row>
    <row r="56" spans="1:18" x14ac:dyDescent="0.25">
      <c r="A56" s="11" t="s">
        <v>526</v>
      </c>
      <c r="B56" s="13">
        <v>5359</v>
      </c>
      <c r="C56" s="14">
        <f>(76/B56*100)</f>
        <v>1.4181750326553462</v>
      </c>
      <c r="D56" s="15">
        <v>5283</v>
      </c>
      <c r="E56" s="14">
        <v>38.189377729999997</v>
      </c>
      <c r="F56" s="16">
        <v>0.89855214999999999</v>
      </c>
      <c r="G56" s="14">
        <v>60.953235210000003</v>
      </c>
      <c r="H56" s="16">
        <v>0.90277428999999998</v>
      </c>
      <c r="I56" s="14">
        <v>0</v>
      </c>
      <c r="J56" s="16">
        <v>0</v>
      </c>
      <c r="K56" s="14" t="s">
        <v>582</v>
      </c>
      <c r="L56" s="16" t="s">
        <v>582</v>
      </c>
      <c r="M56" s="14">
        <v>0</v>
      </c>
      <c r="N56" s="16">
        <v>0</v>
      </c>
      <c r="O56" s="14">
        <v>0</v>
      </c>
      <c r="P56" s="16">
        <v>0</v>
      </c>
      <c r="Q56" s="14">
        <v>0.85738705999999998</v>
      </c>
      <c r="R56" s="16">
        <v>0.1524722</v>
      </c>
    </row>
    <row r="57" spans="1:18" x14ac:dyDescent="0.25">
      <c r="A57" s="11" t="s">
        <v>527</v>
      </c>
      <c r="B57" s="13">
        <v>6513</v>
      </c>
      <c r="C57" s="14">
        <f>(0/B57*100)</f>
        <v>0</v>
      </c>
      <c r="D57" s="15">
        <v>6513</v>
      </c>
      <c r="E57" s="14">
        <v>55.129952680000002</v>
      </c>
      <c r="F57" s="16">
        <v>0.99302252999999996</v>
      </c>
      <c r="G57" s="14">
        <v>43.299542809999998</v>
      </c>
      <c r="H57" s="16">
        <v>0.95663586</v>
      </c>
      <c r="I57" s="14">
        <v>0</v>
      </c>
      <c r="J57" s="16">
        <v>0</v>
      </c>
      <c r="K57" s="14" t="s">
        <v>582</v>
      </c>
      <c r="L57" s="16" t="s">
        <v>582</v>
      </c>
      <c r="M57" s="14">
        <v>0</v>
      </c>
      <c r="N57" s="16">
        <v>0</v>
      </c>
      <c r="O57" s="14">
        <v>1.851295E-2</v>
      </c>
      <c r="P57" s="16">
        <v>1.860384E-2</v>
      </c>
      <c r="Q57" s="14">
        <v>1.55199156</v>
      </c>
      <c r="R57" s="16">
        <v>0.18343456</v>
      </c>
    </row>
    <row r="58" spans="1:18" x14ac:dyDescent="0.25">
      <c r="A58" s="11" t="s">
        <v>528</v>
      </c>
      <c r="B58" s="13">
        <v>7267</v>
      </c>
      <c r="C58" s="14">
        <f>(10/B58*100)</f>
        <v>0.13760836658868861</v>
      </c>
      <c r="D58" s="15">
        <v>7257</v>
      </c>
      <c r="E58" s="14">
        <v>36.774151269999997</v>
      </c>
      <c r="F58" s="16">
        <v>0.81644704999999995</v>
      </c>
      <c r="G58" s="14">
        <v>58.066554009999997</v>
      </c>
      <c r="H58" s="16">
        <v>0.79403727999999996</v>
      </c>
      <c r="I58" s="14">
        <v>0</v>
      </c>
      <c r="J58" s="16">
        <v>0</v>
      </c>
      <c r="K58" s="14" t="s">
        <v>582</v>
      </c>
      <c r="L58" s="16" t="s">
        <v>582</v>
      </c>
      <c r="M58" s="14">
        <v>0</v>
      </c>
      <c r="N58" s="16">
        <v>0</v>
      </c>
      <c r="O58" s="14">
        <v>0.56272257000000003</v>
      </c>
      <c r="P58" s="16">
        <v>0.10212093</v>
      </c>
      <c r="Q58" s="14">
        <v>4.5965721500000001</v>
      </c>
      <c r="R58" s="16">
        <v>0.29547293000000002</v>
      </c>
    </row>
    <row r="59" spans="1:18" x14ac:dyDescent="0.25">
      <c r="A59" s="11" t="s">
        <v>529</v>
      </c>
      <c r="B59" s="13">
        <v>4826</v>
      </c>
      <c r="C59" s="14">
        <f>(26/B59*100)</f>
        <v>0.53874844591794446</v>
      </c>
      <c r="D59" s="15">
        <v>4800</v>
      </c>
      <c r="E59" s="14">
        <v>56.19115935</v>
      </c>
      <c r="F59" s="16">
        <v>0.90583416999999999</v>
      </c>
      <c r="G59" s="14">
        <v>38.732822120000002</v>
      </c>
      <c r="H59" s="16">
        <v>0.83185229000000005</v>
      </c>
      <c r="I59" s="14">
        <v>0</v>
      </c>
      <c r="J59" s="16">
        <v>0</v>
      </c>
      <c r="K59" s="14" t="s">
        <v>582</v>
      </c>
      <c r="L59" s="16" t="s">
        <v>582</v>
      </c>
      <c r="M59" s="14">
        <v>0</v>
      </c>
      <c r="N59" s="16">
        <v>0</v>
      </c>
      <c r="O59" s="14">
        <v>0.22679671000000001</v>
      </c>
      <c r="P59" s="16">
        <v>7.1923890000000004E-2</v>
      </c>
      <c r="Q59" s="14">
        <v>4.8492218200000003</v>
      </c>
      <c r="R59" s="16">
        <v>0.36835964999999998</v>
      </c>
    </row>
    <row r="60" spans="1:18" x14ac:dyDescent="0.25">
      <c r="A60" s="11" t="s">
        <v>530</v>
      </c>
      <c r="B60" s="13">
        <v>4546</v>
      </c>
      <c r="C60" s="14">
        <f>(15/B60*100)</f>
        <v>0.32996040475142985</v>
      </c>
      <c r="D60" s="15">
        <v>4531</v>
      </c>
      <c r="E60" s="14">
        <v>50.833047149999999</v>
      </c>
      <c r="F60" s="16">
        <v>1.3286647700000001</v>
      </c>
      <c r="G60" s="14">
        <v>45.234644609999997</v>
      </c>
      <c r="H60" s="16">
        <v>1.3321818700000001</v>
      </c>
      <c r="I60" s="14">
        <v>0</v>
      </c>
      <c r="J60" s="16">
        <v>0</v>
      </c>
      <c r="K60" s="14" t="s">
        <v>582</v>
      </c>
      <c r="L60" s="16" t="s">
        <v>582</v>
      </c>
      <c r="M60" s="14">
        <v>0</v>
      </c>
      <c r="N60" s="16">
        <v>0</v>
      </c>
      <c r="O60" s="14">
        <v>0.11736679</v>
      </c>
      <c r="P60" s="16">
        <v>5.1037590000000001E-2</v>
      </c>
      <c r="Q60" s="14">
        <v>3.8149414400000001</v>
      </c>
      <c r="R60" s="16">
        <v>0.39673752000000001</v>
      </c>
    </row>
    <row r="61" spans="1:18" x14ac:dyDescent="0.25">
      <c r="A61" s="11" t="s">
        <v>531</v>
      </c>
      <c r="B61" s="13">
        <v>6525</v>
      </c>
      <c r="C61" s="14">
        <f>(135/B61*100)</f>
        <v>2.0689655172413794</v>
      </c>
      <c r="D61" s="15">
        <v>6390</v>
      </c>
      <c r="E61" s="14">
        <v>69.780130319999998</v>
      </c>
      <c r="F61" s="16">
        <v>0.77362779000000004</v>
      </c>
      <c r="G61" s="14">
        <v>27.314501190000001</v>
      </c>
      <c r="H61" s="16">
        <v>0.75344622999999999</v>
      </c>
      <c r="I61" s="14">
        <v>0</v>
      </c>
      <c r="J61" s="16">
        <v>0</v>
      </c>
      <c r="K61" s="14" t="s">
        <v>582</v>
      </c>
      <c r="L61" s="16" t="s">
        <v>582</v>
      </c>
      <c r="M61" s="14">
        <v>0</v>
      </c>
      <c r="N61" s="16">
        <v>0</v>
      </c>
      <c r="O61" s="14">
        <v>0</v>
      </c>
      <c r="P61" s="16">
        <v>0</v>
      </c>
      <c r="Q61" s="14">
        <v>2.9053684899999999</v>
      </c>
      <c r="R61" s="16">
        <v>0.28096544000000001</v>
      </c>
    </row>
    <row r="62" spans="1:18" x14ac:dyDescent="0.25">
      <c r="A62" s="11" t="s">
        <v>532</v>
      </c>
      <c r="B62" s="13">
        <v>4476</v>
      </c>
      <c r="C62" s="14">
        <f>(3/B62*100)</f>
        <v>6.7024128686327081E-2</v>
      </c>
      <c r="D62" s="15">
        <v>4473</v>
      </c>
      <c r="E62" s="14">
        <v>41.63496</v>
      </c>
      <c r="F62" s="16">
        <v>0.61133996999999995</v>
      </c>
      <c r="G62" s="14">
        <v>57.874214539999997</v>
      </c>
      <c r="H62" s="16">
        <v>0.61919433000000001</v>
      </c>
      <c r="I62" s="14">
        <v>0</v>
      </c>
      <c r="J62" s="16">
        <v>0</v>
      </c>
      <c r="K62" s="14" t="s">
        <v>582</v>
      </c>
      <c r="L62" s="16" t="s">
        <v>582</v>
      </c>
      <c r="M62" s="14">
        <v>0</v>
      </c>
      <c r="N62" s="16">
        <v>0</v>
      </c>
      <c r="O62" s="14">
        <v>0</v>
      </c>
      <c r="P62" s="16">
        <v>0</v>
      </c>
      <c r="Q62" s="14">
        <v>0.49082545999999999</v>
      </c>
      <c r="R62" s="16">
        <v>8.9610560000000006E-2</v>
      </c>
    </row>
    <row r="63" spans="1:18" x14ac:dyDescent="0.25">
      <c r="A63" s="11" t="s">
        <v>533</v>
      </c>
      <c r="B63" s="13">
        <v>5324</v>
      </c>
      <c r="C63" s="14">
        <f>(13/B63*100)</f>
        <v>0.24417731029301279</v>
      </c>
      <c r="D63" s="15">
        <v>5311</v>
      </c>
      <c r="E63" s="14">
        <v>62.534757140000004</v>
      </c>
      <c r="F63" s="16">
        <v>0.73730797999999997</v>
      </c>
      <c r="G63" s="14">
        <v>30.94638256</v>
      </c>
      <c r="H63" s="16">
        <v>0.63653910999999996</v>
      </c>
      <c r="I63" s="14">
        <v>0</v>
      </c>
      <c r="J63" s="16">
        <v>0</v>
      </c>
      <c r="K63" s="14" t="s">
        <v>582</v>
      </c>
      <c r="L63" s="16" t="s">
        <v>582</v>
      </c>
      <c r="M63" s="14">
        <v>1.5316990000000001E-2</v>
      </c>
      <c r="N63" s="16">
        <v>1.5320149999999999E-2</v>
      </c>
      <c r="O63" s="14">
        <v>0.10911221</v>
      </c>
      <c r="P63" s="16">
        <v>5.207614E-2</v>
      </c>
      <c r="Q63" s="14">
        <v>6.3944310900000003</v>
      </c>
      <c r="R63" s="16">
        <v>0.32662354999999998</v>
      </c>
    </row>
    <row r="64" spans="1:18" x14ac:dyDescent="0.25">
      <c r="A64" s="11" t="s">
        <v>534</v>
      </c>
      <c r="B64" s="13">
        <v>3634</v>
      </c>
      <c r="C64" s="14">
        <f>(3/B64*100)</f>
        <v>8.2553659878921298E-2</v>
      </c>
      <c r="D64" s="15">
        <v>3631</v>
      </c>
      <c r="E64" s="14">
        <v>68.561320109999997</v>
      </c>
      <c r="F64" s="16">
        <v>0.75316757999999995</v>
      </c>
      <c r="G64" s="14">
        <v>29.543603940000001</v>
      </c>
      <c r="H64" s="16">
        <v>0.74769885000000003</v>
      </c>
      <c r="I64" s="14">
        <v>0</v>
      </c>
      <c r="J64" s="16">
        <v>0</v>
      </c>
      <c r="K64" s="14" t="s">
        <v>582</v>
      </c>
      <c r="L64" s="16" t="s">
        <v>582</v>
      </c>
      <c r="M64" s="14">
        <v>0</v>
      </c>
      <c r="N64" s="16">
        <v>0</v>
      </c>
      <c r="O64" s="14">
        <v>2.665238E-2</v>
      </c>
      <c r="P64" s="16">
        <v>2.6577050000000001E-2</v>
      </c>
      <c r="Q64" s="14">
        <v>1.86842357</v>
      </c>
      <c r="R64" s="16">
        <v>0.24193582999999999</v>
      </c>
    </row>
    <row r="65" spans="1:18" x14ac:dyDescent="0.25">
      <c r="A65" s="11" t="s">
        <v>535</v>
      </c>
      <c r="B65" s="13">
        <v>5325</v>
      </c>
      <c r="C65" s="14">
        <f>(14/B65*100)</f>
        <v>0.26291079812206569</v>
      </c>
      <c r="D65" s="15">
        <v>5311</v>
      </c>
      <c r="E65" s="14">
        <v>53.067231739999997</v>
      </c>
      <c r="F65" s="16">
        <v>0.93585092999999997</v>
      </c>
      <c r="G65" s="14">
        <v>42.372711209999999</v>
      </c>
      <c r="H65" s="16">
        <v>0.92872902000000002</v>
      </c>
      <c r="I65" s="14">
        <v>0</v>
      </c>
      <c r="J65" s="16">
        <v>0</v>
      </c>
      <c r="K65" s="14" t="s">
        <v>582</v>
      </c>
      <c r="L65" s="16" t="s">
        <v>582</v>
      </c>
      <c r="M65" s="14">
        <v>5.1613350000000002E-2</v>
      </c>
      <c r="N65" s="16">
        <v>3.3199010000000001E-2</v>
      </c>
      <c r="O65" s="14">
        <v>0</v>
      </c>
      <c r="P65" s="16">
        <v>0</v>
      </c>
      <c r="Q65" s="14">
        <v>4.5084436999999999</v>
      </c>
      <c r="R65" s="16">
        <v>0.35831637999999999</v>
      </c>
    </row>
    <row r="66" spans="1:18" x14ac:dyDescent="0.25">
      <c r="A66" s="11" t="s">
        <v>536</v>
      </c>
      <c r="B66" s="13">
        <v>5665</v>
      </c>
      <c r="C66" s="14">
        <f>(74/B66*100)</f>
        <v>1.3062665489849956</v>
      </c>
      <c r="D66" s="15">
        <v>5591</v>
      </c>
      <c r="E66" s="14">
        <v>70.685691680000005</v>
      </c>
      <c r="F66" s="16">
        <v>0.52348665000000005</v>
      </c>
      <c r="G66" s="14">
        <v>24.558755680000001</v>
      </c>
      <c r="H66" s="16">
        <v>0.52566449000000004</v>
      </c>
      <c r="I66" s="14">
        <v>0</v>
      </c>
      <c r="J66" s="16">
        <v>0</v>
      </c>
      <c r="K66" s="14" t="s">
        <v>582</v>
      </c>
      <c r="L66" s="16" t="s">
        <v>582</v>
      </c>
      <c r="M66" s="14">
        <v>0</v>
      </c>
      <c r="N66" s="16">
        <v>0</v>
      </c>
      <c r="O66" s="14">
        <v>0</v>
      </c>
      <c r="P66" s="16">
        <v>0</v>
      </c>
      <c r="Q66" s="14">
        <v>4.7555526400000003</v>
      </c>
      <c r="R66" s="16">
        <v>0.28216757999999997</v>
      </c>
    </row>
    <row r="67" spans="1:18" x14ac:dyDescent="0.25">
      <c r="A67" s="11" t="s">
        <v>537</v>
      </c>
      <c r="B67" s="13">
        <v>6971</v>
      </c>
      <c r="C67" s="14">
        <f>(21/B67*100)</f>
        <v>0.30124802754267677</v>
      </c>
      <c r="D67" s="15">
        <v>6950</v>
      </c>
      <c r="E67" s="14">
        <v>46.851697829999999</v>
      </c>
      <c r="F67" s="16">
        <v>0.90228781000000002</v>
      </c>
      <c r="G67" s="14">
        <v>51.335458389999999</v>
      </c>
      <c r="H67" s="16">
        <v>0.92664599000000003</v>
      </c>
      <c r="I67" s="14">
        <v>0</v>
      </c>
      <c r="J67" s="16">
        <v>0</v>
      </c>
      <c r="K67" s="14" t="s">
        <v>582</v>
      </c>
      <c r="L67" s="16" t="s">
        <v>582</v>
      </c>
      <c r="M67" s="14">
        <v>0</v>
      </c>
      <c r="N67" s="16">
        <v>0</v>
      </c>
      <c r="O67" s="14">
        <v>0</v>
      </c>
      <c r="P67" s="16">
        <v>0</v>
      </c>
      <c r="Q67" s="14">
        <v>1.8128437799999999</v>
      </c>
      <c r="R67" s="16">
        <v>0.21057061999999999</v>
      </c>
    </row>
    <row r="68" spans="1:18" x14ac:dyDescent="0.25">
      <c r="A68" s="11" t="s">
        <v>538</v>
      </c>
      <c r="B68" s="13">
        <v>12083</v>
      </c>
      <c r="C68" s="14">
        <f>(27/B68*100)</f>
        <v>0.22345444012248614</v>
      </c>
      <c r="D68" s="15">
        <v>12056</v>
      </c>
      <c r="E68" s="14">
        <v>60.957173089999998</v>
      </c>
      <c r="F68" s="16">
        <v>0.42317844999999998</v>
      </c>
      <c r="G68" s="14">
        <v>33.968435319999998</v>
      </c>
      <c r="H68" s="16">
        <v>0.43636557999999998</v>
      </c>
      <c r="I68" s="14">
        <v>0</v>
      </c>
      <c r="J68" s="16">
        <v>0</v>
      </c>
      <c r="K68" s="14" t="s">
        <v>582</v>
      </c>
      <c r="L68" s="16" t="s">
        <v>582</v>
      </c>
      <c r="M68" s="14">
        <v>0</v>
      </c>
      <c r="N68" s="16">
        <v>0</v>
      </c>
      <c r="O68" s="14">
        <v>0</v>
      </c>
      <c r="P68" s="16">
        <v>0</v>
      </c>
      <c r="Q68" s="14">
        <v>5.0743915900000003</v>
      </c>
      <c r="R68" s="16">
        <v>0.21720823</v>
      </c>
    </row>
    <row r="69" spans="1:18" x14ac:dyDescent="0.25">
      <c r="A69" s="11" t="s">
        <v>539</v>
      </c>
      <c r="B69" s="13">
        <v>4876</v>
      </c>
      <c r="C69" s="14">
        <f>(0/B69*100)</f>
        <v>0</v>
      </c>
      <c r="D69" s="15">
        <v>4876</v>
      </c>
      <c r="E69" s="14">
        <v>57.494829060000001</v>
      </c>
      <c r="F69" s="16">
        <v>1.26043266</v>
      </c>
      <c r="G69" s="14">
        <v>41.323523950000002</v>
      </c>
      <c r="H69" s="16">
        <v>1.25134137</v>
      </c>
      <c r="I69" s="14">
        <v>0</v>
      </c>
      <c r="J69" s="16">
        <v>0</v>
      </c>
      <c r="K69" s="14" t="s">
        <v>582</v>
      </c>
      <c r="L69" s="16" t="s">
        <v>582</v>
      </c>
      <c r="M69" s="14">
        <v>0</v>
      </c>
      <c r="N69" s="16">
        <v>0</v>
      </c>
      <c r="O69" s="14">
        <v>0</v>
      </c>
      <c r="P69" s="16">
        <v>0</v>
      </c>
      <c r="Q69" s="14">
        <v>1.18164698</v>
      </c>
      <c r="R69" s="16">
        <v>0.22981376000000001</v>
      </c>
    </row>
    <row r="70" spans="1:18" x14ac:dyDescent="0.25">
      <c r="A70" s="11" t="s">
        <v>540</v>
      </c>
      <c r="B70" s="13">
        <v>6036</v>
      </c>
      <c r="C70" s="14">
        <f>(223/B70*100)</f>
        <v>3.6944996686547382</v>
      </c>
      <c r="D70" s="15">
        <v>5813</v>
      </c>
      <c r="E70" s="14">
        <v>65.842947719999998</v>
      </c>
      <c r="F70" s="16">
        <v>1.06471958</v>
      </c>
      <c r="G70" s="14">
        <v>30.496044869999999</v>
      </c>
      <c r="H70" s="16">
        <v>1.07227659</v>
      </c>
      <c r="I70" s="14">
        <v>0</v>
      </c>
      <c r="J70" s="16">
        <v>0</v>
      </c>
      <c r="K70" s="14" t="s">
        <v>582</v>
      </c>
      <c r="L70" s="16" t="s">
        <v>582</v>
      </c>
      <c r="M70" s="14">
        <v>0</v>
      </c>
      <c r="N70" s="16">
        <v>0</v>
      </c>
      <c r="O70" s="14">
        <v>0</v>
      </c>
      <c r="P70" s="16">
        <v>0</v>
      </c>
      <c r="Q70" s="14">
        <v>3.6610074099999999</v>
      </c>
      <c r="R70" s="16">
        <v>0.44812552999999999</v>
      </c>
    </row>
    <row r="71" spans="1:18" x14ac:dyDescent="0.25">
      <c r="A71" s="11" t="s">
        <v>541</v>
      </c>
      <c r="B71" s="13">
        <v>6115</v>
      </c>
      <c r="C71" s="14">
        <f>(17/B71*100)</f>
        <v>0.27800490596892891</v>
      </c>
      <c r="D71" s="15">
        <v>6098</v>
      </c>
      <c r="E71" s="14">
        <v>50.360434740000002</v>
      </c>
      <c r="F71" s="16">
        <v>0.61043261999999998</v>
      </c>
      <c r="G71" s="14">
        <v>48.653677629999997</v>
      </c>
      <c r="H71" s="16">
        <v>0.58783098</v>
      </c>
      <c r="I71" s="14">
        <v>0</v>
      </c>
      <c r="J71" s="16">
        <v>0</v>
      </c>
      <c r="K71" s="14" t="s">
        <v>582</v>
      </c>
      <c r="L71" s="16" t="s">
        <v>582</v>
      </c>
      <c r="M71" s="14">
        <v>0</v>
      </c>
      <c r="N71" s="16">
        <v>0</v>
      </c>
      <c r="O71" s="14">
        <v>0</v>
      </c>
      <c r="P71" s="16">
        <v>0</v>
      </c>
      <c r="Q71" s="14">
        <v>0.98588763000000001</v>
      </c>
      <c r="R71" s="16">
        <v>0.11561805999999999</v>
      </c>
    </row>
    <row r="72" spans="1:18" x14ac:dyDescent="0.25">
      <c r="A72" s="11" t="s">
        <v>542</v>
      </c>
      <c r="B72" s="13">
        <v>7708</v>
      </c>
      <c r="C72" s="14">
        <f>(5/B72*100)</f>
        <v>6.4867669953295279E-2</v>
      </c>
      <c r="D72" s="15">
        <v>7703</v>
      </c>
      <c r="E72" s="14">
        <v>47.005669670000003</v>
      </c>
      <c r="F72" s="16">
        <v>0.86642863999999997</v>
      </c>
      <c r="G72" s="14">
        <v>52.40772097</v>
      </c>
      <c r="H72" s="16">
        <v>0.86602928000000001</v>
      </c>
      <c r="I72" s="14">
        <v>0</v>
      </c>
      <c r="J72" s="16">
        <v>0</v>
      </c>
      <c r="K72" s="14" t="s">
        <v>582</v>
      </c>
      <c r="L72" s="16" t="s">
        <v>582</v>
      </c>
      <c r="M72" s="14">
        <v>0</v>
      </c>
      <c r="N72" s="16">
        <v>0</v>
      </c>
      <c r="O72" s="14">
        <v>0</v>
      </c>
      <c r="P72" s="16">
        <v>0</v>
      </c>
      <c r="Q72" s="14">
        <v>0.58660935999999997</v>
      </c>
      <c r="R72" s="16">
        <v>8.6768440000000002E-2</v>
      </c>
    </row>
    <row r="73" spans="1:18" x14ac:dyDescent="0.25">
      <c r="A73" s="11" t="s">
        <v>543</v>
      </c>
      <c r="B73" s="13">
        <v>8249</v>
      </c>
      <c r="C73" s="14">
        <f>(143/B73*100)</f>
        <v>1.7335434598133106</v>
      </c>
      <c r="D73" s="15">
        <v>8106</v>
      </c>
      <c r="E73" s="14">
        <v>63.358832239999998</v>
      </c>
      <c r="F73" s="16">
        <v>0.82799975999999997</v>
      </c>
      <c r="G73" s="14">
        <v>35.630083069999998</v>
      </c>
      <c r="H73" s="16">
        <v>0.80880198000000003</v>
      </c>
      <c r="I73" s="14">
        <v>0</v>
      </c>
      <c r="J73" s="16">
        <v>0</v>
      </c>
      <c r="K73" s="14" t="s">
        <v>582</v>
      </c>
      <c r="L73" s="16" t="s">
        <v>582</v>
      </c>
      <c r="M73" s="14">
        <v>0</v>
      </c>
      <c r="N73" s="16">
        <v>0</v>
      </c>
      <c r="O73" s="14">
        <v>0</v>
      </c>
      <c r="P73" s="16">
        <v>0</v>
      </c>
      <c r="Q73" s="14">
        <v>1.0110846899999999</v>
      </c>
      <c r="R73" s="16">
        <v>0.14332830999999999</v>
      </c>
    </row>
    <row r="74" spans="1:18" x14ac:dyDescent="0.25">
      <c r="A74" s="11" t="s">
        <v>544</v>
      </c>
      <c r="B74" s="13">
        <v>4692</v>
      </c>
      <c r="C74" s="14">
        <f>(82/B74*100)</f>
        <v>1.7476555839727195</v>
      </c>
      <c r="D74" s="15">
        <v>4610</v>
      </c>
      <c r="E74" s="14">
        <v>56.319758129999997</v>
      </c>
      <c r="F74" s="16">
        <v>0.86343407000000005</v>
      </c>
      <c r="G74" s="14">
        <v>40.444227730000001</v>
      </c>
      <c r="H74" s="16">
        <v>0.84922766999999999</v>
      </c>
      <c r="I74" s="14">
        <v>0</v>
      </c>
      <c r="J74" s="16">
        <v>0</v>
      </c>
      <c r="K74" s="14" t="s">
        <v>582</v>
      </c>
      <c r="L74" s="16" t="s">
        <v>582</v>
      </c>
      <c r="M74" s="14">
        <v>0</v>
      </c>
      <c r="N74" s="16">
        <v>0</v>
      </c>
      <c r="O74" s="14">
        <v>7.4585929999999995E-2</v>
      </c>
      <c r="P74" s="16">
        <v>3.4184829999999999E-2</v>
      </c>
      <c r="Q74" s="14">
        <v>3.16142821</v>
      </c>
      <c r="R74" s="16">
        <v>0.26641682</v>
      </c>
    </row>
    <row r="75" spans="1:18" x14ac:dyDescent="0.25">
      <c r="A75" s="11" t="s">
        <v>545</v>
      </c>
      <c r="B75" s="13">
        <v>5375</v>
      </c>
      <c r="C75" s="14">
        <f>(196/B75*100)</f>
        <v>3.6465116279069765</v>
      </c>
      <c r="D75" s="15">
        <v>5179</v>
      </c>
      <c r="E75" s="14">
        <v>40.58582921</v>
      </c>
      <c r="F75" s="16">
        <v>0.91427464999999997</v>
      </c>
      <c r="G75" s="14">
        <v>54.515192810000002</v>
      </c>
      <c r="H75" s="16">
        <v>0.89623039999999998</v>
      </c>
      <c r="I75" s="14">
        <v>0</v>
      </c>
      <c r="J75" s="16">
        <v>0</v>
      </c>
      <c r="K75" s="14" t="s">
        <v>582</v>
      </c>
      <c r="L75" s="16" t="s">
        <v>582</v>
      </c>
      <c r="M75" s="14">
        <v>0</v>
      </c>
      <c r="N75" s="16">
        <v>0</v>
      </c>
      <c r="O75" s="14">
        <v>0</v>
      </c>
      <c r="P75" s="16">
        <v>0</v>
      </c>
      <c r="Q75" s="14">
        <v>4.8989779799999997</v>
      </c>
      <c r="R75" s="16">
        <v>0.28161244000000002</v>
      </c>
    </row>
    <row r="76" spans="1:18" x14ac:dyDescent="0.25">
      <c r="A76" s="11" t="s">
        <v>546</v>
      </c>
      <c r="B76" s="13">
        <v>14167</v>
      </c>
      <c r="C76" s="14">
        <f>(227/B76*100)</f>
        <v>1.6023152396414202</v>
      </c>
      <c r="D76" s="15">
        <v>13940</v>
      </c>
      <c r="E76" s="14">
        <v>57.047090439999998</v>
      </c>
      <c r="F76" s="16">
        <v>0.60047563000000004</v>
      </c>
      <c r="G76" s="14">
        <v>39.747539840000002</v>
      </c>
      <c r="H76" s="16">
        <v>0.53485154000000001</v>
      </c>
      <c r="I76" s="14">
        <v>0</v>
      </c>
      <c r="J76" s="16">
        <v>0</v>
      </c>
      <c r="K76" s="14" t="s">
        <v>582</v>
      </c>
      <c r="L76" s="16" t="s">
        <v>582</v>
      </c>
      <c r="M76" s="14">
        <v>0</v>
      </c>
      <c r="N76" s="16">
        <v>0</v>
      </c>
      <c r="O76" s="14">
        <v>0</v>
      </c>
      <c r="P76" s="16">
        <v>0</v>
      </c>
      <c r="Q76" s="14">
        <v>3.2053697099999998</v>
      </c>
      <c r="R76" s="16">
        <v>0.22883862999999999</v>
      </c>
    </row>
    <row r="77" spans="1:18" x14ac:dyDescent="0.25">
      <c r="A77" s="11" t="s">
        <v>547</v>
      </c>
      <c r="B77" s="13">
        <v>6062</v>
      </c>
      <c r="C77" s="14">
        <f>(82/B77*100)</f>
        <v>1.3526888815572418</v>
      </c>
      <c r="D77" s="15">
        <v>5980</v>
      </c>
      <c r="E77" s="14">
        <v>44.434225060000003</v>
      </c>
      <c r="F77" s="16">
        <v>0.98134297000000004</v>
      </c>
      <c r="G77" s="14">
        <v>45.764801009999999</v>
      </c>
      <c r="H77" s="16">
        <v>0.84794849000000005</v>
      </c>
      <c r="I77" s="14">
        <v>0</v>
      </c>
      <c r="J77" s="16">
        <v>0</v>
      </c>
      <c r="K77" s="14" t="s">
        <v>582</v>
      </c>
      <c r="L77" s="16" t="s">
        <v>582</v>
      </c>
      <c r="M77" s="14">
        <v>0</v>
      </c>
      <c r="N77" s="16">
        <v>0</v>
      </c>
      <c r="O77" s="14">
        <v>0</v>
      </c>
      <c r="P77" s="16">
        <v>0</v>
      </c>
      <c r="Q77" s="14">
        <v>9.8009739299999996</v>
      </c>
      <c r="R77" s="16">
        <v>0.46276036999999998</v>
      </c>
    </row>
    <row r="78" spans="1:18" x14ac:dyDescent="0.25">
      <c r="A78" s="11" t="s">
        <v>548</v>
      </c>
      <c r="B78" s="13">
        <v>5826</v>
      </c>
      <c r="C78" s="14">
        <f>(0/B78*100)</f>
        <v>0</v>
      </c>
      <c r="D78" s="15">
        <v>5826</v>
      </c>
      <c r="E78" s="14">
        <v>49.135675620000001</v>
      </c>
      <c r="F78" s="16">
        <v>1.1720663499999999</v>
      </c>
      <c r="G78" s="14">
        <v>49.70045562</v>
      </c>
      <c r="H78" s="16">
        <v>1.1321211099999999</v>
      </c>
      <c r="I78" s="14">
        <v>0</v>
      </c>
      <c r="J78" s="16">
        <v>0</v>
      </c>
      <c r="K78" s="14" t="s">
        <v>582</v>
      </c>
      <c r="L78" s="16" t="s">
        <v>582</v>
      </c>
      <c r="M78" s="14">
        <v>0</v>
      </c>
      <c r="N78" s="16">
        <v>0</v>
      </c>
      <c r="O78" s="14">
        <v>0</v>
      </c>
      <c r="P78" s="16">
        <v>0</v>
      </c>
      <c r="Q78" s="14">
        <v>1.1638687599999999</v>
      </c>
      <c r="R78" s="16">
        <v>0.18043843000000001</v>
      </c>
    </row>
    <row r="79" spans="1:18" ht="24.95" customHeight="1" x14ac:dyDescent="0.25">
      <c r="A79" s="11" t="s">
        <v>549</v>
      </c>
      <c r="B79" s="13">
        <v>1657</v>
      </c>
      <c r="C79" s="14">
        <f>(41/B79*100)</f>
        <v>2.4743512371756187</v>
      </c>
      <c r="D79" s="15">
        <v>1616</v>
      </c>
      <c r="E79" s="14">
        <v>49.821728929999999</v>
      </c>
      <c r="F79" s="16">
        <v>2.3235958499999998</v>
      </c>
      <c r="G79" s="14">
        <v>48.935065999999999</v>
      </c>
      <c r="H79" s="16">
        <v>2.3614605900000001</v>
      </c>
      <c r="I79" s="14">
        <v>0</v>
      </c>
      <c r="J79" s="16">
        <v>0</v>
      </c>
      <c r="K79" s="14" t="s">
        <v>582</v>
      </c>
      <c r="L79" s="16" t="s">
        <v>582</v>
      </c>
      <c r="M79" s="14">
        <v>0</v>
      </c>
      <c r="N79" s="16">
        <v>0</v>
      </c>
      <c r="O79" s="14">
        <v>0</v>
      </c>
      <c r="P79" s="16">
        <v>0</v>
      </c>
      <c r="Q79" s="14">
        <v>1.2432050699999999</v>
      </c>
      <c r="R79" s="16">
        <v>0.37890519</v>
      </c>
    </row>
    <row r="80" spans="1:18" x14ac:dyDescent="0.25">
      <c r="A80" s="11" t="s">
        <v>550</v>
      </c>
      <c r="B80" s="13">
        <v>7841</v>
      </c>
      <c r="C80" s="14">
        <f>(0/B80*100)</f>
        <v>0</v>
      </c>
      <c r="D80" s="15">
        <v>7841</v>
      </c>
      <c r="E80" s="14">
        <v>68.618890050000005</v>
      </c>
      <c r="F80" s="16">
        <v>0.83064490999999996</v>
      </c>
      <c r="G80" s="14">
        <v>30.910858919999999</v>
      </c>
      <c r="H80" s="16">
        <v>0.82667579000000002</v>
      </c>
      <c r="I80" s="14">
        <v>0</v>
      </c>
      <c r="J80" s="16">
        <v>0</v>
      </c>
      <c r="K80" s="14" t="s">
        <v>582</v>
      </c>
      <c r="L80" s="16" t="s">
        <v>582</v>
      </c>
      <c r="M80" s="14">
        <v>0</v>
      </c>
      <c r="N80" s="16">
        <v>0</v>
      </c>
      <c r="O80" s="14">
        <v>0</v>
      </c>
      <c r="P80" s="16">
        <v>0</v>
      </c>
      <c r="Q80" s="14">
        <v>0.47025103000000001</v>
      </c>
      <c r="R80" s="16">
        <v>0.15168735999999999</v>
      </c>
    </row>
    <row r="81" spans="1:18" x14ac:dyDescent="0.25">
      <c r="A81" s="19" t="s">
        <v>551</v>
      </c>
      <c r="B81" s="13">
        <v>8861</v>
      </c>
      <c r="C81" s="14">
        <f>(76/B81*100)</f>
        <v>0.85769100552984989</v>
      </c>
      <c r="D81" s="15">
        <v>8785</v>
      </c>
      <c r="E81" s="14">
        <v>60.091264709999997</v>
      </c>
      <c r="F81" s="16">
        <v>0.92303809999999997</v>
      </c>
      <c r="G81" s="14">
        <v>39.186583740000003</v>
      </c>
      <c r="H81" s="16">
        <v>0.89969597999999995</v>
      </c>
      <c r="I81" s="14">
        <v>0</v>
      </c>
      <c r="J81" s="16">
        <v>0</v>
      </c>
      <c r="K81" s="14" t="s">
        <v>582</v>
      </c>
      <c r="L81" s="16" t="s">
        <v>582</v>
      </c>
      <c r="M81" s="14">
        <v>0</v>
      </c>
      <c r="N81" s="16">
        <v>0</v>
      </c>
      <c r="O81" s="14">
        <v>0</v>
      </c>
      <c r="P81" s="16">
        <v>0</v>
      </c>
      <c r="Q81" s="14">
        <v>0.72215156000000003</v>
      </c>
      <c r="R81" s="16">
        <v>0.13531299999999999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77.819012810000004</v>
      </c>
      <c r="F7" s="16">
        <v>0.45649332999999997</v>
      </c>
      <c r="G7" s="14">
        <v>20.220436920000001</v>
      </c>
      <c r="H7" s="16">
        <v>0.44867794</v>
      </c>
      <c r="I7" s="14">
        <v>0</v>
      </c>
      <c r="J7" s="16">
        <v>0</v>
      </c>
      <c r="K7" s="14" t="s">
        <v>582</v>
      </c>
      <c r="L7" s="16" t="s">
        <v>582</v>
      </c>
      <c r="M7" s="14">
        <v>0</v>
      </c>
      <c r="N7" s="16">
        <v>0</v>
      </c>
      <c r="O7" s="14">
        <v>0</v>
      </c>
      <c r="P7" s="16">
        <v>0</v>
      </c>
      <c r="Q7" s="14">
        <v>1.9605502699999999</v>
      </c>
      <c r="R7" s="16">
        <v>0.1281091</v>
      </c>
    </row>
    <row r="8" spans="1:18" x14ac:dyDescent="0.25">
      <c r="A8" s="11" t="s">
        <v>478</v>
      </c>
      <c r="B8" s="13">
        <v>7007</v>
      </c>
      <c r="C8" s="14">
        <f>(20/B8*100)</f>
        <v>0.28542885685742825</v>
      </c>
      <c r="D8" s="15">
        <v>6987</v>
      </c>
      <c r="E8" s="14">
        <v>74.801911840000002</v>
      </c>
      <c r="F8" s="16">
        <v>0.73006983999999997</v>
      </c>
      <c r="G8" s="14">
        <v>23.771418919999999</v>
      </c>
      <c r="H8" s="16">
        <v>0.69260913999999996</v>
      </c>
      <c r="I8" s="14">
        <v>0</v>
      </c>
      <c r="J8" s="16">
        <v>0</v>
      </c>
      <c r="K8" s="14" t="s">
        <v>582</v>
      </c>
      <c r="L8" s="16" t="s">
        <v>582</v>
      </c>
      <c r="M8" s="14">
        <v>0</v>
      </c>
      <c r="N8" s="16">
        <v>0</v>
      </c>
      <c r="O8" s="14">
        <v>0</v>
      </c>
      <c r="P8" s="16">
        <v>0</v>
      </c>
      <c r="Q8" s="14">
        <v>1.4266692400000001</v>
      </c>
      <c r="R8" s="16">
        <v>0.20499686</v>
      </c>
    </row>
    <row r="9" spans="1:18" x14ac:dyDescent="0.25">
      <c r="A9" s="11" t="s">
        <v>479</v>
      </c>
      <c r="B9" s="13">
        <v>9651</v>
      </c>
      <c r="C9" s="14">
        <f>(77/B9*100)</f>
        <v>0.79784478292404937</v>
      </c>
      <c r="D9" s="15">
        <v>9574</v>
      </c>
      <c r="E9" s="14">
        <v>76.492574239999996</v>
      </c>
      <c r="F9" s="16">
        <v>0.58381846000000004</v>
      </c>
      <c r="G9" s="14">
        <v>21.6226071</v>
      </c>
      <c r="H9" s="16">
        <v>0.56804683</v>
      </c>
      <c r="I9" s="14">
        <v>0</v>
      </c>
      <c r="J9" s="16">
        <v>0</v>
      </c>
      <c r="K9" s="14" t="s">
        <v>582</v>
      </c>
      <c r="L9" s="16" t="s">
        <v>582</v>
      </c>
      <c r="M9" s="14">
        <v>0</v>
      </c>
      <c r="N9" s="16">
        <v>0</v>
      </c>
      <c r="O9" s="14">
        <v>0</v>
      </c>
      <c r="P9" s="16">
        <v>0</v>
      </c>
      <c r="Q9" s="14">
        <v>1.8848186600000001</v>
      </c>
      <c r="R9" s="16">
        <v>0.16396847000000001</v>
      </c>
    </row>
    <row r="10" spans="1:18" x14ac:dyDescent="0.25">
      <c r="A10" s="11" t="s">
        <v>480</v>
      </c>
      <c r="B10" s="13">
        <v>20058</v>
      </c>
      <c r="C10" s="14">
        <f>(521/B10*100)</f>
        <v>2.5974673447003687</v>
      </c>
      <c r="D10" s="15">
        <v>19537</v>
      </c>
      <c r="E10" s="14">
        <v>72.665155519999999</v>
      </c>
      <c r="F10" s="16">
        <v>0.64059195999999996</v>
      </c>
      <c r="G10" s="14">
        <v>25.784292499999999</v>
      </c>
      <c r="H10" s="16">
        <v>0.55828011</v>
      </c>
      <c r="I10" s="14">
        <v>0</v>
      </c>
      <c r="J10" s="16">
        <v>0</v>
      </c>
      <c r="K10" s="14" t="s">
        <v>582</v>
      </c>
      <c r="L10" s="16" t="s">
        <v>582</v>
      </c>
      <c r="M10" s="14">
        <v>0</v>
      </c>
      <c r="N10" s="16">
        <v>0</v>
      </c>
      <c r="O10" s="14">
        <v>0</v>
      </c>
      <c r="P10" s="16">
        <v>0</v>
      </c>
      <c r="Q10" s="14">
        <v>1.5505519699999999</v>
      </c>
      <c r="R10" s="16">
        <v>0.16161586</v>
      </c>
    </row>
    <row r="11" spans="1:18" x14ac:dyDescent="0.25">
      <c r="A11" s="11" t="s">
        <v>481</v>
      </c>
      <c r="B11" s="13">
        <v>7053</v>
      </c>
      <c r="C11" s="14">
        <f>(45/B11*100)</f>
        <v>0.6380263717566993</v>
      </c>
      <c r="D11" s="15">
        <v>7008</v>
      </c>
      <c r="E11" s="14">
        <v>84.903538859999998</v>
      </c>
      <c r="F11" s="16">
        <v>0.56548781000000004</v>
      </c>
      <c r="G11" s="14">
        <v>13.80809176</v>
      </c>
      <c r="H11" s="16">
        <v>0.52956641999999998</v>
      </c>
      <c r="I11" s="14">
        <v>0</v>
      </c>
      <c r="J11" s="16">
        <v>0</v>
      </c>
      <c r="K11" s="14" t="s">
        <v>582</v>
      </c>
      <c r="L11" s="16" t="s">
        <v>582</v>
      </c>
      <c r="M11" s="14">
        <v>0</v>
      </c>
      <c r="N11" s="16">
        <v>0</v>
      </c>
      <c r="O11" s="14">
        <v>0</v>
      </c>
      <c r="P11" s="16">
        <v>0</v>
      </c>
      <c r="Q11" s="14">
        <v>1.28836938</v>
      </c>
      <c r="R11" s="16">
        <v>0.20243504000000001</v>
      </c>
    </row>
    <row r="12" spans="1:18" x14ac:dyDescent="0.25">
      <c r="A12" s="11" t="s">
        <v>482</v>
      </c>
      <c r="B12" s="13">
        <v>6894</v>
      </c>
      <c r="C12" s="14">
        <f>(56/B12*100)</f>
        <v>0.81230055120394551</v>
      </c>
      <c r="D12" s="15">
        <v>6838</v>
      </c>
      <c r="E12" s="14">
        <v>85.860747700000005</v>
      </c>
      <c r="F12" s="16">
        <v>0.67493170999999996</v>
      </c>
      <c r="G12" s="14">
        <v>10.66703489</v>
      </c>
      <c r="H12" s="16">
        <v>0.50956776999999998</v>
      </c>
      <c r="I12" s="14">
        <v>0</v>
      </c>
      <c r="J12" s="16">
        <v>0</v>
      </c>
      <c r="K12" s="14" t="s">
        <v>582</v>
      </c>
      <c r="L12" s="16" t="s">
        <v>582</v>
      </c>
      <c r="M12" s="14">
        <v>0</v>
      </c>
      <c r="N12" s="16">
        <v>0</v>
      </c>
      <c r="O12" s="14">
        <v>0</v>
      </c>
      <c r="P12" s="16">
        <v>0</v>
      </c>
      <c r="Q12" s="14">
        <v>3.4722174099999998</v>
      </c>
      <c r="R12" s="16">
        <v>0.33395194</v>
      </c>
    </row>
    <row r="13" spans="1:18" x14ac:dyDescent="0.25">
      <c r="A13" s="11" t="s">
        <v>483</v>
      </c>
      <c r="B13" s="13">
        <v>7161</v>
      </c>
      <c r="C13" s="14">
        <f>(98/B13*100)</f>
        <v>1.3685239491691104</v>
      </c>
      <c r="D13" s="15">
        <v>7063</v>
      </c>
      <c r="E13" s="14">
        <v>85.805966760000004</v>
      </c>
      <c r="F13" s="16">
        <v>0.61722003000000003</v>
      </c>
      <c r="G13" s="14">
        <v>13.34648939</v>
      </c>
      <c r="H13" s="16">
        <v>0.56936489000000001</v>
      </c>
      <c r="I13" s="14">
        <v>0</v>
      </c>
      <c r="J13" s="16">
        <v>0</v>
      </c>
      <c r="K13" s="14" t="s">
        <v>582</v>
      </c>
      <c r="L13" s="16" t="s">
        <v>582</v>
      </c>
      <c r="M13" s="14">
        <v>0</v>
      </c>
      <c r="N13" s="16">
        <v>0</v>
      </c>
      <c r="O13" s="14">
        <v>0</v>
      </c>
      <c r="P13" s="16">
        <v>0</v>
      </c>
      <c r="Q13" s="14">
        <v>0.84754384999999999</v>
      </c>
      <c r="R13" s="16">
        <v>0.13767846</v>
      </c>
    </row>
    <row r="14" spans="1:18" x14ac:dyDescent="0.25">
      <c r="A14" s="11" t="s">
        <v>484</v>
      </c>
      <c r="B14" s="13">
        <v>5587</v>
      </c>
      <c r="C14" s="14">
        <f>(74/B14*100)</f>
        <v>1.3245033112582782</v>
      </c>
      <c r="D14" s="15">
        <v>5513</v>
      </c>
      <c r="E14" s="14">
        <v>86.452543109999993</v>
      </c>
      <c r="F14" s="16">
        <v>0.63223795999999999</v>
      </c>
      <c r="G14" s="14">
        <v>12.54468688</v>
      </c>
      <c r="H14" s="16">
        <v>0.57756145999999997</v>
      </c>
      <c r="I14" s="14">
        <v>0</v>
      </c>
      <c r="J14" s="16">
        <v>0</v>
      </c>
      <c r="K14" s="14" t="s">
        <v>582</v>
      </c>
      <c r="L14" s="16" t="s">
        <v>582</v>
      </c>
      <c r="M14" s="14">
        <v>0</v>
      </c>
      <c r="N14" s="16">
        <v>0</v>
      </c>
      <c r="O14" s="14">
        <v>0</v>
      </c>
      <c r="P14" s="16">
        <v>0</v>
      </c>
      <c r="Q14" s="14">
        <v>1.0027700100000001</v>
      </c>
      <c r="R14" s="16">
        <v>0.18023674000000001</v>
      </c>
    </row>
    <row r="15" spans="1:18" x14ac:dyDescent="0.25">
      <c r="A15" s="11" t="s">
        <v>485</v>
      </c>
      <c r="B15" s="13">
        <v>5882</v>
      </c>
      <c r="C15" s="14">
        <f>(53/B15*100)</f>
        <v>0.90105406324379467</v>
      </c>
      <c r="D15" s="15">
        <v>5829</v>
      </c>
      <c r="E15" s="14">
        <v>76.53912536</v>
      </c>
      <c r="F15" s="16">
        <v>0.77460874000000002</v>
      </c>
      <c r="G15" s="14">
        <v>22.287896910000001</v>
      </c>
      <c r="H15" s="16">
        <v>0.74130023</v>
      </c>
      <c r="I15" s="14">
        <v>0</v>
      </c>
      <c r="J15" s="16">
        <v>0</v>
      </c>
      <c r="K15" s="14" t="s">
        <v>582</v>
      </c>
      <c r="L15" s="16" t="s">
        <v>582</v>
      </c>
      <c r="M15" s="14">
        <v>0</v>
      </c>
      <c r="N15" s="16">
        <v>0</v>
      </c>
      <c r="O15" s="14">
        <v>0</v>
      </c>
      <c r="P15" s="16">
        <v>0</v>
      </c>
      <c r="Q15" s="14">
        <v>1.17297772</v>
      </c>
      <c r="R15" s="16">
        <v>0.17895581999999999</v>
      </c>
    </row>
    <row r="16" spans="1:18" x14ac:dyDescent="0.25">
      <c r="A16" s="11" t="s">
        <v>486</v>
      </c>
      <c r="B16" s="13">
        <v>6108</v>
      </c>
      <c r="C16" s="14">
        <f>(98/B16*100)</f>
        <v>1.6044531761624099</v>
      </c>
      <c r="D16" s="15">
        <v>6010</v>
      </c>
      <c r="E16" s="14">
        <v>82.247702329999996</v>
      </c>
      <c r="F16" s="16">
        <v>0.65220228999999996</v>
      </c>
      <c r="G16" s="14">
        <v>16.28975187</v>
      </c>
      <c r="H16" s="16">
        <v>0.62607689</v>
      </c>
      <c r="I16" s="14">
        <v>0</v>
      </c>
      <c r="J16" s="16">
        <v>0</v>
      </c>
      <c r="K16" s="14" t="s">
        <v>582</v>
      </c>
      <c r="L16" s="16" t="s">
        <v>582</v>
      </c>
      <c r="M16" s="14">
        <v>0</v>
      </c>
      <c r="N16" s="16">
        <v>0</v>
      </c>
      <c r="O16" s="14">
        <v>0</v>
      </c>
      <c r="P16" s="16">
        <v>0</v>
      </c>
      <c r="Q16" s="14">
        <v>1.4625458</v>
      </c>
      <c r="R16" s="16">
        <v>0.15940003999999999</v>
      </c>
    </row>
    <row r="17" spans="1:18" x14ac:dyDescent="0.25">
      <c r="A17" s="11" t="s">
        <v>487</v>
      </c>
      <c r="B17" s="13">
        <v>6504</v>
      </c>
      <c r="C17" s="14">
        <f>(658/B17*100)</f>
        <v>10.116851168511685</v>
      </c>
      <c r="D17" s="15">
        <v>5846</v>
      </c>
      <c r="E17" s="14">
        <v>84.335511080000003</v>
      </c>
      <c r="F17" s="16">
        <v>0.68820893000000005</v>
      </c>
      <c r="G17" s="14">
        <v>11.51242117</v>
      </c>
      <c r="H17" s="16">
        <v>0.49370230999999998</v>
      </c>
      <c r="I17" s="14">
        <v>0</v>
      </c>
      <c r="J17" s="16">
        <v>0</v>
      </c>
      <c r="K17" s="14" t="s">
        <v>582</v>
      </c>
      <c r="L17" s="16" t="s">
        <v>582</v>
      </c>
      <c r="M17" s="14">
        <v>0</v>
      </c>
      <c r="N17" s="16">
        <v>0</v>
      </c>
      <c r="O17" s="14">
        <v>0</v>
      </c>
      <c r="P17" s="16">
        <v>0</v>
      </c>
      <c r="Q17" s="14">
        <v>4.1520677499999996</v>
      </c>
      <c r="R17" s="16">
        <v>0.49896793</v>
      </c>
    </row>
    <row r="18" spans="1:18" x14ac:dyDescent="0.25">
      <c r="A18" s="11" t="s">
        <v>488</v>
      </c>
      <c r="B18" s="13">
        <v>5532</v>
      </c>
      <c r="C18" s="14">
        <f>(28/B18*100)</f>
        <v>0.50614605929139556</v>
      </c>
      <c r="D18" s="15">
        <v>5504</v>
      </c>
      <c r="E18" s="14">
        <v>81.037873090000005</v>
      </c>
      <c r="F18" s="16">
        <v>0.73683936999999999</v>
      </c>
      <c r="G18" s="14">
        <v>16.26079683</v>
      </c>
      <c r="H18" s="16">
        <v>0.65098778999999996</v>
      </c>
      <c r="I18" s="14">
        <v>0</v>
      </c>
      <c r="J18" s="16">
        <v>0</v>
      </c>
      <c r="K18" s="14" t="s">
        <v>582</v>
      </c>
      <c r="L18" s="16" t="s">
        <v>582</v>
      </c>
      <c r="M18" s="14">
        <v>0</v>
      </c>
      <c r="N18" s="16">
        <v>0</v>
      </c>
      <c r="O18" s="14">
        <v>0</v>
      </c>
      <c r="P18" s="16">
        <v>0</v>
      </c>
      <c r="Q18" s="14">
        <v>2.70133008</v>
      </c>
      <c r="R18" s="16">
        <v>0.24926349</v>
      </c>
    </row>
    <row r="19" spans="1:18" x14ac:dyDescent="0.25">
      <c r="A19" s="11" t="s">
        <v>489</v>
      </c>
      <c r="B19" s="13">
        <v>5658</v>
      </c>
      <c r="C19" s="14">
        <f>(61/B19*100)</f>
        <v>1.0781194768469424</v>
      </c>
      <c r="D19" s="15">
        <v>5597</v>
      </c>
      <c r="E19" s="14">
        <v>87.674292570000006</v>
      </c>
      <c r="F19" s="16">
        <v>0.71459810999999995</v>
      </c>
      <c r="G19" s="14">
        <v>10.41360723</v>
      </c>
      <c r="H19" s="16">
        <v>0.72027485999999996</v>
      </c>
      <c r="I19" s="14">
        <v>0</v>
      </c>
      <c r="J19" s="16">
        <v>0</v>
      </c>
      <c r="K19" s="14" t="s">
        <v>582</v>
      </c>
      <c r="L19" s="16" t="s">
        <v>582</v>
      </c>
      <c r="M19" s="14">
        <v>0</v>
      </c>
      <c r="N19" s="16">
        <v>0</v>
      </c>
      <c r="O19" s="14">
        <v>0</v>
      </c>
      <c r="P19" s="16">
        <v>0</v>
      </c>
      <c r="Q19" s="14">
        <v>1.9121002</v>
      </c>
      <c r="R19" s="16">
        <v>0.24135909</v>
      </c>
    </row>
    <row r="20" spans="1:18" x14ac:dyDescent="0.25">
      <c r="A20" s="11" t="s">
        <v>490</v>
      </c>
      <c r="B20" s="13">
        <v>3371</v>
      </c>
      <c r="C20" s="14">
        <f>(75/B20*100)</f>
        <v>2.2248590922574905</v>
      </c>
      <c r="D20" s="15">
        <v>3296</v>
      </c>
      <c r="E20" s="14">
        <v>88.888496129999993</v>
      </c>
      <c r="F20" s="16">
        <v>0.56717019000000002</v>
      </c>
      <c r="G20" s="14">
        <v>10.118864479999999</v>
      </c>
      <c r="H20" s="16">
        <v>0.55650051</v>
      </c>
      <c r="I20" s="14">
        <v>0</v>
      </c>
      <c r="J20" s="16">
        <v>0</v>
      </c>
      <c r="K20" s="14" t="s">
        <v>582</v>
      </c>
      <c r="L20" s="16" t="s">
        <v>582</v>
      </c>
      <c r="M20" s="14">
        <v>0</v>
      </c>
      <c r="N20" s="16">
        <v>0</v>
      </c>
      <c r="O20" s="14">
        <v>0</v>
      </c>
      <c r="P20" s="16">
        <v>0</v>
      </c>
      <c r="Q20" s="14">
        <v>0.99263939000000001</v>
      </c>
      <c r="R20" s="16">
        <v>0.18462265</v>
      </c>
    </row>
    <row r="21" spans="1:18" x14ac:dyDescent="0.25">
      <c r="A21" s="11" t="s">
        <v>491</v>
      </c>
      <c r="B21" s="13">
        <v>5741</v>
      </c>
      <c r="C21" s="14">
        <f>(44/B21*100)</f>
        <v>0.76641700052255701</v>
      </c>
      <c r="D21" s="15">
        <v>5697</v>
      </c>
      <c r="E21" s="14">
        <v>84.245750409999999</v>
      </c>
      <c r="F21" s="16">
        <v>0.56778731999999998</v>
      </c>
      <c r="G21" s="14">
        <v>13.65000251</v>
      </c>
      <c r="H21" s="16">
        <v>0.49944168999999999</v>
      </c>
      <c r="I21" s="14">
        <v>0</v>
      </c>
      <c r="J21" s="16">
        <v>0</v>
      </c>
      <c r="K21" s="14" t="s">
        <v>582</v>
      </c>
      <c r="L21" s="16" t="s">
        <v>582</v>
      </c>
      <c r="M21" s="14">
        <v>0</v>
      </c>
      <c r="N21" s="16">
        <v>0</v>
      </c>
      <c r="O21" s="14">
        <v>0</v>
      </c>
      <c r="P21" s="16">
        <v>0</v>
      </c>
      <c r="Q21" s="14">
        <v>2.1042470799999999</v>
      </c>
      <c r="R21" s="16">
        <v>0.23249123999999999</v>
      </c>
    </row>
    <row r="22" spans="1:18" x14ac:dyDescent="0.25">
      <c r="A22" s="11" t="s">
        <v>492</v>
      </c>
      <c r="B22" s="13">
        <v>6598</v>
      </c>
      <c r="C22" s="14">
        <f>(32/B22*100)</f>
        <v>0.48499545316762654</v>
      </c>
      <c r="D22" s="15">
        <v>6566</v>
      </c>
      <c r="E22" s="14">
        <v>80.659076909999996</v>
      </c>
      <c r="F22" s="16">
        <v>0.67159362</v>
      </c>
      <c r="G22" s="14">
        <v>16.354449420000002</v>
      </c>
      <c r="H22" s="16">
        <v>0.59957355000000001</v>
      </c>
      <c r="I22" s="14">
        <v>0</v>
      </c>
      <c r="J22" s="16">
        <v>0</v>
      </c>
      <c r="K22" s="14" t="s">
        <v>582</v>
      </c>
      <c r="L22" s="16" t="s">
        <v>582</v>
      </c>
      <c r="M22" s="14">
        <v>0</v>
      </c>
      <c r="N22" s="16">
        <v>0</v>
      </c>
      <c r="O22" s="14">
        <v>5.5691299999999999E-2</v>
      </c>
      <c r="P22" s="16">
        <v>4.6242409999999998E-2</v>
      </c>
      <c r="Q22" s="14">
        <v>2.9307823700000002</v>
      </c>
      <c r="R22" s="16">
        <v>0.27748950999999999</v>
      </c>
    </row>
    <row r="23" spans="1:18" x14ac:dyDescent="0.25">
      <c r="A23" s="11" t="s">
        <v>493</v>
      </c>
      <c r="B23" s="13">
        <v>11583</v>
      </c>
      <c r="C23" s="14">
        <f>(210/B23*100)</f>
        <v>1.8130018130018128</v>
      </c>
      <c r="D23" s="15">
        <v>11373</v>
      </c>
      <c r="E23" s="14">
        <v>87.314171060000007</v>
      </c>
      <c r="F23" s="16">
        <v>0.55837614000000002</v>
      </c>
      <c r="G23" s="14">
        <v>11.735471009999999</v>
      </c>
      <c r="H23" s="16">
        <v>0.54644839999999995</v>
      </c>
      <c r="I23" s="14">
        <v>0</v>
      </c>
      <c r="J23" s="16">
        <v>0</v>
      </c>
      <c r="K23" s="14" t="s">
        <v>582</v>
      </c>
      <c r="L23" s="16" t="s">
        <v>582</v>
      </c>
      <c r="M23" s="14">
        <v>0</v>
      </c>
      <c r="N23" s="16">
        <v>0</v>
      </c>
      <c r="O23" s="14">
        <v>0</v>
      </c>
      <c r="P23" s="16">
        <v>0</v>
      </c>
      <c r="Q23" s="14">
        <v>0.95035793999999996</v>
      </c>
      <c r="R23" s="16">
        <v>0.15698862</v>
      </c>
    </row>
    <row r="24" spans="1:18" x14ac:dyDescent="0.25">
      <c r="A24" s="11" t="s">
        <v>494</v>
      </c>
      <c r="B24" s="13">
        <v>6647</v>
      </c>
      <c r="C24" s="14">
        <f>(7/B24*100)</f>
        <v>0.10531066646607493</v>
      </c>
      <c r="D24" s="15">
        <v>6640</v>
      </c>
      <c r="E24" s="14">
        <v>84.116659139999996</v>
      </c>
      <c r="F24" s="16">
        <v>0.58711413000000001</v>
      </c>
      <c r="G24" s="14">
        <v>15.183779339999999</v>
      </c>
      <c r="H24" s="16">
        <v>0.56696126999999996</v>
      </c>
      <c r="I24" s="14">
        <v>0</v>
      </c>
      <c r="J24" s="16">
        <v>0</v>
      </c>
      <c r="K24" s="14" t="s">
        <v>582</v>
      </c>
      <c r="L24" s="16" t="s">
        <v>582</v>
      </c>
      <c r="M24" s="14">
        <v>0</v>
      </c>
      <c r="N24" s="16">
        <v>0</v>
      </c>
      <c r="O24" s="14">
        <v>0</v>
      </c>
      <c r="P24" s="16">
        <v>0</v>
      </c>
      <c r="Q24" s="14">
        <v>0.69956152000000005</v>
      </c>
      <c r="R24" s="16">
        <v>0.11408701</v>
      </c>
    </row>
    <row r="25" spans="1:18" x14ac:dyDescent="0.25">
      <c r="A25" s="11" t="s">
        <v>495</v>
      </c>
      <c r="B25" s="13">
        <v>5581</v>
      </c>
      <c r="C25" s="14">
        <f>(24/B25*100)</f>
        <v>0.43003046049095145</v>
      </c>
      <c r="D25" s="15">
        <v>5557</v>
      </c>
      <c r="E25" s="14">
        <v>88.56733921</v>
      </c>
      <c r="F25" s="16">
        <v>0.55941295999999996</v>
      </c>
      <c r="G25" s="14">
        <v>10.71367336</v>
      </c>
      <c r="H25" s="16">
        <v>0.53147323000000002</v>
      </c>
      <c r="I25" s="14">
        <v>0</v>
      </c>
      <c r="J25" s="16">
        <v>0</v>
      </c>
      <c r="K25" s="14" t="s">
        <v>582</v>
      </c>
      <c r="L25" s="16" t="s">
        <v>582</v>
      </c>
      <c r="M25" s="14">
        <v>0</v>
      </c>
      <c r="N25" s="16">
        <v>0</v>
      </c>
      <c r="O25" s="14">
        <v>0</v>
      </c>
      <c r="P25" s="16">
        <v>0</v>
      </c>
      <c r="Q25" s="14">
        <v>0.71898742999999998</v>
      </c>
      <c r="R25" s="16">
        <v>0.10738683</v>
      </c>
    </row>
    <row r="26" spans="1:18" x14ac:dyDescent="0.25">
      <c r="A26" s="11" t="s">
        <v>496</v>
      </c>
      <c r="B26" s="13">
        <v>4869</v>
      </c>
      <c r="C26" s="14">
        <f>(32/B26*100)</f>
        <v>0.65721914150749638</v>
      </c>
      <c r="D26" s="15">
        <v>4837</v>
      </c>
      <c r="E26" s="14">
        <v>91.780681909999998</v>
      </c>
      <c r="F26" s="16">
        <v>0.44945037999999998</v>
      </c>
      <c r="G26" s="14">
        <v>7.6372881499999998</v>
      </c>
      <c r="H26" s="16">
        <v>0.42232071999999998</v>
      </c>
      <c r="I26" s="14">
        <v>0</v>
      </c>
      <c r="J26" s="16">
        <v>0</v>
      </c>
      <c r="K26" s="14" t="s">
        <v>582</v>
      </c>
      <c r="L26" s="16" t="s">
        <v>582</v>
      </c>
      <c r="M26" s="14">
        <v>0</v>
      </c>
      <c r="N26" s="16">
        <v>0</v>
      </c>
      <c r="O26" s="14">
        <v>0</v>
      </c>
      <c r="P26" s="16">
        <v>0</v>
      </c>
      <c r="Q26" s="14">
        <v>0.58202993999999997</v>
      </c>
      <c r="R26" s="16">
        <v>0.10599392000000001</v>
      </c>
    </row>
    <row r="27" spans="1:18" x14ac:dyDescent="0.25">
      <c r="A27" s="11" t="s">
        <v>497</v>
      </c>
      <c r="B27" s="13">
        <v>5299</v>
      </c>
      <c r="C27" s="14">
        <f>(17/B27*100)</f>
        <v>0.32081524816003021</v>
      </c>
      <c r="D27" s="15">
        <v>5282</v>
      </c>
      <c r="E27" s="14">
        <v>83.722373189999999</v>
      </c>
      <c r="F27" s="16">
        <v>0.46169768</v>
      </c>
      <c r="G27" s="14">
        <v>15.26707352</v>
      </c>
      <c r="H27" s="16">
        <v>0.44115963000000002</v>
      </c>
      <c r="I27" s="14">
        <v>0</v>
      </c>
      <c r="J27" s="16">
        <v>0</v>
      </c>
      <c r="K27" s="14" t="s">
        <v>582</v>
      </c>
      <c r="L27" s="16" t="s">
        <v>582</v>
      </c>
      <c r="M27" s="14">
        <v>0</v>
      </c>
      <c r="N27" s="16">
        <v>0</v>
      </c>
      <c r="O27" s="14">
        <v>0</v>
      </c>
      <c r="P27" s="16">
        <v>0</v>
      </c>
      <c r="Q27" s="14">
        <v>1.01055329</v>
      </c>
      <c r="R27" s="16">
        <v>0.12463191</v>
      </c>
    </row>
    <row r="28" spans="1:18" x14ac:dyDescent="0.25">
      <c r="A28" s="11" t="s">
        <v>498</v>
      </c>
      <c r="B28" s="13">
        <v>7568</v>
      </c>
      <c r="C28" s="14">
        <f>(51/B28*100)</f>
        <v>0.67389006342494717</v>
      </c>
      <c r="D28" s="15">
        <v>7517</v>
      </c>
      <c r="E28" s="14">
        <v>64.550029940000002</v>
      </c>
      <c r="F28" s="16">
        <v>0.93221423000000003</v>
      </c>
      <c r="G28" s="14">
        <v>33.883700740000002</v>
      </c>
      <c r="H28" s="16">
        <v>0.90816454999999996</v>
      </c>
      <c r="I28" s="14">
        <v>0</v>
      </c>
      <c r="J28" s="16">
        <v>0</v>
      </c>
      <c r="K28" s="14" t="s">
        <v>582</v>
      </c>
      <c r="L28" s="16" t="s">
        <v>582</v>
      </c>
      <c r="M28" s="14">
        <v>0</v>
      </c>
      <c r="N28" s="16">
        <v>0</v>
      </c>
      <c r="O28" s="14">
        <v>0</v>
      </c>
      <c r="P28" s="16">
        <v>0</v>
      </c>
      <c r="Q28" s="14">
        <v>1.56626932</v>
      </c>
      <c r="R28" s="16">
        <v>0.19232001000000001</v>
      </c>
    </row>
    <row r="29" spans="1:18" x14ac:dyDescent="0.25">
      <c r="A29" s="11" t="s">
        <v>499</v>
      </c>
      <c r="B29" s="13">
        <v>5385</v>
      </c>
      <c r="C29" s="14">
        <f>(30/B29*100)</f>
        <v>0.55710306406685239</v>
      </c>
      <c r="D29" s="15">
        <v>5355</v>
      </c>
      <c r="E29" s="14">
        <v>79.194692559999993</v>
      </c>
      <c r="F29" s="16">
        <v>0.81260010000000005</v>
      </c>
      <c r="G29" s="14">
        <v>19.644385239999998</v>
      </c>
      <c r="H29" s="16">
        <v>0.82229121999999999</v>
      </c>
      <c r="I29" s="14">
        <v>0</v>
      </c>
      <c r="J29" s="16">
        <v>0</v>
      </c>
      <c r="K29" s="14" t="s">
        <v>582</v>
      </c>
      <c r="L29" s="16" t="s">
        <v>582</v>
      </c>
      <c r="M29" s="14">
        <v>0</v>
      </c>
      <c r="N29" s="16">
        <v>0</v>
      </c>
      <c r="O29" s="14">
        <v>0</v>
      </c>
      <c r="P29" s="16">
        <v>0</v>
      </c>
      <c r="Q29" s="14">
        <v>1.1609221999999999</v>
      </c>
      <c r="R29" s="16">
        <v>0.16567334</v>
      </c>
    </row>
    <row r="30" spans="1:18" x14ac:dyDescent="0.25">
      <c r="A30" s="11" t="s">
        <v>500</v>
      </c>
      <c r="B30" s="13">
        <v>4520</v>
      </c>
      <c r="C30" s="14">
        <f>(96/B30*100)</f>
        <v>2.1238938053097343</v>
      </c>
      <c r="D30" s="15">
        <v>4424</v>
      </c>
      <c r="E30" s="14">
        <v>81.712926719999999</v>
      </c>
      <c r="F30" s="16">
        <v>0.69572944999999997</v>
      </c>
      <c r="G30" s="14">
        <v>15.839298749999999</v>
      </c>
      <c r="H30" s="16">
        <v>0.65586062000000001</v>
      </c>
      <c r="I30" s="14">
        <v>0</v>
      </c>
      <c r="J30" s="16">
        <v>0</v>
      </c>
      <c r="K30" s="14" t="s">
        <v>582</v>
      </c>
      <c r="L30" s="16" t="s">
        <v>582</v>
      </c>
      <c r="M30" s="14">
        <v>0</v>
      </c>
      <c r="N30" s="16">
        <v>0</v>
      </c>
      <c r="O30" s="14">
        <v>0</v>
      </c>
      <c r="P30" s="16">
        <v>0</v>
      </c>
      <c r="Q30" s="14">
        <v>2.4477745199999998</v>
      </c>
      <c r="R30" s="16">
        <v>0.22770977000000001</v>
      </c>
    </row>
    <row r="31" spans="1:18" x14ac:dyDescent="0.25">
      <c r="A31" s="11" t="s">
        <v>501</v>
      </c>
      <c r="B31" s="13">
        <v>5456</v>
      </c>
      <c r="C31" s="14">
        <f>(125/B31*100)</f>
        <v>2.2910557184750733</v>
      </c>
      <c r="D31" s="15">
        <v>5331</v>
      </c>
      <c r="E31" s="14">
        <v>85.116777880000001</v>
      </c>
      <c r="F31" s="16">
        <v>0.49333765000000002</v>
      </c>
      <c r="G31" s="14">
        <v>13.58993824</v>
      </c>
      <c r="H31" s="16">
        <v>0.46621859999999998</v>
      </c>
      <c r="I31" s="14">
        <v>0</v>
      </c>
      <c r="J31" s="16">
        <v>0</v>
      </c>
      <c r="K31" s="14" t="s">
        <v>582</v>
      </c>
      <c r="L31" s="16" t="s">
        <v>582</v>
      </c>
      <c r="M31" s="14">
        <v>0</v>
      </c>
      <c r="N31" s="16">
        <v>0</v>
      </c>
      <c r="O31" s="14">
        <v>0</v>
      </c>
      <c r="P31" s="16">
        <v>0</v>
      </c>
      <c r="Q31" s="14">
        <v>1.2932838799999999</v>
      </c>
      <c r="R31" s="16">
        <v>0.17101936000000001</v>
      </c>
    </row>
    <row r="32" spans="1:18" x14ac:dyDescent="0.25">
      <c r="A32" s="11" t="s">
        <v>502</v>
      </c>
      <c r="B32" s="13">
        <v>4478</v>
      </c>
      <c r="C32" s="14">
        <f>(5/B32*100)</f>
        <v>0.11165698972755694</v>
      </c>
      <c r="D32" s="15">
        <v>4473</v>
      </c>
      <c r="E32" s="14">
        <v>94.673515269999996</v>
      </c>
      <c r="F32" s="16">
        <v>0.34016013</v>
      </c>
      <c r="G32" s="14">
        <v>4.6496487399999999</v>
      </c>
      <c r="H32" s="16">
        <v>0.31060956000000001</v>
      </c>
      <c r="I32" s="14">
        <v>0</v>
      </c>
      <c r="J32" s="16">
        <v>0</v>
      </c>
      <c r="K32" s="14" t="s">
        <v>582</v>
      </c>
      <c r="L32" s="16" t="s">
        <v>582</v>
      </c>
      <c r="M32" s="14">
        <v>0</v>
      </c>
      <c r="N32" s="16">
        <v>0</v>
      </c>
      <c r="O32" s="14">
        <v>0</v>
      </c>
      <c r="P32" s="16">
        <v>0</v>
      </c>
      <c r="Q32" s="14">
        <v>0.67683599000000005</v>
      </c>
      <c r="R32" s="16">
        <v>0.13097523999999999</v>
      </c>
    </row>
    <row r="33" spans="1:18" x14ac:dyDescent="0.25">
      <c r="A33" s="11" t="s">
        <v>503</v>
      </c>
      <c r="B33" s="13">
        <v>7325</v>
      </c>
      <c r="C33" s="14">
        <f>(74/B33*100)</f>
        <v>1.0102389078498293</v>
      </c>
      <c r="D33" s="15">
        <v>7251</v>
      </c>
      <c r="E33" s="14">
        <v>88.410954950000004</v>
      </c>
      <c r="F33" s="16">
        <v>0.53151371000000003</v>
      </c>
      <c r="G33" s="14">
        <v>10.765100329999999</v>
      </c>
      <c r="H33" s="16">
        <v>0.50532107999999998</v>
      </c>
      <c r="I33" s="14">
        <v>0</v>
      </c>
      <c r="J33" s="16">
        <v>0</v>
      </c>
      <c r="K33" s="14" t="s">
        <v>582</v>
      </c>
      <c r="L33" s="16" t="s">
        <v>582</v>
      </c>
      <c r="M33" s="14">
        <v>0</v>
      </c>
      <c r="N33" s="16">
        <v>0</v>
      </c>
      <c r="O33" s="14">
        <v>0</v>
      </c>
      <c r="P33" s="16">
        <v>0</v>
      </c>
      <c r="Q33" s="14">
        <v>0.82394471999999996</v>
      </c>
      <c r="R33" s="16">
        <v>0.11075058</v>
      </c>
    </row>
    <row r="34" spans="1:18" x14ac:dyDescent="0.25">
      <c r="A34" s="11" t="s">
        <v>504</v>
      </c>
      <c r="B34" s="13">
        <v>6350</v>
      </c>
      <c r="C34" s="14">
        <f>(65/B34*100)</f>
        <v>1.0236220472440944</v>
      </c>
      <c r="D34" s="15">
        <v>6285</v>
      </c>
      <c r="E34" s="14">
        <v>84.551431010000002</v>
      </c>
      <c r="F34" s="16">
        <v>0.56478340000000005</v>
      </c>
      <c r="G34" s="14">
        <v>13.05588034</v>
      </c>
      <c r="H34" s="16">
        <v>0.54521975</v>
      </c>
      <c r="I34" s="14">
        <v>0</v>
      </c>
      <c r="J34" s="16">
        <v>0</v>
      </c>
      <c r="K34" s="14" t="s">
        <v>582</v>
      </c>
      <c r="L34" s="16" t="s">
        <v>582</v>
      </c>
      <c r="M34" s="14">
        <v>0</v>
      </c>
      <c r="N34" s="16">
        <v>0</v>
      </c>
      <c r="O34" s="14">
        <v>0</v>
      </c>
      <c r="P34" s="16">
        <v>0</v>
      </c>
      <c r="Q34" s="14">
        <v>2.3926886500000002</v>
      </c>
      <c r="R34" s="16">
        <v>0.26685799999999998</v>
      </c>
    </row>
    <row r="35" spans="1:18" x14ac:dyDescent="0.25">
      <c r="A35" s="11" t="s">
        <v>505</v>
      </c>
      <c r="B35" s="13">
        <v>6406</v>
      </c>
      <c r="C35" s="14">
        <f>(36/B35*100)</f>
        <v>0.56197315017171401</v>
      </c>
      <c r="D35" s="15">
        <v>6370</v>
      </c>
      <c r="E35" s="14">
        <v>87.116183329999998</v>
      </c>
      <c r="F35" s="16">
        <v>0.51106255</v>
      </c>
      <c r="G35" s="14">
        <v>11.78746239</v>
      </c>
      <c r="H35" s="16">
        <v>0.50579079999999998</v>
      </c>
      <c r="I35" s="14">
        <v>0</v>
      </c>
      <c r="J35" s="16">
        <v>0</v>
      </c>
      <c r="K35" s="14" t="s">
        <v>582</v>
      </c>
      <c r="L35" s="16" t="s">
        <v>582</v>
      </c>
      <c r="M35" s="14">
        <v>0</v>
      </c>
      <c r="N35" s="16">
        <v>0</v>
      </c>
      <c r="O35" s="14">
        <v>0</v>
      </c>
      <c r="P35" s="16">
        <v>0</v>
      </c>
      <c r="Q35" s="14">
        <v>1.0963542799999999</v>
      </c>
      <c r="R35" s="16">
        <v>0.12705422</v>
      </c>
    </row>
    <row r="36" spans="1:18" x14ac:dyDescent="0.25">
      <c r="A36" s="11" t="s">
        <v>506</v>
      </c>
      <c r="B36" s="13">
        <v>6736</v>
      </c>
      <c r="C36" s="14">
        <f>(26/B36*100)</f>
        <v>0.38598574821852732</v>
      </c>
      <c r="D36" s="15">
        <v>6710</v>
      </c>
      <c r="E36" s="14">
        <v>81.01280036</v>
      </c>
      <c r="F36" s="16">
        <v>0.54574961</v>
      </c>
      <c r="G36" s="14">
        <v>18.241627399999999</v>
      </c>
      <c r="H36" s="16">
        <v>0.53259548999999995</v>
      </c>
      <c r="I36" s="14">
        <v>0</v>
      </c>
      <c r="J36" s="16">
        <v>0</v>
      </c>
      <c r="K36" s="14" t="s">
        <v>582</v>
      </c>
      <c r="L36" s="16" t="s">
        <v>582</v>
      </c>
      <c r="M36" s="14">
        <v>0</v>
      </c>
      <c r="N36" s="16">
        <v>0</v>
      </c>
      <c r="O36" s="14">
        <v>0</v>
      </c>
      <c r="P36" s="16">
        <v>0</v>
      </c>
      <c r="Q36" s="14">
        <v>0.74557224</v>
      </c>
      <c r="R36" s="16">
        <v>0.11740457999999999</v>
      </c>
    </row>
    <row r="37" spans="1:18" x14ac:dyDescent="0.25">
      <c r="A37" s="11" t="s">
        <v>507</v>
      </c>
      <c r="B37" s="13">
        <v>5458</v>
      </c>
      <c r="C37" s="14">
        <f>(62/B37*100)</f>
        <v>1.1359472334188347</v>
      </c>
      <c r="D37" s="15">
        <v>5396</v>
      </c>
      <c r="E37" s="14">
        <v>72.112167569999997</v>
      </c>
      <c r="F37" s="16">
        <v>0.83599601000000001</v>
      </c>
      <c r="G37" s="14">
        <v>24.894801879999999</v>
      </c>
      <c r="H37" s="16">
        <v>0.77530507999999998</v>
      </c>
      <c r="I37" s="14">
        <v>0</v>
      </c>
      <c r="J37" s="16">
        <v>0</v>
      </c>
      <c r="K37" s="14" t="s">
        <v>582</v>
      </c>
      <c r="L37" s="16" t="s">
        <v>582</v>
      </c>
      <c r="M37" s="14">
        <v>0</v>
      </c>
      <c r="N37" s="16">
        <v>0</v>
      </c>
      <c r="O37" s="14">
        <v>0</v>
      </c>
      <c r="P37" s="16">
        <v>0</v>
      </c>
      <c r="Q37" s="14">
        <v>2.9930305599999998</v>
      </c>
      <c r="R37" s="16">
        <v>0.29102636999999998</v>
      </c>
    </row>
    <row r="38" spans="1:18" x14ac:dyDescent="0.25">
      <c r="A38" s="11" t="s">
        <v>508</v>
      </c>
      <c r="B38" s="13">
        <v>5860</v>
      </c>
      <c r="C38" s="14">
        <f>(16/B38*100)</f>
        <v>0.27303754266211605</v>
      </c>
      <c r="D38" s="15">
        <v>5844</v>
      </c>
      <c r="E38" s="14">
        <v>77.897262249999997</v>
      </c>
      <c r="F38" s="16">
        <v>0.69947324</v>
      </c>
      <c r="G38" s="14">
        <v>20.797461689999999</v>
      </c>
      <c r="H38" s="16">
        <v>0.64845069</v>
      </c>
      <c r="I38" s="14">
        <v>0</v>
      </c>
      <c r="J38" s="16">
        <v>0</v>
      </c>
      <c r="K38" s="14" t="s">
        <v>582</v>
      </c>
      <c r="L38" s="16" t="s">
        <v>582</v>
      </c>
      <c r="M38" s="14">
        <v>0</v>
      </c>
      <c r="N38" s="16">
        <v>0</v>
      </c>
      <c r="O38" s="14">
        <v>0</v>
      </c>
      <c r="P38" s="16">
        <v>0</v>
      </c>
      <c r="Q38" s="14">
        <v>1.30527606</v>
      </c>
      <c r="R38" s="16">
        <v>0.16449791</v>
      </c>
    </row>
    <row r="39" spans="1:18" x14ac:dyDescent="0.25">
      <c r="A39" s="11" t="s">
        <v>509</v>
      </c>
      <c r="B39" s="13">
        <v>5895</v>
      </c>
      <c r="C39" s="14">
        <f>(30/B39*100)</f>
        <v>0.5089058524173028</v>
      </c>
      <c r="D39" s="15">
        <v>5865</v>
      </c>
      <c r="E39" s="14">
        <v>81.215400560000006</v>
      </c>
      <c r="F39" s="16">
        <v>1.0134865799999999</v>
      </c>
      <c r="G39" s="14">
        <v>16.757114359999999</v>
      </c>
      <c r="H39" s="16">
        <v>0.90244069999999998</v>
      </c>
      <c r="I39" s="14">
        <v>0</v>
      </c>
      <c r="J39" s="16">
        <v>0</v>
      </c>
      <c r="K39" s="14" t="s">
        <v>582</v>
      </c>
      <c r="L39" s="16" t="s">
        <v>582</v>
      </c>
      <c r="M39" s="14">
        <v>0</v>
      </c>
      <c r="N39" s="16">
        <v>0</v>
      </c>
      <c r="O39" s="14">
        <v>0</v>
      </c>
      <c r="P39" s="16">
        <v>0</v>
      </c>
      <c r="Q39" s="14">
        <v>2.0274850799999999</v>
      </c>
      <c r="R39" s="16">
        <v>0.25192943000000001</v>
      </c>
    </row>
    <row r="40" spans="1:18" x14ac:dyDescent="0.25">
      <c r="A40" s="11" t="s">
        <v>510</v>
      </c>
      <c r="B40" s="13">
        <v>14157</v>
      </c>
      <c r="C40" s="14">
        <f>(264/B40*100)</f>
        <v>1.8648018648018647</v>
      </c>
      <c r="D40" s="15">
        <v>13893</v>
      </c>
      <c r="E40" s="14">
        <v>90.107445220000002</v>
      </c>
      <c r="F40" s="16">
        <v>0.55519319</v>
      </c>
      <c r="G40" s="14">
        <v>7.4215306700000001</v>
      </c>
      <c r="H40" s="16">
        <v>0.45993458999999998</v>
      </c>
      <c r="I40" s="14">
        <v>0</v>
      </c>
      <c r="J40" s="16">
        <v>0</v>
      </c>
      <c r="K40" s="14" t="s">
        <v>582</v>
      </c>
      <c r="L40" s="16" t="s">
        <v>582</v>
      </c>
      <c r="M40" s="14">
        <v>0</v>
      </c>
      <c r="N40" s="16">
        <v>0</v>
      </c>
      <c r="O40" s="14">
        <v>0</v>
      </c>
      <c r="P40" s="16">
        <v>0</v>
      </c>
      <c r="Q40" s="14">
        <v>2.4710241100000001</v>
      </c>
      <c r="R40" s="16">
        <v>0.20853373</v>
      </c>
    </row>
    <row r="41" spans="1:18" x14ac:dyDescent="0.25">
      <c r="A41" s="11" t="s">
        <v>511</v>
      </c>
      <c r="B41" s="13">
        <v>5712</v>
      </c>
      <c r="C41" s="14">
        <f>(40/B41*100)</f>
        <v>0.70028011204481799</v>
      </c>
      <c r="D41" s="15">
        <v>5672</v>
      </c>
      <c r="E41" s="14">
        <v>72.505162690000006</v>
      </c>
      <c r="F41" s="16">
        <v>0.90007855999999997</v>
      </c>
      <c r="G41" s="14">
        <v>25.369467879999998</v>
      </c>
      <c r="H41" s="16">
        <v>0.86549812000000004</v>
      </c>
      <c r="I41" s="14">
        <v>0</v>
      </c>
      <c r="J41" s="16">
        <v>0</v>
      </c>
      <c r="K41" s="14" t="s">
        <v>582</v>
      </c>
      <c r="L41" s="16" t="s">
        <v>582</v>
      </c>
      <c r="M41" s="14">
        <v>0</v>
      </c>
      <c r="N41" s="16">
        <v>0</v>
      </c>
      <c r="O41" s="14">
        <v>0</v>
      </c>
      <c r="P41" s="16">
        <v>0</v>
      </c>
      <c r="Q41" s="14">
        <v>2.1253694300000001</v>
      </c>
      <c r="R41" s="16">
        <v>0.23025567</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82.460207244000003</v>
      </c>
      <c r="F42" s="16">
        <f>IF(COUNT(F7:F41) &gt; 0, SQRT(SUMSQ(F7:F41)/(COUNT(F7:F41)*COUNT(F7:F41)) ), "—")</f>
        <v>0.11046308363247327</v>
      </c>
      <c r="G42" s="14">
        <f>IF(COUNT(G7:G41) &gt; 0, AVERAGE(G7:G41), "—")</f>
        <v>15.882501508857143</v>
      </c>
      <c r="H42" s="16">
        <f>IF(COUNT(H7:H41) &gt; 0, SQRT(SUMSQ(H7:H41)/(COUNT(H7:H41)*COUNT(H7:H41)) ), "—")</f>
        <v>0.1028920102411921</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1.59118E-3</v>
      </c>
      <c r="P42" s="16">
        <f>IF(COUNT(P7:P41) &gt; 0, SQRT(SUMSQ(P7:P41)/(COUNT(P7:P41)*COUNT(P7:P41)) ), "—")</f>
        <v>1.3212117142857142E-3</v>
      </c>
      <c r="Q42" s="14">
        <f>IF(COUNT(Q7:Q41) &gt; 0, AVERAGE(Q7:Q41), "—")</f>
        <v>1.6557000668571424</v>
      </c>
      <c r="R42" s="16">
        <f>IF(COUNT(R7:R41) &gt; 0, SQRT(SUMSQ(R7:R41)/(COUNT(R7:R41)*COUNT(R7:R41)) ), "—")</f>
        <v>3.5353561591925299E-2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64.421209709999999</v>
      </c>
      <c r="F45" s="16">
        <v>1.0583562200000001</v>
      </c>
      <c r="G45" s="14">
        <v>25.738892199999999</v>
      </c>
      <c r="H45" s="16">
        <v>0.8408833</v>
      </c>
      <c r="I45" s="14">
        <v>0</v>
      </c>
      <c r="J45" s="16">
        <v>0</v>
      </c>
      <c r="K45" s="14" t="s">
        <v>582</v>
      </c>
      <c r="L45" s="16" t="s">
        <v>582</v>
      </c>
      <c r="M45" s="14">
        <v>0</v>
      </c>
      <c r="N45" s="16">
        <v>0</v>
      </c>
      <c r="O45" s="14">
        <v>0.13762534000000001</v>
      </c>
      <c r="P45" s="16">
        <v>4.9292759999999998E-2</v>
      </c>
      <c r="Q45" s="14">
        <v>9.7022727599999996</v>
      </c>
      <c r="R45" s="16">
        <v>0.51714713000000001</v>
      </c>
    </row>
    <row r="46" spans="1:18" x14ac:dyDescent="0.25">
      <c r="A46" s="11" t="s">
        <v>516</v>
      </c>
      <c r="B46" s="13">
        <v>23141</v>
      </c>
      <c r="C46" s="14">
        <f>(1129/B46*100)</f>
        <v>4.8787865692925969</v>
      </c>
      <c r="D46" s="15">
        <v>22012</v>
      </c>
      <c r="E46" s="14">
        <v>80.059017370000007</v>
      </c>
      <c r="F46" s="16">
        <v>0.51601847999999995</v>
      </c>
      <c r="G46" s="14">
        <v>14.3337795</v>
      </c>
      <c r="H46" s="16">
        <v>0.43008485000000002</v>
      </c>
      <c r="I46" s="14">
        <v>0</v>
      </c>
      <c r="J46" s="16">
        <v>0</v>
      </c>
      <c r="K46" s="14" t="s">
        <v>582</v>
      </c>
      <c r="L46" s="16" t="s">
        <v>582</v>
      </c>
      <c r="M46" s="14">
        <v>0</v>
      </c>
      <c r="N46" s="16">
        <v>0</v>
      </c>
      <c r="O46" s="14">
        <v>0</v>
      </c>
      <c r="P46" s="16">
        <v>0</v>
      </c>
      <c r="Q46" s="14">
        <v>5.6072031300000003</v>
      </c>
      <c r="R46" s="16">
        <v>0.28106474999999997</v>
      </c>
    </row>
    <row r="47" spans="1:18" x14ac:dyDescent="0.25">
      <c r="A47" s="11" t="s">
        <v>517</v>
      </c>
      <c r="B47" s="13">
        <v>5928</v>
      </c>
      <c r="C47" s="14">
        <f>(70/B47*100)</f>
        <v>1.1808367071524968</v>
      </c>
      <c r="D47" s="15">
        <v>5858</v>
      </c>
      <c r="E47" s="14">
        <v>80.094397619999995</v>
      </c>
      <c r="F47" s="16">
        <v>0.89416008000000002</v>
      </c>
      <c r="G47" s="14">
        <v>14.75112356</v>
      </c>
      <c r="H47" s="16">
        <v>0.55593707999999997</v>
      </c>
      <c r="I47" s="14">
        <v>0</v>
      </c>
      <c r="J47" s="16">
        <v>0</v>
      </c>
      <c r="K47" s="14" t="s">
        <v>582</v>
      </c>
      <c r="L47" s="16" t="s">
        <v>582</v>
      </c>
      <c r="M47" s="14">
        <v>0</v>
      </c>
      <c r="N47" s="16">
        <v>0</v>
      </c>
      <c r="O47" s="14">
        <v>0</v>
      </c>
      <c r="P47" s="16">
        <v>0</v>
      </c>
      <c r="Q47" s="14">
        <v>5.1544788300000004</v>
      </c>
      <c r="R47" s="16">
        <v>0.60294460000000005</v>
      </c>
    </row>
    <row r="48" spans="1:18" x14ac:dyDescent="0.25">
      <c r="A48" s="11" t="s">
        <v>518</v>
      </c>
      <c r="B48" s="13">
        <v>9841</v>
      </c>
      <c r="C48" s="14">
        <f>(7/B48*100)</f>
        <v>7.1130982623717101E-2</v>
      </c>
      <c r="D48" s="15">
        <v>9834</v>
      </c>
      <c r="E48" s="14">
        <v>78.956904440000002</v>
      </c>
      <c r="F48" s="16">
        <v>1.12098561</v>
      </c>
      <c r="G48" s="14">
        <v>19.055215199999999</v>
      </c>
      <c r="H48" s="16">
        <v>0.97103850000000003</v>
      </c>
      <c r="I48" s="14">
        <v>0</v>
      </c>
      <c r="J48" s="16">
        <v>0</v>
      </c>
      <c r="K48" s="14" t="s">
        <v>582</v>
      </c>
      <c r="L48" s="16" t="s">
        <v>582</v>
      </c>
      <c r="M48" s="14">
        <v>0</v>
      </c>
      <c r="N48" s="16">
        <v>0</v>
      </c>
      <c r="O48" s="14">
        <v>0</v>
      </c>
      <c r="P48" s="16">
        <v>0</v>
      </c>
      <c r="Q48" s="14">
        <v>1.9878803700000001</v>
      </c>
      <c r="R48" s="16">
        <v>0.51219574999999995</v>
      </c>
    </row>
    <row r="49" spans="1:18" x14ac:dyDescent="0.25">
      <c r="A49" s="11" t="s">
        <v>519</v>
      </c>
      <c r="B49" s="13">
        <v>6349</v>
      </c>
      <c r="C49" s="14">
        <f>(56/B49*100)</f>
        <v>0.88202866593164275</v>
      </c>
      <c r="D49" s="15">
        <v>6293</v>
      </c>
      <c r="E49" s="14">
        <v>71.65448284</v>
      </c>
      <c r="F49" s="16">
        <v>0.87848236000000002</v>
      </c>
      <c r="G49" s="14">
        <v>26.651651409999999</v>
      </c>
      <c r="H49" s="16">
        <v>0.78660220000000003</v>
      </c>
      <c r="I49" s="14">
        <v>0</v>
      </c>
      <c r="J49" s="16">
        <v>0</v>
      </c>
      <c r="K49" s="14" t="s">
        <v>582</v>
      </c>
      <c r="L49" s="16" t="s">
        <v>582</v>
      </c>
      <c r="M49" s="14">
        <v>0</v>
      </c>
      <c r="N49" s="16">
        <v>0</v>
      </c>
      <c r="O49" s="14">
        <v>0</v>
      </c>
      <c r="P49" s="16">
        <v>0</v>
      </c>
      <c r="Q49" s="14">
        <v>1.69386576</v>
      </c>
      <c r="R49" s="16">
        <v>0.23838635</v>
      </c>
    </row>
    <row r="50" spans="1:18" x14ac:dyDescent="0.25">
      <c r="A50" s="11" t="s">
        <v>520</v>
      </c>
      <c r="B50" s="13">
        <v>11795</v>
      </c>
      <c r="C50" s="14">
        <f>(218/B50*100)</f>
        <v>1.8482407799915217</v>
      </c>
      <c r="D50" s="15">
        <v>11577</v>
      </c>
      <c r="E50" s="14">
        <v>78.283951270000003</v>
      </c>
      <c r="F50" s="16">
        <v>0.59918990999999999</v>
      </c>
      <c r="G50" s="14">
        <v>20.369641319999999</v>
      </c>
      <c r="H50" s="16">
        <v>0.57097613000000003</v>
      </c>
      <c r="I50" s="14">
        <v>0</v>
      </c>
      <c r="J50" s="16">
        <v>0</v>
      </c>
      <c r="K50" s="14" t="s">
        <v>582</v>
      </c>
      <c r="L50" s="16" t="s">
        <v>582</v>
      </c>
      <c r="M50" s="14">
        <v>0</v>
      </c>
      <c r="N50" s="16">
        <v>0</v>
      </c>
      <c r="O50" s="14">
        <v>0</v>
      </c>
      <c r="P50" s="16">
        <v>0</v>
      </c>
      <c r="Q50" s="14">
        <v>1.34640742</v>
      </c>
      <c r="R50" s="16">
        <v>0.16542736</v>
      </c>
    </row>
    <row r="51" spans="1:18" x14ac:dyDescent="0.25">
      <c r="A51" s="11" t="s">
        <v>521</v>
      </c>
      <c r="B51" s="13">
        <v>6866</v>
      </c>
      <c r="C51" s="14">
        <f>(116/B51*100)</f>
        <v>1.6894844159627147</v>
      </c>
      <c r="D51" s="15">
        <v>6750</v>
      </c>
      <c r="E51" s="14">
        <v>58.828917089999997</v>
      </c>
      <c r="F51" s="16">
        <v>0.90182063999999995</v>
      </c>
      <c r="G51" s="14">
        <v>38.948348619999997</v>
      </c>
      <c r="H51" s="16">
        <v>0.88602323999999999</v>
      </c>
      <c r="I51" s="14">
        <v>0</v>
      </c>
      <c r="J51" s="16">
        <v>0</v>
      </c>
      <c r="K51" s="14" t="s">
        <v>582</v>
      </c>
      <c r="L51" s="16" t="s">
        <v>582</v>
      </c>
      <c r="M51" s="14">
        <v>0</v>
      </c>
      <c r="N51" s="16">
        <v>0</v>
      </c>
      <c r="O51" s="14">
        <v>0</v>
      </c>
      <c r="P51" s="16">
        <v>0</v>
      </c>
      <c r="Q51" s="14">
        <v>2.22273429</v>
      </c>
      <c r="R51" s="16">
        <v>0.24120685</v>
      </c>
    </row>
    <row r="52" spans="1:18" x14ac:dyDescent="0.25">
      <c r="A52" s="11" t="s">
        <v>522</v>
      </c>
      <c r="B52" s="13">
        <v>5809</v>
      </c>
      <c r="C52" s="14">
        <f>(71/B52*100)</f>
        <v>1.2222413496298847</v>
      </c>
      <c r="D52" s="15">
        <v>5738</v>
      </c>
      <c r="E52" s="14">
        <v>86.381518659999998</v>
      </c>
      <c r="F52" s="16">
        <v>0.52221919000000006</v>
      </c>
      <c r="G52" s="14">
        <v>11.35183048</v>
      </c>
      <c r="H52" s="16">
        <v>0.45314103999999999</v>
      </c>
      <c r="I52" s="14">
        <v>0</v>
      </c>
      <c r="J52" s="16">
        <v>0</v>
      </c>
      <c r="K52" s="14" t="s">
        <v>582</v>
      </c>
      <c r="L52" s="16" t="s">
        <v>582</v>
      </c>
      <c r="M52" s="14">
        <v>0</v>
      </c>
      <c r="N52" s="16">
        <v>0</v>
      </c>
      <c r="O52" s="14">
        <v>0</v>
      </c>
      <c r="P52" s="16">
        <v>0</v>
      </c>
      <c r="Q52" s="14">
        <v>2.2666508599999999</v>
      </c>
      <c r="R52" s="16">
        <v>0.23262353999999999</v>
      </c>
    </row>
    <row r="53" spans="1:18" x14ac:dyDescent="0.25">
      <c r="A53" s="11" t="s">
        <v>523</v>
      </c>
      <c r="B53" s="13">
        <v>5571</v>
      </c>
      <c r="C53" s="14">
        <f>(84/B53*100)</f>
        <v>1.5078082929456111</v>
      </c>
      <c r="D53" s="15">
        <v>5487</v>
      </c>
      <c r="E53" s="14">
        <v>79.877643430000006</v>
      </c>
      <c r="F53" s="16">
        <v>0.54346435999999998</v>
      </c>
      <c r="G53" s="14">
        <v>17.351576819999998</v>
      </c>
      <c r="H53" s="16">
        <v>0.53550414000000002</v>
      </c>
      <c r="I53" s="14">
        <v>0</v>
      </c>
      <c r="J53" s="16">
        <v>0</v>
      </c>
      <c r="K53" s="14" t="s">
        <v>582</v>
      </c>
      <c r="L53" s="16" t="s">
        <v>582</v>
      </c>
      <c r="M53" s="14">
        <v>0</v>
      </c>
      <c r="N53" s="16">
        <v>0</v>
      </c>
      <c r="O53" s="14">
        <v>0</v>
      </c>
      <c r="P53" s="16">
        <v>0</v>
      </c>
      <c r="Q53" s="14">
        <v>2.77077974</v>
      </c>
      <c r="R53" s="16">
        <v>0.24735654000000001</v>
      </c>
    </row>
    <row r="54" spans="1:18" x14ac:dyDescent="0.25">
      <c r="A54" s="11" t="s">
        <v>524</v>
      </c>
      <c r="B54" s="13">
        <v>4740</v>
      </c>
      <c r="C54" s="14">
        <f>(38/B54*100)</f>
        <v>0.80168776371308015</v>
      </c>
      <c r="D54" s="15">
        <v>4702</v>
      </c>
      <c r="E54" s="14">
        <v>85.362263839999997</v>
      </c>
      <c r="F54" s="16">
        <v>0.65632579999999996</v>
      </c>
      <c r="G54" s="14">
        <v>8.8771549200000006</v>
      </c>
      <c r="H54" s="16">
        <v>0.50104753999999996</v>
      </c>
      <c r="I54" s="14">
        <v>0</v>
      </c>
      <c r="J54" s="16">
        <v>0</v>
      </c>
      <c r="K54" s="14" t="s">
        <v>582</v>
      </c>
      <c r="L54" s="16" t="s">
        <v>582</v>
      </c>
      <c r="M54" s="14">
        <v>0</v>
      </c>
      <c r="N54" s="16">
        <v>0</v>
      </c>
      <c r="O54" s="14">
        <v>0</v>
      </c>
      <c r="P54" s="16">
        <v>0</v>
      </c>
      <c r="Q54" s="14">
        <v>5.7605812399999996</v>
      </c>
      <c r="R54" s="16">
        <v>0.42867949999999999</v>
      </c>
    </row>
    <row r="55" spans="1:18" x14ac:dyDescent="0.25">
      <c r="A55" s="11" t="s">
        <v>525</v>
      </c>
      <c r="B55" s="13">
        <v>5316</v>
      </c>
      <c r="C55" s="14">
        <f>(22/B55*100)</f>
        <v>0.41384499623777277</v>
      </c>
      <c r="D55" s="15">
        <v>5294</v>
      </c>
      <c r="E55" s="14">
        <v>87.294328089999993</v>
      </c>
      <c r="F55" s="16">
        <v>0.61229840000000002</v>
      </c>
      <c r="G55" s="14">
        <v>10.766981339999999</v>
      </c>
      <c r="H55" s="16">
        <v>0.53441459999999996</v>
      </c>
      <c r="I55" s="14">
        <v>0</v>
      </c>
      <c r="J55" s="16">
        <v>0</v>
      </c>
      <c r="K55" s="14" t="s">
        <v>582</v>
      </c>
      <c r="L55" s="16" t="s">
        <v>582</v>
      </c>
      <c r="M55" s="14">
        <v>1.5872219999999999E-2</v>
      </c>
      <c r="N55" s="16">
        <v>1.5802099999999999E-2</v>
      </c>
      <c r="O55" s="14">
        <v>0.1171256</v>
      </c>
      <c r="P55" s="16">
        <v>5.2737020000000003E-2</v>
      </c>
      <c r="Q55" s="14">
        <v>1.80569275</v>
      </c>
      <c r="R55" s="16">
        <v>0.21982372</v>
      </c>
    </row>
    <row r="56" spans="1:18" x14ac:dyDescent="0.25">
      <c r="A56" s="11" t="s">
        <v>526</v>
      </c>
      <c r="B56" s="13">
        <v>5359</v>
      </c>
      <c r="C56" s="14">
        <f>(76/B56*100)</f>
        <v>1.4181750326553462</v>
      </c>
      <c r="D56" s="15">
        <v>5283</v>
      </c>
      <c r="E56" s="14">
        <v>79.346925260000006</v>
      </c>
      <c r="F56" s="16">
        <v>0.72622083000000004</v>
      </c>
      <c r="G56" s="14">
        <v>19.919515610000001</v>
      </c>
      <c r="H56" s="16">
        <v>0.71334920999999996</v>
      </c>
      <c r="I56" s="14">
        <v>0</v>
      </c>
      <c r="J56" s="16">
        <v>0</v>
      </c>
      <c r="K56" s="14" t="s">
        <v>582</v>
      </c>
      <c r="L56" s="16" t="s">
        <v>582</v>
      </c>
      <c r="M56" s="14">
        <v>0</v>
      </c>
      <c r="N56" s="16">
        <v>0</v>
      </c>
      <c r="O56" s="14">
        <v>0</v>
      </c>
      <c r="P56" s="16">
        <v>0</v>
      </c>
      <c r="Q56" s="14">
        <v>0.73355912999999995</v>
      </c>
      <c r="R56" s="16">
        <v>0.12261513</v>
      </c>
    </row>
    <row r="57" spans="1:18" x14ac:dyDescent="0.25">
      <c r="A57" s="11" t="s">
        <v>527</v>
      </c>
      <c r="B57" s="13">
        <v>6513</v>
      </c>
      <c r="C57" s="14">
        <f>(0/B57*100)</f>
        <v>0</v>
      </c>
      <c r="D57" s="15">
        <v>6513</v>
      </c>
      <c r="E57" s="14">
        <v>86.477842670000001</v>
      </c>
      <c r="F57" s="16">
        <v>0.70739381999999995</v>
      </c>
      <c r="G57" s="14">
        <v>12.22489972</v>
      </c>
      <c r="H57" s="16">
        <v>0.69593157999999999</v>
      </c>
      <c r="I57" s="14">
        <v>0</v>
      </c>
      <c r="J57" s="16">
        <v>0</v>
      </c>
      <c r="K57" s="14" t="s">
        <v>582</v>
      </c>
      <c r="L57" s="16" t="s">
        <v>582</v>
      </c>
      <c r="M57" s="14">
        <v>0</v>
      </c>
      <c r="N57" s="16">
        <v>0</v>
      </c>
      <c r="O57" s="14">
        <v>1.851295E-2</v>
      </c>
      <c r="P57" s="16">
        <v>1.860384E-2</v>
      </c>
      <c r="Q57" s="14">
        <v>1.27874467</v>
      </c>
      <c r="R57" s="16">
        <v>0.15881244</v>
      </c>
    </row>
    <row r="58" spans="1:18" x14ac:dyDescent="0.25">
      <c r="A58" s="11" t="s">
        <v>528</v>
      </c>
      <c r="B58" s="13">
        <v>7267</v>
      </c>
      <c r="C58" s="14">
        <f>(10/B58*100)</f>
        <v>0.13760836658868861</v>
      </c>
      <c r="D58" s="15">
        <v>7257</v>
      </c>
      <c r="E58" s="14">
        <v>63.841507</v>
      </c>
      <c r="F58" s="16">
        <v>0.73990615999999998</v>
      </c>
      <c r="G58" s="14">
        <v>31.66938494</v>
      </c>
      <c r="H58" s="16">
        <v>0.65032769000000001</v>
      </c>
      <c r="I58" s="14">
        <v>0</v>
      </c>
      <c r="J58" s="16">
        <v>0</v>
      </c>
      <c r="K58" s="14" t="s">
        <v>582</v>
      </c>
      <c r="L58" s="16" t="s">
        <v>582</v>
      </c>
      <c r="M58" s="14">
        <v>0</v>
      </c>
      <c r="N58" s="16">
        <v>0</v>
      </c>
      <c r="O58" s="14">
        <v>0.63522184999999998</v>
      </c>
      <c r="P58" s="16">
        <v>0.11600776</v>
      </c>
      <c r="Q58" s="14">
        <v>3.8538862100000002</v>
      </c>
      <c r="R58" s="16">
        <v>0.28280011999999999</v>
      </c>
    </row>
    <row r="59" spans="1:18" x14ac:dyDescent="0.25">
      <c r="A59" s="11" t="s">
        <v>529</v>
      </c>
      <c r="B59" s="13">
        <v>4826</v>
      </c>
      <c r="C59" s="14">
        <f>(26/B59*100)</f>
        <v>0.53874844591794446</v>
      </c>
      <c r="D59" s="15">
        <v>4800</v>
      </c>
      <c r="E59" s="14">
        <v>79.300559149999998</v>
      </c>
      <c r="F59" s="16">
        <v>0.67978570999999999</v>
      </c>
      <c r="G59" s="14">
        <v>17.088089920000002</v>
      </c>
      <c r="H59" s="16">
        <v>0.64099508000000005</v>
      </c>
      <c r="I59" s="14">
        <v>0</v>
      </c>
      <c r="J59" s="16">
        <v>0</v>
      </c>
      <c r="K59" s="14" t="s">
        <v>582</v>
      </c>
      <c r="L59" s="16" t="s">
        <v>582</v>
      </c>
      <c r="M59" s="14">
        <v>0</v>
      </c>
      <c r="N59" s="16">
        <v>0</v>
      </c>
      <c r="O59" s="14">
        <v>0.28233792000000002</v>
      </c>
      <c r="P59" s="16">
        <v>8.1844159999999999E-2</v>
      </c>
      <c r="Q59" s="14">
        <v>3.3290130100000002</v>
      </c>
      <c r="R59" s="16">
        <v>0.30143056000000001</v>
      </c>
    </row>
    <row r="60" spans="1:18" x14ac:dyDescent="0.25">
      <c r="A60" s="11" t="s">
        <v>530</v>
      </c>
      <c r="B60" s="13">
        <v>4546</v>
      </c>
      <c r="C60" s="14">
        <f>(15/B60*100)</f>
        <v>0.32996040475142985</v>
      </c>
      <c r="D60" s="15">
        <v>4531</v>
      </c>
      <c r="E60" s="14">
        <v>77.019981490000006</v>
      </c>
      <c r="F60" s="16">
        <v>0.90734709999999996</v>
      </c>
      <c r="G60" s="14">
        <v>19.844148279999999</v>
      </c>
      <c r="H60" s="16">
        <v>0.83046348000000003</v>
      </c>
      <c r="I60" s="14">
        <v>0</v>
      </c>
      <c r="J60" s="16">
        <v>0</v>
      </c>
      <c r="K60" s="14" t="s">
        <v>582</v>
      </c>
      <c r="L60" s="16" t="s">
        <v>582</v>
      </c>
      <c r="M60" s="14">
        <v>0</v>
      </c>
      <c r="N60" s="16">
        <v>0</v>
      </c>
      <c r="O60" s="14">
        <v>0.29580891999999998</v>
      </c>
      <c r="P60" s="16">
        <v>0.11131198</v>
      </c>
      <c r="Q60" s="14">
        <v>2.8400612999999999</v>
      </c>
      <c r="R60" s="16">
        <v>0.39715418000000002</v>
      </c>
    </row>
    <row r="61" spans="1:18" x14ac:dyDescent="0.25">
      <c r="A61" s="11" t="s">
        <v>531</v>
      </c>
      <c r="B61" s="13">
        <v>6525</v>
      </c>
      <c r="C61" s="14">
        <f>(135/B61*100)</f>
        <v>2.0689655172413794</v>
      </c>
      <c r="D61" s="15">
        <v>6390</v>
      </c>
      <c r="E61" s="14">
        <v>88.783716850000005</v>
      </c>
      <c r="F61" s="16">
        <v>0.49518944999999998</v>
      </c>
      <c r="G61" s="14">
        <v>9.1649981199999999</v>
      </c>
      <c r="H61" s="16">
        <v>0.42211992999999998</v>
      </c>
      <c r="I61" s="14">
        <v>0</v>
      </c>
      <c r="J61" s="16">
        <v>0</v>
      </c>
      <c r="K61" s="14" t="s">
        <v>582</v>
      </c>
      <c r="L61" s="16" t="s">
        <v>582</v>
      </c>
      <c r="M61" s="14">
        <v>0</v>
      </c>
      <c r="N61" s="16">
        <v>0</v>
      </c>
      <c r="O61" s="14">
        <v>0</v>
      </c>
      <c r="P61" s="16">
        <v>0</v>
      </c>
      <c r="Q61" s="14">
        <v>2.0512850199999999</v>
      </c>
      <c r="R61" s="16">
        <v>0.23462272000000001</v>
      </c>
    </row>
    <row r="62" spans="1:18" x14ac:dyDescent="0.25">
      <c r="A62" s="11" t="s">
        <v>532</v>
      </c>
      <c r="B62" s="13">
        <v>4476</v>
      </c>
      <c r="C62" s="14">
        <f>(3/B62*100)</f>
        <v>6.7024128686327081E-2</v>
      </c>
      <c r="D62" s="15">
        <v>4473</v>
      </c>
      <c r="E62" s="14">
        <v>70.161919089999998</v>
      </c>
      <c r="F62" s="16">
        <v>0.62115759000000004</v>
      </c>
      <c r="G62" s="14">
        <v>29.412448609999998</v>
      </c>
      <c r="H62" s="16">
        <v>0.60371430999999998</v>
      </c>
      <c r="I62" s="14">
        <v>0</v>
      </c>
      <c r="J62" s="16">
        <v>0</v>
      </c>
      <c r="K62" s="14" t="s">
        <v>582</v>
      </c>
      <c r="L62" s="16" t="s">
        <v>582</v>
      </c>
      <c r="M62" s="14">
        <v>0</v>
      </c>
      <c r="N62" s="16">
        <v>0</v>
      </c>
      <c r="O62" s="14">
        <v>0</v>
      </c>
      <c r="P62" s="16">
        <v>0</v>
      </c>
      <c r="Q62" s="14">
        <v>0.42563231000000001</v>
      </c>
      <c r="R62" s="16">
        <v>9.2592560000000004E-2</v>
      </c>
    </row>
    <row r="63" spans="1:18" x14ac:dyDescent="0.25">
      <c r="A63" s="11" t="s">
        <v>533</v>
      </c>
      <c r="B63" s="13">
        <v>5324</v>
      </c>
      <c r="C63" s="14">
        <f>(13/B63*100)</f>
        <v>0.24417731029301279</v>
      </c>
      <c r="D63" s="15">
        <v>5311</v>
      </c>
      <c r="E63" s="14">
        <v>81.420680959999999</v>
      </c>
      <c r="F63" s="16">
        <v>0.61464624000000001</v>
      </c>
      <c r="G63" s="14">
        <v>13.588301319999999</v>
      </c>
      <c r="H63" s="16">
        <v>0.54856505</v>
      </c>
      <c r="I63" s="14">
        <v>0</v>
      </c>
      <c r="J63" s="16">
        <v>0</v>
      </c>
      <c r="K63" s="14" t="s">
        <v>582</v>
      </c>
      <c r="L63" s="16" t="s">
        <v>582</v>
      </c>
      <c r="M63" s="14">
        <v>1.5316990000000001E-2</v>
      </c>
      <c r="N63" s="16">
        <v>1.5320149999999999E-2</v>
      </c>
      <c r="O63" s="14">
        <v>0.14882138</v>
      </c>
      <c r="P63" s="16">
        <v>5.7152580000000001E-2</v>
      </c>
      <c r="Q63" s="14">
        <v>4.8268793499999996</v>
      </c>
      <c r="R63" s="16">
        <v>0.25653916999999998</v>
      </c>
    </row>
    <row r="64" spans="1:18" x14ac:dyDescent="0.25">
      <c r="A64" s="11" t="s">
        <v>534</v>
      </c>
      <c r="B64" s="13">
        <v>3634</v>
      </c>
      <c r="C64" s="14">
        <f>(3/B64*100)</f>
        <v>8.2553659878921298E-2</v>
      </c>
      <c r="D64" s="15">
        <v>3631</v>
      </c>
      <c r="E64" s="14">
        <v>89.445319499999997</v>
      </c>
      <c r="F64" s="16">
        <v>0.46654768000000002</v>
      </c>
      <c r="G64" s="14">
        <v>8.8396653999999995</v>
      </c>
      <c r="H64" s="16">
        <v>0.42532959999999997</v>
      </c>
      <c r="I64" s="14">
        <v>0</v>
      </c>
      <c r="J64" s="16">
        <v>0</v>
      </c>
      <c r="K64" s="14" t="s">
        <v>582</v>
      </c>
      <c r="L64" s="16" t="s">
        <v>582</v>
      </c>
      <c r="M64" s="14">
        <v>0</v>
      </c>
      <c r="N64" s="16">
        <v>0</v>
      </c>
      <c r="O64" s="14">
        <v>5.585495E-2</v>
      </c>
      <c r="P64" s="16">
        <v>3.9278680000000003E-2</v>
      </c>
      <c r="Q64" s="14">
        <v>1.6591601499999999</v>
      </c>
      <c r="R64" s="16">
        <v>0.22366280999999999</v>
      </c>
    </row>
    <row r="65" spans="1:18" x14ac:dyDescent="0.25">
      <c r="A65" s="11" t="s">
        <v>535</v>
      </c>
      <c r="B65" s="13">
        <v>5325</v>
      </c>
      <c r="C65" s="14">
        <f>(14/B65*100)</f>
        <v>0.26291079812206569</v>
      </c>
      <c r="D65" s="15">
        <v>5311</v>
      </c>
      <c r="E65" s="14">
        <v>85.350517999999994</v>
      </c>
      <c r="F65" s="16">
        <v>0.57215930000000004</v>
      </c>
      <c r="G65" s="14">
        <v>11.40429586</v>
      </c>
      <c r="H65" s="16">
        <v>0.55645469999999997</v>
      </c>
      <c r="I65" s="14">
        <v>0</v>
      </c>
      <c r="J65" s="16">
        <v>0</v>
      </c>
      <c r="K65" s="14" t="s">
        <v>582</v>
      </c>
      <c r="L65" s="16" t="s">
        <v>582</v>
      </c>
      <c r="M65" s="14">
        <v>4.8465460000000002E-2</v>
      </c>
      <c r="N65" s="16">
        <v>2.8055360000000001E-2</v>
      </c>
      <c r="O65" s="14">
        <v>0</v>
      </c>
      <c r="P65" s="16">
        <v>0</v>
      </c>
      <c r="Q65" s="14">
        <v>3.1967206799999999</v>
      </c>
      <c r="R65" s="16">
        <v>0.27264249000000002</v>
      </c>
    </row>
    <row r="66" spans="1:18" x14ac:dyDescent="0.25">
      <c r="A66" s="11" t="s">
        <v>536</v>
      </c>
      <c r="B66" s="13">
        <v>5665</v>
      </c>
      <c r="C66" s="14">
        <f>(74/B66*100)</f>
        <v>1.3062665489849956</v>
      </c>
      <c r="D66" s="15">
        <v>5591</v>
      </c>
      <c r="E66" s="14">
        <v>61.607108609999997</v>
      </c>
      <c r="F66" s="16">
        <v>0.60207471999999995</v>
      </c>
      <c r="G66" s="14">
        <v>32.568331980000004</v>
      </c>
      <c r="H66" s="16">
        <v>0.62171547000000005</v>
      </c>
      <c r="I66" s="14">
        <v>0</v>
      </c>
      <c r="J66" s="16">
        <v>0</v>
      </c>
      <c r="K66" s="14" t="s">
        <v>582</v>
      </c>
      <c r="L66" s="16" t="s">
        <v>582</v>
      </c>
      <c r="M66" s="14">
        <v>0</v>
      </c>
      <c r="N66" s="16">
        <v>0</v>
      </c>
      <c r="O66" s="14">
        <v>0</v>
      </c>
      <c r="P66" s="16">
        <v>0</v>
      </c>
      <c r="Q66" s="14">
        <v>5.82455941</v>
      </c>
      <c r="R66" s="16">
        <v>0.3163687</v>
      </c>
    </row>
    <row r="67" spans="1:18" x14ac:dyDescent="0.25">
      <c r="A67" s="11" t="s">
        <v>537</v>
      </c>
      <c r="B67" s="13">
        <v>6971</v>
      </c>
      <c r="C67" s="14">
        <f>(21/B67*100)</f>
        <v>0.30124802754267677</v>
      </c>
      <c r="D67" s="15">
        <v>6950</v>
      </c>
      <c r="E67" s="14">
        <v>73.219148419999996</v>
      </c>
      <c r="F67" s="16">
        <v>0.71121624000000006</v>
      </c>
      <c r="G67" s="14">
        <v>25.03232143</v>
      </c>
      <c r="H67" s="16">
        <v>0.66866665000000003</v>
      </c>
      <c r="I67" s="14">
        <v>0</v>
      </c>
      <c r="J67" s="16">
        <v>0</v>
      </c>
      <c r="K67" s="14" t="s">
        <v>582</v>
      </c>
      <c r="L67" s="16" t="s">
        <v>582</v>
      </c>
      <c r="M67" s="14">
        <v>0</v>
      </c>
      <c r="N67" s="16">
        <v>0</v>
      </c>
      <c r="O67" s="14">
        <v>0</v>
      </c>
      <c r="P67" s="16">
        <v>0</v>
      </c>
      <c r="Q67" s="14">
        <v>1.7485301499999999</v>
      </c>
      <c r="R67" s="16">
        <v>0.20775189999999999</v>
      </c>
    </row>
    <row r="68" spans="1:18" x14ac:dyDescent="0.25">
      <c r="A68" s="11" t="s">
        <v>538</v>
      </c>
      <c r="B68" s="13">
        <v>12083</v>
      </c>
      <c r="C68" s="14">
        <f>(27/B68*100)</f>
        <v>0.22345444012248614</v>
      </c>
      <c r="D68" s="15">
        <v>12056</v>
      </c>
      <c r="E68" s="14">
        <v>74.261447349999997</v>
      </c>
      <c r="F68" s="16">
        <v>0.39234901</v>
      </c>
      <c r="G68" s="14">
        <v>21.145429490000001</v>
      </c>
      <c r="H68" s="16">
        <v>0.39990082999999998</v>
      </c>
      <c r="I68" s="14">
        <v>0</v>
      </c>
      <c r="J68" s="16">
        <v>0</v>
      </c>
      <c r="K68" s="14" t="s">
        <v>582</v>
      </c>
      <c r="L68" s="16" t="s">
        <v>582</v>
      </c>
      <c r="M68" s="14">
        <v>0</v>
      </c>
      <c r="N68" s="16">
        <v>0</v>
      </c>
      <c r="O68" s="14">
        <v>0</v>
      </c>
      <c r="P68" s="16">
        <v>0</v>
      </c>
      <c r="Q68" s="14">
        <v>4.5931231600000002</v>
      </c>
      <c r="R68" s="16">
        <v>0.18844742</v>
      </c>
    </row>
    <row r="69" spans="1:18" x14ac:dyDescent="0.25">
      <c r="A69" s="11" t="s">
        <v>539</v>
      </c>
      <c r="B69" s="13">
        <v>4876</v>
      </c>
      <c r="C69" s="14">
        <f>(0/B69*100)</f>
        <v>0</v>
      </c>
      <c r="D69" s="15">
        <v>4876</v>
      </c>
      <c r="E69" s="14">
        <v>84.262677089999997</v>
      </c>
      <c r="F69" s="16">
        <v>0.87799039000000001</v>
      </c>
      <c r="G69" s="14">
        <v>14.70599131</v>
      </c>
      <c r="H69" s="16">
        <v>0.84195763999999995</v>
      </c>
      <c r="I69" s="14">
        <v>0</v>
      </c>
      <c r="J69" s="16">
        <v>0</v>
      </c>
      <c r="K69" s="14" t="s">
        <v>582</v>
      </c>
      <c r="L69" s="16" t="s">
        <v>582</v>
      </c>
      <c r="M69" s="14">
        <v>0</v>
      </c>
      <c r="N69" s="16">
        <v>0</v>
      </c>
      <c r="O69" s="14">
        <v>0</v>
      </c>
      <c r="P69" s="16">
        <v>0</v>
      </c>
      <c r="Q69" s="14">
        <v>1.0313315999999999</v>
      </c>
      <c r="R69" s="16">
        <v>0.18468993</v>
      </c>
    </row>
    <row r="70" spans="1:18" x14ac:dyDescent="0.25">
      <c r="A70" s="11" t="s">
        <v>540</v>
      </c>
      <c r="B70" s="13">
        <v>6036</v>
      </c>
      <c r="C70" s="14">
        <f>(223/B70*100)</f>
        <v>3.6944996686547382</v>
      </c>
      <c r="D70" s="15">
        <v>5813</v>
      </c>
      <c r="E70" s="14">
        <v>92.185457279999994</v>
      </c>
      <c r="F70" s="16">
        <v>0.41784086999999998</v>
      </c>
      <c r="G70" s="14">
        <v>5.3984758900000003</v>
      </c>
      <c r="H70" s="16">
        <v>0.29709667000000001</v>
      </c>
      <c r="I70" s="14">
        <v>0</v>
      </c>
      <c r="J70" s="16">
        <v>0</v>
      </c>
      <c r="K70" s="14" t="s">
        <v>582</v>
      </c>
      <c r="L70" s="16" t="s">
        <v>582</v>
      </c>
      <c r="M70" s="14">
        <v>0</v>
      </c>
      <c r="N70" s="16">
        <v>0</v>
      </c>
      <c r="O70" s="14">
        <v>0</v>
      </c>
      <c r="P70" s="16">
        <v>0</v>
      </c>
      <c r="Q70" s="14">
        <v>2.4160668300000001</v>
      </c>
      <c r="R70" s="16">
        <v>0.28320191</v>
      </c>
    </row>
    <row r="71" spans="1:18" x14ac:dyDescent="0.25">
      <c r="A71" s="11" t="s">
        <v>541</v>
      </c>
      <c r="B71" s="13">
        <v>6115</v>
      </c>
      <c r="C71" s="14">
        <f>(17/B71*100)</f>
        <v>0.27800490596892891</v>
      </c>
      <c r="D71" s="15">
        <v>6098</v>
      </c>
      <c r="E71" s="14">
        <v>93.135012329999995</v>
      </c>
      <c r="F71" s="16">
        <v>0.30190313000000002</v>
      </c>
      <c r="G71" s="14">
        <v>6.3924019300000001</v>
      </c>
      <c r="H71" s="16">
        <v>0.28975034999999999</v>
      </c>
      <c r="I71" s="14">
        <v>0</v>
      </c>
      <c r="J71" s="16">
        <v>0</v>
      </c>
      <c r="K71" s="14" t="s">
        <v>582</v>
      </c>
      <c r="L71" s="16" t="s">
        <v>582</v>
      </c>
      <c r="M71" s="14">
        <v>0</v>
      </c>
      <c r="N71" s="16">
        <v>0</v>
      </c>
      <c r="O71" s="14">
        <v>0</v>
      </c>
      <c r="P71" s="16">
        <v>0</v>
      </c>
      <c r="Q71" s="14">
        <v>0.47258573999999998</v>
      </c>
      <c r="R71" s="16">
        <v>8.9695789999999997E-2</v>
      </c>
    </row>
    <row r="72" spans="1:18" x14ac:dyDescent="0.25">
      <c r="A72" s="11" t="s">
        <v>542</v>
      </c>
      <c r="B72" s="13">
        <v>7708</v>
      </c>
      <c r="C72" s="14">
        <f>(5/B72*100)</f>
        <v>6.4867669953295279E-2</v>
      </c>
      <c r="D72" s="15">
        <v>7703</v>
      </c>
      <c r="E72" s="14">
        <v>74.285031889999999</v>
      </c>
      <c r="F72" s="16">
        <v>0.65771577999999997</v>
      </c>
      <c r="G72" s="14">
        <v>25.41066124</v>
      </c>
      <c r="H72" s="16">
        <v>0.65134884999999998</v>
      </c>
      <c r="I72" s="14">
        <v>0</v>
      </c>
      <c r="J72" s="16">
        <v>0</v>
      </c>
      <c r="K72" s="14" t="s">
        <v>582</v>
      </c>
      <c r="L72" s="16" t="s">
        <v>582</v>
      </c>
      <c r="M72" s="14">
        <v>0</v>
      </c>
      <c r="N72" s="16">
        <v>0</v>
      </c>
      <c r="O72" s="14">
        <v>0</v>
      </c>
      <c r="P72" s="16">
        <v>0</v>
      </c>
      <c r="Q72" s="14">
        <v>0.30430687000000001</v>
      </c>
      <c r="R72" s="16">
        <v>6.3579440000000001E-2</v>
      </c>
    </row>
    <row r="73" spans="1:18" x14ac:dyDescent="0.25">
      <c r="A73" s="11" t="s">
        <v>543</v>
      </c>
      <c r="B73" s="13">
        <v>8249</v>
      </c>
      <c r="C73" s="14">
        <f>(143/B73*100)</f>
        <v>1.7335434598133106</v>
      </c>
      <c r="D73" s="15">
        <v>8106</v>
      </c>
      <c r="E73" s="14">
        <v>84.656249439999996</v>
      </c>
      <c r="F73" s="16">
        <v>0.69527877000000005</v>
      </c>
      <c r="G73" s="14">
        <v>14.1522533</v>
      </c>
      <c r="H73" s="16">
        <v>0.66283393999999995</v>
      </c>
      <c r="I73" s="14">
        <v>0</v>
      </c>
      <c r="J73" s="16">
        <v>0</v>
      </c>
      <c r="K73" s="14" t="s">
        <v>582</v>
      </c>
      <c r="L73" s="16" t="s">
        <v>582</v>
      </c>
      <c r="M73" s="14">
        <v>0</v>
      </c>
      <c r="N73" s="16">
        <v>0</v>
      </c>
      <c r="O73" s="14">
        <v>0</v>
      </c>
      <c r="P73" s="16">
        <v>0</v>
      </c>
      <c r="Q73" s="14">
        <v>1.19149726</v>
      </c>
      <c r="R73" s="16">
        <v>0.15914591</v>
      </c>
    </row>
    <row r="74" spans="1:18" x14ac:dyDescent="0.25">
      <c r="A74" s="11" t="s">
        <v>544</v>
      </c>
      <c r="B74" s="13">
        <v>4692</v>
      </c>
      <c r="C74" s="14">
        <f>(82/B74*100)</f>
        <v>1.7476555839727195</v>
      </c>
      <c r="D74" s="15">
        <v>4610</v>
      </c>
      <c r="E74" s="14">
        <v>92.652990419999995</v>
      </c>
      <c r="F74" s="16">
        <v>0.38141763000000001</v>
      </c>
      <c r="G74" s="14">
        <v>5.4573789100000001</v>
      </c>
      <c r="H74" s="16">
        <v>0.37229065</v>
      </c>
      <c r="I74" s="14">
        <v>0</v>
      </c>
      <c r="J74" s="16">
        <v>0</v>
      </c>
      <c r="K74" s="14" t="s">
        <v>582</v>
      </c>
      <c r="L74" s="16" t="s">
        <v>582</v>
      </c>
      <c r="M74" s="14">
        <v>0</v>
      </c>
      <c r="N74" s="16">
        <v>0</v>
      </c>
      <c r="O74" s="14">
        <v>9.1077729999999996E-2</v>
      </c>
      <c r="P74" s="16">
        <v>4.0868479999999999E-2</v>
      </c>
      <c r="Q74" s="14">
        <v>1.79855294</v>
      </c>
      <c r="R74" s="16">
        <v>0.21535710999999999</v>
      </c>
    </row>
    <row r="75" spans="1:18" x14ac:dyDescent="0.25">
      <c r="A75" s="11" t="s">
        <v>545</v>
      </c>
      <c r="B75" s="13">
        <v>5375</v>
      </c>
      <c r="C75" s="14">
        <f>(196/B75*100)</f>
        <v>3.6465116279069765</v>
      </c>
      <c r="D75" s="15">
        <v>5179</v>
      </c>
      <c r="E75" s="14">
        <v>72.289948800000005</v>
      </c>
      <c r="F75" s="16">
        <v>0.95178556999999997</v>
      </c>
      <c r="G75" s="14">
        <v>23.68822188</v>
      </c>
      <c r="H75" s="16">
        <v>0.85152145999999995</v>
      </c>
      <c r="I75" s="14">
        <v>0</v>
      </c>
      <c r="J75" s="16">
        <v>0</v>
      </c>
      <c r="K75" s="14" t="s">
        <v>582</v>
      </c>
      <c r="L75" s="16" t="s">
        <v>582</v>
      </c>
      <c r="M75" s="14">
        <v>0</v>
      </c>
      <c r="N75" s="16">
        <v>0</v>
      </c>
      <c r="O75" s="14">
        <v>0</v>
      </c>
      <c r="P75" s="16">
        <v>0</v>
      </c>
      <c r="Q75" s="14">
        <v>4.0218293200000002</v>
      </c>
      <c r="R75" s="16">
        <v>0.32654875</v>
      </c>
    </row>
    <row r="76" spans="1:18" x14ac:dyDescent="0.25">
      <c r="A76" s="11" t="s">
        <v>546</v>
      </c>
      <c r="B76" s="13">
        <v>14167</v>
      </c>
      <c r="C76" s="14">
        <f>(227/B76*100)</f>
        <v>1.6023152396414202</v>
      </c>
      <c r="D76" s="15">
        <v>13940</v>
      </c>
      <c r="E76" s="14">
        <v>76.486898650000001</v>
      </c>
      <c r="F76" s="16">
        <v>0.41834532000000002</v>
      </c>
      <c r="G76" s="14">
        <v>21.210427119999999</v>
      </c>
      <c r="H76" s="16">
        <v>0.40192763999999997</v>
      </c>
      <c r="I76" s="14">
        <v>0</v>
      </c>
      <c r="J76" s="16">
        <v>0</v>
      </c>
      <c r="K76" s="14" t="s">
        <v>582</v>
      </c>
      <c r="L76" s="16" t="s">
        <v>582</v>
      </c>
      <c r="M76" s="14">
        <v>0</v>
      </c>
      <c r="N76" s="16">
        <v>0</v>
      </c>
      <c r="O76" s="14">
        <v>0</v>
      </c>
      <c r="P76" s="16">
        <v>0</v>
      </c>
      <c r="Q76" s="14">
        <v>2.30267423</v>
      </c>
      <c r="R76" s="16">
        <v>0.19853672999999999</v>
      </c>
    </row>
    <row r="77" spans="1:18" x14ac:dyDescent="0.25">
      <c r="A77" s="11" t="s">
        <v>547</v>
      </c>
      <c r="B77" s="13">
        <v>6062</v>
      </c>
      <c r="C77" s="14">
        <f>(82/B77*100)</f>
        <v>1.3526888815572418</v>
      </c>
      <c r="D77" s="15">
        <v>5980</v>
      </c>
      <c r="E77" s="14">
        <v>75.145699710000002</v>
      </c>
      <c r="F77" s="16">
        <v>0.68410079999999995</v>
      </c>
      <c r="G77" s="14">
        <v>18.033283130000001</v>
      </c>
      <c r="H77" s="16">
        <v>0.53188506999999996</v>
      </c>
      <c r="I77" s="14">
        <v>0</v>
      </c>
      <c r="J77" s="16">
        <v>0</v>
      </c>
      <c r="K77" s="14" t="s">
        <v>582</v>
      </c>
      <c r="L77" s="16" t="s">
        <v>582</v>
      </c>
      <c r="M77" s="14">
        <v>0</v>
      </c>
      <c r="N77" s="16">
        <v>0</v>
      </c>
      <c r="O77" s="14">
        <v>0</v>
      </c>
      <c r="P77" s="16">
        <v>0</v>
      </c>
      <c r="Q77" s="14">
        <v>6.8210171500000003</v>
      </c>
      <c r="R77" s="16">
        <v>0.32848497999999998</v>
      </c>
    </row>
    <row r="78" spans="1:18" x14ac:dyDescent="0.25">
      <c r="A78" s="11" t="s">
        <v>548</v>
      </c>
      <c r="B78" s="13">
        <v>5826</v>
      </c>
      <c r="C78" s="14">
        <f>(0/B78*100)</f>
        <v>0</v>
      </c>
      <c r="D78" s="15">
        <v>5826</v>
      </c>
      <c r="E78" s="14">
        <v>78.745079570000001</v>
      </c>
      <c r="F78" s="16">
        <v>1.1518895499999999</v>
      </c>
      <c r="G78" s="14">
        <v>20.718129050000002</v>
      </c>
      <c r="H78" s="16">
        <v>1.0722451399999999</v>
      </c>
      <c r="I78" s="14">
        <v>0</v>
      </c>
      <c r="J78" s="16">
        <v>0</v>
      </c>
      <c r="K78" s="14" t="s">
        <v>582</v>
      </c>
      <c r="L78" s="16" t="s">
        <v>582</v>
      </c>
      <c r="M78" s="14">
        <v>0</v>
      </c>
      <c r="N78" s="16">
        <v>0</v>
      </c>
      <c r="O78" s="14">
        <v>0</v>
      </c>
      <c r="P78" s="16">
        <v>0</v>
      </c>
      <c r="Q78" s="14">
        <v>0.53679138000000004</v>
      </c>
      <c r="R78" s="16">
        <v>0.14107016</v>
      </c>
    </row>
    <row r="79" spans="1:18" ht="24.95" customHeight="1" x14ac:dyDescent="0.25">
      <c r="A79" s="11" t="s">
        <v>549</v>
      </c>
      <c r="B79" s="13">
        <v>1657</v>
      </c>
      <c r="C79" s="14">
        <f>(41/B79*100)</f>
        <v>2.4743512371756187</v>
      </c>
      <c r="D79" s="15">
        <v>1616</v>
      </c>
      <c r="E79" s="14">
        <v>71.878310959999993</v>
      </c>
      <c r="F79" s="16">
        <v>1.3381818000000001</v>
      </c>
      <c r="G79" s="14">
        <v>27.225366919999999</v>
      </c>
      <c r="H79" s="16">
        <v>1.2965264400000001</v>
      </c>
      <c r="I79" s="14">
        <v>0</v>
      </c>
      <c r="J79" s="16">
        <v>0</v>
      </c>
      <c r="K79" s="14" t="s">
        <v>582</v>
      </c>
      <c r="L79" s="16" t="s">
        <v>582</v>
      </c>
      <c r="M79" s="14">
        <v>0</v>
      </c>
      <c r="N79" s="16">
        <v>0</v>
      </c>
      <c r="O79" s="14">
        <v>0</v>
      </c>
      <c r="P79" s="16">
        <v>0</v>
      </c>
      <c r="Q79" s="14">
        <v>0.89632212</v>
      </c>
      <c r="R79" s="16">
        <v>0.26840376999999999</v>
      </c>
    </row>
    <row r="80" spans="1:18" x14ac:dyDescent="0.25">
      <c r="A80" s="11" t="s">
        <v>550</v>
      </c>
      <c r="B80" s="13">
        <v>7841</v>
      </c>
      <c r="C80" s="14">
        <f>(0/B80*100)</f>
        <v>0</v>
      </c>
      <c r="D80" s="15">
        <v>7841</v>
      </c>
      <c r="E80" s="14">
        <v>87.150216380000003</v>
      </c>
      <c r="F80" s="16">
        <v>0.62991511</v>
      </c>
      <c r="G80" s="14">
        <v>12.5783459</v>
      </c>
      <c r="H80" s="16">
        <v>0.61600387000000001</v>
      </c>
      <c r="I80" s="14">
        <v>0</v>
      </c>
      <c r="J80" s="16">
        <v>0</v>
      </c>
      <c r="K80" s="14" t="s">
        <v>582</v>
      </c>
      <c r="L80" s="16" t="s">
        <v>582</v>
      </c>
      <c r="M80" s="14">
        <v>0</v>
      </c>
      <c r="N80" s="16">
        <v>0</v>
      </c>
      <c r="O80" s="14">
        <v>0</v>
      </c>
      <c r="P80" s="16">
        <v>0</v>
      </c>
      <c r="Q80" s="14">
        <v>0.27143771999999999</v>
      </c>
      <c r="R80" s="16">
        <v>8.9796349999999997E-2</v>
      </c>
    </row>
    <row r="81" spans="1:18" x14ac:dyDescent="0.25">
      <c r="A81" s="19" t="s">
        <v>551</v>
      </c>
      <c r="B81" s="13">
        <v>8861</v>
      </c>
      <c r="C81" s="14">
        <f>(76/B81*100)</f>
        <v>0.85769100552984989</v>
      </c>
      <c r="D81" s="15">
        <v>8785</v>
      </c>
      <c r="E81" s="14">
        <v>93.858678409999996</v>
      </c>
      <c r="F81" s="16">
        <v>0.39622713999999998</v>
      </c>
      <c r="G81" s="14">
        <v>5.7333404899999998</v>
      </c>
      <c r="H81" s="16">
        <v>0.36809641999999998</v>
      </c>
      <c r="I81" s="14">
        <v>0</v>
      </c>
      <c r="J81" s="16">
        <v>0</v>
      </c>
      <c r="K81" s="14" t="s">
        <v>582</v>
      </c>
      <c r="L81" s="16" t="s">
        <v>582</v>
      </c>
      <c r="M81" s="14">
        <v>0</v>
      </c>
      <c r="N81" s="16">
        <v>0</v>
      </c>
      <c r="O81" s="14">
        <v>0</v>
      </c>
      <c r="P81" s="16">
        <v>0</v>
      </c>
      <c r="Q81" s="14">
        <v>0.40798109999999999</v>
      </c>
      <c r="R81" s="16">
        <v>0.10626613</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614</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49.601165700000003</v>
      </c>
      <c r="F7" s="16">
        <v>0.53068066000000003</v>
      </c>
      <c r="G7" s="14">
        <v>46.925132550000001</v>
      </c>
      <c r="H7" s="16">
        <v>0.54217630999999999</v>
      </c>
      <c r="I7" s="14">
        <v>0</v>
      </c>
      <c r="J7" s="16">
        <v>0</v>
      </c>
      <c r="K7" s="14" t="s">
        <v>582</v>
      </c>
      <c r="L7" s="16" t="s">
        <v>582</v>
      </c>
      <c r="M7" s="14">
        <v>0</v>
      </c>
      <c r="N7" s="16">
        <v>0</v>
      </c>
      <c r="O7" s="14">
        <v>0</v>
      </c>
      <c r="P7" s="16">
        <v>0</v>
      </c>
      <c r="Q7" s="14">
        <v>3.4737017400000001</v>
      </c>
      <c r="R7" s="16">
        <v>0.17146080999999999</v>
      </c>
    </row>
    <row r="8" spans="1:18" x14ac:dyDescent="0.25">
      <c r="A8" s="11" t="s">
        <v>478</v>
      </c>
      <c r="B8" s="13">
        <v>7007</v>
      </c>
      <c r="C8" s="14">
        <f>(20/B8*100)</f>
        <v>0.28542885685742825</v>
      </c>
      <c r="D8" s="15">
        <v>6987</v>
      </c>
      <c r="E8" s="14">
        <v>70.075304790000004</v>
      </c>
      <c r="F8" s="16">
        <v>0.83378101000000004</v>
      </c>
      <c r="G8" s="14">
        <v>27.367679809999998</v>
      </c>
      <c r="H8" s="16">
        <v>0.78313642999999999</v>
      </c>
      <c r="I8" s="14">
        <v>0</v>
      </c>
      <c r="J8" s="16">
        <v>0</v>
      </c>
      <c r="K8" s="14" t="s">
        <v>582</v>
      </c>
      <c r="L8" s="16" t="s">
        <v>582</v>
      </c>
      <c r="M8" s="14">
        <v>0</v>
      </c>
      <c r="N8" s="16">
        <v>0</v>
      </c>
      <c r="O8" s="14">
        <v>0</v>
      </c>
      <c r="P8" s="16">
        <v>0</v>
      </c>
      <c r="Q8" s="14">
        <v>2.5570154</v>
      </c>
      <c r="R8" s="16">
        <v>0.29671818999999999</v>
      </c>
    </row>
    <row r="9" spans="1:18" x14ac:dyDescent="0.25">
      <c r="A9" s="11" t="s">
        <v>479</v>
      </c>
      <c r="B9" s="13">
        <v>9651</v>
      </c>
      <c r="C9" s="14">
        <f>(77/B9*100)</f>
        <v>0.79784478292404937</v>
      </c>
      <c r="D9" s="15">
        <v>9574</v>
      </c>
      <c r="E9" s="14">
        <v>59.760066160000001</v>
      </c>
      <c r="F9" s="16">
        <v>0.58081684</v>
      </c>
      <c r="G9" s="14">
        <v>36.452106720000003</v>
      </c>
      <c r="H9" s="16">
        <v>0.56270688000000002</v>
      </c>
      <c r="I9" s="14">
        <v>0</v>
      </c>
      <c r="J9" s="16">
        <v>0</v>
      </c>
      <c r="K9" s="14" t="s">
        <v>582</v>
      </c>
      <c r="L9" s="16" t="s">
        <v>582</v>
      </c>
      <c r="M9" s="14">
        <v>0</v>
      </c>
      <c r="N9" s="16">
        <v>0</v>
      </c>
      <c r="O9" s="14">
        <v>0</v>
      </c>
      <c r="P9" s="16">
        <v>0</v>
      </c>
      <c r="Q9" s="14">
        <v>3.7878271200000002</v>
      </c>
      <c r="R9" s="16">
        <v>0.19868046</v>
      </c>
    </row>
    <row r="10" spans="1:18" x14ac:dyDescent="0.25">
      <c r="A10" s="11" t="s">
        <v>480</v>
      </c>
      <c r="B10" s="13">
        <v>20058</v>
      </c>
      <c r="C10" s="14">
        <f>(521/B10*100)</f>
        <v>2.5974673447003687</v>
      </c>
      <c r="D10" s="15">
        <v>19537</v>
      </c>
      <c r="E10" s="14">
        <v>56.005702399999997</v>
      </c>
      <c r="F10" s="16">
        <v>0.75215951999999997</v>
      </c>
      <c r="G10" s="14">
        <v>41.515016000000003</v>
      </c>
      <c r="H10" s="16">
        <v>0.69641892000000005</v>
      </c>
      <c r="I10" s="14">
        <v>0</v>
      </c>
      <c r="J10" s="16">
        <v>0</v>
      </c>
      <c r="K10" s="14" t="s">
        <v>582</v>
      </c>
      <c r="L10" s="16" t="s">
        <v>582</v>
      </c>
      <c r="M10" s="14">
        <v>0</v>
      </c>
      <c r="N10" s="16">
        <v>0</v>
      </c>
      <c r="O10" s="14">
        <v>0</v>
      </c>
      <c r="P10" s="16">
        <v>0</v>
      </c>
      <c r="Q10" s="14">
        <v>2.4792816000000002</v>
      </c>
      <c r="R10" s="16">
        <v>0.16315089999999999</v>
      </c>
    </row>
    <row r="11" spans="1:18" x14ac:dyDescent="0.25">
      <c r="A11" s="11" t="s">
        <v>481</v>
      </c>
      <c r="B11" s="13">
        <v>7053</v>
      </c>
      <c r="C11" s="14">
        <f>(45/B11*100)</f>
        <v>0.6380263717566993</v>
      </c>
      <c r="D11" s="15">
        <v>7008</v>
      </c>
      <c r="E11" s="14">
        <v>54.930330570000002</v>
      </c>
      <c r="F11" s="16">
        <v>0.72031177999999996</v>
      </c>
      <c r="G11" s="14">
        <v>43.787599710000002</v>
      </c>
      <c r="H11" s="16">
        <v>0.70769846000000003</v>
      </c>
      <c r="I11" s="14">
        <v>0</v>
      </c>
      <c r="J11" s="16">
        <v>0</v>
      </c>
      <c r="K11" s="14" t="s">
        <v>582</v>
      </c>
      <c r="L11" s="16" t="s">
        <v>582</v>
      </c>
      <c r="M11" s="14">
        <v>0</v>
      </c>
      <c r="N11" s="16">
        <v>0</v>
      </c>
      <c r="O11" s="14">
        <v>0</v>
      </c>
      <c r="P11" s="16">
        <v>0</v>
      </c>
      <c r="Q11" s="14">
        <v>1.28206972</v>
      </c>
      <c r="R11" s="16">
        <v>0.19182967000000001</v>
      </c>
    </row>
    <row r="12" spans="1:18" x14ac:dyDescent="0.25">
      <c r="A12" s="11" t="s">
        <v>482</v>
      </c>
      <c r="B12" s="13">
        <v>6894</v>
      </c>
      <c r="C12" s="14">
        <f>(56/B12*100)</f>
        <v>0.81230055120394551</v>
      </c>
      <c r="D12" s="15">
        <v>6838</v>
      </c>
      <c r="E12" s="14">
        <v>83.782180890000006</v>
      </c>
      <c r="F12" s="16">
        <v>0.65911326000000003</v>
      </c>
      <c r="G12" s="14">
        <v>12.169921110000001</v>
      </c>
      <c r="H12" s="16">
        <v>0.47121764999999999</v>
      </c>
      <c r="I12" s="14">
        <v>0</v>
      </c>
      <c r="J12" s="16">
        <v>0</v>
      </c>
      <c r="K12" s="14" t="s">
        <v>582</v>
      </c>
      <c r="L12" s="16" t="s">
        <v>582</v>
      </c>
      <c r="M12" s="14">
        <v>0</v>
      </c>
      <c r="N12" s="16">
        <v>0</v>
      </c>
      <c r="O12" s="14">
        <v>0</v>
      </c>
      <c r="P12" s="16">
        <v>0</v>
      </c>
      <c r="Q12" s="14">
        <v>4.047898</v>
      </c>
      <c r="R12" s="16">
        <v>0.36969252000000002</v>
      </c>
    </row>
    <row r="13" spans="1:18" x14ac:dyDescent="0.25">
      <c r="A13" s="11" t="s">
        <v>483</v>
      </c>
      <c r="B13" s="13">
        <v>7161</v>
      </c>
      <c r="C13" s="14">
        <f>(98/B13*100)</f>
        <v>1.3685239491691104</v>
      </c>
      <c r="D13" s="15">
        <v>7063</v>
      </c>
      <c r="E13" s="14">
        <v>70.125224059999994</v>
      </c>
      <c r="F13" s="16">
        <v>0.70973922</v>
      </c>
      <c r="G13" s="14">
        <v>28.306122240000001</v>
      </c>
      <c r="H13" s="16">
        <v>0.67931427</v>
      </c>
      <c r="I13" s="14">
        <v>0</v>
      </c>
      <c r="J13" s="16">
        <v>0</v>
      </c>
      <c r="K13" s="14" t="s">
        <v>582</v>
      </c>
      <c r="L13" s="16" t="s">
        <v>582</v>
      </c>
      <c r="M13" s="14">
        <v>0</v>
      </c>
      <c r="N13" s="16">
        <v>0</v>
      </c>
      <c r="O13" s="14">
        <v>0</v>
      </c>
      <c r="P13" s="16">
        <v>0</v>
      </c>
      <c r="Q13" s="14">
        <v>1.5686537</v>
      </c>
      <c r="R13" s="16">
        <v>0.16456425</v>
      </c>
    </row>
    <row r="14" spans="1:18" x14ac:dyDescent="0.25">
      <c r="A14" s="11" t="s">
        <v>484</v>
      </c>
      <c r="B14" s="13">
        <v>5587</v>
      </c>
      <c r="C14" s="14">
        <f>(74/B14*100)</f>
        <v>1.3245033112582782</v>
      </c>
      <c r="D14" s="15">
        <v>5513</v>
      </c>
      <c r="E14" s="14">
        <v>73.011934890000006</v>
      </c>
      <c r="F14" s="16">
        <v>0.79452988000000002</v>
      </c>
      <c r="G14" s="14">
        <v>25.645695100000001</v>
      </c>
      <c r="H14" s="16">
        <v>0.76258912000000001</v>
      </c>
      <c r="I14" s="14">
        <v>0</v>
      </c>
      <c r="J14" s="16">
        <v>0</v>
      </c>
      <c r="K14" s="14" t="s">
        <v>582</v>
      </c>
      <c r="L14" s="16" t="s">
        <v>582</v>
      </c>
      <c r="M14" s="14">
        <v>0</v>
      </c>
      <c r="N14" s="16">
        <v>0</v>
      </c>
      <c r="O14" s="14">
        <v>0</v>
      </c>
      <c r="P14" s="16">
        <v>0</v>
      </c>
      <c r="Q14" s="14">
        <v>1.34237001</v>
      </c>
      <c r="R14" s="16">
        <v>0.17423396999999999</v>
      </c>
    </row>
    <row r="15" spans="1:18" x14ac:dyDescent="0.25">
      <c r="A15" s="11" t="s">
        <v>485</v>
      </c>
      <c r="B15" s="13">
        <v>5882</v>
      </c>
      <c r="C15" s="14">
        <f>(53/B15*100)</f>
        <v>0.90105406324379467</v>
      </c>
      <c r="D15" s="15">
        <v>5829</v>
      </c>
      <c r="E15" s="14">
        <v>40.464769060000002</v>
      </c>
      <c r="F15" s="16">
        <v>0.81705766999999996</v>
      </c>
      <c r="G15" s="14">
        <v>57.3156143</v>
      </c>
      <c r="H15" s="16">
        <v>0.76721044000000005</v>
      </c>
      <c r="I15" s="14">
        <v>0</v>
      </c>
      <c r="J15" s="16">
        <v>0</v>
      </c>
      <c r="K15" s="14" t="s">
        <v>582</v>
      </c>
      <c r="L15" s="16" t="s">
        <v>582</v>
      </c>
      <c r="M15" s="14">
        <v>0</v>
      </c>
      <c r="N15" s="16">
        <v>0</v>
      </c>
      <c r="O15" s="14">
        <v>0</v>
      </c>
      <c r="P15" s="16">
        <v>0</v>
      </c>
      <c r="Q15" s="14">
        <v>2.2196166399999999</v>
      </c>
      <c r="R15" s="16">
        <v>0.25818351</v>
      </c>
    </row>
    <row r="16" spans="1:18" x14ac:dyDescent="0.25">
      <c r="A16" s="11" t="s">
        <v>486</v>
      </c>
      <c r="B16" s="13">
        <v>6108</v>
      </c>
      <c r="C16" s="14">
        <f>(98/B16*100)</f>
        <v>1.6044531761624099</v>
      </c>
      <c r="D16" s="15">
        <v>6010</v>
      </c>
      <c r="E16" s="14">
        <v>43.323411880000002</v>
      </c>
      <c r="F16" s="16">
        <v>0.75441754000000005</v>
      </c>
      <c r="G16" s="14">
        <v>53.286610009999997</v>
      </c>
      <c r="H16" s="16">
        <v>0.76476686999999999</v>
      </c>
      <c r="I16" s="14">
        <v>0</v>
      </c>
      <c r="J16" s="16">
        <v>0</v>
      </c>
      <c r="K16" s="14" t="s">
        <v>582</v>
      </c>
      <c r="L16" s="16" t="s">
        <v>582</v>
      </c>
      <c r="M16" s="14">
        <v>0</v>
      </c>
      <c r="N16" s="16">
        <v>0</v>
      </c>
      <c r="O16" s="14">
        <v>0</v>
      </c>
      <c r="P16" s="16">
        <v>0</v>
      </c>
      <c r="Q16" s="14">
        <v>3.3899781199999999</v>
      </c>
      <c r="R16" s="16">
        <v>0.22969883999999999</v>
      </c>
    </row>
    <row r="17" spans="1:18" x14ac:dyDescent="0.25">
      <c r="A17" s="11" t="s">
        <v>487</v>
      </c>
      <c r="B17" s="13">
        <v>6504</v>
      </c>
      <c r="C17" s="14">
        <f>(658/B17*100)</f>
        <v>10.116851168511685</v>
      </c>
      <c r="D17" s="15">
        <v>5846</v>
      </c>
      <c r="E17" s="14">
        <v>70.462965819999994</v>
      </c>
      <c r="F17" s="16">
        <v>0.83692641999999995</v>
      </c>
      <c r="G17" s="14">
        <v>23.790827570000001</v>
      </c>
      <c r="H17" s="16">
        <v>0.64644652000000002</v>
      </c>
      <c r="I17" s="14">
        <v>0</v>
      </c>
      <c r="J17" s="16">
        <v>0</v>
      </c>
      <c r="K17" s="14" t="s">
        <v>582</v>
      </c>
      <c r="L17" s="16" t="s">
        <v>582</v>
      </c>
      <c r="M17" s="14">
        <v>0</v>
      </c>
      <c r="N17" s="16">
        <v>0</v>
      </c>
      <c r="O17" s="14">
        <v>0</v>
      </c>
      <c r="P17" s="16">
        <v>0</v>
      </c>
      <c r="Q17" s="14">
        <v>5.7462066099999998</v>
      </c>
      <c r="R17" s="16">
        <v>0.5630539</v>
      </c>
    </row>
    <row r="18" spans="1:18" x14ac:dyDescent="0.25">
      <c r="A18" s="11" t="s">
        <v>488</v>
      </c>
      <c r="B18" s="13">
        <v>5532</v>
      </c>
      <c r="C18" s="14">
        <f>(28/B18*100)</f>
        <v>0.50614605929139556</v>
      </c>
      <c r="D18" s="15">
        <v>5504</v>
      </c>
      <c r="E18" s="14">
        <v>52.319700480000002</v>
      </c>
      <c r="F18" s="16">
        <v>0.73506621000000005</v>
      </c>
      <c r="G18" s="14">
        <v>42.895688139999997</v>
      </c>
      <c r="H18" s="16">
        <v>0.77236172999999997</v>
      </c>
      <c r="I18" s="14">
        <v>0</v>
      </c>
      <c r="J18" s="16">
        <v>0</v>
      </c>
      <c r="K18" s="14" t="s">
        <v>582</v>
      </c>
      <c r="L18" s="16" t="s">
        <v>582</v>
      </c>
      <c r="M18" s="14">
        <v>0</v>
      </c>
      <c r="N18" s="16">
        <v>0</v>
      </c>
      <c r="O18" s="14">
        <v>0</v>
      </c>
      <c r="P18" s="16">
        <v>0</v>
      </c>
      <c r="Q18" s="14">
        <v>4.7846113800000003</v>
      </c>
      <c r="R18" s="16">
        <v>0.32072793999999999</v>
      </c>
    </row>
    <row r="19" spans="1:18" x14ac:dyDescent="0.25">
      <c r="A19" s="11" t="s">
        <v>489</v>
      </c>
      <c r="B19" s="13">
        <v>5658</v>
      </c>
      <c r="C19" s="14">
        <f>(61/B19*100)</f>
        <v>1.0781194768469424</v>
      </c>
      <c r="D19" s="15">
        <v>5597</v>
      </c>
      <c r="E19" s="14">
        <v>55.641663659999999</v>
      </c>
      <c r="F19" s="16">
        <v>0.88096370999999996</v>
      </c>
      <c r="G19" s="14">
        <v>41.287439419999998</v>
      </c>
      <c r="H19" s="16">
        <v>0.87466093</v>
      </c>
      <c r="I19" s="14">
        <v>0</v>
      </c>
      <c r="J19" s="16">
        <v>0</v>
      </c>
      <c r="K19" s="14" t="s">
        <v>582</v>
      </c>
      <c r="L19" s="16" t="s">
        <v>582</v>
      </c>
      <c r="M19" s="14">
        <v>0</v>
      </c>
      <c r="N19" s="16">
        <v>0</v>
      </c>
      <c r="O19" s="14">
        <v>0</v>
      </c>
      <c r="P19" s="16">
        <v>0</v>
      </c>
      <c r="Q19" s="14">
        <v>3.07089692</v>
      </c>
      <c r="R19" s="16">
        <v>0.28608612</v>
      </c>
    </row>
    <row r="20" spans="1:18" x14ac:dyDescent="0.25">
      <c r="A20" s="11" t="s">
        <v>490</v>
      </c>
      <c r="B20" s="13">
        <v>3371</v>
      </c>
      <c r="C20" s="14">
        <f>(75/B20*100)</f>
        <v>2.2248590922574905</v>
      </c>
      <c r="D20" s="15">
        <v>3296</v>
      </c>
      <c r="E20" s="14">
        <v>82.526059889999999</v>
      </c>
      <c r="F20" s="16">
        <v>0.75066361000000004</v>
      </c>
      <c r="G20" s="14">
        <v>16.000757279999998</v>
      </c>
      <c r="H20" s="16">
        <v>0.75974416</v>
      </c>
      <c r="I20" s="14">
        <v>0</v>
      </c>
      <c r="J20" s="16">
        <v>0</v>
      </c>
      <c r="K20" s="14" t="s">
        <v>582</v>
      </c>
      <c r="L20" s="16" t="s">
        <v>582</v>
      </c>
      <c r="M20" s="14">
        <v>0</v>
      </c>
      <c r="N20" s="16">
        <v>0</v>
      </c>
      <c r="O20" s="14">
        <v>0</v>
      </c>
      <c r="P20" s="16">
        <v>0</v>
      </c>
      <c r="Q20" s="14">
        <v>1.4731828300000001</v>
      </c>
      <c r="R20" s="16">
        <v>0.21469473</v>
      </c>
    </row>
    <row r="21" spans="1:18" x14ac:dyDescent="0.25">
      <c r="A21" s="11" t="s">
        <v>491</v>
      </c>
      <c r="B21" s="13">
        <v>5741</v>
      </c>
      <c r="C21" s="14">
        <f>(44/B21*100)</f>
        <v>0.76641700052255701</v>
      </c>
      <c r="D21" s="15">
        <v>5697</v>
      </c>
      <c r="E21" s="14">
        <v>40.722902699999999</v>
      </c>
      <c r="F21" s="16">
        <v>0.84348036000000004</v>
      </c>
      <c r="G21" s="14">
        <v>54.597245350000001</v>
      </c>
      <c r="H21" s="16">
        <v>0.87631406000000001</v>
      </c>
      <c r="I21" s="14">
        <v>0</v>
      </c>
      <c r="J21" s="16">
        <v>0</v>
      </c>
      <c r="K21" s="14" t="s">
        <v>582</v>
      </c>
      <c r="L21" s="16" t="s">
        <v>582</v>
      </c>
      <c r="M21" s="14">
        <v>0</v>
      </c>
      <c r="N21" s="16">
        <v>0</v>
      </c>
      <c r="O21" s="14">
        <v>0</v>
      </c>
      <c r="P21" s="16">
        <v>0</v>
      </c>
      <c r="Q21" s="14">
        <v>4.6798519499999998</v>
      </c>
      <c r="R21" s="16">
        <v>0.31495617999999997</v>
      </c>
    </row>
    <row r="22" spans="1:18" x14ac:dyDescent="0.25">
      <c r="A22" s="11" t="s">
        <v>492</v>
      </c>
      <c r="B22" s="13">
        <v>6598</v>
      </c>
      <c r="C22" s="14">
        <f>(32/B22*100)</f>
        <v>0.48499545316762654</v>
      </c>
      <c r="D22" s="15">
        <v>6566</v>
      </c>
      <c r="E22" s="14">
        <v>59.450127649999999</v>
      </c>
      <c r="F22" s="16">
        <v>0.91157968</v>
      </c>
      <c r="G22" s="14">
        <v>36.047654029999997</v>
      </c>
      <c r="H22" s="16">
        <v>0.84129783000000002</v>
      </c>
      <c r="I22" s="14">
        <v>0</v>
      </c>
      <c r="J22" s="16">
        <v>0</v>
      </c>
      <c r="K22" s="14" t="s">
        <v>582</v>
      </c>
      <c r="L22" s="16" t="s">
        <v>582</v>
      </c>
      <c r="M22" s="14">
        <v>0</v>
      </c>
      <c r="N22" s="16">
        <v>0</v>
      </c>
      <c r="O22" s="14">
        <v>0</v>
      </c>
      <c r="P22" s="16">
        <v>0</v>
      </c>
      <c r="Q22" s="14">
        <v>4.5022183299999998</v>
      </c>
      <c r="R22" s="16">
        <v>0.31585686000000002</v>
      </c>
    </row>
    <row r="23" spans="1:18" x14ac:dyDescent="0.25">
      <c r="A23" s="11" t="s">
        <v>493</v>
      </c>
      <c r="B23" s="13">
        <v>11583</v>
      </c>
      <c r="C23" s="14">
        <f>(210/B23*100)</f>
        <v>1.8130018130018128</v>
      </c>
      <c r="D23" s="15">
        <v>11373</v>
      </c>
      <c r="E23" s="14">
        <v>86.148171160000004</v>
      </c>
      <c r="F23" s="16">
        <v>0.46439527000000003</v>
      </c>
      <c r="G23" s="14">
        <v>12.92049439</v>
      </c>
      <c r="H23" s="16">
        <v>0.45827860999999998</v>
      </c>
      <c r="I23" s="14">
        <v>0</v>
      </c>
      <c r="J23" s="16">
        <v>0</v>
      </c>
      <c r="K23" s="14" t="s">
        <v>582</v>
      </c>
      <c r="L23" s="16" t="s">
        <v>582</v>
      </c>
      <c r="M23" s="14">
        <v>0</v>
      </c>
      <c r="N23" s="16">
        <v>0</v>
      </c>
      <c r="O23" s="14">
        <v>0</v>
      </c>
      <c r="P23" s="16">
        <v>0</v>
      </c>
      <c r="Q23" s="14">
        <v>0.93133445000000004</v>
      </c>
      <c r="R23" s="16">
        <v>0.14127085</v>
      </c>
    </row>
    <row r="24" spans="1:18" x14ac:dyDescent="0.25">
      <c r="A24" s="11" t="s">
        <v>494</v>
      </c>
      <c r="B24" s="13">
        <v>6647</v>
      </c>
      <c r="C24" s="14">
        <f>(7/B24*100)</f>
        <v>0.10531066646607493</v>
      </c>
      <c r="D24" s="15">
        <v>6640</v>
      </c>
      <c r="E24" s="14">
        <v>48.638591699999999</v>
      </c>
      <c r="F24" s="16">
        <v>0.93720389000000004</v>
      </c>
      <c r="G24" s="14">
        <v>49.500753510000003</v>
      </c>
      <c r="H24" s="16">
        <v>0.90708005000000003</v>
      </c>
      <c r="I24" s="14">
        <v>0</v>
      </c>
      <c r="J24" s="16">
        <v>0</v>
      </c>
      <c r="K24" s="14" t="s">
        <v>582</v>
      </c>
      <c r="L24" s="16" t="s">
        <v>582</v>
      </c>
      <c r="M24" s="14">
        <v>0</v>
      </c>
      <c r="N24" s="16">
        <v>0</v>
      </c>
      <c r="O24" s="14">
        <v>0</v>
      </c>
      <c r="P24" s="16">
        <v>0</v>
      </c>
      <c r="Q24" s="14">
        <v>1.8606547899999999</v>
      </c>
      <c r="R24" s="16">
        <v>0.15951631999999999</v>
      </c>
    </row>
    <row r="25" spans="1:18" x14ac:dyDescent="0.25">
      <c r="A25" s="11" t="s">
        <v>495</v>
      </c>
      <c r="B25" s="13">
        <v>5581</v>
      </c>
      <c r="C25" s="14">
        <f>(24/B25*100)</f>
        <v>0.43003046049095145</v>
      </c>
      <c r="D25" s="15">
        <v>5557</v>
      </c>
      <c r="E25" s="14">
        <v>53.34765917</v>
      </c>
      <c r="F25" s="16">
        <v>1.0530418500000001</v>
      </c>
      <c r="G25" s="14">
        <v>45.240710030000002</v>
      </c>
      <c r="H25" s="16">
        <v>1.0403972800000001</v>
      </c>
      <c r="I25" s="14">
        <v>0</v>
      </c>
      <c r="J25" s="16">
        <v>0</v>
      </c>
      <c r="K25" s="14" t="s">
        <v>582</v>
      </c>
      <c r="L25" s="16" t="s">
        <v>582</v>
      </c>
      <c r="M25" s="14">
        <v>0</v>
      </c>
      <c r="N25" s="16">
        <v>0</v>
      </c>
      <c r="O25" s="14">
        <v>0</v>
      </c>
      <c r="P25" s="16">
        <v>0</v>
      </c>
      <c r="Q25" s="14">
        <v>1.4116308</v>
      </c>
      <c r="R25" s="16">
        <v>0.15187052000000001</v>
      </c>
    </row>
    <row r="26" spans="1:18" x14ac:dyDescent="0.25">
      <c r="A26" s="11" t="s">
        <v>496</v>
      </c>
      <c r="B26" s="13">
        <v>4869</v>
      </c>
      <c r="C26" s="14">
        <f>(32/B26*100)</f>
        <v>0.65721914150749638</v>
      </c>
      <c r="D26" s="15">
        <v>4837</v>
      </c>
      <c r="E26" s="14">
        <v>64.532016459999994</v>
      </c>
      <c r="F26" s="16">
        <v>0.87227007999999995</v>
      </c>
      <c r="G26" s="14">
        <v>34.113172849999998</v>
      </c>
      <c r="H26" s="16">
        <v>0.83362212999999996</v>
      </c>
      <c r="I26" s="14">
        <v>0</v>
      </c>
      <c r="J26" s="16">
        <v>0</v>
      </c>
      <c r="K26" s="14" t="s">
        <v>582</v>
      </c>
      <c r="L26" s="16" t="s">
        <v>582</v>
      </c>
      <c r="M26" s="14">
        <v>0</v>
      </c>
      <c r="N26" s="16">
        <v>0</v>
      </c>
      <c r="O26" s="14">
        <v>0</v>
      </c>
      <c r="P26" s="16">
        <v>0</v>
      </c>
      <c r="Q26" s="14">
        <v>1.3548106799999999</v>
      </c>
      <c r="R26" s="16">
        <v>0.18597484</v>
      </c>
    </row>
    <row r="27" spans="1:18" x14ac:dyDescent="0.25">
      <c r="A27" s="11" t="s">
        <v>497</v>
      </c>
      <c r="B27" s="13">
        <v>5299</v>
      </c>
      <c r="C27" s="14">
        <f>(17/B27*100)</f>
        <v>0.32081524816003021</v>
      </c>
      <c r="D27" s="15">
        <v>5282</v>
      </c>
      <c r="E27" s="14">
        <v>68.622572210000001</v>
      </c>
      <c r="F27" s="16">
        <v>0.60049766999999998</v>
      </c>
      <c r="G27" s="14">
        <v>28.398260659999998</v>
      </c>
      <c r="H27" s="16">
        <v>0.63726828999999996</v>
      </c>
      <c r="I27" s="14">
        <v>0</v>
      </c>
      <c r="J27" s="16">
        <v>0</v>
      </c>
      <c r="K27" s="14" t="s">
        <v>582</v>
      </c>
      <c r="L27" s="16" t="s">
        <v>582</v>
      </c>
      <c r="M27" s="14">
        <v>0</v>
      </c>
      <c r="N27" s="16">
        <v>0</v>
      </c>
      <c r="O27" s="14">
        <v>0</v>
      </c>
      <c r="P27" s="16">
        <v>0</v>
      </c>
      <c r="Q27" s="14">
        <v>2.97916713</v>
      </c>
      <c r="R27" s="16">
        <v>0.22881561</v>
      </c>
    </row>
    <row r="28" spans="1:18" x14ac:dyDescent="0.25">
      <c r="A28" s="11" t="s">
        <v>498</v>
      </c>
      <c r="B28" s="13">
        <v>7568</v>
      </c>
      <c r="C28" s="14">
        <f>(51/B28*100)</f>
        <v>0.67389006342494717</v>
      </c>
      <c r="D28" s="15">
        <v>7517</v>
      </c>
      <c r="E28" s="14">
        <v>29.13783639</v>
      </c>
      <c r="F28" s="16">
        <v>0.75587970000000004</v>
      </c>
      <c r="G28" s="14">
        <v>68.361612190000002</v>
      </c>
      <c r="H28" s="16">
        <v>0.74645857000000004</v>
      </c>
      <c r="I28" s="14">
        <v>0</v>
      </c>
      <c r="J28" s="16">
        <v>0</v>
      </c>
      <c r="K28" s="14" t="s">
        <v>582</v>
      </c>
      <c r="L28" s="16" t="s">
        <v>582</v>
      </c>
      <c r="M28" s="14">
        <v>0</v>
      </c>
      <c r="N28" s="16">
        <v>0</v>
      </c>
      <c r="O28" s="14">
        <v>0</v>
      </c>
      <c r="P28" s="16">
        <v>0</v>
      </c>
      <c r="Q28" s="14">
        <v>2.5005514099999999</v>
      </c>
      <c r="R28" s="16">
        <v>0.21054373000000001</v>
      </c>
    </row>
    <row r="29" spans="1:18" x14ac:dyDescent="0.25">
      <c r="A29" s="11" t="s">
        <v>499</v>
      </c>
      <c r="B29" s="13">
        <v>5385</v>
      </c>
      <c r="C29" s="14">
        <f>(30/B29*100)</f>
        <v>0.55710306406685239</v>
      </c>
      <c r="D29" s="15">
        <v>5355</v>
      </c>
      <c r="E29" s="14">
        <v>88.018086920000002</v>
      </c>
      <c r="F29" s="16">
        <v>0.52488548000000002</v>
      </c>
      <c r="G29" s="14">
        <v>11.12060286</v>
      </c>
      <c r="H29" s="16">
        <v>0.50141018999999998</v>
      </c>
      <c r="I29" s="14">
        <v>0</v>
      </c>
      <c r="J29" s="16">
        <v>0</v>
      </c>
      <c r="K29" s="14" t="s">
        <v>582</v>
      </c>
      <c r="L29" s="16" t="s">
        <v>582</v>
      </c>
      <c r="M29" s="14">
        <v>0</v>
      </c>
      <c r="N29" s="16">
        <v>0</v>
      </c>
      <c r="O29" s="14">
        <v>0</v>
      </c>
      <c r="P29" s="16">
        <v>0</v>
      </c>
      <c r="Q29" s="14">
        <v>0.86131022000000002</v>
      </c>
      <c r="R29" s="16">
        <v>0.13364485000000001</v>
      </c>
    </row>
    <row r="30" spans="1:18" x14ac:dyDescent="0.25">
      <c r="A30" s="11" t="s">
        <v>500</v>
      </c>
      <c r="B30" s="13">
        <v>4520</v>
      </c>
      <c r="C30" s="14">
        <f>(96/B30*100)</f>
        <v>2.1238938053097343</v>
      </c>
      <c r="D30" s="15">
        <v>4424</v>
      </c>
      <c r="E30" s="14">
        <v>49.360882850000003</v>
      </c>
      <c r="F30" s="16">
        <v>0.89820456999999998</v>
      </c>
      <c r="G30" s="14">
        <v>45.655436029999997</v>
      </c>
      <c r="H30" s="16">
        <v>0.86713079999999998</v>
      </c>
      <c r="I30" s="14">
        <v>0</v>
      </c>
      <c r="J30" s="16">
        <v>0</v>
      </c>
      <c r="K30" s="14" t="s">
        <v>582</v>
      </c>
      <c r="L30" s="16" t="s">
        <v>582</v>
      </c>
      <c r="M30" s="14">
        <v>0</v>
      </c>
      <c r="N30" s="16">
        <v>0</v>
      </c>
      <c r="O30" s="14">
        <v>0</v>
      </c>
      <c r="P30" s="16">
        <v>0</v>
      </c>
      <c r="Q30" s="14">
        <v>4.98368112</v>
      </c>
      <c r="R30" s="16">
        <v>0.32184401000000001</v>
      </c>
    </row>
    <row r="31" spans="1:18" x14ac:dyDescent="0.25">
      <c r="A31" s="11" t="s">
        <v>501</v>
      </c>
      <c r="B31" s="13">
        <v>5456</v>
      </c>
      <c r="C31" s="14">
        <f>(125/B31*100)</f>
        <v>2.2910557184750733</v>
      </c>
      <c r="D31" s="15">
        <v>5331</v>
      </c>
      <c r="E31" s="14">
        <v>73.853388159999994</v>
      </c>
      <c r="F31" s="16">
        <v>0.67381815</v>
      </c>
      <c r="G31" s="14">
        <v>23.695665529999999</v>
      </c>
      <c r="H31" s="16">
        <v>0.67060388000000004</v>
      </c>
      <c r="I31" s="14">
        <v>0</v>
      </c>
      <c r="J31" s="16">
        <v>0</v>
      </c>
      <c r="K31" s="14" t="s">
        <v>582</v>
      </c>
      <c r="L31" s="16" t="s">
        <v>582</v>
      </c>
      <c r="M31" s="14">
        <v>0</v>
      </c>
      <c r="N31" s="16">
        <v>0</v>
      </c>
      <c r="O31" s="14">
        <v>0</v>
      </c>
      <c r="P31" s="16">
        <v>0</v>
      </c>
      <c r="Q31" s="14">
        <v>2.45094631</v>
      </c>
      <c r="R31" s="16">
        <v>0.23672639000000001</v>
      </c>
    </row>
    <row r="32" spans="1:18" x14ac:dyDescent="0.25">
      <c r="A32" s="11" t="s">
        <v>502</v>
      </c>
      <c r="B32" s="13">
        <v>4478</v>
      </c>
      <c r="C32" s="14">
        <f>(5/B32*100)</f>
        <v>0.11165698972755694</v>
      </c>
      <c r="D32" s="15">
        <v>4473</v>
      </c>
      <c r="E32" s="14">
        <v>78.756802800000003</v>
      </c>
      <c r="F32" s="16">
        <v>0.72702747000000001</v>
      </c>
      <c r="G32" s="14">
        <v>20.341812480000002</v>
      </c>
      <c r="H32" s="16">
        <v>0.70112410999999997</v>
      </c>
      <c r="I32" s="14">
        <v>0</v>
      </c>
      <c r="J32" s="16">
        <v>0</v>
      </c>
      <c r="K32" s="14" t="s">
        <v>582</v>
      </c>
      <c r="L32" s="16" t="s">
        <v>582</v>
      </c>
      <c r="M32" s="14">
        <v>0</v>
      </c>
      <c r="N32" s="16">
        <v>0</v>
      </c>
      <c r="O32" s="14">
        <v>0</v>
      </c>
      <c r="P32" s="16">
        <v>0</v>
      </c>
      <c r="Q32" s="14">
        <v>0.90138470999999998</v>
      </c>
      <c r="R32" s="16">
        <v>0.14531097000000001</v>
      </c>
    </row>
    <row r="33" spans="1:18" x14ac:dyDescent="0.25">
      <c r="A33" s="11" t="s">
        <v>503</v>
      </c>
      <c r="B33" s="13">
        <v>7325</v>
      </c>
      <c r="C33" s="14">
        <f>(74/B33*100)</f>
        <v>1.0102389078498293</v>
      </c>
      <c r="D33" s="15">
        <v>7251</v>
      </c>
      <c r="E33" s="14">
        <v>48.906681040000002</v>
      </c>
      <c r="F33" s="16">
        <v>0.93860737000000005</v>
      </c>
      <c r="G33" s="14">
        <v>49.168783140000002</v>
      </c>
      <c r="H33" s="16">
        <v>0.92849366</v>
      </c>
      <c r="I33" s="14">
        <v>0</v>
      </c>
      <c r="J33" s="16">
        <v>0</v>
      </c>
      <c r="K33" s="14" t="s">
        <v>582</v>
      </c>
      <c r="L33" s="16" t="s">
        <v>582</v>
      </c>
      <c r="M33" s="14">
        <v>0</v>
      </c>
      <c r="N33" s="16">
        <v>0</v>
      </c>
      <c r="O33" s="14">
        <v>0</v>
      </c>
      <c r="P33" s="16">
        <v>0</v>
      </c>
      <c r="Q33" s="14">
        <v>1.92453582</v>
      </c>
      <c r="R33" s="16">
        <v>0.16521899000000001</v>
      </c>
    </row>
    <row r="34" spans="1:18" x14ac:dyDescent="0.25">
      <c r="A34" s="11" t="s">
        <v>504</v>
      </c>
      <c r="B34" s="13">
        <v>6350</v>
      </c>
      <c r="C34" s="14">
        <f>(65/B34*100)</f>
        <v>1.0236220472440944</v>
      </c>
      <c r="D34" s="15">
        <v>6285</v>
      </c>
      <c r="E34" s="14">
        <v>73.571353200000004</v>
      </c>
      <c r="F34" s="16">
        <v>0.75687926000000005</v>
      </c>
      <c r="G34" s="14">
        <v>23.38383503</v>
      </c>
      <c r="H34" s="16">
        <v>0.74021899999999996</v>
      </c>
      <c r="I34" s="14">
        <v>0</v>
      </c>
      <c r="J34" s="16">
        <v>0</v>
      </c>
      <c r="K34" s="14" t="s">
        <v>582</v>
      </c>
      <c r="L34" s="16" t="s">
        <v>582</v>
      </c>
      <c r="M34" s="14">
        <v>0</v>
      </c>
      <c r="N34" s="16">
        <v>0</v>
      </c>
      <c r="O34" s="14">
        <v>0</v>
      </c>
      <c r="P34" s="16">
        <v>0</v>
      </c>
      <c r="Q34" s="14">
        <v>3.0448117799999999</v>
      </c>
      <c r="R34" s="16">
        <v>0.28706551000000002</v>
      </c>
    </row>
    <row r="35" spans="1:18" x14ac:dyDescent="0.25">
      <c r="A35" s="11" t="s">
        <v>505</v>
      </c>
      <c r="B35" s="13">
        <v>6406</v>
      </c>
      <c r="C35" s="14">
        <f>(36/B35*100)</f>
        <v>0.56197315017171401</v>
      </c>
      <c r="D35" s="15">
        <v>6370</v>
      </c>
      <c r="E35" s="14">
        <v>80.438044989999995</v>
      </c>
      <c r="F35" s="16">
        <v>0.55874000999999995</v>
      </c>
      <c r="G35" s="14">
        <v>18.164226509999999</v>
      </c>
      <c r="H35" s="16">
        <v>0.55823040999999995</v>
      </c>
      <c r="I35" s="14">
        <v>0</v>
      </c>
      <c r="J35" s="16">
        <v>0</v>
      </c>
      <c r="K35" s="14" t="s">
        <v>582</v>
      </c>
      <c r="L35" s="16" t="s">
        <v>582</v>
      </c>
      <c r="M35" s="14">
        <v>0</v>
      </c>
      <c r="N35" s="16">
        <v>0</v>
      </c>
      <c r="O35" s="14">
        <v>0</v>
      </c>
      <c r="P35" s="16">
        <v>0</v>
      </c>
      <c r="Q35" s="14">
        <v>1.3977284999999999</v>
      </c>
      <c r="R35" s="16">
        <v>0.17801665</v>
      </c>
    </row>
    <row r="36" spans="1:18" x14ac:dyDescent="0.25">
      <c r="A36" s="11" t="s">
        <v>506</v>
      </c>
      <c r="B36" s="13">
        <v>6736</v>
      </c>
      <c r="C36" s="14">
        <f>(26/B36*100)</f>
        <v>0.38598574821852732</v>
      </c>
      <c r="D36" s="15">
        <v>6710</v>
      </c>
      <c r="E36" s="14">
        <v>61.221553</v>
      </c>
      <c r="F36" s="16">
        <v>0.89773206000000005</v>
      </c>
      <c r="G36" s="14">
        <v>37.294238419999999</v>
      </c>
      <c r="H36" s="16">
        <v>0.88007793000000001</v>
      </c>
      <c r="I36" s="14">
        <v>0</v>
      </c>
      <c r="J36" s="16">
        <v>0</v>
      </c>
      <c r="K36" s="14" t="s">
        <v>582</v>
      </c>
      <c r="L36" s="16" t="s">
        <v>582</v>
      </c>
      <c r="M36" s="14">
        <v>0</v>
      </c>
      <c r="N36" s="16">
        <v>0</v>
      </c>
      <c r="O36" s="14">
        <v>0</v>
      </c>
      <c r="P36" s="16">
        <v>0</v>
      </c>
      <c r="Q36" s="14">
        <v>1.48420858</v>
      </c>
      <c r="R36" s="16">
        <v>0.18225506999999999</v>
      </c>
    </row>
    <row r="37" spans="1:18" x14ac:dyDescent="0.25">
      <c r="A37" s="11" t="s">
        <v>507</v>
      </c>
      <c r="B37" s="13">
        <v>5458</v>
      </c>
      <c r="C37" s="14">
        <f>(62/B37*100)</f>
        <v>1.1359472334188347</v>
      </c>
      <c r="D37" s="15">
        <v>5396</v>
      </c>
      <c r="E37" s="14">
        <v>53.97234538</v>
      </c>
      <c r="F37" s="16">
        <v>0.94653536000000005</v>
      </c>
      <c r="G37" s="14">
        <v>40.867267900000002</v>
      </c>
      <c r="H37" s="16">
        <v>0.89449226000000004</v>
      </c>
      <c r="I37" s="14">
        <v>0</v>
      </c>
      <c r="J37" s="16">
        <v>0</v>
      </c>
      <c r="K37" s="14" t="s">
        <v>582</v>
      </c>
      <c r="L37" s="16" t="s">
        <v>582</v>
      </c>
      <c r="M37" s="14">
        <v>0</v>
      </c>
      <c r="N37" s="16">
        <v>0</v>
      </c>
      <c r="O37" s="14">
        <v>0</v>
      </c>
      <c r="P37" s="16">
        <v>0</v>
      </c>
      <c r="Q37" s="14">
        <v>5.16038672</v>
      </c>
      <c r="R37" s="16">
        <v>0.39837534000000002</v>
      </c>
    </row>
    <row r="38" spans="1:18" x14ac:dyDescent="0.25">
      <c r="A38" s="11" t="s">
        <v>508</v>
      </c>
      <c r="B38" s="13">
        <v>5860</v>
      </c>
      <c r="C38" s="14">
        <f>(16/B38*100)</f>
        <v>0.27303754266211605</v>
      </c>
      <c r="D38" s="15">
        <v>5844</v>
      </c>
      <c r="E38" s="14">
        <v>72.021303799999998</v>
      </c>
      <c r="F38" s="16">
        <v>0.72876162</v>
      </c>
      <c r="G38" s="14">
        <v>25.340995039999999</v>
      </c>
      <c r="H38" s="16">
        <v>0.68353319000000001</v>
      </c>
      <c r="I38" s="14">
        <v>0</v>
      </c>
      <c r="J38" s="16">
        <v>0</v>
      </c>
      <c r="K38" s="14" t="s">
        <v>582</v>
      </c>
      <c r="L38" s="16" t="s">
        <v>582</v>
      </c>
      <c r="M38" s="14">
        <v>0</v>
      </c>
      <c r="N38" s="16">
        <v>0</v>
      </c>
      <c r="O38" s="14">
        <v>0</v>
      </c>
      <c r="P38" s="16">
        <v>0</v>
      </c>
      <c r="Q38" s="14">
        <v>2.6377011499999998</v>
      </c>
      <c r="R38" s="16">
        <v>0.23218083</v>
      </c>
    </row>
    <row r="39" spans="1:18" x14ac:dyDescent="0.25">
      <c r="A39" s="11" t="s">
        <v>509</v>
      </c>
      <c r="B39" s="13">
        <v>5895</v>
      </c>
      <c r="C39" s="14">
        <f>(30/B39*100)</f>
        <v>0.5089058524173028</v>
      </c>
      <c r="D39" s="15">
        <v>5865</v>
      </c>
      <c r="E39" s="14">
        <v>40.562517759999999</v>
      </c>
      <c r="F39" s="16">
        <v>0.98518976000000003</v>
      </c>
      <c r="G39" s="14">
        <v>56.077571740000003</v>
      </c>
      <c r="H39" s="16">
        <v>0.94542548000000004</v>
      </c>
      <c r="I39" s="14">
        <v>0</v>
      </c>
      <c r="J39" s="16">
        <v>0</v>
      </c>
      <c r="K39" s="14" t="s">
        <v>582</v>
      </c>
      <c r="L39" s="16" t="s">
        <v>582</v>
      </c>
      <c r="M39" s="14">
        <v>0</v>
      </c>
      <c r="N39" s="16">
        <v>0</v>
      </c>
      <c r="O39" s="14">
        <v>0</v>
      </c>
      <c r="P39" s="16">
        <v>0</v>
      </c>
      <c r="Q39" s="14">
        <v>3.3599104999999998</v>
      </c>
      <c r="R39" s="16">
        <v>0.37560894</v>
      </c>
    </row>
    <row r="40" spans="1:18" x14ac:dyDescent="0.25">
      <c r="A40" s="11" t="s">
        <v>510</v>
      </c>
      <c r="B40" s="13">
        <v>14157</v>
      </c>
      <c r="C40" s="14">
        <f>(264/B40*100)</f>
        <v>1.8648018648018647</v>
      </c>
      <c r="D40" s="15">
        <v>13893</v>
      </c>
      <c r="E40" s="14">
        <v>48.63848153</v>
      </c>
      <c r="F40" s="16">
        <v>0.87809093999999999</v>
      </c>
      <c r="G40" s="14">
        <v>44.957538380000003</v>
      </c>
      <c r="H40" s="16">
        <v>0.84919531000000004</v>
      </c>
      <c r="I40" s="14">
        <v>0</v>
      </c>
      <c r="J40" s="16">
        <v>0</v>
      </c>
      <c r="K40" s="14" t="s">
        <v>582</v>
      </c>
      <c r="L40" s="16" t="s">
        <v>582</v>
      </c>
      <c r="M40" s="14">
        <v>0</v>
      </c>
      <c r="N40" s="16">
        <v>0</v>
      </c>
      <c r="O40" s="14">
        <v>0</v>
      </c>
      <c r="P40" s="16">
        <v>0</v>
      </c>
      <c r="Q40" s="14">
        <v>6.4039800900000001</v>
      </c>
      <c r="R40" s="16">
        <v>0.39664628000000002</v>
      </c>
    </row>
    <row r="41" spans="1:18" x14ac:dyDescent="0.25">
      <c r="A41" s="11" t="s">
        <v>511</v>
      </c>
      <c r="B41" s="13">
        <v>5712</v>
      </c>
      <c r="C41" s="14">
        <f>(40/B41*100)</f>
        <v>0.70028011204481799</v>
      </c>
      <c r="D41" s="15">
        <v>5672</v>
      </c>
      <c r="E41" s="14">
        <v>62.840189160000001</v>
      </c>
      <c r="F41" s="16">
        <v>0.96247152999999996</v>
      </c>
      <c r="G41" s="14">
        <v>33.937696959999997</v>
      </c>
      <c r="H41" s="16">
        <v>0.91217135999999999</v>
      </c>
      <c r="I41" s="14">
        <v>0</v>
      </c>
      <c r="J41" s="16">
        <v>0</v>
      </c>
      <c r="K41" s="14" t="s">
        <v>582</v>
      </c>
      <c r="L41" s="16" t="s">
        <v>582</v>
      </c>
      <c r="M41" s="14">
        <v>0</v>
      </c>
      <c r="N41" s="16">
        <v>0</v>
      </c>
      <c r="O41" s="14">
        <v>0</v>
      </c>
      <c r="P41" s="16">
        <v>0</v>
      </c>
      <c r="Q41" s="14">
        <v>3.2221138800000002</v>
      </c>
      <c r="R41" s="16">
        <v>0.34714504000000002</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61.279771093714288</v>
      </c>
      <c r="F42" s="16">
        <f>IF(COUNT(F7:F41) &gt; 0, SQRT(SUMSQ(F7:F41)/(COUNT(F7:F41)*COUNT(F7:F41)) ), "—")</f>
        <v>0.13387564258627518</v>
      </c>
      <c r="G42" s="14">
        <f>IF(COUNT(G7:G41) &gt; 0, AVERAGE(G7:G41), "—")</f>
        <v>35.883765228285711</v>
      </c>
      <c r="H42" s="16">
        <f>IF(COUNT(H7:H41) &gt; 0, SQRT(SUMSQ(H7:H41)/(COUNT(H7:H41)*COUNT(H7:H41)) ), "—")</f>
        <v>0.1290760952616436</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2.8364636774285716</v>
      </c>
      <c r="R42" s="16">
        <f>IF(COUNT(R7:R41) &gt; 0, SQRT(SUMSQ(R7:R41)/(COUNT(R7:R41)*COUNT(R7:R41)) ), "—")</f>
        <v>4.5040946271186891E-2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38.986488829999999</v>
      </c>
      <c r="F45" s="16">
        <v>0.86452108999999999</v>
      </c>
      <c r="G45" s="14">
        <v>47.763305789999997</v>
      </c>
      <c r="H45" s="16">
        <v>0.90338929999999995</v>
      </c>
      <c r="I45" s="14">
        <v>0</v>
      </c>
      <c r="J45" s="16">
        <v>0</v>
      </c>
      <c r="K45" s="14" t="s">
        <v>582</v>
      </c>
      <c r="L45" s="16" t="s">
        <v>582</v>
      </c>
      <c r="M45" s="14">
        <v>0</v>
      </c>
      <c r="N45" s="16">
        <v>0</v>
      </c>
      <c r="O45" s="14">
        <v>6.3301620000000003E-2</v>
      </c>
      <c r="P45" s="16">
        <v>3.1061600000000002E-2</v>
      </c>
      <c r="Q45" s="14">
        <v>13.186903750000001</v>
      </c>
      <c r="R45" s="16">
        <v>0.54583062999999998</v>
      </c>
    </row>
    <row r="46" spans="1:18" x14ac:dyDescent="0.25">
      <c r="A46" s="11" t="s">
        <v>516</v>
      </c>
      <c r="B46" s="13">
        <v>23141</v>
      </c>
      <c r="C46" s="14">
        <f>(1129/B46*100)</f>
        <v>4.8787865692925969</v>
      </c>
      <c r="D46" s="15">
        <v>22012</v>
      </c>
      <c r="E46" s="14">
        <v>38.303404209999997</v>
      </c>
      <c r="F46" s="16">
        <v>0.63308019999999998</v>
      </c>
      <c r="G46" s="14">
        <v>53.278852190000002</v>
      </c>
      <c r="H46" s="16">
        <v>0.59102421000000005</v>
      </c>
      <c r="I46" s="14">
        <v>0</v>
      </c>
      <c r="J46" s="16">
        <v>0</v>
      </c>
      <c r="K46" s="14" t="s">
        <v>582</v>
      </c>
      <c r="L46" s="16" t="s">
        <v>582</v>
      </c>
      <c r="M46" s="14">
        <v>0</v>
      </c>
      <c r="N46" s="16">
        <v>0</v>
      </c>
      <c r="O46" s="14">
        <v>0</v>
      </c>
      <c r="P46" s="16">
        <v>0</v>
      </c>
      <c r="Q46" s="14">
        <v>8.4177435999999997</v>
      </c>
      <c r="R46" s="16">
        <v>0.34730929999999999</v>
      </c>
    </row>
    <row r="47" spans="1:18" x14ac:dyDescent="0.25">
      <c r="A47" s="11" t="s">
        <v>517</v>
      </c>
      <c r="B47" s="13">
        <v>5928</v>
      </c>
      <c r="C47" s="14">
        <f>(70/B47*100)</f>
        <v>1.1808367071524968</v>
      </c>
      <c r="D47" s="15">
        <v>5858</v>
      </c>
      <c r="E47" s="14">
        <v>52.881191399999999</v>
      </c>
      <c r="F47" s="16">
        <v>0.96351750000000003</v>
      </c>
      <c r="G47" s="14">
        <v>40.038389430000002</v>
      </c>
      <c r="H47" s="16">
        <v>0.78949952000000001</v>
      </c>
      <c r="I47" s="14">
        <v>0</v>
      </c>
      <c r="J47" s="16">
        <v>0</v>
      </c>
      <c r="K47" s="14" t="s">
        <v>582</v>
      </c>
      <c r="L47" s="16" t="s">
        <v>582</v>
      </c>
      <c r="M47" s="14">
        <v>0</v>
      </c>
      <c r="N47" s="16">
        <v>0</v>
      </c>
      <c r="O47" s="14">
        <v>0</v>
      </c>
      <c r="P47" s="16">
        <v>0</v>
      </c>
      <c r="Q47" s="14">
        <v>7.0804191699999999</v>
      </c>
      <c r="R47" s="16">
        <v>0.65672081999999998</v>
      </c>
    </row>
    <row r="48" spans="1:18" x14ac:dyDescent="0.25">
      <c r="A48" s="11" t="s">
        <v>518</v>
      </c>
      <c r="B48" s="13">
        <v>9841</v>
      </c>
      <c r="C48" s="14">
        <f>(7/B48*100)</f>
        <v>7.1130982623717101E-2</v>
      </c>
      <c r="D48" s="15">
        <v>9834</v>
      </c>
      <c r="E48" s="14">
        <v>57.68734594</v>
      </c>
      <c r="F48" s="16">
        <v>1.19139124</v>
      </c>
      <c r="G48" s="14">
        <v>39.848602219999997</v>
      </c>
      <c r="H48" s="16">
        <v>1.0918631999999999</v>
      </c>
      <c r="I48" s="14">
        <v>0</v>
      </c>
      <c r="J48" s="16">
        <v>0</v>
      </c>
      <c r="K48" s="14" t="s">
        <v>582</v>
      </c>
      <c r="L48" s="16" t="s">
        <v>582</v>
      </c>
      <c r="M48" s="14">
        <v>0</v>
      </c>
      <c r="N48" s="16">
        <v>0</v>
      </c>
      <c r="O48" s="14">
        <v>0</v>
      </c>
      <c r="P48" s="16">
        <v>0</v>
      </c>
      <c r="Q48" s="14">
        <v>2.4640518400000002</v>
      </c>
      <c r="R48" s="16">
        <v>0.54137721000000005</v>
      </c>
    </row>
    <row r="49" spans="1:18" x14ac:dyDescent="0.25">
      <c r="A49" s="11" t="s">
        <v>519</v>
      </c>
      <c r="B49" s="13">
        <v>6349</v>
      </c>
      <c r="C49" s="14">
        <f>(56/B49*100)</f>
        <v>0.88202866593164275</v>
      </c>
      <c r="D49" s="15">
        <v>6293</v>
      </c>
      <c r="E49" s="14">
        <v>53.294740820000001</v>
      </c>
      <c r="F49" s="16">
        <v>0.97825879999999998</v>
      </c>
      <c r="G49" s="14">
        <v>44.491721269999999</v>
      </c>
      <c r="H49" s="16">
        <v>0.96857722000000002</v>
      </c>
      <c r="I49" s="14">
        <v>0</v>
      </c>
      <c r="J49" s="16">
        <v>0</v>
      </c>
      <c r="K49" s="14" t="s">
        <v>582</v>
      </c>
      <c r="L49" s="16" t="s">
        <v>582</v>
      </c>
      <c r="M49" s="14">
        <v>0</v>
      </c>
      <c r="N49" s="16">
        <v>0</v>
      </c>
      <c r="O49" s="14">
        <v>9.9340999999999995E-3</v>
      </c>
      <c r="P49" s="16">
        <v>9.8755300000000004E-3</v>
      </c>
      <c r="Q49" s="14">
        <v>2.2036038100000002</v>
      </c>
      <c r="R49" s="16">
        <v>0.29248289</v>
      </c>
    </row>
    <row r="50" spans="1:18" x14ac:dyDescent="0.25">
      <c r="A50" s="11" t="s">
        <v>520</v>
      </c>
      <c r="B50" s="13">
        <v>11795</v>
      </c>
      <c r="C50" s="14">
        <f>(218/B50*100)</f>
        <v>1.8482407799915217</v>
      </c>
      <c r="D50" s="15">
        <v>11577</v>
      </c>
      <c r="E50" s="14">
        <v>36.666259609999997</v>
      </c>
      <c r="F50" s="16">
        <v>0.72618466000000004</v>
      </c>
      <c r="G50" s="14">
        <v>60.718034670000002</v>
      </c>
      <c r="H50" s="16">
        <v>0.71393905999999996</v>
      </c>
      <c r="I50" s="14">
        <v>0</v>
      </c>
      <c r="J50" s="16">
        <v>0</v>
      </c>
      <c r="K50" s="14" t="s">
        <v>582</v>
      </c>
      <c r="L50" s="16" t="s">
        <v>582</v>
      </c>
      <c r="M50" s="14">
        <v>0</v>
      </c>
      <c r="N50" s="16">
        <v>0</v>
      </c>
      <c r="O50" s="14">
        <v>0</v>
      </c>
      <c r="P50" s="16">
        <v>0</v>
      </c>
      <c r="Q50" s="14">
        <v>2.6157057199999998</v>
      </c>
      <c r="R50" s="16">
        <v>0.23948620000000001</v>
      </c>
    </row>
    <row r="51" spans="1:18" x14ac:dyDescent="0.25">
      <c r="A51" s="11" t="s">
        <v>521</v>
      </c>
      <c r="B51" s="13">
        <v>6866</v>
      </c>
      <c r="C51" s="14">
        <f>(116/B51*100)</f>
        <v>1.6894844159627147</v>
      </c>
      <c r="D51" s="15">
        <v>6750</v>
      </c>
      <c r="E51" s="14">
        <v>31.221992830000001</v>
      </c>
      <c r="F51" s="16">
        <v>0.96336363000000003</v>
      </c>
      <c r="G51" s="14">
        <v>65.233457790000003</v>
      </c>
      <c r="H51" s="16">
        <v>0.98670462999999997</v>
      </c>
      <c r="I51" s="14">
        <v>0</v>
      </c>
      <c r="J51" s="16">
        <v>0</v>
      </c>
      <c r="K51" s="14" t="s">
        <v>582</v>
      </c>
      <c r="L51" s="16" t="s">
        <v>582</v>
      </c>
      <c r="M51" s="14">
        <v>0</v>
      </c>
      <c r="N51" s="16">
        <v>0</v>
      </c>
      <c r="O51" s="14">
        <v>0</v>
      </c>
      <c r="P51" s="16">
        <v>0</v>
      </c>
      <c r="Q51" s="14">
        <v>3.5445493799999999</v>
      </c>
      <c r="R51" s="16">
        <v>0.26821479999999998</v>
      </c>
    </row>
    <row r="52" spans="1:18" x14ac:dyDescent="0.25">
      <c r="A52" s="11" t="s">
        <v>522</v>
      </c>
      <c r="B52" s="13">
        <v>5809</v>
      </c>
      <c r="C52" s="14">
        <f>(71/B52*100)</f>
        <v>1.2222413496298847</v>
      </c>
      <c r="D52" s="15">
        <v>5738</v>
      </c>
      <c r="E52" s="14">
        <v>61.970739620000003</v>
      </c>
      <c r="F52" s="16">
        <v>0.65291390999999999</v>
      </c>
      <c r="G52" s="14">
        <v>34.006029869999999</v>
      </c>
      <c r="H52" s="16">
        <v>0.67105753000000001</v>
      </c>
      <c r="I52" s="14">
        <v>0</v>
      </c>
      <c r="J52" s="16">
        <v>0</v>
      </c>
      <c r="K52" s="14" t="s">
        <v>582</v>
      </c>
      <c r="L52" s="16" t="s">
        <v>582</v>
      </c>
      <c r="M52" s="14">
        <v>0</v>
      </c>
      <c r="N52" s="16">
        <v>0</v>
      </c>
      <c r="O52" s="14">
        <v>0</v>
      </c>
      <c r="P52" s="16">
        <v>0</v>
      </c>
      <c r="Q52" s="14">
        <v>4.0232305100000003</v>
      </c>
      <c r="R52" s="16">
        <v>0.33268133</v>
      </c>
    </row>
    <row r="53" spans="1:18" x14ac:dyDescent="0.25">
      <c r="A53" s="11" t="s">
        <v>523</v>
      </c>
      <c r="B53" s="13">
        <v>5571</v>
      </c>
      <c r="C53" s="14">
        <f>(84/B53*100)</f>
        <v>1.5078082929456111</v>
      </c>
      <c r="D53" s="15">
        <v>5487</v>
      </c>
      <c r="E53" s="14">
        <v>62.778052340000002</v>
      </c>
      <c r="F53" s="16">
        <v>0.63678643999999995</v>
      </c>
      <c r="G53" s="14">
        <v>32.445891349999997</v>
      </c>
      <c r="H53" s="16">
        <v>0.60567495999999998</v>
      </c>
      <c r="I53" s="14">
        <v>0</v>
      </c>
      <c r="J53" s="16">
        <v>0</v>
      </c>
      <c r="K53" s="14" t="s">
        <v>582</v>
      </c>
      <c r="L53" s="16" t="s">
        <v>582</v>
      </c>
      <c r="M53" s="14">
        <v>0</v>
      </c>
      <c r="N53" s="16">
        <v>0</v>
      </c>
      <c r="O53" s="14">
        <v>0</v>
      </c>
      <c r="P53" s="16">
        <v>0</v>
      </c>
      <c r="Q53" s="14">
        <v>4.7760563100000004</v>
      </c>
      <c r="R53" s="16">
        <v>0.30123315000000001</v>
      </c>
    </row>
    <row r="54" spans="1:18" x14ac:dyDescent="0.25">
      <c r="A54" s="11" t="s">
        <v>524</v>
      </c>
      <c r="B54" s="13">
        <v>4740</v>
      </c>
      <c r="C54" s="14">
        <f>(38/B54*100)</f>
        <v>0.80168776371308015</v>
      </c>
      <c r="D54" s="15">
        <v>4702</v>
      </c>
      <c r="E54" s="14">
        <v>40.122923419999999</v>
      </c>
      <c r="F54" s="16">
        <v>0.96013895999999999</v>
      </c>
      <c r="G54" s="14">
        <v>49.339557450000001</v>
      </c>
      <c r="H54" s="16">
        <v>1.00045549</v>
      </c>
      <c r="I54" s="14">
        <v>0</v>
      </c>
      <c r="J54" s="16">
        <v>0</v>
      </c>
      <c r="K54" s="14" t="s">
        <v>582</v>
      </c>
      <c r="L54" s="16" t="s">
        <v>582</v>
      </c>
      <c r="M54" s="14">
        <v>0</v>
      </c>
      <c r="N54" s="16">
        <v>0</v>
      </c>
      <c r="O54" s="14">
        <v>0</v>
      </c>
      <c r="P54" s="16">
        <v>0</v>
      </c>
      <c r="Q54" s="14">
        <v>10.537519140000001</v>
      </c>
      <c r="R54" s="16">
        <v>0.59402926</v>
      </c>
    </row>
    <row r="55" spans="1:18" x14ac:dyDescent="0.25">
      <c r="A55" s="11" t="s">
        <v>525</v>
      </c>
      <c r="B55" s="13">
        <v>5316</v>
      </c>
      <c r="C55" s="14">
        <f>(22/B55*100)</f>
        <v>0.41384499623777277</v>
      </c>
      <c r="D55" s="15">
        <v>5294</v>
      </c>
      <c r="E55" s="14">
        <v>51.073208540000003</v>
      </c>
      <c r="F55" s="16">
        <v>0.79727998</v>
      </c>
      <c r="G55" s="14">
        <v>44.773409749999999</v>
      </c>
      <c r="H55" s="16">
        <v>0.75429517999999995</v>
      </c>
      <c r="I55" s="14">
        <v>0</v>
      </c>
      <c r="J55" s="16">
        <v>0</v>
      </c>
      <c r="K55" s="14" t="s">
        <v>582</v>
      </c>
      <c r="L55" s="16" t="s">
        <v>582</v>
      </c>
      <c r="M55" s="14">
        <v>1.5872219999999999E-2</v>
      </c>
      <c r="N55" s="16">
        <v>1.5802099999999999E-2</v>
      </c>
      <c r="O55" s="14">
        <v>0.11733747999999999</v>
      </c>
      <c r="P55" s="16">
        <v>4.4541600000000001E-2</v>
      </c>
      <c r="Q55" s="14">
        <v>4.0201720099999996</v>
      </c>
      <c r="R55" s="16">
        <v>0.33400711</v>
      </c>
    </row>
    <row r="56" spans="1:18" x14ac:dyDescent="0.25">
      <c r="A56" s="11" t="s">
        <v>526</v>
      </c>
      <c r="B56" s="13">
        <v>5359</v>
      </c>
      <c r="C56" s="14">
        <f>(76/B56*100)</f>
        <v>1.4181750326553462</v>
      </c>
      <c r="D56" s="15">
        <v>5283</v>
      </c>
      <c r="E56" s="14">
        <v>58.607457119999999</v>
      </c>
      <c r="F56" s="16">
        <v>0.77324557999999999</v>
      </c>
      <c r="G56" s="14">
        <v>40.756552939999999</v>
      </c>
      <c r="H56" s="16">
        <v>0.76361531000000005</v>
      </c>
      <c r="I56" s="14">
        <v>0</v>
      </c>
      <c r="J56" s="16">
        <v>0</v>
      </c>
      <c r="K56" s="14" t="s">
        <v>582</v>
      </c>
      <c r="L56" s="16" t="s">
        <v>582</v>
      </c>
      <c r="M56" s="14">
        <v>0</v>
      </c>
      <c r="N56" s="16">
        <v>0</v>
      </c>
      <c r="O56" s="14">
        <v>0</v>
      </c>
      <c r="P56" s="16">
        <v>0</v>
      </c>
      <c r="Q56" s="14">
        <v>0.63598993999999998</v>
      </c>
      <c r="R56" s="16">
        <v>0.14249165</v>
      </c>
    </row>
    <row r="57" spans="1:18" x14ac:dyDescent="0.25">
      <c r="A57" s="11" t="s">
        <v>527</v>
      </c>
      <c r="B57" s="13">
        <v>6513</v>
      </c>
      <c r="C57" s="14">
        <f>(0/B57*100)</f>
        <v>0</v>
      </c>
      <c r="D57" s="15">
        <v>6513</v>
      </c>
      <c r="E57" s="14">
        <v>17.12589633</v>
      </c>
      <c r="F57" s="16">
        <v>0.80761656999999998</v>
      </c>
      <c r="G57" s="14">
        <v>80.091716790000007</v>
      </c>
      <c r="H57" s="16">
        <v>0.83554077999999998</v>
      </c>
      <c r="I57" s="14">
        <v>0</v>
      </c>
      <c r="J57" s="16">
        <v>0</v>
      </c>
      <c r="K57" s="14" t="s">
        <v>582</v>
      </c>
      <c r="L57" s="16" t="s">
        <v>582</v>
      </c>
      <c r="M57" s="14">
        <v>0</v>
      </c>
      <c r="N57" s="16">
        <v>0</v>
      </c>
      <c r="O57" s="14">
        <v>1.851295E-2</v>
      </c>
      <c r="P57" s="16">
        <v>1.860384E-2</v>
      </c>
      <c r="Q57" s="14">
        <v>2.7638739299999999</v>
      </c>
      <c r="R57" s="16">
        <v>0.32911753999999999</v>
      </c>
    </row>
    <row r="58" spans="1:18" x14ac:dyDescent="0.25">
      <c r="A58" s="11" t="s">
        <v>528</v>
      </c>
      <c r="B58" s="13">
        <v>7267</v>
      </c>
      <c r="C58" s="14">
        <f>(10/B58*100)</f>
        <v>0.13760836658868861</v>
      </c>
      <c r="D58" s="15">
        <v>7257</v>
      </c>
      <c r="E58" s="14">
        <v>33.007109589999999</v>
      </c>
      <c r="F58" s="16">
        <v>0.85346613999999998</v>
      </c>
      <c r="G58" s="14">
        <v>61.498267200000001</v>
      </c>
      <c r="H58" s="16">
        <v>0.78097422999999999</v>
      </c>
      <c r="I58" s="14">
        <v>0</v>
      </c>
      <c r="J58" s="16">
        <v>0</v>
      </c>
      <c r="K58" s="14" t="s">
        <v>582</v>
      </c>
      <c r="L58" s="16" t="s">
        <v>582</v>
      </c>
      <c r="M58" s="14">
        <v>0</v>
      </c>
      <c r="N58" s="16">
        <v>0</v>
      </c>
      <c r="O58" s="14">
        <v>0.48854624000000002</v>
      </c>
      <c r="P58" s="16">
        <v>0.11036376000000001</v>
      </c>
      <c r="Q58" s="14">
        <v>5.0060769799999996</v>
      </c>
      <c r="R58" s="16">
        <v>0.35582595</v>
      </c>
    </row>
    <row r="59" spans="1:18" x14ac:dyDescent="0.25">
      <c r="A59" s="11" t="s">
        <v>529</v>
      </c>
      <c r="B59" s="13">
        <v>4826</v>
      </c>
      <c r="C59" s="14">
        <f>(26/B59*100)</f>
        <v>0.53874844591794446</v>
      </c>
      <c r="D59" s="15">
        <v>4800</v>
      </c>
      <c r="E59" s="14">
        <v>39.418334590000001</v>
      </c>
      <c r="F59" s="16">
        <v>0.97770168000000002</v>
      </c>
      <c r="G59" s="14">
        <v>50.607610360000002</v>
      </c>
      <c r="H59" s="16">
        <v>0.90729662</v>
      </c>
      <c r="I59" s="14">
        <v>0</v>
      </c>
      <c r="J59" s="16">
        <v>0</v>
      </c>
      <c r="K59" s="14" t="s">
        <v>582</v>
      </c>
      <c r="L59" s="16" t="s">
        <v>582</v>
      </c>
      <c r="M59" s="14">
        <v>0</v>
      </c>
      <c r="N59" s="16">
        <v>0</v>
      </c>
      <c r="O59" s="14">
        <v>0.22429971000000001</v>
      </c>
      <c r="P59" s="16">
        <v>7.6043159999999999E-2</v>
      </c>
      <c r="Q59" s="14">
        <v>9.7497553400000001</v>
      </c>
      <c r="R59" s="16">
        <v>0.52448943000000003</v>
      </c>
    </row>
    <row r="60" spans="1:18" x14ac:dyDescent="0.25">
      <c r="A60" s="11" t="s">
        <v>530</v>
      </c>
      <c r="B60" s="13">
        <v>4546</v>
      </c>
      <c r="C60" s="14">
        <f>(15/B60*100)</f>
        <v>0.32996040475142985</v>
      </c>
      <c r="D60" s="15">
        <v>4531</v>
      </c>
      <c r="E60" s="14">
        <v>47.855464580000003</v>
      </c>
      <c r="F60" s="16">
        <v>1.1647196099999999</v>
      </c>
      <c r="G60" s="14">
        <v>45.3164005</v>
      </c>
      <c r="H60" s="16">
        <v>1.2375757999999999</v>
      </c>
      <c r="I60" s="14">
        <v>0</v>
      </c>
      <c r="J60" s="16">
        <v>0</v>
      </c>
      <c r="K60" s="14" t="s">
        <v>582</v>
      </c>
      <c r="L60" s="16" t="s">
        <v>582</v>
      </c>
      <c r="M60" s="14">
        <v>0</v>
      </c>
      <c r="N60" s="16">
        <v>0</v>
      </c>
      <c r="O60" s="14">
        <v>0.14371318</v>
      </c>
      <c r="P60" s="16">
        <v>5.0454119999999998E-2</v>
      </c>
      <c r="Q60" s="14">
        <v>6.6844217500000003</v>
      </c>
      <c r="R60" s="16">
        <v>0.55556055000000004</v>
      </c>
    </row>
    <row r="61" spans="1:18" x14ac:dyDescent="0.25">
      <c r="A61" s="11" t="s">
        <v>531</v>
      </c>
      <c r="B61" s="13">
        <v>6525</v>
      </c>
      <c r="C61" s="14">
        <f>(135/B61*100)</f>
        <v>2.0689655172413794</v>
      </c>
      <c r="D61" s="15">
        <v>6390</v>
      </c>
      <c r="E61" s="14">
        <v>65.334886549999993</v>
      </c>
      <c r="F61" s="16">
        <v>0.73140333999999996</v>
      </c>
      <c r="G61" s="14">
        <v>31.311998760000002</v>
      </c>
      <c r="H61" s="16">
        <v>0.73251021000000005</v>
      </c>
      <c r="I61" s="14">
        <v>0</v>
      </c>
      <c r="J61" s="16">
        <v>0</v>
      </c>
      <c r="K61" s="14" t="s">
        <v>582</v>
      </c>
      <c r="L61" s="16" t="s">
        <v>582</v>
      </c>
      <c r="M61" s="14">
        <v>0</v>
      </c>
      <c r="N61" s="16">
        <v>0</v>
      </c>
      <c r="O61" s="14">
        <v>0</v>
      </c>
      <c r="P61" s="16">
        <v>0</v>
      </c>
      <c r="Q61" s="14">
        <v>3.3531146999999999</v>
      </c>
      <c r="R61" s="16">
        <v>0.33979009999999998</v>
      </c>
    </row>
    <row r="62" spans="1:18" x14ac:dyDescent="0.25">
      <c r="A62" s="11" t="s">
        <v>532</v>
      </c>
      <c r="B62" s="13">
        <v>4476</v>
      </c>
      <c r="C62" s="14">
        <f>(3/B62*100)</f>
        <v>6.7024128686327081E-2</v>
      </c>
      <c r="D62" s="15">
        <v>4473</v>
      </c>
      <c r="E62" s="14">
        <v>57.392214780000003</v>
      </c>
      <c r="F62" s="16">
        <v>0.75928653000000002</v>
      </c>
      <c r="G62" s="14">
        <v>42.070872719999997</v>
      </c>
      <c r="H62" s="16">
        <v>0.76330856999999996</v>
      </c>
      <c r="I62" s="14">
        <v>0</v>
      </c>
      <c r="J62" s="16">
        <v>0</v>
      </c>
      <c r="K62" s="14" t="s">
        <v>582</v>
      </c>
      <c r="L62" s="16" t="s">
        <v>582</v>
      </c>
      <c r="M62" s="14">
        <v>0</v>
      </c>
      <c r="N62" s="16">
        <v>0</v>
      </c>
      <c r="O62" s="14">
        <v>0</v>
      </c>
      <c r="P62" s="16">
        <v>0</v>
      </c>
      <c r="Q62" s="14">
        <v>0.53691250000000001</v>
      </c>
      <c r="R62" s="16">
        <v>0.10971968999999999</v>
      </c>
    </row>
    <row r="63" spans="1:18" x14ac:dyDescent="0.25">
      <c r="A63" s="11" t="s">
        <v>533</v>
      </c>
      <c r="B63" s="13">
        <v>5324</v>
      </c>
      <c r="C63" s="14">
        <f>(13/B63*100)</f>
        <v>0.24417731029301279</v>
      </c>
      <c r="D63" s="15">
        <v>5311</v>
      </c>
      <c r="E63" s="14">
        <v>43.091326530000003</v>
      </c>
      <c r="F63" s="16">
        <v>0.74374490999999998</v>
      </c>
      <c r="G63" s="14">
        <v>48.283723209999998</v>
      </c>
      <c r="H63" s="16">
        <v>0.72274243999999999</v>
      </c>
      <c r="I63" s="14">
        <v>0</v>
      </c>
      <c r="J63" s="16">
        <v>0</v>
      </c>
      <c r="K63" s="14" t="s">
        <v>582</v>
      </c>
      <c r="L63" s="16" t="s">
        <v>582</v>
      </c>
      <c r="M63" s="14">
        <v>1.5316990000000001E-2</v>
      </c>
      <c r="N63" s="16">
        <v>1.5320149999999999E-2</v>
      </c>
      <c r="O63" s="14">
        <v>0.11643209</v>
      </c>
      <c r="P63" s="16">
        <v>5.2618940000000003E-2</v>
      </c>
      <c r="Q63" s="14">
        <v>8.4932011799999998</v>
      </c>
      <c r="R63" s="16">
        <v>0.39718122</v>
      </c>
    </row>
    <row r="64" spans="1:18" x14ac:dyDescent="0.25">
      <c r="A64" s="11" t="s">
        <v>534</v>
      </c>
      <c r="B64" s="13">
        <v>3634</v>
      </c>
      <c r="C64" s="14">
        <f>(3/B64*100)</f>
        <v>8.2553659878921298E-2</v>
      </c>
      <c r="D64" s="15">
        <v>3631</v>
      </c>
      <c r="E64" s="14">
        <v>62.14151751</v>
      </c>
      <c r="F64" s="16">
        <v>0.81278450000000002</v>
      </c>
      <c r="G64" s="14">
        <v>34.844029810000002</v>
      </c>
      <c r="H64" s="16">
        <v>0.77667755000000005</v>
      </c>
      <c r="I64" s="14">
        <v>0</v>
      </c>
      <c r="J64" s="16">
        <v>0</v>
      </c>
      <c r="K64" s="14" t="s">
        <v>582</v>
      </c>
      <c r="L64" s="16" t="s">
        <v>582</v>
      </c>
      <c r="M64" s="14">
        <v>2.588884E-2</v>
      </c>
      <c r="N64" s="16">
        <v>2.5947640000000001E-2</v>
      </c>
      <c r="O64" s="14">
        <v>8.3517850000000005E-2</v>
      </c>
      <c r="P64" s="16">
        <v>4.777182E-2</v>
      </c>
      <c r="Q64" s="14">
        <v>2.9050459900000001</v>
      </c>
      <c r="R64" s="16">
        <v>0.29195506999999998</v>
      </c>
    </row>
    <row r="65" spans="1:18" x14ac:dyDescent="0.25">
      <c r="A65" s="11" t="s">
        <v>535</v>
      </c>
      <c r="B65" s="13">
        <v>5325</v>
      </c>
      <c r="C65" s="14">
        <f>(14/B65*100)</f>
        <v>0.26291079812206569</v>
      </c>
      <c r="D65" s="15">
        <v>5311</v>
      </c>
      <c r="E65" s="14">
        <v>67.784049460000006</v>
      </c>
      <c r="F65" s="16">
        <v>0.85539509000000002</v>
      </c>
      <c r="G65" s="14">
        <v>26.846796170000001</v>
      </c>
      <c r="H65" s="16">
        <v>0.80212863000000001</v>
      </c>
      <c r="I65" s="14">
        <v>0</v>
      </c>
      <c r="J65" s="16">
        <v>0</v>
      </c>
      <c r="K65" s="14" t="s">
        <v>582</v>
      </c>
      <c r="L65" s="16" t="s">
        <v>582</v>
      </c>
      <c r="M65" s="14">
        <v>1.507912E-2</v>
      </c>
      <c r="N65" s="16">
        <v>1.507233E-2</v>
      </c>
      <c r="O65" s="14">
        <v>0</v>
      </c>
      <c r="P65" s="16">
        <v>0</v>
      </c>
      <c r="Q65" s="14">
        <v>5.3540752500000002</v>
      </c>
      <c r="R65" s="16">
        <v>0.37473943999999998</v>
      </c>
    </row>
    <row r="66" spans="1:18" x14ac:dyDescent="0.25">
      <c r="A66" s="11" t="s">
        <v>536</v>
      </c>
      <c r="B66" s="13">
        <v>5665</v>
      </c>
      <c r="C66" s="14">
        <f>(74/B66*100)</f>
        <v>1.3062665489849956</v>
      </c>
      <c r="D66" s="15">
        <v>5591</v>
      </c>
      <c r="E66" s="14">
        <v>53.45581756</v>
      </c>
      <c r="F66" s="16">
        <v>0.66549502999999999</v>
      </c>
      <c r="G66" s="14">
        <v>39.281413489999998</v>
      </c>
      <c r="H66" s="16">
        <v>0.66576862999999997</v>
      </c>
      <c r="I66" s="14">
        <v>0</v>
      </c>
      <c r="J66" s="16">
        <v>0</v>
      </c>
      <c r="K66" s="14" t="s">
        <v>582</v>
      </c>
      <c r="L66" s="16" t="s">
        <v>582</v>
      </c>
      <c r="M66" s="14">
        <v>0</v>
      </c>
      <c r="N66" s="16">
        <v>0</v>
      </c>
      <c r="O66" s="14">
        <v>0</v>
      </c>
      <c r="P66" s="16">
        <v>0</v>
      </c>
      <c r="Q66" s="14">
        <v>7.2627689499999999</v>
      </c>
      <c r="R66" s="16">
        <v>0.37553557999999998</v>
      </c>
    </row>
    <row r="67" spans="1:18" x14ac:dyDescent="0.25">
      <c r="A67" s="11" t="s">
        <v>537</v>
      </c>
      <c r="B67" s="13">
        <v>6971</v>
      </c>
      <c r="C67" s="14">
        <f>(21/B67*100)</f>
        <v>0.30124802754267677</v>
      </c>
      <c r="D67" s="15">
        <v>6950</v>
      </c>
      <c r="E67" s="14">
        <v>61.340154200000001</v>
      </c>
      <c r="F67" s="16">
        <v>1.14620963</v>
      </c>
      <c r="G67" s="14">
        <v>36.898659809999998</v>
      </c>
      <c r="H67" s="16">
        <v>1.09227059</v>
      </c>
      <c r="I67" s="14">
        <v>0</v>
      </c>
      <c r="J67" s="16">
        <v>0</v>
      </c>
      <c r="K67" s="14" t="s">
        <v>582</v>
      </c>
      <c r="L67" s="16" t="s">
        <v>582</v>
      </c>
      <c r="M67" s="14">
        <v>0</v>
      </c>
      <c r="N67" s="16">
        <v>0</v>
      </c>
      <c r="O67" s="14">
        <v>0</v>
      </c>
      <c r="P67" s="16">
        <v>0</v>
      </c>
      <c r="Q67" s="14">
        <v>1.76118599</v>
      </c>
      <c r="R67" s="16">
        <v>0.19890013000000001</v>
      </c>
    </row>
    <row r="68" spans="1:18" x14ac:dyDescent="0.25">
      <c r="A68" s="11" t="s">
        <v>538</v>
      </c>
      <c r="B68" s="13">
        <v>12083</v>
      </c>
      <c r="C68" s="14">
        <f>(27/B68*100)</f>
        <v>0.22345444012248614</v>
      </c>
      <c r="D68" s="15">
        <v>12056</v>
      </c>
      <c r="E68" s="14">
        <v>60.637059860000001</v>
      </c>
      <c r="F68" s="16">
        <v>0.42716655999999997</v>
      </c>
      <c r="G68" s="14">
        <v>33.22454407</v>
      </c>
      <c r="H68" s="16">
        <v>0.45889329000000001</v>
      </c>
      <c r="I68" s="14">
        <v>0</v>
      </c>
      <c r="J68" s="16">
        <v>0</v>
      </c>
      <c r="K68" s="14" t="s">
        <v>582</v>
      </c>
      <c r="L68" s="16" t="s">
        <v>582</v>
      </c>
      <c r="M68" s="14">
        <v>0</v>
      </c>
      <c r="N68" s="16">
        <v>0</v>
      </c>
      <c r="O68" s="14">
        <v>0</v>
      </c>
      <c r="P68" s="16">
        <v>0</v>
      </c>
      <c r="Q68" s="14">
        <v>6.1383960599999998</v>
      </c>
      <c r="R68" s="16">
        <v>0.21521166999999999</v>
      </c>
    </row>
    <row r="69" spans="1:18" x14ac:dyDescent="0.25">
      <c r="A69" s="11" t="s">
        <v>539</v>
      </c>
      <c r="B69" s="13">
        <v>4876</v>
      </c>
      <c r="C69" s="14">
        <f>(0/B69*100)</f>
        <v>0</v>
      </c>
      <c r="D69" s="15">
        <v>4876</v>
      </c>
      <c r="E69" s="14">
        <v>73.688747289999995</v>
      </c>
      <c r="F69" s="16">
        <v>1.0320556000000001</v>
      </c>
      <c r="G69" s="14">
        <v>25.227096530000001</v>
      </c>
      <c r="H69" s="16">
        <v>1.0442945299999999</v>
      </c>
      <c r="I69" s="14">
        <v>0</v>
      </c>
      <c r="J69" s="16">
        <v>0</v>
      </c>
      <c r="K69" s="14" t="s">
        <v>582</v>
      </c>
      <c r="L69" s="16" t="s">
        <v>582</v>
      </c>
      <c r="M69" s="14">
        <v>0</v>
      </c>
      <c r="N69" s="16">
        <v>0</v>
      </c>
      <c r="O69" s="14">
        <v>0</v>
      </c>
      <c r="P69" s="16">
        <v>0</v>
      </c>
      <c r="Q69" s="14">
        <v>1.0841561799999999</v>
      </c>
      <c r="R69" s="16">
        <v>0.21209101999999999</v>
      </c>
    </row>
    <row r="70" spans="1:18" x14ac:dyDescent="0.25">
      <c r="A70" s="11" t="s">
        <v>540</v>
      </c>
      <c r="B70" s="13">
        <v>6036</v>
      </c>
      <c r="C70" s="14">
        <f>(223/B70*100)</f>
        <v>3.6944996686547382</v>
      </c>
      <c r="D70" s="15">
        <v>5813</v>
      </c>
      <c r="E70" s="14">
        <v>84.661647259999995</v>
      </c>
      <c r="F70" s="16">
        <v>0.75095931999999999</v>
      </c>
      <c r="G70" s="14">
        <v>12.019783990000001</v>
      </c>
      <c r="H70" s="16">
        <v>0.53213862000000001</v>
      </c>
      <c r="I70" s="14">
        <v>0</v>
      </c>
      <c r="J70" s="16">
        <v>0</v>
      </c>
      <c r="K70" s="14" t="s">
        <v>582</v>
      </c>
      <c r="L70" s="16" t="s">
        <v>582</v>
      </c>
      <c r="M70" s="14">
        <v>0</v>
      </c>
      <c r="N70" s="16">
        <v>0</v>
      </c>
      <c r="O70" s="14">
        <v>0</v>
      </c>
      <c r="P70" s="16">
        <v>0</v>
      </c>
      <c r="Q70" s="14">
        <v>3.3185687499999998</v>
      </c>
      <c r="R70" s="16">
        <v>0.35962456999999998</v>
      </c>
    </row>
    <row r="71" spans="1:18" x14ac:dyDescent="0.25">
      <c r="A71" s="11" t="s">
        <v>541</v>
      </c>
      <c r="B71" s="13">
        <v>6115</v>
      </c>
      <c r="C71" s="14">
        <f>(17/B71*100)</f>
        <v>0.27800490596892891</v>
      </c>
      <c r="D71" s="15">
        <v>6098</v>
      </c>
      <c r="E71" s="14">
        <v>66.084507160000001</v>
      </c>
      <c r="F71" s="16">
        <v>0.68265502</v>
      </c>
      <c r="G71" s="14">
        <v>32.937777959999998</v>
      </c>
      <c r="H71" s="16">
        <v>0.66890055000000004</v>
      </c>
      <c r="I71" s="14">
        <v>0</v>
      </c>
      <c r="J71" s="16">
        <v>0</v>
      </c>
      <c r="K71" s="14" t="s">
        <v>582</v>
      </c>
      <c r="L71" s="16" t="s">
        <v>582</v>
      </c>
      <c r="M71" s="14">
        <v>0</v>
      </c>
      <c r="N71" s="16">
        <v>0</v>
      </c>
      <c r="O71" s="14">
        <v>0</v>
      </c>
      <c r="P71" s="16">
        <v>0</v>
      </c>
      <c r="Q71" s="14">
        <v>0.97771487999999995</v>
      </c>
      <c r="R71" s="16">
        <v>0.13622155999999999</v>
      </c>
    </row>
    <row r="72" spans="1:18" x14ac:dyDescent="0.25">
      <c r="A72" s="11" t="s">
        <v>542</v>
      </c>
      <c r="B72" s="13">
        <v>7708</v>
      </c>
      <c r="C72" s="14">
        <f>(5/B72*100)</f>
        <v>6.4867669953295279E-2</v>
      </c>
      <c r="D72" s="15">
        <v>7703</v>
      </c>
      <c r="E72" s="14">
        <v>63.65162239</v>
      </c>
      <c r="F72" s="16">
        <v>0.87549348000000005</v>
      </c>
      <c r="G72" s="14">
        <v>35.884320129999999</v>
      </c>
      <c r="H72" s="16">
        <v>0.87204462999999999</v>
      </c>
      <c r="I72" s="14">
        <v>0</v>
      </c>
      <c r="J72" s="16">
        <v>0</v>
      </c>
      <c r="K72" s="14" t="s">
        <v>582</v>
      </c>
      <c r="L72" s="16" t="s">
        <v>582</v>
      </c>
      <c r="M72" s="14">
        <v>0</v>
      </c>
      <c r="N72" s="16">
        <v>0</v>
      </c>
      <c r="O72" s="14">
        <v>0</v>
      </c>
      <c r="P72" s="16">
        <v>0</v>
      </c>
      <c r="Q72" s="14">
        <v>0.46405749000000002</v>
      </c>
      <c r="R72" s="16">
        <v>8.4521460000000007E-2</v>
      </c>
    </row>
    <row r="73" spans="1:18" x14ac:dyDescent="0.25">
      <c r="A73" s="11" t="s">
        <v>543</v>
      </c>
      <c r="B73" s="13">
        <v>8249</v>
      </c>
      <c r="C73" s="14">
        <f>(143/B73*100)</f>
        <v>1.7335434598133106</v>
      </c>
      <c r="D73" s="15">
        <v>8106</v>
      </c>
      <c r="E73" s="14">
        <v>52.976435909999999</v>
      </c>
      <c r="F73" s="16">
        <v>1.17461682</v>
      </c>
      <c r="G73" s="14">
        <v>45.95176601</v>
      </c>
      <c r="H73" s="16">
        <v>1.1627165399999999</v>
      </c>
      <c r="I73" s="14">
        <v>0</v>
      </c>
      <c r="J73" s="16">
        <v>0</v>
      </c>
      <c r="K73" s="14" t="s">
        <v>582</v>
      </c>
      <c r="L73" s="16" t="s">
        <v>582</v>
      </c>
      <c r="M73" s="14">
        <v>0</v>
      </c>
      <c r="N73" s="16">
        <v>0</v>
      </c>
      <c r="O73" s="14">
        <v>0</v>
      </c>
      <c r="P73" s="16">
        <v>0</v>
      </c>
      <c r="Q73" s="14">
        <v>1.0717980899999999</v>
      </c>
      <c r="R73" s="16">
        <v>0.15008806</v>
      </c>
    </row>
    <row r="74" spans="1:18" x14ac:dyDescent="0.25">
      <c r="A74" s="11" t="s">
        <v>544</v>
      </c>
      <c r="B74" s="13">
        <v>4692</v>
      </c>
      <c r="C74" s="14">
        <f>(82/B74*100)</f>
        <v>1.7476555839727195</v>
      </c>
      <c r="D74" s="15">
        <v>4610</v>
      </c>
      <c r="E74" s="14">
        <v>62.678736860000001</v>
      </c>
      <c r="F74" s="16">
        <v>0.85950570999999998</v>
      </c>
      <c r="G74" s="14">
        <v>33.377443040000003</v>
      </c>
      <c r="H74" s="16">
        <v>0.84383688000000001</v>
      </c>
      <c r="I74" s="14">
        <v>0</v>
      </c>
      <c r="J74" s="16">
        <v>0</v>
      </c>
      <c r="K74" s="14" t="s">
        <v>582</v>
      </c>
      <c r="L74" s="16" t="s">
        <v>582</v>
      </c>
      <c r="M74" s="14">
        <v>0</v>
      </c>
      <c r="N74" s="16">
        <v>0</v>
      </c>
      <c r="O74" s="14">
        <v>7.9746999999999998E-2</v>
      </c>
      <c r="P74" s="16">
        <v>3.4177369999999999E-2</v>
      </c>
      <c r="Q74" s="14">
        <v>3.8640731000000001</v>
      </c>
      <c r="R74" s="16">
        <v>0.33913968999999999</v>
      </c>
    </row>
    <row r="75" spans="1:18" x14ac:dyDescent="0.25">
      <c r="A75" s="11" t="s">
        <v>545</v>
      </c>
      <c r="B75" s="13">
        <v>5375</v>
      </c>
      <c r="C75" s="14">
        <f>(196/B75*100)</f>
        <v>3.6465116279069765</v>
      </c>
      <c r="D75" s="15">
        <v>5179</v>
      </c>
      <c r="E75" s="14">
        <v>40.189379240000001</v>
      </c>
      <c r="F75" s="16">
        <v>0.88338757999999995</v>
      </c>
      <c r="G75" s="14">
        <v>53.190723220000002</v>
      </c>
      <c r="H75" s="16">
        <v>0.85844980000000004</v>
      </c>
      <c r="I75" s="14">
        <v>0</v>
      </c>
      <c r="J75" s="16">
        <v>0</v>
      </c>
      <c r="K75" s="14" t="s">
        <v>582</v>
      </c>
      <c r="L75" s="16" t="s">
        <v>582</v>
      </c>
      <c r="M75" s="14">
        <v>0</v>
      </c>
      <c r="N75" s="16">
        <v>0</v>
      </c>
      <c r="O75" s="14">
        <v>0</v>
      </c>
      <c r="P75" s="16">
        <v>0</v>
      </c>
      <c r="Q75" s="14">
        <v>6.6198975500000001</v>
      </c>
      <c r="R75" s="16">
        <v>0.41748389000000002</v>
      </c>
    </row>
    <row r="76" spans="1:18" x14ac:dyDescent="0.25">
      <c r="A76" s="11" t="s">
        <v>546</v>
      </c>
      <c r="B76" s="13">
        <v>14167</v>
      </c>
      <c r="C76" s="14">
        <f>(227/B76*100)</f>
        <v>1.6023152396414202</v>
      </c>
      <c r="D76" s="15">
        <v>13940</v>
      </c>
      <c r="E76" s="14">
        <v>54.926333370000002</v>
      </c>
      <c r="F76" s="16">
        <v>0.62334144000000002</v>
      </c>
      <c r="G76" s="14">
        <v>41.413173010000001</v>
      </c>
      <c r="H76" s="16">
        <v>0.64744972999999995</v>
      </c>
      <c r="I76" s="14">
        <v>0</v>
      </c>
      <c r="J76" s="16">
        <v>0</v>
      </c>
      <c r="K76" s="14" t="s">
        <v>582</v>
      </c>
      <c r="L76" s="16" t="s">
        <v>582</v>
      </c>
      <c r="M76" s="14">
        <v>0</v>
      </c>
      <c r="N76" s="16">
        <v>0</v>
      </c>
      <c r="O76" s="14">
        <v>0</v>
      </c>
      <c r="P76" s="16">
        <v>0</v>
      </c>
      <c r="Q76" s="14">
        <v>3.6604936100000001</v>
      </c>
      <c r="R76" s="16">
        <v>0.19055349999999999</v>
      </c>
    </row>
    <row r="77" spans="1:18" x14ac:dyDescent="0.25">
      <c r="A77" s="11" t="s">
        <v>547</v>
      </c>
      <c r="B77" s="13">
        <v>6062</v>
      </c>
      <c r="C77" s="14">
        <f>(82/B77*100)</f>
        <v>1.3526888815572418</v>
      </c>
      <c r="D77" s="15">
        <v>5980</v>
      </c>
      <c r="E77" s="14">
        <v>55.323628909999996</v>
      </c>
      <c r="F77" s="16">
        <v>0.82546942999999995</v>
      </c>
      <c r="G77" s="14">
        <v>35.017104449999998</v>
      </c>
      <c r="H77" s="16">
        <v>0.70388808000000003</v>
      </c>
      <c r="I77" s="14">
        <v>0</v>
      </c>
      <c r="J77" s="16">
        <v>0</v>
      </c>
      <c r="K77" s="14" t="s">
        <v>582</v>
      </c>
      <c r="L77" s="16" t="s">
        <v>582</v>
      </c>
      <c r="M77" s="14">
        <v>0</v>
      </c>
      <c r="N77" s="16">
        <v>0</v>
      </c>
      <c r="O77" s="14">
        <v>0</v>
      </c>
      <c r="P77" s="16">
        <v>0</v>
      </c>
      <c r="Q77" s="14">
        <v>9.6592666400000002</v>
      </c>
      <c r="R77" s="16">
        <v>0.40470028000000002</v>
      </c>
    </row>
    <row r="78" spans="1:18" x14ac:dyDescent="0.25">
      <c r="A78" s="11" t="s">
        <v>548</v>
      </c>
      <c r="B78" s="13">
        <v>5826</v>
      </c>
      <c r="C78" s="14">
        <f>(0/B78*100)</f>
        <v>0</v>
      </c>
      <c r="D78" s="15">
        <v>5826</v>
      </c>
      <c r="E78" s="14">
        <v>35.049057689999998</v>
      </c>
      <c r="F78" s="16">
        <v>1.0783805500000001</v>
      </c>
      <c r="G78" s="14">
        <v>63.487727390000003</v>
      </c>
      <c r="H78" s="16">
        <v>1.0437154900000001</v>
      </c>
      <c r="I78" s="14">
        <v>0</v>
      </c>
      <c r="J78" s="16">
        <v>0</v>
      </c>
      <c r="K78" s="14" t="s">
        <v>582</v>
      </c>
      <c r="L78" s="16" t="s">
        <v>582</v>
      </c>
      <c r="M78" s="14">
        <v>0</v>
      </c>
      <c r="N78" s="16">
        <v>0</v>
      </c>
      <c r="O78" s="14">
        <v>1.8229530000000001E-2</v>
      </c>
      <c r="P78" s="16">
        <v>1.830447E-2</v>
      </c>
      <c r="Q78" s="14">
        <v>1.44498539</v>
      </c>
      <c r="R78" s="16">
        <v>0.20320369999999999</v>
      </c>
    </row>
    <row r="79" spans="1:18" ht="24.95" customHeight="1" x14ac:dyDescent="0.25">
      <c r="A79" s="11" t="s">
        <v>549</v>
      </c>
      <c r="B79" s="13">
        <v>1657</v>
      </c>
      <c r="C79" s="14">
        <f>(41/B79*100)</f>
        <v>2.4743512371756187</v>
      </c>
      <c r="D79" s="15">
        <v>1616</v>
      </c>
      <c r="E79" s="14">
        <v>54.7514088</v>
      </c>
      <c r="F79" s="16">
        <v>1.8894199599999999</v>
      </c>
      <c r="G79" s="14">
        <v>43.476406179999998</v>
      </c>
      <c r="H79" s="16">
        <v>1.84312678</v>
      </c>
      <c r="I79" s="14">
        <v>0</v>
      </c>
      <c r="J79" s="16">
        <v>0</v>
      </c>
      <c r="K79" s="14" t="s">
        <v>582</v>
      </c>
      <c r="L79" s="16" t="s">
        <v>582</v>
      </c>
      <c r="M79" s="14">
        <v>0</v>
      </c>
      <c r="N79" s="16">
        <v>0</v>
      </c>
      <c r="O79" s="14">
        <v>0</v>
      </c>
      <c r="P79" s="16">
        <v>0</v>
      </c>
      <c r="Q79" s="14">
        <v>1.7721850299999999</v>
      </c>
      <c r="R79" s="16">
        <v>0.41321048999999999</v>
      </c>
    </row>
    <row r="80" spans="1:18" x14ac:dyDescent="0.25">
      <c r="A80" s="11" t="s">
        <v>550</v>
      </c>
      <c r="B80" s="13">
        <v>7841</v>
      </c>
      <c r="C80" s="14">
        <f>(0/B80*100)</f>
        <v>0</v>
      </c>
      <c r="D80" s="15">
        <v>7841</v>
      </c>
      <c r="E80" s="14">
        <v>65.626385769999999</v>
      </c>
      <c r="F80" s="16">
        <v>0.89621618999999997</v>
      </c>
      <c r="G80" s="14">
        <v>33.859818279999999</v>
      </c>
      <c r="H80" s="16">
        <v>0.91617108999999997</v>
      </c>
      <c r="I80" s="14">
        <v>0</v>
      </c>
      <c r="J80" s="16">
        <v>0</v>
      </c>
      <c r="K80" s="14" t="s">
        <v>582</v>
      </c>
      <c r="L80" s="16" t="s">
        <v>582</v>
      </c>
      <c r="M80" s="14">
        <v>0</v>
      </c>
      <c r="N80" s="16">
        <v>0</v>
      </c>
      <c r="O80" s="14">
        <v>0</v>
      </c>
      <c r="P80" s="16">
        <v>0</v>
      </c>
      <c r="Q80" s="14">
        <v>0.51379595</v>
      </c>
      <c r="R80" s="16">
        <v>0.14275816999999999</v>
      </c>
    </row>
    <row r="81" spans="1:18" x14ac:dyDescent="0.25">
      <c r="A81" s="19" t="s">
        <v>551</v>
      </c>
      <c r="B81" s="13">
        <v>8861</v>
      </c>
      <c r="C81" s="14">
        <f>(76/B81*100)</f>
        <v>0.85769100552984989</v>
      </c>
      <c r="D81" s="15">
        <v>8785</v>
      </c>
      <c r="E81" s="14">
        <v>60.901435429999999</v>
      </c>
      <c r="F81" s="16">
        <v>0.80357756000000002</v>
      </c>
      <c r="G81" s="14">
        <v>38.164575820000003</v>
      </c>
      <c r="H81" s="16">
        <v>0.80276482999999998</v>
      </c>
      <c r="I81" s="14">
        <v>0</v>
      </c>
      <c r="J81" s="16">
        <v>0</v>
      </c>
      <c r="K81" s="14" t="s">
        <v>582</v>
      </c>
      <c r="L81" s="16" t="s">
        <v>582</v>
      </c>
      <c r="M81" s="14">
        <v>0</v>
      </c>
      <c r="N81" s="16">
        <v>0</v>
      </c>
      <c r="O81" s="14">
        <v>0</v>
      </c>
      <c r="P81" s="16">
        <v>0</v>
      </c>
      <c r="Q81" s="14">
        <v>0.93398875999999997</v>
      </c>
      <c r="R81" s="16">
        <v>0.14818687999999999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91.704979550000004</v>
      </c>
      <c r="F7" s="16">
        <v>0.27203333000000002</v>
      </c>
      <c r="G7" s="14">
        <v>6.78876831</v>
      </c>
      <c r="H7" s="16">
        <v>0.23582959000000001</v>
      </c>
      <c r="I7" s="14">
        <v>0</v>
      </c>
      <c r="J7" s="16">
        <v>0</v>
      </c>
      <c r="K7" s="14" t="s">
        <v>582</v>
      </c>
      <c r="L7" s="16" t="s">
        <v>582</v>
      </c>
      <c r="M7" s="14">
        <v>0</v>
      </c>
      <c r="N7" s="16">
        <v>0</v>
      </c>
      <c r="O7" s="14">
        <v>0</v>
      </c>
      <c r="P7" s="16">
        <v>0</v>
      </c>
      <c r="Q7" s="14">
        <v>1.50625214</v>
      </c>
      <c r="R7" s="16">
        <v>0.12133328</v>
      </c>
    </row>
    <row r="8" spans="1:18" x14ac:dyDescent="0.25">
      <c r="A8" s="11" t="s">
        <v>478</v>
      </c>
      <c r="B8" s="13">
        <v>7007</v>
      </c>
      <c r="C8" s="14">
        <f>(20/B8*100)</f>
        <v>0.28542885685742825</v>
      </c>
      <c r="D8" s="15">
        <v>6987</v>
      </c>
      <c r="E8" s="14">
        <v>96.482912670000005</v>
      </c>
      <c r="F8" s="16">
        <v>0.29750167999999999</v>
      </c>
      <c r="G8" s="14">
        <v>2.69779239</v>
      </c>
      <c r="H8" s="16">
        <v>0.25414838000000001</v>
      </c>
      <c r="I8" s="14">
        <v>0</v>
      </c>
      <c r="J8" s="16">
        <v>0</v>
      </c>
      <c r="K8" s="14" t="s">
        <v>582</v>
      </c>
      <c r="L8" s="16" t="s">
        <v>582</v>
      </c>
      <c r="M8" s="14">
        <v>0</v>
      </c>
      <c r="N8" s="16">
        <v>0</v>
      </c>
      <c r="O8" s="14">
        <v>0</v>
      </c>
      <c r="P8" s="16">
        <v>0</v>
      </c>
      <c r="Q8" s="14">
        <v>0.81929494000000003</v>
      </c>
      <c r="R8" s="16">
        <v>0.11481544</v>
      </c>
    </row>
    <row r="9" spans="1:18" x14ac:dyDescent="0.25">
      <c r="A9" s="11" t="s">
        <v>479</v>
      </c>
      <c r="B9" s="13">
        <v>9651</v>
      </c>
      <c r="C9" s="14">
        <f>(77/B9*100)</f>
        <v>0.79784478292404937</v>
      </c>
      <c r="D9" s="15">
        <v>9574</v>
      </c>
      <c r="E9" s="14">
        <v>93.564285069999997</v>
      </c>
      <c r="F9" s="16">
        <v>0.29334503000000001</v>
      </c>
      <c r="G9" s="14">
        <v>4.9265713199999999</v>
      </c>
      <c r="H9" s="16">
        <v>0.23750989</v>
      </c>
      <c r="I9" s="14">
        <v>0</v>
      </c>
      <c r="J9" s="16">
        <v>0</v>
      </c>
      <c r="K9" s="14" t="s">
        <v>582</v>
      </c>
      <c r="L9" s="16" t="s">
        <v>582</v>
      </c>
      <c r="M9" s="14">
        <v>0</v>
      </c>
      <c r="N9" s="16">
        <v>0</v>
      </c>
      <c r="O9" s="14">
        <v>0</v>
      </c>
      <c r="P9" s="16">
        <v>0</v>
      </c>
      <c r="Q9" s="14">
        <v>1.5091436199999999</v>
      </c>
      <c r="R9" s="16">
        <v>0.14139473</v>
      </c>
    </row>
    <row r="10" spans="1:18" x14ac:dyDescent="0.25">
      <c r="A10" s="11" t="s">
        <v>480</v>
      </c>
      <c r="B10" s="13">
        <v>20058</v>
      </c>
      <c r="C10" s="14">
        <f>(521/B10*100)</f>
        <v>2.5974673447003687</v>
      </c>
      <c r="D10" s="15">
        <v>19537</v>
      </c>
      <c r="E10" s="14">
        <v>90.565154570000004</v>
      </c>
      <c r="F10" s="16">
        <v>0.37736624000000002</v>
      </c>
      <c r="G10" s="14">
        <v>8.03904803</v>
      </c>
      <c r="H10" s="16">
        <v>0.32200592</v>
      </c>
      <c r="I10" s="14">
        <v>0</v>
      </c>
      <c r="J10" s="16">
        <v>0</v>
      </c>
      <c r="K10" s="14" t="s">
        <v>582</v>
      </c>
      <c r="L10" s="16" t="s">
        <v>582</v>
      </c>
      <c r="M10" s="14">
        <v>0</v>
      </c>
      <c r="N10" s="16">
        <v>0</v>
      </c>
      <c r="O10" s="14">
        <v>0</v>
      </c>
      <c r="P10" s="16">
        <v>0</v>
      </c>
      <c r="Q10" s="14">
        <v>1.3957974</v>
      </c>
      <c r="R10" s="16">
        <v>0.13092268000000001</v>
      </c>
    </row>
    <row r="11" spans="1:18" x14ac:dyDescent="0.25">
      <c r="A11" s="11" t="s">
        <v>481</v>
      </c>
      <c r="B11" s="13">
        <v>7053</v>
      </c>
      <c r="C11" s="14">
        <f>(45/B11*100)</f>
        <v>0.6380263717566993</v>
      </c>
      <c r="D11" s="15">
        <v>7008</v>
      </c>
      <c r="E11" s="14">
        <v>96.366115579999999</v>
      </c>
      <c r="F11" s="16">
        <v>0.32427062000000001</v>
      </c>
      <c r="G11" s="14">
        <v>2.8013014300000001</v>
      </c>
      <c r="H11" s="16">
        <v>0.28050517000000003</v>
      </c>
      <c r="I11" s="14">
        <v>0</v>
      </c>
      <c r="J11" s="16">
        <v>0</v>
      </c>
      <c r="K11" s="14" t="s">
        <v>582</v>
      </c>
      <c r="L11" s="16" t="s">
        <v>582</v>
      </c>
      <c r="M11" s="14">
        <v>0</v>
      </c>
      <c r="N11" s="16">
        <v>0</v>
      </c>
      <c r="O11" s="14">
        <v>0</v>
      </c>
      <c r="P11" s="16">
        <v>0</v>
      </c>
      <c r="Q11" s="14">
        <v>0.83258299000000002</v>
      </c>
      <c r="R11" s="16">
        <v>0.18539098000000001</v>
      </c>
    </row>
    <row r="12" spans="1:18" x14ac:dyDescent="0.25">
      <c r="A12" s="11" t="s">
        <v>482</v>
      </c>
      <c r="B12" s="13">
        <v>6894</v>
      </c>
      <c r="C12" s="14">
        <f>(56/B12*100)</f>
        <v>0.81230055120394551</v>
      </c>
      <c r="D12" s="15">
        <v>6838</v>
      </c>
      <c r="E12" s="14">
        <v>88.396177030000004</v>
      </c>
      <c r="F12" s="16">
        <v>0.66283314000000004</v>
      </c>
      <c r="G12" s="14">
        <v>7.9624005799999997</v>
      </c>
      <c r="H12" s="16">
        <v>0.42338847000000002</v>
      </c>
      <c r="I12" s="14">
        <v>0</v>
      </c>
      <c r="J12" s="16">
        <v>0</v>
      </c>
      <c r="K12" s="14" t="s">
        <v>582</v>
      </c>
      <c r="L12" s="16" t="s">
        <v>582</v>
      </c>
      <c r="M12" s="14">
        <v>0</v>
      </c>
      <c r="N12" s="16">
        <v>0</v>
      </c>
      <c r="O12" s="14">
        <v>0</v>
      </c>
      <c r="P12" s="16">
        <v>0</v>
      </c>
      <c r="Q12" s="14">
        <v>3.6414224000000002</v>
      </c>
      <c r="R12" s="16">
        <v>0.36309920000000001</v>
      </c>
    </row>
    <row r="13" spans="1:18" x14ac:dyDescent="0.25">
      <c r="A13" s="11" t="s">
        <v>483</v>
      </c>
      <c r="B13" s="13">
        <v>7161</v>
      </c>
      <c r="C13" s="14">
        <f>(98/B13*100)</f>
        <v>1.3685239491691104</v>
      </c>
      <c r="D13" s="15">
        <v>7063</v>
      </c>
      <c r="E13" s="14">
        <v>91.827948939999999</v>
      </c>
      <c r="F13" s="16">
        <v>0.40517038</v>
      </c>
      <c r="G13" s="14">
        <v>7.3795112500000002</v>
      </c>
      <c r="H13" s="16">
        <v>0.35578841999999999</v>
      </c>
      <c r="I13" s="14">
        <v>0</v>
      </c>
      <c r="J13" s="16">
        <v>0</v>
      </c>
      <c r="K13" s="14" t="s">
        <v>582</v>
      </c>
      <c r="L13" s="16" t="s">
        <v>582</v>
      </c>
      <c r="M13" s="14">
        <v>0</v>
      </c>
      <c r="N13" s="16">
        <v>0</v>
      </c>
      <c r="O13" s="14">
        <v>0</v>
      </c>
      <c r="P13" s="16">
        <v>0</v>
      </c>
      <c r="Q13" s="14">
        <v>0.79253982000000001</v>
      </c>
      <c r="R13" s="16">
        <v>0.13756798000000001</v>
      </c>
    </row>
    <row r="14" spans="1:18" x14ac:dyDescent="0.25">
      <c r="A14" s="11" t="s">
        <v>484</v>
      </c>
      <c r="B14" s="13">
        <v>5587</v>
      </c>
      <c r="C14" s="14">
        <f>(74/B14*100)</f>
        <v>1.3245033112582782</v>
      </c>
      <c r="D14" s="15">
        <v>5513</v>
      </c>
      <c r="E14" s="14">
        <v>88.58737232</v>
      </c>
      <c r="F14" s="16">
        <v>0.56700625000000004</v>
      </c>
      <c r="G14" s="14">
        <v>10.669972039999999</v>
      </c>
      <c r="H14" s="16">
        <v>0.52713926</v>
      </c>
      <c r="I14" s="14">
        <v>0</v>
      </c>
      <c r="J14" s="16">
        <v>0</v>
      </c>
      <c r="K14" s="14" t="s">
        <v>582</v>
      </c>
      <c r="L14" s="16" t="s">
        <v>582</v>
      </c>
      <c r="M14" s="14">
        <v>0</v>
      </c>
      <c r="N14" s="16">
        <v>0</v>
      </c>
      <c r="O14" s="14">
        <v>0</v>
      </c>
      <c r="P14" s="16">
        <v>0</v>
      </c>
      <c r="Q14" s="14">
        <v>0.74265563999999995</v>
      </c>
      <c r="R14" s="16">
        <v>0.15892053</v>
      </c>
    </row>
    <row r="15" spans="1:18" x14ac:dyDescent="0.25">
      <c r="A15" s="11" t="s">
        <v>485</v>
      </c>
      <c r="B15" s="13">
        <v>5882</v>
      </c>
      <c r="C15" s="14">
        <f>(53/B15*100)</f>
        <v>0.90105406324379467</v>
      </c>
      <c r="D15" s="15">
        <v>5829</v>
      </c>
      <c r="E15" s="14">
        <v>82.999035699999993</v>
      </c>
      <c r="F15" s="16">
        <v>0.57402624999999996</v>
      </c>
      <c r="G15" s="14">
        <v>15.68788178</v>
      </c>
      <c r="H15" s="16">
        <v>0.50553148999999997</v>
      </c>
      <c r="I15" s="14">
        <v>0</v>
      </c>
      <c r="J15" s="16">
        <v>0</v>
      </c>
      <c r="K15" s="14" t="s">
        <v>582</v>
      </c>
      <c r="L15" s="16" t="s">
        <v>582</v>
      </c>
      <c r="M15" s="14">
        <v>0</v>
      </c>
      <c r="N15" s="16">
        <v>0</v>
      </c>
      <c r="O15" s="14">
        <v>0</v>
      </c>
      <c r="P15" s="16">
        <v>0</v>
      </c>
      <c r="Q15" s="14">
        <v>1.31308253</v>
      </c>
      <c r="R15" s="16">
        <v>0.19707143999999999</v>
      </c>
    </row>
    <row r="16" spans="1:18" x14ac:dyDescent="0.25">
      <c r="A16" s="11" t="s">
        <v>486</v>
      </c>
      <c r="B16" s="13">
        <v>6108</v>
      </c>
      <c r="C16" s="14">
        <f>(98/B16*100)</f>
        <v>1.6044531761624099</v>
      </c>
      <c r="D16" s="15">
        <v>6010</v>
      </c>
      <c r="E16" s="14">
        <v>96.019130379999993</v>
      </c>
      <c r="F16" s="16">
        <v>0.29631185999999998</v>
      </c>
      <c r="G16" s="14">
        <v>2.9592623699999998</v>
      </c>
      <c r="H16" s="16">
        <v>0.24043154999999999</v>
      </c>
      <c r="I16" s="14">
        <v>0</v>
      </c>
      <c r="J16" s="16">
        <v>0</v>
      </c>
      <c r="K16" s="14" t="s">
        <v>582</v>
      </c>
      <c r="L16" s="16" t="s">
        <v>582</v>
      </c>
      <c r="M16" s="14">
        <v>0</v>
      </c>
      <c r="N16" s="16">
        <v>0</v>
      </c>
      <c r="O16" s="14">
        <v>0</v>
      </c>
      <c r="P16" s="16">
        <v>0</v>
      </c>
      <c r="Q16" s="14">
        <v>1.02160725</v>
      </c>
      <c r="R16" s="16">
        <v>0.13942774999999999</v>
      </c>
    </row>
    <row r="17" spans="1:18" x14ac:dyDescent="0.25">
      <c r="A17" s="11" t="s">
        <v>487</v>
      </c>
      <c r="B17" s="13">
        <v>6504</v>
      </c>
      <c r="C17" s="14">
        <f>(658/B17*100)</f>
        <v>10.116851168511685</v>
      </c>
      <c r="D17" s="15">
        <v>5846</v>
      </c>
      <c r="E17" s="14">
        <v>91.378765790000003</v>
      </c>
      <c r="F17" s="16">
        <v>0.62085109000000005</v>
      </c>
      <c r="G17" s="14">
        <v>4.9342148300000002</v>
      </c>
      <c r="H17" s="16">
        <v>0.37812382999999999</v>
      </c>
      <c r="I17" s="14">
        <v>0</v>
      </c>
      <c r="J17" s="16">
        <v>0</v>
      </c>
      <c r="K17" s="14" t="s">
        <v>582</v>
      </c>
      <c r="L17" s="16" t="s">
        <v>582</v>
      </c>
      <c r="M17" s="14">
        <v>0</v>
      </c>
      <c r="N17" s="16">
        <v>0</v>
      </c>
      <c r="O17" s="14">
        <v>0</v>
      </c>
      <c r="P17" s="16">
        <v>0</v>
      </c>
      <c r="Q17" s="14">
        <v>3.6870193699999998</v>
      </c>
      <c r="R17" s="16">
        <v>0.46458175000000002</v>
      </c>
    </row>
    <row r="18" spans="1:18" x14ac:dyDescent="0.25">
      <c r="A18" s="11" t="s">
        <v>488</v>
      </c>
      <c r="B18" s="13">
        <v>5532</v>
      </c>
      <c r="C18" s="14">
        <f>(28/B18*100)</f>
        <v>0.50614605929139556</v>
      </c>
      <c r="D18" s="15">
        <v>5504</v>
      </c>
      <c r="E18" s="14">
        <v>94.820554319999999</v>
      </c>
      <c r="F18" s="16">
        <v>0.39576907</v>
      </c>
      <c r="G18" s="14">
        <v>3.3227791799999999</v>
      </c>
      <c r="H18" s="16">
        <v>0.28780866999999999</v>
      </c>
      <c r="I18" s="14">
        <v>0</v>
      </c>
      <c r="J18" s="16">
        <v>0</v>
      </c>
      <c r="K18" s="14" t="s">
        <v>582</v>
      </c>
      <c r="L18" s="16" t="s">
        <v>582</v>
      </c>
      <c r="M18" s="14">
        <v>0</v>
      </c>
      <c r="N18" s="16">
        <v>0</v>
      </c>
      <c r="O18" s="14">
        <v>0</v>
      </c>
      <c r="P18" s="16">
        <v>0</v>
      </c>
      <c r="Q18" s="14">
        <v>1.8566665</v>
      </c>
      <c r="R18" s="16">
        <v>0.23017819</v>
      </c>
    </row>
    <row r="19" spans="1:18" x14ac:dyDescent="0.25">
      <c r="A19" s="11" t="s">
        <v>489</v>
      </c>
      <c r="B19" s="13">
        <v>5658</v>
      </c>
      <c r="C19" s="14">
        <f>(61/B19*100)</f>
        <v>1.0781194768469424</v>
      </c>
      <c r="D19" s="15">
        <v>5597</v>
      </c>
      <c r="E19" s="14">
        <v>89.533985079999994</v>
      </c>
      <c r="F19" s="16">
        <v>0.61257490000000003</v>
      </c>
      <c r="G19" s="14">
        <v>8.7109443899999999</v>
      </c>
      <c r="H19" s="16">
        <v>0.61442768999999997</v>
      </c>
      <c r="I19" s="14">
        <v>0</v>
      </c>
      <c r="J19" s="16">
        <v>0</v>
      </c>
      <c r="K19" s="14" t="s">
        <v>582</v>
      </c>
      <c r="L19" s="16" t="s">
        <v>582</v>
      </c>
      <c r="M19" s="14">
        <v>0</v>
      </c>
      <c r="N19" s="16">
        <v>0</v>
      </c>
      <c r="O19" s="14">
        <v>0</v>
      </c>
      <c r="P19" s="16">
        <v>0</v>
      </c>
      <c r="Q19" s="14">
        <v>1.75507053</v>
      </c>
      <c r="R19" s="16">
        <v>0.20273968000000001</v>
      </c>
    </row>
    <row r="20" spans="1:18" x14ac:dyDescent="0.25">
      <c r="A20" s="11" t="s">
        <v>490</v>
      </c>
      <c r="B20" s="13">
        <v>3371</v>
      </c>
      <c r="C20" s="14">
        <f>(75/B20*100)</f>
        <v>2.2248590922574905</v>
      </c>
      <c r="D20" s="15">
        <v>3296</v>
      </c>
      <c r="E20" s="14">
        <v>92.032938689999995</v>
      </c>
      <c r="F20" s="16">
        <v>0.43195571999999999</v>
      </c>
      <c r="G20" s="14">
        <v>6.8787208099999999</v>
      </c>
      <c r="H20" s="16">
        <v>0.44494495000000001</v>
      </c>
      <c r="I20" s="14">
        <v>0</v>
      </c>
      <c r="J20" s="16">
        <v>0</v>
      </c>
      <c r="K20" s="14" t="s">
        <v>582</v>
      </c>
      <c r="L20" s="16" t="s">
        <v>582</v>
      </c>
      <c r="M20" s="14">
        <v>0</v>
      </c>
      <c r="N20" s="16">
        <v>0</v>
      </c>
      <c r="O20" s="14">
        <v>0</v>
      </c>
      <c r="P20" s="16">
        <v>0</v>
      </c>
      <c r="Q20" s="14">
        <v>1.0883404999999999</v>
      </c>
      <c r="R20" s="16">
        <v>0.17890225000000001</v>
      </c>
    </row>
    <row r="21" spans="1:18" x14ac:dyDescent="0.25">
      <c r="A21" s="11" t="s">
        <v>491</v>
      </c>
      <c r="B21" s="13">
        <v>5741</v>
      </c>
      <c r="C21" s="14">
        <f>(44/B21*100)</f>
        <v>0.76641700052255701</v>
      </c>
      <c r="D21" s="15">
        <v>5697</v>
      </c>
      <c r="E21" s="14">
        <v>95.090616449999999</v>
      </c>
      <c r="F21" s="16">
        <v>0.33160458999999998</v>
      </c>
      <c r="G21" s="14">
        <v>3.1357278599999998</v>
      </c>
      <c r="H21" s="16">
        <v>0.22859558999999999</v>
      </c>
      <c r="I21" s="14">
        <v>0</v>
      </c>
      <c r="J21" s="16">
        <v>0</v>
      </c>
      <c r="K21" s="14" t="s">
        <v>582</v>
      </c>
      <c r="L21" s="16" t="s">
        <v>582</v>
      </c>
      <c r="M21" s="14">
        <v>0</v>
      </c>
      <c r="N21" s="16">
        <v>0</v>
      </c>
      <c r="O21" s="14">
        <v>0</v>
      </c>
      <c r="P21" s="16">
        <v>0</v>
      </c>
      <c r="Q21" s="14">
        <v>1.77365569</v>
      </c>
      <c r="R21" s="16">
        <v>0.19907955999999999</v>
      </c>
    </row>
    <row r="22" spans="1:18" x14ac:dyDescent="0.25">
      <c r="A22" s="11" t="s">
        <v>492</v>
      </c>
      <c r="B22" s="13">
        <v>6598</v>
      </c>
      <c r="C22" s="14">
        <f>(32/B22*100)</f>
        <v>0.48499545316762654</v>
      </c>
      <c r="D22" s="15">
        <v>6566</v>
      </c>
      <c r="E22" s="14">
        <v>94.133067990000001</v>
      </c>
      <c r="F22" s="16">
        <v>0.41623015000000002</v>
      </c>
      <c r="G22" s="14">
        <v>3.7831852700000002</v>
      </c>
      <c r="H22" s="16">
        <v>0.30556466999999998</v>
      </c>
      <c r="I22" s="14">
        <v>0</v>
      </c>
      <c r="J22" s="16">
        <v>0</v>
      </c>
      <c r="K22" s="14" t="s">
        <v>582</v>
      </c>
      <c r="L22" s="16" t="s">
        <v>582</v>
      </c>
      <c r="M22" s="14">
        <v>0</v>
      </c>
      <c r="N22" s="16">
        <v>0</v>
      </c>
      <c r="O22" s="14">
        <v>2.7570130000000002E-2</v>
      </c>
      <c r="P22" s="16">
        <v>1.9283439999999999E-2</v>
      </c>
      <c r="Q22" s="14">
        <v>2.0561766100000001</v>
      </c>
      <c r="R22" s="16">
        <v>0.22272138</v>
      </c>
    </row>
    <row r="23" spans="1:18" x14ac:dyDescent="0.25">
      <c r="A23" s="11" t="s">
        <v>493</v>
      </c>
      <c r="B23" s="13">
        <v>11583</v>
      </c>
      <c r="C23" s="14">
        <f>(210/B23*100)</f>
        <v>1.8130018130018128</v>
      </c>
      <c r="D23" s="15">
        <v>11373</v>
      </c>
      <c r="E23" s="14">
        <v>98.008725729999995</v>
      </c>
      <c r="F23" s="16">
        <v>0.21359296999999999</v>
      </c>
      <c r="G23" s="14">
        <v>1.25502234</v>
      </c>
      <c r="H23" s="16">
        <v>0.16056208</v>
      </c>
      <c r="I23" s="14">
        <v>0</v>
      </c>
      <c r="J23" s="16">
        <v>0</v>
      </c>
      <c r="K23" s="14" t="s">
        <v>582</v>
      </c>
      <c r="L23" s="16" t="s">
        <v>582</v>
      </c>
      <c r="M23" s="14">
        <v>0</v>
      </c>
      <c r="N23" s="16">
        <v>0</v>
      </c>
      <c r="O23" s="14">
        <v>0</v>
      </c>
      <c r="P23" s="16">
        <v>0</v>
      </c>
      <c r="Q23" s="14">
        <v>0.73625194000000005</v>
      </c>
      <c r="R23" s="16">
        <v>0.12163193</v>
      </c>
    </row>
    <row r="24" spans="1:18" x14ac:dyDescent="0.25">
      <c r="A24" s="11" t="s">
        <v>494</v>
      </c>
      <c r="B24" s="13">
        <v>6647</v>
      </c>
      <c r="C24" s="14">
        <f>(7/B24*100)</f>
        <v>0.10531066646607493</v>
      </c>
      <c r="D24" s="15">
        <v>6640</v>
      </c>
      <c r="E24" s="14">
        <v>97.101199750000006</v>
      </c>
      <c r="F24" s="16">
        <v>0.27503341999999997</v>
      </c>
      <c r="G24" s="14">
        <v>2.4026414800000002</v>
      </c>
      <c r="H24" s="16">
        <v>0.23595679999999999</v>
      </c>
      <c r="I24" s="14">
        <v>0</v>
      </c>
      <c r="J24" s="16">
        <v>0</v>
      </c>
      <c r="K24" s="14" t="s">
        <v>582</v>
      </c>
      <c r="L24" s="16" t="s">
        <v>582</v>
      </c>
      <c r="M24" s="14">
        <v>0</v>
      </c>
      <c r="N24" s="16">
        <v>0</v>
      </c>
      <c r="O24" s="14">
        <v>0</v>
      </c>
      <c r="P24" s="16">
        <v>0</v>
      </c>
      <c r="Q24" s="14">
        <v>0.49615878000000002</v>
      </c>
      <c r="R24" s="16">
        <v>9.7887020000000005E-2</v>
      </c>
    </row>
    <row r="25" spans="1:18" x14ac:dyDescent="0.25">
      <c r="A25" s="11" t="s">
        <v>495</v>
      </c>
      <c r="B25" s="13">
        <v>5581</v>
      </c>
      <c r="C25" s="14">
        <f>(24/B25*100)</f>
        <v>0.43003046049095145</v>
      </c>
      <c r="D25" s="15">
        <v>5557</v>
      </c>
      <c r="E25" s="14">
        <v>93.648256059999994</v>
      </c>
      <c r="F25" s="16">
        <v>0.42990645</v>
      </c>
      <c r="G25" s="14">
        <v>5.7330826000000004</v>
      </c>
      <c r="H25" s="16">
        <v>0.40561327000000003</v>
      </c>
      <c r="I25" s="14">
        <v>0</v>
      </c>
      <c r="J25" s="16">
        <v>0</v>
      </c>
      <c r="K25" s="14" t="s">
        <v>582</v>
      </c>
      <c r="L25" s="16" t="s">
        <v>582</v>
      </c>
      <c r="M25" s="14">
        <v>0</v>
      </c>
      <c r="N25" s="16">
        <v>0</v>
      </c>
      <c r="O25" s="14">
        <v>0</v>
      </c>
      <c r="P25" s="16">
        <v>0</v>
      </c>
      <c r="Q25" s="14">
        <v>0.61866133000000001</v>
      </c>
      <c r="R25" s="16">
        <v>0.10604927</v>
      </c>
    </row>
    <row r="26" spans="1:18" x14ac:dyDescent="0.25">
      <c r="A26" s="11" t="s">
        <v>496</v>
      </c>
      <c r="B26" s="13">
        <v>4869</v>
      </c>
      <c r="C26" s="14">
        <f>(32/B26*100)</f>
        <v>0.65721914150749638</v>
      </c>
      <c r="D26" s="15">
        <v>4837</v>
      </c>
      <c r="E26" s="14">
        <v>89.128470289999996</v>
      </c>
      <c r="F26" s="16">
        <v>0.62518119000000005</v>
      </c>
      <c r="G26" s="14">
        <v>10.114088750000001</v>
      </c>
      <c r="H26" s="16">
        <v>0.60667660000000001</v>
      </c>
      <c r="I26" s="14">
        <v>0</v>
      </c>
      <c r="J26" s="16">
        <v>0</v>
      </c>
      <c r="K26" s="14" t="s">
        <v>582</v>
      </c>
      <c r="L26" s="16" t="s">
        <v>582</v>
      </c>
      <c r="M26" s="14">
        <v>0</v>
      </c>
      <c r="N26" s="16">
        <v>0</v>
      </c>
      <c r="O26" s="14">
        <v>0</v>
      </c>
      <c r="P26" s="16">
        <v>0</v>
      </c>
      <c r="Q26" s="14">
        <v>0.75744096000000005</v>
      </c>
      <c r="R26" s="16">
        <v>0.14381799000000001</v>
      </c>
    </row>
    <row r="27" spans="1:18" x14ac:dyDescent="0.25">
      <c r="A27" s="11" t="s">
        <v>497</v>
      </c>
      <c r="B27" s="13">
        <v>5299</v>
      </c>
      <c r="C27" s="14">
        <f>(17/B27*100)</f>
        <v>0.32081524816003021</v>
      </c>
      <c r="D27" s="15">
        <v>5282</v>
      </c>
      <c r="E27" s="14">
        <v>95.970423240000002</v>
      </c>
      <c r="F27" s="16">
        <v>0.22840495999999999</v>
      </c>
      <c r="G27" s="14">
        <v>3.15529854</v>
      </c>
      <c r="H27" s="16">
        <v>0.22521264999999999</v>
      </c>
      <c r="I27" s="14">
        <v>0</v>
      </c>
      <c r="J27" s="16">
        <v>0</v>
      </c>
      <c r="K27" s="14" t="s">
        <v>582</v>
      </c>
      <c r="L27" s="16" t="s">
        <v>582</v>
      </c>
      <c r="M27" s="14">
        <v>0</v>
      </c>
      <c r="N27" s="16">
        <v>0</v>
      </c>
      <c r="O27" s="14">
        <v>0</v>
      </c>
      <c r="P27" s="16">
        <v>0</v>
      </c>
      <c r="Q27" s="14">
        <v>0.87427820999999994</v>
      </c>
      <c r="R27" s="16">
        <v>0.11224381999999999</v>
      </c>
    </row>
    <row r="28" spans="1:18" x14ac:dyDescent="0.25">
      <c r="A28" s="11" t="s">
        <v>498</v>
      </c>
      <c r="B28" s="13">
        <v>7568</v>
      </c>
      <c r="C28" s="14">
        <f>(51/B28*100)</f>
        <v>0.67389006342494717</v>
      </c>
      <c r="D28" s="15">
        <v>7517</v>
      </c>
      <c r="E28" s="14">
        <v>96.377244610000005</v>
      </c>
      <c r="F28" s="16">
        <v>0.27659700999999998</v>
      </c>
      <c r="G28" s="14">
        <v>2.7648584500000002</v>
      </c>
      <c r="H28" s="16">
        <v>0.24626455</v>
      </c>
      <c r="I28" s="14">
        <v>0</v>
      </c>
      <c r="J28" s="16">
        <v>0</v>
      </c>
      <c r="K28" s="14" t="s">
        <v>582</v>
      </c>
      <c r="L28" s="16" t="s">
        <v>582</v>
      </c>
      <c r="M28" s="14">
        <v>0</v>
      </c>
      <c r="N28" s="16">
        <v>0</v>
      </c>
      <c r="O28" s="14">
        <v>0</v>
      </c>
      <c r="P28" s="16">
        <v>0</v>
      </c>
      <c r="Q28" s="14">
        <v>0.85789693</v>
      </c>
      <c r="R28" s="16">
        <v>0.11802208</v>
      </c>
    </row>
    <row r="29" spans="1:18" x14ac:dyDescent="0.25">
      <c r="A29" s="11" t="s">
        <v>499</v>
      </c>
      <c r="B29" s="13">
        <v>5385</v>
      </c>
      <c r="C29" s="14">
        <f>(30/B29*100)</f>
        <v>0.55710306406685239</v>
      </c>
      <c r="D29" s="15">
        <v>5355</v>
      </c>
      <c r="E29" s="14">
        <v>93.810341089999994</v>
      </c>
      <c r="F29" s="16">
        <v>0.39789792000000002</v>
      </c>
      <c r="G29" s="14">
        <v>5.2938174699999996</v>
      </c>
      <c r="H29" s="16">
        <v>0.41454702999999998</v>
      </c>
      <c r="I29" s="14">
        <v>0</v>
      </c>
      <c r="J29" s="16">
        <v>0</v>
      </c>
      <c r="K29" s="14" t="s">
        <v>582</v>
      </c>
      <c r="L29" s="16" t="s">
        <v>582</v>
      </c>
      <c r="M29" s="14">
        <v>0</v>
      </c>
      <c r="N29" s="16">
        <v>0</v>
      </c>
      <c r="O29" s="14">
        <v>0</v>
      </c>
      <c r="P29" s="16">
        <v>0</v>
      </c>
      <c r="Q29" s="14">
        <v>0.89584143999999999</v>
      </c>
      <c r="R29" s="16">
        <v>0.13649799000000001</v>
      </c>
    </row>
    <row r="30" spans="1:18" x14ac:dyDescent="0.25">
      <c r="A30" s="11" t="s">
        <v>500</v>
      </c>
      <c r="B30" s="13">
        <v>4520</v>
      </c>
      <c r="C30" s="14">
        <f>(96/B30*100)</f>
        <v>2.1238938053097343</v>
      </c>
      <c r="D30" s="15">
        <v>4424</v>
      </c>
      <c r="E30" s="14">
        <v>90.513202960000001</v>
      </c>
      <c r="F30" s="16">
        <v>0.49920550000000002</v>
      </c>
      <c r="G30" s="14">
        <v>7.5984899500000003</v>
      </c>
      <c r="H30" s="16">
        <v>0.49145948</v>
      </c>
      <c r="I30" s="14">
        <v>0</v>
      </c>
      <c r="J30" s="16">
        <v>0</v>
      </c>
      <c r="K30" s="14" t="s">
        <v>582</v>
      </c>
      <c r="L30" s="16" t="s">
        <v>582</v>
      </c>
      <c r="M30" s="14">
        <v>0</v>
      </c>
      <c r="N30" s="16">
        <v>0</v>
      </c>
      <c r="O30" s="14">
        <v>0</v>
      </c>
      <c r="P30" s="16">
        <v>0</v>
      </c>
      <c r="Q30" s="14">
        <v>1.8883071</v>
      </c>
      <c r="R30" s="16">
        <v>0.19044420000000001</v>
      </c>
    </row>
    <row r="31" spans="1:18" x14ac:dyDescent="0.25">
      <c r="A31" s="11" t="s">
        <v>501</v>
      </c>
      <c r="B31" s="13">
        <v>5456</v>
      </c>
      <c r="C31" s="14">
        <f>(125/B31*100)</f>
        <v>2.2910557184750733</v>
      </c>
      <c r="D31" s="15">
        <v>5331</v>
      </c>
      <c r="E31" s="14">
        <v>87.338119879999994</v>
      </c>
      <c r="F31" s="16">
        <v>0.55441671999999997</v>
      </c>
      <c r="G31" s="14">
        <v>11.28943658</v>
      </c>
      <c r="H31" s="16">
        <v>0.49510516999999998</v>
      </c>
      <c r="I31" s="14">
        <v>0</v>
      </c>
      <c r="J31" s="16">
        <v>0</v>
      </c>
      <c r="K31" s="14" t="s">
        <v>582</v>
      </c>
      <c r="L31" s="16" t="s">
        <v>582</v>
      </c>
      <c r="M31" s="14">
        <v>0</v>
      </c>
      <c r="N31" s="16">
        <v>0</v>
      </c>
      <c r="O31" s="14">
        <v>0</v>
      </c>
      <c r="P31" s="16">
        <v>0</v>
      </c>
      <c r="Q31" s="14">
        <v>1.3724435399999999</v>
      </c>
      <c r="R31" s="16">
        <v>0.16197775</v>
      </c>
    </row>
    <row r="32" spans="1:18" x14ac:dyDescent="0.25">
      <c r="A32" s="11" t="s">
        <v>502</v>
      </c>
      <c r="B32" s="13">
        <v>4478</v>
      </c>
      <c r="C32" s="14">
        <f>(5/B32*100)</f>
        <v>0.11165698972755694</v>
      </c>
      <c r="D32" s="15">
        <v>4473</v>
      </c>
      <c r="E32" s="14">
        <v>96.377082700000003</v>
      </c>
      <c r="F32" s="16">
        <v>0.31710943000000003</v>
      </c>
      <c r="G32" s="14">
        <v>2.7098081000000001</v>
      </c>
      <c r="H32" s="16">
        <v>0.26241133999999999</v>
      </c>
      <c r="I32" s="14">
        <v>0</v>
      </c>
      <c r="J32" s="16">
        <v>0</v>
      </c>
      <c r="K32" s="14" t="s">
        <v>582</v>
      </c>
      <c r="L32" s="16" t="s">
        <v>582</v>
      </c>
      <c r="M32" s="14">
        <v>0</v>
      </c>
      <c r="N32" s="16">
        <v>0</v>
      </c>
      <c r="O32" s="14">
        <v>0</v>
      </c>
      <c r="P32" s="16">
        <v>0</v>
      </c>
      <c r="Q32" s="14">
        <v>0.91310919999999995</v>
      </c>
      <c r="R32" s="16">
        <v>0.13990441000000001</v>
      </c>
    </row>
    <row r="33" spans="1:18" x14ac:dyDescent="0.25">
      <c r="A33" s="11" t="s">
        <v>503</v>
      </c>
      <c r="B33" s="13">
        <v>7325</v>
      </c>
      <c r="C33" s="14">
        <f>(74/B33*100)</f>
        <v>1.0102389078498293</v>
      </c>
      <c r="D33" s="15">
        <v>7251</v>
      </c>
      <c r="E33" s="14">
        <v>96.265469629999998</v>
      </c>
      <c r="F33" s="16">
        <v>0.22480152</v>
      </c>
      <c r="G33" s="14">
        <v>2.92668222</v>
      </c>
      <c r="H33" s="16">
        <v>0.21174213</v>
      </c>
      <c r="I33" s="14">
        <v>0</v>
      </c>
      <c r="J33" s="16">
        <v>0</v>
      </c>
      <c r="K33" s="14" t="s">
        <v>582</v>
      </c>
      <c r="L33" s="16" t="s">
        <v>582</v>
      </c>
      <c r="M33" s="14">
        <v>0</v>
      </c>
      <c r="N33" s="16">
        <v>0</v>
      </c>
      <c r="O33" s="14">
        <v>0</v>
      </c>
      <c r="P33" s="16">
        <v>0</v>
      </c>
      <c r="Q33" s="14">
        <v>0.80784816000000004</v>
      </c>
      <c r="R33" s="16">
        <v>0.111557</v>
      </c>
    </row>
    <row r="34" spans="1:18" x14ac:dyDescent="0.25">
      <c r="A34" s="11" t="s">
        <v>504</v>
      </c>
      <c r="B34" s="13">
        <v>6350</v>
      </c>
      <c r="C34" s="14">
        <f>(65/B34*100)</f>
        <v>1.0236220472440944</v>
      </c>
      <c r="D34" s="15">
        <v>6285</v>
      </c>
      <c r="E34" s="14">
        <v>88.067215450000006</v>
      </c>
      <c r="F34" s="16">
        <v>0.68564157999999997</v>
      </c>
      <c r="G34" s="14">
        <v>9.4364044600000003</v>
      </c>
      <c r="H34" s="16">
        <v>0.56372106</v>
      </c>
      <c r="I34" s="14">
        <v>0</v>
      </c>
      <c r="J34" s="16">
        <v>0</v>
      </c>
      <c r="K34" s="14" t="s">
        <v>582</v>
      </c>
      <c r="L34" s="16" t="s">
        <v>582</v>
      </c>
      <c r="M34" s="14">
        <v>0</v>
      </c>
      <c r="N34" s="16">
        <v>0</v>
      </c>
      <c r="O34" s="14">
        <v>0</v>
      </c>
      <c r="P34" s="16">
        <v>0</v>
      </c>
      <c r="Q34" s="14">
        <v>2.4963800900000002</v>
      </c>
      <c r="R34" s="16">
        <v>0.25951111999999998</v>
      </c>
    </row>
    <row r="35" spans="1:18" x14ac:dyDescent="0.25">
      <c r="A35" s="11" t="s">
        <v>505</v>
      </c>
      <c r="B35" s="13">
        <v>6406</v>
      </c>
      <c r="C35" s="14">
        <f>(36/B35*100)</f>
        <v>0.56197315017171401</v>
      </c>
      <c r="D35" s="15">
        <v>6370</v>
      </c>
      <c r="E35" s="14">
        <v>85.855777410000002</v>
      </c>
      <c r="F35" s="16">
        <v>0.50053481</v>
      </c>
      <c r="G35" s="14">
        <v>13.081600010000001</v>
      </c>
      <c r="H35" s="16">
        <v>0.49657448999999998</v>
      </c>
      <c r="I35" s="14">
        <v>0</v>
      </c>
      <c r="J35" s="16">
        <v>0</v>
      </c>
      <c r="K35" s="14" t="s">
        <v>582</v>
      </c>
      <c r="L35" s="16" t="s">
        <v>582</v>
      </c>
      <c r="M35" s="14">
        <v>0</v>
      </c>
      <c r="N35" s="16">
        <v>0</v>
      </c>
      <c r="O35" s="14">
        <v>0</v>
      </c>
      <c r="P35" s="16">
        <v>0</v>
      </c>
      <c r="Q35" s="14">
        <v>1.06262258</v>
      </c>
      <c r="R35" s="16">
        <v>0.10895162999999999</v>
      </c>
    </row>
    <row r="36" spans="1:18" x14ac:dyDescent="0.25">
      <c r="A36" s="11" t="s">
        <v>506</v>
      </c>
      <c r="B36" s="13">
        <v>6736</v>
      </c>
      <c r="C36" s="14">
        <f>(26/B36*100)</f>
        <v>0.38598574821852732</v>
      </c>
      <c r="D36" s="15">
        <v>6710</v>
      </c>
      <c r="E36" s="14">
        <v>97.595064679999993</v>
      </c>
      <c r="F36" s="16">
        <v>0.21873321000000001</v>
      </c>
      <c r="G36" s="14">
        <v>1.86464261</v>
      </c>
      <c r="H36" s="16">
        <v>0.1881147</v>
      </c>
      <c r="I36" s="14">
        <v>0</v>
      </c>
      <c r="J36" s="16">
        <v>0</v>
      </c>
      <c r="K36" s="14" t="s">
        <v>582</v>
      </c>
      <c r="L36" s="16" t="s">
        <v>582</v>
      </c>
      <c r="M36" s="14">
        <v>0</v>
      </c>
      <c r="N36" s="16">
        <v>0</v>
      </c>
      <c r="O36" s="14">
        <v>0</v>
      </c>
      <c r="P36" s="16">
        <v>0</v>
      </c>
      <c r="Q36" s="14">
        <v>0.54029271000000001</v>
      </c>
      <c r="R36" s="16">
        <v>0.10050684999999999</v>
      </c>
    </row>
    <row r="37" spans="1:18" x14ac:dyDescent="0.25">
      <c r="A37" s="11" t="s">
        <v>507</v>
      </c>
      <c r="B37" s="13">
        <v>5458</v>
      </c>
      <c r="C37" s="14">
        <f>(62/B37*100)</f>
        <v>1.1359472334188347</v>
      </c>
      <c r="D37" s="15">
        <v>5396</v>
      </c>
      <c r="E37" s="14">
        <v>79.657118789999998</v>
      </c>
      <c r="F37" s="16">
        <v>0.82298543999999996</v>
      </c>
      <c r="G37" s="14">
        <v>17.28024345</v>
      </c>
      <c r="H37" s="16">
        <v>0.72801559000000005</v>
      </c>
      <c r="I37" s="14">
        <v>0</v>
      </c>
      <c r="J37" s="16">
        <v>0</v>
      </c>
      <c r="K37" s="14" t="s">
        <v>582</v>
      </c>
      <c r="L37" s="16" t="s">
        <v>582</v>
      </c>
      <c r="M37" s="14">
        <v>0</v>
      </c>
      <c r="N37" s="16">
        <v>0</v>
      </c>
      <c r="O37" s="14">
        <v>0</v>
      </c>
      <c r="P37" s="16">
        <v>0</v>
      </c>
      <c r="Q37" s="14">
        <v>3.0626377599999999</v>
      </c>
      <c r="R37" s="16">
        <v>0.30109297000000002</v>
      </c>
    </row>
    <row r="38" spans="1:18" x14ac:dyDescent="0.25">
      <c r="A38" s="11" t="s">
        <v>508</v>
      </c>
      <c r="B38" s="13">
        <v>5860</v>
      </c>
      <c r="C38" s="14">
        <f>(16/B38*100)</f>
        <v>0.27303754266211605</v>
      </c>
      <c r="D38" s="15">
        <v>5844</v>
      </c>
      <c r="E38" s="14">
        <v>92.306909529999999</v>
      </c>
      <c r="F38" s="16">
        <v>0.43971448000000002</v>
      </c>
      <c r="G38" s="14">
        <v>6.6071784500000001</v>
      </c>
      <c r="H38" s="16">
        <v>0.41729896</v>
      </c>
      <c r="I38" s="14">
        <v>0</v>
      </c>
      <c r="J38" s="16">
        <v>0</v>
      </c>
      <c r="K38" s="14" t="s">
        <v>582</v>
      </c>
      <c r="L38" s="16" t="s">
        <v>582</v>
      </c>
      <c r="M38" s="14">
        <v>0</v>
      </c>
      <c r="N38" s="16">
        <v>0</v>
      </c>
      <c r="O38" s="14">
        <v>0</v>
      </c>
      <c r="P38" s="16">
        <v>0</v>
      </c>
      <c r="Q38" s="14">
        <v>1.0859120200000001</v>
      </c>
      <c r="R38" s="16">
        <v>0.19454009999999999</v>
      </c>
    </row>
    <row r="39" spans="1:18" x14ac:dyDescent="0.25">
      <c r="A39" s="11" t="s">
        <v>509</v>
      </c>
      <c r="B39" s="13">
        <v>5895</v>
      </c>
      <c r="C39" s="14">
        <f>(30/B39*100)</f>
        <v>0.5089058524173028</v>
      </c>
      <c r="D39" s="15">
        <v>5865</v>
      </c>
      <c r="E39" s="14">
        <v>92.785197830000001</v>
      </c>
      <c r="F39" s="16">
        <v>0.46104181</v>
      </c>
      <c r="G39" s="14">
        <v>5.5787631700000002</v>
      </c>
      <c r="H39" s="16">
        <v>0.40351003000000002</v>
      </c>
      <c r="I39" s="14">
        <v>0</v>
      </c>
      <c r="J39" s="16">
        <v>0</v>
      </c>
      <c r="K39" s="14" t="s">
        <v>582</v>
      </c>
      <c r="L39" s="16" t="s">
        <v>582</v>
      </c>
      <c r="M39" s="14">
        <v>0</v>
      </c>
      <c r="N39" s="16">
        <v>0</v>
      </c>
      <c r="O39" s="14">
        <v>0</v>
      </c>
      <c r="P39" s="16">
        <v>0</v>
      </c>
      <c r="Q39" s="14">
        <v>1.636039</v>
      </c>
      <c r="R39" s="16">
        <v>0.19221696999999999</v>
      </c>
    </row>
    <row r="40" spans="1:18" x14ac:dyDescent="0.25">
      <c r="A40" s="11" t="s">
        <v>510</v>
      </c>
      <c r="B40" s="13">
        <v>14157</v>
      </c>
      <c r="C40" s="14">
        <f>(264/B40*100)</f>
        <v>1.8648018648018647</v>
      </c>
      <c r="D40" s="15">
        <v>13893</v>
      </c>
      <c r="E40" s="14">
        <v>84.408066140000003</v>
      </c>
      <c r="F40" s="16">
        <v>0.73114741000000005</v>
      </c>
      <c r="G40" s="14">
        <v>12.67405671</v>
      </c>
      <c r="H40" s="16">
        <v>0.67103643999999996</v>
      </c>
      <c r="I40" s="14">
        <v>0</v>
      </c>
      <c r="J40" s="16">
        <v>0</v>
      </c>
      <c r="K40" s="14" t="s">
        <v>582</v>
      </c>
      <c r="L40" s="16" t="s">
        <v>582</v>
      </c>
      <c r="M40" s="14">
        <v>0</v>
      </c>
      <c r="N40" s="16">
        <v>0</v>
      </c>
      <c r="O40" s="14">
        <v>0</v>
      </c>
      <c r="P40" s="16">
        <v>0</v>
      </c>
      <c r="Q40" s="14">
        <v>2.9178771499999998</v>
      </c>
      <c r="R40" s="16">
        <v>0.26538663000000001</v>
      </c>
    </row>
    <row r="41" spans="1:18" x14ac:dyDescent="0.25">
      <c r="A41" s="11" t="s">
        <v>511</v>
      </c>
      <c r="B41" s="13">
        <v>5712</v>
      </c>
      <c r="C41" s="14">
        <f>(40/B41*100)</f>
        <v>0.70028011204481799</v>
      </c>
      <c r="D41" s="15">
        <v>5672</v>
      </c>
      <c r="E41" s="14">
        <v>84.289986959999993</v>
      </c>
      <c r="F41" s="16">
        <v>0.71344216000000005</v>
      </c>
      <c r="G41" s="14">
        <v>13.617311430000001</v>
      </c>
      <c r="H41" s="16">
        <v>0.60903938000000002</v>
      </c>
      <c r="I41" s="14">
        <v>0</v>
      </c>
      <c r="J41" s="16">
        <v>0</v>
      </c>
      <c r="K41" s="14" t="s">
        <v>582</v>
      </c>
      <c r="L41" s="16" t="s">
        <v>582</v>
      </c>
      <c r="M41" s="14">
        <v>0</v>
      </c>
      <c r="N41" s="16">
        <v>0</v>
      </c>
      <c r="O41" s="14">
        <v>0</v>
      </c>
      <c r="P41" s="16">
        <v>0</v>
      </c>
      <c r="Q41" s="14">
        <v>2.0927016100000002</v>
      </c>
      <c r="R41" s="16">
        <v>0.25188507999999998</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91.800197510285699</v>
      </c>
      <c r="F42" s="16">
        <f>IF(COUNT(F7:F41) &gt; 0, SQRT(SUMSQ(F7:F41)/(COUNT(F7:F41)*COUNT(F7:F41)) ), "—")</f>
        <v>7.9859308301207715E-2</v>
      </c>
      <c r="G42" s="14">
        <f>IF(COUNT(G7:G41) &gt; 0, AVERAGE(G7:G41), "—")</f>
        <v>6.7446145317142863</v>
      </c>
      <c r="H42" s="16">
        <f>IF(COUNT(H7:H41) &gt; 0, SQRT(SUMSQ(H7:H41)/(COUNT(H7:H41)*COUNT(H7:H41)) ), "—")</f>
        <v>6.9918656130078971E-2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7.8771800000000008E-4</v>
      </c>
      <c r="P42" s="16">
        <f>IF(COUNT(P7:P41) &gt; 0, SQRT(SUMSQ(P7:P41)/(COUNT(P7:P41)*COUNT(P7:P41)) ), "—")</f>
        <v>5.5095542857142856E-4</v>
      </c>
      <c r="Q42" s="14">
        <f>IF(COUNT(Q7:Q41) &gt; 0, AVERAGE(Q7:Q41), "—")</f>
        <v>1.4544002411428574</v>
      </c>
      <c r="R42" s="16">
        <f>IF(COUNT(R7:R41) &gt; 0, SQRT(SUMSQ(R7:R41)/(COUNT(R7:R41)*COUNT(R7:R41)) ), "—")</f>
        <v>3.3190922245881715E-2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73.351983849999996</v>
      </c>
      <c r="F45" s="16">
        <v>0.96374968000000005</v>
      </c>
      <c r="G45" s="14">
        <v>18.763609240000001</v>
      </c>
      <c r="H45" s="16">
        <v>0.76566654000000001</v>
      </c>
      <c r="I45" s="14">
        <v>0</v>
      </c>
      <c r="J45" s="16">
        <v>0</v>
      </c>
      <c r="K45" s="14" t="s">
        <v>582</v>
      </c>
      <c r="L45" s="16" t="s">
        <v>582</v>
      </c>
      <c r="M45" s="14">
        <v>0.15294547</v>
      </c>
      <c r="N45" s="16">
        <v>5.1943629999999998E-2</v>
      </c>
      <c r="O45" s="14">
        <v>0.15804941</v>
      </c>
      <c r="P45" s="16">
        <v>5.005271E-2</v>
      </c>
      <c r="Q45" s="14">
        <v>7.5734120200000001</v>
      </c>
      <c r="R45" s="16">
        <v>0.43708849</v>
      </c>
    </row>
    <row r="46" spans="1:18" x14ac:dyDescent="0.25">
      <c r="A46" s="11" t="s">
        <v>516</v>
      </c>
      <c r="B46" s="13">
        <v>23141</v>
      </c>
      <c r="C46" s="14">
        <f>(1129/B46*100)</f>
        <v>4.8787865692925969</v>
      </c>
      <c r="D46" s="15">
        <v>22012</v>
      </c>
      <c r="E46" s="14">
        <v>84.194258500000004</v>
      </c>
      <c r="F46" s="16">
        <v>0.46296198</v>
      </c>
      <c r="G46" s="14">
        <v>10.198007840000001</v>
      </c>
      <c r="H46" s="16">
        <v>0.34767105999999998</v>
      </c>
      <c r="I46" s="14">
        <v>0</v>
      </c>
      <c r="J46" s="16">
        <v>0</v>
      </c>
      <c r="K46" s="14" t="s">
        <v>582</v>
      </c>
      <c r="L46" s="16" t="s">
        <v>582</v>
      </c>
      <c r="M46" s="14">
        <v>0</v>
      </c>
      <c r="N46" s="16">
        <v>0</v>
      </c>
      <c r="O46" s="14">
        <v>0</v>
      </c>
      <c r="P46" s="16">
        <v>0</v>
      </c>
      <c r="Q46" s="14">
        <v>5.6077336600000001</v>
      </c>
      <c r="R46" s="16">
        <v>0.28728567999999999</v>
      </c>
    </row>
    <row r="47" spans="1:18" x14ac:dyDescent="0.25">
      <c r="A47" s="11" t="s">
        <v>517</v>
      </c>
      <c r="B47" s="13">
        <v>5928</v>
      </c>
      <c r="C47" s="14">
        <f>(70/B47*100)</f>
        <v>1.1808367071524968</v>
      </c>
      <c r="D47" s="15">
        <v>5858</v>
      </c>
      <c r="E47" s="14">
        <v>83.732839040000002</v>
      </c>
      <c r="F47" s="16">
        <v>1.16077713</v>
      </c>
      <c r="G47" s="14">
        <v>11.19254115</v>
      </c>
      <c r="H47" s="16">
        <v>0.79797481999999997</v>
      </c>
      <c r="I47" s="14">
        <v>0</v>
      </c>
      <c r="J47" s="16">
        <v>0</v>
      </c>
      <c r="K47" s="14" t="s">
        <v>582</v>
      </c>
      <c r="L47" s="16" t="s">
        <v>582</v>
      </c>
      <c r="M47" s="14">
        <v>0</v>
      </c>
      <c r="N47" s="16">
        <v>0</v>
      </c>
      <c r="O47" s="14">
        <v>0</v>
      </c>
      <c r="P47" s="16">
        <v>0</v>
      </c>
      <c r="Q47" s="14">
        <v>5.0746198099999997</v>
      </c>
      <c r="R47" s="16">
        <v>0.62492210000000004</v>
      </c>
    </row>
    <row r="48" spans="1:18" x14ac:dyDescent="0.25">
      <c r="A48" s="11" t="s">
        <v>518</v>
      </c>
      <c r="B48" s="13">
        <v>9841</v>
      </c>
      <c r="C48" s="14">
        <f>(7/B48*100)</f>
        <v>7.1130982623717101E-2</v>
      </c>
      <c r="D48" s="15">
        <v>9834</v>
      </c>
      <c r="E48" s="14">
        <v>95.840571490000002</v>
      </c>
      <c r="F48" s="16">
        <v>0.56774000999999996</v>
      </c>
      <c r="G48" s="14">
        <v>2.90105228</v>
      </c>
      <c r="H48" s="16">
        <v>0.29613618000000003</v>
      </c>
      <c r="I48" s="14">
        <v>0</v>
      </c>
      <c r="J48" s="16">
        <v>0</v>
      </c>
      <c r="K48" s="14" t="s">
        <v>582</v>
      </c>
      <c r="L48" s="16" t="s">
        <v>582</v>
      </c>
      <c r="M48" s="14">
        <v>0</v>
      </c>
      <c r="N48" s="16">
        <v>0</v>
      </c>
      <c r="O48" s="14">
        <v>0</v>
      </c>
      <c r="P48" s="16">
        <v>0</v>
      </c>
      <c r="Q48" s="14">
        <v>1.2583762300000001</v>
      </c>
      <c r="R48" s="16">
        <v>0.50755589999999995</v>
      </c>
    </row>
    <row r="49" spans="1:18" x14ac:dyDescent="0.25">
      <c r="A49" s="11" t="s">
        <v>519</v>
      </c>
      <c r="B49" s="13">
        <v>6349</v>
      </c>
      <c r="C49" s="14">
        <f>(56/B49*100)</f>
        <v>0.88202866593164275</v>
      </c>
      <c r="D49" s="15">
        <v>6293</v>
      </c>
      <c r="E49" s="14">
        <v>95.049542389999999</v>
      </c>
      <c r="F49" s="16">
        <v>0.54030031000000001</v>
      </c>
      <c r="G49" s="14">
        <v>3.7741472100000002</v>
      </c>
      <c r="H49" s="16">
        <v>0.42327009999999998</v>
      </c>
      <c r="I49" s="14">
        <v>0</v>
      </c>
      <c r="J49" s="16">
        <v>0</v>
      </c>
      <c r="K49" s="14" t="s">
        <v>582</v>
      </c>
      <c r="L49" s="16" t="s">
        <v>582</v>
      </c>
      <c r="M49" s="14">
        <v>0</v>
      </c>
      <c r="N49" s="16">
        <v>0</v>
      </c>
      <c r="O49" s="14">
        <v>7.6492290000000004E-2</v>
      </c>
      <c r="P49" s="16">
        <v>4.5126640000000003E-2</v>
      </c>
      <c r="Q49" s="14">
        <v>1.0998181</v>
      </c>
      <c r="R49" s="16">
        <v>0.20350842</v>
      </c>
    </row>
    <row r="50" spans="1:18" x14ac:dyDescent="0.25">
      <c r="A50" s="11" t="s">
        <v>520</v>
      </c>
      <c r="B50" s="13">
        <v>11795</v>
      </c>
      <c r="C50" s="14">
        <f>(218/B50*100)</f>
        <v>1.8482407799915217</v>
      </c>
      <c r="D50" s="15">
        <v>11577</v>
      </c>
      <c r="E50" s="14">
        <v>96.10655758</v>
      </c>
      <c r="F50" s="16">
        <v>0.30675122999999999</v>
      </c>
      <c r="G50" s="14">
        <v>2.82393589</v>
      </c>
      <c r="H50" s="16">
        <v>0.23465657000000001</v>
      </c>
      <c r="I50" s="14">
        <v>0</v>
      </c>
      <c r="J50" s="16">
        <v>0</v>
      </c>
      <c r="K50" s="14" t="s">
        <v>582</v>
      </c>
      <c r="L50" s="16" t="s">
        <v>582</v>
      </c>
      <c r="M50" s="14">
        <v>0</v>
      </c>
      <c r="N50" s="16">
        <v>0</v>
      </c>
      <c r="O50" s="14">
        <v>0</v>
      </c>
      <c r="P50" s="16">
        <v>0</v>
      </c>
      <c r="Q50" s="14">
        <v>1.06950653</v>
      </c>
      <c r="R50" s="16">
        <v>0.15267601</v>
      </c>
    </row>
    <row r="51" spans="1:18" x14ac:dyDescent="0.25">
      <c r="A51" s="11" t="s">
        <v>521</v>
      </c>
      <c r="B51" s="13">
        <v>6866</v>
      </c>
      <c r="C51" s="14">
        <f>(116/B51*100)</f>
        <v>1.6894844159627147</v>
      </c>
      <c r="D51" s="15">
        <v>6750</v>
      </c>
      <c r="E51" s="14">
        <v>94.432510359999995</v>
      </c>
      <c r="F51" s="16">
        <v>0.3731989</v>
      </c>
      <c r="G51" s="14">
        <v>4.0694739599999998</v>
      </c>
      <c r="H51" s="16">
        <v>0.33233466</v>
      </c>
      <c r="I51" s="14">
        <v>0</v>
      </c>
      <c r="J51" s="16">
        <v>0</v>
      </c>
      <c r="K51" s="14" t="s">
        <v>582</v>
      </c>
      <c r="L51" s="16" t="s">
        <v>582</v>
      </c>
      <c r="M51" s="14">
        <v>0</v>
      </c>
      <c r="N51" s="16">
        <v>0</v>
      </c>
      <c r="O51" s="14">
        <v>0</v>
      </c>
      <c r="P51" s="16">
        <v>0</v>
      </c>
      <c r="Q51" s="14">
        <v>1.4980156899999999</v>
      </c>
      <c r="R51" s="16">
        <v>0.19206665000000001</v>
      </c>
    </row>
    <row r="52" spans="1:18" x14ac:dyDescent="0.25">
      <c r="A52" s="11" t="s">
        <v>522</v>
      </c>
      <c r="B52" s="13">
        <v>5809</v>
      </c>
      <c r="C52" s="14">
        <f>(71/B52*100)</f>
        <v>1.2222413496298847</v>
      </c>
      <c r="D52" s="15">
        <v>5738</v>
      </c>
      <c r="E52" s="14">
        <v>93.190767910000005</v>
      </c>
      <c r="F52" s="16">
        <v>0.39073307000000002</v>
      </c>
      <c r="G52" s="14">
        <v>5.0027973499999998</v>
      </c>
      <c r="H52" s="16">
        <v>0.31552438999999999</v>
      </c>
      <c r="I52" s="14">
        <v>0</v>
      </c>
      <c r="J52" s="16">
        <v>0</v>
      </c>
      <c r="K52" s="14" t="s">
        <v>582</v>
      </c>
      <c r="L52" s="16" t="s">
        <v>582</v>
      </c>
      <c r="M52" s="14">
        <v>0</v>
      </c>
      <c r="N52" s="16">
        <v>0</v>
      </c>
      <c r="O52" s="14">
        <v>0</v>
      </c>
      <c r="P52" s="16">
        <v>0</v>
      </c>
      <c r="Q52" s="14">
        <v>1.80643475</v>
      </c>
      <c r="R52" s="16">
        <v>0.23499859000000001</v>
      </c>
    </row>
    <row r="53" spans="1:18" x14ac:dyDescent="0.25">
      <c r="A53" s="11" t="s">
        <v>523</v>
      </c>
      <c r="B53" s="13">
        <v>5571</v>
      </c>
      <c r="C53" s="14">
        <f>(84/B53*100)</f>
        <v>1.5078082929456111</v>
      </c>
      <c r="D53" s="15">
        <v>5487</v>
      </c>
      <c r="E53" s="14">
        <v>93.676888070000004</v>
      </c>
      <c r="F53" s="16">
        <v>0.30209738000000003</v>
      </c>
      <c r="G53" s="14">
        <v>4.1413039200000004</v>
      </c>
      <c r="H53" s="16">
        <v>0.21880157</v>
      </c>
      <c r="I53" s="14">
        <v>0</v>
      </c>
      <c r="J53" s="16">
        <v>0</v>
      </c>
      <c r="K53" s="14" t="s">
        <v>582</v>
      </c>
      <c r="L53" s="16" t="s">
        <v>582</v>
      </c>
      <c r="M53" s="14">
        <v>0</v>
      </c>
      <c r="N53" s="16">
        <v>0</v>
      </c>
      <c r="O53" s="14">
        <v>0</v>
      </c>
      <c r="P53" s="16">
        <v>0</v>
      </c>
      <c r="Q53" s="14">
        <v>2.1818080200000001</v>
      </c>
      <c r="R53" s="16">
        <v>0.20496497</v>
      </c>
    </row>
    <row r="54" spans="1:18" x14ac:dyDescent="0.25">
      <c r="A54" s="11" t="s">
        <v>524</v>
      </c>
      <c r="B54" s="13">
        <v>4740</v>
      </c>
      <c r="C54" s="14">
        <f>(38/B54*100)</f>
        <v>0.80168776371308015</v>
      </c>
      <c r="D54" s="15">
        <v>4702</v>
      </c>
      <c r="E54" s="14">
        <v>83.590505460000003</v>
      </c>
      <c r="F54" s="16">
        <v>0.69028495000000001</v>
      </c>
      <c r="G54" s="14">
        <v>11.18662585</v>
      </c>
      <c r="H54" s="16">
        <v>0.66975450000000003</v>
      </c>
      <c r="I54" s="14">
        <v>0</v>
      </c>
      <c r="J54" s="16">
        <v>0</v>
      </c>
      <c r="K54" s="14" t="s">
        <v>582</v>
      </c>
      <c r="L54" s="16" t="s">
        <v>582</v>
      </c>
      <c r="M54" s="14">
        <v>0</v>
      </c>
      <c r="N54" s="16">
        <v>0</v>
      </c>
      <c r="O54" s="14">
        <v>0</v>
      </c>
      <c r="P54" s="16">
        <v>0</v>
      </c>
      <c r="Q54" s="14">
        <v>5.2228686800000004</v>
      </c>
      <c r="R54" s="16">
        <v>0.44330962000000002</v>
      </c>
    </row>
    <row r="55" spans="1:18" x14ac:dyDescent="0.25">
      <c r="A55" s="11" t="s">
        <v>525</v>
      </c>
      <c r="B55" s="13">
        <v>5316</v>
      </c>
      <c r="C55" s="14">
        <f>(22/B55*100)</f>
        <v>0.41384499623777277</v>
      </c>
      <c r="D55" s="15">
        <v>5294</v>
      </c>
      <c r="E55" s="14">
        <v>81.698103219999993</v>
      </c>
      <c r="F55" s="16">
        <v>0.81031143000000005</v>
      </c>
      <c r="G55" s="14">
        <v>15.59444341</v>
      </c>
      <c r="H55" s="16">
        <v>0.69354793999999997</v>
      </c>
      <c r="I55" s="14">
        <v>0</v>
      </c>
      <c r="J55" s="16">
        <v>0</v>
      </c>
      <c r="K55" s="14" t="s">
        <v>582</v>
      </c>
      <c r="L55" s="16" t="s">
        <v>582</v>
      </c>
      <c r="M55" s="14">
        <v>1.5872219999999999E-2</v>
      </c>
      <c r="N55" s="16">
        <v>1.5802099999999999E-2</v>
      </c>
      <c r="O55" s="14">
        <v>0.11670418</v>
      </c>
      <c r="P55" s="16">
        <v>3.911767E-2</v>
      </c>
      <c r="Q55" s="14">
        <v>2.57487697</v>
      </c>
      <c r="R55" s="16">
        <v>0.24510018</v>
      </c>
    </row>
    <row r="56" spans="1:18" x14ac:dyDescent="0.25">
      <c r="A56" s="11" t="s">
        <v>526</v>
      </c>
      <c r="B56" s="13">
        <v>5359</v>
      </c>
      <c r="C56" s="14">
        <f>(76/B56*100)</f>
        <v>1.4181750326553462</v>
      </c>
      <c r="D56" s="15">
        <v>5283</v>
      </c>
      <c r="E56" s="14">
        <v>96.127958269999993</v>
      </c>
      <c r="F56" s="16">
        <v>0.36277904999999999</v>
      </c>
      <c r="G56" s="14">
        <v>2.6807609000000001</v>
      </c>
      <c r="H56" s="16">
        <v>0.27725586000000002</v>
      </c>
      <c r="I56" s="14">
        <v>0</v>
      </c>
      <c r="J56" s="16">
        <v>0</v>
      </c>
      <c r="K56" s="14" t="s">
        <v>582</v>
      </c>
      <c r="L56" s="16" t="s">
        <v>582</v>
      </c>
      <c r="M56" s="14">
        <v>0</v>
      </c>
      <c r="N56" s="16">
        <v>0</v>
      </c>
      <c r="O56" s="14">
        <v>0</v>
      </c>
      <c r="P56" s="16">
        <v>0</v>
      </c>
      <c r="Q56" s="14">
        <v>1.19128083</v>
      </c>
      <c r="R56" s="16">
        <v>0.19635791999999999</v>
      </c>
    </row>
    <row r="57" spans="1:18" x14ac:dyDescent="0.25">
      <c r="A57" s="11" t="s">
        <v>527</v>
      </c>
      <c r="B57" s="13">
        <v>6513</v>
      </c>
      <c r="C57" s="14">
        <f>(0/B57*100)</f>
        <v>0</v>
      </c>
      <c r="D57" s="15">
        <v>6513</v>
      </c>
      <c r="E57" s="14">
        <v>90.512498120000004</v>
      </c>
      <c r="F57" s="16">
        <v>0.60806652000000005</v>
      </c>
      <c r="G57" s="14">
        <v>8.5962598700000008</v>
      </c>
      <c r="H57" s="16">
        <v>0.59811866000000002</v>
      </c>
      <c r="I57" s="14">
        <v>0</v>
      </c>
      <c r="J57" s="16">
        <v>0</v>
      </c>
      <c r="K57" s="14" t="s">
        <v>582</v>
      </c>
      <c r="L57" s="16" t="s">
        <v>582</v>
      </c>
      <c r="M57" s="14">
        <v>0</v>
      </c>
      <c r="N57" s="16">
        <v>0</v>
      </c>
      <c r="O57" s="14">
        <v>1.851295E-2</v>
      </c>
      <c r="P57" s="16">
        <v>1.860384E-2</v>
      </c>
      <c r="Q57" s="14">
        <v>0.87272905999999995</v>
      </c>
      <c r="R57" s="16">
        <v>0.13689127000000001</v>
      </c>
    </row>
    <row r="58" spans="1:18" x14ac:dyDescent="0.25">
      <c r="A58" s="11" t="s">
        <v>528</v>
      </c>
      <c r="B58" s="13">
        <v>7267</v>
      </c>
      <c r="C58" s="14">
        <f>(10/B58*100)</f>
        <v>0.13760836658868861</v>
      </c>
      <c r="D58" s="15">
        <v>7257</v>
      </c>
      <c r="E58" s="14">
        <v>81.807810259999997</v>
      </c>
      <c r="F58" s="16">
        <v>0.74830973999999995</v>
      </c>
      <c r="G58" s="14">
        <v>14.685825189999999</v>
      </c>
      <c r="H58" s="16">
        <v>0.66771519999999995</v>
      </c>
      <c r="I58" s="14">
        <v>0</v>
      </c>
      <c r="J58" s="16">
        <v>0</v>
      </c>
      <c r="K58" s="14" t="s">
        <v>582</v>
      </c>
      <c r="L58" s="16" t="s">
        <v>582</v>
      </c>
      <c r="M58" s="14">
        <v>0</v>
      </c>
      <c r="N58" s="16">
        <v>0</v>
      </c>
      <c r="O58" s="14">
        <v>0.60237105000000002</v>
      </c>
      <c r="P58" s="16">
        <v>0.10227652</v>
      </c>
      <c r="Q58" s="14">
        <v>2.9039934999999999</v>
      </c>
      <c r="R58" s="16">
        <v>0.24132946999999999</v>
      </c>
    </row>
    <row r="59" spans="1:18" x14ac:dyDescent="0.25">
      <c r="A59" s="11" t="s">
        <v>529</v>
      </c>
      <c r="B59" s="13">
        <v>4826</v>
      </c>
      <c r="C59" s="14">
        <f>(26/B59*100)</f>
        <v>0.53874844591794446</v>
      </c>
      <c r="D59" s="15">
        <v>4800</v>
      </c>
      <c r="E59" s="14">
        <v>78.607611050000003</v>
      </c>
      <c r="F59" s="16">
        <v>0.68462953000000004</v>
      </c>
      <c r="G59" s="14">
        <v>17.318005970000002</v>
      </c>
      <c r="H59" s="16">
        <v>0.61449757000000005</v>
      </c>
      <c r="I59" s="14">
        <v>0</v>
      </c>
      <c r="J59" s="16">
        <v>0</v>
      </c>
      <c r="K59" s="14" t="s">
        <v>582</v>
      </c>
      <c r="L59" s="16" t="s">
        <v>582</v>
      </c>
      <c r="M59" s="14">
        <v>0</v>
      </c>
      <c r="N59" s="16">
        <v>0</v>
      </c>
      <c r="O59" s="14">
        <v>0.27749375999999998</v>
      </c>
      <c r="P59" s="16">
        <v>8.7452550000000004E-2</v>
      </c>
      <c r="Q59" s="14">
        <v>3.7968892200000002</v>
      </c>
      <c r="R59" s="16">
        <v>0.30441752</v>
      </c>
    </row>
    <row r="60" spans="1:18" x14ac:dyDescent="0.25">
      <c r="A60" s="11" t="s">
        <v>530</v>
      </c>
      <c r="B60" s="13">
        <v>4546</v>
      </c>
      <c r="C60" s="14">
        <f>(15/B60*100)</f>
        <v>0.32996040475142985</v>
      </c>
      <c r="D60" s="15">
        <v>4531</v>
      </c>
      <c r="E60" s="14">
        <v>90.397095590000006</v>
      </c>
      <c r="F60" s="16">
        <v>0.64384448000000005</v>
      </c>
      <c r="G60" s="14">
        <v>7.4451343100000003</v>
      </c>
      <c r="H60" s="16">
        <v>0.60957890000000003</v>
      </c>
      <c r="I60" s="14">
        <v>0</v>
      </c>
      <c r="J60" s="16">
        <v>0</v>
      </c>
      <c r="K60" s="14" t="s">
        <v>582</v>
      </c>
      <c r="L60" s="16" t="s">
        <v>582</v>
      </c>
      <c r="M60" s="14">
        <v>0</v>
      </c>
      <c r="N60" s="16">
        <v>0</v>
      </c>
      <c r="O60" s="14">
        <v>0.14189017000000001</v>
      </c>
      <c r="P60" s="16">
        <v>5.0177329999999999E-2</v>
      </c>
      <c r="Q60" s="14">
        <v>2.0158799300000001</v>
      </c>
      <c r="R60" s="16">
        <v>0.34295292999999999</v>
      </c>
    </row>
    <row r="61" spans="1:18" x14ac:dyDescent="0.25">
      <c r="A61" s="11" t="s">
        <v>531</v>
      </c>
      <c r="B61" s="13">
        <v>6525</v>
      </c>
      <c r="C61" s="14">
        <f>(135/B61*100)</f>
        <v>2.0689655172413794</v>
      </c>
      <c r="D61" s="15">
        <v>6390</v>
      </c>
      <c r="E61" s="14">
        <v>86.615399460000006</v>
      </c>
      <c r="F61" s="16">
        <v>0.56356121000000003</v>
      </c>
      <c r="G61" s="14">
        <v>11.19328382</v>
      </c>
      <c r="H61" s="16">
        <v>0.52558276000000004</v>
      </c>
      <c r="I61" s="14">
        <v>0</v>
      </c>
      <c r="J61" s="16">
        <v>0</v>
      </c>
      <c r="K61" s="14" t="s">
        <v>582</v>
      </c>
      <c r="L61" s="16" t="s">
        <v>582</v>
      </c>
      <c r="M61" s="14">
        <v>0</v>
      </c>
      <c r="N61" s="16">
        <v>0</v>
      </c>
      <c r="O61" s="14">
        <v>0</v>
      </c>
      <c r="P61" s="16">
        <v>0</v>
      </c>
      <c r="Q61" s="14">
        <v>2.1913167200000001</v>
      </c>
      <c r="R61" s="16">
        <v>0.21193591000000001</v>
      </c>
    </row>
    <row r="62" spans="1:18" x14ac:dyDescent="0.25">
      <c r="A62" s="11" t="s">
        <v>532</v>
      </c>
      <c r="B62" s="13">
        <v>4476</v>
      </c>
      <c r="C62" s="14">
        <f>(3/B62*100)</f>
        <v>6.7024128686327081E-2</v>
      </c>
      <c r="D62" s="15">
        <v>4473</v>
      </c>
      <c r="E62" s="14">
        <v>96.233750180000001</v>
      </c>
      <c r="F62" s="16">
        <v>0.29798469</v>
      </c>
      <c r="G62" s="14">
        <v>3.4288697300000002</v>
      </c>
      <c r="H62" s="16">
        <v>0.28150753000000001</v>
      </c>
      <c r="I62" s="14">
        <v>0</v>
      </c>
      <c r="J62" s="16">
        <v>0</v>
      </c>
      <c r="K62" s="14" t="s">
        <v>582</v>
      </c>
      <c r="L62" s="16" t="s">
        <v>582</v>
      </c>
      <c r="M62" s="14">
        <v>0</v>
      </c>
      <c r="N62" s="16">
        <v>0</v>
      </c>
      <c r="O62" s="14">
        <v>0</v>
      </c>
      <c r="P62" s="16">
        <v>0</v>
      </c>
      <c r="Q62" s="14">
        <v>0.33738009000000002</v>
      </c>
      <c r="R62" s="16">
        <v>8.1213919999999995E-2</v>
      </c>
    </row>
    <row r="63" spans="1:18" x14ac:dyDescent="0.25">
      <c r="A63" s="11" t="s">
        <v>533</v>
      </c>
      <c r="B63" s="13">
        <v>5324</v>
      </c>
      <c r="C63" s="14">
        <f>(13/B63*100)</f>
        <v>0.24417731029301279</v>
      </c>
      <c r="D63" s="15">
        <v>5311</v>
      </c>
      <c r="E63" s="14">
        <v>81.039786000000007</v>
      </c>
      <c r="F63" s="16">
        <v>0.58489508000000001</v>
      </c>
      <c r="G63" s="14">
        <v>14.114867479999999</v>
      </c>
      <c r="H63" s="16">
        <v>0.54386235000000005</v>
      </c>
      <c r="I63" s="14">
        <v>0</v>
      </c>
      <c r="J63" s="16">
        <v>0</v>
      </c>
      <c r="K63" s="14" t="s">
        <v>582</v>
      </c>
      <c r="L63" s="16" t="s">
        <v>582</v>
      </c>
      <c r="M63" s="14">
        <v>0</v>
      </c>
      <c r="N63" s="16">
        <v>0</v>
      </c>
      <c r="O63" s="14">
        <v>0.10726974</v>
      </c>
      <c r="P63" s="16">
        <v>4.2944679999999999E-2</v>
      </c>
      <c r="Q63" s="14">
        <v>4.7380767700000002</v>
      </c>
      <c r="R63" s="16">
        <v>0.27857453999999998</v>
      </c>
    </row>
    <row r="64" spans="1:18" x14ac:dyDescent="0.25">
      <c r="A64" s="11" t="s">
        <v>534</v>
      </c>
      <c r="B64" s="13">
        <v>3634</v>
      </c>
      <c r="C64" s="14">
        <f>(3/B64*100)</f>
        <v>8.2553659878921298E-2</v>
      </c>
      <c r="D64" s="15">
        <v>3631</v>
      </c>
      <c r="E64" s="14">
        <v>93.650837120000006</v>
      </c>
      <c r="F64" s="16">
        <v>0.39042273</v>
      </c>
      <c r="G64" s="14">
        <v>4.6913823199999998</v>
      </c>
      <c r="H64" s="16">
        <v>0.31140269999999998</v>
      </c>
      <c r="I64" s="14">
        <v>0</v>
      </c>
      <c r="J64" s="16">
        <v>0</v>
      </c>
      <c r="K64" s="14" t="s">
        <v>582</v>
      </c>
      <c r="L64" s="16" t="s">
        <v>582</v>
      </c>
      <c r="M64" s="14">
        <v>0</v>
      </c>
      <c r="N64" s="16">
        <v>0</v>
      </c>
      <c r="O64" s="14">
        <v>7.8347349999999996E-2</v>
      </c>
      <c r="P64" s="16">
        <v>4.5231559999999997E-2</v>
      </c>
      <c r="Q64" s="14">
        <v>1.5794332099999999</v>
      </c>
      <c r="R64" s="16">
        <v>0.20783731999999999</v>
      </c>
    </row>
    <row r="65" spans="1:18" x14ac:dyDescent="0.25">
      <c r="A65" s="11" t="s">
        <v>535</v>
      </c>
      <c r="B65" s="13">
        <v>5325</v>
      </c>
      <c r="C65" s="14">
        <f>(14/B65*100)</f>
        <v>0.26291079812206569</v>
      </c>
      <c r="D65" s="15">
        <v>5311</v>
      </c>
      <c r="E65" s="14">
        <v>86.698430349999995</v>
      </c>
      <c r="F65" s="16">
        <v>0.64429890000000001</v>
      </c>
      <c r="G65" s="14">
        <v>10.217823080000001</v>
      </c>
      <c r="H65" s="16">
        <v>0.66744937999999998</v>
      </c>
      <c r="I65" s="14">
        <v>0</v>
      </c>
      <c r="J65" s="16">
        <v>0</v>
      </c>
      <c r="K65" s="14" t="s">
        <v>582</v>
      </c>
      <c r="L65" s="16" t="s">
        <v>582</v>
      </c>
      <c r="M65" s="14">
        <v>0.1132128</v>
      </c>
      <c r="N65" s="16">
        <v>5.4040730000000002E-2</v>
      </c>
      <c r="O65" s="14">
        <v>0</v>
      </c>
      <c r="P65" s="16">
        <v>0</v>
      </c>
      <c r="Q65" s="14">
        <v>2.9705337799999998</v>
      </c>
      <c r="R65" s="16">
        <v>0.27825389</v>
      </c>
    </row>
    <row r="66" spans="1:18" x14ac:dyDescent="0.25">
      <c r="A66" s="11" t="s">
        <v>536</v>
      </c>
      <c r="B66" s="13">
        <v>5665</v>
      </c>
      <c r="C66" s="14">
        <f>(74/B66*100)</f>
        <v>1.3062665489849956</v>
      </c>
      <c r="D66" s="15">
        <v>5591</v>
      </c>
      <c r="E66" s="14">
        <v>88.449395060000001</v>
      </c>
      <c r="F66" s="16">
        <v>0.41755795000000001</v>
      </c>
      <c r="G66" s="14">
        <v>7.9890450299999998</v>
      </c>
      <c r="H66" s="16">
        <v>0.37397852999999998</v>
      </c>
      <c r="I66" s="14">
        <v>0</v>
      </c>
      <c r="J66" s="16">
        <v>0</v>
      </c>
      <c r="K66" s="14" t="s">
        <v>582</v>
      </c>
      <c r="L66" s="16" t="s">
        <v>582</v>
      </c>
      <c r="M66" s="14">
        <v>0</v>
      </c>
      <c r="N66" s="16">
        <v>0</v>
      </c>
      <c r="O66" s="14">
        <v>0</v>
      </c>
      <c r="P66" s="16">
        <v>0</v>
      </c>
      <c r="Q66" s="14">
        <v>3.5615599100000002</v>
      </c>
      <c r="R66" s="16">
        <v>0.23697092</v>
      </c>
    </row>
    <row r="67" spans="1:18" x14ac:dyDescent="0.25">
      <c r="A67" s="11" t="s">
        <v>537</v>
      </c>
      <c r="B67" s="13">
        <v>6971</v>
      </c>
      <c r="C67" s="14">
        <f>(21/B67*100)</f>
        <v>0.30124802754267677</v>
      </c>
      <c r="D67" s="15">
        <v>6950</v>
      </c>
      <c r="E67" s="14">
        <v>96.466229889999994</v>
      </c>
      <c r="F67" s="16">
        <v>0.27195249999999999</v>
      </c>
      <c r="G67" s="14">
        <v>2.4456602300000001</v>
      </c>
      <c r="H67" s="16">
        <v>0.20866181</v>
      </c>
      <c r="I67" s="14">
        <v>0</v>
      </c>
      <c r="J67" s="16">
        <v>0</v>
      </c>
      <c r="K67" s="14" t="s">
        <v>582</v>
      </c>
      <c r="L67" s="16" t="s">
        <v>582</v>
      </c>
      <c r="M67" s="14">
        <v>0</v>
      </c>
      <c r="N67" s="16">
        <v>0</v>
      </c>
      <c r="O67" s="14">
        <v>0</v>
      </c>
      <c r="P67" s="16">
        <v>0</v>
      </c>
      <c r="Q67" s="14">
        <v>1.08810988</v>
      </c>
      <c r="R67" s="16">
        <v>0.16873651000000001</v>
      </c>
    </row>
    <row r="68" spans="1:18" x14ac:dyDescent="0.25">
      <c r="A68" s="11" t="s">
        <v>538</v>
      </c>
      <c r="B68" s="13">
        <v>12083</v>
      </c>
      <c r="C68" s="14">
        <f>(27/B68*100)</f>
        <v>0.22345444012248614</v>
      </c>
      <c r="D68" s="15">
        <v>12056</v>
      </c>
      <c r="E68" s="14">
        <v>79.40851456</v>
      </c>
      <c r="F68" s="16">
        <v>0.37570791999999997</v>
      </c>
      <c r="G68" s="14">
        <v>15.687877500000001</v>
      </c>
      <c r="H68" s="16">
        <v>0.35513250000000002</v>
      </c>
      <c r="I68" s="14">
        <v>0</v>
      </c>
      <c r="J68" s="16">
        <v>0</v>
      </c>
      <c r="K68" s="14" t="s">
        <v>582</v>
      </c>
      <c r="L68" s="16" t="s">
        <v>582</v>
      </c>
      <c r="M68" s="14">
        <v>0</v>
      </c>
      <c r="N68" s="16">
        <v>0</v>
      </c>
      <c r="O68" s="14">
        <v>0</v>
      </c>
      <c r="P68" s="16">
        <v>0</v>
      </c>
      <c r="Q68" s="14">
        <v>4.9036079399999997</v>
      </c>
      <c r="R68" s="16">
        <v>0.19159022000000001</v>
      </c>
    </row>
    <row r="69" spans="1:18" x14ac:dyDescent="0.25">
      <c r="A69" s="11" t="s">
        <v>539</v>
      </c>
      <c r="B69" s="13">
        <v>4876</v>
      </c>
      <c r="C69" s="14">
        <f>(0/B69*100)</f>
        <v>0</v>
      </c>
      <c r="D69" s="15">
        <v>4876</v>
      </c>
      <c r="E69" s="14">
        <v>86.793594249999998</v>
      </c>
      <c r="F69" s="16">
        <v>0.75018161000000005</v>
      </c>
      <c r="G69" s="14">
        <v>12.305177369999999</v>
      </c>
      <c r="H69" s="16">
        <v>0.71622123000000004</v>
      </c>
      <c r="I69" s="14">
        <v>0</v>
      </c>
      <c r="J69" s="16">
        <v>0</v>
      </c>
      <c r="K69" s="14" t="s">
        <v>582</v>
      </c>
      <c r="L69" s="16" t="s">
        <v>582</v>
      </c>
      <c r="M69" s="14">
        <v>0</v>
      </c>
      <c r="N69" s="16">
        <v>0</v>
      </c>
      <c r="O69" s="14">
        <v>0</v>
      </c>
      <c r="P69" s="16">
        <v>0</v>
      </c>
      <c r="Q69" s="14">
        <v>0.90122838000000005</v>
      </c>
      <c r="R69" s="16">
        <v>0.16781605999999999</v>
      </c>
    </row>
    <row r="70" spans="1:18" x14ac:dyDescent="0.25">
      <c r="A70" s="11" t="s">
        <v>540</v>
      </c>
      <c r="B70" s="13">
        <v>6036</v>
      </c>
      <c r="C70" s="14">
        <f>(223/B70*100)</f>
        <v>3.6944996686547382</v>
      </c>
      <c r="D70" s="15">
        <v>5813</v>
      </c>
      <c r="E70" s="14">
        <v>89.822073840000002</v>
      </c>
      <c r="F70" s="16">
        <v>0.53685822999999999</v>
      </c>
      <c r="G70" s="14">
        <v>7.4583908299999999</v>
      </c>
      <c r="H70" s="16">
        <v>0.44701583</v>
      </c>
      <c r="I70" s="14">
        <v>0</v>
      </c>
      <c r="J70" s="16">
        <v>0</v>
      </c>
      <c r="K70" s="14" t="s">
        <v>582</v>
      </c>
      <c r="L70" s="16" t="s">
        <v>582</v>
      </c>
      <c r="M70" s="14">
        <v>0</v>
      </c>
      <c r="N70" s="16">
        <v>0</v>
      </c>
      <c r="O70" s="14">
        <v>0</v>
      </c>
      <c r="P70" s="16">
        <v>0</v>
      </c>
      <c r="Q70" s="14">
        <v>2.7195353299999998</v>
      </c>
      <c r="R70" s="16">
        <v>0.25312261000000003</v>
      </c>
    </row>
    <row r="71" spans="1:18" x14ac:dyDescent="0.25">
      <c r="A71" s="11" t="s">
        <v>541</v>
      </c>
      <c r="B71" s="13">
        <v>6115</v>
      </c>
      <c r="C71" s="14">
        <f>(17/B71*100)</f>
        <v>0.27800490596892891</v>
      </c>
      <c r="D71" s="15">
        <v>6098</v>
      </c>
      <c r="E71" s="14">
        <v>95.687029030000005</v>
      </c>
      <c r="F71" s="16">
        <v>0.27246683999999999</v>
      </c>
      <c r="G71" s="14">
        <v>3.74192715</v>
      </c>
      <c r="H71" s="16">
        <v>0.24818472999999999</v>
      </c>
      <c r="I71" s="14">
        <v>0</v>
      </c>
      <c r="J71" s="16">
        <v>0</v>
      </c>
      <c r="K71" s="14" t="s">
        <v>582</v>
      </c>
      <c r="L71" s="16" t="s">
        <v>582</v>
      </c>
      <c r="M71" s="14">
        <v>0</v>
      </c>
      <c r="N71" s="16">
        <v>0</v>
      </c>
      <c r="O71" s="14">
        <v>0</v>
      </c>
      <c r="P71" s="16">
        <v>0</v>
      </c>
      <c r="Q71" s="14">
        <v>0.57104381999999998</v>
      </c>
      <c r="R71" s="16">
        <v>9.7265909999999997E-2</v>
      </c>
    </row>
    <row r="72" spans="1:18" x14ac:dyDescent="0.25">
      <c r="A72" s="11" t="s">
        <v>542</v>
      </c>
      <c r="B72" s="13">
        <v>7708</v>
      </c>
      <c r="C72" s="14">
        <f>(5/B72*100)</f>
        <v>6.4867669953295279E-2</v>
      </c>
      <c r="D72" s="15">
        <v>7703</v>
      </c>
      <c r="E72" s="14">
        <v>94.867077480000006</v>
      </c>
      <c r="F72" s="16">
        <v>0.30031680999999999</v>
      </c>
      <c r="G72" s="14">
        <v>4.87626545</v>
      </c>
      <c r="H72" s="16">
        <v>0.30155356999999999</v>
      </c>
      <c r="I72" s="14">
        <v>0</v>
      </c>
      <c r="J72" s="16">
        <v>0</v>
      </c>
      <c r="K72" s="14" t="s">
        <v>582</v>
      </c>
      <c r="L72" s="16" t="s">
        <v>582</v>
      </c>
      <c r="M72" s="14">
        <v>0</v>
      </c>
      <c r="N72" s="16">
        <v>0</v>
      </c>
      <c r="O72" s="14">
        <v>0</v>
      </c>
      <c r="P72" s="16">
        <v>0</v>
      </c>
      <c r="Q72" s="14">
        <v>0.25665706999999999</v>
      </c>
      <c r="R72" s="16">
        <v>5.9636109999999999E-2</v>
      </c>
    </row>
    <row r="73" spans="1:18" x14ac:dyDescent="0.25">
      <c r="A73" s="11" t="s">
        <v>543</v>
      </c>
      <c r="B73" s="13">
        <v>8249</v>
      </c>
      <c r="C73" s="14">
        <f>(143/B73*100)</f>
        <v>1.7335434598133106</v>
      </c>
      <c r="D73" s="15">
        <v>8106</v>
      </c>
      <c r="E73" s="14">
        <v>82.993895780000003</v>
      </c>
      <c r="F73" s="16">
        <v>0.91802790999999995</v>
      </c>
      <c r="G73" s="14">
        <v>15.97903378</v>
      </c>
      <c r="H73" s="16">
        <v>0.88664648000000001</v>
      </c>
      <c r="I73" s="14">
        <v>0</v>
      </c>
      <c r="J73" s="16">
        <v>0</v>
      </c>
      <c r="K73" s="14" t="s">
        <v>582</v>
      </c>
      <c r="L73" s="16" t="s">
        <v>582</v>
      </c>
      <c r="M73" s="14">
        <v>0</v>
      </c>
      <c r="N73" s="16">
        <v>0</v>
      </c>
      <c r="O73" s="14">
        <v>0</v>
      </c>
      <c r="P73" s="16">
        <v>0</v>
      </c>
      <c r="Q73" s="14">
        <v>1.0270704500000001</v>
      </c>
      <c r="R73" s="16">
        <v>0.14521129999999999</v>
      </c>
    </row>
    <row r="74" spans="1:18" x14ac:dyDescent="0.25">
      <c r="A74" s="11" t="s">
        <v>544</v>
      </c>
      <c r="B74" s="13">
        <v>4692</v>
      </c>
      <c r="C74" s="14">
        <f>(82/B74*100)</f>
        <v>1.7476555839727195</v>
      </c>
      <c r="D74" s="15">
        <v>4610</v>
      </c>
      <c r="E74" s="14">
        <v>93.350253769999995</v>
      </c>
      <c r="F74" s="16">
        <v>0.38800571</v>
      </c>
      <c r="G74" s="14">
        <v>4.6381232299999997</v>
      </c>
      <c r="H74" s="16">
        <v>0.35621163</v>
      </c>
      <c r="I74" s="14">
        <v>0</v>
      </c>
      <c r="J74" s="16">
        <v>0</v>
      </c>
      <c r="K74" s="14" t="s">
        <v>582</v>
      </c>
      <c r="L74" s="16" t="s">
        <v>582</v>
      </c>
      <c r="M74" s="14">
        <v>0</v>
      </c>
      <c r="N74" s="16">
        <v>0</v>
      </c>
      <c r="O74" s="14">
        <v>0.14855625</v>
      </c>
      <c r="P74" s="16">
        <v>7.9288739999999996E-2</v>
      </c>
      <c r="Q74" s="14">
        <v>1.8630667400000001</v>
      </c>
      <c r="R74" s="16">
        <v>0.2198667</v>
      </c>
    </row>
    <row r="75" spans="1:18" x14ac:dyDescent="0.25">
      <c r="A75" s="11" t="s">
        <v>545</v>
      </c>
      <c r="B75" s="13">
        <v>5375</v>
      </c>
      <c r="C75" s="14">
        <f>(196/B75*100)</f>
        <v>3.6465116279069765</v>
      </c>
      <c r="D75" s="15">
        <v>5179</v>
      </c>
      <c r="E75" s="14">
        <v>80.372031430000007</v>
      </c>
      <c r="F75" s="16">
        <v>0.86886101999999998</v>
      </c>
      <c r="G75" s="14">
        <v>15.86845838</v>
      </c>
      <c r="H75" s="16">
        <v>0.75909439999999995</v>
      </c>
      <c r="I75" s="14">
        <v>0</v>
      </c>
      <c r="J75" s="16">
        <v>0</v>
      </c>
      <c r="K75" s="14" t="s">
        <v>582</v>
      </c>
      <c r="L75" s="16" t="s">
        <v>582</v>
      </c>
      <c r="M75" s="14">
        <v>0</v>
      </c>
      <c r="N75" s="16">
        <v>0</v>
      </c>
      <c r="O75" s="14">
        <v>0</v>
      </c>
      <c r="P75" s="16">
        <v>0</v>
      </c>
      <c r="Q75" s="14">
        <v>3.7595101899999999</v>
      </c>
      <c r="R75" s="16">
        <v>0.28736969000000001</v>
      </c>
    </row>
    <row r="76" spans="1:18" x14ac:dyDescent="0.25">
      <c r="A76" s="11" t="s">
        <v>546</v>
      </c>
      <c r="B76" s="13">
        <v>14167</v>
      </c>
      <c r="C76" s="14">
        <f>(227/B76*100)</f>
        <v>1.6023152396414202</v>
      </c>
      <c r="D76" s="15">
        <v>13940</v>
      </c>
      <c r="E76" s="14">
        <v>85.216187349999998</v>
      </c>
      <c r="F76" s="16">
        <v>0.47229984000000003</v>
      </c>
      <c r="G76" s="14">
        <v>12.18315076</v>
      </c>
      <c r="H76" s="16">
        <v>0.40046589999999999</v>
      </c>
      <c r="I76" s="14">
        <v>0</v>
      </c>
      <c r="J76" s="16">
        <v>0</v>
      </c>
      <c r="K76" s="14" t="s">
        <v>582</v>
      </c>
      <c r="L76" s="16" t="s">
        <v>582</v>
      </c>
      <c r="M76" s="14">
        <v>0</v>
      </c>
      <c r="N76" s="16">
        <v>0</v>
      </c>
      <c r="O76" s="14">
        <v>0</v>
      </c>
      <c r="P76" s="16">
        <v>0</v>
      </c>
      <c r="Q76" s="14">
        <v>2.60066189</v>
      </c>
      <c r="R76" s="16">
        <v>0.20126848999999999</v>
      </c>
    </row>
    <row r="77" spans="1:18" x14ac:dyDescent="0.25">
      <c r="A77" s="11" t="s">
        <v>547</v>
      </c>
      <c r="B77" s="13">
        <v>6062</v>
      </c>
      <c r="C77" s="14">
        <f>(82/B77*100)</f>
        <v>1.3526888815572418</v>
      </c>
      <c r="D77" s="15">
        <v>5980</v>
      </c>
      <c r="E77" s="14">
        <v>93.370887670000002</v>
      </c>
      <c r="F77" s="16">
        <v>0.43740032000000001</v>
      </c>
      <c r="G77" s="14">
        <v>2.76199423</v>
      </c>
      <c r="H77" s="16">
        <v>0.28013744000000002</v>
      </c>
      <c r="I77" s="14">
        <v>0</v>
      </c>
      <c r="J77" s="16">
        <v>0</v>
      </c>
      <c r="K77" s="14" t="s">
        <v>582</v>
      </c>
      <c r="L77" s="16" t="s">
        <v>582</v>
      </c>
      <c r="M77" s="14">
        <v>0</v>
      </c>
      <c r="N77" s="16">
        <v>0</v>
      </c>
      <c r="O77" s="14">
        <v>0</v>
      </c>
      <c r="P77" s="16">
        <v>0</v>
      </c>
      <c r="Q77" s="14">
        <v>3.8671180999999999</v>
      </c>
      <c r="R77" s="16">
        <v>0.26736857000000003</v>
      </c>
    </row>
    <row r="78" spans="1:18" x14ac:dyDescent="0.25">
      <c r="A78" s="11" t="s">
        <v>548</v>
      </c>
      <c r="B78" s="13">
        <v>5826</v>
      </c>
      <c r="C78" s="14">
        <f>(0/B78*100)</f>
        <v>0</v>
      </c>
      <c r="D78" s="15">
        <v>5826</v>
      </c>
      <c r="E78" s="14">
        <v>69.636925779999999</v>
      </c>
      <c r="F78" s="16">
        <v>1.5910751299999999</v>
      </c>
      <c r="G78" s="14">
        <v>29.530162900000001</v>
      </c>
      <c r="H78" s="16">
        <v>1.4952405499999999</v>
      </c>
      <c r="I78" s="14">
        <v>0</v>
      </c>
      <c r="J78" s="16">
        <v>0</v>
      </c>
      <c r="K78" s="14" t="s">
        <v>582</v>
      </c>
      <c r="L78" s="16" t="s">
        <v>582</v>
      </c>
      <c r="M78" s="14">
        <v>0</v>
      </c>
      <c r="N78" s="16">
        <v>0</v>
      </c>
      <c r="O78" s="14">
        <v>1.8229530000000001E-2</v>
      </c>
      <c r="P78" s="16">
        <v>1.830447E-2</v>
      </c>
      <c r="Q78" s="14">
        <v>0.81468180000000001</v>
      </c>
      <c r="R78" s="16">
        <v>0.17034657</v>
      </c>
    </row>
    <row r="79" spans="1:18" ht="24.95" customHeight="1" x14ac:dyDescent="0.25">
      <c r="A79" s="11" t="s">
        <v>549</v>
      </c>
      <c r="B79" s="13">
        <v>1657</v>
      </c>
      <c r="C79" s="14">
        <f>(41/B79*100)</f>
        <v>2.4743512371756187</v>
      </c>
      <c r="D79" s="15">
        <v>1616</v>
      </c>
      <c r="E79" s="14">
        <v>97.739578859999995</v>
      </c>
      <c r="F79" s="16">
        <v>0.40653116</v>
      </c>
      <c r="G79" s="14">
        <v>1.9565529500000001</v>
      </c>
      <c r="H79" s="16">
        <v>0.38167911999999998</v>
      </c>
      <c r="I79" s="14">
        <v>0</v>
      </c>
      <c r="J79" s="16">
        <v>0</v>
      </c>
      <c r="K79" s="14" t="s">
        <v>582</v>
      </c>
      <c r="L79" s="16" t="s">
        <v>582</v>
      </c>
      <c r="M79" s="14">
        <v>0</v>
      </c>
      <c r="N79" s="16">
        <v>0</v>
      </c>
      <c r="O79" s="14">
        <v>0</v>
      </c>
      <c r="P79" s="16">
        <v>0</v>
      </c>
      <c r="Q79" s="14">
        <v>0.30386818999999998</v>
      </c>
      <c r="R79" s="16">
        <v>0.17904497999999999</v>
      </c>
    </row>
    <row r="80" spans="1:18" x14ac:dyDescent="0.25">
      <c r="A80" s="11" t="s">
        <v>550</v>
      </c>
      <c r="B80" s="13">
        <v>7841</v>
      </c>
      <c r="C80" s="14">
        <f>(0/B80*100)</f>
        <v>0</v>
      </c>
      <c r="D80" s="15">
        <v>7841</v>
      </c>
      <c r="E80" s="14">
        <v>89.790024090000003</v>
      </c>
      <c r="F80" s="16">
        <v>0.56903285000000003</v>
      </c>
      <c r="G80" s="14">
        <v>9.9295969700000004</v>
      </c>
      <c r="H80" s="16">
        <v>0.55172776000000001</v>
      </c>
      <c r="I80" s="14">
        <v>0</v>
      </c>
      <c r="J80" s="16">
        <v>0</v>
      </c>
      <c r="K80" s="14" t="s">
        <v>582</v>
      </c>
      <c r="L80" s="16" t="s">
        <v>582</v>
      </c>
      <c r="M80" s="14">
        <v>0</v>
      </c>
      <c r="N80" s="16">
        <v>0</v>
      </c>
      <c r="O80" s="14">
        <v>0</v>
      </c>
      <c r="P80" s="16">
        <v>0</v>
      </c>
      <c r="Q80" s="14">
        <v>0.28037894000000002</v>
      </c>
      <c r="R80" s="16">
        <v>9.5671270000000003E-2</v>
      </c>
    </row>
    <row r="81" spans="1:18" x14ac:dyDescent="0.25">
      <c r="A81" s="19" t="s">
        <v>551</v>
      </c>
      <c r="B81" s="13">
        <v>8861</v>
      </c>
      <c r="C81" s="14">
        <f>(76/B81*100)</f>
        <v>0.85769100552984989</v>
      </c>
      <c r="D81" s="15">
        <v>8785</v>
      </c>
      <c r="E81" s="14">
        <v>96.121641240000002</v>
      </c>
      <c r="F81" s="16">
        <v>0.32901184</v>
      </c>
      <c r="G81" s="14">
        <v>3.3834024299999998</v>
      </c>
      <c r="H81" s="16">
        <v>0.29319178000000001</v>
      </c>
      <c r="I81" s="14">
        <v>0</v>
      </c>
      <c r="J81" s="16">
        <v>0</v>
      </c>
      <c r="K81" s="14" t="s">
        <v>582</v>
      </c>
      <c r="L81" s="16" t="s">
        <v>582</v>
      </c>
      <c r="M81" s="14">
        <v>0</v>
      </c>
      <c r="N81" s="16">
        <v>0</v>
      </c>
      <c r="O81" s="14">
        <v>0</v>
      </c>
      <c r="P81" s="16">
        <v>0</v>
      </c>
      <c r="Q81" s="14">
        <v>0.49495633999999999</v>
      </c>
      <c r="R81" s="16">
        <v>0.10631668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616</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(347/B7*100)</f>
        <v>2.3881624225739846</v>
      </c>
      <c r="D7" s="15">
        <v>14183</v>
      </c>
      <c r="E7" s="14">
        <v>63.322513309999998</v>
      </c>
      <c r="F7" s="16">
        <v>0.49851308999999999</v>
      </c>
      <c r="G7" s="14">
        <v>34.392794989999999</v>
      </c>
      <c r="H7" s="16">
        <v>0.50481251000000005</v>
      </c>
      <c r="I7" s="14">
        <v>0</v>
      </c>
      <c r="J7" s="16">
        <v>0</v>
      </c>
      <c r="K7" s="14" t="s">
        <v>582</v>
      </c>
      <c r="L7" s="16" t="s">
        <v>582</v>
      </c>
      <c r="M7" s="14">
        <v>0</v>
      </c>
      <c r="N7" s="16">
        <v>0</v>
      </c>
      <c r="O7" s="14">
        <v>0</v>
      </c>
      <c r="P7" s="16">
        <v>0</v>
      </c>
      <c r="Q7" s="14">
        <v>2.2846917000000002</v>
      </c>
      <c r="R7" s="16">
        <v>0.14108569000000001</v>
      </c>
    </row>
    <row r="8" spans="1:18" x14ac:dyDescent="0.25">
      <c r="A8" s="11" t="s">
        <v>478</v>
      </c>
      <c r="B8" s="13">
        <v>7007</v>
      </c>
      <c r="C8" s="14">
        <f>(20/B8*100)</f>
        <v>0.28542885685742825</v>
      </c>
      <c r="D8" s="15">
        <v>6987</v>
      </c>
      <c r="E8" s="14">
        <v>54.048194459999998</v>
      </c>
      <c r="F8" s="16">
        <v>0.94297012999999996</v>
      </c>
      <c r="G8" s="14">
        <v>44.046541410000003</v>
      </c>
      <c r="H8" s="16">
        <v>0.96259510999999998</v>
      </c>
      <c r="I8" s="14">
        <v>0</v>
      </c>
      <c r="J8" s="16">
        <v>0</v>
      </c>
      <c r="K8" s="14" t="s">
        <v>582</v>
      </c>
      <c r="L8" s="16" t="s">
        <v>582</v>
      </c>
      <c r="M8" s="14">
        <v>0</v>
      </c>
      <c r="N8" s="16">
        <v>0</v>
      </c>
      <c r="O8" s="14">
        <v>0</v>
      </c>
      <c r="P8" s="16">
        <v>0</v>
      </c>
      <c r="Q8" s="14">
        <v>1.9052641299999999</v>
      </c>
      <c r="R8" s="16">
        <v>0.21190727000000001</v>
      </c>
    </row>
    <row r="9" spans="1:18" x14ac:dyDescent="0.25">
      <c r="A9" s="11" t="s">
        <v>479</v>
      </c>
      <c r="B9" s="13">
        <v>9651</v>
      </c>
      <c r="C9" s="14">
        <f>(77/B9*100)</f>
        <v>0.79784478292404937</v>
      </c>
      <c r="D9" s="15">
        <v>9574</v>
      </c>
      <c r="E9" s="14">
        <v>52.751322109999997</v>
      </c>
      <c r="F9" s="16">
        <v>0.75093889000000003</v>
      </c>
      <c r="G9" s="14">
        <v>44.537186599999998</v>
      </c>
      <c r="H9" s="16">
        <v>0.73268853</v>
      </c>
      <c r="I9" s="14">
        <v>0</v>
      </c>
      <c r="J9" s="16">
        <v>0</v>
      </c>
      <c r="K9" s="14" t="s">
        <v>582</v>
      </c>
      <c r="L9" s="16" t="s">
        <v>582</v>
      </c>
      <c r="M9" s="14">
        <v>0</v>
      </c>
      <c r="N9" s="16">
        <v>0</v>
      </c>
      <c r="O9" s="14">
        <v>0</v>
      </c>
      <c r="P9" s="16">
        <v>0</v>
      </c>
      <c r="Q9" s="14">
        <v>2.7114912900000001</v>
      </c>
      <c r="R9" s="16">
        <v>0.18019784</v>
      </c>
    </row>
    <row r="10" spans="1:18" x14ac:dyDescent="0.25">
      <c r="A10" s="11" t="s">
        <v>480</v>
      </c>
      <c r="B10" s="13">
        <v>20058</v>
      </c>
      <c r="C10" s="14">
        <f>(521/B10*100)</f>
        <v>2.5974673447003687</v>
      </c>
      <c r="D10" s="15">
        <v>19537</v>
      </c>
      <c r="E10" s="14">
        <v>65.434744589999994</v>
      </c>
      <c r="F10" s="16">
        <v>0.64574739999999997</v>
      </c>
      <c r="G10" s="14">
        <v>32.739099209999999</v>
      </c>
      <c r="H10" s="16">
        <v>0.60315711000000005</v>
      </c>
      <c r="I10" s="14">
        <v>0</v>
      </c>
      <c r="J10" s="16">
        <v>0</v>
      </c>
      <c r="K10" s="14" t="s">
        <v>582</v>
      </c>
      <c r="L10" s="16" t="s">
        <v>582</v>
      </c>
      <c r="M10" s="14">
        <v>0</v>
      </c>
      <c r="N10" s="16">
        <v>0</v>
      </c>
      <c r="O10" s="14">
        <v>0</v>
      </c>
      <c r="P10" s="16">
        <v>0</v>
      </c>
      <c r="Q10" s="14">
        <v>1.8261562</v>
      </c>
      <c r="R10" s="16">
        <v>0.14207475999999999</v>
      </c>
    </row>
    <row r="11" spans="1:18" x14ac:dyDescent="0.25">
      <c r="A11" s="11" t="s">
        <v>481</v>
      </c>
      <c r="B11" s="13">
        <v>7053</v>
      </c>
      <c r="C11" s="14">
        <f>(45/B11*100)</f>
        <v>0.6380263717566993</v>
      </c>
      <c r="D11" s="15">
        <v>7008</v>
      </c>
      <c r="E11" s="14">
        <v>52.171101399999998</v>
      </c>
      <c r="F11" s="16">
        <v>0.69223274000000001</v>
      </c>
      <c r="G11" s="14">
        <v>46.549170770000003</v>
      </c>
      <c r="H11" s="16">
        <v>0.70914924000000001</v>
      </c>
      <c r="I11" s="14">
        <v>0</v>
      </c>
      <c r="J11" s="16">
        <v>0</v>
      </c>
      <c r="K11" s="14" t="s">
        <v>582</v>
      </c>
      <c r="L11" s="16" t="s">
        <v>582</v>
      </c>
      <c r="M11" s="14">
        <v>0</v>
      </c>
      <c r="N11" s="16">
        <v>0</v>
      </c>
      <c r="O11" s="14">
        <v>0</v>
      </c>
      <c r="P11" s="16">
        <v>0</v>
      </c>
      <c r="Q11" s="14">
        <v>1.2797278299999999</v>
      </c>
      <c r="R11" s="16">
        <v>0.18525427999999999</v>
      </c>
    </row>
    <row r="12" spans="1:18" x14ac:dyDescent="0.25">
      <c r="A12" s="11" t="s">
        <v>482</v>
      </c>
      <c r="B12" s="13">
        <v>6894</v>
      </c>
      <c r="C12" s="14">
        <f>(56/B12*100)</f>
        <v>0.81230055120394551</v>
      </c>
      <c r="D12" s="15">
        <v>6838</v>
      </c>
      <c r="E12" s="14">
        <v>49.744805739999997</v>
      </c>
      <c r="F12" s="16">
        <v>0.97530830000000002</v>
      </c>
      <c r="G12" s="14">
        <v>45.993050029999999</v>
      </c>
      <c r="H12" s="16">
        <v>0.87784903000000003</v>
      </c>
      <c r="I12" s="14">
        <v>0</v>
      </c>
      <c r="J12" s="16">
        <v>0</v>
      </c>
      <c r="K12" s="14" t="s">
        <v>582</v>
      </c>
      <c r="L12" s="16" t="s">
        <v>582</v>
      </c>
      <c r="M12" s="14">
        <v>0</v>
      </c>
      <c r="N12" s="16">
        <v>0</v>
      </c>
      <c r="O12" s="14">
        <v>0</v>
      </c>
      <c r="P12" s="16">
        <v>0</v>
      </c>
      <c r="Q12" s="14">
        <v>4.2621442299999996</v>
      </c>
      <c r="R12" s="16">
        <v>0.35580835</v>
      </c>
    </row>
    <row r="13" spans="1:18" x14ac:dyDescent="0.25">
      <c r="A13" s="11" t="s">
        <v>483</v>
      </c>
      <c r="B13" s="13">
        <v>7161</v>
      </c>
      <c r="C13" s="14">
        <f>(98/B13*100)</f>
        <v>1.3685239491691104</v>
      </c>
      <c r="D13" s="15">
        <v>7063</v>
      </c>
      <c r="E13" s="14">
        <v>49.334521639999998</v>
      </c>
      <c r="F13" s="16">
        <v>0.93990178999999996</v>
      </c>
      <c r="G13" s="14">
        <v>49.179280290000001</v>
      </c>
      <c r="H13" s="16">
        <v>0.93285761</v>
      </c>
      <c r="I13" s="14">
        <v>0</v>
      </c>
      <c r="J13" s="16">
        <v>0</v>
      </c>
      <c r="K13" s="14" t="s">
        <v>582</v>
      </c>
      <c r="L13" s="16" t="s">
        <v>582</v>
      </c>
      <c r="M13" s="14">
        <v>0</v>
      </c>
      <c r="N13" s="16">
        <v>0</v>
      </c>
      <c r="O13" s="14">
        <v>0</v>
      </c>
      <c r="P13" s="16">
        <v>0</v>
      </c>
      <c r="Q13" s="14">
        <v>1.4861980800000001</v>
      </c>
      <c r="R13" s="16">
        <v>0.17016743000000001</v>
      </c>
    </row>
    <row r="14" spans="1:18" x14ac:dyDescent="0.25">
      <c r="A14" s="11" t="s">
        <v>484</v>
      </c>
      <c r="B14" s="13">
        <v>5587</v>
      </c>
      <c r="C14" s="14">
        <f>(74/B14*100)</f>
        <v>1.3245033112582782</v>
      </c>
      <c r="D14" s="15">
        <v>5513</v>
      </c>
      <c r="E14" s="14">
        <v>65.008899779999993</v>
      </c>
      <c r="F14" s="16">
        <v>0.65500588000000004</v>
      </c>
      <c r="G14" s="14">
        <v>33.847977360000002</v>
      </c>
      <c r="H14" s="16">
        <v>0.64696155</v>
      </c>
      <c r="I14" s="14">
        <v>0</v>
      </c>
      <c r="J14" s="16">
        <v>0</v>
      </c>
      <c r="K14" s="14" t="s">
        <v>582</v>
      </c>
      <c r="L14" s="16" t="s">
        <v>582</v>
      </c>
      <c r="M14" s="14">
        <v>0</v>
      </c>
      <c r="N14" s="16">
        <v>0</v>
      </c>
      <c r="O14" s="14">
        <v>0</v>
      </c>
      <c r="P14" s="16">
        <v>0</v>
      </c>
      <c r="Q14" s="14">
        <v>1.1431228600000001</v>
      </c>
      <c r="R14" s="16">
        <v>0.16227868000000001</v>
      </c>
    </row>
    <row r="15" spans="1:18" x14ac:dyDescent="0.25">
      <c r="A15" s="11" t="s">
        <v>485</v>
      </c>
      <c r="B15" s="13">
        <v>5882</v>
      </c>
      <c r="C15" s="14">
        <f>(53/B15*100)</f>
        <v>0.90105406324379467</v>
      </c>
      <c r="D15" s="15">
        <v>5829</v>
      </c>
      <c r="E15" s="14">
        <v>56.517555690000002</v>
      </c>
      <c r="F15" s="16">
        <v>0.86357627999999997</v>
      </c>
      <c r="G15" s="14">
        <v>41.933051120000002</v>
      </c>
      <c r="H15" s="16">
        <v>0.89623819000000005</v>
      </c>
      <c r="I15" s="14">
        <v>0</v>
      </c>
      <c r="J15" s="16">
        <v>0</v>
      </c>
      <c r="K15" s="14" t="s">
        <v>582</v>
      </c>
      <c r="L15" s="16" t="s">
        <v>582</v>
      </c>
      <c r="M15" s="14">
        <v>0</v>
      </c>
      <c r="N15" s="16">
        <v>0</v>
      </c>
      <c r="O15" s="14">
        <v>0</v>
      </c>
      <c r="P15" s="16">
        <v>0</v>
      </c>
      <c r="Q15" s="14">
        <v>1.5493931999999999</v>
      </c>
      <c r="R15" s="16">
        <v>0.20053451</v>
      </c>
    </row>
    <row r="16" spans="1:18" x14ac:dyDescent="0.25">
      <c r="A16" s="11" t="s">
        <v>486</v>
      </c>
      <c r="B16" s="13">
        <v>6108</v>
      </c>
      <c r="C16" s="14">
        <f>(98/B16*100)</f>
        <v>1.6044531761624099</v>
      </c>
      <c r="D16" s="15">
        <v>6010</v>
      </c>
      <c r="E16" s="14">
        <v>50.020110809999998</v>
      </c>
      <c r="F16" s="16">
        <v>0.88192698000000003</v>
      </c>
      <c r="G16" s="14">
        <v>47.536520490000001</v>
      </c>
      <c r="H16" s="16">
        <v>0.89915087999999999</v>
      </c>
      <c r="I16" s="14">
        <v>0</v>
      </c>
      <c r="J16" s="16">
        <v>0</v>
      </c>
      <c r="K16" s="14" t="s">
        <v>582</v>
      </c>
      <c r="L16" s="16" t="s">
        <v>582</v>
      </c>
      <c r="M16" s="14">
        <v>0</v>
      </c>
      <c r="N16" s="16">
        <v>0</v>
      </c>
      <c r="O16" s="14">
        <v>0</v>
      </c>
      <c r="P16" s="16">
        <v>0</v>
      </c>
      <c r="Q16" s="14">
        <v>2.4433687000000002</v>
      </c>
      <c r="R16" s="16">
        <v>0.20222435999999999</v>
      </c>
    </row>
    <row r="17" spans="1:18" x14ac:dyDescent="0.25">
      <c r="A17" s="11" t="s">
        <v>487</v>
      </c>
      <c r="B17" s="13">
        <v>6504</v>
      </c>
      <c r="C17" s="14">
        <f>(658/B17*100)</f>
        <v>10.116851168511685</v>
      </c>
      <c r="D17" s="15">
        <v>5846</v>
      </c>
      <c r="E17" s="14">
        <v>49.947423520000001</v>
      </c>
      <c r="F17" s="16">
        <v>0.73042222000000001</v>
      </c>
      <c r="G17" s="14">
        <v>44.648266380000003</v>
      </c>
      <c r="H17" s="16">
        <v>0.76949685999999995</v>
      </c>
      <c r="I17" s="14">
        <v>0</v>
      </c>
      <c r="J17" s="16">
        <v>0</v>
      </c>
      <c r="K17" s="14" t="s">
        <v>582</v>
      </c>
      <c r="L17" s="16" t="s">
        <v>582</v>
      </c>
      <c r="M17" s="14">
        <v>0</v>
      </c>
      <c r="N17" s="16">
        <v>0</v>
      </c>
      <c r="O17" s="14">
        <v>0</v>
      </c>
      <c r="P17" s="16">
        <v>0</v>
      </c>
      <c r="Q17" s="14">
        <v>5.4043101</v>
      </c>
      <c r="R17" s="16">
        <v>0.48898395</v>
      </c>
    </row>
    <row r="18" spans="1:18" x14ac:dyDescent="0.25">
      <c r="A18" s="11" t="s">
        <v>488</v>
      </c>
      <c r="B18" s="13">
        <v>5532</v>
      </c>
      <c r="C18" s="14">
        <f>(28/B18*100)</f>
        <v>0.50614605929139556</v>
      </c>
      <c r="D18" s="15">
        <v>5504</v>
      </c>
      <c r="E18" s="14">
        <v>65.231712860000002</v>
      </c>
      <c r="F18" s="16">
        <v>0.89960227999999998</v>
      </c>
      <c r="G18" s="14">
        <v>31.348405849999999</v>
      </c>
      <c r="H18" s="16">
        <v>0.77287254000000005</v>
      </c>
      <c r="I18" s="14">
        <v>0</v>
      </c>
      <c r="J18" s="16">
        <v>0</v>
      </c>
      <c r="K18" s="14" t="s">
        <v>582</v>
      </c>
      <c r="L18" s="16" t="s">
        <v>582</v>
      </c>
      <c r="M18" s="14">
        <v>0</v>
      </c>
      <c r="N18" s="16">
        <v>0</v>
      </c>
      <c r="O18" s="14">
        <v>0</v>
      </c>
      <c r="P18" s="16">
        <v>0</v>
      </c>
      <c r="Q18" s="14">
        <v>3.4198812900000002</v>
      </c>
      <c r="R18" s="16">
        <v>0.29900112000000001</v>
      </c>
    </row>
    <row r="19" spans="1:18" x14ac:dyDescent="0.25">
      <c r="A19" s="11" t="s">
        <v>489</v>
      </c>
      <c r="B19" s="13">
        <v>5658</v>
      </c>
      <c r="C19" s="14">
        <f>(61/B19*100)</f>
        <v>1.0781194768469424</v>
      </c>
      <c r="D19" s="15">
        <v>5597</v>
      </c>
      <c r="E19" s="14">
        <v>49.660512249999996</v>
      </c>
      <c r="F19" s="16">
        <v>0.89575494</v>
      </c>
      <c r="G19" s="14">
        <v>47.052395320000002</v>
      </c>
      <c r="H19" s="16">
        <v>0.90854199000000002</v>
      </c>
      <c r="I19" s="14">
        <v>0</v>
      </c>
      <c r="J19" s="16">
        <v>0</v>
      </c>
      <c r="K19" s="14" t="s">
        <v>582</v>
      </c>
      <c r="L19" s="16" t="s">
        <v>582</v>
      </c>
      <c r="M19" s="14">
        <v>0</v>
      </c>
      <c r="N19" s="16">
        <v>0</v>
      </c>
      <c r="O19" s="14">
        <v>0</v>
      </c>
      <c r="P19" s="16">
        <v>0</v>
      </c>
      <c r="Q19" s="14">
        <v>3.28709243</v>
      </c>
      <c r="R19" s="16">
        <v>0.30016198999999999</v>
      </c>
    </row>
    <row r="20" spans="1:18" x14ac:dyDescent="0.25">
      <c r="A20" s="11" t="s">
        <v>490</v>
      </c>
      <c r="B20" s="13">
        <v>3371</v>
      </c>
      <c r="C20" s="14">
        <f>(75/B20*100)</f>
        <v>2.2248590922574905</v>
      </c>
      <c r="D20" s="15">
        <v>3296</v>
      </c>
      <c r="E20" s="14">
        <v>72.18301031</v>
      </c>
      <c r="F20" s="16">
        <v>0.70031600999999999</v>
      </c>
      <c r="G20" s="14">
        <v>26.38880043</v>
      </c>
      <c r="H20" s="16">
        <v>0.68009288000000001</v>
      </c>
      <c r="I20" s="14">
        <v>0</v>
      </c>
      <c r="J20" s="16">
        <v>0</v>
      </c>
      <c r="K20" s="14" t="s">
        <v>582</v>
      </c>
      <c r="L20" s="16" t="s">
        <v>582</v>
      </c>
      <c r="M20" s="14">
        <v>0</v>
      </c>
      <c r="N20" s="16">
        <v>0</v>
      </c>
      <c r="O20" s="14">
        <v>0</v>
      </c>
      <c r="P20" s="16">
        <v>0</v>
      </c>
      <c r="Q20" s="14">
        <v>1.4281892700000001</v>
      </c>
      <c r="R20" s="16">
        <v>0.20540632</v>
      </c>
    </row>
    <row r="21" spans="1:18" x14ac:dyDescent="0.25">
      <c r="A21" s="11" t="s">
        <v>491</v>
      </c>
      <c r="B21" s="13">
        <v>5741</v>
      </c>
      <c r="C21" s="14">
        <f>(44/B21*100)</f>
        <v>0.76641700052255701</v>
      </c>
      <c r="D21" s="15">
        <v>5697</v>
      </c>
      <c r="E21" s="14">
        <v>62.302130239999997</v>
      </c>
      <c r="F21" s="16">
        <v>0.74027836000000002</v>
      </c>
      <c r="G21" s="14">
        <v>34.814353240000003</v>
      </c>
      <c r="H21" s="16">
        <v>0.70364625999999997</v>
      </c>
      <c r="I21" s="14">
        <v>0</v>
      </c>
      <c r="J21" s="16">
        <v>0</v>
      </c>
      <c r="K21" s="14" t="s">
        <v>582</v>
      </c>
      <c r="L21" s="16" t="s">
        <v>582</v>
      </c>
      <c r="M21" s="14">
        <v>0</v>
      </c>
      <c r="N21" s="16">
        <v>0</v>
      </c>
      <c r="O21" s="14">
        <v>0</v>
      </c>
      <c r="P21" s="16">
        <v>0</v>
      </c>
      <c r="Q21" s="14">
        <v>2.8835165200000001</v>
      </c>
      <c r="R21" s="16">
        <v>0.25818485000000002</v>
      </c>
    </row>
    <row r="22" spans="1:18" x14ac:dyDescent="0.25">
      <c r="A22" s="11" t="s">
        <v>492</v>
      </c>
      <c r="B22" s="13">
        <v>6598</v>
      </c>
      <c r="C22" s="14">
        <f>(32/B22*100)</f>
        <v>0.48499545316762654</v>
      </c>
      <c r="D22" s="15">
        <v>6566</v>
      </c>
      <c r="E22" s="14">
        <v>46.788317640000002</v>
      </c>
      <c r="F22" s="16">
        <v>1.1415088900000001</v>
      </c>
      <c r="G22" s="14">
        <v>40.175601729999997</v>
      </c>
      <c r="H22" s="16">
        <v>1.1221566300000001</v>
      </c>
      <c r="I22" s="14">
        <v>0</v>
      </c>
      <c r="J22" s="16">
        <v>0</v>
      </c>
      <c r="K22" s="14" t="s">
        <v>582</v>
      </c>
      <c r="L22" s="16" t="s">
        <v>582</v>
      </c>
      <c r="M22" s="14">
        <v>10.27454249</v>
      </c>
      <c r="N22" s="16">
        <v>1.3300090600000001</v>
      </c>
      <c r="O22" s="14">
        <v>0</v>
      </c>
      <c r="P22" s="16">
        <v>0</v>
      </c>
      <c r="Q22" s="14">
        <v>2.7615381399999999</v>
      </c>
      <c r="R22" s="16">
        <v>0.27644450999999998</v>
      </c>
    </row>
    <row r="23" spans="1:18" x14ac:dyDescent="0.25">
      <c r="A23" s="11" t="s">
        <v>493</v>
      </c>
      <c r="B23" s="13">
        <v>11583</v>
      </c>
      <c r="C23" s="14">
        <f>(210/B23*100)</f>
        <v>1.8130018130018128</v>
      </c>
      <c r="D23" s="15">
        <v>11373</v>
      </c>
      <c r="E23" s="14">
        <v>66.859424910000001</v>
      </c>
      <c r="F23" s="16">
        <v>0.69828657999999999</v>
      </c>
      <c r="G23" s="14">
        <v>32.105136680000001</v>
      </c>
      <c r="H23" s="16">
        <v>0.68436021999999996</v>
      </c>
      <c r="I23" s="14">
        <v>0</v>
      </c>
      <c r="J23" s="16">
        <v>0</v>
      </c>
      <c r="K23" s="14" t="s">
        <v>582</v>
      </c>
      <c r="L23" s="16" t="s">
        <v>582</v>
      </c>
      <c r="M23" s="14">
        <v>0</v>
      </c>
      <c r="N23" s="16">
        <v>0</v>
      </c>
      <c r="O23" s="14">
        <v>0</v>
      </c>
      <c r="P23" s="16">
        <v>0</v>
      </c>
      <c r="Q23" s="14">
        <v>1.03543841</v>
      </c>
      <c r="R23" s="16">
        <v>0.14471930999999999</v>
      </c>
    </row>
    <row r="24" spans="1:18" x14ac:dyDescent="0.25">
      <c r="A24" s="11" t="s">
        <v>494</v>
      </c>
      <c r="B24" s="13">
        <v>6647</v>
      </c>
      <c r="C24" s="14">
        <f>(7/B24*100)</f>
        <v>0.10531066646607493</v>
      </c>
      <c r="D24" s="15">
        <v>6640</v>
      </c>
      <c r="E24" s="14">
        <v>51.187398109999997</v>
      </c>
      <c r="F24" s="16">
        <v>0.73413876</v>
      </c>
      <c r="G24" s="14">
        <v>47.202312769999999</v>
      </c>
      <c r="H24" s="16">
        <v>0.71426582999999999</v>
      </c>
      <c r="I24" s="14">
        <v>0</v>
      </c>
      <c r="J24" s="16">
        <v>0</v>
      </c>
      <c r="K24" s="14" t="s">
        <v>582</v>
      </c>
      <c r="L24" s="16" t="s">
        <v>582</v>
      </c>
      <c r="M24" s="14">
        <v>0</v>
      </c>
      <c r="N24" s="16">
        <v>0</v>
      </c>
      <c r="O24" s="14">
        <v>0</v>
      </c>
      <c r="P24" s="16">
        <v>0</v>
      </c>
      <c r="Q24" s="14">
        <v>1.61028912</v>
      </c>
      <c r="R24" s="16">
        <v>0.17650811999999999</v>
      </c>
    </row>
    <row r="25" spans="1:18" x14ac:dyDescent="0.25">
      <c r="A25" s="11" t="s">
        <v>495</v>
      </c>
      <c r="B25" s="13">
        <v>5581</v>
      </c>
      <c r="C25" s="14">
        <f>(24/B25*100)</f>
        <v>0.43003046049095145</v>
      </c>
      <c r="D25" s="15">
        <v>5557</v>
      </c>
      <c r="E25" s="14">
        <v>63.292291540000001</v>
      </c>
      <c r="F25" s="16">
        <v>1.04655371</v>
      </c>
      <c r="G25" s="14">
        <v>35.422521170000003</v>
      </c>
      <c r="H25" s="16">
        <v>1.0260573500000001</v>
      </c>
      <c r="I25" s="14">
        <v>0</v>
      </c>
      <c r="J25" s="16">
        <v>0</v>
      </c>
      <c r="K25" s="14" t="s">
        <v>582</v>
      </c>
      <c r="L25" s="16" t="s">
        <v>582</v>
      </c>
      <c r="M25" s="14">
        <v>0</v>
      </c>
      <c r="N25" s="16">
        <v>0</v>
      </c>
      <c r="O25" s="14">
        <v>0</v>
      </c>
      <c r="P25" s="16">
        <v>0</v>
      </c>
      <c r="Q25" s="14">
        <v>1.2851872900000001</v>
      </c>
      <c r="R25" s="16">
        <v>0.15601112</v>
      </c>
    </row>
    <row r="26" spans="1:18" x14ac:dyDescent="0.25">
      <c r="A26" s="11" t="s">
        <v>496</v>
      </c>
      <c r="B26" s="13">
        <v>4869</v>
      </c>
      <c r="C26" s="14">
        <f>(32/B26*100)</f>
        <v>0.65721914150749638</v>
      </c>
      <c r="D26" s="15">
        <v>4837</v>
      </c>
      <c r="E26" s="14">
        <v>62.473931409999999</v>
      </c>
      <c r="F26" s="16">
        <v>0.82017013000000005</v>
      </c>
      <c r="G26" s="14">
        <v>36.487424480000001</v>
      </c>
      <c r="H26" s="16">
        <v>0.82145683000000003</v>
      </c>
      <c r="I26" s="14">
        <v>0</v>
      </c>
      <c r="J26" s="16">
        <v>0</v>
      </c>
      <c r="K26" s="14" t="s">
        <v>582</v>
      </c>
      <c r="L26" s="16" t="s">
        <v>582</v>
      </c>
      <c r="M26" s="14">
        <v>0</v>
      </c>
      <c r="N26" s="16">
        <v>0</v>
      </c>
      <c r="O26" s="14">
        <v>0</v>
      </c>
      <c r="P26" s="16">
        <v>0</v>
      </c>
      <c r="Q26" s="14">
        <v>1.0386441099999999</v>
      </c>
      <c r="R26" s="16">
        <v>0.15456457000000001</v>
      </c>
    </row>
    <row r="27" spans="1:18" x14ac:dyDescent="0.25">
      <c r="A27" s="11" t="s">
        <v>497</v>
      </c>
      <c r="B27" s="13">
        <v>5299</v>
      </c>
      <c r="C27" s="14">
        <f>(17/B27*100)</f>
        <v>0.32081524816003021</v>
      </c>
      <c r="D27" s="15">
        <v>5282</v>
      </c>
      <c r="E27" s="14">
        <v>64.907091570000006</v>
      </c>
      <c r="F27" s="16">
        <v>0.62038358000000005</v>
      </c>
      <c r="G27" s="14">
        <v>33.306679729999999</v>
      </c>
      <c r="H27" s="16">
        <v>0.62733086999999998</v>
      </c>
      <c r="I27" s="14">
        <v>0</v>
      </c>
      <c r="J27" s="16">
        <v>0</v>
      </c>
      <c r="K27" s="14" t="s">
        <v>582</v>
      </c>
      <c r="L27" s="16" t="s">
        <v>582</v>
      </c>
      <c r="M27" s="14">
        <v>0</v>
      </c>
      <c r="N27" s="16">
        <v>0</v>
      </c>
      <c r="O27" s="14">
        <v>0</v>
      </c>
      <c r="P27" s="16">
        <v>0</v>
      </c>
      <c r="Q27" s="14">
        <v>1.7862286999999999</v>
      </c>
      <c r="R27" s="16">
        <v>0.1457244</v>
      </c>
    </row>
    <row r="28" spans="1:18" x14ac:dyDescent="0.25">
      <c r="A28" s="11" t="s">
        <v>498</v>
      </c>
      <c r="B28" s="13">
        <v>7568</v>
      </c>
      <c r="C28" s="14">
        <f>(51/B28*100)</f>
        <v>0.67389006342494717</v>
      </c>
      <c r="D28" s="15">
        <v>7517</v>
      </c>
      <c r="E28" s="14">
        <v>44.714032060000001</v>
      </c>
      <c r="F28" s="16">
        <v>0.93895991999999995</v>
      </c>
      <c r="G28" s="14">
        <v>53.420614350000001</v>
      </c>
      <c r="H28" s="16">
        <v>0.92471921000000001</v>
      </c>
      <c r="I28" s="14">
        <v>0</v>
      </c>
      <c r="J28" s="16">
        <v>0</v>
      </c>
      <c r="K28" s="14" t="s">
        <v>582</v>
      </c>
      <c r="L28" s="16" t="s">
        <v>582</v>
      </c>
      <c r="M28" s="14">
        <v>0</v>
      </c>
      <c r="N28" s="16">
        <v>0</v>
      </c>
      <c r="O28" s="14">
        <v>0</v>
      </c>
      <c r="P28" s="16">
        <v>0</v>
      </c>
      <c r="Q28" s="14">
        <v>1.86535359</v>
      </c>
      <c r="R28" s="16">
        <v>0.19302765</v>
      </c>
    </row>
    <row r="29" spans="1:18" x14ac:dyDescent="0.25">
      <c r="A29" s="11" t="s">
        <v>499</v>
      </c>
      <c r="B29" s="13">
        <v>5385</v>
      </c>
      <c r="C29" s="14">
        <f>(30/B29*100)</f>
        <v>0.55710306406685239</v>
      </c>
      <c r="D29" s="15">
        <v>5355</v>
      </c>
      <c r="E29" s="14">
        <v>48.306630900000002</v>
      </c>
      <c r="F29" s="16">
        <v>0.91413708999999999</v>
      </c>
      <c r="G29" s="14">
        <v>50.365367820000003</v>
      </c>
      <c r="H29" s="16">
        <v>0.92774637999999998</v>
      </c>
      <c r="I29" s="14">
        <v>0</v>
      </c>
      <c r="J29" s="16">
        <v>0</v>
      </c>
      <c r="K29" s="14" t="s">
        <v>582</v>
      </c>
      <c r="L29" s="16" t="s">
        <v>582</v>
      </c>
      <c r="M29" s="14">
        <v>0</v>
      </c>
      <c r="N29" s="16">
        <v>0</v>
      </c>
      <c r="O29" s="14">
        <v>0</v>
      </c>
      <c r="P29" s="16">
        <v>0</v>
      </c>
      <c r="Q29" s="14">
        <v>1.32800129</v>
      </c>
      <c r="R29" s="16">
        <v>0.19139529999999999</v>
      </c>
    </row>
    <row r="30" spans="1:18" x14ac:dyDescent="0.25">
      <c r="A30" s="11" t="s">
        <v>500</v>
      </c>
      <c r="B30" s="13">
        <v>4520</v>
      </c>
      <c r="C30" s="14">
        <f>(96/B30*100)</f>
        <v>2.1238938053097343</v>
      </c>
      <c r="D30" s="15">
        <v>4424</v>
      </c>
      <c r="E30" s="14">
        <v>63.2842038</v>
      </c>
      <c r="F30" s="16">
        <v>0.79394898999999997</v>
      </c>
      <c r="G30" s="14">
        <v>33.553944110000003</v>
      </c>
      <c r="H30" s="16">
        <v>0.74186023999999995</v>
      </c>
      <c r="I30" s="14">
        <v>0</v>
      </c>
      <c r="J30" s="16">
        <v>0</v>
      </c>
      <c r="K30" s="14" t="s">
        <v>582</v>
      </c>
      <c r="L30" s="16" t="s">
        <v>582</v>
      </c>
      <c r="M30" s="14">
        <v>0</v>
      </c>
      <c r="N30" s="16">
        <v>0</v>
      </c>
      <c r="O30" s="14">
        <v>0</v>
      </c>
      <c r="P30" s="16">
        <v>0</v>
      </c>
      <c r="Q30" s="14">
        <v>3.16185209</v>
      </c>
      <c r="R30" s="16">
        <v>0.26260022</v>
      </c>
    </row>
    <row r="31" spans="1:18" x14ac:dyDescent="0.25">
      <c r="A31" s="11" t="s">
        <v>501</v>
      </c>
      <c r="B31" s="13">
        <v>5456</v>
      </c>
      <c r="C31" s="14">
        <f>(125/B31*100)</f>
        <v>2.2910557184750733</v>
      </c>
      <c r="D31" s="15">
        <v>5331</v>
      </c>
      <c r="E31" s="14">
        <v>56.584386019999997</v>
      </c>
      <c r="F31" s="16">
        <v>0.85571039000000004</v>
      </c>
      <c r="G31" s="14">
        <v>40.833094500000001</v>
      </c>
      <c r="H31" s="16">
        <v>0.87139761000000004</v>
      </c>
      <c r="I31" s="14">
        <v>0</v>
      </c>
      <c r="J31" s="16">
        <v>0</v>
      </c>
      <c r="K31" s="14" t="s">
        <v>582</v>
      </c>
      <c r="L31" s="16" t="s">
        <v>582</v>
      </c>
      <c r="M31" s="14">
        <v>0</v>
      </c>
      <c r="N31" s="16">
        <v>0</v>
      </c>
      <c r="O31" s="14">
        <v>0</v>
      </c>
      <c r="P31" s="16">
        <v>0</v>
      </c>
      <c r="Q31" s="14">
        <v>2.5825194900000001</v>
      </c>
      <c r="R31" s="16">
        <v>0.22258260999999999</v>
      </c>
    </row>
    <row r="32" spans="1:18" x14ac:dyDescent="0.25">
      <c r="A32" s="11" t="s">
        <v>502</v>
      </c>
      <c r="B32" s="13">
        <v>4478</v>
      </c>
      <c r="C32" s="14">
        <f>(5/B32*100)</f>
        <v>0.11165698972755694</v>
      </c>
      <c r="D32" s="15">
        <v>4473</v>
      </c>
      <c r="E32" s="14">
        <v>60.26899822</v>
      </c>
      <c r="F32" s="16">
        <v>0.99484779999999995</v>
      </c>
      <c r="G32" s="14">
        <v>38.623202190000001</v>
      </c>
      <c r="H32" s="16">
        <v>0.96464903000000002</v>
      </c>
      <c r="I32" s="14">
        <v>0</v>
      </c>
      <c r="J32" s="16">
        <v>0</v>
      </c>
      <c r="K32" s="14" t="s">
        <v>582</v>
      </c>
      <c r="L32" s="16" t="s">
        <v>582</v>
      </c>
      <c r="M32" s="14">
        <v>0</v>
      </c>
      <c r="N32" s="16">
        <v>0</v>
      </c>
      <c r="O32" s="14">
        <v>0</v>
      </c>
      <c r="P32" s="16">
        <v>0</v>
      </c>
      <c r="Q32" s="14">
        <v>1.1077995899999999</v>
      </c>
      <c r="R32" s="16">
        <v>0.14860673999999999</v>
      </c>
    </row>
    <row r="33" spans="1:18" x14ac:dyDescent="0.25">
      <c r="A33" s="11" t="s">
        <v>503</v>
      </c>
      <c r="B33" s="13">
        <v>7325</v>
      </c>
      <c r="C33" s="14">
        <f>(74/B33*100)</f>
        <v>1.0102389078498293</v>
      </c>
      <c r="D33" s="15">
        <v>7251</v>
      </c>
      <c r="E33" s="14">
        <v>59.722166450000003</v>
      </c>
      <c r="F33" s="16">
        <v>0.75829795</v>
      </c>
      <c r="G33" s="14">
        <v>38.748901549999999</v>
      </c>
      <c r="H33" s="16">
        <v>0.75202796999999999</v>
      </c>
      <c r="I33" s="14">
        <v>0</v>
      </c>
      <c r="J33" s="16">
        <v>0</v>
      </c>
      <c r="K33" s="14" t="s">
        <v>582</v>
      </c>
      <c r="L33" s="16" t="s">
        <v>582</v>
      </c>
      <c r="M33" s="14">
        <v>0</v>
      </c>
      <c r="N33" s="16">
        <v>0</v>
      </c>
      <c r="O33" s="14">
        <v>0</v>
      </c>
      <c r="P33" s="16">
        <v>0</v>
      </c>
      <c r="Q33" s="14">
        <v>1.528932</v>
      </c>
      <c r="R33" s="16">
        <v>0.16552707</v>
      </c>
    </row>
    <row r="34" spans="1:18" x14ac:dyDescent="0.25">
      <c r="A34" s="11" t="s">
        <v>504</v>
      </c>
      <c r="B34" s="13">
        <v>6350</v>
      </c>
      <c r="C34" s="14">
        <f>(65/B34*100)</f>
        <v>1.0236220472440944</v>
      </c>
      <c r="D34" s="15">
        <v>6285</v>
      </c>
      <c r="E34" s="14">
        <v>52.796759250000001</v>
      </c>
      <c r="F34" s="16">
        <v>0.88401143000000004</v>
      </c>
      <c r="G34" s="14">
        <v>44.091310729999996</v>
      </c>
      <c r="H34" s="16">
        <v>0.83866202999999995</v>
      </c>
      <c r="I34" s="14">
        <v>0</v>
      </c>
      <c r="J34" s="16">
        <v>0</v>
      </c>
      <c r="K34" s="14" t="s">
        <v>582</v>
      </c>
      <c r="L34" s="16" t="s">
        <v>582</v>
      </c>
      <c r="M34" s="14">
        <v>0</v>
      </c>
      <c r="N34" s="16">
        <v>0</v>
      </c>
      <c r="O34" s="14">
        <v>0</v>
      </c>
      <c r="P34" s="16">
        <v>0</v>
      </c>
      <c r="Q34" s="14">
        <v>3.11193002</v>
      </c>
      <c r="R34" s="16">
        <v>0.30103277000000001</v>
      </c>
    </row>
    <row r="35" spans="1:18" x14ac:dyDescent="0.25">
      <c r="A35" s="11" t="s">
        <v>505</v>
      </c>
      <c r="B35" s="13">
        <v>6406</v>
      </c>
      <c r="C35" s="14">
        <f>(36/B35*100)</f>
        <v>0.56197315017171401</v>
      </c>
      <c r="D35" s="15">
        <v>6370</v>
      </c>
      <c r="E35" s="14">
        <v>50.907332099999998</v>
      </c>
      <c r="F35" s="16">
        <v>0.67665191999999996</v>
      </c>
      <c r="G35" s="14">
        <v>47.197998419999998</v>
      </c>
      <c r="H35" s="16">
        <v>0.67484286999999998</v>
      </c>
      <c r="I35" s="14">
        <v>0</v>
      </c>
      <c r="J35" s="16">
        <v>0</v>
      </c>
      <c r="K35" s="14" t="s">
        <v>582</v>
      </c>
      <c r="L35" s="16" t="s">
        <v>582</v>
      </c>
      <c r="M35" s="14">
        <v>0</v>
      </c>
      <c r="N35" s="16">
        <v>0</v>
      </c>
      <c r="O35" s="14">
        <v>0</v>
      </c>
      <c r="P35" s="16">
        <v>0</v>
      </c>
      <c r="Q35" s="14">
        <v>1.8946694799999999</v>
      </c>
      <c r="R35" s="16">
        <v>0.20600768</v>
      </c>
    </row>
    <row r="36" spans="1:18" x14ac:dyDescent="0.25">
      <c r="A36" s="11" t="s">
        <v>506</v>
      </c>
      <c r="B36" s="13">
        <v>6736</v>
      </c>
      <c r="C36" s="14">
        <f>(26/B36*100)</f>
        <v>0.38598574821852732</v>
      </c>
      <c r="D36" s="15">
        <v>6710</v>
      </c>
      <c r="E36" s="14">
        <v>54.407456369999998</v>
      </c>
      <c r="F36" s="16">
        <v>0.83121767999999996</v>
      </c>
      <c r="G36" s="14">
        <v>44.306046520000002</v>
      </c>
      <c r="H36" s="16">
        <v>0.83079829999999999</v>
      </c>
      <c r="I36" s="14">
        <v>0</v>
      </c>
      <c r="J36" s="16">
        <v>0</v>
      </c>
      <c r="K36" s="14" t="s">
        <v>582</v>
      </c>
      <c r="L36" s="16" t="s">
        <v>582</v>
      </c>
      <c r="M36" s="14">
        <v>0</v>
      </c>
      <c r="N36" s="16">
        <v>0</v>
      </c>
      <c r="O36" s="14">
        <v>0</v>
      </c>
      <c r="P36" s="16">
        <v>0</v>
      </c>
      <c r="Q36" s="14">
        <v>1.28649711</v>
      </c>
      <c r="R36" s="16">
        <v>0.14943666</v>
      </c>
    </row>
    <row r="37" spans="1:18" x14ac:dyDescent="0.25">
      <c r="A37" s="11" t="s">
        <v>507</v>
      </c>
      <c r="B37" s="13">
        <v>5458</v>
      </c>
      <c r="C37" s="14">
        <f>(62/B37*100)</f>
        <v>1.1359472334188347</v>
      </c>
      <c r="D37" s="15">
        <v>5396</v>
      </c>
      <c r="E37" s="14">
        <v>49.120343939999998</v>
      </c>
      <c r="F37" s="16">
        <v>0.90251448000000001</v>
      </c>
      <c r="G37" s="14">
        <v>46.136449650000003</v>
      </c>
      <c r="H37" s="16">
        <v>0.86583275000000004</v>
      </c>
      <c r="I37" s="14">
        <v>0</v>
      </c>
      <c r="J37" s="16">
        <v>0</v>
      </c>
      <c r="K37" s="14" t="s">
        <v>582</v>
      </c>
      <c r="L37" s="16" t="s">
        <v>582</v>
      </c>
      <c r="M37" s="14">
        <v>0</v>
      </c>
      <c r="N37" s="16">
        <v>0</v>
      </c>
      <c r="O37" s="14">
        <v>0</v>
      </c>
      <c r="P37" s="16">
        <v>0</v>
      </c>
      <c r="Q37" s="14">
        <v>4.7432064199999999</v>
      </c>
      <c r="R37" s="16">
        <v>0.35938912000000001</v>
      </c>
    </row>
    <row r="38" spans="1:18" x14ac:dyDescent="0.25">
      <c r="A38" s="11" t="s">
        <v>508</v>
      </c>
      <c r="B38" s="13">
        <v>5860</v>
      </c>
      <c r="C38" s="14">
        <f>(16/B38*100)</f>
        <v>0.27303754266211605</v>
      </c>
      <c r="D38" s="15">
        <v>5844</v>
      </c>
      <c r="E38" s="14">
        <v>48.570884800000002</v>
      </c>
      <c r="F38" s="16">
        <v>0.93109006999999999</v>
      </c>
      <c r="G38" s="14">
        <v>49.563731109999999</v>
      </c>
      <c r="H38" s="16">
        <v>0.92136666</v>
      </c>
      <c r="I38" s="14">
        <v>0</v>
      </c>
      <c r="J38" s="16">
        <v>0</v>
      </c>
      <c r="K38" s="14" t="s">
        <v>582</v>
      </c>
      <c r="L38" s="16" t="s">
        <v>582</v>
      </c>
      <c r="M38" s="14">
        <v>0</v>
      </c>
      <c r="N38" s="16">
        <v>0</v>
      </c>
      <c r="O38" s="14">
        <v>0</v>
      </c>
      <c r="P38" s="16">
        <v>0</v>
      </c>
      <c r="Q38" s="14">
        <v>1.8653840800000001</v>
      </c>
      <c r="R38" s="16">
        <v>0.21660528000000001</v>
      </c>
    </row>
    <row r="39" spans="1:18" x14ac:dyDescent="0.25">
      <c r="A39" s="11" t="s">
        <v>509</v>
      </c>
      <c r="B39" s="13">
        <v>5895</v>
      </c>
      <c r="C39" s="14">
        <f>(30/B39*100)</f>
        <v>0.5089058524173028</v>
      </c>
      <c r="D39" s="15">
        <v>5865</v>
      </c>
      <c r="E39" s="14">
        <v>40.297298079999997</v>
      </c>
      <c r="F39" s="16">
        <v>0.99724900999999999</v>
      </c>
      <c r="G39" s="14">
        <v>56.35713149</v>
      </c>
      <c r="H39" s="16">
        <v>0.97496459999999996</v>
      </c>
      <c r="I39" s="14">
        <v>0</v>
      </c>
      <c r="J39" s="16">
        <v>0</v>
      </c>
      <c r="K39" s="14" t="s">
        <v>582</v>
      </c>
      <c r="L39" s="16" t="s">
        <v>582</v>
      </c>
      <c r="M39" s="14">
        <v>0</v>
      </c>
      <c r="N39" s="16">
        <v>0</v>
      </c>
      <c r="O39" s="14">
        <v>0</v>
      </c>
      <c r="P39" s="16">
        <v>0</v>
      </c>
      <c r="Q39" s="14">
        <v>3.34557043</v>
      </c>
      <c r="R39" s="16">
        <v>0.34575785999999997</v>
      </c>
    </row>
    <row r="40" spans="1:18" x14ac:dyDescent="0.25">
      <c r="A40" s="11" t="s">
        <v>510</v>
      </c>
      <c r="B40" s="13">
        <v>14157</v>
      </c>
      <c r="C40" s="14">
        <f>(264/B40*100)</f>
        <v>1.8648018648018647</v>
      </c>
      <c r="D40" s="15">
        <v>13893</v>
      </c>
      <c r="E40" s="14">
        <v>52.942064289999998</v>
      </c>
      <c r="F40" s="16">
        <v>0.86296081000000002</v>
      </c>
      <c r="G40" s="14">
        <v>42.554410760000003</v>
      </c>
      <c r="H40" s="16">
        <v>0.79302351999999998</v>
      </c>
      <c r="I40" s="14">
        <v>0</v>
      </c>
      <c r="J40" s="16">
        <v>0</v>
      </c>
      <c r="K40" s="14" t="s">
        <v>582</v>
      </c>
      <c r="L40" s="16" t="s">
        <v>582</v>
      </c>
      <c r="M40" s="14">
        <v>0</v>
      </c>
      <c r="N40" s="16">
        <v>0</v>
      </c>
      <c r="O40" s="14">
        <v>0</v>
      </c>
      <c r="P40" s="16">
        <v>0</v>
      </c>
      <c r="Q40" s="14">
        <v>4.5035249500000001</v>
      </c>
      <c r="R40" s="16">
        <v>0.30969917000000002</v>
      </c>
    </row>
    <row r="41" spans="1:18" x14ac:dyDescent="0.25">
      <c r="A41" s="11" t="s">
        <v>511</v>
      </c>
      <c r="B41" s="13">
        <v>5712</v>
      </c>
      <c r="C41" s="14">
        <f>(40/B41*100)</f>
        <v>0.70028011204481799</v>
      </c>
      <c r="D41" s="15">
        <v>5672</v>
      </c>
      <c r="E41" s="14">
        <v>59.545045379999998</v>
      </c>
      <c r="F41" s="16">
        <v>0.80099883999999999</v>
      </c>
      <c r="G41" s="14">
        <v>37.776580029999998</v>
      </c>
      <c r="H41" s="16">
        <v>0.80288948000000004</v>
      </c>
      <c r="I41" s="14">
        <v>0</v>
      </c>
      <c r="J41" s="16">
        <v>0</v>
      </c>
      <c r="K41" s="14" t="s">
        <v>582</v>
      </c>
      <c r="L41" s="16" t="s">
        <v>582</v>
      </c>
      <c r="M41" s="14">
        <v>0</v>
      </c>
      <c r="N41" s="16">
        <v>0</v>
      </c>
      <c r="O41" s="14">
        <v>0</v>
      </c>
      <c r="P41" s="16">
        <v>0</v>
      </c>
      <c r="Q41" s="14">
        <v>2.6783745900000002</v>
      </c>
      <c r="R41" s="16">
        <v>0.28265092000000003</v>
      </c>
    </row>
    <row r="42" spans="1:18" x14ac:dyDescent="0.25">
      <c r="A42" s="11" t="s">
        <v>512</v>
      </c>
      <c r="B42" s="13">
        <f>IF(COUNT(B7:B41) &gt; 0, AVERAGE(B7:B41), "\u2014")</f>
        <v>7103.4285714285716</v>
      </c>
      <c r="C42" s="14">
        <f>IF(COUNT(C7:C41) &gt; 0, AVERAGE(C7:C41), "—")</f>
        <v>1.2698263574259256</v>
      </c>
      <c r="D42" s="15">
        <f>IF(COUNT(D7:D41) &gt; 0, AVERAGE(D7:D41), "—")</f>
        <v>7003.5142857142855</v>
      </c>
      <c r="E42" s="14">
        <f>IF(COUNT(E7:E41) &gt; 0, AVERAGE(E7:E41), "—")</f>
        <v>55.847274730000002</v>
      </c>
      <c r="F42" s="16">
        <f>IF(COUNT(F7:F41) &gt; 0, SQRT(SUMSQ(F7:F41)/(COUNT(F7:F41)*COUNT(F7:F41)) ), "—")</f>
        <v>0.14196361842397237</v>
      </c>
      <c r="G42" s="14">
        <f>IF(COUNT(G7:G41) &gt; 0, AVERAGE(G7:G41), "—")</f>
        <v>41.521010093714303</v>
      </c>
      <c r="H42" s="16">
        <f>IF(COUNT(H7:H41) &gt; 0, SQRT(SUMSQ(H7:H41)/(COUNT(H7:H41)*COUNT(H7:H41)) ), "—")</f>
        <v>0.13933005105484803</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0.29355835685714288</v>
      </c>
      <c r="N42" s="16">
        <f>IF(COUNT(N7:N41) &gt; 0, SQRT(SUMSQ(N7:N41)/(COUNT(N7:N41)*COUNT(N7:N41)) ), "—")</f>
        <v>3.8000258857142859E-2</v>
      </c>
      <c r="O42" s="14">
        <f>IF(COUNT(O7:O41) &gt; 0, AVERAGE(O7:O41), "—")</f>
        <v>0</v>
      </c>
      <c r="P42" s="16">
        <f>IF(COUNT(P7:P41) &gt; 0, SQRT(SUMSQ(P7:P41)/(COUNT(P7:P41)*COUNT(P7:P41)) ), "—")</f>
        <v>0</v>
      </c>
      <c r="Q42" s="14">
        <f>IF(COUNT(Q7:Q41) &gt; 0, AVERAGE(Q7:Q41), "—")</f>
        <v>2.3381568208571428</v>
      </c>
      <c r="R42" s="16">
        <f>IF(COUNT(R7:R41) &gt; 0, SQRT(SUMSQ(R7:R41)/(COUNT(R7:R41)*COUNT(R7:R41)) ), "—")</f>
        <v>4.0496170812681372E-2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35.034800189999999</v>
      </c>
      <c r="F45" s="16">
        <v>1.0025690700000001</v>
      </c>
      <c r="G45" s="14">
        <v>52.938676970000003</v>
      </c>
      <c r="H45" s="16">
        <v>1.0580657899999999</v>
      </c>
      <c r="I45" s="14">
        <v>0</v>
      </c>
      <c r="J45" s="16">
        <v>0</v>
      </c>
      <c r="K45" s="14" t="s">
        <v>582</v>
      </c>
      <c r="L45" s="16" t="s">
        <v>582</v>
      </c>
      <c r="M45" s="14">
        <v>1.0420820900000001</v>
      </c>
      <c r="N45" s="16">
        <v>0.21722329000000001</v>
      </c>
      <c r="O45" s="14">
        <v>6.3301620000000003E-2</v>
      </c>
      <c r="P45" s="16">
        <v>3.1061600000000002E-2</v>
      </c>
      <c r="Q45" s="14">
        <v>10.92113913</v>
      </c>
      <c r="R45" s="16">
        <v>0.48715627</v>
      </c>
    </row>
    <row r="46" spans="1:18" x14ac:dyDescent="0.25">
      <c r="A46" s="11" t="s">
        <v>516</v>
      </c>
      <c r="B46" s="13">
        <v>23141</v>
      </c>
      <c r="C46" s="14">
        <f>(1129/B46*100)</f>
        <v>4.8787865692925969</v>
      </c>
      <c r="D46" s="15">
        <v>22012</v>
      </c>
      <c r="E46" s="14">
        <v>41.833242040000002</v>
      </c>
      <c r="F46" s="16">
        <v>0.53943907000000002</v>
      </c>
      <c r="G46" s="14">
        <v>50.144767829999999</v>
      </c>
      <c r="H46" s="16">
        <v>0.54547579000000002</v>
      </c>
      <c r="I46" s="14">
        <v>0</v>
      </c>
      <c r="J46" s="16">
        <v>0</v>
      </c>
      <c r="K46" s="14" t="s">
        <v>582</v>
      </c>
      <c r="L46" s="16" t="s">
        <v>582</v>
      </c>
      <c r="M46" s="14">
        <v>0</v>
      </c>
      <c r="N46" s="16">
        <v>0</v>
      </c>
      <c r="O46" s="14">
        <v>0</v>
      </c>
      <c r="P46" s="16">
        <v>0</v>
      </c>
      <c r="Q46" s="14">
        <v>8.0219901399999998</v>
      </c>
      <c r="R46" s="16">
        <v>0.35377210999999997</v>
      </c>
    </row>
    <row r="47" spans="1:18" x14ac:dyDescent="0.25">
      <c r="A47" s="11" t="s">
        <v>517</v>
      </c>
      <c r="B47" s="13">
        <v>5928</v>
      </c>
      <c r="C47" s="14">
        <f>(70/B47*100)</f>
        <v>1.1808367071524968</v>
      </c>
      <c r="D47" s="15">
        <v>5858</v>
      </c>
      <c r="E47" s="14">
        <v>54.539934410000001</v>
      </c>
      <c r="F47" s="16">
        <v>0.92435270000000003</v>
      </c>
      <c r="G47" s="14">
        <v>39.145559749999997</v>
      </c>
      <c r="H47" s="16">
        <v>0.78254009000000002</v>
      </c>
      <c r="I47" s="14">
        <v>0</v>
      </c>
      <c r="J47" s="16">
        <v>0</v>
      </c>
      <c r="K47" s="14" t="s">
        <v>582</v>
      </c>
      <c r="L47" s="16" t="s">
        <v>582</v>
      </c>
      <c r="M47" s="14">
        <v>0</v>
      </c>
      <c r="N47" s="16">
        <v>0</v>
      </c>
      <c r="O47" s="14">
        <v>0</v>
      </c>
      <c r="P47" s="16">
        <v>0</v>
      </c>
      <c r="Q47" s="14">
        <v>6.3145058399999998</v>
      </c>
      <c r="R47" s="16">
        <v>0.66119315000000001</v>
      </c>
    </row>
    <row r="48" spans="1:18" x14ac:dyDescent="0.25">
      <c r="A48" s="11" t="s">
        <v>518</v>
      </c>
      <c r="B48" s="13">
        <v>9841</v>
      </c>
      <c r="C48" s="14">
        <f>(7/B48*100)</f>
        <v>7.1130982623717101E-2</v>
      </c>
      <c r="D48" s="15">
        <v>9834</v>
      </c>
      <c r="E48" s="14">
        <v>55.382885530000003</v>
      </c>
      <c r="F48" s="16">
        <v>1.12745114</v>
      </c>
      <c r="G48" s="14">
        <v>42.367651299999999</v>
      </c>
      <c r="H48" s="16">
        <v>1.1111089599999999</v>
      </c>
      <c r="I48" s="14">
        <v>0</v>
      </c>
      <c r="J48" s="16">
        <v>0</v>
      </c>
      <c r="K48" s="14" t="s">
        <v>582</v>
      </c>
      <c r="L48" s="16" t="s">
        <v>582</v>
      </c>
      <c r="M48" s="14">
        <v>0</v>
      </c>
      <c r="N48" s="16">
        <v>0</v>
      </c>
      <c r="O48" s="14">
        <v>0</v>
      </c>
      <c r="P48" s="16">
        <v>0</v>
      </c>
      <c r="Q48" s="14">
        <v>2.2494631699999998</v>
      </c>
      <c r="R48" s="16">
        <v>0.53146517000000004</v>
      </c>
    </row>
    <row r="49" spans="1:18" x14ac:dyDescent="0.25">
      <c r="A49" s="11" t="s">
        <v>519</v>
      </c>
      <c r="B49" s="13">
        <v>6349</v>
      </c>
      <c r="C49" s="14">
        <f>(56/B49*100)</f>
        <v>0.88202866593164275</v>
      </c>
      <c r="D49" s="15">
        <v>6293</v>
      </c>
      <c r="E49" s="14">
        <v>45.897376489999999</v>
      </c>
      <c r="F49" s="16">
        <v>1.0154075899999999</v>
      </c>
      <c r="G49" s="14">
        <v>51.864079940000003</v>
      </c>
      <c r="H49" s="16">
        <v>0.97380937000000001</v>
      </c>
      <c r="I49" s="14">
        <v>0</v>
      </c>
      <c r="J49" s="16">
        <v>0</v>
      </c>
      <c r="K49" s="14" t="s">
        <v>582</v>
      </c>
      <c r="L49" s="16" t="s">
        <v>582</v>
      </c>
      <c r="M49" s="14">
        <v>0</v>
      </c>
      <c r="N49" s="16">
        <v>0</v>
      </c>
      <c r="O49" s="14">
        <v>7.4266230000000003E-2</v>
      </c>
      <c r="P49" s="16">
        <v>4.0868210000000002E-2</v>
      </c>
      <c r="Q49" s="14">
        <v>2.16427733</v>
      </c>
      <c r="R49" s="16">
        <v>0.25669108000000002</v>
      </c>
    </row>
    <row r="50" spans="1:18" x14ac:dyDescent="0.25">
      <c r="A50" s="11" t="s">
        <v>520</v>
      </c>
      <c r="B50" s="13">
        <v>11795</v>
      </c>
      <c r="C50" s="14">
        <f>(218/B50*100)</f>
        <v>1.8482407799915217</v>
      </c>
      <c r="D50" s="15">
        <v>11577</v>
      </c>
      <c r="E50" s="14">
        <v>47.538513530000003</v>
      </c>
      <c r="F50" s="16">
        <v>0.84449688999999994</v>
      </c>
      <c r="G50" s="14">
        <v>50.371522599999999</v>
      </c>
      <c r="H50" s="16">
        <v>0.81968001999999995</v>
      </c>
      <c r="I50" s="14">
        <v>0</v>
      </c>
      <c r="J50" s="16">
        <v>0</v>
      </c>
      <c r="K50" s="14" t="s">
        <v>582</v>
      </c>
      <c r="L50" s="16" t="s">
        <v>582</v>
      </c>
      <c r="M50" s="14">
        <v>0</v>
      </c>
      <c r="N50" s="16">
        <v>0</v>
      </c>
      <c r="O50" s="14">
        <v>0</v>
      </c>
      <c r="P50" s="16">
        <v>0</v>
      </c>
      <c r="Q50" s="14">
        <v>2.0899638700000001</v>
      </c>
      <c r="R50" s="16">
        <v>0.24723440999999999</v>
      </c>
    </row>
    <row r="51" spans="1:18" x14ac:dyDescent="0.25">
      <c r="A51" s="11" t="s">
        <v>521</v>
      </c>
      <c r="B51" s="13">
        <v>6866</v>
      </c>
      <c r="C51" s="14">
        <f>(116/B51*100)</f>
        <v>1.6894844159627147</v>
      </c>
      <c r="D51" s="15">
        <v>6750</v>
      </c>
      <c r="E51" s="14">
        <v>37.965359050000004</v>
      </c>
      <c r="F51" s="16">
        <v>1.0396939199999999</v>
      </c>
      <c r="G51" s="14">
        <v>58.868426759999998</v>
      </c>
      <c r="H51" s="16">
        <v>1.0076827399999999</v>
      </c>
      <c r="I51" s="14">
        <v>0</v>
      </c>
      <c r="J51" s="16">
        <v>0</v>
      </c>
      <c r="K51" s="14" t="s">
        <v>582</v>
      </c>
      <c r="L51" s="16" t="s">
        <v>582</v>
      </c>
      <c r="M51" s="14">
        <v>0</v>
      </c>
      <c r="N51" s="16">
        <v>0</v>
      </c>
      <c r="O51" s="14">
        <v>0</v>
      </c>
      <c r="P51" s="16">
        <v>0</v>
      </c>
      <c r="Q51" s="14">
        <v>3.1662142000000002</v>
      </c>
      <c r="R51" s="16">
        <v>0.26767134999999997</v>
      </c>
    </row>
    <row r="52" spans="1:18" x14ac:dyDescent="0.25">
      <c r="A52" s="11" t="s">
        <v>522</v>
      </c>
      <c r="B52" s="13">
        <v>5809</v>
      </c>
      <c r="C52" s="14">
        <f>(71/B52*100)</f>
        <v>1.2222413496298847</v>
      </c>
      <c r="D52" s="15">
        <v>5738</v>
      </c>
      <c r="E52" s="14">
        <v>53.591693919999997</v>
      </c>
      <c r="F52" s="16">
        <v>0.65983828</v>
      </c>
      <c r="G52" s="14">
        <v>42.507490689999997</v>
      </c>
      <c r="H52" s="16">
        <v>0.70546133</v>
      </c>
      <c r="I52" s="14">
        <v>0</v>
      </c>
      <c r="J52" s="16">
        <v>0</v>
      </c>
      <c r="K52" s="14" t="s">
        <v>582</v>
      </c>
      <c r="L52" s="16" t="s">
        <v>582</v>
      </c>
      <c r="M52" s="14">
        <v>0</v>
      </c>
      <c r="N52" s="16">
        <v>0</v>
      </c>
      <c r="O52" s="14">
        <v>0</v>
      </c>
      <c r="P52" s="16">
        <v>0</v>
      </c>
      <c r="Q52" s="14">
        <v>3.90081539</v>
      </c>
      <c r="R52" s="16">
        <v>0.27275434999999998</v>
      </c>
    </row>
    <row r="53" spans="1:18" x14ac:dyDescent="0.25">
      <c r="A53" s="11" t="s">
        <v>523</v>
      </c>
      <c r="B53" s="13">
        <v>5571</v>
      </c>
      <c r="C53" s="14">
        <f>(84/B53*100)</f>
        <v>1.5078082929456111</v>
      </c>
      <c r="D53" s="15">
        <v>5487</v>
      </c>
      <c r="E53" s="14">
        <v>62.47856711</v>
      </c>
      <c r="F53" s="16">
        <v>0.64154557999999995</v>
      </c>
      <c r="G53" s="14">
        <v>33.736072659999998</v>
      </c>
      <c r="H53" s="16">
        <v>0.62275508000000002</v>
      </c>
      <c r="I53" s="14">
        <v>0</v>
      </c>
      <c r="J53" s="16">
        <v>0</v>
      </c>
      <c r="K53" s="14" t="s">
        <v>582</v>
      </c>
      <c r="L53" s="16" t="s">
        <v>582</v>
      </c>
      <c r="M53" s="14">
        <v>0</v>
      </c>
      <c r="N53" s="16">
        <v>0</v>
      </c>
      <c r="O53" s="14">
        <v>0</v>
      </c>
      <c r="P53" s="16">
        <v>0</v>
      </c>
      <c r="Q53" s="14">
        <v>3.7853602300000002</v>
      </c>
      <c r="R53" s="16">
        <v>0.28497517</v>
      </c>
    </row>
    <row r="54" spans="1:18" x14ac:dyDescent="0.25">
      <c r="A54" s="11" t="s">
        <v>524</v>
      </c>
      <c r="B54" s="13">
        <v>4740</v>
      </c>
      <c r="C54" s="14">
        <f>(38/B54*100)</f>
        <v>0.80168776371308015</v>
      </c>
      <c r="D54" s="15">
        <v>4702</v>
      </c>
      <c r="E54" s="14">
        <v>46.203228789999997</v>
      </c>
      <c r="F54" s="16">
        <v>0.98016429000000005</v>
      </c>
      <c r="G54" s="14">
        <v>43.449664400000003</v>
      </c>
      <c r="H54" s="16">
        <v>0.94539419999999996</v>
      </c>
      <c r="I54" s="14">
        <v>0</v>
      </c>
      <c r="J54" s="16">
        <v>0</v>
      </c>
      <c r="K54" s="14" t="s">
        <v>582</v>
      </c>
      <c r="L54" s="16" t="s">
        <v>582</v>
      </c>
      <c r="M54" s="14">
        <v>0</v>
      </c>
      <c r="N54" s="16">
        <v>0</v>
      </c>
      <c r="O54" s="14">
        <v>0</v>
      </c>
      <c r="P54" s="16">
        <v>0</v>
      </c>
      <c r="Q54" s="14">
        <v>10.34710681</v>
      </c>
      <c r="R54" s="16">
        <v>0.64041391999999997</v>
      </c>
    </row>
    <row r="55" spans="1:18" x14ac:dyDescent="0.25">
      <c r="A55" s="11" t="s">
        <v>525</v>
      </c>
      <c r="B55" s="13">
        <v>5316</v>
      </c>
      <c r="C55" s="14">
        <f>(22/B55*100)</f>
        <v>0.41384499623777277</v>
      </c>
      <c r="D55" s="15">
        <v>5294</v>
      </c>
      <c r="E55" s="14">
        <v>57.483816969999999</v>
      </c>
      <c r="F55" s="16">
        <v>0.93768326000000002</v>
      </c>
      <c r="G55" s="14">
        <v>39.42462905</v>
      </c>
      <c r="H55" s="16">
        <v>0.88527860999999997</v>
      </c>
      <c r="I55" s="14">
        <v>0</v>
      </c>
      <c r="J55" s="16">
        <v>0</v>
      </c>
      <c r="K55" s="14" t="s">
        <v>582</v>
      </c>
      <c r="L55" s="16" t="s">
        <v>582</v>
      </c>
      <c r="M55" s="14">
        <v>1.5872219999999999E-2</v>
      </c>
      <c r="N55" s="16">
        <v>1.5802099999999999E-2</v>
      </c>
      <c r="O55" s="14">
        <v>9.9718139999999997E-2</v>
      </c>
      <c r="P55" s="16">
        <v>4.6552839999999998E-2</v>
      </c>
      <c r="Q55" s="14">
        <v>2.9759636199999999</v>
      </c>
      <c r="R55" s="16">
        <v>0.27085116999999997</v>
      </c>
    </row>
    <row r="56" spans="1:18" x14ac:dyDescent="0.25">
      <c r="A56" s="11" t="s">
        <v>526</v>
      </c>
      <c r="B56" s="13">
        <v>5359</v>
      </c>
      <c r="C56" s="14">
        <f>(76/B56*100)</f>
        <v>1.4181750326553462</v>
      </c>
      <c r="D56" s="15">
        <v>5283</v>
      </c>
      <c r="E56" s="14">
        <v>59.916646970000002</v>
      </c>
      <c r="F56" s="16">
        <v>0.87870926999999999</v>
      </c>
      <c r="G56" s="14">
        <v>38.941896040000003</v>
      </c>
      <c r="H56" s="16">
        <v>0.87449034000000003</v>
      </c>
      <c r="I56" s="14">
        <v>0</v>
      </c>
      <c r="J56" s="16">
        <v>0</v>
      </c>
      <c r="K56" s="14" t="s">
        <v>582</v>
      </c>
      <c r="L56" s="16" t="s">
        <v>582</v>
      </c>
      <c r="M56" s="14">
        <v>0</v>
      </c>
      <c r="N56" s="16">
        <v>0</v>
      </c>
      <c r="O56" s="14">
        <v>0</v>
      </c>
      <c r="P56" s="16">
        <v>0</v>
      </c>
      <c r="Q56" s="14">
        <v>1.14145699</v>
      </c>
      <c r="R56" s="16">
        <v>0.1642554</v>
      </c>
    </row>
    <row r="57" spans="1:18" x14ac:dyDescent="0.25">
      <c r="A57" s="11" t="s">
        <v>527</v>
      </c>
      <c r="B57" s="13">
        <v>6513</v>
      </c>
      <c r="C57" s="14">
        <f>(0/B57*100)</f>
        <v>0</v>
      </c>
      <c r="D57" s="15">
        <v>6513</v>
      </c>
      <c r="E57" s="14">
        <v>44.325292900000001</v>
      </c>
      <c r="F57" s="16">
        <v>1.0890458199999999</v>
      </c>
      <c r="G57" s="14">
        <v>54.150666659999999</v>
      </c>
      <c r="H57" s="16">
        <v>1.04100258</v>
      </c>
      <c r="I57" s="14">
        <v>0</v>
      </c>
      <c r="J57" s="16">
        <v>0</v>
      </c>
      <c r="K57" s="14" t="s">
        <v>582</v>
      </c>
      <c r="L57" s="16" t="s">
        <v>582</v>
      </c>
      <c r="M57" s="14">
        <v>0</v>
      </c>
      <c r="N57" s="16">
        <v>0</v>
      </c>
      <c r="O57" s="14">
        <v>5.338764E-2</v>
      </c>
      <c r="P57" s="16">
        <v>3.121722E-2</v>
      </c>
      <c r="Q57" s="14">
        <v>1.4706528000000001</v>
      </c>
      <c r="R57" s="16">
        <v>0.19812315999999999</v>
      </c>
    </row>
    <row r="58" spans="1:18" x14ac:dyDescent="0.25">
      <c r="A58" s="11" t="s">
        <v>528</v>
      </c>
      <c r="B58" s="13">
        <v>7267</v>
      </c>
      <c r="C58" s="14">
        <f>(10/B58*100)</f>
        <v>0.13760836658868861</v>
      </c>
      <c r="D58" s="15">
        <v>7257</v>
      </c>
      <c r="E58" s="14">
        <v>30.466827970000001</v>
      </c>
      <c r="F58" s="16">
        <v>0.85529931000000003</v>
      </c>
      <c r="G58" s="14">
        <v>64.092992690000003</v>
      </c>
      <c r="H58" s="16">
        <v>0.82286517999999997</v>
      </c>
      <c r="I58" s="14">
        <v>0</v>
      </c>
      <c r="J58" s="16">
        <v>0</v>
      </c>
      <c r="K58" s="14" t="s">
        <v>582</v>
      </c>
      <c r="L58" s="16" t="s">
        <v>582</v>
      </c>
      <c r="M58" s="14">
        <v>0</v>
      </c>
      <c r="N58" s="16">
        <v>0</v>
      </c>
      <c r="O58" s="14">
        <v>0.55745668000000004</v>
      </c>
      <c r="P58" s="16">
        <v>0.12560029</v>
      </c>
      <c r="Q58" s="14">
        <v>4.8827226599999998</v>
      </c>
      <c r="R58" s="16">
        <v>0.34426103000000002</v>
      </c>
    </row>
    <row r="59" spans="1:18" x14ac:dyDescent="0.25">
      <c r="A59" s="11" t="s">
        <v>529</v>
      </c>
      <c r="B59" s="13">
        <v>4826</v>
      </c>
      <c r="C59" s="14">
        <f>(26/B59*100)</f>
        <v>0.53874844591794446</v>
      </c>
      <c r="D59" s="15">
        <v>4800</v>
      </c>
      <c r="E59" s="14">
        <v>62.20546238</v>
      </c>
      <c r="F59" s="16">
        <v>0.96280449999999995</v>
      </c>
      <c r="G59" s="14">
        <v>32.75298394</v>
      </c>
      <c r="H59" s="16">
        <v>0.89319757</v>
      </c>
      <c r="I59" s="14">
        <v>0</v>
      </c>
      <c r="J59" s="16">
        <v>0</v>
      </c>
      <c r="K59" s="14" t="s">
        <v>582</v>
      </c>
      <c r="L59" s="16" t="s">
        <v>582</v>
      </c>
      <c r="M59" s="14">
        <v>0</v>
      </c>
      <c r="N59" s="16">
        <v>0</v>
      </c>
      <c r="O59" s="14">
        <v>0.22926677000000001</v>
      </c>
      <c r="P59" s="16">
        <v>7.2560440000000004E-2</v>
      </c>
      <c r="Q59" s="14">
        <v>4.8122869100000001</v>
      </c>
      <c r="R59" s="16">
        <v>0.35269933999999997</v>
      </c>
    </row>
    <row r="60" spans="1:18" x14ac:dyDescent="0.25">
      <c r="A60" s="11" t="s">
        <v>530</v>
      </c>
      <c r="B60" s="13">
        <v>4546</v>
      </c>
      <c r="C60" s="14">
        <f>(15/B60*100)</f>
        <v>0.32996040475142985</v>
      </c>
      <c r="D60" s="15">
        <v>4531</v>
      </c>
      <c r="E60" s="14">
        <v>54.28965504</v>
      </c>
      <c r="F60" s="16">
        <v>1.30569929</v>
      </c>
      <c r="G60" s="14">
        <v>43.059970620000001</v>
      </c>
      <c r="H60" s="16">
        <v>1.3311211300000001</v>
      </c>
      <c r="I60" s="14">
        <v>0</v>
      </c>
      <c r="J60" s="16">
        <v>0</v>
      </c>
      <c r="K60" s="14" t="s">
        <v>582</v>
      </c>
      <c r="L60" s="16" t="s">
        <v>582</v>
      </c>
      <c r="M60" s="14">
        <v>0</v>
      </c>
      <c r="N60" s="16">
        <v>0</v>
      </c>
      <c r="O60" s="14">
        <v>5.9922299999999998E-2</v>
      </c>
      <c r="P60" s="16">
        <v>3.6582089999999998E-2</v>
      </c>
      <c r="Q60" s="14">
        <v>2.5904520400000002</v>
      </c>
      <c r="R60" s="16">
        <v>0.37631477000000002</v>
      </c>
    </row>
    <row r="61" spans="1:18" x14ac:dyDescent="0.25">
      <c r="A61" s="11" t="s">
        <v>531</v>
      </c>
      <c r="B61" s="13">
        <v>6525</v>
      </c>
      <c r="C61" s="14">
        <f>(135/B61*100)</f>
        <v>2.0689655172413794</v>
      </c>
      <c r="D61" s="15">
        <v>6390</v>
      </c>
      <c r="E61" s="14">
        <v>55.979936780000003</v>
      </c>
      <c r="F61" s="16">
        <v>0.84762731999999996</v>
      </c>
      <c r="G61" s="14">
        <v>40.861843219999997</v>
      </c>
      <c r="H61" s="16">
        <v>0.78791699999999998</v>
      </c>
      <c r="I61" s="14">
        <v>0</v>
      </c>
      <c r="J61" s="16">
        <v>0</v>
      </c>
      <c r="K61" s="14" t="s">
        <v>582</v>
      </c>
      <c r="L61" s="16" t="s">
        <v>582</v>
      </c>
      <c r="M61" s="14">
        <v>0</v>
      </c>
      <c r="N61" s="16">
        <v>0</v>
      </c>
      <c r="O61" s="14">
        <v>0</v>
      </c>
      <c r="P61" s="16">
        <v>0</v>
      </c>
      <c r="Q61" s="14">
        <v>3.1582199900000001</v>
      </c>
      <c r="R61" s="16">
        <v>0.32680517999999997</v>
      </c>
    </row>
    <row r="62" spans="1:18" x14ac:dyDescent="0.25">
      <c r="A62" s="11" t="s">
        <v>532</v>
      </c>
      <c r="B62" s="13">
        <v>4476</v>
      </c>
      <c r="C62" s="14">
        <f>(3/B62*100)</f>
        <v>6.7024128686327081E-2</v>
      </c>
      <c r="D62" s="15">
        <v>4473</v>
      </c>
      <c r="E62" s="14">
        <v>61.018887560000003</v>
      </c>
      <c r="F62" s="16">
        <v>0.63871597000000002</v>
      </c>
      <c r="G62" s="14">
        <v>38.358317399999997</v>
      </c>
      <c r="H62" s="16">
        <v>0.65239199999999997</v>
      </c>
      <c r="I62" s="14">
        <v>0</v>
      </c>
      <c r="J62" s="16">
        <v>0</v>
      </c>
      <c r="K62" s="14" t="s">
        <v>582</v>
      </c>
      <c r="L62" s="16" t="s">
        <v>582</v>
      </c>
      <c r="M62" s="14">
        <v>0</v>
      </c>
      <c r="N62" s="16">
        <v>0</v>
      </c>
      <c r="O62" s="14">
        <v>0</v>
      </c>
      <c r="P62" s="16">
        <v>0</v>
      </c>
      <c r="Q62" s="14">
        <v>0.62279503999999997</v>
      </c>
      <c r="R62" s="16">
        <v>0.12170626</v>
      </c>
    </row>
    <row r="63" spans="1:18" x14ac:dyDescent="0.25">
      <c r="A63" s="11" t="s">
        <v>533</v>
      </c>
      <c r="B63" s="13">
        <v>5324</v>
      </c>
      <c r="C63" s="14">
        <f>(13/B63*100)</f>
        <v>0.24417731029301279</v>
      </c>
      <c r="D63" s="15">
        <v>5311</v>
      </c>
      <c r="E63" s="14">
        <v>54.215743539999998</v>
      </c>
      <c r="F63" s="16">
        <v>0.64315369</v>
      </c>
      <c r="G63" s="14">
        <v>38.870927010000003</v>
      </c>
      <c r="H63" s="16">
        <v>0.69032420999999999</v>
      </c>
      <c r="I63" s="14">
        <v>0</v>
      </c>
      <c r="J63" s="16">
        <v>0</v>
      </c>
      <c r="K63" s="14" t="s">
        <v>582</v>
      </c>
      <c r="L63" s="16" t="s">
        <v>582</v>
      </c>
      <c r="M63" s="14">
        <v>3.4137899999999999E-2</v>
      </c>
      <c r="N63" s="16">
        <v>2.4439349999999999E-2</v>
      </c>
      <c r="O63" s="14">
        <v>0.10675707</v>
      </c>
      <c r="P63" s="16">
        <v>5.0273270000000002E-2</v>
      </c>
      <c r="Q63" s="14">
        <v>6.7724344900000002</v>
      </c>
      <c r="R63" s="16">
        <v>0.31248214000000002</v>
      </c>
    </row>
    <row r="64" spans="1:18" x14ac:dyDescent="0.25">
      <c r="A64" s="11" t="s">
        <v>534</v>
      </c>
      <c r="B64" s="13">
        <v>3634</v>
      </c>
      <c r="C64" s="14">
        <f>(3/B64*100)</f>
        <v>8.2553659878921298E-2</v>
      </c>
      <c r="D64" s="15">
        <v>3631</v>
      </c>
      <c r="E64" s="14">
        <v>66.804158380000004</v>
      </c>
      <c r="F64" s="16">
        <v>0.76103169000000004</v>
      </c>
      <c r="G64" s="14">
        <v>31.130712630000001</v>
      </c>
      <c r="H64" s="16">
        <v>0.71425081999999995</v>
      </c>
      <c r="I64" s="14">
        <v>0</v>
      </c>
      <c r="J64" s="16">
        <v>0</v>
      </c>
      <c r="K64" s="14" t="s">
        <v>582</v>
      </c>
      <c r="L64" s="16" t="s">
        <v>582</v>
      </c>
      <c r="M64" s="14">
        <v>0</v>
      </c>
      <c r="N64" s="16">
        <v>0</v>
      </c>
      <c r="O64" s="14">
        <v>2.665238E-2</v>
      </c>
      <c r="P64" s="16">
        <v>2.6577050000000001E-2</v>
      </c>
      <c r="Q64" s="14">
        <v>2.03847661</v>
      </c>
      <c r="R64" s="16">
        <v>0.23855476</v>
      </c>
    </row>
    <row r="65" spans="1:18" x14ac:dyDescent="0.25">
      <c r="A65" s="11" t="s">
        <v>535</v>
      </c>
      <c r="B65" s="13">
        <v>5325</v>
      </c>
      <c r="C65" s="14">
        <f>(14/B65*100)</f>
        <v>0.26291079812206569</v>
      </c>
      <c r="D65" s="15">
        <v>5311</v>
      </c>
      <c r="E65" s="14">
        <v>54.257947719999997</v>
      </c>
      <c r="F65" s="16">
        <v>0.83604851000000002</v>
      </c>
      <c r="G65" s="14">
        <v>41.630724690000001</v>
      </c>
      <c r="H65" s="16">
        <v>0.83869842999999999</v>
      </c>
      <c r="I65" s="14">
        <v>0</v>
      </c>
      <c r="J65" s="16">
        <v>0</v>
      </c>
      <c r="K65" s="14" t="s">
        <v>582</v>
      </c>
      <c r="L65" s="16" t="s">
        <v>582</v>
      </c>
      <c r="M65" s="14">
        <v>5.122997E-2</v>
      </c>
      <c r="N65" s="16">
        <v>3.8942650000000002E-2</v>
      </c>
      <c r="O65" s="14">
        <v>0</v>
      </c>
      <c r="P65" s="16">
        <v>0</v>
      </c>
      <c r="Q65" s="14">
        <v>4.0600976299999996</v>
      </c>
      <c r="R65" s="16">
        <v>0.34687252000000002</v>
      </c>
    </row>
    <row r="66" spans="1:18" x14ac:dyDescent="0.25">
      <c r="A66" s="11" t="s">
        <v>536</v>
      </c>
      <c r="B66" s="13">
        <v>5665</v>
      </c>
      <c r="C66" s="14">
        <f>(74/B66*100)</f>
        <v>1.3062665489849956</v>
      </c>
      <c r="D66" s="15">
        <v>5591</v>
      </c>
      <c r="E66" s="14">
        <v>63.597735909999997</v>
      </c>
      <c r="F66" s="16">
        <v>0.64222528999999995</v>
      </c>
      <c r="G66" s="14">
        <v>31.191260740000001</v>
      </c>
      <c r="H66" s="16">
        <v>0.61289234000000004</v>
      </c>
      <c r="I66" s="14">
        <v>0</v>
      </c>
      <c r="J66" s="16">
        <v>0</v>
      </c>
      <c r="K66" s="14" t="s">
        <v>582</v>
      </c>
      <c r="L66" s="16" t="s">
        <v>582</v>
      </c>
      <c r="M66" s="14">
        <v>0</v>
      </c>
      <c r="N66" s="16">
        <v>0</v>
      </c>
      <c r="O66" s="14">
        <v>0</v>
      </c>
      <c r="P66" s="16">
        <v>0</v>
      </c>
      <c r="Q66" s="14">
        <v>5.2110033500000004</v>
      </c>
      <c r="R66" s="16">
        <v>0.32114577</v>
      </c>
    </row>
    <row r="67" spans="1:18" x14ac:dyDescent="0.25">
      <c r="A67" s="11" t="s">
        <v>537</v>
      </c>
      <c r="B67" s="13">
        <v>6971</v>
      </c>
      <c r="C67" s="14">
        <f>(21/B67*100)</f>
        <v>0.30124802754267677</v>
      </c>
      <c r="D67" s="15">
        <v>6950</v>
      </c>
      <c r="E67" s="14">
        <v>44.384500170000003</v>
      </c>
      <c r="F67" s="16">
        <v>0.85271315999999997</v>
      </c>
      <c r="G67" s="14">
        <v>53.653491780000003</v>
      </c>
      <c r="H67" s="16">
        <v>0.86375939999999995</v>
      </c>
      <c r="I67" s="14">
        <v>0</v>
      </c>
      <c r="J67" s="16">
        <v>0</v>
      </c>
      <c r="K67" s="14" t="s">
        <v>582</v>
      </c>
      <c r="L67" s="16" t="s">
        <v>582</v>
      </c>
      <c r="M67" s="14">
        <v>0</v>
      </c>
      <c r="N67" s="16">
        <v>0</v>
      </c>
      <c r="O67" s="14">
        <v>0</v>
      </c>
      <c r="P67" s="16">
        <v>0</v>
      </c>
      <c r="Q67" s="14">
        <v>1.9620080600000001</v>
      </c>
      <c r="R67" s="16">
        <v>0.21277134</v>
      </c>
    </row>
    <row r="68" spans="1:18" x14ac:dyDescent="0.25">
      <c r="A68" s="11" t="s">
        <v>538</v>
      </c>
      <c r="B68" s="13">
        <v>12083</v>
      </c>
      <c r="C68" s="14">
        <f>(27/B68*100)</f>
        <v>0.22345444012248614</v>
      </c>
      <c r="D68" s="15">
        <v>12056</v>
      </c>
      <c r="E68" s="14">
        <v>54.325922079999998</v>
      </c>
      <c r="F68" s="16">
        <v>0.44186481</v>
      </c>
      <c r="G68" s="14">
        <v>40.002289089999998</v>
      </c>
      <c r="H68" s="16">
        <v>0.46619414999999997</v>
      </c>
      <c r="I68" s="14">
        <v>0</v>
      </c>
      <c r="J68" s="16">
        <v>0</v>
      </c>
      <c r="K68" s="14" t="s">
        <v>582</v>
      </c>
      <c r="L68" s="16" t="s">
        <v>582</v>
      </c>
      <c r="M68" s="14">
        <v>0</v>
      </c>
      <c r="N68" s="16">
        <v>0</v>
      </c>
      <c r="O68" s="14">
        <v>0</v>
      </c>
      <c r="P68" s="16">
        <v>0</v>
      </c>
      <c r="Q68" s="14">
        <v>5.6717888299999997</v>
      </c>
      <c r="R68" s="16">
        <v>0.21001632000000001</v>
      </c>
    </row>
    <row r="69" spans="1:18" x14ac:dyDescent="0.25">
      <c r="A69" s="11" t="s">
        <v>539</v>
      </c>
      <c r="B69" s="13">
        <v>4876</v>
      </c>
      <c r="C69" s="14">
        <f>(0/B69*100)</f>
        <v>0</v>
      </c>
      <c r="D69" s="15">
        <v>4876</v>
      </c>
      <c r="E69" s="14">
        <v>61.727400269999997</v>
      </c>
      <c r="F69" s="16">
        <v>1.48658001</v>
      </c>
      <c r="G69" s="14">
        <v>37.226196469999998</v>
      </c>
      <c r="H69" s="16">
        <v>1.5221619500000001</v>
      </c>
      <c r="I69" s="14">
        <v>0</v>
      </c>
      <c r="J69" s="16">
        <v>0</v>
      </c>
      <c r="K69" s="14" t="s">
        <v>582</v>
      </c>
      <c r="L69" s="16" t="s">
        <v>582</v>
      </c>
      <c r="M69" s="14">
        <v>0</v>
      </c>
      <c r="N69" s="16">
        <v>0</v>
      </c>
      <c r="O69" s="14">
        <v>0</v>
      </c>
      <c r="P69" s="16">
        <v>0</v>
      </c>
      <c r="Q69" s="14">
        <v>1.0464032599999999</v>
      </c>
      <c r="R69" s="16">
        <v>0.20746350999999999</v>
      </c>
    </row>
    <row r="70" spans="1:18" x14ac:dyDescent="0.25">
      <c r="A70" s="11" t="s">
        <v>540</v>
      </c>
      <c r="B70" s="13">
        <v>6036</v>
      </c>
      <c r="C70" s="14">
        <f>(223/B70*100)</f>
        <v>3.6944996686547382</v>
      </c>
      <c r="D70" s="15">
        <v>5813</v>
      </c>
      <c r="E70" s="14">
        <v>55.198321710000002</v>
      </c>
      <c r="F70" s="16">
        <v>0.79956134999999995</v>
      </c>
      <c r="G70" s="14">
        <v>40.501395199999997</v>
      </c>
      <c r="H70" s="16">
        <v>0.76805849999999998</v>
      </c>
      <c r="I70" s="14">
        <v>0</v>
      </c>
      <c r="J70" s="16">
        <v>0</v>
      </c>
      <c r="K70" s="14" t="s">
        <v>582</v>
      </c>
      <c r="L70" s="16" t="s">
        <v>582</v>
      </c>
      <c r="M70" s="14">
        <v>0</v>
      </c>
      <c r="N70" s="16">
        <v>0</v>
      </c>
      <c r="O70" s="14">
        <v>0</v>
      </c>
      <c r="P70" s="16">
        <v>0</v>
      </c>
      <c r="Q70" s="14">
        <v>4.3002830899999998</v>
      </c>
      <c r="R70" s="16">
        <v>0.46554952999999999</v>
      </c>
    </row>
    <row r="71" spans="1:18" x14ac:dyDescent="0.25">
      <c r="A71" s="11" t="s">
        <v>541</v>
      </c>
      <c r="B71" s="13">
        <v>6115</v>
      </c>
      <c r="C71" s="14">
        <f>(17/B71*100)</f>
        <v>0.27800490596892891</v>
      </c>
      <c r="D71" s="15">
        <v>6098</v>
      </c>
      <c r="E71" s="14">
        <v>61.27350216</v>
      </c>
      <c r="F71" s="16">
        <v>0.69682067000000003</v>
      </c>
      <c r="G71" s="14">
        <v>37.813331220000002</v>
      </c>
      <c r="H71" s="16">
        <v>0.70511206000000004</v>
      </c>
      <c r="I71" s="14">
        <v>0</v>
      </c>
      <c r="J71" s="16">
        <v>0</v>
      </c>
      <c r="K71" s="14" t="s">
        <v>582</v>
      </c>
      <c r="L71" s="16" t="s">
        <v>582</v>
      </c>
      <c r="M71" s="14">
        <v>0</v>
      </c>
      <c r="N71" s="16">
        <v>0</v>
      </c>
      <c r="O71" s="14">
        <v>0</v>
      </c>
      <c r="P71" s="16">
        <v>0</v>
      </c>
      <c r="Q71" s="14">
        <v>0.91316662000000004</v>
      </c>
      <c r="R71" s="16">
        <v>0.13287721999999999</v>
      </c>
    </row>
    <row r="72" spans="1:18" x14ac:dyDescent="0.25">
      <c r="A72" s="11" t="s">
        <v>542</v>
      </c>
      <c r="B72" s="13">
        <v>7708</v>
      </c>
      <c r="C72" s="14">
        <f>(5/B72*100)</f>
        <v>6.4867669953295279E-2</v>
      </c>
      <c r="D72" s="15">
        <v>7703</v>
      </c>
      <c r="E72" s="14">
        <v>61.939392720000001</v>
      </c>
      <c r="F72" s="16">
        <v>0.77407073999999998</v>
      </c>
      <c r="G72" s="14">
        <v>37.48684815</v>
      </c>
      <c r="H72" s="16">
        <v>0.76652295000000004</v>
      </c>
      <c r="I72" s="14">
        <v>0</v>
      </c>
      <c r="J72" s="16">
        <v>0</v>
      </c>
      <c r="K72" s="14" t="s">
        <v>582</v>
      </c>
      <c r="L72" s="16" t="s">
        <v>582</v>
      </c>
      <c r="M72" s="14">
        <v>0</v>
      </c>
      <c r="N72" s="16">
        <v>0</v>
      </c>
      <c r="O72" s="14">
        <v>0</v>
      </c>
      <c r="P72" s="16">
        <v>0</v>
      </c>
      <c r="Q72" s="14">
        <v>0.57375913000000001</v>
      </c>
      <c r="R72" s="16">
        <v>8.9403590000000005E-2</v>
      </c>
    </row>
    <row r="73" spans="1:18" x14ac:dyDescent="0.25">
      <c r="A73" s="11" t="s">
        <v>543</v>
      </c>
      <c r="B73" s="13">
        <v>8249</v>
      </c>
      <c r="C73" s="14">
        <f>(143/B73*100)</f>
        <v>1.7335434598133106</v>
      </c>
      <c r="D73" s="15">
        <v>8106</v>
      </c>
      <c r="E73" s="14">
        <v>61.847980190000001</v>
      </c>
      <c r="F73" s="16">
        <v>0.89055384000000004</v>
      </c>
      <c r="G73" s="14">
        <v>36.936312729999997</v>
      </c>
      <c r="H73" s="16">
        <v>0.89347626999999996</v>
      </c>
      <c r="I73" s="14">
        <v>0</v>
      </c>
      <c r="J73" s="16">
        <v>0</v>
      </c>
      <c r="K73" s="14" t="s">
        <v>582</v>
      </c>
      <c r="L73" s="16" t="s">
        <v>582</v>
      </c>
      <c r="M73" s="14">
        <v>0</v>
      </c>
      <c r="N73" s="16">
        <v>0</v>
      </c>
      <c r="O73" s="14">
        <v>0</v>
      </c>
      <c r="P73" s="16">
        <v>0</v>
      </c>
      <c r="Q73" s="14">
        <v>1.2157070800000001</v>
      </c>
      <c r="R73" s="16">
        <v>0.17512823</v>
      </c>
    </row>
    <row r="74" spans="1:18" x14ac:dyDescent="0.25">
      <c r="A74" s="11" t="s">
        <v>544</v>
      </c>
      <c r="B74" s="13">
        <v>4692</v>
      </c>
      <c r="C74" s="14">
        <f>(82/B74*100)</f>
        <v>1.7476555839727195</v>
      </c>
      <c r="D74" s="15">
        <v>4610</v>
      </c>
      <c r="E74" s="14">
        <v>67.455974870000006</v>
      </c>
      <c r="F74" s="16">
        <v>0.75563842999999997</v>
      </c>
      <c r="G74" s="14">
        <v>29.16242343</v>
      </c>
      <c r="H74" s="16">
        <v>0.68616434999999998</v>
      </c>
      <c r="I74" s="14">
        <v>0</v>
      </c>
      <c r="J74" s="16">
        <v>0</v>
      </c>
      <c r="K74" s="14" t="s">
        <v>582</v>
      </c>
      <c r="L74" s="16" t="s">
        <v>582</v>
      </c>
      <c r="M74" s="14">
        <v>0</v>
      </c>
      <c r="N74" s="16">
        <v>0</v>
      </c>
      <c r="O74" s="14">
        <v>0.12220933</v>
      </c>
      <c r="P74" s="16">
        <v>5.6745999999999998E-2</v>
      </c>
      <c r="Q74" s="14">
        <v>3.25939237</v>
      </c>
      <c r="R74" s="16">
        <v>0.29517744000000001</v>
      </c>
    </row>
    <row r="75" spans="1:18" x14ac:dyDescent="0.25">
      <c r="A75" s="11" t="s">
        <v>545</v>
      </c>
      <c r="B75" s="13">
        <v>5375</v>
      </c>
      <c r="C75" s="14">
        <f>(196/B75*100)</f>
        <v>3.6465116279069765</v>
      </c>
      <c r="D75" s="15">
        <v>5179</v>
      </c>
      <c r="E75" s="14">
        <v>38.58722633</v>
      </c>
      <c r="F75" s="16">
        <v>0.90027975999999998</v>
      </c>
      <c r="G75" s="14">
        <v>55.703157529999999</v>
      </c>
      <c r="H75" s="16">
        <v>0.8719789</v>
      </c>
      <c r="I75" s="14">
        <v>0</v>
      </c>
      <c r="J75" s="16">
        <v>0</v>
      </c>
      <c r="K75" s="14" t="s">
        <v>582</v>
      </c>
      <c r="L75" s="16" t="s">
        <v>582</v>
      </c>
      <c r="M75" s="14">
        <v>0</v>
      </c>
      <c r="N75" s="16">
        <v>0</v>
      </c>
      <c r="O75" s="14">
        <v>0</v>
      </c>
      <c r="P75" s="16">
        <v>0</v>
      </c>
      <c r="Q75" s="14">
        <v>5.7096161399999996</v>
      </c>
      <c r="R75" s="16">
        <v>0.37880743</v>
      </c>
    </row>
    <row r="76" spans="1:18" x14ac:dyDescent="0.25">
      <c r="A76" s="11" t="s">
        <v>546</v>
      </c>
      <c r="B76" s="13">
        <v>14167</v>
      </c>
      <c r="C76" s="14">
        <f>(227/B76*100)</f>
        <v>1.6023152396414202</v>
      </c>
      <c r="D76" s="15">
        <v>13940</v>
      </c>
      <c r="E76" s="14">
        <v>47.466519159999997</v>
      </c>
      <c r="F76" s="16">
        <v>0.64956044999999996</v>
      </c>
      <c r="G76" s="14">
        <v>49.039717369999998</v>
      </c>
      <c r="H76" s="16">
        <v>0.60244719000000002</v>
      </c>
      <c r="I76" s="14">
        <v>0</v>
      </c>
      <c r="J76" s="16">
        <v>0</v>
      </c>
      <c r="K76" s="14" t="s">
        <v>582</v>
      </c>
      <c r="L76" s="16" t="s">
        <v>582</v>
      </c>
      <c r="M76" s="14">
        <v>0</v>
      </c>
      <c r="N76" s="16">
        <v>0</v>
      </c>
      <c r="O76" s="14">
        <v>0</v>
      </c>
      <c r="P76" s="16">
        <v>0</v>
      </c>
      <c r="Q76" s="14">
        <v>3.4937634700000002</v>
      </c>
      <c r="R76" s="16">
        <v>0.21970476999999999</v>
      </c>
    </row>
    <row r="77" spans="1:18" x14ac:dyDescent="0.25">
      <c r="A77" s="11" t="s">
        <v>547</v>
      </c>
      <c r="B77" s="13">
        <v>6062</v>
      </c>
      <c r="C77" s="14">
        <f>(82/B77*100)</f>
        <v>1.3526888815572418</v>
      </c>
      <c r="D77" s="15">
        <v>5980</v>
      </c>
      <c r="E77" s="14">
        <v>49.309043709999997</v>
      </c>
      <c r="F77" s="16">
        <v>0.77235288999999996</v>
      </c>
      <c r="G77" s="14">
        <v>41.230952860000002</v>
      </c>
      <c r="H77" s="16">
        <v>0.73998122</v>
      </c>
      <c r="I77" s="14">
        <v>0</v>
      </c>
      <c r="J77" s="16">
        <v>0</v>
      </c>
      <c r="K77" s="14" t="s">
        <v>582</v>
      </c>
      <c r="L77" s="16" t="s">
        <v>582</v>
      </c>
      <c r="M77" s="14">
        <v>0</v>
      </c>
      <c r="N77" s="16">
        <v>0</v>
      </c>
      <c r="O77" s="14">
        <v>0</v>
      </c>
      <c r="P77" s="16">
        <v>0</v>
      </c>
      <c r="Q77" s="14">
        <v>9.4600034399999995</v>
      </c>
      <c r="R77" s="16">
        <v>0.42496602</v>
      </c>
    </row>
    <row r="78" spans="1:18" x14ac:dyDescent="0.25">
      <c r="A78" s="11" t="s">
        <v>548</v>
      </c>
      <c r="B78" s="13">
        <v>5826</v>
      </c>
      <c r="C78" s="14">
        <f>(0/B78*100)</f>
        <v>0</v>
      </c>
      <c r="D78" s="15">
        <v>5826</v>
      </c>
      <c r="E78" s="14">
        <v>32.489687230000001</v>
      </c>
      <c r="F78" s="16">
        <v>1.12861722</v>
      </c>
      <c r="G78" s="14">
        <v>66.10007358</v>
      </c>
      <c r="H78" s="16">
        <v>1.10052945</v>
      </c>
      <c r="I78" s="14">
        <v>0</v>
      </c>
      <c r="J78" s="16">
        <v>0</v>
      </c>
      <c r="K78" s="14" t="s">
        <v>582</v>
      </c>
      <c r="L78" s="16" t="s">
        <v>582</v>
      </c>
      <c r="M78" s="14">
        <v>0</v>
      </c>
      <c r="N78" s="16">
        <v>0</v>
      </c>
      <c r="O78" s="14">
        <v>1.8229530000000001E-2</v>
      </c>
      <c r="P78" s="16">
        <v>1.830447E-2</v>
      </c>
      <c r="Q78" s="14">
        <v>1.39200966</v>
      </c>
      <c r="R78" s="16">
        <v>0.18021667999999999</v>
      </c>
    </row>
    <row r="79" spans="1:18" ht="24.95" customHeight="1" x14ac:dyDescent="0.25">
      <c r="A79" s="11" t="s">
        <v>549</v>
      </c>
      <c r="B79" s="13">
        <v>1657</v>
      </c>
      <c r="C79" s="14">
        <f>(41/B79*100)</f>
        <v>2.4743512371756187</v>
      </c>
      <c r="D79" s="15">
        <v>1616</v>
      </c>
      <c r="E79" s="14">
        <v>58.321837350000003</v>
      </c>
      <c r="F79" s="16">
        <v>2.4013330100000001</v>
      </c>
      <c r="G79" s="14">
        <v>40.292072930000003</v>
      </c>
      <c r="H79" s="16">
        <v>2.46553947</v>
      </c>
      <c r="I79" s="14">
        <v>0</v>
      </c>
      <c r="J79" s="16">
        <v>0</v>
      </c>
      <c r="K79" s="14" t="s">
        <v>582</v>
      </c>
      <c r="L79" s="16" t="s">
        <v>582</v>
      </c>
      <c r="M79" s="14">
        <v>0</v>
      </c>
      <c r="N79" s="16">
        <v>0</v>
      </c>
      <c r="O79" s="14">
        <v>0</v>
      </c>
      <c r="P79" s="16">
        <v>0</v>
      </c>
      <c r="Q79" s="14">
        <v>1.38608972</v>
      </c>
      <c r="R79" s="16">
        <v>0.40151726999999998</v>
      </c>
    </row>
    <row r="80" spans="1:18" x14ac:dyDescent="0.25">
      <c r="A80" s="11" t="s">
        <v>550</v>
      </c>
      <c r="B80" s="13">
        <v>7841</v>
      </c>
      <c r="C80" s="14">
        <f>(0/B80*100)</f>
        <v>0</v>
      </c>
      <c r="D80" s="15">
        <v>7841</v>
      </c>
      <c r="E80" s="14">
        <v>55.731102489999998</v>
      </c>
      <c r="F80" s="16">
        <v>1.1131373099999999</v>
      </c>
      <c r="G80" s="14">
        <v>43.783106709999998</v>
      </c>
      <c r="H80" s="16">
        <v>1.10238762</v>
      </c>
      <c r="I80" s="14">
        <v>0</v>
      </c>
      <c r="J80" s="16">
        <v>0</v>
      </c>
      <c r="K80" s="14" t="s">
        <v>582</v>
      </c>
      <c r="L80" s="16" t="s">
        <v>582</v>
      </c>
      <c r="M80" s="14">
        <v>0</v>
      </c>
      <c r="N80" s="16">
        <v>0</v>
      </c>
      <c r="O80" s="14">
        <v>0</v>
      </c>
      <c r="P80" s="16">
        <v>0</v>
      </c>
      <c r="Q80" s="14">
        <v>0.48579080000000002</v>
      </c>
      <c r="R80" s="16">
        <v>0.14853614000000001</v>
      </c>
    </row>
    <row r="81" spans="1:18" x14ac:dyDescent="0.25">
      <c r="A81" s="19" t="s">
        <v>551</v>
      </c>
      <c r="B81" s="13">
        <v>8861</v>
      </c>
      <c r="C81" s="14">
        <f>(76/B81*100)</f>
        <v>0.85769100552984989</v>
      </c>
      <c r="D81" s="15">
        <v>8785</v>
      </c>
      <c r="E81" s="14">
        <v>56.067959350000002</v>
      </c>
      <c r="F81" s="16">
        <v>0.97402244000000004</v>
      </c>
      <c r="G81" s="14">
        <v>43.079119220000003</v>
      </c>
      <c r="H81" s="16">
        <v>0.94528204000000005</v>
      </c>
      <c r="I81" s="14">
        <v>0</v>
      </c>
      <c r="J81" s="16">
        <v>0</v>
      </c>
      <c r="K81" s="14" t="s">
        <v>582</v>
      </c>
      <c r="L81" s="16" t="s">
        <v>582</v>
      </c>
      <c r="M81" s="14">
        <v>0</v>
      </c>
      <c r="N81" s="16">
        <v>0</v>
      </c>
      <c r="O81" s="14">
        <v>0</v>
      </c>
      <c r="P81" s="16">
        <v>0</v>
      </c>
      <c r="Q81" s="14">
        <v>0.85292142999999998</v>
      </c>
      <c r="R81" s="16">
        <v>0.13361213999999999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617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0.48550168999999999</v>
      </c>
      <c r="F7" s="16">
        <v>7.3854639999999999E-2</v>
      </c>
      <c r="G7" s="14">
        <v>11.56400571</v>
      </c>
      <c r="H7" s="16">
        <v>0.36917994999999998</v>
      </c>
      <c r="I7" s="14">
        <v>28.989292559999999</v>
      </c>
      <c r="J7" s="16">
        <v>0.49974561000000001</v>
      </c>
      <c r="K7" s="14">
        <v>57.621337240000003</v>
      </c>
      <c r="L7" s="16">
        <v>0.62823006999999997</v>
      </c>
      <c r="M7" s="14">
        <v>0</v>
      </c>
      <c r="N7" s="16">
        <v>0</v>
      </c>
      <c r="O7" s="14" t="s">
        <v>582</v>
      </c>
      <c r="P7" s="16" t="s">
        <v>582</v>
      </c>
      <c r="Q7" s="14">
        <v>0</v>
      </c>
      <c r="R7" s="16">
        <v>0</v>
      </c>
      <c r="S7" s="14">
        <v>0</v>
      </c>
      <c r="T7" s="16">
        <v>0</v>
      </c>
      <c r="U7" s="14">
        <v>1.3398627999999999</v>
      </c>
      <c r="V7" s="16">
        <v>0.11938237</v>
      </c>
    </row>
    <row r="8" spans="1:22" x14ac:dyDescent="0.25">
      <c r="A8" s="11" t="s">
        <v>478</v>
      </c>
      <c r="B8" s="13">
        <v>7007</v>
      </c>
      <c r="C8" s="14">
        <f>(20/B8*100)</f>
        <v>0.28542885685742825</v>
      </c>
      <c r="D8" s="15">
        <v>6987</v>
      </c>
      <c r="E8" s="14">
        <v>1.5706738200000001</v>
      </c>
      <c r="F8" s="16">
        <v>0.20188327</v>
      </c>
      <c r="G8" s="14">
        <v>17.736596980000002</v>
      </c>
      <c r="H8" s="16">
        <v>0.50804490999999996</v>
      </c>
      <c r="I8" s="14">
        <v>31.374447660000001</v>
      </c>
      <c r="J8" s="16">
        <v>0.53673621000000005</v>
      </c>
      <c r="K8" s="14">
        <v>48.954971649999997</v>
      </c>
      <c r="L8" s="16">
        <v>0.73727745</v>
      </c>
      <c r="M8" s="14">
        <v>0</v>
      </c>
      <c r="N8" s="16">
        <v>0</v>
      </c>
      <c r="O8" s="14" t="s">
        <v>582</v>
      </c>
      <c r="P8" s="16" t="s">
        <v>582</v>
      </c>
      <c r="Q8" s="14">
        <v>0</v>
      </c>
      <c r="R8" s="16">
        <v>0</v>
      </c>
      <c r="S8" s="14">
        <v>0</v>
      </c>
      <c r="T8" s="16">
        <v>0</v>
      </c>
      <c r="U8" s="14">
        <v>0.36330987999999997</v>
      </c>
      <c r="V8" s="16">
        <v>7.6348559999999996E-2</v>
      </c>
    </row>
    <row r="9" spans="1:22" x14ac:dyDescent="0.25">
      <c r="A9" s="11" t="s">
        <v>479</v>
      </c>
      <c r="B9" s="13">
        <v>9651</v>
      </c>
      <c r="C9" s="14">
        <f>(77/B9*100)</f>
        <v>0.79784478292404937</v>
      </c>
      <c r="D9" s="15">
        <v>9574</v>
      </c>
      <c r="E9" s="14">
        <v>0.64591222999999998</v>
      </c>
      <c r="F9" s="16">
        <v>9.1179750000000004E-2</v>
      </c>
      <c r="G9" s="14">
        <v>21.589848679999999</v>
      </c>
      <c r="H9" s="16">
        <v>0.47271708000000001</v>
      </c>
      <c r="I9" s="14">
        <v>34.238683600000002</v>
      </c>
      <c r="J9" s="16">
        <v>0.58337678000000004</v>
      </c>
      <c r="K9" s="14">
        <v>42.56374933</v>
      </c>
      <c r="L9" s="16">
        <v>0.71802535999999995</v>
      </c>
      <c r="M9" s="14">
        <v>0</v>
      </c>
      <c r="N9" s="16">
        <v>0</v>
      </c>
      <c r="O9" s="14" t="s">
        <v>582</v>
      </c>
      <c r="P9" s="16" t="s">
        <v>582</v>
      </c>
      <c r="Q9" s="14">
        <v>0</v>
      </c>
      <c r="R9" s="16">
        <v>0</v>
      </c>
      <c r="S9" s="14">
        <v>0</v>
      </c>
      <c r="T9" s="16">
        <v>0</v>
      </c>
      <c r="U9" s="14">
        <v>0.96180615000000003</v>
      </c>
      <c r="V9" s="16">
        <v>0.12719933999999999</v>
      </c>
    </row>
    <row r="10" spans="1:22" x14ac:dyDescent="0.25">
      <c r="A10" s="11" t="s">
        <v>480</v>
      </c>
      <c r="B10" s="13">
        <v>20058</v>
      </c>
      <c r="C10" s="14">
        <f>(521/B10*100)</f>
        <v>2.5974673447003687</v>
      </c>
      <c r="D10" s="15">
        <v>19537</v>
      </c>
      <c r="E10" s="14">
        <v>0.96937814</v>
      </c>
      <c r="F10" s="16">
        <v>0.11598522</v>
      </c>
      <c r="G10" s="14">
        <v>11.4987642</v>
      </c>
      <c r="H10" s="16">
        <v>0.43744765000000002</v>
      </c>
      <c r="I10" s="14">
        <v>27.938239920000001</v>
      </c>
      <c r="J10" s="16">
        <v>0.51662576999999998</v>
      </c>
      <c r="K10" s="14">
        <v>57.741035140000001</v>
      </c>
      <c r="L10" s="16">
        <v>0.78651406000000001</v>
      </c>
      <c r="M10" s="14">
        <v>0</v>
      </c>
      <c r="N10" s="16">
        <v>0</v>
      </c>
      <c r="O10" s="14" t="s">
        <v>582</v>
      </c>
      <c r="P10" s="16" t="s">
        <v>582</v>
      </c>
      <c r="Q10" s="14">
        <v>0</v>
      </c>
      <c r="R10" s="16">
        <v>0</v>
      </c>
      <c r="S10" s="14">
        <v>0</v>
      </c>
      <c r="T10" s="16">
        <v>0</v>
      </c>
      <c r="U10" s="14">
        <v>1.85258261</v>
      </c>
      <c r="V10" s="16">
        <v>0.15107598999999999</v>
      </c>
    </row>
    <row r="11" spans="1:22" x14ac:dyDescent="0.25">
      <c r="A11" s="11" t="s">
        <v>481</v>
      </c>
      <c r="B11" s="13">
        <v>7053</v>
      </c>
      <c r="C11" s="14">
        <f>(45/B11*100)</f>
        <v>0.6380263717566993</v>
      </c>
      <c r="D11" s="15">
        <v>7008</v>
      </c>
      <c r="E11" s="14">
        <v>0.54949934</v>
      </c>
      <c r="F11" s="16">
        <v>0.19650519999999999</v>
      </c>
      <c r="G11" s="14">
        <v>8.5262688999999998</v>
      </c>
      <c r="H11" s="16">
        <v>0.58588328999999995</v>
      </c>
      <c r="I11" s="14">
        <v>25.830490919999999</v>
      </c>
      <c r="J11" s="16">
        <v>0.83346869000000001</v>
      </c>
      <c r="K11" s="14">
        <v>64.518966419999998</v>
      </c>
      <c r="L11" s="16">
        <v>1.08491742</v>
      </c>
      <c r="M11" s="14">
        <v>0</v>
      </c>
      <c r="N11" s="16">
        <v>0</v>
      </c>
      <c r="O11" s="14" t="s">
        <v>582</v>
      </c>
      <c r="P11" s="16" t="s">
        <v>582</v>
      </c>
      <c r="Q11" s="14">
        <v>0</v>
      </c>
      <c r="R11" s="16">
        <v>0</v>
      </c>
      <c r="S11" s="14">
        <v>0</v>
      </c>
      <c r="T11" s="16">
        <v>0</v>
      </c>
      <c r="U11" s="14">
        <v>0.57477442000000001</v>
      </c>
      <c r="V11" s="16">
        <v>0.11706142999999999</v>
      </c>
    </row>
    <row r="12" spans="1:22" x14ac:dyDescent="0.25">
      <c r="A12" s="11" t="s">
        <v>482</v>
      </c>
      <c r="B12" s="13">
        <v>6894</v>
      </c>
      <c r="C12" s="14">
        <f>(55/B12*100)</f>
        <v>0.79779518421816076</v>
      </c>
      <c r="D12" s="15">
        <v>6839</v>
      </c>
      <c r="E12" s="14">
        <v>1.3318094199999999</v>
      </c>
      <c r="F12" s="16">
        <v>0.18503112999999999</v>
      </c>
      <c r="G12" s="14">
        <v>21.3073671</v>
      </c>
      <c r="H12" s="16">
        <v>0.65915029000000003</v>
      </c>
      <c r="I12" s="14">
        <v>38.658235249999997</v>
      </c>
      <c r="J12" s="16">
        <v>0.69293402000000004</v>
      </c>
      <c r="K12" s="14">
        <v>38.347476630000003</v>
      </c>
      <c r="L12" s="16">
        <v>0.73345632999999999</v>
      </c>
      <c r="M12" s="14">
        <v>0</v>
      </c>
      <c r="N12" s="16">
        <v>0</v>
      </c>
      <c r="O12" s="14" t="s">
        <v>582</v>
      </c>
      <c r="P12" s="16" t="s">
        <v>582</v>
      </c>
      <c r="Q12" s="14">
        <v>0</v>
      </c>
      <c r="R12" s="16">
        <v>0</v>
      </c>
      <c r="S12" s="14">
        <v>0</v>
      </c>
      <c r="T12" s="16">
        <v>0</v>
      </c>
      <c r="U12" s="14">
        <v>0.35511160000000003</v>
      </c>
      <c r="V12" s="16">
        <v>9.0150170000000002E-2</v>
      </c>
    </row>
    <row r="13" spans="1:22" x14ac:dyDescent="0.25">
      <c r="A13" s="11" t="s">
        <v>483</v>
      </c>
      <c r="B13" s="13">
        <v>7161</v>
      </c>
      <c r="C13" s="14">
        <f>(99/B13*100)</f>
        <v>1.3824884792626728</v>
      </c>
      <c r="D13" s="15">
        <v>7062</v>
      </c>
      <c r="E13" s="14">
        <v>0.34890346999999999</v>
      </c>
      <c r="F13" s="16">
        <v>7.0495020000000005E-2</v>
      </c>
      <c r="G13" s="14">
        <v>8.7750436500000006</v>
      </c>
      <c r="H13" s="16">
        <v>0.48123956000000001</v>
      </c>
      <c r="I13" s="14">
        <v>20.37604554</v>
      </c>
      <c r="J13" s="16">
        <v>0.61590913000000003</v>
      </c>
      <c r="K13" s="14">
        <v>69.38143968</v>
      </c>
      <c r="L13" s="16">
        <v>0.84187292999999996</v>
      </c>
      <c r="M13" s="14">
        <v>0</v>
      </c>
      <c r="N13" s="16">
        <v>0</v>
      </c>
      <c r="O13" s="14" t="s">
        <v>582</v>
      </c>
      <c r="P13" s="16" t="s">
        <v>582</v>
      </c>
      <c r="Q13" s="14">
        <v>0</v>
      </c>
      <c r="R13" s="16">
        <v>0</v>
      </c>
      <c r="S13" s="14">
        <v>0</v>
      </c>
      <c r="T13" s="16">
        <v>0</v>
      </c>
      <c r="U13" s="14">
        <v>1.1185676600000001</v>
      </c>
      <c r="V13" s="16">
        <v>0.14244697000000001</v>
      </c>
    </row>
    <row r="14" spans="1:22" x14ac:dyDescent="0.25">
      <c r="A14" s="11" t="s">
        <v>484</v>
      </c>
      <c r="B14" s="13">
        <v>5587</v>
      </c>
      <c r="C14" s="14">
        <f>(74/B14*100)</f>
        <v>1.3245033112582782</v>
      </c>
      <c r="D14" s="15">
        <v>5513</v>
      </c>
      <c r="E14" s="14">
        <v>1.3182589199999999</v>
      </c>
      <c r="F14" s="16">
        <v>0.19984911999999999</v>
      </c>
      <c r="G14" s="14">
        <v>24.289217919999999</v>
      </c>
      <c r="H14" s="16">
        <v>0.61826492</v>
      </c>
      <c r="I14" s="14">
        <v>41.801652990000001</v>
      </c>
      <c r="J14" s="16">
        <v>0.72016216</v>
      </c>
      <c r="K14" s="14">
        <v>32.366776440000002</v>
      </c>
      <c r="L14" s="16">
        <v>0.77270841999999995</v>
      </c>
      <c r="M14" s="14">
        <v>0</v>
      </c>
      <c r="N14" s="16">
        <v>0</v>
      </c>
      <c r="O14" s="14" t="s">
        <v>582</v>
      </c>
      <c r="P14" s="16" t="s">
        <v>582</v>
      </c>
      <c r="Q14" s="14">
        <v>0</v>
      </c>
      <c r="R14" s="16">
        <v>0</v>
      </c>
      <c r="S14" s="14">
        <v>0</v>
      </c>
      <c r="T14" s="16">
        <v>0</v>
      </c>
      <c r="U14" s="14">
        <v>0.22409372999999999</v>
      </c>
      <c r="V14" s="16">
        <v>5.7468650000000003E-2</v>
      </c>
    </row>
    <row r="15" spans="1:22" x14ac:dyDescent="0.25">
      <c r="A15" s="11" t="s">
        <v>485</v>
      </c>
      <c r="B15" s="13">
        <v>5882</v>
      </c>
      <c r="C15" s="14">
        <f>(52/B15*100)</f>
        <v>0.88405304318259093</v>
      </c>
      <c r="D15" s="15">
        <v>5830</v>
      </c>
      <c r="E15" s="14">
        <v>3.8969049299999998</v>
      </c>
      <c r="F15" s="16">
        <v>0.34718842999999999</v>
      </c>
      <c r="G15" s="14">
        <v>14.06907814</v>
      </c>
      <c r="H15" s="16">
        <v>0.61366122999999995</v>
      </c>
      <c r="I15" s="14">
        <v>33.490113170000001</v>
      </c>
      <c r="J15" s="16">
        <v>0.77732078000000004</v>
      </c>
      <c r="K15" s="14">
        <v>47.942289109999997</v>
      </c>
      <c r="L15" s="16">
        <v>0.88582857000000004</v>
      </c>
      <c r="M15" s="14">
        <v>0</v>
      </c>
      <c r="N15" s="16">
        <v>0</v>
      </c>
      <c r="O15" s="14" t="s">
        <v>582</v>
      </c>
      <c r="P15" s="16" t="s">
        <v>582</v>
      </c>
      <c r="Q15" s="14">
        <v>0</v>
      </c>
      <c r="R15" s="16">
        <v>0</v>
      </c>
      <c r="S15" s="14">
        <v>0</v>
      </c>
      <c r="T15" s="16">
        <v>0</v>
      </c>
      <c r="U15" s="14">
        <v>0.60161465000000003</v>
      </c>
      <c r="V15" s="16">
        <v>0.12143122000000001</v>
      </c>
    </row>
    <row r="16" spans="1:22" x14ac:dyDescent="0.25">
      <c r="A16" s="11" t="s">
        <v>486</v>
      </c>
      <c r="B16" s="13">
        <v>6108</v>
      </c>
      <c r="C16" s="14">
        <f>(98/B16*100)</f>
        <v>1.6044531761624099</v>
      </c>
      <c r="D16" s="15">
        <v>6010</v>
      </c>
      <c r="E16" s="14">
        <v>1.30249898</v>
      </c>
      <c r="F16" s="16">
        <v>0.17418112999999999</v>
      </c>
      <c r="G16" s="14">
        <v>21.749063469999999</v>
      </c>
      <c r="H16" s="16">
        <v>0.87832213999999997</v>
      </c>
      <c r="I16" s="14">
        <v>31.233382979999998</v>
      </c>
      <c r="J16" s="16">
        <v>0.67090740999999998</v>
      </c>
      <c r="K16" s="14">
        <v>44.992459529999998</v>
      </c>
      <c r="L16" s="16">
        <v>1.1358859800000001</v>
      </c>
      <c r="M16" s="14">
        <v>0</v>
      </c>
      <c r="N16" s="16">
        <v>0</v>
      </c>
      <c r="O16" s="14" t="s">
        <v>582</v>
      </c>
      <c r="P16" s="16" t="s">
        <v>582</v>
      </c>
      <c r="Q16" s="14">
        <v>0</v>
      </c>
      <c r="R16" s="16">
        <v>0</v>
      </c>
      <c r="S16" s="14">
        <v>0</v>
      </c>
      <c r="T16" s="16">
        <v>0</v>
      </c>
      <c r="U16" s="14">
        <v>0.72259505000000002</v>
      </c>
      <c r="V16" s="16">
        <v>0.13728288</v>
      </c>
    </row>
    <row r="17" spans="1:22" x14ac:dyDescent="0.25">
      <c r="A17" s="11" t="s">
        <v>487</v>
      </c>
      <c r="B17" s="13">
        <v>6504</v>
      </c>
      <c r="C17" s="14">
        <f>(658/B17*100)</f>
        <v>10.116851168511685</v>
      </c>
      <c r="D17" s="15">
        <v>5846</v>
      </c>
      <c r="E17" s="14">
        <v>1.0291610099999999</v>
      </c>
      <c r="F17" s="16">
        <v>0.15583279999999999</v>
      </c>
      <c r="G17" s="14">
        <v>13.70113355</v>
      </c>
      <c r="H17" s="16">
        <v>0.58296387999999999</v>
      </c>
      <c r="I17" s="14">
        <v>30.179048479999999</v>
      </c>
      <c r="J17" s="16">
        <v>0.63068563</v>
      </c>
      <c r="K17" s="14">
        <v>52.450804300000001</v>
      </c>
      <c r="L17" s="16">
        <v>0.86917195999999997</v>
      </c>
      <c r="M17" s="14">
        <v>0</v>
      </c>
      <c r="N17" s="16">
        <v>0</v>
      </c>
      <c r="O17" s="14" t="s">
        <v>582</v>
      </c>
      <c r="P17" s="16" t="s">
        <v>582</v>
      </c>
      <c r="Q17" s="14">
        <v>0</v>
      </c>
      <c r="R17" s="16">
        <v>0</v>
      </c>
      <c r="S17" s="14">
        <v>0</v>
      </c>
      <c r="T17" s="16">
        <v>0</v>
      </c>
      <c r="U17" s="14">
        <v>2.6398526499999999</v>
      </c>
      <c r="V17" s="16">
        <v>0.41077278</v>
      </c>
    </row>
    <row r="18" spans="1:22" x14ac:dyDescent="0.25">
      <c r="A18" s="11" t="s">
        <v>488</v>
      </c>
      <c r="B18" s="13">
        <v>5532</v>
      </c>
      <c r="C18" s="14">
        <f>(28/B18*100)</f>
        <v>0.50614605929139556</v>
      </c>
      <c r="D18" s="15">
        <v>5504</v>
      </c>
      <c r="E18" s="14">
        <v>1.0615920400000001</v>
      </c>
      <c r="F18" s="16">
        <v>0.17079541000000001</v>
      </c>
      <c r="G18" s="14">
        <v>15.5402246</v>
      </c>
      <c r="H18" s="16">
        <v>0.55307161999999999</v>
      </c>
      <c r="I18" s="14">
        <v>43.876101779999999</v>
      </c>
      <c r="J18" s="16">
        <v>0.84003651999999995</v>
      </c>
      <c r="K18" s="14">
        <v>39.049620699999998</v>
      </c>
      <c r="L18" s="16">
        <v>0.93565233000000003</v>
      </c>
      <c r="M18" s="14">
        <v>0</v>
      </c>
      <c r="N18" s="16">
        <v>0</v>
      </c>
      <c r="O18" s="14" t="s">
        <v>582</v>
      </c>
      <c r="P18" s="16" t="s">
        <v>582</v>
      </c>
      <c r="Q18" s="14">
        <v>0</v>
      </c>
      <c r="R18" s="16">
        <v>0</v>
      </c>
      <c r="S18" s="14">
        <v>0</v>
      </c>
      <c r="T18" s="16">
        <v>0</v>
      </c>
      <c r="U18" s="14">
        <v>0.47246088000000003</v>
      </c>
      <c r="V18" s="16">
        <v>0.12781150999999999</v>
      </c>
    </row>
    <row r="19" spans="1:22" x14ac:dyDescent="0.25">
      <c r="A19" s="11" t="s">
        <v>489</v>
      </c>
      <c r="B19" s="13">
        <v>5658</v>
      </c>
      <c r="C19" s="14">
        <f>(61/B19*100)</f>
        <v>1.0781194768469424</v>
      </c>
      <c r="D19" s="15">
        <v>5597</v>
      </c>
      <c r="E19" s="14">
        <v>1.06506641</v>
      </c>
      <c r="F19" s="16">
        <v>0.15392061000000001</v>
      </c>
      <c r="G19" s="14">
        <v>13.39984958</v>
      </c>
      <c r="H19" s="16">
        <v>0.53205161999999995</v>
      </c>
      <c r="I19" s="14">
        <v>35.780302939999999</v>
      </c>
      <c r="J19" s="16">
        <v>0.70936776999999995</v>
      </c>
      <c r="K19" s="14">
        <v>49.265213410000001</v>
      </c>
      <c r="L19" s="16">
        <v>0.75426897999999998</v>
      </c>
      <c r="M19" s="14">
        <v>0</v>
      </c>
      <c r="N19" s="16">
        <v>0</v>
      </c>
      <c r="O19" s="14" t="s">
        <v>582</v>
      </c>
      <c r="P19" s="16" t="s">
        <v>582</v>
      </c>
      <c r="Q19" s="14">
        <v>0</v>
      </c>
      <c r="R19" s="16">
        <v>0</v>
      </c>
      <c r="S19" s="14">
        <v>0</v>
      </c>
      <c r="T19" s="16">
        <v>0</v>
      </c>
      <c r="U19" s="14">
        <v>0.48956766000000002</v>
      </c>
      <c r="V19" s="16">
        <v>0.10129194</v>
      </c>
    </row>
    <row r="20" spans="1:22" x14ac:dyDescent="0.25">
      <c r="A20" s="11" t="s">
        <v>490</v>
      </c>
      <c r="B20" s="13">
        <v>3371</v>
      </c>
      <c r="C20" s="14">
        <f>(75/B20*100)</f>
        <v>2.2248590922574905</v>
      </c>
      <c r="D20" s="15">
        <v>3296</v>
      </c>
      <c r="E20" s="14">
        <v>0.47558399000000001</v>
      </c>
      <c r="F20" s="16">
        <v>0.12455827</v>
      </c>
      <c r="G20" s="14">
        <v>20.032117960000001</v>
      </c>
      <c r="H20" s="16">
        <v>0.66530807000000003</v>
      </c>
      <c r="I20" s="14">
        <v>33.091092930000002</v>
      </c>
      <c r="J20" s="16">
        <v>0.81355615999999997</v>
      </c>
      <c r="K20" s="14">
        <v>45.80973788</v>
      </c>
      <c r="L20" s="16">
        <v>0.91065167000000002</v>
      </c>
      <c r="M20" s="14">
        <v>0</v>
      </c>
      <c r="N20" s="16">
        <v>0</v>
      </c>
      <c r="O20" s="14" t="s">
        <v>582</v>
      </c>
      <c r="P20" s="16" t="s">
        <v>582</v>
      </c>
      <c r="Q20" s="14">
        <v>0</v>
      </c>
      <c r="R20" s="16">
        <v>0</v>
      </c>
      <c r="S20" s="14">
        <v>0</v>
      </c>
      <c r="T20" s="16">
        <v>0</v>
      </c>
      <c r="U20" s="14">
        <v>0.59146723000000001</v>
      </c>
      <c r="V20" s="16">
        <v>0.13119289000000001</v>
      </c>
    </row>
    <row r="21" spans="1:22" x14ac:dyDescent="0.25">
      <c r="A21" s="11" t="s">
        <v>491</v>
      </c>
      <c r="B21" s="13">
        <v>5741</v>
      </c>
      <c r="C21" s="14">
        <f>(44/B21*100)</f>
        <v>0.76641700052255701</v>
      </c>
      <c r="D21" s="15">
        <v>5697</v>
      </c>
      <c r="E21" s="14">
        <v>0.46962234000000003</v>
      </c>
      <c r="F21" s="16">
        <v>8.3841070000000004E-2</v>
      </c>
      <c r="G21" s="14">
        <v>8.1796693499999993</v>
      </c>
      <c r="H21" s="16">
        <v>0.46744145999999998</v>
      </c>
      <c r="I21" s="14">
        <v>26.562162069999999</v>
      </c>
      <c r="J21" s="16">
        <v>0.65899207000000004</v>
      </c>
      <c r="K21" s="14">
        <v>63.222288679999998</v>
      </c>
      <c r="L21" s="16">
        <v>0.85616930000000002</v>
      </c>
      <c r="M21" s="14">
        <v>0</v>
      </c>
      <c r="N21" s="16">
        <v>0</v>
      </c>
      <c r="O21" s="14" t="s">
        <v>582</v>
      </c>
      <c r="P21" s="16" t="s">
        <v>582</v>
      </c>
      <c r="Q21" s="14">
        <v>0</v>
      </c>
      <c r="R21" s="16">
        <v>0</v>
      </c>
      <c r="S21" s="14">
        <v>0</v>
      </c>
      <c r="T21" s="16">
        <v>0</v>
      </c>
      <c r="U21" s="14">
        <v>1.5662575700000001</v>
      </c>
      <c r="V21" s="16">
        <v>0.20284941000000001</v>
      </c>
    </row>
    <row r="22" spans="1:22" x14ac:dyDescent="0.25">
      <c r="A22" s="11" t="s">
        <v>492</v>
      </c>
      <c r="B22" s="13">
        <v>6598</v>
      </c>
      <c r="C22" s="14">
        <f>(32/B22*100)</f>
        <v>0.48499545316762654</v>
      </c>
      <c r="D22" s="15">
        <v>6566</v>
      </c>
      <c r="E22" s="14">
        <v>7.6037526099999999</v>
      </c>
      <c r="F22" s="16">
        <v>1.61965293</v>
      </c>
      <c r="G22" s="14">
        <v>11.841750810000001</v>
      </c>
      <c r="H22" s="16">
        <v>0.65371089999999998</v>
      </c>
      <c r="I22" s="14">
        <v>20.657896399999998</v>
      </c>
      <c r="J22" s="16">
        <v>0.80944919999999998</v>
      </c>
      <c r="K22" s="14">
        <v>48.597383620000002</v>
      </c>
      <c r="L22" s="16">
        <v>1.1935353</v>
      </c>
      <c r="M22" s="14">
        <v>0</v>
      </c>
      <c r="N22" s="16">
        <v>0</v>
      </c>
      <c r="O22" s="14" t="s">
        <v>582</v>
      </c>
      <c r="P22" s="16" t="s">
        <v>582</v>
      </c>
      <c r="Q22" s="14">
        <v>10.27454249</v>
      </c>
      <c r="R22" s="16">
        <v>1.3300090600000001</v>
      </c>
      <c r="S22" s="14">
        <v>0</v>
      </c>
      <c r="T22" s="16">
        <v>0</v>
      </c>
      <c r="U22" s="14">
        <v>1.02467408</v>
      </c>
      <c r="V22" s="16">
        <v>0.16244474</v>
      </c>
    </row>
    <row r="23" spans="1:22" x14ac:dyDescent="0.25">
      <c r="A23" s="11" t="s">
        <v>493</v>
      </c>
      <c r="B23" s="13">
        <v>11583</v>
      </c>
      <c r="C23" s="14">
        <f>(211/B23*100)</f>
        <v>1.8216351549684884</v>
      </c>
      <c r="D23" s="15">
        <v>11372</v>
      </c>
      <c r="E23" s="14">
        <v>0.59744036</v>
      </c>
      <c r="F23" s="16">
        <v>0.11643919</v>
      </c>
      <c r="G23" s="14">
        <v>9.4717543699999993</v>
      </c>
      <c r="H23" s="16">
        <v>0.41028631999999998</v>
      </c>
      <c r="I23" s="14">
        <v>28.78620416</v>
      </c>
      <c r="J23" s="16">
        <v>0.85754638000000005</v>
      </c>
      <c r="K23" s="14">
        <v>60.707415949999998</v>
      </c>
      <c r="L23" s="16">
        <v>0.84710481999999998</v>
      </c>
      <c r="M23" s="14">
        <v>0</v>
      </c>
      <c r="N23" s="16">
        <v>0</v>
      </c>
      <c r="O23" s="14" t="s">
        <v>582</v>
      </c>
      <c r="P23" s="16" t="s">
        <v>582</v>
      </c>
      <c r="Q23" s="14">
        <v>0</v>
      </c>
      <c r="R23" s="16">
        <v>0</v>
      </c>
      <c r="S23" s="14">
        <v>0</v>
      </c>
      <c r="T23" s="16">
        <v>0</v>
      </c>
      <c r="U23" s="14">
        <v>0.43718515000000002</v>
      </c>
      <c r="V23" s="16">
        <v>9.4973470000000004E-2</v>
      </c>
    </row>
    <row r="24" spans="1:22" x14ac:dyDescent="0.25">
      <c r="A24" s="11" t="s">
        <v>494</v>
      </c>
      <c r="B24" s="13">
        <v>6647</v>
      </c>
      <c r="C24" s="14">
        <f>(7/B24*100)</f>
        <v>0.10531066646607493</v>
      </c>
      <c r="D24" s="15">
        <v>6640</v>
      </c>
      <c r="E24" s="14">
        <v>0.42653092999999997</v>
      </c>
      <c r="F24" s="16">
        <v>7.6983910000000003E-2</v>
      </c>
      <c r="G24" s="14">
        <v>28.366212610000002</v>
      </c>
      <c r="H24" s="16">
        <v>0.65199163000000004</v>
      </c>
      <c r="I24" s="14">
        <v>35.61279596</v>
      </c>
      <c r="J24" s="16">
        <v>0.58680812999999998</v>
      </c>
      <c r="K24" s="14">
        <v>35.495915160000003</v>
      </c>
      <c r="L24" s="16">
        <v>0.76401437999999999</v>
      </c>
      <c r="M24" s="14">
        <v>0</v>
      </c>
      <c r="N24" s="16">
        <v>0</v>
      </c>
      <c r="O24" s="14" t="s">
        <v>582</v>
      </c>
      <c r="P24" s="16" t="s">
        <v>582</v>
      </c>
      <c r="Q24" s="14">
        <v>0</v>
      </c>
      <c r="R24" s="16">
        <v>0</v>
      </c>
      <c r="S24" s="14">
        <v>0</v>
      </c>
      <c r="T24" s="16">
        <v>0</v>
      </c>
      <c r="U24" s="14">
        <v>9.8545339999999995E-2</v>
      </c>
      <c r="V24" s="16">
        <v>3.7386919999999997E-2</v>
      </c>
    </row>
    <row r="25" spans="1:22" x14ac:dyDescent="0.25">
      <c r="A25" s="11" t="s">
        <v>495</v>
      </c>
      <c r="B25" s="13">
        <v>5581</v>
      </c>
      <c r="C25" s="14">
        <f>(24/B25*100)</f>
        <v>0.43003046049095145</v>
      </c>
      <c r="D25" s="15">
        <v>5557</v>
      </c>
      <c r="E25" s="14">
        <v>3.03812938</v>
      </c>
      <c r="F25" s="16">
        <v>0.24486559999999999</v>
      </c>
      <c r="G25" s="14">
        <v>56.069236250000003</v>
      </c>
      <c r="H25" s="16">
        <v>0.77041552999999996</v>
      </c>
      <c r="I25" s="14">
        <v>34.402558380000002</v>
      </c>
      <c r="J25" s="16">
        <v>0.69648129999999997</v>
      </c>
      <c r="K25" s="14">
        <v>6.3774938399999996</v>
      </c>
      <c r="L25" s="16">
        <v>0.36256936000000001</v>
      </c>
      <c r="M25" s="14">
        <v>0</v>
      </c>
      <c r="N25" s="16">
        <v>0</v>
      </c>
      <c r="O25" s="14" t="s">
        <v>582</v>
      </c>
      <c r="P25" s="16" t="s">
        <v>582</v>
      </c>
      <c r="Q25" s="14">
        <v>0</v>
      </c>
      <c r="R25" s="16">
        <v>0</v>
      </c>
      <c r="S25" s="14">
        <v>0</v>
      </c>
      <c r="T25" s="16">
        <v>0</v>
      </c>
      <c r="U25" s="14">
        <v>0.11258215000000001</v>
      </c>
      <c r="V25" s="16">
        <v>4.5989830000000002E-2</v>
      </c>
    </row>
    <row r="26" spans="1:22" x14ac:dyDescent="0.25">
      <c r="A26" s="11" t="s">
        <v>496</v>
      </c>
      <c r="B26" s="13">
        <v>4869</v>
      </c>
      <c r="C26" s="14">
        <f>(32/B26*100)</f>
        <v>0.65721914150749638</v>
      </c>
      <c r="D26" s="15">
        <v>4837</v>
      </c>
      <c r="E26" s="14">
        <v>1.23921587</v>
      </c>
      <c r="F26" s="16">
        <v>0.20897913000000001</v>
      </c>
      <c r="G26" s="14">
        <v>30.064119819999998</v>
      </c>
      <c r="H26" s="16">
        <v>0.78139314999999998</v>
      </c>
      <c r="I26" s="14">
        <v>43.015952579999997</v>
      </c>
      <c r="J26" s="16">
        <v>0.74084154999999996</v>
      </c>
      <c r="K26" s="14">
        <v>25.004855240000001</v>
      </c>
      <c r="L26" s="16">
        <v>0.68101855</v>
      </c>
      <c r="M26" s="14">
        <v>0</v>
      </c>
      <c r="N26" s="16">
        <v>0</v>
      </c>
      <c r="O26" s="14" t="s">
        <v>582</v>
      </c>
      <c r="P26" s="16" t="s">
        <v>582</v>
      </c>
      <c r="Q26" s="14">
        <v>0</v>
      </c>
      <c r="R26" s="16">
        <v>0</v>
      </c>
      <c r="S26" s="14">
        <v>0</v>
      </c>
      <c r="T26" s="16">
        <v>0</v>
      </c>
      <c r="U26" s="14">
        <v>0.67585647999999998</v>
      </c>
      <c r="V26" s="16">
        <v>0.12894638</v>
      </c>
    </row>
    <row r="27" spans="1:22" x14ac:dyDescent="0.25">
      <c r="A27" s="11" t="s">
        <v>497</v>
      </c>
      <c r="B27" s="13">
        <v>5299</v>
      </c>
      <c r="C27" s="14">
        <f>(17/B27*100)</f>
        <v>0.32081524816003021</v>
      </c>
      <c r="D27" s="15">
        <v>5282</v>
      </c>
      <c r="E27" s="14">
        <v>0.97592120999999998</v>
      </c>
      <c r="F27" s="16">
        <v>0.13121638999999999</v>
      </c>
      <c r="G27" s="14">
        <v>14.26641074</v>
      </c>
      <c r="H27" s="16">
        <v>0.41071255000000001</v>
      </c>
      <c r="I27" s="14">
        <v>30.2846023</v>
      </c>
      <c r="J27" s="16">
        <v>0.77021877000000005</v>
      </c>
      <c r="K27" s="14">
        <v>53.560156800000001</v>
      </c>
      <c r="L27" s="16">
        <v>0.76930558000000004</v>
      </c>
      <c r="M27" s="14">
        <v>0</v>
      </c>
      <c r="N27" s="16">
        <v>0</v>
      </c>
      <c r="O27" s="14" t="s">
        <v>582</v>
      </c>
      <c r="P27" s="16" t="s">
        <v>582</v>
      </c>
      <c r="Q27" s="14">
        <v>0</v>
      </c>
      <c r="R27" s="16">
        <v>0</v>
      </c>
      <c r="S27" s="14">
        <v>0</v>
      </c>
      <c r="T27" s="16">
        <v>0</v>
      </c>
      <c r="U27" s="14">
        <v>0.91290895000000005</v>
      </c>
      <c r="V27" s="16">
        <v>0.13313043999999999</v>
      </c>
    </row>
    <row r="28" spans="1:22" x14ac:dyDescent="0.25">
      <c r="A28" s="11" t="s">
        <v>498</v>
      </c>
      <c r="B28" s="13">
        <v>7568</v>
      </c>
      <c r="C28" s="14">
        <f>(51/B28*100)</f>
        <v>0.67389006342494717</v>
      </c>
      <c r="D28" s="15">
        <v>7517</v>
      </c>
      <c r="E28" s="14">
        <v>2.1318330799999998</v>
      </c>
      <c r="F28" s="16">
        <v>0.20476169</v>
      </c>
      <c r="G28" s="14">
        <v>29.242643619999999</v>
      </c>
      <c r="H28" s="16">
        <v>1.31708808</v>
      </c>
      <c r="I28" s="14">
        <v>34.33588005</v>
      </c>
      <c r="J28" s="16">
        <v>0.91952750000000005</v>
      </c>
      <c r="K28" s="14">
        <v>33.08037272</v>
      </c>
      <c r="L28" s="16">
        <v>1.33519017</v>
      </c>
      <c r="M28" s="14">
        <v>0</v>
      </c>
      <c r="N28" s="16">
        <v>0</v>
      </c>
      <c r="O28" s="14" t="s">
        <v>582</v>
      </c>
      <c r="P28" s="16" t="s">
        <v>582</v>
      </c>
      <c r="Q28" s="14">
        <v>0</v>
      </c>
      <c r="R28" s="16">
        <v>0</v>
      </c>
      <c r="S28" s="14">
        <v>0</v>
      </c>
      <c r="T28" s="16">
        <v>0</v>
      </c>
      <c r="U28" s="14">
        <v>1.2092705399999999</v>
      </c>
      <c r="V28" s="16">
        <v>0.13436649000000001</v>
      </c>
    </row>
    <row r="29" spans="1:22" x14ac:dyDescent="0.25">
      <c r="A29" s="11" t="s">
        <v>499</v>
      </c>
      <c r="B29" s="13">
        <v>5385</v>
      </c>
      <c r="C29" s="14">
        <f>(30/B29*100)</f>
        <v>0.55710306406685239</v>
      </c>
      <c r="D29" s="15">
        <v>5355</v>
      </c>
      <c r="E29" s="14">
        <v>1.37963893</v>
      </c>
      <c r="F29" s="16">
        <v>0.48914421000000002</v>
      </c>
      <c r="G29" s="14">
        <v>11.695798180000001</v>
      </c>
      <c r="H29" s="16">
        <v>0.53263729999999998</v>
      </c>
      <c r="I29" s="14">
        <v>25.8720933</v>
      </c>
      <c r="J29" s="16">
        <v>0.73669507999999995</v>
      </c>
      <c r="K29" s="14">
        <v>60.511398509999999</v>
      </c>
      <c r="L29" s="16">
        <v>0.99591412999999995</v>
      </c>
      <c r="M29" s="14">
        <v>0</v>
      </c>
      <c r="N29" s="16">
        <v>0</v>
      </c>
      <c r="O29" s="14" t="s">
        <v>582</v>
      </c>
      <c r="P29" s="16" t="s">
        <v>582</v>
      </c>
      <c r="Q29" s="14">
        <v>0</v>
      </c>
      <c r="R29" s="16">
        <v>0</v>
      </c>
      <c r="S29" s="14">
        <v>0</v>
      </c>
      <c r="T29" s="16">
        <v>0</v>
      </c>
      <c r="U29" s="14">
        <v>0.54107108000000004</v>
      </c>
      <c r="V29" s="16">
        <v>0.11587615</v>
      </c>
    </row>
    <row r="30" spans="1:22" x14ac:dyDescent="0.25">
      <c r="A30" s="11" t="s">
        <v>500</v>
      </c>
      <c r="B30" s="13">
        <v>4520</v>
      </c>
      <c r="C30" s="14">
        <f>(97/B30*100)</f>
        <v>2.1460176991150446</v>
      </c>
      <c r="D30" s="15">
        <v>4423</v>
      </c>
      <c r="E30" s="14">
        <v>1.34267918</v>
      </c>
      <c r="F30" s="16">
        <v>0.18972612</v>
      </c>
      <c r="G30" s="14">
        <v>20.002680999999999</v>
      </c>
      <c r="H30" s="16">
        <v>0.75730998000000005</v>
      </c>
      <c r="I30" s="14">
        <v>33.644151800000003</v>
      </c>
      <c r="J30" s="16">
        <v>0.75148952000000002</v>
      </c>
      <c r="K30" s="14">
        <v>43.446389510000003</v>
      </c>
      <c r="L30" s="16">
        <v>0.95743632999999995</v>
      </c>
      <c r="M30" s="14">
        <v>0</v>
      </c>
      <c r="N30" s="16">
        <v>0</v>
      </c>
      <c r="O30" s="14" t="s">
        <v>582</v>
      </c>
      <c r="P30" s="16" t="s">
        <v>582</v>
      </c>
      <c r="Q30" s="14">
        <v>0</v>
      </c>
      <c r="R30" s="16">
        <v>0</v>
      </c>
      <c r="S30" s="14">
        <v>0</v>
      </c>
      <c r="T30" s="16">
        <v>0</v>
      </c>
      <c r="U30" s="14">
        <v>1.56409851</v>
      </c>
      <c r="V30" s="16">
        <v>0.19265814000000001</v>
      </c>
    </row>
    <row r="31" spans="1:22" x14ac:dyDescent="0.25">
      <c r="A31" s="11" t="s">
        <v>501</v>
      </c>
      <c r="B31" s="13">
        <v>5456</v>
      </c>
      <c r="C31" s="14">
        <f>(125/B31*100)</f>
        <v>2.2910557184750733</v>
      </c>
      <c r="D31" s="15">
        <v>5331</v>
      </c>
      <c r="E31" s="14">
        <v>0.78062536000000005</v>
      </c>
      <c r="F31" s="16">
        <v>0.13274828999999999</v>
      </c>
      <c r="G31" s="14">
        <v>10.016007399999999</v>
      </c>
      <c r="H31" s="16">
        <v>0.49720799999999998</v>
      </c>
      <c r="I31" s="14">
        <v>33.932933259999999</v>
      </c>
      <c r="J31" s="16">
        <v>0.75222381999999999</v>
      </c>
      <c r="K31" s="14">
        <v>54.272826709999997</v>
      </c>
      <c r="L31" s="16">
        <v>0.87376240000000005</v>
      </c>
      <c r="M31" s="14">
        <v>0</v>
      </c>
      <c r="N31" s="16">
        <v>0</v>
      </c>
      <c r="O31" s="14" t="s">
        <v>582</v>
      </c>
      <c r="P31" s="16" t="s">
        <v>582</v>
      </c>
      <c r="Q31" s="14">
        <v>0</v>
      </c>
      <c r="R31" s="16">
        <v>0</v>
      </c>
      <c r="S31" s="14">
        <v>0</v>
      </c>
      <c r="T31" s="16">
        <v>0</v>
      </c>
      <c r="U31" s="14">
        <v>0.99760726</v>
      </c>
      <c r="V31" s="16">
        <v>0.16187699999999999</v>
      </c>
    </row>
    <row r="32" spans="1:22" x14ac:dyDescent="0.25">
      <c r="A32" s="11" t="s">
        <v>502</v>
      </c>
      <c r="B32" s="13">
        <v>4478</v>
      </c>
      <c r="C32" s="14">
        <f>(5/B32*100)</f>
        <v>0.11165698972755694</v>
      </c>
      <c r="D32" s="15">
        <v>4473</v>
      </c>
      <c r="E32" s="14">
        <v>0.76133824000000005</v>
      </c>
      <c r="F32" s="16">
        <v>0.18044896999999999</v>
      </c>
      <c r="G32" s="14">
        <v>23.470691129999999</v>
      </c>
      <c r="H32" s="16">
        <v>0.70441589999999998</v>
      </c>
      <c r="I32" s="14">
        <v>43.928243799999997</v>
      </c>
      <c r="J32" s="16">
        <v>0.86261628000000001</v>
      </c>
      <c r="K32" s="14">
        <v>31.498548540000002</v>
      </c>
      <c r="L32" s="16">
        <v>0.94675591999999997</v>
      </c>
      <c r="M32" s="14">
        <v>0</v>
      </c>
      <c r="N32" s="16">
        <v>0</v>
      </c>
      <c r="O32" s="14" t="s">
        <v>582</v>
      </c>
      <c r="P32" s="16" t="s">
        <v>582</v>
      </c>
      <c r="Q32" s="14">
        <v>0</v>
      </c>
      <c r="R32" s="16">
        <v>0</v>
      </c>
      <c r="S32" s="14">
        <v>0</v>
      </c>
      <c r="T32" s="16">
        <v>0</v>
      </c>
      <c r="U32" s="14">
        <v>0.34117829</v>
      </c>
      <c r="V32" s="16">
        <v>9.7792420000000005E-2</v>
      </c>
    </row>
    <row r="33" spans="1:22" x14ac:dyDescent="0.25">
      <c r="A33" s="11" t="s">
        <v>503</v>
      </c>
      <c r="B33" s="13">
        <v>7325</v>
      </c>
      <c r="C33" s="14">
        <f>(74/B33*100)</f>
        <v>1.0102389078498293</v>
      </c>
      <c r="D33" s="15">
        <v>7251</v>
      </c>
      <c r="E33" s="14">
        <v>0.56752546999999998</v>
      </c>
      <c r="F33" s="16">
        <v>9.7020400000000007E-2</v>
      </c>
      <c r="G33" s="14">
        <v>9.5889331900000006</v>
      </c>
      <c r="H33" s="16">
        <v>0.44878543999999998</v>
      </c>
      <c r="I33" s="14">
        <v>26.867671869999999</v>
      </c>
      <c r="J33" s="16">
        <v>0.62256131000000003</v>
      </c>
      <c r="K33" s="14">
        <v>62.343184260000001</v>
      </c>
      <c r="L33" s="16">
        <v>0.72067095999999997</v>
      </c>
      <c r="M33" s="14">
        <v>0</v>
      </c>
      <c r="N33" s="16">
        <v>0</v>
      </c>
      <c r="O33" s="14" t="s">
        <v>582</v>
      </c>
      <c r="P33" s="16" t="s">
        <v>582</v>
      </c>
      <c r="Q33" s="14">
        <v>0</v>
      </c>
      <c r="R33" s="16">
        <v>0</v>
      </c>
      <c r="S33" s="14">
        <v>0</v>
      </c>
      <c r="T33" s="16">
        <v>0</v>
      </c>
      <c r="U33" s="14">
        <v>0.63268522000000005</v>
      </c>
      <c r="V33" s="16">
        <v>0.10473278</v>
      </c>
    </row>
    <row r="34" spans="1:22" x14ac:dyDescent="0.25">
      <c r="A34" s="11" t="s">
        <v>504</v>
      </c>
      <c r="B34" s="13">
        <v>6350</v>
      </c>
      <c r="C34" s="14">
        <f>(65/B34*100)</f>
        <v>1.0236220472440944</v>
      </c>
      <c r="D34" s="15">
        <v>6285</v>
      </c>
      <c r="E34" s="14">
        <v>0.93953668999999995</v>
      </c>
      <c r="F34" s="16">
        <v>0.12470092000000001</v>
      </c>
      <c r="G34" s="14">
        <v>23.504610419999999</v>
      </c>
      <c r="H34" s="16">
        <v>0.63661221000000001</v>
      </c>
      <c r="I34" s="14">
        <v>42.11764788</v>
      </c>
      <c r="J34" s="16">
        <v>0.60844547999999998</v>
      </c>
      <c r="K34" s="14">
        <v>32.174536359999998</v>
      </c>
      <c r="L34" s="16">
        <v>0.60371511</v>
      </c>
      <c r="M34" s="14">
        <v>0</v>
      </c>
      <c r="N34" s="16">
        <v>0</v>
      </c>
      <c r="O34" s="14" t="s">
        <v>582</v>
      </c>
      <c r="P34" s="16" t="s">
        <v>582</v>
      </c>
      <c r="Q34" s="14">
        <v>0</v>
      </c>
      <c r="R34" s="16">
        <v>0</v>
      </c>
      <c r="S34" s="14">
        <v>0</v>
      </c>
      <c r="T34" s="16">
        <v>0</v>
      </c>
      <c r="U34" s="14">
        <v>1.2636686500000001</v>
      </c>
      <c r="V34" s="16">
        <v>0.19807548999999999</v>
      </c>
    </row>
    <row r="35" spans="1:22" x14ac:dyDescent="0.25">
      <c r="A35" s="11" t="s">
        <v>505</v>
      </c>
      <c r="B35" s="13">
        <v>6406</v>
      </c>
      <c r="C35" s="14">
        <f>(36/B35*100)</f>
        <v>0.56197315017171401</v>
      </c>
      <c r="D35" s="15">
        <v>6370</v>
      </c>
      <c r="E35" s="14">
        <v>0.65192318000000005</v>
      </c>
      <c r="F35" s="16">
        <v>0.12973053000000001</v>
      </c>
      <c r="G35" s="14">
        <v>28.608238879999998</v>
      </c>
      <c r="H35" s="16">
        <v>0.69677137</v>
      </c>
      <c r="I35" s="14">
        <v>40.830959249999999</v>
      </c>
      <c r="J35" s="16">
        <v>0.77834901000000001</v>
      </c>
      <c r="K35" s="14">
        <v>29.668354189999999</v>
      </c>
      <c r="L35" s="16">
        <v>0.71633791000000002</v>
      </c>
      <c r="M35" s="14">
        <v>0</v>
      </c>
      <c r="N35" s="16">
        <v>0</v>
      </c>
      <c r="O35" s="14" t="s">
        <v>582</v>
      </c>
      <c r="P35" s="16" t="s">
        <v>582</v>
      </c>
      <c r="Q35" s="14">
        <v>0</v>
      </c>
      <c r="R35" s="16">
        <v>0</v>
      </c>
      <c r="S35" s="14">
        <v>0</v>
      </c>
      <c r="T35" s="16">
        <v>0</v>
      </c>
      <c r="U35" s="14">
        <v>0.2405245</v>
      </c>
      <c r="V35" s="16">
        <v>6.3573470000000007E-2</v>
      </c>
    </row>
    <row r="36" spans="1:22" x14ac:dyDescent="0.25">
      <c r="A36" s="11" t="s">
        <v>506</v>
      </c>
      <c r="B36" s="13">
        <v>6736</v>
      </c>
      <c r="C36" s="14">
        <f>(26/B36*100)</f>
        <v>0.38598574821852732</v>
      </c>
      <c r="D36" s="15">
        <v>6710</v>
      </c>
      <c r="E36" s="14">
        <v>0.18514547000000001</v>
      </c>
      <c r="F36" s="16">
        <v>5.5824209999999999E-2</v>
      </c>
      <c r="G36" s="14">
        <v>11.369742370000001</v>
      </c>
      <c r="H36" s="16">
        <v>0.54359274999999996</v>
      </c>
      <c r="I36" s="14">
        <v>32.86506189</v>
      </c>
      <c r="J36" s="16">
        <v>0.68277436999999996</v>
      </c>
      <c r="K36" s="14">
        <v>55.276876190000003</v>
      </c>
      <c r="L36" s="16">
        <v>0.87118649000000004</v>
      </c>
      <c r="M36" s="14">
        <v>0</v>
      </c>
      <c r="N36" s="16">
        <v>0</v>
      </c>
      <c r="O36" s="14" t="s">
        <v>582</v>
      </c>
      <c r="P36" s="16" t="s">
        <v>582</v>
      </c>
      <c r="Q36" s="14">
        <v>0</v>
      </c>
      <c r="R36" s="16">
        <v>0</v>
      </c>
      <c r="S36" s="14">
        <v>0</v>
      </c>
      <c r="T36" s="16">
        <v>0</v>
      </c>
      <c r="U36" s="14">
        <v>0.30317408000000001</v>
      </c>
      <c r="V36" s="16">
        <v>6.1457709999999999E-2</v>
      </c>
    </row>
    <row r="37" spans="1:22" x14ac:dyDescent="0.25">
      <c r="A37" s="11" t="s">
        <v>507</v>
      </c>
      <c r="B37" s="13">
        <v>5458</v>
      </c>
      <c r="C37" s="14">
        <f>(62/B37*100)</f>
        <v>1.1359472334188347</v>
      </c>
      <c r="D37" s="15">
        <v>5396</v>
      </c>
      <c r="E37" s="14">
        <v>1.0391319999999999</v>
      </c>
      <c r="F37" s="16">
        <v>0.16895283</v>
      </c>
      <c r="G37" s="14">
        <v>12.267292360000001</v>
      </c>
      <c r="H37" s="16">
        <v>0.58957433999999997</v>
      </c>
      <c r="I37" s="14">
        <v>31.61026567</v>
      </c>
      <c r="J37" s="16">
        <v>0.85469956999999996</v>
      </c>
      <c r="K37" s="14">
        <v>53.586166740000003</v>
      </c>
      <c r="L37" s="16">
        <v>1.04649401</v>
      </c>
      <c r="M37" s="14">
        <v>0</v>
      </c>
      <c r="N37" s="16">
        <v>0</v>
      </c>
      <c r="O37" s="14" t="s">
        <v>582</v>
      </c>
      <c r="P37" s="16" t="s">
        <v>582</v>
      </c>
      <c r="Q37" s="14">
        <v>0</v>
      </c>
      <c r="R37" s="16">
        <v>0</v>
      </c>
      <c r="S37" s="14">
        <v>0</v>
      </c>
      <c r="T37" s="16">
        <v>0</v>
      </c>
      <c r="U37" s="14">
        <v>1.49714323</v>
      </c>
      <c r="V37" s="16">
        <v>0.24066029</v>
      </c>
    </row>
    <row r="38" spans="1:22" x14ac:dyDescent="0.25">
      <c r="A38" s="11" t="s">
        <v>508</v>
      </c>
      <c r="B38" s="13">
        <v>5860</v>
      </c>
      <c r="C38" s="14">
        <f>(16/B38*100)</f>
        <v>0.27303754266211605</v>
      </c>
      <c r="D38" s="15">
        <v>5844</v>
      </c>
      <c r="E38" s="14">
        <v>2.86600287</v>
      </c>
      <c r="F38" s="16">
        <v>0.23172993</v>
      </c>
      <c r="G38" s="14">
        <v>33.328120849999998</v>
      </c>
      <c r="H38" s="16">
        <v>0.67001255999999998</v>
      </c>
      <c r="I38" s="14">
        <v>35.481936619999999</v>
      </c>
      <c r="J38" s="16">
        <v>0.75040565000000004</v>
      </c>
      <c r="K38" s="14">
        <v>27.291239520000001</v>
      </c>
      <c r="L38" s="16">
        <v>0.71041164999999995</v>
      </c>
      <c r="M38" s="14">
        <v>0</v>
      </c>
      <c r="N38" s="16">
        <v>0</v>
      </c>
      <c r="O38" s="14" t="s">
        <v>582</v>
      </c>
      <c r="P38" s="16" t="s">
        <v>582</v>
      </c>
      <c r="Q38" s="14">
        <v>0</v>
      </c>
      <c r="R38" s="16">
        <v>0</v>
      </c>
      <c r="S38" s="14">
        <v>0</v>
      </c>
      <c r="T38" s="16">
        <v>0</v>
      </c>
      <c r="U38" s="14">
        <v>1.03270014</v>
      </c>
      <c r="V38" s="16">
        <v>0.13559336</v>
      </c>
    </row>
    <row r="39" spans="1:22" x14ac:dyDescent="0.25">
      <c r="A39" s="11" t="s">
        <v>509</v>
      </c>
      <c r="B39" s="13">
        <v>5895</v>
      </c>
      <c r="C39" s="14">
        <f>(30/B39*100)</f>
        <v>0.5089058524173028</v>
      </c>
      <c r="D39" s="15">
        <v>5865</v>
      </c>
      <c r="E39" s="14">
        <v>0.61259211999999996</v>
      </c>
      <c r="F39" s="16">
        <v>0.11656061</v>
      </c>
      <c r="G39" s="14">
        <v>57.957071929999998</v>
      </c>
      <c r="H39" s="16">
        <v>1.05629229</v>
      </c>
      <c r="I39" s="14">
        <v>32.712413730000002</v>
      </c>
      <c r="J39" s="16">
        <v>0.75960002000000004</v>
      </c>
      <c r="K39" s="14">
        <v>8.2817689600000008</v>
      </c>
      <c r="L39" s="16">
        <v>0.62343470000000001</v>
      </c>
      <c r="M39" s="14">
        <v>0</v>
      </c>
      <c r="N39" s="16">
        <v>0</v>
      </c>
      <c r="O39" s="14" t="s">
        <v>582</v>
      </c>
      <c r="P39" s="16" t="s">
        <v>582</v>
      </c>
      <c r="Q39" s="14">
        <v>0</v>
      </c>
      <c r="R39" s="16">
        <v>0</v>
      </c>
      <c r="S39" s="14">
        <v>0</v>
      </c>
      <c r="T39" s="16">
        <v>0</v>
      </c>
      <c r="U39" s="14">
        <v>0.43615325999999999</v>
      </c>
      <c r="V39" s="16">
        <v>9.7025310000000003E-2</v>
      </c>
    </row>
    <row r="40" spans="1:22" x14ac:dyDescent="0.25">
      <c r="A40" s="11" t="s">
        <v>510</v>
      </c>
      <c r="B40" s="13">
        <v>14157</v>
      </c>
      <c r="C40" s="14">
        <f>(266/B40*100)</f>
        <v>1.8789291516564242</v>
      </c>
      <c r="D40" s="15">
        <v>13891</v>
      </c>
      <c r="E40" s="14">
        <v>0.76616974000000004</v>
      </c>
      <c r="F40" s="16">
        <v>0.16543268999999999</v>
      </c>
      <c r="G40" s="14">
        <v>9.57892337</v>
      </c>
      <c r="H40" s="16">
        <v>0.44828470999999998</v>
      </c>
      <c r="I40" s="14">
        <v>20.194365080000001</v>
      </c>
      <c r="J40" s="16">
        <v>0.69742265999999997</v>
      </c>
      <c r="K40" s="14">
        <v>67.52071522</v>
      </c>
      <c r="L40" s="16">
        <v>0.93598607</v>
      </c>
      <c r="M40" s="14">
        <v>0</v>
      </c>
      <c r="N40" s="16">
        <v>0</v>
      </c>
      <c r="O40" s="14" t="s">
        <v>582</v>
      </c>
      <c r="P40" s="16" t="s">
        <v>582</v>
      </c>
      <c r="Q40" s="14">
        <v>0</v>
      </c>
      <c r="R40" s="16">
        <v>0</v>
      </c>
      <c r="S40" s="14">
        <v>0</v>
      </c>
      <c r="T40" s="16">
        <v>0</v>
      </c>
      <c r="U40" s="14">
        <v>1.93982659</v>
      </c>
      <c r="V40" s="16">
        <v>0.17472765000000001</v>
      </c>
    </row>
    <row r="41" spans="1:22" x14ac:dyDescent="0.25">
      <c r="A41" s="11" t="s">
        <v>511</v>
      </c>
      <c r="B41" s="13">
        <v>5712</v>
      </c>
      <c r="C41" s="14">
        <f>(40/B41*100)</f>
        <v>0.70028011204481799</v>
      </c>
      <c r="D41" s="15">
        <v>5672</v>
      </c>
      <c r="E41" s="14">
        <v>0.81744214000000004</v>
      </c>
      <c r="F41" s="16">
        <v>0.12926462999999999</v>
      </c>
      <c r="G41" s="14">
        <v>5.6640853800000004</v>
      </c>
      <c r="H41" s="16">
        <v>0.35838983000000002</v>
      </c>
      <c r="I41" s="14">
        <v>18.631102219999999</v>
      </c>
      <c r="J41" s="16">
        <v>0.72434215000000002</v>
      </c>
      <c r="K41" s="14">
        <v>72.844699849999998</v>
      </c>
      <c r="L41" s="16">
        <v>0.93692319999999996</v>
      </c>
      <c r="M41" s="14">
        <v>0</v>
      </c>
      <c r="N41" s="16">
        <v>0</v>
      </c>
      <c r="O41" s="14" t="s">
        <v>582</v>
      </c>
      <c r="P41" s="16" t="s">
        <v>582</v>
      </c>
      <c r="Q41" s="14">
        <v>0</v>
      </c>
      <c r="R41" s="16">
        <v>0</v>
      </c>
      <c r="S41" s="14">
        <v>0</v>
      </c>
      <c r="T41" s="16">
        <v>0</v>
      </c>
      <c r="U41" s="14">
        <v>2.0426704199999999</v>
      </c>
      <c r="V41" s="16">
        <v>0.20659668</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1.292655473142857</v>
      </c>
      <c r="F42" s="16">
        <f>IF(COUNT(F7:F41) &gt; 0, SQRT(SUMSQ(F7:F41)/(COUNT(F7:F41)*COUNT(F7:F41)) ), "—")</f>
        <v>5.5343845796899417E-2</v>
      </c>
      <c r="G42" s="14">
        <f>IF(COUNT(G7:G41) &gt; 0, AVERAGE(G7:G41), "—")</f>
        <v>19.095216413428574</v>
      </c>
      <c r="H42" s="16">
        <f>IF(COUNT(H7:H41) &gt; 0, SQRT(SUMSQ(H7:H41)/(COUNT(H7:H41)*COUNT(H7:H41)) ), "—")</f>
        <v>0.10803268573233273</v>
      </c>
      <c r="I42" s="14">
        <f>IF(COUNT(I7:I41) &gt; 0, AVERAGE(I7:I41), "—")</f>
        <v>32.26297225685714</v>
      </c>
      <c r="J42" s="16">
        <f>IF(COUNT(J7:J41) &gt; 0, SQRT(SUMSQ(J7:J41)/(COUNT(J7:J41)*COUNT(J7:J41)) ), "—")</f>
        <v>0.12226269543807748</v>
      </c>
      <c r="K42" s="14">
        <f>IF(COUNT(K7:K41) &gt; 0, AVERAGE(K7:K41), "—")</f>
        <v>46.164813257999995</v>
      </c>
      <c r="L42" s="16">
        <f>IF(COUNT(L7:L41) &gt; 0, SQRT(SUMSQ(L7:L41)/(COUNT(L7:L41)*COUNT(L7:L41)) ), "—")</f>
        <v>0.14594557508434616</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0.8907842417142855</v>
      </c>
      <c r="V42" s="16">
        <f>IF(COUNT(V7:V41) &gt; 0, SQRT(SUMSQ(V7:V41)/(COUNT(V7:V41)*COUNT(V7:V41)) ), "—")</f>
        <v>2.5336581190442957E-2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4.0983492799999999</v>
      </c>
      <c r="F45" s="16">
        <v>0.31534685000000001</v>
      </c>
      <c r="G45" s="14">
        <v>34.762273919999998</v>
      </c>
      <c r="H45" s="16">
        <v>1.1462621799999999</v>
      </c>
      <c r="I45" s="14">
        <v>36.17119177</v>
      </c>
      <c r="J45" s="16">
        <v>0.84919257999999997</v>
      </c>
      <c r="K45" s="14">
        <v>21.26296864</v>
      </c>
      <c r="L45" s="16">
        <v>1.0652441500000001</v>
      </c>
      <c r="M45" s="14">
        <v>0</v>
      </c>
      <c r="N45" s="16">
        <v>0</v>
      </c>
      <c r="O45" s="14" t="s">
        <v>582</v>
      </c>
      <c r="P45" s="16" t="s">
        <v>582</v>
      </c>
      <c r="Q45" s="14">
        <v>0.77618271999999999</v>
      </c>
      <c r="R45" s="16">
        <v>0.12816158999999999</v>
      </c>
      <c r="S45" s="14">
        <v>0.91307930000000004</v>
      </c>
      <c r="T45" s="16">
        <v>0.13757061000000001</v>
      </c>
      <c r="U45" s="14">
        <v>2.0159543599999998</v>
      </c>
      <c r="V45" s="16">
        <v>0.25274432000000002</v>
      </c>
    </row>
    <row r="46" spans="1:22" x14ac:dyDescent="0.25">
      <c r="A46" s="11" t="s">
        <v>516</v>
      </c>
      <c r="B46" s="13">
        <v>23141</v>
      </c>
      <c r="C46" s="14">
        <f>(1132/B46*100)</f>
        <v>4.8917505725768118</v>
      </c>
      <c r="D46" s="15">
        <v>22009</v>
      </c>
      <c r="E46" s="14">
        <v>1.7836667100000001</v>
      </c>
      <c r="F46" s="16">
        <v>0.13773026999999999</v>
      </c>
      <c r="G46" s="14">
        <v>30.13373357</v>
      </c>
      <c r="H46" s="16">
        <v>0.69448792999999998</v>
      </c>
      <c r="I46" s="14">
        <v>36.378582600000001</v>
      </c>
      <c r="J46" s="16">
        <v>0.51114873999999999</v>
      </c>
      <c r="K46" s="14">
        <v>28.55257031</v>
      </c>
      <c r="L46" s="16">
        <v>0.79649451999999998</v>
      </c>
      <c r="M46" s="14">
        <v>0</v>
      </c>
      <c r="N46" s="16">
        <v>0</v>
      </c>
      <c r="O46" s="14" t="s">
        <v>582</v>
      </c>
      <c r="P46" s="16" t="s">
        <v>582</v>
      </c>
      <c r="Q46" s="14">
        <v>0</v>
      </c>
      <c r="R46" s="16">
        <v>0</v>
      </c>
      <c r="S46" s="14">
        <v>0</v>
      </c>
      <c r="T46" s="16">
        <v>0</v>
      </c>
      <c r="U46" s="14">
        <v>3.1514468</v>
      </c>
      <c r="V46" s="16">
        <v>0.23754539999999999</v>
      </c>
    </row>
    <row r="47" spans="1:22" x14ac:dyDescent="0.25">
      <c r="A47" s="11" t="s">
        <v>517</v>
      </c>
      <c r="B47" s="13">
        <v>5928</v>
      </c>
      <c r="C47" s="14">
        <f>(71/B47*100)</f>
        <v>1.1977058029689609</v>
      </c>
      <c r="D47" s="15">
        <v>5857</v>
      </c>
      <c r="E47" s="14">
        <v>1.30386343</v>
      </c>
      <c r="F47" s="16">
        <v>0.18286469999999999</v>
      </c>
      <c r="G47" s="14">
        <v>9.2217081499999995</v>
      </c>
      <c r="H47" s="16">
        <v>0.52978539999999996</v>
      </c>
      <c r="I47" s="14">
        <v>33.521443529999999</v>
      </c>
      <c r="J47" s="16">
        <v>0.73483688999999996</v>
      </c>
      <c r="K47" s="14">
        <v>53.435740359999997</v>
      </c>
      <c r="L47" s="16">
        <v>0.94820101000000001</v>
      </c>
      <c r="M47" s="14">
        <v>0</v>
      </c>
      <c r="N47" s="16">
        <v>0</v>
      </c>
      <c r="O47" s="14" t="s">
        <v>582</v>
      </c>
      <c r="P47" s="16" t="s">
        <v>582</v>
      </c>
      <c r="Q47" s="14">
        <v>0</v>
      </c>
      <c r="R47" s="16">
        <v>0</v>
      </c>
      <c r="S47" s="14">
        <v>0</v>
      </c>
      <c r="T47" s="16">
        <v>0</v>
      </c>
      <c r="U47" s="14">
        <v>2.5172445300000001</v>
      </c>
      <c r="V47" s="16">
        <v>0.38884897000000002</v>
      </c>
    </row>
    <row r="48" spans="1:22" x14ac:dyDescent="0.25">
      <c r="A48" s="11" t="s">
        <v>518</v>
      </c>
      <c r="B48" s="13">
        <v>9841</v>
      </c>
      <c r="C48" s="14">
        <f>(7/B48*100)</f>
        <v>7.1130982623717101E-2</v>
      </c>
      <c r="D48" s="15">
        <v>9834</v>
      </c>
      <c r="E48" s="14">
        <v>2.4926944099999999</v>
      </c>
      <c r="F48" s="16">
        <v>0.24150108000000001</v>
      </c>
      <c r="G48" s="14">
        <v>46.762592359999999</v>
      </c>
      <c r="H48" s="16">
        <v>1.1343237799999999</v>
      </c>
      <c r="I48" s="14">
        <v>34.722612839999996</v>
      </c>
      <c r="J48" s="16">
        <v>0.81885328999999996</v>
      </c>
      <c r="K48" s="14">
        <v>15.07613325</v>
      </c>
      <c r="L48" s="16">
        <v>0.72183887000000002</v>
      </c>
      <c r="M48" s="14">
        <v>0</v>
      </c>
      <c r="N48" s="16">
        <v>0</v>
      </c>
      <c r="O48" s="14" t="s">
        <v>582</v>
      </c>
      <c r="P48" s="16" t="s">
        <v>582</v>
      </c>
      <c r="Q48" s="14">
        <v>0</v>
      </c>
      <c r="R48" s="16">
        <v>0</v>
      </c>
      <c r="S48" s="14">
        <v>0</v>
      </c>
      <c r="T48" s="16">
        <v>0</v>
      </c>
      <c r="U48" s="14">
        <v>0.94596714999999998</v>
      </c>
      <c r="V48" s="16">
        <v>0.48731978999999997</v>
      </c>
    </row>
    <row r="49" spans="1:22" x14ac:dyDescent="0.25">
      <c r="A49" s="11" t="s">
        <v>519</v>
      </c>
      <c r="B49" s="13">
        <v>6349</v>
      </c>
      <c r="C49" s="14">
        <f>(56/B49*100)</f>
        <v>0.88202866593164275</v>
      </c>
      <c r="D49" s="15">
        <v>6293</v>
      </c>
      <c r="E49" s="14">
        <v>1.6501956</v>
      </c>
      <c r="F49" s="16">
        <v>0.29615761000000002</v>
      </c>
      <c r="G49" s="14">
        <v>18.468955080000001</v>
      </c>
      <c r="H49" s="16">
        <v>0.92787900000000001</v>
      </c>
      <c r="I49" s="14">
        <v>34.248536440000002</v>
      </c>
      <c r="J49" s="16">
        <v>0.78072163000000006</v>
      </c>
      <c r="K49" s="14">
        <v>44.999037270000002</v>
      </c>
      <c r="L49" s="16">
        <v>1.28544316</v>
      </c>
      <c r="M49" s="14">
        <v>0</v>
      </c>
      <c r="N49" s="16">
        <v>0</v>
      </c>
      <c r="O49" s="14" t="s">
        <v>582</v>
      </c>
      <c r="P49" s="16" t="s">
        <v>582</v>
      </c>
      <c r="Q49" s="14">
        <v>0</v>
      </c>
      <c r="R49" s="16">
        <v>0</v>
      </c>
      <c r="S49" s="14">
        <v>2.9295109999999999E-2</v>
      </c>
      <c r="T49" s="16">
        <v>2.154269E-2</v>
      </c>
      <c r="U49" s="14">
        <v>0.60398048999999998</v>
      </c>
      <c r="V49" s="16">
        <v>0.14407792999999999</v>
      </c>
    </row>
    <row r="50" spans="1:22" x14ac:dyDescent="0.25">
      <c r="A50" s="11" t="s">
        <v>520</v>
      </c>
      <c r="B50" s="13">
        <v>11795</v>
      </c>
      <c r="C50" s="14">
        <f>(218/B50*100)</f>
        <v>1.8482407799915217</v>
      </c>
      <c r="D50" s="15">
        <v>11577</v>
      </c>
      <c r="E50" s="14">
        <v>2.82488969</v>
      </c>
      <c r="F50" s="16">
        <v>0.35137902999999998</v>
      </c>
      <c r="G50" s="14">
        <v>32.678437449999997</v>
      </c>
      <c r="H50" s="16">
        <v>1.06001313</v>
      </c>
      <c r="I50" s="14">
        <v>34.746840769999999</v>
      </c>
      <c r="J50" s="16">
        <v>0.82208066000000002</v>
      </c>
      <c r="K50" s="14">
        <v>28.19083578</v>
      </c>
      <c r="L50" s="16">
        <v>1.0640411000000001</v>
      </c>
      <c r="M50" s="14">
        <v>0</v>
      </c>
      <c r="N50" s="16">
        <v>0</v>
      </c>
      <c r="O50" s="14" t="s">
        <v>582</v>
      </c>
      <c r="P50" s="16" t="s">
        <v>582</v>
      </c>
      <c r="Q50" s="14">
        <v>0</v>
      </c>
      <c r="R50" s="16">
        <v>0</v>
      </c>
      <c r="S50" s="14">
        <v>0</v>
      </c>
      <c r="T50" s="16">
        <v>0</v>
      </c>
      <c r="U50" s="14">
        <v>1.5589963099999999</v>
      </c>
      <c r="V50" s="16">
        <v>0.17476901</v>
      </c>
    </row>
    <row r="51" spans="1:22" x14ac:dyDescent="0.25">
      <c r="A51" s="11" t="s">
        <v>521</v>
      </c>
      <c r="B51" s="13">
        <v>6866</v>
      </c>
      <c r="C51" s="14">
        <f>(116/B51*100)</f>
        <v>1.6894844159627147</v>
      </c>
      <c r="D51" s="15">
        <v>6750</v>
      </c>
      <c r="E51" s="14">
        <v>1.1470011099999999</v>
      </c>
      <c r="F51" s="16">
        <v>0.22880565999999999</v>
      </c>
      <c r="G51" s="14">
        <v>23.268429529999999</v>
      </c>
      <c r="H51" s="16">
        <v>0.97064344999999996</v>
      </c>
      <c r="I51" s="14">
        <v>29.54031268</v>
      </c>
      <c r="J51" s="16">
        <v>0.75209424000000002</v>
      </c>
      <c r="K51" s="14">
        <v>43.65652266</v>
      </c>
      <c r="L51" s="16">
        <v>1.22626638</v>
      </c>
      <c r="M51" s="14">
        <v>0</v>
      </c>
      <c r="N51" s="16">
        <v>0</v>
      </c>
      <c r="O51" s="14" t="s">
        <v>582</v>
      </c>
      <c r="P51" s="16" t="s">
        <v>582</v>
      </c>
      <c r="Q51" s="14">
        <v>0</v>
      </c>
      <c r="R51" s="16">
        <v>0</v>
      </c>
      <c r="S51" s="14">
        <v>0</v>
      </c>
      <c r="T51" s="16">
        <v>0</v>
      </c>
      <c r="U51" s="14">
        <v>2.3877340299999998</v>
      </c>
      <c r="V51" s="16">
        <v>0.22255783000000001</v>
      </c>
    </row>
    <row r="52" spans="1:22" x14ac:dyDescent="0.25">
      <c r="A52" s="11" t="s">
        <v>522</v>
      </c>
      <c r="B52" s="13">
        <v>5809</v>
      </c>
      <c r="C52" s="14">
        <f>(71/B52*100)</f>
        <v>1.2222413496298847</v>
      </c>
      <c r="D52" s="15">
        <v>5738</v>
      </c>
      <c r="E52" s="14">
        <v>0.23574602</v>
      </c>
      <c r="F52" s="16">
        <v>7.0888880000000001E-2</v>
      </c>
      <c r="G52" s="14">
        <v>18.27551583</v>
      </c>
      <c r="H52" s="16">
        <v>0.64509331999999997</v>
      </c>
      <c r="I52" s="14">
        <v>42.546356760000002</v>
      </c>
      <c r="J52" s="16">
        <v>0.67482757000000004</v>
      </c>
      <c r="K52" s="14">
        <v>38.047190309999998</v>
      </c>
      <c r="L52" s="16">
        <v>0.78482085000000001</v>
      </c>
      <c r="M52" s="14">
        <v>0</v>
      </c>
      <c r="N52" s="16">
        <v>0</v>
      </c>
      <c r="O52" s="14" t="s">
        <v>582</v>
      </c>
      <c r="P52" s="16" t="s">
        <v>582</v>
      </c>
      <c r="Q52" s="14">
        <v>0</v>
      </c>
      <c r="R52" s="16">
        <v>0</v>
      </c>
      <c r="S52" s="14">
        <v>0</v>
      </c>
      <c r="T52" s="16">
        <v>0</v>
      </c>
      <c r="U52" s="14">
        <v>0.89519108000000003</v>
      </c>
      <c r="V52" s="16">
        <v>0.13759258999999999</v>
      </c>
    </row>
    <row r="53" spans="1:22" x14ac:dyDescent="0.25">
      <c r="A53" s="11" t="s">
        <v>523</v>
      </c>
      <c r="B53" s="13">
        <v>5571</v>
      </c>
      <c r="C53" s="14">
        <f>(84/B53*100)</f>
        <v>1.5078082929456111</v>
      </c>
      <c r="D53" s="15">
        <v>5487</v>
      </c>
      <c r="E53" s="14">
        <v>1.0706766999999999</v>
      </c>
      <c r="F53" s="16">
        <v>0.15185571</v>
      </c>
      <c r="G53" s="14">
        <v>11.93559797</v>
      </c>
      <c r="H53" s="16">
        <v>0.47149331999999999</v>
      </c>
      <c r="I53" s="14">
        <v>33.726839550000001</v>
      </c>
      <c r="J53" s="16">
        <v>0.63338019000000001</v>
      </c>
      <c r="K53" s="14">
        <v>52.541755610000003</v>
      </c>
      <c r="L53" s="16">
        <v>0.69458542000000001</v>
      </c>
      <c r="M53" s="14">
        <v>0</v>
      </c>
      <c r="N53" s="16">
        <v>0</v>
      </c>
      <c r="O53" s="14" t="s">
        <v>582</v>
      </c>
      <c r="P53" s="16" t="s">
        <v>582</v>
      </c>
      <c r="Q53" s="14">
        <v>0</v>
      </c>
      <c r="R53" s="16">
        <v>0</v>
      </c>
      <c r="S53" s="14">
        <v>0</v>
      </c>
      <c r="T53" s="16">
        <v>0</v>
      </c>
      <c r="U53" s="14">
        <v>0.72513017000000002</v>
      </c>
      <c r="V53" s="16">
        <v>0.1160397</v>
      </c>
    </row>
    <row r="54" spans="1:22" x14ac:dyDescent="0.25">
      <c r="A54" s="11" t="s">
        <v>524</v>
      </c>
      <c r="B54" s="13">
        <v>4740</v>
      </c>
      <c r="C54" s="14">
        <f>(38/B54*100)</f>
        <v>0.80168776371308015</v>
      </c>
      <c r="D54" s="15">
        <v>4702</v>
      </c>
      <c r="E54" s="14">
        <v>3.7821477099999998</v>
      </c>
      <c r="F54" s="16">
        <v>0.34946755000000002</v>
      </c>
      <c r="G54" s="14">
        <v>37.189244430000002</v>
      </c>
      <c r="H54" s="16">
        <v>0.94336173999999995</v>
      </c>
      <c r="I54" s="14">
        <v>35.793995680000002</v>
      </c>
      <c r="J54" s="16">
        <v>0.83395395000000005</v>
      </c>
      <c r="K54" s="14">
        <v>19.479581970000002</v>
      </c>
      <c r="L54" s="16">
        <v>0.97982734999999999</v>
      </c>
      <c r="M54" s="14">
        <v>0</v>
      </c>
      <c r="N54" s="16">
        <v>0</v>
      </c>
      <c r="O54" s="14" t="s">
        <v>582</v>
      </c>
      <c r="P54" s="16" t="s">
        <v>582</v>
      </c>
      <c r="Q54" s="14">
        <v>0</v>
      </c>
      <c r="R54" s="16">
        <v>0</v>
      </c>
      <c r="S54" s="14">
        <v>0</v>
      </c>
      <c r="T54" s="16">
        <v>0</v>
      </c>
      <c r="U54" s="14">
        <v>3.7550302200000001</v>
      </c>
      <c r="V54" s="16">
        <v>0.32886128999999997</v>
      </c>
    </row>
    <row r="55" spans="1:22" x14ac:dyDescent="0.25">
      <c r="A55" s="11" t="s">
        <v>525</v>
      </c>
      <c r="B55" s="13">
        <v>5316</v>
      </c>
      <c r="C55" s="14">
        <f>(22/B55*100)</f>
        <v>0.41384499623777277</v>
      </c>
      <c r="D55" s="15">
        <v>5294</v>
      </c>
      <c r="E55" s="14">
        <v>1.1512154299999999</v>
      </c>
      <c r="F55" s="16">
        <v>0.12763356000000001</v>
      </c>
      <c r="G55" s="14">
        <v>45.191435380000001</v>
      </c>
      <c r="H55" s="16">
        <v>0.96234774999999995</v>
      </c>
      <c r="I55" s="14">
        <v>37.836266649999999</v>
      </c>
      <c r="J55" s="16">
        <v>0.76109879000000003</v>
      </c>
      <c r="K55" s="14">
        <v>14.90679362</v>
      </c>
      <c r="L55" s="16">
        <v>0.66306251999999999</v>
      </c>
      <c r="M55" s="14">
        <v>0</v>
      </c>
      <c r="N55" s="16">
        <v>0</v>
      </c>
      <c r="O55" s="14" t="s">
        <v>582</v>
      </c>
      <c r="P55" s="16" t="s">
        <v>582</v>
      </c>
      <c r="Q55" s="14">
        <v>0</v>
      </c>
      <c r="R55" s="16">
        <v>0</v>
      </c>
      <c r="S55" s="14">
        <v>0.4526249</v>
      </c>
      <c r="T55" s="16">
        <v>0.11349645999999999</v>
      </c>
      <c r="U55" s="14">
        <v>0.46166403</v>
      </c>
      <c r="V55" s="16">
        <v>0.10682295999999999</v>
      </c>
    </row>
    <row r="56" spans="1:22" x14ac:dyDescent="0.25">
      <c r="A56" s="11" t="s">
        <v>526</v>
      </c>
      <c r="B56" s="13">
        <v>5359</v>
      </c>
      <c r="C56" s="14">
        <f>(76/B56*100)</f>
        <v>1.4181750326553462</v>
      </c>
      <c r="D56" s="15">
        <v>5283</v>
      </c>
      <c r="E56" s="14">
        <v>1.3504745600000001</v>
      </c>
      <c r="F56" s="16">
        <v>0.14606263999999999</v>
      </c>
      <c r="G56" s="14">
        <v>54.061932409999997</v>
      </c>
      <c r="H56" s="16">
        <v>0.96552453000000005</v>
      </c>
      <c r="I56" s="14">
        <v>33.693814590000002</v>
      </c>
      <c r="J56" s="16">
        <v>0.94163759000000002</v>
      </c>
      <c r="K56" s="14">
        <v>10.61712614</v>
      </c>
      <c r="L56" s="16">
        <v>0.44604231</v>
      </c>
      <c r="M56" s="14">
        <v>0</v>
      </c>
      <c r="N56" s="16">
        <v>0</v>
      </c>
      <c r="O56" s="14" t="s">
        <v>582</v>
      </c>
      <c r="P56" s="16" t="s">
        <v>582</v>
      </c>
      <c r="Q56" s="14">
        <v>0</v>
      </c>
      <c r="R56" s="16">
        <v>0</v>
      </c>
      <c r="S56" s="14">
        <v>0</v>
      </c>
      <c r="T56" s="16">
        <v>0</v>
      </c>
      <c r="U56" s="14">
        <v>0.27665230000000002</v>
      </c>
      <c r="V56" s="16">
        <v>9.1036430000000002E-2</v>
      </c>
    </row>
    <row r="57" spans="1:22" x14ac:dyDescent="0.25">
      <c r="A57" s="11" t="s">
        <v>527</v>
      </c>
      <c r="B57" s="13">
        <v>6513</v>
      </c>
      <c r="C57" s="14">
        <f>(0/B57*100)</f>
        <v>0</v>
      </c>
      <c r="D57" s="15">
        <v>6513</v>
      </c>
      <c r="E57" s="14">
        <v>6.4160086200000004</v>
      </c>
      <c r="F57" s="16">
        <v>0.53893740999999995</v>
      </c>
      <c r="G57" s="14">
        <v>66.308249050000001</v>
      </c>
      <c r="H57" s="16">
        <v>1.0410745100000001</v>
      </c>
      <c r="I57" s="14">
        <v>20.88563873</v>
      </c>
      <c r="J57" s="16">
        <v>0.97810907000000002</v>
      </c>
      <c r="K57" s="14">
        <v>5.8501438500000003</v>
      </c>
      <c r="L57" s="16">
        <v>0.48003976999999998</v>
      </c>
      <c r="M57" s="14">
        <v>0</v>
      </c>
      <c r="N57" s="16">
        <v>0</v>
      </c>
      <c r="O57" s="14" t="s">
        <v>582</v>
      </c>
      <c r="P57" s="16" t="s">
        <v>582</v>
      </c>
      <c r="Q57" s="14">
        <v>0</v>
      </c>
      <c r="R57" s="16">
        <v>0</v>
      </c>
      <c r="S57" s="14">
        <v>0.10179889</v>
      </c>
      <c r="T57" s="16">
        <v>4.941156E-2</v>
      </c>
      <c r="U57" s="14">
        <v>0.43816085999999999</v>
      </c>
      <c r="V57" s="16">
        <v>9.6946359999999995E-2</v>
      </c>
    </row>
    <row r="58" spans="1:22" x14ac:dyDescent="0.25">
      <c r="A58" s="11" t="s">
        <v>528</v>
      </c>
      <c r="B58" s="13">
        <v>7267</v>
      </c>
      <c r="C58" s="14">
        <f>(10/B58*100)</f>
        <v>0.13760836658868861</v>
      </c>
      <c r="D58" s="15">
        <v>7257</v>
      </c>
      <c r="E58" s="14">
        <v>1.8841220700000001</v>
      </c>
      <c r="F58" s="16">
        <v>0.20132538999999999</v>
      </c>
      <c r="G58" s="14">
        <v>27.066241120000001</v>
      </c>
      <c r="H58" s="16">
        <v>0.78122725000000004</v>
      </c>
      <c r="I58" s="14">
        <v>36.376889290000001</v>
      </c>
      <c r="J58" s="16">
        <v>0.69646151999999995</v>
      </c>
      <c r="K58" s="14">
        <v>32.710303510000003</v>
      </c>
      <c r="L58" s="16">
        <v>0.72242110000000004</v>
      </c>
      <c r="M58" s="14">
        <v>0</v>
      </c>
      <c r="N58" s="16">
        <v>0</v>
      </c>
      <c r="O58" s="14" t="s">
        <v>582</v>
      </c>
      <c r="P58" s="16" t="s">
        <v>582</v>
      </c>
      <c r="Q58" s="14">
        <v>0</v>
      </c>
      <c r="R58" s="16">
        <v>0</v>
      </c>
      <c r="S58" s="14">
        <v>0.88520666000000003</v>
      </c>
      <c r="T58" s="16">
        <v>0.14043745999999999</v>
      </c>
      <c r="U58" s="14">
        <v>1.0772373500000001</v>
      </c>
      <c r="V58" s="16">
        <v>0.1102008</v>
      </c>
    </row>
    <row r="59" spans="1:22" x14ac:dyDescent="0.25">
      <c r="A59" s="11" t="s">
        <v>529</v>
      </c>
      <c r="B59" s="13">
        <v>4826</v>
      </c>
      <c r="C59" s="14">
        <f>(26/B59*100)</f>
        <v>0.53874844591794446</v>
      </c>
      <c r="D59" s="15">
        <v>4800</v>
      </c>
      <c r="E59" s="14">
        <v>1.4129877399999999</v>
      </c>
      <c r="F59" s="16">
        <v>0.18770476999999999</v>
      </c>
      <c r="G59" s="14">
        <v>37.655692049999999</v>
      </c>
      <c r="H59" s="16">
        <v>0.87653225000000001</v>
      </c>
      <c r="I59" s="14">
        <v>44.799943020000001</v>
      </c>
      <c r="J59" s="16">
        <v>0.97463334000000001</v>
      </c>
      <c r="K59" s="14">
        <v>14.744865130000001</v>
      </c>
      <c r="L59" s="16">
        <v>0.62381418</v>
      </c>
      <c r="M59" s="14">
        <v>0</v>
      </c>
      <c r="N59" s="16">
        <v>0</v>
      </c>
      <c r="O59" s="14" t="s">
        <v>582</v>
      </c>
      <c r="P59" s="16" t="s">
        <v>582</v>
      </c>
      <c r="Q59" s="14">
        <v>0</v>
      </c>
      <c r="R59" s="16">
        <v>0</v>
      </c>
      <c r="S59" s="14">
        <v>0.44518617999999999</v>
      </c>
      <c r="T59" s="16">
        <v>9.2034900000000003E-2</v>
      </c>
      <c r="U59" s="14">
        <v>0.94132589</v>
      </c>
      <c r="V59" s="16">
        <v>0.15356996000000001</v>
      </c>
    </row>
    <row r="60" spans="1:22" x14ac:dyDescent="0.25">
      <c r="A60" s="11" t="s">
        <v>530</v>
      </c>
      <c r="B60" s="13">
        <v>4546</v>
      </c>
      <c r="C60" s="14">
        <f>(15/B60*100)</f>
        <v>0.32996040475142985</v>
      </c>
      <c r="D60" s="15">
        <v>4531</v>
      </c>
      <c r="E60" s="14">
        <v>4.3074587099999997</v>
      </c>
      <c r="F60" s="16">
        <v>0.60113923000000002</v>
      </c>
      <c r="G60" s="14">
        <v>24.976231250000001</v>
      </c>
      <c r="H60" s="16">
        <v>1.16304082</v>
      </c>
      <c r="I60" s="14">
        <v>35.654439199999999</v>
      </c>
      <c r="J60" s="16">
        <v>1.08570392</v>
      </c>
      <c r="K60" s="14">
        <v>33.016950270000002</v>
      </c>
      <c r="L60" s="16">
        <v>1.2719394799999999</v>
      </c>
      <c r="M60" s="14">
        <v>0</v>
      </c>
      <c r="N60" s="16">
        <v>0</v>
      </c>
      <c r="O60" s="14" t="s">
        <v>582</v>
      </c>
      <c r="P60" s="16" t="s">
        <v>582</v>
      </c>
      <c r="Q60" s="14">
        <v>0</v>
      </c>
      <c r="R60" s="16">
        <v>0</v>
      </c>
      <c r="S60" s="14">
        <v>0.45143519999999998</v>
      </c>
      <c r="T60" s="16">
        <v>0.10559979999999999</v>
      </c>
      <c r="U60" s="14">
        <v>1.59348537</v>
      </c>
      <c r="V60" s="16">
        <v>0.21170101</v>
      </c>
    </row>
    <row r="61" spans="1:22" x14ac:dyDescent="0.25">
      <c r="A61" s="11" t="s">
        <v>531</v>
      </c>
      <c r="B61" s="13">
        <v>6525</v>
      </c>
      <c r="C61" s="14">
        <f>(135/B61*100)</f>
        <v>2.0689655172413794</v>
      </c>
      <c r="D61" s="15">
        <v>6390</v>
      </c>
      <c r="E61" s="14">
        <v>1.2826352400000001</v>
      </c>
      <c r="F61" s="16">
        <v>0.14389300999999999</v>
      </c>
      <c r="G61" s="14">
        <v>18.629365740000001</v>
      </c>
      <c r="H61" s="16">
        <v>0.58328614999999995</v>
      </c>
      <c r="I61" s="14">
        <v>43.514032579999999</v>
      </c>
      <c r="J61" s="16">
        <v>0.78938607000000005</v>
      </c>
      <c r="K61" s="14">
        <v>35.803639070000003</v>
      </c>
      <c r="L61" s="16">
        <v>0.85064839999999997</v>
      </c>
      <c r="M61" s="14">
        <v>0</v>
      </c>
      <c r="N61" s="16">
        <v>0</v>
      </c>
      <c r="O61" s="14" t="s">
        <v>582</v>
      </c>
      <c r="P61" s="16" t="s">
        <v>582</v>
      </c>
      <c r="Q61" s="14">
        <v>0</v>
      </c>
      <c r="R61" s="16">
        <v>0</v>
      </c>
      <c r="S61" s="14">
        <v>0</v>
      </c>
      <c r="T61" s="16">
        <v>0</v>
      </c>
      <c r="U61" s="14">
        <v>0.77032736999999996</v>
      </c>
      <c r="V61" s="16">
        <v>0.18547544999999999</v>
      </c>
    </row>
    <row r="62" spans="1:22" x14ac:dyDescent="0.25">
      <c r="A62" s="11" t="s">
        <v>532</v>
      </c>
      <c r="B62" s="13">
        <v>4476</v>
      </c>
      <c r="C62" s="14">
        <f>(3/B62*100)</f>
        <v>6.7024128686327081E-2</v>
      </c>
      <c r="D62" s="15">
        <v>4473</v>
      </c>
      <c r="E62" s="14">
        <v>0.87476949999999998</v>
      </c>
      <c r="F62" s="16">
        <v>0.13649879000000001</v>
      </c>
      <c r="G62" s="14">
        <v>30.78271763</v>
      </c>
      <c r="H62" s="16">
        <v>0.70433959999999995</v>
      </c>
      <c r="I62" s="14">
        <v>42.812324949999997</v>
      </c>
      <c r="J62" s="16">
        <v>0.72918828999999996</v>
      </c>
      <c r="K62" s="14">
        <v>25.261709020000001</v>
      </c>
      <c r="L62" s="16">
        <v>0.60415859000000005</v>
      </c>
      <c r="M62" s="14">
        <v>0</v>
      </c>
      <c r="N62" s="16">
        <v>0</v>
      </c>
      <c r="O62" s="14" t="s">
        <v>582</v>
      </c>
      <c r="P62" s="16" t="s">
        <v>582</v>
      </c>
      <c r="Q62" s="14">
        <v>0</v>
      </c>
      <c r="R62" s="16">
        <v>0</v>
      </c>
      <c r="S62" s="14">
        <v>0</v>
      </c>
      <c r="T62" s="16">
        <v>0</v>
      </c>
      <c r="U62" s="14">
        <v>0.26847889000000003</v>
      </c>
      <c r="V62" s="16">
        <v>6.3163419999999998E-2</v>
      </c>
    </row>
    <row r="63" spans="1:22" x14ac:dyDescent="0.25">
      <c r="A63" s="11" t="s">
        <v>533</v>
      </c>
      <c r="B63" s="13">
        <v>5324</v>
      </c>
      <c r="C63" s="14">
        <f>(13/B63*100)</f>
        <v>0.24417731029301279</v>
      </c>
      <c r="D63" s="15">
        <v>5311</v>
      </c>
      <c r="E63" s="14">
        <v>1.7380591299999999</v>
      </c>
      <c r="F63" s="16">
        <v>0.18251517</v>
      </c>
      <c r="G63" s="14">
        <v>20.899321950000001</v>
      </c>
      <c r="H63" s="16">
        <v>0.64895855000000002</v>
      </c>
      <c r="I63" s="14">
        <v>43.562970399999998</v>
      </c>
      <c r="J63" s="16">
        <v>0.78157502000000001</v>
      </c>
      <c r="K63" s="14">
        <v>31.545772970000002</v>
      </c>
      <c r="L63" s="16">
        <v>0.68483658000000003</v>
      </c>
      <c r="M63" s="14">
        <v>0</v>
      </c>
      <c r="N63" s="16">
        <v>0</v>
      </c>
      <c r="O63" s="14" t="s">
        <v>582</v>
      </c>
      <c r="P63" s="16" t="s">
        <v>582</v>
      </c>
      <c r="Q63" s="14">
        <v>6.9936599999999996E-3</v>
      </c>
      <c r="R63" s="16">
        <v>9.9269700000000002E-3</v>
      </c>
      <c r="S63" s="14">
        <v>0.15975023999999999</v>
      </c>
      <c r="T63" s="16">
        <v>6.0987079999999999E-2</v>
      </c>
      <c r="U63" s="14">
        <v>2.0871316499999999</v>
      </c>
      <c r="V63" s="16">
        <v>0.18701738000000001</v>
      </c>
    </row>
    <row r="64" spans="1:22" x14ac:dyDescent="0.25">
      <c r="A64" s="11" t="s">
        <v>534</v>
      </c>
      <c r="B64" s="13">
        <v>3634</v>
      </c>
      <c r="C64" s="14">
        <f>(3/B64*100)</f>
        <v>8.2553659878921298E-2</v>
      </c>
      <c r="D64" s="15">
        <v>3631</v>
      </c>
      <c r="E64" s="14">
        <v>0.73995891000000003</v>
      </c>
      <c r="F64" s="16">
        <v>0.14801447000000001</v>
      </c>
      <c r="G64" s="14">
        <v>10.61660882</v>
      </c>
      <c r="H64" s="16">
        <v>0.45614987000000001</v>
      </c>
      <c r="I64" s="14">
        <v>31.150840550000002</v>
      </c>
      <c r="J64" s="16">
        <v>0.74254012999999996</v>
      </c>
      <c r="K64" s="14">
        <v>56.86052196</v>
      </c>
      <c r="L64" s="16">
        <v>0.81438025000000003</v>
      </c>
      <c r="M64" s="14">
        <v>0</v>
      </c>
      <c r="N64" s="16">
        <v>0</v>
      </c>
      <c r="O64" s="14" t="s">
        <v>582</v>
      </c>
      <c r="P64" s="16" t="s">
        <v>582</v>
      </c>
      <c r="Q64" s="14">
        <v>2.9202559999999999E-2</v>
      </c>
      <c r="R64" s="16">
        <v>2.9266799999999999E-2</v>
      </c>
      <c r="S64" s="14">
        <v>5.5619849999999998E-2</v>
      </c>
      <c r="T64" s="16">
        <v>3.9558570000000001E-2</v>
      </c>
      <c r="U64" s="14">
        <v>0.54724733999999997</v>
      </c>
      <c r="V64" s="16">
        <v>0.12475442</v>
      </c>
    </row>
    <row r="65" spans="1:22" x14ac:dyDescent="0.25">
      <c r="A65" s="11" t="s">
        <v>535</v>
      </c>
      <c r="B65" s="13">
        <v>5325</v>
      </c>
      <c r="C65" s="14">
        <f>(14/B65*100)</f>
        <v>0.26291079812206569</v>
      </c>
      <c r="D65" s="15">
        <v>5311</v>
      </c>
      <c r="E65" s="14">
        <v>3.13659708</v>
      </c>
      <c r="F65" s="16">
        <v>0.31248682</v>
      </c>
      <c r="G65" s="14">
        <v>43.425287130000001</v>
      </c>
      <c r="H65" s="16">
        <v>0.97731599000000002</v>
      </c>
      <c r="I65" s="14">
        <v>38.446736280000003</v>
      </c>
      <c r="J65" s="16">
        <v>0.84617255000000002</v>
      </c>
      <c r="K65" s="14">
        <v>13.750236080000001</v>
      </c>
      <c r="L65" s="16">
        <v>0.59877274000000003</v>
      </c>
      <c r="M65" s="14">
        <v>0</v>
      </c>
      <c r="N65" s="16">
        <v>0</v>
      </c>
      <c r="O65" s="14" t="s">
        <v>582</v>
      </c>
      <c r="P65" s="16" t="s">
        <v>582</v>
      </c>
      <c r="Q65" s="14">
        <v>0.36032264000000003</v>
      </c>
      <c r="R65" s="16">
        <v>0.1128768</v>
      </c>
      <c r="S65" s="14">
        <v>5.2061450000000002E-2</v>
      </c>
      <c r="T65" s="16">
        <v>3.643805E-2</v>
      </c>
      <c r="U65" s="14">
        <v>0.82875933999999996</v>
      </c>
      <c r="V65" s="16">
        <v>0.16107730000000001</v>
      </c>
    </row>
    <row r="66" spans="1:22" x14ac:dyDescent="0.25">
      <c r="A66" s="11" t="s">
        <v>536</v>
      </c>
      <c r="B66" s="13">
        <v>5665</v>
      </c>
      <c r="C66" s="14">
        <f>(74/B66*100)</f>
        <v>1.3062665489849956</v>
      </c>
      <c r="D66" s="15">
        <v>5591</v>
      </c>
      <c r="E66" s="14">
        <v>0.82788868999999998</v>
      </c>
      <c r="F66" s="16">
        <v>0.12465805000000001</v>
      </c>
      <c r="G66" s="14">
        <v>29.498550120000001</v>
      </c>
      <c r="H66" s="16">
        <v>0.68534872000000002</v>
      </c>
      <c r="I66" s="14">
        <v>45.379905839999999</v>
      </c>
      <c r="J66" s="16">
        <v>0.66423407000000001</v>
      </c>
      <c r="K66" s="14">
        <v>23.409577240000001</v>
      </c>
      <c r="L66" s="16">
        <v>0.56394065999999998</v>
      </c>
      <c r="M66" s="14">
        <v>0</v>
      </c>
      <c r="N66" s="16">
        <v>0</v>
      </c>
      <c r="O66" s="14" t="s">
        <v>582</v>
      </c>
      <c r="P66" s="16" t="s">
        <v>582</v>
      </c>
      <c r="Q66" s="14">
        <v>0</v>
      </c>
      <c r="R66" s="16">
        <v>0</v>
      </c>
      <c r="S66" s="14">
        <v>0</v>
      </c>
      <c r="T66" s="16">
        <v>0</v>
      </c>
      <c r="U66" s="14">
        <v>0.88407811000000003</v>
      </c>
      <c r="V66" s="16">
        <v>0.11347401999999999</v>
      </c>
    </row>
    <row r="67" spans="1:22" x14ac:dyDescent="0.25">
      <c r="A67" s="11" t="s">
        <v>537</v>
      </c>
      <c r="B67" s="13">
        <v>6971</v>
      </c>
      <c r="C67" s="14">
        <f>(22/B67*100)</f>
        <v>0.31559317171137569</v>
      </c>
      <c r="D67" s="15">
        <v>6949</v>
      </c>
      <c r="E67" s="14">
        <v>6.39675175</v>
      </c>
      <c r="F67" s="16">
        <v>0.55108084999999996</v>
      </c>
      <c r="G67" s="14">
        <v>38.359246259999999</v>
      </c>
      <c r="H67" s="16">
        <v>1.07469675</v>
      </c>
      <c r="I67" s="14">
        <v>28.920557590000001</v>
      </c>
      <c r="J67" s="16">
        <v>0.74711700999999997</v>
      </c>
      <c r="K67" s="14">
        <v>25.043408979999999</v>
      </c>
      <c r="L67" s="16">
        <v>0.97616080999999999</v>
      </c>
      <c r="M67" s="14">
        <v>0</v>
      </c>
      <c r="N67" s="16">
        <v>0</v>
      </c>
      <c r="O67" s="14" t="s">
        <v>582</v>
      </c>
      <c r="P67" s="16" t="s">
        <v>582</v>
      </c>
      <c r="Q67" s="14">
        <v>0</v>
      </c>
      <c r="R67" s="16">
        <v>0</v>
      </c>
      <c r="S67" s="14">
        <v>0</v>
      </c>
      <c r="T67" s="16">
        <v>0</v>
      </c>
      <c r="U67" s="14">
        <v>1.28003541</v>
      </c>
      <c r="V67" s="16">
        <v>0.13583808</v>
      </c>
    </row>
    <row r="68" spans="1:22" x14ac:dyDescent="0.25">
      <c r="A68" s="11" t="s">
        <v>538</v>
      </c>
      <c r="B68" s="13">
        <v>12083</v>
      </c>
      <c r="C68" s="14">
        <f>(26/B68*100)</f>
        <v>0.21517834974757924</v>
      </c>
      <c r="D68" s="15">
        <v>12057</v>
      </c>
      <c r="E68" s="14">
        <v>2.9701427900000001</v>
      </c>
      <c r="F68" s="16">
        <v>0.14208724</v>
      </c>
      <c r="G68" s="14">
        <v>19.124274889999999</v>
      </c>
      <c r="H68" s="16">
        <v>0.30157262000000001</v>
      </c>
      <c r="I68" s="14">
        <v>23.565773220000001</v>
      </c>
      <c r="J68" s="16">
        <v>0.33282773999999998</v>
      </c>
      <c r="K68" s="14">
        <v>51.526304340000003</v>
      </c>
      <c r="L68" s="16">
        <v>0.38679686000000002</v>
      </c>
      <c r="M68" s="14">
        <v>0</v>
      </c>
      <c r="N68" s="16">
        <v>0</v>
      </c>
      <c r="O68" s="14" t="s">
        <v>582</v>
      </c>
      <c r="P68" s="16" t="s">
        <v>582</v>
      </c>
      <c r="Q68" s="14">
        <v>0</v>
      </c>
      <c r="R68" s="16">
        <v>0</v>
      </c>
      <c r="S68" s="14">
        <v>0</v>
      </c>
      <c r="T68" s="16">
        <v>0</v>
      </c>
      <c r="U68" s="14">
        <v>2.8135047599999998</v>
      </c>
      <c r="V68" s="16">
        <v>0.16424670999999999</v>
      </c>
    </row>
    <row r="69" spans="1:22" x14ac:dyDescent="0.25">
      <c r="A69" s="11" t="s">
        <v>539</v>
      </c>
      <c r="B69" s="13">
        <v>4876</v>
      </c>
      <c r="C69" s="14">
        <f>(0/B69*100)</f>
        <v>0</v>
      </c>
      <c r="D69" s="15">
        <v>4876</v>
      </c>
      <c r="E69" s="14">
        <v>7.2173595400000004</v>
      </c>
      <c r="F69" s="16">
        <v>1.1273311699999999</v>
      </c>
      <c r="G69" s="14">
        <v>17.672065490000001</v>
      </c>
      <c r="H69" s="16">
        <v>0.74486657000000001</v>
      </c>
      <c r="I69" s="14">
        <v>35.089592779999997</v>
      </c>
      <c r="J69" s="16">
        <v>1.08153188</v>
      </c>
      <c r="K69" s="14">
        <v>39.812068629999999</v>
      </c>
      <c r="L69" s="16">
        <v>1.1975860899999999</v>
      </c>
      <c r="M69" s="14">
        <v>0</v>
      </c>
      <c r="N69" s="16">
        <v>0</v>
      </c>
      <c r="O69" s="14" t="s">
        <v>582</v>
      </c>
      <c r="P69" s="16" t="s">
        <v>582</v>
      </c>
      <c r="Q69" s="14">
        <v>0</v>
      </c>
      <c r="R69" s="16">
        <v>0</v>
      </c>
      <c r="S69" s="14">
        <v>0</v>
      </c>
      <c r="T69" s="16">
        <v>0</v>
      </c>
      <c r="U69" s="14">
        <v>0.20891356</v>
      </c>
      <c r="V69" s="16">
        <v>6.5458219999999998E-2</v>
      </c>
    </row>
    <row r="70" spans="1:22" x14ac:dyDescent="0.25">
      <c r="A70" s="11" t="s">
        <v>540</v>
      </c>
      <c r="B70" s="13">
        <v>6036</v>
      </c>
      <c r="C70" s="14">
        <f>(223/B70*100)</f>
        <v>3.6944996686547382</v>
      </c>
      <c r="D70" s="15">
        <v>5813</v>
      </c>
      <c r="E70" s="14">
        <v>0.75373979000000002</v>
      </c>
      <c r="F70" s="16">
        <v>0.11377605</v>
      </c>
      <c r="G70" s="14">
        <v>17.508126650000001</v>
      </c>
      <c r="H70" s="16">
        <v>0.82097474000000004</v>
      </c>
      <c r="I70" s="14">
        <v>41.050147709999997</v>
      </c>
      <c r="J70" s="16">
        <v>0.78451071999999999</v>
      </c>
      <c r="K70" s="14">
        <v>39.975964869999999</v>
      </c>
      <c r="L70" s="16">
        <v>1.1270119199999999</v>
      </c>
      <c r="M70" s="14">
        <v>0</v>
      </c>
      <c r="N70" s="16">
        <v>0</v>
      </c>
      <c r="O70" s="14" t="s">
        <v>582</v>
      </c>
      <c r="P70" s="16" t="s">
        <v>582</v>
      </c>
      <c r="Q70" s="14">
        <v>0</v>
      </c>
      <c r="R70" s="16">
        <v>0</v>
      </c>
      <c r="S70" s="14">
        <v>0</v>
      </c>
      <c r="T70" s="16">
        <v>0</v>
      </c>
      <c r="U70" s="14">
        <v>0.71202098000000003</v>
      </c>
      <c r="V70" s="16">
        <v>0.11763992</v>
      </c>
    </row>
    <row r="71" spans="1:22" x14ac:dyDescent="0.25">
      <c r="A71" s="11" t="s">
        <v>541</v>
      </c>
      <c r="B71" s="13">
        <v>6115</v>
      </c>
      <c r="C71" s="14">
        <f>(17/B71*100)</f>
        <v>0.27800490596892891</v>
      </c>
      <c r="D71" s="15">
        <v>6098</v>
      </c>
      <c r="E71" s="14">
        <v>1.26674094</v>
      </c>
      <c r="F71" s="16">
        <v>0.13212075000000001</v>
      </c>
      <c r="G71" s="14">
        <v>31.475125160000001</v>
      </c>
      <c r="H71" s="16">
        <v>0.63835244999999996</v>
      </c>
      <c r="I71" s="14">
        <v>41.371477249999998</v>
      </c>
      <c r="J71" s="16">
        <v>0.68362316000000001</v>
      </c>
      <c r="K71" s="14">
        <v>25.376028259999998</v>
      </c>
      <c r="L71" s="16">
        <v>0.60306419</v>
      </c>
      <c r="M71" s="14">
        <v>0</v>
      </c>
      <c r="N71" s="16">
        <v>0</v>
      </c>
      <c r="O71" s="14" t="s">
        <v>582</v>
      </c>
      <c r="P71" s="16" t="s">
        <v>582</v>
      </c>
      <c r="Q71" s="14">
        <v>0</v>
      </c>
      <c r="R71" s="16">
        <v>0</v>
      </c>
      <c r="S71" s="14">
        <v>0</v>
      </c>
      <c r="T71" s="16">
        <v>0</v>
      </c>
      <c r="U71" s="14">
        <v>0.51062839000000004</v>
      </c>
      <c r="V71" s="16">
        <v>8.7053800000000001E-2</v>
      </c>
    </row>
    <row r="72" spans="1:22" x14ac:dyDescent="0.25">
      <c r="A72" s="11" t="s">
        <v>542</v>
      </c>
      <c r="B72" s="13">
        <v>7708</v>
      </c>
      <c r="C72" s="14">
        <f>(5/B72*100)</f>
        <v>6.4867669953295279E-2</v>
      </c>
      <c r="D72" s="15">
        <v>7703</v>
      </c>
      <c r="E72" s="14">
        <v>1.0003974099999999</v>
      </c>
      <c r="F72" s="16">
        <v>0.11290171</v>
      </c>
      <c r="G72" s="14">
        <v>31.736603479999999</v>
      </c>
      <c r="H72" s="16">
        <v>0.6567482</v>
      </c>
      <c r="I72" s="14">
        <v>36.380803749999998</v>
      </c>
      <c r="J72" s="16">
        <v>0.59496325000000005</v>
      </c>
      <c r="K72" s="14">
        <v>30.79797069</v>
      </c>
      <c r="L72" s="16">
        <v>0.61683551000000003</v>
      </c>
      <c r="M72" s="14">
        <v>0</v>
      </c>
      <c r="N72" s="16">
        <v>0</v>
      </c>
      <c r="O72" s="14" t="s">
        <v>582</v>
      </c>
      <c r="P72" s="16" t="s">
        <v>582</v>
      </c>
      <c r="Q72" s="14">
        <v>0</v>
      </c>
      <c r="R72" s="16">
        <v>0</v>
      </c>
      <c r="S72" s="14">
        <v>0</v>
      </c>
      <c r="T72" s="16">
        <v>0</v>
      </c>
      <c r="U72" s="14">
        <v>8.4224679999999996E-2</v>
      </c>
      <c r="V72" s="16">
        <v>3.129531E-2</v>
      </c>
    </row>
    <row r="73" spans="1:22" x14ac:dyDescent="0.25">
      <c r="A73" s="11" t="s">
        <v>543</v>
      </c>
      <c r="B73" s="13">
        <v>8249</v>
      </c>
      <c r="C73" s="14">
        <f>(144/B73*100)</f>
        <v>1.7456661413504666</v>
      </c>
      <c r="D73" s="15">
        <v>8105</v>
      </c>
      <c r="E73" s="14">
        <v>1.0164466400000001</v>
      </c>
      <c r="F73" s="16">
        <v>0.14296896000000001</v>
      </c>
      <c r="G73" s="14">
        <v>39.775406940000003</v>
      </c>
      <c r="H73" s="16">
        <v>0.96485765999999995</v>
      </c>
      <c r="I73" s="14">
        <v>34.168808069999997</v>
      </c>
      <c r="J73" s="16">
        <v>0.7348036</v>
      </c>
      <c r="K73" s="14">
        <v>24.35042988</v>
      </c>
      <c r="L73" s="16">
        <v>0.85735075000000005</v>
      </c>
      <c r="M73" s="14">
        <v>0</v>
      </c>
      <c r="N73" s="16">
        <v>0</v>
      </c>
      <c r="O73" s="14" t="s">
        <v>582</v>
      </c>
      <c r="P73" s="16" t="s">
        <v>582</v>
      </c>
      <c r="Q73" s="14">
        <v>0</v>
      </c>
      <c r="R73" s="16">
        <v>0</v>
      </c>
      <c r="S73" s="14">
        <v>0</v>
      </c>
      <c r="T73" s="16">
        <v>0</v>
      </c>
      <c r="U73" s="14">
        <v>0.68890847</v>
      </c>
      <c r="V73" s="16">
        <v>9.7542740000000003E-2</v>
      </c>
    </row>
    <row r="74" spans="1:22" x14ac:dyDescent="0.25">
      <c r="A74" s="11" t="s">
        <v>544</v>
      </c>
      <c r="B74" s="13">
        <v>4692</v>
      </c>
      <c r="C74" s="14">
        <f>(82/B74*100)</f>
        <v>1.7476555839727195</v>
      </c>
      <c r="D74" s="15">
        <v>4610</v>
      </c>
      <c r="E74" s="14">
        <v>2.1693710400000001</v>
      </c>
      <c r="F74" s="16">
        <v>0.26287646999999997</v>
      </c>
      <c r="G74" s="14">
        <v>22.828045209999999</v>
      </c>
      <c r="H74" s="16">
        <v>0.72387190999999995</v>
      </c>
      <c r="I74" s="14">
        <v>36.706238679999998</v>
      </c>
      <c r="J74" s="16">
        <v>0.75117676</v>
      </c>
      <c r="K74" s="14">
        <v>36.898741489999999</v>
      </c>
      <c r="L74" s="16">
        <v>0.73533079000000001</v>
      </c>
      <c r="M74" s="14">
        <v>0</v>
      </c>
      <c r="N74" s="16">
        <v>0</v>
      </c>
      <c r="O74" s="14" t="s">
        <v>582</v>
      </c>
      <c r="P74" s="16" t="s">
        <v>582</v>
      </c>
      <c r="Q74" s="14">
        <v>0</v>
      </c>
      <c r="R74" s="16">
        <v>0</v>
      </c>
      <c r="S74" s="14">
        <v>8.560835E-2</v>
      </c>
      <c r="T74" s="16">
        <v>4.6996309999999999E-2</v>
      </c>
      <c r="U74" s="14">
        <v>1.31199523</v>
      </c>
      <c r="V74" s="16">
        <v>0.17808124</v>
      </c>
    </row>
    <row r="75" spans="1:22" x14ac:dyDescent="0.25">
      <c r="A75" s="11" t="s">
        <v>545</v>
      </c>
      <c r="B75" s="13">
        <v>5375</v>
      </c>
      <c r="C75" s="14">
        <f>(198/B75*100)</f>
        <v>3.6837209302325582</v>
      </c>
      <c r="D75" s="15">
        <v>5177</v>
      </c>
      <c r="E75" s="14">
        <v>0.99492780000000003</v>
      </c>
      <c r="F75" s="16">
        <v>0.16148386000000001</v>
      </c>
      <c r="G75" s="14">
        <v>45.46847064</v>
      </c>
      <c r="H75" s="16">
        <v>0.93079210999999995</v>
      </c>
      <c r="I75" s="14">
        <v>37.7825244</v>
      </c>
      <c r="J75" s="16">
        <v>0.71882986000000004</v>
      </c>
      <c r="K75" s="14">
        <v>14.39969554</v>
      </c>
      <c r="L75" s="16">
        <v>0.72401455000000003</v>
      </c>
      <c r="M75" s="14">
        <v>0</v>
      </c>
      <c r="N75" s="16">
        <v>0</v>
      </c>
      <c r="O75" s="14" t="s">
        <v>582</v>
      </c>
      <c r="P75" s="16" t="s">
        <v>582</v>
      </c>
      <c r="Q75" s="14">
        <v>0</v>
      </c>
      <c r="R75" s="16">
        <v>0</v>
      </c>
      <c r="S75" s="14">
        <v>0</v>
      </c>
      <c r="T75" s="16">
        <v>0</v>
      </c>
      <c r="U75" s="14">
        <v>1.3543816200000001</v>
      </c>
      <c r="V75" s="16">
        <v>0.19615125</v>
      </c>
    </row>
    <row r="76" spans="1:22" x14ac:dyDescent="0.25">
      <c r="A76" s="11" t="s">
        <v>546</v>
      </c>
      <c r="B76" s="13">
        <v>14167</v>
      </c>
      <c r="C76" s="14">
        <f>(228/B76*100)</f>
        <v>1.6093738970847746</v>
      </c>
      <c r="D76" s="15">
        <v>13939</v>
      </c>
      <c r="E76" s="14">
        <v>2.0133240699999999</v>
      </c>
      <c r="F76" s="16">
        <v>0.14564969999999999</v>
      </c>
      <c r="G76" s="14">
        <v>23.124296180000002</v>
      </c>
      <c r="H76" s="16">
        <v>0.63839731</v>
      </c>
      <c r="I76" s="14">
        <v>25.330135519999999</v>
      </c>
      <c r="J76" s="16">
        <v>0.58936073</v>
      </c>
      <c r="K76" s="14">
        <v>47.896611370000002</v>
      </c>
      <c r="L76" s="16">
        <v>0.75281019999999998</v>
      </c>
      <c r="M76" s="14">
        <v>0</v>
      </c>
      <c r="N76" s="16">
        <v>0</v>
      </c>
      <c r="O76" s="14" t="s">
        <v>582</v>
      </c>
      <c r="P76" s="16" t="s">
        <v>582</v>
      </c>
      <c r="Q76" s="14">
        <v>0</v>
      </c>
      <c r="R76" s="16">
        <v>0</v>
      </c>
      <c r="S76" s="14">
        <v>0</v>
      </c>
      <c r="T76" s="16">
        <v>0</v>
      </c>
      <c r="U76" s="14">
        <v>1.6356328600000001</v>
      </c>
      <c r="V76" s="16">
        <v>0.17460208999999999</v>
      </c>
    </row>
    <row r="77" spans="1:22" x14ac:dyDescent="0.25">
      <c r="A77" s="11" t="s">
        <v>547</v>
      </c>
      <c r="B77" s="13">
        <v>6062</v>
      </c>
      <c r="C77" s="14">
        <f>(82/B77*100)</f>
        <v>1.3526888815572418</v>
      </c>
      <c r="D77" s="15">
        <v>5980</v>
      </c>
      <c r="E77" s="14">
        <v>1.4520743</v>
      </c>
      <c r="F77" s="16">
        <v>0.13789597000000001</v>
      </c>
      <c r="G77" s="14">
        <v>14.09065794</v>
      </c>
      <c r="H77" s="16">
        <v>0.49000874</v>
      </c>
      <c r="I77" s="14">
        <v>31.187920120000001</v>
      </c>
      <c r="J77" s="16">
        <v>0.62292223000000002</v>
      </c>
      <c r="K77" s="14">
        <v>49.622080199999999</v>
      </c>
      <c r="L77" s="16">
        <v>0.73128411000000004</v>
      </c>
      <c r="M77" s="14">
        <v>0</v>
      </c>
      <c r="N77" s="16">
        <v>0</v>
      </c>
      <c r="O77" s="14" t="s">
        <v>582</v>
      </c>
      <c r="P77" s="16" t="s">
        <v>582</v>
      </c>
      <c r="Q77" s="14">
        <v>0</v>
      </c>
      <c r="R77" s="16">
        <v>0</v>
      </c>
      <c r="S77" s="14">
        <v>0</v>
      </c>
      <c r="T77" s="16">
        <v>0</v>
      </c>
      <c r="U77" s="14">
        <v>3.6472674299999999</v>
      </c>
      <c r="V77" s="16">
        <v>0.23187324000000001</v>
      </c>
    </row>
    <row r="78" spans="1:22" x14ac:dyDescent="0.25">
      <c r="A78" s="11" t="s">
        <v>548</v>
      </c>
      <c r="B78" s="13">
        <v>5826</v>
      </c>
      <c r="C78" s="14">
        <f>(0/B78*100)</f>
        <v>0</v>
      </c>
      <c r="D78" s="15">
        <v>5826</v>
      </c>
      <c r="E78" s="14">
        <v>2.1200382499999999</v>
      </c>
      <c r="F78" s="16">
        <v>0.35893554999999999</v>
      </c>
      <c r="G78" s="14">
        <v>63.538146769999997</v>
      </c>
      <c r="H78" s="16">
        <v>1.3226487</v>
      </c>
      <c r="I78" s="14">
        <v>24.959932030000001</v>
      </c>
      <c r="J78" s="16">
        <v>0.97585871000000002</v>
      </c>
      <c r="K78" s="14">
        <v>8.8416902799999999</v>
      </c>
      <c r="L78" s="16">
        <v>0.76891659999999995</v>
      </c>
      <c r="M78" s="14">
        <v>0</v>
      </c>
      <c r="N78" s="16">
        <v>0</v>
      </c>
      <c r="O78" s="14" t="s">
        <v>582</v>
      </c>
      <c r="P78" s="16" t="s">
        <v>582</v>
      </c>
      <c r="Q78" s="14">
        <v>4.9185230000000003E-2</v>
      </c>
      <c r="R78" s="16">
        <v>4.875024E-2</v>
      </c>
      <c r="S78" s="14">
        <v>0.30552708000000001</v>
      </c>
      <c r="T78" s="16">
        <v>0.12660726</v>
      </c>
      <c r="U78" s="14">
        <v>0.18548034999999999</v>
      </c>
      <c r="V78" s="16">
        <v>7.1354169999999995E-2</v>
      </c>
    </row>
    <row r="79" spans="1:22" ht="24.95" customHeight="1" x14ac:dyDescent="0.25">
      <c r="A79" s="11" t="s">
        <v>549</v>
      </c>
      <c r="B79" s="13">
        <v>1657</v>
      </c>
      <c r="C79" s="14">
        <f>(41/B79*100)</f>
        <v>2.4743512371756187</v>
      </c>
      <c r="D79" s="15">
        <v>1616</v>
      </c>
      <c r="E79" s="14">
        <v>0.57322426000000004</v>
      </c>
      <c r="F79" s="16">
        <v>0.23559705</v>
      </c>
      <c r="G79" s="14">
        <v>11.00611769</v>
      </c>
      <c r="H79" s="16">
        <v>1.2186519099999999</v>
      </c>
      <c r="I79" s="14">
        <v>28.97638946</v>
      </c>
      <c r="J79" s="16">
        <v>1.72943051</v>
      </c>
      <c r="K79" s="14">
        <v>58.80371152</v>
      </c>
      <c r="L79" s="16">
        <v>2.06401681</v>
      </c>
      <c r="M79" s="14">
        <v>0</v>
      </c>
      <c r="N79" s="16">
        <v>0</v>
      </c>
      <c r="O79" s="14" t="s">
        <v>582</v>
      </c>
      <c r="P79" s="16" t="s">
        <v>582</v>
      </c>
      <c r="Q79" s="14">
        <v>0</v>
      </c>
      <c r="R79" s="16">
        <v>0</v>
      </c>
      <c r="S79" s="14">
        <v>0</v>
      </c>
      <c r="T79" s="16">
        <v>0</v>
      </c>
      <c r="U79" s="14">
        <v>0.64055706999999995</v>
      </c>
      <c r="V79" s="16">
        <v>0.15346306000000001</v>
      </c>
    </row>
    <row r="80" spans="1:22" x14ac:dyDescent="0.25">
      <c r="A80" s="11" t="s">
        <v>550</v>
      </c>
      <c r="B80" s="13">
        <v>7841</v>
      </c>
      <c r="C80" s="14">
        <f>(0/B80*100)</f>
        <v>0</v>
      </c>
      <c r="D80" s="15">
        <v>7841</v>
      </c>
      <c r="E80" s="14">
        <v>1.3413226899999999</v>
      </c>
      <c r="F80" s="16">
        <v>0.16518696999999999</v>
      </c>
      <c r="G80" s="14">
        <v>38.360852540000003</v>
      </c>
      <c r="H80" s="16">
        <v>0.94341562999999995</v>
      </c>
      <c r="I80" s="14">
        <v>46.85368441</v>
      </c>
      <c r="J80" s="16">
        <v>0.82760504999999995</v>
      </c>
      <c r="K80" s="14">
        <v>13.302575320000001</v>
      </c>
      <c r="L80" s="16">
        <v>0.53914930000000005</v>
      </c>
      <c r="M80" s="14">
        <v>0</v>
      </c>
      <c r="N80" s="16">
        <v>0</v>
      </c>
      <c r="O80" s="14" t="s">
        <v>582</v>
      </c>
      <c r="P80" s="16" t="s">
        <v>582</v>
      </c>
      <c r="Q80" s="14">
        <v>0</v>
      </c>
      <c r="R80" s="16">
        <v>0</v>
      </c>
      <c r="S80" s="14">
        <v>0</v>
      </c>
      <c r="T80" s="16">
        <v>0</v>
      </c>
      <c r="U80" s="14">
        <v>0.14156505</v>
      </c>
      <c r="V80" s="16">
        <v>6.5141610000000003E-2</v>
      </c>
    </row>
    <row r="81" spans="1:22" x14ac:dyDescent="0.25">
      <c r="A81" s="19" t="s">
        <v>551</v>
      </c>
      <c r="B81" s="13">
        <v>8861</v>
      </c>
      <c r="C81" s="14">
        <f>(76/B81*100)</f>
        <v>0.85769100552984989</v>
      </c>
      <c r="D81" s="15">
        <v>8785</v>
      </c>
      <c r="E81" s="14">
        <v>0.93118517999999995</v>
      </c>
      <c r="F81" s="16">
        <v>0.13584210999999999</v>
      </c>
      <c r="G81" s="14">
        <v>48.388661159999998</v>
      </c>
      <c r="H81" s="16">
        <v>1.0266041299999999</v>
      </c>
      <c r="I81" s="14">
        <v>36.007533960000004</v>
      </c>
      <c r="J81" s="16">
        <v>0.82564344999999995</v>
      </c>
      <c r="K81" s="14">
        <v>14.05350647</v>
      </c>
      <c r="L81" s="16">
        <v>0.59809906000000002</v>
      </c>
      <c r="M81" s="14">
        <v>0</v>
      </c>
      <c r="N81" s="16">
        <v>0</v>
      </c>
      <c r="O81" s="14" t="s">
        <v>582</v>
      </c>
      <c r="P81" s="16" t="s">
        <v>582</v>
      </c>
      <c r="Q81" s="14">
        <v>0</v>
      </c>
      <c r="R81" s="16">
        <v>0</v>
      </c>
      <c r="S81" s="14">
        <v>0</v>
      </c>
      <c r="T81" s="16">
        <v>0</v>
      </c>
      <c r="U81" s="14">
        <v>0.61911322999999996</v>
      </c>
      <c r="V81" s="16">
        <v>0.11402561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1.1872524499999999</v>
      </c>
      <c r="F7" s="16">
        <v>0.12695458000000001</v>
      </c>
      <c r="G7" s="14">
        <v>15.272594509999999</v>
      </c>
      <c r="H7" s="16">
        <v>0.40161640999999998</v>
      </c>
      <c r="I7" s="14">
        <v>44.758880179999998</v>
      </c>
      <c r="J7" s="16">
        <v>0.50105752000000003</v>
      </c>
      <c r="K7" s="14">
        <v>36.236477690000001</v>
      </c>
      <c r="L7" s="16">
        <v>0.57046600999999997</v>
      </c>
      <c r="M7" s="14">
        <v>0</v>
      </c>
      <c r="N7" s="16">
        <v>0</v>
      </c>
      <c r="O7" s="14" t="s">
        <v>582</v>
      </c>
      <c r="P7" s="16" t="s">
        <v>582</v>
      </c>
      <c r="Q7" s="14">
        <v>0</v>
      </c>
      <c r="R7" s="16">
        <v>0</v>
      </c>
      <c r="S7" s="14">
        <v>0</v>
      </c>
      <c r="T7" s="16">
        <v>0</v>
      </c>
      <c r="U7" s="14">
        <v>2.5447951899999999</v>
      </c>
      <c r="V7" s="16">
        <v>0.15261456000000001</v>
      </c>
    </row>
    <row r="8" spans="1:22" x14ac:dyDescent="0.25">
      <c r="A8" s="11" t="s">
        <v>478</v>
      </c>
      <c r="B8" s="13">
        <v>7007</v>
      </c>
      <c r="C8" s="14">
        <f>(20/B8*100)</f>
        <v>0.28542885685742825</v>
      </c>
      <c r="D8" s="15">
        <v>6987</v>
      </c>
      <c r="E8" s="14">
        <v>4.7496735399999999</v>
      </c>
      <c r="F8" s="16">
        <v>0.51753375000000001</v>
      </c>
      <c r="G8" s="14">
        <v>31.242022410000001</v>
      </c>
      <c r="H8" s="16">
        <v>0.65010056000000005</v>
      </c>
      <c r="I8" s="14">
        <v>42.355059480000001</v>
      </c>
      <c r="J8" s="16">
        <v>0.66423900000000002</v>
      </c>
      <c r="K8" s="14">
        <v>20.541661399999999</v>
      </c>
      <c r="L8" s="16">
        <v>0.71629482</v>
      </c>
      <c r="M8" s="14">
        <v>0</v>
      </c>
      <c r="N8" s="16">
        <v>0</v>
      </c>
      <c r="O8" s="14" t="s">
        <v>582</v>
      </c>
      <c r="P8" s="16" t="s">
        <v>582</v>
      </c>
      <c r="Q8" s="14">
        <v>0</v>
      </c>
      <c r="R8" s="16">
        <v>0</v>
      </c>
      <c r="S8" s="14">
        <v>0</v>
      </c>
      <c r="T8" s="16">
        <v>0</v>
      </c>
      <c r="U8" s="14">
        <v>1.1115831700000001</v>
      </c>
      <c r="V8" s="16">
        <v>0.14489809000000001</v>
      </c>
    </row>
    <row r="9" spans="1:22" x14ac:dyDescent="0.25">
      <c r="A9" s="11" t="s">
        <v>479</v>
      </c>
      <c r="B9" s="13">
        <v>9651</v>
      </c>
      <c r="C9" s="14">
        <f>(77/B9*100)</f>
        <v>0.79784478292404937</v>
      </c>
      <c r="D9" s="15">
        <v>9574</v>
      </c>
      <c r="E9" s="14">
        <v>4.43968249</v>
      </c>
      <c r="F9" s="16">
        <v>0.38054365000000001</v>
      </c>
      <c r="G9" s="14">
        <v>30.891174759999998</v>
      </c>
      <c r="H9" s="16">
        <v>0.56988996999999997</v>
      </c>
      <c r="I9" s="14">
        <v>47.46660155</v>
      </c>
      <c r="J9" s="16">
        <v>0.64919110000000002</v>
      </c>
      <c r="K9" s="14">
        <v>14.697553510000001</v>
      </c>
      <c r="L9" s="16">
        <v>0.43211232999999999</v>
      </c>
      <c r="M9" s="14">
        <v>0</v>
      </c>
      <c r="N9" s="16">
        <v>0</v>
      </c>
      <c r="O9" s="14" t="s">
        <v>582</v>
      </c>
      <c r="P9" s="16" t="s">
        <v>582</v>
      </c>
      <c r="Q9" s="14">
        <v>0</v>
      </c>
      <c r="R9" s="16">
        <v>0</v>
      </c>
      <c r="S9" s="14">
        <v>0</v>
      </c>
      <c r="T9" s="16">
        <v>0</v>
      </c>
      <c r="U9" s="14">
        <v>2.5049876800000002</v>
      </c>
      <c r="V9" s="16">
        <v>0.17312338999999999</v>
      </c>
    </row>
    <row r="10" spans="1:22" x14ac:dyDescent="0.25">
      <c r="A10" s="11" t="s">
        <v>480</v>
      </c>
      <c r="B10" s="13">
        <v>20058</v>
      </c>
      <c r="C10" s="14">
        <f>(521/B10*100)</f>
        <v>2.5974673447003687</v>
      </c>
      <c r="D10" s="15">
        <v>19537</v>
      </c>
      <c r="E10" s="14">
        <v>2.9877586100000002</v>
      </c>
      <c r="F10" s="16">
        <v>0.22022997999999999</v>
      </c>
      <c r="G10" s="14">
        <v>20.9095902</v>
      </c>
      <c r="H10" s="16">
        <v>0.64655518999999995</v>
      </c>
      <c r="I10" s="14">
        <v>43.903337090000001</v>
      </c>
      <c r="J10" s="16">
        <v>0.58842905999999995</v>
      </c>
      <c r="K10" s="14">
        <v>29.720588660000001</v>
      </c>
      <c r="L10" s="16">
        <v>0.67025389999999996</v>
      </c>
      <c r="M10" s="14">
        <v>0</v>
      </c>
      <c r="N10" s="16">
        <v>0</v>
      </c>
      <c r="O10" s="14" t="s">
        <v>582</v>
      </c>
      <c r="P10" s="16" t="s">
        <v>582</v>
      </c>
      <c r="Q10" s="14">
        <v>0</v>
      </c>
      <c r="R10" s="16">
        <v>0</v>
      </c>
      <c r="S10" s="14">
        <v>0</v>
      </c>
      <c r="T10" s="16">
        <v>0</v>
      </c>
      <c r="U10" s="14">
        <v>2.4787254299999999</v>
      </c>
      <c r="V10" s="16">
        <v>0.15713149000000001</v>
      </c>
    </row>
    <row r="11" spans="1:22" x14ac:dyDescent="0.25">
      <c r="A11" s="11" t="s">
        <v>481</v>
      </c>
      <c r="B11" s="13">
        <v>7053</v>
      </c>
      <c r="C11" s="14">
        <f>(45/B11*100)</f>
        <v>0.6380263717566993</v>
      </c>
      <c r="D11" s="15">
        <v>7008</v>
      </c>
      <c r="E11" s="14">
        <v>31.835495689999998</v>
      </c>
      <c r="F11" s="16">
        <v>0.97237733000000004</v>
      </c>
      <c r="G11" s="14">
        <v>41.790026089999998</v>
      </c>
      <c r="H11" s="16">
        <v>0.82447230999999999</v>
      </c>
      <c r="I11" s="14">
        <v>17.83785159</v>
      </c>
      <c r="J11" s="16">
        <v>0.67470931000000001</v>
      </c>
      <c r="K11" s="14">
        <v>6.2500871800000004</v>
      </c>
      <c r="L11" s="16">
        <v>0.43945678999999999</v>
      </c>
      <c r="M11" s="14">
        <v>0</v>
      </c>
      <c r="N11" s="16">
        <v>0</v>
      </c>
      <c r="O11" s="14" t="s">
        <v>582</v>
      </c>
      <c r="P11" s="16" t="s">
        <v>582</v>
      </c>
      <c r="Q11" s="14">
        <v>0</v>
      </c>
      <c r="R11" s="16">
        <v>0</v>
      </c>
      <c r="S11" s="14">
        <v>0</v>
      </c>
      <c r="T11" s="16">
        <v>0</v>
      </c>
      <c r="U11" s="14">
        <v>2.2865394600000002</v>
      </c>
      <c r="V11" s="16">
        <v>0.23271843</v>
      </c>
    </row>
    <row r="12" spans="1:22" x14ac:dyDescent="0.25">
      <c r="A12" s="11" t="s">
        <v>482</v>
      </c>
      <c r="B12" s="13">
        <v>6894</v>
      </c>
      <c r="C12" s="14">
        <f>(55/B12*100)</f>
        <v>0.79779518421816076</v>
      </c>
      <c r="D12" s="15">
        <v>6839</v>
      </c>
      <c r="E12" s="14">
        <v>8.6258637399999998</v>
      </c>
      <c r="F12" s="16">
        <v>0.46985184000000002</v>
      </c>
      <c r="G12" s="14">
        <v>41.499101760000002</v>
      </c>
      <c r="H12" s="16">
        <v>0.55861360999999998</v>
      </c>
      <c r="I12" s="14">
        <v>34.726383730000002</v>
      </c>
      <c r="J12" s="16">
        <v>0.67906166999999995</v>
      </c>
      <c r="K12" s="14">
        <v>13.52308292</v>
      </c>
      <c r="L12" s="16">
        <v>0.47547365000000003</v>
      </c>
      <c r="M12" s="14">
        <v>0</v>
      </c>
      <c r="N12" s="16">
        <v>0</v>
      </c>
      <c r="O12" s="14" t="s">
        <v>582</v>
      </c>
      <c r="P12" s="16" t="s">
        <v>582</v>
      </c>
      <c r="Q12" s="14">
        <v>0</v>
      </c>
      <c r="R12" s="16">
        <v>0</v>
      </c>
      <c r="S12" s="14">
        <v>0</v>
      </c>
      <c r="T12" s="16">
        <v>0</v>
      </c>
      <c r="U12" s="14">
        <v>1.6255678600000001</v>
      </c>
      <c r="V12" s="16">
        <v>0.22325046000000001</v>
      </c>
    </row>
    <row r="13" spans="1:22" x14ac:dyDescent="0.25">
      <c r="A13" s="11" t="s">
        <v>483</v>
      </c>
      <c r="B13" s="13">
        <v>7161</v>
      </c>
      <c r="C13" s="14">
        <f>(99/B13*100)</f>
        <v>1.3824884792626728</v>
      </c>
      <c r="D13" s="15">
        <v>7062</v>
      </c>
      <c r="E13" s="14">
        <v>4.6571223499999999</v>
      </c>
      <c r="F13" s="16">
        <v>0.36662478999999998</v>
      </c>
      <c r="G13" s="14">
        <v>40.660193640000003</v>
      </c>
      <c r="H13" s="16">
        <v>0.90899384999999999</v>
      </c>
      <c r="I13" s="14">
        <v>43.241212009999998</v>
      </c>
      <c r="J13" s="16">
        <v>0.93558094000000003</v>
      </c>
      <c r="K13" s="14">
        <v>9.64865876</v>
      </c>
      <c r="L13" s="16">
        <v>0.54280567999999996</v>
      </c>
      <c r="M13" s="14">
        <v>0</v>
      </c>
      <c r="N13" s="16">
        <v>0</v>
      </c>
      <c r="O13" s="14" t="s">
        <v>582</v>
      </c>
      <c r="P13" s="16" t="s">
        <v>582</v>
      </c>
      <c r="Q13" s="14">
        <v>0</v>
      </c>
      <c r="R13" s="16">
        <v>0</v>
      </c>
      <c r="S13" s="14">
        <v>0</v>
      </c>
      <c r="T13" s="16">
        <v>0</v>
      </c>
      <c r="U13" s="14">
        <v>1.79281325</v>
      </c>
      <c r="V13" s="16">
        <v>0.16972026000000001</v>
      </c>
    </row>
    <row r="14" spans="1:22" x14ac:dyDescent="0.25">
      <c r="A14" s="11" t="s">
        <v>484</v>
      </c>
      <c r="B14" s="13">
        <v>5587</v>
      </c>
      <c r="C14" s="14">
        <f>(74/B14*100)</f>
        <v>1.3245033112582782</v>
      </c>
      <c r="D14" s="15">
        <v>5513</v>
      </c>
      <c r="E14" s="14">
        <v>11.436478640000001</v>
      </c>
      <c r="F14" s="16">
        <v>0.48764332999999999</v>
      </c>
      <c r="G14" s="14">
        <v>36.769449520000002</v>
      </c>
      <c r="H14" s="16">
        <v>0.57322136999999995</v>
      </c>
      <c r="I14" s="14">
        <v>34.225832539999999</v>
      </c>
      <c r="J14" s="16">
        <v>0.66562215999999996</v>
      </c>
      <c r="K14" s="14">
        <v>16.545892729999998</v>
      </c>
      <c r="L14" s="16">
        <v>0.51585603000000002</v>
      </c>
      <c r="M14" s="14">
        <v>0</v>
      </c>
      <c r="N14" s="16">
        <v>0</v>
      </c>
      <c r="O14" s="14" t="s">
        <v>582</v>
      </c>
      <c r="P14" s="16" t="s">
        <v>582</v>
      </c>
      <c r="Q14" s="14">
        <v>0</v>
      </c>
      <c r="R14" s="16">
        <v>0</v>
      </c>
      <c r="S14" s="14">
        <v>0</v>
      </c>
      <c r="T14" s="16">
        <v>0</v>
      </c>
      <c r="U14" s="14">
        <v>1.0223465700000001</v>
      </c>
      <c r="V14" s="16">
        <v>0.15508552</v>
      </c>
    </row>
    <row r="15" spans="1:22" x14ac:dyDescent="0.25">
      <c r="A15" s="11" t="s">
        <v>485</v>
      </c>
      <c r="B15" s="13">
        <v>5882</v>
      </c>
      <c r="C15" s="14">
        <f>(52/B15*100)</f>
        <v>0.88405304318259093</v>
      </c>
      <c r="D15" s="15">
        <v>5830</v>
      </c>
      <c r="E15" s="14">
        <v>3.2011125200000001</v>
      </c>
      <c r="F15" s="16">
        <v>0.29381687000000001</v>
      </c>
      <c r="G15" s="14">
        <v>29.604076979999999</v>
      </c>
      <c r="H15" s="16">
        <v>0.97216042000000003</v>
      </c>
      <c r="I15" s="14">
        <v>45.539965109999997</v>
      </c>
      <c r="J15" s="16">
        <v>0.91293707000000002</v>
      </c>
      <c r="K15" s="14">
        <v>20.758868750000001</v>
      </c>
      <c r="L15" s="16">
        <v>0.89252061000000005</v>
      </c>
      <c r="M15" s="14">
        <v>0</v>
      </c>
      <c r="N15" s="16">
        <v>0</v>
      </c>
      <c r="O15" s="14" t="s">
        <v>582</v>
      </c>
      <c r="P15" s="16" t="s">
        <v>582</v>
      </c>
      <c r="Q15" s="14">
        <v>0</v>
      </c>
      <c r="R15" s="16">
        <v>0</v>
      </c>
      <c r="S15" s="14">
        <v>0</v>
      </c>
      <c r="T15" s="16">
        <v>0</v>
      </c>
      <c r="U15" s="14">
        <v>0.89597665000000004</v>
      </c>
      <c r="V15" s="16">
        <v>0.16428156999999999</v>
      </c>
    </row>
    <row r="16" spans="1:22" x14ac:dyDescent="0.25">
      <c r="A16" s="11" t="s">
        <v>486</v>
      </c>
      <c r="B16" s="13">
        <v>6108</v>
      </c>
      <c r="C16" s="14">
        <f>(98/B16*100)</f>
        <v>1.6044531761624099</v>
      </c>
      <c r="D16" s="15">
        <v>6010</v>
      </c>
      <c r="E16" s="14">
        <v>5.1073577700000001</v>
      </c>
      <c r="F16" s="16">
        <v>0.46677966999999998</v>
      </c>
      <c r="G16" s="14">
        <v>25.204190820000001</v>
      </c>
      <c r="H16" s="16">
        <v>0.81922019000000001</v>
      </c>
      <c r="I16" s="14">
        <v>46.373547790000003</v>
      </c>
      <c r="J16" s="16">
        <v>0.76752372999999996</v>
      </c>
      <c r="K16" s="14">
        <v>19.916953769999999</v>
      </c>
      <c r="L16" s="16">
        <v>0.68757064000000001</v>
      </c>
      <c r="M16" s="14">
        <v>0</v>
      </c>
      <c r="N16" s="16">
        <v>0</v>
      </c>
      <c r="O16" s="14" t="s">
        <v>582</v>
      </c>
      <c r="P16" s="16" t="s">
        <v>582</v>
      </c>
      <c r="Q16" s="14">
        <v>0</v>
      </c>
      <c r="R16" s="16">
        <v>0</v>
      </c>
      <c r="S16" s="14">
        <v>0</v>
      </c>
      <c r="T16" s="16">
        <v>0</v>
      </c>
      <c r="U16" s="14">
        <v>3.3979498499999998</v>
      </c>
      <c r="V16" s="16">
        <v>0.22510437</v>
      </c>
    </row>
    <row r="17" spans="1:22" x14ac:dyDescent="0.25">
      <c r="A17" s="11" t="s">
        <v>487</v>
      </c>
      <c r="B17" s="13">
        <v>6504</v>
      </c>
      <c r="C17" s="14">
        <f>(658/B17*100)</f>
        <v>10.116851168511685</v>
      </c>
      <c r="D17" s="15">
        <v>5846</v>
      </c>
      <c r="E17" s="14">
        <v>3.86199527</v>
      </c>
      <c r="F17" s="16">
        <v>0.33565630000000002</v>
      </c>
      <c r="G17" s="14">
        <v>32.126152429999998</v>
      </c>
      <c r="H17" s="16">
        <v>0.86097889999999999</v>
      </c>
      <c r="I17" s="14">
        <v>42.457087880000003</v>
      </c>
      <c r="J17" s="16">
        <v>0.84288099999999999</v>
      </c>
      <c r="K17" s="14">
        <v>17.368460979999998</v>
      </c>
      <c r="L17" s="16">
        <v>0.61127502</v>
      </c>
      <c r="M17" s="14">
        <v>0</v>
      </c>
      <c r="N17" s="16">
        <v>0</v>
      </c>
      <c r="O17" s="14" t="s">
        <v>582</v>
      </c>
      <c r="P17" s="16" t="s">
        <v>582</v>
      </c>
      <c r="Q17" s="14">
        <v>0</v>
      </c>
      <c r="R17" s="16">
        <v>0</v>
      </c>
      <c r="S17" s="14">
        <v>0</v>
      </c>
      <c r="T17" s="16">
        <v>0</v>
      </c>
      <c r="U17" s="14">
        <v>4.1863034399999997</v>
      </c>
      <c r="V17" s="16">
        <v>0.41520464000000001</v>
      </c>
    </row>
    <row r="18" spans="1:22" x14ac:dyDescent="0.25">
      <c r="A18" s="11" t="s">
        <v>488</v>
      </c>
      <c r="B18" s="13">
        <v>5532</v>
      </c>
      <c r="C18" s="14">
        <f>(28/B18*100)</f>
        <v>0.50614605929139556</v>
      </c>
      <c r="D18" s="15">
        <v>5504</v>
      </c>
      <c r="E18" s="14">
        <v>5.5122048599999998</v>
      </c>
      <c r="F18" s="16">
        <v>0.38335760000000002</v>
      </c>
      <c r="G18" s="14">
        <v>40.83385474</v>
      </c>
      <c r="H18" s="16">
        <v>0.95828148000000002</v>
      </c>
      <c r="I18" s="14">
        <v>40.109083509999998</v>
      </c>
      <c r="J18" s="16">
        <v>0.86350216000000002</v>
      </c>
      <c r="K18" s="14">
        <v>11.81206006</v>
      </c>
      <c r="L18" s="16">
        <v>0.56468035000000005</v>
      </c>
      <c r="M18" s="14">
        <v>0</v>
      </c>
      <c r="N18" s="16">
        <v>0</v>
      </c>
      <c r="O18" s="14" t="s">
        <v>582</v>
      </c>
      <c r="P18" s="16" t="s">
        <v>582</v>
      </c>
      <c r="Q18" s="14">
        <v>0</v>
      </c>
      <c r="R18" s="16">
        <v>0</v>
      </c>
      <c r="S18" s="14">
        <v>0</v>
      </c>
      <c r="T18" s="16">
        <v>0</v>
      </c>
      <c r="U18" s="14">
        <v>1.7327968199999999</v>
      </c>
      <c r="V18" s="16">
        <v>0.20923685</v>
      </c>
    </row>
    <row r="19" spans="1:22" x14ac:dyDescent="0.25">
      <c r="A19" s="11" t="s">
        <v>489</v>
      </c>
      <c r="B19" s="13">
        <v>5658</v>
      </c>
      <c r="C19" s="14">
        <f>(61/B19*100)</f>
        <v>1.0781194768469424</v>
      </c>
      <c r="D19" s="15">
        <v>5597</v>
      </c>
      <c r="E19" s="14">
        <v>18.209689569999998</v>
      </c>
      <c r="F19" s="16">
        <v>0.73714550000000001</v>
      </c>
      <c r="G19" s="14">
        <v>45.186026720000001</v>
      </c>
      <c r="H19" s="16">
        <v>0.82121763000000003</v>
      </c>
      <c r="I19" s="14">
        <v>27.169834640000001</v>
      </c>
      <c r="J19" s="16">
        <v>0.80092277000000001</v>
      </c>
      <c r="K19" s="14">
        <v>8.3806609400000003</v>
      </c>
      <c r="L19" s="16">
        <v>0.41360267000000001</v>
      </c>
      <c r="M19" s="14">
        <v>0</v>
      </c>
      <c r="N19" s="16">
        <v>0</v>
      </c>
      <c r="O19" s="14" t="s">
        <v>582</v>
      </c>
      <c r="P19" s="16" t="s">
        <v>582</v>
      </c>
      <c r="Q19" s="14">
        <v>0</v>
      </c>
      <c r="R19" s="16">
        <v>0</v>
      </c>
      <c r="S19" s="14">
        <v>0</v>
      </c>
      <c r="T19" s="16">
        <v>0</v>
      </c>
      <c r="U19" s="14">
        <v>1.05378814</v>
      </c>
      <c r="V19" s="16">
        <v>0.13226667</v>
      </c>
    </row>
    <row r="20" spans="1:22" x14ac:dyDescent="0.25">
      <c r="A20" s="11" t="s">
        <v>490</v>
      </c>
      <c r="B20" s="13">
        <v>3371</v>
      </c>
      <c r="C20" s="14">
        <f>(75/B20*100)</f>
        <v>2.2248590922574905</v>
      </c>
      <c r="D20" s="15">
        <v>3296</v>
      </c>
      <c r="E20" s="14">
        <v>1.48115891</v>
      </c>
      <c r="F20" s="16">
        <v>0.18973644000000001</v>
      </c>
      <c r="G20" s="14">
        <v>33.831882909999997</v>
      </c>
      <c r="H20" s="16">
        <v>0.74723666</v>
      </c>
      <c r="I20" s="14">
        <v>42.630334060000003</v>
      </c>
      <c r="J20" s="16">
        <v>0.72498337000000002</v>
      </c>
      <c r="K20" s="14">
        <v>20.4562551</v>
      </c>
      <c r="L20" s="16">
        <v>0.65072368000000003</v>
      </c>
      <c r="M20" s="14">
        <v>0</v>
      </c>
      <c r="N20" s="16">
        <v>0</v>
      </c>
      <c r="O20" s="14" t="s">
        <v>582</v>
      </c>
      <c r="P20" s="16" t="s">
        <v>582</v>
      </c>
      <c r="Q20" s="14">
        <v>0</v>
      </c>
      <c r="R20" s="16">
        <v>0</v>
      </c>
      <c r="S20" s="14">
        <v>0</v>
      </c>
      <c r="T20" s="16">
        <v>0</v>
      </c>
      <c r="U20" s="14">
        <v>1.60036902</v>
      </c>
      <c r="V20" s="16">
        <v>0.18283147</v>
      </c>
    </row>
    <row r="21" spans="1:22" x14ac:dyDescent="0.25">
      <c r="A21" s="11" t="s">
        <v>491</v>
      </c>
      <c r="B21" s="13">
        <v>5741</v>
      </c>
      <c r="C21" s="14">
        <f>(44/B21*100)</f>
        <v>0.76641700052255701</v>
      </c>
      <c r="D21" s="15">
        <v>5697</v>
      </c>
      <c r="E21" s="14">
        <v>2.9081476199999998</v>
      </c>
      <c r="F21" s="16">
        <v>0.28450861</v>
      </c>
      <c r="G21" s="14">
        <v>26.16685258</v>
      </c>
      <c r="H21" s="16">
        <v>0.81869729000000002</v>
      </c>
      <c r="I21" s="14">
        <v>50.793284219999997</v>
      </c>
      <c r="J21" s="16">
        <v>0.86193023000000002</v>
      </c>
      <c r="K21" s="14">
        <v>17.370954179999998</v>
      </c>
      <c r="L21" s="16">
        <v>0.59955029999999998</v>
      </c>
      <c r="M21" s="14">
        <v>0</v>
      </c>
      <c r="N21" s="16">
        <v>0</v>
      </c>
      <c r="O21" s="14" t="s">
        <v>582</v>
      </c>
      <c r="P21" s="16" t="s">
        <v>582</v>
      </c>
      <c r="Q21" s="14">
        <v>0</v>
      </c>
      <c r="R21" s="16">
        <v>0</v>
      </c>
      <c r="S21" s="14">
        <v>0</v>
      </c>
      <c r="T21" s="16">
        <v>0</v>
      </c>
      <c r="U21" s="14">
        <v>2.7607613899999999</v>
      </c>
      <c r="V21" s="16">
        <v>0.22983845</v>
      </c>
    </row>
    <row r="22" spans="1:22" x14ac:dyDescent="0.25">
      <c r="A22" s="11" t="s">
        <v>492</v>
      </c>
      <c r="B22" s="13">
        <v>6598</v>
      </c>
      <c r="C22" s="14">
        <f>(32/B22*100)</f>
        <v>0.48499545316762654</v>
      </c>
      <c r="D22" s="15">
        <v>6566</v>
      </c>
      <c r="E22" s="14">
        <v>5.7602975900000004</v>
      </c>
      <c r="F22" s="16">
        <v>0.61220739999999996</v>
      </c>
      <c r="G22" s="14">
        <v>32.419241249999999</v>
      </c>
      <c r="H22" s="16">
        <v>1.1051234400000001</v>
      </c>
      <c r="I22" s="14">
        <v>35.653167279999998</v>
      </c>
      <c r="J22" s="16">
        <v>1.00299687</v>
      </c>
      <c r="K22" s="14">
        <v>12.864707470000001</v>
      </c>
      <c r="L22" s="16">
        <v>0.46210427999999998</v>
      </c>
      <c r="M22" s="14">
        <v>0</v>
      </c>
      <c r="N22" s="16">
        <v>0</v>
      </c>
      <c r="O22" s="14" t="s">
        <v>582</v>
      </c>
      <c r="P22" s="16" t="s">
        <v>582</v>
      </c>
      <c r="Q22" s="14">
        <v>10.27454249</v>
      </c>
      <c r="R22" s="16">
        <v>1.3300090600000001</v>
      </c>
      <c r="S22" s="14">
        <v>0</v>
      </c>
      <c r="T22" s="16">
        <v>0</v>
      </c>
      <c r="U22" s="14">
        <v>3.02804392</v>
      </c>
      <c r="V22" s="16">
        <v>0.28588849999999999</v>
      </c>
    </row>
    <row r="23" spans="1:22" x14ac:dyDescent="0.25">
      <c r="A23" s="11" t="s">
        <v>493</v>
      </c>
      <c r="B23" s="13">
        <v>11583</v>
      </c>
      <c r="C23" s="14">
        <f>(211/B23*100)</f>
        <v>1.8216351549684884</v>
      </c>
      <c r="D23" s="15">
        <v>11372</v>
      </c>
      <c r="E23" s="14">
        <v>2.20398732</v>
      </c>
      <c r="F23" s="16">
        <v>0.27401920000000002</v>
      </c>
      <c r="G23" s="14">
        <v>27.452083219999999</v>
      </c>
      <c r="H23" s="16">
        <v>0.69333721999999998</v>
      </c>
      <c r="I23" s="14">
        <v>54.061011620000002</v>
      </c>
      <c r="J23" s="16">
        <v>0.73425344000000003</v>
      </c>
      <c r="K23" s="14">
        <v>15.49524735</v>
      </c>
      <c r="L23" s="16">
        <v>0.54050810000000005</v>
      </c>
      <c r="M23" s="14">
        <v>0</v>
      </c>
      <c r="N23" s="16">
        <v>0</v>
      </c>
      <c r="O23" s="14" t="s">
        <v>582</v>
      </c>
      <c r="P23" s="16" t="s">
        <v>582</v>
      </c>
      <c r="Q23" s="14">
        <v>0</v>
      </c>
      <c r="R23" s="16">
        <v>0</v>
      </c>
      <c r="S23" s="14">
        <v>0</v>
      </c>
      <c r="T23" s="16">
        <v>0</v>
      </c>
      <c r="U23" s="14">
        <v>0.78767049</v>
      </c>
      <c r="V23" s="16">
        <v>0.12930599000000001</v>
      </c>
    </row>
    <row r="24" spans="1:22" x14ac:dyDescent="0.25">
      <c r="A24" s="11" t="s">
        <v>494</v>
      </c>
      <c r="B24" s="13">
        <v>6647</v>
      </c>
      <c r="C24" s="14">
        <f>(7/B24*100)</f>
        <v>0.10531066646607493</v>
      </c>
      <c r="D24" s="15">
        <v>6640</v>
      </c>
      <c r="E24" s="14">
        <v>5.0422049400000004</v>
      </c>
      <c r="F24" s="16">
        <v>0.55291471999999997</v>
      </c>
      <c r="G24" s="14">
        <v>32.464317659999999</v>
      </c>
      <c r="H24" s="16">
        <v>1.2503675299999999</v>
      </c>
      <c r="I24" s="14">
        <v>38.785590900000003</v>
      </c>
      <c r="J24" s="16">
        <v>1.06893481</v>
      </c>
      <c r="K24" s="14">
        <v>22.980538920000001</v>
      </c>
      <c r="L24" s="16">
        <v>0.89451628000000005</v>
      </c>
      <c r="M24" s="14">
        <v>0</v>
      </c>
      <c r="N24" s="16">
        <v>0</v>
      </c>
      <c r="O24" s="14" t="s">
        <v>582</v>
      </c>
      <c r="P24" s="16" t="s">
        <v>582</v>
      </c>
      <c r="Q24" s="14">
        <v>0</v>
      </c>
      <c r="R24" s="16">
        <v>0</v>
      </c>
      <c r="S24" s="14">
        <v>0</v>
      </c>
      <c r="T24" s="16">
        <v>0</v>
      </c>
      <c r="U24" s="14">
        <v>0.72734757999999999</v>
      </c>
      <c r="V24" s="16">
        <v>0.11785255</v>
      </c>
    </row>
    <row r="25" spans="1:22" x14ac:dyDescent="0.25">
      <c r="A25" s="11" t="s">
        <v>495</v>
      </c>
      <c r="B25" s="13">
        <v>5581</v>
      </c>
      <c r="C25" s="14">
        <f>(24/B25*100)</f>
        <v>0.43003046049095145</v>
      </c>
      <c r="D25" s="15">
        <v>5557</v>
      </c>
      <c r="E25" s="14">
        <v>8.5632040099999998</v>
      </c>
      <c r="F25" s="16">
        <v>0.48976119000000001</v>
      </c>
      <c r="G25" s="14">
        <v>52.56174291</v>
      </c>
      <c r="H25" s="16">
        <v>0.75678020000000001</v>
      </c>
      <c r="I25" s="14">
        <v>34.41891992</v>
      </c>
      <c r="J25" s="16">
        <v>0.88302396999999999</v>
      </c>
      <c r="K25" s="14">
        <v>4.0008013399999998</v>
      </c>
      <c r="L25" s="16">
        <v>0.24605725000000001</v>
      </c>
      <c r="M25" s="14">
        <v>0</v>
      </c>
      <c r="N25" s="16">
        <v>0</v>
      </c>
      <c r="O25" s="14" t="s">
        <v>582</v>
      </c>
      <c r="P25" s="16" t="s">
        <v>582</v>
      </c>
      <c r="Q25" s="14">
        <v>0</v>
      </c>
      <c r="R25" s="16">
        <v>0</v>
      </c>
      <c r="S25" s="14">
        <v>0</v>
      </c>
      <c r="T25" s="16">
        <v>0</v>
      </c>
      <c r="U25" s="14">
        <v>0.45533182</v>
      </c>
      <c r="V25" s="16">
        <v>9.26342E-2</v>
      </c>
    </row>
    <row r="26" spans="1:22" x14ac:dyDescent="0.25">
      <c r="A26" s="11" t="s">
        <v>496</v>
      </c>
      <c r="B26" s="13">
        <v>4869</v>
      </c>
      <c r="C26" s="14">
        <f>(32/B26*100)</f>
        <v>0.65721914150749638</v>
      </c>
      <c r="D26" s="15">
        <v>4837</v>
      </c>
      <c r="E26" s="14">
        <v>17.598097070000001</v>
      </c>
      <c r="F26" s="16">
        <v>0.72728103</v>
      </c>
      <c r="G26" s="14">
        <v>41.924596569999999</v>
      </c>
      <c r="H26" s="16">
        <v>0.85589625000000003</v>
      </c>
      <c r="I26" s="14">
        <v>28.932077020000001</v>
      </c>
      <c r="J26" s="16">
        <v>0.78426130000000005</v>
      </c>
      <c r="K26" s="14">
        <v>10.413494979999999</v>
      </c>
      <c r="L26" s="16">
        <v>0.48085987000000002</v>
      </c>
      <c r="M26" s="14">
        <v>0</v>
      </c>
      <c r="N26" s="16">
        <v>0</v>
      </c>
      <c r="O26" s="14" t="s">
        <v>582</v>
      </c>
      <c r="P26" s="16" t="s">
        <v>582</v>
      </c>
      <c r="Q26" s="14">
        <v>0</v>
      </c>
      <c r="R26" s="16">
        <v>0</v>
      </c>
      <c r="S26" s="14">
        <v>0</v>
      </c>
      <c r="T26" s="16">
        <v>0</v>
      </c>
      <c r="U26" s="14">
        <v>1.13173437</v>
      </c>
      <c r="V26" s="16">
        <v>0.12810226999999999</v>
      </c>
    </row>
    <row r="27" spans="1:22" x14ac:dyDescent="0.25">
      <c r="A27" s="11" t="s">
        <v>497</v>
      </c>
      <c r="B27" s="13">
        <v>5299</v>
      </c>
      <c r="C27" s="14">
        <f>(17/B27*100)</f>
        <v>0.32081524816003021</v>
      </c>
      <c r="D27" s="15">
        <v>5282</v>
      </c>
      <c r="E27" s="14">
        <v>3.0504550699999999</v>
      </c>
      <c r="F27" s="16">
        <v>0.21138398999999999</v>
      </c>
      <c r="G27" s="14">
        <v>23.41939258</v>
      </c>
      <c r="H27" s="16">
        <v>0.54918126</v>
      </c>
      <c r="I27" s="14">
        <v>47.13547105</v>
      </c>
      <c r="J27" s="16">
        <v>0.58482940000000005</v>
      </c>
      <c r="K27" s="14">
        <v>24.44259349</v>
      </c>
      <c r="L27" s="16">
        <v>0.56895094999999996</v>
      </c>
      <c r="M27" s="14">
        <v>0</v>
      </c>
      <c r="N27" s="16">
        <v>0</v>
      </c>
      <c r="O27" s="14" t="s">
        <v>582</v>
      </c>
      <c r="P27" s="16" t="s">
        <v>582</v>
      </c>
      <c r="Q27" s="14">
        <v>0</v>
      </c>
      <c r="R27" s="16">
        <v>0</v>
      </c>
      <c r="S27" s="14">
        <v>0</v>
      </c>
      <c r="T27" s="16">
        <v>0</v>
      </c>
      <c r="U27" s="14">
        <v>1.95208782</v>
      </c>
      <c r="V27" s="16">
        <v>0.16058548</v>
      </c>
    </row>
    <row r="28" spans="1:22" x14ac:dyDescent="0.25">
      <c r="A28" s="11" t="s">
        <v>498</v>
      </c>
      <c r="B28" s="13">
        <v>7568</v>
      </c>
      <c r="C28" s="14">
        <f>(51/B28*100)</f>
        <v>0.67389006342494717</v>
      </c>
      <c r="D28" s="15">
        <v>7517</v>
      </c>
      <c r="E28" s="14">
        <v>37.488159250000002</v>
      </c>
      <c r="F28" s="16">
        <v>1.28824329</v>
      </c>
      <c r="G28" s="14">
        <v>34.593784169999999</v>
      </c>
      <c r="H28" s="16">
        <v>0.82042484000000004</v>
      </c>
      <c r="I28" s="14">
        <v>14.99615348</v>
      </c>
      <c r="J28" s="16">
        <v>0.66995961999999998</v>
      </c>
      <c r="K28" s="14">
        <v>7.2137794499999996</v>
      </c>
      <c r="L28" s="16">
        <v>0.58520136</v>
      </c>
      <c r="M28" s="14">
        <v>0</v>
      </c>
      <c r="N28" s="16">
        <v>0</v>
      </c>
      <c r="O28" s="14" t="s">
        <v>582</v>
      </c>
      <c r="P28" s="16" t="s">
        <v>582</v>
      </c>
      <c r="Q28" s="14">
        <v>0</v>
      </c>
      <c r="R28" s="16">
        <v>0</v>
      </c>
      <c r="S28" s="14">
        <v>0</v>
      </c>
      <c r="T28" s="16">
        <v>0</v>
      </c>
      <c r="U28" s="14">
        <v>5.7081236500000001</v>
      </c>
      <c r="V28" s="16">
        <v>0.35554918000000002</v>
      </c>
    </row>
    <row r="29" spans="1:22" x14ac:dyDescent="0.25">
      <c r="A29" s="11" t="s">
        <v>499</v>
      </c>
      <c r="B29" s="13">
        <v>5385</v>
      </c>
      <c r="C29" s="14">
        <f>(30/B29*100)</f>
        <v>0.55710306406685239</v>
      </c>
      <c r="D29" s="15">
        <v>5355</v>
      </c>
      <c r="E29" s="14">
        <v>3.5885727200000002</v>
      </c>
      <c r="F29" s="16">
        <v>0.32368022000000002</v>
      </c>
      <c r="G29" s="14">
        <v>38.69442815</v>
      </c>
      <c r="H29" s="16">
        <v>0.83503468999999997</v>
      </c>
      <c r="I29" s="14">
        <v>47.387013199999998</v>
      </c>
      <c r="J29" s="16">
        <v>0.81174478000000005</v>
      </c>
      <c r="K29" s="14">
        <v>9.0474896699999992</v>
      </c>
      <c r="L29" s="16">
        <v>0.47792003</v>
      </c>
      <c r="M29" s="14">
        <v>0</v>
      </c>
      <c r="N29" s="16">
        <v>0</v>
      </c>
      <c r="O29" s="14" t="s">
        <v>582</v>
      </c>
      <c r="P29" s="16" t="s">
        <v>582</v>
      </c>
      <c r="Q29" s="14">
        <v>0</v>
      </c>
      <c r="R29" s="16">
        <v>0</v>
      </c>
      <c r="S29" s="14">
        <v>0</v>
      </c>
      <c r="T29" s="16">
        <v>0</v>
      </c>
      <c r="U29" s="14">
        <v>1.2824962499999999</v>
      </c>
      <c r="V29" s="16">
        <v>0.18036969</v>
      </c>
    </row>
    <row r="30" spans="1:22" x14ac:dyDescent="0.25">
      <c r="A30" s="11" t="s">
        <v>500</v>
      </c>
      <c r="B30" s="13">
        <v>4520</v>
      </c>
      <c r="C30" s="14">
        <f>(97/B30*100)</f>
        <v>2.1460176991150446</v>
      </c>
      <c r="D30" s="15">
        <v>4423</v>
      </c>
      <c r="E30" s="14">
        <v>0.86867521000000003</v>
      </c>
      <c r="F30" s="16">
        <v>0.14795536000000001</v>
      </c>
      <c r="G30" s="14">
        <v>18.189186379999999</v>
      </c>
      <c r="H30" s="16">
        <v>0.77224879000000002</v>
      </c>
      <c r="I30" s="14">
        <v>42.520972720000003</v>
      </c>
      <c r="J30" s="16">
        <v>0.86127012000000003</v>
      </c>
      <c r="K30" s="14">
        <v>35.666522890000003</v>
      </c>
      <c r="L30" s="16">
        <v>0.83506044999999995</v>
      </c>
      <c r="M30" s="14">
        <v>0</v>
      </c>
      <c r="N30" s="16">
        <v>0</v>
      </c>
      <c r="O30" s="14" t="s">
        <v>582</v>
      </c>
      <c r="P30" s="16" t="s">
        <v>582</v>
      </c>
      <c r="Q30" s="14">
        <v>0</v>
      </c>
      <c r="R30" s="16">
        <v>0</v>
      </c>
      <c r="S30" s="14">
        <v>0</v>
      </c>
      <c r="T30" s="16">
        <v>0</v>
      </c>
      <c r="U30" s="14">
        <v>2.7546428000000001</v>
      </c>
      <c r="V30" s="16">
        <v>0.22097059999999999</v>
      </c>
    </row>
    <row r="31" spans="1:22" x14ac:dyDescent="0.25">
      <c r="A31" s="11" t="s">
        <v>501</v>
      </c>
      <c r="B31" s="13">
        <v>5456</v>
      </c>
      <c r="C31" s="14">
        <f>(125/B31*100)</f>
        <v>2.2910557184750733</v>
      </c>
      <c r="D31" s="15">
        <v>5331</v>
      </c>
      <c r="E31" s="14">
        <v>2.7012713599999998</v>
      </c>
      <c r="F31" s="16">
        <v>0.32110523000000002</v>
      </c>
      <c r="G31" s="14">
        <v>25.226622209999999</v>
      </c>
      <c r="H31" s="16">
        <v>0.81554780999999998</v>
      </c>
      <c r="I31" s="14">
        <v>48.146264950000003</v>
      </c>
      <c r="J31" s="16">
        <v>0.78534479999999995</v>
      </c>
      <c r="K31" s="14">
        <v>22.212730780000001</v>
      </c>
      <c r="L31" s="16">
        <v>0.65856926000000005</v>
      </c>
      <c r="M31" s="14">
        <v>0</v>
      </c>
      <c r="N31" s="16">
        <v>0</v>
      </c>
      <c r="O31" s="14" t="s">
        <v>582</v>
      </c>
      <c r="P31" s="16" t="s">
        <v>582</v>
      </c>
      <c r="Q31" s="14">
        <v>0</v>
      </c>
      <c r="R31" s="16">
        <v>0</v>
      </c>
      <c r="S31" s="14">
        <v>0</v>
      </c>
      <c r="T31" s="16">
        <v>0</v>
      </c>
      <c r="U31" s="14">
        <v>1.7131107000000001</v>
      </c>
      <c r="V31" s="16">
        <v>0.19585401</v>
      </c>
    </row>
    <row r="32" spans="1:22" x14ac:dyDescent="0.25">
      <c r="A32" s="11" t="s">
        <v>502</v>
      </c>
      <c r="B32" s="13">
        <v>4478</v>
      </c>
      <c r="C32" s="14">
        <f>(5/B32*100)</f>
        <v>0.11165698972755694</v>
      </c>
      <c r="D32" s="15">
        <v>4473</v>
      </c>
      <c r="E32" s="14">
        <v>10.23918512</v>
      </c>
      <c r="F32" s="16">
        <v>0.59851107999999997</v>
      </c>
      <c r="G32" s="14">
        <v>38.995163959999999</v>
      </c>
      <c r="H32" s="16">
        <v>0.70171821999999995</v>
      </c>
      <c r="I32" s="14">
        <v>34.794450589999997</v>
      </c>
      <c r="J32" s="16">
        <v>0.82378574000000004</v>
      </c>
      <c r="K32" s="14">
        <v>14.809051500000001</v>
      </c>
      <c r="L32" s="16">
        <v>0.59116628000000004</v>
      </c>
      <c r="M32" s="14">
        <v>0</v>
      </c>
      <c r="N32" s="16">
        <v>0</v>
      </c>
      <c r="O32" s="14" t="s">
        <v>582</v>
      </c>
      <c r="P32" s="16" t="s">
        <v>582</v>
      </c>
      <c r="Q32" s="14">
        <v>0</v>
      </c>
      <c r="R32" s="16">
        <v>0</v>
      </c>
      <c r="S32" s="14">
        <v>0</v>
      </c>
      <c r="T32" s="16">
        <v>0</v>
      </c>
      <c r="U32" s="14">
        <v>1.1621488200000001</v>
      </c>
      <c r="V32" s="16">
        <v>0.17046335000000001</v>
      </c>
    </row>
    <row r="33" spans="1:22" x14ac:dyDescent="0.25">
      <c r="A33" s="11" t="s">
        <v>503</v>
      </c>
      <c r="B33" s="13">
        <v>7325</v>
      </c>
      <c r="C33" s="14">
        <f>(74/B33*100)</f>
        <v>1.0102389078498293</v>
      </c>
      <c r="D33" s="15">
        <v>7251</v>
      </c>
      <c r="E33" s="14">
        <v>6.1730215900000003</v>
      </c>
      <c r="F33" s="16">
        <v>0.42767779</v>
      </c>
      <c r="G33" s="14">
        <v>31.743608030000001</v>
      </c>
      <c r="H33" s="16">
        <v>0.73502424</v>
      </c>
      <c r="I33" s="14">
        <v>42.92457357</v>
      </c>
      <c r="J33" s="16">
        <v>0.70594807000000004</v>
      </c>
      <c r="K33" s="14">
        <v>16.911315900000002</v>
      </c>
      <c r="L33" s="16">
        <v>0.69792264999999998</v>
      </c>
      <c r="M33" s="14">
        <v>0</v>
      </c>
      <c r="N33" s="16">
        <v>0</v>
      </c>
      <c r="O33" s="14" t="s">
        <v>582</v>
      </c>
      <c r="P33" s="16" t="s">
        <v>582</v>
      </c>
      <c r="Q33" s="14">
        <v>0</v>
      </c>
      <c r="R33" s="16">
        <v>0</v>
      </c>
      <c r="S33" s="14">
        <v>0</v>
      </c>
      <c r="T33" s="16">
        <v>0</v>
      </c>
      <c r="U33" s="14">
        <v>2.2474808999999998</v>
      </c>
      <c r="V33" s="16">
        <v>0.18309223999999999</v>
      </c>
    </row>
    <row r="34" spans="1:22" x14ac:dyDescent="0.25">
      <c r="A34" s="11" t="s">
        <v>504</v>
      </c>
      <c r="B34" s="13">
        <v>6350</v>
      </c>
      <c r="C34" s="14">
        <f>(65/B34*100)</f>
        <v>1.0236220472440944</v>
      </c>
      <c r="D34" s="15">
        <v>6285</v>
      </c>
      <c r="E34" s="14">
        <v>12.966699119999999</v>
      </c>
      <c r="F34" s="16">
        <v>0.54184301999999995</v>
      </c>
      <c r="G34" s="14">
        <v>42.566327819999998</v>
      </c>
      <c r="H34" s="16">
        <v>0.67576082999999998</v>
      </c>
      <c r="I34" s="14">
        <v>29.868206650000001</v>
      </c>
      <c r="J34" s="16">
        <v>0.69420364000000001</v>
      </c>
      <c r="K34" s="14">
        <v>12.32863195</v>
      </c>
      <c r="L34" s="16">
        <v>0.46479715999999999</v>
      </c>
      <c r="M34" s="14">
        <v>0</v>
      </c>
      <c r="N34" s="16">
        <v>0</v>
      </c>
      <c r="O34" s="14" t="s">
        <v>582</v>
      </c>
      <c r="P34" s="16" t="s">
        <v>582</v>
      </c>
      <c r="Q34" s="14">
        <v>0</v>
      </c>
      <c r="R34" s="16">
        <v>0</v>
      </c>
      <c r="S34" s="14">
        <v>0</v>
      </c>
      <c r="T34" s="16">
        <v>0</v>
      </c>
      <c r="U34" s="14">
        <v>2.27013446</v>
      </c>
      <c r="V34" s="16">
        <v>0.22032172999999999</v>
      </c>
    </row>
    <row r="35" spans="1:22" x14ac:dyDescent="0.25">
      <c r="A35" s="11" t="s">
        <v>505</v>
      </c>
      <c r="B35" s="13">
        <v>6406</v>
      </c>
      <c r="C35" s="14">
        <f>(36/B35*100)</f>
        <v>0.56197315017171401</v>
      </c>
      <c r="D35" s="15">
        <v>6370</v>
      </c>
      <c r="E35" s="14">
        <v>0.98217226999999996</v>
      </c>
      <c r="F35" s="16">
        <v>0.12936017</v>
      </c>
      <c r="G35" s="14">
        <v>23.337987980000001</v>
      </c>
      <c r="H35" s="16">
        <v>0.66648196000000004</v>
      </c>
      <c r="I35" s="14">
        <v>50.304571289999998</v>
      </c>
      <c r="J35" s="16">
        <v>0.72950150999999996</v>
      </c>
      <c r="K35" s="14">
        <v>24.374761119999999</v>
      </c>
      <c r="L35" s="16">
        <v>0.67131443999999996</v>
      </c>
      <c r="M35" s="14">
        <v>0</v>
      </c>
      <c r="N35" s="16">
        <v>0</v>
      </c>
      <c r="O35" s="14" t="s">
        <v>582</v>
      </c>
      <c r="P35" s="16" t="s">
        <v>582</v>
      </c>
      <c r="Q35" s="14">
        <v>0</v>
      </c>
      <c r="R35" s="16">
        <v>0</v>
      </c>
      <c r="S35" s="14">
        <v>0</v>
      </c>
      <c r="T35" s="16">
        <v>0</v>
      </c>
      <c r="U35" s="14">
        <v>1.00050734</v>
      </c>
      <c r="V35" s="16">
        <v>0.13583733000000001</v>
      </c>
    </row>
    <row r="36" spans="1:22" x14ac:dyDescent="0.25">
      <c r="A36" s="11" t="s">
        <v>506</v>
      </c>
      <c r="B36" s="13">
        <v>6736</v>
      </c>
      <c r="C36" s="14">
        <f>(26/B36*100)</f>
        <v>0.38598574821852732</v>
      </c>
      <c r="D36" s="15">
        <v>6710</v>
      </c>
      <c r="E36" s="14">
        <v>5.7305463200000002</v>
      </c>
      <c r="F36" s="16">
        <v>0.57571017999999996</v>
      </c>
      <c r="G36" s="14">
        <v>34.822774170000002</v>
      </c>
      <c r="H36" s="16">
        <v>0.98213167000000001</v>
      </c>
      <c r="I36" s="14">
        <v>43.261150610000001</v>
      </c>
      <c r="J36" s="16">
        <v>0.95556116999999996</v>
      </c>
      <c r="K36" s="14">
        <v>14.644063839999999</v>
      </c>
      <c r="L36" s="16">
        <v>0.67218849000000003</v>
      </c>
      <c r="M36" s="14">
        <v>0</v>
      </c>
      <c r="N36" s="16">
        <v>0</v>
      </c>
      <c r="O36" s="14" t="s">
        <v>582</v>
      </c>
      <c r="P36" s="16" t="s">
        <v>582</v>
      </c>
      <c r="Q36" s="14">
        <v>0</v>
      </c>
      <c r="R36" s="16">
        <v>0</v>
      </c>
      <c r="S36" s="14">
        <v>0</v>
      </c>
      <c r="T36" s="16">
        <v>0</v>
      </c>
      <c r="U36" s="14">
        <v>1.5414650599999999</v>
      </c>
      <c r="V36" s="16">
        <v>0.12902383000000001</v>
      </c>
    </row>
    <row r="37" spans="1:22" x14ac:dyDescent="0.25">
      <c r="A37" s="11" t="s">
        <v>507</v>
      </c>
      <c r="B37" s="13">
        <v>5458</v>
      </c>
      <c r="C37" s="14">
        <f>(62/B37*100)</f>
        <v>1.1359472334188347</v>
      </c>
      <c r="D37" s="15">
        <v>5396</v>
      </c>
      <c r="E37" s="14">
        <v>5.4205586099999996</v>
      </c>
      <c r="F37" s="16">
        <v>0.43640517000000001</v>
      </c>
      <c r="G37" s="14">
        <v>32.733412639999997</v>
      </c>
      <c r="H37" s="16">
        <v>1.0349769799999999</v>
      </c>
      <c r="I37" s="14">
        <v>40.286513579999998</v>
      </c>
      <c r="J37" s="16">
        <v>0.95072593000000005</v>
      </c>
      <c r="K37" s="14">
        <v>17.796710220000001</v>
      </c>
      <c r="L37" s="16">
        <v>0.75649549999999999</v>
      </c>
      <c r="M37" s="14">
        <v>0</v>
      </c>
      <c r="N37" s="16">
        <v>0</v>
      </c>
      <c r="O37" s="14" t="s">
        <v>582</v>
      </c>
      <c r="P37" s="16" t="s">
        <v>582</v>
      </c>
      <c r="Q37" s="14">
        <v>0</v>
      </c>
      <c r="R37" s="16">
        <v>0</v>
      </c>
      <c r="S37" s="14">
        <v>0</v>
      </c>
      <c r="T37" s="16">
        <v>0</v>
      </c>
      <c r="U37" s="14">
        <v>3.76280495</v>
      </c>
      <c r="V37" s="16">
        <v>0.31275815000000001</v>
      </c>
    </row>
    <row r="38" spans="1:22" x14ac:dyDescent="0.25">
      <c r="A38" s="11" t="s">
        <v>508</v>
      </c>
      <c r="B38" s="13">
        <v>5860</v>
      </c>
      <c r="C38" s="14">
        <f>(16/B38*100)</f>
        <v>0.27303754266211605</v>
      </c>
      <c r="D38" s="15">
        <v>5844</v>
      </c>
      <c r="E38" s="14">
        <v>6.4940255200000001</v>
      </c>
      <c r="F38" s="16">
        <v>0.54768156999999995</v>
      </c>
      <c r="G38" s="14">
        <v>36.186942600000002</v>
      </c>
      <c r="H38" s="16">
        <v>0.96594186000000004</v>
      </c>
      <c r="I38" s="14">
        <v>39.62521374</v>
      </c>
      <c r="J38" s="16">
        <v>1.14136258</v>
      </c>
      <c r="K38" s="14">
        <v>15.08953829</v>
      </c>
      <c r="L38" s="16">
        <v>0.51831353000000002</v>
      </c>
      <c r="M38" s="14">
        <v>0</v>
      </c>
      <c r="N38" s="16">
        <v>0</v>
      </c>
      <c r="O38" s="14" t="s">
        <v>582</v>
      </c>
      <c r="P38" s="16" t="s">
        <v>582</v>
      </c>
      <c r="Q38" s="14">
        <v>0</v>
      </c>
      <c r="R38" s="16">
        <v>0</v>
      </c>
      <c r="S38" s="14">
        <v>0</v>
      </c>
      <c r="T38" s="16">
        <v>0</v>
      </c>
      <c r="U38" s="14">
        <v>2.6042798399999998</v>
      </c>
      <c r="V38" s="16">
        <v>0.25024100999999999</v>
      </c>
    </row>
    <row r="39" spans="1:22" x14ac:dyDescent="0.25">
      <c r="A39" s="11" t="s">
        <v>509</v>
      </c>
      <c r="B39" s="13">
        <v>5895</v>
      </c>
      <c r="C39" s="14">
        <f>(30/B39*100)</f>
        <v>0.5089058524173028</v>
      </c>
      <c r="D39" s="15">
        <v>5865</v>
      </c>
      <c r="E39" s="14">
        <v>37.928376210000003</v>
      </c>
      <c r="F39" s="16">
        <v>1.0568342399999999</v>
      </c>
      <c r="G39" s="14">
        <v>50.067992850000003</v>
      </c>
      <c r="H39" s="16">
        <v>0.99547110999999999</v>
      </c>
      <c r="I39" s="14">
        <v>8.0610051600000006</v>
      </c>
      <c r="J39" s="16">
        <v>0.56391922000000005</v>
      </c>
      <c r="K39" s="14">
        <v>2.6159931200000002</v>
      </c>
      <c r="L39" s="16">
        <v>0.31408332999999999</v>
      </c>
      <c r="M39" s="14">
        <v>0</v>
      </c>
      <c r="N39" s="16">
        <v>0</v>
      </c>
      <c r="O39" s="14" t="s">
        <v>582</v>
      </c>
      <c r="P39" s="16" t="s">
        <v>582</v>
      </c>
      <c r="Q39" s="14">
        <v>0</v>
      </c>
      <c r="R39" s="16">
        <v>0</v>
      </c>
      <c r="S39" s="14">
        <v>0</v>
      </c>
      <c r="T39" s="16">
        <v>0</v>
      </c>
      <c r="U39" s="14">
        <v>1.32663266</v>
      </c>
      <c r="V39" s="16">
        <v>0.17224302</v>
      </c>
    </row>
    <row r="40" spans="1:22" x14ac:dyDescent="0.25">
      <c r="A40" s="11" t="s">
        <v>510</v>
      </c>
      <c r="B40" s="13">
        <v>14157</v>
      </c>
      <c r="C40" s="14">
        <f>(266/B40*100)</f>
        <v>1.8789291516564242</v>
      </c>
      <c r="D40" s="15">
        <v>13891</v>
      </c>
      <c r="E40" s="14">
        <v>8.1800281600000009</v>
      </c>
      <c r="F40" s="16">
        <v>0.49560786000000001</v>
      </c>
      <c r="G40" s="14">
        <v>30.298183330000001</v>
      </c>
      <c r="H40" s="16">
        <v>0.62317208000000002</v>
      </c>
      <c r="I40" s="14">
        <v>40.855153350000002</v>
      </c>
      <c r="J40" s="16">
        <v>0.7095747</v>
      </c>
      <c r="K40" s="14">
        <v>17.213733139999999</v>
      </c>
      <c r="L40" s="16">
        <v>0.56492288000000002</v>
      </c>
      <c r="M40" s="14">
        <v>0</v>
      </c>
      <c r="N40" s="16">
        <v>0</v>
      </c>
      <c r="O40" s="14" t="s">
        <v>582</v>
      </c>
      <c r="P40" s="16" t="s">
        <v>582</v>
      </c>
      <c r="Q40" s="14">
        <v>0</v>
      </c>
      <c r="R40" s="16">
        <v>0</v>
      </c>
      <c r="S40" s="14">
        <v>0</v>
      </c>
      <c r="T40" s="16">
        <v>0</v>
      </c>
      <c r="U40" s="14">
        <v>3.4529020199999998</v>
      </c>
      <c r="V40" s="16">
        <v>0.27881199000000001</v>
      </c>
    </row>
    <row r="41" spans="1:22" x14ac:dyDescent="0.25">
      <c r="A41" s="11" t="s">
        <v>511</v>
      </c>
      <c r="B41" s="13">
        <v>5712</v>
      </c>
      <c r="C41" s="14">
        <f>(40/B41*100)</f>
        <v>0.70028011204481799</v>
      </c>
      <c r="D41" s="15">
        <v>5672</v>
      </c>
      <c r="E41" s="14">
        <v>1.8985172299999999</v>
      </c>
      <c r="F41" s="16">
        <v>0.27712838000000001</v>
      </c>
      <c r="G41" s="14">
        <v>15.039929819999999</v>
      </c>
      <c r="H41" s="16">
        <v>0.80951585000000004</v>
      </c>
      <c r="I41" s="14">
        <v>36.32973844</v>
      </c>
      <c r="J41" s="16">
        <v>0.80155922999999996</v>
      </c>
      <c r="K41" s="14">
        <v>43.531737630000002</v>
      </c>
      <c r="L41" s="16">
        <v>1.1176790000000001</v>
      </c>
      <c r="M41" s="14">
        <v>0</v>
      </c>
      <c r="N41" s="16">
        <v>0</v>
      </c>
      <c r="O41" s="14" t="s">
        <v>582</v>
      </c>
      <c r="P41" s="16" t="s">
        <v>582</v>
      </c>
      <c r="Q41" s="14">
        <v>0</v>
      </c>
      <c r="R41" s="16">
        <v>0</v>
      </c>
      <c r="S41" s="14">
        <v>0</v>
      </c>
      <c r="T41" s="16">
        <v>0</v>
      </c>
      <c r="U41" s="14">
        <v>3.2000768900000001</v>
      </c>
      <c r="V41" s="16">
        <v>0.20884479</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8.373687106285713</v>
      </c>
      <c r="F42" s="16">
        <f>IF(COUNT(F7:F41) &gt; 0, SQRT(SUMSQ(F7:F41)/(COUNT(F7:F41)*COUNT(F7:F41)) ), "—")</f>
        <v>8.9492808277713803E-2</v>
      </c>
      <c r="G42" s="14">
        <f>IF(COUNT(G7:G41) &gt; 0, AVERAGE(G7:G41), "—")</f>
        <v>32.992140239142863</v>
      </c>
      <c r="H42" s="16">
        <f>IF(COUNT(H7:H41) &gt; 0, SQRT(SUMSQ(H7:H41)/(COUNT(H7:H41)*COUNT(H7:H41)) ), "—")</f>
        <v>0.13730152403910606</v>
      </c>
      <c r="I42" s="14">
        <f>IF(COUNT(I7:I41) &gt; 0, AVERAGE(I7:I41), "—")</f>
        <v>38.912443271428565</v>
      </c>
      <c r="J42" s="16">
        <f>IF(COUNT(J7:J41) &gt; 0, SQRT(SUMSQ(J7:J41)/(COUNT(J7:J41)*COUNT(J7:J41)) ), "—")</f>
        <v>0.13446489161423605</v>
      </c>
      <c r="K42" s="14">
        <f>IF(COUNT(K7:K41) &gt; 0, AVERAGE(K7:K41), "—")</f>
        <v>17.339475990857139</v>
      </c>
      <c r="L42" s="16">
        <f>IF(COUNT(L7:L41) &gt; 0, SQRT(SUMSQ(L7:L41)/(COUNT(L7:L41)*COUNT(L7:L41)) ), "—")</f>
        <v>0.10480894098764264</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2.0886950359999998</v>
      </c>
      <c r="V42" s="16">
        <f>IF(COUNT(V7:V41) &gt; 0, SQRT(SUMSQ(V7:V41)/(COUNT(V7:V41)*COUNT(V7:V41)) ), "—")</f>
        <v>3.5228950096553642E-2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35.377380160000001</v>
      </c>
      <c r="F45" s="16">
        <v>0.93101476999999999</v>
      </c>
      <c r="G45" s="14">
        <v>43.361722260000001</v>
      </c>
      <c r="H45" s="16">
        <v>0.84290096999999997</v>
      </c>
      <c r="I45" s="14">
        <v>10.65517447</v>
      </c>
      <c r="J45" s="16">
        <v>0.67065615000000001</v>
      </c>
      <c r="K45" s="14">
        <v>4.2683841899999999</v>
      </c>
      <c r="L45" s="16">
        <v>0.33117867000000001</v>
      </c>
      <c r="M45" s="14">
        <v>0</v>
      </c>
      <c r="N45" s="16">
        <v>0</v>
      </c>
      <c r="O45" s="14" t="s">
        <v>582</v>
      </c>
      <c r="P45" s="16" t="s">
        <v>582</v>
      </c>
      <c r="Q45" s="14">
        <v>0.12819005999999999</v>
      </c>
      <c r="R45" s="16">
        <v>5.4009330000000001E-2</v>
      </c>
      <c r="S45" s="14">
        <v>0.72906209</v>
      </c>
      <c r="T45" s="16">
        <v>0.13435215</v>
      </c>
      <c r="U45" s="14">
        <v>5.4800867599999998</v>
      </c>
      <c r="V45" s="16">
        <v>0.43988358999999999</v>
      </c>
    </row>
    <row r="46" spans="1:22" x14ac:dyDescent="0.25">
      <c r="A46" s="11" t="s">
        <v>516</v>
      </c>
      <c r="B46" s="13">
        <v>23141</v>
      </c>
      <c r="C46" s="14">
        <f>(1132/B46*100)</f>
        <v>4.8917505725768118</v>
      </c>
      <c r="D46" s="15">
        <v>22009</v>
      </c>
      <c r="E46" s="14">
        <v>37.496810400000001</v>
      </c>
      <c r="F46" s="16">
        <v>0.70275087999999997</v>
      </c>
      <c r="G46" s="14">
        <v>37.33337118</v>
      </c>
      <c r="H46" s="16">
        <v>0.59163807000000002</v>
      </c>
      <c r="I46" s="14">
        <v>12.90504183</v>
      </c>
      <c r="J46" s="16">
        <v>0.44927413999999999</v>
      </c>
      <c r="K46" s="14">
        <v>4.4049852999999999</v>
      </c>
      <c r="L46" s="16">
        <v>0.23366239999999999</v>
      </c>
      <c r="M46" s="14">
        <v>0</v>
      </c>
      <c r="N46" s="16">
        <v>0</v>
      </c>
      <c r="O46" s="14" t="s">
        <v>582</v>
      </c>
      <c r="P46" s="16" t="s">
        <v>582</v>
      </c>
      <c r="Q46" s="14">
        <v>0</v>
      </c>
      <c r="R46" s="16">
        <v>0</v>
      </c>
      <c r="S46" s="14">
        <v>0</v>
      </c>
      <c r="T46" s="16">
        <v>0</v>
      </c>
      <c r="U46" s="14">
        <v>7.8597912799999996</v>
      </c>
      <c r="V46" s="16">
        <v>0.28640927999999999</v>
      </c>
    </row>
    <row r="47" spans="1:22" x14ac:dyDescent="0.25">
      <c r="A47" s="11" t="s">
        <v>517</v>
      </c>
      <c r="B47" s="13">
        <v>5928</v>
      </c>
      <c r="C47" s="14">
        <f>(71/B47*100)</f>
        <v>1.1977058029689609</v>
      </c>
      <c r="D47" s="15">
        <v>5857</v>
      </c>
      <c r="E47" s="14">
        <v>12.18244614</v>
      </c>
      <c r="F47" s="16">
        <v>0.58970383000000004</v>
      </c>
      <c r="G47" s="14">
        <v>42.871441490000002</v>
      </c>
      <c r="H47" s="16">
        <v>0.83658663</v>
      </c>
      <c r="I47" s="14">
        <v>29.49931844</v>
      </c>
      <c r="J47" s="16">
        <v>0.72063948</v>
      </c>
      <c r="K47" s="14">
        <v>11.301551</v>
      </c>
      <c r="L47" s="16">
        <v>0.52318485000000003</v>
      </c>
      <c r="M47" s="14">
        <v>0</v>
      </c>
      <c r="N47" s="16">
        <v>0</v>
      </c>
      <c r="O47" s="14" t="s">
        <v>582</v>
      </c>
      <c r="P47" s="16" t="s">
        <v>582</v>
      </c>
      <c r="Q47" s="14">
        <v>0</v>
      </c>
      <c r="R47" s="16">
        <v>0</v>
      </c>
      <c r="S47" s="14">
        <v>0</v>
      </c>
      <c r="T47" s="16">
        <v>0</v>
      </c>
      <c r="U47" s="14">
        <v>4.1452429300000002</v>
      </c>
      <c r="V47" s="16">
        <v>0.52484450000000005</v>
      </c>
    </row>
    <row r="48" spans="1:22" x14ac:dyDescent="0.25">
      <c r="A48" s="11" t="s">
        <v>518</v>
      </c>
      <c r="B48" s="13">
        <v>9841</v>
      </c>
      <c r="C48" s="14">
        <f>(7/B48*100)</f>
        <v>7.1130982623717101E-2</v>
      </c>
      <c r="D48" s="15">
        <v>9834</v>
      </c>
      <c r="E48" s="14">
        <v>49.562158850000003</v>
      </c>
      <c r="F48" s="16">
        <v>1.16653852</v>
      </c>
      <c r="G48" s="14">
        <v>35.026371470000001</v>
      </c>
      <c r="H48" s="16">
        <v>0.89891138000000004</v>
      </c>
      <c r="I48" s="14">
        <v>9.2359349700000006</v>
      </c>
      <c r="J48" s="16">
        <v>0.53377722999999999</v>
      </c>
      <c r="K48" s="14">
        <v>2.8001859200000001</v>
      </c>
      <c r="L48" s="16">
        <v>0.27421197000000003</v>
      </c>
      <c r="M48" s="14">
        <v>0</v>
      </c>
      <c r="N48" s="16">
        <v>0</v>
      </c>
      <c r="O48" s="14" t="s">
        <v>582</v>
      </c>
      <c r="P48" s="16" t="s">
        <v>582</v>
      </c>
      <c r="Q48" s="14">
        <v>0</v>
      </c>
      <c r="R48" s="16">
        <v>0</v>
      </c>
      <c r="S48" s="14">
        <v>0</v>
      </c>
      <c r="T48" s="16">
        <v>0</v>
      </c>
      <c r="U48" s="14">
        <v>3.3753487799999999</v>
      </c>
      <c r="V48" s="16">
        <v>0.57611272000000002</v>
      </c>
    </row>
    <row r="49" spans="1:22" x14ac:dyDescent="0.25">
      <c r="A49" s="11" t="s">
        <v>519</v>
      </c>
      <c r="B49" s="13">
        <v>6349</v>
      </c>
      <c r="C49" s="14">
        <f>(56/B49*100)</f>
        <v>0.88202866593164275</v>
      </c>
      <c r="D49" s="15">
        <v>6293</v>
      </c>
      <c r="E49" s="14">
        <v>38.338979420000001</v>
      </c>
      <c r="F49" s="16">
        <v>1.26993198</v>
      </c>
      <c r="G49" s="14">
        <v>39.797260340000001</v>
      </c>
      <c r="H49" s="16">
        <v>0.96867026000000001</v>
      </c>
      <c r="I49" s="14">
        <v>14.59992276</v>
      </c>
      <c r="J49" s="16">
        <v>0.65127851000000003</v>
      </c>
      <c r="K49" s="14">
        <v>3.8583144699999998</v>
      </c>
      <c r="L49" s="16">
        <v>0.29626849</v>
      </c>
      <c r="M49" s="14">
        <v>0</v>
      </c>
      <c r="N49" s="16">
        <v>0</v>
      </c>
      <c r="O49" s="14" t="s">
        <v>582</v>
      </c>
      <c r="P49" s="16" t="s">
        <v>582</v>
      </c>
      <c r="Q49" s="14">
        <v>0</v>
      </c>
      <c r="R49" s="16">
        <v>0</v>
      </c>
      <c r="S49" s="14">
        <v>3.3661209999999997E-2</v>
      </c>
      <c r="T49" s="16">
        <v>1.8028120000000002E-2</v>
      </c>
      <c r="U49" s="14">
        <v>3.3718618</v>
      </c>
      <c r="V49" s="16">
        <v>0.28946743000000003</v>
      </c>
    </row>
    <row r="50" spans="1:22" x14ac:dyDescent="0.25">
      <c r="A50" s="11" t="s">
        <v>520</v>
      </c>
      <c r="B50" s="13">
        <v>11795</v>
      </c>
      <c r="C50" s="14">
        <f>(218/B50*100)</f>
        <v>1.8482407799915217</v>
      </c>
      <c r="D50" s="15">
        <v>11577</v>
      </c>
      <c r="E50" s="14">
        <v>66.973961410000001</v>
      </c>
      <c r="F50" s="16">
        <v>1.1864935999999999</v>
      </c>
      <c r="G50" s="14">
        <v>19.195427729999999</v>
      </c>
      <c r="H50" s="16">
        <v>0.80577332000000002</v>
      </c>
      <c r="I50" s="14">
        <v>5.37465802</v>
      </c>
      <c r="J50" s="16">
        <v>0.45299671000000002</v>
      </c>
      <c r="K50" s="14">
        <v>2.2982515299999999</v>
      </c>
      <c r="L50" s="16">
        <v>0.25367853000000001</v>
      </c>
      <c r="M50" s="14">
        <v>0</v>
      </c>
      <c r="N50" s="16">
        <v>0</v>
      </c>
      <c r="O50" s="14" t="s">
        <v>582</v>
      </c>
      <c r="P50" s="16" t="s">
        <v>582</v>
      </c>
      <c r="Q50" s="14">
        <v>0</v>
      </c>
      <c r="R50" s="16">
        <v>0</v>
      </c>
      <c r="S50" s="14">
        <v>0</v>
      </c>
      <c r="T50" s="16">
        <v>0</v>
      </c>
      <c r="U50" s="14">
        <v>6.1577013200000001</v>
      </c>
      <c r="V50" s="16">
        <v>0.38661149</v>
      </c>
    </row>
    <row r="51" spans="1:22" x14ac:dyDescent="0.25">
      <c r="A51" s="11" t="s">
        <v>521</v>
      </c>
      <c r="B51" s="13">
        <v>6866</v>
      </c>
      <c r="C51" s="14">
        <f>(116/B51*100)</f>
        <v>1.6894844159627147</v>
      </c>
      <c r="D51" s="15">
        <v>6750</v>
      </c>
      <c r="E51" s="14">
        <v>39.414887309999997</v>
      </c>
      <c r="F51" s="16">
        <v>0.97609365999999997</v>
      </c>
      <c r="G51" s="14">
        <v>33.741216889999997</v>
      </c>
      <c r="H51" s="16">
        <v>0.71365403999999999</v>
      </c>
      <c r="I51" s="14">
        <v>14.328527299999999</v>
      </c>
      <c r="J51" s="16">
        <v>0.65173199999999998</v>
      </c>
      <c r="K51" s="14">
        <v>5.2470556000000004</v>
      </c>
      <c r="L51" s="16">
        <v>0.37958964000000001</v>
      </c>
      <c r="M51" s="14">
        <v>0</v>
      </c>
      <c r="N51" s="16">
        <v>0</v>
      </c>
      <c r="O51" s="14" t="s">
        <v>582</v>
      </c>
      <c r="P51" s="16" t="s">
        <v>582</v>
      </c>
      <c r="Q51" s="14">
        <v>0</v>
      </c>
      <c r="R51" s="16">
        <v>0</v>
      </c>
      <c r="S51" s="14">
        <v>0</v>
      </c>
      <c r="T51" s="16">
        <v>0</v>
      </c>
      <c r="U51" s="14">
        <v>7.2683128999999997</v>
      </c>
      <c r="V51" s="16">
        <v>0.38007666000000001</v>
      </c>
    </row>
    <row r="52" spans="1:22" x14ac:dyDescent="0.25">
      <c r="A52" s="11" t="s">
        <v>522</v>
      </c>
      <c r="B52" s="13">
        <v>5809</v>
      </c>
      <c r="C52" s="14">
        <f>(71/B52*100)</f>
        <v>1.2222413496298847</v>
      </c>
      <c r="D52" s="15">
        <v>5738</v>
      </c>
      <c r="E52" s="14">
        <v>6.2314945499999999</v>
      </c>
      <c r="F52" s="16">
        <v>0.33560438999999997</v>
      </c>
      <c r="G52" s="14">
        <v>51.879093930000003</v>
      </c>
      <c r="H52" s="16">
        <v>0.74108708000000001</v>
      </c>
      <c r="I52" s="14">
        <v>30.124756690000002</v>
      </c>
      <c r="J52" s="16">
        <v>0.64101090000000005</v>
      </c>
      <c r="K52" s="14">
        <v>9.3217402200000006</v>
      </c>
      <c r="L52" s="16">
        <v>0.42036949000000001</v>
      </c>
      <c r="M52" s="14">
        <v>0</v>
      </c>
      <c r="N52" s="16">
        <v>0</v>
      </c>
      <c r="O52" s="14" t="s">
        <v>582</v>
      </c>
      <c r="P52" s="16" t="s">
        <v>582</v>
      </c>
      <c r="Q52" s="14">
        <v>0</v>
      </c>
      <c r="R52" s="16">
        <v>0</v>
      </c>
      <c r="S52" s="14">
        <v>0</v>
      </c>
      <c r="T52" s="16">
        <v>0</v>
      </c>
      <c r="U52" s="14">
        <v>2.4429146099999999</v>
      </c>
      <c r="V52" s="16">
        <v>0.18391271000000001</v>
      </c>
    </row>
    <row r="53" spans="1:22" x14ac:dyDescent="0.25">
      <c r="A53" s="11" t="s">
        <v>523</v>
      </c>
      <c r="B53" s="13">
        <v>5571</v>
      </c>
      <c r="C53" s="14">
        <f>(84/B53*100)</f>
        <v>1.5078082929456111</v>
      </c>
      <c r="D53" s="15">
        <v>5487</v>
      </c>
      <c r="E53" s="14">
        <v>1.4204454900000001</v>
      </c>
      <c r="F53" s="16">
        <v>0.14510369000000001</v>
      </c>
      <c r="G53" s="14">
        <v>13.028619170000001</v>
      </c>
      <c r="H53" s="16">
        <v>0.43365960999999997</v>
      </c>
      <c r="I53" s="14">
        <v>43.46610304</v>
      </c>
      <c r="J53" s="16">
        <v>0.70876530999999998</v>
      </c>
      <c r="K53" s="14">
        <v>39.760488789999997</v>
      </c>
      <c r="L53" s="16">
        <v>0.63771772000000004</v>
      </c>
      <c r="M53" s="14">
        <v>0</v>
      </c>
      <c r="N53" s="16">
        <v>0</v>
      </c>
      <c r="O53" s="14" t="s">
        <v>582</v>
      </c>
      <c r="P53" s="16" t="s">
        <v>582</v>
      </c>
      <c r="Q53" s="14">
        <v>0</v>
      </c>
      <c r="R53" s="16">
        <v>0</v>
      </c>
      <c r="S53" s="14">
        <v>0</v>
      </c>
      <c r="T53" s="16">
        <v>0</v>
      </c>
      <c r="U53" s="14">
        <v>2.3243435200000002</v>
      </c>
      <c r="V53" s="16">
        <v>0.20541872</v>
      </c>
    </row>
    <row r="54" spans="1:22" x14ac:dyDescent="0.25">
      <c r="A54" s="11" t="s">
        <v>524</v>
      </c>
      <c r="B54" s="13">
        <v>4740</v>
      </c>
      <c r="C54" s="14">
        <f>(38/B54*100)</f>
        <v>0.80168776371308015</v>
      </c>
      <c r="D54" s="15">
        <v>4702</v>
      </c>
      <c r="E54" s="14">
        <v>49.645769559999998</v>
      </c>
      <c r="F54" s="16">
        <v>1.07783183</v>
      </c>
      <c r="G54" s="14">
        <v>26.618984910000002</v>
      </c>
      <c r="H54" s="16">
        <v>0.76784269000000005</v>
      </c>
      <c r="I54" s="14">
        <v>7.7747282899999997</v>
      </c>
      <c r="J54" s="16">
        <v>0.56444411000000005</v>
      </c>
      <c r="K54" s="14">
        <v>3.98491353</v>
      </c>
      <c r="L54" s="16">
        <v>0.32028994</v>
      </c>
      <c r="M54" s="14">
        <v>0</v>
      </c>
      <c r="N54" s="16">
        <v>0</v>
      </c>
      <c r="O54" s="14" t="s">
        <v>582</v>
      </c>
      <c r="P54" s="16" t="s">
        <v>582</v>
      </c>
      <c r="Q54" s="14">
        <v>0</v>
      </c>
      <c r="R54" s="16">
        <v>0</v>
      </c>
      <c r="S54" s="14">
        <v>0</v>
      </c>
      <c r="T54" s="16">
        <v>0</v>
      </c>
      <c r="U54" s="14">
        <v>11.97560371</v>
      </c>
      <c r="V54" s="16">
        <v>0.52702886000000004</v>
      </c>
    </row>
    <row r="55" spans="1:22" x14ac:dyDescent="0.25">
      <c r="A55" s="11" t="s">
        <v>525</v>
      </c>
      <c r="B55" s="13">
        <v>5316</v>
      </c>
      <c r="C55" s="14">
        <f>(22/B55*100)</f>
        <v>0.41384499623777277</v>
      </c>
      <c r="D55" s="15">
        <v>5294</v>
      </c>
      <c r="E55" s="14">
        <v>36.265182950000003</v>
      </c>
      <c r="F55" s="16">
        <v>0.77776078000000004</v>
      </c>
      <c r="G55" s="14">
        <v>42.679979279999998</v>
      </c>
      <c r="H55" s="16">
        <v>0.79535586999999996</v>
      </c>
      <c r="I55" s="14">
        <v>14.137735380000001</v>
      </c>
      <c r="J55" s="16">
        <v>0.58420406999999996</v>
      </c>
      <c r="K55" s="14">
        <v>3.97411855</v>
      </c>
      <c r="L55" s="16">
        <v>0.26951165999999999</v>
      </c>
      <c r="M55" s="14">
        <v>0</v>
      </c>
      <c r="N55" s="16">
        <v>0</v>
      </c>
      <c r="O55" s="14" t="s">
        <v>582</v>
      </c>
      <c r="P55" s="16" t="s">
        <v>582</v>
      </c>
      <c r="Q55" s="14">
        <v>0</v>
      </c>
      <c r="R55" s="16">
        <v>0</v>
      </c>
      <c r="S55" s="14">
        <v>0.51721132999999997</v>
      </c>
      <c r="T55" s="16">
        <v>9.3827279999999999E-2</v>
      </c>
      <c r="U55" s="14">
        <v>2.4257725099999998</v>
      </c>
      <c r="V55" s="16">
        <v>0.20709167000000001</v>
      </c>
    </row>
    <row r="56" spans="1:22" x14ac:dyDescent="0.25">
      <c r="A56" s="11" t="s">
        <v>526</v>
      </c>
      <c r="B56" s="13">
        <v>5359</v>
      </c>
      <c r="C56" s="14">
        <f>(76/B56*100)</f>
        <v>1.4181750326553462</v>
      </c>
      <c r="D56" s="15">
        <v>5283</v>
      </c>
      <c r="E56" s="14">
        <v>73.57988168</v>
      </c>
      <c r="F56" s="16">
        <v>1.0414793</v>
      </c>
      <c r="G56" s="14">
        <v>20.362638879999999</v>
      </c>
      <c r="H56" s="16">
        <v>0.93186563</v>
      </c>
      <c r="I56" s="14">
        <v>3.6373831700000001</v>
      </c>
      <c r="J56" s="16">
        <v>0.28715463000000002</v>
      </c>
      <c r="K56" s="14">
        <v>1.99412503</v>
      </c>
      <c r="L56" s="16">
        <v>0.25591672999999998</v>
      </c>
      <c r="M56" s="14">
        <v>0</v>
      </c>
      <c r="N56" s="16">
        <v>0</v>
      </c>
      <c r="O56" s="14" t="s">
        <v>582</v>
      </c>
      <c r="P56" s="16" t="s">
        <v>582</v>
      </c>
      <c r="Q56" s="14">
        <v>0</v>
      </c>
      <c r="R56" s="16">
        <v>0</v>
      </c>
      <c r="S56" s="14">
        <v>0</v>
      </c>
      <c r="T56" s="16">
        <v>0</v>
      </c>
      <c r="U56" s="14">
        <v>0.42597125000000002</v>
      </c>
      <c r="V56" s="16">
        <v>9.0205499999999994E-2</v>
      </c>
    </row>
    <row r="57" spans="1:22" x14ac:dyDescent="0.25">
      <c r="A57" s="11" t="s">
        <v>527</v>
      </c>
      <c r="B57" s="13">
        <v>6513</v>
      </c>
      <c r="C57" s="14">
        <f>(0/B57*100)</f>
        <v>0</v>
      </c>
      <c r="D57" s="15">
        <v>6513</v>
      </c>
      <c r="E57" s="14">
        <v>82.91412124</v>
      </c>
      <c r="F57" s="16">
        <v>0.84736491999999997</v>
      </c>
      <c r="G57" s="14">
        <v>11.009465029999999</v>
      </c>
      <c r="H57" s="16">
        <v>0.64034798999999998</v>
      </c>
      <c r="I57" s="14">
        <v>2.8328620299999998</v>
      </c>
      <c r="J57" s="16">
        <v>0.37485754999999998</v>
      </c>
      <c r="K57" s="14">
        <v>0.83026816000000003</v>
      </c>
      <c r="L57" s="16">
        <v>0.15182456999999999</v>
      </c>
      <c r="M57" s="14">
        <v>0</v>
      </c>
      <c r="N57" s="16">
        <v>0</v>
      </c>
      <c r="O57" s="14" t="s">
        <v>582</v>
      </c>
      <c r="P57" s="16" t="s">
        <v>582</v>
      </c>
      <c r="Q57" s="14">
        <v>0</v>
      </c>
      <c r="R57" s="16">
        <v>0</v>
      </c>
      <c r="S57" s="14">
        <v>9.2582269999999994E-2</v>
      </c>
      <c r="T57" s="16">
        <v>3.2501809999999999E-2</v>
      </c>
      <c r="U57" s="14">
        <v>2.3207012699999998</v>
      </c>
      <c r="V57" s="16">
        <v>0.23746429999999999</v>
      </c>
    </row>
    <row r="58" spans="1:22" x14ac:dyDescent="0.25">
      <c r="A58" s="11" t="s">
        <v>528</v>
      </c>
      <c r="B58" s="13">
        <v>7267</v>
      </c>
      <c r="C58" s="14">
        <f>(10/B58*100)</f>
        <v>0.13760836658868861</v>
      </c>
      <c r="D58" s="15">
        <v>7257</v>
      </c>
      <c r="E58" s="14">
        <v>26.984037900000001</v>
      </c>
      <c r="F58" s="16">
        <v>0.95651052000000003</v>
      </c>
      <c r="G58" s="14">
        <v>45.959734279999999</v>
      </c>
      <c r="H58" s="16">
        <v>0.90624265999999998</v>
      </c>
      <c r="I58" s="14">
        <v>16.620720110000001</v>
      </c>
      <c r="J58" s="16">
        <v>0.57985920999999996</v>
      </c>
      <c r="K58" s="14">
        <v>7.5807875400000002</v>
      </c>
      <c r="L58" s="16">
        <v>0.46198662000000001</v>
      </c>
      <c r="M58" s="14">
        <v>0</v>
      </c>
      <c r="N58" s="16">
        <v>0</v>
      </c>
      <c r="O58" s="14" t="s">
        <v>582</v>
      </c>
      <c r="P58" s="16" t="s">
        <v>582</v>
      </c>
      <c r="Q58" s="14">
        <v>0</v>
      </c>
      <c r="R58" s="16">
        <v>0</v>
      </c>
      <c r="S58" s="14">
        <v>1.1695780600000001</v>
      </c>
      <c r="T58" s="16">
        <v>0.17218728</v>
      </c>
      <c r="U58" s="14">
        <v>1.6851421200000001</v>
      </c>
      <c r="V58" s="16">
        <v>0.20451370999999999</v>
      </c>
    </row>
    <row r="59" spans="1:22" x14ac:dyDescent="0.25">
      <c r="A59" s="11" t="s">
        <v>529</v>
      </c>
      <c r="B59" s="13">
        <v>4826</v>
      </c>
      <c r="C59" s="14">
        <f>(26/B59*100)</f>
        <v>0.53874844591794446</v>
      </c>
      <c r="D59" s="15">
        <v>4800</v>
      </c>
      <c r="E59" s="14">
        <v>15.62393816</v>
      </c>
      <c r="F59" s="16">
        <v>0.72198832999999996</v>
      </c>
      <c r="G59" s="14">
        <v>52.548451880000002</v>
      </c>
      <c r="H59" s="16">
        <v>0.86900790999999999</v>
      </c>
      <c r="I59" s="14">
        <v>19.299701079999998</v>
      </c>
      <c r="J59" s="16">
        <v>0.63508726000000004</v>
      </c>
      <c r="K59" s="14">
        <v>9.6925661000000005</v>
      </c>
      <c r="L59" s="16">
        <v>0.41824505000000001</v>
      </c>
      <c r="M59" s="14">
        <v>0</v>
      </c>
      <c r="N59" s="16">
        <v>0</v>
      </c>
      <c r="O59" s="14" t="s">
        <v>582</v>
      </c>
      <c r="P59" s="16" t="s">
        <v>582</v>
      </c>
      <c r="Q59" s="14">
        <v>0</v>
      </c>
      <c r="R59" s="16">
        <v>0</v>
      </c>
      <c r="S59" s="14">
        <v>0.32758405000000002</v>
      </c>
      <c r="T59" s="16">
        <v>7.2328760000000006E-2</v>
      </c>
      <c r="U59" s="14">
        <v>2.5077587299999999</v>
      </c>
      <c r="V59" s="16">
        <v>0.24396138000000001</v>
      </c>
    </row>
    <row r="60" spans="1:22" x14ac:dyDescent="0.25">
      <c r="A60" s="11" t="s">
        <v>530</v>
      </c>
      <c r="B60" s="13">
        <v>4546</v>
      </c>
      <c r="C60" s="14">
        <f>(15/B60*100)</f>
        <v>0.32996040475142985</v>
      </c>
      <c r="D60" s="15">
        <v>4531</v>
      </c>
      <c r="E60" s="14">
        <v>11.692758680000001</v>
      </c>
      <c r="F60" s="16">
        <v>0.69305850000000002</v>
      </c>
      <c r="G60" s="14">
        <v>38.491289639999998</v>
      </c>
      <c r="H60" s="16">
        <v>1.09121248</v>
      </c>
      <c r="I60" s="14">
        <v>32.194055509999998</v>
      </c>
      <c r="J60" s="16">
        <v>0.96991622</v>
      </c>
      <c r="K60" s="14">
        <v>15.212459190000001</v>
      </c>
      <c r="L60" s="16">
        <v>0.90611087999999995</v>
      </c>
      <c r="M60" s="14">
        <v>0</v>
      </c>
      <c r="N60" s="16">
        <v>0</v>
      </c>
      <c r="O60" s="14" t="s">
        <v>582</v>
      </c>
      <c r="P60" s="16" t="s">
        <v>582</v>
      </c>
      <c r="Q60" s="14">
        <v>0</v>
      </c>
      <c r="R60" s="16">
        <v>0</v>
      </c>
      <c r="S60" s="14">
        <v>0.30953080999999999</v>
      </c>
      <c r="T60" s="16">
        <v>9.527418E-2</v>
      </c>
      <c r="U60" s="14">
        <v>2.0999061700000001</v>
      </c>
      <c r="V60" s="16">
        <v>0.25362398000000003</v>
      </c>
    </row>
    <row r="61" spans="1:22" x14ac:dyDescent="0.25">
      <c r="A61" s="11" t="s">
        <v>531</v>
      </c>
      <c r="B61" s="13">
        <v>6525</v>
      </c>
      <c r="C61" s="14">
        <f>(135/B61*100)</f>
        <v>2.0689655172413794</v>
      </c>
      <c r="D61" s="15">
        <v>6390</v>
      </c>
      <c r="E61" s="14">
        <v>11.707951189999999</v>
      </c>
      <c r="F61" s="16">
        <v>0.62392890000000001</v>
      </c>
      <c r="G61" s="14">
        <v>38.094716470000002</v>
      </c>
      <c r="H61" s="16">
        <v>0.71761551000000001</v>
      </c>
      <c r="I61" s="14">
        <v>34.845096669999997</v>
      </c>
      <c r="J61" s="16">
        <v>0.72238321000000005</v>
      </c>
      <c r="K61" s="14">
        <v>13.65274902</v>
      </c>
      <c r="L61" s="16">
        <v>0.52117941999999995</v>
      </c>
      <c r="M61" s="14">
        <v>0</v>
      </c>
      <c r="N61" s="16">
        <v>0</v>
      </c>
      <c r="O61" s="14" t="s">
        <v>582</v>
      </c>
      <c r="P61" s="16" t="s">
        <v>582</v>
      </c>
      <c r="Q61" s="14">
        <v>0</v>
      </c>
      <c r="R61" s="16">
        <v>0</v>
      </c>
      <c r="S61" s="14">
        <v>0</v>
      </c>
      <c r="T61" s="16">
        <v>0</v>
      </c>
      <c r="U61" s="14">
        <v>1.69948666</v>
      </c>
      <c r="V61" s="16">
        <v>0.17895393000000001</v>
      </c>
    </row>
    <row r="62" spans="1:22" x14ac:dyDescent="0.25">
      <c r="A62" s="11" t="s">
        <v>532</v>
      </c>
      <c r="B62" s="13">
        <v>4476</v>
      </c>
      <c r="C62" s="14">
        <f>(3/B62*100)</f>
        <v>6.7024128686327081E-2</v>
      </c>
      <c r="D62" s="15">
        <v>4473</v>
      </c>
      <c r="E62" s="14">
        <v>29.628141540000001</v>
      </c>
      <c r="F62" s="16">
        <v>0.72080769</v>
      </c>
      <c r="G62" s="14">
        <v>39.424624629999997</v>
      </c>
      <c r="H62" s="16">
        <v>0.77381102000000002</v>
      </c>
      <c r="I62" s="14">
        <v>20.90513597</v>
      </c>
      <c r="J62" s="16">
        <v>0.61373518000000005</v>
      </c>
      <c r="K62" s="14">
        <v>9.3691236500000006</v>
      </c>
      <c r="L62" s="16">
        <v>0.42122702000000001</v>
      </c>
      <c r="M62" s="14">
        <v>0</v>
      </c>
      <c r="N62" s="16">
        <v>0</v>
      </c>
      <c r="O62" s="14" t="s">
        <v>582</v>
      </c>
      <c r="P62" s="16" t="s">
        <v>582</v>
      </c>
      <c r="Q62" s="14">
        <v>0</v>
      </c>
      <c r="R62" s="16">
        <v>0</v>
      </c>
      <c r="S62" s="14">
        <v>0</v>
      </c>
      <c r="T62" s="16">
        <v>0</v>
      </c>
      <c r="U62" s="14">
        <v>0.67297421000000002</v>
      </c>
      <c r="V62" s="16">
        <v>0.10993918</v>
      </c>
    </row>
    <row r="63" spans="1:22" x14ac:dyDescent="0.25">
      <c r="A63" s="11" t="s">
        <v>533</v>
      </c>
      <c r="B63" s="13">
        <v>5324</v>
      </c>
      <c r="C63" s="14">
        <f>(13/B63*100)</f>
        <v>0.24417731029301279</v>
      </c>
      <c r="D63" s="15">
        <v>5311</v>
      </c>
      <c r="E63" s="14">
        <v>19.092617529999998</v>
      </c>
      <c r="F63" s="16">
        <v>0.58004270000000002</v>
      </c>
      <c r="G63" s="14">
        <v>49.969661410000001</v>
      </c>
      <c r="H63" s="16">
        <v>0.69713088999999995</v>
      </c>
      <c r="I63" s="14">
        <v>20.225464150000001</v>
      </c>
      <c r="J63" s="16">
        <v>0.52181926000000001</v>
      </c>
      <c r="K63" s="14">
        <v>6.7536094699999998</v>
      </c>
      <c r="L63" s="16">
        <v>0.41062824999999997</v>
      </c>
      <c r="M63" s="14">
        <v>0</v>
      </c>
      <c r="N63" s="16">
        <v>0</v>
      </c>
      <c r="O63" s="14" t="s">
        <v>582</v>
      </c>
      <c r="P63" s="16" t="s">
        <v>582</v>
      </c>
      <c r="Q63" s="14">
        <v>2.0206209999999999E-2</v>
      </c>
      <c r="R63" s="16">
        <v>2.0203240000000001E-2</v>
      </c>
      <c r="S63" s="14">
        <v>0.18146555</v>
      </c>
      <c r="T63" s="16">
        <v>6.1010389999999998E-2</v>
      </c>
      <c r="U63" s="14">
        <v>3.75697568</v>
      </c>
      <c r="V63" s="16">
        <v>0.27897002999999998</v>
      </c>
    </row>
    <row r="64" spans="1:22" x14ac:dyDescent="0.25">
      <c r="A64" s="11" t="s">
        <v>534</v>
      </c>
      <c r="B64" s="13">
        <v>3634</v>
      </c>
      <c r="C64" s="14">
        <f>(3/B64*100)</f>
        <v>8.2553659878921298E-2</v>
      </c>
      <c r="D64" s="15">
        <v>3631</v>
      </c>
      <c r="E64" s="14">
        <v>3.3613560599999999</v>
      </c>
      <c r="F64" s="16">
        <v>0.34369854</v>
      </c>
      <c r="G64" s="14">
        <v>22.91054548</v>
      </c>
      <c r="H64" s="16">
        <v>0.79004620000000003</v>
      </c>
      <c r="I64" s="14">
        <v>44.330066029999998</v>
      </c>
      <c r="J64" s="16">
        <v>0.89684050999999998</v>
      </c>
      <c r="K64" s="14">
        <v>28.204697599999999</v>
      </c>
      <c r="L64" s="16">
        <v>0.72603211000000001</v>
      </c>
      <c r="M64" s="14">
        <v>0</v>
      </c>
      <c r="N64" s="16">
        <v>0</v>
      </c>
      <c r="O64" s="14" t="s">
        <v>582</v>
      </c>
      <c r="P64" s="16" t="s">
        <v>582</v>
      </c>
      <c r="Q64" s="14">
        <v>0</v>
      </c>
      <c r="R64" s="16">
        <v>0</v>
      </c>
      <c r="S64" s="14">
        <v>9.3247689999999994E-2</v>
      </c>
      <c r="T64" s="16">
        <v>5.374023E-2</v>
      </c>
      <c r="U64" s="14">
        <v>1.1000871400000001</v>
      </c>
      <c r="V64" s="16">
        <v>0.19183622</v>
      </c>
    </row>
    <row r="65" spans="1:22" x14ac:dyDescent="0.25">
      <c r="A65" s="11" t="s">
        <v>535</v>
      </c>
      <c r="B65" s="13">
        <v>5325</v>
      </c>
      <c r="C65" s="14">
        <f>(14/B65*100)</f>
        <v>0.26291079812206569</v>
      </c>
      <c r="D65" s="15">
        <v>5311</v>
      </c>
      <c r="E65" s="14">
        <v>43.218184149999999</v>
      </c>
      <c r="F65" s="16">
        <v>0.86110301</v>
      </c>
      <c r="G65" s="14">
        <v>37.245635239999999</v>
      </c>
      <c r="H65" s="16">
        <v>0.71434880999999995</v>
      </c>
      <c r="I65" s="14">
        <v>11.297017240000001</v>
      </c>
      <c r="J65" s="16">
        <v>0.56612638000000004</v>
      </c>
      <c r="K65" s="14">
        <v>3.10358453</v>
      </c>
      <c r="L65" s="16">
        <v>0.24481956999999999</v>
      </c>
      <c r="M65" s="14">
        <v>0</v>
      </c>
      <c r="N65" s="16">
        <v>0</v>
      </c>
      <c r="O65" s="14" t="s">
        <v>582</v>
      </c>
      <c r="P65" s="16" t="s">
        <v>582</v>
      </c>
      <c r="Q65" s="14">
        <v>0.21914796</v>
      </c>
      <c r="R65" s="16">
        <v>6.5695600000000007E-2</v>
      </c>
      <c r="S65" s="14">
        <v>3.7493140000000001E-2</v>
      </c>
      <c r="T65" s="16">
        <v>2.6533129999999999E-2</v>
      </c>
      <c r="U65" s="14">
        <v>4.8789377299999996</v>
      </c>
      <c r="V65" s="16">
        <v>0.34687066</v>
      </c>
    </row>
    <row r="66" spans="1:22" x14ac:dyDescent="0.25">
      <c r="A66" s="11" t="s">
        <v>536</v>
      </c>
      <c r="B66" s="13">
        <v>5665</v>
      </c>
      <c r="C66" s="14">
        <f>(74/B66*100)</f>
        <v>1.3062665489849956</v>
      </c>
      <c r="D66" s="15">
        <v>5591</v>
      </c>
      <c r="E66" s="14">
        <v>10.888810550000001</v>
      </c>
      <c r="F66" s="16">
        <v>0.42671762000000002</v>
      </c>
      <c r="G66" s="14">
        <v>44.831049350000001</v>
      </c>
      <c r="H66" s="16">
        <v>0.69434348000000001</v>
      </c>
      <c r="I66" s="14">
        <v>27.52543811</v>
      </c>
      <c r="J66" s="16">
        <v>0.62212356000000002</v>
      </c>
      <c r="K66" s="14">
        <v>12.318262300000001</v>
      </c>
      <c r="L66" s="16">
        <v>0.48268408000000002</v>
      </c>
      <c r="M66" s="14">
        <v>0</v>
      </c>
      <c r="N66" s="16">
        <v>0</v>
      </c>
      <c r="O66" s="14" t="s">
        <v>582</v>
      </c>
      <c r="P66" s="16" t="s">
        <v>582</v>
      </c>
      <c r="Q66" s="14">
        <v>0</v>
      </c>
      <c r="R66" s="16">
        <v>0</v>
      </c>
      <c r="S66" s="14">
        <v>0</v>
      </c>
      <c r="T66" s="16">
        <v>0</v>
      </c>
      <c r="U66" s="14">
        <v>4.4364396900000003</v>
      </c>
      <c r="V66" s="16">
        <v>0.28570019000000002</v>
      </c>
    </row>
    <row r="67" spans="1:22" x14ac:dyDescent="0.25">
      <c r="A67" s="11" t="s">
        <v>537</v>
      </c>
      <c r="B67" s="13">
        <v>6971</v>
      </c>
      <c r="C67" s="14">
        <f>(22/B67*100)</f>
        <v>0.31559317171137569</v>
      </c>
      <c r="D67" s="15">
        <v>6949</v>
      </c>
      <c r="E67" s="14">
        <v>68.969080840000004</v>
      </c>
      <c r="F67" s="16">
        <v>1.00909088</v>
      </c>
      <c r="G67" s="14">
        <v>19.879231090000001</v>
      </c>
      <c r="H67" s="16">
        <v>0.67791197000000003</v>
      </c>
      <c r="I67" s="14">
        <v>5.6222402200000001</v>
      </c>
      <c r="J67" s="16">
        <v>0.45577509999999999</v>
      </c>
      <c r="K67" s="14">
        <v>1.8402440200000001</v>
      </c>
      <c r="L67" s="16">
        <v>0.18468011000000001</v>
      </c>
      <c r="M67" s="14">
        <v>0</v>
      </c>
      <c r="N67" s="16">
        <v>0</v>
      </c>
      <c r="O67" s="14" t="s">
        <v>582</v>
      </c>
      <c r="P67" s="16" t="s">
        <v>582</v>
      </c>
      <c r="Q67" s="14">
        <v>0</v>
      </c>
      <c r="R67" s="16">
        <v>0</v>
      </c>
      <c r="S67" s="14">
        <v>0</v>
      </c>
      <c r="T67" s="16">
        <v>0</v>
      </c>
      <c r="U67" s="14">
        <v>3.6892038399999998</v>
      </c>
      <c r="V67" s="16">
        <v>0.27651542000000001</v>
      </c>
    </row>
    <row r="68" spans="1:22" x14ac:dyDescent="0.25">
      <c r="A68" s="11" t="s">
        <v>538</v>
      </c>
      <c r="B68" s="13">
        <v>12083</v>
      </c>
      <c r="C68" s="14">
        <f>(26/B68*100)</f>
        <v>0.21517834974757924</v>
      </c>
      <c r="D68" s="15">
        <v>12057</v>
      </c>
      <c r="E68" s="14">
        <v>2.1001344799999999</v>
      </c>
      <c r="F68" s="16">
        <v>0.12665731999999999</v>
      </c>
      <c r="G68" s="14">
        <v>22.304177110000001</v>
      </c>
      <c r="H68" s="16">
        <v>0.33812847000000001</v>
      </c>
      <c r="I68" s="14">
        <v>26.174397689999999</v>
      </c>
      <c r="J68" s="16">
        <v>0.36638714</v>
      </c>
      <c r="K68" s="14">
        <v>45.31338624</v>
      </c>
      <c r="L68" s="16">
        <v>0.33242558</v>
      </c>
      <c r="M68" s="14">
        <v>0</v>
      </c>
      <c r="N68" s="16">
        <v>0</v>
      </c>
      <c r="O68" s="14" t="s">
        <v>582</v>
      </c>
      <c r="P68" s="16" t="s">
        <v>582</v>
      </c>
      <c r="Q68" s="14">
        <v>0</v>
      </c>
      <c r="R68" s="16">
        <v>0</v>
      </c>
      <c r="S68" s="14">
        <v>0</v>
      </c>
      <c r="T68" s="16">
        <v>0</v>
      </c>
      <c r="U68" s="14">
        <v>4.1079044800000002</v>
      </c>
      <c r="V68" s="16">
        <v>0.16477338</v>
      </c>
    </row>
    <row r="69" spans="1:22" x14ac:dyDescent="0.25">
      <c r="A69" s="11" t="s">
        <v>539</v>
      </c>
      <c r="B69" s="13">
        <v>4876</v>
      </c>
      <c r="C69" s="14">
        <f>(0/B69*100)</f>
        <v>0</v>
      </c>
      <c r="D69" s="15">
        <v>4876</v>
      </c>
      <c r="E69" s="14">
        <v>34.949128829999999</v>
      </c>
      <c r="F69" s="16">
        <v>1.3287504800000001</v>
      </c>
      <c r="G69" s="14">
        <v>41.46759883</v>
      </c>
      <c r="H69" s="16">
        <v>0.82433551000000005</v>
      </c>
      <c r="I69" s="14">
        <v>16.646458160000002</v>
      </c>
      <c r="J69" s="16">
        <v>0.78505102999999998</v>
      </c>
      <c r="K69" s="14">
        <v>5.8119955299999999</v>
      </c>
      <c r="L69" s="16">
        <v>0.45622857999999999</v>
      </c>
      <c r="M69" s="14">
        <v>0</v>
      </c>
      <c r="N69" s="16">
        <v>0</v>
      </c>
      <c r="O69" s="14" t="s">
        <v>582</v>
      </c>
      <c r="P69" s="16" t="s">
        <v>582</v>
      </c>
      <c r="Q69" s="14">
        <v>0</v>
      </c>
      <c r="R69" s="16">
        <v>0</v>
      </c>
      <c r="S69" s="14">
        <v>0</v>
      </c>
      <c r="T69" s="16">
        <v>0</v>
      </c>
      <c r="U69" s="14">
        <v>1.1248186600000001</v>
      </c>
      <c r="V69" s="16">
        <v>0.21530863</v>
      </c>
    </row>
    <row r="70" spans="1:22" x14ac:dyDescent="0.25">
      <c r="A70" s="11" t="s">
        <v>540</v>
      </c>
      <c r="B70" s="13">
        <v>6036</v>
      </c>
      <c r="C70" s="14">
        <f>(223/B70*100)</f>
        <v>3.6944996686547382</v>
      </c>
      <c r="D70" s="15">
        <v>5813</v>
      </c>
      <c r="E70" s="14">
        <v>22.433853460000002</v>
      </c>
      <c r="F70" s="16">
        <v>1.0068251399999999</v>
      </c>
      <c r="G70" s="14">
        <v>47.138387459999997</v>
      </c>
      <c r="H70" s="16">
        <v>0.72030028000000001</v>
      </c>
      <c r="I70" s="14">
        <v>21.92621402</v>
      </c>
      <c r="J70" s="16">
        <v>0.63820699999999997</v>
      </c>
      <c r="K70" s="14">
        <v>6.1933247800000002</v>
      </c>
      <c r="L70" s="16">
        <v>0.42887463999999997</v>
      </c>
      <c r="M70" s="14">
        <v>0</v>
      </c>
      <c r="N70" s="16">
        <v>0</v>
      </c>
      <c r="O70" s="14" t="s">
        <v>582</v>
      </c>
      <c r="P70" s="16" t="s">
        <v>582</v>
      </c>
      <c r="Q70" s="14">
        <v>0</v>
      </c>
      <c r="R70" s="16">
        <v>0</v>
      </c>
      <c r="S70" s="14">
        <v>0</v>
      </c>
      <c r="T70" s="16">
        <v>0</v>
      </c>
      <c r="U70" s="14">
        <v>2.30822029</v>
      </c>
      <c r="V70" s="16">
        <v>0.23911547</v>
      </c>
    </row>
    <row r="71" spans="1:22" x14ac:dyDescent="0.25">
      <c r="A71" s="11" t="s">
        <v>541</v>
      </c>
      <c r="B71" s="13">
        <v>6115</v>
      </c>
      <c r="C71" s="14">
        <f>(17/B71*100)</f>
        <v>0.27800490596892891</v>
      </c>
      <c r="D71" s="15">
        <v>6098</v>
      </c>
      <c r="E71" s="14">
        <v>37.77058109</v>
      </c>
      <c r="F71" s="16">
        <v>0.67319198000000002</v>
      </c>
      <c r="G71" s="14">
        <v>46.05516136</v>
      </c>
      <c r="H71" s="16">
        <v>0.69237528999999998</v>
      </c>
      <c r="I71" s="14">
        <v>12.26786433</v>
      </c>
      <c r="J71" s="16">
        <v>0.53601288999999996</v>
      </c>
      <c r="K71" s="14">
        <v>2.2924934000000001</v>
      </c>
      <c r="L71" s="16">
        <v>0.27588807999999998</v>
      </c>
      <c r="M71" s="14">
        <v>0</v>
      </c>
      <c r="N71" s="16">
        <v>0</v>
      </c>
      <c r="O71" s="14" t="s">
        <v>582</v>
      </c>
      <c r="P71" s="16" t="s">
        <v>582</v>
      </c>
      <c r="Q71" s="14">
        <v>0</v>
      </c>
      <c r="R71" s="16">
        <v>0</v>
      </c>
      <c r="S71" s="14">
        <v>0</v>
      </c>
      <c r="T71" s="16">
        <v>0</v>
      </c>
      <c r="U71" s="14">
        <v>1.6138998099999999</v>
      </c>
      <c r="V71" s="16">
        <v>0.15890931</v>
      </c>
    </row>
    <row r="72" spans="1:22" x14ac:dyDescent="0.25">
      <c r="A72" s="11" t="s">
        <v>542</v>
      </c>
      <c r="B72" s="13">
        <v>7708</v>
      </c>
      <c r="C72" s="14">
        <f>(5/B72*100)</f>
        <v>6.4867669953295279E-2</v>
      </c>
      <c r="D72" s="15">
        <v>7703</v>
      </c>
      <c r="E72" s="14">
        <v>11.385237050000001</v>
      </c>
      <c r="F72" s="16">
        <v>0.43875075000000002</v>
      </c>
      <c r="G72" s="14">
        <v>53.768943829999998</v>
      </c>
      <c r="H72" s="16">
        <v>0.65824289000000002</v>
      </c>
      <c r="I72" s="14">
        <v>25.028153639999999</v>
      </c>
      <c r="J72" s="16">
        <v>0.59445181999999996</v>
      </c>
      <c r="K72" s="14">
        <v>9.3129314700000005</v>
      </c>
      <c r="L72" s="16">
        <v>0.40131327999999999</v>
      </c>
      <c r="M72" s="14">
        <v>0</v>
      </c>
      <c r="N72" s="16">
        <v>0</v>
      </c>
      <c r="O72" s="14" t="s">
        <v>582</v>
      </c>
      <c r="P72" s="16" t="s">
        <v>582</v>
      </c>
      <c r="Q72" s="14">
        <v>0</v>
      </c>
      <c r="R72" s="16">
        <v>0</v>
      </c>
      <c r="S72" s="14">
        <v>0</v>
      </c>
      <c r="T72" s="16">
        <v>0</v>
      </c>
      <c r="U72" s="14">
        <v>0.50473402000000001</v>
      </c>
      <c r="V72" s="16">
        <v>9.5688090000000003E-2</v>
      </c>
    </row>
    <row r="73" spans="1:22" x14ac:dyDescent="0.25">
      <c r="A73" s="11" t="s">
        <v>543</v>
      </c>
      <c r="B73" s="13">
        <v>8249</v>
      </c>
      <c r="C73" s="14">
        <f>(144/B73*100)</f>
        <v>1.7456661413504666</v>
      </c>
      <c r="D73" s="15">
        <v>8105</v>
      </c>
      <c r="E73" s="14">
        <v>25.11003616</v>
      </c>
      <c r="F73" s="16">
        <v>0.96226363000000004</v>
      </c>
      <c r="G73" s="14">
        <v>38.782389160000001</v>
      </c>
      <c r="H73" s="16">
        <v>0.72701514</v>
      </c>
      <c r="I73" s="14">
        <v>21.127027080000001</v>
      </c>
      <c r="J73" s="16">
        <v>0.68360991999999998</v>
      </c>
      <c r="K73" s="14">
        <v>13.60867717</v>
      </c>
      <c r="L73" s="16">
        <v>0.62889561000000005</v>
      </c>
      <c r="M73" s="14">
        <v>0</v>
      </c>
      <c r="N73" s="16">
        <v>0</v>
      </c>
      <c r="O73" s="14" t="s">
        <v>582</v>
      </c>
      <c r="P73" s="16" t="s">
        <v>582</v>
      </c>
      <c r="Q73" s="14">
        <v>0</v>
      </c>
      <c r="R73" s="16">
        <v>0</v>
      </c>
      <c r="S73" s="14">
        <v>0</v>
      </c>
      <c r="T73" s="16">
        <v>0</v>
      </c>
      <c r="U73" s="14">
        <v>1.3718704399999999</v>
      </c>
      <c r="V73" s="16">
        <v>0.16202975</v>
      </c>
    </row>
    <row r="74" spans="1:22" x14ac:dyDescent="0.25">
      <c r="A74" s="11" t="s">
        <v>544</v>
      </c>
      <c r="B74" s="13">
        <v>4692</v>
      </c>
      <c r="C74" s="14">
        <f>(82/B74*100)</f>
        <v>1.7476555839727195</v>
      </c>
      <c r="D74" s="15">
        <v>4610</v>
      </c>
      <c r="E74" s="14">
        <v>23.435106770000001</v>
      </c>
      <c r="F74" s="16">
        <v>0.61505474999999998</v>
      </c>
      <c r="G74" s="14">
        <v>34.25790636</v>
      </c>
      <c r="H74" s="16">
        <v>0.84351726000000005</v>
      </c>
      <c r="I74" s="14">
        <v>22.227948269999999</v>
      </c>
      <c r="J74" s="16">
        <v>0.65893389999999996</v>
      </c>
      <c r="K74" s="14">
        <v>15.982028789999999</v>
      </c>
      <c r="L74" s="16">
        <v>0.52499587000000003</v>
      </c>
      <c r="M74" s="14">
        <v>0</v>
      </c>
      <c r="N74" s="16">
        <v>0</v>
      </c>
      <c r="O74" s="14" t="s">
        <v>582</v>
      </c>
      <c r="P74" s="16" t="s">
        <v>582</v>
      </c>
      <c r="Q74" s="14">
        <v>0</v>
      </c>
      <c r="R74" s="16">
        <v>0</v>
      </c>
      <c r="S74" s="14">
        <v>0.24592971999999999</v>
      </c>
      <c r="T74" s="16">
        <v>6.8254060000000005E-2</v>
      </c>
      <c r="U74" s="14">
        <v>3.85108008</v>
      </c>
      <c r="V74" s="16">
        <v>0.34014899999999998</v>
      </c>
    </row>
    <row r="75" spans="1:22" x14ac:dyDescent="0.25">
      <c r="A75" s="11" t="s">
        <v>545</v>
      </c>
      <c r="B75" s="13">
        <v>5375</v>
      </c>
      <c r="C75" s="14">
        <f>(198/B75*100)</f>
        <v>3.6837209302325582</v>
      </c>
      <c r="D75" s="15">
        <v>5177</v>
      </c>
      <c r="E75" s="14">
        <v>46.348312669999999</v>
      </c>
      <c r="F75" s="16">
        <v>1.04962998</v>
      </c>
      <c r="G75" s="14">
        <v>36.777938380000002</v>
      </c>
      <c r="H75" s="16">
        <v>0.75567353000000004</v>
      </c>
      <c r="I75" s="14">
        <v>10.696743659999999</v>
      </c>
      <c r="J75" s="16">
        <v>0.68301149999999999</v>
      </c>
      <c r="K75" s="14">
        <v>2.5078103500000002</v>
      </c>
      <c r="L75" s="16">
        <v>0.25634466</v>
      </c>
      <c r="M75" s="14">
        <v>0</v>
      </c>
      <c r="N75" s="16">
        <v>0</v>
      </c>
      <c r="O75" s="14" t="s">
        <v>582</v>
      </c>
      <c r="P75" s="16" t="s">
        <v>582</v>
      </c>
      <c r="Q75" s="14">
        <v>0</v>
      </c>
      <c r="R75" s="16">
        <v>0</v>
      </c>
      <c r="S75" s="14">
        <v>0</v>
      </c>
      <c r="T75" s="16">
        <v>0</v>
      </c>
      <c r="U75" s="14">
        <v>3.6691949300000002</v>
      </c>
      <c r="V75" s="16">
        <v>0.29913216999999998</v>
      </c>
    </row>
    <row r="76" spans="1:22" x14ac:dyDescent="0.25">
      <c r="A76" s="11" t="s">
        <v>546</v>
      </c>
      <c r="B76" s="13">
        <v>14167</v>
      </c>
      <c r="C76" s="14">
        <f>(228/B76*100)</f>
        <v>1.6093738970847746</v>
      </c>
      <c r="D76" s="15">
        <v>13939</v>
      </c>
      <c r="E76" s="14">
        <v>3.8182145599999999</v>
      </c>
      <c r="F76" s="16">
        <v>0.38852782000000002</v>
      </c>
      <c r="G76" s="14">
        <v>25.27276273</v>
      </c>
      <c r="H76" s="16">
        <v>0.69750663999999996</v>
      </c>
      <c r="I76" s="14">
        <v>25.906772100000001</v>
      </c>
      <c r="J76" s="16">
        <v>0.66293639000000004</v>
      </c>
      <c r="K76" s="14">
        <v>41.663981149999998</v>
      </c>
      <c r="L76" s="16">
        <v>0.89361356999999997</v>
      </c>
      <c r="M76" s="14">
        <v>0</v>
      </c>
      <c r="N76" s="16">
        <v>0</v>
      </c>
      <c r="O76" s="14" t="s">
        <v>582</v>
      </c>
      <c r="P76" s="16" t="s">
        <v>582</v>
      </c>
      <c r="Q76" s="14">
        <v>0</v>
      </c>
      <c r="R76" s="16">
        <v>0</v>
      </c>
      <c r="S76" s="14">
        <v>0</v>
      </c>
      <c r="T76" s="16">
        <v>0</v>
      </c>
      <c r="U76" s="14">
        <v>3.3382694599999998</v>
      </c>
      <c r="V76" s="16">
        <v>0.19824583000000001</v>
      </c>
    </row>
    <row r="77" spans="1:22" x14ac:dyDescent="0.25">
      <c r="A77" s="11" t="s">
        <v>547</v>
      </c>
      <c r="B77" s="13">
        <v>6062</v>
      </c>
      <c r="C77" s="14">
        <f>(82/B77*100)</f>
        <v>1.3526888815572418</v>
      </c>
      <c r="D77" s="15">
        <v>5980</v>
      </c>
      <c r="E77" s="14">
        <v>35.788356800000003</v>
      </c>
      <c r="F77" s="16">
        <v>0.84655398000000004</v>
      </c>
      <c r="G77" s="14">
        <v>39.808128529999998</v>
      </c>
      <c r="H77" s="16">
        <v>0.68797288000000001</v>
      </c>
      <c r="I77" s="14">
        <v>11.93441653</v>
      </c>
      <c r="J77" s="16">
        <v>0.63572074999999995</v>
      </c>
      <c r="K77" s="14">
        <v>2.96731385</v>
      </c>
      <c r="L77" s="16">
        <v>0.28621370000000002</v>
      </c>
      <c r="M77" s="14">
        <v>0</v>
      </c>
      <c r="N77" s="16">
        <v>0</v>
      </c>
      <c r="O77" s="14" t="s">
        <v>582</v>
      </c>
      <c r="P77" s="16" t="s">
        <v>582</v>
      </c>
      <c r="Q77" s="14">
        <v>0</v>
      </c>
      <c r="R77" s="16">
        <v>0</v>
      </c>
      <c r="S77" s="14">
        <v>0</v>
      </c>
      <c r="T77" s="16">
        <v>0</v>
      </c>
      <c r="U77" s="14">
        <v>9.5017843000000006</v>
      </c>
      <c r="V77" s="16">
        <v>0.40895795000000001</v>
      </c>
    </row>
    <row r="78" spans="1:22" x14ac:dyDescent="0.25">
      <c r="A78" s="11" t="s">
        <v>548</v>
      </c>
      <c r="B78" s="13">
        <v>5826</v>
      </c>
      <c r="C78" s="14">
        <f>(0/B78*100)</f>
        <v>0</v>
      </c>
      <c r="D78" s="15">
        <v>5826</v>
      </c>
      <c r="E78" s="14">
        <v>85.547424079999999</v>
      </c>
      <c r="F78" s="16">
        <v>0.77943130999999999</v>
      </c>
      <c r="G78" s="14">
        <v>7.4401037600000004</v>
      </c>
      <c r="H78" s="16">
        <v>0.57437724000000001</v>
      </c>
      <c r="I78" s="14">
        <v>2.5576248800000001</v>
      </c>
      <c r="J78" s="16">
        <v>0.30888563000000002</v>
      </c>
      <c r="K78" s="14">
        <v>1.6663847599999999</v>
      </c>
      <c r="L78" s="16">
        <v>0.22103661999999999</v>
      </c>
      <c r="M78" s="14">
        <v>0</v>
      </c>
      <c r="N78" s="16">
        <v>0</v>
      </c>
      <c r="O78" s="14" t="s">
        <v>582</v>
      </c>
      <c r="P78" s="16" t="s">
        <v>582</v>
      </c>
      <c r="Q78" s="14">
        <v>2.4889870000000001E-2</v>
      </c>
      <c r="R78" s="16">
        <v>2.448496E-2</v>
      </c>
      <c r="S78" s="14">
        <v>2.0963809999999999E-2</v>
      </c>
      <c r="T78" s="16">
        <v>1.7422940000000001E-2</v>
      </c>
      <c r="U78" s="14">
        <v>2.7426088399999999</v>
      </c>
      <c r="V78" s="16">
        <v>0.31582907999999998</v>
      </c>
    </row>
    <row r="79" spans="1:22" ht="24.95" customHeight="1" x14ac:dyDescent="0.25">
      <c r="A79" s="11" t="s">
        <v>549</v>
      </c>
      <c r="B79" s="13">
        <v>1657</v>
      </c>
      <c r="C79" s="14">
        <f>(41/B79*100)</f>
        <v>2.4743512371756187</v>
      </c>
      <c r="D79" s="15">
        <v>1616</v>
      </c>
      <c r="E79" s="14">
        <v>31.671471660000002</v>
      </c>
      <c r="F79" s="16">
        <v>2.8341328699999999</v>
      </c>
      <c r="G79" s="14">
        <v>44.731233070000002</v>
      </c>
      <c r="H79" s="16">
        <v>1.73569072</v>
      </c>
      <c r="I79" s="14">
        <v>17.05159373</v>
      </c>
      <c r="J79" s="16">
        <v>2.3642657900000001</v>
      </c>
      <c r="K79" s="14">
        <v>3.3836225099999999</v>
      </c>
      <c r="L79" s="16">
        <v>0.67977816999999996</v>
      </c>
      <c r="M79" s="14">
        <v>0</v>
      </c>
      <c r="N79" s="16">
        <v>0</v>
      </c>
      <c r="O79" s="14" t="s">
        <v>582</v>
      </c>
      <c r="P79" s="16" t="s">
        <v>582</v>
      </c>
      <c r="Q79" s="14">
        <v>0</v>
      </c>
      <c r="R79" s="16">
        <v>0</v>
      </c>
      <c r="S79" s="14">
        <v>0.12131499</v>
      </c>
      <c r="T79" s="16">
        <v>8.9545100000000002E-2</v>
      </c>
      <c r="U79" s="14">
        <v>3.0407640499999999</v>
      </c>
      <c r="V79" s="16">
        <v>0.35553029000000003</v>
      </c>
    </row>
    <row r="80" spans="1:22" x14ac:dyDescent="0.25">
      <c r="A80" s="11" t="s">
        <v>550</v>
      </c>
      <c r="B80" s="13">
        <v>7841</v>
      </c>
      <c r="C80" s="14">
        <f>(0/B80*100)</f>
        <v>0</v>
      </c>
      <c r="D80" s="15">
        <v>7841</v>
      </c>
      <c r="E80" s="14">
        <v>31.46851732</v>
      </c>
      <c r="F80" s="16">
        <v>0.80510397</v>
      </c>
      <c r="G80" s="14">
        <v>47.527644960000003</v>
      </c>
      <c r="H80" s="16">
        <v>0.75262596999999998</v>
      </c>
      <c r="I80" s="14">
        <v>16.037143879999999</v>
      </c>
      <c r="J80" s="16">
        <v>0.59913214999999997</v>
      </c>
      <c r="K80" s="14">
        <v>4.3531011299999998</v>
      </c>
      <c r="L80" s="16">
        <v>0.30151306</v>
      </c>
      <c r="M80" s="14">
        <v>0</v>
      </c>
      <c r="N80" s="16">
        <v>0</v>
      </c>
      <c r="O80" s="14" t="s">
        <v>582</v>
      </c>
      <c r="P80" s="16" t="s">
        <v>582</v>
      </c>
      <c r="Q80" s="14">
        <v>0</v>
      </c>
      <c r="R80" s="16">
        <v>0</v>
      </c>
      <c r="S80" s="14">
        <v>0</v>
      </c>
      <c r="T80" s="16">
        <v>0</v>
      </c>
      <c r="U80" s="14">
        <v>0.61359271000000004</v>
      </c>
      <c r="V80" s="16">
        <v>0.13821805000000001</v>
      </c>
    </row>
    <row r="81" spans="1:22" x14ac:dyDescent="0.25">
      <c r="A81" s="19" t="s">
        <v>551</v>
      </c>
      <c r="B81" s="13">
        <v>8861</v>
      </c>
      <c r="C81" s="14">
        <f>(76/B81*100)</f>
        <v>0.85769100552984989</v>
      </c>
      <c r="D81" s="15">
        <v>8785</v>
      </c>
      <c r="E81" s="14">
        <v>8.0832927800000007</v>
      </c>
      <c r="F81" s="16">
        <v>0.57575686000000004</v>
      </c>
      <c r="G81" s="14">
        <v>35.978234839999999</v>
      </c>
      <c r="H81" s="16">
        <v>0.91976049999999998</v>
      </c>
      <c r="I81" s="14">
        <v>33.618504809999997</v>
      </c>
      <c r="J81" s="16">
        <v>0.76429561999999995</v>
      </c>
      <c r="K81" s="14">
        <v>21.074258969999999</v>
      </c>
      <c r="L81" s="16">
        <v>0.83048535999999995</v>
      </c>
      <c r="M81" s="14">
        <v>0</v>
      </c>
      <c r="N81" s="16">
        <v>0</v>
      </c>
      <c r="O81" s="14" t="s">
        <v>582</v>
      </c>
      <c r="P81" s="16" t="s">
        <v>582</v>
      </c>
      <c r="Q81" s="14">
        <v>0</v>
      </c>
      <c r="R81" s="16">
        <v>0</v>
      </c>
      <c r="S81" s="14">
        <v>0</v>
      </c>
      <c r="T81" s="16">
        <v>0</v>
      </c>
      <c r="U81" s="14">
        <v>1.2457086100000001</v>
      </c>
      <c r="V81" s="16">
        <v>0.12850695000000001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3.2295331699999998</v>
      </c>
      <c r="F7" s="16">
        <v>0.22531345999999999</v>
      </c>
      <c r="G7" s="14">
        <v>29.000872579999999</v>
      </c>
      <c r="H7" s="16">
        <v>0.46324641</v>
      </c>
      <c r="I7" s="14">
        <v>49.78229958</v>
      </c>
      <c r="J7" s="16">
        <v>0.62416539000000004</v>
      </c>
      <c r="K7" s="14">
        <v>15.93983493</v>
      </c>
      <c r="L7" s="16">
        <v>0.43827254999999998</v>
      </c>
      <c r="M7" s="14">
        <v>0</v>
      </c>
      <c r="N7" s="16">
        <v>0</v>
      </c>
      <c r="O7" s="14" t="s">
        <v>582</v>
      </c>
      <c r="P7" s="16" t="s">
        <v>582</v>
      </c>
      <c r="Q7" s="14">
        <v>0</v>
      </c>
      <c r="R7" s="16">
        <v>0</v>
      </c>
      <c r="S7" s="14">
        <v>0</v>
      </c>
      <c r="T7" s="16">
        <v>0</v>
      </c>
      <c r="U7" s="14">
        <v>2.0474597399999999</v>
      </c>
      <c r="V7" s="16">
        <v>0.1512105</v>
      </c>
    </row>
    <row r="8" spans="1:22" x14ac:dyDescent="0.25">
      <c r="A8" s="11" t="s">
        <v>478</v>
      </c>
      <c r="B8" s="13">
        <v>7007</v>
      </c>
      <c r="C8" s="14">
        <f>(20/B8*100)</f>
        <v>0.28542885685742825</v>
      </c>
      <c r="D8" s="15">
        <v>6987</v>
      </c>
      <c r="E8" s="14">
        <v>0.78106825999999996</v>
      </c>
      <c r="F8" s="16">
        <v>0.11154447000000001</v>
      </c>
      <c r="G8" s="14">
        <v>53.590144359999996</v>
      </c>
      <c r="H8" s="16">
        <v>1.0517353599999999</v>
      </c>
      <c r="I8" s="14">
        <v>33.861343290000001</v>
      </c>
      <c r="J8" s="16">
        <v>0.86075776999999998</v>
      </c>
      <c r="K8" s="14">
        <v>10.839019670000001</v>
      </c>
      <c r="L8" s="16">
        <v>0.59019790999999999</v>
      </c>
      <c r="M8" s="14">
        <v>0</v>
      </c>
      <c r="N8" s="16">
        <v>0</v>
      </c>
      <c r="O8" s="14" t="s">
        <v>582</v>
      </c>
      <c r="P8" s="16" t="s">
        <v>582</v>
      </c>
      <c r="Q8" s="14">
        <v>0</v>
      </c>
      <c r="R8" s="16">
        <v>0</v>
      </c>
      <c r="S8" s="14">
        <v>0</v>
      </c>
      <c r="T8" s="16">
        <v>0</v>
      </c>
      <c r="U8" s="14">
        <v>0.92842442999999997</v>
      </c>
      <c r="V8" s="16">
        <v>0.1322605</v>
      </c>
    </row>
    <row r="9" spans="1:22" x14ac:dyDescent="0.25">
      <c r="A9" s="11" t="s">
        <v>479</v>
      </c>
      <c r="B9" s="13">
        <v>9651</v>
      </c>
      <c r="C9" s="14">
        <f>(77/B9*100)</f>
        <v>0.79784478292404937</v>
      </c>
      <c r="D9" s="15">
        <v>9574</v>
      </c>
      <c r="E9" s="14">
        <v>2.7645103099999999</v>
      </c>
      <c r="F9" s="16">
        <v>0.15602675999999999</v>
      </c>
      <c r="G9" s="14">
        <v>58.536806800000001</v>
      </c>
      <c r="H9" s="16">
        <v>0.94281225000000002</v>
      </c>
      <c r="I9" s="14">
        <v>29.533107260000001</v>
      </c>
      <c r="J9" s="16">
        <v>0.63605981</v>
      </c>
      <c r="K9" s="14">
        <v>7.5049976899999997</v>
      </c>
      <c r="L9" s="16">
        <v>0.57520928000000004</v>
      </c>
      <c r="M9" s="14">
        <v>0</v>
      </c>
      <c r="N9" s="16">
        <v>0</v>
      </c>
      <c r="O9" s="14" t="s">
        <v>582</v>
      </c>
      <c r="P9" s="16" t="s">
        <v>582</v>
      </c>
      <c r="Q9" s="14">
        <v>0</v>
      </c>
      <c r="R9" s="16">
        <v>0</v>
      </c>
      <c r="S9" s="14">
        <v>0</v>
      </c>
      <c r="T9" s="16">
        <v>0</v>
      </c>
      <c r="U9" s="14">
        <v>1.66057794</v>
      </c>
      <c r="V9" s="16">
        <v>0.15013403</v>
      </c>
    </row>
    <row r="10" spans="1:22" x14ac:dyDescent="0.25">
      <c r="A10" s="11" t="s">
        <v>480</v>
      </c>
      <c r="B10" s="13">
        <v>20058</v>
      </c>
      <c r="C10" s="14">
        <f>(521/B10*100)</f>
        <v>2.5974673447003687</v>
      </c>
      <c r="D10" s="15">
        <v>19537</v>
      </c>
      <c r="E10" s="14">
        <v>0.30975287000000001</v>
      </c>
      <c r="F10" s="16">
        <v>5.4045509999999998E-2</v>
      </c>
      <c r="G10" s="14">
        <v>23.115609119999998</v>
      </c>
      <c r="H10" s="16">
        <v>0.63511015000000004</v>
      </c>
      <c r="I10" s="14">
        <v>40.418824319999999</v>
      </c>
      <c r="J10" s="16">
        <v>0.57422264000000001</v>
      </c>
      <c r="K10" s="14">
        <v>33.614932430000003</v>
      </c>
      <c r="L10" s="16">
        <v>0.83889961999999996</v>
      </c>
      <c r="M10" s="14">
        <v>0</v>
      </c>
      <c r="N10" s="16">
        <v>0</v>
      </c>
      <c r="O10" s="14" t="s">
        <v>582</v>
      </c>
      <c r="P10" s="16" t="s">
        <v>582</v>
      </c>
      <c r="Q10" s="14">
        <v>0</v>
      </c>
      <c r="R10" s="16">
        <v>0</v>
      </c>
      <c r="S10" s="14">
        <v>0</v>
      </c>
      <c r="T10" s="16">
        <v>0</v>
      </c>
      <c r="U10" s="14">
        <v>2.5408812699999999</v>
      </c>
      <c r="V10" s="16">
        <v>0.16952300000000001</v>
      </c>
    </row>
    <row r="11" spans="1:22" x14ac:dyDescent="0.25">
      <c r="A11" s="11" t="s">
        <v>481</v>
      </c>
      <c r="B11" s="13">
        <v>7053</v>
      </c>
      <c r="C11" s="14">
        <f>(45/B11*100)</f>
        <v>0.6380263717566993</v>
      </c>
      <c r="D11" s="15">
        <v>7008</v>
      </c>
      <c r="E11" s="14">
        <v>1.4132391</v>
      </c>
      <c r="F11" s="16">
        <v>0.22892199999999999</v>
      </c>
      <c r="G11" s="14">
        <v>67.224968559999994</v>
      </c>
      <c r="H11" s="16">
        <v>1.00612474</v>
      </c>
      <c r="I11" s="14">
        <v>22.75637175</v>
      </c>
      <c r="J11" s="16">
        <v>0.87556310000000004</v>
      </c>
      <c r="K11" s="14">
        <v>6.9464603699999996</v>
      </c>
      <c r="L11" s="16">
        <v>0.44181706999999998</v>
      </c>
      <c r="M11" s="14">
        <v>0</v>
      </c>
      <c r="N11" s="16">
        <v>0</v>
      </c>
      <c r="O11" s="14" t="s">
        <v>582</v>
      </c>
      <c r="P11" s="16" t="s">
        <v>582</v>
      </c>
      <c r="Q11" s="14">
        <v>0</v>
      </c>
      <c r="R11" s="16">
        <v>0</v>
      </c>
      <c r="S11" s="14">
        <v>0</v>
      </c>
      <c r="T11" s="16">
        <v>0</v>
      </c>
      <c r="U11" s="14">
        <v>1.65896022</v>
      </c>
      <c r="V11" s="16">
        <v>0.16163451000000001</v>
      </c>
    </row>
    <row r="12" spans="1:22" x14ac:dyDescent="0.25">
      <c r="A12" s="11" t="s">
        <v>482</v>
      </c>
      <c r="B12" s="13">
        <v>6894</v>
      </c>
      <c r="C12" s="14">
        <f>(55/B12*100)</f>
        <v>0.79779518421816076</v>
      </c>
      <c r="D12" s="15">
        <v>6839</v>
      </c>
      <c r="E12" s="14">
        <v>0.83921219000000002</v>
      </c>
      <c r="F12" s="16">
        <v>0.13592762</v>
      </c>
      <c r="G12" s="14">
        <v>64.903175160000004</v>
      </c>
      <c r="H12" s="16">
        <v>0.94936480000000001</v>
      </c>
      <c r="I12" s="14">
        <v>27.25328579</v>
      </c>
      <c r="J12" s="16">
        <v>0.78526945999999997</v>
      </c>
      <c r="K12" s="14">
        <v>4.95876626</v>
      </c>
      <c r="L12" s="16">
        <v>0.29119436999999998</v>
      </c>
      <c r="M12" s="14">
        <v>0</v>
      </c>
      <c r="N12" s="16">
        <v>0</v>
      </c>
      <c r="O12" s="14" t="s">
        <v>582</v>
      </c>
      <c r="P12" s="16" t="s">
        <v>582</v>
      </c>
      <c r="Q12" s="14">
        <v>0</v>
      </c>
      <c r="R12" s="16">
        <v>0</v>
      </c>
      <c r="S12" s="14">
        <v>0</v>
      </c>
      <c r="T12" s="16">
        <v>0</v>
      </c>
      <c r="U12" s="14">
        <v>2.0455606</v>
      </c>
      <c r="V12" s="16">
        <v>0.2361365</v>
      </c>
    </row>
    <row r="13" spans="1:22" x14ac:dyDescent="0.25">
      <c r="A13" s="11" t="s">
        <v>483</v>
      </c>
      <c r="B13" s="13">
        <v>7161</v>
      </c>
      <c r="C13" s="14">
        <f>(99/B13*100)</f>
        <v>1.3824884792626728</v>
      </c>
      <c r="D13" s="15">
        <v>7062</v>
      </c>
      <c r="E13" s="14">
        <v>0.25781363000000002</v>
      </c>
      <c r="F13" s="16">
        <v>6.0815019999999997E-2</v>
      </c>
      <c r="G13" s="14">
        <v>46.765072340000003</v>
      </c>
      <c r="H13" s="16">
        <v>1.13192242</v>
      </c>
      <c r="I13" s="14">
        <v>45.367237809999999</v>
      </c>
      <c r="J13" s="16">
        <v>0.99946897000000001</v>
      </c>
      <c r="K13" s="14">
        <v>6.4773576000000004</v>
      </c>
      <c r="L13" s="16">
        <v>0.43368264000000001</v>
      </c>
      <c r="M13" s="14">
        <v>0</v>
      </c>
      <c r="N13" s="16">
        <v>0</v>
      </c>
      <c r="O13" s="14" t="s">
        <v>582</v>
      </c>
      <c r="P13" s="16" t="s">
        <v>582</v>
      </c>
      <c r="Q13" s="14">
        <v>0</v>
      </c>
      <c r="R13" s="16">
        <v>0</v>
      </c>
      <c r="S13" s="14">
        <v>0</v>
      </c>
      <c r="T13" s="16">
        <v>0</v>
      </c>
      <c r="U13" s="14">
        <v>1.1325186199999999</v>
      </c>
      <c r="V13" s="16">
        <v>0.1532567</v>
      </c>
    </row>
    <row r="14" spans="1:22" x14ac:dyDescent="0.25">
      <c r="A14" s="11" t="s">
        <v>484</v>
      </c>
      <c r="B14" s="13">
        <v>5587</v>
      </c>
      <c r="C14" s="14">
        <f>(74/B14*100)</f>
        <v>1.3245033112582782</v>
      </c>
      <c r="D14" s="15">
        <v>5513</v>
      </c>
      <c r="E14" s="14">
        <v>1.98851719</v>
      </c>
      <c r="F14" s="16">
        <v>0.26202122999999999</v>
      </c>
      <c r="G14" s="14">
        <v>72.675263909999998</v>
      </c>
      <c r="H14" s="16">
        <v>0.80959864999999998</v>
      </c>
      <c r="I14" s="14">
        <v>19.281467729999999</v>
      </c>
      <c r="J14" s="16">
        <v>0.73216433000000003</v>
      </c>
      <c r="K14" s="14">
        <v>4.6081714800000002</v>
      </c>
      <c r="L14" s="16">
        <v>0.32546639999999999</v>
      </c>
      <c r="M14" s="14">
        <v>0</v>
      </c>
      <c r="N14" s="16">
        <v>0</v>
      </c>
      <c r="O14" s="14" t="s">
        <v>582</v>
      </c>
      <c r="P14" s="16" t="s">
        <v>582</v>
      </c>
      <c r="Q14" s="14">
        <v>0</v>
      </c>
      <c r="R14" s="16">
        <v>0</v>
      </c>
      <c r="S14" s="14">
        <v>0</v>
      </c>
      <c r="T14" s="16">
        <v>0</v>
      </c>
      <c r="U14" s="14">
        <v>1.4465797</v>
      </c>
      <c r="V14" s="16">
        <v>0.20871965000000001</v>
      </c>
    </row>
    <row r="15" spans="1:22" x14ac:dyDescent="0.25">
      <c r="A15" s="11" t="s">
        <v>485</v>
      </c>
      <c r="B15" s="13">
        <v>5882</v>
      </c>
      <c r="C15" s="14">
        <f>(52/B15*100)</f>
        <v>0.88405304318259093</v>
      </c>
      <c r="D15" s="15">
        <v>5830</v>
      </c>
      <c r="E15" s="14">
        <v>0.44045110999999998</v>
      </c>
      <c r="F15" s="16">
        <v>9.3878989999999995E-2</v>
      </c>
      <c r="G15" s="14">
        <v>58.146399049999999</v>
      </c>
      <c r="H15" s="16">
        <v>0.97707790000000005</v>
      </c>
      <c r="I15" s="14">
        <v>32.26832083</v>
      </c>
      <c r="J15" s="16">
        <v>0.82745477000000001</v>
      </c>
      <c r="K15" s="14">
        <v>7.6101302999999998</v>
      </c>
      <c r="L15" s="16">
        <v>0.41777789999999998</v>
      </c>
      <c r="M15" s="14">
        <v>0</v>
      </c>
      <c r="N15" s="16">
        <v>0</v>
      </c>
      <c r="O15" s="14" t="s">
        <v>582</v>
      </c>
      <c r="P15" s="16" t="s">
        <v>582</v>
      </c>
      <c r="Q15" s="14">
        <v>0</v>
      </c>
      <c r="R15" s="16">
        <v>0</v>
      </c>
      <c r="S15" s="14">
        <v>0</v>
      </c>
      <c r="T15" s="16">
        <v>0</v>
      </c>
      <c r="U15" s="14">
        <v>1.53469872</v>
      </c>
      <c r="V15" s="16">
        <v>0.18112963000000001</v>
      </c>
    </row>
    <row r="16" spans="1:22" x14ac:dyDescent="0.25">
      <c r="A16" s="11" t="s">
        <v>486</v>
      </c>
      <c r="B16" s="13">
        <v>6108</v>
      </c>
      <c r="C16" s="14">
        <f>(98/B16*100)</f>
        <v>1.6044531761624099</v>
      </c>
      <c r="D16" s="15">
        <v>6010</v>
      </c>
      <c r="E16" s="14">
        <v>0.62945825</v>
      </c>
      <c r="F16" s="16">
        <v>9.7180500000000003E-2</v>
      </c>
      <c r="G16" s="14">
        <v>57.534965990000003</v>
      </c>
      <c r="H16" s="16">
        <v>0.93781373000000001</v>
      </c>
      <c r="I16" s="14">
        <v>33.79036765</v>
      </c>
      <c r="J16" s="16">
        <v>0.78649946000000004</v>
      </c>
      <c r="K16" s="14">
        <v>6.1328807899999997</v>
      </c>
      <c r="L16" s="16">
        <v>0.33428511999999999</v>
      </c>
      <c r="M16" s="14">
        <v>0</v>
      </c>
      <c r="N16" s="16">
        <v>0</v>
      </c>
      <c r="O16" s="14" t="s">
        <v>582</v>
      </c>
      <c r="P16" s="16" t="s">
        <v>582</v>
      </c>
      <c r="Q16" s="14">
        <v>0</v>
      </c>
      <c r="R16" s="16">
        <v>0</v>
      </c>
      <c r="S16" s="14">
        <v>0</v>
      </c>
      <c r="T16" s="16">
        <v>0</v>
      </c>
      <c r="U16" s="14">
        <v>1.9123273300000001</v>
      </c>
      <c r="V16" s="16">
        <v>0.21873305000000001</v>
      </c>
    </row>
    <row r="17" spans="1:22" x14ac:dyDescent="0.25">
      <c r="A17" s="11" t="s">
        <v>487</v>
      </c>
      <c r="B17" s="13">
        <v>6504</v>
      </c>
      <c r="C17" s="14">
        <f>(658/B17*100)</f>
        <v>10.116851168511685</v>
      </c>
      <c r="D17" s="15">
        <v>5846</v>
      </c>
      <c r="E17" s="14">
        <v>1.5034707599999999</v>
      </c>
      <c r="F17" s="16">
        <v>0.16586882</v>
      </c>
      <c r="G17" s="14">
        <v>46.76463656</v>
      </c>
      <c r="H17" s="16">
        <v>0.91313323999999996</v>
      </c>
      <c r="I17" s="14">
        <v>38.145478539999999</v>
      </c>
      <c r="J17" s="16">
        <v>0.83865897</v>
      </c>
      <c r="K17" s="14">
        <v>10.341962069999999</v>
      </c>
      <c r="L17" s="16">
        <v>0.48150674999999998</v>
      </c>
      <c r="M17" s="14">
        <v>0</v>
      </c>
      <c r="N17" s="16">
        <v>0</v>
      </c>
      <c r="O17" s="14" t="s">
        <v>582</v>
      </c>
      <c r="P17" s="16" t="s">
        <v>582</v>
      </c>
      <c r="Q17" s="14">
        <v>0</v>
      </c>
      <c r="R17" s="16">
        <v>0</v>
      </c>
      <c r="S17" s="14">
        <v>0</v>
      </c>
      <c r="T17" s="16">
        <v>0</v>
      </c>
      <c r="U17" s="14">
        <v>3.2444520699999999</v>
      </c>
      <c r="V17" s="16">
        <v>0.43185507000000001</v>
      </c>
    </row>
    <row r="18" spans="1:22" x14ac:dyDescent="0.25">
      <c r="A18" s="11" t="s">
        <v>488</v>
      </c>
      <c r="B18" s="13">
        <v>5532</v>
      </c>
      <c r="C18" s="14">
        <f>(28/B18*100)</f>
        <v>0.50614605929139556</v>
      </c>
      <c r="D18" s="15">
        <v>5504</v>
      </c>
      <c r="E18" s="14">
        <v>0.87535848000000005</v>
      </c>
      <c r="F18" s="16">
        <v>0.1443439</v>
      </c>
      <c r="G18" s="14">
        <v>48.9899196</v>
      </c>
      <c r="H18" s="16">
        <v>0.98004714000000004</v>
      </c>
      <c r="I18" s="14">
        <v>37.142586029999997</v>
      </c>
      <c r="J18" s="16">
        <v>0.89180751999999996</v>
      </c>
      <c r="K18" s="14">
        <v>9.6601515100000004</v>
      </c>
      <c r="L18" s="16">
        <v>0.64554575000000003</v>
      </c>
      <c r="M18" s="14">
        <v>0</v>
      </c>
      <c r="N18" s="16">
        <v>0</v>
      </c>
      <c r="O18" s="14" t="s">
        <v>582</v>
      </c>
      <c r="P18" s="16" t="s">
        <v>582</v>
      </c>
      <c r="Q18" s="14">
        <v>0</v>
      </c>
      <c r="R18" s="16">
        <v>0</v>
      </c>
      <c r="S18" s="14">
        <v>0</v>
      </c>
      <c r="T18" s="16">
        <v>0</v>
      </c>
      <c r="U18" s="14">
        <v>3.3319843800000002</v>
      </c>
      <c r="V18" s="16">
        <v>0.34361205</v>
      </c>
    </row>
    <row r="19" spans="1:22" x14ac:dyDescent="0.25">
      <c r="A19" s="11" t="s">
        <v>489</v>
      </c>
      <c r="B19" s="13">
        <v>5658</v>
      </c>
      <c r="C19" s="14">
        <f>(61/B19*100)</f>
        <v>1.0781194768469424</v>
      </c>
      <c r="D19" s="15">
        <v>5597</v>
      </c>
      <c r="E19" s="14">
        <v>1.2416939600000001</v>
      </c>
      <c r="F19" s="16">
        <v>0.17068707999999999</v>
      </c>
      <c r="G19" s="14">
        <v>66.548162239999996</v>
      </c>
      <c r="H19" s="16">
        <v>0.86029142000000003</v>
      </c>
      <c r="I19" s="14">
        <v>25.701739419999999</v>
      </c>
      <c r="J19" s="16">
        <v>0.76690674000000003</v>
      </c>
      <c r="K19" s="14">
        <v>4.83321427</v>
      </c>
      <c r="L19" s="16">
        <v>0.32993022999999999</v>
      </c>
      <c r="M19" s="14">
        <v>0</v>
      </c>
      <c r="N19" s="16">
        <v>0</v>
      </c>
      <c r="O19" s="14" t="s">
        <v>582</v>
      </c>
      <c r="P19" s="16" t="s">
        <v>582</v>
      </c>
      <c r="Q19" s="14">
        <v>0</v>
      </c>
      <c r="R19" s="16">
        <v>0</v>
      </c>
      <c r="S19" s="14">
        <v>0</v>
      </c>
      <c r="T19" s="16">
        <v>0</v>
      </c>
      <c r="U19" s="14">
        <v>1.67519011</v>
      </c>
      <c r="V19" s="16">
        <v>0.17058677</v>
      </c>
    </row>
    <row r="20" spans="1:22" x14ac:dyDescent="0.25">
      <c r="A20" s="11" t="s">
        <v>490</v>
      </c>
      <c r="B20" s="13">
        <v>3371</v>
      </c>
      <c r="C20" s="14">
        <f>(75/B20*100)</f>
        <v>2.2248590922574905</v>
      </c>
      <c r="D20" s="15">
        <v>3296</v>
      </c>
      <c r="E20" s="14">
        <v>0.35394492</v>
      </c>
      <c r="F20" s="16">
        <v>0.10058846</v>
      </c>
      <c r="G20" s="14">
        <v>61.78483722</v>
      </c>
      <c r="H20" s="16">
        <v>0.88245421000000002</v>
      </c>
      <c r="I20" s="14">
        <v>29.7520822</v>
      </c>
      <c r="J20" s="16">
        <v>0.83654656000000005</v>
      </c>
      <c r="K20" s="14">
        <v>6.6365552299999999</v>
      </c>
      <c r="L20" s="16">
        <v>0.36377102</v>
      </c>
      <c r="M20" s="14">
        <v>0</v>
      </c>
      <c r="N20" s="16">
        <v>0</v>
      </c>
      <c r="O20" s="14" t="s">
        <v>582</v>
      </c>
      <c r="P20" s="16" t="s">
        <v>582</v>
      </c>
      <c r="Q20" s="14">
        <v>0</v>
      </c>
      <c r="R20" s="16">
        <v>0</v>
      </c>
      <c r="S20" s="14">
        <v>0</v>
      </c>
      <c r="T20" s="16">
        <v>0</v>
      </c>
      <c r="U20" s="14">
        <v>1.4725804300000001</v>
      </c>
      <c r="V20" s="16">
        <v>0.19652021</v>
      </c>
    </row>
    <row r="21" spans="1:22" x14ac:dyDescent="0.25">
      <c r="A21" s="11" t="s">
        <v>491</v>
      </c>
      <c r="B21" s="13">
        <v>5741</v>
      </c>
      <c r="C21" s="14">
        <f>(44/B21*100)</f>
        <v>0.76641700052255701</v>
      </c>
      <c r="D21" s="15">
        <v>5697</v>
      </c>
      <c r="E21" s="14">
        <v>0.21243490000000001</v>
      </c>
      <c r="F21" s="16">
        <v>6.4878710000000006E-2</v>
      </c>
      <c r="G21" s="14">
        <v>21.607230789999999</v>
      </c>
      <c r="H21" s="16">
        <v>1.11291718</v>
      </c>
      <c r="I21" s="14">
        <v>38.310599289999999</v>
      </c>
      <c r="J21" s="16">
        <v>0.61417633000000005</v>
      </c>
      <c r="K21" s="14">
        <v>37.78548515</v>
      </c>
      <c r="L21" s="16">
        <v>1.0817475000000001</v>
      </c>
      <c r="M21" s="14">
        <v>0</v>
      </c>
      <c r="N21" s="16">
        <v>0</v>
      </c>
      <c r="O21" s="14" t="s">
        <v>582</v>
      </c>
      <c r="P21" s="16" t="s">
        <v>582</v>
      </c>
      <c r="Q21" s="14">
        <v>0</v>
      </c>
      <c r="R21" s="16">
        <v>0</v>
      </c>
      <c r="S21" s="14">
        <v>0</v>
      </c>
      <c r="T21" s="16">
        <v>0</v>
      </c>
      <c r="U21" s="14">
        <v>2.0842498599999999</v>
      </c>
      <c r="V21" s="16">
        <v>0.24129980000000001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(211/B23*100)</f>
        <v>1.8216351549684884</v>
      </c>
      <c r="D23" s="15">
        <v>11372</v>
      </c>
      <c r="E23" s="14">
        <v>0.40491969</v>
      </c>
      <c r="F23" s="16">
        <v>6.4683599999999994E-2</v>
      </c>
      <c r="G23" s="14">
        <v>31.08094668</v>
      </c>
      <c r="H23" s="16">
        <v>0.73577954000000001</v>
      </c>
      <c r="I23" s="14">
        <v>49.087218380000003</v>
      </c>
      <c r="J23" s="16">
        <v>0.70726237999999997</v>
      </c>
      <c r="K23" s="14">
        <v>17.495520469999999</v>
      </c>
      <c r="L23" s="16">
        <v>0.62136493999999998</v>
      </c>
      <c r="M23" s="14">
        <v>0</v>
      </c>
      <c r="N23" s="16">
        <v>0</v>
      </c>
      <c r="O23" s="14" t="s">
        <v>582</v>
      </c>
      <c r="P23" s="16" t="s">
        <v>582</v>
      </c>
      <c r="Q23" s="14">
        <v>0</v>
      </c>
      <c r="R23" s="16">
        <v>0</v>
      </c>
      <c r="S23" s="14">
        <v>0</v>
      </c>
      <c r="T23" s="16">
        <v>0</v>
      </c>
      <c r="U23" s="14">
        <v>1.93139478</v>
      </c>
      <c r="V23" s="16">
        <v>0.19026855000000001</v>
      </c>
    </row>
    <row r="24" spans="1:22" x14ac:dyDescent="0.25">
      <c r="A24" s="11" t="s">
        <v>494</v>
      </c>
      <c r="B24" s="13">
        <v>6647</v>
      </c>
      <c r="C24" s="14">
        <f>(7/B24*100)</f>
        <v>0.10531066646607493</v>
      </c>
      <c r="D24" s="15">
        <v>6640</v>
      </c>
      <c r="E24" s="14">
        <v>0.74284600999999995</v>
      </c>
      <c r="F24" s="16">
        <v>0.10309237</v>
      </c>
      <c r="G24" s="14">
        <v>93.023143520000005</v>
      </c>
      <c r="H24" s="16">
        <v>0.32191521000000001</v>
      </c>
      <c r="I24" s="14">
        <v>4.1067436400000004</v>
      </c>
      <c r="J24" s="16">
        <v>0.24674235</v>
      </c>
      <c r="K24" s="14">
        <v>1.15326244</v>
      </c>
      <c r="L24" s="16">
        <v>0.13236923</v>
      </c>
      <c r="M24" s="14">
        <v>0</v>
      </c>
      <c r="N24" s="16">
        <v>0</v>
      </c>
      <c r="O24" s="14" t="s">
        <v>582</v>
      </c>
      <c r="P24" s="16" t="s">
        <v>582</v>
      </c>
      <c r="Q24" s="14">
        <v>0</v>
      </c>
      <c r="R24" s="16">
        <v>0</v>
      </c>
      <c r="S24" s="14">
        <v>0</v>
      </c>
      <c r="T24" s="16">
        <v>0</v>
      </c>
      <c r="U24" s="14">
        <v>0.97400438</v>
      </c>
      <c r="V24" s="16">
        <v>0.11744251</v>
      </c>
    </row>
    <row r="25" spans="1:22" x14ac:dyDescent="0.25">
      <c r="A25" s="11" t="s">
        <v>495</v>
      </c>
      <c r="B25" s="13">
        <v>5581</v>
      </c>
      <c r="C25" s="14">
        <f>(24/B25*100)</f>
        <v>0.43003046049095145</v>
      </c>
      <c r="D25" s="15">
        <v>5557</v>
      </c>
      <c r="E25" s="14">
        <v>1.3507002800000001</v>
      </c>
      <c r="F25" s="16">
        <v>0.15167754</v>
      </c>
      <c r="G25" s="14">
        <v>46.939203399999997</v>
      </c>
      <c r="H25" s="16">
        <v>1.2503686000000001</v>
      </c>
      <c r="I25" s="14">
        <v>47.661960260000001</v>
      </c>
      <c r="J25" s="16">
        <v>1.2378857000000001</v>
      </c>
      <c r="K25" s="14">
        <v>2.7050979399999999</v>
      </c>
      <c r="L25" s="16">
        <v>0.25107077</v>
      </c>
      <c r="M25" s="14">
        <v>0</v>
      </c>
      <c r="N25" s="16">
        <v>0</v>
      </c>
      <c r="O25" s="14" t="s">
        <v>582</v>
      </c>
      <c r="P25" s="16" t="s">
        <v>582</v>
      </c>
      <c r="Q25" s="14">
        <v>0</v>
      </c>
      <c r="R25" s="16">
        <v>0</v>
      </c>
      <c r="S25" s="14">
        <v>0</v>
      </c>
      <c r="T25" s="16">
        <v>0</v>
      </c>
      <c r="U25" s="14">
        <v>1.3430381199999999</v>
      </c>
      <c r="V25" s="16">
        <v>0.16610167000000001</v>
      </c>
    </row>
    <row r="26" spans="1:22" x14ac:dyDescent="0.25">
      <c r="A26" s="11" t="s">
        <v>496</v>
      </c>
      <c r="B26" s="13">
        <v>4869</v>
      </c>
      <c r="C26" s="14">
        <f>(32/B26*100)</f>
        <v>0.65721914150749638</v>
      </c>
      <c r="D26" s="15">
        <v>4837</v>
      </c>
      <c r="E26" s="14">
        <v>3.3328316</v>
      </c>
      <c r="F26" s="16">
        <v>0.41452166000000001</v>
      </c>
      <c r="G26" s="14">
        <v>77.779949139999999</v>
      </c>
      <c r="H26" s="16">
        <v>0.73886463000000002</v>
      </c>
      <c r="I26" s="14">
        <v>13.24750036</v>
      </c>
      <c r="J26" s="16">
        <v>0.62965716999999999</v>
      </c>
      <c r="K26" s="14">
        <v>3.7417088399999998</v>
      </c>
      <c r="L26" s="16">
        <v>0.34925947000000002</v>
      </c>
      <c r="M26" s="14">
        <v>0</v>
      </c>
      <c r="N26" s="16">
        <v>0</v>
      </c>
      <c r="O26" s="14" t="s">
        <v>582</v>
      </c>
      <c r="P26" s="16" t="s">
        <v>582</v>
      </c>
      <c r="Q26" s="14">
        <v>0</v>
      </c>
      <c r="R26" s="16">
        <v>0</v>
      </c>
      <c r="S26" s="14">
        <v>0</v>
      </c>
      <c r="T26" s="16">
        <v>0</v>
      </c>
      <c r="U26" s="14">
        <v>1.89801007</v>
      </c>
      <c r="V26" s="16">
        <v>0.20855386000000001</v>
      </c>
    </row>
    <row r="27" spans="1:22" x14ac:dyDescent="0.25">
      <c r="A27" s="11" t="s">
        <v>497</v>
      </c>
      <c r="B27" s="13">
        <v>5299</v>
      </c>
      <c r="C27" s="14">
        <f>(17/B27*100)</f>
        <v>0.32081524816003021</v>
      </c>
      <c r="D27" s="15">
        <v>5282</v>
      </c>
      <c r="E27" s="14">
        <v>3.7374602100000001</v>
      </c>
      <c r="F27" s="16">
        <v>0.19631524</v>
      </c>
      <c r="G27" s="14">
        <v>35.845574999999997</v>
      </c>
      <c r="H27" s="16">
        <v>0.65069091999999995</v>
      </c>
      <c r="I27" s="14">
        <v>40.806579360000001</v>
      </c>
      <c r="J27" s="16">
        <v>0.71619646000000003</v>
      </c>
      <c r="K27" s="14">
        <v>18.140041709999998</v>
      </c>
      <c r="L27" s="16">
        <v>0.46766405999999999</v>
      </c>
      <c r="M27" s="14">
        <v>0</v>
      </c>
      <c r="N27" s="16">
        <v>0</v>
      </c>
      <c r="O27" s="14" t="s">
        <v>582</v>
      </c>
      <c r="P27" s="16" t="s">
        <v>582</v>
      </c>
      <c r="Q27" s="14">
        <v>0</v>
      </c>
      <c r="R27" s="16">
        <v>0</v>
      </c>
      <c r="S27" s="14">
        <v>0</v>
      </c>
      <c r="T27" s="16">
        <v>0</v>
      </c>
      <c r="U27" s="14">
        <v>1.47034372</v>
      </c>
      <c r="V27" s="16">
        <v>0.15135879999999999</v>
      </c>
    </row>
    <row r="28" spans="1:22" x14ac:dyDescent="0.25">
      <c r="A28" s="11" t="s">
        <v>498</v>
      </c>
      <c r="B28" s="13">
        <v>7568</v>
      </c>
      <c r="C28" s="14">
        <f>(51/B28*100)</f>
        <v>0.67389006342494717</v>
      </c>
      <c r="D28" s="15">
        <v>7517</v>
      </c>
      <c r="E28" s="14">
        <v>15.21654075</v>
      </c>
      <c r="F28" s="16">
        <v>0.87443477999999997</v>
      </c>
      <c r="G28" s="14">
        <v>56.5342974</v>
      </c>
      <c r="H28" s="16">
        <v>0.96686466000000004</v>
      </c>
      <c r="I28" s="14">
        <v>20.088006020000002</v>
      </c>
      <c r="J28" s="16">
        <v>0.81411423999999999</v>
      </c>
      <c r="K28" s="14">
        <v>5.5370365000000001</v>
      </c>
      <c r="L28" s="16">
        <v>0.49268443000000001</v>
      </c>
      <c r="M28" s="14">
        <v>0</v>
      </c>
      <c r="N28" s="16">
        <v>0</v>
      </c>
      <c r="O28" s="14" t="s">
        <v>582</v>
      </c>
      <c r="P28" s="16" t="s">
        <v>582</v>
      </c>
      <c r="Q28" s="14">
        <v>0</v>
      </c>
      <c r="R28" s="16">
        <v>0</v>
      </c>
      <c r="S28" s="14">
        <v>0</v>
      </c>
      <c r="T28" s="16">
        <v>0</v>
      </c>
      <c r="U28" s="14">
        <v>2.6241193200000001</v>
      </c>
      <c r="V28" s="16">
        <v>0.28401570999999998</v>
      </c>
    </row>
    <row r="29" spans="1:22" x14ac:dyDescent="0.25">
      <c r="A29" s="11" t="s">
        <v>499</v>
      </c>
      <c r="B29" s="13">
        <v>5385</v>
      </c>
      <c r="C29" s="14">
        <f>(30/B29*100)</f>
        <v>0.55710306406685239</v>
      </c>
      <c r="D29" s="15">
        <v>5355</v>
      </c>
      <c r="E29" s="14">
        <v>0.22234134</v>
      </c>
      <c r="F29" s="16">
        <v>5.9145929999999999E-2</v>
      </c>
      <c r="G29" s="14">
        <v>77.993773149999996</v>
      </c>
      <c r="H29" s="16">
        <v>0.86022383000000002</v>
      </c>
      <c r="I29" s="14">
        <v>16.500343000000001</v>
      </c>
      <c r="J29" s="16">
        <v>0.69670445999999997</v>
      </c>
      <c r="K29" s="14">
        <v>3.25559032</v>
      </c>
      <c r="L29" s="16">
        <v>0.29810328000000003</v>
      </c>
      <c r="M29" s="14">
        <v>0</v>
      </c>
      <c r="N29" s="16">
        <v>0</v>
      </c>
      <c r="O29" s="14" t="s">
        <v>582</v>
      </c>
      <c r="P29" s="16" t="s">
        <v>582</v>
      </c>
      <c r="Q29" s="14">
        <v>0</v>
      </c>
      <c r="R29" s="16">
        <v>0</v>
      </c>
      <c r="S29" s="14">
        <v>0</v>
      </c>
      <c r="T29" s="16">
        <v>0</v>
      </c>
      <c r="U29" s="14">
        <v>2.0279521900000002</v>
      </c>
      <c r="V29" s="16">
        <v>0.21363034</v>
      </c>
    </row>
    <row r="30" spans="1:22" x14ac:dyDescent="0.25">
      <c r="A30" s="11" t="s">
        <v>500</v>
      </c>
      <c r="B30" s="13">
        <v>4520</v>
      </c>
      <c r="C30" s="14">
        <f>(97/B30*100)</f>
        <v>2.1460176991150446</v>
      </c>
      <c r="D30" s="15">
        <v>4423</v>
      </c>
      <c r="E30" s="14">
        <v>1.2524717000000001</v>
      </c>
      <c r="F30" s="16">
        <v>0.17059439000000001</v>
      </c>
      <c r="G30" s="14">
        <v>37.84559651</v>
      </c>
      <c r="H30" s="16">
        <v>0.92612870999999997</v>
      </c>
      <c r="I30" s="14">
        <v>42.144221479999999</v>
      </c>
      <c r="J30" s="16">
        <v>0.82927481000000003</v>
      </c>
      <c r="K30" s="14">
        <v>17.498667359999999</v>
      </c>
      <c r="L30" s="16">
        <v>0.66010957000000003</v>
      </c>
      <c r="M30" s="14">
        <v>0</v>
      </c>
      <c r="N30" s="16">
        <v>0</v>
      </c>
      <c r="O30" s="14" t="s">
        <v>582</v>
      </c>
      <c r="P30" s="16" t="s">
        <v>582</v>
      </c>
      <c r="Q30" s="14">
        <v>0</v>
      </c>
      <c r="R30" s="16">
        <v>0</v>
      </c>
      <c r="S30" s="14">
        <v>0</v>
      </c>
      <c r="T30" s="16">
        <v>0</v>
      </c>
      <c r="U30" s="14">
        <v>1.2590429400000001</v>
      </c>
      <c r="V30" s="16">
        <v>0.17240610000000001</v>
      </c>
    </row>
    <row r="31" spans="1:22" x14ac:dyDescent="0.25">
      <c r="A31" s="11" t="s">
        <v>501</v>
      </c>
      <c r="B31" s="13">
        <v>5456</v>
      </c>
      <c r="C31" s="14">
        <f>(125/B31*100)</f>
        <v>2.2910557184750733</v>
      </c>
      <c r="D31" s="15">
        <v>5331</v>
      </c>
      <c r="E31" s="14">
        <v>0.50737613999999998</v>
      </c>
      <c r="F31" s="16">
        <v>0.11999807</v>
      </c>
      <c r="G31" s="14">
        <v>34.252330729999997</v>
      </c>
      <c r="H31" s="16">
        <v>1.00479633</v>
      </c>
      <c r="I31" s="14">
        <v>50.050730860000002</v>
      </c>
      <c r="J31" s="16">
        <v>0.85474916999999995</v>
      </c>
      <c r="K31" s="14">
        <v>13.8733047</v>
      </c>
      <c r="L31" s="16">
        <v>0.56269603000000001</v>
      </c>
      <c r="M31" s="14">
        <v>0</v>
      </c>
      <c r="N31" s="16">
        <v>0</v>
      </c>
      <c r="O31" s="14" t="s">
        <v>582</v>
      </c>
      <c r="P31" s="16" t="s">
        <v>582</v>
      </c>
      <c r="Q31" s="14">
        <v>0</v>
      </c>
      <c r="R31" s="16">
        <v>0</v>
      </c>
      <c r="S31" s="14">
        <v>0</v>
      </c>
      <c r="T31" s="16">
        <v>0</v>
      </c>
      <c r="U31" s="14">
        <v>1.31625758</v>
      </c>
      <c r="V31" s="16">
        <v>0.16254682000000001</v>
      </c>
    </row>
    <row r="32" spans="1:22" x14ac:dyDescent="0.25">
      <c r="A32" s="11" t="s">
        <v>502</v>
      </c>
      <c r="B32" s="13">
        <v>4478</v>
      </c>
      <c r="C32" s="14">
        <f>(5/B32*100)</f>
        <v>0.11165698972755694</v>
      </c>
      <c r="D32" s="15">
        <v>4473</v>
      </c>
      <c r="E32" s="14">
        <v>0.67040864</v>
      </c>
      <c r="F32" s="16">
        <v>0.14905570000000001</v>
      </c>
      <c r="G32" s="14">
        <v>58.279193669999998</v>
      </c>
      <c r="H32" s="16">
        <v>1.2364992299999999</v>
      </c>
      <c r="I32" s="14">
        <v>32.640002750000001</v>
      </c>
      <c r="J32" s="16">
        <v>1.0809351199999999</v>
      </c>
      <c r="K32" s="14">
        <v>6.7380029099999996</v>
      </c>
      <c r="L32" s="16">
        <v>0.52530368000000005</v>
      </c>
      <c r="M32" s="14">
        <v>0</v>
      </c>
      <c r="N32" s="16">
        <v>0</v>
      </c>
      <c r="O32" s="14" t="s">
        <v>582</v>
      </c>
      <c r="P32" s="16" t="s">
        <v>582</v>
      </c>
      <c r="Q32" s="14">
        <v>0</v>
      </c>
      <c r="R32" s="16">
        <v>0</v>
      </c>
      <c r="S32" s="14">
        <v>0</v>
      </c>
      <c r="T32" s="16">
        <v>0</v>
      </c>
      <c r="U32" s="14">
        <v>1.6723920299999999</v>
      </c>
      <c r="V32" s="16">
        <v>0.20329422</v>
      </c>
    </row>
    <row r="33" spans="1:22" x14ac:dyDescent="0.25">
      <c r="A33" s="11" t="s">
        <v>503</v>
      </c>
      <c r="B33" s="13">
        <v>7325</v>
      </c>
      <c r="C33" s="14">
        <f>(74/B33*100)</f>
        <v>1.0102389078498293</v>
      </c>
      <c r="D33" s="15">
        <v>7251</v>
      </c>
      <c r="E33" s="14">
        <v>0.45290091999999998</v>
      </c>
      <c r="F33" s="16">
        <v>0.10246722</v>
      </c>
      <c r="G33" s="14">
        <v>31.04707393</v>
      </c>
      <c r="H33" s="16">
        <v>0.82785657000000001</v>
      </c>
      <c r="I33" s="14">
        <v>43.879607829999998</v>
      </c>
      <c r="J33" s="16">
        <v>0.85598890999999999</v>
      </c>
      <c r="K33" s="14">
        <v>23.185215849999999</v>
      </c>
      <c r="L33" s="16">
        <v>0.82321051000000001</v>
      </c>
      <c r="M33" s="14">
        <v>0</v>
      </c>
      <c r="N33" s="16">
        <v>0</v>
      </c>
      <c r="O33" s="14" t="s">
        <v>582</v>
      </c>
      <c r="P33" s="16" t="s">
        <v>582</v>
      </c>
      <c r="Q33" s="14">
        <v>0</v>
      </c>
      <c r="R33" s="16">
        <v>0</v>
      </c>
      <c r="S33" s="14">
        <v>0</v>
      </c>
      <c r="T33" s="16">
        <v>0</v>
      </c>
      <c r="U33" s="14">
        <v>1.43520147</v>
      </c>
      <c r="V33" s="16">
        <v>0.18235651999999999</v>
      </c>
    </row>
    <row r="34" spans="1:22" x14ac:dyDescent="0.25">
      <c r="A34" s="11" t="s">
        <v>504</v>
      </c>
      <c r="B34" s="13">
        <v>6350</v>
      </c>
      <c r="C34" s="14">
        <f>(65/B34*100)</f>
        <v>1.0236220472440944</v>
      </c>
      <c r="D34" s="15">
        <v>6285</v>
      </c>
      <c r="E34" s="14">
        <v>2.20698514</v>
      </c>
      <c r="F34" s="16">
        <v>0.22842921999999999</v>
      </c>
      <c r="G34" s="14">
        <v>62.063070170000003</v>
      </c>
      <c r="H34" s="16">
        <v>0.86468025999999998</v>
      </c>
      <c r="I34" s="14">
        <v>26.979993759999999</v>
      </c>
      <c r="J34" s="16">
        <v>0.74976087999999996</v>
      </c>
      <c r="K34" s="14">
        <v>5.8312210200000001</v>
      </c>
      <c r="L34" s="16">
        <v>0.3507265</v>
      </c>
      <c r="M34" s="14">
        <v>0</v>
      </c>
      <c r="N34" s="16">
        <v>0</v>
      </c>
      <c r="O34" s="14" t="s">
        <v>582</v>
      </c>
      <c r="P34" s="16" t="s">
        <v>582</v>
      </c>
      <c r="Q34" s="14">
        <v>0</v>
      </c>
      <c r="R34" s="16">
        <v>0</v>
      </c>
      <c r="S34" s="14">
        <v>0</v>
      </c>
      <c r="T34" s="16">
        <v>0</v>
      </c>
      <c r="U34" s="14">
        <v>2.91872993</v>
      </c>
      <c r="V34" s="16">
        <v>0.26117066</v>
      </c>
    </row>
    <row r="35" spans="1:22" x14ac:dyDescent="0.25">
      <c r="A35" s="11" t="s">
        <v>505</v>
      </c>
      <c r="B35" s="13">
        <v>6406</v>
      </c>
      <c r="C35" s="14">
        <f>(36/B35*100)</f>
        <v>0.56197315017171401</v>
      </c>
      <c r="D35" s="15">
        <v>6370</v>
      </c>
      <c r="E35" s="14">
        <v>0.19656025999999999</v>
      </c>
      <c r="F35" s="16">
        <v>6.0591060000000002E-2</v>
      </c>
      <c r="G35" s="14">
        <v>43.846714130000002</v>
      </c>
      <c r="H35" s="16">
        <v>0.80037701999999999</v>
      </c>
      <c r="I35" s="14">
        <v>39.833715669999997</v>
      </c>
      <c r="J35" s="16">
        <v>0.71227297999999994</v>
      </c>
      <c r="K35" s="14">
        <v>14.214101469999999</v>
      </c>
      <c r="L35" s="16">
        <v>0.59129133</v>
      </c>
      <c r="M35" s="14">
        <v>0</v>
      </c>
      <c r="N35" s="16">
        <v>0</v>
      </c>
      <c r="O35" s="14" t="s">
        <v>582</v>
      </c>
      <c r="P35" s="16" t="s">
        <v>582</v>
      </c>
      <c r="Q35" s="14">
        <v>0</v>
      </c>
      <c r="R35" s="16">
        <v>0</v>
      </c>
      <c r="S35" s="14">
        <v>0</v>
      </c>
      <c r="T35" s="16">
        <v>0</v>
      </c>
      <c r="U35" s="14">
        <v>1.9089084700000001</v>
      </c>
      <c r="V35" s="16">
        <v>0.16922623000000001</v>
      </c>
    </row>
    <row r="36" spans="1:22" x14ac:dyDescent="0.25">
      <c r="A36" s="11" t="s">
        <v>506</v>
      </c>
      <c r="B36" s="13">
        <v>6736</v>
      </c>
      <c r="C36" s="14">
        <f>(26/B36*100)</f>
        <v>0.38598574821852732</v>
      </c>
      <c r="D36" s="15">
        <v>6710</v>
      </c>
      <c r="E36" s="14">
        <v>2.18957698</v>
      </c>
      <c r="F36" s="16">
        <v>0.19830417</v>
      </c>
      <c r="G36" s="14">
        <v>29.01590319</v>
      </c>
      <c r="H36" s="16">
        <v>1.21017815</v>
      </c>
      <c r="I36" s="14">
        <v>49.003906290000003</v>
      </c>
      <c r="J36" s="16">
        <v>0.93827808000000001</v>
      </c>
      <c r="K36" s="14">
        <v>17.95802132</v>
      </c>
      <c r="L36" s="16">
        <v>1.0049567699999999</v>
      </c>
      <c r="M36" s="14">
        <v>0</v>
      </c>
      <c r="N36" s="16">
        <v>0</v>
      </c>
      <c r="O36" s="14" t="s">
        <v>582</v>
      </c>
      <c r="P36" s="16" t="s">
        <v>582</v>
      </c>
      <c r="Q36" s="14">
        <v>0</v>
      </c>
      <c r="R36" s="16">
        <v>0</v>
      </c>
      <c r="S36" s="14">
        <v>0</v>
      </c>
      <c r="T36" s="16">
        <v>0</v>
      </c>
      <c r="U36" s="14">
        <v>1.83259222</v>
      </c>
      <c r="V36" s="16">
        <v>0.17442071000000001</v>
      </c>
    </row>
    <row r="37" spans="1:22" x14ac:dyDescent="0.25">
      <c r="A37" s="11" t="s">
        <v>507</v>
      </c>
      <c r="B37" s="13">
        <v>5458</v>
      </c>
      <c r="C37" s="14">
        <f>(62/B37*100)</f>
        <v>1.1359472334188347</v>
      </c>
      <c r="D37" s="15">
        <v>5396</v>
      </c>
      <c r="E37" s="14">
        <v>0.51658265000000003</v>
      </c>
      <c r="F37" s="16">
        <v>0.11542803</v>
      </c>
      <c r="G37" s="14">
        <v>24.628432289999999</v>
      </c>
      <c r="H37" s="16">
        <v>0.75106671000000003</v>
      </c>
      <c r="I37" s="14">
        <v>58.330838640000003</v>
      </c>
      <c r="J37" s="16">
        <v>0.78579277999999997</v>
      </c>
      <c r="K37" s="14">
        <v>14.0567837</v>
      </c>
      <c r="L37" s="16">
        <v>0.60715448000000005</v>
      </c>
      <c r="M37" s="14">
        <v>0</v>
      </c>
      <c r="N37" s="16">
        <v>0</v>
      </c>
      <c r="O37" s="14" t="s">
        <v>582</v>
      </c>
      <c r="P37" s="16" t="s">
        <v>582</v>
      </c>
      <c r="Q37" s="14">
        <v>0</v>
      </c>
      <c r="R37" s="16">
        <v>0</v>
      </c>
      <c r="S37" s="14">
        <v>0</v>
      </c>
      <c r="T37" s="16">
        <v>0</v>
      </c>
      <c r="U37" s="14">
        <v>2.4673627200000001</v>
      </c>
      <c r="V37" s="16">
        <v>0.30579551999999999</v>
      </c>
    </row>
    <row r="38" spans="1:22" x14ac:dyDescent="0.25">
      <c r="A38" s="11" t="s">
        <v>508</v>
      </c>
      <c r="B38" s="13">
        <v>5860</v>
      </c>
      <c r="C38" s="14">
        <f>(16/B38*100)</f>
        <v>0.27303754266211605</v>
      </c>
      <c r="D38" s="15">
        <v>5844</v>
      </c>
      <c r="E38" s="14">
        <v>1.6213267200000001</v>
      </c>
      <c r="F38" s="16">
        <v>0.16107102000000001</v>
      </c>
      <c r="G38" s="14">
        <v>37.519631869999998</v>
      </c>
      <c r="H38" s="16">
        <v>0.97560502999999998</v>
      </c>
      <c r="I38" s="14">
        <v>47.091028039999998</v>
      </c>
      <c r="J38" s="16">
        <v>0.97341862000000001</v>
      </c>
      <c r="K38" s="14">
        <v>12.097618499999999</v>
      </c>
      <c r="L38" s="16">
        <v>0.51075797000000001</v>
      </c>
      <c r="M38" s="14">
        <v>0</v>
      </c>
      <c r="N38" s="16">
        <v>0</v>
      </c>
      <c r="O38" s="14" t="s">
        <v>582</v>
      </c>
      <c r="P38" s="16" t="s">
        <v>582</v>
      </c>
      <c r="Q38" s="14">
        <v>0</v>
      </c>
      <c r="R38" s="16">
        <v>0</v>
      </c>
      <c r="S38" s="14">
        <v>0</v>
      </c>
      <c r="T38" s="16">
        <v>0</v>
      </c>
      <c r="U38" s="14">
        <v>1.67039487</v>
      </c>
      <c r="V38" s="16">
        <v>0.20428001000000001</v>
      </c>
    </row>
    <row r="39" spans="1:22" x14ac:dyDescent="0.25">
      <c r="A39" s="11" t="s">
        <v>509</v>
      </c>
      <c r="B39" s="13">
        <v>5895</v>
      </c>
      <c r="C39" s="14">
        <f>(30/B39*100)</f>
        <v>0.5089058524173028</v>
      </c>
      <c r="D39" s="15">
        <v>5865</v>
      </c>
      <c r="E39" s="14">
        <v>26.934530179999999</v>
      </c>
      <c r="F39" s="16">
        <v>0.82353187999999999</v>
      </c>
      <c r="G39" s="14">
        <v>57.235602900000004</v>
      </c>
      <c r="H39" s="16">
        <v>0.98895054000000004</v>
      </c>
      <c r="I39" s="14">
        <v>11.59429561</v>
      </c>
      <c r="J39" s="16">
        <v>0.73970493000000004</v>
      </c>
      <c r="K39" s="14">
        <v>2.4021401</v>
      </c>
      <c r="L39" s="16">
        <v>0.33536126999999999</v>
      </c>
      <c r="M39" s="14">
        <v>0</v>
      </c>
      <c r="N39" s="16">
        <v>0</v>
      </c>
      <c r="O39" s="14" t="s">
        <v>582</v>
      </c>
      <c r="P39" s="16" t="s">
        <v>582</v>
      </c>
      <c r="Q39" s="14">
        <v>0</v>
      </c>
      <c r="R39" s="16">
        <v>0</v>
      </c>
      <c r="S39" s="14">
        <v>0</v>
      </c>
      <c r="T39" s="16">
        <v>0</v>
      </c>
      <c r="U39" s="14">
        <v>1.83343122</v>
      </c>
      <c r="V39" s="16">
        <v>0.24291584999999999</v>
      </c>
    </row>
    <row r="40" spans="1:22" x14ac:dyDescent="0.25">
      <c r="A40" s="11" t="s">
        <v>510</v>
      </c>
      <c r="B40" s="13">
        <v>14157</v>
      </c>
      <c r="C40" s="14">
        <f>(266/B40*100)</f>
        <v>1.8789291516564242</v>
      </c>
      <c r="D40" s="15">
        <v>13891</v>
      </c>
      <c r="E40" s="14">
        <v>0.46081180999999999</v>
      </c>
      <c r="F40" s="16">
        <v>9.2228859999999996E-2</v>
      </c>
      <c r="G40" s="14">
        <v>45.126941100000003</v>
      </c>
      <c r="H40" s="16">
        <v>1.0330050399999999</v>
      </c>
      <c r="I40" s="14">
        <v>32.778512460000002</v>
      </c>
      <c r="J40" s="16">
        <v>0.70623767999999998</v>
      </c>
      <c r="K40" s="14">
        <v>19.206479380000001</v>
      </c>
      <c r="L40" s="16">
        <v>0.67393219000000004</v>
      </c>
      <c r="M40" s="14">
        <v>0</v>
      </c>
      <c r="N40" s="16">
        <v>0</v>
      </c>
      <c r="O40" s="14" t="s">
        <v>582</v>
      </c>
      <c r="P40" s="16" t="s">
        <v>582</v>
      </c>
      <c r="Q40" s="14">
        <v>0</v>
      </c>
      <c r="R40" s="16">
        <v>0</v>
      </c>
      <c r="S40" s="14">
        <v>0</v>
      </c>
      <c r="T40" s="16">
        <v>0</v>
      </c>
      <c r="U40" s="14">
        <v>2.4272552599999999</v>
      </c>
      <c r="V40" s="16">
        <v>0.22518363999999999</v>
      </c>
    </row>
    <row r="41" spans="1:22" x14ac:dyDescent="0.25">
      <c r="A41" s="11" t="s">
        <v>511</v>
      </c>
      <c r="B41" s="13">
        <v>5712</v>
      </c>
      <c r="C41" s="14">
        <f>(40/B41*100)</f>
        <v>0.70028011204481799</v>
      </c>
      <c r="D41" s="15">
        <v>5672</v>
      </c>
      <c r="E41" s="14">
        <v>0.47137361999999999</v>
      </c>
      <c r="F41" s="16">
        <v>0.11314092000000001</v>
      </c>
      <c r="G41" s="14">
        <v>25.807760300000002</v>
      </c>
      <c r="H41" s="16">
        <v>1.43803752</v>
      </c>
      <c r="I41" s="14">
        <v>49.151678879999999</v>
      </c>
      <c r="J41" s="16">
        <v>1.1761652</v>
      </c>
      <c r="K41" s="14">
        <v>22.438210139999999</v>
      </c>
      <c r="L41" s="16">
        <v>1.1259513400000001</v>
      </c>
      <c r="M41" s="14">
        <v>0</v>
      </c>
      <c r="N41" s="16">
        <v>0</v>
      </c>
      <c r="O41" s="14" t="s">
        <v>582</v>
      </c>
      <c r="P41" s="16" t="s">
        <v>582</v>
      </c>
      <c r="Q41" s="14">
        <v>0</v>
      </c>
      <c r="R41" s="16">
        <v>0</v>
      </c>
      <c r="S41" s="14">
        <v>0</v>
      </c>
      <c r="T41" s="16">
        <v>0</v>
      </c>
      <c r="U41" s="14">
        <v>2.1309770499999998</v>
      </c>
      <c r="V41" s="16">
        <v>0.19666158</v>
      </c>
    </row>
    <row r="42" spans="1:22" x14ac:dyDescent="0.25">
      <c r="A42" s="11" t="s">
        <v>512</v>
      </c>
      <c r="B42" s="13">
        <f>IF(COUNT(B7:B41) &gt; 0, AVERAGE(B7:B41), "\u2014")</f>
        <v>7103.4285714285716</v>
      </c>
      <c r="C42" s="14">
        <f>IF(COUNT(C7:C41) &gt; 0, AVERAGE(C7:C41), "—")</f>
        <v>1.2567505634975109</v>
      </c>
      <c r="D42" s="15">
        <f>IF(COUNT(D7:D41) &gt; 0, AVERAGE(D7:D41), "—")</f>
        <v>7004.3428571428567</v>
      </c>
      <c r="E42" s="14">
        <f>IF(COUNT(E7:E41) &gt; 0, AVERAGE(E7:E41), "—")</f>
        <v>2.2665429639999992</v>
      </c>
      <c r="F42" s="16">
        <f>IF(COUNT(F7:F41) &gt; 0, SQRT(SUMSQ(F7:F41)/(COUNT(F7:F41)*COUNT(F7:F41)) ), "—")</f>
        <v>4.3049753948624071E-2</v>
      </c>
      <c r="G42" s="14">
        <f>IF(COUNT(G7:G41) &gt; 0, AVERAGE(G7:G41), "—")</f>
        <v>48.087234381714289</v>
      </c>
      <c r="H42" s="16">
        <f>IF(COUNT(H7:H41) &gt; 0, SQRT(SUMSQ(H7:H41)/(COUNT(H7:H41)*COUNT(H7:H41)) ), "—")</f>
        <v>0.15718213503236689</v>
      </c>
      <c r="I42" s="14">
        <f>IF(COUNT(I7:I41) &gt; 0, AVERAGE(I7:I41), "—")</f>
        <v>33.666914136571428</v>
      </c>
      <c r="J42" s="16">
        <f>IF(COUNT(J7:J41) &gt; 0, SQRT(SUMSQ(J7:J41)/(COUNT(J7:J41)*COUNT(J7:J41)) ), "—")</f>
        <v>0.13602156045486602</v>
      </c>
      <c r="K42" s="14">
        <f>IF(COUNT(K7:K41) &gt; 0, AVERAGE(K7:K41), "—")</f>
        <v>11.297655554857144</v>
      </c>
      <c r="L42" s="16">
        <f>IF(COUNT(L7:L41) &gt; 0, SQRT(SUMSQ(L7:L41)/(COUNT(L7:L41)*COUNT(L7:L41)) ), "—")</f>
        <v>9.5987686634178671E-2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2.8571428571428572</v>
      </c>
      <c r="R42" s="16">
        <f>IF(COUNT(R7:R41) &gt; 0, SQRT(SUMSQ(R7:R41)/(COUNT(R7:R41)*COUNT(R7:R41)) ), "—")</f>
        <v>0</v>
      </c>
      <c r="S42" s="14">
        <f>IF(COUNT(S7:S41) &gt; 0, AVERAGE(S7:S41), "—")</f>
        <v>0</v>
      </c>
      <c r="T42" s="16">
        <f>IF(COUNT(T7:T41) &gt; 0, SQRT(SUMSQ(T7:T41)/(COUNT(T7:T41)*COUNT(T7:T41)) ), "—")</f>
        <v>0</v>
      </c>
      <c r="U42" s="14">
        <f>IF(COUNT(U7:U41) &gt; 0, AVERAGE(U7:U41), "—")</f>
        <v>1.8245101074285717</v>
      </c>
      <c r="V42" s="16">
        <f>IF(COUNT(V7:V41) &gt; 0, SQRT(SUMSQ(V7:V41)/(COUNT(V7:V41)*COUNT(V7:V41)) ), "—")</f>
        <v>3.5727558750276264E-2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12.414298179999999</v>
      </c>
      <c r="F45" s="16">
        <v>0.64612433000000002</v>
      </c>
      <c r="G45" s="14">
        <v>66.172077139999999</v>
      </c>
      <c r="H45" s="16">
        <v>0.83641578999999999</v>
      </c>
      <c r="I45" s="14">
        <v>12.83430195</v>
      </c>
      <c r="J45" s="16">
        <v>0.67085695000000001</v>
      </c>
      <c r="K45" s="14">
        <v>2.8190219999999999</v>
      </c>
      <c r="L45" s="16">
        <v>0.30467718999999999</v>
      </c>
      <c r="M45" s="14">
        <v>0</v>
      </c>
      <c r="N45" s="16">
        <v>0</v>
      </c>
      <c r="O45" s="14" t="s">
        <v>582</v>
      </c>
      <c r="P45" s="16" t="s">
        <v>582</v>
      </c>
      <c r="Q45" s="14">
        <v>7.8333399999999997E-2</v>
      </c>
      <c r="R45" s="16">
        <v>3.5928359999999999E-2</v>
      </c>
      <c r="S45" s="14">
        <v>0.52239172</v>
      </c>
      <c r="T45" s="16">
        <v>0.10048767</v>
      </c>
      <c r="U45" s="14">
        <v>5.1595756000000002</v>
      </c>
      <c r="V45" s="16">
        <v>0.40441445999999998</v>
      </c>
    </row>
    <row r="46" spans="1:22" x14ac:dyDescent="0.25">
      <c r="A46" s="11" t="s">
        <v>516</v>
      </c>
      <c r="B46" s="13">
        <v>23141</v>
      </c>
      <c r="C46" s="14">
        <f>(1132/B46*100)</f>
        <v>4.8917505725768118</v>
      </c>
      <c r="D46" s="15">
        <v>22009</v>
      </c>
      <c r="E46" s="14">
        <v>6.9311697900000002</v>
      </c>
      <c r="F46" s="16">
        <v>0.32422264000000001</v>
      </c>
      <c r="G46" s="14">
        <v>51.771598109999999</v>
      </c>
      <c r="H46" s="16">
        <v>0.76439601999999995</v>
      </c>
      <c r="I46" s="14">
        <v>24.64801203</v>
      </c>
      <c r="J46" s="16">
        <v>0.53467109999999995</v>
      </c>
      <c r="K46" s="14">
        <v>11.794162419999999</v>
      </c>
      <c r="L46" s="16">
        <v>0.50799232000000005</v>
      </c>
      <c r="M46" s="14">
        <v>0</v>
      </c>
      <c r="N46" s="16">
        <v>0</v>
      </c>
      <c r="O46" s="14" t="s">
        <v>582</v>
      </c>
      <c r="P46" s="16" t="s">
        <v>582</v>
      </c>
      <c r="Q46" s="14">
        <v>0</v>
      </c>
      <c r="R46" s="16">
        <v>0</v>
      </c>
      <c r="S46" s="14">
        <v>0</v>
      </c>
      <c r="T46" s="16">
        <v>0</v>
      </c>
      <c r="U46" s="14">
        <v>4.85505765</v>
      </c>
      <c r="V46" s="16">
        <v>0.27672087000000001</v>
      </c>
    </row>
    <row r="47" spans="1:22" x14ac:dyDescent="0.25">
      <c r="A47" s="11" t="s">
        <v>517</v>
      </c>
      <c r="B47" s="13">
        <v>5928</v>
      </c>
      <c r="C47" s="14">
        <f>(71/B47*100)</f>
        <v>1.1977058029689609</v>
      </c>
      <c r="D47" s="15">
        <v>5857</v>
      </c>
      <c r="E47" s="14">
        <v>1.99594841</v>
      </c>
      <c r="F47" s="16">
        <v>0.23758592000000001</v>
      </c>
      <c r="G47" s="14">
        <v>64.076638209999999</v>
      </c>
      <c r="H47" s="16">
        <v>1.07884574</v>
      </c>
      <c r="I47" s="14">
        <v>22.0666142</v>
      </c>
      <c r="J47" s="16">
        <v>0.62856319999999999</v>
      </c>
      <c r="K47" s="14">
        <v>6.8313851100000003</v>
      </c>
      <c r="L47" s="16">
        <v>0.44587346</v>
      </c>
      <c r="M47" s="14">
        <v>0</v>
      </c>
      <c r="N47" s="16">
        <v>0</v>
      </c>
      <c r="O47" s="14" t="s">
        <v>582</v>
      </c>
      <c r="P47" s="16" t="s">
        <v>582</v>
      </c>
      <c r="Q47" s="14">
        <v>0</v>
      </c>
      <c r="R47" s="16">
        <v>0</v>
      </c>
      <c r="S47" s="14">
        <v>0</v>
      </c>
      <c r="T47" s="16">
        <v>0</v>
      </c>
      <c r="U47" s="14">
        <v>5.0294140699999996</v>
      </c>
      <c r="V47" s="16">
        <v>0.52046749999999997</v>
      </c>
    </row>
    <row r="48" spans="1:22" x14ac:dyDescent="0.25">
      <c r="A48" s="11" t="s">
        <v>518</v>
      </c>
      <c r="B48" s="13">
        <v>9841</v>
      </c>
      <c r="C48" s="14">
        <f>(7/B48*100)</f>
        <v>7.1130982623717101E-2</v>
      </c>
      <c r="D48" s="15">
        <v>9834</v>
      </c>
      <c r="E48" s="14">
        <v>26.466302840000001</v>
      </c>
      <c r="F48" s="16">
        <v>1.1051778299999999</v>
      </c>
      <c r="G48" s="14">
        <v>43.222519040000002</v>
      </c>
      <c r="H48" s="16">
        <v>0.86792079</v>
      </c>
      <c r="I48" s="14">
        <v>19.38954893</v>
      </c>
      <c r="J48" s="16">
        <v>0.97793923000000005</v>
      </c>
      <c r="K48" s="14">
        <v>8.6696839899999993</v>
      </c>
      <c r="L48" s="16">
        <v>0.58154625000000004</v>
      </c>
      <c r="M48" s="14">
        <v>0</v>
      </c>
      <c r="N48" s="16">
        <v>0</v>
      </c>
      <c r="O48" s="14" t="s">
        <v>582</v>
      </c>
      <c r="P48" s="16" t="s">
        <v>582</v>
      </c>
      <c r="Q48" s="14">
        <v>0</v>
      </c>
      <c r="R48" s="16">
        <v>0</v>
      </c>
      <c r="S48" s="14">
        <v>0</v>
      </c>
      <c r="T48" s="16">
        <v>0</v>
      </c>
      <c r="U48" s="14">
        <v>2.2519452100000001</v>
      </c>
      <c r="V48" s="16">
        <v>0.54489730000000003</v>
      </c>
    </row>
    <row r="49" spans="1:22" x14ac:dyDescent="0.25">
      <c r="A49" s="11" t="s">
        <v>519</v>
      </c>
      <c r="B49" s="13">
        <v>6349</v>
      </c>
      <c r="C49" s="14">
        <f>(56/B49*100)</f>
        <v>0.88202866593164275</v>
      </c>
      <c r="D49" s="15">
        <v>6293</v>
      </c>
      <c r="E49" s="14">
        <v>8.7533556899999994</v>
      </c>
      <c r="F49" s="16">
        <v>0.44847553000000001</v>
      </c>
      <c r="G49" s="14">
        <v>70.359814819999997</v>
      </c>
      <c r="H49" s="16">
        <v>0.78606297999999997</v>
      </c>
      <c r="I49" s="14">
        <v>15.846075450000001</v>
      </c>
      <c r="J49" s="16">
        <v>0.68341304000000003</v>
      </c>
      <c r="K49" s="14">
        <v>3.0547348699999999</v>
      </c>
      <c r="L49" s="16">
        <v>0.28393483000000003</v>
      </c>
      <c r="M49" s="14">
        <v>0</v>
      </c>
      <c r="N49" s="16">
        <v>0</v>
      </c>
      <c r="O49" s="14" t="s">
        <v>582</v>
      </c>
      <c r="P49" s="16" t="s">
        <v>582</v>
      </c>
      <c r="Q49" s="14">
        <v>0</v>
      </c>
      <c r="R49" s="16">
        <v>0</v>
      </c>
      <c r="S49" s="14">
        <v>9.6717789999999998E-2</v>
      </c>
      <c r="T49" s="16">
        <v>3.5984729999999999E-2</v>
      </c>
      <c r="U49" s="14">
        <v>1.8893013700000001</v>
      </c>
      <c r="V49" s="16">
        <v>0.21284222999999999</v>
      </c>
    </row>
    <row r="50" spans="1:22" x14ac:dyDescent="0.25">
      <c r="A50" s="11" t="s">
        <v>520</v>
      </c>
      <c r="B50" s="13">
        <v>11795</v>
      </c>
      <c r="C50" s="14">
        <f>(218/B50*100)</f>
        <v>1.8482407799915217</v>
      </c>
      <c r="D50" s="15">
        <v>11577</v>
      </c>
      <c r="E50" s="14">
        <v>36.266909079999998</v>
      </c>
      <c r="F50" s="16">
        <v>0.96510965999999998</v>
      </c>
      <c r="G50" s="14">
        <v>37.502955290000003</v>
      </c>
      <c r="H50" s="16">
        <v>0.79440535999999995</v>
      </c>
      <c r="I50" s="14">
        <v>16.076777400000001</v>
      </c>
      <c r="J50" s="16">
        <v>0.76872839000000004</v>
      </c>
      <c r="K50" s="14">
        <v>6.8407191300000001</v>
      </c>
      <c r="L50" s="16">
        <v>0.35708047999999998</v>
      </c>
      <c r="M50" s="14">
        <v>0</v>
      </c>
      <c r="N50" s="16">
        <v>0</v>
      </c>
      <c r="O50" s="14" t="s">
        <v>582</v>
      </c>
      <c r="P50" s="16" t="s">
        <v>582</v>
      </c>
      <c r="Q50" s="14">
        <v>0</v>
      </c>
      <c r="R50" s="16">
        <v>0</v>
      </c>
      <c r="S50" s="14">
        <v>0</v>
      </c>
      <c r="T50" s="16">
        <v>0</v>
      </c>
      <c r="U50" s="14">
        <v>3.3126391100000001</v>
      </c>
      <c r="V50" s="16">
        <v>0.26744707000000001</v>
      </c>
    </row>
    <row r="51" spans="1:22" x14ac:dyDescent="0.25">
      <c r="A51" s="11" t="s">
        <v>521</v>
      </c>
      <c r="B51" s="13">
        <v>6866</v>
      </c>
      <c r="C51" s="14">
        <f>(116/B51*100)</f>
        <v>1.6894844159627147</v>
      </c>
      <c r="D51" s="15">
        <v>6750</v>
      </c>
      <c r="E51" s="14">
        <v>57.301081850000003</v>
      </c>
      <c r="F51" s="16">
        <v>0.95672184999999998</v>
      </c>
      <c r="G51" s="14">
        <v>25.528645109999999</v>
      </c>
      <c r="H51" s="16">
        <v>0.65505860000000005</v>
      </c>
      <c r="I51" s="14">
        <v>10.65924779</v>
      </c>
      <c r="J51" s="16">
        <v>0.43331201000000003</v>
      </c>
      <c r="K51" s="14">
        <v>3.9973543299999998</v>
      </c>
      <c r="L51" s="16">
        <v>0.47601894</v>
      </c>
      <c r="M51" s="14">
        <v>0</v>
      </c>
      <c r="N51" s="16">
        <v>0</v>
      </c>
      <c r="O51" s="14" t="s">
        <v>582</v>
      </c>
      <c r="P51" s="16" t="s">
        <v>582</v>
      </c>
      <c r="Q51" s="14">
        <v>0</v>
      </c>
      <c r="R51" s="16">
        <v>0</v>
      </c>
      <c r="S51" s="14">
        <v>0</v>
      </c>
      <c r="T51" s="16">
        <v>0</v>
      </c>
      <c r="U51" s="14">
        <v>2.51367092</v>
      </c>
      <c r="V51" s="16">
        <v>0.24967117999999999</v>
      </c>
    </row>
    <row r="52" spans="1:22" x14ac:dyDescent="0.25">
      <c r="A52" s="11" t="s">
        <v>522</v>
      </c>
      <c r="B52" s="13">
        <v>5809</v>
      </c>
      <c r="C52" s="14">
        <f>(71/B52*100)</f>
        <v>1.2222413496298847</v>
      </c>
      <c r="D52" s="15">
        <v>5738</v>
      </c>
      <c r="E52" s="14">
        <v>0.70932828000000003</v>
      </c>
      <c r="F52" s="16">
        <v>0.10650182</v>
      </c>
      <c r="G52" s="14">
        <v>62.181714329999998</v>
      </c>
      <c r="H52" s="16">
        <v>0.65639093999999998</v>
      </c>
      <c r="I52" s="14">
        <v>29.427489260000002</v>
      </c>
      <c r="J52" s="16">
        <v>0.61202802000000001</v>
      </c>
      <c r="K52" s="14">
        <v>6.2318812000000001</v>
      </c>
      <c r="L52" s="16">
        <v>0.40652671000000001</v>
      </c>
      <c r="M52" s="14">
        <v>0</v>
      </c>
      <c r="N52" s="16">
        <v>0</v>
      </c>
      <c r="O52" s="14" t="s">
        <v>582</v>
      </c>
      <c r="P52" s="16" t="s">
        <v>582</v>
      </c>
      <c r="Q52" s="14">
        <v>0</v>
      </c>
      <c r="R52" s="16">
        <v>0</v>
      </c>
      <c r="S52" s="14">
        <v>0</v>
      </c>
      <c r="T52" s="16">
        <v>0</v>
      </c>
      <c r="U52" s="14">
        <v>1.44958692</v>
      </c>
      <c r="V52" s="16">
        <v>0.17243844</v>
      </c>
    </row>
    <row r="53" spans="1:22" x14ac:dyDescent="0.25">
      <c r="A53" s="11" t="s">
        <v>523</v>
      </c>
      <c r="B53" s="13">
        <v>5571</v>
      </c>
      <c r="C53" s="14">
        <f>(84/B53*100)</f>
        <v>1.5078082929456111</v>
      </c>
      <c r="D53" s="15">
        <v>5487</v>
      </c>
      <c r="E53" s="14">
        <v>14.401148940000001</v>
      </c>
      <c r="F53" s="16">
        <v>0.52620197000000002</v>
      </c>
      <c r="G53" s="14">
        <v>29.541132359999999</v>
      </c>
      <c r="H53" s="16">
        <v>0.62446687999999995</v>
      </c>
      <c r="I53" s="14">
        <v>34.115927910000003</v>
      </c>
      <c r="J53" s="16">
        <v>0.63751484999999997</v>
      </c>
      <c r="K53" s="14">
        <v>19.279476039999999</v>
      </c>
      <c r="L53" s="16">
        <v>0.54305903</v>
      </c>
      <c r="M53" s="14">
        <v>0</v>
      </c>
      <c r="N53" s="16">
        <v>0</v>
      </c>
      <c r="O53" s="14" t="s">
        <v>582</v>
      </c>
      <c r="P53" s="16" t="s">
        <v>582</v>
      </c>
      <c r="Q53" s="14">
        <v>0</v>
      </c>
      <c r="R53" s="16">
        <v>0</v>
      </c>
      <c r="S53" s="14">
        <v>0</v>
      </c>
      <c r="T53" s="16">
        <v>0</v>
      </c>
      <c r="U53" s="14">
        <v>2.6623147500000002</v>
      </c>
      <c r="V53" s="16">
        <v>0.22261027999999999</v>
      </c>
    </row>
    <row r="54" spans="1:22" x14ac:dyDescent="0.25">
      <c r="A54" s="11" t="s">
        <v>524</v>
      </c>
      <c r="B54" s="13">
        <v>4740</v>
      </c>
      <c r="C54" s="14">
        <f>(38/B54*100)</f>
        <v>0.80168776371308015</v>
      </c>
      <c r="D54" s="15">
        <v>4702</v>
      </c>
      <c r="E54" s="14">
        <v>16.32128436</v>
      </c>
      <c r="F54" s="16">
        <v>0.83193492000000002</v>
      </c>
      <c r="G54" s="14">
        <v>53.557030359999999</v>
      </c>
      <c r="H54" s="16">
        <v>0.97215066000000006</v>
      </c>
      <c r="I54" s="14">
        <v>17.55674969</v>
      </c>
      <c r="J54" s="16">
        <v>0.82556673000000003</v>
      </c>
      <c r="K54" s="14">
        <v>6.6902880800000002</v>
      </c>
      <c r="L54" s="16">
        <v>0.54101259000000002</v>
      </c>
      <c r="M54" s="14">
        <v>0</v>
      </c>
      <c r="N54" s="16">
        <v>0</v>
      </c>
      <c r="O54" s="14" t="s">
        <v>582</v>
      </c>
      <c r="P54" s="16" t="s">
        <v>582</v>
      </c>
      <c r="Q54" s="14">
        <v>0</v>
      </c>
      <c r="R54" s="16">
        <v>0</v>
      </c>
      <c r="S54" s="14">
        <v>0</v>
      </c>
      <c r="T54" s="16">
        <v>0</v>
      </c>
      <c r="U54" s="14">
        <v>5.87464751</v>
      </c>
      <c r="V54" s="16">
        <v>0.41585868999999998</v>
      </c>
    </row>
    <row r="55" spans="1:22" x14ac:dyDescent="0.25">
      <c r="A55" s="11" t="s">
        <v>525</v>
      </c>
      <c r="B55" s="13">
        <v>5316</v>
      </c>
      <c r="C55" s="14">
        <f>(22/B55*100)</f>
        <v>0.41384499623777277</v>
      </c>
      <c r="D55" s="15">
        <v>5294</v>
      </c>
      <c r="E55" s="14">
        <v>7.4675497399999999</v>
      </c>
      <c r="F55" s="16">
        <v>0.53213058000000002</v>
      </c>
      <c r="G55" s="14">
        <v>78.729073009999993</v>
      </c>
      <c r="H55" s="16">
        <v>0.78074748999999999</v>
      </c>
      <c r="I55" s="14">
        <v>8.7912528699999992</v>
      </c>
      <c r="J55" s="16">
        <v>0.56919469</v>
      </c>
      <c r="K55" s="14">
        <v>1.3259046000000001</v>
      </c>
      <c r="L55" s="16">
        <v>0.22618472000000001</v>
      </c>
      <c r="M55" s="14">
        <v>0</v>
      </c>
      <c r="N55" s="16">
        <v>0</v>
      </c>
      <c r="O55" s="14" t="s">
        <v>582</v>
      </c>
      <c r="P55" s="16" t="s">
        <v>582</v>
      </c>
      <c r="Q55" s="14">
        <v>0</v>
      </c>
      <c r="R55" s="16">
        <v>0</v>
      </c>
      <c r="S55" s="14">
        <v>0.55517656000000004</v>
      </c>
      <c r="T55" s="16">
        <v>9.7078319999999996E-2</v>
      </c>
      <c r="U55" s="14">
        <v>3.1310432100000001</v>
      </c>
      <c r="V55" s="16">
        <v>0.21928183000000001</v>
      </c>
    </row>
    <row r="56" spans="1:22" x14ac:dyDescent="0.25">
      <c r="A56" s="11" t="s">
        <v>526</v>
      </c>
      <c r="B56" s="13">
        <v>5359</v>
      </c>
      <c r="C56" s="14">
        <f>(76/B56*100)</f>
        <v>1.4181750326553462</v>
      </c>
      <c r="D56" s="15">
        <v>5283</v>
      </c>
      <c r="E56" s="14">
        <v>2.2856289400000001</v>
      </c>
      <c r="F56" s="16">
        <v>0.27218035000000002</v>
      </c>
      <c r="G56" s="14">
        <v>76.612514219999994</v>
      </c>
      <c r="H56" s="16">
        <v>1.1691966</v>
      </c>
      <c r="I56" s="14">
        <v>16.404703569999999</v>
      </c>
      <c r="J56" s="16">
        <v>1.0235308400000001</v>
      </c>
      <c r="K56" s="14">
        <v>3.2195365499999999</v>
      </c>
      <c r="L56" s="16">
        <v>0.31987029</v>
      </c>
      <c r="M56" s="14">
        <v>0</v>
      </c>
      <c r="N56" s="16">
        <v>0</v>
      </c>
      <c r="O56" s="14" t="s">
        <v>582</v>
      </c>
      <c r="P56" s="16" t="s">
        <v>582</v>
      </c>
      <c r="Q56" s="14">
        <v>0</v>
      </c>
      <c r="R56" s="16">
        <v>0</v>
      </c>
      <c r="S56" s="14">
        <v>0</v>
      </c>
      <c r="T56" s="16">
        <v>0</v>
      </c>
      <c r="U56" s="14">
        <v>1.4776167200000001</v>
      </c>
      <c r="V56" s="16">
        <v>0.16264704999999999</v>
      </c>
    </row>
    <row r="57" spans="1:22" x14ac:dyDescent="0.25">
      <c r="A57" s="11" t="s">
        <v>527</v>
      </c>
      <c r="B57" s="13">
        <v>6513</v>
      </c>
      <c r="C57" s="14">
        <f>(0/B57*100)</f>
        <v>0</v>
      </c>
      <c r="D57" s="15">
        <v>6513</v>
      </c>
      <c r="E57" s="14">
        <v>77.195192300000002</v>
      </c>
      <c r="F57" s="16">
        <v>0.82444446999999998</v>
      </c>
      <c r="G57" s="14">
        <v>15.944201639999999</v>
      </c>
      <c r="H57" s="16">
        <v>0.63539073000000001</v>
      </c>
      <c r="I57" s="14">
        <v>3.84678187</v>
      </c>
      <c r="J57" s="16">
        <v>0.36141572</v>
      </c>
      <c r="K57" s="14">
        <v>1.42365429</v>
      </c>
      <c r="L57" s="16">
        <v>0.17476691999999999</v>
      </c>
      <c r="M57" s="14">
        <v>0</v>
      </c>
      <c r="N57" s="16">
        <v>0</v>
      </c>
      <c r="O57" s="14" t="s">
        <v>582</v>
      </c>
      <c r="P57" s="16" t="s">
        <v>582</v>
      </c>
      <c r="Q57" s="14">
        <v>0</v>
      </c>
      <c r="R57" s="16">
        <v>0</v>
      </c>
      <c r="S57" s="14">
        <v>5.2405970000000003E-2</v>
      </c>
      <c r="T57" s="16">
        <v>3.9619939999999999E-2</v>
      </c>
      <c r="U57" s="14">
        <v>1.5377639299999999</v>
      </c>
      <c r="V57" s="16">
        <v>0.20639880999999999</v>
      </c>
    </row>
    <row r="58" spans="1:22" x14ac:dyDescent="0.25">
      <c r="A58" s="11" t="s">
        <v>528</v>
      </c>
      <c r="B58" s="13">
        <v>7267</v>
      </c>
      <c r="C58" s="14">
        <f>(10/B58*100)</f>
        <v>0.13760836658868861</v>
      </c>
      <c r="D58" s="15">
        <v>7257</v>
      </c>
      <c r="E58" s="14">
        <v>23.172848129999998</v>
      </c>
      <c r="F58" s="16">
        <v>0.85896276000000005</v>
      </c>
      <c r="G58" s="14">
        <v>34.515255850000003</v>
      </c>
      <c r="H58" s="16">
        <v>0.66752436000000004</v>
      </c>
      <c r="I58" s="14">
        <v>26.05960906</v>
      </c>
      <c r="J58" s="16">
        <v>0.69205614999999998</v>
      </c>
      <c r="K58" s="14">
        <v>13.1223709</v>
      </c>
      <c r="L58" s="16">
        <v>0.70450667</v>
      </c>
      <c r="M58" s="14">
        <v>0</v>
      </c>
      <c r="N58" s="16">
        <v>0</v>
      </c>
      <c r="O58" s="14" t="s">
        <v>582</v>
      </c>
      <c r="P58" s="16" t="s">
        <v>582</v>
      </c>
      <c r="Q58" s="14">
        <v>0</v>
      </c>
      <c r="R58" s="16">
        <v>0</v>
      </c>
      <c r="S58" s="14">
        <v>1.0983103299999999</v>
      </c>
      <c r="T58" s="16">
        <v>0.15679206000000001</v>
      </c>
      <c r="U58" s="14">
        <v>2.0316057299999999</v>
      </c>
      <c r="V58" s="16">
        <v>0.24365605000000001</v>
      </c>
    </row>
    <row r="59" spans="1:22" x14ac:dyDescent="0.25">
      <c r="A59" s="11" t="s">
        <v>529</v>
      </c>
      <c r="B59" s="13">
        <v>4826</v>
      </c>
      <c r="C59" s="14">
        <f>(26/B59*100)</f>
        <v>0.53874844591794446</v>
      </c>
      <c r="D59" s="15">
        <v>4800</v>
      </c>
      <c r="E59" s="14">
        <v>13.36375531</v>
      </c>
      <c r="F59" s="16">
        <v>0.63899088000000004</v>
      </c>
      <c r="G59" s="14">
        <v>38.774998320000002</v>
      </c>
      <c r="H59" s="16">
        <v>0.83816091000000004</v>
      </c>
      <c r="I59" s="14">
        <v>33.038657100000002</v>
      </c>
      <c r="J59" s="16">
        <v>0.76478650000000004</v>
      </c>
      <c r="K59" s="14">
        <v>11.477055740000001</v>
      </c>
      <c r="L59" s="16">
        <v>0.49446474000000001</v>
      </c>
      <c r="M59" s="14">
        <v>0</v>
      </c>
      <c r="N59" s="16">
        <v>0</v>
      </c>
      <c r="O59" s="14" t="s">
        <v>582</v>
      </c>
      <c r="P59" s="16" t="s">
        <v>582</v>
      </c>
      <c r="Q59" s="14">
        <v>0</v>
      </c>
      <c r="R59" s="16">
        <v>0</v>
      </c>
      <c r="S59" s="14">
        <v>0.56132568999999999</v>
      </c>
      <c r="T59" s="16">
        <v>0.10146326</v>
      </c>
      <c r="U59" s="14">
        <v>2.78420785</v>
      </c>
      <c r="V59" s="16">
        <v>0.26895229999999998</v>
      </c>
    </row>
    <row r="60" spans="1:22" x14ac:dyDescent="0.25">
      <c r="A60" s="11" t="s">
        <v>530</v>
      </c>
      <c r="B60" s="13">
        <v>4546</v>
      </c>
      <c r="C60" s="14">
        <f>(15/B60*100)</f>
        <v>0.32996040475142985</v>
      </c>
      <c r="D60" s="15">
        <v>4531</v>
      </c>
      <c r="E60" s="14">
        <v>14.07291062</v>
      </c>
      <c r="F60" s="16">
        <v>0.99547081999999998</v>
      </c>
      <c r="G60" s="14">
        <v>37.578120400000003</v>
      </c>
      <c r="H60" s="16">
        <v>1.1550354300000001</v>
      </c>
      <c r="I60" s="14">
        <v>28.228525550000001</v>
      </c>
      <c r="J60" s="16">
        <v>0.92133957</v>
      </c>
      <c r="K60" s="14">
        <v>16.14744644</v>
      </c>
      <c r="L60" s="16">
        <v>1.0990712499999999</v>
      </c>
      <c r="M60" s="14">
        <v>0</v>
      </c>
      <c r="N60" s="16">
        <v>0</v>
      </c>
      <c r="O60" s="14" t="s">
        <v>582</v>
      </c>
      <c r="P60" s="16" t="s">
        <v>582</v>
      </c>
      <c r="Q60" s="14">
        <v>0</v>
      </c>
      <c r="R60" s="16">
        <v>0</v>
      </c>
      <c r="S60" s="14">
        <v>0.65893446</v>
      </c>
      <c r="T60" s="16">
        <v>0.1264334</v>
      </c>
      <c r="U60" s="14">
        <v>3.3140625099999999</v>
      </c>
      <c r="V60" s="16">
        <v>0.34466516000000003</v>
      </c>
    </row>
    <row r="61" spans="1:22" x14ac:dyDescent="0.25">
      <c r="A61" s="11" t="s">
        <v>531</v>
      </c>
      <c r="B61" s="13">
        <v>6525</v>
      </c>
      <c r="C61" s="14">
        <f>(135/B61*100)</f>
        <v>2.0689655172413794</v>
      </c>
      <c r="D61" s="15">
        <v>6390</v>
      </c>
      <c r="E61" s="14">
        <v>4.2250186200000002</v>
      </c>
      <c r="F61" s="16">
        <v>0.34672461999999998</v>
      </c>
      <c r="G61" s="14">
        <v>73.709505579999998</v>
      </c>
      <c r="H61" s="16">
        <v>0.88889415999999999</v>
      </c>
      <c r="I61" s="14">
        <v>16.511908120000001</v>
      </c>
      <c r="J61" s="16">
        <v>0.75850452000000002</v>
      </c>
      <c r="K61" s="14">
        <v>3.830549</v>
      </c>
      <c r="L61" s="16">
        <v>0.28924544000000002</v>
      </c>
      <c r="M61" s="14">
        <v>0</v>
      </c>
      <c r="N61" s="16">
        <v>0</v>
      </c>
      <c r="O61" s="14" t="s">
        <v>582</v>
      </c>
      <c r="P61" s="16" t="s">
        <v>582</v>
      </c>
      <c r="Q61" s="14">
        <v>0</v>
      </c>
      <c r="R61" s="16">
        <v>0</v>
      </c>
      <c r="S61" s="14">
        <v>0</v>
      </c>
      <c r="T61" s="16">
        <v>0</v>
      </c>
      <c r="U61" s="14">
        <v>1.72301868</v>
      </c>
      <c r="V61" s="16">
        <v>0.18923551999999999</v>
      </c>
    </row>
    <row r="62" spans="1:22" x14ac:dyDescent="0.25">
      <c r="A62" s="11" t="s">
        <v>532</v>
      </c>
      <c r="B62" s="13">
        <v>4476</v>
      </c>
      <c r="C62" s="14">
        <f>(3/B62*100)</f>
        <v>6.7024128686327081E-2</v>
      </c>
      <c r="D62" s="15">
        <v>4473</v>
      </c>
      <c r="E62" s="14">
        <v>1.7020076900000001</v>
      </c>
      <c r="F62" s="16">
        <v>0.22197981</v>
      </c>
      <c r="G62" s="14">
        <v>62.274603310000003</v>
      </c>
      <c r="H62" s="16">
        <v>0.64953415999999997</v>
      </c>
      <c r="I62" s="14">
        <v>28.502148250000001</v>
      </c>
      <c r="J62" s="16">
        <v>0.63156687</v>
      </c>
      <c r="K62" s="14">
        <v>6.0910181300000001</v>
      </c>
      <c r="L62" s="16">
        <v>0.30788091000000001</v>
      </c>
      <c r="M62" s="14">
        <v>0</v>
      </c>
      <c r="N62" s="16">
        <v>0</v>
      </c>
      <c r="O62" s="14" t="s">
        <v>582</v>
      </c>
      <c r="P62" s="16" t="s">
        <v>582</v>
      </c>
      <c r="Q62" s="14">
        <v>0</v>
      </c>
      <c r="R62" s="16">
        <v>0</v>
      </c>
      <c r="S62" s="14">
        <v>0</v>
      </c>
      <c r="T62" s="16">
        <v>0</v>
      </c>
      <c r="U62" s="14">
        <v>1.4302226199999999</v>
      </c>
      <c r="V62" s="16">
        <v>0.15101814999999999</v>
      </c>
    </row>
    <row r="63" spans="1:22" x14ac:dyDescent="0.25">
      <c r="A63" s="11" t="s">
        <v>533</v>
      </c>
      <c r="B63" s="13">
        <v>5324</v>
      </c>
      <c r="C63" s="14">
        <f>(13/B63*100)</f>
        <v>0.24417731029301279</v>
      </c>
      <c r="D63" s="15">
        <v>5311</v>
      </c>
      <c r="E63" s="14">
        <v>8.66978954</v>
      </c>
      <c r="F63" s="16">
        <v>0.42594978999999999</v>
      </c>
      <c r="G63" s="14">
        <v>54.049354270000002</v>
      </c>
      <c r="H63" s="16">
        <v>0.73853581000000001</v>
      </c>
      <c r="I63" s="14">
        <v>24.92087639</v>
      </c>
      <c r="J63" s="16">
        <v>0.65633841000000004</v>
      </c>
      <c r="K63" s="14">
        <v>5.9081584200000004</v>
      </c>
      <c r="L63" s="16">
        <v>0.37910031999999999</v>
      </c>
      <c r="M63" s="14">
        <v>0</v>
      </c>
      <c r="N63" s="16">
        <v>0</v>
      </c>
      <c r="O63" s="14" t="s">
        <v>582</v>
      </c>
      <c r="P63" s="16" t="s">
        <v>582</v>
      </c>
      <c r="Q63" s="14">
        <v>0</v>
      </c>
      <c r="R63" s="16">
        <v>0</v>
      </c>
      <c r="S63" s="14">
        <v>0.26745366999999998</v>
      </c>
      <c r="T63" s="16">
        <v>7.6452300000000001E-2</v>
      </c>
      <c r="U63" s="14">
        <v>6.1843677100000001</v>
      </c>
      <c r="V63" s="16">
        <v>0.33168968999999998</v>
      </c>
    </row>
    <row r="64" spans="1:22" x14ac:dyDescent="0.25">
      <c r="A64" s="11" t="s">
        <v>534</v>
      </c>
      <c r="B64" s="13">
        <v>3634</v>
      </c>
      <c r="C64" s="14">
        <f>(3/B64*100)</f>
        <v>8.2553659878921298E-2</v>
      </c>
      <c r="D64" s="15">
        <v>3631</v>
      </c>
      <c r="E64" s="14">
        <v>3.63716492</v>
      </c>
      <c r="F64" s="16">
        <v>0.31085589000000002</v>
      </c>
      <c r="G64" s="14">
        <v>30.18125148</v>
      </c>
      <c r="H64" s="16">
        <v>0.70906446999999995</v>
      </c>
      <c r="I64" s="14">
        <v>51.153821790000002</v>
      </c>
      <c r="J64" s="16">
        <v>0.77511916999999997</v>
      </c>
      <c r="K64" s="14">
        <v>13.857016310000001</v>
      </c>
      <c r="L64" s="16">
        <v>0.55761472000000001</v>
      </c>
      <c r="M64" s="14">
        <v>0</v>
      </c>
      <c r="N64" s="16">
        <v>0</v>
      </c>
      <c r="O64" s="14" t="s">
        <v>582</v>
      </c>
      <c r="P64" s="16" t="s">
        <v>582</v>
      </c>
      <c r="Q64" s="14">
        <v>0</v>
      </c>
      <c r="R64" s="16">
        <v>0</v>
      </c>
      <c r="S64" s="14">
        <v>5.330476E-2</v>
      </c>
      <c r="T64" s="16">
        <v>3.7616030000000002E-2</v>
      </c>
      <c r="U64" s="14">
        <v>1.11744073</v>
      </c>
      <c r="V64" s="16">
        <v>0.18453217</v>
      </c>
    </row>
    <row r="65" spans="1:22" x14ac:dyDescent="0.25">
      <c r="A65" s="11" t="s">
        <v>535</v>
      </c>
      <c r="B65" s="13">
        <v>5325</v>
      </c>
      <c r="C65" s="14">
        <f>(14/B65*100)</f>
        <v>0.26291079812206569</v>
      </c>
      <c r="D65" s="15">
        <v>5311</v>
      </c>
      <c r="E65" s="14">
        <v>21.680900009999998</v>
      </c>
      <c r="F65" s="16">
        <v>0.82135957000000004</v>
      </c>
      <c r="G65" s="14">
        <v>69.885119279999998</v>
      </c>
      <c r="H65" s="16">
        <v>0.84298401999999995</v>
      </c>
      <c r="I65" s="14">
        <v>5.1071626099999996</v>
      </c>
      <c r="J65" s="16">
        <v>0.31613880999999999</v>
      </c>
      <c r="K65" s="14">
        <v>0.68167847000000004</v>
      </c>
      <c r="L65" s="16">
        <v>0.1559615</v>
      </c>
      <c r="M65" s="14">
        <v>0</v>
      </c>
      <c r="N65" s="16">
        <v>0</v>
      </c>
      <c r="O65" s="14" t="s">
        <v>582</v>
      </c>
      <c r="P65" s="16" t="s">
        <v>582</v>
      </c>
      <c r="Q65" s="14">
        <v>0.2599205</v>
      </c>
      <c r="R65" s="16">
        <v>7.145195E-2</v>
      </c>
      <c r="S65" s="14">
        <v>1.631983E-2</v>
      </c>
      <c r="T65" s="16">
        <v>1.5882540000000001E-2</v>
      </c>
      <c r="U65" s="14">
        <v>2.3688992999999998</v>
      </c>
      <c r="V65" s="16">
        <v>0.21749940000000001</v>
      </c>
    </row>
    <row r="66" spans="1:22" x14ac:dyDescent="0.25">
      <c r="A66" s="11" t="s">
        <v>536</v>
      </c>
      <c r="B66" s="13">
        <v>5665</v>
      </c>
      <c r="C66" s="14">
        <f>(74/B66*100)</f>
        <v>1.3062665489849956</v>
      </c>
      <c r="D66" s="15">
        <v>5591</v>
      </c>
      <c r="E66" s="14">
        <v>1.45073016</v>
      </c>
      <c r="F66" s="16">
        <v>0.16172743000000001</v>
      </c>
      <c r="G66" s="14">
        <v>65.769268060000002</v>
      </c>
      <c r="H66" s="16">
        <v>0.60117341999999996</v>
      </c>
      <c r="I66" s="14">
        <v>22.426096390000001</v>
      </c>
      <c r="J66" s="16">
        <v>0.47813508999999998</v>
      </c>
      <c r="K66" s="14">
        <v>7.08637842</v>
      </c>
      <c r="L66" s="16">
        <v>0.39887243</v>
      </c>
      <c r="M66" s="14">
        <v>0</v>
      </c>
      <c r="N66" s="16">
        <v>0</v>
      </c>
      <c r="O66" s="14" t="s">
        <v>582</v>
      </c>
      <c r="P66" s="16" t="s">
        <v>582</v>
      </c>
      <c r="Q66" s="14">
        <v>0</v>
      </c>
      <c r="R66" s="16">
        <v>0</v>
      </c>
      <c r="S66" s="14">
        <v>0</v>
      </c>
      <c r="T66" s="16">
        <v>0</v>
      </c>
      <c r="U66" s="14">
        <v>3.2675269600000001</v>
      </c>
      <c r="V66" s="16">
        <v>0.25074675000000002</v>
      </c>
    </row>
    <row r="67" spans="1:22" x14ac:dyDescent="0.25">
      <c r="A67" s="11" t="s">
        <v>537</v>
      </c>
      <c r="B67" s="13">
        <v>6971</v>
      </c>
      <c r="C67" s="14">
        <f>(22/B67*100)</f>
        <v>0.31559317171137569</v>
      </c>
      <c r="D67" s="15">
        <v>6949</v>
      </c>
      <c r="E67" s="14">
        <v>19.07096628</v>
      </c>
      <c r="F67" s="16">
        <v>0.81753494999999998</v>
      </c>
      <c r="G67" s="14">
        <v>53.701876859999999</v>
      </c>
      <c r="H67" s="16">
        <v>0.89191030000000004</v>
      </c>
      <c r="I67" s="14">
        <v>18.114780589999999</v>
      </c>
      <c r="J67" s="16">
        <v>0.56240760999999995</v>
      </c>
      <c r="K67" s="14">
        <v>7.1578982</v>
      </c>
      <c r="L67" s="16">
        <v>0.44968981000000002</v>
      </c>
      <c r="M67" s="14">
        <v>0</v>
      </c>
      <c r="N67" s="16">
        <v>0</v>
      </c>
      <c r="O67" s="14" t="s">
        <v>582</v>
      </c>
      <c r="P67" s="16" t="s">
        <v>582</v>
      </c>
      <c r="Q67" s="14">
        <v>0</v>
      </c>
      <c r="R67" s="16">
        <v>0</v>
      </c>
      <c r="S67" s="14">
        <v>0</v>
      </c>
      <c r="T67" s="16">
        <v>0</v>
      </c>
      <c r="U67" s="14">
        <v>1.95447807</v>
      </c>
      <c r="V67" s="16">
        <v>0.22252284999999999</v>
      </c>
    </row>
    <row r="68" spans="1:22" x14ac:dyDescent="0.25">
      <c r="A68" s="11" t="s">
        <v>538</v>
      </c>
      <c r="B68" s="13">
        <v>12083</v>
      </c>
      <c r="C68" s="14">
        <f>(26/B68*100)</f>
        <v>0.21517834974757924</v>
      </c>
      <c r="D68" s="15">
        <v>12057</v>
      </c>
      <c r="E68" s="14">
        <v>6.2495104799999996</v>
      </c>
      <c r="F68" s="16">
        <v>0.21538399999999999</v>
      </c>
      <c r="G68" s="14">
        <v>13.443062660000001</v>
      </c>
      <c r="H68" s="16">
        <v>0.32375403000000003</v>
      </c>
      <c r="I68" s="14">
        <v>21.87068391</v>
      </c>
      <c r="J68" s="16">
        <v>0.35118494</v>
      </c>
      <c r="K68" s="14">
        <v>55.01856557</v>
      </c>
      <c r="L68" s="16">
        <v>0.39958015000000002</v>
      </c>
      <c r="M68" s="14">
        <v>0</v>
      </c>
      <c r="N68" s="16">
        <v>0</v>
      </c>
      <c r="O68" s="14" t="s">
        <v>582</v>
      </c>
      <c r="P68" s="16" t="s">
        <v>582</v>
      </c>
      <c r="Q68" s="14">
        <v>0</v>
      </c>
      <c r="R68" s="16">
        <v>0</v>
      </c>
      <c r="S68" s="14">
        <v>0</v>
      </c>
      <c r="T68" s="16">
        <v>0</v>
      </c>
      <c r="U68" s="14">
        <v>3.4181773899999999</v>
      </c>
      <c r="V68" s="16">
        <v>0.14526373000000001</v>
      </c>
    </row>
    <row r="69" spans="1:22" x14ac:dyDescent="0.25">
      <c r="A69" s="11" t="s">
        <v>539</v>
      </c>
      <c r="B69" s="13">
        <v>4876</v>
      </c>
      <c r="C69" s="14">
        <f>(0/B69*100)</f>
        <v>0</v>
      </c>
      <c r="D69" s="15">
        <v>4876</v>
      </c>
      <c r="E69" s="14">
        <v>17.113185040000001</v>
      </c>
      <c r="F69" s="16">
        <v>1.0998049700000001</v>
      </c>
      <c r="G69" s="14">
        <v>62.479106389999998</v>
      </c>
      <c r="H69" s="16">
        <v>1.24174338</v>
      </c>
      <c r="I69" s="14">
        <v>14.218091769999999</v>
      </c>
      <c r="J69" s="16">
        <v>0.76281617999999995</v>
      </c>
      <c r="K69" s="14">
        <v>5.5300891400000003</v>
      </c>
      <c r="L69" s="16">
        <v>0.70402545999999999</v>
      </c>
      <c r="M69" s="14">
        <v>0</v>
      </c>
      <c r="N69" s="16">
        <v>0</v>
      </c>
      <c r="O69" s="14" t="s">
        <v>582</v>
      </c>
      <c r="P69" s="16" t="s">
        <v>582</v>
      </c>
      <c r="Q69" s="14">
        <v>0</v>
      </c>
      <c r="R69" s="16">
        <v>0</v>
      </c>
      <c r="S69" s="14">
        <v>0</v>
      </c>
      <c r="T69" s="16">
        <v>0</v>
      </c>
      <c r="U69" s="14">
        <v>0.65952767000000001</v>
      </c>
      <c r="V69" s="16">
        <v>0.18660526999999999</v>
      </c>
    </row>
    <row r="70" spans="1:22" x14ac:dyDescent="0.25">
      <c r="A70" s="11" t="s">
        <v>540</v>
      </c>
      <c r="B70" s="13">
        <v>6036</v>
      </c>
      <c r="C70" s="14">
        <f>(223/B70*100)</f>
        <v>3.6944996686547382</v>
      </c>
      <c r="D70" s="15">
        <v>5813</v>
      </c>
      <c r="E70" s="14">
        <v>6.8830647300000001</v>
      </c>
      <c r="F70" s="16">
        <v>0.76870603999999998</v>
      </c>
      <c r="G70" s="14">
        <v>81.265362479999993</v>
      </c>
      <c r="H70" s="16">
        <v>0.81494069999999996</v>
      </c>
      <c r="I70" s="14">
        <v>7.0629913100000001</v>
      </c>
      <c r="J70" s="16">
        <v>0.41885565000000002</v>
      </c>
      <c r="K70" s="14">
        <v>2.1377213899999998</v>
      </c>
      <c r="L70" s="16">
        <v>0.24725411999999999</v>
      </c>
      <c r="M70" s="14">
        <v>0</v>
      </c>
      <c r="N70" s="16">
        <v>0</v>
      </c>
      <c r="O70" s="14" t="s">
        <v>582</v>
      </c>
      <c r="P70" s="16" t="s">
        <v>582</v>
      </c>
      <c r="Q70" s="14">
        <v>0</v>
      </c>
      <c r="R70" s="16">
        <v>0</v>
      </c>
      <c r="S70" s="14">
        <v>0</v>
      </c>
      <c r="T70" s="16">
        <v>0</v>
      </c>
      <c r="U70" s="14">
        <v>2.6508600900000001</v>
      </c>
      <c r="V70" s="16">
        <v>0.29510333</v>
      </c>
    </row>
    <row r="71" spans="1:22" x14ac:dyDescent="0.25">
      <c r="A71" s="11" t="s">
        <v>541</v>
      </c>
      <c r="B71" s="13">
        <v>6115</v>
      </c>
      <c r="C71" s="14">
        <f>(17/B71*100)</f>
        <v>0.27800490596892891</v>
      </c>
      <c r="D71" s="15">
        <v>6098</v>
      </c>
      <c r="E71" s="14">
        <v>2.77605755</v>
      </c>
      <c r="F71" s="16">
        <v>0.18741674999999999</v>
      </c>
      <c r="G71" s="14">
        <v>26.392513080000001</v>
      </c>
      <c r="H71" s="16">
        <v>0.63482795000000003</v>
      </c>
      <c r="I71" s="14">
        <v>54.552638999999999</v>
      </c>
      <c r="J71" s="16">
        <v>0.67407382999999998</v>
      </c>
      <c r="K71" s="14">
        <v>14.96652014</v>
      </c>
      <c r="L71" s="16">
        <v>0.70731244999999998</v>
      </c>
      <c r="M71" s="14">
        <v>0</v>
      </c>
      <c r="N71" s="16">
        <v>0</v>
      </c>
      <c r="O71" s="14" t="s">
        <v>582</v>
      </c>
      <c r="P71" s="16" t="s">
        <v>582</v>
      </c>
      <c r="Q71" s="14">
        <v>0</v>
      </c>
      <c r="R71" s="16">
        <v>0</v>
      </c>
      <c r="S71" s="14">
        <v>0</v>
      </c>
      <c r="T71" s="16">
        <v>0</v>
      </c>
      <c r="U71" s="14">
        <v>1.31227022</v>
      </c>
      <c r="V71" s="16">
        <v>0.17092368999999999</v>
      </c>
    </row>
    <row r="72" spans="1:22" x14ac:dyDescent="0.25">
      <c r="A72" s="11" t="s">
        <v>542</v>
      </c>
      <c r="B72" s="13">
        <v>7708</v>
      </c>
      <c r="C72" s="14">
        <f>(5/B72*100)</f>
        <v>6.4867669953295279E-2</v>
      </c>
      <c r="D72" s="15">
        <v>7703</v>
      </c>
      <c r="E72" s="14">
        <v>29.8178777</v>
      </c>
      <c r="F72" s="16">
        <v>0.70406751999999995</v>
      </c>
      <c r="G72" s="14">
        <v>30.381116909999999</v>
      </c>
      <c r="H72" s="16">
        <v>0.70610927000000001</v>
      </c>
      <c r="I72" s="14">
        <v>24.008578790000001</v>
      </c>
      <c r="J72" s="16">
        <v>0.62875172000000001</v>
      </c>
      <c r="K72" s="14">
        <v>15.11484205</v>
      </c>
      <c r="L72" s="16">
        <v>0.48852435</v>
      </c>
      <c r="M72" s="14">
        <v>0</v>
      </c>
      <c r="N72" s="16">
        <v>0</v>
      </c>
      <c r="O72" s="14" t="s">
        <v>582</v>
      </c>
      <c r="P72" s="16" t="s">
        <v>582</v>
      </c>
      <c r="Q72" s="14">
        <v>0</v>
      </c>
      <c r="R72" s="16">
        <v>0</v>
      </c>
      <c r="S72" s="14">
        <v>0</v>
      </c>
      <c r="T72" s="16">
        <v>0</v>
      </c>
      <c r="U72" s="14">
        <v>0.67758454999999995</v>
      </c>
      <c r="V72" s="16">
        <v>8.4042359999999997E-2</v>
      </c>
    </row>
    <row r="73" spans="1:22" x14ac:dyDescent="0.25">
      <c r="A73" s="11" t="s">
        <v>543</v>
      </c>
      <c r="B73" s="13">
        <v>8249</v>
      </c>
      <c r="C73" s="14">
        <f>(144/B73*100)</f>
        <v>1.7456661413504666</v>
      </c>
      <c r="D73" s="15">
        <v>8105</v>
      </c>
      <c r="E73" s="14">
        <v>26.550006270000001</v>
      </c>
      <c r="F73" s="16">
        <v>0.87835993999999995</v>
      </c>
      <c r="G73" s="14">
        <v>43.951901900000003</v>
      </c>
      <c r="H73" s="16">
        <v>0.76360359</v>
      </c>
      <c r="I73" s="14">
        <v>20.96357677</v>
      </c>
      <c r="J73" s="16">
        <v>0.76648706</v>
      </c>
      <c r="K73" s="14">
        <v>7.3174616300000004</v>
      </c>
      <c r="L73" s="16">
        <v>0.50028406000000003</v>
      </c>
      <c r="M73" s="14">
        <v>0</v>
      </c>
      <c r="N73" s="16">
        <v>0</v>
      </c>
      <c r="O73" s="14" t="s">
        <v>582</v>
      </c>
      <c r="P73" s="16" t="s">
        <v>582</v>
      </c>
      <c r="Q73" s="14">
        <v>0</v>
      </c>
      <c r="R73" s="16">
        <v>0</v>
      </c>
      <c r="S73" s="14">
        <v>0</v>
      </c>
      <c r="T73" s="16">
        <v>0</v>
      </c>
      <c r="U73" s="14">
        <v>1.2170534399999999</v>
      </c>
      <c r="V73" s="16">
        <v>0.15031638</v>
      </c>
    </row>
    <row r="74" spans="1:22" x14ac:dyDescent="0.25">
      <c r="A74" s="11" t="s">
        <v>544</v>
      </c>
      <c r="B74" s="13">
        <v>4692</v>
      </c>
      <c r="C74" s="14">
        <f>(82/B74*100)</f>
        <v>1.7476555839727195</v>
      </c>
      <c r="D74" s="15">
        <v>4610</v>
      </c>
      <c r="E74" s="14">
        <v>17.963739449999998</v>
      </c>
      <c r="F74" s="16">
        <v>0.61025304999999996</v>
      </c>
      <c r="G74" s="14">
        <v>41.53755383</v>
      </c>
      <c r="H74" s="16">
        <v>0.72352578000000001</v>
      </c>
      <c r="I74" s="14">
        <v>22.911622120000001</v>
      </c>
      <c r="J74" s="16">
        <v>0.68735305000000002</v>
      </c>
      <c r="K74" s="14">
        <v>13.49048636</v>
      </c>
      <c r="L74" s="16">
        <v>0.49545600000000001</v>
      </c>
      <c r="M74" s="14">
        <v>0</v>
      </c>
      <c r="N74" s="16">
        <v>0</v>
      </c>
      <c r="O74" s="14" t="s">
        <v>582</v>
      </c>
      <c r="P74" s="16" t="s">
        <v>582</v>
      </c>
      <c r="Q74" s="14">
        <v>0</v>
      </c>
      <c r="R74" s="16">
        <v>0</v>
      </c>
      <c r="S74" s="14">
        <v>0.44585946999999998</v>
      </c>
      <c r="T74" s="16">
        <v>0.11892168</v>
      </c>
      <c r="U74" s="14">
        <v>3.6507387699999998</v>
      </c>
      <c r="V74" s="16">
        <v>0.33160847999999998</v>
      </c>
    </row>
    <row r="75" spans="1:22" x14ac:dyDescent="0.25">
      <c r="A75" s="11" t="s">
        <v>545</v>
      </c>
      <c r="B75" s="13">
        <v>5375</v>
      </c>
      <c r="C75" s="14">
        <f>(198/B75*100)</f>
        <v>3.6837209302325582</v>
      </c>
      <c r="D75" s="15">
        <v>5177</v>
      </c>
      <c r="E75" s="14">
        <v>4.8678196600000003</v>
      </c>
      <c r="F75" s="16">
        <v>0.49048607999999999</v>
      </c>
      <c r="G75" s="14">
        <v>62.0624526</v>
      </c>
      <c r="H75" s="16">
        <v>0.92886581999999995</v>
      </c>
      <c r="I75" s="14">
        <v>23.225330169999999</v>
      </c>
      <c r="J75" s="16">
        <v>0.66067796000000001</v>
      </c>
      <c r="K75" s="14">
        <v>5.5938962999999999</v>
      </c>
      <c r="L75" s="16">
        <v>0.44157679999999999</v>
      </c>
      <c r="M75" s="14">
        <v>0</v>
      </c>
      <c r="N75" s="16">
        <v>0</v>
      </c>
      <c r="O75" s="14" t="s">
        <v>582</v>
      </c>
      <c r="P75" s="16" t="s">
        <v>582</v>
      </c>
      <c r="Q75" s="14">
        <v>0</v>
      </c>
      <c r="R75" s="16">
        <v>0</v>
      </c>
      <c r="S75" s="14">
        <v>0</v>
      </c>
      <c r="T75" s="16">
        <v>0</v>
      </c>
      <c r="U75" s="14">
        <v>4.2505012600000001</v>
      </c>
      <c r="V75" s="16">
        <v>0.32369821999999998</v>
      </c>
    </row>
    <row r="76" spans="1:22" x14ac:dyDescent="0.25">
      <c r="A76" s="11" t="s">
        <v>546</v>
      </c>
      <c r="B76" s="13">
        <v>14167</v>
      </c>
      <c r="C76" s="14">
        <f>(228/B76*100)</f>
        <v>1.6093738970847746</v>
      </c>
      <c r="D76" s="15">
        <v>13939</v>
      </c>
      <c r="E76" s="14">
        <v>9.1099353700000005</v>
      </c>
      <c r="F76" s="16">
        <v>0.35996313000000002</v>
      </c>
      <c r="G76" s="14">
        <v>16.934744739999999</v>
      </c>
      <c r="H76" s="16">
        <v>0.53493663000000002</v>
      </c>
      <c r="I76" s="14">
        <v>22.86081523</v>
      </c>
      <c r="J76" s="16">
        <v>0.54240168</v>
      </c>
      <c r="K76" s="14">
        <v>48.381534270000003</v>
      </c>
      <c r="L76" s="16">
        <v>0.79259539999999995</v>
      </c>
      <c r="M76" s="14">
        <v>0</v>
      </c>
      <c r="N76" s="16">
        <v>0</v>
      </c>
      <c r="O76" s="14" t="s">
        <v>582</v>
      </c>
      <c r="P76" s="16" t="s">
        <v>582</v>
      </c>
      <c r="Q76" s="14">
        <v>0</v>
      </c>
      <c r="R76" s="16">
        <v>0</v>
      </c>
      <c r="S76" s="14">
        <v>0</v>
      </c>
      <c r="T76" s="16">
        <v>0</v>
      </c>
      <c r="U76" s="14">
        <v>2.7129703799999998</v>
      </c>
      <c r="V76" s="16">
        <v>0.19299847000000001</v>
      </c>
    </row>
    <row r="77" spans="1:22" x14ac:dyDescent="0.25">
      <c r="A77" s="11" t="s">
        <v>547</v>
      </c>
      <c r="B77" s="13">
        <v>6062</v>
      </c>
      <c r="C77" s="14">
        <f>(82/B77*100)</f>
        <v>1.3526888815572418</v>
      </c>
      <c r="D77" s="15">
        <v>5980</v>
      </c>
      <c r="E77" s="14">
        <v>5.1497238599999999</v>
      </c>
      <c r="F77" s="16">
        <v>0.31982223999999998</v>
      </c>
      <c r="G77" s="14">
        <v>70.834817740000005</v>
      </c>
      <c r="H77" s="16">
        <v>0.81987009</v>
      </c>
      <c r="I77" s="14">
        <v>15.115968990000001</v>
      </c>
      <c r="J77" s="16">
        <v>0.51965885999999994</v>
      </c>
      <c r="K77" s="14">
        <v>5.0150684400000003</v>
      </c>
      <c r="L77" s="16">
        <v>0.52061120999999999</v>
      </c>
      <c r="M77" s="14">
        <v>0</v>
      </c>
      <c r="N77" s="16">
        <v>0</v>
      </c>
      <c r="O77" s="14" t="s">
        <v>582</v>
      </c>
      <c r="P77" s="16" t="s">
        <v>582</v>
      </c>
      <c r="Q77" s="14">
        <v>0</v>
      </c>
      <c r="R77" s="16">
        <v>0</v>
      </c>
      <c r="S77" s="14">
        <v>0</v>
      </c>
      <c r="T77" s="16">
        <v>0</v>
      </c>
      <c r="U77" s="14">
        <v>3.8844209699999999</v>
      </c>
      <c r="V77" s="16">
        <v>0.24807705999999999</v>
      </c>
    </row>
    <row r="78" spans="1:22" x14ac:dyDescent="0.25">
      <c r="A78" s="11" t="s">
        <v>548</v>
      </c>
      <c r="B78" s="13">
        <v>5826</v>
      </c>
      <c r="C78" s="14">
        <f>(0/B78*100)</f>
        <v>0</v>
      </c>
      <c r="D78" s="15">
        <v>5826</v>
      </c>
      <c r="E78" s="14">
        <v>34.512019530000003</v>
      </c>
      <c r="F78" s="16">
        <v>1.3136097799999999</v>
      </c>
      <c r="G78" s="14">
        <v>49.329368889999998</v>
      </c>
      <c r="H78" s="16">
        <v>1.0639982299999999</v>
      </c>
      <c r="I78" s="14">
        <v>11.348690899999999</v>
      </c>
      <c r="J78" s="16">
        <v>0.67868291999999997</v>
      </c>
      <c r="K78" s="14">
        <v>3.9583621099999999</v>
      </c>
      <c r="L78" s="16">
        <v>0.49726859000000001</v>
      </c>
      <c r="M78" s="14">
        <v>0</v>
      </c>
      <c r="N78" s="16">
        <v>0</v>
      </c>
      <c r="O78" s="14" t="s">
        <v>582</v>
      </c>
      <c r="P78" s="16" t="s">
        <v>582</v>
      </c>
      <c r="Q78" s="14">
        <v>4.9185230000000003E-2</v>
      </c>
      <c r="R78" s="16">
        <v>4.875024E-2</v>
      </c>
      <c r="S78" s="14">
        <v>0.18243007999999999</v>
      </c>
      <c r="T78" s="16">
        <v>8.8791750000000003E-2</v>
      </c>
      <c r="U78" s="14">
        <v>0.61994326</v>
      </c>
      <c r="V78" s="16">
        <v>0.12889608999999999</v>
      </c>
    </row>
    <row r="79" spans="1:22" ht="24.95" customHeight="1" x14ac:dyDescent="0.25">
      <c r="A79" s="11" t="s">
        <v>549</v>
      </c>
      <c r="B79" s="13">
        <v>1657</v>
      </c>
      <c r="C79" s="14">
        <f>(41/B79*100)</f>
        <v>2.4743512371756187</v>
      </c>
      <c r="D79" s="15">
        <v>1616</v>
      </c>
      <c r="E79" s="14">
        <v>5.1081544499999998</v>
      </c>
      <c r="F79" s="16">
        <v>0.73182979999999997</v>
      </c>
      <c r="G79" s="14">
        <v>54.761738979999997</v>
      </c>
      <c r="H79" s="16">
        <v>2.5749463700000002</v>
      </c>
      <c r="I79" s="14">
        <v>26.961815430000001</v>
      </c>
      <c r="J79" s="16">
        <v>1.8692272299999999</v>
      </c>
      <c r="K79" s="14">
        <v>11.736761789999999</v>
      </c>
      <c r="L79" s="16">
        <v>2.0567076200000001</v>
      </c>
      <c r="M79" s="14">
        <v>0</v>
      </c>
      <c r="N79" s="16">
        <v>0</v>
      </c>
      <c r="O79" s="14" t="s">
        <v>582</v>
      </c>
      <c r="P79" s="16" t="s">
        <v>582</v>
      </c>
      <c r="Q79" s="14">
        <v>0</v>
      </c>
      <c r="R79" s="16">
        <v>0</v>
      </c>
      <c r="S79" s="14">
        <v>0.18728627</v>
      </c>
      <c r="T79" s="16">
        <v>0.13277275999999999</v>
      </c>
      <c r="U79" s="14">
        <v>1.2442430799999999</v>
      </c>
      <c r="V79" s="16">
        <v>0.26827614999999999</v>
      </c>
    </row>
    <row r="80" spans="1:22" x14ac:dyDescent="0.25">
      <c r="A80" s="11" t="s">
        <v>550</v>
      </c>
      <c r="B80" s="13">
        <v>7841</v>
      </c>
      <c r="C80" s="14">
        <f>(0/B80*100)</f>
        <v>0</v>
      </c>
      <c r="D80" s="15">
        <v>7841</v>
      </c>
      <c r="E80" s="14">
        <v>28.46411608</v>
      </c>
      <c r="F80" s="16">
        <v>1.1656883499999999</v>
      </c>
      <c r="G80" s="14">
        <v>64.446914530000001</v>
      </c>
      <c r="H80" s="16">
        <v>1.1826071899999999</v>
      </c>
      <c r="I80" s="14">
        <v>5.1314653999999997</v>
      </c>
      <c r="J80" s="16">
        <v>0.41972876999999997</v>
      </c>
      <c r="K80" s="14">
        <v>1.19702427</v>
      </c>
      <c r="L80" s="16">
        <v>0.26881201999999998</v>
      </c>
      <c r="M80" s="14">
        <v>0</v>
      </c>
      <c r="N80" s="16">
        <v>0</v>
      </c>
      <c r="O80" s="14" t="s">
        <v>582</v>
      </c>
      <c r="P80" s="16" t="s">
        <v>582</v>
      </c>
      <c r="Q80" s="14">
        <v>0</v>
      </c>
      <c r="R80" s="16">
        <v>0</v>
      </c>
      <c r="S80" s="14">
        <v>0</v>
      </c>
      <c r="T80" s="16">
        <v>0</v>
      </c>
      <c r="U80" s="14">
        <v>0.76047971000000003</v>
      </c>
      <c r="V80" s="16">
        <v>0.18673939000000001</v>
      </c>
    </row>
    <row r="81" spans="1:22" x14ac:dyDescent="0.25">
      <c r="A81" s="19" t="s">
        <v>551</v>
      </c>
      <c r="B81" s="13">
        <v>8861</v>
      </c>
      <c r="C81" s="14">
        <f>(76/B81*100)</f>
        <v>0.85769100552984989</v>
      </c>
      <c r="D81" s="15">
        <v>8785</v>
      </c>
      <c r="E81" s="14">
        <v>26.40641372</v>
      </c>
      <c r="F81" s="16">
        <v>1.1198102999999999</v>
      </c>
      <c r="G81" s="14">
        <v>30.809285419999998</v>
      </c>
      <c r="H81" s="16">
        <v>0.76315063000000005</v>
      </c>
      <c r="I81" s="14">
        <v>23.118971609999999</v>
      </c>
      <c r="J81" s="16">
        <v>0.72601802000000004</v>
      </c>
      <c r="K81" s="14">
        <v>18.344250339999999</v>
      </c>
      <c r="L81" s="16">
        <v>1.0696308999999999</v>
      </c>
      <c r="M81" s="14">
        <v>0</v>
      </c>
      <c r="N81" s="16">
        <v>0</v>
      </c>
      <c r="O81" s="14" t="s">
        <v>582</v>
      </c>
      <c r="P81" s="16" t="s">
        <v>582</v>
      </c>
      <c r="Q81" s="14">
        <v>0</v>
      </c>
      <c r="R81" s="16">
        <v>0</v>
      </c>
      <c r="S81" s="14">
        <v>0</v>
      </c>
      <c r="T81" s="16">
        <v>0</v>
      </c>
      <c r="U81" s="14">
        <v>1.32107891</v>
      </c>
      <c r="V81" s="16">
        <v>0.14996423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0.83968297000000003</v>
      </c>
      <c r="F7" s="16">
        <v>7.9710680000000006E-2</v>
      </c>
      <c r="G7" s="14">
        <v>3.1397068699999999</v>
      </c>
      <c r="H7" s="16">
        <v>0.16304718000000001</v>
      </c>
      <c r="I7" s="14">
        <v>7.9685746899999996</v>
      </c>
      <c r="J7" s="16">
        <v>0.28712525</v>
      </c>
      <c r="K7" s="14">
        <v>86.722743429999994</v>
      </c>
      <c r="L7" s="16">
        <v>0.38594928000000001</v>
      </c>
      <c r="M7" s="14">
        <v>0</v>
      </c>
      <c r="N7" s="16">
        <v>0</v>
      </c>
      <c r="O7" s="14" t="s">
        <v>582</v>
      </c>
      <c r="P7" s="16" t="s">
        <v>582</v>
      </c>
      <c r="Q7" s="14">
        <v>0</v>
      </c>
      <c r="R7" s="16">
        <v>0</v>
      </c>
      <c r="S7" s="14">
        <v>0</v>
      </c>
      <c r="T7" s="16">
        <v>0</v>
      </c>
      <c r="U7" s="14">
        <v>1.3292920399999999</v>
      </c>
      <c r="V7" s="16">
        <v>9.8634319999999998E-2</v>
      </c>
    </row>
    <row r="8" spans="1:22" x14ac:dyDescent="0.25">
      <c r="A8" s="11" t="s">
        <v>478</v>
      </c>
      <c r="B8" s="13">
        <v>7007</v>
      </c>
      <c r="C8" s="14">
        <f>(20/B8*100)</f>
        <v>0.28542885685742825</v>
      </c>
      <c r="D8" s="15">
        <v>6987</v>
      </c>
      <c r="E8" s="14">
        <v>0.42865321000000001</v>
      </c>
      <c r="F8" s="16">
        <v>8.1555749999999996E-2</v>
      </c>
      <c r="G8" s="14">
        <v>3.7207060799999998</v>
      </c>
      <c r="H8" s="16">
        <v>0.31587006000000001</v>
      </c>
      <c r="I8" s="14">
        <v>11.581113780000001</v>
      </c>
      <c r="J8" s="16">
        <v>0.46267683999999998</v>
      </c>
      <c r="K8" s="14">
        <v>83.156149130000003</v>
      </c>
      <c r="L8" s="16">
        <v>0.57482330999999998</v>
      </c>
      <c r="M8" s="14">
        <v>0</v>
      </c>
      <c r="N8" s="16">
        <v>0</v>
      </c>
      <c r="O8" s="14" t="s">
        <v>582</v>
      </c>
      <c r="P8" s="16" t="s">
        <v>582</v>
      </c>
      <c r="Q8" s="14">
        <v>0</v>
      </c>
      <c r="R8" s="16">
        <v>0</v>
      </c>
      <c r="S8" s="14">
        <v>0</v>
      </c>
      <c r="T8" s="16">
        <v>0</v>
      </c>
      <c r="U8" s="14">
        <v>1.1133778000000001</v>
      </c>
      <c r="V8" s="16">
        <v>0.14065627999999999</v>
      </c>
    </row>
    <row r="9" spans="1:22" x14ac:dyDescent="0.25">
      <c r="A9" s="11" t="s">
        <v>479</v>
      </c>
      <c r="B9" s="13">
        <v>9651</v>
      </c>
      <c r="C9" s="14">
        <f>(77/B9*100)</f>
        <v>0.79784478292404937</v>
      </c>
      <c r="D9" s="15">
        <v>9574</v>
      </c>
      <c r="E9" s="14">
        <v>1.4848942999999999</v>
      </c>
      <c r="F9" s="16">
        <v>0.12271638</v>
      </c>
      <c r="G9" s="14">
        <v>9.46242333</v>
      </c>
      <c r="H9" s="16">
        <v>0.29397958000000002</v>
      </c>
      <c r="I9" s="14">
        <v>11.33361047</v>
      </c>
      <c r="J9" s="16">
        <v>0.35032526000000003</v>
      </c>
      <c r="K9" s="14">
        <v>76.660452989999996</v>
      </c>
      <c r="L9" s="16">
        <v>0.48526644000000002</v>
      </c>
      <c r="M9" s="14">
        <v>0</v>
      </c>
      <c r="N9" s="16">
        <v>0</v>
      </c>
      <c r="O9" s="14" t="s">
        <v>582</v>
      </c>
      <c r="P9" s="16" t="s">
        <v>582</v>
      </c>
      <c r="Q9" s="14">
        <v>0</v>
      </c>
      <c r="R9" s="16">
        <v>0</v>
      </c>
      <c r="S9" s="14">
        <v>0</v>
      </c>
      <c r="T9" s="16">
        <v>0</v>
      </c>
      <c r="U9" s="14">
        <v>1.05861892</v>
      </c>
      <c r="V9" s="16">
        <v>0.12349394</v>
      </c>
    </row>
    <row r="10" spans="1:22" x14ac:dyDescent="0.25">
      <c r="A10" s="11" t="s">
        <v>480</v>
      </c>
      <c r="B10" s="13">
        <v>20058</v>
      </c>
      <c r="C10" s="14">
        <f>(521/B10*100)</f>
        <v>2.5974673447003687</v>
      </c>
      <c r="D10" s="15">
        <v>19537</v>
      </c>
      <c r="E10" s="14">
        <v>2.3434978100000001</v>
      </c>
      <c r="F10" s="16">
        <v>0.15556099000000001</v>
      </c>
      <c r="G10" s="14">
        <v>6.5458921700000001</v>
      </c>
      <c r="H10" s="16">
        <v>0.26146360000000002</v>
      </c>
      <c r="I10" s="14">
        <v>13.5023099</v>
      </c>
      <c r="J10" s="16">
        <v>0.37406309999999998</v>
      </c>
      <c r="K10" s="14">
        <v>75.840594999999993</v>
      </c>
      <c r="L10" s="16">
        <v>0.50407522000000005</v>
      </c>
      <c r="M10" s="14">
        <v>0</v>
      </c>
      <c r="N10" s="16">
        <v>0</v>
      </c>
      <c r="O10" s="14" t="s">
        <v>582</v>
      </c>
      <c r="P10" s="16" t="s">
        <v>582</v>
      </c>
      <c r="Q10" s="14">
        <v>0</v>
      </c>
      <c r="R10" s="16">
        <v>0</v>
      </c>
      <c r="S10" s="14">
        <v>0</v>
      </c>
      <c r="T10" s="16">
        <v>0</v>
      </c>
      <c r="U10" s="14">
        <v>1.76770512</v>
      </c>
      <c r="V10" s="16">
        <v>0.19082660000000001</v>
      </c>
    </row>
    <row r="11" spans="1:22" x14ac:dyDescent="0.25">
      <c r="A11" s="11" t="s">
        <v>481</v>
      </c>
      <c r="B11" s="13">
        <v>7053</v>
      </c>
      <c r="C11" s="14">
        <f>(45/B11*100)</f>
        <v>0.6380263717566993</v>
      </c>
      <c r="D11" s="15">
        <v>7008</v>
      </c>
      <c r="E11" s="14">
        <v>6.3127852899999999</v>
      </c>
      <c r="F11" s="16">
        <v>0.33530932000000002</v>
      </c>
      <c r="G11" s="14">
        <v>14.09499065</v>
      </c>
      <c r="H11" s="16">
        <v>0.53372379999999997</v>
      </c>
      <c r="I11" s="14">
        <v>15.28789997</v>
      </c>
      <c r="J11" s="16">
        <v>0.63095668999999999</v>
      </c>
      <c r="K11" s="14">
        <v>63.190777019999999</v>
      </c>
      <c r="L11" s="16">
        <v>0.90488166000000003</v>
      </c>
      <c r="M11" s="14">
        <v>0</v>
      </c>
      <c r="N11" s="16">
        <v>0</v>
      </c>
      <c r="O11" s="14" t="s">
        <v>582</v>
      </c>
      <c r="P11" s="16" t="s">
        <v>582</v>
      </c>
      <c r="Q11" s="14">
        <v>0</v>
      </c>
      <c r="R11" s="16">
        <v>0</v>
      </c>
      <c r="S11" s="14">
        <v>0</v>
      </c>
      <c r="T11" s="16">
        <v>0</v>
      </c>
      <c r="U11" s="14">
        <v>1.1135470700000001</v>
      </c>
      <c r="V11" s="16">
        <v>0.17699875000000001</v>
      </c>
    </row>
    <row r="12" spans="1:22" x14ac:dyDescent="0.25">
      <c r="A12" s="11" t="s">
        <v>482</v>
      </c>
      <c r="B12" s="13">
        <v>6894</v>
      </c>
      <c r="C12" s="14">
        <f>(55/B12*100)</f>
        <v>0.79779518421816076</v>
      </c>
      <c r="D12" s="15">
        <v>6839</v>
      </c>
      <c r="E12" s="14">
        <v>2.5054395</v>
      </c>
      <c r="F12" s="16">
        <v>0.23137674999999999</v>
      </c>
      <c r="G12" s="14">
        <v>11.14711479</v>
      </c>
      <c r="H12" s="16">
        <v>0.46005949000000002</v>
      </c>
      <c r="I12" s="14">
        <v>20.197885299999999</v>
      </c>
      <c r="J12" s="16">
        <v>0.5771868</v>
      </c>
      <c r="K12" s="14">
        <v>65.27278613</v>
      </c>
      <c r="L12" s="16">
        <v>0.81394648999999997</v>
      </c>
      <c r="M12" s="14">
        <v>0</v>
      </c>
      <c r="N12" s="16">
        <v>0</v>
      </c>
      <c r="O12" s="14" t="s">
        <v>582</v>
      </c>
      <c r="P12" s="16" t="s">
        <v>582</v>
      </c>
      <c r="Q12" s="14">
        <v>0</v>
      </c>
      <c r="R12" s="16">
        <v>0</v>
      </c>
      <c r="S12" s="14">
        <v>0</v>
      </c>
      <c r="T12" s="16">
        <v>0</v>
      </c>
      <c r="U12" s="14">
        <v>0.87677428999999996</v>
      </c>
      <c r="V12" s="16">
        <v>0.16254811999999999</v>
      </c>
    </row>
    <row r="13" spans="1:22" x14ac:dyDescent="0.25">
      <c r="A13" s="11" t="s">
        <v>483</v>
      </c>
      <c r="B13" s="13">
        <v>7161</v>
      </c>
      <c r="C13" s="14">
        <f>(99/B13*100)</f>
        <v>1.3824884792626728</v>
      </c>
      <c r="D13" s="15">
        <v>7062</v>
      </c>
      <c r="E13" s="14">
        <v>0.28672536999999998</v>
      </c>
      <c r="F13" s="16">
        <v>7.9607700000000003E-2</v>
      </c>
      <c r="G13" s="14">
        <v>1.45591527</v>
      </c>
      <c r="H13" s="16">
        <v>0.16115924000000001</v>
      </c>
      <c r="I13" s="14">
        <v>6.3691481599999999</v>
      </c>
      <c r="J13" s="16">
        <v>0.35650187999999999</v>
      </c>
      <c r="K13" s="14">
        <v>91.197447159999996</v>
      </c>
      <c r="L13" s="16">
        <v>0.43130117000000001</v>
      </c>
      <c r="M13" s="14">
        <v>0</v>
      </c>
      <c r="N13" s="16">
        <v>0</v>
      </c>
      <c r="O13" s="14" t="s">
        <v>582</v>
      </c>
      <c r="P13" s="16" t="s">
        <v>582</v>
      </c>
      <c r="Q13" s="14">
        <v>0</v>
      </c>
      <c r="R13" s="16">
        <v>0</v>
      </c>
      <c r="S13" s="14">
        <v>0</v>
      </c>
      <c r="T13" s="16">
        <v>0</v>
      </c>
      <c r="U13" s="14">
        <v>0.69076404000000002</v>
      </c>
      <c r="V13" s="16">
        <v>0.12696572</v>
      </c>
    </row>
    <row r="14" spans="1:22" x14ac:dyDescent="0.25">
      <c r="A14" s="11" t="s">
        <v>484</v>
      </c>
      <c r="B14" s="13">
        <v>5587</v>
      </c>
      <c r="C14" s="14">
        <f>(74/B14*100)</f>
        <v>1.3245033112582782</v>
      </c>
      <c r="D14" s="15">
        <v>5513</v>
      </c>
      <c r="E14" s="14">
        <v>1.43153803</v>
      </c>
      <c r="F14" s="16">
        <v>0.20256519000000001</v>
      </c>
      <c r="G14" s="14">
        <v>9.2442537199999997</v>
      </c>
      <c r="H14" s="16">
        <v>0.39082758000000001</v>
      </c>
      <c r="I14" s="14">
        <v>18.240021559999999</v>
      </c>
      <c r="J14" s="16">
        <v>0.57170096000000004</v>
      </c>
      <c r="K14" s="14">
        <v>70.546921589999997</v>
      </c>
      <c r="L14" s="16">
        <v>0.65631293000000002</v>
      </c>
      <c r="M14" s="14">
        <v>0</v>
      </c>
      <c r="N14" s="16">
        <v>0</v>
      </c>
      <c r="O14" s="14" t="s">
        <v>582</v>
      </c>
      <c r="P14" s="16" t="s">
        <v>582</v>
      </c>
      <c r="Q14" s="14">
        <v>0</v>
      </c>
      <c r="R14" s="16">
        <v>0</v>
      </c>
      <c r="S14" s="14">
        <v>0</v>
      </c>
      <c r="T14" s="16">
        <v>0</v>
      </c>
      <c r="U14" s="14">
        <v>0.53726510000000005</v>
      </c>
      <c r="V14" s="16">
        <v>0.10267337999999999</v>
      </c>
    </row>
    <row r="15" spans="1:22" x14ac:dyDescent="0.25">
      <c r="A15" s="11" t="s">
        <v>485</v>
      </c>
      <c r="B15" s="13">
        <v>5882</v>
      </c>
      <c r="C15" s="14">
        <f>(52/B15*100)</f>
        <v>0.88405304318259093</v>
      </c>
      <c r="D15" s="15">
        <v>5830</v>
      </c>
      <c r="E15" s="14">
        <v>0.41751961999999998</v>
      </c>
      <c r="F15" s="16">
        <v>8.6716920000000003E-2</v>
      </c>
      <c r="G15" s="14">
        <v>3.2007653899999999</v>
      </c>
      <c r="H15" s="16">
        <v>0.2562236</v>
      </c>
      <c r="I15" s="14">
        <v>8.8805994300000002</v>
      </c>
      <c r="J15" s="16">
        <v>0.39269369999999998</v>
      </c>
      <c r="K15" s="14">
        <v>86.915351700000002</v>
      </c>
      <c r="L15" s="16">
        <v>0.52065207000000002</v>
      </c>
      <c r="M15" s="14">
        <v>0</v>
      </c>
      <c r="N15" s="16">
        <v>0</v>
      </c>
      <c r="O15" s="14" t="s">
        <v>582</v>
      </c>
      <c r="P15" s="16" t="s">
        <v>582</v>
      </c>
      <c r="Q15" s="14">
        <v>0</v>
      </c>
      <c r="R15" s="16">
        <v>0</v>
      </c>
      <c r="S15" s="14">
        <v>0</v>
      </c>
      <c r="T15" s="16">
        <v>0</v>
      </c>
      <c r="U15" s="14">
        <v>0.58576386999999996</v>
      </c>
      <c r="V15" s="16">
        <v>0.12999603000000001</v>
      </c>
    </row>
    <row r="16" spans="1:22" x14ac:dyDescent="0.25">
      <c r="A16" s="11" t="s">
        <v>486</v>
      </c>
      <c r="B16" s="13">
        <v>6108</v>
      </c>
      <c r="C16" s="14">
        <f>(98/B16*100)</f>
        <v>1.6044531761624099</v>
      </c>
      <c r="D16" s="15">
        <v>6010</v>
      </c>
      <c r="E16" s="14">
        <v>1.88874629</v>
      </c>
      <c r="F16" s="16">
        <v>0.18856390000000001</v>
      </c>
      <c r="G16" s="14">
        <v>13.208326080000001</v>
      </c>
      <c r="H16" s="16">
        <v>0.52831963000000004</v>
      </c>
      <c r="I16" s="14">
        <v>13.414505610000001</v>
      </c>
      <c r="J16" s="16">
        <v>0.48490358</v>
      </c>
      <c r="K16" s="14">
        <v>70.324097480000006</v>
      </c>
      <c r="L16" s="16">
        <v>0.69097852999999998</v>
      </c>
      <c r="M16" s="14">
        <v>0</v>
      </c>
      <c r="N16" s="16">
        <v>0</v>
      </c>
      <c r="O16" s="14" t="s">
        <v>582</v>
      </c>
      <c r="P16" s="16" t="s">
        <v>582</v>
      </c>
      <c r="Q16" s="14">
        <v>0</v>
      </c>
      <c r="R16" s="16">
        <v>0</v>
      </c>
      <c r="S16" s="14">
        <v>0</v>
      </c>
      <c r="T16" s="16">
        <v>0</v>
      </c>
      <c r="U16" s="14">
        <v>1.16432454</v>
      </c>
      <c r="V16" s="16">
        <v>0.19018702000000001</v>
      </c>
    </row>
    <row r="17" spans="1:22" x14ac:dyDescent="0.25">
      <c r="A17" s="11" t="s">
        <v>487</v>
      </c>
      <c r="B17" s="13">
        <v>6504</v>
      </c>
      <c r="C17" s="14">
        <f>(658/B17*100)</f>
        <v>10.116851168511685</v>
      </c>
      <c r="D17" s="15">
        <v>5846</v>
      </c>
      <c r="E17" s="14">
        <v>0.53061778999999998</v>
      </c>
      <c r="F17" s="16">
        <v>9.344914E-2</v>
      </c>
      <c r="G17" s="14">
        <v>6.5541783100000002</v>
      </c>
      <c r="H17" s="16">
        <v>0.35860026</v>
      </c>
      <c r="I17" s="14">
        <v>12.480549460000001</v>
      </c>
      <c r="J17" s="16">
        <v>0.44964817000000001</v>
      </c>
      <c r="K17" s="14">
        <v>77.412227020000003</v>
      </c>
      <c r="L17" s="16">
        <v>0.67778693999999995</v>
      </c>
      <c r="M17" s="14">
        <v>0</v>
      </c>
      <c r="N17" s="16">
        <v>0</v>
      </c>
      <c r="O17" s="14" t="s">
        <v>582</v>
      </c>
      <c r="P17" s="16" t="s">
        <v>582</v>
      </c>
      <c r="Q17" s="14">
        <v>0</v>
      </c>
      <c r="R17" s="16">
        <v>0</v>
      </c>
      <c r="S17" s="14">
        <v>0</v>
      </c>
      <c r="T17" s="16">
        <v>0</v>
      </c>
      <c r="U17" s="14">
        <v>3.0224274200000001</v>
      </c>
      <c r="V17" s="16">
        <v>0.4154832</v>
      </c>
    </row>
    <row r="18" spans="1:22" x14ac:dyDescent="0.25">
      <c r="A18" s="11" t="s">
        <v>488</v>
      </c>
      <c r="B18" s="13">
        <v>5532</v>
      </c>
      <c r="C18" s="14">
        <f>(28/B18*100)</f>
        <v>0.50614605929139556</v>
      </c>
      <c r="D18" s="15">
        <v>5504</v>
      </c>
      <c r="E18" s="14">
        <v>3.2014918400000001</v>
      </c>
      <c r="F18" s="16">
        <v>0.39514366000000001</v>
      </c>
      <c r="G18" s="14">
        <v>11.49582652</v>
      </c>
      <c r="H18" s="16">
        <v>0.51521965000000003</v>
      </c>
      <c r="I18" s="14">
        <v>20.43572636</v>
      </c>
      <c r="J18" s="16">
        <v>0.55771910999999996</v>
      </c>
      <c r="K18" s="14">
        <v>63.620153960000003</v>
      </c>
      <c r="L18" s="16">
        <v>0.83202547999999998</v>
      </c>
      <c r="M18" s="14">
        <v>0</v>
      </c>
      <c r="N18" s="16">
        <v>0</v>
      </c>
      <c r="O18" s="14" t="s">
        <v>582</v>
      </c>
      <c r="P18" s="16" t="s">
        <v>582</v>
      </c>
      <c r="Q18" s="14">
        <v>0</v>
      </c>
      <c r="R18" s="16">
        <v>0</v>
      </c>
      <c r="S18" s="14">
        <v>0</v>
      </c>
      <c r="T18" s="16">
        <v>0</v>
      </c>
      <c r="U18" s="14">
        <v>1.24680133</v>
      </c>
      <c r="V18" s="16">
        <v>0.19235294</v>
      </c>
    </row>
    <row r="19" spans="1:22" x14ac:dyDescent="0.25">
      <c r="A19" s="11" t="s">
        <v>489</v>
      </c>
      <c r="B19" s="13">
        <v>5658</v>
      </c>
      <c r="C19" s="14">
        <f>(61/B19*100)</f>
        <v>1.0781194768469424</v>
      </c>
      <c r="D19" s="15">
        <v>5597</v>
      </c>
      <c r="E19" s="14">
        <v>1.9838850699999999</v>
      </c>
      <c r="F19" s="16">
        <v>0.17784291999999999</v>
      </c>
      <c r="G19" s="14">
        <v>9.9561762500000004</v>
      </c>
      <c r="H19" s="16">
        <v>0.54839313000000001</v>
      </c>
      <c r="I19" s="14">
        <v>17.898456509999999</v>
      </c>
      <c r="J19" s="16">
        <v>0.66475487</v>
      </c>
      <c r="K19" s="14">
        <v>69.22804782</v>
      </c>
      <c r="L19" s="16">
        <v>0.79202455000000005</v>
      </c>
      <c r="M19" s="14">
        <v>0</v>
      </c>
      <c r="N19" s="16">
        <v>0</v>
      </c>
      <c r="O19" s="14" t="s">
        <v>582</v>
      </c>
      <c r="P19" s="16" t="s">
        <v>582</v>
      </c>
      <c r="Q19" s="14">
        <v>0</v>
      </c>
      <c r="R19" s="16">
        <v>0</v>
      </c>
      <c r="S19" s="14">
        <v>0</v>
      </c>
      <c r="T19" s="16">
        <v>0</v>
      </c>
      <c r="U19" s="14">
        <v>0.93343434999999997</v>
      </c>
      <c r="V19" s="16">
        <v>0.13490838999999999</v>
      </c>
    </row>
    <row r="20" spans="1:22" x14ac:dyDescent="0.25">
      <c r="A20" s="11" t="s">
        <v>490</v>
      </c>
      <c r="B20" s="13">
        <v>3371</v>
      </c>
      <c r="C20" s="14">
        <f>(75/B20*100)</f>
        <v>2.2248590922574905</v>
      </c>
      <c r="D20" s="15">
        <v>3296</v>
      </c>
      <c r="E20" s="14">
        <v>0.68313084000000002</v>
      </c>
      <c r="F20" s="16">
        <v>0.1288551</v>
      </c>
      <c r="G20" s="14">
        <v>2.9354605</v>
      </c>
      <c r="H20" s="16">
        <v>0.35008181999999999</v>
      </c>
      <c r="I20" s="14">
        <v>11.11349188</v>
      </c>
      <c r="J20" s="16">
        <v>0.65538057000000005</v>
      </c>
      <c r="K20" s="14">
        <v>84.237527580000005</v>
      </c>
      <c r="L20" s="16">
        <v>0.76104329999999998</v>
      </c>
      <c r="M20" s="14">
        <v>0</v>
      </c>
      <c r="N20" s="16">
        <v>0</v>
      </c>
      <c r="O20" s="14" t="s">
        <v>582</v>
      </c>
      <c r="P20" s="16" t="s">
        <v>582</v>
      </c>
      <c r="Q20" s="14">
        <v>0</v>
      </c>
      <c r="R20" s="16">
        <v>0</v>
      </c>
      <c r="S20" s="14">
        <v>0</v>
      </c>
      <c r="T20" s="16">
        <v>0</v>
      </c>
      <c r="U20" s="14">
        <v>1.03038919</v>
      </c>
      <c r="V20" s="16">
        <v>0.18433473</v>
      </c>
    </row>
    <row r="21" spans="1:22" x14ac:dyDescent="0.25">
      <c r="A21" s="11" t="s">
        <v>491</v>
      </c>
      <c r="B21" s="13">
        <v>5741</v>
      </c>
      <c r="C21" s="14">
        <f>(44/B21*100)</f>
        <v>0.76641700052255701</v>
      </c>
      <c r="D21" s="15">
        <v>5697</v>
      </c>
      <c r="E21" s="14">
        <v>0.50599879999999997</v>
      </c>
      <c r="F21" s="16">
        <v>9.2506169999999999E-2</v>
      </c>
      <c r="G21" s="14">
        <v>2.83282721</v>
      </c>
      <c r="H21" s="16">
        <v>0.25320756</v>
      </c>
      <c r="I21" s="14">
        <v>8.53834202</v>
      </c>
      <c r="J21" s="16">
        <v>0.42138649</v>
      </c>
      <c r="K21" s="14">
        <v>86.408113709999995</v>
      </c>
      <c r="L21" s="16">
        <v>0.51371177000000001</v>
      </c>
      <c r="M21" s="14">
        <v>0</v>
      </c>
      <c r="N21" s="16">
        <v>0</v>
      </c>
      <c r="O21" s="14" t="s">
        <v>582</v>
      </c>
      <c r="P21" s="16" t="s">
        <v>582</v>
      </c>
      <c r="Q21" s="14">
        <v>0</v>
      </c>
      <c r="R21" s="16">
        <v>0</v>
      </c>
      <c r="S21" s="14">
        <v>0</v>
      </c>
      <c r="T21" s="16">
        <v>0</v>
      </c>
      <c r="U21" s="14">
        <v>1.71471825</v>
      </c>
      <c r="V21" s="16">
        <v>0.16287214999999999</v>
      </c>
    </row>
    <row r="22" spans="1:22" x14ac:dyDescent="0.25">
      <c r="A22" s="11" t="s">
        <v>492</v>
      </c>
      <c r="B22" s="13">
        <v>6598</v>
      </c>
      <c r="C22" s="14">
        <f>(32/B22*100)</f>
        <v>0.48499545316762654</v>
      </c>
      <c r="D22" s="15">
        <v>6566</v>
      </c>
      <c r="E22" s="14">
        <v>1.79852002</v>
      </c>
      <c r="F22" s="16">
        <v>0.28618051</v>
      </c>
      <c r="G22" s="14">
        <v>3.6618898299999998</v>
      </c>
      <c r="H22" s="16">
        <v>0.35239562000000002</v>
      </c>
      <c r="I22" s="14">
        <v>6.5284158799999998</v>
      </c>
      <c r="J22" s="16">
        <v>0.67515132</v>
      </c>
      <c r="K22" s="14">
        <v>75.971461520000005</v>
      </c>
      <c r="L22" s="16">
        <v>1.3001549400000001</v>
      </c>
      <c r="M22" s="14">
        <v>0</v>
      </c>
      <c r="N22" s="16">
        <v>0</v>
      </c>
      <c r="O22" s="14" t="s">
        <v>582</v>
      </c>
      <c r="P22" s="16" t="s">
        <v>582</v>
      </c>
      <c r="Q22" s="14">
        <v>10.27454249</v>
      </c>
      <c r="R22" s="16">
        <v>1.3300090600000001</v>
      </c>
      <c r="S22" s="14">
        <v>0</v>
      </c>
      <c r="T22" s="16">
        <v>0</v>
      </c>
      <c r="U22" s="14">
        <v>1.7651702600000001</v>
      </c>
      <c r="V22" s="16">
        <v>0.20216348000000001</v>
      </c>
    </row>
    <row r="23" spans="1:22" x14ac:dyDescent="0.25">
      <c r="A23" s="11" t="s">
        <v>493</v>
      </c>
      <c r="B23" s="13">
        <v>11583</v>
      </c>
      <c r="C23" s="14">
        <f>(211/B23*100)</f>
        <v>1.8216351549684884</v>
      </c>
      <c r="D23" s="15">
        <v>11372</v>
      </c>
      <c r="E23" s="14">
        <v>0.74878637999999997</v>
      </c>
      <c r="F23" s="16">
        <v>0.11002650999999999</v>
      </c>
      <c r="G23" s="14">
        <v>5.0387634300000004</v>
      </c>
      <c r="H23" s="16">
        <v>0.32500575999999998</v>
      </c>
      <c r="I23" s="14">
        <v>11.68580789</v>
      </c>
      <c r="J23" s="16">
        <v>0.40235936</v>
      </c>
      <c r="K23" s="14">
        <v>81.392310620000003</v>
      </c>
      <c r="L23" s="16">
        <v>0.55360984999999996</v>
      </c>
      <c r="M23" s="14">
        <v>0</v>
      </c>
      <c r="N23" s="16">
        <v>0</v>
      </c>
      <c r="O23" s="14" t="s">
        <v>582</v>
      </c>
      <c r="P23" s="16" t="s">
        <v>582</v>
      </c>
      <c r="Q23" s="14">
        <v>0</v>
      </c>
      <c r="R23" s="16">
        <v>0</v>
      </c>
      <c r="S23" s="14">
        <v>0</v>
      </c>
      <c r="T23" s="16">
        <v>0</v>
      </c>
      <c r="U23" s="14">
        <v>1.1343316800000001</v>
      </c>
      <c r="V23" s="16">
        <v>0.16221487000000001</v>
      </c>
    </row>
    <row r="24" spans="1:22" x14ac:dyDescent="0.25">
      <c r="A24" s="11" t="s">
        <v>494</v>
      </c>
      <c r="B24" s="13">
        <v>6647</v>
      </c>
      <c r="C24" s="14">
        <f>(7/B24*100)</f>
        <v>0.10531066646607493</v>
      </c>
      <c r="D24" s="15">
        <v>6640</v>
      </c>
      <c r="E24" s="14">
        <v>0.45737854</v>
      </c>
      <c r="F24" s="16">
        <v>8.1475190000000003E-2</v>
      </c>
      <c r="G24" s="14">
        <v>4.5468724399999996</v>
      </c>
      <c r="H24" s="16">
        <v>0.25501813000000001</v>
      </c>
      <c r="I24" s="14">
        <v>7.3877265300000001</v>
      </c>
      <c r="J24" s="16">
        <v>0.33324277000000002</v>
      </c>
      <c r="K24" s="14">
        <v>86.78802924</v>
      </c>
      <c r="L24" s="16">
        <v>0.46796332000000002</v>
      </c>
      <c r="M24" s="14">
        <v>0</v>
      </c>
      <c r="N24" s="16">
        <v>0</v>
      </c>
      <c r="O24" s="14" t="s">
        <v>582</v>
      </c>
      <c r="P24" s="16" t="s">
        <v>582</v>
      </c>
      <c r="Q24" s="14">
        <v>0</v>
      </c>
      <c r="R24" s="16">
        <v>0</v>
      </c>
      <c r="S24" s="14">
        <v>0</v>
      </c>
      <c r="T24" s="16">
        <v>0</v>
      </c>
      <c r="U24" s="14">
        <v>0.81999325000000001</v>
      </c>
      <c r="V24" s="16">
        <v>9.5138210000000001E-2</v>
      </c>
    </row>
    <row r="25" spans="1:22" x14ac:dyDescent="0.25">
      <c r="A25" s="11" t="s">
        <v>495</v>
      </c>
      <c r="B25" s="13">
        <v>5581</v>
      </c>
      <c r="C25" s="14">
        <f>(24/B25*100)</f>
        <v>0.43003046049095145</v>
      </c>
      <c r="D25" s="15">
        <v>5557</v>
      </c>
      <c r="E25" s="14">
        <v>0.48839567</v>
      </c>
      <c r="F25" s="16">
        <v>0.10304985</v>
      </c>
      <c r="G25" s="14">
        <v>5.62241328</v>
      </c>
      <c r="H25" s="16">
        <v>0.37681237000000001</v>
      </c>
      <c r="I25" s="14">
        <v>6.2348226200000001</v>
      </c>
      <c r="J25" s="16">
        <v>0.34342707</v>
      </c>
      <c r="K25" s="14">
        <v>86.893840859999997</v>
      </c>
      <c r="L25" s="16">
        <v>0.47259623000000001</v>
      </c>
      <c r="M25" s="14">
        <v>0</v>
      </c>
      <c r="N25" s="16">
        <v>0</v>
      </c>
      <c r="O25" s="14" t="s">
        <v>582</v>
      </c>
      <c r="P25" s="16" t="s">
        <v>582</v>
      </c>
      <c r="Q25" s="14">
        <v>0</v>
      </c>
      <c r="R25" s="16">
        <v>0</v>
      </c>
      <c r="S25" s="14">
        <v>0</v>
      </c>
      <c r="T25" s="16">
        <v>0</v>
      </c>
      <c r="U25" s="14">
        <v>0.76052757999999998</v>
      </c>
      <c r="V25" s="16">
        <v>0.11658085999999999</v>
      </c>
    </row>
    <row r="26" spans="1:22" x14ac:dyDescent="0.25">
      <c r="A26" s="11" t="s">
        <v>496</v>
      </c>
      <c r="B26" s="13">
        <v>4869</v>
      </c>
      <c r="C26" s="14">
        <f>(32/B26*100)</f>
        <v>0.65721914150749638</v>
      </c>
      <c r="D26" s="15">
        <v>4837</v>
      </c>
      <c r="E26" s="14">
        <v>2.0404768199999999</v>
      </c>
      <c r="F26" s="16">
        <v>0.22363412999999999</v>
      </c>
      <c r="G26" s="14">
        <v>11.506521040000001</v>
      </c>
      <c r="H26" s="16">
        <v>0.56512788999999997</v>
      </c>
      <c r="I26" s="14">
        <v>18.8877405</v>
      </c>
      <c r="J26" s="16">
        <v>0.57102507999999996</v>
      </c>
      <c r="K26" s="14">
        <v>66.389343429999997</v>
      </c>
      <c r="L26" s="16">
        <v>0.81124837000000005</v>
      </c>
      <c r="M26" s="14">
        <v>0</v>
      </c>
      <c r="N26" s="16">
        <v>0</v>
      </c>
      <c r="O26" s="14" t="s">
        <v>582</v>
      </c>
      <c r="P26" s="16" t="s">
        <v>582</v>
      </c>
      <c r="Q26" s="14">
        <v>0</v>
      </c>
      <c r="R26" s="16">
        <v>0</v>
      </c>
      <c r="S26" s="14">
        <v>0</v>
      </c>
      <c r="T26" s="16">
        <v>0</v>
      </c>
      <c r="U26" s="14">
        <v>1.1759181999999999</v>
      </c>
      <c r="V26" s="16">
        <v>0.16391985000000001</v>
      </c>
    </row>
    <row r="27" spans="1:22" x14ac:dyDescent="0.25">
      <c r="A27" s="11" t="s">
        <v>497</v>
      </c>
      <c r="B27" s="13">
        <v>5299</v>
      </c>
      <c r="C27" s="14">
        <f>(17/B27*100)</f>
        <v>0.32081524816003021</v>
      </c>
      <c r="D27" s="15">
        <v>5282</v>
      </c>
      <c r="E27" s="14">
        <v>2.3522845499999998</v>
      </c>
      <c r="F27" s="16">
        <v>0.21562511000000001</v>
      </c>
      <c r="G27" s="14">
        <v>7.0547536099999997</v>
      </c>
      <c r="H27" s="16">
        <v>0.38296941000000001</v>
      </c>
      <c r="I27" s="14">
        <v>15.118245549999999</v>
      </c>
      <c r="J27" s="16">
        <v>0.44979048999999999</v>
      </c>
      <c r="K27" s="14">
        <v>74.284225280000001</v>
      </c>
      <c r="L27" s="16">
        <v>0.55303475999999996</v>
      </c>
      <c r="M27" s="14">
        <v>0</v>
      </c>
      <c r="N27" s="16">
        <v>0</v>
      </c>
      <c r="O27" s="14" t="s">
        <v>582</v>
      </c>
      <c r="P27" s="16" t="s">
        <v>582</v>
      </c>
      <c r="Q27" s="14">
        <v>0</v>
      </c>
      <c r="R27" s="16">
        <v>0</v>
      </c>
      <c r="S27" s="14">
        <v>0</v>
      </c>
      <c r="T27" s="16">
        <v>0</v>
      </c>
      <c r="U27" s="14">
        <v>1.1904910200000001</v>
      </c>
      <c r="V27" s="16">
        <v>0.14067834000000001</v>
      </c>
    </row>
    <row r="28" spans="1:22" x14ac:dyDescent="0.25">
      <c r="A28" s="11" t="s">
        <v>498</v>
      </c>
      <c r="B28" s="13">
        <v>7568</v>
      </c>
      <c r="C28" s="14">
        <f>(51/B28*100)</f>
        <v>0.67389006342494717</v>
      </c>
      <c r="D28" s="15">
        <v>7517</v>
      </c>
      <c r="E28" s="14">
        <v>15.345438440000001</v>
      </c>
      <c r="F28" s="16">
        <v>0.93643367</v>
      </c>
      <c r="G28" s="14">
        <v>18.498614419999999</v>
      </c>
      <c r="H28" s="16">
        <v>0.60212301999999995</v>
      </c>
      <c r="I28" s="14">
        <v>20.45892499</v>
      </c>
      <c r="J28" s="16">
        <v>0.56605368</v>
      </c>
      <c r="K28" s="14">
        <v>44.100903119999998</v>
      </c>
      <c r="L28" s="16">
        <v>1.1677252199999999</v>
      </c>
      <c r="M28" s="14">
        <v>0</v>
      </c>
      <c r="N28" s="16">
        <v>0</v>
      </c>
      <c r="O28" s="14" t="s">
        <v>582</v>
      </c>
      <c r="P28" s="16" t="s">
        <v>582</v>
      </c>
      <c r="Q28" s="14">
        <v>0</v>
      </c>
      <c r="R28" s="16">
        <v>0</v>
      </c>
      <c r="S28" s="14">
        <v>0</v>
      </c>
      <c r="T28" s="16">
        <v>0</v>
      </c>
      <c r="U28" s="14">
        <v>1.5961190300000001</v>
      </c>
      <c r="V28" s="16">
        <v>0.18045006</v>
      </c>
    </row>
    <row r="29" spans="1:22" x14ac:dyDescent="0.25">
      <c r="A29" s="11" t="s">
        <v>499</v>
      </c>
      <c r="B29" s="13">
        <v>5385</v>
      </c>
      <c r="C29" s="14">
        <f>(30/B29*100)</f>
        <v>0.55710306406685239</v>
      </c>
      <c r="D29" s="15">
        <v>5355</v>
      </c>
      <c r="E29" s="14">
        <v>0.16241441000000001</v>
      </c>
      <c r="F29" s="16">
        <v>6.1302240000000001E-2</v>
      </c>
      <c r="G29" s="14">
        <v>1.70766394</v>
      </c>
      <c r="H29" s="16">
        <v>0.19760208000000001</v>
      </c>
      <c r="I29" s="14">
        <v>4.9937470499999996</v>
      </c>
      <c r="J29" s="16">
        <v>0.26708639000000001</v>
      </c>
      <c r="K29" s="14">
        <v>92.417258689999997</v>
      </c>
      <c r="L29" s="16">
        <v>0.37322708999999998</v>
      </c>
      <c r="M29" s="14">
        <v>0</v>
      </c>
      <c r="N29" s="16">
        <v>0</v>
      </c>
      <c r="O29" s="14" t="s">
        <v>582</v>
      </c>
      <c r="P29" s="16" t="s">
        <v>582</v>
      </c>
      <c r="Q29" s="14">
        <v>0</v>
      </c>
      <c r="R29" s="16">
        <v>0</v>
      </c>
      <c r="S29" s="14">
        <v>0</v>
      </c>
      <c r="T29" s="16">
        <v>0</v>
      </c>
      <c r="U29" s="14">
        <v>0.71891592000000004</v>
      </c>
      <c r="V29" s="16">
        <v>0.13092000000000001</v>
      </c>
    </row>
    <row r="30" spans="1:22" x14ac:dyDescent="0.25">
      <c r="A30" s="11" t="s">
        <v>500</v>
      </c>
      <c r="B30" s="13">
        <v>4520</v>
      </c>
      <c r="C30" s="14">
        <f>(97/B30*100)</f>
        <v>2.1460176991150446</v>
      </c>
      <c r="D30" s="15">
        <v>4423</v>
      </c>
      <c r="E30" s="14">
        <v>1.10781595</v>
      </c>
      <c r="F30" s="16">
        <v>0.14449430999999999</v>
      </c>
      <c r="G30" s="14">
        <v>4.30119556</v>
      </c>
      <c r="H30" s="16">
        <v>0.31605699999999998</v>
      </c>
      <c r="I30" s="14">
        <v>9.2593430699999999</v>
      </c>
      <c r="J30" s="16">
        <v>0.47942329</v>
      </c>
      <c r="K30" s="14">
        <v>83.612778399999996</v>
      </c>
      <c r="L30" s="16">
        <v>0.59204204000000005</v>
      </c>
      <c r="M30" s="14">
        <v>0</v>
      </c>
      <c r="N30" s="16">
        <v>0</v>
      </c>
      <c r="O30" s="14" t="s">
        <v>582</v>
      </c>
      <c r="P30" s="16" t="s">
        <v>582</v>
      </c>
      <c r="Q30" s="14">
        <v>0</v>
      </c>
      <c r="R30" s="16">
        <v>0</v>
      </c>
      <c r="S30" s="14">
        <v>0</v>
      </c>
      <c r="T30" s="16">
        <v>0</v>
      </c>
      <c r="U30" s="14">
        <v>1.71886702</v>
      </c>
      <c r="V30" s="16">
        <v>0.19773525</v>
      </c>
    </row>
    <row r="31" spans="1:22" x14ac:dyDescent="0.25">
      <c r="A31" s="11" t="s">
        <v>501</v>
      </c>
      <c r="B31" s="13">
        <v>5456</v>
      </c>
      <c r="C31" s="14">
        <f>(125/B31*100)</f>
        <v>2.2910557184750733</v>
      </c>
      <c r="D31" s="15">
        <v>5331</v>
      </c>
      <c r="E31" s="14">
        <v>0.51196925999999998</v>
      </c>
      <c r="F31" s="16">
        <v>0.10632173</v>
      </c>
      <c r="G31" s="14">
        <v>1.65724659</v>
      </c>
      <c r="H31" s="16">
        <v>0.19375761</v>
      </c>
      <c r="I31" s="14">
        <v>5.5807899699999997</v>
      </c>
      <c r="J31" s="16">
        <v>0.33972975</v>
      </c>
      <c r="K31" s="14">
        <v>91.112421789999999</v>
      </c>
      <c r="L31" s="16">
        <v>0.34839998999999999</v>
      </c>
      <c r="M31" s="14">
        <v>0</v>
      </c>
      <c r="N31" s="16">
        <v>0</v>
      </c>
      <c r="O31" s="14" t="s">
        <v>582</v>
      </c>
      <c r="P31" s="16" t="s">
        <v>582</v>
      </c>
      <c r="Q31" s="14">
        <v>0</v>
      </c>
      <c r="R31" s="16">
        <v>0</v>
      </c>
      <c r="S31" s="14">
        <v>0</v>
      </c>
      <c r="T31" s="16">
        <v>0</v>
      </c>
      <c r="U31" s="14">
        <v>1.1375723900000001</v>
      </c>
      <c r="V31" s="16">
        <v>0.15288098999999999</v>
      </c>
    </row>
    <row r="32" spans="1:22" x14ac:dyDescent="0.25">
      <c r="A32" s="11" t="s">
        <v>502</v>
      </c>
      <c r="B32" s="13">
        <v>4478</v>
      </c>
      <c r="C32" s="14">
        <f>(5/B32*100)</f>
        <v>0.11165698972755694</v>
      </c>
      <c r="D32" s="15">
        <v>4473</v>
      </c>
      <c r="E32" s="14">
        <v>2.6551173499999998</v>
      </c>
      <c r="F32" s="16">
        <v>0.23861454000000001</v>
      </c>
      <c r="G32" s="14">
        <v>12.51768934</v>
      </c>
      <c r="H32" s="16">
        <v>0.53982363</v>
      </c>
      <c r="I32" s="14">
        <v>18.75839375</v>
      </c>
      <c r="J32" s="16">
        <v>0.58951017999999999</v>
      </c>
      <c r="K32" s="14">
        <v>65.25362475</v>
      </c>
      <c r="L32" s="16">
        <v>0.84975893000000002</v>
      </c>
      <c r="M32" s="14">
        <v>0</v>
      </c>
      <c r="N32" s="16">
        <v>0</v>
      </c>
      <c r="O32" s="14" t="s">
        <v>582</v>
      </c>
      <c r="P32" s="16" t="s">
        <v>582</v>
      </c>
      <c r="Q32" s="14">
        <v>0</v>
      </c>
      <c r="R32" s="16">
        <v>0</v>
      </c>
      <c r="S32" s="14">
        <v>0</v>
      </c>
      <c r="T32" s="16">
        <v>0</v>
      </c>
      <c r="U32" s="14">
        <v>0.81517481000000003</v>
      </c>
      <c r="V32" s="16">
        <v>0.14997858</v>
      </c>
    </row>
    <row r="33" spans="1:22" x14ac:dyDescent="0.25">
      <c r="A33" s="11" t="s">
        <v>503</v>
      </c>
      <c r="B33" s="13">
        <v>7325</v>
      </c>
      <c r="C33" s="14">
        <f>(74/B33*100)</f>
        <v>1.0102389078498293</v>
      </c>
      <c r="D33" s="15">
        <v>7251</v>
      </c>
      <c r="E33" s="14">
        <v>2.84887786</v>
      </c>
      <c r="F33" s="16">
        <v>0.23352247000000001</v>
      </c>
      <c r="G33" s="14">
        <v>9.8323176700000001</v>
      </c>
      <c r="H33" s="16">
        <v>0.41040098000000003</v>
      </c>
      <c r="I33" s="14">
        <v>22.62152974</v>
      </c>
      <c r="J33" s="16">
        <v>0.73521223000000002</v>
      </c>
      <c r="K33" s="14">
        <v>63.945511170000003</v>
      </c>
      <c r="L33" s="16">
        <v>0.82843999000000001</v>
      </c>
      <c r="M33" s="14">
        <v>0</v>
      </c>
      <c r="N33" s="16">
        <v>0</v>
      </c>
      <c r="O33" s="14" t="s">
        <v>582</v>
      </c>
      <c r="P33" s="16" t="s">
        <v>582</v>
      </c>
      <c r="Q33" s="14">
        <v>0</v>
      </c>
      <c r="R33" s="16">
        <v>0</v>
      </c>
      <c r="S33" s="14">
        <v>0</v>
      </c>
      <c r="T33" s="16">
        <v>0</v>
      </c>
      <c r="U33" s="14">
        <v>0.75176356</v>
      </c>
      <c r="V33" s="16">
        <v>9.9452760000000001E-2</v>
      </c>
    </row>
    <row r="34" spans="1:22" x14ac:dyDescent="0.25">
      <c r="A34" s="11" t="s">
        <v>504</v>
      </c>
      <c r="B34" s="13">
        <v>6350</v>
      </c>
      <c r="C34" s="14">
        <f>(65/B34*100)</f>
        <v>1.0236220472440944</v>
      </c>
      <c r="D34" s="15">
        <v>6285</v>
      </c>
      <c r="E34" s="14">
        <v>1.98770684</v>
      </c>
      <c r="F34" s="16">
        <v>0.19678084000000001</v>
      </c>
      <c r="G34" s="14">
        <v>8.1881904300000006</v>
      </c>
      <c r="H34" s="16">
        <v>0.39843919</v>
      </c>
      <c r="I34" s="14">
        <v>16.177620480000002</v>
      </c>
      <c r="J34" s="16">
        <v>0.52625047999999996</v>
      </c>
      <c r="K34" s="14">
        <v>71.62027501</v>
      </c>
      <c r="L34" s="16">
        <v>0.73282566000000005</v>
      </c>
      <c r="M34" s="14">
        <v>0</v>
      </c>
      <c r="N34" s="16">
        <v>0</v>
      </c>
      <c r="O34" s="14" t="s">
        <v>582</v>
      </c>
      <c r="P34" s="16" t="s">
        <v>582</v>
      </c>
      <c r="Q34" s="14">
        <v>0</v>
      </c>
      <c r="R34" s="16">
        <v>0</v>
      </c>
      <c r="S34" s="14">
        <v>0</v>
      </c>
      <c r="T34" s="16">
        <v>0</v>
      </c>
      <c r="U34" s="14">
        <v>2.0262072500000001</v>
      </c>
      <c r="V34" s="16">
        <v>0.25644557000000001</v>
      </c>
    </row>
    <row r="35" spans="1:22" x14ac:dyDescent="0.25">
      <c r="A35" s="11" t="s">
        <v>505</v>
      </c>
      <c r="B35" s="13">
        <v>6406</v>
      </c>
      <c r="C35" s="14">
        <f>(36/B35*100)</f>
        <v>0.56197315017171401</v>
      </c>
      <c r="D35" s="15">
        <v>6370</v>
      </c>
      <c r="E35" s="14">
        <v>0.63399267999999998</v>
      </c>
      <c r="F35" s="16">
        <v>0.11911620000000001</v>
      </c>
      <c r="G35" s="14">
        <v>6.2986532899999998</v>
      </c>
      <c r="H35" s="16">
        <v>0.40788158000000002</v>
      </c>
      <c r="I35" s="14">
        <v>14.67774251</v>
      </c>
      <c r="J35" s="16">
        <v>0.59199162999999999</v>
      </c>
      <c r="K35" s="14">
        <v>77.788277960000002</v>
      </c>
      <c r="L35" s="16">
        <v>0.68346859999999998</v>
      </c>
      <c r="M35" s="14">
        <v>0</v>
      </c>
      <c r="N35" s="16">
        <v>0</v>
      </c>
      <c r="O35" s="14" t="s">
        <v>582</v>
      </c>
      <c r="P35" s="16" t="s">
        <v>582</v>
      </c>
      <c r="Q35" s="14">
        <v>0</v>
      </c>
      <c r="R35" s="16">
        <v>0</v>
      </c>
      <c r="S35" s="14">
        <v>0</v>
      </c>
      <c r="T35" s="16">
        <v>0</v>
      </c>
      <c r="U35" s="14">
        <v>0.60133356000000004</v>
      </c>
      <c r="V35" s="16">
        <v>8.5618079999999999E-2</v>
      </c>
    </row>
    <row r="36" spans="1:22" x14ac:dyDescent="0.25">
      <c r="A36" s="11" t="s">
        <v>506</v>
      </c>
      <c r="B36" s="13">
        <v>6736</v>
      </c>
      <c r="C36" s="14">
        <f>(26/B36*100)</f>
        <v>0.38598574821852732</v>
      </c>
      <c r="D36" s="15">
        <v>6710</v>
      </c>
      <c r="E36" s="14">
        <v>0.50251564000000004</v>
      </c>
      <c r="F36" s="16">
        <v>8.7954180000000007E-2</v>
      </c>
      <c r="G36" s="14">
        <v>3.3329260000000001</v>
      </c>
      <c r="H36" s="16">
        <v>0.27626603999999999</v>
      </c>
      <c r="I36" s="14">
        <v>10.016522</v>
      </c>
      <c r="J36" s="16">
        <v>0.40930496999999999</v>
      </c>
      <c r="K36" s="14">
        <v>85.405618480000001</v>
      </c>
      <c r="L36" s="16">
        <v>0.51754129999999998</v>
      </c>
      <c r="M36" s="14">
        <v>0</v>
      </c>
      <c r="N36" s="16">
        <v>0</v>
      </c>
      <c r="O36" s="14" t="s">
        <v>582</v>
      </c>
      <c r="P36" s="16" t="s">
        <v>582</v>
      </c>
      <c r="Q36" s="14">
        <v>0</v>
      </c>
      <c r="R36" s="16">
        <v>0</v>
      </c>
      <c r="S36" s="14">
        <v>0</v>
      </c>
      <c r="T36" s="16">
        <v>0</v>
      </c>
      <c r="U36" s="14">
        <v>0.74241787000000004</v>
      </c>
      <c r="V36" s="16">
        <v>0.12747036</v>
      </c>
    </row>
    <row r="37" spans="1:22" x14ac:dyDescent="0.25">
      <c r="A37" s="11" t="s">
        <v>507</v>
      </c>
      <c r="B37" s="13">
        <v>5458</v>
      </c>
      <c r="C37" s="14">
        <f>(62/B37*100)</f>
        <v>1.1359472334188347</v>
      </c>
      <c r="D37" s="15">
        <v>5396</v>
      </c>
      <c r="E37" s="14">
        <v>0.66130202000000005</v>
      </c>
      <c r="F37" s="16">
        <v>0.13136983999999999</v>
      </c>
      <c r="G37" s="14">
        <v>5.3591836800000001</v>
      </c>
      <c r="H37" s="16">
        <v>0.31878582999999999</v>
      </c>
      <c r="I37" s="14">
        <v>5.64001778</v>
      </c>
      <c r="J37" s="16">
        <v>0.36665917999999997</v>
      </c>
      <c r="K37" s="14">
        <v>87.174179409999994</v>
      </c>
      <c r="L37" s="16">
        <v>0.51935498999999996</v>
      </c>
      <c r="M37" s="14">
        <v>0</v>
      </c>
      <c r="N37" s="16">
        <v>0</v>
      </c>
      <c r="O37" s="14" t="s">
        <v>582</v>
      </c>
      <c r="P37" s="16" t="s">
        <v>582</v>
      </c>
      <c r="Q37" s="14">
        <v>0</v>
      </c>
      <c r="R37" s="16">
        <v>0</v>
      </c>
      <c r="S37" s="14">
        <v>0</v>
      </c>
      <c r="T37" s="16">
        <v>0</v>
      </c>
      <c r="U37" s="14">
        <v>1.1653171200000001</v>
      </c>
      <c r="V37" s="16">
        <v>0.23095391000000001</v>
      </c>
    </row>
    <row r="38" spans="1:22" x14ac:dyDescent="0.25">
      <c r="A38" s="11" t="s">
        <v>508</v>
      </c>
      <c r="B38" s="13">
        <v>5860</v>
      </c>
      <c r="C38" s="14">
        <f>(16/B38*100)</f>
        <v>0.27303754266211605</v>
      </c>
      <c r="D38" s="15">
        <v>5844</v>
      </c>
      <c r="E38" s="14">
        <v>0.55936607000000005</v>
      </c>
      <c r="F38" s="16">
        <v>0.13784576000000001</v>
      </c>
      <c r="G38" s="14">
        <v>6.9278875099999997</v>
      </c>
      <c r="H38" s="16">
        <v>0.46517825000000002</v>
      </c>
      <c r="I38" s="14">
        <v>9.5926315100000004</v>
      </c>
      <c r="J38" s="16">
        <v>0.54265803000000001</v>
      </c>
      <c r="K38" s="14">
        <v>81.551960179999995</v>
      </c>
      <c r="L38" s="16">
        <v>0.63478047000000004</v>
      </c>
      <c r="M38" s="14">
        <v>0</v>
      </c>
      <c r="N38" s="16">
        <v>0</v>
      </c>
      <c r="O38" s="14" t="s">
        <v>582</v>
      </c>
      <c r="P38" s="16" t="s">
        <v>582</v>
      </c>
      <c r="Q38" s="14">
        <v>0</v>
      </c>
      <c r="R38" s="16">
        <v>0</v>
      </c>
      <c r="S38" s="14">
        <v>0</v>
      </c>
      <c r="T38" s="16">
        <v>0</v>
      </c>
      <c r="U38" s="14">
        <v>1.3681547300000001</v>
      </c>
      <c r="V38" s="16">
        <v>0.16047492999999999</v>
      </c>
    </row>
    <row r="39" spans="1:22" x14ac:dyDescent="0.25">
      <c r="A39" s="11" t="s">
        <v>509</v>
      </c>
      <c r="B39" s="13">
        <v>5895</v>
      </c>
      <c r="C39" s="14">
        <f>(30/B39*100)</f>
        <v>0.5089058524173028</v>
      </c>
      <c r="D39" s="15">
        <v>5865</v>
      </c>
      <c r="E39" s="14">
        <v>9.8420186699999999</v>
      </c>
      <c r="F39" s="16">
        <v>0.69703687000000003</v>
      </c>
      <c r="G39" s="14">
        <v>21.563410470000001</v>
      </c>
      <c r="H39" s="16">
        <v>0.88380848999999995</v>
      </c>
      <c r="I39" s="14">
        <v>21.282385399999999</v>
      </c>
      <c r="J39" s="16">
        <v>0.72695916000000005</v>
      </c>
      <c r="K39" s="14">
        <v>46.212046379999997</v>
      </c>
      <c r="L39" s="16">
        <v>1.35123785</v>
      </c>
      <c r="M39" s="14">
        <v>0</v>
      </c>
      <c r="N39" s="16">
        <v>0</v>
      </c>
      <c r="O39" s="14" t="s">
        <v>582</v>
      </c>
      <c r="P39" s="16" t="s">
        <v>582</v>
      </c>
      <c r="Q39" s="14">
        <v>0</v>
      </c>
      <c r="R39" s="16">
        <v>0</v>
      </c>
      <c r="S39" s="14">
        <v>0</v>
      </c>
      <c r="T39" s="16">
        <v>0</v>
      </c>
      <c r="U39" s="14">
        <v>1.10013907</v>
      </c>
      <c r="V39" s="16">
        <v>0.15596241</v>
      </c>
    </row>
    <row r="40" spans="1:22" x14ac:dyDescent="0.25">
      <c r="A40" s="11" t="s">
        <v>510</v>
      </c>
      <c r="B40" s="13">
        <v>14157</v>
      </c>
      <c r="C40" s="14">
        <f>(266/B40*100)</f>
        <v>1.8789291516564242</v>
      </c>
      <c r="D40" s="15">
        <v>13891</v>
      </c>
      <c r="E40" s="14">
        <v>0.47311714999999999</v>
      </c>
      <c r="F40" s="16">
        <v>8.6309250000000004E-2</v>
      </c>
      <c r="G40" s="14">
        <v>2.2879763999999998</v>
      </c>
      <c r="H40" s="16">
        <v>0.23062156</v>
      </c>
      <c r="I40" s="14">
        <v>8.4461954600000002</v>
      </c>
      <c r="J40" s="16">
        <v>0.38287768999999999</v>
      </c>
      <c r="K40" s="14">
        <v>86.639433210000007</v>
      </c>
      <c r="L40" s="16">
        <v>0.48334221999999999</v>
      </c>
      <c r="M40" s="14">
        <v>0</v>
      </c>
      <c r="N40" s="16">
        <v>0</v>
      </c>
      <c r="O40" s="14" t="s">
        <v>582</v>
      </c>
      <c r="P40" s="16" t="s">
        <v>582</v>
      </c>
      <c r="Q40" s="14">
        <v>0</v>
      </c>
      <c r="R40" s="16">
        <v>0</v>
      </c>
      <c r="S40" s="14">
        <v>0</v>
      </c>
      <c r="T40" s="16">
        <v>0</v>
      </c>
      <c r="U40" s="14">
        <v>2.1532777799999998</v>
      </c>
      <c r="V40" s="16">
        <v>0.20858393</v>
      </c>
    </row>
    <row r="41" spans="1:22" x14ac:dyDescent="0.25">
      <c r="A41" s="11" t="s">
        <v>511</v>
      </c>
      <c r="B41" s="13">
        <v>5712</v>
      </c>
      <c r="C41" s="14">
        <f>(40/B41*100)</f>
        <v>0.70028011204481799</v>
      </c>
      <c r="D41" s="15">
        <v>5672</v>
      </c>
      <c r="E41" s="14">
        <v>1.42516972</v>
      </c>
      <c r="F41" s="16">
        <v>0.18922304000000001</v>
      </c>
      <c r="G41" s="14">
        <v>4.1666974000000003</v>
      </c>
      <c r="H41" s="16">
        <v>0.38502739000000002</v>
      </c>
      <c r="I41" s="14">
        <v>12.02157998</v>
      </c>
      <c r="J41" s="16">
        <v>0.54677940999999997</v>
      </c>
      <c r="K41" s="14">
        <v>80.918864889999995</v>
      </c>
      <c r="L41" s="16">
        <v>0.75671089000000002</v>
      </c>
      <c r="M41" s="14">
        <v>0</v>
      </c>
      <c r="N41" s="16">
        <v>0</v>
      </c>
      <c r="O41" s="14" t="s">
        <v>582</v>
      </c>
      <c r="P41" s="16" t="s">
        <v>582</v>
      </c>
      <c r="Q41" s="14">
        <v>0</v>
      </c>
      <c r="R41" s="16">
        <v>0</v>
      </c>
      <c r="S41" s="14">
        <v>0</v>
      </c>
      <c r="T41" s="16">
        <v>0</v>
      </c>
      <c r="U41" s="14">
        <v>1.46768802</v>
      </c>
      <c r="V41" s="16">
        <v>0.15300676999999999</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2.0413505934285712</v>
      </c>
      <c r="F42" s="16">
        <f>IF(COUNT(F7:F41) &gt; 0, SQRT(SUMSQ(F7:F41)/(COUNT(F7:F41)*COUNT(F7:F41)) ), "—")</f>
        <v>4.4156005336236648E-2</v>
      </c>
      <c r="G42" s="14">
        <f>IF(COUNT(G7:G41) &gt; 0, AVERAGE(G7:G41), "—")</f>
        <v>7.230440842000001</v>
      </c>
      <c r="H42" s="16">
        <f>IF(COUNT(H7:H41) &gt; 0, SQRT(SUMSQ(H7:H41)/(COUNT(H7:H41)*COUNT(H7:H41)) ), "—")</f>
        <v>6.8728109853388203E-2</v>
      </c>
      <c r="I42" s="14">
        <f>IF(COUNT(I7:I41) &gt; 0, AVERAGE(I7:I41), "—")</f>
        <v>12.646069078857142</v>
      </c>
      <c r="J42" s="16">
        <f>IF(COUNT(J7:J41) &gt; 0, SQRT(SUMSQ(J7:J41)/(COUNT(J7:J41)*COUNT(J7:J41)) ), "—")</f>
        <v>8.5207816204103462E-2</v>
      </c>
      <c r="K42" s="14">
        <f>IF(COUNT(K7:K41) &gt; 0, AVERAGE(K7:K41), "—")</f>
        <v>76.577307317428591</v>
      </c>
      <c r="L42" s="16">
        <f>IF(COUNT(L7:L41) &gt; 0, SQRT(SUMSQ(L7:L41)/(COUNT(L7:L41)*COUNT(L7:L41)) ), "—")</f>
        <v>0.12054556099623533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1.2112738128571428</v>
      </c>
      <c r="V42" s="16">
        <f>IF(COUNT(V7:V41) &gt; 0, SQRT(SUMSQ(V7:V41)/(COUNT(V7:V41)*COUNT(V7:V41)) ), "—")</f>
        <v>2.9245152183237533E-2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37.2844707</v>
      </c>
      <c r="F45" s="16">
        <v>0.89722351</v>
      </c>
      <c r="G45" s="14">
        <v>34.543085120000001</v>
      </c>
      <c r="H45" s="16">
        <v>0.78023686000000003</v>
      </c>
      <c r="I45" s="14">
        <v>7.7770199399999997</v>
      </c>
      <c r="J45" s="16">
        <v>0.37954416000000002</v>
      </c>
      <c r="K45" s="14">
        <v>13.49768972</v>
      </c>
      <c r="L45" s="16">
        <v>0.58535694999999999</v>
      </c>
      <c r="M45" s="14">
        <v>0</v>
      </c>
      <c r="N45" s="16">
        <v>0</v>
      </c>
      <c r="O45" s="14" t="s">
        <v>582</v>
      </c>
      <c r="P45" s="16" t="s">
        <v>582</v>
      </c>
      <c r="Q45" s="14">
        <v>5.8492000000000002E-2</v>
      </c>
      <c r="R45" s="16">
        <v>2.9492029999999999E-2</v>
      </c>
      <c r="S45" s="14">
        <v>0.63615326000000005</v>
      </c>
      <c r="T45" s="16">
        <v>0.11445126999999999</v>
      </c>
      <c r="U45" s="14">
        <v>6.2030892499999997</v>
      </c>
      <c r="V45" s="16">
        <v>0.53231366999999996</v>
      </c>
    </row>
    <row r="46" spans="1:22" x14ac:dyDescent="0.25">
      <c r="A46" s="11" t="s">
        <v>516</v>
      </c>
      <c r="B46" s="13">
        <v>23141</v>
      </c>
      <c r="C46" s="14">
        <f>(1132/B46*100)</f>
        <v>4.8917505725768118</v>
      </c>
      <c r="D46" s="15">
        <v>22009</v>
      </c>
      <c r="E46" s="14">
        <v>8.1265374300000008</v>
      </c>
      <c r="F46" s="16">
        <v>0.35622594000000002</v>
      </c>
      <c r="G46" s="14">
        <v>18.823607070000001</v>
      </c>
      <c r="H46" s="16">
        <v>0.40375056999999998</v>
      </c>
      <c r="I46" s="14">
        <v>20.114311140000002</v>
      </c>
      <c r="J46" s="16">
        <v>0.39861428999999998</v>
      </c>
      <c r="K46" s="14">
        <v>48.783777659999998</v>
      </c>
      <c r="L46" s="16">
        <v>0.71419372999999997</v>
      </c>
      <c r="M46" s="14">
        <v>0</v>
      </c>
      <c r="N46" s="16">
        <v>0</v>
      </c>
      <c r="O46" s="14" t="s">
        <v>582</v>
      </c>
      <c r="P46" s="16" t="s">
        <v>582</v>
      </c>
      <c r="Q46" s="14">
        <v>0</v>
      </c>
      <c r="R46" s="16">
        <v>0</v>
      </c>
      <c r="S46" s="14">
        <v>0</v>
      </c>
      <c r="T46" s="16">
        <v>0</v>
      </c>
      <c r="U46" s="14">
        <v>4.1517667100000004</v>
      </c>
      <c r="V46" s="16">
        <v>0.25084708</v>
      </c>
    </row>
    <row r="47" spans="1:22" x14ac:dyDescent="0.25">
      <c r="A47" s="11" t="s">
        <v>517</v>
      </c>
      <c r="B47" s="13">
        <v>5928</v>
      </c>
      <c r="C47" s="14">
        <f>(71/B47*100)</f>
        <v>1.1977058029689609</v>
      </c>
      <c r="D47" s="15">
        <v>5857</v>
      </c>
      <c r="E47" s="14">
        <v>3.0704269100000001</v>
      </c>
      <c r="F47" s="16">
        <v>0.28006551000000002</v>
      </c>
      <c r="G47" s="14">
        <v>15.724241620000001</v>
      </c>
      <c r="H47" s="16">
        <v>0.60664196000000004</v>
      </c>
      <c r="I47" s="14">
        <v>19.206414729999999</v>
      </c>
      <c r="J47" s="16">
        <v>0.62089892000000002</v>
      </c>
      <c r="K47" s="14">
        <v>58.848801600000002</v>
      </c>
      <c r="L47" s="16">
        <v>1.09001302</v>
      </c>
      <c r="M47" s="14">
        <v>0</v>
      </c>
      <c r="N47" s="16">
        <v>0</v>
      </c>
      <c r="O47" s="14" t="s">
        <v>582</v>
      </c>
      <c r="P47" s="16" t="s">
        <v>582</v>
      </c>
      <c r="Q47" s="14">
        <v>0</v>
      </c>
      <c r="R47" s="16">
        <v>0</v>
      </c>
      <c r="S47" s="14">
        <v>0</v>
      </c>
      <c r="T47" s="16">
        <v>0</v>
      </c>
      <c r="U47" s="14">
        <v>3.15011514</v>
      </c>
      <c r="V47" s="16">
        <v>0.50070179000000004</v>
      </c>
    </row>
    <row r="48" spans="1:22" x14ac:dyDescent="0.25">
      <c r="A48" s="11" t="s">
        <v>518</v>
      </c>
      <c r="B48" s="13">
        <v>9841</v>
      </c>
      <c r="C48" s="14">
        <f>(7/B48*100)</f>
        <v>7.1130982623717101E-2</v>
      </c>
      <c r="D48" s="15">
        <v>9834</v>
      </c>
      <c r="E48" s="14">
        <v>4.1984463400000003</v>
      </c>
      <c r="F48" s="16">
        <v>0.36030273000000002</v>
      </c>
      <c r="G48" s="14">
        <v>15.16248195</v>
      </c>
      <c r="H48" s="16">
        <v>0.62612979000000002</v>
      </c>
      <c r="I48" s="14">
        <v>13.38841747</v>
      </c>
      <c r="J48" s="16">
        <v>0.61898143000000005</v>
      </c>
      <c r="K48" s="14">
        <v>65.391301080000005</v>
      </c>
      <c r="L48" s="16">
        <v>1.1460625</v>
      </c>
      <c r="M48" s="14">
        <v>0</v>
      </c>
      <c r="N48" s="16">
        <v>0</v>
      </c>
      <c r="O48" s="14" t="s">
        <v>582</v>
      </c>
      <c r="P48" s="16" t="s">
        <v>582</v>
      </c>
      <c r="Q48" s="14">
        <v>0</v>
      </c>
      <c r="R48" s="16">
        <v>0</v>
      </c>
      <c r="S48" s="14">
        <v>0</v>
      </c>
      <c r="T48" s="16">
        <v>0</v>
      </c>
      <c r="U48" s="14">
        <v>1.8593531700000001</v>
      </c>
      <c r="V48" s="16">
        <v>0.53049696999999996</v>
      </c>
    </row>
    <row r="49" spans="1:22" x14ac:dyDescent="0.25">
      <c r="A49" s="11" t="s">
        <v>519</v>
      </c>
      <c r="B49" s="13">
        <v>6349</v>
      </c>
      <c r="C49" s="14">
        <f>(56/B49*100)</f>
        <v>0.88202866593164275</v>
      </c>
      <c r="D49" s="15">
        <v>6293</v>
      </c>
      <c r="E49" s="14">
        <v>7.2494243999999997</v>
      </c>
      <c r="F49" s="16">
        <v>0.51203801999999998</v>
      </c>
      <c r="G49" s="14">
        <v>13.48720035</v>
      </c>
      <c r="H49" s="16">
        <v>0.54397249999999997</v>
      </c>
      <c r="I49" s="14">
        <v>17.756593649999999</v>
      </c>
      <c r="J49" s="16">
        <v>0.62375486999999996</v>
      </c>
      <c r="K49" s="14">
        <v>60.10380747</v>
      </c>
      <c r="L49" s="16">
        <v>1.0803300499999999</v>
      </c>
      <c r="M49" s="14">
        <v>0</v>
      </c>
      <c r="N49" s="16">
        <v>0</v>
      </c>
      <c r="O49" s="14" t="s">
        <v>582</v>
      </c>
      <c r="P49" s="16" t="s">
        <v>582</v>
      </c>
      <c r="Q49" s="14">
        <v>0</v>
      </c>
      <c r="R49" s="16">
        <v>0</v>
      </c>
      <c r="S49" s="14">
        <v>0.10013181</v>
      </c>
      <c r="T49" s="16">
        <v>6.2241400000000002E-2</v>
      </c>
      <c r="U49" s="14">
        <v>1.3028423099999999</v>
      </c>
      <c r="V49" s="16">
        <v>0.20829027999999999</v>
      </c>
    </row>
    <row r="50" spans="1:22" x14ac:dyDescent="0.25">
      <c r="A50" s="11" t="s">
        <v>520</v>
      </c>
      <c r="B50" s="13">
        <v>11795</v>
      </c>
      <c r="C50" s="14">
        <f>(218/B50*100)</f>
        <v>1.8482407799915217</v>
      </c>
      <c r="D50" s="15">
        <v>11577</v>
      </c>
      <c r="E50" s="14">
        <v>23.54103988</v>
      </c>
      <c r="F50" s="16">
        <v>1.0242745900000001</v>
      </c>
      <c r="G50" s="14">
        <v>21.05942267</v>
      </c>
      <c r="H50" s="16">
        <v>0.63004579000000005</v>
      </c>
      <c r="I50" s="14">
        <v>16.722869190000001</v>
      </c>
      <c r="J50" s="16">
        <v>0.44388443</v>
      </c>
      <c r="K50" s="14">
        <v>37.70600829</v>
      </c>
      <c r="L50" s="16">
        <v>1.13285115</v>
      </c>
      <c r="M50" s="14">
        <v>0</v>
      </c>
      <c r="N50" s="16">
        <v>0</v>
      </c>
      <c r="O50" s="14" t="s">
        <v>582</v>
      </c>
      <c r="P50" s="16" t="s">
        <v>582</v>
      </c>
      <c r="Q50" s="14">
        <v>0</v>
      </c>
      <c r="R50" s="16">
        <v>0</v>
      </c>
      <c r="S50" s="14">
        <v>0</v>
      </c>
      <c r="T50" s="16">
        <v>0</v>
      </c>
      <c r="U50" s="14">
        <v>0.97065997000000004</v>
      </c>
      <c r="V50" s="16">
        <v>0.14201633999999999</v>
      </c>
    </row>
    <row r="51" spans="1:22" x14ac:dyDescent="0.25">
      <c r="A51" s="11" t="s">
        <v>521</v>
      </c>
      <c r="B51" s="13">
        <v>6866</v>
      </c>
      <c r="C51" s="14">
        <f>(116/B51*100)</f>
        <v>1.6894844159627147</v>
      </c>
      <c r="D51" s="15">
        <v>6750</v>
      </c>
      <c r="E51" s="14">
        <v>3.27173018</v>
      </c>
      <c r="F51" s="16">
        <v>0.29134829000000001</v>
      </c>
      <c r="G51" s="14">
        <v>9.7092533400000001</v>
      </c>
      <c r="H51" s="16">
        <v>0.49908612000000002</v>
      </c>
      <c r="I51" s="14">
        <v>15.87090444</v>
      </c>
      <c r="J51" s="16">
        <v>0.51841499000000002</v>
      </c>
      <c r="K51" s="14">
        <v>69.599319140000006</v>
      </c>
      <c r="L51" s="16">
        <v>0.83889636000000001</v>
      </c>
      <c r="M51" s="14">
        <v>0</v>
      </c>
      <c r="N51" s="16">
        <v>0</v>
      </c>
      <c r="O51" s="14" t="s">
        <v>582</v>
      </c>
      <c r="P51" s="16" t="s">
        <v>582</v>
      </c>
      <c r="Q51" s="14">
        <v>0</v>
      </c>
      <c r="R51" s="16">
        <v>0</v>
      </c>
      <c r="S51" s="14">
        <v>0</v>
      </c>
      <c r="T51" s="16">
        <v>0</v>
      </c>
      <c r="U51" s="14">
        <v>1.54879291</v>
      </c>
      <c r="V51" s="16">
        <v>0.19199073999999999</v>
      </c>
    </row>
    <row r="52" spans="1:22" x14ac:dyDescent="0.25">
      <c r="A52" s="11" t="s">
        <v>522</v>
      </c>
      <c r="B52" s="13">
        <v>5809</v>
      </c>
      <c r="C52" s="14">
        <f>(71/B52*100)</f>
        <v>1.2222413496298847</v>
      </c>
      <c r="D52" s="15">
        <v>5738</v>
      </c>
      <c r="E52" s="14">
        <v>0.98522913000000001</v>
      </c>
      <c r="F52" s="16">
        <v>0.15670417</v>
      </c>
      <c r="G52" s="14">
        <v>16.025501680000001</v>
      </c>
      <c r="H52" s="16">
        <v>0.54272251000000005</v>
      </c>
      <c r="I52" s="14">
        <v>16.419145239999999</v>
      </c>
      <c r="J52" s="16">
        <v>0.45578116000000002</v>
      </c>
      <c r="K52" s="14">
        <v>65.513963939999996</v>
      </c>
      <c r="L52" s="16">
        <v>0.66078269000000001</v>
      </c>
      <c r="M52" s="14">
        <v>0</v>
      </c>
      <c r="N52" s="16">
        <v>0</v>
      </c>
      <c r="O52" s="14" t="s">
        <v>582</v>
      </c>
      <c r="P52" s="16" t="s">
        <v>582</v>
      </c>
      <c r="Q52" s="14">
        <v>0</v>
      </c>
      <c r="R52" s="16">
        <v>0</v>
      </c>
      <c r="S52" s="14">
        <v>0</v>
      </c>
      <c r="T52" s="16">
        <v>0</v>
      </c>
      <c r="U52" s="14">
        <v>1.05616</v>
      </c>
      <c r="V52" s="16">
        <v>0.13477121</v>
      </c>
    </row>
    <row r="53" spans="1:22" x14ac:dyDescent="0.25">
      <c r="A53" s="11" t="s">
        <v>523</v>
      </c>
      <c r="B53" s="13">
        <v>5571</v>
      </c>
      <c r="C53" s="14">
        <f>(84/B53*100)</f>
        <v>1.5078082929456111</v>
      </c>
      <c r="D53" s="15">
        <v>5487</v>
      </c>
      <c r="E53" s="14">
        <v>3.1805059099999999</v>
      </c>
      <c r="F53" s="16">
        <v>0.24221233</v>
      </c>
      <c r="G53" s="14">
        <v>6.5179138099999996</v>
      </c>
      <c r="H53" s="16">
        <v>0.31414378999999998</v>
      </c>
      <c r="I53" s="14">
        <v>13.714758700000001</v>
      </c>
      <c r="J53" s="16">
        <v>0.48262538999999999</v>
      </c>
      <c r="K53" s="14">
        <v>75.155708140000002</v>
      </c>
      <c r="L53" s="16">
        <v>0.63414291</v>
      </c>
      <c r="M53" s="14">
        <v>0</v>
      </c>
      <c r="N53" s="16">
        <v>0</v>
      </c>
      <c r="O53" s="14" t="s">
        <v>582</v>
      </c>
      <c r="P53" s="16" t="s">
        <v>582</v>
      </c>
      <c r="Q53" s="14">
        <v>0</v>
      </c>
      <c r="R53" s="16">
        <v>0</v>
      </c>
      <c r="S53" s="14">
        <v>0</v>
      </c>
      <c r="T53" s="16">
        <v>0</v>
      </c>
      <c r="U53" s="14">
        <v>1.4311134400000001</v>
      </c>
      <c r="V53" s="16">
        <v>0.18299366</v>
      </c>
    </row>
    <row r="54" spans="1:22" x14ac:dyDescent="0.25">
      <c r="A54" s="11" t="s">
        <v>524</v>
      </c>
      <c r="B54" s="13">
        <v>4740</v>
      </c>
      <c r="C54" s="14">
        <f>(38/B54*100)</f>
        <v>0.80168776371308015</v>
      </c>
      <c r="D54" s="15">
        <v>4702</v>
      </c>
      <c r="E54" s="14">
        <v>20.350573059999999</v>
      </c>
      <c r="F54" s="16">
        <v>0.77666064999999995</v>
      </c>
      <c r="G54" s="14">
        <v>23.685022650000001</v>
      </c>
      <c r="H54" s="16">
        <v>0.75471407000000001</v>
      </c>
      <c r="I54" s="14">
        <v>16.6623658</v>
      </c>
      <c r="J54" s="16">
        <v>0.56404984000000002</v>
      </c>
      <c r="K54" s="14">
        <v>34.46931</v>
      </c>
      <c r="L54" s="16">
        <v>1.0652086199999999</v>
      </c>
      <c r="M54" s="14">
        <v>0</v>
      </c>
      <c r="N54" s="16">
        <v>0</v>
      </c>
      <c r="O54" s="14" t="s">
        <v>582</v>
      </c>
      <c r="P54" s="16" t="s">
        <v>582</v>
      </c>
      <c r="Q54" s="14">
        <v>0</v>
      </c>
      <c r="R54" s="16">
        <v>0</v>
      </c>
      <c r="S54" s="14">
        <v>0</v>
      </c>
      <c r="T54" s="16">
        <v>0</v>
      </c>
      <c r="U54" s="14">
        <v>4.83272849</v>
      </c>
      <c r="V54" s="16">
        <v>0.3783958</v>
      </c>
    </row>
    <row r="55" spans="1:22" x14ac:dyDescent="0.25">
      <c r="A55" s="11" t="s">
        <v>525</v>
      </c>
      <c r="B55" s="13">
        <v>5316</v>
      </c>
      <c r="C55" s="14">
        <f>(22/B55*100)</f>
        <v>0.41384499623777277</v>
      </c>
      <c r="D55" s="15">
        <v>5294</v>
      </c>
      <c r="E55" s="14">
        <v>7.1097161099999999</v>
      </c>
      <c r="F55" s="16">
        <v>0.38086502</v>
      </c>
      <c r="G55" s="14">
        <v>23.700445290000001</v>
      </c>
      <c r="H55" s="16">
        <v>0.72541648999999997</v>
      </c>
      <c r="I55" s="14">
        <v>18.946302729999999</v>
      </c>
      <c r="J55" s="16">
        <v>0.55155268999999996</v>
      </c>
      <c r="K55" s="14">
        <v>48.86060337</v>
      </c>
      <c r="L55" s="16">
        <v>0.86549633000000004</v>
      </c>
      <c r="M55" s="14">
        <v>0</v>
      </c>
      <c r="N55" s="16">
        <v>0</v>
      </c>
      <c r="O55" s="14" t="s">
        <v>582</v>
      </c>
      <c r="P55" s="16" t="s">
        <v>582</v>
      </c>
      <c r="Q55" s="14">
        <v>0</v>
      </c>
      <c r="R55" s="16">
        <v>0</v>
      </c>
      <c r="S55" s="14">
        <v>0.49264313999999998</v>
      </c>
      <c r="T55" s="16">
        <v>0.10463495</v>
      </c>
      <c r="U55" s="14">
        <v>0.89028936000000003</v>
      </c>
      <c r="V55" s="16">
        <v>0.10870563</v>
      </c>
    </row>
    <row r="56" spans="1:22" x14ac:dyDescent="0.25">
      <c r="A56" s="11" t="s">
        <v>526</v>
      </c>
      <c r="B56" s="13">
        <v>5359</v>
      </c>
      <c r="C56" s="14">
        <f>(76/B56*100)</f>
        <v>1.4181750326553462</v>
      </c>
      <c r="D56" s="15">
        <v>5283</v>
      </c>
      <c r="E56" s="14">
        <v>1.0096888900000001</v>
      </c>
      <c r="F56" s="16">
        <v>0.12299371000000001</v>
      </c>
      <c r="G56" s="14">
        <v>8.2970751099999998</v>
      </c>
      <c r="H56" s="16">
        <v>0.42782882</v>
      </c>
      <c r="I56" s="14">
        <v>8.3375211599999997</v>
      </c>
      <c r="J56" s="16">
        <v>0.36010716999999998</v>
      </c>
      <c r="K56" s="14">
        <v>81.445761840000003</v>
      </c>
      <c r="L56" s="16">
        <v>0.56691926000000004</v>
      </c>
      <c r="M56" s="14">
        <v>0</v>
      </c>
      <c r="N56" s="16">
        <v>0</v>
      </c>
      <c r="O56" s="14" t="s">
        <v>582</v>
      </c>
      <c r="P56" s="16" t="s">
        <v>582</v>
      </c>
      <c r="Q56" s="14">
        <v>0</v>
      </c>
      <c r="R56" s="16">
        <v>0</v>
      </c>
      <c r="S56" s="14">
        <v>0</v>
      </c>
      <c r="T56" s="16">
        <v>0</v>
      </c>
      <c r="U56" s="14">
        <v>0.90995300999999995</v>
      </c>
      <c r="V56" s="16">
        <v>0.15286387000000001</v>
      </c>
    </row>
    <row r="57" spans="1:22" x14ac:dyDescent="0.25">
      <c r="A57" s="11" t="s">
        <v>527</v>
      </c>
      <c r="B57" s="13">
        <v>6513</v>
      </c>
      <c r="C57" s="14">
        <f>(0/B57*100)</f>
        <v>0</v>
      </c>
      <c r="D57" s="15">
        <v>6513</v>
      </c>
      <c r="E57" s="14">
        <v>29.629622149999999</v>
      </c>
      <c r="F57" s="16">
        <v>1.3161761300000001</v>
      </c>
      <c r="G57" s="14">
        <v>33.54898481</v>
      </c>
      <c r="H57" s="16">
        <v>0.98288383999999995</v>
      </c>
      <c r="I57" s="14">
        <v>14.77753903</v>
      </c>
      <c r="J57" s="16">
        <v>0.67682777000000005</v>
      </c>
      <c r="K57" s="14">
        <v>20.749902179999999</v>
      </c>
      <c r="L57" s="16">
        <v>1.0287871500000001</v>
      </c>
      <c r="M57" s="14">
        <v>0</v>
      </c>
      <c r="N57" s="16">
        <v>0</v>
      </c>
      <c r="O57" s="14" t="s">
        <v>582</v>
      </c>
      <c r="P57" s="16" t="s">
        <v>582</v>
      </c>
      <c r="Q57" s="14">
        <v>0</v>
      </c>
      <c r="R57" s="16">
        <v>0</v>
      </c>
      <c r="S57" s="14">
        <v>6.4677070000000003E-2</v>
      </c>
      <c r="T57" s="16">
        <v>1.93861E-2</v>
      </c>
      <c r="U57" s="14">
        <v>1.22927476</v>
      </c>
      <c r="V57" s="16">
        <v>0.17515288000000001</v>
      </c>
    </row>
    <row r="58" spans="1:22" x14ac:dyDescent="0.25">
      <c r="A58" s="11" t="s">
        <v>528</v>
      </c>
      <c r="B58" s="13">
        <v>7267</v>
      </c>
      <c r="C58" s="14">
        <f>(10/B58*100)</f>
        <v>0.13760836658868861</v>
      </c>
      <c r="D58" s="15">
        <v>7257</v>
      </c>
      <c r="E58" s="14">
        <v>11.61503562</v>
      </c>
      <c r="F58" s="16">
        <v>0.58740490999999995</v>
      </c>
      <c r="G58" s="14">
        <v>17.937192549999999</v>
      </c>
      <c r="H58" s="16">
        <v>0.62710071000000001</v>
      </c>
      <c r="I58" s="14">
        <v>13.567625850000001</v>
      </c>
      <c r="J58" s="16">
        <v>0.49627911000000002</v>
      </c>
      <c r="K58" s="14">
        <v>54.117993660000003</v>
      </c>
      <c r="L58" s="16">
        <v>1.04139834</v>
      </c>
      <c r="M58" s="14">
        <v>0</v>
      </c>
      <c r="N58" s="16">
        <v>0</v>
      </c>
      <c r="O58" s="14" t="s">
        <v>582</v>
      </c>
      <c r="P58" s="16" t="s">
        <v>582</v>
      </c>
      <c r="Q58" s="14">
        <v>0</v>
      </c>
      <c r="R58" s="16">
        <v>0</v>
      </c>
      <c r="S58" s="14">
        <v>0.93297286999999995</v>
      </c>
      <c r="T58" s="16">
        <v>0.16050302</v>
      </c>
      <c r="U58" s="14">
        <v>1.82917945</v>
      </c>
      <c r="V58" s="16">
        <v>0.22379652</v>
      </c>
    </row>
    <row r="59" spans="1:22" x14ac:dyDescent="0.25">
      <c r="A59" s="11" t="s">
        <v>529</v>
      </c>
      <c r="B59" s="13">
        <v>4826</v>
      </c>
      <c r="C59" s="14">
        <f>(26/B59*100)</f>
        <v>0.53874844591794446</v>
      </c>
      <c r="D59" s="15">
        <v>4800</v>
      </c>
      <c r="E59" s="14">
        <v>7.9159843900000002</v>
      </c>
      <c r="F59" s="16">
        <v>0.42819434000000001</v>
      </c>
      <c r="G59" s="14">
        <v>20.620743350000001</v>
      </c>
      <c r="H59" s="16">
        <v>0.69694325000000001</v>
      </c>
      <c r="I59" s="14">
        <v>16.35266438</v>
      </c>
      <c r="J59" s="16">
        <v>0.71193580000000001</v>
      </c>
      <c r="K59" s="14">
        <v>51.668746290000001</v>
      </c>
      <c r="L59" s="16">
        <v>0.87648550999999997</v>
      </c>
      <c r="M59" s="14">
        <v>0</v>
      </c>
      <c r="N59" s="16">
        <v>0</v>
      </c>
      <c r="O59" s="14" t="s">
        <v>582</v>
      </c>
      <c r="P59" s="16" t="s">
        <v>582</v>
      </c>
      <c r="Q59" s="14">
        <v>0</v>
      </c>
      <c r="R59" s="16">
        <v>0</v>
      </c>
      <c r="S59" s="14">
        <v>0.73876898000000002</v>
      </c>
      <c r="T59" s="16">
        <v>0.15574832</v>
      </c>
      <c r="U59" s="14">
        <v>2.7030926200000001</v>
      </c>
      <c r="V59" s="16">
        <v>0.30262261000000001</v>
      </c>
    </row>
    <row r="60" spans="1:22" x14ac:dyDescent="0.25">
      <c r="A60" s="11" t="s">
        <v>530</v>
      </c>
      <c r="B60" s="13">
        <v>4546</v>
      </c>
      <c r="C60" s="14">
        <f>(15/B60*100)</f>
        <v>0.32996040475142985</v>
      </c>
      <c r="D60" s="15">
        <v>4531</v>
      </c>
      <c r="E60" s="14">
        <v>7.6201757800000003</v>
      </c>
      <c r="F60" s="16">
        <v>0.69996572000000001</v>
      </c>
      <c r="G60" s="14">
        <v>20.307985550000001</v>
      </c>
      <c r="H60" s="16">
        <v>0.86550470999999995</v>
      </c>
      <c r="I60" s="14">
        <v>13.35924453</v>
      </c>
      <c r="J60" s="16">
        <v>0.65242003999999998</v>
      </c>
      <c r="K60" s="14">
        <v>56.717965319999998</v>
      </c>
      <c r="L60" s="16">
        <v>1.3385642900000001</v>
      </c>
      <c r="M60" s="14">
        <v>0</v>
      </c>
      <c r="N60" s="16">
        <v>0</v>
      </c>
      <c r="O60" s="14" t="s">
        <v>582</v>
      </c>
      <c r="P60" s="16" t="s">
        <v>582</v>
      </c>
      <c r="Q60" s="14">
        <v>0</v>
      </c>
      <c r="R60" s="16">
        <v>0</v>
      </c>
      <c r="S60" s="14">
        <v>0.53260755999999998</v>
      </c>
      <c r="T60" s="16">
        <v>0.10759516</v>
      </c>
      <c r="U60" s="14">
        <v>1.4620212699999999</v>
      </c>
      <c r="V60" s="16">
        <v>0.21521994</v>
      </c>
    </row>
    <row r="61" spans="1:22" x14ac:dyDescent="0.25">
      <c r="A61" s="11" t="s">
        <v>531</v>
      </c>
      <c r="B61" s="13">
        <v>6525</v>
      </c>
      <c r="C61" s="14">
        <f>(135/B61*100)</f>
        <v>2.0689655172413794</v>
      </c>
      <c r="D61" s="15">
        <v>6390</v>
      </c>
      <c r="E61" s="14">
        <v>1.45935551</v>
      </c>
      <c r="F61" s="16">
        <v>0.15881154</v>
      </c>
      <c r="G61" s="14">
        <v>9.3135982300000002</v>
      </c>
      <c r="H61" s="16">
        <v>0.42852836999999999</v>
      </c>
      <c r="I61" s="14">
        <v>16.450644820000001</v>
      </c>
      <c r="J61" s="16">
        <v>0.53625984999999998</v>
      </c>
      <c r="K61" s="14">
        <v>71.706109139999995</v>
      </c>
      <c r="L61" s="16">
        <v>0.63921625999999998</v>
      </c>
      <c r="M61" s="14">
        <v>0</v>
      </c>
      <c r="N61" s="16">
        <v>0</v>
      </c>
      <c r="O61" s="14" t="s">
        <v>582</v>
      </c>
      <c r="P61" s="16" t="s">
        <v>582</v>
      </c>
      <c r="Q61" s="14">
        <v>0</v>
      </c>
      <c r="R61" s="16">
        <v>0</v>
      </c>
      <c r="S61" s="14">
        <v>0</v>
      </c>
      <c r="T61" s="16">
        <v>0</v>
      </c>
      <c r="U61" s="14">
        <v>1.0702923</v>
      </c>
      <c r="V61" s="16">
        <v>0.15403699000000001</v>
      </c>
    </row>
    <row r="62" spans="1:22" x14ac:dyDescent="0.25">
      <c r="A62" s="11" t="s">
        <v>532</v>
      </c>
      <c r="B62" s="13">
        <v>4476</v>
      </c>
      <c r="C62" s="14">
        <f>(3/B62*100)</f>
        <v>6.7024128686327081E-2</v>
      </c>
      <c r="D62" s="15">
        <v>4473</v>
      </c>
      <c r="E62" s="14">
        <v>0.40387719999999999</v>
      </c>
      <c r="F62" s="16">
        <v>8.95894E-2</v>
      </c>
      <c r="G62" s="14">
        <v>5.59356878</v>
      </c>
      <c r="H62" s="16">
        <v>0.33680513000000001</v>
      </c>
      <c r="I62" s="14">
        <v>7.3472058999999996</v>
      </c>
      <c r="J62" s="16">
        <v>0.37500615999999998</v>
      </c>
      <c r="K62" s="14">
        <v>86.028297969999997</v>
      </c>
      <c r="L62" s="16">
        <v>0.45661316000000002</v>
      </c>
      <c r="M62" s="14">
        <v>0</v>
      </c>
      <c r="N62" s="16">
        <v>0</v>
      </c>
      <c r="O62" s="14" t="s">
        <v>582</v>
      </c>
      <c r="P62" s="16" t="s">
        <v>582</v>
      </c>
      <c r="Q62" s="14">
        <v>0</v>
      </c>
      <c r="R62" s="16">
        <v>0</v>
      </c>
      <c r="S62" s="14">
        <v>0</v>
      </c>
      <c r="T62" s="16">
        <v>0</v>
      </c>
      <c r="U62" s="14">
        <v>0.62705014999999997</v>
      </c>
      <c r="V62" s="16">
        <v>9.9947079999999994E-2</v>
      </c>
    </row>
    <row r="63" spans="1:22" x14ac:dyDescent="0.25">
      <c r="A63" s="11" t="s">
        <v>533</v>
      </c>
      <c r="B63" s="13">
        <v>5324</v>
      </c>
      <c r="C63" s="14">
        <f>(13/B63*100)</f>
        <v>0.24417731029301279</v>
      </c>
      <c r="D63" s="15">
        <v>5311</v>
      </c>
      <c r="E63" s="14">
        <v>4.13575582</v>
      </c>
      <c r="F63" s="16">
        <v>0.28274369999999999</v>
      </c>
      <c r="G63" s="14">
        <v>17.680964370000002</v>
      </c>
      <c r="H63" s="16">
        <v>0.56473280000000003</v>
      </c>
      <c r="I63" s="14">
        <v>17.366023859999999</v>
      </c>
      <c r="J63" s="16">
        <v>0.53339764999999995</v>
      </c>
      <c r="K63" s="14">
        <v>57.490700240000002</v>
      </c>
      <c r="L63" s="16">
        <v>0.70119014000000002</v>
      </c>
      <c r="M63" s="14">
        <v>0</v>
      </c>
      <c r="N63" s="16">
        <v>0</v>
      </c>
      <c r="O63" s="14" t="s">
        <v>582</v>
      </c>
      <c r="P63" s="16" t="s">
        <v>582</v>
      </c>
      <c r="Q63" s="14">
        <v>0</v>
      </c>
      <c r="R63" s="16">
        <v>0</v>
      </c>
      <c r="S63" s="14">
        <v>0.22057217000000001</v>
      </c>
      <c r="T63" s="16">
        <v>7.0897840000000004E-2</v>
      </c>
      <c r="U63" s="14">
        <v>3.10598354</v>
      </c>
      <c r="V63" s="16">
        <v>0.24928344999999999</v>
      </c>
    </row>
    <row r="64" spans="1:22" x14ac:dyDescent="0.25">
      <c r="A64" s="11" t="s">
        <v>534</v>
      </c>
      <c r="B64" s="13">
        <v>3634</v>
      </c>
      <c r="C64" s="14">
        <f>(3/B64*100)</f>
        <v>8.2553659878921298E-2</v>
      </c>
      <c r="D64" s="15">
        <v>3631</v>
      </c>
      <c r="E64" s="14">
        <v>1.6411492700000001</v>
      </c>
      <c r="F64" s="16">
        <v>0.19401373</v>
      </c>
      <c r="G64" s="14">
        <v>6.1501810499999996</v>
      </c>
      <c r="H64" s="16">
        <v>0.40946977000000001</v>
      </c>
      <c r="I64" s="14">
        <v>12.957334639999999</v>
      </c>
      <c r="J64" s="16">
        <v>0.54782516000000003</v>
      </c>
      <c r="K64" s="14">
        <v>78.362745090000004</v>
      </c>
      <c r="L64" s="16">
        <v>0.73473500000000003</v>
      </c>
      <c r="M64" s="14">
        <v>0</v>
      </c>
      <c r="N64" s="16">
        <v>0</v>
      </c>
      <c r="O64" s="14" t="s">
        <v>582</v>
      </c>
      <c r="P64" s="16" t="s">
        <v>582</v>
      </c>
      <c r="Q64" s="14">
        <v>0</v>
      </c>
      <c r="R64" s="16">
        <v>0</v>
      </c>
      <c r="S64" s="14">
        <v>0.11284366999999999</v>
      </c>
      <c r="T64" s="16">
        <v>5.6185220000000001E-2</v>
      </c>
      <c r="U64" s="14">
        <v>0.77574628999999995</v>
      </c>
      <c r="V64" s="16">
        <v>0.14701911000000001</v>
      </c>
    </row>
    <row r="65" spans="1:22" x14ac:dyDescent="0.25">
      <c r="A65" s="11" t="s">
        <v>535</v>
      </c>
      <c r="B65" s="13">
        <v>5325</v>
      </c>
      <c r="C65" s="14">
        <f>(14/B65*100)</f>
        <v>0.26291079812206569</v>
      </c>
      <c r="D65" s="15">
        <v>5311</v>
      </c>
      <c r="E65" s="14">
        <v>13.196152420000001</v>
      </c>
      <c r="F65" s="16">
        <v>0.68062224000000004</v>
      </c>
      <c r="G65" s="14">
        <v>30.65554169</v>
      </c>
      <c r="H65" s="16">
        <v>0.84309111999999997</v>
      </c>
      <c r="I65" s="14">
        <v>22.871471119999999</v>
      </c>
      <c r="J65" s="16">
        <v>0.61073394999999997</v>
      </c>
      <c r="K65" s="14">
        <v>31.624036230000002</v>
      </c>
      <c r="L65" s="16">
        <v>0.96539169000000002</v>
      </c>
      <c r="M65" s="14">
        <v>0</v>
      </c>
      <c r="N65" s="16">
        <v>0</v>
      </c>
      <c r="O65" s="14" t="s">
        <v>582</v>
      </c>
      <c r="P65" s="16" t="s">
        <v>582</v>
      </c>
      <c r="Q65" s="14">
        <v>0.40926685000000002</v>
      </c>
      <c r="R65" s="16">
        <v>0.11466771000000001</v>
      </c>
      <c r="S65" s="14">
        <v>3.302824E-2</v>
      </c>
      <c r="T65" s="16">
        <v>3.1084939999999998E-2</v>
      </c>
      <c r="U65" s="14">
        <v>1.21050345</v>
      </c>
      <c r="V65" s="16">
        <v>0.18002243000000001</v>
      </c>
    </row>
    <row r="66" spans="1:22" x14ac:dyDescent="0.25">
      <c r="A66" s="11" t="s">
        <v>536</v>
      </c>
      <c r="B66" s="13">
        <v>5665</v>
      </c>
      <c r="C66" s="14">
        <f>(74/B66*100)</f>
        <v>1.3062665489849956</v>
      </c>
      <c r="D66" s="15">
        <v>5591</v>
      </c>
      <c r="E66" s="14">
        <v>2.6940149999999998</v>
      </c>
      <c r="F66" s="16">
        <v>0.21588932999999999</v>
      </c>
      <c r="G66" s="14">
        <v>11.906736130000001</v>
      </c>
      <c r="H66" s="16">
        <v>0.48512729999999998</v>
      </c>
      <c r="I66" s="14">
        <v>16.689693869999999</v>
      </c>
      <c r="J66" s="16">
        <v>0.46600797999999999</v>
      </c>
      <c r="K66" s="14">
        <v>66.450750650000003</v>
      </c>
      <c r="L66" s="16">
        <v>0.65355034999999995</v>
      </c>
      <c r="M66" s="14">
        <v>0</v>
      </c>
      <c r="N66" s="16">
        <v>0</v>
      </c>
      <c r="O66" s="14" t="s">
        <v>582</v>
      </c>
      <c r="P66" s="16" t="s">
        <v>582</v>
      </c>
      <c r="Q66" s="14">
        <v>0</v>
      </c>
      <c r="R66" s="16">
        <v>0</v>
      </c>
      <c r="S66" s="14">
        <v>0</v>
      </c>
      <c r="T66" s="16">
        <v>0</v>
      </c>
      <c r="U66" s="14">
        <v>2.2588043600000001</v>
      </c>
      <c r="V66" s="16">
        <v>0.15984096</v>
      </c>
    </row>
    <row r="67" spans="1:22" x14ac:dyDescent="0.25">
      <c r="A67" s="11" t="s">
        <v>537</v>
      </c>
      <c r="B67" s="13">
        <v>6971</v>
      </c>
      <c r="C67" s="14">
        <f>(22/B67*100)</f>
        <v>0.31559317171137569</v>
      </c>
      <c r="D67" s="15">
        <v>6949</v>
      </c>
      <c r="E67" s="14">
        <v>26.987539290000001</v>
      </c>
      <c r="F67" s="16">
        <v>0.95574806000000001</v>
      </c>
      <c r="G67" s="14">
        <v>25.418959489999999</v>
      </c>
      <c r="H67" s="16">
        <v>0.60985946999999996</v>
      </c>
      <c r="I67" s="14">
        <v>14.959255430000001</v>
      </c>
      <c r="J67" s="16">
        <v>0.47166867000000001</v>
      </c>
      <c r="K67" s="14">
        <v>31.392535689999999</v>
      </c>
      <c r="L67" s="16">
        <v>1.07118051</v>
      </c>
      <c r="M67" s="14">
        <v>0</v>
      </c>
      <c r="N67" s="16">
        <v>0</v>
      </c>
      <c r="O67" s="14" t="s">
        <v>582</v>
      </c>
      <c r="P67" s="16" t="s">
        <v>582</v>
      </c>
      <c r="Q67" s="14">
        <v>0</v>
      </c>
      <c r="R67" s="16">
        <v>0</v>
      </c>
      <c r="S67" s="14">
        <v>0</v>
      </c>
      <c r="T67" s="16">
        <v>0</v>
      </c>
      <c r="U67" s="14">
        <v>1.2417100999999999</v>
      </c>
      <c r="V67" s="16">
        <v>0.14028658999999999</v>
      </c>
    </row>
    <row r="68" spans="1:22" x14ac:dyDescent="0.25">
      <c r="A68" s="11" t="s">
        <v>538</v>
      </c>
      <c r="B68" s="13">
        <v>12083</v>
      </c>
      <c r="C68" s="14">
        <f>(26/B68*100)</f>
        <v>0.21517834974757924</v>
      </c>
      <c r="D68" s="15">
        <v>12057</v>
      </c>
      <c r="E68" s="14">
        <v>2.5692753000000002</v>
      </c>
      <c r="F68" s="16">
        <v>0.13591233</v>
      </c>
      <c r="G68" s="14">
        <v>4.5433025899999997</v>
      </c>
      <c r="H68" s="16">
        <v>0.16362494999999999</v>
      </c>
      <c r="I68" s="14">
        <v>7.9286227299999998</v>
      </c>
      <c r="J68" s="16">
        <v>0.24483304</v>
      </c>
      <c r="K68" s="14">
        <v>81.766603000000003</v>
      </c>
      <c r="L68" s="16">
        <v>0.35400048000000001</v>
      </c>
      <c r="M68" s="14">
        <v>0</v>
      </c>
      <c r="N68" s="16">
        <v>0</v>
      </c>
      <c r="O68" s="14" t="s">
        <v>582</v>
      </c>
      <c r="P68" s="16" t="s">
        <v>582</v>
      </c>
      <c r="Q68" s="14">
        <v>0</v>
      </c>
      <c r="R68" s="16">
        <v>0</v>
      </c>
      <c r="S68" s="14">
        <v>0</v>
      </c>
      <c r="T68" s="16">
        <v>0</v>
      </c>
      <c r="U68" s="14">
        <v>3.19219637</v>
      </c>
      <c r="V68" s="16">
        <v>0.17383877</v>
      </c>
    </row>
    <row r="69" spans="1:22" x14ac:dyDescent="0.25">
      <c r="A69" s="11" t="s">
        <v>539</v>
      </c>
      <c r="B69" s="13">
        <v>4876</v>
      </c>
      <c r="C69" s="14">
        <f>(0/B69*100)</f>
        <v>0</v>
      </c>
      <c r="D69" s="15">
        <v>4876</v>
      </c>
      <c r="E69" s="14">
        <v>8.6792663399999999</v>
      </c>
      <c r="F69" s="16">
        <v>0.66161676999999997</v>
      </c>
      <c r="G69" s="14">
        <v>19.924466079999998</v>
      </c>
      <c r="H69" s="16">
        <v>0.74531568999999998</v>
      </c>
      <c r="I69" s="14">
        <v>23.121170639999999</v>
      </c>
      <c r="J69" s="16">
        <v>0.78082187000000003</v>
      </c>
      <c r="K69" s="14">
        <v>47.801318790000003</v>
      </c>
      <c r="L69" s="16">
        <v>1.17927023</v>
      </c>
      <c r="M69" s="14">
        <v>0</v>
      </c>
      <c r="N69" s="16">
        <v>0</v>
      </c>
      <c r="O69" s="14" t="s">
        <v>582</v>
      </c>
      <c r="P69" s="16" t="s">
        <v>582</v>
      </c>
      <c r="Q69" s="14">
        <v>0</v>
      </c>
      <c r="R69" s="16">
        <v>0</v>
      </c>
      <c r="S69" s="14">
        <v>0</v>
      </c>
      <c r="T69" s="16">
        <v>0</v>
      </c>
      <c r="U69" s="14">
        <v>0.47377815000000001</v>
      </c>
      <c r="V69" s="16">
        <v>0.12608406</v>
      </c>
    </row>
    <row r="70" spans="1:22" x14ac:dyDescent="0.25">
      <c r="A70" s="11" t="s">
        <v>540</v>
      </c>
      <c r="B70" s="13">
        <v>6036</v>
      </c>
      <c r="C70" s="14">
        <f>(223/B70*100)</f>
        <v>3.6944996686547382</v>
      </c>
      <c r="D70" s="15">
        <v>5813</v>
      </c>
      <c r="E70" s="14">
        <v>2.5317328400000001</v>
      </c>
      <c r="F70" s="16">
        <v>0.23102898999999999</v>
      </c>
      <c r="G70" s="14">
        <v>14.341545200000001</v>
      </c>
      <c r="H70" s="16">
        <v>0.73360126999999997</v>
      </c>
      <c r="I70" s="14">
        <v>20.690391510000001</v>
      </c>
      <c r="J70" s="16">
        <v>0.65998369999999995</v>
      </c>
      <c r="K70" s="14">
        <v>61.257670019999999</v>
      </c>
      <c r="L70" s="16">
        <v>0.93236151</v>
      </c>
      <c r="M70" s="14">
        <v>0</v>
      </c>
      <c r="N70" s="16">
        <v>0</v>
      </c>
      <c r="O70" s="14" t="s">
        <v>582</v>
      </c>
      <c r="P70" s="16" t="s">
        <v>582</v>
      </c>
      <c r="Q70" s="14">
        <v>0</v>
      </c>
      <c r="R70" s="16">
        <v>0</v>
      </c>
      <c r="S70" s="14">
        <v>0</v>
      </c>
      <c r="T70" s="16">
        <v>0</v>
      </c>
      <c r="U70" s="14">
        <v>1.1786604300000001</v>
      </c>
      <c r="V70" s="16">
        <v>0.16732034000000001</v>
      </c>
    </row>
    <row r="71" spans="1:22" x14ac:dyDescent="0.25">
      <c r="A71" s="11" t="s">
        <v>541</v>
      </c>
      <c r="B71" s="13">
        <v>6115</v>
      </c>
      <c r="C71" s="14">
        <f>(17/B71*100)</f>
        <v>0.27800490596892891</v>
      </c>
      <c r="D71" s="15">
        <v>6098</v>
      </c>
      <c r="E71" s="14">
        <v>0.96521964000000005</v>
      </c>
      <c r="F71" s="16">
        <v>0.12539982999999999</v>
      </c>
      <c r="G71" s="14">
        <v>5.938072</v>
      </c>
      <c r="H71" s="16">
        <v>0.24128041</v>
      </c>
      <c r="I71" s="14">
        <v>5.9462538499999997</v>
      </c>
      <c r="J71" s="16">
        <v>0.29349730000000002</v>
      </c>
      <c r="K71" s="14">
        <v>86.207402979999998</v>
      </c>
      <c r="L71" s="16">
        <v>0.37290504000000002</v>
      </c>
      <c r="M71" s="14">
        <v>0</v>
      </c>
      <c r="N71" s="16">
        <v>0</v>
      </c>
      <c r="O71" s="14" t="s">
        <v>582</v>
      </c>
      <c r="P71" s="16" t="s">
        <v>582</v>
      </c>
      <c r="Q71" s="14">
        <v>0</v>
      </c>
      <c r="R71" s="16">
        <v>0</v>
      </c>
      <c r="S71" s="14">
        <v>0</v>
      </c>
      <c r="T71" s="16">
        <v>0</v>
      </c>
      <c r="U71" s="14">
        <v>0.94305152999999997</v>
      </c>
      <c r="V71" s="16">
        <v>0.13072524999999999</v>
      </c>
    </row>
    <row r="72" spans="1:22" x14ac:dyDescent="0.25">
      <c r="A72" s="11" t="s">
        <v>542</v>
      </c>
      <c r="B72" s="13">
        <v>7708</v>
      </c>
      <c r="C72" s="14">
        <f>(5/B72*100)</f>
        <v>6.4867669953295279E-2</v>
      </c>
      <c r="D72" s="15">
        <v>7703</v>
      </c>
      <c r="E72" s="14">
        <v>2.3092535299999999</v>
      </c>
      <c r="F72" s="16">
        <v>0.18358554999999999</v>
      </c>
      <c r="G72" s="14">
        <v>8.2570888500000006</v>
      </c>
      <c r="H72" s="16">
        <v>0.35761875999999998</v>
      </c>
      <c r="I72" s="14">
        <v>13.051706769999999</v>
      </c>
      <c r="J72" s="16">
        <v>0.39897427000000002</v>
      </c>
      <c r="K72" s="14">
        <v>75.875291709999999</v>
      </c>
      <c r="L72" s="16">
        <v>0.54481796000000005</v>
      </c>
      <c r="M72" s="14">
        <v>0</v>
      </c>
      <c r="N72" s="16">
        <v>0</v>
      </c>
      <c r="O72" s="14" t="s">
        <v>582</v>
      </c>
      <c r="P72" s="16" t="s">
        <v>582</v>
      </c>
      <c r="Q72" s="14">
        <v>0</v>
      </c>
      <c r="R72" s="16">
        <v>0</v>
      </c>
      <c r="S72" s="14">
        <v>0</v>
      </c>
      <c r="T72" s="16">
        <v>0</v>
      </c>
      <c r="U72" s="14">
        <v>0.50665914000000001</v>
      </c>
      <c r="V72" s="16">
        <v>9.8041320000000001E-2</v>
      </c>
    </row>
    <row r="73" spans="1:22" x14ac:dyDescent="0.25">
      <c r="A73" s="11" t="s">
        <v>543</v>
      </c>
      <c r="B73" s="13">
        <v>8249</v>
      </c>
      <c r="C73" s="14">
        <f>(144/B73*100)</f>
        <v>1.7456661413504666</v>
      </c>
      <c r="D73" s="15">
        <v>8105</v>
      </c>
      <c r="E73" s="14">
        <v>5.7699624500000004</v>
      </c>
      <c r="F73" s="16">
        <v>0.47143073000000002</v>
      </c>
      <c r="G73" s="14">
        <v>25.957603750000001</v>
      </c>
      <c r="H73" s="16">
        <v>0.82386519999999996</v>
      </c>
      <c r="I73" s="14">
        <v>21.248388689999999</v>
      </c>
      <c r="J73" s="16">
        <v>0.69471494</v>
      </c>
      <c r="K73" s="14">
        <v>46.30923988</v>
      </c>
      <c r="L73" s="16">
        <v>1.10374689</v>
      </c>
      <c r="M73" s="14">
        <v>0</v>
      </c>
      <c r="N73" s="16">
        <v>0</v>
      </c>
      <c r="O73" s="14" t="s">
        <v>582</v>
      </c>
      <c r="P73" s="16" t="s">
        <v>582</v>
      </c>
      <c r="Q73" s="14">
        <v>0</v>
      </c>
      <c r="R73" s="16">
        <v>0</v>
      </c>
      <c r="S73" s="14">
        <v>0</v>
      </c>
      <c r="T73" s="16">
        <v>0</v>
      </c>
      <c r="U73" s="14">
        <v>0.71480522999999996</v>
      </c>
      <c r="V73" s="16">
        <v>0.11482372</v>
      </c>
    </row>
    <row r="74" spans="1:22" x14ac:dyDescent="0.25">
      <c r="A74" s="11" t="s">
        <v>544</v>
      </c>
      <c r="B74" s="13">
        <v>4692</v>
      </c>
      <c r="C74" s="14">
        <f>(82/B74*100)</f>
        <v>1.7476555839727195</v>
      </c>
      <c r="D74" s="15">
        <v>4610</v>
      </c>
      <c r="E74" s="14">
        <v>6.6321246199999999</v>
      </c>
      <c r="F74" s="16">
        <v>0.42592819999999998</v>
      </c>
      <c r="G74" s="14">
        <v>12.259621810000001</v>
      </c>
      <c r="H74" s="16">
        <v>0.53818677999999998</v>
      </c>
      <c r="I74" s="14">
        <v>17.02625505</v>
      </c>
      <c r="J74" s="16">
        <v>0.62542408999999999</v>
      </c>
      <c r="K74" s="14">
        <v>62.08929397</v>
      </c>
      <c r="L74" s="16">
        <v>0.72249770999999996</v>
      </c>
      <c r="M74" s="14">
        <v>0</v>
      </c>
      <c r="N74" s="16">
        <v>0</v>
      </c>
      <c r="O74" s="14" t="s">
        <v>582</v>
      </c>
      <c r="P74" s="16" t="s">
        <v>582</v>
      </c>
      <c r="Q74" s="14">
        <v>0</v>
      </c>
      <c r="R74" s="16">
        <v>0</v>
      </c>
      <c r="S74" s="14">
        <v>0.37016362000000003</v>
      </c>
      <c r="T74" s="16">
        <v>8.1621540000000006E-2</v>
      </c>
      <c r="U74" s="14">
        <v>1.6225409200000001</v>
      </c>
      <c r="V74" s="16">
        <v>0.19509422000000001</v>
      </c>
    </row>
    <row r="75" spans="1:22" x14ac:dyDescent="0.25">
      <c r="A75" s="11" t="s">
        <v>545</v>
      </c>
      <c r="B75" s="13">
        <v>5375</v>
      </c>
      <c r="C75" s="14">
        <f>(198/B75*100)</f>
        <v>3.6837209302325582</v>
      </c>
      <c r="D75" s="15">
        <v>5177</v>
      </c>
      <c r="E75" s="14">
        <v>23.711378379999999</v>
      </c>
      <c r="F75" s="16">
        <v>0.77752239000000001</v>
      </c>
      <c r="G75" s="14">
        <v>37.238276589999998</v>
      </c>
      <c r="H75" s="16">
        <v>0.81963306999999996</v>
      </c>
      <c r="I75" s="14">
        <v>14.0821641</v>
      </c>
      <c r="J75" s="16">
        <v>0.52782839000000004</v>
      </c>
      <c r="K75" s="14">
        <v>22.191627990000001</v>
      </c>
      <c r="L75" s="16">
        <v>0.79911010999999998</v>
      </c>
      <c r="M75" s="14">
        <v>0</v>
      </c>
      <c r="N75" s="16">
        <v>0</v>
      </c>
      <c r="O75" s="14" t="s">
        <v>582</v>
      </c>
      <c r="P75" s="16" t="s">
        <v>582</v>
      </c>
      <c r="Q75" s="14">
        <v>0</v>
      </c>
      <c r="R75" s="16">
        <v>0</v>
      </c>
      <c r="S75" s="14">
        <v>0</v>
      </c>
      <c r="T75" s="16">
        <v>0</v>
      </c>
      <c r="U75" s="14">
        <v>2.7765529400000002</v>
      </c>
      <c r="V75" s="16">
        <v>0.24583335000000001</v>
      </c>
    </row>
    <row r="76" spans="1:22" x14ac:dyDescent="0.25">
      <c r="A76" s="11" t="s">
        <v>546</v>
      </c>
      <c r="B76" s="13">
        <v>14167</v>
      </c>
      <c r="C76" s="14">
        <f>(228/B76*100)</f>
        <v>1.6093738970847746</v>
      </c>
      <c r="D76" s="15">
        <v>13939</v>
      </c>
      <c r="E76" s="14">
        <v>3.48427869</v>
      </c>
      <c r="F76" s="16">
        <v>0.20811995999999999</v>
      </c>
      <c r="G76" s="14">
        <v>8.2442154300000006</v>
      </c>
      <c r="H76" s="16">
        <v>0.37918554999999998</v>
      </c>
      <c r="I76" s="14">
        <v>7.7978353800000004</v>
      </c>
      <c r="J76" s="16">
        <v>0.29315321</v>
      </c>
      <c r="K76" s="14">
        <v>77.899116710000001</v>
      </c>
      <c r="L76" s="16">
        <v>0.58978434000000002</v>
      </c>
      <c r="M76" s="14">
        <v>0</v>
      </c>
      <c r="N76" s="16">
        <v>0</v>
      </c>
      <c r="O76" s="14" t="s">
        <v>582</v>
      </c>
      <c r="P76" s="16" t="s">
        <v>582</v>
      </c>
      <c r="Q76" s="14">
        <v>0</v>
      </c>
      <c r="R76" s="16">
        <v>0</v>
      </c>
      <c r="S76" s="14">
        <v>0</v>
      </c>
      <c r="T76" s="16">
        <v>0</v>
      </c>
      <c r="U76" s="14">
        <v>2.5745537999999999</v>
      </c>
      <c r="V76" s="16">
        <v>0.19042621000000001</v>
      </c>
    </row>
    <row r="77" spans="1:22" x14ac:dyDescent="0.25">
      <c r="A77" s="11" t="s">
        <v>547</v>
      </c>
      <c r="B77" s="13">
        <v>6062</v>
      </c>
      <c r="C77" s="14">
        <f>(82/B77*100)</f>
        <v>1.3526888815572418</v>
      </c>
      <c r="D77" s="15">
        <v>5980</v>
      </c>
      <c r="E77" s="14">
        <v>5.2537731399999998</v>
      </c>
      <c r="F77" s="16">
        <v>0.33403248000000002</v>
      </c>
      <c r="G77" s="14">
        <v>12.683385879999999</v>
      </c>
      <c r="H77" s="16">
        <v>0.35597793</v>
      </c>
      <c r="I77" s="14">
        <v>19.32353633</v>
      </c>
      <c r="J77" s="16">
        <v>0.47928514</v>
      </c>
      <c r="K77" s="14">
        <v>60.194066390000003</v>
      </c>
      <c r="L77" s="16">
        <v>0.68939181999999999</v>
      </c>
      <c r="M77" s="14">
        <v>0</v>
      </c>
      <c r="N77" s="16">
        <v>0</v>
      </c>
      <c r="O77" s="14" t="s">
        <v>582</v>
      </c>
      <c r="P77" s="16" t="s">
        <v>582</v>
      </c>
      <c r="Q77" s="14">
        <v>0</v>
      </c>
      <c r="R77" s="16">
        <v>0</v>
      </c>
      <c r="S77" s="14">
        <v>0</v>
      </c>
      <c r="T77" s="16">
        <v>0</v>
      </c>
      <c r="U77" s="14">
        <v>2.5452382600000001</v>
      </c>
      <c r="V77" s="16">
        <v>0.21417474</v>
      </c>
    </row>
    <row r="78" spans="1:22" x14ac:dyDescent="0.25">
      <c r="A78" s="11" t="s">
        <v>548</v>
      </c>
      <c r="B78" s="13">
        <v>5826</v>
      </c>
      <c r="C78" s="14">
        <f>(0/B78*100)</f>
        <v>0</v>
      </c>
      <c r="D78" s="15">
        <v>5826</v>
      </c>
      <c r="E78" s="14">
        <v>17.216127369999999</v>
      </c>
      <c r="F78" s="16">
        <v>0.96484612999999997</v>
      </c>
      <c r="G78" s="14">
        <v>30.852971620000002</v>
      </c>
      <c r="H78" s="16">
        <v>0.90347668999999997</v>
      </c>
      <c r="I78" s="14">
        <v>22.329443650000002</v>
      </c>
      <c r="J78" s="16">
        <v>0.60771626000000001</v>
      </c>
      <c r="K78" s="14">
        <v>28.90393087</v>
      </c>
      <c r="L78" s="16">
        <v>1.30453186</v>
      </c>
      <c r="M78" s="14">
        <v>0</v>
      </c>
      <c r="N78" s="16">
        <v>0</v>
      </c>
      <c r="O78" s="14" t="s">
        <v>582</v>
      </c>
      <c r="P78" s="16" t="s">
        <v>582</v>
      </c>
      <c r="Q78" s="14">
        <v>4.9185230000000003E-2</v>
      </c>
      <c r="R78" s="16">
        <v>4.875024E-2</v>
      </c>
      <c r="S78" s="14">
        <v>0.24818272</v>
      </c>
      <c r="T78" s="16">
        <v>0.10822047</v>
      </c>
      <c r="U78" s="14">
        <v>0.40015853000000001</v>
      </c>
      <c r="V78" s="16">
        <v>0.12641593000000001</v>
      </c>
    </row>
    <row r="79" spans="1:22" ht="24.95" customHeight="1" x14ac:dyDescent="0.25">
      <c r="A79" s="11" t="s">
        <v>549</v>
      </c>
      <c r="B79" s="13">
        <v>1657</v>
      </c>
      <c r="C79" s="14">
        <f>(41/B79*100)</f>
        <v>2.4743512371756187</v>
      </c>
      <c r="D79" s="15">
        <v>1616</v>
      </c>
      <c r="E79" s="14">
        <v>2.86656822</v>
      </c>
      <c r="F79" s="16">
        <v>0.50154507000000004</v>
      </c>
      <c r="G79" s="14">
        <v>10.078562079999999</v>
      </c>
      <c r="H79" s="16">
        <v>1.10193137</v>
      </c>
      <c r="I79" s="14">
        <v>16.07480091</v>
      </c>
      <c r="J79" s="16">
        <v>1.2027348499999999</v>
      </c>
      <c r="K79" s="14">
        <v>69.55319566</v>
      </c>
      <c r="L79" s="16">
        <v>2.0967329800000001</v>
      </c>
      <c r="M79" s="14">
        <v>0</v>
      </c>
      <c r="N79" s="16">
        <v>0</v>
      </c>
      <c r="O79" s="14" t="s">
        <v>582</v>
      </c>
      <c r="P79" s="16" t="s">
        <v>582</v>
      </c>
      <c r="Q79" s="14">
        <v>0</v>
      </c>
      <c r="R79" s="16">
        <v>0</v>
      </c>
      <c r="S79" s="14">
        <v>4.3781960000000002E-2</v>
      </c>
      <c r="T79" s="16">
        <v>4.193856E-2</v>
      </c>
      <c r="U79" s="14">
        <v>1.3830911800000001</v>
      </c>
      <c r="V79" s="16">
        <v>0.32554420000000001</v>
      </c>
    </row>
    <row r="80" spans="1:22" x14ac:dyDescent="0.25">
      <c r="A80" s="11" t="s">
        <v>550</v>
      </c>
      <c r="B80" s="13">
        <v>7841</v>
      </c>
      <c r="C80" s="14">
        <f>(0/B80*100)</f>
        <v>0</v>
      </c>
      <c r="D80" s="15">
        <v>7841</v>
      </c>
      <c r="E80" s="14">
        <v>26.746486149999999</v>
      </c>
      <c r="F80" s="16">
        <v>0.7780281</v>
      </c>
      <c r="G80" s="14">
        <v>25.384456060000002</v>
      </c>
      <c r="H80" s="16">
        <v>0.66103581</v>
      </c>
      <c r="I80" s="14">
        <v>16.409902240000001</v>
      </c>
      <c r="J80" s="16">
        <v>0.52316134000000003</v>
      </c>
      <c r="K80" s="14">
        <v>31.078868379999999</v>
      </c>
      <c r="L80" s="16">
        <v>0.92134212000000004</v>
      </c>
      <c r="M80" s="14">
        <v>0</v>
      </c>
      <c r="N80" s="16">
        <v>0</v>
      </c>
      <c r="O80" s="14" t="s">
        <v>582</v>
      </c>
      <c r="P80" s="16" t="s">
        <v>582</v>
      </c>
      <c r="Q80" s="14">
        <v>0</v>
      </c>
      <c r="R80" s="16">
        <v>0</v>
      </c>
      <c r="S80" s="14">
        <v>0</v>
      </c>
      <c r="T80" s="16">
        <v>0</v>
      </c>
      <c r="U80" s="14">
        <v>0.38028718</v>
      </c>
      <c r="V80" s="16">
        <v>0.12871225</v>
      </c>
    </row>
    <row r="81" spans="1:22" x14ac:dyDescent="0.25">
      <c r="A81" s="19" t="s">
        <v>551</v>
      </c>
      <c r="B81" s="13">
        <v>8861</v>
      </c>
      <c r="C81" s="14">
        <f>(76/B81*100)</f>
        <v>0.85769100552984989</v>
      </c>
      <c r="D81" s="15">
        <v>8785</v>
      </c>
      <c r="E81" s="14">
        <v>5.4737089799999996</v>
      </c>
      <c r="F81" s="16">
        <v>0.34261987999999999</v>
      </c>
      <c r="G81" s="14">
        <v>18.211627610000001</v>
      </c>
      <c r="H81" s="16">
        <v>0.74759929999999997</v>
      </c>
      <c r="I81" s="14">
        <v>13.67411282</v>
      </c>
      <c r="J81" s="16">
        <v>0.52396403000000003</v>
      </c>
      <c r="K81" s="14">
        <v>61.690860829999998</v>
      </c>
      <c r="L81" s="16">
        <v>1.0892452500000001</v>
      </c>
      <c r="M81" s="14">
        <v>0</v>
      </c>
      <c r="N81" s="16">
        <v>0</v>
      </c>
      <c r="O81" s="14" t="s">
        <v>582</v>
      </c>
      <c r="P81" s="16" t="s">
        <v>582</v>
      </c>
      <c r="Q81" s="14">
        <v>0</v>
      </c>
      <c r="R81" s="16">
        <v>0</v>
      </c>
      <c r="S81" s="14">
        <v>0</v>
      </c>
      <c r="T81" s="16">
        <v>0</v>
      </c>
      <c r="U81" s="14">
        <v>0.94968975</v>
      </c>
      <c r="V81" s="16">
        <v>0.12163671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1.63919573</v>
      </c>
      <c r="F7" s="16">
        <v>0.15657093999999999</v>
      </c>
      <c r="G7" s="14">
        <v>9.6307200599999998</v>
      </c>
      <c r="H7" s="16">
        <v>0.3502847</v>
      </c>
      <c r="I7" s="14">
        <v>21.51291238</v>
      </c>
      <c r="J7" s="16">
        <v>0.42709397999999998</v>
      </c>
      <c r="K7" s="14">
        <v>66.12513946</v>
      </c>
      <c r="L7" s="16">
        <v>0.58749958999999996</v>
      </c>
      <c r="M7" s="14">
        <v>0</v>
      </c>
      <c r="N7" s="16">
        <v>0</v>
      </c>
      <c r="O7" s="14" t="s">
        <v>582</v>
      </c>
      <c r="P7" s="16" t="s">
        <v>582</v>
      </c>
      <c r="Q7" s="14">
        <v>0</v>
      </c>
      <c r="R7" s="16">
        <v>0</v>
      </c>
      <c r="S7" s="14">
        <v>0</v>
      </c>
      <c r="T7" s="16">
        <v>0</v>
      </c>
      <c r="U7" s="14">
        <v>1.0920323700000001</v>
      </c>
      <c r="V7" s="16">
        <v>0.10122433</v>
      </c>
    </row>
    <row r="8" spans="1:22" x14ac:dyDescent="0.25">
      <c r="A8" s="11" t="s">
        <v>478</v>
      </c>
      <c r="B8" s="13">
        <v>7007</v>
      </c>
      <c r="C8" s="14">
        <f>(20/B8*100)</f>
        <v>0.28542885685742825</v>
      </c>
      <c r="D8" s="15">
        <v>6987</v>
      </c>
      <c r="E8" s="14">
        <v>1.0445019499999999</v>
      </c>
      <c r="F8" s="16">
        <v>0.13704172000000001</v>
      </c>
      <c r="G8" s="14">
        <v>15.14848782</v>
      </c>
      <c r="H8" s="16">
        <v>0.66573028999999995</v>
      </c>
      <c r="I8" s="14">
        <v>32.834336729999997</v>
      </c>
      <c r="J8" s="16">
        <v>0.79390605000000003</v>
      </c>
      <c r="K8" s="14">
        <v>49.713044629999999</v>
      </c>
      <c r="L8" s="16">
        <v>0.99964986</v>
      </c>
      <c r="M8" s="14">
        <v>0</v>
      </c>
      <c r="N8" s="16">
        <v>0</v>
      </c>
      <c r="O8" s="14" t="s">
        <v>582</v>
      </c>
      <c r="P8" s="16" t="s">
        <v>582</v>
      </c>
      <c r="Q8" s="14">
        <v>0</v>
      </c>
      <c r="R8" s="16">
        <v>0</v>
      </c>
      <c r="S8" s="14">
        <v>0</v>
      </c>
      <c r="T8" s="16">
        <v>0</v>
      </c>
      <c r="U8" s="14">
        <v>1.25962887</v>
      </c>
      <c r="V8" s="16">
        <v>0.12368319999999999</v>
      </c>
    </row>
    <row r="9" spans="1:22" x14ac:dyDescent="0.25">
      <c r="A9" s="11" t="s">
        <v>479</v>
      </c>
      <c r="B9" s="13">
        <v>9651</v>
      </c>
      <c r="C9" s="14">
        <f>(77/B9*100)</f>
        <v>0.79784478292404937</v>
      </c>
      <c r="D9" s="15">
        <v>9574</v>
      </c>
      <c r="E9" s="14">
        <v>1.61155592</v>
      </c>
      <c r="F9" s="16">
        <v>0.16408115000000001</v>
      </c>
      <c r="G9" s="14">
        <v>15.77101437</v>
      </c>
      <c r="H9" s="16">
        <v>0.43272462</v>
      </c>
      <c r="I9" s="14">
        <v>28.010571689999999</v>
      </c>
      <c r="J9" s="16">
        <v>0.59343709</v>
      </c>
      <c r="K9" s="14">
        <v>53.459879549999997</v>
      </c>
      <c r="L9" s="16">
        <v>0.65626269999999998</v>
      </c>
      <c r="M9" s="14">
        <v>0</v>
      </c>
      <c r="N9" s="16">
        <v>0</v>
      </c>
      <c r="O9" s="14" t="s">
        <v>582</v>
      </c>
      <c r="P9" s="16" t="s">
        <v>582</v>
      </c>
      <c r="Q9" s="14">
        <v>0</v>
      </c>
      <c r="R9" s="16">
        <v>0</v>
      </c>
      <c r="S9" s="14">
        <v>0</v>
      </c>
      <c r="T9" s="16">
        <v>0</v>
      </c>
      <c r="U9" s="14">
        <v>1.1469784700000001</v>
      </c>
      <c r="V9" s="16">
        <v>0.11773495</v>
      </c>
    </row>
    <row r="10" spans="1:22" x14ac:dyDescent="0.25">
      <c r="A10" s="11" t="s">
        <v>480</v>
      </c>
      <c r="B10" s="13">
        <v>20058</v>
      </c>
      <c r="C10" s="14">
        <f>(521/B10*100)</f>
        <v>2.5974673447003687</v>
      </c>
      <c r="D10" s="15">
        <v>19537</v>
      </c>
      <c r="E10" s="14">
        <v>1.96783562</v>
      </c>
      <c r="F10" s="16">
        <v>0.14365206</v>
      </c>
      <c r="G10" s="14">
        <v>15.07134518</v>
      </c>
      <c r="H10" s="16">
        <v>0.46343463000000001</v>
      </c>
      <c r="I10" s="14">
        <v>28.525903549999999</v>
      </c>
      <c r="J10" s="16">
        <v>0.57974497999999997</v>
      </c>
      <c r="K10" s="14">
        <v>53.337241419999998</v>
      </c>
      <c r="L10" s="16">
        <v>0.79379595000000003</v>
      </c>
      <c r="M10" s="14">
        <v>0</v>
      </c>
      <c r="N10" s="16">
        <v>0</v>
      </c>
      <c r="O10" s="14" t="s">
        <v>582</v>
      </c>
      <c r="P10" s="16" t="s">
        <v>582</v>
      </c>
      <c r="Q10" s="14">
        <v>0</v>
      </c>
      <c r="R10" s="16">
        <v>0</v>
      </c>
      <c r="S10" s="14">
        <v>0</v>
      </c>
      <c r="T10" s="16">
        <v>0</v>
      </c>
      <c r="U10" s="14">
        <v>1.0976742399999999</v>
      </c>
      <c r="V10" s="16">
        <v>0.10959481</v>
      </c>
    </row>
    <row r="11" spans="1:22" x14ac:dyDescent="0.25">
      <c r="A11" s="11" t="s">
        <v>481</v>
      </c>
      <c r="B11" s="13">
        <v>7053</v>
      </c>
      <c r="C11" s="14">
        <f>(45/B11*100)</f>
        <v>0.6380263717566993</v>
      </c>
      <c r="D11" s="15">
        <v>7008</v>
      </c>
      <c r="E11" s="14">
        <v>12.40739297</v>
      </c>
      <c r="F11" s="16">
        <v>0.64416949999999995</v>
      </c>
      <c r="G11" s="14">
        <v>32.056082539999998</v>
      </c>
      <c r="H11" s="16">
        <v>0.72768301000000002</v>
      </c>
      <c r="I11" s="14">
        <v>31.603857949999998</v>
      </c>
      <c r="J11" s="16">
        <v>0.67446614000000005</v>
      </c>
      <c r="K11" s="14">
        <v>23.160353799999999</v>
      </c>
      <c r="L11" s="16">
        <v>0.73940678000000004</v>
      </c>
      <c r="M11" s="14">
        <v>0</v>
      </c>
      <c r="N11" s="16">
        <v>0</v>
      </c>
      <c r="O11" s="14" t="s">
        <v>582</v>
      </c>
      <c r="P11" s="16" t="s">
        <v>582</v>
      </c>
      <c r="Q11" s="14">
        <v>0</v>
      </c>
      <c r="R11" s="16">
        <v>0</v>
      </c>
      <c r="S11" s="14">
        <v>0</v>
      </c>
      <c r="T11" s="16">
        <v>0</v>
      </c>
      <c r="U11" s="14">
        <v>0.77231274999999999</v>
      </c>
      <c r="V11" s="16">
        <v>0.16246648</v>
      </c>
    </row>
    <row r="12" spans="1:22" x14ac:dyDescent="0.25">
      <c r="A12" s="11" t="s">
        <v>482</v>
      </c>
      <c r="B12" s="13">
        <v>6894</v>
      </c>
      <c r="C12" s="14">
        <f>(55/B12*100)</f>
        <v>0.79779518421816076</v>
      </c>
      <c r="D12" s="15">
        <v>6839</v>
      </c>
      <c r="E12" s="14">
        <v>1.8550494399999999</v>
      </c>
      <c r="F12" s="16">
        <v>0.23792034000000001</v>
      </c>
      <c r="G12" s="14">
        <v>17.648667410000002</v>
      </c>
      <c r="H12" s="16">
        <v>0.57492971000000004</v>
      </c>
      <c r="I12" s="14">
        <v>33.253930369999999</v>
      </c>
      <c r="J12" s="16">
        <v>0.71505801000000002</v>
      </c>
      <c r="K12" s="14">
        <v>46.335109690000003</v>
      </c>
      <c r="L12" s="16">
        <v>0.78718323000000001</v>
      </c>
      <c r="M12" s="14">
        <v>0</v>
      </c>
      <c r="N12" s="16">
        <v>0</v>
      </c>
      <c r="O12" s="14" t="s">
        <v>582</v>
      </c>
      <c r="P12" s="16" t="s">
        <v>582</v>
      </c>
      <c r="Q12" s="14">
        <v>0</v>
      </c>
      <c r="R12" s="16">
        <v>0</v>
      </c>
      <c r="S12" s="14">
        <v>0</v>
      </c>
      <c r="T12" s="16">
        <v>0</v>
      </c>
      <c r="U12" s="14">
        <v>0.90724309000000003</v>
      </c>
      <c r="V12" s="16">
        <v>0.14257154999999999</v>
      </c>
    </row>
    <row r="13" spans="1:22" x14ac:dyDescent="0.25">
      <c r="A13" s="11" t="s">
        <v>483</v>
      </c>
      <c r="B13" s="13">
        <v>7161</v>
      </c>
      <c r="C13" s="14">
        <f>(99/B13*100)</f>
        <v>1.3824884792626728</v>
      </c>
      <c r="D13" s="15">
        <v>7062</v>
      </c>
      <c r="E13" s="14">
        <v>0.30952245</v>
      </c>
      <c r="F13" s="16">
        <v>6.3214809999999996E-2</v>
      </c>
      <c r="G13" s="14">
        <v>2.9580703499999998</v>
      </c>
      <c r="H13" s="16">
        <v>0.22496789</v>
      </c>
      <c r="I13" s="14">
        <v>13.40695354</v>
      </c>
      <c r="J13" s="16">
        <v>0.50227575000000002</v>
      </c>
      <c r="K13" s="14">
        <v>82.764257220000005</v>
      </c>
      <c r="L13" s="16">
        <v>0.57363220999999998</v>
      </c>
      <c r="M13" s="14">
        <v>0</v>
      </c>
      <c r="N13" s="16">
        <v>0</v>
      </c>
      <c r="O13" s="14" t="s">
        <v>582</v>
      </c>
      <c r="P13" s="16" t="s">
        <v>582</v>
      </c>
      <c r="Q13" s="14">
        <v>0</v>
      </c>
      <c r="R13" s="16">
        <v>0</v>
      </c>
      <c r="S13" s="14">
        <v>0</v>
      </c>
      <c r="T13" s="16">
        <v>0</v>
      </c>
      <c r="U13" s="14">
        <v>0.56119644000000002</v>
      </c>
      <c r="V13" s="16">
        <v>8.5164219999999999E-2</v>
      </c>
    </row>
    <row r="14" spans="1:22" x14ac:dyDescent="0.25">
      <c r="A14" s="11" t="s">
        <v>484</v>
      </c>
      <c r="B14" s="13">
        <v>5587</v>
      </c>
      <c r="C14" s="14">
        <f>(74/B14*100)</f>
        <v>1.3245033112582782</v>
      </c>
      <c r="D14" s="15">
        <v>5513</v>
      </c>
      <c r="E14" s="14">
        <v>1.02821114</v>
      </c>
      <c r="F14" s="16">
        <v>0.17382072000000001</v>
      </c>
      <c r="G14" s="14">
        <v>16.686167820000001</v>
      </c>
      <c r="H14" s="16">
        <v>0.52327919000000001</v>
      </c>
      <c r="I14" s="14">
        <v>33.641526239999997</v>
      </c>
      <c r="J14" s="16">
        <v>0.70038001000000005</v>
      </c>
      <c r="K14" s="14">
        <v>47.831578890000003</v>
      </c>
      <c r="L14" s="16">
        <v>0.74793496999999998</v>
      </c>
      <c r="M14" s="14">
        <v>0</v>
      </c>
      <c r="N14" s="16">
        <v>0</v>
      </c>
      <c r="O14" s="14" t="s">
        <v>582</v>
      </c>
      <c r="P14" s="16" t="s">
        <v>582</v>
      </c>
      <c r="Q14" s="14">
        <v>0</v>
      </c>
      <c r="R14" s="16">
        <v>0</v>
      </c>
      <c r="S14" s="14">
        <v>0</v>
      </c>
      <c r="T14" s="16">
        <v>0</v>
      </c>
      <c r="U14" s="14">
        <v>0.81251591000000001</v>
      </c>
      <c r="V14" s="16">
        <v>0.133793</v>
      </c>
    </row>
    <row r="15" spans="1:22" x14ac:dyDescent="0.25">
      <c r="A15" s="11" t="s">
        <v>485</v>
      </c>
      <c r="B15" s="13">
        <v>5882</v>
      </c>
      <c r="C15" s="14">
        <f>(52/B15*100)</f>
        <v>0.88405304318259093</v>
      </c>
      <c r="D15" s="15">
        <v>5830</v>
      </c>
      <c r="E15" s="14">
        <v>0.83678288999999995</v>
      </c>
      <c r="F15" s="16">
        <v>0.11131823</v>
      </c>
      <c r="G15" s="14">
        <v>14.63835111</v>
      </c>
      <c r="H15" s="16">
        <v>0.45703396000000002</v>
      </c>
      <c r="I15" s="14">
        <v>30.216799129999998</v>
      </c>
      <c r="J15" s="16">
        <v>0.63580778000000004</v>
      </c>
      <c r="K15" s="14">
        <v>53.575961100000001</v>
      </c>
      <c r="L15" s="16">
        <v>0.73775568999999996</v>
      </c>
      <c r="M15" s="14">
        <v>0</v>
      </c>
      <c r="N15" s="16">
        <v>0</v>
      </c>
      <c r="O15" s="14" t="s">
        <v>582</v>
      </c>
      <c r="P15" s="16" t="s">
        <v>582</v>
      </c>
      <c r="Q15" s="14">
        <v>0</v>
      </c>
      <c r="R15" s="16">
        <v>0</v>
      </c>
      <c r="S15" s="14">
        <v>0</v>
      </c>
      <c r="T15" s="16">
        <v>0</v>
      </c>
      <c r="U15" s="14">
        <v>0.73210576000000005</v>
      </c>
      <c r="V15" s="16">
        <v>0.12854283</v>
      </c>
    </row>
    <row r="16" spans="1:22" x14ac:dyDescent="0.25">
      <c r="A16" s="11" t="s">
        <v>486</v>
      </c>
      <c r="B16" s="13">
        <v>6108</v>
      </c>
      <c r="C16" s="14">
        <f>(98/B16*100)</f>
        <v>1.6044531761624099</v>
      </c>
      <c r="D16" s="15">
        <v>6010</v>
      </c>
      <c r="E16" s="14">
        <v>2.24711946</v>
      </c>
      <c r="F16" s="16">
        <v>0.18307509999999999</v>
      </c>
      <c r="G16" s="14">
        <v>19.3815119</v>
      </c>
      <c r="H16" s="16">
        <v>0.61281761000000001</v>
      </c>
      <c r="I16" s="14">
        <v>31.459656450000001</v>
      </c>
      <c r="J16" s="16">
        <v>0.61238758000000004</v>
      </c>
      <c r="K16" s="14">
        <v>45.720359260000002</v>
      </c>
      <c r="L16" s="16">
        <v>0.74966854999999999</v>
      </c>
      <c r="M16" s="14">
        <v>0</v>
      </c>
      <c r="N16" s="16">
        <v>0</v>
      </c>
      <c r="O16" s="14" t="s">
        <v>582</v>
      </c>
      <c r="P16" s="16" t="s">
        <v>582</v>
      </c>
      <c r="Q16" s="14">
        <v>0</v>
      </c>
      <c r="R16" s="16">
        <v>0</v>
      </c>
      <c r="S16" s="14">
        <v>0</v>
      </c>
      <c r="T16" s="16">
        <v>0</v>
      </c>
      <c r="U16" s="14">
        <v>1.1913529300000001</v>
      </c>
      <c r="V16" s="16">
        <v>0.15616305999999999</v>
      </c>
    </row>
    <row r="17" spans="1:22" x14ac:dyDescent="0.25">
      <c r="A17" s="11" t="s">
        <v>487</v>
      </c>
      <c r="B17" s="13">
        <v>6504</v>
      </c>
      <c r="C17" s="14">
        <f>(658/B17*100)</f>
        <v>10.116851168511685</v>
      </c>
      <c r="D17" s="15">
        <v>5846</v>
      </c>
      <c r="E17" s="14">
        <v>1.07508593</v>
      </c>
      <c r="F17" s="16">
        <v>0.13632741000000001</v>
      </c>
      <c r="G17" s="14">
        <v>14.43663813</v>
      </c>
      <c r="H17" s="16">
        <v>0.54553043000000001</v>
      </c>
      <c r="I17" s="14">
        <v>30.440963329999999</v>
      </c>
      <c r="J17" s="16">
        <v>0.66890457999999997</v>
      </c>
      <c r="K17" s="14">
        <v>51.03405274</v>
      </c>
      <c r="L17" s="16">
        <v>0.85813101000000003</v>
      </c>
      <c r="M17" s="14">
        <v>0</v>
      </c>
      <c r="N17" s="16">
        <v>0</v>
      </c>
      <c r="O17" s="14" t="s">
        <v>582</v>
      </c>
      <c r="P17" s="16" t="s">
        <v>582</v>
      </c>
      <c r="Q17" s="14">
        <v>0</v>
      </c>
      <c r="R17" s="16">
        <v>0</v>
      </c>
      <c r="S17" s="14">
        <v>0</v>
      </c>
      <c r="T17" s="16">
        <v>0</v>
      </c>
      <c r="U17" s="14">
        <v>3.0132598800000001</v>
      </c>
      <c r="V17" s="16">
        <v>0.42121541000000001</v>
      </c>
    </row>
    <row r="18" spans="1:22" x14ac:dyDescent="0.25">
      <c r="A18" s="11" t="s">
        <v>488</v>
      </c>
      <c r="B18" s="13">
        <v>5532</v>
      </c>
      <c r="C18" s="14">
        <f>(28/B18*100)</f>
        <v>0.50614605929139556</v>
      </c>
      <c r="D18" s="15">
        <v>5504</v>
      </c>
      <c r="E18" s="14">
        <v>6.4643370899999999</v>
      </c>
      <c r="F18" s="16">
        <v>0.39583533999999998</v>
      </c>
      <c r="G18" s="14">
        <v>35.769723409999997</v>
      </c>
      <c r="H18" s="16">
        <v>0.72153869000000004</v>
      </c>
      <c r="I18" s="14">
        <v>34.050683339999999</v>
      </c>
      <c r="J18" s="16">
        <v>0.77254113000000002</v>
      </c>
      <c r="K18" s="14">
        <v>22.26246669</v>
      </c>
      <c r="L18" s="16">
        <v>0.73271207999999999</v>
      </c>
      <c r="M18" s="14">
        <v>0</v>
      </c>
      <c r="N18" s="16">
        <v>0</v>
      </c>
      <c r="O18" s="14" t="s">
        <v>582</v>
      </c>
      <c r="P18" s="16" t="s">
        <v>582</v>
      </c>
      <c r="Q18" s="14">
        <v>0</v>
      </c>
      <c r="R18" s="16">
        <v>0</v>
      </c>
      <c r="S18" s="14">
        <v>0</v>
      </c>
      <c r="T18" s="16">
        <v>0</v>
      </c>
      <c r="U18" s="14">
        <v>1.45278946</v>
      </c>
      <c r="V18" s="16">
        <v>0.22838459999999999</v>
      </c>
    </row>
    <row r="19" spans="1:22" x14ac:dyDescent="0.25">
      <c r="A19" s="11" t="s">
        <v>489</v>
      </c>
      <c r="B19" s="13">
        <v>5658</v>
      </c>
      <c r="C19" s="14">
        <f>(61/B19*100)</f>
        <v>1.0781194768469424</v>
      </c>
      <c r="D19" s="15">
        <v>5597</v>
      </c>
      <c r="E19" s="14">
        <v>4.1612968800000001</v>
      </c>
      <c r="F19" s="16">
        <v>0.32926917</v>
      </c>
      <c r="G19" s="14">
        <v>28.37170991</v>
      </c>
      <c r="H19" s="16">
        <v>0.72450444999999997</v>
      </c>
      <c r="I19" s="14">
        <v>34.461837529999997</v>
      </c>
      <c r="J19" s="16">
        <v>0.61452346000000002</v>
      </c>
      <c r="K19" s="14">
        <v>32.004965380000002</v>
      </c>
      <c r="L19" s="16">
        <v>0.80869590999999996</v>
      </c>
      <c r="M19" s="14">
        <v>0</v>
      </c>
      <c r="N19" s="16">
        <v>0</v>
      </c>
      <c r="O19" s="14" t="s">
        <v>582</v>
      </c>
      <c r="P19" s="16" t="s">
        <v>582</v>
      </c>
      <c r="Q19" s="14">
        <v>0</v>
      </c>
      <c r="R19" s="16">
        <v>0</v>
      </c>
      <c r="S19" s="14">
        <v>0</v>
      </c>
      <c r="T19" s="16">
        <v>0</v>
      </c>
      <c r="U19" s="14">
        <v>1.0001902899999999</v>
      </c>
      <c r="V19" s="16">
        <v>0.11731134</v>
      </c>
    </row>
    <row r="20" spans="1:22" x14ac:dyDescent="0.25">
      <c r="A20" s="11" t="s">
        <v>490</v>
      </c>
      <c r="B20" s="13">
        <v>3371</v>
      </c>
      <c r="C20" s="14">
        <f>(75/B20*100)</f>
        <v>2.2248590922574905</v>
      </c>
      <c r="D20" s="15">
        <v>3296</v>
      </c>
      <c r="E20" s="14">
        <v>0.90461780999999997</v>
      </c>
      <c r="F20" s="16">
        <v>0.17412530000000001</v>
      </c>
      <c r="G20" s="14">
        <v>8.6042115500000005</v>
      </c>
      <c r="H20" s="16">
        <v>0.46681787000000002</v>
      </c>
      <c r="I20" s="14">
        <v>25.79219835</v>
      </c>
      <c r="J20" s="16">
        <v>0.81695514000000002</v>
      </c>
      <c r="K20" s="14">
        <v>63.429995730000002</v>
      </c>
      <c r="L20" s="16">
        <v>0.83999332000000004</v>
      </c>
      <c r="M20" s="14">
        <v>0</v>
      </c>
      <c r="N20" s="16">
        <v>0</v>
      </c>
      <c r="O20" s="14" t="s">
        <v>582</v>
      </c>
      <c r="P20" s="16" t="s">
        <v>582</v>
      </c>
      <c r="Q20" s="14">
        <v>0</v>
      </c>
      <c r="R20" s="16">
        <v>0</v>
      </c>
      <c r="S20" s="14">
        <v>0</v>
      </c>
      <c r="T20" s="16">
        <v>0</v>
      </c>
      <c r="U20" s="14">
        <v>1.2689765500000001</v>
      </c>
      <c r="V20" s="16">
        <v>0.18505410999999999</v>
      </c>
    </row>
    <row r="21" spans="1:22" x14ac:dyDescent="0.25">
      <c r="A21" s="11" t="s">
        <v>491</v>
      </c>
      <c r="B21" s="13">
        <v>5741</v>
      </c>
      <c r="C21" s="14">
        <f>(44/B21*100)</f>
        <v>0.76641700052255701</v>
      </c>
      <c r="D21" s="15">
        <v>5697</v>
      </c>
      <c r="E21" s="14">
        <v>2.9006558099999999</v>
      </c>
      <c r="F21" s="16">
        <v>0.24488251999999999</v>
      </c>
      <c r="G21" s="14">
        <v>23.380984380000001</v>
      </c>
      <c r="H21" s="16">
        <v>0.57536874999999998</v>
      </c>
      <c r="I21" s="14">
        <v>33.932240329999999</v>
      </c>
      <c r="J21" s="16">
        <v>0.76001226</v>
      </c>
      <c r="K21" s="14">
        <v>38.977533119999997</v>
      </c>
      <c r="L21" s="16">
        <v>0.96297078999999997</v>
      </c>
      <c r="M21" s="14">
        <v>0</v>
      </c>
      <c r="N21" s="16">
        <v>0</v>
      </c>
      <c r="O21" s="14" t="s">
        <v>582</v>
      </c>
      <c r="P21" s="16" t="s">
        <v>582</v>
      </c>
      <c r="Q21" s="14">
        <v>0</v>
      </c>
      <c r="R21" s="16">
        <v>0</v>
      </c>
      <c r="S21" s="14">
        <v>0</v>
      </c>
      <c r="T21" s="16">
        <v>0</v>
      </c>
      <c r="U21" s="14">
        <v>0.80858635999999995</v>
      </c>
      <c r="V21" s="16">
        <v>0.1192072</v>
      </c>
    </row>
    <row r="22" spans="1:22" x14ac:dyDescent="0.25">
      <c r="A22" s="11" t="s">
        <v>492</v>
      </c>
      <c r="B22" s="13">
        <v>6598</v>
      </c>
      <c r="C22" s="14">
        <f>(32/B22*100)</f>
        <v>0.48499545316762654</v>
      </c>
      <c r="D22" s="15">
        <v>6566</v>
      </c>
      <c r="E22" s="14">
        <v>4.1354765999999996</v>
      </c>
      <c r="F22" s="16">
        <v>0.39793479999999998</v>
      </c>
      <c r="G22" s="14">
        <v>17.61829105</v>
      </c>
      <c r="H22" s="16">
        <v>0.79097220999999995</v>
      </c>
      <c r="I22" s="14">
        <v>27.658251799999999</v>
      </c>
      <c r="J22" s="16">
        <v>0.87049573000000002</v>
      </c>
      <c r="K22" s="14">
        <v>38.658121960000003</v>
      </c>
      <c r="L22" s="16">
        <v>0.99646983</v>
      </c>
      <c r="M22" s="14">
        <v>0</v>
      </c>
      <c r="N22" s="16">
        <v>0</v>
      </c>
      <c r="O22" s="14" t="s">
        <v>582</v>
      </c>
      <c r="P22" s="16" t="s">
        <v>582</v>
      </c>
      <c r="Q22" s="14">
        <v>10.27454249</v>
      </c>
      <c r="R22" s="16">
        <v>1.3300090600000001</v>
      </c>
      <c r="S22" s="14">
        <v>0</v>
      </c>
      <c r="T22" s="16">
        <v>0</v>
      </c>
      <c r="U22" s="14">
        <v>1.65531611</v>
      </c>
      <c r="V22" s="16">
        <v>0.21646754000000001</v>
      </c>
    </row>
    <row r="23" spans="1:22" x14ac:dyDescent="0.25">
      <c r="A23" s="11" t="s">
        <v>493</v>
      </c>
      <c r="B23" s="13">
        <v>11583</v>
      </c>
      <c r="C23" s="14">
        <f>(211/B23*100)</f>
        <v>1.8216351549684884</v>
      </c>
      <c r="D23" s="15">
        <v>11372</v>
      </c>
      <c r="E23" s="14">
        <v>2.3647224599999999</v>
      </c>
      <c r="F23" s="16">
        <v>0.23774189000000001</v>
      </c>
      <c r="G23" s="14">
        <v>31.741340210000001</v>
      </c>
      <c r="H23" s="16">
        <v>0.69542983000000003</v>
      </c>
      <c r="I23" s="14">
        <v>38.74783686</v>
      </c>
      <c r="J23" s="16">
        <v>0.62856190999999995</v>
      </c>
      <c r="K23" s="14">
        <v>26.399131100000002</v>
      </c>
      <c r="L23" s="16">
        <v>0.63329647</v>
      </c>
      <c r="M23" s="14">
        <v>0</v>
      </c>
      <c r="N23" s="16">
        <v>0</v>
      </c>
      <c r="O23" s="14" t="s">
        <v>582</v>
      </c>
      <c r="P23" s="16" t="s">
        <v>582</v>
      </c>
      <c r="Q23" s="14">
        <v>0</v>
      </c>
      <c r="R23" s="16">
        <v>0</v>
      </c>
      <c r="S23" s="14">
        <v>0</v>
      </c>
      <c r="T23" s="16">
        <v>0</v>
      </c>
      <c r="U23" s="14">
        <v>0.74696936000000003</v>
      </c>
      <c r="V23" s="16">
        <v>0.12434851</v>
      </c>
    </row>
    <row r="24" spans="1:22" x14ac:dyDescent="0.25">
      <c r="A24" s="11" t="s">
        <v>494</v>
      </c>
      <c r="B24" s="13">
        <v>6647</v>
      </c>
      <c r="C24" s="14">
        <f>(7/B24*100)</f>
        <v>0.10531066646607493</v>
      </c>
      <c r="D24" s="15">
        <v>6640</v>
      </c>
      <c r="E24" s="14">
        <v>8.9022477500000008</v>
      </c>
      <c r="F24" s="16">
        <v>0.47251841</v>
      </c>
      <c r="G24" s="14">
        <v>47.056412690000002</v>
      </c>
      <c r="H24" s="16">
        <v>0.76889722000000005</v>
      </c>
      <c r="I24" s="14">
        <v>27.393636310000002</v>
      </c>
      <c r="J24" s="16">
        <v>0.62859361000000002</v>
      </c>
      <c r="K24" s="14">
        <v>15.8227932</v>
      </c>
      <c r="L24" s="16">
        <v>0.54110864000000003</v>
      </c>
      <c r="M24" s="14">
        <v>0</v>
      </c>
      <c r="N24" s="16">
        <v>0</v>
      </c>
      <c r="O24" s="14" t="s">
        <v>582</v>
      </c>
      <c r="P24" s="16" t="s">
        <v>582</v>
      </c>
      <c r="Q24" s="14">
        <v>0</v>
      </c>
      <c r="R24" s="16">
        <v>0</v>
      </c>
      <c r="S24" s="14">
        <v>0</v>
      </c>
      <c r="T24" s="16">
        <v>0</v>
      </c>
      <c r="U24" s="14">
        <v>0.82491004999999995</v>
      </c>
      <c r="V24" s="16">
        <v>0.10842433999999999</v>
      </c>
    </row>
    <row r="25" spans="1:22" x14ac:dyDescent="0.25">
      <c r="A25" s="11" t="s">
        <v>495</v>
      </c>
      <c r="B25" s="13">
        <v>5581</v>
      </c>
      <c r="C25" s="14">
        <f>(24/B25*100)</f>
        <v>0.43003046049095145</v>
      </c>
      <c r="D25" s="15">
        <v>5557</v>
      </c>
      <c r="E25" s="14">
        <v>2.8386827499999998</v>
      </c>
      <c r="F25" s="16">
        <v>0.20795607999999999</v>
      </c>
      <c r="G25" s="14">
        <v>40.917606620000001</v>
      </c>
      <c r="H25" s="16">
        <v>0.94655787000000002</v>
      </c>
      <c r="I25" s="14">
        <v>37.21284567</v>
      </c>
      <c r="J25" s="16">
        <v>0.61079746000000001</v>
      </c>
      <c r="K25" s="14">
        <v>17.942882959999999</v>
      </c>
      <c r="L25" s="16">
        <v>0.73799075000000003</v>
      </c>
      <c r="M25" s="14">
        <v>0</v>
      </c>
      <c r="N25" s="16">
        <v>0</v>
      </c>
      <c r="O25" s="14" t="s">
        <v>582</v>
      </c>
      <c r="P25" s="16" t="s">
        <v>582</v>
      </c>
      <c r="Q25" s="14">
        <v>0</v>
      </c>
      <c r="R25" s="16">
        <v>0</v>
      </c>
      <c r="S25" s="14">
        <v>0</v>
      </c>
      <c r="T25" s="16">
        <v>0</v>
      </c>
      <c r="U25" s="14">
        <v>1.0879820099999999</v>
      </c>
      <c r="V25" s="16">
        <v>0.14693292999999999</v>
      </c>
    </row>
    <row r="26" spans="1:22" x14ac:dyDescent="0.25">
      <c r="A26" s="11" t="s">
        <v>496</v>
      </c>
      <c r="B26" s="13">
        <v>4869</v>
      </c>
      <c r="C26" s="14">
        <f>(32/B26*100)</f>
        <v>0.65721914150749638</v>
      </c>
      <c r="D26" s="15">
        <v>4837</v>
      </c>
      <c r="E26" s="14">
        <v>1.86052576</v>
      </c>
      <c r="F26" s="16">
        <v>0.23614558999999999</v>
      </c>
      <c r="G26" s="14">
        <v>25.609518600000001</v>
      </c>
      <c r="H26" s="16">
        <v>0.80716398</v>
      </c>
      <c r="I26" s="14">
        <v>38.968979310000002</v>
      </c>
      <c r="J26" s="16">
        <v>0.71489866999999996</v>
      </c>
      <c r="K26" s="14">
        <v>32.701917539999997</v>
      </c>
      <c r="L26" s="16">
        <v>0.89905712000000004</v>
      </c>
      <c r="M26" s="14">
        <v>0</v>
      </c>
      <c r="N26" s="16">
        <v>0</v>
      </c>
      <c r="O26" s="14" t="s">
        <v>582</v>
      </c>
      <c r="P26" s="16" t="s">
        <v>582</v>
      </c>
      <c r="Q26" s="14">
        <v>0</v>
      </c>
      <c r="R26" s="16">
        <v>0</v>
      </c>
      <c r="S26" s="14">
        <v>0</v>
      </c>
      <c r="T26" s="16">
        <v>0</v>
      </c>
      <c r="U26" s="14">
        <v>0.85905878999999996</v>
      </c>
      <c r="V26" s="16">
        <v>0.11827617</v>
      </c>
    </row>
    <row r="27" spans="1:22" x14ac:dyDescent="0.25">
      <c r="A27" s="11" t="s">
        <v>497</v>
      </c>
      <c r="B27" s="13">
        <v>5299</v>
      </c>
      <c r="C27" s="14">
        <f>(17/B27*100)</f>
        <v>0.32081524816003021</v>
      </c>
      <c r="D27" s="15">
        <v>5282</v>
      </c>
      <c r="E27" s="14">
        <v>1.8369564700000001</v>
      </c>
      <c r="F27" s="16">
        <v>0.20381467</v>
      </c>
      <c r="G27" s="14">
        <v>16.329297459999999</v>
      </c>
      <c r="H27" s="16">
        <v>0.43935286000000001</v>
      </c>
      <c r="I27" s="14">
        <v>28.409257960000001</v>
      </c>
      <c r="J27" s="16">
        <v>0.63732679000000003</v>
      </c>
      <c r="K27" s="14">
        <v>52.114905479999997</v>
      </c>
      <c r="L27" s="16">
        <v>0.65331755999999996</v>
      </c>
      <c r="M27" s="14">
        <v>0</v>
      </c>
      <c r="N27" s="16">
        <v>0</v>
      </c>
      <c r="O27" s="14" t="s">
        <v>582</v>
      </c>
      <c r="P27" s="16" t="s">
        <v>582</v>
      </c>
      <c r="Q27" s="14">
        <v>0</v>
      </c>
      <c r="R27" s="16">
        <v>0</v>
      </c>
      <c r="S27" s="14">
        <v>0</v>
      </c>
      <c r="T27" s="16">
        <v>0</v>
      </c>
      <c r="U27" s="14">
        <v>1.30958263</v>
      </c>
      <c r="V27" s="16">
        <v>0.15414796</v>
      </c>
    </row>
    <row r="28" spans="1:22" x14ac:dyDescent="0.25">
      <c r="A28" s="11" t="s">
        <v>498</v>
      </c>
      <c r="B28" s="13">
        <v>7568</v>
      </c>
      <c r="C28" s="14">
        <f>(51/B28*100)</f>
        <v>0.67389006342494717</v>
      </c>
      <c r="D28" s="15">
        <v>7517</v>
      </c>
      <c r="E28" s="14">
        <v>40.166453400000002</v>
      </c>
      <c r="F28" s="16">
        <v>1.35887286</v>
      </c>
      <c r="G28" s="14">
        <v>34.35295825</v>
      </c>
      <c r="H28" s="16">
        <v>0.79475282999999997</v>
      </c>
      <c r="I28" s="14">
        <v>15.522735389999999</v>
      </c>
      <c r="J28" s="16">
        <v>0.66397174000000003</v>
      </c>
      <c r="K28" s="14">
        <v>8.6151309099999995</v>
      </c>
      <c r="L28" s="16">
        <v>0.64744292999999997</v>
      </c>
      <c r="M28" s="14">
        <v>0</v>
      </c>
      <c r="N28" s="16">
        <v>0</v>
      </c>
      <c r="O28" s="14" t="s">
        <v>582</v>
      </c>
      <c r="P28" s="16" t="s">
        <v>582</v>
      </c>
      <c r="Q28" s="14">
        <v>0</v>
      </c>
      <c r="R28" s="16">
        <v>0</v>
      </c>
      <c r="S28" s="14">
        <v>0</v>
      </c>
      <c r="T28" s="16">
        <v>0</v>
      </c>
      <c r="U28" s="14">
        <v>1.34272204</v>
      </c>
      <c r="V28" s="16">
        <v>0.15313114</v>
      </c>
    </row>
    <row r="29" spans="1:22" x14ac:dyDescent="0.25">
      <c r="A29" s="11" t="s">
        <v>499</v>
      </c>
      <c r="B29" s="13">
        <v>5385</v>
      </c>
      <c r="C29" s="14">
        <f>(30/B29*100)</f>
        <v>0.55710306406685239</v>
      </c>
      <c r="D29" s="15">
        <v>5355</v>
      </c>
      <c r="E29" s="14">
        <v>0.42388057000000001</v>
      </c>
      <c r="F29" s="16">
        <v>7.8421840000000007E-2</v>
      </c>
      <c r="G29" s="14">
        <v>7.8884659700000004</v>
      </c>
      <c r="H29" s="16">
        <v>0.37764937999999998</v>
      </c>
      <c r="I29" s="14">
        <v>22.88870472</v>
      </c>
      <c r="J29" s="16">
        <v>0.61517643</v>
      </c>
      <c r="K29" s="14">
        <v>67.965285559999998</v>
      </c>
      <c r="L29" s="16">
        <v>0.69684619000000003</v>
      </c>
      <c r="M29" s="14">
        <v>0</v>
      </c>
      <c r="N29" s="16">
        <v>0</v>
      </c>
      <c r="O29" s="14" t="s">
        <v>582</v>
      </c>
      <c r="P29" s="16" t="s">
        <v>582</v>
      </c>
      <c r="Q29" s="14">
        <v>0</v>
      </c>
      <c r="R29" s="16">
        <v>0</v>
      </c>
      <c r="S29" s="14">
        <v>0</v>
      </c>
      <c r="T29" s="16">
        <v>0</v>
      </c>
      <c r="U29" s="14">
        <v>0.83366317999999995</v>
      </c>
      <c r="V29" s="16">
        <v>0.15141193</v>
      </c>
    </row>
    <row r="30" spans="1:22" x14ac:dyDescent="0.25">
      <c r="A30" s="11" t="s">
        <v>500</v>
      </c>
      <c r="B30" s="13">
        <v>4520</v>
      </c>
      <c r="C30" s="14">
        <f>(97/B30*100)</f>
        <v>2.1460176991150446</v>
      </c>
      <c r="D30" s="15">
        <v>4423</v>
      </c>
      <c r="E30" s="14">
        <v>3.43322861</v>
      </c>
      <c r="F30" s="16">
        <v>0.31822283000000001</v>
      </c>
      <c r="G30" s="14">
        <v>15.749305270000001</v>
      </c>
      <c r="H30" s="16">
        <v>0.69177593999999998</v>
      </c>
      <c r="I30" s="14">
        <v>26.199645589999999</v>
      </c>
      <c r="J30" s="16">
        <v>0.70102357000000004</v>
      </c>
      <c r="K30" s="14">
        <v>53.462369410000001</v>
      </c>
      <c r="L30" s="16">
        <v>0.98386435999999999</v>
      </c>
      <c r="M30" s="14">
        <v>0</v>
      </c>
      <c r="N30" s="16">
        <v>0</v>
      </c>
      <c r="O30" s="14" t="s">
        <v>582</v>
      </c>
      <c r="P30" s="16" t="s">
        <v>582</v>
      </c>
      <c r="Q30" s="14">
        <v>0</v>
      </c>
      <c r="R30" s="16">
        <v>0</v>
      </c>
      <c r="S30" s="14">
        <v>0</v>
      </c>
      <c r="T30" s="16">
        <v>0</v>
      </c>
      <c r="U30" s="14">
        <v>1.1554511199999999</v>
      </c>
      <c r="V30" s="16">
        <v>0.14933630000000001</v>
      </c>
    </row>
    <row r="31" spans="1:22" x14ac:dyDescent="0.25">
      <c r="A31" s="11" t="s">
        <v>501</v>
      </c>
      <c r="B31" s="13">
        <v>5456</v>
      </c>
      <c r="C31" s="14">
        <f>(125/B31*100)</f>
        <v>2.2910557184750733</v>
      </c>
      <c r="D31" s="15">
        <v>5331</v>
      </c>
      <c r="E31" s="14">
        <v>0.88402667000000001</v>
      </c>
      <c r="F31" s="16">
        <v>0.13969335999999999</v>
      </c>
      <c r="G31" s="14">
        <v>5.6199039600000003</v>
      </c>
      <c r="H31" s="16">
        <v>0.30293038</v>
      </c>
      <c r="I31" s="14">
        <v>17.303618029999999</v>
      </c>
      <c r="J31" s="16">
        <v>0.58756801000000003</v>
      </c>
      <c r="K31" s="14">
        <v>75.053103570000005</v>
      </c>
      <c r="L31" s="16">
        <v>0.64585126000000004</v>
      </c>
      <c r="M31" s="14">
        <v>0</v>
      </c>
      <c r="N31" s="16">
        <v>0</v>
      </c>
      <c r="O31" s="14" t="s">
        <v>582</v>
      </c>
      <c r="P31" s="16" t="s">
        <v>582</v>
      </c>
      <c r="Q31" s="14">
        <v>0</v>
      </c>
      <c r="R31" s="16">
        <v>0</v>
      </c>
      <c r="S31" s="14">
        <v>0</v>
      </c>
      <c r="T31" s="16">
        <v>0</v>
      </c>
      <c r="U31" s="14">
        <v>1.1393477700000001</v>
      </c>
      <c r="V31" s="16">
        <v>0.17150346</v>
      </c>
    </row>
    <row r="32" spans="1:22" x14ac:dyDescent="0.25">
      <c r="A32" s="11" t="s">
        <v>502</v>
      </c>
      <c r="B32" s="13">
        <v>4478</v>
      </c>
      <c r="C32" s="14">
        <f>(5/B32*100)</f>
        <v>0.11165698972755694</v>
      </c>
      <c r="D32" s="15">
        <v>4473</v>
      </c>
      <c r="E32" s="14">
        <v>1.82858963</v>
      </c>
      <c r="F32" s="16">
        <v>0.19747532000000001</v>
      </c>
      <c r="G32" s="14">
        <v>25.58546041</v>
      </c>
      <c r="H32" s="16">
        <v>0.83230603999999997</v>
      </c>
      <c r="I32" s="14">
        <v>38.652471130000002</v>
      </c>
      <c r="J32" s="16">
        <v>0.71622182999999995</v>
      </c>
      <c r="K32" s="14">
        <v>33.088271560000003</v>
      </c>
      <c r="L32" s="16">
        <v>0.84630578999999995</v>
      </c>
      <c r="M32" s="14">
        <v>0</v>
      </c>
      <c r="N32" s="16">
        <v>0</v>
      </c>
      <c r="O32" s="14" t="s">
        <v>582</v>
      </c>
      <c r="P32" s="16" t="s">
        <v>582</v>
      </c>
      <c r="Q32" s="14">
        <v>0</v>
      </c>
      <c r="R32" s="16">
        <v>0</v>
      </c>
      <c r="S32" s="14">
        <v>0</v>
      </c>
      <c r="T32" s="16">
        <v>0</v>
      </c>
      <c r="U32" s="14">
        <v>0.84520726999999995</v>
      </c>
      <c r="V32" s="16">
        <v>0.13670226999999999</v>
      </c>
    </row>
    <row r="33" spans="1:22" x14ac:dyDescent="0.25">
      <c r="A33" s="11" t="s">
        <v>503</v>
      </c>
      <c r="B33" s="13">
        <v>7325</v>
      </c>
      <c r="C33" s="14">
        <f>(74/B33*100)</f>
        <v>1.0102389078498293</v>
      </c>
      <c r="D33" s="15">
        <v>7251</v>
      </c>
      <c r="E33" s="14">
        <v>3.0780321499999999</v>
      </c>
      <c r="F33" s="16">
        <v>0.25344815999999998</v>
      </c>
      <c r="G33" s="14">
        <v>24.91533772</v>
      </c>
      <c r="H33" s="16">
        <v>0.70570153999999996</v>
      </c>
      <c r="I33" s="14">
        <v>37.129115319999997</v>
      </c>
      <c r="J33" s="16">
        <v>0.72446542000000003</v>
      </c>
      <c r="K33" s="14">
        <v>33.99806487</v>
      </c>
      <c r="L33" s="16">
        <v>0.80302786000000004</v>
      </c>
      <c r="M33" s="14">
        <v>0</v>
      </c>
      <c r="N33" s="16">
        <v>0</v>
      </c>
      <c r="O33" s="14" t="s">
        <v>582</v>
      </c>
      <c r="P33" s="16" t="s">
        <v>582</v>
      </c>
      <c r="Q33" s="14">
        <v>0</v>
      </c>
      <c r="R33" s="16">
        <v>0</v>
      </c>
      <c r="S33" s="14">
        <v>0</v>
      </c>
      <c r="T33" s="16">
        <v>0</v>
      </c>
      <c r="U33" s="14">
        <v>0.87944993000000005</v>
      </c>
      <c r="V33" s="16">
        <v>0.12681282999999999</v>
      </c>
    </row>
    <row r="34" spans="1:22" x14ac:dyDescent="0.25">
      <c r="A34" s="11" t="s">
        <v>504</v>
      </c>
      <c r="B34" s="13">
        <v>6350</v>
      </c>
      <c r="C34" s="14">
        <f>(65/B34*100)</f>
        <v>1.0236220472440944</v>
      </c>
      <c r="D34" s="15">
        <v>6285</v>
      </c>
      <c r="E34" s="14">
        <v>4.2072708099999998</v>
      </c>
      <c r="F34" s="16">
        <v>0.46896598</v>
      </c>
      <c r="G34" s="14">
        <v>23.47884238</v>
      </c>
      <c r="H34" s="16">
        <v>0.59734312000000001</v>
      </c>
      <c r="I34" s="14">
        <v>34.438615349999999</v>
      </c>
      <c r="J34" s="16">
        <v>0.71150276000000001</v>
      </c>
      <c r="K34" s="14">
        <v>36.121178299999997</v>
      </c>
      <c r="L34" s="16">
        <v>0.67471597999999999</v>
      </c>
      <c r="M34" s="14">
        <v>0</v>
      </c>
      <c r="N34" s="16">
        <v>0</v>
      </c>
      <c r="O34" s="14" t="s">
        <v>582</v>
      </c>
      <c r="P34" s="16" t="s">
        <v>582</v>
      </c>
      <c r="Q34" s="14">
        <v>0</v>
      </c>
      <c r="R34" s="16">
        <v>0</v>
      </c>
      <c r="S34" s="14">
        <v>0</v>
      </c>
      <c r="T34" s="16">
        <v>0</v>
      </c>
      <c r="U34" s="14">
        <v>1.75409317</v>
      </c>
      <c r="V34" s="16">
        <v>0.26252112999999999</v>
      </c>
    </row>
    <row r="35" spans="1:22" x14ac:dyDescent="0.25">
      <c r="A35" s="11" t="s">
        <v>505</v>
      </c>
      <c r="B35" s="13">
        <v>6406</v>
      </c>
      <c r="C35" s="14">
        <f>(36/B35*100)</f>
        <v>0.56197315017171401</v>
      </c>
      <c r="D35" s="15">
        <v>6370</v>
      </c>
      <c r="E35" s="14">
        <v>0.43564406</v>
      </c>
      <c r="F35" s="16">
        <v>8.9085529999999996E-2</v>
      </c>
      <c r="G35" s="14">
        <v>15.16314502</v>
      </c>
      <c r="H35" s="16">
        <v>0.55965637000000001</v>
      </c>
      <c r="I35" s="14">
        <v>35.427751399999998</v>
      </c>
      <c r="J35" s="16">
        <v>0.77584436000000001</v>
      </c>
      <c r="K35" s="14">
        <v>48.122139269999998</v>
      </c>
      <c r="L35" s="16">
        <v>0.81563664999999996</v>
      </c>
      <c r="M35" s="14">
        <v>0</v>
      </c>
      <c r="N35" s="16">
        <v>0</v>
      </c>
      <c r="O35" s="14" t="s">
        <v>582</v>
      </c>
      <c r="P35" s="16" t="s">
        <v>582</v>
      </c>
      <c r="Q35" s="14">
        <v>0</v>
      </c>
      <c r="R35" s="16">
        <v>0</v>
      </c>
      <c r="S35" s="14">
        <v>0</v>
      </c>
      <c r="T35" s="16">
        <v>0</v>
      </c>
      <c r="U35" s="14">
        <v>0.85132023999999995</v>
      </c>
      <c r="V35" s="16">
        <v>0.14042263999999999</v>
      </c>
    </row>
    <row r="36" spans="1:22" x14ac:dyDescent="0.25">
      <c r="A36" s="11" t="s">
        <v>506</v>
      </c>
      <c r="B36" s="13">
        <v>6736</v>
      </c>
      <c r="C36" s="14">
        <f>(26/B36*100)</f>
        <v>0.38598574821852732</v>
      </c>
      <c r="D36" s="15">
        <v>6710</v>
      </c>
      <c r="E36" s="14">
        <v>4.2094006100000003</v>
      </c>
      <c r="F36" s="16">
        <v>0.33159117999999999</v>
      </c>
      <c r="G36" s="14">
        <v>23.33840738</v>
      </c>
      <c r="H36" s="16">
        <v>0.73282574</v>
      </c>
      <c r="I36" s="14">
        <v>35.438616420000002</v>
      </c>
      <c r="J36" s="16">
        <v>0.69717362999999999</v>
      </c>
      <c r="K36" s="14">
        <v>36.214061999999998</v>
      </c>
      <c r="L36" s="16">
        <v>0.99260073000000004</v>
      </c>
      <c r="M36" s="14">
        <v>0</v>
      </c>
      <c r="N36" s="16">
        <v>0</v>
      </c>
      <c r="O36" s="14" t="s">
        <v>582</v>
      </c>
      <c r="P36" s="16" t="s">
        <v>582</v>
      </c>
      <c r="Q36" s="14">
        <v>0</v>
      </c>
      <c r="R36" s="16">
        <v>0</v>
      </c>
      <c r="S36" s="14">
        <v>0</v>
      </c>
      <c r="T36" s="16">
        <v>0</v>
      </c>
      <c r="U36" s="14">
        <v>0.79951359</v>
      </c>
      <c r="V36" s="16">
        <v>0.12419737</v>
      </c>
    </row>
    <row r="37" spans="1:22" x14ac:dyDescent="0.25">
      <c r="A37" s="11" t="s">
        <v>507</v>
      </c>
      <c r="B37" s="13">
        <v>5458</v>
      </c>
      <c r="C37" s="14">
        <f>(62/B37*100)</f>
        <v>1.1359472334188347</v>
      </c>
      <c r="D37" s="15">
        <v>5396</v>
      </c>
      <c r="E37" s="14">
        <v>1.45248968</v>
      </c>
      <c r="F37" s="16">
        <v>0.19434228000000001</v>
      </c>
      <c r="G37" s="14">
        <v>9.2950813399999994</v>
      </c>
      <c r="H37" s="16">
        <v>0.46288066</v>
      </c>
      <c r="I37" s="14">
        <v>21.545973480000001</v>
      </c>
      <c r="J37" s="16">
        <v>0.67746753000000004</v>
      </c>
      <c r="K37" s="14">
        <v>66.370399919999997</v>
      </c>
      <c r="L37" s="16">
        <v>0.84118607000000001</v>
      </c>
      <c r="M37" s="14">
        <v>0</v>
      </c>
      <c r="N37" s="16">
        <v>0</v>
      </c>
      <c r="O37" s="14" t="s">
        <v>582</v>
      </c>
      <c r="P37" s="16" t="s">
        <v>582</v>
      </c>
      <c r="Q37" s="14">
        <v>0</v>
      </c>
      <c r="R37" s="16">
        <v>0</v>
      </c>
      <c r="S37" s="14">
        <v>0</v>
      </c>
      <c r="T37" s="16">
        <v>0</v>
      </c>
      <c r="U37" s="14">
        <v>1.33605558</v>
      </c>
      <c r="V37" s="16">
        <v>0.2150446</v>
      </c>
    </row>
    <row r="38" spans="1:22" x14ac:dyDescent="0.25">
      <c r="A38" s="11" t="s">
        <v>508</v>
      </c>
      <c r="B38" s="13">
        <v>5860</v>
      </c>
      <c r="C38" s="14">
        <f>(16/B38*100)</f>
        <v>0.27303754266211605</v>
      </c>
      <c r="D38" s="15">
        <v>5844</v>
      </c>
      <c r="E38" s="14">
        <v>0.72001389000000005</v>
      </c>
      <c r="F38" s="16">
        <v>0.13894616000000001</v>
      </c>
      <c r="G38" s="14">
        <v>13.80504666</v>
      </c>
      <c r="H38" s="16">
        <v>0.52479407</v>
      </c>
      <c r="I38" s="14">
        <v>28.777108470000002</v>
      </c>
      <c r="J38" s="16">
        <v>0.57430817000000001</v>
      </c>
      <c r="K38" s="14">
        <v>55.423897160000003</v>
      </c>
      <c r="L38" s="16">
        <v>0.76558612999999998</v>
      </c>
      <c r="M38" s="14">
        <v>0</v>
      </c>
      <c r="N38" s="16">
        <v>0</v>
      </c>
      <c r="O38" s="14" t="s">
        <v>582</v>
      </c>
      <c r="P38" s="16" t="s">
        <v>582</v>
      </c>
      <c r="Q38" s="14">
        <v>0</v>
      </c>
      <c r="R38" s="16">
        <v>0</v>
      </c>
      <c r="S38" s="14">
        <v>0</v>
      </c>
      <c r="T38" s="16">
        <v>0</v>
      </c>
      <c r="U38" s="14">
        <v>1.2739338200000001</v>
      </c>
      <c r="V38" s="16">
        <v>0.15832950000000001</v>
      </c>
    </row>
    <row r="39" spans="1:22" x14ac:dyDescent="0.25">
      <c r="A39" s="11" t="s">
        <v>509</v>
      </c>
      <c r="B39" s="13">
        <v>5895</v>
      </c>
      <c r="C39" s="14">
        <f>(30/B39*100)</f>
        <v>0.5089058524173028</v>
      </c>
      <c r="D39" s="15">
        <v>5865</v>
      </c>
      <c r="E39" s="14">
        <v>28.030762469999999</v>
      </c>
      <c r="F39" s="16">
        <v>1.30796679</v>
      </c>
      <c r="G39" s="14">
        <v>47.564420749999996</v>
      </c>
      <c r="H39" s="16">
        <v>1.0250670799999999</v>
      </c>
      <c r="I39" s="14">
        <v>17.23452413</v>
      </c>
      <c r="J39" s="16">
        <v>0.7449808</v>
      </c>
      <c r="K39" s="14">
        <v>5.9949934100000002</v>
      </c>
      <c r="L39" s="16">
        <v>0.59695872999999999</v>
      </c>
      <c r="M39" s="14">
        <v>0</v>
      </c>
      <c r="N39" s="16">
        <v>0</v>
      </c>
      <c r="O39" s="14" t="s">
        <v>582</v>
      </c>
      <c r="P39" s="16" t="s">
        <v>582</v>
      </c>
      <c r="Q39" s="14">
        <v>0</v>
      </c>
      <c r="R39" s="16">
        <v>0</v>
      </c>
      <c r="S39" s="14">
        <v>0</v>
      </c>
      <c r="T39" s="16">
        <v>0</v>
      </c>
      <c r="U39" s="14">
        <v>1.1752992499999999</v>
      </c>
      <c r="V39" s="16">
        <v>0.18394703000000001</v>
      </c>
    </row>
    <row r="40" spans="1:22" x14ac:dyDescent="0.25">
      <c r="A40" s="11" t="s">
        <v>510</v>
      </c>
      <c r="B40" s="13">
        <v>14157</v>
      </c>
      <c r="C40" s="14">
        <f>(266/B40*100)</f>
        <v>1.8789291516564242</v>
      </c>
      <c r="D40" s="15">
        <v>13891</v>
      </c>
      <c r="E40" s="14">
        <v>2.7820218099999998</v>
      </c>
      <c r="F40" s="16">
        <v>0.23380366</v>
      </c>
      <c r="G40" s="14">
        <v>16.834697500000001</v>
      </c>
      <c r="H40" s="16">
        <v>0.57943845999999999</v>
      </c>
      <c r="I40" s="14">
        <v>28.92130182</v>
      </c>
      <c r="J40" s="16">
        <v>0.65114245000000004</v>
      </c>
      <c r="K40" s="14">
        <v>50.218091749999999</v>
      </c>
      <c r="L40" s="16">
        <v>0.88997064999999997</v>
      </c>
      <c r="M40" s="14">
        <v>0</v>
      </c>
      <c r="N40" s="16">
        <v>0</v>
      </c>
      <c r="O40" s="14" t="s">
        <v>582</v>
      </c>
      <c r="P40" s="16" t="s">
        <v>582</v>
      </c>
      <c r="Q40" s="14">
        <v>0</v>
      </c>
      <c r="R40" s="16">
        <v>0</v>
      </c>
      <c r="S40" s="14">
        <v>0</v>
      </c>
      <c r="T40" s="16">
        <v>0</v>
      </c>
      <c r="U40" s="14">
        <v>1.24388711</v>
      </c>
      <c r="V40" s="16">
        <v>0.13544549</v>
      </c>
    </row>
    <row r="41" spans="1:22" x14ac:dyDescent="0.25">
      <c r="A41" s="11" t="s">
        <v>511</v>
      </c>
      <c r="B41" s="13">
        <v>5712</v>
      </c>
      <c r="C41" s="14">
        <f>(40/B41*100)</f>
        <v>0.70028011204481799</v>
      </c>
      <c r="D41" s="15">
        <v>5672</v>
      </c>
      <c r="E41" s="14">
        <v>7.7628253300000001</v>
      </c>
      <c r="F41" s="16">
        <v>0.50203443999999997</v>
      </c>
      <c r="G41" s="14">
        <v>23.622490030000002</v>
      </c>
      <c r="H41" s="16">
        <v>0.80450580000000005</v>
      </c>
      <c r="I41" s="14">
        <v>28.660811020000001</v>
      </c>
      <c r="J41" s="16">
        <v>0.68026070000000005</v>
      </c>
      <c r="K41" s="14">
        <v>38.73334242</v>
      </c>
      <c r="L41" s="16">
        <v>0.99239675000000005</v>
      </c>
      <c r="M41" s="14">
        <v>0</v>
      </c>
      <c r="N41" s="16">
        <v>0</v>
      </c>
      <c r="O41" s="14" t="s">
        <v>582</v>
      </c>
      <c r="P41" s="16" t="s">
        <v>582</v>
      </c>
      <c r="Q41" s="14">
        <v>0</v>
      </c>
      <c r="R41" s="16">
        <v>0</v>
      </c>
      <c r="S41" s="14">
        <v>0</v>
      </c>
      <c r="T41" s="16">
        <v>0</v>
      </c>
      <c r="U41" s="14">
        <v>1.2205311999999999</v>
      </c>
      <c r="V41" s="16">
        <v>0.14248522</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4.6230403591428564</v>
      </c>
      <c r="F42" s="16">
        <f>IF(COUNT(F7:F41) &gt; 0, SQRT(SUMSQ(F7:F41)/(COUNT(F7:F41)*COUNT(F7:F41)) ), "—")</f>
        <v>7.0475217803313187E-2</v>
      </c>
      <c r="G42" s="14">
        <f>IF(COUNT(G7:G41) &gt; 0, AVERAGE(G7:G41), "—")</f>
        <v>21.029706148857141</v>
      </c>
      <c r="H42" s="16">
        <f>IF(COUNT(H7:H41) &gt; 0, SQRT(SUMSQ(H7:H41)/(COUNT(H7:H41)*COUNT(H7:H41)) ), "—")</f>
        <v>0.10817866387254485</v>
      </c>
      <c r="I42" s="14">
        <f>IF(COUNT(I7:I41) &gt; 0, AVERAGE(I7:I41), "—")</f>
        <v>29.419319174000002</v>
      </c>
      <c r="J42" s="16">
        <f>IF(COUNT(J7:J41) &gt; 0, SQRT(SUMSQ(J7:J41)/(COUNT(J7:J41)*COUNT(J7:J41)) ), "—")</f>
        <v>0.11433234044386244</v>
      </c>
      <c r="K42" s="14">
        <f>IF(COUNT(K7:K41) &gt; 0, AVERAGE(K7:K41), "—")</f>
        <v>43.507200600857139</v>
      </c>
      <c r="L42" s="16">
        <f>IF(COUNT(L7:L41) &gt; 0, SQRT(SUMSQ(L7:L41)/(COUNT(L7:L41)*COUNT(L7:L41)) ), "—")</f>
        <v>0.13333036354077685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1.1271753597142857</v>
      </c>
      <c r="V42" s="16">
        <f>IF(COUNT(V7:V41) &gt; 0, SQRT(SUMSQ(V7:V41)/(COUNT(V7:V41)*COUNT(V7:V41)) ), "—")</f>
        <v>2.8141535691947436E-2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46.371348820000001</v>
      </c>
      <c r="F45" s="16">
        <v>1.0911430200000001</v>
      </c>
      <c r="G45" s="14">
        <v>33.66872205</v>
      </c>
      <c r="H45" s="16">
        <v>0.84367592999999996</v>
      </c>
      <c r="I45" s="14">
        <v>8.0071119599999996</v>
      </c>
      <c r="J45" s="16">
        <v>0.47617969999999998</v>
      </c>
      <c r="K45" s="14">
        <v>4.35794411</v>
      </c>
      <c r="L45" s="16">
        <v>0.39796884999999999</v>
      </c>
      <c r="M45" s="14">
        <v>0</v>
      </c>
      <c r="N45" s="16">
        <v>0</v>
      </c>
      <c r="O45" s="14" t="s">
        <v>582</v>
      </c>
      <c r="P45" s="16" t="s">
        <v>582</v>
      </c>
      <c r="Q45" s="14">
        <v>6.4625100000000005E-2</v>
      </c>
      <c r="R45" s="16">
        <v>3.149921E-2</v>
      </c>
      <c r="S45" s="14">
        <v>0.42320853000000003</v>
      </c>
      <c r="T45" s="16">
        <v>9.4338019999999995E-2</v>
      </c>
      <c r="U45" s="14">
        <v>7.1070394200000004</v>
      </c>
      <c r="V45" s="16">
        <v>0.51095774999999999</v>
      </c>
    </row>
    <row r="46" spans="1:22" x14ac:dyDescent="0.25">
      <c r="A46" s="11" t="s">
        <v>516</v>
      </c>
      <c r="B46" s="13">
        <v>23141</v>
      </c>
      <c r="C46" s="14">
        <f>(1132/B46*100)</f>
        <v>4.8917505725768118</v>
      </c>
      <c r="D46" s="15">
        <v>22009</v>
      </c>
      <c r="E46" s="14">
        <v>27.561542459999998</v>
      </c>
      <c r="F46" s="16">
        <v>0.72711926000000004</v>
      </c>
      <c r="G46" s="14">
        <v>40.367814320000001</v>
      </c>
      <c r="H46" s="16">
        <v>0.52282335000000002</v>
      </c>
      <c r="I46" s="14">
        <v>18.246616249999999</v>
      </c>
      <c r="J46" s="16">
        <v>0.44534607999999998</v>
      </c>
      <c r="K46" s="14">
        <v>9.5337080899999993</v>
      </c>
      <c r="L46" s="16">
        <v>0.46270896</v>
      </c>
      <c r="M46" s="14">
        <v>0</v>
      </c>
      <c r="N46" s="16">
        <v>0</v>
      </c>
      <c r="O46" s="14" t="s">
        <v>582</v>
      </c>
      <c r="P46" s="16" t="s">
        <v>582</v>
      </c>
      <c r="Q46" s="14">
        <v>0</v>
      </c>
      <c r="R46" s="16">
        <v>0</v>
      </c>
      <c r="S46" s="14">
        <v>0</v>
      </c>
      <c r="T46" s="16">
        <v>0</v>
      </c>
      <c r="U46" s="14">
        <v>4.2903188700000001</v>
      </c>
      <c r="V46" s="16">
        <v>0.25957788999999998</v>
      </c>
    </row>
    <row r="47" spans="1:22" x14ac:dyDescent="0.25">
      <c r="A47" s="11" t="s">
        <v>517</v>
      </c>
      <c r="B47" s="13">
        <v>5928</v>
      </c>
      <c r="C47" s="14">
        <f>(71/B47*100)</f>
        <v>1.1977058029689609</v>
      </c>
      <c r="D47" s="15">
        <v>5857</v>
      </c>
      <c r="E47" s="14">
        <v>3.15942685</v>
      </c>
      <c r="F47" s="16">
        <v>0.37289995999999997</v>
      </c>
      <c r="G47" s="14">
        <v>26.05440076</v>
      </c>
      <c r="H47" s="16">
        <v>0.75058824999999996</v>
      </c>
      <c r="I47" s="14">
        <v>36.971836680000003</v>
      </c>
      <c r="J47" s="16">
        <v>0.85246946999999995</v>
      </c>
      <c r="K47" s="14">
        <v>30.337050090000002</v>
      </c>
      <c r="L47" s="16">
        <v>0.92587476999999996</v>
      </c>
      <c r="M47" s="14">
        <v>0</v>
      </c>
      <c r="N47" s="16">
        <v>0</v>
      </c>
      <c r="O47" s="14" t="s">
        <v>582</v>
      </c>
      <c r="P47" s="16" t="s">
        <v>582</v>
      </c>
      <c r="Q47" s="14">
        <v>0</v>
      </c>
      <c r="R47" s="16">
        <v>0</v>
      </c>
      <c r="S47" s="14">
        <v>0</v>
      </c>
      <c r="T47" s="16">
        <v>0</v>
      </c>
      <c r="U47" s="14">
        <v>3.4772856299999999</v>
      </c>
      <c r="V47" s="16">
        <v>0.57643928</v>
      </c>
    </row>
    <row r="48" spans="1:22" x14ac:dyDescent="0.25">
      <c r="A48" s="11" t="s">
        <v>518</v>
      </c>
      <c r="B48" s="13">
        <v>9841</v>
      </c>
      <c r="C48" s="14">
        <f>(7/B48*100)</f>
        <v>7.1130982623717101E-2</v>
      </c>
      <c r="D48" s="15">
        <v>9834</v>
      </c>
      <c r="E48" s="14">
        <v>25.060185879999999</v>
      </c>
      <c r="F48" s="16">
        <v>1.3473485000000001</v>
      </c>
      <c r="G48" s="14">
        <v>42.551903189999997</v>
      </c>
      <c r="H48" s="16">
        <v>1.2561941599999999</v>
      </c>
      <c r="I48" s="14">
        <v>19.745500320000001</v>
      </c>
      <c r="J48" s="16">
        <v>0.75422275000000005</v>
      </c>
      <c r="K48" s="14">
        <v>10.742660799999999</v>
      </c>
      <c r="L48" s="16">
        <v>1.0219055100000001</v>
      </c>
      <c r="M48" s="14">
        <v>0</v>
      </c>
      <c r="N48" s="16">
        <v>0</v>
      </c>
      <c r="O48" s="14" t="s">
        <v>582</v>
      </c>
      <c r="P48" s="16" t="s">
        <v>582</v>
      </c>
      <c r="Q48" s="14">
        <v>0</v>
      </c>
      <c r="R48" s="16">
        <v>0</v>
      </c>
      <c r="S48" s="14">
        <v>0</v>
      </c>
      <c r="T48" s="16">
        <v>0</v>
      </c>
      <c r="U48" s="14">
        <v>1.89974982</v>
      </c>
      <c r="V48" s="16">
        <v>0.54391376999999996</v>
      </c>
    </row>
    <row r="49" spans="1:22" x14ac:dyDescent="0.25">
      <c r="A49" s="11" t="s">
        <v>519</v>
      </c>
      <c r="B49" s="13">
        <v>6349</v>
      </c>
      <c r="C49" s="14">
        <f>(56/B49*100)</f>
        <v>0.88202866593164275</v>
      </c>
      <c r="D49" s="15">
        <v>6293</v>
      </c>
      <c r="E49" s="14">
        <v>12.875489200000001</v>
      </c>
      <c r="F49" s="16">
        <v>0.85216906999999997</v>
      </c>
      <c r="G49" s="14">
        <v>33.38313617</v>
      </c>
      <c r="H49" s="16">
        <v>0.78690874</v>
      </c>
      <c r="I49" s="14">
        <v>30.08921556</v>
      </c>
      <c r="J49" s="16">
        <v>0.78559497</v>
      </c>
      <c r="K49" s="14">
        <v>22.25592919</v>
      </c>
      <c r="L49" s="16">
        <v>0.74296419000000002</v>
      </c>
      <c r="M49" s="14">
        <v>0</v>
      </c>
      <c r="N49" s="16">
        <v>0</v>
      </c>
      <c r="O49" s="14" t="s">
        <v>582</v>
      </c>
      <c r="P49" s="16" t="s">
        <v>582</v>
      </c>
      <c r="Q49" s="14">
        <v>0</v>
      </c>
      <c r="R49" s="16">
        <v>0</v>
      </c>
      <c r="S49" s="14">
        <v>0.14583111000000001</v>
      </c>
      <c r="T49" s="16">
        <v>7.3976920000000002E-2</v>
      </c>
      <c r="U49" s="14">
        <v>1.2503987599999999</v>
      </c>
      <c r="V49" s="16">
        <v>0.19579772000000001</v>
      </c>
    </row>
    <row r="50" spans="1:22" x14ac:dyDescent="0.25">
      <c r="A50" s="11" t="s">
        <v>520</v>
      </c>
      <c r="B50" s="13">
        <v>11795</v>
      </c>
      <c r="C50" s="14">
        <f>(218/B50*100)</f>
        <v>1.8482407799915217</v>
      </c>
      <c r="D50" s="15">
        <v>11577</v>
      </c>
      <c r="E50" s="14">
        <v>36.453621050000002</v>
      </c>
      <c r="F50" s="16">
        <v>1.26617669</v>
      </c>
      <c r="G50" s="14">
        <v>39.330888850000001</v>
      </c>
      <c r="H50" s="16">
        <v>0.91992362999999999</v>
      </c>
      <c r="I50" s="14">
        <v>15.122669549999999</v>
      </c>
      <c r="J50" s="16">
        <v>0.65829201999999998</v>
      </c>
      <c r="K50" s="14">
        <v>7.5363897599999996</v>
      </c>
      <c r="L50" s="16">
        <v>0.64852715999999999</v>
      </c>
      <c r="M50" s="14">
        <v>0</v>
      </c>
      <c r="N50" s="16">
        <v>0</v>
      </c>
      <c r="O50" s="14" t="s">
        <v>582</v>
      </c>
      <c r="P50" s="16" t="s">
        <v>582</v>
      </c>
      <c r="Q50" s="14">
        <v>0</v>
      </c>
      <c r="R50" s="16">
        <v>0</v>
      </c>
      <c r="S50" s="14">
        <v>0</v>
      </c>
      <c r="T50" s="16">
        <v>0</v>
      </c>
      <c r="U50" s="14">
        <v>1.5564308</v>
      </c>
      <c r="V50" s="16">
        <v>0.24451318</v>
      </c>
    </row>
    <row r="51" spans="1:22" x14ac:dyDescent="0.25">
      <c r="A51" s="11" t="s">
        <v>521</v>
      </c>
      <c r="B51" s="13">
        <v>6866</v>
      </c>
      <c r="C51" s="14">
        <f>(116/B51*100)</f>
        <v>1.6894844159627147</v>
      </c>
      <c r="D51" s="15">
        <v>6750</v>
      </c>
      <c r="E51" s="14">
        <v>25.588325860000001</v>
      </c>
      <c r="F51" s="16">
        <v>1.14941812</v>
      </c>
      <c r="G51" s="14">
        <v>38.447435489999997</v>
      </c>
      <c r="H51" s="16">
        <v>0.72758681000000003</v>
      </c>
      <c r="I51" s="14">
        <v>19.84647275</v>
      </c>
      <c r="J51" s="16">
        <v>0.72510938000000003</v>
      </c>
      <c r="K51" s="14">
        <v>14.512707969999999</v>
      </c>
      <c r="L51" s="16">
        <v>0.87770289999999995</v>
      </c>
      <c r="M51" s="14">
        <v>0</v>
      </c>
      <c r="N51" s="16">
        <v>0</v>
      </c>
      <c r="O51" s="14" t="s">
        <v>582</v>
      </c>
      <c r="P51" s="16" t="s">
        <v>582</v>
      </c>
      <c r="Q51" s="14">
        <v>0</v>
      </c>
      <c r="R51" s="16">
        <v>0</v>
      </c>
      <c r="S51" s="14">
        <v>0</v>
      </c>
      <c r="T51" s="16">
        <v>0</v>
      </c>
      <c r="U51" s="14">
        <v>1.60505794</v>
      </c>
      <c r="V51" s="16">
        <v>0.22809196000000001</v>
      </c>
    </row>
    <row r="52" spans="1:22" x14ac:dyDescent="0.25">
      <c r="A52" s="11" t="s">
        <v>522</v>
      </c>
      <c r="B52" s="13">
        <v>5809</v>
      </c>
      <c r="C52" s="14">
        <f>(71/B52*100)</f>
        <v>1.2222413496298847</v>
      </c>
      <c r="D52" s="15">
        <v>5738</v>
      </c>
      <c r="E52" s="14">
        <v>1.7797769000000001</v>
      </c>
      <c r="F52" s="16">
        <v>0.16657801999999999</v>
      </c>
      <c r="G52" s="14">
        <v>34.795885740000003</v>
      </c>
      <c r="H52" s="16">
        <v>0.82704327</v>
      </c>
      <c r="I52" s="14">
        <v>40.04321805</v>
      </c>
      <c r="J52" s="16">
        <v>0.68744963000000003</v>
      </c>
      <c r="K52" s="14">
        <v>22.396465620000001</v>
      </c>
      <c r="L52" s="16">
        <v>0.74861432999999999</v>
      </c>
      <c r="M52" s="14">
        <v>0</v>
      </c>
      <c r="N52" s="16">
        <v>0</v>
      </c>
      <c r="O52" s="14" t="s">
        <v>582</v>
      </c>
      <c r="P52" s="16" t="s">
        <v>582</v>
      </c>
      <c r="Q52" s="14">
        <v>0</v>
      </c>
      <c r="R52" s="16">
        <v>0</v>
      </c>
      <c r="S52" s="14">
        <v>0</v>
      </c>
      <c r="T52" s="16">
        <v>0</v>
      </c>
      <c r="U52" s="14">
        <v>0.98465369000000003</v>
      </c>
      <c r="V52" s="16">
        <v>0.14753689</v>
      </c>
    </row>
    <row r="53" spans="1:22" x14ac:dyDescent="0.25">
      <c r="A53" s="11" t="s">
        <v>523</v>
      </c>
      <c r="B53" s="13">
        <v>5571</v>
      </c>
      <c r="C53" s="14">
        <f>(84/B53*100)</f>
        <v>1.5078082929456111</v>
      </c>
      <c r="D53" s="15">
        <v>5487</v>
      </c>
      <c r="E53" s="14">
        <v>2.9998233000000001</v>
      </c>
      <c r="F53" s="16">
        <v>0.20455813</v>
      </c>
      <c r="G53" s="14">
        <v>19.94174735</v>
      </c>
      <c r="H53" s="16">
        <v>0.53115869000000004</v>
      </c>
      <c r="I53" s="14">
        <v>34.317685220000001</v>
      </c>
      <c r="J53" s="16">
        <v>0.75296136999999996</v>
      </c>
      <c r="K53" s="14">
        <v>41.281350430000003</v>
      </c>
      <c r="L53" s="16">
        <v>0.75713954999999999</v>
      </c>
      <c r="M53" s="14">
        <v>0</v>
      </c>
      <c r="N53" s="16">
        <v>0</v>
      </c>
      <c r="O53" s="14" t="s">
        <v>582</v>
      </c>
      <c r="P53" s="16" t="s">
        <v>582</v>
      </c>
      <c r="Q53" s="14">
        <v>0</v>
      </c>
      <c r="R53" s="16">
        <v>0</v>
      </c>
      <c r="S53" s="14">
        <v>0</v>
      </c>
      <c r="T53" s="16">
        <v>0</v>
      </c>
      <c r="U53" s="14">
        <v>1.4593936999999999</v>
      </c>
      <c r="V53" s="16">
        <v>0.15654778</v>
      </c>
    </row>
    <row r="54" spans="1:22" x14ac:dyDescent="0.25">
      <c r="A54" s="11" t="s">
        <v>524</v>
      </c>
      <c r="B54" s="13">
        <v>4740</v>
      </c>
      <c r="C54" s="14">
        <f>(38/B54*100)</f>
        <v>0.80168776371308015</v>
      </c>
      <c r="D54" s="15">
        <v>4702</v>
      </c>
      <c r="E54" s="14">
        <v>41.027646910000001</v>
      </c>
      <c r="F54" s="16">
        <v>1.11596669</v>
      </c>
      <c r="G54" s="14">
        <v>34.038310099999997</v>
      </c>
      <c r="H54" s="16">
        <v>0.91046656999999998</v>
      </c>
      <c r="I54" s="14">
        <v>12.257221380000001</v>
      </c>
      <c r="J54" s="16">
        <v>0.58600342999999999</v>
      </c>
      <c r="K54" s="14">
        <v>6.0471899100000002</v>
      </c>
      <c r="L54" s="16">
        <v>0.55938916999999999</v>
      </c>
      <c r="M54" s="14">
        <v>0</v>
      </c>
      <c r="N54" s="16">
        <v>0</v>
      </c>
      <c r="O54" s="14" t="s">
        <v>582</v>
      </c>
      <c r="P54" s="16" t="s">
        <v>582</v>
      </c>
      <c r="Q54" s="14">
        <v>0</v>
      </c>
      <c r="R54" s="16">
        <v>0</v>
      </c>
      <c r="S54" s="14">
        <v>0</v>
      </c>
      <c r="T54" s="16">
        <v>0</v>
      </c>
      <c r="U54" s="14">
        <v>6.6296317</v>
      </c>
      <c r="V54" s="16">
        <v>0.42924593</v>
      </c>
    </row>
    <row r="55" spans="1:22" x14ac:dyDescent="0.25">
      <c r="A55" s="11" t="s">
        <v>525</v>
      </c>
      <c r="B55" s="13">
        <v>5316</v>
      </c>
      <c r="C55" s="14">
        <f>(22/B55*100)</f>
        <v>0.41384499623777277</v>
      </c>
      <c r="D55" s="15">
        <v>5294</v>
      </c>
      <c r="E55" s="14">
        <v>15.31958622</v>
      </c>
      <c r="F55" s="16">
        <v>0.65848764000000004</v>
      </c>
      <c r="G55" s="14">
        <v>48.646045649999998</v>
      </c>
      <c r="H55" s="16">
        <v>0.90148465</v>
      </c>
      <c r="I55" s="14">
        <v>24.604753469999999</v>
      </c>
      <c r="J55" s="16">
        <v>0.70282893000000002</v>
      </c>
      <c r="K55" s="14">
        <v>9.5018594899999993</v>
      </c>
      <c r="L55" s="16">
        <v>0.50918006999999998</v>
      </c>
      <c r="M55" s="14">
        <v>0</v>
      </c>
      <c r="N55" s="16">
        <v>0</v>
      </c>
      <c r="O55" s="14" t="s">
        <v>582</v>
      </c>
      <c r="P55" s="16" t="s">
        <v>582</v>
      </c>
      <c r="Q55" s="14">
        <v>0</v>
      </c>
      <c r="R55" s="16">
        <v>0</v>
      </c>
      <c r="S55" s="14">
        <v>0.45888620000000002</v>
      </c>
      <c r="T55" s="16">
        <v>9.9307889999999996E-2</v>
      </c>
      <c r="U55" s="14">
        <v>1.4688689800000001</v>
      </c>
      <c r="V55" s="16">
        <v>0.18214182000000001</v>
      </c>
    </row>
    <row r="56" spans="1:22" x14ac:dyDescent="0.25">
      <c r="A56" s="11" t="s">
        <v>526</v>
      </c>
      <c r="B56" s="13">
        <v>5359</v>
      </c>
      <c r="C56" s="14">
        <f>(76/B56*100)</f>
        <v>1.4181750326553462</v>
      </c>
      <c r="D56" s="15">
        <v>5283</v>
      </c>
      <c r="E56" s="14">
        <v>2.9877735900000002</v>
      </c>
      <c r="F56" s="16">
        <v>0.24586109</v>
      </c>
      <c r="G56" s="14">
        <v>34.53741832</v>
      </c>
      <c r="H56" s="16">
        <v>0.76662174999999999</v>
      </c>
      <c r="I56" s="14">
        <v>33.362319190000001</v>
      </c>
      <c r="J56" s="16">
        <v>0.66929046999999997</v>
      </c>
      <c r="K56" s="14">
        <v>28.211907889999999</v>
      </c>
      <c r="L56" s="16">
        <v>0.85142357000000002</v>
      </c>
      <c r="M56" s="14">
        <v>0</v>
      </c>
      <c r="N56" s="16">
        <v>0</v>
      </c>
      <c r="O56" s="14" t="s">
        <v>582</v>
      </c>
      <c r="P56" s="16" t="s">
        <v>582</v>
      </c>
      <c r="Q56" s="14">
        <v>0</v>
      </c>
      <c r="R56" s="16">
        <v>0</v>
      </c>
      <c r="S56" s="14">
        <v>0</v>
      </c>
      <c r="T56" s="16">
        <v>0</v>
      </c>
      <c r="U56" s="14">
        <v>0.90058099999999996</v>
      </c>
      <c r="V56" s="16">
        <v>0.14191101</v>
      </c>
    </row>
    <row r="57" spans="1:22" x14ac:dyDescent="0.25">
      <c r="A57" s="11" t="s">
        <v>527</v>
      </c>
      <c r="B57" s="13">
        <v>6513</v>
      </c>
      <c r="C57" s="14">
        <f>(0/B57*100)</f>
        <v>0</v>
      </c>
      <c r="D57" s="15">
        <v>6513</v>
      </c>
      <c r="E57" s="14">
        <v>64.627940390000006</v>
      </c>
      <c r="F57" s="16">
        <v>1.46631377</v>
      </c>
      <c r="G57" s="14">
        <v>24.398232490000002</v>
      </c>
      <c r="H57" s="16">
        <v>1.1764937900000001</v>
      </c>
      <c r="I57" s="14">
        <v>6.6153713500000002</v>
      </c>
      <c r="J57" s="16">
        <v>0.50230330999999995</v>
      </c>
      <c r="K57" s="14">
        <v>2.88846918</v>
      </c>
      <c r="L57" s="16">
        <v>0.32428528000000001</v>
      </c>
      <c r="M57" s="14">
        <v>0</v>
      </c>
      <c r="N57" s="16">
        <v>0</v>
      </c>
      <c r="O57" s="14" t="s">
        <v>582</v>
      </c>
      <c r="P57" s="16" t="s">
        <v>582</v>
      </c>
      <c r="Q57" s="14">
        <v>0</v>
      </c>
      <c r="R57" s="16">
        <v>0</v>
      </c>
      <c r="S57" s="14">
        <v>5.2926180000000003E-2</v>
      </c>
      <c r="T57" s="16">
        <v>1.352014E-2</v>
      </c>
      <c r="U57" s="14">
        <v>1.4170604</v>
      </c>
      <c r="V57" s="16">
        <v>0.17000962</v>
      </c>
    </row>
    <row r="58" spans="1:22" x14ac:dyDescent="0.25">
      <c r="A58" s="11" t="s">
        <v>528</v>
      </c>
      <c r="B58" s="13">
        <v>7267</v>
      </c>
      <c r="C58" s="14">
        <f>(10/B58*100)</f>
        <v>0.13760836658868861</v>
      </c>
      <c r="D58" s="15">
        <v>7257</v>
      </c>
      <c r="E58" s="14">
        <v>19.98825755</v>
      </c>
      <c r="F58" s="16">
        <v>0.85082922000000005</v>
      </c>
      <c r="G58" s="14">
        <v>38.796946140000003</v>
      </c>
      <c r="H58" s="16">
        <v>0.81904149999999998</v>
      </c>
      <c r="I58" s="14">
        <v>23.449132049999999</v>
      </c>
      <c r="J58" s="16">
        <v>0.78004656999999999</v>
      </c>
      <c r="K58" s="14">
        <v>14.627760350000001</v>
      </c>
      <c r="L58" s="16">
        <v>0.62357342999999998</v>
      </c>
      <c r="M58" s="14">
        <v>0</v>
      </c>
      <c r="N58" s="16">
        <v>0</v>
      </c>
      <c r="O58" s="14" t="s">
        <v>582</v>
      </c>
      <c r="P58" s="16" t="s">
        <v>582</v>
      </c>
      <c r="Q58" s="14">
        <v>0</v>
      </c>
      <c r="R58" s="16">
        <v>0</v>
      </c>
      <c r="S58" s="14">
        <v>1.02844822</v>
      </c>
      <c r="T58" s="16">
        <v>0.1575754</v>
      </c>
      <c r="U58" s="14">
        <v>2.1094556899999999</v>
      </c>
      <c r="V58" s="16">
        <v>0.24965229999999999</v>
      </c>
    </row>
    <row r="59" spans="1:22" x14ac:dyDescent="0.25">
      <c r="A59" s="11" t="s">
        <v>529</v>
      </c>
      <c r="B59" s="13">
        <v>4826</v>
      </c>
      <c r="C59" s="14">
        <f>(26/B59*100)</f>
        <v>0.53874844591794446</v>
      </c>
      <c r="D59" s="15">
        <v>4800</v>
      </c>
      <c r="E59" s="14">
        <v>10.115313410000001</v>
      </c>
      <c r="F59" s="16">
        <v>0.49473471000000002</v>
      </c>
      <c r="G59" s="14">
        <v>51.792985299999998</v>
      </c>
      <c r="H59" s="16">
        <v>0.93538580000000004</v>
      </c>
      <c r="I59" s="14">
        <v>24.720677649999999</v>
      </c>
      <c r="J59" s="16">
        <v>0.79947122000000004</v>
      </c>
      <c r="K59" s="14">
        <v>10.78299535</v>
      </c>
      <c r="L59" s="16">
        <v>0.59774053000000005</v>
      </c>
      <c r="M59" s="14">
        <v>0</v>
      </c>
      <c r="N59" s="16">
        <v>0</v>
      </c>
      <c r="O59" s="14" t="s">
        <v>582</v>
      </c>
      <c r="P59" s="16" t="s">
        <v>582</v>
      </c>
      <c r="Q59" s="14">
        <v>0</v>
      </c>
      <c r="R59" s="16">
        <v>0</v>
      </c>
      <c r="S59" s="14">
        <v>0.44411523000000003</v>
      </c>
      <c r="T59" s="16">
        <v>0.10995019</v>
      </c>
      <c r="U59" s="14">
        <v>2.1439130500000001</v>
      </c>
      <c r="V59" s="16">
        <v>0.24938569999999999</v>
      </c>
    </row>
    <row r="60" spans="1:22" x14ac:dyDescent="0.25">
      <c r="A60" s="11" t="s">
        <v>530</v>
      </c>
      <c r="B60" s="13">
        <v>4546</v>
      </c>
      <c r="C60" s="14">
        <f>(15/B60*100)</f>
        <v>0.32996040475142985</v>
      </c>
      <c r="D60" s="15">
        <v>4531</v>
      </c>
      <c r="E60" s="14">
        <v>15.47372977</v>
      </c>
      <c r="F60" s="16">
        <v>0.75190277000000005</v>
      </c>
      <c r="G60" s="14">
        <v>39.081162040000002</v>
      </c>
      <c r="H60" s="16">
        <v>0.99019473000000002</v>
      </c>
      <c r="I60" s="14">
        <v>25.742562360000001</v>
      </c>
      <c r="J60" s="16">
        <v>0.89430056000000002</v>
      </c>
      <c r="K60" s="14">
        <v>17.613678579999998</v>
      </c>
      <c r="L60" s="16">
        <v>0.98307211999999999</v>
      </c>
      <c r="M60" s="14">
        <v>0</v>
      </c>
      <c r="N60" s="16">
        <v>0</v>
      </c>
      <c r="O60" s="14" t="s">
        <v>582</v>
      </c>
      <c r="P60" s="16" t="s">
        <v>582</v>
      </c>
      <c r="Q60" s="14">
        <v>0</v>
      </c>
      <c r="R60" s="16">
        <v>0</v>
      </c>
      <c r="S60" s="14">
        <v>0.53066329999999995</v>
      </c>
      <c r="T60" s="16">
        <v>0.12801467</v>
      </c>
      <c r="U60" s="14">
        <v>1.55820395</v>
      </c>
      <c r="V60" s="16">
        <v>0.21320697999999999</v>
      </c>
    </row>
    <row r="61" spans="1:22" x14ac:dyDescent="0.25">
      <c r="A61" s="11" t="s">
        <v>531</v>
      </c>
      <c r="B61" s="13">
        <v>6525</v>
      </c>
      <c r="C61" s="14">
        <f>(135/B61*100)</f>
        <v>2.0689655172413794</v>
      </c>
      <c r="D61" s="15">
        <v>6390</v>
      </c>
      <c r="E61" s="14">
        <v>2.8933135000000001</v>
      </c>
      <c r="F61" s="16">
        <v>0.27711614000000001</v>
      </c>
      <c r="G61" s="14">
        <v>28.408064379999999</v>
      </c>
      <c r="H61" s="16">
        <v>0.78312272000000005</v>
      </c>
      <c r="I61" s="14">
        <v>39.004244159999999</v>
      </c>
      <c r="J61" s="16">
        <v>0.85731884999999997</v>
      </c>
      <c r="K61" s="14">
        <v>28.57314968</v>
      </c>
      <c r="L61" s="16">
        <v>0.79750306000000004</v>
      </c>
      <c r="M61" s="14">
        <v>0</v>
      </c>
      <c r="N61" s="16">
        <v>0</v>
      </c>
      <c r="O61" s="14" t="s">
        <v>582</v>
      </c>
      <c r="P61" s="16" t="s">
        <v>582</v>
      </c>
      <c r="Q61" s="14">
        <v>0</v>
      </c>
      <c r="R61" s="16">
        <v>0</v>
      </c>
      <c r="S61" s="14">
        <v>0</v>
      </c>
      <c r="T61" s="16">
        <v>0</v>
      </c>
      <c r="U61" s="14">
        <v>1.12122828</v>
      </c>
      <c r="V61" s="16">
        <v>0.17508873</v>
      </c>
    </row>
    <row r="62" spans="1:22" x14ac:dyDescent="0.25">
      <c r="A62" s="11" t="s">
        <v>532</v>
      </c>
      <c r="B62" s="13">
        <v>4476</v>
      </c>
      <c r="C62" s="14">
        <f>(3/B62*100)</f>
        <v>6.7024128686327081E-2</v>
      </c>
      <c r="D62" s="15">
        <v>4473</v>
      </c>
      <c r="E62" s="14">
        <v>1.81089045</v>
      </c>
      <c r="F62" s="16">
        <v>0.18505012000000001</v>
      </c>
      <c r="G62" s="14">
        <v>32.097282180000001</v>
      </c>
      <c r="H62" s="16">
        <v>0.66695022000000004</v>
      </c>
      <c r="I62" s="14">
        <v>36.763156289999998</v>
      </c>
      <c r="J62" s="16">
        <v>0.67001498999999998</v>
      </c>
      <c r="K62" s="14">
        <v>28.634335409999998</v>
      </c>
      <c r="L62" s="16">
        <v>0.67097814</v>
      </c>
      <c r="M62" s="14">
        <v>0</v>
      </c>
      <c r="N62" s="16">
        <v>0</v>
      </c>
      <c r="O62" s="14" t="s">
        <v>582</v>
      </c>
      <c r="P62" s="16" t="s">
        <v>582</v>
      </c>
      <c r="Q62" s="14">
        <v>0</v>
      </c>
      <c r="R62" s="16">
        <v>0</v>
      </c>
      <c r="S62" s="14">
        <v>0</v>
      </c>
      <c r="T62" s="16">
        <v>0</v>
      </c>
      <c r="U62" s="14">
        <v>0.69433566999999996</v>
      </c>
      <c r="V62" s="16">
        <v>0.12482712</v>
      </c>
    </row>
    <row r="63" spans="1:22" x14ac:dyDescent="0.25">
      <c r="A63" s="11" t="s">
        <v>533</v>
      </c>
      <c r="B63" s="13">
        <v>5324</v>
      </c>
      <c r="C63" s="14">
        <f>(13/B63*100)</f>
        <v>0.24417731029301279</v>
      </c>
      <c r="D63" s="15">
        <v>5311</v>
      </c>
      <c r="E63" s="14">
        <v>7.5746456899999997</v>
      </c>
      <c r="F63" s="16">
        <v>0.34252564000000002</v>
      </c>
      <c r="G63" s="14">
        <v>38.695972060000003</v>
      </c>
      <c r="H63" s="16">
        <v>0.67661283999999999</v>
      </c>
      <c r="I63" s="14">
        <v>32.56844873</v>
      </c>
      <c r="J63" s="16">
        <v>0.73606391999999998</v>
      </c>
      <c r="K63" s="14">
        <v>17.758587009999999</v>
      </c>
      <c r="L63" s="16">
        <v>0.56317667999999999</v>
      </c>
      <c r="M63" s="14">
        <v>0</v>
      </c>
      <c r="N63" s="16">
        <v>0</v>
      </c>
      <c r="O63" s="14" t="s">
        <v>582</v>
      </c>
      <c r="P63" s="16" t="s">
        <v>582</v>
      </c>
      <c r="Q63" s="14">
        <v>0</v>
      </c>
      <c r="R63" s="16">
        <v>0</v>
      </c>
      <c r="S63" s="14">
        <v>0.14304724999999999</v>
      </c>
      <c r="T63" s="16">
        <v>5.810659E-2</v>
      </c>
      <c r="U63" s="14">
        <v>3.2592992600000001</v>
      </c>
      <c r="V63" s="16">
        <v>0.26419936999999999</v>
      </c>
    </row>
    <row r="64" spans="1:22" x14ac:dyDescent="0.25">
      <c r="A64" s="11" t="s">
        <v>534</v>
      </c>
      <c r="B64" s="13">
        <v>3634</v>
      </c>
      <c r="C64" s="14">
        <f>(3/B64*100)</f>
        <v>8.2553659878921298E-2</v>
      </c>
      <c r="D64" s="15">
        <v>3631</v>
      </c>
      <c r="E64" s="14">
        <v>1.73883257</v>
      </c>
      <c r="F64" s="16">
        <v>0.20393855999999999</v>
      </c>
      <c r="G64" s="14">
        <v>16.80006294</v>
      </c>
      <c r="H64" s="16">
        <v>0.69392434000000003</v>
      </c>
      <c r="I64" s="14">
        <v>31.38339277</v>
      </c>
      <c r="J64" s="16">
        <v>0.71892542000000004</v>
      </c>
      <c r="K64" s="14">
        <v>49.238795930000002</v>
      </c>
      <c r="L64" s="16">
        <v>0.79991193000000005</v>
      </c>
      <c r="M64" s="14">
        <v>0</v>
      </c>
      <c r="N64" s="16">
        <v>0</v>
      </c>
      <c r="O64" s="14" t="s">
        <v>582</v>
      </c>
      <c r="P64" s="16" t="s">
        <v>582</v>
      </c>
      <c r="Q64" s="14">
        <v>0</v>
      </c>
      <c r="R64" s="16">
        <v>0</v>
      </c>
      <c r="S64" s="14">
        <v>7.9957139999999996E-2</v>
      </c>
      <c r="T64" s="16">
        <v>4.6150879999999998E-2</v>
      </c>
      <c r="U64" s="14">
        <v>0.75895864999999996</v>
      </c>
      <c r="V64" s="16">
        <v>0.15377700999999999</v>
      </c>
    </row>
    <row r="65" spans="1:22" x14ac:dyDescent="0.25">
      <c r="A65" s="11" t="s">
        <v>535</v>
      </c>
      <c r="B65" s="13">
        <v>5325</v>
      </c>
      <c r="C65" s="14">
        <f>(14/B65*100)</f>
        <v>0.26291079812206569</v>
      </c>
      <c r="D65" s="15">
        <v>5311</v>
      </c>
      <c r="E65" s="14">
        <v>15.68511926</v>
      </c>
      <c r="F65" s="16">
        <v>0.74043336000000004</v>
      </c>
      <c r="G65" s="14">
        <v>49.154110580000001</v>
      </c>
      <c r="H65" s="16">
        <v>0.75565152000000002</v>
      </c>
      <c r="I65" s="14">
        <v>26.03831409</v>
      </c>
      <c r="J65" s="16">
        <v>0.63804453000000005</v>
      </c>
      <c r="K65" s="14">
        <v>7.3622789900000001</v>
      </c>
      <c r="L65" s="16">
        <v>0.44070872999999999</v>
      </c>
      <c r="M65" s="14">
        <v>0</v>
      </c>
      <c r="N65" s="16">
        <v>0</v>
      </c>
      <c r="O65" s="14" t="s">
        <v>582</v>
      </c>
      <c r="P65" s="16" t="s">
        <v>582</v>
      </c>
      <c r="Q65" s="14">
        <v>0.35833948999999998</v>
      </c>
      <c r="R65" s="16">
        <v>0.14889895</v>
      </c>
      <c r="S65" s="14">
        <v>0</v>
      </c>
      <c r="T65" s="16">
        <v>0</v>
      </c>
      <c r="U65" s="14">
        <v>1.40183758</v>
      </c>
      <c r="V65" s="16">
        <v>0.18114152</v>
      </c>
    </row>
    <row r="66" spans="1:22" x14ac:dyDescent="0.25">
      <c r="A66" s="11" t="s">
        <v>536</v>
      </c>
      <c r="B66" s="13">
        <v>5665</v>
      </c>
      <c r="C66" s="14">
        <f>(74/B66*100)</f>
        <v>1.3062665489849956</v>
      </c>
      <c r="D66" s="15">
        <v>5591</v>
      </c>
      <c r="E66" s="14">
        <v>4.6593062600000001</v>
      </c>
      <c r="F66" s="16">
        <v>0.23660081999999999</v>
      </c>
      <c r="G66" s="14">
        <v>44.445829770000003</v>
      </c>
      <c r="H66" s="16">
        <v>0.60617412999999998</v>
      </c>
      <c r="I66" s="14">
        <v>32.929908840000003</v>
      </c>
      <c r="J66" s="16">
        <v>0.65999368999999997</v>
      </c>
      <c r="K66" s="14">
        <v>15.57348562</v>
      </c>
      <c r="L66" s="16">
        <v>0.47648821000000002</v>
      </c>
      <c r="M66" s="14">
        <v>0</v>
      </c>
      <c r="N66" s="16">
        <v>0</v>
      </c>
      <c r="O66" s="14" t="s">
        <v>582</v>
      </c>
      <c r="P66" s="16" t="s">
        <v>582</v>
      </c>
      <c r="Q66" s="14">
        <v>0</v>
      </c>
      <c r="R66" s="16">
        <v>0</v>
      </c>
      <c r="S66" s="14">
        <v>0</v>
      </c>
      <c r="T66" s="16">
        <v>0</v>
      </c>
      <c r="U66" s="14">
        <v>2.3914695199999998</v>
      </c>
      <c r="V66" s="16">
        <v>0.20624601000000001</v>
      </c>
    </row>
    <row r="67" spans="1:22" x14ac:dyDescent="0.25">
      <c r="A67" s="11" t="s">
        <v>537</v>
      </c>
      <c r="B67" s="13">
        <v>6971</v>
      </c>
      <c r="C67" s="14">
        <f>(22/B67*100)</f>
        <v>0.31559317171137569</v>
      </c>
      <c r="D67" s="15">
        <v>6949</v>
      </c>
      <c r="E67" s="14">
        <v>42.911686590000002</v>
      </c>
      <c r="F67" s="16">
        <v>1.3325782900000001</v>
      </c>
      <c r="G67" s="14">
        <v>33.678251840000001</v>
      </c>
      <c r="H67" s="16">
        <v>0.88761548000000001</v>
      </c>
      <c r="I67" s="14">
        <v>13.83127264</v>
      </c>
      <c r="J67" s="16">
        <v>0.67265222999999996</v>
      </c>
      <c r="K67" s="14">
        <v>8.1533039800000005</v>
      </c>
      <c r="L67" s="16">
        <v>0.63102762999999995</v>
      </c>
      <c r="M67" s="14">
        <v>0</v>
      </c>
      <c r="N67" s="16">
        <v>0</v>
      </c>
      <c r="O67" s="14" t="s">
        <v>582</v>
      </c>
      <c r="P67" s="16" t="s">
        <v>582</v>
      </c>
      <c r="Q67" s="14">
        <v>0</v>
      </c>
      <c r="R67" s="16">
        <v>0</v>
      </c>
      <c r="S67" s="14">
        <v>0</v>
      </c>
      <c r="T67" s="16">
        <v>0</v>
      </c>
      <c r="U67" s="14">
        <v>1.42548494</v>
      </c>
      <c r="V67" s="16">
        <v>0.19743765999999999</v>
      </c>
    </row>
    <row r="68" spans="1:22" x14ac:dyDescent="0.25">
      <c r="A68" s="11" t="s">
        <v>538</v>
      </c>
      <c r="B68" s="13">
        <v>12083</v>
      </c>
      <c r="C68" s="14">
        <f>(26/B68*100)</f>
        <v>0.21517834974757924</v>
      </c>
      <c r="D68" s="15">
        <v>12057</v>
      </c>
      <c r="E68" s="14">
        <v>3.9962767800000001</v>
      </c>
      <c r="F68" s="16">
        <v>0.15962180000000001</v>
      </c>
      <c r="G68" s="14">
        <v>13.76715636</v>
      </c>
      <c r="H68" s="16">
        <v>0.30680665000000001</v>
      </c>
      <c r="I68" s="14">
        <v>25.156300470000001</v>
      </c>
      <c r="J68" s="16">
        <v>0.3741893</v>
      </c>
      <c r="K68" s="14">
        <v>54.088993459999998</v>
      </c>
      <c r="L68" s="16">
        <v>0.43702995</v>
      </c>
      <c r="M68" s="14">
        <v>0</v>
      </c>
      <c r="N68" s="16">
        <v>0</v>
      </c>
      <c r="O68" s="14" t="s">
        <v>582</v>
      </c>
      <c r="P68" s="16" t="s">
        <v>582</v>
      </c>
      <c r="Q68" s="14">
        <v>0</v>
      </c>
      <c r="R68" s="16">
        <v>0</v>
      </c>
      <c r="S68" s="14">
        <v>0</v>
      </c>
      <c r="T68" s="16">
        <v>0</v>
      </c>
      <c r="U68" s="14">
        <v>2.9912729200000001</v>
      </c>
      <c r="V68" s="16">
        <v>0.14965750999999999</v>
      </c>
    </row>
    <row r="69" spans="1:22" x14ac:dyDescent="0.25">
      <c r="A69" s="11" t="s">
        <v>539</v>
      </c>
      <c r="B69" s="13">
        <v>4876</v>
      </c>
      <c r="C69" s="14">
        <f>(0/B69*100)</f>
        <v>0</v>
      </c>
      <c r="D69" s="15">
        <v>4876</v>
      </c>
      <c r="E69" s="14">
        <v>13.379399729999999</v>
      </c>
      <c r="F69" s="16">
        <v>0.84069150999999998</v>
      </c>
      <c r="G69" s="14">
        <v>43.938650950000003</v>
      </c>
      <c r="H69" s="16">
        <v>1.09785377</v>
      </c>
      <c r="I69" s="14">
        <v>27.501005660000001</v>
      </c>
      <c r="J69" s="16">
        <v>0.82158003999999996</v>
      </c>
      <c r="K69" s="14">
        <v>14.618846189999999</v>
      </c>
      <c r="L69" s="16">
        <v>0.87925182999999996</v>
      </c>
      <c r="M69" s="14">
        <v>0</v>
      </c>
      <c r="N69" s="16">
        <v>0</v>
      </c>
      <c r="O69" s="14" t="s">
        <v>582</v>
      </c>
      <c r="P69" s="16" t="s">
        <v>582</v>
      </c>
      <c r="Q69" s="14">
        <v>0</v>
      </c>
      <c r="R69" s="16">
        <v>0</v>
      </c>
      <c r="S69" s="14">
        <v>0</v>
      </c>
      <c r="T69" s="16">
        <v>0</v>
      </c>
      <c r="U69" s="14">
        <v>0.56209746999999999</v>
      </c>
      <c r="V69" s="16">
        <v>0.14341690000000001</v>
      </c>
    </row>
    <row r="70" spans="1:22" x14ac:dyDescent="0.25">
      <c r="A70" s="11" t="s">
        <v>540</v>
      </c>
      <c r="B70" s="13">
        <v>6036</v>
      </c>
      <c r="C70" s="14">
        <f>(223/B70*100)</f>
        <v>3.6944996686547382</v>
      </c>
      <c r="D70" s="15">
        <v>5813</v>
      </c>
      <c r="E70" s="14">
        <v>2.8017505800000002</v>
      </c>
      <c r="F70" s="16">
        <v>0.26703771999999998</v>
      </c>
      <c r="G70" s="14">
        <v>39.255815830000003</v>
      </c>
      <c r="H70" s="16">
        <v>0.90790618999999995</v>
      </c>
      <c r="I70" s="14">
        <v>37.313827179999997</v>
      </c>
      <c r="J70" s="16">
        <v>0.75743020000000005</v>
      </c>
      <c r="K70" s="14">
        <v>19.188223220000001</v>
      </c>
      <c r="L70" s="16">
        <v>0.72132901000000005</v>
      </c>
      <c r="M70" s="14">
        <v>0</v>
      </c>
      <c r="N70" s="16">
        <v>0</v>
      </c>
      <c r="O70" s="14" t="s">
        <v>582</v>
      </c>
      <c r="P70" s="16" t="s">
        <v>582</v>
      </c>
      <c r="Q70" s="14">
        <v>0</v>
      </c>
      <c r="R70" s="16">
        <v>0</v>
      </c>
      <c r="S70" s="14">
        <v>0</v>
      </c>
      <c r="T70" s="16">
        <v>0</v>
      </c>
      <c r="U70" s="14">
        <v>1.4403831899999999</v>
      </c>
      <c r="V70" s="16">
        <v>0.22181906000000001</v>
      </c>
    </row>
    <row r="71" spans="1:22" x14ac:dyDescent="0.25">
      <c r="A71" s="11" t="s">
        <v>541</v>
      </c>
      <c r="B71" s="13">
        <v>6115</v>
      </c>
      <c r="C71" s="14">
        <f>(17/B71*100)</f>
        <v>0.27800490596892891</v>
      </c>
      <c r="D71" s="15">
        <v>6098</v>
      </c>
      <c r="E71" s="14">
        <v>3.3027887800000002</v>
      </c>
      <c r="F71" s="16">
        <v>0.21955740000000001</v>
      </c>
      <c r="G71" s="14">
        <v>18.190825969999999</v>
      </c>
      <c r="H71" s="16">
        <v>0.54116929000000003</v>
      </c>
      <c r="I71" s="14">
        <v>27.914405290000001</v>
      </c>
      <c r="J71" s="16">
        <v>0.68417214000000004</v>
      </c>
      <c r="K71" s="14">
        <v>49.843296580000001</v>
      </c>
      <c r="L71" s="16">
        <v>0.79613018999999996</v>
      </c>
      <c r="M71" s="14">
        <v>0</v>
      </c>
      <c r="N71" s="16">
        <v>0</v>
      </c>
      <c r="O71" s="14" t="s">
        <v>582</v>
      </c>
      <c r="P71" s="16" t="s">
        <v>582</v>
      </c>
      <c r="Q71" s="14">
        <v>0</v>
      </c>
      <c r="R71" s="16">
        <v>0</v>
      </c>
      <c r="S71" s="14">
        <v>0</v>
      </c>
      <c r="T71" s="16">
        <v>0</v>
      </c>
      <c r="U71" s="14">
        <v>0.74868338000000001</v>
      </c>
      <c r="V71" s="16">
        <v>8.9654380000000006E-2</v>
      </c>
    </row>
    <row r="72" spans="1:22" x14ac:dyDescent="0.25">
      <c r="A72" s="11" t="s">
        <v>542</v>
      </c>
      <c r="B72" s="13">
        <v>7708</v>
      </c>
      <c r="C72" s="14">
        <f>(5/B72*100)</f>
        <v>6.4867669953295279E-2</v>
      </c>
      <c r="D72" s="15">
        <v>7703</v>
      </c>
      <c r="E72" s="14">
        <v>3.6529612199999999</v>
      </c>
      <c r="F72" s="16">
        <v>0.32095952</v>
      </c>
      <c r="G72" s="14">
        <v>30.824574089999999</v>
      </c>
      <c r="H72" s="16">
        <v>0.52892085</v>
      </c>
      <c r="I72" s="14">
        <v>31.99940823</v>
      </c>
      <c r="J72" s="16">
        <v>0.56065239</v>
      </c>
      <c r="K72" s="14">
        <v>33.010951990000002</v>
      </c>
      <c r="L72" s="16">
        <v>0.68589551000000004</v>
      </c>
      <c r="M72" s="14">
        <v>0</v>
      </c>
      <c r="N72" s="16">
        <v>0</v>
      </c>
      <c r="O72" s="14" t="s">
        <v>582</v>
      </c>
      <c r="P72" s="16" t="s">
        <v>582</v>
      </c>
      <c r="Q72" s="14">
        <v>0</v>
      </c>
      <c r="R72" s="16">
        <v>0</v>
      </c>
      <c r="S72" s="14">
        <v>0</v>
      </c>
      <c r="T72" s="16">
        <v>0</v>
      </c>
      <c r="U72" s="14">
        <v>0.51210447000000003</v>
      </c>
      <c r="V72" s="16">
        <v>8.3412689999999998E-2</v>
      </c>
    </row>
    <row r="73" spans="1:22" x14ac:dyDescent="0.25">
      <c r="A73" s="11" t="s">
        <v>543</v>
      </c>
      <c r="B73" s="13">
        <v>8249</v>
      </c>
      <c r="C73" s="14">
        <f>(144/B73*100)</f>
        <v>1.7456661413504666</v>
      </c>
      <c r="D73" s="15">
        <v>8105</v>
      </c>
      <c r="E73" s="14">
        <v>31.10146602</v>
      </c>
      <c r="F73" s="16">
        <v>1.2611918600000001</v>
      </c>
      <c r="G73" s="14">
        <v>42.126867150000002</v>
      </c>
      <c r="H73" s="16">
        <v>0.95810227999999997</v>
      </c>
      <c r="I73" s="14">
        <v>18.047178850000002</v>
      </c>
      <c r="J73" s="16">
        <v>0.72446927000000005</v>
      </c>
      <c r="K73" s="14">
        <v>8.0166969100000003</v>
      </c>
      <c r="L73" s="16">
        <v>0.70015724000000001</v>
      </c>
      <c r="M73" s="14">
        <v>0</v>
      </c>
      <c r="N73" s="16">
        <v>0</v>
      </c>
      <c r="O73" s="14" t="s">
        <v>582</v>
      </c>
      <c r="P73" s="16" t="s">
        <v>582</v>
      </c>
      <c r="Q73" s="14">
        <v>0</v>
      </c>
      <c r="R73" s="16">
        <v>0</v>
      </c>
      <c r="S73" s="14">
        <v>0</v>
      </c>
      <c r="T73" s="16">
        <v>0</v>
      </c>
      <c r="U73" s="14">
        <v>0.70779108000000002</v>
      </c>
      <c r="V73" s="16">
        <v>0.11843159</v>
      </c>
    </row>
    <row r="74" spans="1:22" x14ac:dyDescent="0.25">
      <c r="A74" s="11" t="s">
        <v>544</v>
      </c>
      <c r="B74" s="13">
        <v>4692</v>
      </c>
      <c r="C74" s="14">
        <f>(82/B74*100)</f>
        <v>1.7476555839727195</v>
      </c>
      <c r="D74" s="15">
        <v>4610</v>
      </c>
      <c r="E74" s="14">
        <v>9.3301688400000007</v>
      </c>
      <c r="F74" s="16">
        <v>0.48401006000000002</v>
      </c>
      <c r="G74" s="14">
        <v>27.752618420000001</v>
      </c>
      <c r="H74" s="16">
        <v>0.67173408999999995</v>
      </c>
      <c r="I74" s="14">
        <v>28.19466263</v>
      </c>
      <c r="J74" s="16">
        <v>0.70751911000000001</v>
      </c>
      <c r="K74" s="14">
        <v>32.59400462</v>
      </c>
      <c r="L74" s="16">
        <v>0.71645784999999995</v>
      </c>
      <c r="M74" s="14">
        <v>0</v>
      </c>
      <c r="N74" s="16">
        <v>0</v>
      </c>
      <c r="O74" s="14" t="s">
        <v>582</v>
      </c>
      <c r="P74" s="16" t="s">
        <v>582</v>
      </c>
      <c r="Q74" s="14">
        <v>0</v>
      </c>
      <c r="R74" s="16">
        <v>0</v>
      </c>
      <c r="S74" s="14">
        <v>0.17300599999999999</v>
      </c>
      <c r="T74" s="16">
        <v>6.2154019999999997E-2</v>
      </c>
      <c r="U74" s="14">
        <v>1.9555394800000001</v>
      </c>
      <c r="V74" s="16">
        <v>0.18963917</v>
      </c>
    </row>
    <row r="75" spans="1:22" x14ac:dyDescent="0.25">
      <c r="A75" s="11" t="s">
        <v>545</v>
      </c>
      <c r="B75" s="13">
        <v>5375</v>
      </c>
      <c r="C75" s="14">
        <f>(198/B75*100)</f>
        <v>3.6837209302325582</v>
      </c>
      <c r="D75" s="15">
        <v>5177</v>
      </c>
      <c r="E75" s="14">
        <v>29.09141692</v>
      </c>
      <c r="F75" s="16">
        <v>1.04539011</v>
      </c>
      <c r="G75" s="14">
        <v>38.613285050000002</v>
      </c>
      <c r="H75" s="16">
        <v>0.90096657999999996</v>
      </c>
      <c r="I75" s="14">
        <v>20.17551293</v>
      </c>
      <c r="J75" s="16">
        <v>0.67910698999999997</v>
      </c>
      <c r="K75" s="14">
        <v>8.3466105899999992</v>
      </c>
      <c r="L75" s="16">
        <v>0.58082012999999999</v>
      </c>
      <c r="M75" s="14">
        <v>0</v>
      </c>
      <c r="N75" s="16">
        <v>0</v>
      </c>
      <c r="O75" s="14" t="s">
        <v>582</v>
      </c>
      <c r="P75" s="16" t="s">
        <v>582</v>
      </c>
      <c r="Q75" s="14">
        <v>0</v>
      </c>
      <c r="R75" s="16">
        <v>0</v>
      </c>
      <c r="S75" s="14">
        <v>0</v>
      </c>
      <c r="T75" s="16">
        <v>0</v>
      </c>
      <c r="U75" s="14">
        <v>3.77317452</v>
      </c>
      <c r="V75" s="16">
        <v>0.30007414999999998</v>
      </c>
    </row>
    <row r="76" spans="1:22" x14ac:dyDescent="0.25">
      <c r="A76" s="11" t="s">
        <v>546</v>
      </c>
      <c r="B76" s="13">
        <v>14167</v>
      </c>
      <c r="C76" s="14">
        <f>(228/B76*100)</f>
        <v>1.6093738970847746</v>
      </c>
      <c r="D76" s="15">
        <v>13939</v>
      </c>
      <c r="E76" s="14">
        <v>4.8679134199999998</v>
      </c>
      <c r="F76" s="16">
        <v>0.28313270000000001</v>
      </c>
      <c r="G76" s="14">
        <v>17.028633849999999</v>
      </c>
      <c r="H76" s="16">
        <v>0.53016680999999999</v>
      </c>
      <c r="I76" s="14">
        <v>25.69494813</v>
      </c>
      <c r="J76" s="16">
        <v>0.62220140999999995</v>
      </c>
      <c r="K76" s="14">
        <v>50.260677360000003</v>
      </c>
      <c r="L76" s="16">
        <v>0.72184895000000004</v>
      </c>
      <c r="M76" s="14">
        <v>0</v>
      </c>
      <c r="N76" s="16">
        <v>0</v>
      </c>
      <c r="O76" s="14" t="s">
        <v>582</v>
      </c>
      <c r="P76" s="16" t="s">
        <v>582</v>
      </c>
      <c r="Q76" s="14">
        <v>0</v>
      </c>
      <c r="R76" s="16">
        <v>0</v>
      </c>
      <c r="S76" s="14">
        <v>0</v>
      </c>
      <c r="T76" s="16">
        <v>0</v>
      </c>
      <c r="U76" s="14">
        <v>2.1478272399999998</v>
      </c>
      <c r="V76" s="16">
        <v>0.18247131</v>
      </c>
    </row>
    <row r="77" spans="1:22" x14ac:dyDescent="0.25">
      <c r="A77" s="11" t="s">
        <v>547</v>
      </c>
      <c r="B77" s="13">
        <v>6062</v>
      </c>
      <c r="C77" s="14">
        <f>(82/B77*100)</f>
        <v>1.3526888815572418</v>
      </c>
      <c r="D77" s="15">
        <v>5980</v>
      </c>
      <c r="E77" s="14">
        <v>15.725557220000001</v>
      </c>
      <c r="F77" s="16">
        <v>0.56456046999999998</v>
      </c>
      <c r="G77" s="14">
        <v>34.006898319999998</v>
      </c>
      <c r="H77" s="16">
        <v>0.67096480000000003</v>
      </c>
      <c r="I77" s="14">
        <v>28.541601419999999</v>
      </c>
      <c r="J77" s="16">
        <v>0.70241299000000001</v>
      </c>
      <c r="K77" s="14">
        <v>18.732801599999998</v>
      </c>
      <c r="L77" s="16">
        <v>0.75336438999999999</v>
      </c>
      <c r="M77" s="14">
        <v>0</v>
      </c>
      <c r="N77" s="16">
        <v>0</v>
      </c>
      <c r="O77" s="14" t="s">
        <v>582</v>
      </c>
      <c r="P77" s="16" t="s">
        <v>582</v>
      </c>
      <c r="Q77" s="14">
        <v>0</v>
      </c>
      <c r="R77" s="16">
        <v>0</v>
      </c>
      <c r="S77" s="14">
        <v>0</v>
      </c>
      <c r="T77" s="16">
        <v>0</v>
      </c>
      <c r="U77" s="14">
        <v>2.9931414300000001</v>
      </c>
      <c r="V77" s="16">
        <v>0.2851052</v>
      </c>
    </row>
    <row r="78" spans="1:22" x14ac:dyDescent="0.25">
      <c r="A78" s="11" t="s">
        <v>548</v>
      </c>
      <c r="B78" s="13">
        <v>5826</v>
      </c>
      <c r="C78" s="14">
        <f>(0/B78*100)</f>
        <v>0</v>
      </c>
      <c r="D78" s="15">
        <v>5826</v>
      </c>
      <c r="E78" s="14">
        <v>53.20373592</v>
      </c>
      <c r="F78" s="16">
        <v>1.50758013</v>
      </c>
      <c r="G78" s="14">
        <v>33.073521700000001</v>
      </c>
      <c r="H78" s="16">
        <v>1.0527852799999999</v>
      </c>
      <c r="I78" s="14">
        <v>9.5044948199999997</v>
      </c>
      <c r="J78" s="16">
        <v>0.60045013999999997</v>
      </c>
      <c r="K78" s="14">
        <v>3.2085887799999999</v>
      </c>
      <c r="L78" s="16">
        <v>0.39327042000000001</v>
      </c>
      <c r="M78" s="14">
        <v>0</v>
      </c>
      <c r="N78" s="16">
        <v>0</v>
      </c>
      <c r="O78" s="14" t="s">
        <v>582</v>
      </c>
      <c r="P78" s="16" t="s">
        <v>582</v>
      </c>
      <c r="Q78" s="14">
        <v>2.4889870000000001E-2</v>
      </c>
      <c r="R78" s="16">
        <v>2.448496E-2</v>
      </c>
      <c r="S78" s="14">
        <v>6.8099809999999997E-2</v>
      </c>
      <c r="T78" s="16">
        <v>5.0078869999999998E-2</v>
      </c>
      <c r="U78" s="14">
        <v>0.91666910000000001</v>
      </c>
      <c r="V78" s="16">
        <v>0.18274319</v>
      </c>
    </row>
    <row r="79" spans="1:22" ht="24.95" customHeight="1" x14ac:dyDescent="0.25">
      <c r="A79" s="11" t="s">
        <v>549</v>
      </c>
      <c r="B79" s="13">
        <v>1657</v>
      </c>
      <c r="C79" s="14">
        <f>(41/B79*100)</f>
        <v>2.4743512371756187</v>
      </c>
      <c r="D79" s="15">
        <v>1616</v>
      </c>
      <c r="E79" s="14">
        <v>5.261565</v>
      </c>
      <c r="F79" s="16">
        <v>0.57600876999999995</v>
      </c>
      <c r="G79" s="14">
        <v>23.194209529999998</v>
      </c>
      <c r="H79" s="16">
        <v>1.7386518200000001</v>
      </c>
      <c r="I79" s="14">
        <v>30.646039890000001</v>
      </c>
      <c r="J79" s="16">
        <v>1.47947856</v>
      </c>
      <c r="K79" s="14">
        <v>39.822024570000004</v>
      </c>
      <c r="L79" s="16">
        <v>2.0765933200000002</v>
      </c>
      <c r="M79" s="14">
        <v>0</v>
      </c>
      <c r="N79" s="16">
        <v>0</v>
      </c>
      <c r="O79" s="14" t="s">
        <v>582</v>
      </c>
      <c r="P79" s="16" t="s">
        <v>582</v>
      </c>
      <c r="Q79" s="14">
        <v>0</v>
      </c>
      <c r="R79" s="16">
        <v>0</v>
      </c>
      <c r="S79" s="14">
        <v>0</v>
      </c>
      <c r="T79" s="16">
        <v>0</v>
      </c>
      <c r="U79" s="14">
        <v>1.0761610100000001</v>
      </c>
      <c r="V79" s="16">
        <v>0.26454930999999998</v>
      </c>
    </row>
    <row r="80" spans="1:22" x14ac:dyDescent="0.25">
      <c r="A80" s="11" t="s">
        <v>550</v>
      </c>
      <c r="B80" s="13">
        <v>7841</v>
      </c>
      <c r="C80" s="14">
        <f>(0/B80*100)</f>
        <v>0</v>
      </c>
      <c r="D80" s="15">
        <v>7841</v>
      </c>
      <c r="E80" s="14">
        <v>15.14348438</v>
      </c>
      <c r="F80" s="16">
        <v>0.81787416999999996</v>
      </c>
      <c r="G80" s="14">
        <v>54.581997489999999</v>
      </c>
      <c r="H80" s="16">
        <v>0.85323161000000003</v>
      </c>
      <c r="I80" s="14">
        <v>23.75650856</v>
      </c>
      <c r="J80" s="16">
        <v>0.73487526000000003</v>
      </c>
      <c r="K80" s="14">
        <v>6.1364741399999998</v>
      </c>
      <c r="L80" s="16">
        <v>0.46538236999999999</v>
      </c>
      <c r="M80" s="14">
        <v>0</v>
      </c>
      <c r="N80" s="16">
        <v>0</v>
      </c>
      <c r="O80" s="14" t="s">
        <v>582</v>
      </c>
      <c r="P80" s="16" t="s">
        <v>582</v>
      </c>
      <c r="Q80" s="14">
        <v>0</v>
      </c>
      <c r="R80" s="16">
        <v>0</v>
      </c>
      <c r="S80" s="14">
        <v>0</v>
      </c>
      <c r="T80" s="16">
        <v>0</v>
      </c>
      <c r="U80" s="14">
        <v>0.38153543000000001</v>
      </c>
      <c r="V80" s="16">
        <v>0.10919051</v>
      </c>
    </row>
    <row r="81" spans="1:22" x14ac:dyDescent="0.25">
      <c r="A81" s="19" t="s">
        <v>551</v>
      </c>
      <c r="B81" s="13">
        <v>8861</v>
      </c>
      <c r="C81" s="14">
        <f>(76/B81*100)</f>
        <v>0.85769100552984989</v>
      </c>
      <c r="D81" s="15">
        <v>8785</v>
      </c>
      <c r="E81" s="14">
        <v>21.79503038</v>
      </c>
      <c r="F81" s="16">
        <v>0.97776286999999995</v>
      </c>
      <c r="G81" s="14">
        <v>33.919895599999997</v>
      </c>
      <c r="H81" s="16">
        <v>0.80885459999999998</v>
      </c>
      <c r="I81" s="14">
        <v>23.391739900000001</v>
      </c>
      <c r="J81" s="16">
        <v>0.70932662999999996</v>
      </c>
      <c r="K81" s="14">
        <v>20.026566729999999</v>
      </c>
      <c r="L81" s="16">
        <v>0.85422869000000001</v>
      </c>
      <c r="M81" s="14">
        <v>0</v>
      </c>
      <c r="N81" s="16">
        <v>0</v>
      </c>
      <c r="O81" s="14" t="s">
        <v>582</v>
      </c>
      <c r="P81" s="16" t="s">
        <v>582</v>
      </c>
      <c r="Q81" s="14">
        <v>0</v>
      </c>
      <c r="R81" s="16">
        <v>0</v>
      </c>
      <c r="S81" s="14">
        <v>0</v>
      </c>
      <c r="T81" s="16">
        <v>0</v>
      </c>
      <c r="U81" s="14">
        <v>0.86676739000000003</v>
      </c>
      <c r="V81" s="16">
        <v>0.12587529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11.767267159999999</v>
      </c>
      <c r="F7" s="16">
        <v>0.33398638000000003</v>
      </c>
      <c r="G7" s="14">
        <v>25.240081629999999</v>
      </c>
      <c r="H7" s="16">
        <v>0.50238472999999995</v>
      </c>
      <c r="I7" s="14">
        <v>25.67772136</v>
      </c>
      <c r="J7" s="16">
        <v>0.4387162</v>
      </c>
      <c r="K7" s="14">
        <v>36.038419060000003</v>
      </c>
      <c r="L7" s="16">
        <v>0.63363762999999995</v>
      </c>
      <c r="M7" s="14">
        <v>0</v>
      </c>
      <c r="N7" s="16">
        <v>0</v>
      </c>
      <c r="O7" s="14" t="s">
        <v>582</v>
      </c>
      <c r="P7" s="16" t="s">
        <v>582</v>
      </c>
      <c r="Q7" s="14">
        <v>0</v>
      </c>
      <c r="R7" s="16">
        <v>0</v>
      </c>
      <c r="S7" s="14">
        <v>0</v>
      </c>
      <c r="T7" s="16">
        <v>0</v>
      </c>
      <c r="U7" s="14">
        <v>1.2765108000000001</v>
      </c>
      <c r="V7" s="16">
        <v>0.11410279</v>
      </c>
    </row>
    <row r="8" spans="1:22" x14ac:dyDescent="0.25">
      <c r="A8" s="11" t="s">
        <v>478</v>
      </c>
      <c r="B8" s="13">
        <v>7007</v>
      </c>
      <c r="C8" s="14">
        <f>(20/B8*100)</f>
        <v>0.28542885685742825</v>
      </c>
      <c r="D8" s="15">
        <v>6987</v>
      </c>
      <c r="E8" s="14">
        <v>31.64942327</v>
      </c>
      <c r="F8" s="16">
        <v>0.62073606999999997</v>
      </c>
      <c r="G8" s="14">
        <v>36.233649319999998</v>
      </c>
      <c r="H8" s="16">
        <v>0.68169049999999998</v>
      </c>
      <c r="I8" s="14">
        <v>18.382867770000001</v>
      </c>
      <c r="J8" s="16">
        <v>0.54553883000000003</v>
      </c>
      <c r="K8" s="14">
        <v>12.46420097</v>
      </c>
      <c r="L8" s="16">
        <v>0.53404034</v>
      </c>
      <c r="M8" s="14">
        <v>0</v>
      </c>
      <c r="N8" s="16">
        <v>0</v>
      </c>
      <c r="O8" s="14" t="s">
        <v>582</v>
      </c>
      <c r="P8" s="16" t="s">
        <v>582</v>
      </c>
      <c r="Q8" s="14">
        <v>0</v>
      </c>
      <c r="R8" s="16">
        <v>0</v>
      </c>
      <c r="S8" s="14">
        <v>0</v>
      </c>
      <c r="T8" s="16">
        <v>0</v>
      </c>
      <c r="U8" s="14">
        <v>1.2698586700000001</v>
      </c>
      <c r="V8" s="16">
        <v>0.16276228000000001</v>
      </c>
    </row>
    <row r="9" spans="1:22" x14ac:dyDescent="0.25">
      <c r="A9" s="11" t="s">
        <v>479</v>
      </c>
      <c r="B9" s="13">
        <v>9651</v>
      </c>
      <c r="C9" s="14">
        <f>(77/B9*100)</f>
        <v>0.79784478292404937</v>
      </c>
      <c r="D9" s="15">
        <v>9574</v>
      </c>
      <c r="E9" s="14">
        <v>16.096812100000001</v>
      </c>
      <c r="F9" s="16">
        <v>0.40181727</v>
      </c>
      <c r="G9" s="14">
        <v>37.297092329999998</v>
      </c>
      <c r="H9" s="16">
        <v>0.62428983999999998</v>
      </c>
      <c r="I9" s="14">
        <v>24.515770589999999</v>
      </c>
      <c r="J9" s="16">
        <v>0.41391224999999998</v>
      </c>
      <c r="K9" s="14">
        <v>20.707180439999998</v>
      </c>
      <c r="L9" s="16">
        <v>0.54756627000000002</v>
      </c>
      <c r="M9" s="14">
        <v>0</v>
      </c>
      <c r="N9" s="16">
        <v>0</v>
      </c>
      <c r="O9" s="14" t="s">
        <v>582</v>
      </c>
      <c r="P9" s="16" t="s">
        <v>582</v>
      </c>
      <c r="Q9" s="14">
        <v>0</v>
      </c>
      <c r="R9" s="16">
        <v>0</v>
      </c>
      <c r="S9" s="14">
        <v>0</v>
      </c>
      <c r="T9" s="16">
        <v>0</v>
      </c>
      <c r="U9" s="14">
        <v>1.38314454</v>
      </c>
      <c r="V9" s="16">
        <v>0.13525287</v>
      </c>
    </row>
    <row r="10" spans="1:22" x14ac:dyDescent="0.25">
      <c r="A10" s="11" t="s">
        <v>480</v>
      </c>
      <c r="B10" s="13">
        <v>20058</v>
      </c>
      <c r="C10" s="14">
        <f>(521/B10*100)</f>
        <v>2.5974673447003687</v>
      </c>
      <c r="D10" s="15">
        <v>19537</v>
      </c>
      <c r="E10" s="14">
        <v>15.441563390000001</v>
      </c>
      <c r="F10" s="16">
        <v>0.43136481999999998</v>
      </c>
      <c r="G10" s="14">
        <v>31.298153979999999</v>
      </c>
      <c r="H10" s="16">
        <v>0.44787556000000001</v>
      </c>
      <c r="I10" s="14">
        <v>24.355974679999999</v>
      </c>
      <c r="J10" s="16">
        <v>0.38176562000000003</v>
      </c>
      <c r="K10" s="14">
        <v>27.653349370000001</v>
      </c>
      <c r="L10" s="16">
        <v>0.47016748000000003</v>
      </c>
      <c r="M10" s="14">
        <v>0</v>
      </c>
      <c r="N10" s="16">
        <v>0</v>
      </c>
      <c r="O10" s="14" t="s">
        <v>582</v>
      </c>
      <c r="P10" s="16" t="s">
        <v>582</v>
      </c>
      <c r="Q10" s="14">
        <v>0</v>
      </c>
      <c r="R10" s="16">
        <v>0</v>
      </c>
      <c r="S10" s="14">
        <v>0</v>
      </c>
      <c r="T10" s="16">
        <v>0</v>
      </c>
      <c r="U10" s="14">
        <v>1.25095858</v>
      </c>
      <c r="V10" s="16">
        <v>0.11442506</v>
      </c>
    </row>
    <row r="11" spans="1:22" x14ac:dyDescent="0.25">
      <c r="A11" s="11" t="s">
        <v>481</v>
      </c>
      <c r="B11" s="13">
        <v>7053</v>
      </c>
      <c r="C11" s="14">
        <f>(45/B11*100)</f>
        <v>0.6380263717566993</v>
      </c>
      <c r="D11" s="15">
        <v>7008</v>
      </c>
      <c r="E11" s="14">
        <v>45.69042649</v>
      </c>
      <c r="F11" s="16">
        <v>0.80826379000000004</v>
      </c>
      <c r="G11" s="14">
        <v>32.867961409999999</v>
      </c>
      <c r="H11" s="16">
        <v>0.63619320999999995</v>
      </c>
      <c r="I11" s="14">
        <v>13.507384050000001</v>
      </c>
      <c r="J11" s="16">
        <v>0.49894301000000002</v>
      </c>
      <c r="K11" s="14">
        <v>6.7852257099999997</v>
      </c>
      <c r="L11" s="16">
        <v>0.36832015000000001</v>
      </c>
      <c r="M11" s="14">
        <v>0</v>
      </c>
      <c r="N11" s="16">
        <v>0</v>
      </c>
      <c r="O11" s="14" t="s">
        <v>582</v>
      </c>
      <c r="P11" s="16" t="s">
        <v>582</v>
      </c>
      <c r="Q11" s="14">
        <v>0</v>
      </c>
      <c r="R11" s="16">
        <v>0</v>
      </c>
      <c r="S11" s="14">
        <v>0</v>
      </c>
      <c r="T11" s="16">
        <v>0</v>
      </c>
      <c r="U11" s="14">
        <v>1.1490023300000001</v>
      </c>
      <c r="V11" s="16">
        <v>0.15446746</v>
      </c>
    </row>
    <row r="12" spans="1:22" x14ac:dyDescent="0.25">
      <c r="A12" s="11" t="s">
        <v>482</v>
      </c>
      <c r="B12" s="13">
        <v>6894</v>
      </c>
      <c r="C12" s="14">
        <f>(55/B12*100)</f>
        <v>0.79779518421816076</v>
      </c>
      <c r="D12" s="15">
        <v>6839</v>
      </c>
      <c r="E12" s="14">
        <v>31.19923674</v>
      </c>
      <c r="F12" s="16">
        <v>0.58467082999999997</v>
      </c>
      <c r="G12" s="14">
        <v>40.775334180000002</v>
      </c>
      <c r="H12" s="16">
        <v>0.64671444</v>
      </c>
      <c r="I12" s="14">
        <v>18.706352219999999</v>
      </c>
      <c r="J12" s="16">
        <v>0.52762125999999998</v>
      </c>
      <c r="K12" s="14">
        <v>7.9746562799999996</v>
      </c>
      <c r="L12" s="16">
        <v>0.38401877000000001</v>
      </c>
      <c r="M12" s="14">
        <v>0</v>
      </c>
      <c r="N12" s="16">
        <v>0</v>
      </c>
      <c r="O12" s="14" t="s">
        <v>582</v>
      </c>
      <c r="P12" s="16" t="s">
        <v>582</v>
      </c>
      <c r="Q12" s="14">
        <v>0</v>
      </c>
      <c r="R12" s="16">
        <v>0</v>
      </c>
      <c r="S12" s="14">
        <v>0</v>
      </c>
      <c r="T12" s="16">
        <v>0</v>
      </c>
      <c r="U12" s="14">
        <v>1.3444205899999999</v>
      </c>
      <c r="V12" s="16">
        <v>0.21050915000000001</v>
      </c>
    </row>
    <row r="13" spans="1:22" x14ac:dyDescent="0.25">
      <c r="A13" s="11" t="s">
        <v>483</v>
      </c>
      <c r="B13" s="13">
        <v>7161</v>
      </c>
      <c r="C13" s="14">
        <f>(99/B13*100)</f>
        <v>1.3824884792626728</v>
      </c>
      <c r="D13" s="15">
        <v>7062</v>
      </c>
      <c r="E13" s="14">
        <v>8.4206467000000007</v>
      </c>
      <c r="F13" s="16">
        <v>0.42189001999999998</v>
      </c>
      <c r="G13" s="14">
        <v>27.223057579999999</v>
      </c>
      <c r="H13" s="16">
        <v>0.75234882999999997</v>
      </c>
      <c r="I13" s="14">
        <v>27.053772840000001</v>
      </c>
      <c r="J13" s="16">
        <v>0.78773415000000002</v>
      </c>
      <c r="K13" s="14">
        <v>36.336786500000002</v>
      </c>
      <c r="L13" s="16">
        <v>0.92585687000000005</v>
      </c>
      <c r="M13" s="14">
        <v>0</v>
      </c>
      <c r="N13" s="16">
        <v>0</v>
      </c>
      <c r="O13" s="14" t="s">
        <v>582</v>
      </c>
      <c r="P13" s="16" t="s">
        <v>582</v>
      </c>
      <c r="Q13" s="14">
        <v>0</v>
      </c>
      <c r="R13" s="16">
        <v>0</v>
      </c>
      <c r="S13" s="14">
        <v>0</v>
      </c>
      <c r="T13" s="16">
        <v>0</v>
      </c>
      <c r="U13" s="14">
        <v>0.96573637999999995</v>
      </c>
      <c r="V13" s="16">
        <v>0.14290839999999999</v>
      </c>
    </row>
    <row r="14" spans="1:22" x14ac:dyDescent="0.25">
      <c r="A14" s="11" t="s">
        <v>484</v>
      </c>
      <c r="B14" s="13">
        <v>5587</v>
      </c>
      <c r="C14" s="14">
        <f>(74/B14*100)</f>
        <v>1.3245033112582782</v>
      </c>
      <c r="D14" s="15">
        <v>5513</v>
      </c>
      <c r="E14" s="14">
        <v>34.407556530000001</v>
      </c>
      <c r="F14" s="16">
        <v>0.62651349999999995</v>
      </c>
      <c r="G14" s="14">
        <v>41.501582880000001</v>
      </c>
      <c r="H14" s="16">
        <v>0.73894554000000001</v>
      </c>
      <c r="I14" s="14">
        <v>15.95140529</v>
      </c>
      <c r="J14" s="16">
        <v>0.56736516000000004</v>
      </c>
      <c r="K14" s="14">
        <v>7.6124688100000002</v>
      </c>
      <c r="L14" s="16">
        <v>0.39310688999999999</v>
      </c>
      <c r="M14" s="14">
        <v>0</v>
      </c>
      <c r="N14" s="16">
        <v>0</v>
      </c>
      <c r="O14" s="14" t="s">
        <v>582</v>
      </c>
      <c r="P14" s="16" t="s">
        <v>582</v>
      </c>
      <c r="Q14" s="14">
        <v>0</v>
      </c>
      <c r="R14" s="16">
        <v>0</v>
      </c>
      <c r="S14" s="14">
        <v>0</v>
      </c>
      <c r="T14" s="16">
        <v>0</v>
      </c>
      <c r="U14" s="14">
        <v>0.52698648999999997</v>
      </c>
      <c r="V14" s="16">
        <v>0.10555315</v>
      </c>
    </row>
    <row r="15" spans="1:22" x14ac:dyDescent="0.25">
      <c r="A15" s="11" t="s">
        <v>485</v>
      </c>
      <c r="B15" s="13">
        <v>5882</v>
      </c>
      <c r="C15" s="14">
        <f>(52/B15*100)</f>
        <v>0.88405304318259093</v>
      </c>
      <c r="D15" s="15">
        <v>5830</v>
      </c>
      <c r="E15" s="14">
        <v>20.270286160000001</v>
      </c>
      <c r="F15" s="16">
        <v>0.58726522999999997</v>
      </c>
      <c r="G15" s="14">
        <v>39.95989969</v>
      </c>
      <c r="H15" s="16">
        <v>0.86087022999999996</v>
      </c>
      <c r="I15" s="14">
        <v>23.054320239999999</v>
      </c>
      <c r="J15" s="16">
        <v>0.63756692999999998</v>
      </c>
      <c r="K15" s="14">
        <v>15.86464058</v>
      </c>
      <c r="L15" s="16">
        <v>0.58777270999999998</v>
      </c>
      <c r="M15" s="14">
        <v>0</v>
      </c>
      <c r="N15" s="16">
        <v>0</v>
      </c>
      <c r="O15" s="14" t="s">
        <v>582</v>
      </c>
      <c r="P15" s="16" t="s">
        <v>582</v>
      </c>
      <c r="Q15" s="14">
        <v>0</v>
      </c>
      <c r="R15" s="16">
        <v>0</v>
      </c>
      <c r="S15" s="14">
        <v>0</v>
      </c>
      <c r="T15" s="16">
        <v>0</v>
      </c>
      <c r="U15" s="14">
        <v>0.85085332999999996</v>
      </c>
      <c r="V15" s="16">
        <v>0.15155873</v>
      </c>
    </row>
    <row r="16" spans="1:22" x14ac:dyDescent="0.25">
      <c r="A16" s="11" t="s">
        <v>486</v>
      </c>
      <c r="B16" s="13">
        <v>6108</v>
      </c>
      <c r="C16" s="14">
        <f>(98/B16*100)</f>
        <v>1.6044531761624099</v>
      </c>
      <c r="D16" s="15">
        <v>6010</v>
      </c>
      <c r="E16" s="14">
        <v>22.41248788</v>
      </c>
      <c r="F16" s="16">
        <v>0.71531785999999997</v>
      </c>
      <c r="G16" s="14">
        <v>41.230357239999996</v>
      </c>
      <c r="H16" s="16">
        <v>0.56160969999999999</v>
      </c>
      <c r="I16" s="14">
        <v>21.484773029999999</v>
      </c>
      <c r="J16" s="16">
        <v>0.45193735000000002</v>
      </c>
      <c r="K16" s="14">
        <v>13.599448710000001</v>
      </c>
      <c r="L16" s="16">
        <v>0.47885208000000001</v>
      </c>
      <c r="M16" s="14">
        <v>0</v>
      </c>
      <c r="N16" s="16">
        <v>0</v>
      </c>
      <c r="O16" s="14" t="s">
        <v>582</v>
      </c>
      <c r="P16" s="16" t="s">
        <v>582</v>
      </c>
      <c r="Q16" s="14">
        <v>0</v>
      </c>
      <c r="R16" s="16">
        <v>0</v>
      </c>
      <c r="S16" s="14">
        <v>0</v>
      </c>
      <c r="T16" s="16">
        <v>0</v>
      </c>
      <c r="U16" s="14">
        <v>1.2729331399999999</v>
      </c>
      <c r="V16" s="16">
        <v>0.17374607</v>
      </c>
    </row>
    <row r="17" spans="1:22" x14ac:dyDescent="0.25">
      <c r="A17" s="11" t="s">
        <v>487</v>
      </c>
      <c r="B17" s="13">
        <v>6504</v>
      </c>
      <c r="C17" s="14">
        <f>(658/B17*100)</f>
        <v>10.116851168511685</v>
      </c>
      <c r="D17" s="15">
        <v>5846</v>
      </c>
      <c r="E17" s="14">
        <v>30.504713079999998</v>
      </c>
      <c r="F17" s="16">
        <v>0.68861978999999995</v>
      </c>
      <c r="G17" s="14">
        <v>37.169826690000001</v>
      </c>
      <c r="H17" s="16">
        <v>0.75567399999999996</v>
      </c>
      <c r="I17" s="14">
        <v>17.28763919</v>
      </c>
      <c r="J17" s="16">
        <v>0.51949270000000003</v>
      </c>
      <c r="K17" s="14">
        <v>11.508343719999999</v>
      </c>
      <c r="L17" s="16">
        <v>0.43112007000000002</v>
      </c>
      <c r="M17" s="14">
        <v>0</v>
      </c>
      <c r="N17" s="16">
        <v>0</v>
      </c>
      <c r="O17" s="14" t="s">
        <v>582</v>
      </c>
      <c r="P17" s="16" t="s">
        <v>582</v>
      </c>
      <c r="Q17" s="14">
        <v>0</v>
      </c>
      <c r="R17" s="16">
        <v>0</v>
      </c>
      <c r="S17" s="14">
        <v>0</v>
      </c>
      <c r="T17" s="16">
        <v>0</v>
      </c>
      <c r="U17" s="14">
        <v>3.5294773300000002</v>
      </c>
      <c r="V17" s="16">
        <v>0.45849659999999998</v>
      </c>
    </row>
    <row r="18" spans="1:22" x14ac:dyDescent="0.25">
      <c r="A18" s="11" t="s">
        <v>488</v>
      </c>
      <c r="B18" s="13">
        <v>5532</v>
      </c>
      <c r="C18" s="14">
        <f>(28/B18*100)</f>
        <v>0.50614605929139556</v>
      </c>
      <c r="D18" s="15">
        <v>5504</v>
      </c>
      <c r="E18" s="14">
        <v>32.012251650000003</v>
      </c>
      <c r="F18" s="16">
        <v>0.72961056000000002</v>
      </c>
      <c r="G18" s="14">
        <v>41.041684840000002</v>
      </c>
      <c r="H18" s="16">
        <v>0.71671750000000001</v>
      </c>
      <c r="I18" s="14">
        <v>16.54168378</v>
      </c>
      <c r="J18" s="16">
        <v>0.61459090999999999</v>
      </c>
      <c r="K18" s="14">
        <v>8.4337288800000003</v>
      </c>
      <c r="L18" s="16">
        <v>0.51212606999999999</v>
      </c>
      <c r="M18" s="14">
        <v>0</v>
      </c>
      <c r="N18" s="16">
        <v>0</v>
      </c>
      <c r="O18" s="14" t="s">
        <v>582</v>
      </c>
      <c r="P18" s="16" t="s">
        <v>582</v>
      </c>
      <c r="Q18" s="14">
        <v>0</v>
      </c>
      <c r="R18" s="16">
        <v>0</v>
      </c>
      <c r="S18" s="14">
        <v>0</v>
      </c>
      <c r="T18" s="16">
        <v>0</v>
      </c>
      <c r="U18" s="14">
        <v>1.97065085</v>
      </c>
      <c r="V18" s="16">
        <v>0.24605247999999999</v>
      </c>
    </row>
    <row r="19" spans="1:22" x14ac:dyDescent="0.25">
      <c r="A19" s="11" t="s">
        <v>489</v>
      </c>
      <c r="B19" s="13">
        <v>5658</v>
      </c>
      <c r="C19" s="14">
        <f>(61/B19*100)</f>
        <v>1.0781194768469424</v>
      </c>
      <c r="D19" s="15">
        <v>5597</v>
      </c>
      <c r="E19" s="14">
        <v>36.406620449999998</v>
      </c>
      <c r="F19" s="16">
        <v>0.75667538000000001</v>
      </c>
      <c r="G19" s="14">
        <v>41.407791039999999</v>
      </c>
      <c r="H19" s="16">
        <v>0.79219724000000002</v>
      </c>
      <c r="I19" s="14">
        <v>15.005283500000001</v>
      </c>
      <c r="J19" s="16">
        <v>0.56945639999999997</v>
      </c>
      <c r="K19" s="14">
        <v>5.8288454600000001</v>
      </c>
      <c r="L19" s="16">
        <v>0.39523997</v>
      </c>
      <c r="M19" s="14">
        <v>0</v>
      </c>
      <c r="N19" s="16">
        <v>0</v>
      </c>
      <c r="O19" s="14" t="s">
        <v>582</v>
      </c>
      <c r="P19" s="16" t="s">
        <v>582</v>
      </c>
      <c r="Q19" s="14">
        <v>0</v>
      </c>
      <c r="R19" s="16">
        <v>0</v>
      </c>
      <c r="S19" s="14">
        <v>0</v>
      </c>
      <c r="T19" s="16">
        <v>0</v>
      </c>
      <c r="U19" s="14">
        <v>1.35145954</v>
      </c>
      <c r="V19" s="16">
        <v>0.17592384</v>
      </c>
    </row>
    <row r="20" spans="1:22" x14ac:dyDescent="0.25">
      <c r="A20" s="11" t="s">
        <v>490</v>
      </c>
      <c r="B20" s="13">
        <v>3371</v>
      </c>
      <c r="C20" s="14">
        <f>(75/B20*100)</f>
        <v>2.2248590922574905</v>
      </c>
      <c r="D20" s="15">
        <v>3296</v>
      </c>
      <c r="E20" s="14">
        <v>14.75830818</v>
      </c>
      <c r="F20" s="16">
        <v>0.63137567999999999</v>
      </c>
      <c r="G20" s="14">
        <v>40.598345719999998</v>
      </c>
      <c r="H20" s="16">
        <v>0.81700426999999998</v>
      </c>
      <c r="I20" s="14">
        <v>25.680046000000001</v>
      </c>
      <c r="J20" s="16">
        <v>0.71548957000000002</v>
      </c>
      <c r="K20" s="14">
        <v>17.841778399999999</v>
      </c>
      <c r="L20" s="16">
        <v>0.64489658999999999</v>
      </c>
      <c r="M20" s="14">
        <v>0</v>
      </c>
      <c r="N20" s="16">
        <v>0</v>
      </c>
      <c r="O20" s="14" t="s">
        <v>582</v>
      </c>
      <c r="P20" s="16" t="s">
        <v>582</v>
      </c>
      <c r="Q20" s="14">
        <v>0</v>
      </c>
      <c r="R20" s="16">
        <v>0</v>
      </c>
      <c r="S20" s="14">
        <v>0</v>
      </c>
      <c r="T20" s="16">
        <v>0</v>
      </c>
      <c r="U20" s="14">
        <v>1.1215217</v>
      </c>
      <c r="V20" s="16">
        <v>0.20978873000000001</v>
      </c>
    </row>
    <row r="21" spans="1:22" x14ac:dyDescent="0.25">
      <c r="A21" s="11" t="s">
        <v>491</v>
      </c>
      <c r="B21" s="13">
        <v>5741</v>
      </c>
      <c r="C21" s="14">
        <f>(44/B21*100)</f>
        <v>0.76641700052255701</v>
      </c>
      <c r="D21" s="15">
        <v>5697</v>
      </c>
      <c r="E21" s="14">
        <v>14.31305255</v>
      </c>
      <c r="F21" s="16">
        <v>0.55630807999999998</v>
      </c>
      <c r="G21" s="14">
        <v>35.023166330000002</v>
      </c>
      <c r="H21" s="16">
        <v>0.78510338000000002</v>
      </c>
      <c r="I21" s="14">
        <v>24.802724170000001</v>
      </c>
      <c r="J21" s="16">
        <v>0.56202753000000005</v>
      </c>
      <c r="K21" s="14">
        <v>24.504763879999999</v>
      </c>
      <c r="L21" s="16">
        <v>0.90548737000000001</v>
      </c>
      <c r="M21" s="14">
        <v>0</v>
      </c>
      <c r="N21" s="16">
        <v>0</v>
      </c>
      <c r="O21" s="14" t="s">
        <v>582</v>
      </c>
      <c r="P21" s="16" t="s">
        <v>582</v>
      </c>
      <c r="Q21" s="14">
        <v>0</v>
      </c>
      <c r="R21" s="16">
        <v>0</v>
      </c>
      <c r="S21" s="14">
        <v>0</v>
      </c>
      <c r="T21" s="16">
        <v>0</v>
      </c>
      <c r="U21" s="14">
        <v>1.35629307</v>
      </c>
      <c r="V21" s="16">
        <v>0.16884345000000001</v>
      </c>
    </row>
    <row r="22" spans="1:22" x14ac:dyDescent="0.25">
      <c r="A22" s="11" t="s">
        <v>492</v>
      </c>
      <c r="B22" s="13">
        <v>6598</v>
      </c>
      <c r="C22" s="14">
        <f>(32/B22*100)</f>
        <v>0.48499545316762654</v>
      </c>
      <c r="D22" s="15">
        <v>6566</v>
      </c>
      <c r="E22" s="14">
        <v>21.583960619999999</v>
      </c>
      <c r="F22" s="16">
        <v>0.98563056999999998</v>
      </c>
      <c r="G22" s="14">
        <v>33.151665770000001</v>
      </c>
      <c r="H22" s="16">
        <v>0.76269920999999996</v>
      </c>
      <c r="I22" s="14">
        <v>19.64411879</v>
      </c>
      <c r="J22" s="16">
        <v>0.66256320999999996</v>
      </c>
      <c r="K22" s="14">
        <v>13.3264607</v>
      </c>
      <c r="L22" s="16">
        <v>0.61158568000000002</v>
      </c>
      <c r="M22" s="14">
        <v>0</v>
      </c>
      <c r="N22" s="16">
        <v>0</v>
      </c>
      <c r="O22" s="14" t="s">
        <v>582</v>
      </c>
      <c r="P22" s="16" t="s">
        <v>582</v>
      </c>
      <c r="Q22" s="14">
        <v>10.27454249</v>
      </c>
      <c r="R22" s="16">
        <v>1.3300090600000001</v>
      </c>
      <c r="S22" s="14">
        <v>0</v>
      </c>
      <c r="T22" s="16">
        <v>0</v>
      </c>
      <c r="U22" s="14">
        <v>2.0192516399999998</v>
      </c>
      <c r="V22" s="16">
        <v>0.21859698999999999</v>
      </c>
    </row>
    <row r="23" spans="1:22" x14ac:dyDescent="0.25">
      <c r="A23" s="11" t="s">
        <v>493</v>
      </c>
      <c r="B23" s="13">
        <v>11583</v>
      </c>
      <c r="C23" s="14">
        <f>(211/B23*100)</f>
        <v>1.8216351549684884</v>
      </c>
      <c r="D23" s="15">
        <v>11372</v>
      </c>
      <c r="E23" s="14">
        <v>30.37795457</v>
      </c>
      <c r="F23" s="16">
        <v>0.80216235000000002</v>
      </c>
      <c r="G23" s="14">
        <v>44.701622839999999</v>
      </c>
      <c r="H23" s="16">
        <v>0.76765422999999999</v>
      </c>
      <c r="I23" s="14">
        <v>16.639236579999999</v>
      </c>
      <c r="J23" s="16">
        <v>0.56373072999999996</v>
      </c>
      <c r="K23" s="14">
        <v>7.1190169299999999</v>
      </c>
      <c r="L23" s="16">
        <v>0.39403883000000001</v>
      </c>
      <c r="M23" s="14">
        <v>0</v>
      </c>
      <c r="N23" s="16">
        <v>0</v>
      </c>
      <c r="O23" s="14" t="s">
        <v>582</v>
      </c>
      <c r="P23" s="16" t="s">
        <v>582</v>
      </c>
      <c r="Q23" s="14">
        <v>0</v>
      </c>
      <c r="R23" s="16">
        <v>0</v>
      </c>
      <c r="S23" s="14">
        <v>0</v>
      </c>
      <c r="T23" s="16">
        <v>0</v>
      </c>
      <c r="U23" s="14">
        <v>1.16216907</v>
      </c>
      <c r="V23" s="16">
        <v>0.14648781999999999</v>
      </c>
    </row>
    <row r="24" spans="1:22" x14ac:dyDescent="0.25">
      <c r="A24" s="11" t="s">
        <v>494</v>
      </c>
      <c r="B24" s="13">
        <v>6647</v>
      </c>
      <c r="C24" s="14">
        <f>(7/B24*100)</f>
        <v>0.10531066646607493</v>
      </c>
      <c r="D24" s="15">
        <v>6640</v>
      </c>
      <c r="E24" s="14">
        <v>48.027231149999999</v>
      </c>
      <c r="F24" s="16">
        <v>0.75602725999999998</v>
      </c>
      <c r="G24" s="14">
        <v>34.691252519999999</v>
      </c>
      <c r="H24" s="16">
        <v>0.70207134999999998</v>
      </c>
      <c r="I24" s="14">
        <v>10.279007740000001</v>
      </c>
      <c r="J24" s="16">
        <v>0.38149198000000001</v>
      </c>
      <c r="K24" s="14">
        <v>5.8878351100000001</v>
      </c>
      <c r="L24" s="16">
        <v>0.31713655000000002</v>
      </c>
      <c r="M24" s="14">
        <v>0</v>
      </c>
      <c r="N24" s="16">
        <v>0</v>
      </c>
      <c r="O24" s="14" t="s">
        <v>582</v>
      </c>
      <c r="P24" s="16" t="s">
        <v>582</v>
      </c>
      <c r="Q24" s="14">
        <v>0</v>
      </c>
      <c r="R24" s="16">
        <v>0</v>
      </c>
      <c r="S24" s="14">
        <v>0</v>
      </c>
      <c r="T24" s="16">
        <v>0</v>
      </c>
      <c r="U24" s="14">
        <v>1.11467348</v>
      </c>
      <c r="V24" s="16">
        <v>0.13138895</v>
      </c>
    </row>
    <row r="25" spans="1:22" x14ac:dyDescent="0.25">
      <c r="A25" s="11" t="s">
        <v>495</v>
      </c>
      <c r="B25" s="13">
        <v>5581</v>
      </c>
      <c r="C25" s="14">
        <f>(24/B25*100)</f>
        <v>0.43003046049095145</v>
      </c>
      <c r="D25" s="15">
        <v>5557</v>
      </c>
      <c r="E25" s="14">
        <v>59.25309755</v>
      </c>
      <c r="F25" s="16">
        <v>0.95389864000000002</v>
      </c>
      <c r="G25" s="14">
        <v>29.499074480000001</v>
      </c>
      <c r="H25" s="16">
        <v>0.75075851000000005</v>
      </c>
      <c r="I25" s="14">
        <v>7.4955074699999997</v>
      </c>
      <c r="J25" s="16">
        <v>0.41233034000000002</v>
      </c>
      <c r="K25" s="14">
        <v>2.7205993799999999</v>
      </c>
      <c r="L25" s="16">
        <v>0.29031481999999997</v>
      </c>
      <c r="M25" s="14">
        <v>0</v>
      </c>
      <c r="N25" s="16">
        <v>0</v>
      </c>
      <c r="O25" s="14" t="s">
        <v>582</v>
      </c>
      <c r="P25" s="16" t="s">
        <v>582</v>
      </c>
      <c r="Q25" s="14">
        <v>0</v>
      </c>
      <c r="R25" s="16">
        <v>0</v>
      </c>
      <c r="S25" s="14">
        <v>0</v>
      </c>
      <c r="T25" s="16">
        <v>0</v>
      </c>
      <c r="U25" s="14">
        <v>1.03172112</v>
      </c>
      <c r="V25" s="16">
        <v>0.13859764999999999</v>
      </c>
    </row>
    <row r="26" spans="1:22" x14ac:dyDescent="0.25">
      <c r="A26" s="11" t="s">
        <v>496</v>
      </c>
      <c r="B26" s="13">
        <v>4869</v>
      </c>
      <c r="C26" s="14">
        <f>(32/B26*100)</f>
        <v>0.65721914150749638</v>
      </c>
      <c r="D26" s="15">
        <v>4837</v>
      </c>
      <c r="E26" s="14">
        <v>40.918578119999999</v>
      </c>
      <c r="F26" s="16">
        <v>0.72871012000000002</v>
      </c>
      <c r="G26" s="14">
        <v>39.314332399999998</v>
      </c>
      <c r="H26" s="16">
        <v>0.68690154999999997</v>
      </c>
      <c r="I26" s="14">
        <v>12.62095233</v>
      </c>
      <c r="J26" s="16">
        <v>0.49375878000000001</v>
      </c>
      <c r="K26" s="14">
        <v>6.1022578699999999</v>
      </c>
      <c r="L26" s="16">
        <v>0.36526243000000003</v>
      </c>
      <c r="M26" s="14">
        <v>0</v>
      </c>
      <c r="N26" s="16">
        <v>0</v>
      </c>
      <c r="O26" s="14" t="s">
        <v>582</v>
      </c>
      <c r="P26" s="16" t="s">
        <v>582</v>
      </c>
      <c r="Q26" s="14">
        <v>0</v>
      </c>
      <c r="R26" s="16">
        <v>0</v>
      </c>
      <c r="S26" s="14">
        <v>0</v>
      </c>
      <c r="T26" s="16">
        <v>0</v>
      </c>
      <c r="U26" s="14">
        <v>1.0438792800000001</v>
      </c>
      <c r="V26" s="16">
        <v>0.15822016</v>
      </c>
    </row>
    <row r="27" spans="1:22" x14ac:dyDescent="0.25">
      <c r="A27" s="11" t="s">
        <v>497</v>
      </c>
      <c r="B27" s="13">
        <v>5299</v>
      </c>
      <c r="C27" s="14">
        <f>(17/B27*100)</f>
        <v>0.32081524816003021</v>
      </c>
      <c r="D27" s="15">
        <v>5282</v>
      </c>
      <c r="E27" s="14">
        <v>21.993092220000001</v>
      </c>
      <c r="F27" s="16">
        <v>0.56377186000000001</v>
      </c>
      <c r="G27" s="14">
        <v>33.878440509999997</v>
      </c>
      <c r="H27" s="16">
        <v>0.62067559000000005</v>
      </c>
      <c r="I27" s="14">
        <v>22.476357140000001</v>
      </c>
      <c r="J27" s="16">
        <v>0.61227604999999996</v>
      </c>
      <c r="K27" s="14">
        <v>19.895004350000001</v>
      </c>
      <c r="L27" s="16">
        <v>0.52332095999999995</v>
      </c>
      <c r="M27" s="14">
        <v>0</v>
      </c>
      <c r="N27" s="16">
        <v>0</v>
      </c>
      <c r="O27" s="14" t="s">
        <v>582</v>
      </c>
      <c r="P27" s="16" t="s">
        <v>582</v>
      </c>
      <c r="Q27" s="14">
        <v>0</v>
      </c>
      <c r="R27" s="16">
        <v>0</v>
      </c>
      <c r="S27" s="14">
        <v>0</v>
      </c>
      <c r="T27" s="16">
        <v>0</v>
      </c>
      <c r="U27" s="14">
        <v>1.7571057800000001</v>
      </c>
      <c r="V27" s="16">
        <v>0.17387370999999999</v>
      </c>
    </row>
    <row r="28" spans="1:22" x14ac:dyDescent="0.25">
      <c r="A28" s="11" t="s">
        <v>498</v>
      </c>
      <c r="B28" s="13">
        <v>7568</v>
      </c>
      <c r="C28" s="14">
        <f>(51/B28*100)</f>
        <v>0.67389006342494717</v>
      </c>
      <c r="D28" s="15">
        <v>7517</v>
      </c>
      <c r="E28" s="14">
        <v>58.668626699999997</v>
      </c>
      <c r="F28" s="16">
        <v>1.16027868</v>
      </c>
      <c r="G28" s="14">
        <v>26.5640763</v>
      </c>
      <c r="H28" s="16">
        <v>0.69800178999999996</v>
      </c>
      <c r="I28" s="14">
        <v>8.7410836599999993</v>
      </c>
      <c r="J28" s="16">
        <v>0.46538483000000003</v>
      </c>
      <c r="K28" s="14">
        <v>4.4824961999999999</v>
      </c>
      <c r="L28" s="16">
        <v>0.42098935999999998</v>
      </c>
      <c r="M28" s="14">
        <v>0</v>
      </c>
      <c r="N28" s="16">
        <v>0</v>
      </c>
      <c r="O28" s="14" t="s">
        <v>582</v>
      </c>
      <c r="P28" s="16" t="s">
        <v>582</v>
      </c>
      <c r="Q28" s="14">
        <v>0</v>
      </c>
      <c r="R28" s="16">
        <v>0</v>
      </c>
      <c r="S28" s="14">
        <v>0</v>
      </c>
      <c r="T28" s="16">
        <v>0</v>
      </c>
      <c r="U28" s="14">
        <v>1.54371714</v>
      </c>
      <c r="V28" s="16">
        <v>0.18487714999999999</v>
      </c>
    </row>
    <row r="29" spans="1:22" x14ac:dyDescent="0.25">
      <c r="A29" s="11" t="s">
        <v>499</v>
      </c>
      <c r="B29" s="13">
        <v>5385</v>
      </c>
      <c r="C29" s="14">
        <f>(30/B29*100)</f>
        <v>0.55710306406685239</v>
      </c>
      <c r="D29" s="15">
        <v>5355</v>
      </c>
      <c r="E29" s="14">
        <v>11.24650583</v>
      </c>
      <c r="F29" s="16">
        <v>0.44666962999999998</v>
      </c>
      <c r="G29" s="14">
        <v>33.420548519999997</v>
      </c>
      <c r="H29" s="16">
        <v>0.73312606000000002</v>
      </c>
      <c r="I29" s="14">
        <v>29.026412350000001</v>
      </c>
      <c r="J29" s="16">
        <v>0.56640256</v>
      </c>
      <c r="K29" s="14">
        <v>24.911691300000001</v>
      </c>
      <c r="L29" s="16">
        <v>0.56652363999999999</v>
      </c>
      <c r="M29" s="14">
        <v>0</v>
      </c>
      <c r="N29" s="16">
        <v>0</v>
      </c>
      <c r="O29" s="14" t="s">
        <v>582</v>
      </c>
      <c r="P29" s="16" t="s">
        <v>582</v>
      </c>
      <c r="Q29" s="14">
        <v>0</v>
      </c>
      <c r="R29" s="16">
        <v>0</v>
      </c>
      <c r="S29" s="14">
        <v>0</v>
      </c>
      <c r="T29" s="16">
        <v>0</v>
      </c>
      <c r="U29" s="14">
        <v>1.39484199</v>
      </c>
      <c r="V29" s="16">
        <v>0.18039511</v>
      </c>
    </row>
    <row r="30" spans="1:22" x14ac:dyDescent="0.25">
      <c r="A30" s="11" t="s">
        <v>500</v>
      </c>
      <c r="B30" s="13">
        <v>4520</v>
      </c>
      <c r="C30" s="14">
        <f>(97/B30*100)</f>
        <v>2.1460176991150446</v>
      </c>
      <c r="D30" s="15">
        <v>4423</v>
      </c>
      <c r="E30" s="14">
        <v>17.597646449999999</v>
      </c>
      <c r="F30" s="16">
        <v>0.59106294999999998</v>
      </c>
      <c r="G30" s="14">
        <v>33.33586734</v>
      </c>
      <c r="H30" s="16">
        <v>0.85533342000000001</v>
      </c>
      <c r="I30" s="14">
        <v>23.884726780000001</v>
      </c>
      <c r="J30" s="16">
        <v>0.61931385000000005</v>
      </c>
      <c r="K30" s="14">
        <v>23.775165560000001</v>
      </c>
      <c r="L30" s="16">
        <v>0.79739519999999997</v>
      </c>
      <c r="M30" s="14">
        <v>0</v>
      </c>
      <c r="N30" s="16">
        <v>0</v>
      </c>
      <c r="O30" s="14" t="s">
        <v>582</v>
      </c>
      <c r="P30" s="16" t="s">
        <v>582</v>
      </c>
      <c r="Q30" s="14">
        <v>0</v>
      </c>
      <c r="R30" s="16">
        <v>0</v>
      </c>
      <c r="S30" s="14">
        <v>0</v>
      </c>
      <c r="T30" s="16">
        <v>0</v>
      </c>
      <c r="U30" s="14">
        <v>1.4065938600000001</v>
      </c>
      <c r="V30" s="16">
        <v>0.16834149000000001</v>
      </c>
    </row>
    <row r="31" spans="1:22" x14ac:dyDescent="0.25">
      <c r="A31" s="11" t="s">
        <v>501</v>
      </c>
      <c r="B31" s="13">
        <v>5456</v>
      </c>
      <c r="C31" s="14">
        <f>(125/B31*100)</f>
        <v>2.2910557184750733</v>
      </c>
      <c r="D31" s="15">
        <v>5331</v>
      </c>
      <c r="E31" s="14">
        <v>8.1219187799999997</v>
      </c>
      <c r="F31" s="16">
        <v>0.38962558000000003</v>
      </c>
      <c r="G31" s="14">
        <v>29.97594535</v>
      </c>
      <c r="H31" s="16">
        <v>0.65622753</v>
      </c>
      <c r="I31" s="14">
        <v>29.695727519999998</v>
      </c>
      <c r="J31" s="16">
        <v>0.63665322999999996</v>
      </c>
      <c r="K31" s="14">
        <v>30.807154579999999</v>
      </c>
      <c r="L31" s="16">
        <v>0.76063853999999997</v>
      </c>
      <c r="M31" s="14">
        <v>0</v>
      </c>
      <c r="N31" s="16">
        <v>0</v>
      </c>
      <c r="O31" s="14" t="s">
        <v>582</v>
      </c>
      <c r="P31" s="16" t="s">
        <v>582</v>
      </c>
      <c r="Q31" s="14">
        <v>0</v>
      </c>
      <c r="R31" s="16">
        <v>0</v>
      </c>
      <c r="S31" s="14">
        <v>0</v>
      </c>
      <c r="T31" s="16">
        <v>0</v>
      </c>
      <c r="U31" s="14">
        <v>1.3992537599999999</v>
      </c>
      <c r="V31" s="16">
        <v>0.18247334000000001</v>
      </c>
    </row>
    <row r="32" spans="1:22" x14ac:dyDescent="0.25">
      <c r="A32" s="11" t="s">
        <v>502</v>
      </c>
      <c r="B32" s="13">
        <v>4478</v>
      </c>
      <c r="C32" s="14">
        <f>(5/B32*100)</f>
        <v>0.11165698972755694</v>
      </c>
      <c r="D32" s="15">
        <v>4473</v>
      </c>
      <c r="E32" s="14">
        <v>40.342647710000001</v>
      </c>
      <c r="F32" s="16">
        <v>0.93343441000000005</v>
      </c>
      <c r="G32" s="14">
        <v>41.20930645</v>
      </c>
      <c r="H32" s="16">
        <v>0.87721800999999999</v>
      </c>
      <c r="I32" s="14">
        <v>13.1363608</v>
      </c>
      <c r="J32" s="16">
        <v>0.51570486000000004</v>
      </c>
      <c r="K32" s="14">
        <v>4.4167182800000004</v>
      </c>
      <c r="L32" s="16">
        <v>0.33575094999999999</v>
      </c>
      <c r="M32" s="14">
        <v>0</v>
      </c>
      <c r="N32" s="16">
        <v>0</v>
      </c>
      <c r="O32" s="14" t="s">
        <v>582</v>
      </c>
      <c r="P32" s="16" t="s">
        <v>582</v>
      </c>
      <c r="Q32" s="14">
        <v>0</v>
      </c>
      <c r="R32" s="16">
        <v>0</v>
      </c>
      <c r="S32" s="14">
        <v>0</v>
      </c>
      <c r="T32" s="16">
        <v>0</v>
      </c>
      <c r="U32" s="14">
        <v>0.89496675000000003</v>
      </c>
      <c r="V32" s="16">
        <v>0.14120736</v>
      </c>
    </row>
    <row r="33" spans="1:22" x14ac:dyDescent="0.25">
      <c r="A33" s="11" t="s">
        <v>503</v>
      </c>
      <c r="B33" s="13">
        <v>7325</v>
      </c>
      <c r="C33" s="14">
        <f>(74/B33*100)</f>
        <v>1.0102389078498293</v>
      </c>
      <c r="D33" s="15">
        <v>7251</v>
      </c>
      <c r="E33" s="14">
        <v>26.703530570000002</v>
      </c>
      <c r="F33" s="16">
        <v>0.70255106</v>
      </c>
      <c r="G33" s="14">
        <v>43.356308560000002</v>
      </c>
      <c r="H33" s="16">
        <v>0.81248560000000003</v>
      </c>
      <c r="I33" s="14">
        <v>20.31512245</v>
      </c>
      <c r="J33" s="16">
        <v>0.58116946000000003</v>
      </c>
      <c r="K33" s="14">
        <v>8.63756624</v>
      </c>
      <c r="L33" s="16">
        <v>0.51936711000000002</v>
      </c>
      <c r="M33" s="14">
        <v>0</v>
      </c>
      <c r="N33" s="16">
        <v>0</v>
      </c>
      <c r="O33" s="14" t="s">
        <v>582</v>
      </c>
      <c r="P33" s="16" t="s">
        <v>582</v>
      </c>
      <c r="Q33" s="14">
        <v>0</v>
      </c>
      <c r="R33" s="16">
        <v>0</v>
      </c>
      <c r="S33" s="14">
        <v>0</v>
      </c>
      <c r="T33" s="16">
        <v>0</v>
      </c>
      <c r="U33" s="14">
        <v>0.98747216999999998</v>
      </c>
      <c r="V33" s="16">
        <v>0.15681440999999999</v>
      </c>
    </row>
    <row r="34" spans="1:22" x14ac:dyDescent="0.25">
      <c r="A34" s="11" t="s">
        <v>504</v>
      </c>
      <c r="B34" s="13">
        <v>6350</v>
      </c>
      <c r="C34" s="14">
        <f>(65/B34*100)</f>
        <v>1.0236220472440944</v>
      </c>
      <c r="D34" s="15">
        <v>6285</v>
      </c>
      <c r="E34" s="14">
        <v>33.535500990000003</v>
      </c>
      <c r="F34" s="16">
        <v>0.72767523000000001</v>
      </c>
      <c r="G34" s="14">
        <v>41.88056529</v>
      </c>
      <c r="H34" s="16">
        <v>0.65702793999999998</v>
      </c>
      <c r="I34" s="14">
        <v>16.344180059999999</v>
      </c>
      <c r="J34" s="16">
        <v>0.61067839000000002</v>
      </c>
      <c r="K34" s="14">
        <v>6.0294883600000002</v>
      </c>
      <c r="L34" s="16">
        <v>0.30148826000000001</v>
      </c>
      <c r="M34" s="14">
        <v>0</v>
      </c>
      <c r="N34" s="16">
        <v>0</v>
      </c>
      <c r="O34" s="14" t="s">
        <v>582</v>
      </c>
      <c r="P34" s="16" t="s">
        <v>582</v>
      </c>
      <c r="Q34" s="14">
        <v>0</v>
      </c>
      <c r="R34" s="16">
        <v>0</v>
      </c>
      <c r="S34" s="14">
        <v>0</v>
      </c>
      <c r="T34" s="16">
        <v>0</v>
      </c>
      <c r="U34" s="14">
        <v>2.2102652900000002</v>
      </c>
      <c r="V34" s="16">
        <v>0.25821867999999998</v>
      </c>
    </row>
    <row r="35" spans="1:22" x14ac:dyDescent="0.25">
      <c r="A35" s="11" t="s">
        <v>505</v>
      </c>
      <c r="B35" s="13">
        <v>6406</v>
      </c>
      <c r="C35" s="14">
        <f>(36/B35*100)</f>
        <v>0.56197315017171401</v>
      </c>
      <c r="D35" s="15">
        <v>6370</v>
      </c>
      <c r="E35" s="14">
        <v>38.756981070000002</v>
      </c>
      <c r="F35" s="16">
        <v>0.79337745000000004</v>
      </c>
      <c r="G35" s="14">
        <v>41.515721480000003</v>
      </c>
      <c r="H35" s="16">
        <v>0.79852380000000001</v>
      </c>
      <c r="I35" s="14">
        <v>13.083169059999999</v>
      </c>
      <c r="J35" s="16">
        <v>0.48152083000000001</v>
      </c>
      <c r="K35" s="14">
        <v>5.81107453</v>
      </c>
      <c r="L35" s="16">
        <v>0.44266748</v>
      </c>
      <c r="M35" s="14">
        <v>0</v>
      </c>
      <c r="N35" s="16">
        <v>0</v>
      </c>
      <c r="O35" s="14" t="s">
        <v>582</v>
      </c>
      <c r="P35" s="16" t="s">
        <v>582</v>
      </c>
      <c r="Q35" s="14">
        <v>0</v>
      </c>
      <c r="R35" s="16">
        <v>0</v>
      </c>
      <c r="S35" s="14">
        <v>0</v>
      </c>
      <c r="T35" s="16">
        <v>0</v>
      </c>
      <c r="U35" s="14">
        <v>0.83305384999999998</v>
      </c>
      <c r="V35" s="16">
        <v>0.12971089</v>
      </c>
    </row>
    <row r="36" spans="1:22" x14ac:dyDescent="0.25">
      <c r="A36" s="11" t="s">
        <v>506</v>
      </c>
      <c r="B36" s="13">
        <v>6736</v>
      </c>
      <c r="C36" s="14">
        <f>(26/B36*100)</f>
        <v>0.38598574821852732</v>
      </c>
      <c r="D36" s="15">
        <v>6710</v>
      </c>
      <c r="E36" s="14">
        <v>23.533967919999998</v>
      </c>
      <c r="F36" s="16">
        <v>0.60531917999999996</v>
      </c>
      <c r="G36" s="14">
        <v>41.27920563</v>
      </c>
      <c r="H36" s="16">
        <v>0.63775780000000004</v>
      </c>
      <c r="I36" s="14">
        <v>22.496488530000001</v>
      </c>
      <c r="J36" s="16">
        <v>0.58036982000000004</v>
      </c>
      <c r="K36" s="14">
        <v>11.789244180000001</v>
      </c>
      <c r="L36" s="16">
        <v>0.53946596000000002</v>
      </c>
      <c r="M36" s="14">
        <v>0</v>
      </c>
      <c r="N36" s="16">
        <v>0</v>
      </c>
      <c r="O36" s="14" t="s">
        <v>582</v>
      </c>
      <c r="P36" s="16" t="s">
        <v>582</v>
      </c>
      <c r="Q36" s="14">
        <v>0</v>
      </c>
      <c r="R36" s="16">
        <v>0</v>
      </c>
      <c r="S36" s="14">
        <v>0</v>
      </c>
      <c r="T36" s="16">
        <v>0</v>
      </c>
      <c r="U36" s="14">
        <v>0.90109375000000003</v>
      </c>
      <c r="V36" s="16">
        <v>0.12199548</v>
      </c>
    </row>
    <row r="37" spans="1:22" x14ac:dyDescent="0.25">
      <c r="A37" s="11" t="s">
        <v>507</v>
      </c>
      <c r="B37" s="13">
        <v>5458</v>
      </c>
      <c r="C37" s="14">
        <f>(62/B37*100)</f>
        <v>1.1359472334188347</v>
      </c>
      <c r="D37" s="15">
        <v>5396</v>
      </c>
      <c r="E37" s="14">
        <v>13.42847079</v>
      </c>
      <c r="F37" s="16">
        <v>0.55096999999999996</v>
      </c>
      <c r="G37" s="14">
        <v>30.254540429999999</v>
      </c>
      <c r="H37" s="16">
        <v>0.78289187000000005</v>
      </c>
      <c r="I37" s="14">
        <v>27.253372930000001</v>
      </c>
      <c r="J37" s="16">
        <v>0.70823824000000002</v>
      </c>
      <c r="K37" s="14">
        <v>27.61217117</v>
      </c>
      <c r="L37" s="16">
        <v>0.93351636000000005</v>
      </c>
      <c r="M37" s="14">
        <v>0</v>
      </c>
      <c r="N37" s="16">
        <v>0</v>
      </c>
      <c r="O37" s="14" t="s">
        <v>582</v>
      </c>
      <c r="P37" s="16" t="s">
        <v>582</v>
      </c>
      <c r="Q37" s="14">
        <v>0</v>
      </c>
      <c r="R37" s="16">
        <v>0</v>
      </c>
      <c r="S37" s="14">
        <v>0</v>
      </c>
      <c r="T37" s="16">
        <v>0</v>
      </c>
      <c r="U37" s="14">
        <v>1.45144468</v>
      </c>
      <c r="V37" s="16">
        <v>0.26927334000000003</v>
      </c>
    </row>
    <row r="38" spans="1:22" x14ac:dyDescent="0.25">
      <c r="A38" s="11" t="s">
        <v>508</v>
      </c>
      <c r="B38" s="13">
        <v>5860</v>
      </c>
      <c r="C38" s="14">
        <f>(16/B38*100)</f>
        <v>0.27303754266211605</v>
      </c>
      <c r="D38" s="15">
        <v>5844</v>
      </c>
      <c r="E38" s="14">
        <v>20.07047699</v>
      </c>
      <c r="F38" s="16">
        <v>0.59040970999999998</v>
      </c>
      <c r="G38" s="14">
        <v>38.854474080000003</v>
      </c>
      <c r="H38" s="16">
        <v>0.62592203000000002</v>
      </c>
      <c r="I38" s="14">
        <v>22.537995980000002</v>
      </c>
      <c r="J38" s="16">
        <v>0.59933999999999998</v>
      </c>
      <c r="K38" s="14">
        <v>17.269093170000001</v>
      </c>
      <c r="L38" s="16">
        <v>0.61839476999999998</v>
      </c>
      <c r="M38" s="14">
        <v>0</v>
      </c>
      <c r="N38" s="16">
        <v>0</v>
      </c>
      <c r="O38" s="14" t="s">
        <v>582</v>
      </c>
      <c r="P38" s="16" t="s">
        <v>582</v>
      </c>
      <c r="Q38" s="14">
        <v>0</v>
      </c>
      <c r="R38" s="16">
        <v>0</v>
      </c>
      <c r="S38" s="14">
        <v>0</v>
      </c>
      <c r="T38" s="16">
        <v>0</v>
      </c>
      <c r="U38" s="14">
        <v>1.2679597899999999</v>
      </c>
      <c r="V38" s="16">
        <v>0.14610444</v>
      </c>
    </row>
    <row r="39" spans="1:22" x14ac:dyDescent="0.25">
      <c r="A39" s="11" t="s">
        <v>509</v>
      </c>
      <c r="B39" s="13">
        <v>5895</v>
      </c>
      <c r="C39" s="14">
        <f>(30/B39*100)</f>
        <v>0.5089058524173028</v>
      </c>
      <c r="D39" s="15">
        <v>5865</v>
      </c>
      <c r="E39" s="14">
        <v>39.718739409999998</v>
      </c>
      <c r="F39" s="16">
        <v>1.69054963</v>
      </c>
      <c r="G39" s="14">
        <v>43.331016669999997</v>
      </c>
      <c r="H39" s="16">
        <v>1.3862961</v>
      </c>
      <c r="I39" s="14">
        <v>12.269142929999999</v>
      </c>
      <c r="J39" s="16">
        <v>0.69524733999999999</v>
      </c>
      <c r="K39" s="14">
        <v>3.4958277799999999</v>
      </c>
      <c r="L39" s="16">
        <v>0.33775293000000001</v>
      </c>
      <c r="M39" s="14">
        <v>0</v>
      </c>
      <c r="N39" s="16">
        <v>0</v>
      </c>
      <c r="O39" s="14" t="s">
        <v>582</v>
      </c>
      <c r="P39" s="16" t="s">
        <v>582</v>
      </c>
      <c r="Q39" s="14">
        <v>0</v>
      </c>
      <c r="R39" s="16">
        <v>0</v>
      </c>
      <c r="S39" s="14">
        <v>0</v>
      </c>
      <c r="T39" s="16">
        <v>0</v>
      </c>
      <c r="U39" s="14">
        <v>1.1852731999999999</v>
      </c>
      <c r="V39" s="16">
        <v>0.16482482000000001</v>
      </c>
    </row>
    <row r="40" spans="1:22" x14ac:dyDescent="0.25">
      <c r="A40" s="11" t="s">
        <v>510</v>
      </c>
      <c r="B40" s="13">
        <v>14157</v>
      </c>
      <c r="C40" s="14">
        <f>(266/B40*100)</f>
        <v>1.8789291516564242</v>
      </c>
      <c r="D40" s="15">
        <v>13891</v>
      </c>
      <c r="E40" s="14">
        <v>9.2377195600000004</v>
      </c>
      <c r="F40" s="16">
        <v>0.35056811999999998</v>
      </c>
      <c r="G40" s="14">
        <v>24.86197817</v>
      </c>
      <c r="H40" s="16">
        <v>0.58117344999999998</v>
      </c>
      <c r="I40" s="14">
        <v>26.87193336</v>
      </c>
      <c r="J40" s="16">
        <v>0.59933831999999998</v>
      </c>
      <c r="K40" s="14">
        <v>37.228267539999997</v>
      </c>
      <c r="L40" s="16">
        <v>0.75569396</v>
      </c>
      <c r="M40" s="14">
        <v>0</v>
      </c>
      <c r="N40" s="16">
        <v>0</v>
      </c>
      <c r="O40" s="14" t="s">
        <v>582</v>
      </c>
      <c r="P40" s="16" t="s">
        <v>582</v>
      </c>
      <c r="Q40" s="14">
        <v>0</v>
      </c>
      <c r="R40" s="16">
        <v>0</v>
      </c>
      <c r="S40" s="14">
        <v>0</v>
      </c>
      <c r="T40" s="16">
        <v>0</v>
      </c>
      <c r="U40" s="14">
        <v>1.8001013800000001</v>
      </c>
      <c r="V40" s="16">
        <v>0.18014894000000001</v>
      </c>
    </row>
    <row r="41" spans="1:22" x14ac:dyDescent="0.25">
      <c r="A41" s="11" t="s">
        <v>511</v>
      </c>
      <c r="B41" s="13">
        <v>5712</v>
      </c>
      <c r="C41" s="14">
        <f>(40/B41*100)</f>
        <v>0.70028011204481799</v>
      </c>
      <c r="D41" s="15">
        <v>5672</v>
      </c>
      <c r="E41" s="14">
        <v>18.29548741</v>
      </c>
      <c r="F41" s="16">
        <v>0.69104761000000003</v>
      </c>
      <c r="G41" s="14">
        <v>29.698521039999999</v>
      </c>
      <c r="H41" s="16">
        <v>0.70649536999999996</v>
      </c>
      <c r="I41" s="14">
        <v>23.651056830000002</v>
      </c>
      <c r="J41" s="16">
        <v>0.56024068000000005</v>
      </c>
      <c r="K41" s="14">
        <v>27.310983879999998</v>
      </c>
      <c r="L41" s="16">
        <v>0.83577659000000004</v>
      </c>
      <c r="M41" s="14">
        <v>0</v>
      </c>
      <c r="N41" s="16">
        <v>0</v>
      </c>
      <c r="O41" s="14" t="s">
        <v>582</v>
      </c>
      <c r="P41" s="16" t="s">
        <v>582</v>
      </c>
      <c r="Q41" s="14">
        <v>0</v>
      </c>
      <c r="R41" s="16">
        <v>0</v>
      </c>
      <c r="S41" s="14">
        <v>0</v>
      </c>
      <c r="T41" s="16">
        <v>0</v>
      </c>
      <c r="U41" s="14">
        <v>1.0439508399999999</v>
      </c>
      <c r="V41" s="16">
        <v>0.15843995</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27.05036533542857</v>
      </c>
      <c r="F42" s="16">
        <f>IF(COUNT(F7:F41) &gt; 0, SQRT(SUMSQ(F7:F41)/(COUNT(F7:F41)*COUNT(F7:F41)) ), "—")</f>
        <v>0.12304573391866509</v>
      </c>
      <c r="G42" s="14">
        <f>IF(COUNT(G7:G41) &gt; 0, AVERAGE(G7:G41), "—")</f>
        <v>36.10406996257143</v>
      </c>
      <c r="H42" s="16">
        <f>IF(COUNT(H7:H41) &gt; 0, SQRT(SUMSQ(H7:H41)/(COUNT(H7:H41)*COUNT(H7:H41)) ), "—")</f>
        <v>0.12531042094848982</v>
      </c>
      <c r="I42" s="14">
        <f>IF(COUNT(I7:I41) &gt; 0, AVERAGE(I7:I41), "—")</f>
        <v>19.727704914285713</v>
      </c>
      <c r="J42" s="16">
        <f>IF(COUNT(J7:J41) &gt; 0, SQRT(SUMSQ(J7:J41)/(COUNT(J7:J41)*COUNT(J7:J41)) ), "—")</f>
        <v>9.5904689282668446E-2</v>
      </c>
      <c r="K42" s="14">
        <f>IF(COUNT(K7:K41) &gt; 0, AVERAGE(K7:K41), "—")</f>
        <v>15.479484396571431</v>
      </c>
      <c r="L42" s="16">
        <f>IF(COUNT(L7:L41) &gt; 0, SQRT(SUMSQ(L7:L41)/(COUNT(L7:L41)*COUNT(L7:L41)) ), "—")</f>
        <v>9.6253491446748357E-2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1.3448170331428571</v>
      </c>
      <c r="V42" s="16">
        <f>IF(COUNT(V7:V41) &gt; 0, SQRT(SUMSQ(V7:V41)/(COUNT(V7:V41)*COUNT(V7:V41)) ), "—")</f>
        <v>3.1413707408732158E-2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57.214204709999997</v>
      </c>
      <c r="F45" s="16">
        <v>0.98098978999999997</v>
      </c>
      <c r="G45" s="14">
        <v>27.393819000000001</v>
      </c>
      <c r="H45" s="16">
        <v>0.84040334000000005</v>
      </c>
      <c r="I45" s="14">
        <v>4.8940617700000004</v>
      </c>
      <c r="J45" s="16">
        <v>0.35521857000000001</v>
      </c>
      <c r="K45" s="14">
        <v>2.4200641599999999</v>
      </c>
      <c r="L45" s="16">
        <v>0.27177670999999998</v>
      </c>
      <c r="M45" s="14">
        <v>0</v>
      </c>
      <c r="N45" s="16">
        <v>0</v>
      </c>
      <c r="O45" s="14" t="s">
        <v>582</v>
      </c>
      <c r="P45" s="16" t="s">
        <v>582</v>
      </c>
      <c r="Q45" s="14">
        <v>0.23137622999999999</v>
      </c>
      <c r="R45" s="16">
        <v>7.331174E-2</v>
      </c>
      <c r="S45" s="14">
        <v>0.36267873</v>
      </c>
      <c r="T45" s="16">
        <v>8.6144750000000006E-2</v>
      </c>
      <c r="U45" s="14">
        <v>7.48379539</v>
      </c>
      <c r="V45" s="16">
        <v>0.56387169999999998</v>
      </c>
    </row>
    <row r="46" spans="1:22" x14ac:dyDescent="0.25">
      <c r="A46" s="11" t="s">
        <v>516</v>
      </c>
      <c r="B46" s="13">
        <v>23141</v>
      </c>
      <c r="C46" s="14">
        <f>(1132/B46*100)</f>
        <v>4.8917505725768118</v>
      </c>
      <c r="D46" s="15">
        <v>22009</v>
      </c>
      <c r="E46" s="14">
        <v>59.974139860000001</v>
      </c>
      <c r="F46" s="16">
        <v>0.77825889999999998</v>
      </c>
      <c r="G46" s="14">
        <v>25.489327769999999</v>
      </c>
      <c r="H46" s="16">
        <v>0.48133376</v>
      </c>
      <c r="I46" s="14">
        <v>6.3535994200000001</v>
      </c>
      <c r="J46" s="16">
        <v>0.32595622000000002</v>
      </c>
      <c r="K46" s="14">
        <v>2.9074083599999998</v>
      </c>
      <c r="L46" s="16">
        <v>0.18692022</v>
      </c>
      <c r="M46" s="14">
        <v>0</v>
      </c>
      <c r="N46" s="16">
        <v>0</v>
      </c>
      <c r="O46" s="14" t="s">
        <v>582</v>
      </c>
      <c r="P46" s="16" t="s">
        <v>582</v>
      </c>
      <c r="Q46" s="14">
        <v>0</v>
      </c>
      <c r="R46" s="16">
        <v>0</v>
      </c>
      <c r="S46" s="14">
        <v>0</v>
      </c>
      <c r="T46" s="16">
        <v>0</v>
      </c>
      <c r="U46" s="14">
        <v>5.2755245899999998</v>
      </c>
      <c r="V46" s="16">
        <v>0.27693603</v>
      </c>
    </row>
    <row r="47" spans="1:22" x14ac:dyDescent="0.25">
      <c r="A47" s="11" t="s">
        <v>517</v>
      </c>
      <c r="B47" s="13">
        <v>5928</v>
      </c>
      <c r="C47" s="14">
        <f>(71/B47*100)</f>
        <v>1.1977058029689609</v>
      </c>
      <c r="D47" s="15">
        <v>5857</v>
      </c>
      <c r="E47" s="14">
        <v>36.827864419999997</v>
      </c>
      <c r="F47" s="16">
        <v>0.77560004000000005</v>
      </c>
      <c r="G47" s="14">
        <v>40.637105810000001</v>
      </c>
      <c r="H47" s="16">
        <v>0.84675968000000001</v>
      </c>
      <c r="I47" s="14">
        <v>12.33889031</v>
      </c>
      <c r="J47" s="16">
        <v>0.51616761</v>
      </c>
      <c r="K47" s="14">
        <v>5.8818756499999996</v>
      </c>
      <c r="L47" s="16">
        <v>0.37033180999999998</v>
      </c>
      <c r="M47" s="14">
        <v>0</v>
      </c>
      <c r="N47" s="16">
        <v>0</v>
      </c>
      <c r="O47" s="14" t="s">
        <v>582</v>
      </c>
      <c r="P47" s="16" t="s">
        <v>582</v>
      </c>
      <c r="Q47" s="14">
        <v>0</v>
      </c>
      <c r="R47" s="16">
        <v>0</v>
      </c>
      <c r="S47" s="14">
        <v>0</v>
      </c>
      <c r="T47" s="16">
        <v>0</v>
      </c>
      <c r="U47" s="14">
        <v>4.3142638099999999</v>
      </c>
      <c r="V47" s="16">
        <v>0.57741136999999998</v>
      </c>
    </row>
    <row r="48" spans="1:22" x14ac:dyDescent="0.25">
      <c r="A48" s="11" t="s">
        <v>518</v>
      </c>
      <c r="B48" s="13">
        <v>9841</v>
      </c>
      <c r="C48" s="14">
        <f>(7/B48*100)</f>
        <v>7.1130982623717101E-2</v>
      </c>
      <c r="D48" s="15">
        <v>9834</v>
      </c>
      <c r="E48" s="14">
        <v>65.600493130000004</v>
      </c>
      <c r="F48" s="16">
        <v>1.45271562</v>
      </c>
      <c r="G48" s="14">
        <v>22.834920369999999</v>
      </c>
      <c r="H48" s="16">
        <v>0.86586987999999998</v>
      </c>
      <c r="I48" s="14">
        <v>6.1818267599999999</v>
      </c>
      <c r="J48" s="16">
        <v>0.61763630999999997</v>
      </c>
      <c r="K48" s="14">
        <v>3.3079376800000002</v>
      </c>
      <c r="L48" s="16">
        <v>0.29564970000000002</v>
      </c>
      <c r="M48" s="14">
        <v>0</v>
      </c>
      <c r="N48" s="16">
        <v>0</v>
      </c>
      <c r="O48" s="14" t="s">
        <v>582</v>
      </c>
      <c r="P48" s="16" t="s">
        <v>582</v>
      </c>
      <c r="Q48" s="14">
        <v>0</v>
      </c>
      <c r="R48" s="16">
        <v>0</v>
      </c>
      <c r="S48" s="14">
        <v>0</v>
      </c>
      <c r="T48" s="16">
        <v>0</v>
      </c>
      <c r="U48" s="14">
        <v>2.0748220499999999</v>
      </c>
      <c r="V48" s="16">
        <v>0.53710614999999995</v>
      </c>
    </row>
    <row r="49" spans="1:22" x14ac:dyDescent="0.25">
      <c r="A49" s="11" t="s">
        <v>519</v>
      </c>
      <c r="B49" s="13">
        <v>6349</v>
      </c>
      <c r="C49" s="14">
        <f>(56/B49*100)</f>
        <v>0.88202866593164275</v>
      </c>
      <c r="D49" s="15">
        <v>6293</v>
      </c>
      <c r="E49" s="14">
        <v>63.31891092</v>
      </c>
      <c r="F49" s="16">
        <v>0.89230326000000004</v>
      </c>
      <c r="G49" s="14">
        <v>27.44854802</v>
      </c>
      <c r="H49" s="16">
        <v>0.74329124999999996</v>
      </c>
      <c r="I49" s="14">
        <v>5.5242099900000001</v>
      </c>
      <c r="J49" s="16">
        <v>0.40604425</v>
      </c>
      <c r="K49" s="14">
        <v>1.1713926100000001</v>
      </c>
      <c r="L49" s="16">
        <v>0.12026385000000001</v>
      </c>
      <c r="M49" s="14">
        <v>0</v>
      </c>
      <c r="N49" s="16">
        <v>0</v>
      </c>
      <c r="O49" s="14" t="s">
        <v>582</v>
      </c>
      <c r="P49" s="16" t="s">
        <v>582</v>
      </c>
      <c r="Q49" s="14">
        <v>0</v>
      </c>
      <c r="R49" s="16">
        <v>0</v>
      </c>
      <c r="S49" s="14">
        <v>8.6899900000000002E-2</v>
      </c>
      <c r="T49" s="16">
        <v>5.4559249999999997E-2</v>
      </c>
      <c r="U49" s="14">
        <v>2.4500385599999999</v>
      </c>
      <c r="V49" s="16">
        <v>0.26940283999999998</v>
      </c>
    </row>
    <row r="50" spans="1:22" x14ac:dyDescent="0.25">
      <c r="A50" s="11" t="s">
        <v>520</v>
      </c>
      <c r="B50" s="13">
        <v>11795</v>
      </c>
      <c r="C50" s="14">
        <f>(218/B50*100)</f>
        <v>1.8482407799915217</v>
      </c>
      <c r="D50" s="15">
        <v>11577</v>
      </c>
      <c r="E50" s="14">
        <v>49.187544940000002</v>
      </c>
      <c r="F50" s="16">
        <v>1.0197038300000001</v>
      </c>
      <c r="G50" s="14">
        <v>30.665521930000001</v>
      </c>
      <c r="H50" s="16">
        <v>0.67482355000000005</v>
      </c>
      <c r="I50" s="14">
        <v>10.213874540000001</v>
      </c>
      <c r="J50" s="16">
        <v>0.47650661999999999</v>
      </c>
      <c r="K50" s="14">
        <v>7.2988653299999999</v>
      </c>
      <c r="L50" s="16">
        <v>0.34287737000000001</v>
      </c>
      <c r="M50" s="14">
        <v>0</v>
      </c>
      <c r="N50" s="16">
        <v>0</v>
      </c>
      <c r="O50" s="14" t="s">
        <v>582</v>
      </c>
      <c r="P50" s="16" t="s">
        <v>582</v>
      </c>
      <c r="Q50" s="14">
        <v>0</v>
      </c>
      <c r="R50" s="16">
        <v>0</v>
      </c>
      <c r="S50" s="14">
        <v>0</v>
      </c>
      <c r="T50" s="16">
        <v>0</v>
      </c>
      <c r="U50" s="14">
        <v>2.63419325</v>
      </c>
      <c r="V50" s="16">
        <v>0.25765754000000002</v>
      </c>
    </row>
    <row r="51" spans="1:22" x14ac:dyDescent="0.25">
      <c r="A51" s="11" t="s">
        <v>521</v>
      </c>
      <c r="B51" s="13">
        <v>6866</v>
      </c>
      <c r="C51" s="14">
        <f>(116/B51*100)</f>
        <v>1.6894844159627147</v>
      </c>
      <c r="D51" s="15">
        <v>6750</v>
      </c>
      <c r="E51" s="14">
        <v>55.033178810000003</v>
      </c>
      <c r="F51" s="16">
        <v>1.05728146</v>
      </c>
      <c r="G51" s="14">
        <v>26.754236540000001</v>
      </c>
      <c r="H51" s="16">
        <v>0.70423676000000002</v>
      </c>
      <c r="I51" s="14">
        <v>10.1385556</v>
      </c>
      <c r="J51" s="16">
        <v>0.56209779999999998</v>
      </c>
      <c r="K51" s="14">
        <v>6.0522244799999996</v>
      </c>
      <c r="L51" s="16">
        <v>0.40708480000000002</v>
      </c>
      <c r="M51" s="14">
        <v>0</v>
      </c>
      <c r="N51" s="16">
        <v>0</v>
      </c>
      <c r="O51" s="14" t="s">
        <v>582</v>
      </c>
      <c r="P51" s="16" t="s">
        <v>582</v>
      </c>
      <c r="Q51" s="14">
        <v>0</v>
      </c>
      <c r="R51" s="16">
        <v>0</v>
      </c>
      <c r="S51" s="14">
        <v>0</v>
      </c>
      <c r="T51" s="16">
        <v>0</v>
      </c>
      <c r="U51" s="14">
        <v>2.02180457</v>
      </c>
      <c r="V51" s="16">
        <v>0.21996639000000001</v>
      </c>
    </row>
    <row r="52" spans="1:22" x14ac:dyDescent="0.25">
      <c r="A52" s="11" t="s">
        <v>522</v>
      </c>
      <c r="B52" s="13">
        <v>5809</v>
      </c>
      <c r="C52" s="14">
        <f>(71/B52*100)</f>
        <v>1.2222413496298847</v>
      </c>
      <c r="D52" s="15">
        <v>5738</v>
      </c>
      <c r="E52" s="14">
        <v>41.468630570000002</v>
      </c>
      <c r="F52" s="16">
        <v>0.79240909000000004</v>
      </c>
      <c r="G52" s="14">
        <v>44.383216879999999</v>
      </c>
      <c r="H52" s="16">
        <v>0.73539900999999996</v>
      </c>
      <c r="I52" s="14">
        <v>9.8142395400000009</v>
      </c>
      <c r="J52" s="16">
        <v>0.37470003000000002</v>
      </c>
      <c r="K52" s="14">
        <v>2.9086105199999999</v>
      </c>
      <c r="L52" s="16">
        <v>0.2387059</v>
      </c>
      <c r="M52" s="14">
        <v>0</v>
      </c>
      <c r="N52" s="16">
        <v>0</v>
      </c>
      <c r="O52" s="14" t="s">
        <v>582</v>
      </c>
      <c r="P52" s="16" t="s">
        <v>582</v>
      </c>
      <c r="Q52" s="14">
        <v>0</v>
      </c>
      <c r="R52" s="16">
        <v>0</v>
      </c>
      <c r="S52" s="14">
        <v>0</v>
      </c>
      <c r="T52" s="16">
        <v>0</v>
      </c>
      <c r="U52" s="14">
        <v>1.42530249</v>
      </c>
      <c r="V52" s="16">
        <v>0.18791590999999999</v>
      </c>
    </row>
    <row r="53" spans="1:22" x14ac:dyDescent="0.25">
      <c r="A53" s="11" t="s">
        <v>523</v>
      </c>
      <c r="B53" s="13">
        <v>5571</v>
      </c>
      <c r="C53" s="14">
        <f>(84/B53*100)</f>
        <v>1.5078082929456111</v>
      </c>
      <c r="D53" s="15">
        <v>5487</v>
      </c>
      <c r="E53" s="14">
        <v>17.664443210000002</v>
      </c>
      <c r="F53" s="16">
        <v>0.50245154000000003</v>
      </c>
      <c r="G53" s="14">
        <v>33.791897370000001</v>
      </c>
      <c r="H53" s="16">
        <v>0.68686148000000002</v>
      </c>
      <c r="I53" s="14">
        <v>24.5613484</v>
      </c>
      <c r="J53" s="16">
        <v>0.46818741000000003</v>
      </c>
      <c r="K53" s="14">
        <v>22.26663885</v>
      </c>
      <c r="L53" s="16">
        <v>0.58797018000000001</v>
      </c>
      <c r="M53" s="14">
        <v>0</v>
      </c>
      <c r="N53" s="16">
        <v>0</v>
      </c>
      <c r="O53" s="14" t="s">
        <v>582</v>
      </c>
      <c r="P53" s="16" t="s">
        <v>582</v>
      </c>
      <c r="Q53" s="14">
        <v>0</v>
      </c>
      <c r="R53" s="16">
        <v>0</v>
      </c>
      <c r="S53" s="14">
        <v>0</v>
      </c>
      <c r="T53" s="16">
        <v>0</v>
      </c>
      <c r="U53" s="14">
        <v>1.7156721800000001</v>
      </c>
      <c r="V53" s="16">
        <v>0.17715121</v>
      </c>
    </row>
    <row r="54" spans="1:22" x14ac:dyDescent="0.25">
      <c r="A54" s="11" t="s">
        <v>524</v>
      </c>
      <c r="B54" s="13">
        <v>4740</v>
      </c>
      <c r="C54" s="14">
        <f>(38/B54*100)</f>
        <v>0.80168776371308015</v>
      </c>
      <c r="D54" s="15">
        <v>4702</v>
      </c>
      <c r="E54" s="14">
        <v>56.859127999999998</v>
      </c>
      <c r="F54" s="16">
        <v>1.0098728299999999</v>
      </c>
      <c r="G54" s="14">
        <v>24.23962246</v>
      </c>
      <c r="H54" s="16">
        <v>0.88924062999999998</v>
      </c>
      <c r="I54" s="14">
        <v>7.4098660799999996</v>
      </c>
      <c r="J54" s="16">
        <v>0.53894173999999995</v>
      </c>
      <c r="K54" s="14">
        <v>3.7768967500000001</v>
      </c>
      <c r="L54" s="16">
        <v>0.31605554000000002</v>
      </c>
      <c r="M54" s="14">
        <v>0</v>
      </c>
      <c r="N54" s="16">
        <v>0</v>
      </c>
      <c r="O54" s="14" t="s">
        <v>582</v>
      </c>
      <c r="P54" s="16" t="s">
        <v>582</v>
      </c>
      <c r="Q54" s="14">
        <v>0</v>
      </c>
      <c r="R54" s="16">
        <v>0</v>
      </c>
      <c r="S54" s="14">
        <v>0</v>
      </c>
      <c r="T54" s="16">
        <v>0</v>
      </c>
      <c r="U54" s="14">
        <v>7.7144867100000001</v>
      </c>
      <c r="V54" s="16">
        <v>0.48070827999999999</v>
      </c>
    </row>
    <row r="55" spans="1:22" x14ac:dyDescent="0.25">
      <c r="A55" s="11" t="s">
        <v>525</v>
      </c>
      <c r="B55" s="13">
        <v>5316</v>
      </c>
      <c r="C55" s="14">
        <f>(22/B55*100)</f>
        <v>0.41384499623777277</v>
      </c>
      <c r="D55" s="15">
        <v>5294</v>
      </c>
      <c r="E55" s="14">
        <v>58.831550120000003</v>
      </c>
      <c r="F55" s="16">
        <v>0.85523501999999996</v>
      </c>
      <c r="G55" s="14">
        <v>30.061464579999999</v>
      </c>
      <c r="H55" s="16">
        <v>0.73361578999999999</v>
      </c>
      <c r="I55" s="14">
        <v>6.0648751499999998</v>
      </c>
      <c r="J55" s="16">
        <v>0.38956733999999998</v>
      </c>
      <c r="K55" s="14">
        <v>2.4708276499999999</v>
      </c>
      <c r="L55" s="16">
        <v>0.25268549000000001</v>
      </c>
      <c r="M55" s="14">
        <v>0</v>
      </c>
      <c r="N55" s="16">
        <v>0</v>
      </c>
      <c r="O55" s="14" t="s">
        <v>582</v>
      </c>
      <c r="P55" s="16" t="s">
        <v>582</v>
      </c>
      <c r="Q55" s="14">
        <v>0</v>
      </c>
      <c r="R55" s="16">
        <v>0</v>
      </c>
      <c r="S55" s="14">
        <v>0.30116030999999999</v>
      </c>
      <c r="T55" s="16">
        <v>8.0058630000000006E-2</v>
      </c>
      <c r="U55" s="14">
        <v>2.2701221899999999</v>
      </c>
      <c r="V55" s="16">
        <v>0.20490296999999999</v>
      </c>
    </row>
    <row r="56" spans="1:22" x14ac:dyDescent="0.25">
      <c r="A56" s="11" t="s">
        <v>526</v>
      </c>
      <c r="B56" s="13">
        <v>5359</v>
      </c>
      <c r="C56" s="14">
        <f>(76/B56*100)</f>
        <v>1.4181750326553462</v>
      </c>
      <c r="D56" s="15">
        <v>5283</v>
      </c>
      <c r="E56" s="14">
        <v>31.951127360000001</v>
      </c>
      <c r="F56" s="16">
        <v>0.95537981999999999</v>
      </c>
      <c r="G56" s="14">
        <v>37.763380230000003</v>
      </c>
      <c r="H56" s="16">
        <v>0.69524370999999996</v>
      </c>
      <c r="I56" s="14">
        <v>16.870897800000002</v>
      </c>
      <c r="J56" s="16">
        <v>0.58854949999999995</v>
      </c>
      <c r="K56" s="14">
        <v>12.20527105</v>
      </c>
      <c r="L56" s="16">
        <v>0.62945249999999997</v>
      </c>
      <c r="M56" s="14">
        <v>0</v>
      </c>
      <c r="N56" s="16">
        <v>0</v>
      </c>
      <c r="O56" s="14" t="s">
        <v>582</v>
      </c>
      <c r="P56" s="16" t="s">
        <v>582</v>
      </c>
      <c r="Q56" s="14">
        <v>0</v>
      </c>
      <c r="R56" s="16">
        <v>0</v>
      </c>
      <c r="S56" s="14">
        <v>0</v>
      </c>
      <c r="T56" s="16">
        <v>0</v>
      </c>
      <c r="U56" s="14">
        <v>1.20932354</v>
      </c>
      <c r="V56" s="16">
        <v>0.16327599000000001</v>
      </c>
    </row>
    <row r="57" spans="1:22" x14ac:dyDescent="0.25">
      <c r="A57" s="11" t="s">
        <v>527</v>
      </c>
      <c r="B57" s="13">
        <v>6513</v>
      </c>
      <c r="C57" s="14">
        <f>(0/B57*100)</f>
        <v>0</v>
      </c>
      <c r="D57" s="15">
        <v>6513</v>
      </c>
      <c r="E57" s="14">
        <v>66.479298929999999</v>
      </c>
      <c r="F57" s="16">
        <v>1.1066507800000001</v>
      </c>
      <c r="G57" s="14">
        <v>23.136130569999999</v>
      </c>
      <c r="H57" s="16">
        <v>0.86264222999999995</v>
      </c>
      <c r="I57" s="14">
        <v>4.9426312000000001</v>
      </c>
      <c r="J57" s="16">
        <v>0.38364728999999997</v>
      </c>
      <c r="K57" s="14">
        <v>3.77214925</v>
      </c>
      <c r="L57" s="16">
        <v>0.34343404999999999</v>
      </c>
      <c r="M57" s="14">
        <v>0</v>
      </c>
      <c r="N57" s="16">
        <v>0</v>
      </c>
      <c r="O57" s="14" t="s">
        <v>582</v>
      </c>
      <c r="P57" s="16" t="s">
        <v>582</v>
      </c>
      <c r="Q57" s="14">
        <v>0</v>
      </c>
      <c r="R57" s="16">
        <v>0</v>
      </c>
      <c r="S57" s="14">
        <v>8.04367E-2</v>
      </c>
      <c r="T57" s="16">
        <v>2.4952700000000001E-2</v>
      </c>
      <c r="U57" s="14">
        <v>1.5893533500000001</v>
      </c>
      <c r="V57" s="16">
        <v>0.20769191000000001</v>
      </c>
    </row>
    <row r="58" spans="1:22" x14ac:dyDescent="0.25">
      <c r="A58" s="11" t="s">
        <v>528</v>
      </c>
      <c r="B58" s="13">
        <v>7267</v>
      </c>
      <c r="C58" s="14">
        <f>(10/B58*100)</f>
        <v>0.13760836658868861</v>
      </c>
      <c r="D58" s="15">
        <v>7257</v>
      </c>
      <c r="E58" s="14">
        <v>38.56919216</v>
      </c>
      <c r="F58" s="16">
        <v>1.03419617</v>
      </c>
      <c r="G58" s="14">
        <v>32.946016839999999</v>
      </c>
      <c r="H58" s="16">
        <v>0.68761240000000001</v>
      </c>
      <c r="I58" s="14">
        <v>14.5993072</v>
      </c>
      <c r="J58" s="16">
        <v>0.64865406999999997</v>
      </c>
      <c r="K58" s="14">
        <v>10.928480800000001</v>
      </c>
      <c r="L58" s="16">
        <v>0.54999620999999999</v>
      </c>
      <c r="M58" s="14">
        <v>0</v>
      </c>
      <c r="N58" s="16">
        <v>0</v>
      </c>
      <c r="O58" s="14" t="s">
        <v>582</v>
      </c>
      <c r="P58" s="16" t="s">
        <v>582</v>
      </c>
      <c r="Q58" s="14">
        <v>0</v>
      </c>
      <c r="R58" s="16">
        <v>0</v>
      </c>
      <c r="S58" s="14">
        <v>0.72345205999999995</v>
      </c>
      <c r="T58" s="16">
        <v>0.11430286000000001</v>
      </c>
      <c r="U58" s="14">
        <v>2.2335509400000002</v>
      </c>
      <c r="V58" s="16">
        <v>0.29219157000000001</v>
      </c>
    </row>
    <row r="59" spans="1:22" x14ac:dyDescent="0.25">
      <c r="A59" s="11" t="s">
        <v>529</v>
      </c>
      <c r="B59" s="13">
        <v>4826</v>
      </c>
      <c r="C59" s="14">
        <f>(26/B59*100)</f>
        <v>0.53874844591794446</v>
      </c>
      <c r="D59" s="15">
        <v>4800</v>
      </c>
      <c r="E59" s="14">
        <v>46.810107619999997</v>
      </c>
      <c r="F59" s="16">
        <v>0.85131515000000002</v>
      </c>
      <c r="G59" s="14">
        <v>34.809626350000002</v>
      </c>
      <c r="H59" s="16">
        <v>0.80579672000000002</v>
      </c>
      <c r="I59" s="14">
        <v>9.1522368400000005</v>
      </c>
      <c r="J59" s="16">
        <v>0.43479031000000001</v>
      </c>
      <c r="K59" s="14">
        <v>6.28600914</v>
      </c>
      <c r="L59" s="16">
        <v>0.45915192999999999</v>
      </c>
      <c r="M59" s="14">
        <v>0</v>
      </c>
      <c r="N59" s="16">
        <v>0</v>
      </c>
      <c r="O59" s="14" t="s">
        <v>582</v>
      </c>
      <c r="P59" s="16" t="s">
        <v>582</v>
      </c>
      <c r="Q59" s="14">
        <v>0</v>
      </c>
      <c r="R59" s="16">
        <v>0</v>
      </c>
      <c r="S59" s="14">
        <v>0.37094630000000001</v>
      </c>
      <c r="T59" s="16">
        <v>0.11389716</v>
      </c>
      <c r="U59" s="14">
        <v>2.57107375</v>
      </c>
      <c r="V59" s="16">
        <v>0.29594556999999999</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(135/B61*100)</f>
        <v>2.0689655172413794</v>
      </c>
      <c r="D61" s="15">
        <v>6390</v>
      </c>
      <c r="E61" s="14">
        <v>47.10012313</v>
      </c>
      <c r="F61" s="16">
        <v>0.62025324999999998</v>
      </c>
      <c r="G61" s="14">
        <v>37.997611710000001</v>
      </c>
      <c r="H61" s="16">
        <v>0.52994101999999998</v>
      </c>
      <c r="I61" s="14">
        <v>9.8911167800000008</v>
      </c>
      <c r="J61" s="16">
        <v>0.40672996</v>
      </c>
      <c r="K61" s="14">
        <v>3.6197229499999999</v>
      </c>
      <c r="L61" s="16">
        <v>0.24084475</v>
      </c>
      <c r="M61" s="14">
        <v>0</v>
      </c>
      <c r="N61" s="16">
        <v>0</v>
      </c>
      <c r="O61" s="14" t="s">
        <v>582</v>
      </c>
      <c r="P61" s="16" t="s">
        <v>582</v>
      </c>
      <c r="Q61" s="14">
        <v>0</v>
      </c>
      <c r="R61" s="16">
        <v>0</v>
      </c>
      <c r="S61" s="14">
        <v>0</v>
      </c>
      <c r="T61" s="16">
        <v>0</v>
      </c>
      <c r="U61" s="14">
        <v>1.39142543</v>
      </c>
      <c r="V61" s="16">
        <v>0.21517269999999999</v>
      </c>
    </row>
    <row r="62" spans="1:22" x14ac:dyDescent="0.25">
      <c r="A62" s="11" t="s">
        <v>532</v>
      </c>
      <c r="B62" s="13">
        <v>4476</v>
      </c>
      <c r="C62" s="14">
        <f>(3/B62*100)</f>
        <v>6.7024128686327081E-2</v>
      </c>
      <c r="D62" s="15">
        <v>4473</v>
      </c>
      <c r="E62" s="14">
        <v>30.658593530000001</v>
      </c>
      <c r="F62" s="16">
        <v>0.55180247999999998</v>
      </c>
      <c r="G62" s="14">
        <v>40.693511110000003</v>
      </c>
      <c r="H62" s="16">
        <v>0.69614944999999995</v>
      </c>
      <c r="I62" s="14">
        <v>16.800918809999999</v>
      </c>
      <c r="J62" s="16">
        <v>0.61965022999999997</v>
      </c>
      <c r="K62" s="14">
        <v>10.81544641</v>
      </c>
      <c r="L62" s="16">
        <v>0.48158163999999998</v>
      </c>
      <c r="M62" s="14">
        <v>0</v>
      </c>
      <c r="N62" s="16">
        <v>0</v>
      </c>
      <c r="O62" s="14" t="s">
        <v>582</v>
      </c>
      <c r="P62" s="16" t="s">
        <v>582</v>
      </c>
      <c r="Q62" s="14">
        <v>0</v>
      </c>
      <c r="R62" s="16">
        <v>0</v>
      </c>
      <c r="S62" s="14">
        <v>0</v>
      </c>
      <c r="T62" s="16">
        <v>0</v>
      </c>
      <c r="U62" s="14">
        <v>1.0315301400000001</v>
      </c>
      <c r="V62" s="16">
        <v>0.14025634000000001</v>
      </c>
    </row>
    <row r="63" spans="1:22" x14ac:dyDescent="0.25">
      <c r="A63" s="11" t="s">
        <v>533</v>
      </c>
      <c r="B63" s="13">
        <v>5324</v>
      </c>
      <c r="C63" s="14">
        <f>(13/B63*100)</f>
        <v>0.24417731029301279</v>
      </c>
      <c r="D63" s="15">
        <v>5311</v>
      </c>
      <c r="E63" s="14">
        <v>48.962255489999997</v>
      </c>
      <c r="F63" s="16">
        <v>0.73184702000000001</v>
      </c>
      <c r="G63" s="14">
        <v>34.565416550000002</v>
      </c>
      <c r="H63" s="16">
        <v>0.68025807999999999</v>
      </c>
      <c r="I63" s="14">
        <v>7.7343899800000004</v>
      </c>
      <c r="J63" s="16">
        <v>0.36083841</v>
      </c>
      <c r="K63" s="14">
        <v>3.3772568999999999</v>
      </c>
      <c r="L63" s="16">
        <v>0.27343840000000003</v>
      </c>
      <c r="M63" s="14">
        <v>0</v>
      </c>
      <c r="N63" s="16">
        <v>0</v>
      </c>
      <c r="O63" s="14" t="s">
        <v>582</v>
      </c>
      <c r="P63" s="16" t="s">
        <v>582</v>
      </c>
      <c r="Q63" s="14">
        <v>3.6452279999999997E-2</v>
      </c>
      <c r="R63" s="16">
        <v>2.610438E-2</v>
      </c>
      <c r="S63" s="14">
        <v>0.23149963000000001</v>
      </c>
      <c r="T63" s="16">
        <v>7.1175699999999995E-2</v>
      </c>
      <c r="U63" s="14">
        <v>5.0927291700000001</v>
      </c>
      <c r="V63" s="16">
        <v>0.34414857999999998</v>
      </c>
    </row>
    <row r="64" spans="1:22" x14ac:dyDescent="0.25">
      <c r="A64" s="11" t="s">
        <v>534</v>
      </c>
      <c r="B64" s="13">
        <v>3634</v>
      </c>
      <c r="C64" s="14">
        <f>(3/B64*100)</f>
        <v>8.2553659878921298E-2</v>
      </c>
      <c r="D64" s="15">
        <v>3631</v>
      </c>
      <c r="E64" s="14">
        <v>18.459810480000002</v>
      </c>
      <c r="F64" s="16">
        <v>0.64671155000000002</v>
      </c>
      <c r="G64" s="14">
        <v>37.910122469999997</v>
      </c>
      <c r="H64" s="16">
        <v>0.76335732000000001</v>
      </c>
      <c r="I64" s="14">
        <v>23.348987269999999</v>
      </c>
      <c r="J64" s="16">
        <v>0.73560912000000001</v>
      </c>
      <c r="K64" s="14">
        <v>19.227834919999999</v>
      </c>
      <c r="L64" s="16">
        <v>0.60950574000000002</v>
      </c>
      <c r="M64" s="14">
        <v>0</v>
      </c>
      <c r="N64" s="16">
        <v>0</v>
      </c>
      <c r="O64" s="14" t="s">
        <v>582</v>
      </c>
      <c r="P64" s="16" t="s">
        <v>582</v>
      </c>
      <c r="Q64" s="14">
        <v>0</v>
      </c>
      <c r="R64" s="16">
        <v>0</v>
      </c>
      <c r="S64" s="14">
        <v>5.169986E-2</v>
      </c>
      <c r="T64" s="16">
        <v>3.6506329999999997E-2</v>
      </c>
      <c r="U64" s="14">
        <v>1.0015449999999999</v>
      </c>
      <c r="V64" s="16">
        <v>0.18182881000000001</v>
      </c>
    </row>
    <row r="65" spans="1:22" x14ac:dyDescent="0.25">
      <c r="A65" s="11" t="s">
        <v>535</v>
      </c>
      <c r="B65" s="13">
        <v>5325</v>
      </c>
      <c r="C65" s="14">
        <f>(14/B65*100)</f>
        <v>0.26291079812206569</v>
      </c>
      <c r="D65" s="15">
        <v>5311</v>
      </c>
      <c r="E65" s="14">
        <v>58.934762669999998</v>
      </c>
      <c r="F65" s="16">
        <v>0.88798456000000003</v>
      </c>
      <c r="G65" s="14">
        <v>30.392743710000001</v>
      </c>
      <c r="H65" s="16">
        <v>0.73563708999999999</v>
      </c>
      <c r="I65" s="14">
        <v>5.5219959100000002</v>
      </c>
      <c r="J65" s="16">
        <v>0.36767241000000001</v>
      </c>
      <c r="K65" s="14">
        <v>2.4480000799999999</v>
      </c>
      <c r="L65" s="16">
        <v>0.21259938</v>
      </c>
      <c r="M65" s="14">
        <v>0</v>
      </c>
      <c r="N65" s="16">
        <v>0</v>
      </c>
      <c r="O65" s="14" t="s">
        <v>582</v>
      </c>
      <c r="P65" s="16" t="s">
        <v>582</v>
      </c>
      <c r="Q65" s="14">
        <v>0.14117743999999999</v>
      </c>
      <c r="R65" s="16">
        <v>5.5475450000000003E-2</v>
      </c>
      <c r="S65" s="14">
        <v>0</v>
      </c>
      <c r="T65" s="16">
        <v>0</v>
      </c>
      <c r="U65" s="14">
        <v>2.5613201800000001</v>
      </c>
      <c r="V65" s="16">
        <v>0.22585274999999999</v>
      </c>
    </row>
    <row r="66" spans="1:22" x14ac:dyDescent="0.25">
      <c r="A66" s="11" t="s">
        <v>536</v>
      </c>
      <c r="B66" s="13">
        <v>5665</v>
      </c>
      <c r="C66" s="14">
        <f>(74/B66*100)</f>
        <v>1.3062665489849956</v>
      </c>
      <c r="D66" s="15">
        <v>5591</v>
      </c>
      <c r="E66" s="14">
        <v>49.163427890000001</v>
      </c>
      <c r="F66" s="16">
        <v>0.55876733999999995</v>
      </c>
      <c r="G66" s="14">
        <v>35.030707659999997</v>
      </c>
      <c r="H66" s="16">
        <v>0.61525777999999998</v>
      </c>
      <c r="I66" s="14">
        <v>8.2916063799999993</v>
      </c>
      <c r="J66" s="16">
        <v>0.36064463000000002</v>
      </c>
      <c r="K66" s="14">
        <v>4.2327471699999997</v>
      </c>
      <c r="L66" s="16">
        <v>0.28322765999999999</v>
      </c>
      <c r="M66" s="14">
        <v>0</v>
      </c>
      <c r="N66" s="16">
        <v>0</v>
      </c>
      <c r="O66" s="14" t="s">
        <v>582</v>
      </c>
      <c r="P66" s="16" t="s">
        <v>582</v>
      </c>
      <c r="Q66" s="14">
        <v>0</v>
      </c>
      <c r="R66" s="16">
        <v>0</v>
      </c>
      <c r="S66" s="14">
        <v>0</v>
      </c>
      <c r="T66" s="16">
        <v>0</v>
      </c>
      <c r="U66" s="14">
        <v>3.2815109100000002</v>
      </c>
      <c r="V66" s="16">
        <v>0.21987654000000001</v>
      </c>
    </row>
    <row r="67" spans="1:22" x14ac:dyDescent="0.25">
      <c r="A67" s="11" t="s">
        <v>537</v>
      </c>
      <c r="B67" s="13">
        <v>6971</v>
      </c>
      <c r="C67" s="14">
        <f>(22/B67*100)</f>
        <v>0.31559317171137569</v>
      </c>
      <c r="D67" s="15">
        <v>6949</v>
      </c>
      <c r="E67" s="14">
        <v>65.621903889999999</v>
      </c>
      <c r="F67" s="16">
        <v>0.94900395999999998</v>
      </c>
      <c r="G67" s="14">
        <v>23.159721659999999</v>
      </c>
      <c r="H67" s="16">
        <v>0.6643346</v>
      </c>
      <c r="I67" s="14">
        <v>6.8809136000000004</v>
      </c>
      <c r="J67" s="16">
        <v>0.36131971000000002</v>
      </c>
      <c r="K67" s="14">
        <v>2.85195913</v>
      </c>
      <c r="L67" s="16">
        <v>0.30730626</v>
      </c>
      <c r="M67" s="14">
        <v>0</v>
      </c>
      <c r="N67" s="16">
        <v>0</v>
      </c>
      <c r="O67" s="14" t="s">
        <v>582</v>
      </c>
      <c r="P67" s="16" t="s">
        <v>582</v>
      </c>
      <c r="Q67" s="14">
        <v>0</v>
      </c>
      <c r="R67" s="16">
        <v>0</v>
      </c>
      <c r="S67" s="14">
        <v>0</v>
      </c>
      <c r="T67" s="16">
        <v>0</v>
      </c>
      <c r="U67" s="14">
        <v>1.48550172</v>
      </c>
      <c r="V67" s="16">
        <v>0.21754570000000001</v>
      </c>
    </row>
    <row r="68" spans="1:22" x14ac:dyDescent="0.25">
      <c r="A68" s="11" t="s">
        <v>538</v>
      </c>
      <c r="B68" s="13">
        <v>12083</v>
      </c>
      <c r="C68" s="14">
        <f>(26/B68*100)</f>
        <v>0.21517834974757924</v>
      </c>
      <c r="D68" s="15">
        <v>12057</v>
      </c>
      <c r="E68" s="14">
        <v>9.7073133699999996</v>
      </c>
      <c r="F68" s="16">
        <v>0.28394153</v>
      </c>
      <c r="G68" s="14">
        <v>17.436800470000001</v>
      </c>
      <c r="H68" s="16">
        <v>0.35008813</v>
      </c>
      <c r="I68" s="14">
        <v>18.66231075</v>
      </c>
      <c r="J68" s="16">
        <v>0.37726849000000001</v>
      </c>
      <c r="K68" s="14">
        <v>50.582009139999997</v>
      </c>
      <c r="L68" s="16">
        <v>0.47127239999999998</v>
      </c>
      <c r="M68" s="14">
        <v>0</v>
      </c>
      <c r="N68" s="16">
        <v>0</v>
      </c>
      <c r="O68" s="14" t="s">
        <v>582</v>
      </c>
      <c r="P68" s="16" t="s">
        <v>582</v>
      </c>
      <c r="Q68" s="14">
        <v>0</v>
      </c>
      <c r="R68" s="16">
        <v>0</v>
      </c>
      <c r="S68" s="14">
        <v>0</v>
      </c>
      <c r="T68" s="16">
        <v>0</v>
      </c>
      <c r="U68" s="14">
        <v>3.61156627</v>
      </c>
      <c r="V68" s="16">
        <v>0.16678306000000001</v>
      </c>
    </row>
    <row r="69" spans="1:22" x14ac:dyDescent="0.25">
      <c r="A69" s="11" t="s">
        <v>539</v>
      </c>
      <c r="B69" s="13">
        <v>4876</v>
      </c>
      <c r="C69" s="14">
        <f>(0/B69*100)</f>
        <v>0</v>
      </c>
      <c r="D69" s="15">
        <v>4876</v>
      </c>
      <c r="E69" s="14">
        <v>46.638925749999999</v>
      </c>
      <c r="F69" s="16">
        <v>1.0847182200000001</v>
      </c>
      <c r="G69" s="14">
        <v>37.245968650000002</v>
      </c>
      <c r="H69" s="16">
        <v>0.86893427999999995</v>
      </c>
      <c r="I69" s="14">
        <v>10.4471802</v>
      </c>
      <c r="J69" s="16">
        <v>0.65521861999999997</v>
      </c>
      <c r="K69" s="14">
        <v>4.8536034399999997</v>
      </c>
      <c r="L69" s="16">
        <v>0.55158490999999998</v>
      </c>
      <c r="M69" s="14">
        <v>0</v>
      </c>
      <c r="N69" s="16">
        <v>0</v>
      </c>
      <c r="O69" s="14" t="s">
        <v>582</v>
      </c>
      <c r="P69" s="16" t="s">
        <v>582</v>
      </c>
      <c r="Q69" s="14">
        <v>0</v>
      </c>
      <c r="R69" s="16">
        <v>0</v>
      </c>
      <c r="S69" s="14">
        <v>0</v>
      </c>
      <c r="T69" s="16">
        <v>0</v>
      </c>
      <c r="U69" s="14">
        <v>0.81432194999999996</v>
      </c>
      <c r="V69" s="16">
        <v>0.17120199</v>
      </c>
    </row>
    <row r="70" spans="1:22" x14ac:dyDescent="0.25">
      <c r="A70" s="11" t="s">
        <v>540</v>
      </c>
      <c r="B70" s="13">
        <v>6036</v>
      </c>
      <c r="C70" s="14">
        <f>(223/B70*100)</f>
        <v>3.6944996686547382</v>
      </c>
      <c r="D70" s="15">
        <v>5813</v>
      </c>
      <c r="E70" s="14">
        <v>30.533829350000001</v>
      </c>
      <c r="F70" s="16">
        <v>0.83041715999999999</v>
      </c>
      <c r="G70" s="14">
        <v>43.800879459999997</v>
      </c>
      <c r="H70" s="16">
        <v>0.96151675999999997</v>
      </c>
      <c r="I70" s="14">
        <v>16.184997129999999</v>
      </c>
      <c r="J70" s="16">
        <v>0.71989347999999997</v>
      </c>
      <c r="K70" s="14">
        <v>8.0028702500000009</v>
      </c>
      <c r="L70" s="16">
        <v>0.54587003000000001</v>
      </c>
      <c r="M70" s="14">
        <v>0</v>
      </c>
      <c r="N70" s="16">
        <v>0</v>
      </c>
      <c r="O70" s="14" t="s">
        <v>582</v>
      </c>
      <c r="P70" s="16" t="s">
        <v>582</v>
      </c>
      <c r="Q70" s="14">
        <v>0</v>
      </c>
      <c r="R70" s="16">
        <v>0</v>
      </c>
      <c r="S70" s="14">
        <v>0</v>
      </c>
      <c r="T70" s="16">
        <v>0</v>
      </c>
      <c r="U70" s="14">
        <v>1.4774238</v>
      </c>
      <c r="V70" s="16">
        <v>0.24202414</v>
      </c>
    </row>
    <row r="71" spans="1:22" x14ac:dyDescent="0.25">
      <c r="A71" s="11" t="s">
        <v>541</v>
      </c>
      <c r="B71" s="13">
        <v>6115</v>
      </c>
      <c r="C71" s="14">
        <f>(17/B71*100)</f>
        <v>0.27800490596892891</v>
      </c>
      <c r="D71" s="15">
        <v>6098</v>
      </c>
      <c r="E71" s="14">
        <v>20.684129590000001</v>
      </c>
      <c r="F71" s="16">
        <v>0.52493942000000005</v>
      </c>
      <c r="G71" s="14">
        <v>32.213797110000002</v>
      </c>
      <c r="H71" s="16">
        <v>0.63786739999999997</v>
      </c>
      <c r="I71" s="14">
        <v>25.21245609</v>
      </c>
      <c r="J71" s="16">
        <v>0.68192386000000005</v>
      </c>
      <c r="K71" s="14">
        <v>21.164991690000001</v>
      </c>
      <c r="L71" s="16">
        <v>0.50898977999999995</v>
      </c>
      <c r="M71" s="14">
        <v>0</v>
      </c>
      <c r="N71" s="16">
        <v>0</v>
      </c>
      <c r="O71" s="14" t="s">
        <v>582</v>
      </c>
      <c r="P71" s="16" t="s">
        <v>582</v>
      </c>
      <c r="Q71" s="14">
        <v>0</v>
      </c>
      <c r="R71" s="16">
        <v>0</v>
      </c>
      <c r="S71" s="14">
        <v>0</v>
      </c>
      <c r="T71" s="16">
        <v>0</v>
      </c>
      <c r="U71" s="14">
        <v>0.72462552999999996</v>
      </c>
      <c r="V71" s="16">
        <v>0.11228293</v>
      </c>
    </row>
    <row r="72" spans="1:22" x14ac:dyDescent="0.25">
      <c r="A72" s="11" t="s">
        <v>542</v>
      </c>
      <c r="B72" s="13">
        <v>7708</v>
      </c>
      <c r="C72" s="14">
        <f>(5/B72*100)</f>
        <v>6.4867669953295279E-2</v>
      </c>
      <c r="D72" s="15">
        <v>7703</v>
      </c>
      <c r="E72" s="14">
        <v>34.477007139999998</v>
      </c>
      <c r="F72" s="16">
        <v>0.66551877999999998</v>
      </c>
      <c r="G72" s="14">
        <v>40.100462970000002</v>
      </c>
      <c r="H72" s="16">
        <v>0.66793842999999997</v>
      </c>
      <c r="I72" s="14">
        <v>15.66819778</v>
      </c>
      <c r="J72" s="16">
        <v>0.50140176999999997</v>
      </c>
      <c r="K72" s="14">
        <v>9.2854686100000006</v>
      </c>
      <c r="L72" s="16">
        <v>0.39357697000000003</v>
      </c>
      <c r="M72" s="14">
        <v>0</v>
      </c>
      <c r="N72" s="16">
        <v>0</v>
      </c>
      <c r="O72" s="14" t="s">
        <v>582</v>
      </c>
      <c r="P72" s="16" t="s">
        <v>582</v>
      </c>
      <c r="Q72" s="14">
        <v>0</v>
      </c>
      <c r="R72" s="16">
        <v>0</v>
      </c>
      <c r="S72" s="14">
        <v>0</v>
      </c>
      <c r="T72" s="16">
        <v>0</v>
      </c>
      <c r="U72" s="14">
        <v>0.46886348999999999</v>
      </c>
      <c r="V72" s="16">
        <v>8.6808010000000005E-2</v>
      </c>
    </row>
    <row r="73" spans="1:22" x14ac:dyDescent="0.25">
      <c r="A73" s="11" t="s">
        <v>543</v>
      </c>
      <c r="B73" s="13">
        <v>8249</v>
      </c>
      <c r="C73" s="14">
        <f>(144/B73*100)</f>
        <v>1.7456661413504666</v>
      </c>
      <c r="D73" s="15">
        <v>8105</v>
      </c>
      <c r="E73" s="14">
        <v>54.87756529</v>
      </c>
      <c r="F73" s="16">
        <v>1.0245948899999999</v>
      </c>
      <c r="G73" s="14">
        <v>32.191499780000001</v>
      </c>
      <c r="H73" s="16">
        <v>0.75180596</v>
      </c>
      <c r="I73" s="14">
        <v>7.7733164300000004</v>
      </c>
      <c r="J73" s="16">
        <v>0.41481975999999998</v>
      </c>
      <c r="K73" s="14">
        <v>4.2511034299999997</v>
      </c>
      <c r="L73" s="16">
        <v>0.36558382</v>
      </c>
      <c r="M73" s="14">
        <v>0</v>
      </c>
      <c r="N73" s="16">
        <v>0</v>
      </c>
      <c r="O73" s="14" t="s">
        <v>582</v>
      </c>
      <c r="P73" s="16" t="s">
        <v>582</v>
      </c>
      <c r="Q73" s="14">
        <v>0</v>
      </c>
      <c r="R73" s="16">
        <v>0</v>
      </c>
      <c r="S73" s="14">
        <v>0</v>
      </c>
      <c r="T73" s="16">
        <v>0</v>
      </c>
      <c r="U73" s="14">
        <v>0.90651506999999998</v>
      </c>
      <c r="V73" s="16">
        <v>0.12671393</v>
      </c>
    </row>
    <row r="74" spans="1:22" x14ac:dyDescent="0.25">
      <c r="A74" s="11" t="s">
        <v>544</v>
      </c>
      <c r="B74" s="13">
        <v>4692</v>
      </c>
      <c r="C74" s="14">
        <f>(82/B74*100)</f>
        <v>1.7476555839727195</v>
      </c>
      <c r="D74" s="15">
        <v>4610</v>
      </c>
      <c r="E74" s="14">
        <v>23.604461539999999</v>
      </c>
      <c r="F74" s="16">
        <v>0.65228355999999998</v>
      </c>
      <c r="G74" s="14">
        <v>30.585707899999999</v>
      </c>
      <c r="H74" s="16">
        <v>0.80349552000000002</v>
      </c>
      <c r="I74" s="14">
        <v>19.579537290000001</v>
      </c>
      <c r="J74" s="16">
        <v>0.64477647000000005</v>
      </c>
      <c r="K74" s="14">
        <v>24.307151390000001</v>
      </c>
      <c r="L74" s="16">
        <v>0.77382826000000005</v>
      </c>
      <c r="M74" s="14">
        <v>0</v>
      </c>
      <c r="N74" s="16">
        <v>0</v>
      </c>
      <c r="O74" s="14" t="s">
        <v>582</v>
      </c>
      <c r="P74" s="16" t="s">
        <v>582</v>
      </c>
      <c r="Q74" s="14">
        <v>0</v>
      </c>
      <c r="R74" s="16">
        <v>0</v>
      </c>
      <c r="S74" s="14">
        <v>0.30885903999999997</v>
      </c>
      <c r="T74" s="16">
        <v>9.3487819999999999E-2</v>
      </c>
      <c r="U74" s="14">
        <v>1.61428284</v>
      </c>
      <c r="V74" s="16">
        <v>0.18598743000000001</v>
      </c>
    </row>
    <row r="75" spans="1:22" x14ac:dyDescent="0.25">
      <c r="A75" s="11" t="s">
        <v>545</v>
      </c>
      <c r="B75" s="13">
        <v>5375</v>
      </c>
      <c r="C75" s="14">
        <f>(198/B75*100)</f>
        <v>3.6837209302325582</v>
      </c>
      <c r="D75" s="15">
        <v>5177</v>
      </c>
      <c r="E75" s="14">
        <v>50.859563489999999</v>
      </c>
      <c r="F75" s="16">
        <v>0.98792172</v>
      </c>
      <c r="G75" s="14">
        <v>29.63344249</v>
      </c>
      <c r="H75" s="16">
        <v>0.85465617000000005</v>
      </c>
      <c r="I75" s="14">
        <v>8.8220957700000007</v>
      </c>
      <c r="J75" s="16">
        <v>0.46956452999999998</v>
      </c>
      <c r="K75" s="14">
        <v>5.1533559499999999</v>
      </c>
      <c r="L75" s="16">
        <v>0.37497736999999998</v>
      </c>
      <c r="M75" s="14">
        <v>0</v>
      </c>
      <c r="N75" s="16">
        <v>0</v>
      </c>
      <c r="O75" s="14" t="s">
        <v>582</v>
      </c>
      <c r="P75" s="16" t="s">
        <v>582</v>
      </c>
      <c r="Q75" s="14">
        <v>0</v>
      </c>
      <c r="R75" s="16">
        <v>0</v>
      </c>
      <c r="S75" s="14">
        <v>0</v>
      </c>
      <c r="T75" s="16">
        <v>0</v>
      </c>
      <c r="U75" s="14">
        <v>5.5315422999999999</v>
      </c>
      <c r="V75" s="16">
        <v>0.38878642000000002</v>
      </c>
    </row>
    <row r="76" spans="1:22" x14ac:dyDescent="0.25">
      <c r="A76" s="11" t="s">
        <v>546</v>
      </c>
      <c r="B76" s="13">
        <v>14167</v>
      </c>
      <c r="C76" s="14">
        <f>(228/B76*100)</f>
        <v>1.6093738970847746</v>
      </c>
      <c r="D76" s="15">
        <v>13939</v>
      </c>
      <c r="E76" s="14">
        <v>11.168513430000001</v>
      </c>
      <c r="F76" s="16">
        <v>0.42245375000000002</v>
      </c>
      <c r="G76" s="14">
        <v>20.523527560000002</v>
      </c>
      <c r="H76" s="16">
        <v>0.50746800999999997</v>
      </c>
      <c r="I76" s="14">
        <v>16.774362050000001</v>
      </c>
      <c r="J76" s="16">
        <v>0.41114315000000001</v>
      </c>
      <c r="K76" s="14">
        <v>48.580864409999997</v>
      </c>
      <c r="L76" s="16">
        <v>0.72431475000000001</v>
      </c>
      <c r="M76" s="14">
        <v>0</v>
      </c>
      <c r="N76" s="16">
        <v>0</v>
      </c>
      <c r="O76" s="14" t="s">
        <v>582</v>
      </c>
      <c r="P76" s="16" t="s">
        <v>582</v>
      </c>
      <c r="Q76" s="14">
        <v>0</v>
      </c>
      <c r="R76" s="16">
        <v>0</v>
      </c>
      <c r="S76" s="14">
        <v>0</v>
      </c>
      <c r="T76" s="16">
        <v>0</v>
      </c>
      <c r="U76" s="14">
        <v>2.9527325499999999</v>
      </c>
      <c r="V76" s="16">
        <v>0.22524727999999999</v>
      </c>
    </row>
    <row r="77" spans="1:22" x14ac:dyDescent="0.25">
      <c r="A77" s="11" t="s">
        <v>547</v>
      </c>
      <c r="B77" s="13">
        <v>6062</v>
      </c>
      <c r="C77" s="14">
        <f>(82/B77*100)</f>
        <v>1.3526888815572418</v>
      </c>
      <c r="D77" s="15">
        <v>5980</v>
      </c>
      <c r="E77" s="14">
        <v>46.107636159999998</v>
      </c>
      <c r="F77" s="16">
        <v>0.69400324999999996</v>
      </c>
      <c r="G77" s="14">
        <v>34.107895020000001</v>
      </c>
      <c r="H77" s="16">
        <v>0.57245166999999997</v>
      </c>
      <c r="I77" s="14">
        <v>11.8514064</v>
      </c>
      <c r="J77" s="16">
        <v>0.46051309000000001</v>
      </c>
      <c r="K77" s="14">
        <v>3.9014746800000002</v>
      </c>
      <c r="L77" s="16">
        <v>0.28798179000000002</v>
      </c>
      <c r="M77" s="14">
        <v>0</v>
      </c>
      <c r="N77" s="16">
        <v>0</v>
      </c>
      <c r="O77" s="14" t="s">
        <v>582</v>
      </c>
      <c r="P77" s="16" t="s">
        <v>582</v>
      </c>
      <c r="Q77" s="14">
        <v>0</v>
      </c>
      <c r="R77" s="16">
        <v>0</v>
      </c>
      <c r="S77" s="14">
        <v>0</v>
      </c>
      <c r="T77" s="16">
        <v>0</v>
      </c>
      <c r="U77" s="14">
        <v>4.0315877499999999</v>
      </c>
      <c r="V77" s="16">
        <v>0.25012129999999999</v>
      </c>
    </row>
    <row r="78" spans="1:22" x14ac:dyDescent="0.25">
      <c r="A78" s="11" t="s">
        <v>548</v>
      </c>
      <c r="B78" s="13">
        <v>5826</v>
      </c>
      <c r="C78" s="14">
        <f>(0/B78*100)</f>
        <v>0</v>
      </c>
      <c r="D78" s="15">
        <v>5826</v>
      </c>
      <c r="E78" s="14">
        <v>83.815265150000002</v>
      </c>
      <c r="F78" s="16">
        <v>0.83710461000000003</v>
      </c>
      <c r="G78" s="14">
        <v>12.546543870000001</v>
      </c>
      <c r="H78" s="16">
        <v>0.62494190999999999</v>
      </c>
      <c r="I78" s="14">
        <v>1.75816189</v>
      </c>
      <c r="J78" s="16">
        <v>0.24375271000000001</v>
      </c>
      <c r="K78" s="14">
        <v>0.76868358000000003</v>
      </c>
      <c r="L78" s="16">
        <v>0.18264954</v>
      </c>
      <c r="M78" s="14">
        <v>0</v>
      </c>
      <c r="N78" s="16">
        <v>0</v>
      </c>
      <c r="O78" s="14" t="s">
        <v>582</v>
      </c>
      <c r="P78" s="16" t="s">
        <v>582</v>
      </c>
      <c r="Q78" s="14">
        <v>2.4889870000000001E-2</v>
      </c>
      <c r="R78" s="16">
        <v>2.448496E-2</v>
      </c>
      <c r="S78" s="14">
        <v>2.0963809999999999E-2</v>
      </c>
      <c r="T78" s="16">
        <v>1.7422940000000001E-2</v>
      </c>
      <c r="U78" s="14">
        <v>1.06549183</v>
      </c>
      <c r="V78" s="16">
        <v>0.19544201</v>
      </c>
    </row>
    <row r="79" spans="1:22" ht="24.95" customHeight="1" x14ac:dyDescent="0.25">
      <c r="A79" s="11" t="s">
        <v>549</v>
      </c>
      <c r="B79" s="13">
        <v>1657</v>
      </c>
      <c r="C79" s="14">
        <f>(41/B79*100)</f>
        <v>2.4743512371756187</v>
      </c>
      <c r="D79" s="15">
        <v>1616</v>
      </c>
      <c r="E79" s="14">
        <v>40.891800629999999</v>
      </c>
      <c r="F79" s="16">
        <v>2.1073823699999998</v>
      </c>
      <c r="G79" s="14">
        <v>38.417473989999998</v>
      </c>
      <c r="H79" s="16">
        <v>1.2092676899999999</v>
      </c>
      <c r="I79" s="14">
        <v>13.903622349999999</v>
      </c>
      <c r="J79" s="16">
        <v>1.44423324</v>
      </c>
      <c r="K79" s="14">
        <v>4.5312965399999996</v>
      </c>
      <c r="L79" s="16">
        <v>0.49094265999999998</v>
      </c>
      <c r="M79" s="14">
        <v>0</v>
      </c>
      <c r="N79" s="16">
        <v>0</v>
      </c>
      <c r="O79" s="14" t="s">
        <v>582</v>
      </c>
      <c r="P79" s="16" t="s">
        <v>582</v>
      </c>
      <c r="Q79" s="14">
        <v>0</v>
      </c>
      <c r="R79" s="16">
        <v>0</v>
      </c>
      <c r="S79" s="14">
        <v>0</v>
      </c>
      <c r="T79" s="16">
        <v>0</v>
      </c>
      <c r="U79" s="14">
        <v>2.2558064899999999</v>
      </c>
      <c r="V79" s="16">
        <v>0.34376085000000001</v>
      </c>
    </row>
    <row r="80" spans="1:22" x14ac:dyDescent="0.25">
      <c r="A80" s="11" t="s">
        <v>550</v>
      </c>
      <c r="B80" s="13">
        <v>7841</v>
      </c>
      <c r="C80" s="14">
        <f>(0/B80*100)</f>
        <v>0</v>
      </c>
      <c r="D80" s="15">
        <v>7841</v>
      </c>
      <c r="E80" s="14">
        <v>35.530867059999999</v>
      </c>
      <c r="F80" s="16">
        <v>0.97308872999999996</v>
      </c>
      <c r="G80" s="14">
        <v>41.265457980000001</v>
      </c>
      <c r="H80" s="16">
        <v>0.83349119000000005</v>
      </c>
      <c r="I80" s="14">
        <v>14.0248396</v>
      </c>
      <c r="J80" s="16">
        <v>0.55151839999999996</v>
      </c>
      <c r="K80" s="14">
        <v>8.5151766200000001</v>
      </c>
      <c r="L80" s="16">
        <v>0.42515451999999998</v>
      </c>
      <c r="M80" s="14">
        <v>0</v>
      </c>
      <c r="N80" s="16">
        <v>0</v>
      </c>
      <c r="O80" s="14" t="s">
        <v>582</v>
      </c>
      <c r="P80" s="16" t="s">
        <v>582</v>
      </c>
      <c r="Q80" s="14">
        <v>0</v>
      </c>
      <c r="R80" s="16">
        <v>0</v>
      </c>
      <c r="S80" s="14">
        <v>0</v>
      </c>
      <c r="T80" s="16">
        <v>0</v>
      </c>
      <c r="U80" s="14">
        <v>0.66365874999999996</v>
      </c>
      <c r="V80" s="16">
        <v>0.15516358</v>
      </c>
    </row>
    <row r="81" spans="1:22" x14ac:dyDescent="0.25">
      <c r="A81" s="19" t="s">
        <v>551</v>
      </c>
      <c r="B81" s="13">
        <v>8861</v>
      </c>
      <c r="C81" s="14">
        <f>(76/B81*100)</f>
        <v>0.85769100552984989</v>
      </c>
      <c r="D81" s="15">
        <v>8785</v>
      </c>
      <c r="E81" s="14">
        <v>50.192252340000003</v>
      </c>
      <c r="F81" s="16">
        <v>1.0951591700000001</v>
      </c>
      <c r="G81" s="14">
        <v>31.416190289999999</v>
      </c>
      <c r="H81" s="16">
        <v>0.72603108999999999</v>
      </c>
      <c r="I81" s="14">
        <v>10.88182216</v>
      </c>
      <c r="J81" s="16">
        <v>0.51259602999999998</v>
      </c>
      <c r="K81" s="14">
        <v>6.5808000800000004</v>
      </c>
      <c r="L81" s="16">
        <v>0.35241391</v>
      </c>
      <c r="M81" s="14">
        <v>0</v>
      </c>
      <c r="N81" s="16">
        <v>0</v>
      </c>
      <c r="O81" s="14" t="s">
        <v>582</v>
      </c>
      <c r="P81" s="16" t="s">
        <v>582</v>
      </c>
      <c r="Q81" s="14">
        <v>0</v>
      </c>
      <c r="R81" s="16">
        <v>0</v>
      </c>
      <c r="S81" s="14">
        <v>0</v>
      </c>
      <c r="T81" s="16">
        <v>0</v>
      </c>
      <c r="U81" s="14">
        <v>0.92893513000000005</v>
      </c>
      <c r="V81" s="16">
        <v>0.13748563999999999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70.879459539999999</v>
      </c>
      <c r="F7" s="16">
        <v>0.51895362</v>
      </c>
      <c r="G7" s="14">
        <v>19.15211103</v>
      </c>
      <c r="H7" s="16">
        <v>0.41055158000000003</v>
      </c>
      <c r="I7" s="14">
        <v>5.4554863999999998</v>
      </c>
      <c r="J7" s="16">
        <v>0.26264970999999998</v>
      </c>
      <c r="K7" s="14">
        <v>2.70829852</v>
      </c>
      <c r="L7" s="16">
        <v>0.15983666999999999</v>
      </c>
      <c r="M7" s="14">
        <v>0</v>
      </c>
      <c r="N7" s="16">
        <v>0</v>
      </c>
      <c r="O7" s="14" t="s">
        <v>582</v>
      </c>
      <c r="P7" s="16" t="s">
        <v>582</v>
      </c>
      <c r="Q7" s="14">
        <v>0</v>
      </c>
      <c r="R7" s="16">
        <v>0</v>
      </c>
      <c r="S7" s="14">
        <v>0</v>
      </c>
      <c r="T7" s="16">
        <v>0</v>
      </c>
      <c r="U7" s="14">
        <v>1.8046445099999999</v>
      </c>
      <c r="V7" s="16">
        <v>0.14250594</v>
      </c>
    </row>
    <row r="8" spans="1:22" x14ac:dyDescent="0.25">
      <c r="A8" s="11" t="s">
        <v>478</v>
      </c>
      <c r="B8" s="13">
        <v>7007</v>
      </c>
      <c r="C8" s="14">
        <f>(20/B8*100)</f>
        <v>0.28542885685742825</v>
      </c>
      <c r="D8" s="15">
        <v>6987</v>
      </c>
      <c r="E8" s="14">
        <v>67.642120469999995</v>
      </c>
      <c r="F8" s="16">
        <v>0.85734867999999997</v>
      </c>
      <c r="G8" s="14">
        <v>21.447854700000001</v>
      </c>
      <c r="H8" s="16">
        <v>0.61186863999999996</v>
      </c>
      <c r="I8" s="14">
        <v>6.4466832299999997</v>
      </c>
      <c r="J8" s="16">
        <v>0.34389085000000003</v>
      </c>
      <c r="K8" s="14">
        <v>2.79992361</v>
      </c>
      <c r="L8" s="16">
        <v>0.24192522</v>
      </c>
      <c r="M8" s="14">
        <v>0</v>
      </c>
      <c r="N8" s="16">
        <v>0</v>
      </c>
      <c r="O8" s="14" t="s">
        <v>582</v>
      </c>
      <c r="P8" s="16" t="s">
        <v>582</v>
      </c>
      <c r="Q8" s="14">
        <v>0</v>
      </c>
      <c r="R8" s="16">
        <v>0</v>
      </c>
      <c r="S8" s="14">
        <v>0</v>
      </c>
      <c r="T8" s="16">
        <v>0</v>
      </c>
      <c r="U8" s="14">
        <v>1.6634180000000001</v>
      </c>
      <c r="V8" s="16">
        <v>0.19176937999999999</v>
      </c>
    </row>
    <row r="9" spans="1:22" x14ac:dyDescent="0.25">
      <c r="A9" s="11" t="s">
        <v>479</v>
      </c>
      <c r="B9" s="13">
        <v>9651</v>
      </c>
      <c r="C9" s="14">
        <f>(77/B9*100)</f>
        <v>0.79784478292404937</v>
      </c>
      <c r="D9" s="15">
        <v>9574</v>
      </c>
      <c r="E9" s="14">
        <v>77.217946010000006</v>
      </c>
      <c r="F9" s="16">
        <v>0.47278450999999999</v>
      </c>
      <c r="G9" s="14">
        <v>14.585162199999999</v>
      </c>
      <c r="H9" s="16">
        <v>0.37204241999999998</v>
      </c>
      <c r="I9" s="14">
        <v>2.8539796900000001</v>
      </c>
      <c r="J9" s="16">
        <v>0.19378312</v>
      </c>
      <c r="K9" s="14">
        <v>2.2606526699999998</v>
      </c>
      <c r="L9" s="16">
        <v>0.19699651000000001</v>
      </c>
      <c r="M9" s="14">
        <v>0</v>
      </c>
      <c r="N9" s="16">
        <v>0</v>
      </c>
      <c r="O9" s="14" t="s">
        <v>582</v>
      </c>
      <c r="P9" s="16" t="s">
        <v>582</v>
      </c>
      <c r="Q9" s="14">
        <v>0</v>
      </c>
      <c r="R9" s="16">
        <v>0</v>
      </c>
      <c r="S9" s="14">
        <v>0</v>
      </c>
      <c r="T9" s="16">
        <v>0</v>
      </c>
      <c r="U9" s="14">
        <v>3.0822594400000001</v>
      </c>
      <c r="V9" s="16">
        <v>0.19941127</v>
      </c>
    </row>
    <row r="10" spans="1:22" x14ac:dyDescent="0.25">
      <c r="A10" s="11" t="s">
        <v>480</v>
      </c>
      <c r="B10" s="13">
        <v>20058</v>
      </c>
      <c r="C10" s="14">
        <f>(521/B10*100)</f>
        <v>2.5974673447003687</v>
      </c>
      <c r="D10" s="15">
        <v>19537</v>
      </c>
      <c r="E10" s="14">
        <v>60.184367989999998</v>
      </c>
      <c r="F10" s="16">
        <v>0.62981224999999996</v>
      </c>
      <c r="G10" s="14">
        <v>25.913577950000001</v>
      </c>
      <c r="H10" s="16">
        <v>0.50955801999999994</v>
      </c>
      <c r="I10" s="14">
        <v>7.7156136399999999</v>
      </c>
      <c r="J10" s="16">
        <v>0.24436435000000001</v>
      </c>
      <c r="K10" s="14">
        <v>4.3685705500000003</v>
      </c>
      <c r="L10" s="16">
        <v>0.24368144999999999</v>
      </c>
      <c r="M10" s="14">
        <v>0</v>
      </c>
      <c r="N10" s="16">
        <v>0</v>
      </c>
      <c r="O10" s="14" t="s">
        <v>582</v>
      </c>
      <c r="P10" s="16" t="s">
        <v>582</v>
      </c>
      <c r="Q10" s="14">
        <v>0</v>
      </c>
      <c r="R10" s="16">
        <v>0</v>
      </c>
      <c r="S10" s="14">
        <v>0</v>
      </c>
      <c r="T10" s="16">
        <v>0</v>
      </c>
      <c r="U10" s="14">
        <v>1.81786987</v>
      </c>
      <c r="V10" s="16">
        <v>0.14810570000000001</v>
      </c>
    </row>
    <row r="11" spans="1:22" x14ac:dyDescent="0.25">
      <c r="A11" s="11" t="s">
        <v>481</v>
      </c>
      <c r="B11" s="13">
        <v>7053</v>
      </c>
      <c r="C11" s="14">
        <f>(45/B11*100)</f>
        <v>0.6380263717566993</v>
      </c>
      <c r="D11" s="15">
        <v>7008</v>
      </c>
      <c r="E11" s="14">
        <v>87.074871340000001</v>
      </c>
      <c r="F11" s="16">
        <v>0.44797274999999998</v>
      </c>
      <c r="G11" s="14">
        <v>8.2165412999999994</v>
      </c>
      <c r="H11" s="16">
        <v>0.39502605000000002</v>
      </c>
      <c r="I11" s="14">
        <v>1.4601742600000001</v>
      </c>
      <c r="J11" s="16">
        <v>0.15266768</v>
      </c>
      <c r="K11" s="14">
        <v>1.1793850299999999</v>
      </c>
      <c r="L11" s="16">
        <v>0.15145553</v>
      </c>
      <c r="M11" s="14">
        <v>0</v>
      </c>
      <c r="N11" s="16">
        <v>0</v>
      </c>
      <c r="O11" s="14" t="s">
        <v>582</v>
      </c>
      <c r="P11" s="16" t="s">
        <v>582</v>
      </c>
      <c r="Q11" s="14">
        <v>0</v>
      </c>
      <c r="R11" s="16">
        <v>0</v>
      </c>
      <c r="S11" s="14">
        <v>0</v>
      </c>
      <c r="T11" s="16">
        <v>0</v>
      </c>
      <c r="U11" s="14">
        <v>2.0690280699999999</v>
      </c>
      <c r="V11" s="16">
        <v>0.2175521</v>
      </c>
    </row>
    <row r="12" spans="1:22" x14ac:dyDescent="0.25">
      <c r="A12" s="11" t="s">
        <v>482</v>
      </c>
      <c r="B12" s="13">
        <v>6894</v>
      </c>
      <c r="C12" s="14">
        <f>(55/B12*100)</f>
        <v>0.79779518421816076</v>
      </c>
      <c r="D12" s="15">
        <v>6839</v>
      </c>
      <c r="E12" s="14">
        <v>77.818580069999996</v>
      </c>
      <c r="F12" s="16">
        <v>0.62492075999999996</v>
      </c>
      <c r="G12" s="14">
        <v>15.982418900000001</v>
      </c>
      <c r="H12" s="16">
        <v>0.56120307999999997</v>
      </c>
      <c r="I12" s="14">
        <v>2.8060218699999999</v>
      </c>
      <c r="J12" s="16">
        <v>0.18552519000000001</v>
      </c>
      <c r="K12" s="14">
        <v>1.4069253100000001</v>
      </c>
      <c r="L12" s="16">
        <v>0.15645006</v>
      </c>
      <c r="M12" s="14">
        <v>0</v>
      </c>
      <c r="N12" s="16">
        <v>0</v>
      </c>
      <c r="O12" s="14" t="s">
        <v>582</v>
      </c>
      <c r="P12" s="16" t="s">
        <v>582</v>
      </c>
      <c r="Q12" s="14">
        <v>0</v>
      </c>
      <c r="R12" s="16">
        <v>0</v>
      </c>
      <c r="S12" s="14">
        <v>0</v>
      </c>
      <c r="T12" s="16">
        <v>0</v>
      </c>
      <c r="U12" s="14">
        <v>1.9860538599999999</v>
      </c>
      <c r="V12" s="16">
        <v>0.23245179999999999</v>
      </c>
    </row>
    <row r="13" spans="1:22" x14ac:dyDescent="0.25">
      <c r="A13" s="11" t="s">
        <v>483</v>
      </c>
      <c r="B13" s="13">
        <v>7161</v>
      </c>
      <c r="C13" s="14">
        <f>(99/B13*100)</f>
        <v>1.3824884792626728</v>
      </c>
      <c r="D13" s="15">
        <v>7062</v>
      </c>
      <c r="E13" s="14">
        <v>82.469194209999998</v>
      </c>
      <c r="F13" s="16">
        <v>0.59181004000000004</v>
      </c>
      <c r="G13" s="14">
        <v>11.347773950000001</v>
      </c>
      <c r="H13" s="16">
        <v>0.47199857000000001</v>
      </c>
      <c r="I13" s="14">
        <v>2.6191284700000002</v>
      </c>
      <c r="J13" s="16">
        <v>0.24089658999999999</v>
      </c>
      <c r="K13" s="14">
        <v>1.97244636</v>
      </c>
      <c r="L13" s="16">
        <v>0.16603767</v>
      </c>
      <c r="M13" s="14">
        <v>0</v>
      </c>
      <c r="N13" s="16">
        <v>0</v>
      </c>
      <c r="O13" s="14" t="s">
        <v>582</v>
      </c>
      <c r="P13" s="16" t="s">
        <v>582</v>
      </c>
      <c r="Q13" s="14">
        <v>0</v>
      </c>
      <c r="R13" s="16">
        <v>0</v>
      </c>
      <c r="S13" s="14">
        <v>0</v>
      </c>
      <c r="T13" s="16">
        <v>0</v>
      </c>
      <c r="U13" s="14">
        <v>1.5914569999999999</v>
      </c>
      <c r="V13" s="16">
        <v>0.18904703</v>
      </c>
    </row>
    <row r="14" spans="1:22" x14ac:dyDescent="0.25">
      <c r="A14" s="11" t="s">
        <v>484</v>
      </c>
      <c r="B14" s="13">
        <v>5587</v>
      </c>
      <c r="C14" s="14">
        <f>(74/B14*100)</f>
        <v>1.3245033112582782</v>
      </c>
      <c r="D14" s="15">
        <v>5513</v>
      </c>
      <c r="E14" s="14">
        <v>84.271623840000004</v>
      </c>
      <c r="F14" s="16">
        <v>0.53245949000000004</v>
      </c>
      <c r="G14" s="14">
        <v>11.203329610000001</v>
      </c>
      <c r="H14" s="16">
        <v>0.48071158000000003</v>
      </c>
      <c r="I14" s="14">
        <v>2.0932917099999999</v>
      </c>
      <c r="J14" s="16">
        <v>0.19773887000000001</v>
      </c>
      <c r="K14" s="14">
        <v>0.96593311999999998</v>
      </c>
      <c r="L14" s="16">
        <v>0.12777332</v>
      </c>
      <c r="M14" s="14">
        <v>0</v>
      </c>
      <c r="N14" s="16">
        <v>0</v>
      </c>
      <c r="O14" s="14" t="s">
        <v>582</v>
      </c>
      <c r="P14" s="16" t="s">
        <v>582</v>
      </c>
      <c r="Q14" s="14">
        <v>0</v>
      </c>
      <c r="R14" s="16">
        <v>0</v>
      </c>
      <c r="S14" s="14">
        <v>0</v>
      </c>
      <c r="T14" s="16">
        <v>0</v>
      </c>
      <c r="U14" s="14">
        <v>1.46582174</v>
      </c>
      <c r="V14" s="16">
        <v>0.17587801</v>
      </c>
    </row>
    <row r="15" spans="1:22" x14ac:dyDescent="0.25">
      <c r="A15" s="11" t="s">
        <v>485</v>
      </c>
      <c r="B15" s="13">
        <v>5882</v>
      </c>
      <c r="C15" s="14">
        <f>(52/B15*100)</f>
        <v>0.88405304318259093</v>
      </c>
      <c r="D15" s="15">
        <v>5830</v>
      </c>
      <c r="E15" s="14">
        <v>90.318814110000005</v>
      </c>
      <c r="F15" s="16">
        <v>0.49070082999999998</v>
      </c>
      <c r="G15" s="14">
        <v>5.2811335100000001</v>
      </c>
      <c r="H15" s="16">
        <v>0.33260635999999999</v>
      </c>
      <c r="I15" s="14">
        <v>1.6178565</v>
      </c>
      <c r="J15" s="16">
        <v>0.18236063999999999</v>
      </c>
      <c r="K15" s="14">
        <v>1.2589434500000001</v>
      </c>
      <c r="L15" s="16">
        <v>0.1930412</v>
      </c>
      <c r="M15" s="14">
        <v>0</v>
      </c>
      <c r="N15" s="16">
        <v>0</v>
      </c>
      <c r="O15" s="14" t="s">
        <v>582</v>
      </c>
      <c r="P15" s="16" t="s">
        <v>582</v>
      </c>
      <c r="Q15" s="14">
        <v>0</v>
      </c>
      <c r="R15" s="16">
        <v>0</v>
      </c>
      <c r="S15" s="14">
        <v>0</v>
      </c>
      <c r="T15" s="16">
        <v>0</v>
      </c>
      <c r="U15" s="14">
        <v>1.5232524300000001</v>
      </c>
      <c r="V15" s="16">
        <v>0.20348756000000001</v>
      </c>
    </row>
    <row r="16" spans="1:22" x14ac:dyDescent="0.25">
      <c r="A16" s="11" t="s">
        <v>486</v>
      </c>
      <c r="B16" s="13">
        <v>6108</v>
      </c>
      <c r="C16" s="14">
        <f>(98/B16*100)</f>
        <v>1.6044531761624099</v>
      </c>
      <c r="D16" s="15">
        <v>6010</v>
      </c>
      <c r="E16" s="14">
        <v>81.979022889999996</v>
      </c>
      <c r="F16" s="16">
        <v>0.55557639999999997</v>
      </c>
      <c r="G16" s="14">
        <v>11.225436759999999</v>
      </c>
      <c r="H16" s="16">
        <v>0.40519458000000003</v>
      </c>
      <c r="I16" s="14">
        <v>2.1293852000000002</v>
      </c>
      <c r="J16" s="16">
        <v>0.17342832</v>
      </c>
      <c r="K16" s="14">
        <v>2.1004360499999999</v>
      </c>
      <c r="L16" s="16">
        <v>0.21567082000000001</v>
      </c>
      <c r="M16" s="14">
        <v>0</v>
      </c>
      <c r="N16" s="16">
        <v>0</v>
      </c>
      <c r="O16" s="14" t="s">
        <v>582</v>
      </c>
      <c r="P16" s="16" t="s">
        <v>582</v>
      </c>
      <c r="Q16" s="14">
        <v>0</v>
      </c>
      <c r="R16" s="16">
        <v>0</v>
      </c>
      <c r="S16" s="14">
        <v>0</v>
      </c>
      <c r="T16" s="16">
        <v>0</v>
      </c>
      <c r="U16" s="14">
        <v>2.5657190999999999</v>
      </c>
      <c r="V16" s="16">
        <v>0.21773059</v>
      </c>
    </row>
    <row r="17" spans="1:22" x14ac:dyDescent="0.25">
      <c r="A17" s="11" t="s">
        <v>487</v>
      </c>
      <c r="B17" s="13">
        <v>6504</v>
      </c>
      <c r="C17" s="14">
        <f>(658/B17*100)</f>
        <v>10.116851168511685</v>
      </c>
      <c r="D17" s="15">
        <v>5846</v>
      </c>
      <c r="E17" s="14">
        <v>67.251379749999998</v>
      </c>
      <c r="F17" s="16">
        <v>0.70255208999999996</v>
      </c>
      <c r="G17" s="14">
        <v>21.215078909999999</v>
      </c>
      <c r="H17" s="16">
        <v>0.61339387999999995</v>
      </c>
      <c r="I17" s="14">
        <v>4.5750906699999998</v>
      </c>
      <c r="J17" s="16">
        <v>0.26233153999999997</v>
      </c>
      <c r="K17" s="14">
        <v>2.1510512099999999</v>
      </c>
      <c r="L17" s="16">
        <v>0.18534344</v>
      </c>
      <c r="M17" s="14">
        <v>0</v>
      </c>
      <c r="N17" s="16">
        <v>0</v>
      </c>
      <c r="O17" s="14" t="s">
        <v>582</v>
      </c>
      <c r="P17" s="16" t="s">
        <v>582</v>
      </c>
      <c r="Q17" s="14">
        <v>0</v>
      </c>
      <c r="R17" s="16">
        <v>0</v>
      </c>
      <c r="S17" s="14">
        <v>0</v>
      </c>
      <c r="T17" s="16">
        <v>0</v>
      </c>
      <c r="U17" s="14">
        <v>4.8073994600000001</v>
      </c>
      <c r="V17" s="16">
        <v>0.46754610000000002</v>
      </c>
    </row>
    <row r="18" spans="1:22" x14ac:dyDescent="0.25">
      <c r="A18" s="11" t="s">
        <v>488</v>
      </c>
      <c r="B18" s="13">
        <v>5532</v>
      </c>
      <c r="C18" s="14">
        <f>(28/B18*100)</f>
        <v>0.50614605929139556</v>
      </c>
      <c r="D18" s="15">
        <v>5504</v>
      </c>
      <c r="E18" s="14">
        <v>74.246921830000005</v>
      </c>
      <c r="F18" s="16">
        <v>0.67644965000000001</v>
      </c>
      <c r="G18" s="14">
        <v>15.32079231</v>
      </c>
      <c r="H18" s="16">
        <v>0.49282516999999998</v>
      </c>
      <c r="I18" s="14">
        <v>3.86710289</v>
      </c>
      <c r="J18" s="16">
        <v>0.27885100000000002</v>
      </c>
      <c r="K18" s="14">
        <v>3.2797551</v>
      </c>
      <c r="L18" s="16">
        <v>0.28741928</v>
      </c>
      <c r="M18" s="14">
        <v>0</v>
      </c>
      <c r="N18" s="16">
        <v>0</v>
      </c>
      <c r="O18" s="14" t="s">
        <v>582</v>
      </c>
      <c r="P18" s="16" t="s">
        <v>582</v>
      </c>
      <c r="Q18" s="14">
        <v>0</v>
      </c>
      <c r="R18" s="16">
        <v>0</v>
      </c>
      <c r="S18" s="14">
        <v>0</v>
      </c>
      <c r="T18" s="16">
        <v>0</v>
      </c>
      <c r="U18" s="14">
        <v>3.2854278699999999</v>
      </c>
      <c r="V18" s="16">
        <v>0.35015682999999997</v>
      </c>
    </row>
    <row r="19" spans="1:22" x14ac:dyDescent="0.25">
      <c r="A19" s="11" t="s">
        <v>489</v>
      </c>
      <c r="B19" s="13">
        <v>5658</v>
      </c>
      <c r="C19" s="14">
        <f>(61/B19*100)</f>
        <v>1.0781194768469424</v>
      </c>
      <c r="D19" s="15">
        <v>5597</v>
      </c>
      <c r="E19" s="14">
        <v>78.618155860000002</v>
      </c>
      <c r="F19" s="16">
        <v>0.66205301000000005</v>
      </c>
      <c r="G19" s="14">
        <v>13.783437190000001</v>
      </c>
      <c r="H19" s="16">
        <v>0.46478065000000002</v>
      </c>
      <c r="I19" s="14">
        <v>2.6399256100000001</v>
      </c>
      <c r="J19" s="16">
        <v>0.25167303000000002</v>
      </c>
      <c r="K19" s="14">
        <v>2.6658070500000002</v>
      </c>
      <c r="L19" s="16">
        <v>0.24573575</v>
      </c>
      <c r="M19" s="14">
        <v>0</v>
      </c>
      <c r="N19" s="16">
        <v>0</v>
      </c>
      <c r="O19" s="14" t="s">
        <v>582</v>
      </c>
      <c r="P19" s="16" t="s">
        <v>582</v>
      </c>
      <c r="Q19" s="14">
        <v>0</v>
      </c>
      <c r="R19" s="16">
        <v>0</v>
      </c>
      <c r="S19" s="14">
        <v>0</v>
      </c>
      <c r="T19" s="16">
        <v>0</v>
      </c>
      <c r="U19" s="14">
        <v>2.2926742899999999</v>
      </c>
      <c r="V19" s="16">
        <v>0.26482292000000002</v>
      </c>
    </row>
    <row r="20" spans="1:22" x14ac:dyDescent="0.25">
      <c r="A20" s="11" t="s">
        <v>490</v>
      </c>
      <c r="B20" s="13">
        <v>3371</v>
      </c>
      <c r="C20" s="14">
        <f>(75/B20*100)</f>
        <v>2.2248590922574905</v>
      </c>
      <c r="D20" s="15">
        <v>3296</v>
      </c>
      <c r="E20" s="14">
        <v>76.388655249999999</v>
      </c>
      <c r="F20" s="16">
        <v>0.77341594000000002</v>
      </c>
      <c r="G20" s="14">
        <v>16.138849409999999</v>
      </c>
      <c r="H20" s="16">
        <v>0.61388577</v>
      </c>
      <c r="I20" s="14">
        <v>3.3661940399999999</v>
      </c>
      <c r="J20" s="16">
        <v>0.32362833000000002</v>
      </c>
      <c r="K20" s="14">
        <v>2.57313678</v>
      </c>
      <c r="L20" s="16">
        <v>0.25189545000000002</v>
      </c>
      <c r="M20" s="14">
        <v>0</v>
      </c>
      <c r="N20" s="16">
        <v>0</v>
      </c>
      <c r="O20" s="14" t="s">
        <v>582</v>
      </c>
      <c r="P20" s="16" t="s">
        <v>582</v>
      </c>
      <c r="Q20" s="14">
        <v>0</v>
      </c>
      <c r="R20" s="16">
        <v>0</v>
      </c>
      <c r="S20" s="14">
        <v>0</v>
      </c>
      <c r="T20" s="16">
        <v>0</v>
      </c>
      <c r="U20" s="14">
        <v>1.53316451</v>
      </c>
      <c r="V20" s="16">
        <v>0.18165260999999999</v>
      </c>
    </row>
    <row r="21" spans="1:22" x14ac:dyDescent="0.25">
      <c r="A21" s="11" t="s">
        <v>491</v>
      </c>
      <c r="B21" s="13">
        <v>5741</v>
      </c>
      <c r="C21" s="14">
        <f>(44/B21*100)</f>
        <v>0.76641700052255701</v>
      </c>
      <c r="D21" s="15">
        <v>5697</v>
      </c>
      <c r="E21" s="14">
        <v>60.024160719999998</v>
      </c>
      <c r="F21" s="16">
        <v>0.80745433</v>
      </c>
      <c r="G21" s="14">
        <v>27.067883399999999</v>
      </c>
      <c r="H21" s="16">
        <v>0.60645523000000001</v>
      </c>
      <c r="I21" s="14">
        <v>7.5483393400000001</v>
      </c>
      <c r="J21" s="16">
        <v>0.42450924000000001</v>
      </c>
      <c r="K21" s="14">
        <v>3.2434956499999998</v>
      </c>
      <c r="L21" s="16">
        <v>0.30000756000000001</v>
      </c>
      <c r="M21" s="14">
        <v>0</v>
      </c>
      <c r="N21" s="16">
        <v>0</v>
      </c>
      <c r="O21" s="14" t="s">
        <v>582</v>
      </c>
      <c r="P21" s="16" t="s">
        <v>582</v>
      </c>
      <c r="Q21" s="14">
        <v>0</v>
      </c>
      <c r="R21" s="16">
        <v>0</v>
      </c>
      <c r="S21" s="14">
        <v>0</v>
      </c>
      <c r="T21" s="16">
        <v>0</v>
      </c>
      <c r="U21" s="14">
        <v>2.1161208899999999</v>
      </c>
      <c r="V21" s="16">
        <v>0.25554337999999999</v>
      </c>
    </row>
    <row r="22" spans="1:22" x14ac:dyDescent="0.25">
      <c r="A22" s="11" t="s">
        <v>492</v>
      </c>
      <c r="B22" s="13">
        <v>6598</v>
      </c>
      <c r="C22" s="14">
        <f>(32/B22*100)</f>
        <v>0.48499545316762654</v>
      </c>
      <c r="D22" s="15">
        <v>6566</v>
      </c>
      <c r="E22" s="14">
        <v>69.543820909999994</v>
      </c>
      <c r="F22" s="16">
        <v>1.2929629600000001</v>
      </c>
      <c r="G22" s="14">
        <v>11.67429596</v>
      </c>
      <c r="H22" s="16">
        <v>0.57740031999999997</v>
      </c>
      <c r="I22" s="14">
        <v>2.9048757200000002</v>
      </c>
      <c r="J22" s="16">
        <v>0.20180099000000001</v>
      </c>
      <c r="K22" s="14">
        <v>2.84806391</v>
      </c>
      <c r="L22" s="16">
        <v>0.28097361999999998</v>
      </c>
      <c r="M22" s="14">
        <v>0</v>
      </c>
      <c r="N22" s="16">
        <v>0</v>
      </c>
      <c r="O22" s="14" t="s">
        <v>582</v>
      </c>
      <c r="P22" s="16" t="s">
        <v>582</v>
      </c>
      <c r="Q22" s="14">
        <v>10.27454249</v>
      </c>
      <c r="R22" s="16">
        <v>1.3300090600000001</v>
      </c>
      <c r="S22" s="14">
        <v>0</v>
      </c>
      <c r="T22" s="16">
        <v>0</v>
      </c>
      <c r="U22" s="14">
        <v>2.75440102</v>
      </c>
      <c r="V22" s="16">
        <v>0.26174249999999999</v>
      </c>
    </row>
    <row r="23" spans="1:22" x14ac:dyDescent="0.25">
      <c r="A23" s="11" t="s">
        <v>493</v>
      </c>
      <c r="B23" s="13">
        <v>11583</v>
      </c>
      <c r="C23" s="14">
        <f>(211/B23*100)</f>
        <v>1.8216351549684884</v>
      </c>
      <c r="D23" s="15">
        <v>11372</v>
      </c>
      <c r="E23" s="14">
        <v>75.241191909999998</v>
      </c>
      <c r="F23" s="16">
        <v>0.61265826000000001</v>
      </c>
      <c r="G23" s="14">
        <v>17.824919349999998</v>
      </c>
      <c r="H23" s="16">
        <v>0.55301171000000005</v>
      </c>
      <c r="I23" s="14">
        <v>3.42493384</v>
      </c>
      <c r="J23" s="16">
        <v>0.24884295000000001</v>
      </c>
      <c r="K23" s="14">
        <v>1.61791968</v>
      </c>
      <c r="L23" s="16">
        <v>0.16551794</v>
      </c>
      <c r="M23" s="14">
        <v>0</v>
      </c>
      <c r="N23" s="16">
        <v>0</v>
      </c>
      <c r="O23" s="14" t="s">
        <v>582</v>
      </c>
      <c r="P23" s="16" t="s">
        <v>582</v>
      </c>
      <c r="Q23" s="14">
        <v>0</v>
      </c>
      <c r="R23" s="16">
        <v>0</v>
      </c>
      <c r="S23" s="14">
        <v>0</v>
      </c>
      <c r="T23" s="16">
        <v>0</v>
      </c>
      <c r="U23" s="14">
        <v>1.89103522</v>
      </c>
      <c r="V23" s="16">
        <v>0.18998180000000001</v>
      </c>
    </row>
    <row r="24" spans="1:22" x14ac:dyDescent="0.25">
      <c r="A24" s="11" t="s">
        <v>494</v>
      </c>
      <c r="B24" s="13">
        <v>6647</v>
      </c>
      <c r="C24" s="14">
        <f>(7/B24*100)</f>
        <v>0.10531066646607493</v>
      </c>
      <c r="D24" s="15">
        <v>6640</v>
      </c>
      <c r="E24" s="14">
        <v>77.355869609999999</v>
      </c>
      <c r="F24" s="16">
        <v>0.58146803000000002</v>
      </c>
      <c r="G24" s="14">
        <v>16.167207909999998</v>
      </c>
      <c r="H24" s="16">
        <v>0.48628207000000001</v>
      </c>
      <c r="I24" s="14">
        <v>2.6491843199999998</v>
      </c>
      <c r="J24" s="16">
        <v>0.17055153000000001</v>
      </c>
      <c r="K24" s="14">
        <v>1.8307135800000001</v>
      </c>
      <c r="L24" s="16">
        <v>0.18290713</v>
      </c>
      <c r="M24" s="14">
        <v>0</v>
      </c>
      <c r="N24" s="16">
        <v>0</v>
      </c>
      <c r="O24" s="14" t="s">
        <v>582</v>
      </c>
      <c r="P24" s="16" t="s">
        <v>582</v>
      </c>
      <c r="Q24" s="14">
        <v>0</v>
      </c>
      <c r="R24" s="16">
        <v>0</v>
      </c>
      <c r="S24" s="14">
        <v>0</v>
      </c>
      <c r="T24" s="16">
        <v>0</v>
      </c>
      <c r="U24" s="14">
        <v>1.9970245900000001</v>
      </c>
      <c r="V24" s="16">
        <v>0.18228078</v>
      </c>
    </row>
    <row r="25" spans="1:22" x14ac:dyDescent="0.25">
      <c r="A25" s="11" t="s">
        <v>495</v>
      </c>
      <c r="B25" s="13">
        <v>5581</v>
      </c>
      <c r="C25" s="14">
        <f>(24/B25*100)</f>
        <v>0.43003046049095145</v>
      </c>
      <c r="D25" s="15">
        <v>5557</v>
      </c>
      <c r="E25" s="14">
        <v>79.01082993</v>
      </c>
      <c r="F25" s="16">
        <v>0.56128204999999998</v>
      </c>
      <c r="G25" s="14">
        <v>15.631466339999999</v>
      </c>
      <c r="H25" s="16">
        <v>0.48150219</v>
      </c>
      <c r="I25" s="14">
        <v>3.3447227399999999</v>
      </c>
      <c r="J25" s="16">
        <v>0.25080008999999998</v>
      </c>
      <c r="K25" s="14">
        <v>1.217082</v>
      </c>
      <c r="L25" s="16">
        <v>0.15625369</v>
      </c>
      <c r="M25" s="14">
        <v>0</v>
      </c>
      <c r="N25" s="16">
        <v>0</v>
      </c>
      <c r="O25" s="14" t="s">
        <v>582</v>
      </c>
      <c r="P25" s="16" t="s">
        <v>582</v>
      </c>
      <c r="Q25" s="14">
        <v>0</v>
      </c>
      <c r="R25" s="16">
        <v>0</v>
      </c>
      <c r="S25" s="14">
        <v>0</v>
      </c>
      <c r="T25" s="16">
        <v>0</v>
      </c>
      <c r="U25" s="14">
        <v>0.79589900000000002</v>
      </c>
      <c r="V25" s="16">
        <v>0.11509202</v>
      </c>
    </row>
    <row r="26" spans="1:22" x14ac:dyDescent="0.25">
      <c r="A26" s="11" t="s">
        <v>496</v>
      </c>
      <c r="B26" s="13">
        <v>4869</v>
      </c>
      <c r="C26" s="14">
        <f>(32/B26*100)</f>
        <v>0.65721914150749638</v>
      </c>
      <c r="D26" s="15">
        <v>4837</v>
      </c>
      <c r="E26" s="14">
        <v>82.885469349999994</v>
      </c>
      <c r="F26" s="16">
        <v>0.62823066999999999</v>
      </c>
      <c r="G26" s="14">
        <v>12.216104079999999</v>
      </c>
      <c r="H26" s="16">
        <v>0.51989342000000005</v>
      </c>
      <c r="I26" s="14">
        <v>2.2018019600000001</v>
      </c>
      <c r="J26" s="16">
        <v>0.23237214</v>
      </c>
      <c r="K26" s="14">
        <v>1.3121951000000001</v>
      </c>
      <c r="L26" s="16">
        <v>0.17802394999999999</v>
      </c>
      <c r="M26" s="14">
        <v>0</v>
      </c>
      <c r="N26" s="16">
        <v>0</v>
      </c>
      <c r="O26" s="14" t="s">
        <v>582</v>
      </c>
      <c r="P26" s="16" t="s">
        <v>582</v>
      </c>
      <c r="Q26" s="14">
        <v>0</v>
      </c>
      <c r="R26" s="16">
        <v>0</v>
      </c>
      <c r="S26" s="14">
        <v>0</v>
      </c>
      <c r="T26" s="16">
        <v>0</v>
      </c>
      <c r="U26" s="14">
        <v>1.3844295099999999</v>
      </c>
      <c r="V26" s="16">
        <v>0.17914975999999999</v>
      </c>
    </row>
    <row r="27" spans="1:22" x14ac:dyDescent="0.25">
      <c r="A27" s="11" t="s">
        <v>497</v>
      </c>
      <c r="B27" s="13">
        <v>5299</v>
      </c>
      <c r="C27" s="14">
        <f>(17/B27*100)</f>
        <v>0.32081524816003021</v>
      </c>
      <c r="D27" s="15">
        <v>5282</v>
      </c>
      <c r="E27" s="14">
        <v>62.265702419999997</v>
      </c>
      <c r="F27" s="16">
        <v>0.61147311000000004</v>
      </c>
      <c r="G27" s="14">
        <v>22.791033179999999</v>
      </c>
      <c r="H27" s="16">
        <v>0.56450135000000001</v>
      </c>
      <c r="I27" s="14">
        <v>7.50032253</v>
      </c>
      <c r="J27" s="16">
        <v>0.33500888000000001</v>
      </c>
      <c r="K27" s="14">
        <v>4.5552852499999998</v>
      </c>
      <c r="L27" s="16">
        <v>0.22575306000000001</v>
      </c>
      <c r="M27" s="14">
        <v>0</v>
      </c>
      <c r="N27" s="16">
        <v>0</v>
      </c>
      <c r="O27" s="14" t="s">
        <v>582</v>
      </c>
      <c r="P27" s="16" t="s">
        <v>582</v>
      </c>
      <c r="Q27" s="14">
        <v>0</v>
      </c>
      <c r="R27" s="16">
        <v>0</v>
      </c>
      <c r="S27" s="14">
        <v>0</v>
      </c>
      <c r="T27" s="16">
        <v>0</v>
      </c>
      <c r="U27" s="14">
        <v>2.8876566100000001</v>
      </c>
      <c r="V27" s="16">
        <v>0.20646533</v>
      </c>
    </row>
    <row r="28" spans="1:22" x14ac:dyDescent="0.25">
      <c r="A28" s="11" t="s">
        <v>498</v>
      </c>
      <c r="B28" s="13">
        <v>7568</v>
      </c>
      <c r="C28" s="14">
        <f>(51/B28*100)</f>
        <v>0.67389006342494717</v>
      </c>
      <c r="D28" s="15">
        <v>7517</v>
      </c>
      <c r="E28" s="14">
        <v>88.044425090000004</v>
      </c>
      <c r="F28" s="16">
        <v>0.57309473</v>
      </c>
      <c r="G28" s="14">
        <v>7.1143156100000002</v>
      </c>
      <c r="H28" s="16">
        <v>0.38203052999999998</v>
      </c>
      <c r="I28" s="14">
        <v>1.3925284499999999</v>
      </c>
      <c r="J28" s="16">
        <v>0.19213764</v>
      </c>
      <c r="K28" s="14">
        <v>1.0846825200000001</v>
      </c>
      <c r="L28" s="16">
        <v>0.17151802999999999</v>
      </c>
      <c r="M28" s="14">
        <v>0</v>
      </c>
      <c r="N28" s="16">
        <v>0</v>
      </c>
      <c r="O28" s="14" t="s">
        <v>582</v>
      </c>
      <c r="P28" s="16" t="s">
        <v>582</v>
      </c>
      <c r="Q28" s="14">
        <v>0</v>
      </c>
      <c r="R28" s="16">
        <v>0</v>
      </c>
      <c r="S28" s="14">
        <v>0</v>
      </c>
      <c r="T28" s="16">
        <v>0</v>
      </c>
      <c r="U28" s="14">
        <v>2.3640483200000002</v>
      </c>
      <c r="V28" s="16">
        <v>0.22086373000000001</v>
      </c>
    </row>
    <row r="29" spans="1:22" x14ac:dyDescent="0.25">
      <c r="A29" s="11" t="s">
        <v>499</v>
      </c>
      <c r="B29" s="13">
        <v>5385</v>
      </c>
      <c r="C29" s="14">
        <f>(30/B29*100)</f>
        <v>0.55710306406685239</v>
      </c>
      <c r="D29" s="15">
        <v>5355</v>
      </c>
      <c r="E29" s="14">
        <v>62.488572929999997</v>
      </c>
      <c r="F29" s="16">
        <v>0.73441793</v>
      </c>
      <c r="G29" s="14">
        <v>24.942816140000001</v>
      </c>
      <c r="H29" s="16">
        <v>0.66421819999999998</v>
      </c>
      <c r="I29" s="14">
        <v>7.0606499700000001</v>
      </c>
      <c r="J29" s="16">
        <v>0.33826224999999999</v>
      </c>
      <c r="K29" s="14">
        <v>3.41245661</v>
      </c>
      <c r="L29" s="16">
        <v>0.22511923</v>
      </c>
      <c r="M29" s="14">
        <v>0</v>
      </c>
      <c r="N29" s="16">
        <v>0</v>
      </c>
      <c r="O29" s="14" t="s">
        <v>582</v>
      </c>
      <c r="P29" s="16" t="s">
        <v>582</v>
      </c>
      <c r="Q29" s="14">
        <v>0</v>
      </c>
      <c r="R29" s="16">
        <v>0</v>
      </c>
      <c r="S29" s="14">
        <v>0</v>
      </c>
      <c r="T29" s="16">
        <v>0</v>
      </c>
      <c r="U29" s="14">
        <v>2.0955043400000002</v>
      </c>
      <c r="V29" s="16">
        <v>0.25252148000000002</v>
      </c>
    </row>
    <row r="30" spans="1:22" x14ac:dyDescent="0.25">
      <c r="A30" s="11" t="s">
        <v>500</v>
      </c>
      <c r="B30" s="13">
        <v>4520</v>
      </c>
      <c r="C30" s="14">
        <f>(97/B30*100)</f>
        <v>2.1460176991150446</v>
      </c>
      <c r="D30" s="15">
        <v>4423</v>
      </c>
      <c r="E30" s="14">
        <v>70.410825540000005</v>
      </c>
      <c r="F30" s="16">
        <v>0.79856775999999996</v>
      </c>
      <c r="G30" s="14">
        <v>19.01391001</v>
      </c>
      <c r="H30" s="16">
        <v>0.64672235</v>
      </c>
      <c r="I30" s="14">
        <v>5.5527159499999996</v>
      </c>
      <c r="J30" s="16">
        <v>0.36609693999999998</v>
      </c>
      <c r="K30" s="14">
        <v>2.8364251199999999</v>
      </c>
      <c r="L30" s="16">
        <v>0.28498504000000002</v>
      </c>
      <c r="M30" s="14">
        <v>0</v>
      </c>
      <c r="N30" s="16">
        <v>0</v>
      </c>
      <c r="O30" s="14" t="s">
        <v>582</v>
      </c>
      <c r="P30" s="16" t="s">
        <v>582</v>
      </c>
      <c r="Q30" s="14">
        <v>0</v>
      </c>
      <c r="R30" s="16">
        <v>0</v>
      </c>
      <c r="S30" s="14">
        <v>0</v>
      </c>
      <c r="T30" s="16">
        <v>0</v>
      </c>
      <c r="U30" s="14">
        <v>2.1861233800000002</v>
      </c>
      <c r="V30" s="16">
        <v>0.22133743</v>
      </c>
    </row>
    <row r="31" spans="1:22" x14ac:dyDescent="0.25">
      <c r="A31" s="11" t="s">
        <v>501</v>
      </c>
      <c r="B31" s="13">
        <v>5456</v>
      </c>
      <c r="C31" s="14">
        <f>(125/B31*100)</f>
        <v>2.2910557184750733</v>
      </c>
      <c r="D31" s="15">
        <v>5331</v>
      </c>
      <c r="E31" s="14">
        <v>80.663717930000004</v>
      </c>
      <c r="F31" s="16">
        <v>0.61311612999999998</v>
      </c>
      <c r="G31" s="14">
        <v>10.56629674</v>
      </c>
      <c r="H31" s="16">
        <v>0.43320884999999998</v>
      </c>
      <c r="I31" s="14">
        <v>3.0638257599999998</v>
      </c>
      <c r="J31" s="16">
        <v>0.24544782000000001</v>
      </c>
      <c r="K31" s="14">
        <v>2.9140006000000001</v>
      </c>
      <c r="L31" s="16">
        <v>0.22457083</v>
      </c>
      <c r="M31" s="14">
        <v>0</v>
      </c>
      <c r="N31" s="16">
        <v>0</v>
      </c>
      <c r="O31" s="14" t="s">
        <v>582</v>
      </c>
      <c r="P31" s="16" t="s">
        <v>582</v>
      </c>
      <c r="Q31" s="14">
        <v>0</v>
      </c>
      <c r="R31" s="16">
        <v>0</v>
      </c>
      <c r="S31" s="14">
        <v>0</v>
      </c>
      <c r="T31" s="16">
        <v>0</v>
      </c>
      <c r="U31" s="14">
        <v>2.79215897</v>
      </c>
      <c r="V31" s="16">
        <v>0.23352605000000001</v>
      </c>
    </row>
    <row r="32" spans="1:22" x14ac:dyDescent="0.25">
      <c r="A32" s="11" t="s">
        <v>502</v>
      </c>
      <c r="B32" s="13">
        <v>4478</v>
      </c>
      <c r="C32" s="14">
        <f>(5/B32*100)</f>
        <v>0.11165698972755694</v>
      </c>
      <c r="D32" s="15">
        <v>4473</v>
      </c>
      <c r="E32" s="14">
        <v>83.239557360000006</v>
      </c>
      <c r="F32" s="16">
        <v>0.61129593000000004</v>
      </c>
      <c r="G32" s="14">
        <v>11.868709519999999</v>
      </c>
      <c r="H32" s="16">
        <v>0.51582967000000002</v>
      </c>
      <c r="I32" s="14">
        <v>2.0664344799999999</v>
      </c>
      <c r="J32" s="16">
        <v>0.20582163000000001</v>
      </c>
      <c r="K32" s="14">
        <v>1.0668426499999999</v>
      </c>
      <c r="L32" s="16">
        <v>0.17022271999999999</v>
      </c>
      <c r="M32" s="14">
        <v>0</v>
      </c>
      <c r="N32" s="16">
        <v>0</v>
      </c>
      <c r="O32" s="14" t="s">
        <v>582</v>
      </c>
      <c r="P32" s="16" t="s">
        <v>582</v>
      </c>
      <c r="Q32" s="14">
        <v>0</v>
      </c>
      <c r="R32" s="16">
        <v>0</v>
      </c>
      <c r="S32" s="14">
        <v>0</v>
      </c>
      <c r="T32" s="16">
        <v>0</v>
      </c>
      <c r="U32" s="14">
        <v>1.7584559900000001</v>
      </c>
      <c r="V32" s="16">
        <v>0.18687055999999999</v>
      </c>
    </row>
    <row r="33" spans="1:22" x14ac:dyDescent="0.25">
      <c r="A33" s="11" t="s">
        <v>503</v>
      </c>
      <c r="B33" s="13">
        <v>7325</v>
      </c>
      <c r="C33" s="14">
        <f>(74/B33*100)</f>
        <v>1.0102389078498293</v>
      </c>
      <c r="D33" s="15">
        <v>7251</v>
      </c>
      <c r="E33" s="14">
        <v>84.147913200000005</v>
      </c>
      <c r="F33" s="16">
        <v>0.59210945999999998</v>
      </c>
      <c r="G33" s="14">
        <v>9.8120508700000002</v>
      </c>
      <c r="H33" s="16">
        <v>0.41025371999999999</v>
      </c>
      <c r="I33" s="14">
        <v>3.0001961499999998</v>
      </c>
      <c r="J33" s="16">
        <v>0.21076769000000001</v>
      </c>
      <c r="K33" s="14">
        <v>1.4991144199999999</v>
      </c>
      <c r="L33" s="16">
        <v>0.14264814000000001</v>
      </c>
      <c r="M33" s="14">
        <v>0</v>
      </c>
      <c r="N33" s="16">
        <v>0</v>
      </c>
      <c r="O33" s="14" t="s">
        <v>582</v>
      </c>
      <c r="P33" s="16" t="s">
        <v>582</v>
      </c>
      <c r="Q33" s="14">
        <v>0</v>
      </c>
      <c r="R33" s="16">
        <v>0</v>
      </c>
      <c r="S33" s="14">
        <v>0</v>
      </c>
      <c r="T33" s="16">
        <v>0</v>
      </c>
      <c r="U33" s="14">
        <v>1.54072535</v>
      </c>
      <c r="V33" s="16">
        <v>0.19549236</v>
      </c>
    </row>
    <row r="34" spans="1:22" x14ac:dyDescent="0.25">
      <c r="A34" s="11" t="s">
        <v>504</v>
      </c>
      <c r="B34" s="13">
        <v>6350</v>
      </c>
      <c r="C34" s="14">
        <f>(65/B34*100)</f>
        <v>1.0236220472440944</v>
      </c>
      <c r="D34" s="15">
        <v>6285</v>
      </c>
      <c r="E34" s="14">
        <v>81.074730919999993</v>
      </c>
      <c r="F34" s="16">
        <v>0.51890555000000005</v>
      </c>
      <c r="G34" s="14">
        <v>11.48145266</v>
      </c>
      <c r="H34" s="16">
        <v>0.37099976000000001</v>
      </c>
      <c r="I34" s="14">
        <v>1.8092156500000001</v>
      </c>
      <c r="J34" s="16">
        <v>0.15759667999999999</v>
      </c>
      <c r="K34" s="14">
        <v>2.1527388599999999</v>
      </c>
      <c r="L34" s="16">
        <v>0.2160773</v>
      </c>
      <c r="M34" s="14">
        <v>0</v>
      </c>
      <c r="N34" s="16">
        <v>0</v>
      </c>
      <c r="O34" s="14" t="s">
        <v>582</v>
      </c>
      <c r="P34" s="16" t="s">
        <v>582</v>
      </c>
      <c r="Q34" s="14">
        <v>0</v>
      </c>
      <c r="R34" s="16">
        <v>0</v>
      </c>
      <c r="S34" s="14">
        <v>0</v>
      </c>
      <c r="T34" s="16">
        <v>0</v>
      </c>
      <c r="U34" s="14">
        <v>3.4818619200000001</v>
      </c>
      <c r="V34" s="16">
        <v>0.28539715999999998</v>
      </c>
    </row>
    <row r="35" spans="1:22" x14ac:dyDescent="0.25">
      <c r="A35" s="11" t="s">
        <v>505</v>
      </c>
      <c r="B35" s="13">
        <v>6406</v>
      </c>
      <c r="C35" s="14">
        <f>(36/B35*100)</f>
        <v>0.56197315017171401</v>
      </c>
      <c r="D35" s="15">
        <v>6370</v>
      </c>
      <c r="E35" s="14">
        <v>85.263996329999998</v>
      </c>
      <c r="F35" s="16">
        <v>0.62898262000000005</v>
      </c>
      <c r="G35" s="14">
        <v>9.9738414599999992</v>
      </c>
      <c r="H35" s="16">
        <v>0.52068853000000004</v>
      </c>
      <c r="I35" s="14">
        <v>1.70465212</v>
      </c>
      <c r="J35" s="16">
        <v>0.22492717000000001</v>
      </c>
      <c r="K35" s="14">
        <v>1.09748797</v>
      </c>
      <c r="L35" s="16">
        <v>0.14860646</v>
      </c>
      <c r="M35" s="14">
        <v>0</v>
      </c>
      <c r="N35" s="16">
        <v>0</v>
      </c>
      <c r="O35" s="14" t="s">
        <v>582</v>
      </c>
      <c r="P35" s="16" t="s">
        <v>582</v>
      </c>
      <c r="Q35" s="14">
        <v>0</v>
      </c>
      <c r="R35" s="16">
        <v>0</v>
      </c>
      <c r="S35" s="14">
        <v>0</v>
      </c>
      <c r="T35" s="16">
        <v>0</v>
      </c>
      <c r="U35" s="14">
        <v>1.96002213</v>
      </c>
      <c r="V35" s="16">
        <v>0.24677565000000001</v>
      </c>
    </row>
    <row r="36" spans="1:22" x14ac:dyDescent="0.25">
      <c r="A36" s="11" t="s">
        <v>506</v>
      </c>
      <c r="B36" s="13">
        <v>6736</v>
      </c>
      <c r="C36" s="14">
        <f>(26/B36*100)</f>
        <v>0.38598574821852732</v>
      </c>
      <c r="D36" s="15">
        <v>6710</v>
      </c>
      <c r="E36" s="14">
        <v>65.275892290000002</v>
      </c>
      <c r="F36" s="16">
        <v>0.72782824000000002</v>
      </c>
      <c r="G36" s="14">
        <v>25.13217229</v>
      </c>
      <c r="H36" s="16">
        <v>0.57145809999999997</v>
      </c>
      <c r="I36" s="14">
        <v>5.9676160999999999</v>
      </c>
      <c r="J36" s="16">
        <v>0.34594258</v>
      </c>
      <c r="K36" s="14">
        <v>2.3429760599999998</v>
      </c>
      <c r="L36" s="16">
        <v>0.22055168999999999</v>
      </c>
      <c r="M36" s="14">
        <v>0</v>
      </c>
      <c r="N36" s="16">
        <v>0</v>
      </c>
      <c r="O36" s="14" t="s">
        <v>582</v>
      </c>
      <c r="P36" s="16" t="s">
        <v>582</v>
      </c>
      <c r="Q36" s="14">
        <v>0</v>
      </c>
      <c r="R36" s="16">
        <v>0</v>
      </c>
      <c r="S36" s="14">
        <v>0</v>
      </c>
      <c r="T36" s="16">
        <v>0</v>
      </c>
      <c r="U36" s="14">
        <v>1.2813432600000001</v>
      </c>
      <c r="V36" s="16">
        <v>0.14440243</v>
      </c>
    </row>
    <row r="37" spans="1:22" x14ac:dyDescent="0.25">
      <c r="A37" s="11" t="s">
        <v>507</v>
      </c>
      <c r="B37" s="13">
        <v>5458</v>
      </c>
      <c r="C37" s="14">
        <f>(62/B37*100)</f>
        <v>1.1359472334188347</v>
      </c>
      <c r="D37" s="15">
        <v>5396</v>
      </c>
      <c r="E37" s="14">
        <v>75.618853939999994</v>
      </c>
      <c r="F37" s="16">
        <v>0.7725052</v>
      </c>
      <c r="G37" s="14">
        <v>11.103071659999999</v>
      </c>
      <c r="H37" s="16">
        <v>0.41905436000000001</v>
      </c>
      <c r="I37" s="14">
        <v>4.5311176099999999</v>
      </c>
      <c r="J37" s="16">
        <v>0.26680422999999998</v>
      </c>
      <c r="K37" s="14">
        <v>4.6989179099999996</v>
      </c>
      <c r="L37" s="16">
        <v>0.34401248000000001</v>
      </c>
      <c r="M37" s="14">
        <v>0</v>
      </c>
      <c r="N37" s="16">
        <v>0</v>
      </c>
      <c r="O37" s="14" t="s">
        <v>582</v>
      </c>
      <c r="P37" s="16" t="s">
        <v>582</v>
      </c>
      <c r="Q37" s="14">
        <v>0</v>
      </c>
      <c r="R37" s="16">
        <v>0</v>
      </c>
      <c r="S37" s="14">
        <v>0</v>
      </c>
      <c r="T37" s="16">
        <v>0</v>
      </c>
      <c r="U37" s="14">
        <v>4.04803888</v>
      </c>
      <c r="V37" s="16">
        <v>0.38626866999999998</v>
      </c>
    </row>
    <row r="38" spans="1:22" x14ac:dyDescent="0.25">
      <c r="A38" s="11" t="s">
        <v>508</v>
      </c>
      <c r="B38" s="13">
        <v>5860</v>
      </c>
      <c r="C38" s="14">
        <f>(16/B38*100)</f>
        <v>0.27303754266211605</v>
      </c>
      <c r="D38" s="15">
        <v>5844</v>
      </c>
      <c r="E38" s="14">
        <v>74.340277999999998</v>
      </c>
      <c r="F38" s="16">
        <v>0.70329615000000001</v>
      </c>
      <c r="G38" s="14">
        <v>16.178692819999998</v>
      </c>
      <c r="H38" s="16">
        <v>0.57208855000000003</v>
      </c>
      <c r="I38" s="14">
        <v>4.4424518199999996</v>
      </c>
      <c r="J38" s="16">
        <v>0.30700592999999998</v>
      </c>
      <c r="K38" s="14">
        <v>2.6619708399999999</v>
      </c>
      <c r="L38" s="16">
        <v>0.23161276</v>
      </c>
      <c r="M38" s="14">
        <v>0</v>
      </c>
      <c r="N38" s="16">
        <v>0</v>
      </c>
      <c r="O38" s="14" t="s">
        <v>582</v>
      </c>
      <c r="P38" s="16" t="s">
        <v>582</v>
      </c>
      <c r="Q38" s="14">
        <v>0</v>
      </c>
      <c r="R38" s="16">
        <v>0</v>
      </c>
      <c r="S38" s="14">
        <v>0</v>
      </c>
      <c r="T38" s="16">
        <v>0</v>
      </c>
      <c r="U38" s="14">
        <v>2.3766065200000002</v>
      </c>
      <c r="V38" s="16">
        <v>0.22374463</v>
      </c>
    </row>
    <row r="39" spans="1:22" x14ac:dyDescent="0.25">
      <c r="A39" s="11" t="s">
        <v>509</v>
      </c>
      <c r="B39" s="13">
        <v>5895</v>
      </c>
      <c r="C39" s="14">
        <f>(30/B39*100)</f>
        <v>0.5089058524173028</v>
      </c>
      <c r="D39" s="15">
        <v>5865</v>
      </c>
      <c r="E39" s="14">
        <v>91.68197576</v>
      </c>
      <c r="F39" s="16">
        <v>0.50911123999999996</v>
      </c>
      <c r="G39" s="14">
        <v>4.4756578899999999</v>
      </c>
      <c r="H39" s="16">
        <v>0.36244074999999998</v>
      </c>
      <c r="I39" s="14">
        <v>0.89753698000000004</v>
      </c>
      <c r="J39" s="16">
        <v>0.15668847999999999</v>
      </c>
      <c r="K39" s="14">
        <v>0.70627108999999999</v>
      </c>
      <c r="L39" s="16">
        <v>0.109849</v>
      </c>
      <c r="M39" s="14">
        <v>0</v>
      </c>
      <c r="N39" s="16">
        <v>0</v>
      </c>
      <c r="O39" s="14" t="s">
        <v>582</v>
      </c>
      <c r="P39" s="16" t="s">
        <v>582</v>
      </c>
      <c r="Q39" s="14">
        <v>0</v>
      </c>
      <c r="R39" s="16">
        <v>0</v>
      </c>
      <c r="S39" s="14">
        <v>0</v>
      </c>
      <c r="T39" s="16">
        <v>0</v>
      </c>
      <c r="U39" s="14">
        <v>2.2385582899999998</v>
      </c>
      <c r="V39" s="16">
        <v>0.22441918999999999</v>
      </c>
    </row>
    <row r="40" spans="1:22" x14ac:dyDescent="0.25">
      <c r="A40" s="11" t="s">
        <v>510</v>
      </c>
      <c r="B40" s="13">
        <v>14157</v>
      </c>
      <c r="C40" s="14">
        <f>(266/B40*100)</f>
        <v>1.8789291516564242</v>
      </c>
      <c r="D40" s="15">
        <v>13891</v>
      </c>
      <c r="E40" s="14">
        <v>49.797519999999999</v>
      </c>
      <c r="F40" s="16">
        <v>0.78013891999999996</v>
      </c>
      <c r="G40" s="14">
        <v>29.275370169999999</v>
      </c>
      <c r="H40" s="16">
        <v>0.52213202999999997</v>
      </c>
      <c r="I40" s="14">
        <v>12.065841539999999</v>
      </c>
      <c r="J40" s="16">
        <v>0.44804949999999999</v>
      </c>
      <c r="K40" s="14">
        <v>6.4391385000000003</v>
      </c>
      <c r="L40" s="16">
        <v>0.44967966999999998</v>
      </c>
      <c r="M40" s="14">
        <v>0</v>
      </c>
      <c r="N40" s="16">
        <v>0</v>
      </c>
      <c r="O40" s="14" t="s">
        <v>582</v>
      </c>
      <c r="P40" s="16" t="s">
        <v>582</v>
      </c>
      <c r="Q40" s="14">
        <v>0</v>
      </c>
      <c r="R40" s="16">
        <v>0</v>
      </c>
      <c r="S40" s="14">
        <v>0</v>
      </c>
      <c r="T40" s="16">
        <v>0</v>
      </c>
      <c r="U40" s="14">
        <v>2.4221297800000001</v>
      </c>
      <c r="V40" s="16">
        <v>0.23775505999999999</v>
      </c>
    </row>
    <row r="41" spans="1:22" x14ac:dyDescent="0.25">
      <c r="A41" s="11" t="s">
        <v>511</v>
      </c>
      <c r="B41" s="13">
        <v>5712</v>
      </c>
      <c r="C41" s="14">
        <f>(40/B41*100)</f>
        <v>0.70028011204481799</v>
      </c>
      <c r="D41" s="15">
        <v>5672</v>
      </c>
      <c r="E41" s="14">
        <v>58.929117509999998</v>
      </c>
      <c r="F41" s="16">
        <v>0.90591889000000003</v>
      </c>
      <c r="G41" s="14">
        <v>24.202696329999998</v>
      </c>
      <c r="H41" s="16">
        <v>0.66973658000000003</v>
      </c>
      <c r="I41" s="14">
        <v>9.4808985700000008</v>
      </c>
      <c r="J41" s="16">
        <v>0.42934972999999998</v>
      </c>
      <c r="K41" s="14">
        <v>5.5189427699999998</v>
      </c>
      <c r="L41" s="16">
        <v>0.34076040000000002</v>
      </c>
      <c r="M41" s="14">
        <v>0</v>
      </c>
      <c r="N41" s="16">
        <v>0</v>
      </c>
      <c r="O41" s="14" t="s">
        <v>582</v>
      </c>
      <c r="P41" s="16" t="s">
        <v>582</v>
      </c>
      <c r="Q41" s="14">
        <v>0</v>
      </c>
      <c r="R41" s="16">
        <v>0</v>
      </c>
      <c r="S41" s="14">
        <v>0</v>
      </c>
      <c r="T41" s="16">
        <v>0</v>
      </c>
      <c r="U41" s="14">
        <v>1.8683448199999999</v>
      </c>
      <c r="V41" s="16">
        <v>0.18033730000000001</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75.247586708857142</v>
      </c>
      <c r="F42" s="16">
        <f>IF(COUNT(F7:F41) &gt; 0, SQRT(SUMSQ(F7:F41)/(COUNT(F7:F41)*COUNT(F7:F41)) ), "—")</f>
        <v>0.11459822043572376</v>
      </c>
      <c r="G42" s="14">
        <f>IF(COUNT(G7:G41) &gt; 0, AVERAGE(G7:G41), "—")</f>
        <v>15.695070346285709</v>
      </c>
      <c r="H42" s="16">
        <f>IF(COUNT(H7:H41) &gt; 0, SQRT(SUMSQ(H7:H41)/(COUNT(H7:H41)*COUNT(H7:H41)) ), "—")</f>
        <v>8.635536581433291E-2</v>
      </c>
      <c r="I42" s="14">
        <f>IF(COUNT(I7:I41) &gt; 0, AVERAGE(I7:I41), "—")</f>
        <v>4.0644513079999998</v>
      </c>
      <c r="J42" s="16">
        <f>IF(COUNT(J7:J41) &gt; 0, SQRT(SUMSQ(J7:J41)/(COUNT(J7:J41)*COUNT(J7:J41)) ), "—")</f>
        <v>4.5723239832588719E-2</v>
      </c>
      <c r="K42" s="14">
        <f>IF(COUNT(K7:K41) &gt; 0, AVERAGE(K7:K41), "—")</f>
        <v>2.478513882857142</v>
      </c>
      <c r="L42" s="16">
        <f>IF(COUNT(L7:L41) &gt; 0, SQRT(SUMSQ(L7:L41)/(COUNT(L7:L41)*COUNT(L7:L41)) ), "—")</f>
        <v>3.8501498929382726E-2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2.2208193982857147</v>
      </c>
      <c r="V42" s="16">
        <f>IF(COUNT(V7:V41) &gt; 0, SQRT(SUMSQ(V7:V41)/(COUNT(V7:V41)*COUNT(V7:V41)) ), "—")</f>
        <v>3.9405376729178737E-2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77.431127799999999</v>
      </c>
      <c r="F45" s="16">
        <v>0.78956145</v>
      </c>
      <c r="G45" s="14">
        <v>9.1097690599999996</v>
      </c>
      <c r="H45" s="16">
        <v>0.48897634000000001</v>
      </c>
      <c r="I45" s="14">
        <v>1.7435534100000001</v>
      </c>
      <c r="J45" s="16">
        <v>0.23470753999999999</v>
      </c>
      <c r="K45" s="14">
        <v>0.82645447999999999</v>
      </c>
      <c r="L45" s="16">
        <v>0.12674679</v>
      </c>
      <c r="M45" s="14">
        <v>0</v>
      </c>
      <c r="N45" s="16">
        <v>0</v>
      </c>
      <c r="O45" s="14" t="s">
        <v>582</v>
      </c>
      <c r="P45" s="16" t="s">
        <v>582</v>
      </c>
      <c r="Q45" s="14">
        <v>0.3225346</v>
      </c>
      <c r="R45" s="16">
        <v>0.10914277999999999</v>
      </c>
      <c r="S45" s="14">
        <v>0.25856422000000001</v>
      </c>
      <c r="T45" s="16">
        <v>7.7905160000000001E-2</v>
      </c>
      <c r="U45" s="14">
        <v>10.30799644</v>
      </c>
      <c r="V45" s="16">
        <v>0.62469602999999996</v>
      </c>
    </row>
    <row r="46" spans="1:22" x14ac:dyDescent="0.25">
      <c r="A46" s="11" t="s">
        <v>516</v>
      </c>
      <c r="B46" s="13">
        <v>23141</v>
      </c>
      <c r="C46" s="14">
        <f>(1132/B46*100)</f>
        <v>4.8917505725768118</v>
      </c>
      <c r="D46" s="15">
        <v>22009</v>
      </c>
      <c r="E46" s="14">
        <v>81.926791280000003</v>
      </c>
      <c r="F46" s="16">
        <v>0.42731861999999998</v>
      </c>
      <c r="G46" s="14">
        <v>7.2851533100000001</v>
      </c>
      <c r="H46" s="16">
        <v>0.2357805</v>
      </c>
      <c r="I46" s="14">
        <v>1.37848473</v>
      </c>
      <c r="J46" s="16">
        <v>0.12473618</v>
      </c>
      <c r="K46" s="14">
        <v>1.21983193</v>
      </c>
      <c r="L46" s="16">
        <v>0.10660095999999999</v>
      </c>
      <c r="M46" s="14">
        <v>0</v>
      </c>
      <c r="N46" s="16">
        <v>0</v>
      </c>
      <c r="O46" s="14" t="s">
        <v>582</v>
      </c>
      <c r="P46" s="16" t="s">
        <v>582</v>
      </c>
      <c r="Q46" s="14">
        <v>0</v>
      </c>
      <c r="R46" s="16">
        <v>0</v>
      </c>
      <c r="S46" s="14">
        <v>0</v>
      </c>
      <c r="T46" s="16">
        <v>0</v>
      </c>
      <c r="U46" s="14">
        <v>8.1897387500000001</v>
      </c>
      <c r="V46" s="16">
        <v>0.31516104</v>
      </c>
    </row>
    <row r="47" spans="1:22" x14ac:dyDescent="0.25">
      <c r="A47" s="11" t="s">
        <v>517</v>
      </c>
      <c r="B47" s="13">
        <v>5928</v>
      </c>
      <c r="C47" s="14">
        <f>(71/B47*100)</f>
        <v>1.1977058029689609</v>
      </c>
      <c r="D47" s="15">
        <v>5857</v>
      </c>
      <c r="E47" s="14">
        <v>72.095790519999994</v>
      </c>
      <c r="F47" s="16">
        <v>0.78633017999999999</v>
      </c>
      <c r="G47" s="14">
        <v>15.479501320000001</v>
      </c>
      <c r="H47" s="16">
        <v>0.49524606999999998</v>
      </c>
      <c r="I47" s="14">
        <v>3.1206257399999999</v>
      </c>
      <c r="J47" s="16">
        <v>0.27230978</v>
      </c>
      <c r="K47" s="14">
        <v>2.6505338100000002</v>
      </c>
      <c r="L47" s="16">
        <v>0.23636662</v>
      </c>
      <c r="M47" s="14">
        <v>0</v>
      </c>
      <c r="N47" s="16">
        <v>0</v>
      </c>
      <c r="O47" s="14" t="s">
        <v>582</v>
      </c>
      <c r="P47" s="16" t="s">
        <v>582</v>
      </c>
      <c r="Q47" s="14">
        <v>0</v>
      </c>
      <c r="R47" s="16">
        <v>0</v>
      </c>
      <c r="S47" s="14">
        <v>0</v>
      </c>
      <c r="T47" s="16">
        <v>0</v>
      </c>
      <c r="U47" s="14">
        <v>6.6535486099999996</v>
      </c>
      <c r="V47" s="16">
        <v>0.63546164999999999</v>
      </c>
    </row>
    <row r="48" spans="1:22" x14ac:dyDescent="0.25">
      <c r="A48" s="11" t="s">
        <v>518</v>
      </c>
      <c r="B48" s="13">
        <v>9841</v>
      </c>
      <c r="C48" s="14">
        <f>(7/B48*100)</f>
        <v>7.1130982623717101E-2</v>
      </c>
      <c r="D48" s="15">
        <v>9834</v>
      </c>
      <c r="E48" s="14">
        <v>79.904054700000003</v>
      </c>
      <c r="F48" s="16">
        <v>0.82337265000000004</v>
      </c>
      <c r="G48" s="14">
        <v>12.80497076</v>
      </c>
      <c r="H48" s="16">
        <v>0.53859164000000004</v>
      </c>
      <c r="I48" s="14">
        <v>2.4697830600000001</v>
      </c>
      <c r="J48" s="16">
        <v>0.24945718</v>
      </c>
      <c r="K48" s="14">
        <v>2.5029544499999998</v>
      </c>
      <c r="L48" s="16">
        <v>0.21024362999999999</v>
      </c>
      <c r="M48" s="14">
        <v>0</v>
      </c>
      <c r="N48" s="16">
        <v>0</v>
      </c>
      <c r="O48" s="14" t="s">
        <v>582</v>
      </c>
      <c r="P48" s="16" t="s">
        <v>582</v>
      </c>
      <c r="Q48" s="14">
        <v>0</v>
      </c>
      <c r="R48" s="16">
        <v>0</v>
      </c>
      <c r="S48" s="14">
        <v>0</v>
      </c>
      <c r="T48" s="16">
        <v>0</v>
      </c>
      <c r="U48" s="14">
        <v>2.3182370300000001</v>
      </c>
      <c r="V48" s="16">
        <v>0.54397795999999998</v>
      </c>
    </row>
    <row r="49" spans="1:22" x14ac:dyDescent="0.25">
      <c r="A49" s="11" t="s">
        <v>519</v>
      </c>
      <c r="B49" s="13">
        <v>6349</v>
      </c>
      <c r="C49" s="14">
        <f>(56/B49*100)</f>
        <v>0.88202866593164275</v>
      </c>
      <c r="D49" s="15">
        <v>6293</v>
      </c>
      <c r="E49" s="14">
        <v>81.907420139999999</v>
      </c>
      <c r="F49" s="16">
        <v>0.64941194000000002</v>
      </c>
      <c r="G49" s="14">
        <v>9.2161841199999994</v>
      </c>
      <c r="H49" s="16">
        <v>0.45269481</v>
      </c>
      <c r="I49" s="14">
        <v>1.79651049</v>
      </c>
      <c r="J49" s="16">
        <v>0.20164267</v>
      </c>
      <c r="K49" s="14">
        <v>2.8571958</v>
      </c>
      <c r="L49" s="16">
        <v>0.36033187</v>
      </c>
      <c r="M49" s="14">
        <v>0</v>
      </c>
      <c r="N49" s="16">
        <v>0</v>
      </c>
      <c r="O49" s="14" t="s">
        <v>582</v>
      </c>
      <c r="P49" s="16" t="s">
        <v>582</v>
      </c>
      <c r="Q49" s="14">
        <v>0</v>
      </c>
      <c r="R49" s="16">
        <v>0</v>
      </c>
      <c r="S49" s="14">
        <v>2.5209209999999999E-2</v>
      </c>
      <c r="T49" s="16">
        <v>2.3548329999999999E-2</v>
      </c>
      <c r="U49" s="14">
        <v>4.19748023</v>
      </c>
      <c r="V49" s="16">
        <v>0.33638526000000002</v>
      </c>
    </row>
    <row r="50" spans="1:22" x14ac:dyDescent="0.25">
      <c r="A50" s="11" t="s">
        <v>520</v>
      </c>
      <c r="B50" s="13">
        <v>11795</v>
      </c>
      <c r="C50" s="14">
        <f>(218/B50*100)</f>
        <v>1.8482407799915217</v>
      </c>
      <c r="D50" s="15">
        <v>11577</v>
      </c>
      <c r="E50" s="14">
        <v>78.426280610000006</v>
      </c>
      <c r="F50" s="16">
        <v>0.57318811999999997</v>
      </c>
      <c r="G50" s="14">
        <v>12.373347040000001</v>
      </c>
      <c r="H50" s="16">
        <v>0.43850016000000003</v>
      </c>
      <c r="I50" s="14">
        <v>2.4261228699999999</v>
      </c>
      <c r="J50" s="16">
        <v>0.19935706</v>
      </c>
      <c r="K50" s="14">
        <v>4.27919597</v>
      </c>
      <c r="L50" s="16">
        <v>0.26404775000000003</v>
      </c>
      <c r="M50" s="14">
        <v>0</v>
      </c>
      <c r="N50" s="16">
        <v>0</v>
      </c>
      <c r="O50" s="14" t="s">
        <v>582</v>
      </c>
      <c r="P50" s="16" t="s">
        <v>582</v>
      </c>
      <c r="Q50" s="14">
        <v>0</v>
      </c>
      <c r="R50" s="16">
        <v>0</v>
      </c>
      <c r="S50" s="14">
        <v>0</v>
      </c>
      <c r="T50" s="16">
        <v>0</v>
      </c>
      <c r="U50" s="14">
        <v>2.49505351</v>
      </c>
      <c r="V50" s="16">
        <v>0.26636439000000001</v>
      </c>
    </row>
    <row r="51" spans="1:22" x14ac:dyDescent="0.25">
      <c r="A51" s="11" t="s">
        <v>521</v>
      </c>
      <c r="B51" s="13">
        <v>6866</v>
      </c>
      <c r="C51" s="14">
        <f>(116/B51*100)</f>
        <v>1.6894844159627147</v>
      </c>
      <c r="D51" s="15">
        <v>6750</v>
      </c>
      <c r="E51" s="14">
        <v>85.869036089999994</v>
      </c>
      <c r="F51" s="16">
        <v>0.50945346999999996</v>
      </c>
      <c r="G51" s="14">
        <v>8.1394553100000007</v>
      </c>
      <c r="H51" s="16">
        <v>0.41074989000000001</v>
      </c>
      <c r="I51" s="14">
        <v>1.5351035099999999</v>
      </c>
      <c r="J51" s="16">
        <v>0.15933298000000001</v>
      </c>
      <c r="K51" s="14">
        <v>1.61748588</v>
      </c>
      <c r="L51" s="16">
        <v>0.12883163</v>
      </c>
      <c r="M51" s="14">
        <v>0</v>
      </c>
      <c r="N51" s="16">
        <v>0</v>
      </c>
      <c r="O51" s="14" t="s">
        <v>582</v>
      </c>
      <c r="P51" s="16" t="s">
        <v>582</v>
      </c>
      <c r="Q51" s="14">
        <v>0</v>
      </c>
      <c r="R51" s="16">
        <v>0</v>
      </c>
      <c r="S51" s="14">
        <v>0</v>
      </c>
      <c r="T51" s="16">
        <v>0</v>
      </c>
      <c r="U51" s="14">
        <v>2.8389192099999998</v>
      </c>
      <c r="V51" s="16">
        <v>0.22919112999999999</v>
      </c>
    </row>
    <row r="52" spans="1:22" x14ac:dyDescent="0.25">
      <c r="A52" s="11" t="s">
        <v>522</v>
      </c>
      <c r="B52" s="13">
        <v>5809</v>
      </c>
      <c r="C52" s="14">
        <f>(71/B52*100)</f>
        <v>1.2222413496298847</v>
      </c>
      <c r="D52" s="15">
        <v>5738</v>
      </c>
      <c r="E52" s="14">
        <v>88.076493450000001</v>
      </c>
      <c r="F52" s="16">
        <v>0.56139229000000002</v>
      </c>
      <c r="G52" s="14">
        <v>7.5615422600000004</v>
      </c>
      <c r="H52" s="16">
        <v>0.37215471999999999</v>
      </c>
      <c r="I52" s="14">
        <v>1.0509030500000001</v>
      </c>
      <c r="J52" s="16">
        <v>0.14470015999999999</v>
      </c>
      <c r="K52" s="14">
        <v>0.73412085000000005</v>
      </c>
      <c r="L52" s="16">
        <v>0.11556375000000001</v>
      </c>
      <c r="M52" s="14">
        <v>0</v>
      </c>
      <c r="N52" s="16">
        <v>0</v>
      </c>
      <c r="O52" s="14" t="s">
        <v>582</v>
      </c>
      <c r="P52" s="16" t="s">
        <v>582</v>
      </c>
      <c r="Q52" s="14">
        <v>0</v>
      </c>
      <c r="R52" s="16">
        <v>0</v>
      </c>
      <c r="S52" s="14">
        <v>0</v>
      </c>
      <c r="T52" s="16">
        <v>0</v>
      </c>
      <c r="U52" s="14">
        <v>2.5769403899999999</v>
      </c>
      <c r="V52" s="16">
        <v>0.27706243000000003</v>
      </c>
    </row>
    <row r="53" spans="1:22" x14ac:dyDescent="0.25">
      <c r="A53" s="11" t="s">
        <v>523</v>
      </c>
      <c r="B53" s="13">
        <v>5571</v>
      </c>
      <c r="C53" s="14">
        <f>(84/B53*100)</f>
        <v>1.5078082929456111</v>
      </c>
      <c r="D53" s="15">
        <v>5487</v>
      </c>
      <c r="E53" s="14">
        <v>71.557272920000003</v>
      </c>
      <c r="F53" s="16">
        <v>0.60195754999999995</v>
      </c>
      <c r="G53" s="14">
        <v>16.249444220000001</v>
      </c>
      <c r="H53" s="16">
        <v>0.49191443000000001</v>
      </c>
      <c r="I53" s="14">
        <v>4.8048249099999998</v>
      </c>
      <c r="J53" s="16">
        <v>0.29343339000000002</v>
      </c>
      <c r="K53" s="14">
        <v>3.4340226399999998</v>
      </c>
      <c r="L53" s="16">
        <v>0.25258582000000002</v>
      </c>
      <c r="M53" s="14">
        <v>0</v>
      </c>
      <c r="N53" s="16">
        <v>0</v>
      </c>
      <c r="O53" s="14" t="s">
        <v>582</v>
      </c>
      <c r="P53" s="16" t="s">
        <v>582</v>
      </c>
      <c r="Q53" s="14">
        <v>0</v>
      </c>
      <c r="R53" s="16">
        <v>0</v>
      </c>
      <c r="S53" s="14">
        <v>0</v>
      </c>
      <c r="T53" s="16">
        <v>0</v>
      </c>
      <c r="U53" s="14">
        <v>3.95443531</v>
      </c>
      <c r="V53" s="16">
        <v>0.31703651999999999</v>
      </c>
    </row>
    <row r="54" spans="1:22" x14ac:dyDescent="0.25">
      <c r="A54" s="11" t="s">
        <v>524</v>
      </c>
      <c r="B54" s="13">
        <v>4740</v>
      </c>
      <c r="C54" s="14">
        <f>(38/B54*100)</f>
        <v>0.80168776371308015</v>
      </c>
      <c r="D54" s="15">
        <v>4702</v>
      </c>
      <c r="E54" s="14">
        <v>75.25763997</v>
      </c>
      <c r="F54" s="16">
        <v>0.69255135000000001</v>
      </c>
      <c r="G54" s="14">
        <v>10.716594799999999</v>
      </c>
      <c r="H54" s="16">
        <v>0.51051754999999999</v>
      </c>
      <c r="I54" s="14">
        <v>1.9684522799999999</v>
      </c>
      <c r="J54" s="16">
        <v>0.23941187999999999</v>
      </c>
      <c r="K54" s="14">
        <v>1.57605277</v>
      </c>
      <c r="L54" s="16">
        <v>0.21307386</v>
      </c>
      <c r="M54" s="14">
        <v>0</v>
      </c>
      <c r="N54" s="16">
        <v>0</v>
      </c>
      <c r="O54" s="14" t="s">
        <v>582</v>
      </c>
      <c r="P54" s="16" t="s">
        <v>582</v>
      </c>
      <c r="Q54" s="14">
        <v>0</v>
      </c>
      <c r="R54" s="16">
        <v>0</v>
      </c>
      <c r="S54" s="14">
        <v>0</v>
      </c>
      <c r="T54" s="16">
        <v>0</v>
      </c>
      <c r="U54" s="14">
        <v>10.481260170000001</v>
      </c>
      <c r="V54" s="16">
        <v>0.56473879999999999</v>
      </c>
    </row>
    <row r="55" spans="1:22" x14ac:dyDescent="0.25">
      <c r="A55" s="11" t="s">
        <v>525</v>
      </c>
      <c r="B55" s="13">
        <v>5316</v>
      </c>
      <c r="C55" s="14">
        <f>(22/B55*100)</f>
        <v>0.41384499623777277</v>
      </c>
      <c r="D55" s="15">
        <v>5294</v>
      </c>
      <c r="E55" s="14">
        <v>87.08713376</v>
      </c>
      <c r="F55" s="16">
        <v>0.54256280000000001</v>
      </c>
      <c r="G55" s="14">
        <v>7.3119461699999997</v>
      </c>
      <c r="H55" s="16">
        <v>0.41596998000000002</v>
      </c>
      <c r="I55" s="14">
        <v>0.76322133999999997</v>
      </c>
      <c r="J55" s="16">
        <v>0.12738081000000001</v>
      </c>
      <c r="K55" s="14">
        <v>1.0596010199999999</v>
      </c>
      <c r="L55" s="16">
        <v>0.14143504000000001</v>
      </c>
      <c r="M55" s="14">
        <v>0</v>
      </c>
      <c r="N55" s="16">
        <v>0</v>
      </c>
      <c r="O55" s="14" t="s">
        <v>582</v>
      </c>
      <c r="P55" s="16" t="s">
        <v>582</v>
      </c>
      <c r="Q55" s="14">
        <v>0</v>
      </c>
      <c r="R55" s="16">
        <v>0</v>
      </c>
      <c r="S55" s="14">
        <v>0.27865077999999999</v>
      </c>
      <c r="T55" s="16">
        <v>7.7261739999999995E-2</v>
      </c>
      <c r="U55" s="14">
        <v>3.49944693</v>
      </c>
      <c r="V55" s="16">
        <v>0.27397299000000003</v>
      </c>
    </row>
    <row r="56" spans="1:22" x14ac:dyDescent="0.25">
      <c r="A56" s="11" t="s">
        <v>526</v>
      </c>
      <c r="B56" s="13">
        <v>5359</v>
      </c>
      <c r="C56" s="14">
        <f>(76/B56*100)</f>
        <v>1.4181750326553462</v>
      </c>
      <c r="D56" s="15">
        <v>5283</v>
      </c>
      <c r="E56" s="14">
        <v>86.481351709999998</v>
      </c>
      <c r="F56" s="16">
        <v>0.53944042999999997</v>
      </c>
      <c r="G56" s="14">
        <v>8.72107952</v>
      </c>
      <c r="H56" s="16">
        <v>0.38519335999999998</v>
      </c>
      <c r="I56" s="14">
        <v>1.8069102699999999</v>
      </c>
      <c r="J56" s="16">
        <v>0.18356742000000001</v>
      </c>
      <c r="K56" s="14">
        <v>1.79180129</v>
      </c>
      <c r="L56" s="16">
        <v>0.19897458000000001</v>
      </c>
      <c r="M56" s="14">
        <v>0</v>
      </c>
      <c r="N56" s="16">
        <v>0</v>
      </c>
      <c r="O56" s="14" t="s">
        <v>582</v>
      </c>
      <c r="P56" s="16" t="s">
        <v>582</v>
      </c>
      <c r="Q56" s="14">
        <v>0</v>
      </c>
      <c r="R56" s="16">
        <v>0</v>
      </c>
      <c r="S56" s="14">
        <v>0</v>
      </c>
      <c r="T56" s="16">
        <v>0</v>
      </c>
      <c r="U56" s="14">
        <v>1.1988572</v>
      </c>
      <c r="V56" s="16">
        <v>0.17535012999999999</v>
      </c>
    </row>
    <row r="57" spans="1:22" x14ac:dyDescent="0.25">
      <c r="A57" s="11" t="s">
        <v>527</v>
      </c>
      <c r="B57" s="13">
        <v>6513</v>
      </c>
      <c r="C57" s="14">
        <f>(0/B57*100)</f>
        <v>0</v>
      </c>
      <c r="D57" s="15">
        <v>6513</v>
      </c>
      <c r="E57" s="14">
        <v>92.237177970000005</v>
      </c>
      <c r="F57" s="16">
        <v>0.44665224999999997</v>
      </c>
      <c r="G57" s="14">
        <v>4.7665514</v>
      </c>
      <c r="H57" s="16">
        <v>0.32885977</v>
      </c>
      <c r="I57" s="14">
        <v>0.43974001000000001</v>
      </c>
      <c r="J57" s="16">
        <v>9.5468650000000002E-2</v>
      </c>
      <c r="K57" s="14">
        <v>0.46239292999999998</v>
      </c>
      <c r="L57" s="16">
        <v>8.0986359999999993E-2</v>
      </c>
      <c r="M57" s="14">
        <v>0</v>
      </c>
      <c r="N57" s="16">
        <v>0</v>
      </c>
      <c r="O57" s="14" t="s">
        <v>582</v>
      </c>
      <c r="P57" s="16" t="s">
        <v>582</v>
      </c>
      <c r="Q57" s="14">
        <v>0</v>
      </c>
      <c r="R57" s="16">
        <v>0</v>
      </c>
      <c r="S57" s="14">
        <v>8.3000080000000004E-2</v>
      </c>
      <c r="T57" s="16">
        <v>2.349497E-2</v>
      </c>
      <c r="U57" s="14">
        <v>2.0111376000000001</v>
      </c>
      <c r="V57" s="16">
        <v>0.21701118</v>
      </c>
    </row>
    <row r="58" spans="1:22" x14ac:dyDescent="0.25">
      <c r="A58" s="11" t="s">
        <v>528</v>
      </c>
      <c r="B58" s="13">
        <v>7267</v>
      </c>
      <c r="C58" s="14">
        <f>(10/B58*100)</f>
        <v>0.13760836658868861</v>
      </c>
      <c r="D58" s="15">
        <v>7257</v>
      </c>
      <c r="E58" s="14">
        <v>78.912229949999997</v>
      </c>
      <c r="F58" s="16">
        <v>0.76750264000000001</v>
      </c>
      <c r="G58" s="14">
        <v>12.475551230000001</v>
      </c>
      <c r="H58" s="16">
        <v>0.59534215000000001</v>
      </c>
      <c r="I58" s="14">
        <v>2.4384880400000002</v>
      </c>
      <c r="J58" s="16">
        <v>0.25463071999999998</v>
      </c>
      <c r="K58" s="14">
        <v>2.1428501400000002</v>
      </c>
      <c r="L58" s="16">
        <v>0.25273284000000001</v>
      </c>
      <c r="M58" s="14">
        <v>0</v>
      </c>
      <c r="N58" s="16">
        <v>0</v>
      </c>
      <c r="O58" s="14" t="s">
        <v>582</v>
      </c>
      <c r="P58" s="16" t="s">
        <v>582</v>
      </c>
      <c r="Q58" s="14">
        <v>0</v>
      </c>
      <c r="R58" s="16">
        <v>0</v>
      </c>
      <c r="S58" s="14">
        <v>0.57208018999999999</v>
      </c>
      <c r="T58" s="16">
        <v>0.12511393000000001</v>
      </c>
      <c r="U58" s="14">
        <v>3.45880045</v>
      </c>
      <c r="V58" s="16">
        <v>0.32583748000000001</v>
      </c>
    </row>
    <row r="59" spans="1:22" x14ac:dyDescent="0.25">
      <c r="A59" s="11" t="s">
        <v>529</v>
      </c>
      <c r="B59" s="13">
        <v>4826</v>
      </c>
      <c r="C59" s="14">
        <f>(26/B59*100)</f>
        <v>0.53874844591794446</v>
      </c>
      <c r="D59" s="15">
        <v>4800</v>
      </c>
      <c r="E59" s="14">
        <v>69.269732289999993</v>
      </c>
      <c r="F59" s="16">
        <v>0.75638466999999998</v>
      </c>
      <c r="G59" s="14">
        <v>21.55920691</v>
      </c>
      <c r="H59" s="16">
        <v>0.73477384999999995</v>
      </c>
      <c r="I59" s="14">
        <v>3.7306797199999999</v>
      </c>
      <c r="J59" s="16">
        <v>0.37114282999999998</v>
      </c>
      <c r="K59" s="14">
        <v>1.7955502299999999</v>
      </c>
      <c r="L59" s="16">
        <v>0.23573231</v>
      </c>
      <c r="M59" s="14">
        <v>0</v>
      </c>
      <c r="N59" s="16">
        <v>0</v>
      </c>
      <c r="O59" s="14" t="s">
        <v>582</v>
      </c>
      <c r="P59" s="16" t="s">
        <v>582</v>
      </c>
      <c r="Q59" s="14">
        <v>0</v>
      </c>
      <c r="R59" s="16">
        <v>0</v>
      </c>
      <c r="S59" s="14">
        <v>0.20031608000000001</v>
      </c>
      <c r="T59" s="16">
        <v>5.4008800000000003E-2</v>
      </c>
      <c r="U59" s="14">
        <v>3.4445147700000001</v>
      </c>
      <c r="V59" s="16">
        <v>0.30516517999999998</v>
      </c>
    </row>
    <row r="60" spans="1:22" x14ac:dyDescent="0.25">
      <c r="A60" s="11" t="s">
        <v>530</v>
      </c>
      <c r="B60" s="13">
        <v>4546</v>
      </c>
      <c r="C60" s="14">
        <f>(15/B60*100)</f>
        <v>0.32996040475142985</v>
      </c>
      <c r="D60" s="15">
        <v>4531</v>
      </c>
      <c r="E60" s="14">
        <v>59.21133888</v>
      </c>
      <c r="F60" s="16">
        <v>1.4288770500000001</v>
      </c>
      <c r="G60" s="14">
        <v>19.700287500000002</v>
      </c>
      <c r="H60" s="16">
        <v>1.0163358199999999</v>
      </c>
      <c r="I60" s="14">
        <v>7.2153780100000002</v>
      </c>
      <c r="J60" s="16">
        <v>0.54650451</v>
      </c>
      <c r="K60" s="14">
        <v>6.64060513</v>
      </c>
      <c r="L60" s="16">
        <v>0.50958583999999996</v>
      </c>
      <c r="M60" s="14">
        <v>0</v>
      </c>
      <c r="N60" s="16">
        <v>0</v>
      </c>
      <c r="O60" s="14" t="s">
        <v>582</v>
      </c>
      <c r="P60" s="16" t="s">
        <v>582</v>
      </c>
      <c r="Q60" s="14">
        <v>0</v>
      </c>
      <c r="R60" s="16">
        <v>0</v>
      </c>
      <c r="S60" s="14">
        <v>0.21134182000000001</v>
      </c>
      <c r="T60" s="16">
        <v>7.4693090000000004E-2</v>
      </c>
      <c r="U60" s="14">
        <v>7.0210486699999999</v>
      </c>
      <c r="V60" s="16">
        <v>0.52001905000000004</v>
      </c>
    </row>
    <row r="61" spans="1:22" x14ac:dyDescent="0.25">
      <c r="A61" s="11" t="s">
        <v>531</v>
      </c>
      <c r="B61" s="13">
        <v>6525</v>
      </c>
      <c r="C61" s="14">
        <f>(135/B61*100)</f>
        <v>2.0689655172413794</v>
      </c>
      <c r="D61" s="15">
        <v>6390</v>
      </c>
      <c r="E61" s="14">
        <v>85.142810900000001</v>
      </c>
      <c r="F61" s="16">
        <v>0.59467627999999995</v>
      </c>
      <c r="G61" s="14">
        <v>9.5558704300000006</v>
      </c>
      <c r="H61" s="16">
        <v>0.40298587000000002</v>
      </c>
      <c r="I61" s="14">
        <v>1.69716617</v>
      </c>
      <c r="J61" s="16">
        <v>0.17544623000000001</v>
      </c>
      <c r="K61" s="14">
        <v>1.34749388</v>
      </c>
      <c r="L61" s="16">
        <v>0.13948205999999999</v>
      </c>
      <c r="M61" s="14">
        <v>0</v>
      </c>
      <c r="N61" s="16">
        <v>0</v>
      </c>
      <c r="O61" s="14" t="s">
        <v>582</v>
      </c>
      <c r="P61" s="16" t="s">
        <v>582</v>
      </c>
      <c r="Q61" s="14">
        <v>0</v>
      </c>
      <c r="R61" s="16">
        <v>0</v>
      </c>
      <c r="S61" s="14">
        <v>0</v>
      </c>
      <c r="T61" s="16">
        <v>0</v>
      </c>
      <c r="U61" s="14">
        <v>2.2566586200000001</v>
      </c>
      <c r="V61" s="16">
        <v>0.25033773999999998</v>
      </c>
    </row>
    <row r="62" spans="1:22" x14ac:dyDescent="0.25">
      <c r="A62" s="11" t="s">
        <v>532</v>
      </c>
      <c r="B62" s="13">
        <v>4476</v>
      </c>
      <c r="C62" s="14">
        <f>(3/B62*100)</f>
        <v>6.7024128686327081E-2</v>
      </c>
      <c r="D62" s="15">
        <v>4473</v>
      </c>
      <c r="E62" s="14">
        <v>86.209728920000003</v>
      </c>
      <c r="F62" s="16">
        <v>0.55161568000000005</v>
      </c>
      <c r="G62" s="14">
        <v>9.9630390299999991</v>
      </c>
      <c r="H62" s="16">
        <v>0.48380487</v>
      </c>
      <c r="I62" s="14">
        <v>1.6987639000000001</v>
      </c>
      <c r="J62" s="16">
        <v>0.19753589999999999</v>
      </c>
      <c r="K62" s="14">
        <v>1.5248358500000001</v>
      </c>
      <c r="L62" s="16">
        <v>0.17431943</v>
      </c>
      <c r="M62" s="14">
        <v>0</v>
      </c>
      <c r="N62" s="16">
        <v>0</v>
      </c>
      <c r="O62" s="14" t="s">
        <v>582</v>
      </c>
      <c r="P62" s="16" t="s">
        <v>582</v>
      </c>
      <c r="Q62" s="14">
        <v>0</v>
      </c>
      <c r="R62" s="16">
        <v>0</v>
      </c>
      <c r="S62" s="14">
        <v>0</v>
      </c>
      <c r="T62" s="16">
        <v>0</v>
      </c>
      <c r="U62" s="14">
        <v>0.60363230000000001</v>
      </c>
      <c r="V62" s="16">
        <v>0.12038231000000001</v>
      </c>
    </row>
    <row r="63" spans="1:22" x14ac:dyDescent="0.25">
      <c r="A63" s="11" t="s">
        <v>533</v>
      </c>
      <c r="B63" s="13">
        <v>5324</v>
      </c>
      <c r="C63" s="14">
        <f>(13/B63*100)</f>
        <v>0.24417731029301279</v>
      </c>
      <c r="D63" s="15">
        <v>5311</v>
      </c>
      <c r="E63" s="14">
        <v>79.624873809999997</v>
      </c>
      <c r="F63" s="16">
        <v>0.66789303</v>
      </c>
      <c r="G63" s="14">
        <v>9.7725041000000008</v>
      </c>
      <c r="H63" s="16">
        <v>0.48676219999999998</v>
      </c>
      <c r="I63" s="14">
        <v>1.65909119</v>
      </c>
      <c r="J63" s="16">
        <v>0.2198688</v>
      </c>
      <c r="K63" s="14">
        <v>1.6148005400000001</v>
      </c>
      <c r="L63" s="16">
        <v>0.21440360999999999</v>
      </c>
      <c r="M63" s="14">
        <v>0</v>
      </c>
      <c r="N63" s="16">
        <v>0</v>
      </c>
      <c r="O63" s="14" t="s">
        <v>582</v>
      </c>
      <c r="P63" s="16" t="s">
        <v>582</v>
      </c>
      <c r="Q63" s="14">
        <v>1.5316990000000001E-2</v>
      </c>
      <c r="R63" s="16">
        <v>1.5320149999999999E-2</v>
      </c>
      <c r="S63" s="14">
        <v>0.11069252</v>
      </c>
      <c r="T63" s="16">
        <v>4.9664680000000003E-2</v>
      </c>
      <c r="U63" s="14">
        <v>7.2027208500000004</v>
      </c>
      <c r="V63" s="16">
        <v>0.40782969000000002</v>
      </c>
    </row>
    <row r="64" spans="1:22" x14ac:dyDescent="0.25">
      <c r="A64" s="11" t="s">
        <v>534</v>
      </c>
      <c r="B64" s="13">
        <v>3634</v>
      </c>
      <c r="C64" s="14">
        <f>(3/B64*100)</f>
        <v>8.2553659878921298E-2</v>
      </c>
      <c r="D64" s="15">
        <v>3631</v>
      </c>
      <c r="E64" s="14">
        <v>75.409702080000002</v>
      </c>
      <c r="F64" s="16">
        <v>0.73092341000000005</v>
      </c>
      <c r="G64" s="14">
        <v>16.950333369999999</v>
      </c>
      <c r="H64" s="16">
        <v>0.64636205999999996</v>
      </c>
      <c r="I64" s="14">
        <v>3.7932542900000001</v>
      </c>
      <c r="J64" s="16">
        <v>0.29992870999999999</v>
      </c>
      <c r="K64" s="14">
        <v>1.94590485</v>
      </c>
      <c r="L64" s="16">
        <v>0.22251493</v>
      </c>
      <c r="M64" s="14">
        <v>0</v>
      </c>
      <c r="N64" s="16">
        <v>0</v>
      </c>
      <c r="O64" s="14" t="s">
        <v>582</v>
      </c>
      <c r="P64" s="16" t="s">
        <v>582</v>
      </c>
      <c r="Q64" s="14">
        <v>0</v>
      </c>
      <c r="R64" s="16">
        <v>0</v>
      </c>
      <c r="S64" s="14">
        <v>2.6339000000000001E-2</v>
      </c>
      <c r="T64" s="16">
        <v>2.6352629999999998E-2</v>
      </c>
      <c r="U64" s="14">
        <v>1.8744664200000001</v>
      </c>
      <c r="V64" s="16">
        <v>0.25055361999999998</v>
      </c>
    </row>
    <row r="65" spans="1:22" x14ac:dyDescent="0.25">
      <c r="A65" s="11" t="s">
        <v>535</v>
      </c>
      <c r="B65" s="13">
        <v>5325</v>
      </c>
      <c r="C65" s="14">
        <f>(14/B65*100)</f>
        <v>0.26291079812206569</v>
      </c>
      <c r="D65" s="15">
        <v>5311</v>
      </c>
      <c r="E65" s="14">
        <v>83.406691370000004</v>
      </c>
      <c r="F65" s="16">
        <v>0.56438429000000001</v>
      </c>
      <c r="G65" s="14">
        <v>10.252252</v>
      </c>
      <c r="H65" s="16">
        <v>0.37671506999999999</v>
      </c>
      <c r="I65" s="14">
        <v>1.11651934</v>
      </c>
      <c r="J65" s="16">
        <v>0.14628720000000001</v>
      </c>
      <c r="K65" s="14">
        <v>0.58073520000000001</v>
      </c>
      <c r="L65" s="16">
        <v>0.11371887</v>
      </c>
      <c r="M65" s="14">
        <v>0</v>
      </c>
      <c r="N65" s="16">
        <v>0</v>
      </c>
      <c r="O65" s="14" t="s">
        <v>582</v>
      </c>
      <c r="P65" s="16" t="s">
        <v>582</v>
      </c>
      <c r="Q65" s="14">
        <v>8.6889850000000005E-2</v>
      </c>
      <c r="R65" s="16">
        <v>3.9013029999999997E-2</v>
      </c>
      <c r="S65" s="14">
        <v>3.1366680000000001E-2</v>
      </c>
      <c r="T65" s="16">
        <v>2.7142360000000001E-2</v>
      </c>
      <c r="U65" s="14">
        <v>4.5255455500000004</v>
      </c>
      <c r="V65" s="16">
        <v>0.38133096</v>
      </c>
    </row>
    <row r="66" spans="1:22" x14ac:dyDescent="0.25">
      <c r="A66" s="11" t="s">
        <v>536</v>
      </c>
      <c r="B66" s="13">
        <v>5665</v>
      </c>
      <c r="C66" s="14">
        <f>(74/B66*100)</f>
        <v>1.3062665489849956</v>
      </c>
      <c r="D66" s="15">
        <v>5591</v>
      </c>
      <c r="E66" s="14">
        <v>72.663028609999998</v>
      </c>
      <c r="F66" s="16">
        <v>0.59604438999999998</v>
      </c>
      <c r="G66" s="14">
        <v>15.385708129999999</v>
      </c>
      <c r="H66" s="16">
        <v>0.50886184999999995</v>
      </c>
      <c r="I66" s="14">
        <v>2.8349802</v>
      </c>
      <c r="J66" s="16">
        <v>0.20619491000000001</v>
      </c>
      <c r="K66" s="14">
        <v>3.6425206299999999</v>
      </c>
      <c r="L66" s="16">
        <v>0.21807039</v>
      </c>
      <c r="M66" s="14">
        <v>0</v>
      </c>
      <c r="N66" s="16">
        <v>0</v>
      </c>
      <c r="O66" s="14" t="s">
        <v>582</v>
      </c>
      <c r="P66" s="16" t="s">
        <v>582</v>
      </c>
      <c r="Q66" s="14">
        <v>0</v>
      </c>
      <c r="R66" s="16">
        <v>0</v>
      </c>
      <c r="S66" s="14">
        <v>0</v>
      </c>
      <c r="T66" s="16">
        <v>0</v>
      </c>
      <c r="U66" s="14">
        <v>5.4737624199999999</v>
      </c>
      <c r="V66" s="16">
        <v>0.31680944</v>
      </c>
    </row>
    <row r="67" spans="1:22" x14ac:dyDescent="0.25">
      <c r="A67" s="11" t="s">
        <v>537</v>
      </c>
      <c r="B67" s="13">
        <v>6971</v>
      </c>
      <c r="C67" s="14">
        <f>(22/B67*100)</f>
        <v>0.31559317171137569</v>
      </c>
      <c r="D67" s="15">
        <v>6949</v>
      </c>
      <c r="E67" s="14">
        <v>87.893521059999998</v>
      </c>
      <c r="F67" s="16">
        <v>0.47513470000000002</v>
      </c>
      <c r="G67" s="14">
        <v>6.8195438599999996</v>
      </c>
      <c r="H67" s="16">
        <v>0.36518668999999998</v>
      </c>
      <c r="I67" s="14">
        <v>1.25054216</v>
      </c>
      <c r="J67" s="16">
        <v>0.14362868000000001</v>
      </c>
      <c r="K67" s="14">
        <v>1.69040507</v>
      </c>
      <c r="L67" s="16">
        <v>0.1472029</v>
      </c>
      <c r="M67" s="14">
        <v>0</v>
      </c>
      <c r="N67" s="16">
        <v>0</v>
      </c>
      <c r="O67" s="14" t="s">
        <v>582</v>
      </c>
      <c r="P67" s="16" t="s">
        <v>582</v>
      </c>
      <c r="Q67" s="14">
        <v>0</v>
      </c>
      <c r="R67" s="16">
        <v>0</v>
      </c>
      <c r="S67" s="14">
        <v>0</v>
      </c>
      <c r="T67" s="16">
        <v>0</v>
      </c>
      <c r="U67" s="14">
        <v>2.3459878500000002</v>
      </c>
      <c r="V67" s="16">
        <v>0.26078213</v>
      </c>
    </row>
    <row r="68" spans="1:22" x14ac:dyDescent="0.25">
      <c r="A68" s="11" t="s">
        <v>538</v>
      </c>
      <c r="B68" s="13">
        <v>12083</v>
      </c>
      <c r="C68" s="14">
        <f>(26/B68*100)</f>
        <v>0.21517834974757924</v>
      </c>
      <c r="D68" s="15">
        <v>12057</v>
      </c>
      <c r="E68" s="14">
        <v>61.103773990000001</v>
      </c>
      <c r="F68" s="16">
        <v>0.44134994999999999</v>
      </c>
      <c r="G68" s="14">
        <v>16.71803345</v>
      </c>
      <c r="H68" s="16">
        <v>0.38163195</v>
      </c>
      <c r="I68" s="14">
        <v>8.1814648400000003</v>
      </c>
      <c r="J68" s="16">
        <v>0.25266812</v>
      </c>
      <c r="K68" s="14">
        <v>9.3581135100000008</v>
      </c>
      <c r="L68" s="16">
        <v>0.26389360000000001</v>
      </c>
      <c r="M68" s="14">
        <v>0</v>
      </c>
      <c r="N68" s="16">
        <v>0</v>
      </c>
      <c r="O68" s="14" t="s">
        <v>582</v>
      </c>
      <c r="P68" s="16" t="s">
        <v>582</v>
      </c>
      <c r="Q68" s="14">
        <v>0</v>
      </c>
      <c r="R68" s="16">
        <v>0</v>
      </c>
      <c r="S68" s="14">
        <v>0</v>
      </c>
      <c r="T68" s="16">
        <v>0</v>
      </c>
      <c r="U68" s="14">
        <v>4.63861422</v>
      </c>
      <c r="V68" s="16">
        <v>0.19554305</v>
      </c>
    </row>
    <row r="69" spans="1:22" x14ac:dyDescent="0.25">
      <c r="A69" s="11" t="s">
        <v>539</v>
      </c>
      <c r="B69" s="13">
        <v>4876</v>
      </c>
      <c r="C69" s="14">
        <f>(0/B69*100)</f>
        <v>0</v>
      </c>
      <c r="D69" s="15">
        <v>4876</v>
      </c>
      <c r="E69" s="14">
        <v>80.796013900000005</v>
      </c>
      <c r="F69" s="16">
        <v>1.3652278900000001</v>
      </c>
      <c r="G69" s="14">
        <v>12.436375310000001</v>
      </c>
      <c r="H69" s="16">
        <v>0.67076395</v>
      </c>
      <c r="I69" s="14">
        <v>2.8474216299999999</v>
      </c>
      <c r="J69" s="16">
        <v>0.36350600999999999</v>
      </c>
      <c r="K69" s="14">
        <v>2.82870461</v>
      </c>
      <c r="L69" s="16">
        <v>0.52397629000000001</v>
      </c>
      <c r="M69" s="14">
        <v>0</v>
      </c>
      <c r="N69" s="16">
        <v>0</v>
      </c>
      <c r="O69" s="14" t="s">
        <v>582</v>
      </c>
      <c r="P69" s="16" t="s">
        <v>582</v>
      </c>
      <c r="Q69" s="14">
        <v>0</v>
      </c>
      <c r="R69" s="16">
        <v>0</v>
      </c>
      <c r="S69" s="14">
        <v>0</v>
      </c>
      <c r="T69" s="16">
        <v>0</v>
      </c>
      <c r="U69" s="14">
        <v>1.09148456</v>
      </c>
      <c r="V69" s="16">
        <v>0.20573475999999999</v>
      </c>
    </row>
    <row r="70" spans="1:22" x14ac:dyDescent="0.25">
      <c r="A70" s="11" t="s">
        <v>540</v>
      </c>
      <c r="B70" s="13">
        <v>6036</v>
      </c>
      <c r="C70" s="14">
        <f>(223/B70*100)</f>
        <v>3.6944996686547382</v>
      </c>
      <c r="D70" s="15">
        <v>5813</v>
      </c>
      <c r="E70" s="14">
        <v>68.023712669999995</v>
      </c>
      <c r="F70" s="16">
        <v>0.64729588999999998</v>
      </c>
      <c r="G70" s="14">
        <v>23.529023850000002</v>
      </c>
      <c r="H70" s="16">
        <v>0.67151468000000003</v>
      </c>
      <c r="I70" s="14">
        <v>3.6862391099999998</v>
      </c>
      <c r="J70" s="16">
        <v>0.29476244000000001</v>
      </c>
      <c r="K70" s="14">
        <v>1.9885341999999999</v>
      </c>
      <c r="L70" s="16">
        <v>0.15581160999999999</v>
      </c>
      <c r="M70" s="14">
        <v>0</v>
      </c>
      <c r="N70" s="16">
        <v>0</v>
      </c>
      <c r="O70" s="14" t="s">
        <v>582</v>
      </c>
      <c r="P70" s="16" t="s">
        <v>582</v>
      </c>
      <c r="Q70" s="14">
        <v>0</v>
      </c>
      <c r="R70" s="16">
        <v>0</v>
      </c>
      <c r="S70" s="14">
        <v>0</v>
      </c>
      <c r="T70" s="16">
        <v>0</v>
      </c>
      <c r="U70" s="14">
        <v>2.7724901700000002</v>
      </c>
      <c r="V70" s="16">
        <v>0.29303869999999999</v>
      </c>
    </row>
    <row r="71" spans="1:22" x14ac:dyDescent="0.25">
      <c r="A71" s="11" t="s">
        <v>541</v>
      </c>
      <c r="B71" s="13">
        <v>6115</v>
      </c>
      <c r="C71" s="14">
        <f>(17/B71*100)</f>
        <v>0.27800490596892891</v>
      </c>
      <c r="D71" s="15">
        <v>6098</v>
      </c>
      <c r="E71" s="14">
        <v>84.161491400000003</v>
      </c>
      <c r="F71" s="16">
        <v>0.55021481999999999</v>
      </c>
      <c r="G71" s="14">
        <v>10.68467995</v>
      </c>
      <c r="H71" s="16">
        <v>0.44668530000000001</v>
      </c>
      <c r="I71" s="14">
        <v>2.5767067099999998</v>
      </c>
      <c r="J71" s="16">
        <v>0.23232694000000001</v>
      </c>
      <c r="K71" s="14">
        <v>1.8191532699999999</v>
      </c>
      <c r="L71" s="16">
        <v>0.21770508999999999</v>
      </c>
      <c r="M71" s="14">
        <v>0</v>
      </c>
      <c r="N71" s="16">
        <v>0</v>
      </c>
      <c r="O71" s="14" t="s">
        <v>582</v>
      </c>
      <c r="P71" s="16" t="s">
        <v>582</v>
      </c>
      <c r="Q71" s="14">
        <v>0</v>
      </c>
      <c r="R71" s="16">
        <v>0</v>
      </c>
      <c r="S71" s="14">
        <v>0</v>
      </c>
      <c r="T71" s="16">
        <v>0</v>
      </c>
      <c r="U71" s="14">
        <v>0.75796867000000001</v>
      </c>
      <c r="V71" s="16">
        <v>0.12664321000000001</v>
      </c>
    </row>
    <row r="72" spans="1:22" x14ac:dyDescent="0.25">
      <c r="A72" s="11" t="s">
        <v>542</v>
      </c>
      <c r="B72" s="13">
        <v>7708</v>
      </c>
      <c r="C72" s="14">
        <f>(5/B72*100)</f>
        <v>6.4867669953295279E-2</v>
      </c>
      <c r="D72" s="15">
        <v>7703</v>
      </c>
      <c r="E72" s="14">
        <v>86.115530129999996</v>
      </c>
      <c r="F72" s="16">
        <v>0.41568592999999998</v>
      </c>
      <c r="G72" s="14">
        <v>8.5734816400000007</v>
      </c>
      <c r="H72" s="16">
        <v>0.31865065999999997</v>
      </c>
      <c r="I72" s="14">
        <v>2.1807405499999999</v>
      </c>
      <c r="J72" s="16">
        <v>0.16768436</v>
      </c>
      <c r="K72" s="14">
        <v>2.47180563</v>
      </c>
      <c r="L72" s="16">
        <v>0.19570965000000001</v>
      </c>
      <c r="M72" s="14">
        <v>0</v>
      </c>
      <c r="N72" s="16">
        <v>0</v>
      </c>
      <c r="O72" s="14" t="s">
        <v>582</v>
      </c>
      <c r="P72" s="16" t="s">
        <v>582</v>
      </c>
      <c r="Q72" s="14">
        <v>0</v>
      </c>
      <c r="R72" s="16">
        <v>0</v>
      </c>
      <c r="S72" s="14">
        <v>0</v>
      </c>
      <c r="T72" s="16">
        <v>0</v>
      </c>
      <c r="U72" s="14">
        <v>0.65844206000000005</v>
      </c>
      <c r="V72" s="16">
        <v>0.10491565999999999</v>
      </c>
    </row>
    <row r="73" spans="1:22" x14ac:dyDescent="0.25">
      <c r="A73" s="11" t="s">
        <v>543</v>
      </c>
      <c r="B73" s="13">
        <v>8249</v>
      </c>
      <c r="C73" s="14">
        <f>(144/B73*100)</f>
        <v>1.7456661413504666</v>
      </c>
      <c r="D73" s="15">
        <v>8105</v>
      </c>
      <c r="E73" s="14">
        <v>86.962833110000005</v>
      </c>
      <c r="F73" s="16">
        <v>0.50763205</v>
      </c>
      <c r="G73" s="14">
        <v>8.8901184200000003</v>
      </c>
      <c r="H73" s="16">
        <v>0.38964085999999998</v>
      </c>
      <c r="I73" s="14">
        <v>1.5901216499999999</v>
      </c>
      <c r="J73" s="16">
        <v>0.16171031</v>
      </c>
      <c r="K73" s="14">
        <v>1.3499919899999999</v>
      </c>
      <c r="L73" s="16">
        <v>0.14884130000000001</v>
      </c>
      <c r="M73" s="14">
        <v>0</v>
      </c>
      <c r="N73" s="16">
        <v>0</v>
      </c>
      <c r="O73" s="14" t="s">
        <v>582</v>
      </c>
      <c r="P73" s="16" t="s">
        <v>582</v>
      </c>
      <c r="Q73" s="14">
        <v>0</v>
      </c>
      <c r="R73" s="16">
        <v>0</v>
      </c>
      <c r="S73" s="14">
        <v>0</v>
      </c>
      <c r="T73" s="16">
        <v>0</v>
      </c>
      <c r="U73" s="14">
        <v>1.20693483</v>
      </c>
      <c r="V73" s="16">
        <v>0.16422946999999999</v>
      </c>
    </row>
    <row r="74" spans="1:22" x14ac:dyDescent="0.25">
      <c r="A74" s="11" t="s">
        <v>544</v>
      </c>
      <c r="B74" s="13">
        <v>4692</v>
      </c>
      <c r="C74" s="14">
        <f>(82/B74*100)</f>
        <v>1.7476555839727195</v>
      </c>
      <c r="D74" s="15">
        <v>4610</v>
      </c>
      <c r="E74" s="14">
        <v>63.006076110000002</v>
      </c>
      <c r="F74" s="16">
        <v>0.74401238000000003</v>
      </c>
      <c r="G74" s="14">
        <v>21.3827715</v>
      </c>
      <c r="H74" s="16">
        <v>0.71682679999999999</v>
      </c>
      <c r="I74" s="14">
        <v>6.5217292200000001</v>
      </c>
      <c r="J74" s="16">
        <v>0.38295365999999997</v>
      </c>
      <c r="K74" s="14">
        <v>5.3935249799999996</v>
      </c>
      <c r="L74" s="16">
        <v>0.36412429000000002</v>
      </c>
      <c r="M74" s="14">
        <v>0</v>
      </c>
      <c r="N74" s="16">
        <v>0</v>
      </c>
      <c r="O74" s="14" t="s">
        <v>582</v>
      </c>
      <c r="P74" s="16" t="s">
        <v>582</v>
      </c>
      <c r="Q74" s="14">
        <v>0</v>
      </c>
      <c r="R74" s="16">
        <v>0</v>
      </c>
      <c r="S74" s="14">
        <v>3.1902050000000001E-2</v>
      </c>
      <c r="T74" s="16">
        <v>2.2644839999999999E-2</v>
      </c>
      <c r="U74" s="14">
        <v>3.6639961300000001</v>
      </c>
      <c r="V74" s="16">
        <v>0.24143347000000001</v>
      </c>
    </row>
    <row r="75" spans="1:22" x14ac:dyDescent="0.25">
      <c r="A75" s="11" t="s">
        <v>545</v>
      </c>
      <c r="B75" s="13">
        <v>5375</v>
      </c>
      <c r="C75" s="14">
        <f>(198/B75*100)</f>
        <v>3.6837209302325582</v>
      </c>
      <c r="D75" s="15">
        <v>5177</v>
      </c>
      <c r="E75" s="14">
        <v>71.753170789999999</v>
      </c>
      <c r="F75" s="16">
        <v>0.78821684999999997</v>
      </c>
      <c r="G75" s="14">
        <v>16.601251600000001</v>
      </c>
      <c r="H75" s="16">
        <v>0.68158368999999996</v>
      </c>
      <c r="I75" s="14">
        <v>1.95373255</v>
      </c>
      <c r="J75" s="16">
        <v>0.18255631</v>
      </c>
      <c r="K75" s="14">
        <v>1.67642091</v>
      </c>
      <c r="L75" s="16">
        <v>0.19122853000000001</v>
      </c>
      <c r="M75" s="14">
        <v>0</v>
      </c>
      <c r="N75" s="16">
        <v>0</v>
      </c>
      <c r="O75" s="14" t="s">
        <v>582</v>
      </c>
      <c r="P75" s="16" t="s">
        <v>582</v>
      </c>
      <c r="Q75" s="14">
        <v>0</v>
      </c>
      <c r="R75" s="16">
        <v>0</v>
      </c>
      <c r="S75" s="14">
        <v>0</v>
      </c>
      <c r="T75" s="16">
        <v>0</v>
      </c>
      <c r="U75" s="14">
        <v>8.0154241499999994</v>
      </c>
      <c r="V75" s="16">
        <v>0.40933366999999998</v>
      </c>
    </row>
    <row r="76" spans="1:22" x14ac:dyDescent="0.25">
      <c r="A76" s="11" t="s">
        <v>546</v>
      </c>
      <c r="B76" s="13">
        <v>14167</v>
      </c>
      <c r="C76" s="14">
        <f>(228/B76*100)</f>
        <v>1.6093738970847746</v>
      </c>
      <c r="D76" s="15">
        <v>13939</v>
      </c>
      <c r="E76" s="14">
        <v>65.760830319999997</v>
      </c>
      <c r="F76" s="16">
        <v>0.50634480000000004</v>
      </c>
      <c r="G76" s="14">
        <v>16.366557109999999</v>
      </c>
      <c r="H76" s="16">
        <v>0.35681805</v>
      </c>
      <c r="I76" s="14">
        <v>6.5338418200000001</v>
      </c>
      <c r="J76" s="16">
        <v>0.31275393000000001</v>
      </c>
      <c r="K76" s="14">
        <v>8.3443923000000009</v>
      </c>
      <c r="L76" s="16">
        <v>0.29018972999999998</v>
      </c>
      <c r="M76" s="14">
        <v>0</v>
      </c>
      <c r="N76" s="16">
        <v>0</v>
      </c>
      <c r="O76" s="14" t="s">
        <v>582</v>
      </c>
      <c r="P76" s="16" t="s">
        <v>582</v>
      </c>
      <c r="Q76" s="14">
        <v>0</v>
      </c>
      <c r="R76" s="16">
        <v>0</v>
      </c>
      <c r="S76" s="14">
        <v>0</v>
      </c>
      <c r="T76" s="16">
        <v>0</v>
      </c>
      <c r="U76" s="14">
        <v>2.9943784500000001</v>
      </c>
      <c r="V76" s="16">
        <v>0.17114546999999999</v>
      </c>
    </row>
    <row r="77" spans="1:22" x14ac:dyDescent="0.25">
      <c r="A77" s="11" t="s">
        <v>547</v>
      </c>
      <c r="B77" s="13">
        <v>6062</v>
      </c>
      <c r="C77" s="14">
        <f>(82/B77*100)</f>
        <v>1.3526888815572418</v>
      </c>
      <c r="D77" s="15">
        <v>5980</v>
      </c>
      <c r="E77" s="14">
        <v>81.946328109999996</v>
      </c>
      <c r="F77" s="16">
        <v>0.55931814000000002</v>
      </c>
      <c r="G77" s="14">
        <v>8.3599364000000005</v>
      </c>
      <c r="H77" s="16">
        <v>0.38916366000000002</v>
      </c>
      <c r="I77" s="14">
        <v>1.48068121</v>
      </c>
      <c r="J77" s="16">
        <v>0.16123961000000001</v>
      </c>
      <c r="K77" s="14">
        <v>1.0452965400000001</v>
      </c>
      <c r="L77" s="16">
        <v>0.13299904000000001</v>
      </c>
      <c r="M77" s="14">
        <v>0</v>
      </c>
      <c r="N77" s="16">
        <v>0</v>
      </c>
      <c r="O77" s="14" t="s">
        <v>582</v>
      </c>
      <c r="P77" s="16" t="s">
        <v>582</v>
      </c>
      <c r="Q77" s="14">
        <v>0</v>
      </c>
      <c r="R77" s="16">
        <v>0</v>
      </c>
      <c r="S77" s="14">
        <v>0</v>
      </c>
      <c r="T77" s="16">
        <v>0</v>
      </c>
      <c r="U77" s="14">
        <v>7.1677577399999999</v>
      </c>
      <c r="V77" s="16">
        <v>0.40769179999999999</v>
      </c>
    </row>
    <row r="78" spans="1:22" x14ac:dyDescent="0.25">
      <c r="A78" s="11" t="s">
        <v>548</v>
      </c>
      <c r="B78" s="13">
        <v>5826</v>
      </c>
      <c r="C78" s="14">
        <f>(0/B78*100)</f>
        <v>0</v>
      </c>
      <c r="D78" s="15">
        <v>5826</v>
      </c>
      <c r="E78" s="14">
        <v>95.155528709999999</v>
      </c>
      <c r="F78" s="16">
        <v>0.39159484999999999</v>
      </c>
      <c r="G78" s="14">
        <v>2.8222965000000002</v>
      </c>
      <c r="H78" s="16">
        <v>0.30016842999999999</v>
      </c>
      <c r="I78" s="14">
        <v>0.21968798</v>
      </c>
      <c r="J78" s="16">
        <v>7.0263510000000001E-2</v>
      </c>
      <c r="K78" s="14">
        <v>0.28636020000000001</v>
      </c>
      <c r="L78" s="16">
        <v>9.1391979999999998E-2</v>
      </c>
      <c r="M78" s="14">
        <v>0</v>
      </c>
      <c r="N78" s="16">
        <v>0</v>
      </c>
      <c r="O78" s="14" t="s">
        <v>582</v>
      </c>
      <c r="P78" s="16" t="s">
        <v>582</v>
      </c>
      <c r="Q78" s="14">
        <v>2.4889870000000001E-2</v>
      </c>
      <c r="R78" s="16">
        <v>2.448496E-2</v>
      </c>
      <c r="S78" s="14">
        <v>2.0963809999999999E-2</v>
      </c>
      <c r="T78" s="16">
        <v>1.7422940000000001E-2</v>
      </c>
      <c r="U78" s="14">
        <v>1.4702729299999999</v>
      </c>
      <c r="V78" s="16">
        <v>0.20335638</v>
      </c>
    </row>
    <row r="79" spans="1:22" ht="24.95" customHeight="1" x14ac:dyDescent="0.25">
      <c r="A79" s="11" t="s">
        <v>549</v>
      </c>
      <c r="B79" s="13">
        <v>1657</v>
      </c>
      <c r="C79" s="14">
        <f>(41/B79*100)</f>
        <v>2.4743512371756187</v>
      </c>
      <c r="D79" s="15">
        <v>1616</v>
      </c>
      <c r="E79" s="14">
        <v>81.345888779999996</v>
      </c>
      <c r="F79" s="16">
        <v>1.6028267</v>
      </c>
      <c r="G79" s="14">
        <v>10.5973408</v>
      </c>
      <c r="H79" s="16">
        <v>1.1422382900000001</v>
      </c>
      <c r="I79" s="14">
        <v>2.06059722</v>
      </c>
      <c r="J79" s="16">
        <v>0.33352103</v>
      </c>
      <c r="K79" s="14">
        <v>2.0788712</v>
      </c>
      <c r="L79" s="16">
        <v>0.41339027</v>
      </c>
      <c r="M79" s="14">
        <v>0</v>
      </c>
      <c r="N79" s="16">
        <v>0</v>
      </c>
      <c r="O79" s="14" t="s">
        <v>582</v>
      </c>
      <c r="P79" s="16" t="s">
        <v>582</v>
      </c>
      <c r="Q79" s="14">
        <v>0</v>
      </c>
      <c r="R79" s="16">
        <v>0</v>
      </c>
      <c r="S79" s="14">
        <v>0</v>
      </c>
      <c r="T79" s="16">
        <v>0</v>
      </c>
      <c r="U79" s="14">
        <v>3.9173020099999998</v>
      </c>
      <c r="V79" s="16">
        <v>0.38467481999999997</v>
      </c>
    </row>
    <row r="80" spans="1:22" x14ac:dyDescent="0.25">
      <c r="A80" s="11" t="s">
        <v>550</v>
      </c>
      <c r="B80" s="13">
        <v>7841</v>
      </c>
      <c r="C80" s="14">
        <f>(0/B80*100)</f>
        <v>0</v>
      </c>
      <c r="D80" s="15">
        <v>7841</v>
      </c>
      <c r="E80" s="14">
        <v>67.470122840000002</v>
      </c>
      <c r="F80" s="16">
        <v>1.20509395</v>
      </c>
      <c r="G80" s="14">
        <v>24.36802462</v>
      </c>
      <c r="H80" s="16">
        <v>0.90199467</v>
      </c>
      <c r="I80" s="14">
        <v>4.4968204399999996</v>
      </c>
      <c r="J80" s="16">
        <v>0.36839994999999998</v>
      </c>
      <c r="K80" s="14">
        <v>2.6812034599999999</v>
      </c>
      <c r="L80" s="16">
        <v>0.34248349</v>
      </c>
      <c r="M80" s="14">
        <v>0</v>
      </c>
      <c r="N80" s="16">
        <v>0</v>
      </c>
      <c r="O80" s="14" t="s">
        <v>582</v>
      </c>
      <c r="P80" s="16" t="s">
        <v>582</v>
      </c>
      <c r="Q80" s="14">
        <v>0</v>
      </c>
      <c r="R80" s="16">
        <v>0</v>
      </c>
      <c r="S80" s="14">
        <v>0</v>
      </c>
      <c r="T80" s="16">
        <v>0</v>
      </c>
      <c r="U80" s="14">
        <v>0.98382864000000003</v>
      </c>
      <c r="V80" s="16">
        <v>0.23692578</v>
      </c>
    </row>
    <row r="81" spans="1:22" x14ac:dyDescent="0.25">
      <c r="A81" s="19" t="s">
        <v>551</v>
      </c>
      <c r="B81" s="13">
        <v>8861</v>
      </c>
      <c r="C81" s="14">
        <f>(0/B81*100)</f>
        <v>0</v>
      </c>
      <c r="D81" s="15">
        <v>8861</v>
      </c>
      <c r="E81" s="14">
        <v>0</v>
      </c>
      <c r="F81" s="16">
        <v>0</v>
      </c>
      <c r="G81" s="14">
        <v>0</v>
      </c>
      <c r="H81" s="16">
        <v>0</v>
      </c>
      <c r="I81" s="14">
        <v>0</v>
      </c>
      <c r="J81" s="16">
        <v>0</v>
      </c>
      <c r="K81" s="14">
        <v>0</v>
      </c>
      <c r="L81" s="16">
        <v>0</v>
      </c>
      <c r="M81" s="14">
        <v>0</v>
      </c>
      <c r="N81" s="16">
        <v>0</v>
      </c>
      <c r="O81" s="14" t="s">
        <v>582</v>
      </c>
      <c r="P81" s="16" t="s">
        <v>582</v>
      </c>
      <c r="Q81" s="14">
        <v>100</v>
      </c>
      <c r="R81" s="16">
        <v>0</v>
      </c>
      <c r="S81" s="14">
        <v>0</v>
      </c>
      <c r="T81" s="16">
        <v>0</v>
      </c>
      <c r="U81" s="14">
        <v>0</v>
      </c>
      <c r="V81" s="16">
        <v>0</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628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619</v>
      </c>
      <c r="H4" s="22"/>
      <c r="I4" s="21" t="s">
        <v>620</v>
      </c>
      <c r="J4" s="22"/>
      <c r="K4" s="21" t="s">
        <v>621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(347/B7*100)</f>
        <v>2.3881624225739846</v>
      </c>
      <c r="D7" s="15">
        <v>14183</v>
      </c>
      <c r="E7" s="14">
        <v>21.387947400000002</v>
      </c>
      <c r="F7" s="16">
        <v>0.48671595000000001</v>
      </c>
      <c r="G7" s="14">
        <v>22.53553913</v>
      </c>
      <c r="H7" s="16">
        <v>0.41248086</v>
      </c>
      <c r="I7" s="14">
        <v>20.803061920000001</v>
      </c>
      <c r="J7" s="16">
        <v>0.37698829</v>
      </c>
      <c r="K7" s="14">
        <v>34.332238480000001</v>
      </c>
      <c r="L7" s="16">
        <v>0.55839773999999998</v>
      </c>
      <c r="M7" s="14">
        <v>0</v>
      </c>
      <c r="N7" s="16">
        <v>0</v>
      </c>
      <c r="O7" s="14" t="s">
        <v>582</v>
      </c>
      <c r="P7" s="16" t="s">
        <v>582</v>
      </c>
      <c r="Q7" s="14">
        <v>0</v>
      </c>
      <c r="R7" s="16">
        <v>0</v>
      </c>
      <c r="S7" s="14">
        <v>0</v>
      </c>
      <c r="T7" s="16">
        <v>0</v>
      </c>
      <c r="U7" s="14">
        <v>0.94121306000000005</v>
      </c>
      <c r="V7" s="16">
        <v>8.1939360000000003E-2</v>
      </c>
    </row>
    <row r="8" spans="1:22" x14ac:dyDescent="0.25">
      <c r="A8" s="11" t="s">
        <v>478</v>
      </c>
      <c r="B8" s="13">
        <v>7007</v>
      </c>
      <c r="C8" s="14">
        <f>(20/B8*100)</f>
        <v>0.28542885685742825</v>
      </c>
      <c r="D8" s="15">
        <v>6987</v>
      </c>
      <c r="E8" s="14">
        <v>26.55904718</v>
      </c>
      <c r="F8" s="16">
        <v>0.81785399999999997</v>
      </c>
      <c r="G8" s="14">
        <v>23.042017690000002</v>
      </c>
      <c r="H8" s="16">
        <v>0.62281074999999997</v>
      </c>
      <c r="I8" s="14">
        <v>18.2118237</v>
      </c>
      <c r="J8" s="16">
        <v>0.50355329999999998</v>
      </c>
      <c r="K8" s="14">
        <v>31.40316838</v>
      </c>
      <c r="L8" s="16">
        <v>0.97474735999999995</v>
      </c>
      <c r="M8" s="14">
        <v>0</v>
      </c>
      <c r="N8" s="16">
        <v>0</v>
      </c>
      <c r="O8" s="14" t="s">
        <v>582</v>
      </c>
      <c r="P8" s="16" t="s">
        <v>582</v>
      </c>
      <c r="Q8" s="14">
        <v>0</v>
      </c>
      <c r="R8" s="16">
        <v>0</v>
      </c>
      <c r="S8" s="14">
        <v>0</v>
      </c>
      <c r="T8" s="16">
        <v>0</v>
      </c>
      <c r="U8" s="14">
        <v>0.78394304999999997</v>
      </c>
      <c r="V8" s="16">
        <v>0.16209100000000001</v>
      </c>
    </row>
    <row r="9" spans="1:22" x14ac:dyDescent="0.25">
      <c r="A9" s="11" t="s">
        <v>479</v>
      </c>
      <c r="B9" s="13">
        <v>9651</v>
      </c>
      <c r="C9" s="14">
        <f>(77/B9*100)</f>
        <v>0.79784478292404937</v>
      </c>
      <c r="D9" s="15">
        <v>9574</v>
      </c>
      <c r="E9" s="14">
        <v>40.182903580000001</v>
      </c>
      <c r="F9" s="16">
        <v>0.72068432999999998</v>
      </c>
      <c r="G9" s="14">
        <v>26.00059121</v>
      </c>
      <c r="H9" s="16">
        <v>0.47356475999999997</v>
      </c>
      <c r="I9" s="14">
        <v>14.557549959999999</v>
      </c>
      <c r="J9" s="16">
        <v>0.39980083</v>
      </c>
      <c r="K9" s="14">
        <v>18.078056969999999</v>
      </c>
      <c r="L9" s="16">
        <v>0.50457443000000002</v>
      </c>
      <c r="M9" s="14">
        <v>0</v>
      </c>
      <c r="N9" s="16">
        <v>0</v>
      </c>
      <c r="O9" s="14" t="s">
        <v>582</v>
      </c>
      <c r="P9" s="16" t="s">
        <v>582</v>
      </c>
      <c r="Q9" s="14">
        <v>0</v>
      </c>
      <c r="R9" s="16">
        <v>0</v>
      </c>
      <c r="S9" s="14">
        <v>0</v>
      </c>
      <c r="T9" s="16">
        <v>0</v>
      </c>
      <c r="U9" s="14">
        <v>1.1808982800000001</v>
      </c>
      <c r="V9" s="16">
        <v>0.14921253000000001</v>
      </c>
    </row>
    <row r="10" spans="1:22" x14ac:dyDescent="0.25">
      <c r="A10" s="11" t="s">
        <v>480</v>
      </c>
      <c r="B10" s="13">
        <v>20058</v>
      </c>
      <c r="C10" s="14">
        <f>(521/B10*100)</f>
        <v>2.5974673447003687</v>
      </c>
      <c r="D10" s="15">
        <v>19537</v>
      </c>
      <c r="E10" s="14">
        <v>22.58768418</v>
      </c>
      <c r="F10" s="16">
        <v>0.53958090000000003</v>
      </c>
      <c r="G10" s="14">
        <v>24.075075470000002</v>
      </c>
      <c r="H10" s="16">
        <v>0.41236403999999999</v>
      </c>
      <c r="I10" s="14">
        <v>20.797828840000001</v>
      </c>
      <c r="J10" s="16">
        <v>0.39242198</v>
      </c>
      <c r="K10" s="14">
        <v>31.779273939999999</v>
      </c>
      <c r="L10" s="16">
        <v>0.59776353000000004</v>
      </c>
      <c r="M10" s="14">
        <v>0</v>
      </c>
      <c r="N10" s="16">
        <v>0</v>
      </c>
      <c r="O10" s="14" t="s">
        <v>582</v>
      </c>
      <c r="P10" s="16" t="s">
        <v>582</v>
      </c>
      <c r="Q10" s="14">
        <v>0</v>
      </c>
      <c r="R10" s="16">
        <v>0</v>
      </c>
      <c r="S10" s="14">
        <v>0</v>
      </c>
      <c r="T10" s="16">
        <v>0</v>
      </c>
      <c r="U10" s="14">
        <v>0.76013757000000004</v>
      </c>
      <c r="V10" s="16">
        <v>0.10865401</v>
      </c>
    </row>
    <row r="11" spans="1:22" x14ac:dyDescent="0.25">
      <c r="A11" s="11" t="s">
        <v>481</v>
      </c>
      <c r="B11" s="13">
        <v>7053</v>
      </c>
      <c r="C11" s="14">
        <f>(45/B11*100)</f>
        <v>0.6380263717566993</v>
      </c>
      <c r="D11" s="15">
        <v>7008</v>
      </c>
      <c r="E11" s="14">
        <v>29.026972199999999</v>
      </c>
      <c r="F11" s="16">
        <v>0.84799511000000005</v>
      </c>
      <c r="G11" s="14">
        <v>28.621030050000002</v>
      </c>
      <c r="H11" s="16">
        <v>0.63817911000000005</v>
      </c>
      <c r="I11" s="14">
        <v>19.04113688</v>
      </c>
      <c r="J11" s="16">
        <v>0.61308854999999995</v>
      </c>
      <c r="K11" s="14">
        <v>22.42020578</v>
      </c>
      <c r="L11" s="16">
        <v>0.75767514999999996</v>
      </c>
      <c r="M11" s="14">
        <v>0</v>
      </c>
      <c r="N11" s="16">
        <v>0</v>
      </c>
      <c r="O11" s="14" t="s">
        <v>582</v>
      </c>
      <c r="P11" s="16" t="s">
        <v>582</v>
      </c>
      <c r="Q11" s="14">
        <v>0</v>
      </c>
      <c r="R11" s="16">
        <v>0</v>
      </c>
      <c r="S11" s="14">
        <v>0</v>
      </c>
      <c r="T11" s="16">
        <v>0</v>
      </c>
      <c r="U11" s="14">
        <v>0.89065508999999998</v>
      </c>
      <c r="V11" s="16">
        <v>0.18654386000000001</v>
      </c>
    </row>
    <row r="12" spans="1:22" x14ac:dyDescent="0.25">
      <c r="A12" s="11" t="s">
        <v>482</v>
      </c>
      <c r="B12" s="13">
        <v>6894</v>
      </c>
      <c r="C12" s="14">
        <f>(55/B12*100)</f>
        <v>0.79779518421816076</v>
      </c>
      <c r="D12" s="15">
        <v>6839</v>
      </c>
      <c r="E12" s="14">
        <v>33.03640334</v>
      </c>
      <c r="F12" s="16">
        <v>0.76702440000000005</v>
      </c>
      <c r="G12" s="14">
        <v>28.371061690000001</v>
      </c>
      <c r="H12" s="16">
        <v>0.71597381999999998</v>
      </c>
      <c r="I12" s="14">
        <v>17.678508399999998</v>
      </c>
      <c r="J12" s="16">
        <v>0.58974705999999999</v>
      </c>
      <c r="K12" s="14">
        <v>19.650479140000002</v>
      </c>
      <c r="L12" s="16">
        <v>0.70428122000000004</v>
      </c>
      <c r="M12" s="14">
        <v>0</v>
      </c>
      <c r="N12" s="16">
        <v>0</v>
      </c>
      <c r="O12" s="14" t="s">
        <v>582</v>
      </c>
      <c r="P12" s="16" t="s">
        <v>582</v>
      </c>
      <c r="Q12" s="14">
        <v>0</v>
      </c>
      <c r="R12" s="16">
        <v>0</v>
      </c>
      <c r="S12" s="14">
        <v>0</v>
      </c>
      <c r="T12" s="16">
        <v>0</v>
      </c>
      <c r="U12" s="14">
        <v>1.2635474200000001</v>
      </c>
      <c r="V12" s="16">
        <v>0.18506311</v>
      </c>
    </row>
    <row r="13" spans="1:22" x14ac:dyDescent="0.25">
      <c r="A13" s="11" t="s">
        <v>483</v>
      </c>
      <c r="B13" s="13">
        <v>7161</v>
      </c>
      <c r="C13" s="14">
        <f>(99/B13*100)</f>
        <v>1.3824884792626728</v>
      </c>
      <c r="D13" s="15">
        <v>7062</v>
      </c>
      <c r="E13" s="14">
        <v>40.957032400000003</v>
      </c>
      <c r="F13" s="16">
        <v>0.82377990999999995</v>
      </c>
      <c r="G13" s="14">
        <v>23.534365359999999</v>
      </c>
      <c r="H13" s="16">
        <v>0.55890421000000001</v>
      </c>
      <c r="I13" s="14">
        <v>14.91107294</v>
      </c>
      <c r="J13" s="16">
        <v>0.60150588000000005</v>
      </c>
      <c r="K13" s="14">
        <v>19.975640259999999</v>
      </c>
      <c r="L13" s="16">
        <v>0.68562862999999996</v>
      </c>
      <c r="M13" s="14">
        <v>0</v>
      </c>
      <c r="N13" s="16">
        <v>0</v>
      </c>
      <c r="O13" s="14" t="s">
        <v>582</v>
      </c>
      <c r="P13" s="16" t="s">
        <v>582</v>
      </c>
      <c r="Q13" s="14">
        <v>0</v>
      </c>
      <c r="R13" s="16">
        <v>0</v>
      </c>
      <c r="S13" s="14">
        <v>0</v>
      </c>
      <c r="T13" s="16">
        <v>0</v>
      </c>
      <c r="U13" s="14">
        <v>0.62188902999999995</v>
      </c>
      <c r="V13" s="16">
        <v>0.10883832</v>
      </c>
    </row>
    <row r="14" spans="1:22" x14ac:dyDescent="0.25">
      <c r="A14" s="11" t="s">
        <v>484</v>
      </c>
      <c r="B14" s="13">
        <v>5587</v>
      </c>
      <c r="C14" s="14">
        <f>(74/B14*100)</f>
        <v>1.3245033112582782</v>
      </c>
      <c r="D14" s="15">
        <v>5513</v>
      </c>
      <c r="E14" s="14">
        <v>39.846120669999998</v>
      </c>
      <c r="F14" s="16">
        <v>0.87528839999999997</v>
      </c>
      <c r="G14" s="14">
        <v>28.671652959999999</v>
      </c>
      <c r="H14" s="16">
        <v>0.66636653000000001</v>
      </c>
      <c r="I14" s="14">
        <v>14.71032194</v>
      </c>
      <c r="J14" s="16">
        <v>0.55136383</v>
      </c>
      <c r="K14" s="14">
        <v>16.411660919999999</v>
      </c>
      <c r="L14" s="16">
        <v>0.64095225</v>
      </c>
      <c r="M14" s="14">
        <v>0</v>
      </c>
      <c r="N14" s="16">
        <v>0</v>
      </c>
      <c r="O14" s="14" t="s">
        <v>582</v>
      </c>
      <c r="P14" s="16" t="s">
        <v>582</v>
      </c>
      <c r="Q14" s="14">
        <v>0</v>
      </c>
      <c r="R14" s="16">
        <v>0</v>
      </c>
      <c r="S14" s="14">
        <v>0</v>
      </c>
      <c r="T14" s="16">
        <v>0</v>
      </c>
      <c r="U14" s="14">
        <v>0.36024350999999999</v>
      </c>
      <c r="V14" s="16">
        <v>9.3048469999999994E-2</v>
      </c>
    </row>
    <row r="15" spans="1:22" x14ac:dyDescent="0.25">
      <c r="A15" s="11" t="s">
        <v>485</v>
      </c>
      <c r="B15" s="13">
        <v>5882</v>
      </c>
      <c r="C15" s="14">
        <f>(52/B15*100)</f>
        <v>0.88405304318259093</v>
      </c>
      <c r="D15" s="15">
        <v>5830</v>
      </c>
      <c r="E15" s="14">
        <v>22.772361069999999</v>
      </c>
      <c r="F15" s="16">
        <v>0.74578944000000003</v>
      </c>
      <c r="G15" s="14">
        <v>27.399067720000001</v>
      </c>
      <c r="H15" s="16">
        <v>0.70505487</v>
      </c>
      <c r="I15" s="14">
        <v>19.270966829999999</v>
      </c>
      <c r="J15" s="16">
        <v>0.57778344999999998</v>
      </c>
      <c r="K15" s="14">
        <v>29.934842339999999</v>
      </c>
      <c r="L15" s="16">
        <v>0.80266495999999998</v>
      </c>
      <c r="M15" s="14">
        <v>0</v>
      </c>
      <c r="N15" s="16">
        <v>0</v>
      </c>
      <c r="O15" s="14" t="s">
        <v>582</v>
      </c>
      <c r="P15" s="16" t="s">
        <v>582</v>
      </c>
      <c r="Q15" s="14">
        <v>0</v>
      </c>
      <c r="R15" s="16">
        <v>0</v>
      </c>
      <c r="S15" s="14">
        <v>0</v>
      </c>
      <c r="T15" s="16">
        <v>0</v>
      </c>
      <c r="U15" s="14">
        <v>0.62276202999999997</v>
      </c>
      <c r="V15" s="16">
        <v>0.14960744000000001</v>
      </c>
    </row>
    <row r="16" spans="1:22" x14ac:dyDescent="0.25">
      <c r="A16" s="11" t="s">
        <v>486</v>
      </c>
      <c r="B16" s="13">
        <v>6108</v>
      </c>
      <c r="C16" s="14">
        <f>(98/B16*100)</f>
        <v>1.6044531761624099</v>
      </c>
      <c r="D16" s="15">
        <v>6010</v>
      </c>
      <c r="E16" s="14">
        <v>38.722023960000001</v>
      </c>
      <c r="F16" s="16">
        <v>0.75963172999999995</v>
      </c>
      <c r="G16" s="14">
        <v>28.035642289999998</v>
      </c>
      <c r="H16" s="16">
        <v>0.56940480000000004</v>
      </c>
      <c r="I16" s="14">
        <v>15.26220227</v>
      </c>
      <c r="J16" s="16">
        <v>0.51740501000000005</v>
      </c>
      <c r="K16" s="14">
        <v>16.693285230000001</v>
      </c>
      <c r="L16" s="16">
        <v>0.53034258000000001</v>
      </c>
      <c r="M16" s="14">
        <v>0</v>
      </c>
      <c r="N16" s="16">
        <v>0</v>
      </c>
      <c r="O16" s="14" t="s">
        <v>582</v>
      </c>
      <c r="P16" s="16" t="s">
        <v>582</v>
      </c>
      <c r="Q16" s="14">
        <v>0</v>
      </c>
      <c r="R16" s="16">
        <v>0</v>
      </c>
      <c r="S16" s="14">
        <v>0</v>
      </c>
      <c r="T16" s="16">
        <v>0</v>
      </c>
      <c r="U16" s="14">
        <v>1.2868462599999999</v>
      </c>
      <c r="V16" s="16">
        <v>0.18323900000000001</v>
      </c>
    </row>
    <row r="17" spans="1:22" x14ac:dyDescent="0.25">
      <c r="A17" s="11" t="s">
        <v>487</v>
      </c>
      <c r="B17" s="13">
        <v>6504</v>
      </c>
      <c r="C17" s="14">
        <f>(658/B17*100)</f>
        <v>10.116851168511685</v>
      </c>
      <c r="D17" s="15">
        <v>5846</v>
      </c>
      <c r="E17" s="14">
        <v>29.889914950000001</v>
      </c>
      <c r="F17" s="16">
        <v>0.65456183000000001</v>
      </c>
      <c r="G17" s="14">
        <v>23.523852000000002</v>
      </c>
      <c r="H17" s="16">
        <v>0.62248265000000003</v>
      </c>
      <c r="I17" s="14">
        <v>17.774482939999999</v>
      </c>
      <c r="J17" s="16">
        <v>0.52098796000000003</v>
      </c>
      <c r="K17" s="14">
        <v>25.527562809999999</v>
      </c>
      <c r="L17" s="16">
        <v>0.67198144000000004</v>
      </c>
      <c r="M17" s="14">
        <v>0</v>
      </c>
      <c r="N17" s="16">
        <v>0</v>
      </c>
      <c r="O17" s="14" t="s">
        <v>582</v>
      </c>
      <c r="P17" s="16" t="s">
        <v>582</v>
      </c>
      <c r="Q17" s="14">
        <v>0</v>
      </c>
      <c r="R17" s="16">
        <v>0</v>
      </c>
      <c r="S17" s="14">
        <v>0</v>
      </c>
      <c r="T17" s="16">
        <v>0</v>
      </c>
      <c r="U17" s="14">
        <v>3.2841872900000002</v>
      </c>
      <c r="V17" s="16">
        <v>0.45429112999999999</v>
      </c>
    </row>
    <row r="18" spans="1:22" x14ac:dyDescent="0.25">
      <c r="A18" s="11" t="s">
        <v>488</v>
      </c>
      <c r="B18" s="13">
        <v>5532</v>
      </c>
      <c r="C18" s="14">
        <f>(28/B18*100)</f>
        <v>0.50614605929139556</v>
      </c>
      <c r="D18" s="15">
        <v>5504</v>
      </c>
      <c r="E18" s="14">
        <v>41.27843214</v>
      </c>
      <c r="F18" s="16">
        <v>0.91265423000000001</v>
      </c>
      <c r="G18" s="14">
        <v>28.731369879999999</v>
      </c>
      <c r="H18" s="16">
        <v>0.6910577</v>
      </c>
      <c r="I18" s="14">
        <v>14.29427641</v>
      </c>
      <c r="J18" s="16">
        <v>0.56911608000000002</v>
      </c>
      <c r="K18" s="14">
        <v>14.500548070000001</v>
      </c>
      <c r="L18" s="16">
        <v>0.90989359000000003</v>
      </c>
      <c r="M18" s="14">
        <v>0</v>
      </c>
      <c r="N18" s="16">
        <v>0</v>
      </c>
      <c r="O18" s="14" t="s">
        <v>582</v>
      </c>
      <c r="P18" s="16" t="s">
        <v>582</v>
      </c>
      <c r="Q18" s="14">
        <v>0</v>
      </c>
      <c r="R18" s="16">
        <v>0</v>
      </c>
      <c r="S18" s="14">
        <v>0</v>
      </c>
      <c r="T18" s="16">
        <v>0</v>
      </c>
      <c r="U18" s="14">
        <v>1.1953735000000001</v>
      </c>
      <c r="V18" s="16">
        <v>0.23017493999999999</v>
      </c>
    </row>
    <row r="19" spans="1:22" x14ac:dyDescent="0.25">
      <c r="A19" s="11" t="s">
        <v>489</v>
      </c>
      <c r="B19" s="13">
        <v>5658</v>
      </c>
      <c r="C19" s="14">
        <f>(61/B19*100)</f>
        <v>1.0781194768469424</v>
      </c>
      <c r="D19" s="15">
        <v>5597</v>
      </c>
      <c r="E19" s="14">
        <v>46.122746880000001</v>
      </c>
      <c r="F19" s="16">
        <v>0.74313569999999995</v>
      </c>
      <c r="G19" s="14">
        <v>27.575477679999999</v>
      </c>
      <c r="H19" s="16">
        <v>0.63647076999999996</v>
      </c>
      <c r="I19" s="14">
        <v>12.02736737</v>
      </c>
      <c r="J19" s="16">
        <v>0.45761360000000001</v>
      </c>
      <c r="K19" s="14">
        <v>13.38827124</v>
      </c>
      <c r="L19" s="16">
        <v>0.56861813999999999</v>
      </c>
      <c r="M19" s="14">
        <v>0</v>
      </c>
      <c r="N19" s="16">
        <v>0</v>
      </c>
      <c r="O19" s="14" t="s">
        <v>582</v>
      </c>
      <c r="P19" s="16" t="s">
        <v>582</v>
      </c>
      <c r="Q19" s="14">
        <v>0</v>
      </c>
      <c r="R19" s="16">
        <v>0</v>
      </c>
      <c r="S19" s="14">
        <v>0</v>
      </c>
      <c r="T19" s="16">
        <v>0</v>
      </c>
      <c r="U19" s="14">
        <v>0.88613682999999999</v>
      </c>
      <c r="V19" s="16">
        <v>0.15231148</v>
      </c>
    </row>
    <row r="20" spans="1:22" x14ac:dyDescent="0.25">
      <c r="A20" s="11" t="s">
        <v>490</v>
      </c>
      <c r="B20" s="13">
        <v>3371</v>
      </c>
      <c r="C20" s="14">
        <f>(75/B20*100)</f>
        <v>2.2248590922574905</v>
      </c>
      <c r="D20" s="15">
        <v>3296</v>
      </c>
      <c r="E20" s="14">
        <v>19.938212419999999</v>
      </c>
      <c r="F20" s="16">
        <v>0.77405276000000001</v>
      </c>
      <c r="G20" s="14">
        <v>25.713106570000001</v>
      </c>
      <c r="H20" s="16">
        <v>0.75266960999999999</v>
      </c>
      <c r="I20" s="14">
        <v>20.608312399999999</v>
      </c>
      <c r="J20" s="16">
        <v>0.78468457000000003</v>
      </c>
      <c r="K20" s="14">
        <v>33.240857660000003</v>
      </c>
      <c r="L20" s="16">
        <v>0.91028933000000001</v>
      </c>
      <c r="M20" s="14">
        <v>0</v>
      </c>
      <c r="N20" s="16">
        <v>0</v>
      </c>
      <c r="O20" s="14" t="s">
        <v>582</v>
      </c>
      <c r="P20" s="16" t="s">
        <v>582</v>
      </c>
      <c r="Q20" s="14">
        <v>0</v>
      </c>
      <c r="R20" s="16">
        <v>0</v>
      </c>
      <c r="S20" s="14">
        <v>0</v>
      </c>
      <c r="T20" s="16">
        <v>0</v>
      </c>
      <c r="U20" s="14">
        <v>0.49951095000000001</v>
      </c>
      <c r="V20" s="16">
        <v>0.12579249000000001</v>
      </c>
    </row>
    <row r="21" spans="1:22" x14ac:dyDescent="0.25">
      <c r="A21" s="11" t="s">
        <v>491</v>
      </c>
      <c r="B21" s="13">
        <v>5741</v>
      </c>
      <c r="C21" s="14">
        <f>(44/B21*100)</f>
        <v>0.76641700052255701</v>
      </c>
      <c r="D21" s="15">
        <v>5697</v>
      </c>
      <c r="E21" s="14">
        <v>20.084937620000002</v>
      </c>
      <c r="F21" s="16">
        <v>0.86473811</v>
      </c>
      <c r="G21" s="14">
        <v>22.083581039999999</v>
      </c>
      <c r="H21" s="16">
        <v>0.60871522</v>
      </c>
      <c r="I21" s="14">
        <v>20.899164160000002</v>
      </c>
      <c r="J21" s="16">
        <v>0.51314736999999999</v>
      </c>
      <c r="K21" s="14">
        <v>36.293312610000001</v>
      </c>
      <c r="L21" s="16">
        <v>0.86949491999999995</v>
      </c>
      <c r="M21" s="14">
        <v>0</v>
      </c>
      <c r="N21" s="16">
        <v>0</v>
      </c>
      <c r="O21" s="14" t="s">
        <v>582</v>
      </c>
      <c r="P21" s="16" t="s">
        <v>582</v>
      </c>
      <c r="Q21" s="14">
        <v>0</v>
      </c>
      <c r="R21" s="16">
        <v>0</v>
      </c>
      <c r="S21" s="14">
        <v>0</v>
      </c>
      <c r="T21" s="16">
        <v>0</v>
      </c>
      <c r="U21" s="14">
        <v>0.63900456999999999</v>
      </c>
      <c r="V21" s="16">
        <v>0.11018277</v>
      </c>
    </row>
    <row r="22" spans="1:22" x14ac:dyDescent="0.25">
      <c r="A22" s="11" t="s">
        <v>492</v>
      </c>
      <c r="B22" s="13">
        <v>6598</v>
      </c>
      <c r="C22" s="14">
        <f>(32/B22*100)</f>
        <v>0.48499545316762654</v>
      </c>
      <c r="D22" s="15">
        <v>6566</v>
      </c>
      <c r="E22" s="14">
        <v>31.131062350000001</v>
      </c>
      <c r="F22" s="16">
        <v>1.0373650000000001</v>
      </c>
      <c r="G22" s="14">
        <v>24.996827759999999</v>
      </c>
      <c r="H22" s="16">
        <v>0.75185230000000003</v>
      </c>
      <c r="I22" s="14">
        <v>15.39210375</v>
      </c>
      <c r="J22" s="16">
        <v>0.64874778</v>
      </c>
      <c r="K22" s="14">
        <v>16.843465739999999</v>
      </c>
      <c r="L22" s="16">
        <v>1.0634123</v>
      </c>
      <c r="M22" s="14">
        <v>0</v>
      </c>
      <c r="N22" s="16">
        <v>0</v>
      </c>
      <c r="O22" s="14" t="s">
        <v>582</v>
      </c>
      <c r="P22" s="16" t="s">
        <v>582</v>
      </c>
      <c r="Q22" s="14">
        <v>10.27454249</v>
      </c>
      <c r="R22" s="16">
        <v>1.3300090600000001</v>
      </c>
      <c r="S22" s="14">
        <v>0</v>
      </c>
      <c r="T22" s="16">
        <v>0</v>
      </c>
      <c r="U22" s="14">
        <v>1.3619979200000001</v>
      </c>
      <c r="V22" s="16">
        <v>0.18794269</v>
      </c>
    </row>
    <row r="23" spans="1:22" x14ac:dyDescent="0.25">
      <c r="A23" s="11" t="s">
        <v>493</v>
      </c>
      <c r="B23" s="13">
        <v>11583</v>
      </c>
      <c r="C23" s="14">
        <f>(211/B23*100)</f>
        <v>1.8216351549684884</v>
      </c>
      <c r="D23" s="15">
        <v>11372</v>
      </c>
      <c r="E23" s="14">
        <v>27.18631573</v>
      </c>
      <c r="F23" s="16">
        <v>0.75485818999999998</v>
      </c>
      <c r="G23" s="14">
        <v>30.521562920000001</v>
      </c>
      <c r="H23" s="16">
        <v>0.68576919000000003</v>
      </c>
      <c r="I23" s="14">
        <v>20.541694270000001</v>
      </c>
      <c r="J23" s="16">
        <v>0.58434249000000005</v>
      </c>
      <c r="K23" s="14">
        <v>21.243722000000002</v>
      </c>
      <c r="L23" s="16">
        <v>0.57391464000000003</v>
      </c>
      <c r="M23" s="14">
        <v>0</v>
      </c>
      <c r="N23" s="16">
        <v>0</v>
      </c>
      <c r="O23" s="14" t="s">
        <v>582</v>
      </c>
      <c r="P23" s="16" t="s">
        <v>582</v>
      </c>
      <c r="Q23" s="14">
        <v>0</v>
      </c>
      <c r="R23" s="16">
        <v>0</v>
      </c>
      <c r="S23" s="14">
        <v>0</v>
      </c>
      <c r="T23" s="16">
        <v>0</v>
      </c>
      <c r="U23" s="14">
        <v>0.50670508999999997</v>
      </c>
      <c r="V23" s="16">
        <v>0.13034029999999999</v>
      </c>
    </row>
    <row r="24" spans="1:22" x14ac:dyDescent="0.25">
      <c r="A24" s="11" t="s">
        <v>494</v>
      </c>
      <c r="B24" s="13">
        <v>6647</v>
      </c>
      <c r="C24" s="14">
        <f>(7/B24*100)</f>
        <v>0.10531066646607493</v>
      </c>
      <c r="D24" s="15">
        <v>6640</v>
      </c>
      <c r="E24" s="14">
        <v>32.309615000000001</v>
      </c>
      <c r="F24" s="16">
        <v>0.61952231000000002</v>
      </c>
      <c r="G24" s="14">
        <v>33.668910019999998</v>
      </c>
      <c r="H24" s="16">
        <v>0.55864309999999995</v>
      </c>
      <c r="I24" s="14">
        <v>15.45522104</v>
      </c>
      <c r="J24" s="16">
        <v>0.46811103999999998</v>
      </c>
      <c r="K24" s="14">
        <v>18.189056239999999</v>
      </c>
      <c r="L24" s="16">
        <v>0.55330281999999997</v>
      </c>
      <c r="M24" s="14">
        <v>0</v>
      </c>
      <c r="N24" s="16">
        <v>0</v>
      </c>
      <c r="O24" s="14" t="s">
        <v>582</v>
      </c>
      <c r="P24" s="16" t="s">
        <v>582</v>
      </c>
      <c r="Q24" s="14">
        <v>0</v>
      </c>
      <c r="R24" s="16">
        <v>0</v>
      </c>
      <c r="S24" s="14">
        <v>0</v>
      </c>
      <c r="T24" s="16">
        <v>0</v>
      </c>
      <c r="U24" s="14">
        <v>0.37719768999999997</v>
      </c>
      <c r="V24" s="16">
        <v>8.1152650000000007E-2</v>
      </c>
    </row>
    <row r="25" spans="1:22" x14ac:dyDescent="0.25">
      <c r="A25" s="11" t="s">
        <v>495</v>
      </c>
      <c r="B25" s="13">
        <v>5581</v>
      </c>
      <c r="C25" s="14">
        <f>(24/B25*100)</f>
        <v>0.43003046049095145</v>
      </c>
      <c r="D25" s="15">
        <v>5557</v>
      </c>
      <c r="E25" s="14">
        <v>23.217249410000001</v>
      </c>
      <c r="F25" s="16">
        <v>0.89040854999999997</v>
      </c>
      <c r="G25" s="14">
        <v>26.942779290000001</v>
      </c>
      <c r="H25" s="16">
        <v>0.72446038999999995</v>
      </c>
      <c r="I25" s="14">
        <v>19.906824360000002</v>
      </c>
      <c r="J25" s="16">
        <v>0.58659443</v>
      </c>
      <c r="K25" s="14">
        <v>29.711670250000001</v>
      </c>
      <c r="L25" s="16">
        <v>1.1494635600000001</v>
      </c>
      <c r="M25" s="14">
        <v>0</v>
      </c>
      <c r="N25" s="16">
        <v>0</v>
      </c>
      <c r="O25" s="14" t="s">
        <v>582</v>
      </c>
      <c r="P25" s="16" t="s">
        <v>582</v>
      </c>
      <c r="Q25" s="14">
        <v>0</v>
      </c>
      <c r="R25" s="16">
        <v>0</v>
      </c>
      <c r="S25" s="14">
        <v>0</v>
      </c>
      <c r="T25" s="16">
        <v>0</v>
      </c>
      <c r="U25" s="14">
        <v>0.2214767</v>
      </c>
      <c r="V25" s="16">
        <v>7.4374120000000002E-2</v>
      </c>
    </row>
    <row r="26" spans="1:22" x14ac:dyDescent="0.25">
      <c r="A26" s="11" t="s">
        <v>496</v>
      </c>
      <c r="B26" s="13">
        <v>4869</v>
      </c>
      <c r="C26" s="14">
        <f>(32/B26*100)</f>
        <v>0.65721914150749638</v>
      </c>
      <c r="D26" s="15">
        <v>4837</v>
      </c>
      <c r="E26" s="14">
        <v>44.412164650000001</v>
      </c>
      <c r="F26" s="16">
        <v>0.84550917999999997</v>
      </c>
      <c r="G26" s="14">
        <v>29.757351409999998</v>
      </c>
      <c r="H26" s="16">
        <v>0.58194456999999999</v>
      </c>
      <c r="I26" s="14">
        <v>13.907885869999999</v>
      </c>
      <c r="J26" s="16">
        <v>0.49554809</v>
      </c>
      <c r="K26" s="14">
        <v>11.375613449999999</v>
      </c>
      <c r="L26" s="16">
        <v>0.59674289000000003</v>
      </c>
      <c r="M26" s="14">
        <v>0</v>
      </c>
      <c r="N26" s="16">
        <v>0</v>
      </c>
      <c r="O26" s="14" t="s">
        <v>582</v>
      </c>
      <c r="P26" s="16" t="s">
        <v>582</v>
      </c>
      <c r="Q26" s="14">
        <v>0</v>
      </c>
      <c r="R26" s="16">
        <v>0</v>
      </c>
      <c r="S26" s="14">
        <v>0</v>
      </c>
      <c r="T26" s="16">
        <v>0</v>
      </c>
      <c r="U26" s="14">
        <v>0.54698462000000003</v>
      </c>
      <c r="V26" s="16">
        <v>0.10895207</v>
      </c>
    </row>
    <row r="27" spans="1:22" x14ac:dyDescent="0.25">
      <c r="A27" s="11" t="s">
        <v>497</v>
      </c>
      <c r="B27" s="13">
        <v>5299</v>
      </c>
      <c r="C27" s="14">
        <f>(17/B27*100)</f>
        <v>0.32081524816003021</v>
      </c>
      <c r="D27" s="15">
        <v>5282</v>
      </c>
      <c r="E27" s="14">
        <v>36.219817040000002</v>
      </c>
      <c r="F27" s="16">
        <v>0.65901770999999998</v>
      </c>
      <c r="G27" s="14">
        <v>24.8887657</v>
      </c>
      <c r="H27" s="16">
        <v>0.59076850000000003</v>
      </c>
      <c r="I27" s="14">
        <v>15.870571079999999</v>
      </c>
      <c r="J27" s="16">
        <v>0.52401279999999995</v>
      </c>
      <c r="K27" s="14">
        <v>22.131877729999999</v>
      </c>
      <c r="L27" s="16">
        <v>0.61148027999999999</v>
      </c>
      <c r="M27" s="14">
        <v>0</v>
      </c>
      <c r="N27" s="16">
        <v>0</v>
      </c>
      <c r="O27" s="14" t="s">
        <v>582</v>
      </c>
      <c r="P27" s="16" t="s">
        <v>582</v>
      </c>
      <c r="Q27" s="14">
        <v>0</v>
      </c>
      <c r="R27" s="16">
        <v>0</v>
      </c>
      <c r="S27" s="14">
        <v>0</v>
      </c>
      <c r="T27" s="16">
        <v>0</v>
      </c>
      <c r="U27" s="14">
        <v>0.88896845000000002</v>
      </c>
      <c r="V27" s="16">
        <v>0.12821162999999999</v>
      </c>
    </row>
    <row r="28" spans="1:22" x14ac:dyDescent="0.25">
      <c r="A28" s="11" t="s">
        <v>498</v>
      </c>
      <c r="B28" s="13">
        <v>7568</v>
      </c>
      <c r="C28" s="14">
        <f>(51/B28*100)</f>
        <v>0.67389006342494717</v>
      </c>
      <c r="D28" s="15">
        <v>7517</v>
      </c>
      <c r="E28" s="14">
        <v>55.380025779999997</v>
      </c>
      <c r="F28" s="16">
        <v>0.91219707999999999</v>
      </c>
      <c r="G28" s="14">
        <v>25.86855182</v>
      </c>
      <c r="H28" s="16">
        <v>0.57087220000000005</v>
      </c>
      <c r="I28" s="14">
        <v>9.9289751400000004</v>
      </c>
      <c r="J28" s="16">
        <v>0.41417041999999998</v>
      </c>
      <c r="K28" s="14">
        <v>7.4210240000000001</v>
      </c>
      <c r="L28" s="16">
        <v>0.40757299000000002</v>
      </c>
      <c r="M28" s="14">
        <v>0</v>
      </c>
      <c r="N28" s="16">
        <v>0</v>
      </c>
      <c r="O28" s="14" t="s">
        <v>582</v>
      </c>
      <c r="P28" s="16" t="s">
        <v>582</v>
      </c>
      <c r="Q28" s="14">
        <v>0</v>
      </c>
      <c r="R28" s="16">
        <v>0</v>
      </c>
      <c r="S28" s="14">
        <v>0</v>
      </c>
      <c r="T28" s="16">
        <v>0</v>
      </c>
      <c r="U28" s="14">
        <v>1.4014232499999999</v>
      </c>
      <c r="V28" s="16">
        <v>0.20038905000000001</v>
      </c>
    </row>
    <row r="29" spans="1:22" x14ac:dyDescent="0.25">
      <c r="A29" s="11" t="s">
        <v>499</v>
      </c>
      <c r="B29" s="13">
        <v>5385</v>
      </c>
      <c r="C29" s="14">
        <f>(30/B29*100)</f>
        <v>0.55710306406685239</v>
      </c>
      <c r="D29" s="15">
        <v>5355</v>
      </c>
      <c r="E29" s="14">
        <v>38.91021362</v>
      </c>
      <c r="F29" s="16">
        <v>0.86019769999999995</v>
      </c>
      <c r="G29" s="14">
        <v>23.063319490000001</v>
      </c>
      <c r="H29" s="16">
        <v>0.63399622</v>
      </c>
      <c r="I29" s="14">
        <v>16.55763189</v>
      </c>
      <c r="J29" s="16">
        <v>0.61309818000000005</v>
      </c>
      <c r="K29" s="14">
        <v>20.864468370000001</v>
      </c>
      <c r="L29" s="16">
        <v>0.66535542999999997</v>
      </c>
      <c r="M29" s="14">
        <v>0</v>
      </c>
      <c r="N29" s="16">
        <v>0</v>
      </c>
      <c r="O29" s="14" t="s">
        <v>582</v>
      </c>
      <c r="P29" s="16" t="s">
        <v>582</v>
      </c>
      <c r="Q29" s="14">
        <v>0</v>
      </c>
      <c r="R29" s="16">
        <v>0</v>
      </c>
      <c r="S29" s="14">
        <v>0</v>
      </c>
      <c r="T29" s="16">
        <v>0</v>
      </c>
      <c r="U29" s="14">
        <v>0.60436661999999997</v>
      </c>
      <c r="V29" s="16">
        <v>0.13443361000000001</v>
      </c>
    </row>
    <row r="30" spans="1:22" x14ac:dyDescent="0.25">
      <c r="A30" s="11" t="s">
        <v>500</v>
      </c>
      <c r="B30" s="13">
        <v>4520</v>
      </c>
      <c r="C30" s="14">
        <f>(97/B30*100)</f>
        <v>2.1460176991150446</v>
      </c>
      <c r="D30" s="15">
        <v>4423</v>
      </c>
      <c r="E30" s="14">
        <v>21.61346893</v>
      </c>
      <c r="F30" s="16">
        <v>0.73691021999999995</v>
      </c>
      <c r="G30" s="14">
        <v>25.321359659999999</v>
      </c>
      <c r="H30" s="16">
        <v>0.67200481999999995</v>
      </c>
      <c r="I30" s="14">
        <v>19.824957149999999</v>
      </c>
      <c r="J30" s="16">
        <v>0.56103892</v>
      </c>
      <c r="K30" s="14">
        <v>32.523963440000003</v>
      </c>
      <c r="L30" s="16">
        <v>0.84356944</v>
      </c>
      <c r="M30" s="14">
        <v>0</v>
      </c>
      <c r="N30" s="16">
        <v>0</v>
      </c>
      <c r="O30" s="14" t="s">
        <v>582</v>
      </c>
      <c r="P30" s="16" t="s">
        <v>582</v>
      </c>
      <c r="Q30" s="14">
        <v>0</v>
      </c>
      <c r="R30" s="16">
        <v>0</v>
      </c>
      <c r="S30" s="14">
        <v>0</v>
      </c>
      <c r="T30" s="16">
        <v>0</v>
      </c>
      <c r="U30" s="14">
        <v>0.71625083</v>
      </c>
      <c r="V30" s="16">
        <v>0.11313363</v>
      </c>
    </row>
    <row r="31" spans="1:22" x14ac:dyDescent="0.25">
      <c r="A31" s="11" t="s">
        <v>501</v>
      </c>
      <c r="B31" s="13">
        <v>5456</v>
      </c>
      <c r="C31" s="14">
        <f>(125/B31*100)</f>
        <v>2.2910557184750733</v>
      </c>
      <c r="D31" s="15">
        <v>5331</v>
      </c>
      <c r="E31" s="14">
        <v>16.878649630000002</v>
      </c>
      <c r="F31" s="16">
        <v>0.74970272000000004</v>
      </c>
      <c r="G31" s="14">
        <v>26.21950992</v>
      </c>
      <c r="H31" s="16">
        <v>0.77814634000000005</v>
      </c>
      <c r="I31" s="14">
        <v>22.469163529999999</v>
      </c>
      <c r="J31" s="16">
        <v>0.62756087000000005</v>
      </c>
      <c r="K31" s="14">
        <v>33.500463600000003</v>
      </c>
      <c r="L31" s="16">
        <v>0.79779851000000002</v>
      </c>
      <c r="M31" s="14">
        <v>0</v>
      </c>
      <c r="N31" s="16">
        <v>0</v>
      </c>
      <c r="O31" s="14" t="s">
        <v>582</v>
      </c>
      <c r="P31" s="16" t="s">
        <v>582</v>
      </c>
      <c r="Q31" s="14">
        <v>0</v>
      </c>
      <c r="R31" s="16">
        <v>0</v>
      </c>
      <c r="S31" s="14">
        <v>0</v>
      </c>
      <c r="T31" s="16">
        <v>0</v>
      </c>
      <c r="U31" s="14">
        <v>0.93221332999999995</v>
      </c>
      <c r="V31" s="16">
        <v>0.14261388999999999</v>
      </c>
    </row>
    <row r="32" spans="1:22" x14ac:dyDescent="0.25">
      <c r="A32" s="11" t="s">
        <v>502</v>
      </c>
      <c r="B32" s="13">
        <v>4478</v>
      </c>
      <c r="C32" s="14">
        <f>(5/B32*100)</f>
        <v>0.11165698972755694</v>
      </c>
      <c r="D32" s="15">
        <v>4473</v>
      </c>
      <c r="E32" s="14">
        <v>42.680456900000003</v>
      </c>
      <c r="F32" s="16">
        <v>1.0899688300000001</v>
      </c>
      <c r="G32" s="14">
        <v>31.310438919999999</v>
      </c>
      <c r="H32" s="16">
        <v>0.81937256999999997</v>
      </c>
      <c r="I32" s="14">
        <v>13.816071600000001</v>
      </c>
      <c r="J32" s="16">
        <v>0.61036557999999996</v>
      </c>
      <c r="K32" s="14">
        <v>11.759046809999999</v>
      </c>
      <c r="L32" s="16">
        <v>0.57343102999999995</v>
      </c>
      <c r="M32" s="14">
        <v>0</v>
      </c>
      <c r="N32" s="16">
        <v>0</v>
      </c>
      <c r="O32" s="14" t="s">
        <v>582</v>
      </c>
      <c r="P32" s="16" t="s">
        <v>582</v>
      </c>
      <c r="Q32" s="14">
        <v>0</v>
      </c>
      <c r="R32" s="16">
        <v>0</v>
      </c>
      <c r="S32" s="14">
        <v>0</v>
      </c>
      <c r="T32" s="16">
        <v>0</v>
      </c>
      <c r="U32" s="14">
        <v>0.43398577999999999</v>
      </c>
      <c r="V32" s="16">
        <v>9.451756E-2</v>
      </c>
    </row>
    <row r="33" spans="1:22" x14ac:dyDescent="0.25">
      <c r="A33" s="11" t="s">
        <v>503</v>
      </c>
      <c r="B33" s="13">
        <v>7325</v>
      </c>
      <c r="C33" s="14">
        <f>(74/B33*100)</f>
        <v>1.0102389078498293</v>
      </c>
      <c r="D33" s="15">
        <v>7251</v>
      </c>
      <c r="E33" s="14">
        <v>30.625406389999998</v>
      </c>
      <c r="F33" s="16">
        <v>0.78911613999999997</v>
      </c>
      <c r="G33" s="14">
        <v>33.735615709999998</v>
      </c>
      <c r="H33" s="16">
        <v>0.63968252000000003</v>
      </c>
      <c r="I33" s="14">
        <v>18.26009509</v>
      </c>
      <c r="J33" s="16">
        <v>0.46715498</v>
      </c>
      <c r="K33" s="14">
        <v>16.910894979999998</v>
      </c>
      <c r="L33" s="16">
        <v>0.67325091000000004</v>
      </c>
      <c r="M33" s="14">
        <v>0</v>
      </c>
      <c r="N33" s="16">
        <v>0</v>
      </c>
      <c r="O33" s="14" t="s">
        <v>582</v>
      </c>
      <c r="P33" s="16" t="s">
        <v>582</v>
      </c>
      <c r="Q33" s="14">
        <v>0</v>
      </c>
      <c r="R33" s="16">
        <v>0</v>
      </c>
      <c r="S33" s="14">
        <v>0</v>
      </c>
      <c r="T33" s="16">
        <v>0</v>
      </c>
      <c r="U33" s="14">
        <v>0.46798783999999999</v>
      </c>
      <c r="V33" s="16">
        <v>9.0976000000000001E-2</v>
      </c>
    </row>
    <row r="34" spans="1:22" x14ac:dyDescent="0.25">
      <c r="A34" s="11" t="s">
        <v>504</v>
      </c>
      <c r="B34" s="13">
        <v>6350</v>
      </c>
      <c r="C34" s="14">
        <f>(65/B34*100)</f>
        <v>1.0236220472440944</v>
      </c>
      <c r="D34" s="15">
        <v>6285</v>
      </c>
      <c r="E34" s="14">
        <v>41.044591799999999</v>
      </c>
      <c r="F34" s="16">
        <v>0.73831692000000004</v>
      </c>
      <c r="G34" s="14">
        <v>28.613723570000001</v>
      </c>
      <c r="H34" s="16">
        <v>0.66119344999999996</v>
      </c>
      <c r="I34" s="14">
        <v>13.9753449</v>
      </c>
      <c r="J34" s="16">
        <v>0.43547901</v>
      </c>
      <c r="K34" s="14">
        <v>14.498583480000001</v>
      </c>
      <c r="L34" s="16">
        <v>0.64794647999999999</v>
      </c>
      <c r="M34" s="14">
        <v>0</v>
      </c>
      <c r="N34" s="16">
        <v>0</v>
      </c>
      <c r="O34" s="14" t="s">
        <v>582</v>
      </c>
      <c r="P34" s="16" t="s">
        <v>582</v>
      </c>
      <c r="Q34" s="14">
        <v>0</v>
      </c>
      <c r="R34" s="16">
        <v>0</v>
      </c>
      <c r="S34" s="14">
        <v>0</v>
      </c>
      <c r="T34" s="16">
        <v>0</v>
      </c>
      <c r="U34" s="14">
        <v>1.86775625</v>
      </c>
      <c r="V34" s="16">
        <v>0.24699778</v>
      </c>
    </row>
    <row r="35" spans="1:22" x14ac:dyDescent="0.25">
      <c r="A35" s="11" t="s">
        <v>505</v>
      </c>
      <c r="B35" s="13">
        <v>6406</v>
      </c>
      <c r="C35" s="14">
        <f>(36/B35*100)</f>
        <v>0.56197315017171401</v>
      </c>
      <c r="D35" s="15">
        <v>6370</v>
      </c>
      <c r="E35" s="14">
        <v>30.164390690000001</v>
      </c>
      <c r="F35" s="16">
        <v>0.67537970999999997</v>
      </c>
      <c r="G35" s="14">
        <v>27.98513329</v>
      </c>
      <c r="H35" s="16">
        <v>0.67554614999999996</v>
      </c>
      <c r="I35" s="14">
        <v>18.97066753</v>
      </c>
      <c r="J35" s="16">
        <v>0.67182454000000003</v>
      </c>
      <c r="K35" s="14">
        <v>22.34730261</v>
      </c>
      <c r="L35" s="16">
        <v>0.60439025000000002</v>
      </c>
      <c r="M35" s="14">
        <v>0</v>
      </c>
      <c r="N35" s="16">
        <v>0</v>
      </c>
      <c r="O35" s="14" t="s">
        <v>582</v>
      </c>
      <c r="P35" s="16" t="s">
        <v>582</v>
      </c>
      <c r="Q35" s="14">
        <v>0</v>
      </c>
      <c r="R35" s="16">
        <v>0</v>
      </c>
      <c r="S35" s="14">
        <v>0</v>
      </c>
      <c r="T35" s="16">
        <v>0</v>
      </c>
      <c r="U35" s="14">
        <v>0.53250587999999999</v>
      </c>
      <c r="V35" s="16">
        <v>0.10223754</v>
      </c>
    </row>
    <row r="36" spans="1:22" x14ac:dyDescent="0.25">
      <c r="A36" s="11" t="s">
        <v>506</v>
      </c>
      <c r="B36" s="13">
        <v>6736</v>
      </c>
      <c r="C36" s="14">
        <f>(26/B36*100)</f>
        <v>0.38598574821852732</v>
      </c>
      <c r="D36" s="15">
        <v>6710</v>
      </c>
      <c r="E36" s="14">
        <v>29.08398115</v>
      </c>
      <c r="F36" s="16">
        <v>0.83706875000000003</v>
      </c>
      <c r="G36" s="14">
        <v>30.563097259999999</v>
      </c>
      <c r="H36" s="16">
        <v>0.63500487999999999</v>
      </c>
      <c r="I36" s="14">
        <v>19.405380269999998</v>
      </c>
      <c r="J36" s="16">
        <v>0.52624567</v>
      </c>
      <c r="K36" s="14">
        <v>20.418155070000001</v>
      </c>
      <c r="L36" s="16">
        <v>0.61957282000000002</v>
      </c>
      <c r="M36" s="14">
        <v>0</v>
      </c>
      <c r="N36" s="16">
        <v>0</v>
      </c>
      <c r="O36" s="14" t="s">
        <v>582</v>
      </c>
      <c r="P36" s="16" t="s">
        <v>582</v>
      </c>
      <c r="Q36" s="14">
        <v>0</v>
      </c>
      <c r="R36" s="16">
        <v>0</v>
      </c>
      <c r="S36" s="14">
        <v>0</v>
      </c>
      <c r="T36" s="16">
        <v>0</v>
      </c>
      <c r="U36" s="14">
        <v>0.52938624999999995</v>
      </c>
      <c r="V36" s="16">
        <v>0.10351128</v>
      </c>
    </row>
    <row r="37" spans="1:22" x14ac:dyDescent="0.25">
      <c r="A37" s="11" t="s">
        <v>507</v>
      </c>
      <c r="B37" s="13">
        <v>5458</v>
      </c>
      <c r="C37" s="14">
        <f>(62/B37*100)</f>
        <v>1.1359472334188347</v>
      </c>
      <c r="D37" s="15">
        <v>5396</v>
      </c>
      <c r="E37" s="14">
        <v>22.338915539999999</v>
      </c>
      <c r="F37" s="16">
        <v>0.66523471999999995</v>
      </c>
      <c r="G37" s="14">
        <v>26.39875305</v>
      </c>
      <c r="H37" s="16">
        <v>0.67663472000000002</v>
      </c>
      <c r="I37" s="14">
        <v>19.37445877</v>
      </c>
      <c r="J37" s="16">
        <v>0.51461782</v>
      </c>
      <c r="K37" s="14">
        <v>30.471279200000001</v>
      </c>
      <c r="L37" s="16">
        <v>0.96305896000000002</v>
      </c>
      <c r="M37" s="14">
        <v>0</v>
      </c>
      <c r="N37" s="16">
        <v>0</v>
      </c>
      <c r="O37" s="14" t="s">
        <v>582</v>
      </c>
      <c r="P37" s="16" t="s">
        <v>582</v>
      </c>
      <c r="Q37" s="14">
        <v>0</v>
      </c>
      <c r="R37" s="16">
        <v>0</v>
      </c>
      <c r="S37" s="14">
        <v>0</v>
      </c>
      <c r="T37" s="16">
        <v>0</v>
      </c>
      <c r="U37" s="14">
        <v>1.4165934499999999</v>
      </c>
      <c r="V37" s="16">
        <v>0.24343724999999999</v>
      </c>
    </row>
    <row r="38" spans="1:22" x14ac:dyDescent="0.25">
      <c r="A38" s="11" t="s">
        <v>508</v>
      </c>
      <c r="B38" s="13">
        <v>5860</v>
      </c>
      <c r="C38" s="14">
        <f>(16/B38*100)</f>
        <v>0.27303754266211605</v>
      </c>
      <c r="D38" s="15">
        <v>5844</v>
      </c>
      <c r="E38" s="14">
        <v>30.528334860000001</v>
      </c>
      <c r="F38" s="16">
        <v>0.85823371999999998</v>
      </c>
      <c r="G38" s="14">
        <v>26.041497060000001</v>
      </c>
      <c r="H38" s="16">
        <v>0.71326308000000005</v>
      </c>
      <c r="I38" s="14">
        <v>17.990763449999999</v>
      </c>
      <c r="J38" s="16">
        <v>0.56667336999999995</v>
      </c>
      <c r="K38" s="14">
        <v>24.592446030000001</v>
      </c>
      <c r="L38" s="16">
        <v>0.79809160000000001</v>
      </c>
      <c r="M38" s="14">
        <v>0</v>
      </c>
      <c r="N38" s="16">
        <v>0</v>
      </c>
      <c r="O38" s="14" t="s">
        <v>582</v>
      </c>
      <c r="P38" s="16" t="s">
        <v>582</v>
      </c>
      <c r="Q38" s="14">
        <v>0</v>
      </c>
      <c r="R38" s="16">
        <v>0</v>
      </c>
      <c r="S38" s="14">
        <v>0</v>
      </c>
      <c r="T38" s="16">
        <v>0</v>
      </c>
      <c r="U38" s="14">
        <v>0.84695858999999996</v>
      </c>
      <c r="V38" s="16">
        <v>0.12037689</v>
      </c>
    </row>
    <row r="39" spans="1:22" x14ac:dyDescent="0.25">
      <c r="A39" s="11" t="s">
        <v>509</v>
      </c>
      <c r="B39" s="13">
        <v>5895</v>
      </c>
      <c r="C39" s="14">
        <f>(30/B39*100)</f>
        <v>0.5089058524173028</v>
      </c>
      <c r="D39" s="15">
        <v>5865</v>
      </c>
      <c r="E39" s="14">
        <v>54.27980926</v>
      </c>
      <c r="F39" s="16">
        <v>1.0648331200000001</v>
      </c>
      <c r="G39" s="14">
        <v>28.236601189999998</v>
      </c>
      <c r="H39" s="16">
        <v>0.70684263999999997</v>
      </c>
      <c r="I39" s="14">
        <v>9.9045795200000004</v>
      </c>
      <c r="J39" s="16">
        <v>0.60715273999999997</v>
      </c>
      <c r="K39" s="14">
        <v>6.27013876</v>
      </c>
      <c r="L39" s="16">
        <v>0.44264221999999998</v>
      </c>
      <c r="M39" s="14">
        <v>0</v>
      </c>
      <c r="N39" s="16">
        <v>0</v>
      </c>
      <c r="O39" s="14" t="s">
        <v>582</v>
      </c>
      <c r="P39" s="16" t="s">
        <v>582</v>
      </c>
      <c r="Q39" s="14">
        <v>0</v>
      </c>
      <c r="R39" s="16">
        <v>0</v>
      </c>
      <c r="S39" s="14">
        <v>0</v>
      </c>
      <c r="T39" s="16">
        <v>0</v>
      </c>
      <c r="U39" s="14">
        <v>1.30887127</v>
      </c>
      <c r="V39" s="16">
        <v>0.18306937000000001</v>
      </c>
    </row>
    <row r="40" spans="1:22" x14ac:dyDescent="0.25">
      <c r="A40" s="11" t="s">
        <v>510</v>
      </c>
      <c r="B40" s="13">
        <v>14157</v>
      </c>
      <c r="C40" s="14">
        <f>(266/B40*100)</f>
        <v>1.8789291516564242</v>
      </c>
      <c r="D40" s="15">
        <v>13891</v>
      </c>
      <c r="E40" s="14">
        <v>33.03584687</v>
      </c>
      <c r="F40" s="16">
        <v>0.93623721999999998</v>
      </c>
      <c r="G40" s="14">
        <v>23.971621169999999</v>
      </c>
      <c r="H40" s="16">
        <v>0.61151960999999999</v>
      </c>
      <c r="I40" s="14">
        <v>17.693509160000001</v>
      </c>
      <c r="J40" s="16">
        <v>0.58264833999999999</v>
      </c>
      <c r="K40" s="14">
        <v>23.905494399999998</v>
      </c>
      <c r="L40" s="16">
        <v>0.74745116</v>
      </c>
      <c r="M40" s="14">
        <v>0</v>
      </c>
      <c r="N40" s="16">
        <v>0</v>
      </c>
      <c r="O40" s="14" t="s">
        <v>582</v>
      </c>
      <c r="P40" s="16" t="s">
        <v>582</v>
      </c>
      <c r="Q40" s="14">
        <v>0</v>
      </c>
      <c r="R40" s="16">
        <v>0</v>
      </c>
      <c r="S40" s="14">
        <v>0</v>
      </c>
      <c r="T40" s="16">
        <v>0</v>
      </c>
      <c r="U40" s="14">
        <v>1.3935284100000001</v>
      </c>
      <c r="V40" s="16">
        <v>0.15185720999999999</v>
      </c>
    </row>
    <row r="41" spans="1:22" x14ac:dyDescent="0.25">
      <c r="A41" s="11" t="s">
        <v>511</v>
      </c>
      <c r="B41" s="13">
        <v>5712</v>
      </c>
      <c r="C41" s="14">
        <f>(40/B41*100)</f>
        <v>0.70028011204481799</v>
      </c>
      <c r="D41" s="15">
        <v>5672</v>
      </c>
      <c r="E41" s="14">
        <v>34.36079324</v>
      </c>
      <c r="F41" s="16">
        <v>0.90468176</v>
      </c>
      <c r="G41" s="14">
        <v>25.399137719999999</v>
      </c>
      <c r="H41" s="16">
        <v>0.52805215000000005</v>
      </c>
      <c r="I41" s="14">
        <v>16.027831410000001</v>
      </c>
      <c r="J41" s="16">
        <v>0.42613746000000002</v>
      </c>
      <c r="K41" s="14">
        <v>23.115724400000001</v>
      </c>
      <c r="L41" s="16">
        <v>0.88592185999999995</v>
      </c>
      <c r="M41" s="14">
        <v>0</v>
      </c>
      <c r="N41" s="16">
        <v>0</v>
      </c>
      <c r="O41" s="14" t="s">
        <v>582</v>
      </c>
      <c r="P41" s="16" t="s">
        <v>582</v>
      </c>
      <c r="Q41" s="14">
        <v>0</v>
      </c>
      <c r="R41" s="16">
        <v>0</v>
      </c>
      <c r="S41" s="14">
        <v>0</v>
      </c>
      <c r="T41" s="16">
        <v>0</v>
      </c>
      <c r="U41" s="14">
        <v>1.09651323</v>
      </c>
      <c r="V41" s="16">
        <v>0.22013114</v>
      </c>
    </row>
    <row r="42" spans="1:22" x14ac:dyDescent="0.25">
      <c r="A42" s="11" t="s">
        <v>512</v>
      </c>
      <c r="B42" s="13">
        <f>IF(COUNT(B7:B41) &gt; 0, AVERAGE(B7:B41), "\u2014")</f>
        <v>7103.4285714285716</v>
      </c>
      <c r="C42" s="14">
        <f>IF(COUNT(C7:C41) &gt; 0, AVERAGE(C7:C41), "—")</f>
        <v>1.2706075764451574</v>
      </c>
      <c r="D42" s="15">
        <f>IF(COUNT(D7:D41) &gt; 0, AVERAGE(D7:D41), "—")</f>
        <v>7003.4285714285716</v>
      </c>
      <c r="E42" s="14">
        <f>IF(COUNT(E7:E41) &gt; 0, AVERAGE(E7:E41), "—")</f>
        <v>32.794109966571433</v>
      </c>
      <c r="F42" s="16">
        <f>IF(COUNT(F7:F41) &gt; 0, SQRT(SUMSQ(F7:F41)/(COUNT(F7:F41)*COUNT(F7:F41)) ), "—")</f>
        <v>0.13682050174078864</v>
      </c>
      <c r="G42" s="14">
        <f>IF(COUNT(G7:G41) &gt; 0, AVERAGE(G7:G41), "—")</f>
        <v>26.897656790571428</v>
      </c>
      <c r="H42" s="16">
        <f>IF(COUNT(H7:H41) &gt; 0, SQRT(SUMSQ(H7:H41)/(COUNT(H7:H41)*COUNT(H7:H41)) ), "—")</f>
        <v>0.10879150266593846</v>
      </c>
      <c r="I42" s="14">
        <f>IF(COUNT(I7:I41) &gt; 0, AVERAGE(I7:I41), "—")</f>
        <v>17.032051621142855</v>
      </c>
      <c r="J42" s="16">
        <f>IF(COUNT(J7:J41) &gt; 0, SQRT(SUMSQ(J7:J41)/(COUNT(J7:J41)*COUNT(J7:J41)) ), "—")</f>
        <v>9.2451550867322818E-2</v>
      </c>
      <c r="K42" s="14">
        <f>IF(COUNT(K7:K41) &gt; 0, AVERAGE(K7:K41), "—")</f>
        <v>22.049251268285712</v>
      </c>
      <c r="L42" s="16">
        <f>IF(COUNT(L7:L41) &gt; 0, SQRT(SUMSQ(L7:L41)/(COUNT(L7:L41)*COUNT(L7:L41)) ), "—")</f>
        <v>0.12377517362614233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0.29355835685714288</v>
      </c>
      <c r="R42" s="16">
        <f>IF(COUNT(R7:R41) &gt; 0, SQRT(SUMSQ(R7:R41)/(COUNT(R7:R41)*COUNT(R7:R41)) ), "—")</f>
        <v>3.8000258857142859E-2</v>
      </c>
      <c r="S42" s="14">
        <f>IF(COUNT(S7:S41) &gt; 0, AVERAGE(S7:S41), "—")</f>
        <v>0</v>
      </c>
      <c r="T42" s="16">
        <f>IF(COUNT(T7:T41) &gt; 0, SQRT(SUMSQ(T7:T41)/(COUNT(T7:T41)*COUNT(T7:T41)) ), "—")</f>
        <v>0</v>
      </c>
      <c r="U42" s="14">
        <f>IF(COUNT(U7:U41) &gt; 0, AVERAGE(U7:U41), "—")</f>
        <v>0.93337199685714278</v>
      </c>
      <c r="V42" s="16">
        <f>IF(COUNT(V7:V41) &gt; 0, SQRT(SUMSQ(V7:V41)/(COUNT(V7:V41)*COUNT(V7:V41)) ), "—")</f>
        <v>2.8361578391834591E-2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66.948257240000004</v>
      </c>
      <c r="F45" s="16">
        <v>1.1481332200000001</v>
      </c>
      <c r="G45" s="14">
        <v>19.320011480000002</v>
      </c>
      <c r="H45" s="16">
        <v>1.01258063</v>
      </c>
      <c r="I45" s="14">
        <v>2.9697547900000001</v>
      </c>
      <c r="J45" s="16">
        <v>0.44667056999999999</v>
      </c>
      <c r="K45" s="14">
        <v>1.86413692</v>
      </c>
      <c r="L45" s="16">
        <v>0.27153034999999998</v>
      </c>
      <c r="M45" s="14">
        <v>0</v>
      </c>
      <c r="N45" s="16">
        <v>0</v>
      </c>
      <c r="O45" s="14" t="s">
        <v>582</v>
      </c>
      <c r="P45" s="16" t="s">
        <v>582</v>
      </c>
      <c r="Q45" s="14">
        <v>0.3225346</v>
      </c>
      <c r="R45" s="16">
        <v>0.10914277999999999</v>
      </c>
      <c r="S45" s="14">
        <v>0.27881218000000002</v>
      </c>
      <c r="T45" s="16">
        <v>8.0058290000000004E-2</v>
      </c>
      <c r="U45" s="14">
        <v>8.2964927900000003</v>
      </c>
      <c r="V45" s="16">
        <v>0.61395546000000001</v>
      </c>
    </row>
    <row r="46" spans="1:22" x14ac:dyDescent="0.25">
      <c r="A46" s="11" t="s">
        <v>516</v>
      </c>
      <c r="B46" s="13">
        <v>23141</v>
      </c>
      <c r="C46" s="14">
        <f>(1132/B46*100)</f>
        <v>4.8917505725768118</v>
      </c>
      <c r="D46" s="15">
        <v>22009</v>
      </c>
      <c r="E46" s="14">
        <v>52.442054339999999</v>
      </c>
      <c r="F46" s="16">
        <v>0.51792859000000002</v>
      </c>
      <c r="G46" s="14">
        <v>26.221023979999998</v>
      </c>
      <c r="H46" s="16">
        <v>0.38661717000000001</v>
      </c>
      <c r="I46" s="14">
        <v>8.8990127599999997</v>
      </c>
      <c r="J46" s="16">
        <v>0.34519702000000002</v>
      </c>
      <c r="K46" s="14">
        <v>7.1411319899999999</v>
      </c>
      <c r="L46" s="16">
        <v>0.26508526999999998</v>
      </c>
      <c r="M46" s="14">
        <v>0</v>
      </c>
      <c r="N46" s="16">
        <v>0</v>
      </c>
      <c r="O46" s="14" t="s">
        <v>582</v>
      </c>
      <c r="P46" s="16" t="s">
        <v>582</v>
      </c>
      <c r="Q46" s="14">
        <v>0</v>
      </c>
      <c r="R46" s="16">
        <v>0</v>
      </c>
      <c r="S46" s="14">
        <v>0</v>
      </c>
      <c r="T46" s="16">
        <v>0</v>
      </c>
      <c r="U46" s="14">
        <v>5.29677693</v>
      </c>
      <c r="V46" s="16">
        <v>0.25595680999999998</v>
      </c>
    </row>
    <row r="47" spans="1:22" x14ac:dyDescent="0.25">
      <c r="A47" s="11" t="s">
        <v>517</v>
      </c>
      <c r="B47" s="13">
        <v>5928</v>
      </c>
      <c r="C47" s="14">
        <f>(71/B47*100)</f>
        <v>1.1977058029689609</v>
      </c>
      <c r="D47" s="15">
        <v>5857</v>
      </c>
      <c r="E47" s="14">
        <v>56.54716475</v>
      </c>
      <c r="F47" s="16">
        <v>0.82285682000000004</v>
      </c>
      <c r="G47" s="14">
        <v>24.726605760000002</v>
      </c>
      <c r="H47" s="16">
        <v>0.58041725</v>
      </c>
      <c r="I47" s="14">
        <v>8.2458511699999999</v>
      </c>
      <c r="J47" s="16">
        <v>0.44686345999999999</v>
      </c>
      <c r="K47" s="14">
        <v>6.5455354300000002</v>
      </c>
      <c r="L47" s="16">
        <v>0.34638760000000002</v>
      </c>
      <c r="M47" s="14">
        <v>0</v>
      </c>
      <c r="N47" s="16">
        <v>0</v>
      </c>
      <c r="O47" s="14" t="s">
        <v>582</v>
      </c>
      <c r="P47" s="16" t="s">
        <v>582</v>
      </c>
      <c r="Q47" s="14">
        <v>0</v>
      </c>
      <c r="R47" s="16">
        <v>0</v>
      </c>
      <c r="S47" s="14">
        <v>0</v>
      </c>
      <c r="T47" s="16">
        <v>0</v>
      </c>
      <c r="U47" s="14">
        <v>3.9348428900000001</v>
      </c>
      <c r="V47" s="16">
        <v>0.58120949</v>
      </c>
    </row>
    <row r="48" spans="1:22" x14ac:dyDescent="0.25">
      <c r="A48" s="11" t="s">
        <v>518</v>
      </c>
      <c r="B48" s="13">
        <v>9841</v>
      </c>
      <c r="C48" s="14">
        <f>(7/B48*100)</f>
        <v>7.1130982623717101E-2</v>
      </c>
      <c r="D48" s="15">
        <v>9834</v>
      </c>
      <c r="E48" s="14">
        <v>66.085428910000005</v>
      </c>
      <c r="F48" s="16">
        <v>1.26962127</v>
      </c>
      <c r="G48" s="14">
        <v>21.599816300000001</v>
      </c>
      <c r="H48" s="16">
        <v>0.80447294999999996</v>
      </c>
      <c r="I48" s="14">
        <v>6.42363164</v>
      </c>
      <c r="J48" s="16">
        <v>0.53768722000000002</v>
      </c>
      <c r="K48" s="14">
        <v>4.1219213400000001</v>
      </c>
      <c r="L48" s="16">
        <v>0.31669783000000001</v>
      </c>
      <c r="M48" s="14">
        <v>0</v>
      </c>
      <c r="N48" s="16">
        <v>0</v>
      </c>
      <c r="O48" s="14" t="s">
        <v>582</v>
      </c>
      <c r="P48" s="16" t="s">
        <v>582</v>
      </c>
      <c r="Q48" s="14">
        <v>0</v>
      </c>
      <c r="R48" s="16">
        <v>0</v>
      </c>
      <c r="S48" s="14">
        <v>0</v>
      </c>
      <c r="T48" s="16">
        <v>0</v>
      </c>
      <c r="U48" s="14">
        <v>1.76920181</v>
      </c>
      <c r="V48" s="16">
        <v>0.54253788000000003</v>
      </c>
    </row>
    <row r="49" spans="1:22" x14ac:dyDescent="0.25">
      <c r="A49" s="11" t="s">
        <v>519</v>
      </c>
      <c r="B49" s="13">
        <v>6349</v>
      </c>
      <c r="C49" s="14">
        <f>(56/B49*100)</f>
        <v>0.88202866593164275</v>
      </c>
      <c r="D49" s="15">
        <v>6293</v>
      </c>
      <c r="E49" s="14">
        <v>45.386417250000001</v>
      </c>
      <c r="F49" s="16">
        <v>1.1060827</v>
      </c>
      <c r="G49" s="14">
        <v>29.680314330000002</v>
      </c>
      <c r="H49" s="16">
        <v>0.69037426000000002</v>
      </c>
      <c r="I49" s="14">
        <v>12.22766609</v>
      </c>
      <c r="J49" s="16">
        <v>0.62534882000000003</v>
      </c>
      <c r="K49" s="14">
        <v>10.588335069999999</v>
      </c>
      <c r="L49" s="16">
        <v>0.5477938</v>
      </c>
      <c r="M49" s="14">
        <v>0</v>
      </c>
      <c r="N49" s="16">
        <v>0</v>
      </c>
      <c r="O49" s="14" t="s">
        <v>582</v>
      </c>
      <c r="P49" s="16" t="s">
        <v>582</v>
      </c>
      <c r="Q49" s="14">
        <v>0</v>
      </c>
      <c r="R49" s="16">
        <v>0</v>
      </c>
      <c r="S49" s="14">
        <v>0</v>
      </c>
      <c r="T49" s="16">
        <v>0</v>
      </c>
      <c r="U49" s="14">
        <v>2.1172672700000001</v>
      </c>
      <c r="V49" s="16">
        <v>0.23492331999999999</v>
      </c>
    </row>
    <row r="50" spans="1:22" x14ac:dyDescent="0.25">
      <c r="A50" s="11" t="s">
        <v>520</v>
      </c>
      <c r="B50" s="13">
        <v>11795</v>
      </c>
      <c r="C50" s="14">
        <f>(218/B50*100)</f>
        <v>1.8482407799915217</v>
      </c>
      <c r="D50" s="15">
        <v>11577</v>
      </c>
      <c r="E50" s="14">
        <v>62.933864319999998</v>
      </c>
      <c r="F50" s="16">
        <v>1.0243107899999999</v>
      </c>
      <c r="G50" s="14">
        <v>21.791605449999999</v>
      </c>
      <c r="H50" s="16">
        <v>0.61169832000000002</v>
      </c>
      <c r="I50" s="14">
        <v>7.7059352299999997</v>
      </c>
      <c r="J50" s="16">
        <v>0.47956885999999999</v>
      </c>
      <c r="K50" s="14">
        <v>5.4634645700000002</v>
      </c>
      <c r="L50" s="16">
        <v>0.39760414999999999</v>
      </c>
      <c r="M50" s="14">
        <v>0</v>
      </c>
      <c r="N50" s="16">
        <v>0</v>
      </c>
      <c r="O50" s="14" t="s">
        <v>582</v>
      </c>
      <c r="P50" s="16" t="s">
        <v>582</v>
      </c>
      <c r="Q50" s="14">
        <v>0</v>
      </c>
      <c r="R50" s="16">
        <v>0</v>
      </c>
      <c r="S50" s="14">
        <v>0</v>
      </c>
      <c r="T50" s="16">
        <v>0</v>
      </c>
      <c r="U50" s="14">
        <v>2.10513043</v>
      </c>
      <c r="V50" s="16">
        <v>0.30596857</v>
      </c>
    </row>
    <row r="51" spans="1:22" x14ac:dyDescent="0.25">
      <c r="A51" s="11" t="s">
        <v>521</v>
      </c>
      <c r="B51" s="13">
        <v>6866</v>
      </c>
      <c r="C51" s="14">
        <f>(116/B51*100)</f>
        <v>1.6894844159627147</v>
      </c>
      <c r="D51" s="15">
        <v>6750</v>
      </c>
      <c r="E51" s="14">
        <v>50.643902449999999</v>
      </c>
      <c r="F51" s="16">
        <v>0.93822514000000001</v>
      </c>
      <c r="G51" s="14">
        <v>27.1099812</v>
      </c>
      <c r="H51" s="16">
        <v>0.66854641000000004</v>
      </c>
      <c r="I51" s="14">
        <v>11.182253770000001</v>
      </c>
      <c r="J51" s="16">
        <v>0.47679884</v>
      </c>
      <c r="K51" s="14">
        <v>9.49950516</v>
      </c>
      <c r="L51" s="16">
        <v>0.56835913000000005</v>
      </c>
      <c r="M51" s="14">
        <v>0</v>
      </c>
      <c r="N51" s="16">
        <v>0</v>
      </c>
      <c r="O51" s="14" t="s">
        <v>582</v>
      </c>
      <c r="P51" s="16" t="s">
        <v>582</v>
      </c>
      <c r="Q51" s="14">
        <v>0</v>
      </c>
      <c r="R51" s="16">
        <v>0</v>
      </c>
      <c r="S51" s="14">
        <v>0</v>
      </c>
      <c r="T51" s="16">
        <v>0</v>
      </c>
      <c r="U51" s="14">
        <v>1.5643574200000001</v>
      </c>
      <c r="V51" s="16">
        <v>0.21540024999999999</v>
      </c>
    </row>
    <row r="52" spans="1:22" x14ac:dyDescent="0.25">
      <c r="A52" s="11" t="s">
        <v>522</v>
      </c>
      <c r="B52" s="13">
        <v>5809</v>
      </c>
      <c r="C52" s="14">
        <f>(71/B52*100)</f>
        <v>1.2222413496298847</v>
      </c>
      <c r="D52" s="15">
        <v>5738</v>
      </c>
      <c r="E52" s="14">
        <v>42.557191279999998</v>
      </c>
      <c r="F52" s="16">
        <v>0.78909322999999998</v>
      </c>
      <c r="G52" s="14">
        <v>30.855204180000001</v>
      </c>
      <c r="H52" s="16">
        <v>0.60891401000000001</v>
      </c>
      <c r="I52" s="14">
        <v>14.25814652</v>
      </c>
      <c r="J52" s="16">
        <v>0.43488131000000002</v>
      </c>
      <c r="K52" s="14">
        <v>11.18492333</v>
      </c>
      <c r="L52" s="16">
        <v>0.45037881000000002</v>
      </c>
      <c r="M52" s="14">
        <v>0</v>
      </c>
      <c r="N52" s="16">
        <v>0</v>
      </c>
      <c r="O52" s="14" t="s">
        <v>582</v>
      </c>
      <c r="P52" s="16" t="s">
        <v>582</v>
      </c>
      <c r="Q52" s="14">
        <v>0</v>
      </c>
      <c r="R52" s="16">
        <v>0</v>
      </c>
      <c r="S52" s="14">
        <v>0</v>
      </c>
      <c r="T52" s="16">
        <v>0</v>
      </c>
      <c r="U52" s="14">
        <v>1.14453469</v>
      </c>
      <c r="V52" s="16">
        <v>0.17323475999999999</v>
      </c>
    </row>
    <row r="53" spans="1:22" x14ac:dyDescent="0.25">
      <c r="A53" s="11" t="s">
        <v>523</v>
      </c>
      <c r="B53" s="13">
        <v>5571</v>
      </c>
      <c r="C53" s="14">
        <f>(84/B53*100)</f>
        <v>1.5078082929456111</v>
      </c>
      <c r="D53" s="15">
        <v>5487</v>
      </c>
      <c r="E53" s="14">
        <v>30.928448889999999</v>
      </c>
      <c r="F53" s="16">
        <v>0.6154522</v>
      </c>
      <c r="G53" s="14">
        <v>29.276372760000001</v>
      </c>
      <c r="H53" s="16">
        <v>0.65129877999999997</v>
      </c>
      <c r="I53" s="14">
        <v>18.85025821</v>
      </c>
      <c r="J53" s="16">
        <v>0.56399010999999999</v>
      </c>
      <c r="K53" s="14">
        <v>19.28920651</v>
      </c>
      <c r="L53" s="16">
        <v>0.51310115000000001</v>
      </c>
      <c r="M53" s="14">
        <v>0</v>
      </c>
      <c r="N53" s="16">
        <v>0</v>
      </c>
      <c r="O53" s="14" t="s">
        <v>582</v>
      </c>
      <c r="P53" s="16" t="s">
        <v>582</v>
      </c>
      <c r="Q53" s="14">
        <v>0</v>
      </c>
      <c r="R53" s="16">
        <v>0</v>
      </c>
      <c r="S53" s="14">
        <v>0</v>
      </c>
      <c r="T53" s="16">
        <v>0</v>
      </c>
      <c r="U53" s="14">
        <v>1.6557136400000001</v>
      </c>
      <c r="V53" s="16">
        <v>0.18521567999999999</v>
      </c>
    </row>
    <row r="54" spans="1:22" x14ac:dyDescent="0.25">
      <c r="A54" s="11" t="s">
        <v>524</v>
      </c>
      <c r="B54" s="13">
        <v>4740</v>
      </c>
      <c r="C54" s="14">
        <f>(38/B54*100)</f>
        <v>0.80168776371308015</v>
      </c>
      <c r="D54" s="15">
        <v>4702</v>
      </c>
      <c r="E54" s="14">
        <v>66.198466879999998</v>
      </c>
      <c r="F54" s="16">
        <v>0.98371500000000001</v>
      </c>
      <c r="G54" s="14">
        <v>17.290105789999998</v>
      </c>
      <c r="H54" s="16">
        <v>0.74443888000000003</v>
      </c>
      <c r="I54" s="14">
        <v>4.4891258199999999</v>
      </c>
      <c r="J54" s="16">
        <v>0.33249063000000001</v>
      </c>
      <c r="K54" s="14">
        <v>3.5478405099999999</v>
      </c>
      <c r="L54" s="16">
        <v>0.28094253000000002</v>
      </c>
      <c r="M54" s="14">
        <v>0</v>
      </c>
      <c r="N54" s="16">
        <v>0</v>
      </c>
      <c r="O54" s="14" t="s">
        <v>582</v>
      </c>
      <c r="P54" s="16" t="s">
        <v>582</v>
      </c>
      <c r="Q54" s="14">
        <v>0</v>
      </c>
      <c r="R54" s="16">
        <v>0</v>
      </c>
      <c r="S54" s="14">
        <v>0</v>
      </c>
      <c r="T54" s="16">
        <v>0</v>
      </c>
      <c r="U54" s="14">
        <v>8.4744609999999998</v>
      </c>
      <c r="V54" s="16">
        <v>0.48914840999999998</v>
      </c>
    </row>
    <row r="55" spans="1:22" x14ac:dyDescent="0.25">
      <c r="A55" s="11" t="s">
        <v>525</v>
      </c>
      <c r="B55" s="13">
        <v>5316</v>
      </c>
      <c r="C55" s="14">
        <f>(22/B55*100)</f>
        <v>0.41384499623777277</v>
      </c>
      <c r="D55" s="15">
        <v>5294</v>
      </c>
      <c r="E55" s="14">
        <v>36.726472170000001</v>
      </c>
      <c r="F55" s="16">
        <v>0.88014773999999996</v>
      </c>
      <c r="G55" s="14">
        <v>37.15380364</v>
      </c>
      <c r="H55" s="16">
        <v>0.70664510000000003</v>
      </c>
      <c r="I55" s="14">
        <v>14.04632258</v>
      </c>
      <c r="J55" s="16">
        <v>0.56871704000000001</v>
      </c>
      <c r="K55" s="14">
        <v>9.8417486699999994</v>
      </c>
      <c r="L55" s="16">
        <v>0.53713619000000001</v>
      </c>
      <c r="M55" s="14">
        <v>0</v>
      </c>
      <c r="N55" s="16">
        <v>0</v>
      </c>
      <c r="O55" s="14" t="s">
        <v>582</v>
      </c>
      <c r="P55" s="16" t="s">
        <v>582</v>
      </c>
      <c r="Q55" s="14">
        <v>0</v>
      </c>
      <c r="R55" s="16">
        <v>0</v>
      </c>
      <c r="S55" s="14">
        <v>0.30587059</v>
      </c>
      <c r="T55" s="16">
        <v>7.2346209999999994E-2</v>
      </c>
      <c r="U55" s="14">
        <v>1.92578235</v>
      </c>
      <c r="V55" s="16">
        <v>0.22038969</v>
      </c>
    </row>
    <row r="56" spans="1:22" x14ac:dyDescent="0.25">
      <c r="A56" s="11" t="s">
        <v>526</v>
      </c>
      <c r="B56" s="13">
        <v>5359</v>
      </c>
      <c r="C56" s="14">
        <f>(76/B56*100)</f>
        <v>1.4181750326553462</v>
      </c>
      <c r="D56" s="15">
        <v>5283</v>
      </c>
      <c r="E56" s="14">
        <v>26.355575829999999</v>
      </c>
      <c r="F56" s="16">
        <v>1.0063919299999999</v>
      </c>
      <c r="G56" s="14">
        <v>29.86450524</v>
      </c>
      <c r="H56" s="16">
        <v>0.82366147999999995</v>
      </c>
      <c r="I56" s="14">
        <v>20.522649680000001</v>
      </c>
      <c r="J56" s="16">
        <v>0.56857170000000001</v>
      </c>
      <c r="K56" s="14">
        <v>22.87671697</v>
      </c>
      <c r="L56" s="16">
        <v>1.01892117</v>
      </c>
      <c r="M56" s="14">
        <v>0</v>
      </c>
      <c r="N56" s="16">
        <v>0</v>
      </c>
      <c r="O56" s="14" t="s">
        <v>582</v>
      </c>
      <c r="P56" s="16" t="s">
        <v>582</v>
      </c>
      <c r="Q56" s="14">
        <v>0</v>
      </c>
      <c r="R56" s="16">
        <v>0</v>
      </c>
      <c r="S56" s="14">
        <v>0</v>
      </c>
      <c r="T56" s="16">
        <v>0</v>
      </c>
      <c r="U56" s="14">
        <v>0.38055228000000002</v>
      </c>
      <c r="V56" s="16">
        <v>0.10101001</v>
      </c>
    </row>
    <row r="57" spans="1:22" x14ac:dyDescent="0.25">
      <c r="A57" s="11" t="s">
        <v>527</v>
      </c>
      <c r="B57" s="13">
        <v>6513</v>
      </c>
      <c r="C57" s="14">
        <f>(0/B57*100)</f>
        <v>0</v>
      </c>
      <c r="D57" s="15">
        <v>6513</v>
      </c>
      <c r="E57" s="14">
        <v>62.257400660000002</v>
      </c>
      <c r="F57" s="16">
        <v>1.21579748</v>
      </c>
      <c r="G57" s="14">
        <v>27.717352330000001</v>
      </c>
      <c r="H57" s="16">
        <v>1.01739946</v>
      </c>
      <c r="I57" s="14">
        <v>5.2164724400000004</v>
      </c>
      <c r="J57" s="16">
        <v>0.34803855</v>
      </c>
      <c r="K57" s="14">
        <v>3.0729981300000002</v>
      </c>
      <c r="L57" s="16">
        <v>0.32208484999999998</v>
      </c>
      <c r="M57" s="14">
        <v>0</v>
      </c>
      <c r="N57" s="16">
        <v>0</v>
      </c>
      <c r="O57" s="14" t="s">
        <v>582</v>
      </c>
      <c r="P57" s="16" t="s">
        <v>582</v>
      </c>
      <c r="Q57" s="14">
        <v>0</v>
      </c>
      <c r="R57" s="16">
        <v>0</v>
      </c>
      <c r="S57" s="14">
        <v>3.2811569999999998E-2</v>
      </c>
      <c r="T57" s="16">
        <v>2.361897E-2</v>
      </c>
      <c r="U57" s="14">
        <v>1.70296486</v>
      </c>
      <c r="V57" s="16">
        <v>0.19843589</v>
      </c>
    </row>
    <row r="58" spans="1:22" x14ac:dyDescent="0.25">
      <c r="A58" s="11" t="s">
        <v>528</v>
      </c>
      <c r="B58" s="13">
        <v>7267</v>
      </c>
      <c r="C58" s="14">
        <f>(10/B58*100)</f>
        <v>0.13760836658868861</v>
      </c>
      <c r="D58" s="15">
        <v>7257</v>
      </c>
      <c r="E58" s="14">
        <v>77.144851790000004</v>
      </c>
      <c r="F58" s="16">
        <v>0.72219869000000003</v>
      </c>
      <c r="G58" s="14">
        <v>13.31414736</v>
      </c>
      <c r="H58" s="16">
        <v>0.53801396999999995</v>
      </c>
      <c r="I58" s="14">
        <v>3.16895192</v>
      </c>
      <c r="J58" s="16">
        <v>0.28775147000000001</v>
      </c>
      <c r="K58" s="14">
        <v>2.7885115300000001</v>
      </c>
      <c r="L58" s="16">
        <v>0.27467911</v>
      </c>
      <c r="M58" s="14">
        <v>0</v>
      </c>
      <c r="N58" s="16">
        <v>0</v>
      </c>
      <c r="O58" s="14" t="s">
        <v>582</v>
      </c>
      <c r="P58" s="16" t="s">
        <v>582</v>
      </c>
      <c r="Q58" s="14">
        <v>0</v>
      </c>
      <c r="R58" s="16">
        <v>0</v>
      </c>
      <c r="S58" s="14">
        <v>0.61506090999999996</v>
      </c>
      <c r="T58" s="16">
        <v>0.10090677000000001</v>
      </c>
      <c r="U58" s="14">
        <v>2.9684764800000001</v>
      </c>
      <c r="V58" s="16">
        <v>0.28759454000000001</v>
      </c>
    </row>
    <row r="59" spans="1:22" x14ac:dyDescent="0.25">
      <c r="A59" s="11" t="s">
        <v>529</v>
      </c>
      <c r="B59" s="13">
        <v>4826</v>
      </c>
      <c r="C59" s="14">
        <f>(26/B59*100)</f>
        <v>0.53874844591794446</v>
      </c>
      <c r="D59" s="15">
        <v>4800</v>
      </c>
      <c r="E59" s="14">
        <v>57.01614635</v>
      </c>
      <c r="F59" s="16">
        <v>0.98075067000000005</v>
      </c>
      <c r="G59" s="14">
        <v>27.681389029999998</v>
      </c>
      <c r="H59" s="16">
        <v>0.88875709999999997</v>
      </c>
      <c r="I59" s="14">
        <v>7.8590991399999997</v>
      </c>
      <c r="J59" s="16">
        <v>0.44723590000000002</v>
      </c>
      <c r="K59" s="14">
        <v>4.2934995899999997</v>
      </c>
      <c r="L59" s="16">
        <v>0.35481477</v>
      </c>
      <c r="M59" s="14">
        <v>0</v>
      </c>
      <c r="N59" s="16">
        <v>0</v>
      </c>
      <c r="O59" s="14" t="s">
        <v>582</v>
      </c>
      <c r="P59" s="16" t="s">
        <v>582</v>
      </c>
      <c r="Q59" s="14">
        <v>0</v>
      </c>
      <c r="R59" s="16">
        <v>0</v>
      </c>
      <c r="S59" s="14">
        <v>0.26858483</v>
      </c>
      <c r="T59" s="16">
        <v>7.9969609999999997E-2</v>
      </c>
      <c r="U59" s="14">
        <v>2.8812810600000001</v>
      </c>
      <c r="V59" s="16">
        <v>0.28335887999999998</v>
      </c>
    </row>
    <row r="60" spans="1:22" x14ac:dyDescent="0.25">
      <c r="A60" s="11" t="s">
        <v>530</v>
      </c>
      <c r="B60" s="13">
        <v>4546</v>
      </c>
      <c r="C60" s="14">
        <f>(15/B60*100)</f>
        <v>0.32996040475142985</v>
      </c>
      <c r="D60" s="15">
        <v>4531</v>
      </c>
      <c r="E60" s="14">
        <v>48.87653821</v>
      </c>
      <c r="F60" s="16">
        <v>1.3273418699999999</v>
      </c>
      <c r="G60" s="14">
        <v>26.793875700000001</v>
      </c>
      <c r="H60" s="16">
        <v>0.71899776000000004</v>
      </c>
      <c r="I60" s="14">
        <v>12.04397582</v>
      </c>
      <c r="J60" s="16">
        <v>0.67564707999999996</v>
      </c>
      <c r="K60" s="14">
        <v>9.49219787</v>
      </c>
      <c r="L60" s="16">
        <v>0.64939013000000001</v>
      </c>
      <c r="M60" s="14">
        <v>0</v>
      </c>
      <c r="N60" s="16">
        <v>0</v>
      </c>
      <c r="O60" s="14" t="s">
        <v>582</v>
      </c>
      <c r="P60" s="16" t="s">
        <v>582</v>
      </c>
      <c r="Q60" s="14">
        <v>0</v>
      </c>
      <c r="R60" s="16">
        <v>0</v>
      </c>
      <c r="S60" s="14">
        <v>0.15311622999999999</v>
      </c>
      <c r="T60" s="16">
        <v>7.1050240000000001E-2</v>
      </c>
      <c r="U60" s="14">
        <v>2.64029618</v>
      </c>
      <c r="V60" s="16">
        <v>0.28412594000000002</v>
      </c>
    </row>
    <row r="61" spans="1:22" x14ac:dyDescent="0.25">
      <c r="A61" s="11" t="s">
        <v>531</v>
      </c>
      <c r="B61" s="13">
        <v>6525</v>
      </c>
      <c r="C61" s="14">
        <f>(135/B61*100)</f>
        <v>2.0689655172413794</v>
      </c>
      <c r="D61" s="15">
        <v>6390</v>
      </c>
      <c r="E61" s="14">
        <v>44.921318849999999</v>
      </c>
      <c r="F61" s="16">
        <v>0.86410995000000002</v>
      </c>
      <c r="G61" s="14">
        <v>29.346189899999999</v>
      </c>
      <c r="H61" s="16">
        <v>0.57371777000000002</v>
      </c>
      <c r="I61" s="14">
        <v>13.94854035</v>
      </c>
      <c r="J61" s="16">
        <v>0.46718301000000001</v>
      </c>
      <c r="K61" s="14">
        <v>10.315011589999999</v>
      </c>
      <c r="L61" s="16">
        <v>0.45958712000000002</v>
      </c>
      <c r="M61" s="14">
        <v>0</v>
      </c>
      <c r="N61" s="16">
        <v>0</v>
      </c>
      <c r="O61" s="14" t="s">
        <v>582</v>
      </c>
      <c r="P61" s="16" t="s">
        <v>582</v>
      </c>
      <c r="Q61" s="14">
        <v>0</v>
      </c>
      <c r="R61" s="16">
        <v>0</v>
      </c>
      <c r="S61" s="14">
        <v>0</v>
      </c>
      <c r="T61" s="16">
        <v>0</v>
      </c>
      <c r="U61" s="14">
        <v>1.4689393100000001</v>
      </c>
      <c r="V61" s="16">
        <v>0.22080248</v>
      </c>
    </row>
    <row r="62" spans="1:22" x14ac:dyDescent="0.25">
      <c r="A62" s="11" t="s">
        <v>532</v>
      </c>
      <c r="B62" s="13">
        <v>4476</v>
      </c>
      <c r="C62" s="14">
        <f>(3/B62*100)</f>
        <v>6.7024128686327081E-2</v>
      </c>
      <c r="D62" s="15">
        <v>4473</v>
      </c>
      <c r="E62" s="14">
        <v>39.212893510000001</v>
      </c>
      <c r="F62" s="16">
        <v>0.61757695000000001</v>
      </c>
      <c r="G62" s="14">
        <v>31.286142120000001</v>
      </c>
      <c r="H62" s="16">
        <v>0.70919076999999997</v>
      </c>
      <c r="I62" s="14">
        <v>16.575959229999999</v>
      </c>
      <c r="J62" s="16">
        <v>0.60619177999999996</v>
      </c>
      <c r="K62" s="14">
        <v>12.858397679999999</v>
      </c>
      <c r="L62" s="16">
        <v>0.44158320000000001</v>
      </c>
      <c r="M62" s="14">
        <v>0</v>
      </c>
      <c r="N62" s="16">
        <v>0</v>
      </c>
      <c r="O62" s="14" t="s">
        <v>582</v>
      </c>
      <c r="P62" s="16" t="s">
        <v>582</v>
      </c>
      <c r="Q62" s="14">
        <v>0</v>
      </c>
      <c r="R62" s="16">
        <v>0</v>
      </c>
      <c r="S62" s="14">
        <v>0</v>
      </c>
      <c r="T62" s="16">
        <v>0</v>
      </c>
      <c r="U62" s="14">
        <v>6.6607459999999993E-2</v>
      </c>
      <c r="V62" s="16">
        <v>3.8461059999999998E-2</v>
      </c>
    </row>
    <row r="63" spans="1:22" x14ac:dyDescent="0.25">
      <c r="A63" s="11" t="s">
        <v>533</v>
      </c>
      <c r="B63" s="13">
        <v>5324</v>
      </c>
      <c r="C63" s="14">
        <f>(13/B63*100)</f>
        <v>0.24417731029301279</v>
      </c>
      <c r="D63" s="15">
        <v>5311</v>
      </c>
      <c r="E63" s="14">
        <v>52.47658595</v>
      </c>
      <c r="F63" s="16">
        <v>0.79488342000000001</v>
      </c>
      <c r="G63" s="14">
        <v>27.822768279999998</v>
      </c>
      <c r="H63" s="16">
        <v>0.67772242999999999</v>
      </c>
      <c r="I63" s="14">
        <v>8.9827511199999996</v>
      </c>
      <c r="J63" s="16">
        <v>0.40068243999999997</v>
      </c>
      <c r="K63" s="14">
        <v>5.3583732199999998</v>
      </c>
      <c r="L63" s="16">
        <v>0.27083380000000001</v>
      </c>
      <c r="M63" s="14">
        <v>0</v>
      </c>
      <c r="N63" s="16">
        <v>0</v>
      </c>
      <c r="O63" s="14" t="s">
        <v>582</v>
      </c>
      <c r="P63" s="16" t="s">
        <v>582</v>
      </c>
      <c r="Q63" s="14">
        <v>8.3976529999999994E-2</v>
      </c>
      <c r="R63" s="16">
        <v>3.4115029999999998E-2</v>
      </c>
      <c r="S63" s="14">
        <v>0.10184892</v>
      </c>
      <c r="T63" s="16">
        <v>4.6552089999999997E-2</v>
      </c>
      <c r="U63" s="14">
        <v>5.1736959699999998</v>
      </c>
      <c r="V63" s="16">
        <v>0.33490912</v>
      </c>
    </row>
    <row r="64" spans="1:22" x14ac:dyDescent="0.25">
      <c r="A64" s="11" t="s">
        <v>534</v>
      </c>
      <c r="B64" s="13">
        <v>3634</v>
      </c>
      <c r="C64" s="14">
        <f>(3/B64*100)</f>
        <v>8.2553659878921298E-2</v>
      </c>
      <c r="D64" s="15">
        <v>3631</v>
      </c>
      <c r="E64" s="14">
        <v>38.556156600000001</v>
      </c>
      <c r="F64" s="16">
        <v>0.88931101999999995</v>
      </c>
      <c r="G64" s="14">
        <v>30.859172569999998</v>
      </c>
      <c r="H64" s="16">
        <v>0.80982947999999999</v>
      </c>
      <c r="I64" s="14">
        <v>15.450591210000001</v>
      </c>
      <c r="J64" s="16">
        <v>0.56149669000000002</v>
      </c>
      <c r="K64" s="14">
        <v>13.79068919</v>
      </c>
      <c r="L64" s="16">
        <v>0.52846378999999999</v>
      </c>
      <c r="M64" s="14">
        <v>0</v>
      </c>
      <c r="N64" s="16">
        <v>0</v>
      </c>
      <c r="O64" s="14" t="s">
        <v>582</v>
      </c>
      <c r="P64" s="16" t="s">
        <v>582</v>
      </c>
      <c r="Q64" s="14">
        <v>0</v>
      </c>
      <c r="R64" s="16">
        <v>0</v>
      </c>
      <c r="S64" s="14">
        <v>2.3584239999999999E-2</v>
      </c>
      <c r="T64" s="16">
        <v>2.358447E-2</v>
      </c>
      <c r="U64" s="14">
        <v>1.31980619</v>
      </c>
      <c r="V64" s="16">
        <v>0.1854315</v>
      </c>
    </row>
    <row r="65" spans="1:22" x14ac:dyDescent="0.25">
      <c r="A65" s="11" t="s">
        <v>535</v>
      </c>
      <c r="B65" s="13">
        <v>5325</v>
      </c>
      <c r="C65" s="14">
        <f>(14/B65*100)</f>
        <v>0.26291079812206569</v>
      </c>
      <c r="D65" s="15">
        <v>5311</v>
      </c>
      <c r="E65" s="14">
        <v>64.79399128</v>
      </c>
      <c r="F65" s="16">
        <v>0.80131200999999996</v>
      </c>
      <c r="G65" s="14">
        <v>24.416393329999998</v>
      </c>
      <c r="H65" s="16">
        <v>0.64962737999999998</v>
      </c>
      <c r="I65" s="14">
        <v>5.0321484400000003</v>
      </c>
      <c r="J65" s="16">
        <v>0.29791656</v>
      </c>
      <c r="K65" s="14">
        <v>3.2705528099999999</v>
      </c>
      <c r="L65" s="16">
        <v>0.28107051</v>
      </c>
      <c r="M65" s="14">
        <v>0</v>
      </c>
      <c r="N65" s="16">
        <v>0</v>
      </c>
      <c r="O65" s="14" t="s">
        <v>582</v>
      </c>
      <c r="P65" s="16" t="s">
        <v>582</v>
      </c>
      <c r="Q65" s="14">
        <v>0.18544578</v>
      </c>
      <c r="R65" s="16">
        <v>4.5060500000000003E-2</v>
      </c>
      <c r="S65" s="14">
        <v>3.7569499999999998E-3</v>
      </c>
      <c r="T65" s="16">
        <v>3.73895E-3</v>
      </c>
      <c r="U65" s="14">
        <v>2.2977113999999998</v>
      </c>
      <c r="V65" s="16">
        <v>0.20217156</v>
      </c>
    </row>
    <row r="66" spans="1:22" x14ac:dyDescent="0.25">
      <c r="A66" s="11" t="s">
        <v>536</v>
      </c>
      <c r="B66" s="13">
        <v>5665</v>
      </c>
      <c r="C66" s="14">
        <f>(74/B66*100)</f>
        <v>1.3062665489849956</v>
      </c>
      <c r="D66" s="15">
        <v>5591</v>
      </c>
      <c r="E66" s="14">
        <v>52.16649469</v>
      </c>
      <c r="F66" s="16">
        <v>0.68558209999999997</v>
      </c>
      <c r="G66" s="14">
        <v>29.031690009999998</v>
      </c>
      <c r="H66" s="16">
        <v>0.60179019</v>
      </c>
      <c r="I66" s="14">
        <v>10.21026298</v>
      </c>
      <c r="J66" s="16">
        <v>0.40711381000000002</v>
      </c>
      <c r="K66" s="14">
        <v>6.0591407899999998</v>
      </c>
      <c r="L66" s="16">
        <v>0.32102041999999997</v>
      </c>
      <c r="M66" s="14">
        <v>0</v>
      </c>
      <c r="N66" s="16">
        <v>0</v>
      </c>
      <c r="O66" s="14" t="s">
        <v>582</v>
      </c>
      <c r="P66" s="16" t="s">
        <v>582</v>
      </c>
      <c r="Q66" s="14">
        <v>0</v>
      </c>
      <c r="R66" s="16">
        <v>0</v>
      </c>
      <c r="S66" s="14">
        <v>0</v>
      </c>
      <c r="T66" s="16">
        <v>0</v>
      </c>
      <c r="U66" s="14">
        <v>2.5324115300000001</v>
      </c>
      <c r="V66" s="16">
        <v>0.19638515000000001</v>
      </c>
    </row>
    <row r="67" spans="1:22" x14ac:dyDescent="0.25">
      <c r="A67" s="11" t="s">
        <v>537</v>
      </c>
      <c r="B67" s="13">
        <v>6971</v>
      </c>
      <c r="C67" s="14">
        <f>(22/B67*100)</f>
        <v>0.31559317171137569</v>
      </c>
      <c r="D67" s="15">
        <v>6949</v>
      </c>
      <c r="E67" s="14">
        <v>50.501990110000001</v>
      </c>
      <c r="F67" s="16">
        <v>1.0309079999999999</v>
      </c>
      <c r="G67" s="14">
        <v>28.344112930000001</v>
      </c>
      <c r="H67" s="16">
        <v>0.66682454999999996</v>
      </c>
      <c r="I67" s="14">
        <v>10.423231039999999</v>
      </c>
      <c r="J67" s="16">
        <v>0.48998069</v>
      </c>
      <c r="K67" s="14">
        <v>8.8701097000000004</v>
      </c>
      <c r="L67" s="16">
        <v>0.54085004000000003</v>
      </c>
      <c r="M67" s="14">
        <v>0</v>
      </c>
      <c r="N67" s="16">
        <v>0</v>
      </c>
      <c r="O67" s="14" t="s">
        <v>582</v>
      </c>
      <c r="P67" s="16" t="s">
        <v>582</v>
      </c>
      <c r="Q67" s="14">
        <v>0</v>
      </c>
      <c r="R67" s="16">
        <v>0</v>
      </c>
      <c r="S67" s="14">
        <v>0</v>
      </c>
      <c r="T67" s="16">
        <v>0</v>
      </c>
      <c r="U67" s="14">
        <v>1.8605562200000001</v>
      </c>
      <c r="V67" s="16">
        <v>0.23279384</v>
      </c>
    </row>
    <row r="68" spans="1:22" x14ac:dyDescent="0.25">
      <c r="A68" s="11" t="s">
        <v>538</v>
      </c>
      <c r="B68" s="13">
        <v>12083</v>
      </c>
      <c r="C68" s="14">
        <f>(26/B68*100)</f>
        <v>0.21517834974757924</v>
      </c>
      <c r="D68" s="15">
        <v>12057</v>
      </c>
      <c r="E68" s="14">
        <v>52.080594189999999</v>
      </c>
      <c r="F68" s="16">
        <v>0.35215267</v>
      </c>
      <c r="G68" s="14">
        <v>20.789189789999998</v>
      </c>
      <c r="H68" s="16">
        <v>0.39570452</v>
      </c>
      <c r="I68" s="14">
        <v>12.37942992</v>
      </c>
      <c r="J68" s="16">
        <v>0.30454513</v>
      </c>
      <c r="K68" s="14">
        <v>11.8525922</v>
      </c>
      <c r="L68" s="16">
        <v>0.28186155000000002</v>
      </c>
      <c r="M68" s="14">
        <v>0</v>
      </c>
      <c r="N68" s="16">
        <v>0</v>
      </c>
      <c r="O68" s="14" t="s">
        <v>582</v>
      </c>
      <c r="P68" s="16" t="s">
        <v>582</v>
      </c>
      <c r="Q68" s="14">
        <v>0</v>
      </c>
      <c r="R68" s="16">
        <v>0</v>
      </c>
      <c r="S68" s="14">
        <v>0</v>
      </c>
      <c r="T68" s="16">
        <v>0</v>
      </c>
      <c r="U68" s="14">
        <v>2.8981938999999999</v>
      </c>
      <c r="V68" s="16">
        <v>0.14350073999999999</v>
      </c>
    </row>
    <row r="69" spans="1:22" x14ac:dyDescent="0.25">
      <c r="A69" s="11" t="s">
        <v>539</v>
      </c>
      <c r="B69" s="13">
        <v>4876</v>
      </c>
      <c r="C69" s="14">
        <f>(0/B69*100)</f>
        <v>0</v>
      </c>
      <c r="D69" s="15">
        <v>4876</v>
      </c>
      <c r="E69" s="14">
        <v>61.823160029999997</v>
      </c>
      <c r="F69" s="16">
        <v>1.2324305</v>
      </c>
      <c r="G69" s="14">
        <v>22.882233379999999</v>
      </c>
      <c r="H69" s="16">
        <v>0.70129509999999995</v>
      </c>
      <c r="I69" s="14">
        <v>7.9529832499999999</v>
      </c>
      <c r="J69" s="16">
        <v>0.46539527000000003</v>
      </c>
      <c r="K69" s="14">
        <v>6.5418912100000002</v>
      </c>
      <c r="L69" s="16">
        <v>0.53227689</v>
      </c>
      <c r="M69" s="14">
        <v>0</v>
      </c>
      <c r="N69" s="16">
        <v>0</v>
      </c>
      <c r="O69" s="14" t="s">
        <v>582</v>
      </c>
      <c r="P69" s="16" t="s">
        <v>582</v>
      </c>
      <c r="Q69" s="14">
        <v>0</v>
      </c>
      <c r="R69" s="16">
        <v>0</v>
      </c>
      <c r="S69" s="14">
        <v>0</v>
      </c>
      <c r="T69" s="16">
        <v>0</v>
      </c>
      <c r="U69" s="14">
        <v>0.79973212999999999</v>
      </c>
      <c r="V69" s="16">
        <v>0.18164958</v>
      </c>
    </row>
    <row r="70" spans="1:22" x14ac:dyDescent="0.25">
      <c r="A70" s="11" t="s">
        <v>540</v>
      </c>
      <c r="B70" s="13">
        <v>6036</v>
      </c>
      <c r="C70" s="14">
        <f>(223/B70*100)</f>
        <v>3.6944996686547382</v>
      </c>
      <c r="D70" s="15">
        <v>5813</v>
      </c>
      <c r="E70" s="14">
        <v>47.948740030000003</v>
      </c>
      <c r="F70" s="16">
        <v>0.81815715</v>
      </c>
      <c r="G70" s="14">
        <v>32.82817515</v>
      </c>
      <c r="H70" s="16">
        <v>0.74236310999999999</v>
      </c>
      <c r="I70" s="14">
        <v>10.17640506</v>
      </c>
      <c r="J70" s="16">
        <v>0.38121925000000001</v>
      </c>
      <c r="K70" s="14">
        <v>6.9309662000000003</v>
      </c>
      <c r="L70" s="16">
        <v>0.43521384000000002</v>
      </c>
      <c r="M70" s="14">
        <v>0</v>
      </c>
      <c r="N70" s="16">
        <v>0</v>
      </c>
      <c r="O70" s="14" t="s">
        <v>582</v>
      </c>
      <c r="P70" s="16" t="s">
        <v>582</v>
      </c>
      <c r="Q70" s="14">
        <v>0</v>
      </c>
      <c r="R70" s="16">
        <v>0</v>
      </c>
      <c r="S70" s="14">
        <v>0</v>
      </c>
      <c r="T70" s="16">
        <v>0</v>
      </c>
      <c r="U70" s="14">
        <v>2.1157135600000001</v>
      </c>
      <c r="V70" s="16">
        <v>0.34135473999999999</v>
      </c>
    </row>
    <row r="71" spans="1:22" x14ac:dyDescent="0.25">
      <c r="A71" s="11" t="s">
        <v>541</v>
      </c>
      <c r="B71" s="13">
        <v>6115</v>
      </c>
      <c r="C71" s="14">
        <f>(17/B71*100)</f>
        <v>0.27800490596892891</v>
      </c>
      <c r="D71" s="15">
        <v>6098</v>
      </c>
      <c r="E71" s="14">
        <v>29.554345319999999</v>
      </c>
      <c r="F71" s="16">
        <v>0.66152593000000004</v>
      </c>
      <c r="G71" s="14">
        <v>28.27503389</v>
      </c>
      <c r="H71" s="16">
        <v>0.61377567</v>
      </c>
      <c r="I71" s="14">
        <v>21.134163319999999</v>
      </c>
      <c r="J71" s="16">
        <v>0.56349532999999996</v>
      </c>
      <c r="K71" s="14">
        <v>20.963816770000001</v>
      </c>
      <c r="L71" s="16">
        <v>0.55964301999999999</v>
      </c>
      <c r="M71" s="14">
        <v>0</v>
      </c>
      <c r="N71" s="16">
        <v>0</v>
      </c>
      <c r="O71" s="14" t="s">
        <v>582</v>
      </c>
      <c r="P71" s="16" t="s">
        <v>582</v>
      </c>
      <c r="Q71" s="14">
        <v>0</v>
      </c>
      <c r="R71" s="16">
        <v>0</v>
      </c>
      <c r="S71" s="14">
        <v>0</v>
      </c>
      <c r="T71" s="16">
        <v>0</v>
      </c>
      <c r="U71" s="14">
        <v>7.2640689999999994E-2</v>
      </c>
      <c r="V71" s="16">
        <v>3.3818300000000003E-2</v>
      </c>
    </row>
    <row r="72" spans="1:22" x14ac:dyDescent="0.25">
      <c r="A72" s="11" t="s">
        <v>542</v>
      </c>
      <c r="B72" s="13">
        <v>7708</v>
      </c>
      <c r="C72" s="14">
        <f>(5/B72*100)</f>
        <v>6.4867669953295279E-2</v>
      </c>
      <c r="D72" s="15">
        <v>7703</v>
      </c>
      <c r="E72" s="14">
        <v>38.256475989999998</v>
      </c>
      <c r="F72" s="16">
        <v>0.84708494999999995</v>
      </c>
      <c r="G72" s="14">
        <v>27.284364409999998</v>
      </c>
      <c r="H72" s="16">
        <v>0.57002951999999996</v>
      </c>
      <c r="I72" s="14">
        <v>15.815335620000001</v>
      </c>
      <c r="J72" s="16">
        <v>0.51630447999999995</v>
      </c>
      <c r="K72" s="14">
        <v>18.45362729</v>
      </c>
      <c r="L72" s="16">
        <v>0.61283511000000002</v>
      </c>
      <c r="M72" s="14">
        <v>0</v>
      </c>
      <c r="N72" s="16">
        <v>0</v>
      </c>
      <c r="O72" s="14" t="s">
        <v>582</v>
      </c>
      <c r="P72" s="16" t="s">
        <v>582</v>
      </c>
      <c r="Q72" s="14">
        <v>0</v>
      </c>
      <c r="R72" s="16">
        <v>0</v>
      </c>
      <c r="S72" s="14">
        <v>0</v>
      </c>
      <c r="T72" s="16">
        <v>0</v>
      </c>
      <c r="U72" s="14">
        <v>0.19019668000000001</v>
      </c>
      <c r="V72" s="16">
        <v>4.9037249999999998E-2</v>
      </c>
    </row>
    <row r="73" spans="1:22" x14ac:dyDescent="0.25">
      <c r="A73" s="11" t="s">
        <v>543</v>
      </c>
      <c r="B73" s="13">
        <v>8249</v>
      </c>
      <c r="C73" s="14">
        <f>(144/B73*100)</f>
        <v>1.7456661413504666</v>
      </c>
      <c r="D73" s="15">
        <v>8105</v>
      </c>
      <c r="E73" s="14">
        <v>52.20703494</v>
      </c>
      <c r="F73" s="16">
        <v>1.0120857000000001</v>
      </c>
      <c r="G73" s="14">
        <v>30.63558913</v>
      </c>
      <c r="H73" s="16">
        <v>0.63518744999999999</v>
      </c>
      <c r="I73" s="14">
        <v>9.69833283</v>
      </c>
      <c r="J73" s="16">
        <v>0.47688006999999999</v>
      </c>
      <c r="K73" s="14">
        <v>6.7927543000000004</v>
      </c>
      <c r="L73" s="16">
        <v>0.56022704999999995</v>
      </c>
      <c r="M73" s="14">
        <v>0</v>
      </c>
      <c r="N73" s="16">
        <v>0</v>
      </c>
      <c r="O73" s="14" t="s">
        <v>582</v>
      </c>
      <c r="P73" s="16" t="s">
        <v>582</v>
      </c>
      <c r="Q73" s="14">
        <v>0</v>
      </c>
      <c r="R73" s="16">
        <v>0</v>
      </c>
      <c r="S73" s="14">
        <v>0</v>
      </c>
      <c r="T73" s="16">
        <v>0</v>
      </c>
      <c r="U73" s="14">
        <v>0.66628880000000001</v>
      </c>
      <c r="V73" s="16">
        <v>0.10699367999999999</v>
      </c>
    </row>
    <row r="74" spans="1:22" x14ac:dyDescent="0.25">
      <c r="A74" s="11" t="s">
        <v>544</v>
      </c>
      <c r="B74" s="13">
        <v>4692</v>
      </c>
      <c r="C74" s="14">
        <f>(82/B74*100)</f>
        <v>1.7476555839727195</v>
      </c>
      <c r="D74" s="15">
        <v>4610</v>
      </c>
      <c r="E74" s="14">
        <v>49.45660539</v>
      </c>
      <c r="F74" s="16">
        <v>0.69498455999999997</v>
      </c>
      <c r="G74" s="14">
        <v>26.06352995</v>
      </c>
      <c r="H74" s="16">
        <v>0.64905734999999998</v>
      </c>
      <c r="I74" s="14">
        <v>10.75490469</v>
      </c>
      <c r="J74" s="16">
        <v>0.48868029000000002</v>
      </c>
      <c r="K74" s="14">
        <v>11.40733859</v>
      </c>
      <c r="L74" s="16">
        <v>0.48789070000000001</v>
      </c>
      <c r="M74" s="14">
        <v>0</v>
      </c>
      <c r="N74" s="16">
        <v>0</v>
      </c>
      <c r="O74" s="14" t="s">
        <v>582</v>
      </c>
      <c r="P74" s="16" t="s">
        <v>582</v>
      </c>
      <c r="Q74" s="14">
        <v>0</v>
      </c>
      <c r="R74" s="16">
        <v>0</v>
      </c>
      <c r="S74" s="14">
        <v>5.7624889999999998E-2</v>
      </c>
      <c r="T74" s="16">
        <v>2.8468130000000001E-2</v>
      </c>
      <c r="U74" s="14">
        <v>2.2599964899999998</v>
      </c>
      <c r="V74" s="16">
        <v>0.23365643</v>
      </c>
    </row>
    <row r="75" spans="1:22" x14ac:dyDescent="0.25">
      <c r="A75" s="11" t="s">
        <v>545</v>
      </c>
      <c r="B75" s="13">
        <v>5375</v>
      </c>
      <c r="C75" s="14">
        <f>(198/B75*100)</f>
        <v>3.6837209302325582</v>
      </c>
      <c r="D75" s="15">
        <v>5177</v>
      </c>
      <c r="E75" s="14">
        <v>71.890549559999997</v>
      </c>
      <c r="F75" s="16">
        <v>0.78493877000000001</v>
      </c>
      <c r="G75" s="14">
        <v>16.036034570000002</v>
      </c>
      <c r="H75" s="16">
        <v>0.57476837999999997</v>
      </c>
      <c r="I75" s="14">
        <v>4.4465840700000001</v>
      </c>
      <c r="J75" s="16">
        <v>0.35288248999999999</v>
      </c>
      <c r="K75" s="14">
        <v>2.6774066300000001</v>
      </c>
      <c r="L75" s="16">
        <v>0.25131474999999998</v>
      </c>
      <c r="M75" s="14">
        <v>0</v>
      </c>
      <c r="N75" s="16">
        <v>0</v>
      </c>
      <c r="O75" s="14" t="s">
        <v>582</v>
      </c>
      <c r="P75" s="16" t="s">
        <v>582</v>
      </c>
      <c r="Q75" s="14">
        <v>0</v>
      </c>
      <c r="R75" s="16">
        <v>0</v>
      </c>
      <c r="S75" s="14">
        <v>0</v>
      </c>
      <c r="T75" s="16">
        <v>0</v>
      </c>
      <c r="U75" s="14">
        <v>4.9494251599999997</v>
      </c>
      <c r="V75" s="16">
        <v>0.34292286</v>
      </c>
    </row>
    <row r="76" spans="1:22" x14ac:dyDescent="0.25">
      <c r="A76" s="11" t="s">
        <v>546</v>
      </c>
      <c r="B76" s="13">
        <v>14167</v>
      </c>
      <c r="C76" s="14">
        <f>(228/B76*100)</f>
        <v>1.6093738970847746</v>
      </c>
      <c r="D76" s="15">
        <v>13939</v>
      </c>
      <c r="E76" s="14">
        <v>54.409896680000003</v>
      </c>
      <c r="F76" s="16">
        <v>0.86172481999999995</v>
      </c>
      <c r="G76" s="14">
        <v>21.29315823</v>
      </c>
      <c r="H76" s="16">
        <v>0.55266618000000001</v>
      </c>
      <c r="I76" s="14">
        <v>12.223459500000001</v>
      </c>
      <c r="J76" s="16">
        <v>0.47704945999999998</v>
      </c>
      <c r="K76" s="14">
        <v>10.339622459999999</v>
      </c>
      <c r="L76" s="16">
        <v>0.33611457</v>
      </c>
      <c r="M76" s="14">
        <v>0</v>
      </c>
      <c r="N76" s="16">
        <v>0</v>
      </c>
      <c r="O76" s="14" t="s">
        <v>582</v>
      </c>
      <c r="P76" s="16" t="s">
        <v>582</v>
      </c>
      <c r="Q76" s="14">
        <v>0</v>
      </c>
      <c r="R76" s="16">
        <v>0</v>
      </c>
      <c r="S76" s="14">
        <v>0</v>
      </c>
      <c r="T76" s="16">
        <v>0</v>
      </c>
      <c r="U76" s="14">
        <v>1.73386313</v>
      </c>
      <c r="V76" s="16">
        <v>0.12713646000000001</v>
      </c>
    </row>
    <row r="77" spans="1:22" x14ac:dyDescent="0.25">
      <c r="A77" s="11" t="s">
        <v>547</v>
      </c>
      <c r="B77" s="13">
        <v>6062</v>
      </c>
      <c r="C77" s="14">
        <f>(82/B77*100)</f>
        <v>1.3526888815572418</v>
      </c>
      <c r="D77" s="15">
        <v>5980</v>
      </c>
      <c r="E77" s="14">
        <v>44.041909580000002</v>
      </c>
      <c r="F77" s="16">
        <v>0.74735282000000003</v>
      </c>
      <c r="G77" s="14">
        <v>29.820750390000001</v>
      </c>
      <c r="H77" s="16">
        <v>0.55828480999999996</v>
      </c>
      <c r="I77" s="14">
        <v>11.812439019999999</v>
      </c>
      <c r="J77" s="16">
        <v>0.49170944</v>
      </c>
      <c r="K77" s="14">
        <v>10.696022299999999</v>
      </c>
      <c r="L77" s="16">
        <v>0.54071665000000002</v>
      </c>
      <c r="M77" s="14">
        <v>0</v>
      </c>
      <c r="N77" s="16">
        <v>0</v>
      </c>
      <c r="O77" s="14" t="s">
        <v>582</v>
      </c>
      <c r="P77" s="16" t="s">
        <v>582</v>
      </c>
      <c r="Q77" s="14">
        <v>0</v>
      </c>
      <c r="R77" s="16">
        <v>0</v>
      </c>
      <c r="S77" s="14">
        <v>0</v>
      </c>
      <c r="T77" s="16">
        <v>0</v>
      </c>
      <c r="U77" s="14">
        <v>3.6288787199999999</v>
      </c>
      <c r="V77" s="16">
        <v>0.34002445999999997</v>
      </c>
    </row>
    <row r="78" spans="1:22" x14ac:dyDescent="0.25">
      <c r="A78" s="11" t="s">
        <v>548</v>
      </c>
      <c r="B78" s="13">
        <v>5826</v>
      </c>
      <c r="C78" s="14">
        <f>(0/B78*100)</f>
        <v>0</v>
      </c>
      <c r="D78" s="15">
        <v>5826</v>
      </c>
      <c r="E78" s="14">
        <v>81.975071659999998</v>
      </c>
      <c r="F78" s="16">
        <v>0.83851595000000001</v>
      </c>
      <c r="G78" s="14">
        <v>13.93679841</v>
      </c>
      <c r="H78" s="16">
        <v>0.67242521</v>
      </c>
      <c r="I78" s="14">
        <v>1.8374884899999999</v>
      </c>
      <c r="J78" s="16">
        <v>0.19404177</v>
      </c>
      <c r="K78" s="14">
        <v>1.0908895199999999</v>
      </c>
      <c r="L78" s="16">
        <v>0.16445301000000001</v>
      </c>
      <c r="M78" s="14">
        <v>0</v>
      </c>
      <c r="N78" s="16">
        <v>0</v>
      </c>
      <c r="O78" s="14" t="s">
        <v>582</v>
      </c>
      <c r="P78" s="16" t="s">
        <v>582</v>
      </c>
      <c r="Q78" s="14">
        <v>4.9185230000000003E-2</v>
      </c>
      <c r="R78" s="16">
        <v>4.875024E-2</v>
      </c>
      <c r="S78" s="14">
        <v>2.0963809999999999E-2</v>
      </c>
      <c r="T78" s="16">
        <v>1.7422940000000001E-2</v>
      </c>
      <c r="U78" s="14">
        <v>1.0896028799999999</v>
      </c>
      <c r="V78" s="16">
        <v>0.1927652</v>
      </c>
    </row>
    <row r="79" spans="1:22" ht="24.95" customHeight="1" x14ac:dyDescent="0.25">
      <c r="A79" s="11" t="s">
        <v>549</v>
      </c>
      <c r="B79" s="13">
        <v>1657</v>
      </c>
      <c r="C79" s="14">
        <f>(41/B79*100)</f>
        <v>2.4743512371756187</v>
      </c>
      <c r="D79" s="15">
        <v>1616</v>
      </c>
      <c r="E79" s="14">
        <v>29.985956389999998</v>
      </c>
      <c r="F79" s="16">
        <v>1.5726031700000001</v>
      </c>
      <c r="G79" s="14">
        <v>30.08719378</v>
      </c>
      <c r="H79" s="16">
        <v>1.4081627699999999</v>
      </c>
      <c r="I79" s="14">
        <v>19.123601730000001</v>
      </c>
      <c r="J79" s="16">
        <v>1.17636495</v>
      </c>
      <c r="K79" s="14">
        <v>19.154837529999998</v>
      </c>
      <c r="L79" s="16">
        <v>1.4448631999999999</v>
      </c>
      <c r="M79" s="14">
        <v>0</v>
      </c>
      <c r="N79" s="16">
        <v>0</v>
      </c>
      <c r="O79" s="14" t="s">
        <v>582</v>
      </c>
      <c r="P79" s="16" t="s">
        <v>582</v>
      </c>
      <c r="Q79" s="14">
        <v>0</v>
      </c>
      <c r="R79" s="16">
        <v>0</v>
      </c>
      <c r="S79" s="14">
        <v>0</v>
      </c>
      <c r="T79" s="16">
        <v>0</v>
      </c>
      <c r="U79" s="14">
        <v>1.64841058</v>
      </c>
      <c r="V79" s="16">
        <v>0.24399097</v>
      </c>
    </row>
    <row r="80" spans="1:22" x14ac:dyDescent="0.25">
      <c r="A80" s="11" t="s">
        <v>550</v>
      </c>
      <c r="B80" s="13">
        <v>7841</v>
      </c>
      <c r="C80" s="14">
        <f>(0/B80*100)</f>
        <v>0</v>
      </c>
      <c r="D80" s="15">
        <v>7841</v>
      </c>
      <c r="E80" s="14">
        <v>39.254318079999997</v>
      </c>
      <c r="F80" s="16">
        <v>0.97476903000000004</v>
      </c>
      <c r="G80" s="14">
        <v>40.70542348</v>
      </c>
      <c r="H80" s="16">
        <v>0.86674689000000005</v>
      </c>
      <c r="I80" s="14">
        <v>12.93792764</v>
      </c>
      <c r="J80" s="16">
        <v>0.63851709999999995</v>
      </c>
      <c r="K80" s="14">
        <v>6.5513697500000001</v>
      </c>
      <c r="L80" s="16">
        <v>0.46036435999999997</v>
      </c>
      <c r="M80" s="14">
        <v>0</v>
      </c>
      <c r="N80" s="16">
        <v>0</v>
      </c>
      <c r="O80" s="14" t="s">
        <v>582</v>
      </c>
      <c r="P80" s="16" t="s">
        <v>582</v>
      </c>
      <c r="Q80" s="14">
        <v>0</v>
      </c>
      <c r="R80" s="16">
        <v>0</v>
      </c>
      <c r="S80" s="14">
        <v>0</v>
      </c>
      <c r="T80" s="16">
        <v>0</v>
      </c>
      <c r="U80" s="14">
        <v>0.55096104999999995</v>
      </c>
      <c r="V80" s="16">
        <v>0.15221195000000001</v>
      </c>
    </row>
    <row r="81" spans="1:22" x14ac:dyDescent="0.25">
      <c r="A81" s="19" t="s">
        <v>551</v>
      </c>
      <c r="B81" s="13">
        <v>8861</v>
      </c>
      <c r="C81" s="14">
        <f>(76/B81*100)</f>
        <v>0.85769100552984989</v>
      </c>
      <c r="D81" s="15">
        <v>8785</v>
      </c>
      <c r="E81" s="14">
        <v>55.56142646</v>
      </c>
      <c r="F81" s="16">
        <v>1.1754511400000001</v>
      </c>
      <c r="G81" s="14">
        <v>27.695421240000002</v>
      </c>
      <c r="H81" s="16">
        <v>0.71146421999999998</v>
      </c>
      <c r="I81" s="14">
        <v>8.9513938100000008</v>
      </c>
      <c r="J81" s="16">
        <v>0.52670817000000003</v>
      </c>
      <c r="K81" s="14">
        <v>7.2136067300000004</v>
      </c>
      <c r="L81" s="16">
        <v>0.50672499000000004</v>
      </c>
      <c r="M81" s="14">
        <v>0</v>
      </c>
      <c r="N81" s="16">
        <v>0</v>
      </c>
      <c r="O81" s="14" t="s">
        <v>582</v>
      </c>
      <c r="P81" s="16" t="s">
        <v>582</v>
      </c>
      <c r="Q81" s="14">
        <v>0</v>
      </c>
      <c r="R81" s="16">
        <v>0</v>
      </c>
      <c r="S81" s="14">
        <v>0</v>
      </c>
      <c r="T81" s="16">
        <v>0</v>
      </c>
      <c r="U81" s="14">
        <v>0.57815176000000001</v>
      </c>
      <c r="V81" s="16">
        <v>0.10661204000000001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row>
    <row r="2" spans="1:26" x14ac:dyDescent="0.25">
      <c r="A2" s="25" t="s">
        <v>629</v>
      </c>
      <c r="B2" s="24"/>
      <c r="C2" s="24"/>
      <c r="D2" s="24"/>
      <c r="E2" s="24"/>
      <c r="F2" s="24"/>
      <c r="G2" s="24"/>
      <c r="H2" s="24"/>
      <c r="I2" s="24"/>
      <c r="J2" s="24"/>
      <c r="K2" s="24"/>
      <c r="L2" s="24"/>
      <c r="M2" s="24"/>
      <c r="N2" s="24"/>
      <c r="O2" s="24"/>
      <c r="P2" s="24"/>
      <c r="Q2" s="24"/>
      <c r="R2" s="24"/>
      <c r="S2" s="24"/>
      <c r="T2" s="24"/>
      <c r="U2" s="24"/>
      <c r="V2" s="24"/>
      <c r="W2" s="24"/>
      <c r="X2" s="24"/>
      <c r="Y2" s="24"/>
      <c r="Z2" s="24"/>
    </row>
    <row r="4" spans="1:26" ht="30" customHeight="1" x14ac:dyDescent="0.25">
      <c r="A4" s="4"/>
      <c r="B4" s="5" t="s">
        <v>458</v>
      </c>
      <c r="C4" s="5" t="s">
        <v>459</v>
      </c>
      <c r="D4" s="6" t="s">
        <v>458</v>
      </c>
      <c r="E4" s="21" t="s">
        <v>630</v>
      </c>
      <c r="F4" s="22"/>
      <c r="G4" s="21" t="s">
        <v>631</v>
      </c>
      <c r="H4" s="22"/>
      <c r="I4" s="21" t="s">
        <v>632</v>
      </c>
      <c r="J4" s="22"/>
      <c r="K4" s="21" t="s">
        <v>633</v>
      </c>
      <c r="L4" s="22"/>
      <c r="M4" s="21" t="s">
        <v>634</v>
      </c>
      <c r="N4" s="22"/>
      <c r="O4" s="21" t="s">
        <v>635</v>
      </c>
      <c r="P4" s="22"/>
      <c r="Q4" s="21" t="s">
        <v>579</v>
      </c>
      <c r="R4" s="22"/>
      <c r="S4" s="21" t="s">
        <v>580</v>
      </c>
      <c r="T4" s="22"/>
      <c r="U4" s="21" t="s">
        <v>468</v>
      </c>
      <c r="V4" s="22"/>
      <c r="W4" s="21" t="s">
        <v>469</v>
      </c>
      <c r="X4" s="22"/>
      <c r="Y4" s="21" t="s">
        <v>581</v>
      </c>
      <c r="Z4" s="22"/>
    </row>
    <row r="5" spans="1:26"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row>
    <row r="6" spans="1:26"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2"/>
    </row>
    <row r="7" spans="1:26" x14ac:dyDescent="0.25">
      <c r="A7" s="11" t="s">
        <v>476</v>
      </c>
      <c r="B7" s="13">
        <v>14530</v>
      </c>
      <c r="C7" s="14">
        <f>(348/B7*100)</f>
        <v>2.3950447350309703</v>
      </c>
      <c r="D7" s="15">
        <v>14182</v>
      </c>
      <c r="E7" s="14">
        <v>10.64193597</v>
      </c>
      <c r="F7" s="16">
        <v>0.35683338999999997</v>
      </c>
      <c r="G7" s="14">
        <v>12.445867079999999</v>
      </c>
      <c r="H7" s="16">
        <v>0.35628113</v>
      </c>
      <c r="I7" s="14">
        <v>29.817677740000001</v>
      </c>
      <c r="J7" s="16">
        <v>0.49702621000000002</v>
      </c>
      <c r="K7" s="14">
        <v>20.35508664</v>
      </c>
      <c r="L7" s="16">
        <v>0.44581766</v>
      </c>
      <c r="M7" s="14">
        <v>17.028408559999999</v>
      </c>
      <c r="N7" s="16">
        <v>0.42816760999999998</v>
      </c>
      <c r="O7" s="14">
        <v>8.5789509400000004</v>
      </c>
      <c r="P7" s="16">
        <v>0.23978221</v>
      </c>
      <c r="Q7" s="14">
        <v>0</v>
      </c>
      <c r="R7" s="16">
        <v>0</v>
      </c>
      <c r="S7" s="14" t="s">
        <v>582</v>
      </c>
      <c r="T7" s="16" t="s">
        <v>582</v>
      </c>
      <c r="U7" s="14">
        <v>0</v>
      </c>
      <c r="V7" s="16">
        <v>0</v>
      </c>
      <c r="W7" s="14">
        <v>0</v>
      </c>
      <c r="X7" s="16">
        <v>0</v>
      </c>
      <c r="Y7" s="14">
        <v>1.13207306</v>
      </c>
      <c r="Z7" s="16">
        <v>0.10378023</v>
      </c>
    </row>
    <row r="8" spans="1:26" x14ac:dyDescent="0.25">
      <c r="A8" s="11" t="s">
        <v>478</v>
      </c>
      <c r="B8" s="13">
        <v>7007</v>
      </c>
      <c r="C8" s="14">
        <f>(20/B8*100)</f>
        <v>0.28542885685742825</v>
      </c>
      <c r="D8" s="15">
        <v>6987</v>
      </c>
      <c r="E8" s="14">
        <v>12.079140990000001</v>
      </c>
      <c r="F8" s="16">
        <v>0.57099705999999995</v>
      </c>
      <c r="G8" s="14">
        <v>14.480573550000001</v>
      </c>
      <c r="H8" s="16">
        <v>0.50262722999999998</v>
      </c>
      <c r="I8" s="14">
        <v>29.146880459999998</v>
      </c>
      <c r="J8" s="16">
        <v>0.63498750000000004</v>
      </c>
      <c r="K8" s="14">
        <v>18.724818970000001</v>
      </c>
      <c r="L8" s="16">
        <v>0.56938615000000004</v>
      </c>
      <c r="M8" s="14">
        <v>15.608935839999999</v>
      </c>
      <c r="N8" s="16">
        <v>0.62328558000000001</v>
      </c>
      <c r="O8" s="14">
        <v>9.4853330400000004</v>
      </c>
      <c r="P8" s="16">
        <v>0.53327279000000005</v>
      </c>
      <c r="Q8" s="14">
        <v>0</v>
      </c>
      <c r="R8" s="16">
        <v>0</v>
      </c>
      <c r="S8" s="14" t="s">
        <v>582</v>
      </c>
      <c r="T8" s="16" t="s">
        <v>582</v>
      </c>
      <c r="U8" s="14">
        <v>0</v>
      </c>
      <c r="V8" s="16">
        <v>0</v>
      </c>
      <c r="W8" s="14">
        <v>0</v>
      </c>
      <c r="X8" s="16">
        <v>0</v>
      </c>
      <c r="Y8" s="14">
        <v>0.47431715000000002</v>
      </c>
      <c r="Z8" s="16">
        <v>0.11239509</v>
      </c>
    </row>
    <row r="9" spans="1:26" x14ac:dyDescent="0.25">
      <c r="A9" s="11" t="s">
        <v>479</v>
      </c>
      <c r="B9" s="13">
        <v>9651</v>
      </c>
      <c r="C9" s="14">
        <f>(78/B9*100)</f>
        <v>0.80820640348150452</v>
      </c>
      <c r="D9" s="15">
        <v>9573</v>
      </c>
      <c r="E9" s="14">
        <v>19.568729439999998</v>
      </c>
      <c r="F9" s="16">
        <v>0.67048746000000004</v>
      </c>
      <c r="G9" s="14">
        <v>15.5907769</v>
      </c>
      <c r="H9" s="16">
        <v>0.48261822999999998</v>
      </c>
      <c r="I9" s="14">
        <v>26.802740480000001</v>
      </c>
      <c r="J9" s="16">
        <v>0.51975638000000002</v>
      </c>
      <c r="K9" s="14">
        <v>15.91777226</v>
      </c>
      <c r="L9" s="16">
        <v>0.38075776</v>
      </c>
      <c r="M9" s="14">
        <v>13.15405535</v>
      </c>
      <c r="N9" s="16">
        <v>0.51233181999999999</v>
      </c>
      <c r="O9" s="14">
        <v>7.7572030200000004</v>
      </c>
      <c r="P9" s="16">
        <v>0.40172245000000001</v>
      </c>
      <c r="Q9" s="14">
        <v>0</v>
      </c>
      <c r="R9" s="16">
        <v>0</v>
      </c>
      <c r="S9" s="14" t="s">
        <v>582</v>
      </c>
      <c r="T9" s="16" t="s">
        <v>582</v>
      </c>
      <c r="U9" s="14">
        <v>0</v>
      </c>
      <c r="V9" s="16">
        <v>0</v>
      </c>
      <c r="W9" s="14">
        <v>0</v>
      </c>
      <c r="X9" s="16">
        <v>0</v>
      </c>
      <c r="Y9" s="14">
        <v>1.2087225500000001</v>
      </c>
      <c r="Z9" s="16">
        <v>0.14990891000000001</v>
      </c>
    </row>
    <row r="10" spans="1:26" x14ac:dyDescent="0.25">
      <c r="A10" s="11" t="s">
        <v>480</v>
      </c>
      <c r="B10" s="13">
        <v>20058</v>
      </c>
      <c r="C10" s="14">
        <f>(521/B10*100)</f>
        <v>2.5974673447003687</v>
      </c>
      <c r="D10" s="15">
        <v>19537</v>
      </c>
      <c r="E10" s="14">
        <v>11.01949074</v>
      </c>
      <c r="F10" s="16">
        <v>0.48210521000000001</v>
      </c>
      <c r="G10" s="14">
        <v>13.447063999999999</v>
      </c>
      <c r="H10" s="16">
        <v>0.42644907999999998</v>
      </c>
      <c r="I10" s="14">
        <v>30.60432921</v>
      </c>
      <c r="J10" s="16">
        <v>0.43971623999999998</v>
      </c>
      <c r="K10" s="14">
        <v>20.166847440000002</v>
      </c>
      <c r="L10" s="16">
        <v>0.47759288999999999</v>
      </c>
      <c r="M10" s="14">
        <v>16.294533059999999</v>
      </c>
      <c r="N10" s="16">
        <v>0.53379958999999999</v>
      </c>
      <c r="O10" s="14">
        <v>7.8012225900000001</v>
      </c>
      <c r="P10" s="16">
        <v>0.34701964000000002</v>
      </c>
      <c r="Q10" s="14">
        <v>0</v>
      </c>
      <c r="R10" s="16">
        <v>0</v>
      </c>
      <c r="S10" s="14" t="s">
        <v>582</v>
      </c>
      <c r="T10" s="16" t="s">
        <v>582</v>
      </c>
      <c r="U10" s="14">
        <v>0</v>
      </c>
      <c r="V10" s="16">
        <v>0</v>
      </c>
      <c r="W10" s="14">
        <v>0</v>
      </c>
      <c r="X10" s="16">
        <v>0</v>
      </c>
      <c r="Y10" s="14">
        <v>0.66651296000000004</v>
      </c>
      <c r="Z10" s="16">
        <v>9.3957570000000004E-2</v>
      </c>
    </row>
    <row r="11" spans="1:26" x14ac:dyDescent="0.25">
      <c r="A11" s="11" t="s">
        <v>481</v>
      </c>
      <c r="B11" s="13">
        <v>7053</v>
      </c>
      <c r="C11" s="14">
        <f>(46/B11*100)</f>
        <v>0.65220473557351488</v>
      </c>
      <c r="D11" s="15">
        <v>7007</v>
      </c>
      <c r="E11" s="14">
        <v>25.40895862</v>
      </c>
      <c r="F11" s="16">
        <v>0.80521606000000001</v>
      </c>
      <c r="G11" s="14">
        <v>27.944399799999999</v>
      </c>
      <c r="H11" s="16">
        <v>0.62286843999999997</v>
      </c>
      <c r="I11" s="14">
        <v>29.716199069999998</v>
      </c>
      <c r="J11" s="16">
        <v>0.73738755</v>
      </c>
      <c r="K11" s="14">
        <v>9.3316004899999996</v>
      </c>
      <c r="L11" s="16">
        <v>0.42469257999999999</v>
      </c>
      <c r="M11" s="14">
        <v>4.4662706700000001</v>
      </c>
      <c r="N11" s="16">
        <v>0.2778446</v>
      </c>
      <c r="O11" s="14">
        <v>2.1300275900000001</v>
      </c>
      <c r="P11" s="16">
        <v>0.20290933999999999</v>
      </c>
      <c r="Q11" s="14">
        <v>0</v>
      </c>
      <c r="R11" s="16">
        <v>0</v>
      </c>
      <c r="S11" s="14" t="s">
        <v>582</v>
      </c>
      <c r="T11" s="16" t="s">
        <v>582</v>
      </c>
      <c r="U11" s="14">
        <v>0</v>
      </c>
      <c r="V11" s="16">
        <v>0</v>
      </c>
      <c r="W11" s="14">
        <v>0</v>
      </c>
      <c r="X11" s="16">
        <v>0</v>
      </c>
      <c r="Y11" s="14">
        <v>1.00254376</v>
      </c>
      <c r="Z11" s="16">
        <v>0.16756136999999999</v>
      </c>
    </row>
    <row r="12" spans="1:26" x14ac:dyDescent="0.25">
      <c r="A12" s="11" t="s">
        <v>482</v>
      </c>
      <c r="B12" s="13">
        <v>6894</v>
      </c>
      <c r="C12" s="14">
        <f>(55/B12*100)</f>
        <v>0.79779518421816076</v>
      </c>
      <c r="D12" s="15">
        <v>6839</v>
      </c>
      <c r="E12" s="14">
        <v>12.21251305</v>
      </c>
      <c r="F12" s="16">
        <v>0.58861313000000004</v>
      </c>
      <c r="G12" s="14">
        <v>15.124274959999999</v>
      </c>
      <c r="H12" s="16">
        <v>0.58308216999999996</v>
      </c>
      <c r="I12" s="14">
        <v>32.121664600000003</v>
      </c>
      <c r="J12" s="16">
        <v>0.70396831000000004</v>
      </c>
      <c r="K12" s="14">
        <v>18.256194520000001</v>
      </c>
      <c r="L12" s="16">
        <v>0.59787886000000001</v>
      </c>
      <c r="M12" s="14">
        <v>13.871195050000001</v>
      </c>
      <c r="N12" s="16">
        <v>0.51127650999999996</v>
      </c>
      <c r="O12" s="14">
        <v>7.6044200699999998</v>
      </c>
      <c r="P12" s="16">
        <v>0.36932127999999997</v>
      </c>
      <c r="Q12" s="14">
        <v>0</v>
      </c>
      <c r="R12" s="16">
        <v>0</v>
      </c>
      <c r="S12" s="14" t="s">
        <v>582</v>
      </c>
      <c r="T12" s="16" t="s">
        <v>582</v>
      </c>
      <c r="U12" s="14">
        <v>0</v>
      </c>
      <c r="V12" s="16">
        <v>0</v>
      </c>
      <c r="W12" s="14">
        <v>0</v>
      </c>
      <c r="X12" s="16">
        <v>0</v>
      </c>
      <c r="Y12" s="14">
        <v>0.80973775000000003</v>
      </c>
      <c r="Z12" s="16">
        <v>0.16653123</v>
      </c>
    </row>
    <row r="13" spans="1:26" x14ac:dyDescent="0.25">
      <c r="A13" s="11" t="s">
        <v>483</v>
      </c>
      <c r="B13" s="13">
        <v>7161</v>
      </c>
      <c r="C13" s="14">
        <f>(99/B13*100)</f>
        <v>1.3824884792626728</v>
      </c>
      <c r="D13" s="15">
        <v>7062</v>
      </c>
      <c r="E13" s="14">
        <v>12.417889479999999</v>
      </c>
      <c r="F13" s="16">
        <v>0.60997142000000004</v>
      </c>
      <c r="G13" s="14">
        <v>15.2073406</v>
      </c>
      <c r="H13" s="16">
        <v>0.56773861999999997</v>
      </c>
      <c r="I13" s="14">
        <v>30.03231517</v>
      </c>
      <c r="J13" s="16">
        <v>0.73882398000000005</v>
      </c>
      <c r="K13" s="14">
        <v>18.42631175</v>
      </c>
      <c r="L13" s="16">
        <v>0.68052612000000001</v>
      </c>
      <c r="M13" s="14">
        <v>15.535817290000001</v>
      </c>
      <c r="N13" s="16">
        <v>0.55944355999999995</v>
      </c>
      <c r="O13" s="14">
        <v>7.5942791200000004</v>
      </c>
      <c r="P13" s="16">
        <v>0.44073262000000002</v>
      </c>
      <c r="Q13" s="14">
        <v>0</v>
      </c>
      <c r="R13" s="16">
        <v>0</v>
      </c>
      <c r="S13" s="14" t="s">
        <v>582</v>
      </c>
      <c r="T13" s="16" t="s">
        <v>582</v>
      </c>
      <c r="U13" s="14">
        <v>0</v>
      </c>
      <c r="V13" s="16">
        <v>0</v>
      </c>
      <c r="W13" s="14">
        <v>0</v>
      </c>
      <c r="X13" s="16">
        <v>0</v>
      </c>
      <c r="Y13" s="14">
        <v>0.78604658999999999</v>
      </c>
      <c r="Z13" s="16">
        <v>0.15031823999999999</v>
      </c>
    </row>
    <row r="14" spans="1:26" x14ac:dyDescent="0.25">
      <c r="A14" s="11" t="s">
        <v>484</v>
      </c>
      <c r="B14" s="13">
        <v>5587</v>
      </c>
      <c r="C14" s="14">
        <f>(74/B14*100)</f>
        <v>1.3245033112582782</v>
      </c>
      <c r="D14" s="15">
        <v>5513</v>
      </c>
      <c r="E14" s="14">
        <v>8.5340605600000004</v>
      </c>
      <c r="F14" s="16">
        <v>0.49862306000000001</v>
      </c>
      <c r="G14" s="14">
        <v>13.325680609999999</v>
      </c>
      <c r="H14" s="16">
        <v>0.54885563000000004</v>
      </c>
      <c r="I14" s="14">
        <v>32.322808670000001</v>
      </c>
      <c r="J14" s="16">
        <v>0.74181684000000003</v>
      </c>
      <c r="K14" s="14">
        <v>20.046967859999999</v>
      </c>
      <c r="L14" s="16">
        <v>0.59600629999999999</v>
      </c>
      <c r="M14" s="14">
        <v>16.866680639999998</v>
      </c>
      <c r="N14" s="16">
        <v>0.60722807999999995</v>
      </c>
      <c r="O14" s="14">
        <v>8.6274148400000001</v>
      </c>
      <c r="P14" s="16">
        <v>0.44520833999999998</v>
      </c>
      <c r="Q14" s="14">
        <v>0</v>
      </c>
      <c r="R14" s="16">
        <v>0</v>
      </c>
      <c r="S14" s="14" t="s">
        <v>582</v>
      </c>
      <c r="T14" s="16" t="s">
        <v>582</v>
      </c>
      <c r="U14" s="14">
        <v>0</v>
      </c>
      <c r="V14" s="16">
        <v>0</v>
      </c>
      <c r="W14" s="14">
        <v>0</v>
      </c>
      <c r="X14" s="16">
        <v>0</v>
      </c>
      <c r="Y14" s="14">
        <v>0.27638681999999998</v>
      </c>
      <c r="Z14" s="16">
        <v>9.2232999999999996E-2</v>
      </c>
    </row>
    <row r="15" spans="1:26" x14ac:dyDescent="0.25">
      <c r="A15" s="11" t="s">
        <v>485</v>
      </c>
      <c r="B15" s="13">
        <v>5882</v>
      </c>
      <c r="C15" s="14">
        <f>(52/B15*100)</f>
        <v>0.88405304318259093</v>
      </c>
      <c r="D15" s="15">
        <v>5830</v>
      </c>
      <c r="E15" s="14">
        <v>9.4833871799999994</v>
      </c>
      <c r="F15" s="16">
        <v>0.48481453000000002</v>
      </c>
      <c r="G15" s="14">
        <v>13.14414857</v>
      </c>
      <c r="H15" s="16">
        <v>0.61418976999999997</v>
      </c>
      <c r="I15" s="14">
        <v>31.90966001</v>
      </c>
      <c r="J15" s="16">
        <v>0.59162848999999995</v>
      </c>
      <c r="K15" s="14">
        <v>20.798568670000002</v>
      </c>
      <c r="L15" s="16">
        <v>0.62748550000000003</v>
      </c>
      <c r="M15" s="14">
        <v>17.41786952</v>
      </c>
      <c r="N15" s="16">
        <v>0.66866809999999999</v>
      </c>
      <c r="O15" s="14">
        <v>6.9243429799999996</v>
      </c>
      <c r="P15" s="16">
        <v>0.40076374999999997</v>
      </c>
      <c r="Q15" s="14">
        <v>0</v>
      </c>
      <c r="R15" s="16">
        <v>0</v>
      </c>
      <c r="S15" s="14" t="s">
        <v>582</v>
      </c>
      <c r="T15" s="16" t="s">
        <v>582</v>
      </c>
      <c r="U15" s="14">
        <v>0</v>
      </c>
      <c r="V15" s="16">
        <v>0</v>
      </c>
      <c r="W15" s="14">
        <v>0</v>
      </c>
      <c r="X15" s="16">
        <v>0</v>
      </c>
      <c r="Y15" s="14">
        <v>0.32202306000000003</v>
      </c>
      <c r="Z15" s="16">
        <v>9.0659710000000004E-2</v>
      </c>
    </row>
    <row r="16" spans="1:26" x14ac:dyDescent="0.25">
      <c r="A16" s="11" t="s">
        <v>486</v>
      </c>
      <c r="B16" s="13">
        <v>6108</v>
      </c>
      <c r="C16" s="14">
        <f>(98/B16*100)</f>
        <v>1.6044531761624099</v>
      </c>
      <c r="D16" s="15">
        <v>6010</v>
      </c>
      <c r="E16" s="14">
        <v>18.539975869999999</v>
      </c>
      <c r="F16" s="16">
        <v>0.63469209000000004</v>
      </c>
      <c r="G16" s="14">
        <v>14.187565490000001</v>
      </c>
      <c r="H16" s="16">
        <v>0.53313356000000001</v>
      </c>
      <c r="I16" s="14">
        <v>26.874044260000002</v>
      </c>
      <c r="J16" s="16">
        <v>0.63141471000000005</v>
      </c>
      <c r="K16" s="14">
        <v>16.689603680000001</v>
      </c>
      <c r="L16" s="16">
        <v>0.45358275999999997</v>
      </c>
      <c r="M16" s="14">
        <v>13.34839105</v>
      </c>
      <c r="N16" s="16">
        <v>0.45718979999999998</v>
      </c>
      <c r="O16" s="14">
        <v>8.8667525099999995</v>
      </c>
      <c r="P16" s="16">
        <v>0.45534597999999998</v>
      </c>
      <c r="Q16" s="14">
        <v>0</v>
      </c>
      <c r="R16" s="16">
        <v>0</v>
      </c>
      <c r="S16" s="14" t="s">
        <v>582</v>
      </c>
      <c r="T16" s="16" t="s">
        <v>582</v>
      </c>
      <c r="U16" s="14">
        <v>0</v>
      </c>
      <c r="V16" s="16">
        <v>0</v>
      </c>
      <c r="W16" s="14">
        <v>0</v>
      </c>
      <c r="X16" s="16">
        <v>0</v>
      </c>
      <c r="Y16" s="14">
        <v>1.4936671399999999</v>
      </c>
      <c r="Z16" s="16">
        <v>0.15282081</v>
      </c>
    </row>
    <row r="17" spans="1:26" x14ac:dyDescent="0.25">
      <c r="A17" s="11" t="s">
        <v>487</v>
      </c>
      <c r="B17" s="13">
        <v>6504</v>
      </c>
      <c r="C17" s="14">
        <f>(659/B17*100)</f>
        <v>10.132226322263223</v>
      </c>
      <c r="D17" s="15">
        <v>5845</v>
      </c>
      <c r="E17" s="14">
        <v>10.00254363</v>
      </c>
      <c r="F17" s="16">
        <v>0.55746876000000001</v>
      </c>
      <c r="G17" s="14">
        <v>13.286825029999999</v>
      </c>
      <c r="H17" s="16">
        <v>0.49290634</v>
      </c>
      <c r="I17" s="14">
        <v>27.82618403</v>
      </c>
      <c r="J17" s="16">
        <v>0.58118294000000004</v>
      </c>
      <c r="K17" s="14">
        <v>19.49540116</v>
      </c>
      <c r="L17" s="16">
        <v>0.59523729000000003</v>
      </c>
      <c r="M17" s="14">
        <v>16.460208470000001</v>
      </c>
      <c r="N17" s="16">
        <v>0.44648785000000002</v>
      </c>
      <c r="O17" s="14">
        <v>9.7830116300000007</v>
      </c>
      <c r="P17" s="16">
        <v>0.44707380000000002</v>
      </c>
      <c r="Q17" s="14">
        <v>0</v>
      </c>
      <c r="R17" s="16">
        <v>0</v>
      </c>
      <c r="S17" s="14" t="s">
        <v>582</v>
      </c>
      <c r="T17" s="16" t="s">
        <v>582</v>
      </c>
      <c r="U17" s="14">
        <v>0</v>
      </c>
      <c r="V17" s="16">
        <v>0</v>
      </c>
      <c r="W17" s="14">
        <v>0</v>
      </c>
      <c r="X17" s="16">
        <v>0</v>
      </c>
      <c r="Y17" s="14">
        <v>3.1458260400000002</v>
      </c>
      <c r="Z17" s="16">
        <v>0.41494663999999998</v>
      </c>
    </row>
    <row r="18" spans="1:26" x14ac:dyDescent="0.25">
      <c r="A18" s="11" t="s">
        <v>488</v>
      </c>
      <c r="B18" s="13">
        <v>5532</v>
      </c>
      <c r="C18" s="14">
        <f>(28/B18*100)</f>
        <v>0.50614605929139556</v>
      </c>
      <c r="D18" s="15">
        <v>5504</v>
      </c>
      <c r="E18" s="14">
        <v>12.1081865</v>
      </c>
      <c r="F18" s="16">
        <v>0.73147543999999998</v>
      </c>
      <c r="G18" s="14">
        <v>18.15096312</v>
      </c>
      <c r="H18" s="16">
        <v>0.67583800999999999</v>
      </c>
      <c r="I18" s="14">
        <v>29.962686619999999</v>
      </c>
      <c r="J18" s="16">
        <v>0.82029441999999997</v>
      </c>
      <c r="K18" s="14">
        <v>18.391695070000001</v>
      </c>
      <c r="L18" s="16">
        <v>0.65239225999999995</v>
      </c>
      <c r="M18" s="14">
        <v>12.09285504</v>
      </c>
      <c r="N18" s="16">
        <v>0.65663265000000004</v>
      </c>
      <c r="O18" s="14">
        <v>8.5056840900000008</v>
      </c>
      <c r="P18" s="16">
        <v>0.58920989000000001</v>
      </c>
      <c r="Q18" s="14">
        <v>0</v>
      </c>
      <c r="R18" s="16">
        <v>0</v>
      </c>
      <c r="S18" s="14" t="s">
        <v>582</v>
      </c>
      <c r="T18" s="16" t="s">
        <v>582</v>
      </c>
      <c r="U18" s="14">
        <v>0</v>
      </c>
      <c r="V18" s="16">
        <v>0</v>
      </c>
      <c r="W18" s="14">
        <v>0</v>
      </c>
      <c r="X18" s="16">
        <v>0</v>
      </c>
      <c r="Y18" s="14">
        <v>0.78792956000000003</v>
      </c>
      <c r="Z18" s="16">
        <v>0.17321132</v>
      </c>
    </row>
    <row r="19" spans="1:26" x14ac:dyDescent="0.25">
      <c r="A19" s="11" t="s">
        <v>489</v>
      </c>
      <c r="B19" s="13">
        <v>5658</v>
      </c>
      <c r="C19" s="14">
        <f>(61/B19*100)</f>
        <v>1.0781194768469424</v>
      </c>
      <c r="D19" s="15">
        <v>5597</v>
      </c>
      <c r="E19" s="14">
        <v>13.96000132</v>
      </c>
      <c r="F19" s="16">
        <v>0.84799840999999998</v>
      </c>
      <c r="G19" s="14">
        <v>13.16849406</v>
      </c>
      <c r="H19" s="16">
        <v>0.57312976999999998</v>
      </c>
      <c r="I19" s="14">
        <v>24.599216930000001</v>
      </c>
      <c r="J19" s="16">
        <v>0.68691022000000002</v>
      </c>
      <c r="K19" s="14">
        <v>17.637273400000002</v>
      </c>
      <c r="L19" s="16">
        <v>0.50896980999999997</v>
      </c>
      <c r="M19" s="14">
        <v>15.556135380000001</v>
      </c>
      <c r="N19" s="16">
        <v>0.53163187000000001</v>
      </c>
      <c r="O19" s="14">
        <v>14.560597</v>
      </c>
      <c r="P19" s="16">
        <v>0.68807152999999999</v>
      </c>
      <c r="Q19" s="14">
        <v>0</v>
      </c>
      <c r="R19" s="16">
        <v>0</v>
      </c>
      <c r="S19" s="14" t="s">
        <v>582</v>
      </c>
      <c r="T19" s="16" t="s">
        <v>582</v>
      </c>
      <c r="U19" s="14">
        <v>0</v>
      </c>
      <c r="V19" s="16">
        <v>0</v>
      </c>
      <c r="W19" s="14">
        <v>0</v>
      </c>
      <c r="X19" s="16">
        <v>0</v>
      </c>
      <c r="Y19" s="14">
        <v>0.51828189999999996</v>
      </c>
      <c r="Z19" s="16">
        <v>0.11565646</v>
      </c>
    </row>
    <row r="20" spans="1:26" x14ac:dyDescent="0.25">
      <c r="A20" s="11" t="s">
        <v>490</v>
      </c>
      <c r="B20" s="13">
        <v>3371</v>
      </c>
      <c r="C20" s="14">
        <f>(75/B20*100)</f>
        <v>2.2248590922574905</v>
      </c>
      <c r="D20" s="15">
        <v>3296</v>
      </c>
      <c r="E20" s="14">
        <v>5.3454503899999999</v>
      </c>
      <c r="F20" s="16">
        <v>0.41306060999999999</v>
      </c>
      <c r="G20" s="14">
        <v>8.7631158399999993</v>
      </c>
      <c r="H20" s="16">
        <v>0.53024395000000002</v>
      </c>
      <c r="I20" s="14">
        <v>27.716011659999999</v>
      </c>
      <c r="J20" s="16">
        <v>0.78680267999999998</v>
      </c>
      <c r="K20" s="14">
        <v>22.82891158</v>
      </c>
      <c r="L20" s="16">
        <v>0.74296176999999997</v>
      </c>
      <c r="M20" s="14">
        <v>22.177197629999998</v>
      </c>
      <c r="N20" s="16">
        <v>0.78934579999999999</v>
      </c>
      <c r="O20" s="14">
        <v>12.53249149</v>
      </c>
      <c r="P20" s="16">
        <v>0.63913593999999996</v>
      </c>
      <c r="Q20" s="14">
        <v>0</v>
      </c>
      <c r="R20" s="16">
        <v>0</v>
      </c>
      <c r="S20" s="14" t="s">
        <v>582</v>
      </c>
      <c r="T20" s="16" t="s">
        <v>582</v>
      </c>
      <c r="U20" s="14">
        <v>0</v>
      </c>
      <c r="V20" s="16">
        <v>0</v>
      </c>
      <c r="W20" s="14">
        <v>0</v>
      </c>
      <c r="X20" s="16">
        <v>0</v>
      </c>
      <c r="Y20" s="14">
        <v>0.63682139999999998</v>
      </c>
      <c r="Z20" s="16">
        <v>0.13296836000000001</v>
      </c>
    </row>
    <row r="21" spans="1:26" x14ac:dyDescent="0.25">
      <c r="A21" s="11" t="s">
        <v>491</v>
      </c>
      <c r="B21" s="13">
        <v>5741</v>
      </c>
      <c r="C21" s="14">
        <f>(44/B21*100)</f>
        <v>0.76641700052255701</v>
      </c>
      <c r="D21" s="15">
        <v>5697</v>
      </c>
      <c r="E21" s="14">
        <v>12.174637219999999</v>
      </c>
      <c r="F21" s="16">
        <v>0.65571407999999998</v>
      </c>
      <c r="G21" s="14">
        <v>16.19036333</v>
      </c>
      <c r="H21" s="16">
        <v>0.57760964999999997</v>
      </c>
      <c r="I21" s="14">
        <v>29.484405389999999</v>
      </c>
      <c r="J21" s="16">
        <v>0.57747714000000006</v>
      </c>
      <c r="K21" s="14">
        <v>18.64797312</v>
      </c>
      <c r="L21" s="16">
        <v>0.62160029999999999</v>
      </c>
      <c r="M21" s="14">
        <v>15.93131824</v>
      </c>
      <c r="N21" s="16">
        <v>0.58283057999999999</v>
      </c>
      <c r="O21" s="14">
        <v>7.20214686</v>
      </c>
      <c r="P21" s="16">
        <v>0.39020452</v>
      </c>
      <c r="Q21" s="14">
        <v>0</v>
      </c>
      <c r="R21" s="16">
        <v>0</v>
      </c>
      <c r="S21" s="14" t="s">
        <v>582</v>
      </c>
      <c r="T21" s="16" t="s">
        <v>582</v>
      </c>
      <c r="U21" s="14">
        <v>0</v>
      </c>
      <c r="V21" s="16">
        <v>0</v>
      </c>
      <c r="W21" s="14">
        <v>0</v>
      </c>
      <c r="X21" s="16">
        <v>0</v>
      </c>
      <c r="Y21" s="14">
        <v>0.36915583000000002</v>
      </c>
      <c r="Z21" s="16">
        <v>6.565356E-2</v>
      </c>
    </row>
    <row r="22" spans="1:26" x14ac:dyDescent="0.25">
      <c r="A22" s="11" t="s">
        <v>492</v>
      </c>
      <c r="B22" s="13">
        <v>6598</v>
      </c>
      <c r="C22" s="14">
        <f>(32/B22*100)</f>
        <v>0.48499545316762654</v>
      </c>
      <c r="D22" s="15">
        <v>6566</v>
      </c>
      <c r="E22" s="14">
        <v>12.656642039999999</v>
      </c>
      <c r="F22" s="16">
        <v>0.70935002000000003</v>
      </c>
      <c r="G22" s="14">
        <v>14.99411542</v>
      </c>
      <c r="H22" s="16">
        <v>0.62882512000000002</v>
      </c>
      <c r="I22" s="14">
        <v>26.015403320000001</v>
      </c>
      <c r="J22" s="16">
        <v>0.67639441</v>
      </c>
      <c r="K22" s="14">
        <v>18.160963989999999</v>
      </c>
      <c r="L22" s="16">
        <v>0.71770179999999995</v>
      </c>
      <c r="M22" s="14">
        <v>13.255916729999999</v>
      </c>
      <c r="N22" s="16">
        <v>0.70906225000000001</v>
      </c>
      <c r="O22" s="14">
        <v>13.35624952</v>
      </c>
      <c r="P22" s="16">
        <v>1.1418924100000001</v>
      </c>
      <c r="Q22" s="14">
        <v>0</v>
      </c>
      <c r="R22" s="16">
        <v>0</v>
      </c>
      <c r="S22" s="14" t="s">
        <v>582</v>
      </c>
      <c r="T22" s="16" t="s">
        <v>582</v>
      </c>
      <c r="U22" s="14">
        <v>0</v>
      </c>
      <c r="V22" s="16">
        <v>0</v>
      </c>
      <c r="W22" s="14">
        <v>0.17227698999999999</v>
      </c>
      <c r="X22" s="16">
        <v>4.5059139999999998E-2</v>
      </c>
      <c r="Y22" s="14">
        <v>1.3884320000000001</v>
      </c>
      <c r="Z22" s="16">
        <v>0.24083056</v>
      </c>
    </row>
    <row r="23" spans="1:26" x14ac:dyDescent="0.25">
      <c r="A23" s="11" t="s">
        <v>493</v>
      </c>
      <c r="B23" s="13">
        <v>11583</v>
      </c>
      <c r="C23" s="14">
        <f>(211/B23*100)</f>
        <v>1.8216351549684884</v>
      </c>
      <c r="D23" s="15">
        <v>11372</v>
      </c>
      <c r="E23" s="14">
        <v>11.90820744</v>
      </c>
      <c r="F23" s="16">
        <v>0.48386063000000001</v>
      </c>
      <c r="G23" s="14">
        <v>16.254410830000001</v>
      </c>
      <c r="H23" s="16">
        <v>0.48005252999999998</v>
      </c>
      <c r="I23" s="14">
        <v>27.207639400000001</v>
      </c>
      <c r="J23" s="16">
        <v>0.64267697999999995</v>
      </c>
      <c r="K23" s="14">
        <v>19.269281339999999</v>
      </c>
      <c r="L23" s="16">
        <v>0.57611946999999997</v>
      </c>
      <c r="M23" s="14">
        <v>15.15390672</v>
      </c>
      <c r="N23" s="16">
        <v>0.54157200000000005</v>
      </c>
      <c r="O23" s="14">
        <v>9.5451325499999999</v>
      </c>
      <c r="P23" s="16">
        <v>0.43302988999999997</v>
      </c>
      <c r="Q23" s="14">
        <v>0</v>
      </c>
      <c r="R23" s="16">
        <v>0</v>
      </c>
      <c r="S23" s="14" t="s">
        <v>582</v>
      </c>
      <c r="T23" s="16" t="s">
        <v>582</v>
      </c>
      <c r="U23" s="14">
        <v>0</v>
      </c>
      <c r="V23" s="16">
        <v>0</v>
      </c>
      <c r="W23" s="14">
        <v>0</v>
      </c>
      <c r="X23" s="16">
        <v>0</v>
      </c>
      <c r="Y23" s="14">
        <v>0.66142171000000005</v>
      </c>
      <c r="Z23" s="16">
        <v>0.1248071</v>
      </c>
    </row>
    <row r="24" spans="1:26" x14ac:dyDescent="0.25">
      <c r="A24" s="11" t="s">
        <v>494</v>
      </c>
      <c r="B24" s="13">
        <v>6647</v>
      </c>
      <c r="C24" s="14">
        <f>(7/B24*100)</f>
        <v>0.10531066646607493</v>
      </c>
      <c r="D24" s="15">
        <v>6640</v>
      </c>
      <c r="E24" s="14">
        <v>10.559580739999999</v>
      </c>
      <c r="F24" s="16">
        <v>0.54515550999999995</v>
      </c>
      <c r="G24" s="14">
        <v>13.59694253</v>
      </c>
      <c r="H24" s="16">
        <v>0.48155914999999999</v>
      </c>
      <c r="I24" s="14">
        <v>34.444149209999999</v>
      </c>
      <c r="J24" s="16">
        <v>0.57146556000000004</v>
      </c>
      <c r="K24" s="14">
        <v>18.505214939999998</v>
      </c>
      <c r="L24" s="16">
        <v>0.44410428000000002</v>
      </c>
      <c r="M24" s="14">
        <v>15.042776509999999</v>
      </c>
      <c r="N24" s="16">
        <v>0.50866482000000002</v>
      </c>
      <c r="O24" s="14">
        <v>7.4969848700000004</v>
      </c>
      <c r="P24" s="16">
        <v>0.36021280999999999</v>
      </c>
      <c r="Q24" s="14">
        <v>0</v>
      </c>
      <c r="R24" s="16">
        <v>0</v>
      </c>
      <c r="S24" s="14" t="s">
        <v>582</v>
      </c>
      <c r="T24" s="16" t="s">
        <v>582</v>
      </c>
      <c r="U24" s="14">
        <v>0</v>
      </c>
      <c r="V24" s="16">
        <v>0</v>
      </c>
      <c r="W24" s="14">
        <v>0</v>
      </c>
      <c r="X24" s="16">
        <v>0</v>
      </c>
      <c r="Y24" s="14">
        <v>0.35435119999999998</v>
      </c>
      <c r="Z24" s="16">
        <v>7.8420390000000006E-2</v>
      </c>
    </row>
    <row r="25" spans="1:26" x14ac:dyDescent="0.25">
      <c r="A25" s="11" t="s">
        <v>495</v>
      </c>
      <c r="B25" s="13">
        <v>5581</v>
      </c>
      <c r="C25" s="14">
        <f>(24/B25*100)</f>
        <v>0.43003046049095145</v>
      </c>
      <c r="D25" s="15">
        <v>5557</v>
      </c>
      <c r="E25" s="14">
        <v>4.4269209700000003</v>
      </c>
      <c r="F25" s="16">
        <v>0.35259006999999998</v>
      </c>
      <c r="G25" s="14">
        <v>7.3430212099999999</v>
      </c>
      <c r="H25" s="16">
        <v>0.46720252000000001</v>
      </c>
      <c r="I25" s="14">
        <v>26.218065979999999</v>
      </c>
      <c r="J25" s="16">
        <v>0.78677940000000002</v>
      </c>
      <c r="K25" s="14">
        <v>23.684389679999999</v>
      </c>
      <c r="L25" s="16">
        <v>0.65373059</v>
      </c>
      <c r="M25" s="14">
        <v>25.551161799999999</v>
      </c>
      <c r="N25" s="16">
        <v>0.76218861000000004</v>
      </c>
      <c r="O25" s="14">
        <v>12.51600153</v>
      </c>
      <c r="P25" s="16">
        <v>0.69920125</v>
      </c>
      <c r="Q25" s="14">
        <v>0</v>
      </c>
      <c r="R25" s="16">
        <v>0</v>
      </c>
      <c r="S25" s="14" t="s">
        <v>582</v>
      </c>
      <c r="T25" s="16" t="s">
        <v>582</v>
      </c>
      <c r="U25" s="14">
        <v>0</v>
      </c>
      <c r="V25" s="16">
        <v>0</v>
      </c>
      <c r="W25" s="14">
        <v>0</v>
      </c>
      <c r="X25" s="16">
        <v>0</v>
      </c>
      <c r="Y25" s="14">
        <v>0.26043883000000001</v>
      </c>
      <c r="Z25" s="16">
        <v>7.2887069999999998E-2</v>
      </c>
    </row>
    <row r="26" spans="1:26" x14ac:dyDescent="0.25">
      <c r="A26" s="11" t="s">
        <v>496</v>
      </c>
      <c r="B26" s="13">
        <v>4869</v>
      </c>
      <c r="C26" s="14">
        <f>(33/B26*100)</f>
        <v>0.67775723967960566</v>
      </c>
      <c r="D26" s="15">
        <v>4836</v>
      </c>
      <c r="E26" s="14">
        <v>9.5615246900000006</v>
      </c>
      <c r="F26" s="16">
        <v>0.49447371000000001</v>
      </c>
      <c r="G26" s="14">
        <v>17.071871959999999</v>
      </c>
      <c r="H26" s="16">
        <v>0.59052594000000003</v>
      </c>
      <c r="I26" s="14">
        <v>34.716658109999997</v>
      </c>
      <c r="J26" s="16">
        <v>0.76692874</v>
      </c>
      <c r="K26" s="14">
        <v>18.38617395</v>
      </c>
      <c r="L26" s="16">
        <v>0.60367733000000001</v>
      </c>
      <c r="M26" s="14">
        <v>12.8226342</v>
      </c>
      <c r="N26" s="16">
        <v>0.56195600000000001</v>
      </c>
      <c r="O26" s="14">
        <v>6.9779359599999999</v>
      </c>
      <c r="P26" s="16">
        <v>0.50959591999999998</v>
      </c>
      <c r="Q26" s="14">
        <v>0</v>
      </c>
      <c r="R26" s="16">
        <v>0</v>
      </c>
      <c r="S26" s="14" t="s">
        <v>582</v>
      </c>
      <c r="T26" s="16" t="s">
        <v>582</v>
      </c>
      <c r="U26" s="14">
        <v>0</v>
      </c>
      <c r="V26" s="16">
        <v>0</v>
      </c>
      <c r="W26" s="14">
        <v>0</v>
      </c>
      <c r="X26" s="16">
        <v>0</v>
      </c>
      <c r="Y26" s="14">
        <v>0.46320112000000002</v>
      </c>
      <c r="Z26" s="16">
        <v>0.10472518</v>
      </c>
    </row>
    <row r="27" spans="1:26" x14ac:dyDescent="0.25">
      <c r="A27" s="11" t="s">
        <v>497</v>
      </c>
      <c r="B27" s="13">
        <v>5299</v>
      </c>
      <c r="C27" s="14">
        <f>(17/B27*100)</f>
        <v>0.32081524816003021</v>
      </c>
      <c r="D27" s="15">
        <v>5282</v>
      </c>
      <c r="E27" s="14">
        <v>13.372455110000001</v>
      </c>
      <c r="F27" s="16">
        <v>0.41417665999999997</v>
      </c>
      <c r="G27" s="14">
        <v>12.838113590000001</v>
      </c>
      <c r="H27" s="16">
        <v>0.45557731000000001</v>
      </c>
      <c r="I27" s="14">
        <v>22.961725359999999</v>
      </c>
      <c r="J27" s="16">
        <v>0.60175944999999997</v>
      </c>
      <c r="K27" s="14">
        <v>16.983770740000001</v>
      </c>
      <c r="L27" s="16">
        <v>0.56528628000000003</v>
      </c>
      <c r="M27" s="14">
        <v>16.483553270000002</v>
      </c>
      <c r="N27" s="16">
        <v>0.50236890999999995</v>
      </c>
      <c r="O27" s="14">
        <v>16.425359400000001</v>
      </c>
      <c r="P27" s="16">
        <v>0.45135206</v>
      </c>
      <c r="Q27" s="14">
        <v>0</v>
      </c>
      <c r="R27" s="16">
        <v>0</v>
      </c>
      <c r="S27" s="14" t="s">
        <v>582</v>
      </c>
      <c r="T27" s="16" t="s">
        <v>582</v>
      </c>
      <c r="U27" s="14">
        <v>0</v>
      </c>
      <c r="V27" s="16">
        <v>0</v>
      </c>
      <c r="W27" s="14">
        <v>0</v>
      </c>
      <c r="X27" s="16">
        <v>0</v>
      </c>
      <c r="Y27" s="14">
        <v>0.93502255000000001</v>
      </c>
      <c r="Z27" s="16">
        <v>0.11347792</v>
      </c>
    </row>
    <row r="28" spans="1:26" x14ac:dyDescent="0.25">
      <c r="A28" s="11" t="s">
        <v>498</v>
      </c>
      <c r="B28" s="13">
        <v>7568</v>
      </c>
      <c r="C28" s="14">
        <f>(51/B28*100)</f>
        <v>0.67389006342494717</v>
      </c>
      <c r="D28" s="15">
        <v>7517</v>
      </c>
      <c r="E28" s="14">
        <v>42.671713850000003</v>
      </c>
      <c r="F28" s="16">
        <v>1.12011551</v>
      </c>
      <c r="G28" s="14">
        <v>28.035565760000001</v>
      </c>
      <c r="H28" s="16">
        <v>0.58512783999999995</v>
      </c>
      <c r="I28" s="14">
        <v>19.657135579999998</v>
      </c>
      <c r="J28" s="16">
        <v>0.67016529000000002</v>
      </c>
      <c r="K28" s="14">
        <v>5.0999830099999999</v>
      </c>
      <c r="L28" s="16">
        <v>0.38835541000000001</v>
      </c>
      <c r="M28" s="14">
        <v>2.1701079399999998</v>
      </c>
      <c r="N28" s="16">
        <v>0.23898749</v>
      </c>
      <c r="O28" s="14">
        <v>1.4508924999999999</v>
      </c>
      <c r="P28" s="16">
        <v>0.18132435</v>
      </c>
      <c r="Q28" s="14">
        <v>0</v>
      </c>
      <c r="R28" s="16">
        <v>0</v>
      </c>
      <c r="S28" s="14" t="s">
        <v>582</v>
      </c>
      <c r="T28" s="16" t="s">
        <v>582</v>
      </c>
      <c r="U28" s="14">
        <v>0</v>
      </c>
      <c r="V28" s="16">
        <v>0</v>
      </c>
      <c r="W28" s="14">
        <v>0</v>
      </c>
      <c r="X28" s="16">
        <v>0</v>
      </c>
      <c r="Y28" s="14">
        <v>0.91460136000000003</v>
      </c>
      <c r="Z28" s="16">
        <v>0.13920346</v>
      </c>
    </row>
    <row r="29" spans="1:26" x14ac:dyDescent="0.25">
      <c r="A29" s="11" t="s">
        <v>499</v>
      </c>
      <c r="B29" s="13">
        <v>5385</v>
      </c>
      <c r="C29" s="14">
        <f>(30/B29*100)</f>
        <v>0.55710306406685239</v>
      </c>
      <c r="D29" s="15">
        <v>5355</v>
      </c>
      <c r="E29" s="14">
        <v>19.733810739999999</v>
      </c>
      <c r="F29" s="16">
        <v>0.77462818</v>
      </c>
      <c r="G29" s="14">
        <v>19.35382418</v>
      </c>
      <c r="H29" s="16">
        <v>0.71103773999999997</v>
      </c>
      <c r="I29" s="14">
        <v>27.47952312</v>
      </c>
      <c r="J29" s="16">
        <v>0.70400158000000002</v>
      </c>
      <c r="K29" s="14">
        <v>14.93720225</v>
      </c>
      <c r="L29" s="16">
        <v>0.53056524999999999</v>
      </c>
      <c r="M29" s="14">
        <v>11.64152677</v>
      </c>
      <c r="N29" s="16">
        <v>0.58930925000000001</v>
      </c>
      <c r="O29" s="14">
        <v>6.0800114599999997</v>
      </c>
      <c r="P29" s="16">
        <v>0.49940812000000001</v>
      </c>
      <c r="Q29" s="14">
        <v>0</v>
      </c>
      <c r="R29" s="16">
        <v>0</v>
      </c>
      <c r="S29" s="14" t="s">
        <v>582</v>
      </c>
      <c r="T29" s="16" t="s">
        <v>582</v>
      </c>
      <c r="U29" s="14">
        <v>0</v>
      </c>
      <c r="V29" s="16">
        <v>0</v>
      </c>
      <c r="W29" s="14">
        <v>0</v>
      </c>
      <c r="X29" s="16">
        <v>0</v>
      </c>
      <c r="Y29" s="14">
        <v>0.77410148000000001</v>
      </c>
      <c r="Z29" s="16">
        <v>0.20968924</v>
      </c>
    </row>
    <row r="30" spans="1:26" x14ac:dyDescent="0.25">
      <c r="A30" s="11" t="s">
        <v>500</v>
      </c>
      <c r="B30" s="13">
        <v>4520</v>
      </c>
      <c r="C30" s="14">
        <f>(97/B30*100)</f>
        <v>2.1460176991150446</v>
      </c>
      <c r="D30" s="15">
        <v>4423</v>
      </c>
      <c r="E30" s="14">
        <v>12.34817475</v>
      </c>
      <c r="F30" s="16">
        <v>0.70257510000000001</v>
      </c>
      <c r="G30" s="14">
        <v>13.476363920000001</v>
      </c>
      <c r="H30" s="16">
        <v>0.52705137000000002</v>
      </c>
      <c r="I30" s="14">
        <v>29.930653320000001</v>
      </c>
      <c r="J30" s="16">
        <v>0.67239972999999997</v>
      </c>
      <c r="K30" s="14">
        <v>18.759043689999999</v>
      </c>
      <c r="L30" s="16">
        <v>0.71347651000000001</v>
      </c>
      <c r="M30" s="14">
        <v>16.052292009999999</v>
      </c>
      <c r="N30" s="16">
        <v>0.65088937000000002</v>
      </c>
      <c r="O30" s="14">
        <v>8.4227439200000003</v>
      </c>
      <c r="P30" s="16">
        <v>0.43815075999999997</v>
      </c>
      <c r="Q30" s="14">
        <v>0</v>
      </c>
      <c r="R30" s="16">
        <v>0</v>
      </c>
      <c r="S30" s="14" t="s">
        <v>582</v>
      </c>
      <c r="T30" s="16" t="s">
        <v>582</v>
      </c>
      <c r="U30" s="14">
        <v>0</v>
      </c>
      <c r="V30" s="16">
        <v>0</v>
      </c>
      <c r="W30" s="14">
        <v>0</v>
      </c>
      <c r="X30" s="16">
        <v>0</v>
      </c>
      <c r="Y30" s="14">
        <v>1.01072841</v>
      </c>
      <c r="Z30" s="16">
        <v>0.14313322000000001</v>
      </c>
    </row>
    <row r="31" spans="1:26" x14ac:dyDescent="0.25">
      <c r="A31" s="11" t="s">
        <v>501</v>
      </c>
      <c r="B31" s="13">
        <v>5456</v>
      </c>
      <c r="C31" s="14">
        <f>(125/B31*100)</f>
        <v>2.2910557184750733</v>
      </c>
      <c r="D31" s="15">
        <v>5331</v>
      </c>
      <c r="E31" s="14">
        <v>10.02920452</v>
      </c>
      <c r="F31" s="16">
        <v>0.53703451000000002</v>
      </c>
      <c r="G31" s="14">
        <v>11.346044819999999</v>
      </c>
      <c r="H31" s="16">
        <v>0.44100393999999998</v>
      </c>
      <c r="I31" s="14">
        <v>27.168853120000001</v>
      </c>
      <c r="J31" s="16">
        <v>0.69554883999999995</v>
      </c>
      <c r="K31" s="14">
        <v>20.854508509999999</v>
      </c>
      <c r="L31" s="16">
        <v>0.57968509999999995</v>
      </c>
      <c r="M31" s="14">
        <v>19.197101100000001</v>
      </c>
      <c r="N31" s="16">
        <v>0.60598510999999999</v>
      </c>
      <c r="O31" s="14">
        <v>10.38974857</v>
      </c>
      <c r="P31" s="16">
        <v>0.48402620000000002</v>
      </c>
      <c r="Q31" s="14">
        <v>0</v>
      </c>
      <c r="R31" s="16">
        <v>0</v>
      </c>
      <c r="S31" s="14" t="s">
        <v>582</v>
      </c>
      <c r="T31" s="16" t="s">
        <v>582</v>
      </c>
      <c r="U31" s="14">
        <v>0</v>
      </c>
      <c r="V31" s="16">
        <v>0</v>
      </c>
      <c r="W31" s="14">
        <v>0</v>
      </c>
      <c r="X31" s="16">
        <v>0</v>
      </c>
      <c r="Y31" s="14">
        <v>1.0145393599999999</v>
      </c>
      <c r="Z31" s="16">
        <v>0.20898386999999999</v>
      </c>
    </row>
    <row r="32" spans="1:26" x14ac:dyDescent="0.25">
      <c r="A32" s="11" t="s">
        <v>502</v>
      </c>
      <c r="B32" s="13">
        <v>4478</v>
      </c>
      <c r="C32" s="14">
        <f>(5/B32*100)</f>
        <v>0.11165698972755694</v>
      </c>
      <c r="D32" s="15">
        <v>4473</v>
      </c>
      <c r="E32" s="14">
        <v>12.34535543</v>
      </c>
      <c r="F32" s="16">
        <v>0.68027254000000004</v>
      </c>
      <c r="G32" s="14">
        <v>17.776731080000001</v>
      </c>
      <c r="H32" s="16">
        <v>0.63248565000000001</v>
      </c>
      <c r="I32" s="14">
        <v>33.97261761</v>
      </c>
      <c r="J32" s="16">
        <v>0.76970225999999997</v>
      </c>
      <c r="K32" s="14">
        <v>17.006424750000001</v>
      </c>
      <c r="L32" s="16">
        <v>0.61598640000000005</v>
      </c>
      <c r="M32" s="14">
        <v>12.028777249999999</v>
      </c>
      <c r="N32" s="16">
        <v>0.54065366999999998</v>
      </c>
      <c r="O32" s="14">
        <v>6.7577223599999998</v>
      </c>
      <c r="P32" s="16">
        <v>0.46851367999999999</v>
      </c>
      <c r="Q32" s="14">
        <v>0</v>
      </c>
      <c r="R32" s="16">
        <v>0</v>
      </c>
      <c r="S32" s="14" t="s">
        <v>582</v>
      </c>
      <c r="T32" s="16" t="s">
        <v>582</v>
      </c>
      <c r="U32" s="14">
        <v>0</v>
      </c>
      <c r="V32" s="16">
        <v>0</v>
      </c>
      <c r="W32" s="14">
        <v>0</v>
      </c>
      <c r="X32" s="16">
        <v>0</v>
      </c>
      <c r="Y32" s="14">
        <v>0.11237150999999999</v>
      </c>
      <c r="Z32" s="16">
        <v>5.0607010000000001E-2</v>
      </c>
    </row>
    <row r="33" spans="1:26" x14ac:dyDescent="0.25">
      <c r="A33" s="11" t="s">
        <v>503</v>
      </c>
      <c r="B33" s="13">
        <v>7325</v>
      </c>
      <c r="C33" s="14">
        <f>(74/B33*100)</f>
        <v>1.0102389078498293</v>
      </c>
      <c r="D33" s="15">
        <v>7251</v>
      </c>
      <c r="E33" s="14">
        <v>17.616640060000002</v>
      </c>
      <c r="F33" s="16">
        <v>0.72762294999999999</v>
      </c>
      <c r="G33" s="14">
        <v>19.601949149999999</v>
      </c>
      <c r="H33" s="16">
        <v>0.66158956999999996</v>
      </c>
      <c r="I33" s="14">
        <v>30.969482299999999</v>
      </c>
      <c r="J33" s="16">
        <v>0.80406253000000005</v>
      </c>
      <c r="K33" s="14">
        <v>14.707566099999999</v>
      </c>
      <c r="L33" s="16">
        <v>0.55212625000000004</v>
      </c>
      <c r="M33" s="14">
        <v>11.40179008</v>
      </c>
      <c r="N33" s="16">
        <v>0.54872916999999999</v>
      </c>
      <c r="O33" s="14">
        <v>5.1728204299999998</v>
      </c>
      <c r="P33" s="16">
        <v>0.41762199999999999</v>
      </c>
      <c r="Q33" s="14">
        <v>0</v>
      </c>
      <c r="R33" s="16">
        <v>0</v>
      </c>
      <c r="S33" s="14" t="s">
        <v>582</v>
      </c>
      <c r="T33" s="16" t="s">
        <v>582</v>
      </c>
      <c r="U33" s="14">
        <v>0</v>
      </c>
      <c r="V33" s="16">
        <v>0</v>
      </c>
      <c r="W33" s="14">
        <v>0</v>
      </c>
      <c r="X33" s="16">
        <v>0</v>
      </c>
      <c r="Y33" s="14">
        <v>0.52975187999999995</v>
      </c>
      <c r="Z33" s="16">
        <v>0.10884006</v>
      </c>
    </row>
    <row r="34" spans="1:26" x14ac:dyDescent="0.25">
      <c r="A34" s="11" t="s">
        <v>504</v>
      </c>
      <c r="B34" s="13">
        <v>6350</v>
      </c>
      <c r="C34" s="14">
        <f>(65/B34*100)</f>
        <v>1.0236220472440944</v>
      </c>
      <c r="D34" s="15">
        <v>6285</v>
      </c>
      <c r="E34" s="14">
        <v>17.04022917</v>
      </c>
      <c r="F34" s="16">
        <v>0.72607222999999999</v>
      </c>
      <c r="G34" s="14">
        <v>16.739808879999998</v>
      </c>
      <c r="H34" s="16">
        <v>0.56849269999999996</v>
      </c>
      <c r="I34" s="14">
        <v>31.793445970000001</v>
      </c>
      <c r="J34" s="16">
        <v>0.65287909</v>
      </c>
      <c r="K34" s="14">
        <v>17.014639500000001</v>
      </c>
      <c r="L34" s="16">
        <v>0.51465623000000005</v>
      </c>
      <c r="M34" s="14">
        <v>10.67739025</v>
      </c>
      <c r="N34" s="16">
        <v>0.41713686</v>
      </c>
      <c r="O34" s="14">
        <v>6.0734868500000001</v>
      </c>
      <c r="P34" s="16">
        <v>0.37216461000000001</v>
      </c>
      <c r="Q34" s="14">
        <v>0</v>
      </c>
      <c r="R34" s="16">
        <v>0</v>
      </c>
      <c r="S34" s="14" t="s">
        <v>582</v>
      </c>
      <c r="T34" s="16" t="s">
        <v>582</v>
      </c>
      <c r="U34" s="14">
        <v>0</v>
      </c>
      <c r="V34" s="16">
        <v>0</v>
      </c>
      <c r="W34" s="14">
        <v>0</v>
      </c>
      <c r="X34" s="16">
        <v>0</v>
      </c>
      <c r="Y34" s="14">
        <v>0.66099936999999998</v>
      </c>
      <c r="Z34" s="16">
        <v>0.10952774</v>
      </c>
    </row>
    <row r="35" spans="1:26" x14ac:dyDescent="0.25">
      <c r="A35" s="11" t="s">
        <v>505</v>
      </c>
      <c r="B35" s="13">
        <v>6406</v>
      </c>
      <c r="C35" s="14">
        <f>(36/B35*100)</f>
        <v>0.56197315017171401</v>
      </c>
      <c r="D35" s="15">
        <v>6370</v>
      </c>
      <c r="E35" s="14">
        <v>13.99119198</v>
      </c>
      <c r="F35" s="16">
        <v>0.52348612999999999</v>
      </c>
      <c r="G35" s="14">
        <v>18.87443012</v>
      </c>
      <c r="H35" s="16">
        <v>0.60181625000000005</v>
      </c>
      <c r="I35" s="14">
        <v>34.765255580000002</v>
      </c>
      <c r="J35" s="16">
        <v>0.81466844000000005</v>
      </c>
      <c r="K35" s="14">
        <v>14.838274159999999</v>
      </c>
      <c r="L35" s="16">
        <v>0.51858346</v>
      </c>
      <c r="M35" s="14">
        <v>10.739958120000001</v>
      </c>
      <c r="N35" s="16">
        <v>0.48576791000000002</v>
      </c>
      <c r="O35" s="14">
        <v>6.1928662299999999</v>
      </c>
      <c r="P35" s="16">
        <v>0.39503347999999999</v>
      </c>
      <c r="Q35" s="14">
        <v>0</v>
      </c>
      <c r="R35" s="16">
        <v>0</v>
      </c>
      <c r="S35" s="14" t="s">
        <v>582</v>
      </c>
      <c r="T35" s="16" t="s">
        <v>582</v>
      </c>
      <c r="U35" s="14">
        <v>0</v>
      </c>
      <c r="V35" s="16">
        <v>0</v>
      </c>
      <c r="W35" s="14">
        <v>0</v>
      </c>
      <c r="X35" s="16">
        <v>0</v>
      </c>
      <c r="Y35" s="14">
        <v>0.59802381000000004</v>
      </c>
      <c r="Z35" s="16">
        <v>0.13561317000000001</v>
      </c>
    </row>
    <row r="36" spans="1:26" x14ac:dyDescent="0.25">
      <c r="A36" s="11" t="s">
        <v>506</v>
      </c>
      <c r="B36" s="13">
        <v>6736</v>
      </c>
      <c r="C36" s="14">
        <f>(26/B36*100)</f>
        <v>0.38598574821852732</v>
      </c>
      <c r="D36" s="15">
        <v>6710</v>
      </c>
      <c r="E36" s="14">
        <v>9.6835848200000001</v>
      </c>
      <c r="F36" s="16">
        <v>0.55683112000000001</v>
      </c>
      <c r="G36" s="14">
        <v>15.806118100000001</v>
      </c>
      <c r="H36" s="16">
        <v>0.64450821000000003</v>
      </c>
      <c r="I36" s="14">
        <v>30.761021150000001</v>
      </c>
      <c r="J36" s="16">
        <v>0.84552486999999998</v>
      </c>
      <c r="K36" s="14">
        <v>19.610176460000002</v>
      </c>
      <c r="L36" s="16">
        <v>0.65616569000000002</v>
      </c>
      <c r="M36" s="14">
        <v>15.84461553</v>
      </c>
      <c r="N36" s="16">
        <v>0.62683909000000004</v>
      </c>
      <c r="O36" s="14">
        <v>7.83139656</v>
      </c>
      <c r="P36" s="16">
        <v>0.46079047000000001</v>
      </c>
      <c r="Q36" s="14">
        <v>0</v>
      </c>
      <c r="R36" s="16">
        <v>0</v>
      </c>
      <c r="S36" s="14" t="s">
        <v>582</v>
      </c>
      <c r="T36" s="16" t="s">
        <v>582</v>
      </c>
      <c r="U36" s="14">
        <v>0</v>
      </c>
      <c r="V36" s="16">
        <v>0</v>
      </c>
      <c r="W36" s="14">
        <v>0</v>
      </c>
      <c r="X36" s="16">
        <v>0</v>
      </c>
      <c r="Y36" s="14">
        <v>0.46308738999999999</v>
      </c>
      <c r="Z36" s="16">
        <v>0.10238709</v>
      </c>
    </row>
    <row r="37" spans="1:26" x14ac:dyDescent="0.25">
      <c r="A37" s="11" t="s">
        <v>507</v>
      </c>
      <c r="B37" s="13">
        <v>5458</v>
      </c>
      <c r="C37" s="14">
        <f>(63/B37*100)</f>
        <v>1.1542689629901062</v>
      </c>
      <c r="D37" s="15">
        <v>5395</v>
      </c>
      <c r="E37" s="14">
        <v>12.49432112</v>
      </c>
      <c r="F37" s="16">
        <v>0.61750201000000005</v>
      </c>
      <c r="G37" s="14">
        <v>13.706681529999999</v>
      </c>
      <c r="H37" s="16">
        <v>0.47613967000000001</v>
      </c>
      <c r="I37" s="14">
        <v>29.422440049999999</v>
      </c>
      <c r="J37" s="16">
        <v>0.70680920999999997</v>
      </c>
      <c r="K37" s="14">
        <v>18.77509298</v>
      </c>
      <c r="L37" s="16">
        <v>0.56749718000000005</v>
      </c>
      <c r="M37" s="14">
        <v>15.311982499999999</v>
      </c>
      <c r="N37" s="16">
        <v>0.61507593999999999</v>
      </c>
      <c r="O37" s="14">
        <v>9.2324611500000007</v>
      </c>
      <c r="P37" s="16">
        <v>0.45069102</v>
      </c>
      <c r="Q37" s="14">
        <v>0</v>
      </c>
      <c r="R37" s="16">
        <v>0</v>
      </c>
      <c r="S37" s="14" t="s">
        <v>582</v>
      </c>
      <c r="T37" s="16" t="s">
        <v>582</v>
      </c>
      <c r="U37" s="14">
        <v>0</v>
      </c>
      <c r="V37" s="16">
        <v>0</v>
      </c>
      <c r="W37" s="14">
        <v>0</v>
      </c>
      <c r="X37" s="16">
        <v>0</v>
      </c>
      <c r="Y37" s="14">
        <v>1.05702067</v>
      </c>
      <c r="Z37" s="16">
        <v>0.20773374</v>
      </c>
    </row>
    <row r="38" spans="1:26" x14ac:dyDescent="0.25">
      <c r="A38" s="11" t="s">
        <v>508</v>
      </c>
      <c r="B38" s="13">
        <v>5860</v>
      </c>
      <c r="C38" s="14">
        <f>(16/B38*100)</f>
        <v>0.27303754266211605</v>
      </c>
      <c r="D38" s="15">
        <v>5844</v>
      </c>
      <c r="E38" s="14">
        <v>15.52808346</v>
      </c>
      <c r="F38" s="16">
        <v>0.83142002000000004</v>
      </c>
      <c r="G38" s="14">
        <v>16.179836869999999</v>
      </c>
      <c r="H38" s="16">
        <v>0.67710071000000005</v>
      </c>
      <c r="I38" s="14">
        <v>27.98601013</v>
      </c>
      <c r="J38" s="16">
        <v>0.66444150999999996</v>
      </c>
      <c r="K38" s="14">
        <v>16.656783109999999</v>
      </c>
      <c r="L38" s="16">
        <v>0.56095731999999998</v>
      </c>
      <c r="M38" s="14">
        <v>14.58795857</v>
      </c>
      <c r="N38" s="16">
        <v>0.66205099999999995</v>
      </c>
      <c r="O38" s="14">
        <v>8.3021235200000003</v>
      </c>
      <c r="P38" s="16">
        <v>0.54923714999999995</v>
      </c>
      <c r="Q38" s="14">
        <v>0</v>
      </c>
      <c r="R38" s="16">
        <v>0</v>
      </c>
      <c r="S38" s="14" t="s">
        <v>582</v>
      </c>
      <c r="T38" s="16" t="s">
        <v>582</v>
      </c>
      <c r="U38" s="14">
        <v>0</v>
      </c>
      <c r="V38" s="16">
        <v>0</v>
      </c>
      <c r="W38" s="14">
        <v>0</v>
      </c>
      <c r="X38" s="16">
        <v>0</v>
      </c>
      <c r="Y38" s="14">
        <v>0.75920432999999998</v>
      </c>
      <c r="Z38" s="16">
        <v>0.15257171</v>
      </c>
    </row>
    <row r="39" spans="1:26" x14ac:dyDescent="0.25">
      <c r="A39" s="11" t="s">
        <v>509</v>
      </c>
      <c r="B39" s="13">
        <v>5895</v>
      </c>
      <c r="C39" s="14">
        <f>(30/B39*100)</f>
        <v>0.5089058524173028</v>
      </c>
      <c r="D39" s="15">
        <v>5865</v>
      </c>
      <c r="E39" s="14">
        <v>25.012852479999999</v>
      </c>
      <c r="F39" s="16">
        <v>1.09508012</v>
      </c>
      <c r="G39" s="14">
        <v>28.59736753</v>
      </c>
      <c r="H39" s="16">
        <v>0.83590233999999997</v>
      </c>
      <c r="I39" s="14">
        <v>27.639858799999999</v>
      </c>
      <c r="J39" s="16">
        <v>0.87200184999999997</v>
      </c>
      <c r="K39" s="14">
        <v>9.4099503999999996</v>
      </c>
      <c r="L39" s="16">
        <v>0.54705824999999997</v>
      </c>
      <c r="M39" s="14">
        <v>5.5383378199999997</v>
      </c>
      <c r="N39" s="16">
        <v>0.53306350000000002</v>
      </c>
      <c r="O39" s="14">
        <v>2.97501835</v>
      </c>
      <c r="P39" s="16">
        <v>0.35663124000000002</v>
      </c>
      <c r="Q39" s="14">
        <v>0</v>
      </c>
      <c r="R39" s="16">
        <v>0</v>
      </c>
      <c r="S39" s="14" t="s">
        <v>582</v>
      </c>
      <c r="T39" s="16" t="s">
        <v>582</v>
      </c>
      <c r="U39" s="14">
        <v>0</v>
      </c>
      <c r="V39" s="16">
        <v>0</v>
      </c>
      <c r="W39" s="14">
        <v>0</v>
      </c>
      <c r="X39" s="16">
        <v>0</v>
      </c>
      <c r="Y39" s="14">
        <v>0.82661461000000003</v>
      </c>
      <c r="Z39" s="16">
        <v>0.22631978999999999</v>
      </c>
    </row>
    <row r="40" spans="1:26" x14ac:dyDescent="0.25">
      <c r="A40" s="11" t="s">
        <v>510</v>
      </c>
      <c r="B40" s="13">
        <v>14157</v>
      </c>
      <c r="C40" s="14">
        <f>(268/B40*100)</f>
        <v>1.893056438510984</v>
      </c>
      <c r="D40" s="15">
        <v>13889</v>
      </c>
      <c r="E40" s="14">
        <v>17.236969779999999</v>
      </c>
      <c r="F40" s="16">
        <v>0.71447664</v>
      </c>
      <c r="G40" s="14">
        <v>16.807362149999999</v>
      </c>
      <c r="H40" s="16">
        <v>0.52596186</v>
      </c>
      <c r="I40" s="14">
        <v>27.762515260000001</v>
      </c>
      <c r="J40" s="16">
        <v>0.68415488999999996</v>
      </c>
      <c r="K40" s="14">
        <v>16.151485579999999</v>
      </c>
      <c r="L40" s="16">
        <v>0.44875796000000001</v>
      </c>
      <c r="M40" s="14">
        <v>13.894561400000001</v>
      </c>
      <c r="N40" s="16">
        <v>0.57254474</v>
      </c>
      <c r="O40" s="14">
        <v>6.80243924</v>
      </c>
      <c r="P40" s="16">
        <v>0.39300429999999997</v>
      </c>
      <c r="Q40" s="14">
        <v>0</v>
      </c>
      <c r="R40" s="16">
        <v>0</v>
      </c>
      <c r="S40" s="14" t="s">
        <v>582</v>
      </c>
      <c r="T40" s="16" t="s">
        <v>582</v>
      </c>
      <c r="U40" s="14">
        <v>0</v>
      </c>
      <c r="V40" s="16">
        <v>0</v>
      </c>
      <c r="W40" s="14">
        <v>0</v>
      </c>
      <c r="X40" s="16">
        <v>0</v>
      </c>
      <c r="Y40" s="14">
        <v>1.3446665799999999</v>
      </c>
      <c r="Z40" s="16">
        <v>0.15845391</v>
      </c>
    </row>
    <row r="41" spans="1:26" x14ac:dyDescent="0.25">
      <c r="A41" s="11" t="s">
        <v>511</v>
      </c>
      <c r="B41" s="13">
        <v>5712</v>
      </c>
      <c r="C41" s="14">
        <f>(40/B41*100)</f>
        <v>0.70028011204481799</v>
      </c>
      <c r="D41" s="15">
        <v>5672</v>
      </c>
      <c r="E41" s="14">
        <v>23.258591819999999</v>
      </c>
      <c r="F41" s="16">
        <v>1.05298271</v>
      </c>
      <c r="G41" s="14">
        <v>19.027535919999998</v>
      </c>
      <c r="H41" s="16">
        <v>0.64716112000000003</v>
      </c>
      <c r="I41" s="14">
        <v>28.23755182</v>
      </c>
      <c r="J41" s="16">
        <v>0.86995522000000003</v>
      </c>
      <c r="K41" s="14">
        <v>14.79401388</v>
      </c>
      <c r="L41" s="16">
        <v>0.60713832999999995</v>
      </c>
      <c r="M41" s="14">
        <v>9.7510530699999993</v>
      </c>
      <c r="N41" s="16">
        <v>0.58733553999999999</v>
      </c>
      <c r="O41" s="14">
        <v>4.2333579700000001</v>
      </c>
      <c r="P41" s="16">
        <v>0.33506643000000003</v>
      </c>
      <c r="Q41" s="14">
        <v>0</v>
      </c>
      <c r="R41" s="16">
        <v>0</v>
      </c>
      <c r="S41" s="14" t="s">
        <v>582</v>
      </c>
      <c r="T41" s="16" t="s">
        <v>582</v>
      </c>
      <c r="U41" s="14">
        <v>0</v>
      </c>
      <c r="V41" s="16">
        <v>0</v>
      </c>
      <c r="W41" s="14">
        <v>0</v>
      </c>
      <c r="X41" s="16">
        <v>0</v>
      </c>
      <c r="Y41" s="14">
        <v>0.69789551000000005</v>
      </c>
      <c r="Z41" s="16">
        <v>0.18000901</v>
      </c>
    </row>
    <row r="42" spans="1:26" x14ac:dyDescent="0.25">
      <c r="A42" s="11" t="s">
        <v>512</v>
      </c>
      <c r="B42" s="13">
        <f>IF(COUNT(B7:B41) &gt; 0, AVERAGE(B7:B41), "\u2014")</f>
        <v>7103.4285714285716</v>
      </c>
      <c r="C42" s="14">
        <f>IF(COUNT(C7:C41) &gt; 0, AVERAGE(C7:C41), "—")</f>
        <v>1.2734585640217502</v>
      </c>
      <c r="D42" s="15">
        <f>IF(COUNT(D7:D41) &gt; 0, AVERAGE(D7:D41), "—")</f>
        <v>7003.2</v>
      </c>
      <c r="E42" s="14">
        <f>IF(COUNT(E7:E41) &gt; 0, AVERAGE(E7:E41), "—")</f>
        <v>14.427798740857142</v>
      </c>
      <c r="F42" s="16">
        <f>IF(COUNT(F7:F41) &gt; 0, SQRT(SUMSQ(F7:F41)/(COUNT(F7:F41)*COUNT(F7:F41)) ), "—")</f>
        <v>0.11342659711270239</v>
      </c>
      <c r="G42" s="14">
        <f>IF(COUNT(G7:G41) &gt; 0, AVERAGE(G7:G41), "—")</f>
        <v>16.053872814000002</v>
      </c>
      <c r="H42" s="16">
        <f>IF(COUNT(H7:H41) &gt; 0, SQRT(SUMSQ(H7:H41)/(COUNT(H7:H41)*COUNT(H7:H41)) ), "—")</f>
        <v>9.6555817698328258E-2</v>
      </c>
      <c r="I42" s="14">
        <f>IF(COUNT(I7:I41) &gt; 0, AVERAGE(I7:I41), "—")</f>
        <v>29.087052271142859</v>
      </c>
      <c r="J42" s="16">
        <f>IF(COUNT(J7:J41) &gt; 0, SQRT(SUMSQ(J7:J41)/(COUNT(J7:J41)*COUNT(J7:J41)) ), "—")</f>
        <v>0.11797675972029577</v>
      </c>
      <c r="K42" s="14">
        <f>IF(COUNT(K7:K41) &gt; 0, AVERAGE(K7:K41), "—")</f>
        <v>17.409141875142854</v>
      </c>
      <c r="L42" s="16">
        <f>IF(COUNT(L7:L41) &gt; 0, SQRT(SUMSQ(L7:L41)/(COUNT(L7:L41)*COUNT(L7:L41)) ), "—")</f>
        <v>9.6538585327649598E-2</v>
      </c>
      <c r="M42" s="14">
        <f>IF(COUNT(M7:M41) &gt; 0, AVERAGE(M7:M41), "—")</f>
        <v>14.084493526571425</v>
      </c>
      <c r="N42" s="16">
        <f>IF(COUNT(N7:N41) &gt; 0, SQRT(SUMSQ(N7:N41)/(COUNT(N7:N41)*COUNT(N7:N41)) ), "—")</f>
        <v>9.5791628195271525E-2</v>
      </c>
      <c r="O42" s="14">
        <f>IF(COUNT(O7:O41) &gt; 0, AVERAGE(O7:O41), "—")</f>
        <v>8.1196751631428583</v>
      </c>
      <c r="P42" s="16">
        <f>IF(COUNT(P7:P41) &gt; 0, SQRT(SUMSQ(P7:P41)/(COUNT(P7:P41)*COUNT(P7:P41)) ), "—")</f>
        <v>8.1937791968010223E-2</v>
      </c>
      <c r="Q42" s="14">
        <f>IF(COUNT(Q7:Q41) &gt; 0, AVERAGE(Q7:Q41), "—")</f>
        <v>0</v>
      </c>
      <c r="R42" s="16">
        <f>IF(COUNT(R7:R41) &gt; 0, SQRT(SUMSQ(R7:R41)/(COUNT(R7:R41)*COUNT(R7:R41)) ), "—")</f>
        <v>0</v>
      </c>
      <c r="S42" s="14" t="str">
        <f>IF(COUNT(S7:S41) &gt; 0, AVERAGE(S7:S41), "—")</f>
        <v>—</v>
      </c>
      <c r="T42" s="16" t="str">
        <f>IF(COUNT(T7:T41) &gt; 0, SQRT(SUMSQ(T7:T41)/(COUNT(T7:T41)*COUNT(T7:T41)) ), "—")</f>
        <v>—</v>
      </c>
      <c r="U42" s="14">
        <f>IF(COUNT(U7:U41) &gt; 0, AVERAGE(U7:U41), "—")</f>
        <v>0</v>
      </c>
      <c r="V42" s="16">
        <f>IF(COUNT(V7:V41) &gt; 0, SQRT(SUMSQ(V7:V41)/(COUNT(V7:V41)*COUNT(V7:V41)) ), "—")</f>
        <v>0</v>
      </c>
      <c r="W42" s="14">
        <f>IF(COUNT(W7:W41) &gt; 0, AVERAGE(W7:W41), "—")</f>
        <v>4.9221997142857143E-3</v>
      </c>
      <c r="X42" s="16">
        <f>IF(COUNT(X7:X41) &gt; 0, SQRT(SUMSQ(X7:X41)/(COUNT(X7:X41)*COUNT(X7:X41)) ), "—")</f>
        <v>1.287404E-3</v>
      </c>
      <c r="Y42" s="14">
        <f>IF(COUNT(Y7:Y41) &gt; 0, AVERAGE(Y7:Y41), "—")</f>
        <v>0.81304340714285694</v>
      </c>
      <c r="Z42" s="16">
        <f>IF(COUNT(Z7:Z41) &gt; 0, SQRT(SUMSQ(Z7:Z41)/(COUNT(Z7:Z41)*COUNT(Z7:Z41)) ), "—")</f>
        <v>2.6765367383638782E-2</v>
      </c>
    </row>
    <row r="43" spans="1:26"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2"/>
    </row>
    <row r="44" spans="1:26"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row>
    <row r="45" spans="1:26" x14ac:dyDescent="0.25">
      <c r="A45" s="11" t="s">
        <v>515</v>
      </c>
      <c r="B45" s="13">
        <v>5519</v>
      </c>
      <c r="C45" s="14">
        <f>(0/B45*100)</f>
        <v>0</v>
      </c>
      <c r="D45" s="15">
        <v>5519</v>
      </c>
      <c r="E45" s="14">
        <v>43.394033100000001</v>
      </c>
      <c r="F45" s="16">
        <v>1.04896407</v>
      </c>
      <c r="G45" s="14">
        <v>31.394910920000001</v>
      </c>
      <c r="H45" s="16">
        <v>0.93781049999999999</v>
      </c>
      <c r="I45" s="14">
        <v>13.11260074</v>
      </c>
      <c r="J45" s="16">
        <v>0.62026645999999996</v>
      </c>
      <c r="K45" s="14">
        <v>3.6436100499999999</v>
      </c>
      <c r="L45" s="16">
        <v>0.29963146000000002</v>
      </c>
      <c r="M45" s="14">
        <v>1.8471112599999999</v>
      </c>
      <c r="N45" s="16">
        <v>0.25062884000000002</v>
      </c>
      <c r="O45" s="14">
        <v>1.33833571</v>
      </c>
      <c r="P45" s="16">
        <v>0.21337886</v>
      </c>
      <c r="Q45" s="14">
        <v>0</v>
      </c>
      <c r="R45" s="16">
        <v>0</v>
      </c>
      <c r="S45" s="14" t="s">
        <v>582</v>
      </c>
      <c r="T45" s="16" t="s">
        <v>582</v>
      </c>
      <c r="U45" s="14">
        <v>0</v>
      </c>
      <c r="V45" s="16">
        <v>0</v>
      </c>
      <c r="W45" s="14">
        <v>1.66505488</v>
      </c>
      <c r="X45" s="16">
        <v>0.23044861</v>
      </c>
      <c r="Y45" s="14">
        <v>3.6043433399999998</v>
      </c>
      <c r="Z45" s="16">
        <v>0.31227002999999998</v>
      </c>
    </row>
    <row r="46" spans="1:26" x14ac:dyDescent="0.25">
      <c r="A46" s="11" t="s">
        <v>516</v>
      </c>
      <c r="B46" s="13">
        <v>23141</v>
      </c>
      <c r="C46" s="14">
        <f>(1140/B46*100)</f>
        <v>4.9263212480013827</v>
      </c>
      <c r="D46" s="15">
        <v>22001</v>
      </c>
      <c r="E46" s="14">
        <v>41.033869729999999</v>
      </c>
      <c r="F46" s="16">
        <v>0.71831681999999997</v>
      </c>
      <c r="G46" s="14">
        <v>27.65990077</v>
      </c>
      <c r="H46" s="16">
        <v>0.42053997999999998</v>
      </c>
      <c r="I46" s="14">
        <v>18.981246760000001</v>
      </c>
      <c r="J46" s="16">
        <v>0.50563974</v>
      </c>
      <c r="K46" s="14">
        <v>5.54720675</v>
      </c>
      <c r="L46" s="16">
        <v>0.26458025000000002</v>
      </c>
      <c r="M46" s="14">
        <v>2.0650742900000001</v>
      </c>
      <c r="N46" s="16">
        <v>0.12812794999999999</v>
      </c>
      <c r="O46" s="14">
        <v>1.3310078599999999</v>
      </c>
      <c r="P46" s="16">
        <v>0.1057197</v>
      </c>
      <c r="Q46" s="14">
        <v>0</v>
      </c>
      <c r="R46" s="16">
        <v>0</v>
      </c>
      <c r="S46" s="14" t="s">
        <v>582</v>
      </c>
      <c r="T46" s="16" t="s">
        <v>582</v>
      </c>
      <c r="U46" s="14">
        <v>0</v>
      </c>
      <c r="V46" s="16">
        <v>0</v>
      </c>
      <c r="W46" s="14">
        <v>0</v>
      </c>
      <c r="X46" s="16">
        <v>0</v>
      </c>
      <c r="Y46" s="14">
        <v>3.3816938400000001</v>
      </c>
      <c r="Z46" s="16">
        <v>0.26991403000000003</v>
      </c>
    </row>
    <row r="47" spans="1:26" x14ac:dyDescent="0.25">
      <c r="A47" s="11" t="s">
        <v>517</v>
      </c>
      <c r="B47" s="13">
        <v>5928</v>
      </c>
      <c r="C47" s="14">
        <f>(72/B47*100)</f>
        <v>1.214574898785425</v>
      </c>
      <c r="D47" s="15">
        <v>5856</v>
      </c>
      <c r="E47" s="14">
        <v>21.713035730000001</v>
      </c>
      <c r="F47" s="16">
        <v>1.1178101499999999</v>
      </c>
      <c r="G47" s="14">
        <v>17.50666726</v>
      </c>
      <c r="H47" s="16">
        <v>0.61545028000000002</v>
      </c>
      <c r="I47" s="14">
        <v>26.869638890000001</v>
      </c>
      <c r="J47" s="16">
        <v>0.83640862999999999</v>
      </c>
      <c r="K47" s="14">
        <v>15.005414419999999</v>
      </c>
      <c r="L47" s="16">
        <v>0.61500957999999994</v>
      </c>
      <c r="M47" s="14">
        <v>10.37236817</v>
      </c>
      <c r="N47" s="16">
        <v>0.43946454000000001</v>
      </c>
      <c r="O47" s="14">
        <v>6.9195353300000004</v>
      </c>
      <c r="P47" s="16">
        <v>0.35832925999999998</v>
      </c>
      <c r="Q47" s="14">
        <v>0</v>
      </c>
      <c r="R47" s="16">
        <v>0</v>
      </c>
      <c r="S47" s="14" t="s">
        <v>582</v>
      </c>
      <c r="T47" s="16" t="s">
        <v>582</v>
      </c>
      <c r="U47" s="14">
        <v>0</v>
      </c>
      <c r="V47" s="16">
        <v>0</v>
      </c>
      <c r="W47" s="14">
        <v>0</v>
      </c>
      <c r="X47" s="16">
        <v>0</v>
      </c>
      <c r="Y47" s="14">
        <v>1.61334019</v>
      </c>
      <c r="Z47" s="16">
        <v>0.30596572999999999</v>
      </c>
    </row>
    <row r="48" spans="1:26" x14ac:dyDescent="0.25">
      <c r="A48" s="11" t="s">
        <v>518</v>
      </c>
      <c r="B48" s="13">
        <v>9841</v>
      </c>
      <c r="C48" s="14">
        <f>(7/B48*100)</f>
        <v>7.1130982623717101E-2</v>
      </c>
      <c r="D48" s="15">
        <v>9834</v>
      </c>
      <c r="E48" s="14">
        <v>16.954411319999998</v>
      </c>
      <c r="F48" s="16">
        <v>0.70874819</v>
      </c>
      <c r="G48" s="14">
        <v>22.03574433</v>
      </c>
      <c r="H48" s="16">
        <v>0.69895974000000005</v>
      </c>
      <c r="I48" s="14">
        <v>33.915924840000002</v>
      </c>
      <c r="J48" s="16">
        <v>0.70492529000000004</v>
      </c>
      <c r="K48" s="14">
        <v>14.45206568</v>
      </c>
      <c r="L48" s="16">
        <v>0.49662709999999999</v>
      </c>
      <c r="M48" s="14">
        <v>8.0696880699999998</v>
      </c>
      <c r="N48" s="16">
        <v>0.56750659999999997</v>
      </c>
      <c r="O48" s="14">
        <v>3.7298268399999999</v>
      </c>
      <c r="P48" s="16">
        <v>0.30833227000000002</v>
      </c>
      <c r="Q48" s="14">
        <v>0</v>
      </c>
      <c r="R48" s="16">
        <v>0</v>
      </c>
      <c r="S48" s="14" t="s">
        <v>582</v>
      </c>
      <c r="T48" s="16" t="s">
        <v>582</v>
      </c>
      <c r="U48" s="14">
        <v>0</v>
      </c>
      <c r="V48" s="16">
        <v>0</v>
      </c>
      <c r="W48" s="14">
        <v>0</v>
      </c>
      <c r="X48" s="16">
        <v>0</v>
      </c>
      <c r="Y48" s="14">
        <v>0.8423389</v>
      </c>
      <c r="Z48" s="16">
        <v>0.51105091999999996</v>
      </c>
    </row>
    <row r="49" spans="1:26" x14ac:dyDescent="0.25">
      <c r="A49" s="11" t="s">
        <v>519</v>
      </c>
      <c r="B49" s="13">
        <v>6349</v>
      </c>
      <c r="C49" s="14">
        <f>(56/B49*100)</f>
        <v>0.88202866593164275</v>
      </c>
      <c r="D49" s="15">
        <v>6293</v>
      </c>
      <c r="E49" s="14">
        <v>37.988070100000002</v>
      </c>
      <c r="F49" s="16">
        <v>1.1404928000000001</v>
      </c>
      <c r="G49" s="14">
        <v>23.40193416</v>
      </c>
      <c r="H49" s="16">
        <v>0.64880636000000003</v>
      </c>
      <c r="I49" s="14">
        <v>22.016528919999999</v>
      </c>
      <c r="J49" s="16">
        <v>0.73861323000000001</v>
      </c>
      <c r="K49" s="14">
        <v>8.0906529700000007</v>
      </c>
      <c r="L49" s="16">
        <v>0.52254813</v>
      </c>
      <c r="M49" s="14">
        <v>4.6970241899999996</v>
      </c>
      <c r="N49" s="16">
        <v>0.35622249</v>
      </c>
      <c r="O49" s="14">
        <v>1.8635262399999999</v>
      </c>
      <c r="P49" s="16">
        <v>0.18690815</v>
      </c>
      <c r="Q49" s="14">
        <v>0</v>
      </c>
      <c r="R49" s="16">
        <v>0</v>
      </c>
      <c r="S49" s="14" t="s">
        <v>582</v>
      </c>
      <c r="T49" s="16" t="s">
        <v>582</v>
      </c>
      <c r="U49" s="14">
        <v>0</v>
      </c>
      <c r="V49" s="16">
        <v>0</v>
      </c>
      <c r="W49" s="14">
        <v>3.612435E-2</v>
      </c>
      <c r="X49" s="16">
        <v>2.5655460000000001E-2</v>
      </c>
      <c r="Y49" s="14">
        <v>1.90613907</v>
      </c>
      <c r="Z49" s="16">
        <v>0.27166455</v>
      </c>
    </row>
    <row r="50" spans="1:26" x14ac:dyDescent="0.25">
      <c r="A50" s="11" t="s">
        <v>520</v>
      </c>
      <c r="B50" s="13">
        <v>11795</v>
      </c>
      <c r="C50" s="14">
        <f>(218/B50*100)</f>
        <v>1.8482407799915217</v>
      </c>
      <c r="D50" s="15">
        <v>11577</v>
      </c>
      <c r="E50" s="14">
        <v>38.841520080000002</v>
      </c>
      <c r="F50" s="16">
        <v>1.09053628</v>
      </c>
      <c r="G50" s="14">
        <v>27.728533460000001</v>
      </c>
      <c r="H50" s="16">
        <v>0.71143473999999995</v>
      </c>
      <c r="I50" s="14">
        <v>21.41920709</v>
      </c>
      <c r="J50" s="16">
        <v>0.71855508999999995</v>
      </c>
      <c r="K50" s="14">
        <v>6.9440133800000003</v>
      </c>
      <c r="L50" s="16">
        <v>0.36834572999999998</v>
      </c>
      <c r="M50" s="14">
        <v>2.5931958900000001</v>
      </c>
      <c r="N50" s="16">
        <v>0.23165873000000001</v>
      </c>
      <c r="O50" s="14">
        <v>1.5817868399999999</v>
      </c>
      <c r="P50" s="16">
        <v>0.19766089000000001</v>
      </c>
      <c r="Q50" s="14">
        <v>0</v>
      </c>
      <c r="R50" s="16">
        <v>0</v>
      </c>
      <c r="S50" s="14" t="s">
        <v>582</v>
      </c>
      <c r="T50" s="16" t="s">
        <v>582</v>
      </c>
      <c r="U50" s="14">
        <v>0</v>
      </c>
      <c r="V50" s="16">
        <v>0</v>
      </c>
      <c r="W50" s="14">
        <v>0</v>
      </c>
      <c r="X50" s="16">
        <v>0</v>
      </c>
      <c r="Y50" s="14">
        <v>0.89174324999999999</v>
      </c>
      <c r="Z50" s="16">
        <v>0.1358598</v>
      </c>
    </row>
    <row r="51" spans="1:26" x14ac:dyDescent="0.25">
      <c r="A51" s="11" t="s">
        <v>521</v>
      </c>
      <c r="B51" s="13">
        <v>6866</v>
      </c>
      <c r="C51" s="14">
        <f>(116/B51*100)</f>
        <v>1.6894844159627147</v>
      </c>
      <c r="D51" s="15">
        <v>6750</v>
      </c>
      <c r="E51" s="14">
        <v>45.183157280000003</v>
      </c>
      <c r="F51" s="16">
        <v>0.95380469000000001</v>
      </c>
      <c r="G51" s="14">
        <v>25.37904026</v>
      </c>
      <c r="H51" s="16">
        <v>0.65500930000000002</v>
      </c>
      <c r="I51" s="14">
        <v>19.188765700000001</v>
      </c>
      <c r="J51" s="16">
        <v>0.70959145000000001</v>
      </c>
      <c r="K51" s="14">
        <v>5.2177522999999999</v>
      </c>
      <c r="L51" s="16">
        <v>0.34826765999999998</v>
      </c>
      <c r="M51" s="14">
        <v>1.9823415499999999</v>
      </c>
      <c r="N51" s="16">
        <v>0.19921068</v>
      </c>
      <c r="O51" s="14">
        <v>0.95961870999999999</v>
      </c>
      <c r="P51" s="16">
        <v>0.12767978999999999</v>
      </c>
      <c r="Q51" s="14">
        <v>0</v>
      </c>
      <c r="R51" s="16">
        <v>0</v>
      </c>
      <c r="S51" s="14" t="s">
        <v>582</v>
      </c>
      <c r="T51" s="16" t="s">
        <v>582</v>
      </c>
      <c r="U51" s="14">
        <v>0</v>
      </c>
      <c r="V51" s="16">
        <v>0</v>
      </c>
      <c r="W51" s="14">
        <v>0</v>
      </c>
      <c r="X51" s="16">
        <v>0</v>
      </c>
      <c r="Y51" s="14">
        <v>2.0893242000000001</v>
      </c>
      <c r="Z51" s="16">
        <v>0.2311474</v>
      </c>
    </row>
    <row r="52" spans="1:26" x14ac:dyDescent="0.25">
      <c r="A52" s="11" t="s">
        <v>522</v>
      </c>
      <c r="B52" s="13">
        <v>5809</v>
      </c>
      <c r="C52" s="14">
        <f>(72/B52*100)</f>
        <v>1.2394560165260802</v>
      </c>
      <c r="D52" s="15">
        <v>5737</v>
      </c>
      <c r="E52" s="14">
        <v>21.645532119999999</v>
      </c>
      <c r="F52" s="16">
        <v>0.66369829000000002</v>
      </c>
      <c r="G52" s="14">
        <v>24.260877130000001</v>
      </c>
      <c r="H52" s="16">
        <v>0.69253830999999999</v>
      </c>
      <c r="I52" s="14">
        <v>29.87223599</v>
      </c>
      <c r="J52" s="16">
        <v>0.69955042000000001</v>
      </c>
      <c r="K52" s="14">
        <v>12.21128686</v>
      </c>
      <c r="L52" s="16">
        <v>0.41983401999999997</v>
      </c>
      <c r="M52" s="14">
        <v>7.4458580899999998</v>
      </c>
      <c r="N52" s="16">
        <v>0.40527648999999999</v>
      </c>
      <c r="O52" s="14">
        <v>3.9107422399999998</v>
      </c>
      <c r="P52" s="16">
        <v>0.36419863000000002</v>
      </c>
      <c r="Q52" s="14">
        <v>0</v>
      </c>
      <c r="R52" s="16">
        <v>0</v>
      </c>
      <c r="S52" s="14" t="s">
        <v>582</v>
      </c>
      <c r="T52" s="16" t="s">
        <v>582</v>
      </c>
      <c r="U52" s="14">
        <v>0</v>
      </c>
      <c r="V52" s="16">
        <v>0</v>
      </c>
      <c r="W52" s="14">
        <v>0</v>
      </c>
      <c r="X52" s="16">
        <v>0</v>
      </c>
      <c r="Y52" s="14">
        <v>0.65346757</v>
      </c>
      <c r="Z52" s="16">
        <v>0.10379397</v>
      </c>
    </row>
    <row r="53" spans="1:26" x14ac:dyDescent="0.25">
      <c r="A53" s="11" t="s">
        <v>523</v>
      </c>
      <c r="B53" s="13">
        <v>5571</v>
      </c>
      <c r="C53" s="14">
        <f>(84/B53*100)</f>
        <v>1.5078082929456111</v>
      </c>
      <c r="D53" s="15">
        <v>5487</v>
      </c>
      <c r="E53" s="14">
        <v>12.77263589</v>
      </c>
      <c r="F53" s="16">
        <v>0.45126469000000002</v>
      </c>
      <c r="G53" s="14">
        <v>17.076175490000001</v>
      </c>
      <c r="H53" s="16">
        <v>0.47779036000000003</v>
      </c>
      <c r="I53" s="14">
        <v>30.825589310000002</v>
      </c>
      <c r="J53" s="16">
        <v>0.60221798999999998</v>
      </c>
      <c r="K53" s="14">
        <v>18.696604440000002</v>
      </c>
      <c r="L53" s="16">
        <v>0.54040694</v>
      </c>
      <c r="M53" s="14">
        <v>11.770672319999999</v>
      </c>
      <c r="N53" s="16">
        <v>0.50315430999999999</v>
      </c>
      <c r="O53" s="14">
        <v>7.9999505500000003</v>
      </c>
      <c r="P53" s="16">
        <v>0.39158695999999998</v>
      </c>
      <c r="Q53" s="14">
        <v>0</v>
      </c>
      <c r="R53" s="16">
        <v>0</v>
      </c>
      <c r="S53" s="14" t="s">
        <v>582</v>
      </c>
      <c r="T53" s="16" t="s">
        <v>582</v>
      </c>
      <c r="U53" s="14">
        <v>0</v>
      </c>
      <c r="V53" s="16">
        <v>0</v>
      </c>
      <c r="W53" s="14">
        <v>0</v>
      </c>
      <c r="X53" s="16">
        <v>0</v>
      </c>
      <c r="Y53" s="14">
        <v>0.85837198999999997</v>
      </c>
      <c r="Z53" s="16">
        <v>0.12674769</v>
      </c>
    </row>
    <row r="54" spans="1:26" x14ac:dyDescent="0.25">
      <c r="A54" s="11" t="s">
        <v>524</v>
      </c>
      <c r="B54" s="13">
        <v>4740</v>
      </c>
      <c r="C54" s="14">
        <f>(38/B54*100)</f>
        <v>0.80168776371308015</v>
      </c>
      <c r="D54" s="15">
        <v>4702</v>
      </c>
      <c r="E54" s="14">
        <v>44.642343930000003</v>
      </c>
      <c r="F54" s="16">
        <v>1.1479453900000001</v>
      </c>
      <c r="G54" s="14">
        <v>31.813196749999999</v>
      </c>
      <c r="H54" s="16">
        <v>0.79571457000000001</v>
      </c>
      <c r="I54" s="14">
        <v>12.98446246</v>
      </c>
      <c r="J54" s="16">
        <v>0.62815443000000004</v>
      </c>
      <c r="K54" s="14">
        <v>4.9015503300000001</v>
      </c>
      <c r="L54" s="16">
        <v>0.34100267000000001</v>
      </c>
      <c r="M54" s="14">
        <v>1.8017689100000001</v>
      </c>
      <c r="N54" s="16">
        <v>0.22810686999999999</v>
      </c>
      <c r="O54" s="14">
        <v>1.5530337000000001</v>
      </c>
      <c r="P54" s="16">
        <v>0.20493807999999999</v>
      </c>
      <c r="Q54" s="14">
        <v>0</v>
      </c>
      <c r="R54" s="16">
        <v>0</v>
      </c>
      <c r="S54" s="14" t="s">
        <v>582</v>
      </c>
      <c r="T54" s="16" t="s">
        <v>582</v>
      </c>
      <c r="U54" s="14">
        <v>0</v>
      </c>
      <c r="V54" s="16">
        <v>0</v>
      </c>
      <c r="W54" s="14">
        <v>0</v>
      </c>
      <c r="X54" s="16">
        <v>0</v>
      </c>
      <c r="Y54" s="14">
        <v>2.3036439099999999</v>
      </c>
      <c r="Z54" s="16">
        <v>0.28679948999999999</v>
      </c>
    </row>
    <row r="55" spans="1:26" x14ac:dyDescent="0.25">
      <c r="A55" s="11" t="s">
        <v>525</v>
      </c>
      <c r="B55" s="13">
        <v>5316</v>
      </c>
      <c r="C55" s="14">
        <f>(22/B55*100)</f>
        <v>0.41384499623777277</v>
      </c>
      <c r="D55" s="15">
        <v>5294</v>
      </c>
      <c r="E55" s="14">
        <v>12.69572148</v>
      </c>
      <c r="F55" s="16">
        <v>0.62426672999999999</v>
      </c>
      <c r="G55" s="14">
        <v>18.390474699999999</v>
      </c>
      <c r="H55" s="16">
        <v>0.68891093999999997</v>
      </c>
      <c r="I55" s="14">
        <v>26.015230150000001</v>
      </c>
      <c r="J55" s="16">
        <v>0.57380291999999999</v>
      </c>
      <c r="K55" s="14">
        <v>16.785185569999999</v>
      </c>
      <c r="L55" s="16">
        <v>0.56308455999999996</v>
      </c>
      <c r="M55" s="14">
        <v>13.83028983</v>
      </c>
      <c r="N55" s="16">
        <v>0.60077495000000003</v>
      </c>
      <c r="O55" s="14">
        <v>9.9096764999999998</v>
      </c>
      <c r="P55" s="16">
        <v>0.49834748000000001</v>
      </c>
      <c r="Q55" s="14">
        <v>0</v>
      </c>
      <c r="R55" s="16">
        <v>0</v>
      </c>
      <c r="S55" s="14" t="s">
        <v>582</v>
      </c>
      <c r="T55" s="16" t="s">
        <v>582</v>
      </c>
      <c r="U55" s="14">
        <v>0</v>
      </c>
      <c r="V55" s="16">
        <v>0</v>
      </c>
      <c r="W55" s="14">
        <v>1.17367201</v>
      </c>
      <c r="X55" s="16">
        <v>0.15752670999999999</v>
      </c>
      <c r="Y55" s="14">
        <v>1.1997497500000001</v>
      </c>
      <c r="Z55" s="16">
        <v>0.13186969000000001</v>
      </c>
    </row>
    <row r="56" spans="1:26" x14ac:dyDescent="0.25">
      <c r="A56" s="11" t="s">
        <v>526</v>
      </c>
      <c r="B56" s="13">
        <v>5359</v>
      </c>
      <c r="C56" s="14">
        <f>(76/B56*100)</f>
        <v>1.4181750326553462</v>
      </c>
      <c r="D56" s="15">
        <v>5283</v>
      </c>
      <c r="E56" s="14">
        <v>16.893670360000002</v>
      </c>
      <c r="F56" s="16">
        <v>0.76548070000000001</v>
      </c>
      <c r="G56" s="14">
        <v>20.224988450000001</v>
      </c>
      <c r="H56" s="16">
        <v>0.60618221999999999</v>
      </c>
      <c r="I56" s="14">
        <v>35.024830819999998</v>
      </c>
      <c r="J56" s="16">
        <v>0.84987689</v>
      </c>
      <c r="K56" s="14">
        <v>13.93016815</v>
      </c>
      <c r="L56" s="16">
        <v>0.76662370000000002</v>
      </c>
      <c r="M56" s="14">
        <v>9.3731238500000007</v>
      </c>
      <c r="N56" s="16">
        <v>0.59336728000000005</v>
      </c>
      <c r="O56" s="14">
        <v>4.3893546399999996</v>
      </c>
      <c r="P56" s="16">
        <v>0.37894706</v>
      </c>
      <c r="Q56" s="14">
        <v>0</v>
      </c>
      <c r="R56" s="16">
        <v>0</v>
      </c>
      <c r="S56" s="14" t="s">
        <v>582</v>
      </c>
      <c r="T56" s="16" t="s">
        <v>582</v>
      </c>
      <c r="U56" s="14">
        <v>0</v>
      </c>
      <c r="V56" s="16">
        <v>0</v>
      </c>
      <c r="W56" s="14">
        <v>0</v>
      </c>
      <c r="X56" s="16">
        <v>0</v>
      </c>
      <c r="Y56" s="14">
        <v>0.16386371999999999</v>
      </c>
      <c r="Z56" s="16">
        <v>7.3663640000000002E-2</v>
      </c>
    </row>
    <row r="57" spans="1:26" x14ac:dyDescent="0.25">
      <c r="A57" s="11" t="s">
        <v>527</v>
      </c>
      <c r="B57" s="13">
        <v>6513</v>
      </c>
      <c r="C57" s="14">
        <f>(0/B57*100)</f>
        <v>0</v>
      </c>
      <c r="D57" s="15">
        <v>6513</v>
      </c>
      <c r="E57" s="14">
        <v>30.339765700000001</v>
      </c>
      <c r="F57" s="16">
        <v>0.97046215999999996</v>
      </c>
      <c r="G57" s="14">
        <v>35.518011559999998</v>
      </c>
      <c r="H57" s="16">
        <v>0.77931286</v>
      </c>
      <c r="I57" s="14">
        <v>22.27424491</v>
      </c>
      <c r="J57" s="16">
        <v>0.84504553000000004</v>
      </c>
      <c r="K57" s="14">
        <v>5.1397292300000004</v>
      </c>
      <c r="L57" s="16">
        <v>0.36768134000000002</v>
      </c>
      <c r="M57" s="14">
        <v>1.68265917</v>
      </c>
      <c r="N57" s="16">
        <v>0.22047942000000001</v>
      </c>
      <c r="O57" s="14">
        <v>1.14916251</v>
      </c>
      <c r="P57" s="16">
        <v>0.14909911000000001</v>
      </c>
      <c r="Q57" s="14">
        <v>0</v>
      </c>
      <c r="R57" s="16">
        <v>0</v>
      </c>
      <c r="S57" s="14" t="s">
        <v>582</v>
      </c>
      <c r="T57" s="16" t="s">
        <v>582</v>
      </c>
      <c r="U57" s="14">
        <v>1.1710669999999999E-2</v>
      </c>
      <c r="V57" s="16">
        <v>1.2312679999999999E-2</v>
      </c>
      <c r="W57" s="14">
        <v>1.89683771</v>
      </c>
      <c r="X57" s="16">
        <v>0.36681623000000002</v>
      </c>
      <c r="Y57" s="14">
        <v>1.9878785299999999</v>
      </c>
      <c r="Z57" s="16">
        <v>0.22584148000000001</v>
      </c>
    </row>
    <row r="58" spans="1:26" x14ac:dyDescent="0.25">
      <c r="A58" s="11" t="s">
        <v>528</v>
      </c>
      <c r="B58" s="13">
        <v>7267</v>
      </c>
      <c r="C58" s="14">
        <f>(10/B58*100)</f>
        <v>0.13760836658868861</v>
      </c>
      <c r="D58" s="15">
        <v>7257</v>
      </c>
      <c r="E58" s="14">
        <v>34.897090560000002</v>
      </c>
      <c r="F58" s="16">
        <v>0.84731104999999995</v>
      </c>
      <c r="G58" s="14">
        <v>23.844743770000001</v>
      </c>
      <c r="H58" s="16">
        <v>0.60036652000000001</v>
      </c>
      <c r="I58" s="14">
        <v>21.657924520000002</v>
      </c>
      <c r="J58" s="16">
        <v>0.61716696999999998</v>
      </c>
      <c r="K58" s="14">
        <v>7.6054894700000002</v>
      </c>
      <c r="L58" s="16">
        <v>0.44999938</v>
      </c>
      <c r="M58" s="14">
        <v>2.8610670300000001</v>
      </c>
      <c r="N58" s="16">
        <v>0.23316758000000001</v>
      </c>
      <c r="O58" s="14">
        <v>3.6207217200000001</v>
      </c>
      <c r="P58" s="16">
        <v>0.27741534000000001</v>
      </c>
      <c r="Q58" s="14">
        <v>0</v>
      </c>
      <c r="R58" s="16">
        <v>0</v>
      </c>
      <c r="S58" s="14" t="s">
        <v>582</v>
      </c>
      <c r="T58" s="16" t="s">
        <v>582</v>
      </c>
      <c r="U58" s="14">
        <v>0</v>
      </c>
      <c r="V58" s="16">
        <v>0</v>
      </c>
      <c r="W58" s="14">
        <v>4.1011579200000003</v>
      </c>
      <c r="X58" s="16">
        <v>0.27836138999999999</v>
      </c>
      <c r="Y58" s="14">
        <v>1.411805</v>
      </c>
      <c r="Z58" s="16">
        <v>0.16164690000000001</v>
      </c>
    </row>
    <row r="59" spans="1:26" x14ac:dyDescent="0.25">
      <c r="A59" s="11" t="s">
        <v>529</v>
      </c>
      <c r="B59" s="13">
        <v>4826</v>
      </c>
      <c r="C59" s="14">
        <f>(26/B59*100)</f>
        <v>0.53874844591794446</v>
      </c>
      <c r="D59" s="15">
        <v>4800</v>
      </c>
      <c r="E59" s="14">
        <v>32.473965280000002</v>
      </c>
      <c r="F59" s="16">
        <v>0.81852223000000002</v>
      </c>
      <c r="G59" s="14">
        <v>31.41000013</v>
      </c>
      <c r="H59" s="16">
        <v>0.79074493000000001</v>
      </c>
      <c r="I59" s="14">
        <v>23.498896330000001</v>
      </c>
      <c r="J59" s="16">
        <v>0.71696771999999998</v>
      </c>
      <c r="K59" s="14">
        <v>6.3519515799999997</v>
      </c>
      <c r="L59" s="16">
        <v>0.42343181000000002</v>
      </c>
      <c r="M59" s="14">
        <v>2.2658041400000002</v>
      </c>
      <c r="N59" s="16">
        <v>0.25078443</v>
      </c>
      <c r="O59" s="14">
        <v>1.88248109</v>
      </c>
      <c r="P59" s="16">
        <v>0.27425363000000003</v>
      </c>
      <c r="Q59" s="14">
        <v>0</v>
      </c>
      <c r="R59" s="16">
        <v>0</v>
      </c>
      <c r="S59" s="14" t="s">
        <v>582</v>
      </c>
      <c r="T59" s="16" t="s">
        <v>582</v>
      </c>
      <c r="U59" s="14">
        <v>0</v>
      </c>
      <c r="V59" s="16">
        <v>0</v>
      </c>
      <c r="W59" s="14">
        <v>1.09127029</v>
      </c>
      <c r="X59" s="16">
        <v>0.15771916999999999</v>
      </c>
      <c r="Y59" s="14">
        <v>1.0256311600000001</v>
      </c>
      <c r="Z59" s="16">
        <v>0.17791781000000001</v>
      </c>
    </row>
    <row r="60" spans="1:26" x14ac:dyDescent="0.25">
      <c r="A60" s="11" t="s">
        <v>530</v>
      </c>
      <c r="B60" s="13">
        <v>4546</v>
      </c>
      <c r="C60" s="14">
        <f>(15/B60*100)</f>
        <v>0.32996040475142985</v>
      </c>
      <c r="D60" s="15">
        <v>4531</v>
      </c>
      <c r="E60" s="14">
        <v>23.292600910000001</v>
      </c>
      <c r="F60" s="16">
        <v>1.1756688200000001</v>
      </c>
      <c r="G60" s="14">
        <v>22.600860650000001</v>
      </c>
      <c r="H60" s="16">
        <v>0.83463684999999999</v>
      </c>
      <c r="I60" s="14">
        <v>27.30458454</v>
      </c>
      <c r="J60" s="16">
        <v>0.93286279000000005</v>
      </c>
      <c r="K60" s="14">
        <v>11.871554639999999</v>
      </c>
      <c r="L60" s="16">
        <v>0.51512363999999999</v>
      </c>
      <c r="M60" s="14">
        <v>7.0597656500000001</v>
      </c>
      <c r="N60" s="16">
        <v>0.53330831999999995</v>
      </c>
      <c r="O60" s="14">
        <v>5.3398658000000001</v>
      </c>
      <c r="P60" s="16">
        <v>0.44884874000000002</v>
      </c>
      <c r="Q60" s="14">
        <v>0</v>
      </c>
      <c r="R60" s="16">
        <v>0</v>
      </c>
      <c r="S60" s="14" t="s">
        <v>582</v>
      </c>
      <c r="T60" s="16" t="s">
        <v>582</v>
      </c>
      <c r="U60" s="14">
        <v>0</v>
      </c>
      <c r="V60" s="16">
        <v>0</v>
      </c>
      <c r="W60" s="14">
        <v>0.89572293000000003</v>
      </c>
      <c r="X60" s="16">
        <v>0.16672031000000001</v>
      </c>
      <c r="Y60" s="14">
        <v>1.6350448900000001</v>
      </c>
      <c r="Z60" s="16">
        <v>0.28506383000000002</v>
      </c>
    </row>
    <row r="61" spans="1:26" x14ac:dyDescent="0.25">
      <c r="A61" s="11" t="s">
        <v>531</v>
      </c>
      <c r="B61" s="13">
        <v>6525</v>
      </c>
      <c r="C61" s="14">
        <f>(135/B61*100)</f>
        <v>2.0689655172413794</v>
      </c>
      <c r="D61" s="15">
        <v>6390</v>
      </c>
      <c r="E61" s="14">
        <v>14.022962189999999</v>
      </c>
      <c r="F61" s="16">
        <v>0.65192433000000005</v>
      </c>
      <c r="G61" s="14">
        <v>20.154699300000001</v>
      </c>
      <c r="H61" s="16">
        <v>0.62447962000000001</v>
      </c>
      <c r="I61" s="14">
        <v>32.794665590000001</v>
      </c>
      <c r="J61" s="16">
        <v>0.63473749000000002</v>
      </c>
      <c r="K61" s="14">
        <v>15.01137626</v>
      </c>
      <c r="L61" s="16">
        <v>0.61673051000000001</v>
      </c>
      <c r="M61" s="14">
        <v>10.608181160000001</v>
      </c>
      <c r="N61" s="16">
        <v>0.54329154999999996</v>
      </c>
      <c r="O61" s="14">
        <v>6.6865650600000004</v>
      </c>
      <c r="P61" s="16">
        <v>0.51981489999999997</v>
      </c>
      <c r="Q61" s="14">
        <v>0</v>
      </c>
      <c r="R61" s="16">
        <v>0</v>
      </c>
      <c r="S61" s="14" t="s">
        <v>582</v>
      </c>
      <c r="T61" s="16" t="s">
        <v>582</v>
      </c>
      <c r="U61" s="14">
        <v>0</v>
      </c>
      <c r="V61" s="16">
        <v>0</v>
      </c>
      <c r="W61" s="14">
        <v>0</v>
      </c>
      <c r="X61" s="16">
        <v>0</v>
      </c>
      <c r="Y61" s="14">
        <v>0.72155044000000002</v>
      </c>
      <c r="Z61" s="16">
        <v>0.12463423</v>
      </c>
    </row>
    <row r="62" spans="1:26" x14ac:dyDescent="0.25">
      <c r="A62" s="11" t="s">
        <v>532</v>
      </c>
      <c r="B62" s="13">
        <v>4476</v>
      </c>
      <c r="C62" s="14">
        <f>(3/B62*100)</f>
        <v>6.7024128686327081E-2</v>
      </c>
      <c r="D62" s="15">
        <v>4473</v>
      </c>
      <c r="E62" s="14">
        <v>24.851899100000001</v>
      </c>
      <c r="F62" s="16">
        <v>0.62774019999999997</v>
      </c>
      <c r="G62" s="14">
        <v>23.173033279999999</v>
      </c>
      <c r="H62" s="16">
        <v>0.61862773000000004</v>
      </c>
      <c r="I62" s="14">
        <v>32.22865762</v>
      </c>
      <c r="J62" s="16">
        <v>0.68641061999999997</v>
      </c>
      <c r="K62" s="14">
        <v>11.18300745</v>
      </c>
      <c r="L62" s="16">
        <v>0.55263008999999996</v>
      </c>
      <c r="M62" s="14">
        <v>5.7966902100000004</v>
      </c>
      <c r="N62" s="16">
        <v>0.40661062999999997</v>
      </c>
      <c r="O62" s="14">
        <v>2.6978684300000002</v>
      </c>
      <c r="P62" s="16">
        <v>0.23844894999999999</v>
      </c>
      <c r="Q62" s="14">
        <v>0</v>
      </c>
      <c r="R62" s="16">
        <v>0</v>
      </c>
      <c r="S62" s="14" t="s">
        <v>582</v>
      </c>
      <c r="T62" s="16" t="s">
        <v>582</v>
      </c>
      <c r="U62" s="14">
        <v>0</v>
      </c>
      <c r="V62" s="16">
        <v>0</v>
      </c>
      <c r="W62" s="14">
        <v>0</v>
      </c>
      <c r="X62" s="16">
        <v>0</v>
      </c>
      <c r="Y62" s="14">
        <v>6.8843909999999994E-2</v>
      </c>
      <c r="Z62" s="16">
        <v>3.9892820000000002E-2</v>
      </c>
    </row>
    <row r="63" spans="1:26" x14ac:dyDescent="0.25">
      <c r="A63" s="11" t="s">
        <v>533</v>
      </c>
      <c r="B63" s="13">
        <v>5324</v>
      </c>
      <c r="C63" s="14">
        <f>(13/B63*100)</f>
        <v>0.24417731029301279</v>
      </c>
      <c r="D63" s="15">
        <v>5311</v>
      </c>
      <c r="E63" s="14">
        <v>30.299049920000002</v>
      </c>
      <c r="F63" s="16">
        <v>0.65752074000000005</v>
      </c>
      <c r="G63" s="14">
        <v>27.402099530000001</v>
      </c>
      <c r="H63" s="16">
        <v>0.62822606999999997</v>
      </c>
      <c r="I63" s="14">
        <v>25.179809509999998</v>
      </c>
      <c r="J63" s="16">
        <v>0.61907403999999999</v>
      </c>
      <c r="K63" s="14">
        <v>7.5477348199999996</v>
      </c>
      <c r="L63" s="16">
        <v>0.41915891</v>
      </c>
      <c r="M63" s="14">
        <v>3.56596986</v>
      </c>
      <c r="N63" s="16">
        <v>0.28549044000000001</v>
      </c>
      <c r="O63" s="14">
        <v>3.2309949800000002</v>
      </c>
      <c r="P63" s="16">
        <v>0.27726447999999998</v>
      </c>
      <c r="Q63" s="14">
        <v>0</v>
      </c>
      <c r="R63" s="16">
        <v>0</v>
      </c>
      <c r="S63" s="14" t="s">
        <v>582</v>
      </c>
      <c r="T63" s="16" t="s">
        <v>582</v>
      </c>
      <c r="U63" s="14">
        <v>1.461469E-2</v>
      </c>
      <c r="V63" s="16">
        <v>1.462255E-2</v>
      </c>
      <c r="W63" s="14">
        <v>0.33501096000000002</v>
      </c>
      <c r="X63" s="16">
        <v>9.0848499999999999E-2</v>
      </c>
      <c r="Y63" s="14">
        <v>2.42471573</v>
      </c>
      <c r="Z63" s="16">
        <v>0.21417154999999999</v>
      </c>
    </row>
    <row r="64" spans="1:26" x14ac:dyDescent="0.25">
      <c r="A64" s="11" t="s">
        <v>534</v>
      </c>
      <c r="B64" s="13">
        <v>3634</v>
      </c>
      <c r="C64" s="14">
        <f>(3/B64*100)</f>
        <v>8.2553659878921298E-2</v>
      </c>
      <c r="D64" s="15">
        <v>3631</v>
      </c>
      <c r="E64" s="14">
        <v>10.5716988</v>
      </c>
      <c r="F64" s="16">
        <v>0.47183607</v>
      </c>
      <c r="G64" s="14">
        <v>15.51941167</v>
      </c>
      <c r="H64" s="16">
        <v>0.66247568999999995</v>
      </c>
      <c r="I64" s="14">
        <v>32.727327719999998</v>
      </c>
      <c r="J64" s="16">
        <v>0.736008</v>
      </c>
      <c r="K64" s="14">
        <v>20.777612850000001</v>
      </c>
      <c r="L64" s="16">
        <v>0.67428752000000003</v>
      </c>
      <c r="M64" s="14">
        <v>11.88506604</v>
      </c>
      <c r="N64" s="16">
        <v>0.49733867999999998</v>
      </c>
      <c r="O64" s="14">
        <v>7.1791195999999999</v>
      </c>
      <c r="P64" s="16">
        <v>0.34663799000000001</v>
      </c>
      <c r="Q64" s="14">
        <v>0</v>
      </c>
      <c r="R64" s="16">
        <v>0</v>
      </c>
      <c r="S64" s="14" t="s">
        <v>582</v>
      </c>
      <c r="T64" s="16" t="s">
        <v>582</v>
      </c>
      <c r="U64" s="14">
        <v>0</v>
      </c>
      <c r="V64" s="16">
        <v>0</v>
      </c>
      <c r="W64" s="14">
        <v>0.27118590999999997</v>
      </c>
      <c r="X64" s="16">
        <v>9.1032779999999994E-2</v>
      </c>
      <c r="Y64" s="14">
        <v>1.0685774100000001</v>
      </c>
      <c r="Z64" s="16">
        <v>0.17775358999999999</v>
      </c>
    </row>
    <row r="65" spans="1:26" x14ac:dyDescent="0.25">
      <c r="A65" s="11" t="s">
        <v>535</v>
      </c>
      <c r="B65" s="13">
        <v>5325</v>
      </c>
      <c r="C65" s="14">
        <f>(14/B65*100)</f>
        <v>0.26291079812206569</v>
      </c>
      <c r="D65" s="15">
        <v>5311</v>
      </c>
      <c r="E65" s="14">
        <v>28.150566619999999</v>
      </c>
      <c r="F65" s="16">
        <v>0.83839397999999998</v>
      </c>
      <c r="G65" s="14">
        <v>28.034429509999999</v>
      </c>
      <c r="H65" s="16">
        <v>0.78774301000000002</v>
      </c>
      <c r="I65" s="14">
        <v>27.248060200000001</v>
      </c>
      <c r="J65" s="16">
        <v>0.66571742</v>
      </c>
      <c r="K65" s="14">
        <v>8.9607021200000005</v>
      </c>
      <c r="L65" s="16">
        <v>0.49115284999999997</v>
      </c>
      <c r="M65" s="14">
        <v>4.1427697500000003</v>
      </c>
      <c r="N65" s="16">
        <v>0.31525713</v>
      </c>
      <c r="O65" s="14">
        <v>2.3951650999999998</v>
      </c>
      <c r="P65" s="16">
        <v>0.21322890999999999</v>
      </c>
      <c r="Q65" s="14">
        <v>0</v>
      </c>
      <c r="R65" s="16">
        <v>0</v>
      </c>
      <c r="S65" s="14" t="s">
        <v>582</v>
      </c>
      <c r="T65" s="16" t="s">
        <v>582</v>
      </c>
      <c r="U65" s="14">
        <v>0.33461962000000001</v>
      </c>
      <c r="V65" s="16">
        <v>8.2423869999999996E-2</v>
      </c>
      <c r="W65" s="14">
        <v>0</v>
      </c>
      <c r="X65" s="16">
        <v>0</v>
      </c>
      <c r="Y65" s="14">
        <v>0.73368708000000005</v>
      </c>
      <c r="Z65" s="16">
        <v>0.10971297000000001</v>
      </c>
    </row>
    <row r="66" spans="1:26" x14ac:dyDescent="0.25">
      <c r="A66" s="11" t="s">
        <v>536</v>
      </c>
      <c r="B66" s="13">
        <v>5665</v>
      </c>
      <c r="C66" s="14">
        <f>(74/B66*100)</f>
        <v>1.3062665489849956</v>
      </c>
      <c r="D66" s="15">
        <v>5591</v>
      </c>
      <c r="E66" s="14">
        <v>15.162022589999999</v>
      </c>
      <c r="F66" s="16">
        <v>0.52160874000000002</v>
      </c>
      <c r="G66" s="14">
        <v>18.022500440000002</v>
      </c>
      <c r="H66" s="16">
        <v>0.53900513999999999</v>
      </c>
      <c r="I66" s="14">
        <v>29.633465260000001</v>
      </c>
      <c r="J66" s="16">
        <v>0.67031023999999995</v>
      </c>
      <c r="K66" s="14">
        <v>15.71914321</v>
      </c>
      <c r="L66" s="16">
        <v>0.51951404000000001</v>
      </c>
      <c r="M66" s="14">
        <v>12.2040755</v>
      </c>
      <c r="N66" s="16">
        <v>0.41662568</v>
      </c>
      <c r="O66" s="14">
        <v>7.9635619000000002</v>
      </c>
      <c r="P66" s="16">
        <v>0.38500348000000001</v>
      </c>
      <c r="Q66" s="14">
        <v>0</v>
      </c>
      <c r="R66" s="16">
        <v>0</v>
      </c>
      <c r="S66" s="14" t="s">
        <v>582</v>
      </c>
      <c r="T66" s="16" t="s">
        <v>582</v>
      </c>
      <c r="U66" s="14">
        <v>0</v>
      </c>
      <c r="V66" s="16">
        <v>0</v>
      </c>
      <c r="W66" s="14">
        <v>0</v>
      </c>
      <c r="X66" s="16">
        <v>0</v>
      </c>
      <c r="Y66" s="14">
        <v>1.2952310899999999</v>
      </c>
      <c r="Z66" s="16">
        <v>0.15269403000000001</v>
      </c>
    </row>
    <row r="67" spans="1:26" x14ac:dyDescent="0.25">
      <c r="A67" s="11" t="s">
        <v>537</v>
      </c>
      <c r="B67" s="13">
        <v>6971</v>
      </c>
      <c r="C67" s="14">
        <f>(22/B67*100)</f>
        <v>0.31559317171137569</v>
      </c>
      <c r="D67" s="15">
        <v>6949</v>
      </c>
      <c r="E67" s="14">
        <v>32.398760719999999</v>
      </c>
      <c r="F67" s="16">
        <v>0.96411455999999995</v>
      </c>
      <c r="G67" s="14">
        <v>34.102699059999999</v>
      </c>
      <c r="H67" s="16">
        <v>0.65722588999999998</v>
      </c>
      <c r="I67" s="14">
        <v>23.244262809999999</v>
      </c>
      <c r="J67" s="16">
        <v>0.78385508999999998</v>
      </c>
      <c r="K67" s="14">
        <v>6.1632097400000001</v>
      </c>
      <c r="L67" s="16">
        <v>0.33900912</v>
      </c>
      <c r="M67" s="14">
        <v>2.2970562399999999</v>
      </c>
      <c r="N67" s="16">
        <v>0.22075194000000001</v>
      </c>
      <c r="O67" s="14">
        <v>1.2308114999999999</v>
      </c>
      <c r="P67" s="16">
        <v>0.15729428000000001</v>
      </c>
      <c r="Q67" s="14">
        <v>0</v>
      </c>
      <c r="R67" s="16">
        <v>0</v>
      </c>
      <c r="S67" s="14" t="s">
        <v>582</v>
      </c>
      <c r="T67" s="16" t="s">
        <v>582</v>
      </c>
      <c r="U67" s="14">
        <v>0</v>
      </c>
      <c r="V67" s="16">
        <v>0</v>
      </c>
      <c r="W67" s="14">
        <v>0</v>
      </c>
      <c r="X67" s="16">
        <v>0</v>
      </c>
      <c r="Y67" s="14">
        <v>0.56319993000000002</v>
      </c>
      <c r="Z67" s="16">
        <v>9.8487409999999997E-2</v>
      </c>
    </row>
    <row r="68" spans="1:26" x14ac:dyDescent="0.25">
      <c r="A68" s="11" t="s">
        <v>538</v>
      </c>
      <c r="B68" s="13">
        <v>12083</v>
      </c>
      <c r="C68" s="14">
        <f>(26/B68*100)</f>
        <v>0.21517834974757924</v>
      </c>
      <c r="D68" s="15">
        <v>12057</v>
      </c>
      <c r="E68" s="14">
        <v>20.785335020000002</v>
      </c>
      <c r="F68" s="16">
        <v>0.30795735000000002</v>
      </c>
      <c r="G68" s="14">
        <v>21.913854799999999</v>
      </c>
      <c r="H68" s="16">
        <v>0.37260179999999998</v>
      </c>
      <c r="I68" s="14">
        <v>26.334755850000001</v>
      </c>
      <c r="J68" s="16">
        <v>0.35631014999999999</v>
      </c>
      <c r="K68" s="14">
        <v>13.207647039999999</v>
      </c>
      <c r="L68" s="16">
        <v>0.26621611000000001</v>
      </c>
      <c r="M68" s="14">
        <v>8.7840732399999997</v>
      </c>
      <c r="N68" s="16">
        <v>0.25006242000000001</v>
      </c>
      <c r="O68" s="14">
        <v>7.2566290999999996</v>
      </c>
      <c r="P68" s="16">
        <v>0.22250624999999999</v>
      </c>
      <c r="Q68" s="14">
        <v>0</v>
      </c>
      <c r="R68" s="16">
        <v>0</v>
      </c>
      <c r="S68" s="14" t="s">
        <v>582</v>
      </c>
      <c r="T68" s="16" t="s">
        <v>582</v>
      </c>
      <c r="U68" s="14">
        <v>0</v>
      </c>
      <c r="V68" s="16">
        <v>0</v>
      </c>
      <c r="W68" s="14">
        <v>0</v>
      </c>
      <c r="X68" s="16">
        <v>0</v>
      </c>
      <c r="Y68" s="14">
        <v>1.71770494</v>
      </c>
      <c r="Z68" s="16">
        <v>0.11274491</v>
      </c>
    </row>
    <row r="69" spans="1:26" x14ac:dyDescent="0.25">
      <c r="A69" s="11" t="s">
        <v>539</v>
      </c>
      <c r="B69" s="13">
        <v>4876</v>
      </c>
      <c r="C69" s="14">
        <f>(0/B69*100)</f>
        <v>0</v>
      </c>
      <c r="D69" s="15">
        <v>4876</v>
      </c>
      <c r="E69" s="14">
        <v>23.126136379999998</v>
      </c>
      <c r="F69" s="16">
        <v>1.1825080100000001</v>
      </c>
      <c r="G69" s="14">
        <v>22.216541039999999</v>
      </c>
      <c r="H69" s="16">
        <v>0.83065411</v>
      </c>
      <c r="I69" s="14">
        <v>28.398628110000001</v>
      </c>
      <c r="J69" s="16">
        <v>0.89801503999999999</v>
      </c>
      <c r="K69" s="14">
        <v>12.7050939</v>
      </c>
      <c r="L69" s="16">
        <v>0.73453999999999997</v>
      </c>
      <c r="M69" s="14">
        <v>9.1150366700000003</v>
      </c>
      <c r="N69" s="16">
        <v>0.64724788</v>
      </c>
      <c r="O69" s="14">
        <v>4.2266881100000004</v>
      </c>
      <c r="P69" s="16">
        <v>0.37543254999999998</v>
      </c>
      <c r="Q69" s="14">
        <v>0</v>
      </c>
      <c r="R69" s="16">
        <v>0</v>
      </c>
      <c r="S69" s="14" t="s">
        <v>582</v>
      </c>
      <c r="T69" s="16" t="s">
        <v>582</v>
      </c>
      <c r="U69" s="14">
        <v>0</v>
      </c>
      <c r="V69" s="16">
        <v>0</v>
      </c>
      <c r="W69" s="14">
        <v>0</v>
      </c>
      <c r="X69" s="16">
        <v>0</v>
      </c>
      <c r="Y69" s="14">
        <v>0.21187579000000001</v>
      </c>
      <c r="Z69" s="16">
        <v>0.10312605</v>
      </c>
    </row>
    <row r="70" spans="1:26" x14ac:dyDescent="0.25">
      <c r="A70" s="11" t="s">
        <v>540</v>
      </c>
      <c r="B70" s="13">
        <v>6036</v>
      </c>
      <c r="C70" s="14">
        <f>(223/B70*100)</f>
        <v>3.6944996686547382</v>
      </c>
      <c r="D70" s="15">
        <v>5813</v>
      </c>
      <c r="E70" s="14">
        <v>8.5863742399999996</v>
      </c>
      <c r="F70" s="16">
        <v>0.52360161000000005</v>
      </c>
      <c r="G70" s="14">
        <v>18.742500870000001</v>
      </c>
      <c r="H70" s="16">
        <v>0.76003991999999998</v>
      </c>
      <c r="I70" s="14">
        <v>35.720185010000002</v>
      </c>
      <c r="J70" s="16">
        <v>0.84668485000000004</v>
      </c>
      <c r="K70" s="14">
        <v>17.242817599999999</v>
      </c>
      <c r="L70" s="16">
        <v>0.56833856000000005</v>
      </c>
      <c r="M70" s="14">
        <v>11.417649669999999</v>
      </c>
      <c r="N70" s="16">
        <v>0.47329035000000003</v>
      </c>
      <c r="O70" s="14">
        <v>7.8494108799999998</v>
      </c>
      <c r="P70" s="16">
        <v>0.37936788999999999</v>
      </c>
      <c r="Q70" s="14">
        <v>0</v>
      </c>
      <c r="R70" s="16">
        <v>0</v>
      </c>
      <c r="S70" s="14" t="s">
        <v>582</v>
      </c>
      <c r="T70" s="16" t="s">
        <v>582</v>
      </c>
      <c r="U70" s="14">
        <v>0</v>
      </c>
      <c r="V70" s="16">
        <v>0</v>
      </c>
      <c r="W70" s="14">
        <v>0</v>
      </c>
      <c r="X70" s="16">
        <v>0</v>
      </c>
      <c r="Y70" s="14">
        <v>0.44106174999999997</v>
      </c>
      <c r="Z70" s="16">
        <v>0.10524886999999999</v>
      </c>
    </row>
    <row r="71" spans="1:26" x14ac:dyDescent="0.25">
      <c r="A71" s="11" t="s">
        <v>541</v>
      </c>
      <c r="B71" s="13">
        <v>6115</v>
      </c>
      <c r="C71" s="14">
        <f>(17/B71*100)</f>
        <v>0.27800490596892891</v>
      </c>
      <c r="D71" s="15">
        <v>6098</v>
      </c>
      <c r="E71" s="14">
        <v>14.862764650000001</v>
      </c>
      <c r="F71" s="16">
        <v>0.45221221</v>
      </c>
      <c r="G71" s="14">
        <v>18.052501809999999</v>
      </c>
      <c r="H71" s="16">
        <v>0.52290292000000005</v>
      </c>
      <c r="I71" s="14">
        <v>34.363235199999998</v>
      </c>
      <c r="J71" s="16">
        <v>0.67565596000000006</v>
      </c>
      <c r="K71" s="14">
        <v>16.651503559999998</v>
      </c>
      <c r="L71" s="16">
        <v>0.47818539999999998</v>
      </c>
      <c r="M71" s="14">
        <v>11.022101920000001</v>
      </c>
      <c r="N71" s="16">
        <v>0.44674039999999998</v>
      </c>
      <c r="O71" s="14">
        <v>4.9409625500000001</v>
      </c>
      <c r="P71" s="16">
        <v>0.38059580999999998</v>
      </c>
      <c r="Q71" s="14">
        <v>0</v>
      </c>
      <c r="R71" s="16">
        <v>0</v>
      </c>
      <c r="S71" s="14" t="s">
        <v>582</v>
      </c>
      <c r="T71" s="16" t="s">
        <v>582</v>
      </c>
      <c r="U71" s="14">
        <v>0</v>
      </c>
      <c r="V71" s="16">
        <v>0</v>
      </c>
      <c r="W71" s="14">
        <v>0</v>
      </c>
      <c r="X71" s="16">
        <v>0</v>
      </c>
      <c r="Y71" s="14">
        <v>0.10693032</v>
      </c>
      <c r="Z71" s="16">
        <v>4.473514E-2</v>
      </c>
    </row>
    <row r="72" spans="1:26" x14ac:dyDescent="0.25">
      <c r="A72" s="11" t="s">
        <v>542</v>
      </c>
      <c r="B72" s="13">
        <v>7708</v>
      </c>
      <c r="C72" s="14">
        <f>(5/B72*100)</f>
        <v>6.4867669953295279E-2</v>
      </c>
      <c r="D72" s="15">
        <v>7703</v>
      </c>
      <c r="E72" s="14">
        <v>15.221656469999999</v>
      </c>
      <c r="F72" s="16">
        <v>0.64775307999999998</v>
      </c>
      <c r="G72" s="14">
        <v>17.01886133</v>
      </c>
      <c r="H72" s="16">
        <v>0.50763508999999996</v>
      </c>
      <c r="I72" s="14">
        <v>31.664854949999999</v>
      </c>
      <c r="J72" s="16">
        <v>0.61076863000000003</v>
      </c>
      <c r="K72" s="14">
        <v>15.895638480000001</v>
      </c>
      <c r="L72" s="16">
        <v>0.51680736999999999</v>
      </c>
      <c r="M72" s="14">
        <v>12.912680399999999</v>
      </c>
      <c r="N72" s="16">
        <v>0.58454019000000002</v>
      </c>
      <c r="O72" s="14">
        <v>7.1704539299999999</v>
      </c>
      <c r="P72" s="16">
        <v>0.40145250999999998</v>
      </c>
      <c r="Q72" s="14">
        <v>0</v>
      </c>
      <c r="R72" s="16">
        <v>0</v>
      </c>
      <c r="S72" s="14" t="s">
        <v>582</v>
      </c>
      <c r="T72" s="16" t="s">
        <v>582</v>
      </c>
      <c r="U72" s="14">
        <v>0</v>
      </c>
      <c r="V72" s="16">
        <v>0</v>
      </c>
      <c r="W72" s="14">
        <v>0</v>
      </c>
      <c r="X72" s="16">
        <v>0</v>
      </c>
      <c r="Y72" s="14">
        <v>0.11585444</v>
      </c>
      <c r="Z72" s="16">
        <v>3.9881890000000003E-2</v>
      </c>
    </row>
    <row r="73" spans="1:26" x14ac:dyDescent="0.25">
      <c r="A73" s="11" t="s">
        <v>543</v>
      </c>
      <c r="B73" s="13">
        <v>8249</v>
      </c>
      <c r="C73" s="14">
        <f>(144/B73*100)</f>
        <v>1.7456661413504666</v>
      </c>
      <c r="D73" s="15">
        <v>8105</v>
      </c>
      <c r="E73" s="14">
        <v>21.255484070000001</v>
      </c>
      <c r="F73" s="16">
        <v>0.79199164</v>
      </c>
      <c r="G73" s="14">
        <v>33.69253707</v>
      </c>
      <c r="H73" s="16">
        <v>0.68131536000000004</v>
      </c>
      <c r="I73" s="14">
        <v>29.8051876</v>
      </c>
      <c r="J73" s="16">
        <v>0.7486022</v>
      </c>
      <c r="K73" s="14">
        <v>8.8635743399999996</v>
      </c>
      <c r="L73" s="16">
        <v>0.39838403</v>
      </c>
      <c r="M73" s="14">
        <v>3.9749828100000002</v>
      </c>
      <c r="N73" s="16">
        <v>0.3598905</v>
      </c>
      <c r="O73" s="14">
        <v>2.0172134499999999</v>
      </c>
      <c r="P73" s="16">
        <v>0.22381401000000001</v>
      </c>
      <c r="Q73" s="14">
        <v>0</v>
      </c>
      <c r="R73" s="16">
        <v>0</v>
      </c>
      <c r="S73" s="14" t="s">
        <v>582</v>
      </c>
      <c r="T73" s="16" t="s">
        <v>582</v>
      </c>
      <c r="U73" s="14">
        <v>0</v>
      </c>
      <c r="V73" s="16">
        <v>0</v>
      </c>
      <c r="W73" s="14">
        <v>0</v>
      </c>
      <c r="X73" s="16">
        <v>0</v>
      </c>
      <c r="Y73" s="14">
        <v>0.39102065000000003</v>
      </c>
      <c r="Z73" s="16">
        <v>8.7102209999999999E-2</v>
      </c>
    </row>
    <row r="74" spans="1:26" x14ac:dyDescent="0.25">
      <c r="A74" s="11" t="s">
        <v>544</v>
      </c>
      <c r="B74" s="13">
        <v>4692</v>
      </c>
      <c r="C74" s="14">
        <f>(82/B74*100)</f>
        <v>1.7476555839727195</v>
      </c>
      <c r="D74" s="15">
        <v>4610</v>
      </c>
      <c r="E74" s="14">
        <v>14.496114909999999</v>
      </c>
      <c r="F74" s="16">
        <v>0.59168918000000004</v>
      </c>
      <c r="G74" s="14">
        <v>17.89728066</v>
      </c>
      <c r="H74" s="16">
        <v>0.61284028999999995</v>
      </c>
      <c r="I74" s="14">
        <v>30.864772899999998</v>
      </c>
      <c r="J74" s="16">
        <v>0.77261082000000003</v>
      </c>
      <c r="K74" s="14">
        <v>16.11831776</v>
      </c>
      <c r="L74" s="16">
        <v>0.59620081999999996</v>
      </c>
      <c r="M74" s="14">
        <v>11.138509900000001</v>
      </c>
      <c r="N74" s="16">
        <v>0.48416224000000002</v>
      </c>
      <c r="O74" s="14">
        <v>7.6550771900000001</v>
      </c>
      <c r="P74" s="16">
        <v>0.43393063999999998</v>
      </c>
      <c r="Q74" s="14">
        <v>0</v>
      </c>
      <c r="R74" s="16">
        <v>0</v>
      </c>
      <c r="S74" s="14" t="s">
        <v>582</v>
      </c>
      <c r="T74" s="16" t="s">
        <v>582</v>
      </c>
      <c r="U74" s="14">
        <v>0</v>
      </c>
      <c r="V74" s="16">
        <v>0</v>
      </c>
      <c r="W74" s="14">
        <v>0.48228185000000001</v>
      </c>
      <c r="X74" s="16">
        <v>0.11490606</v>
      </c>
      <c r="Y74" s="14">
        <v>1.3476448400000001</v>
      </c>
      <c r="Z74" s="16">
        <v>0.20178254000000001</v>
      </c>
    </row>
    <row r="75" spans="1:26" x14ac:dyDescent="0.25">
      <c r="A75" s="11" t="s">
        <v>545</v>
      </c>
      <c r="B75" s="13">
        <v>5375</v>
      </c>
      <c r="C75" s="14">
        <f>(199/B75*100)</f>
        <v>3.7023255813953484</v>
      </c>
      <c r="D75" s="15">
        <v>5176</v>
      </c>
      <c r="E75" s="14">
        <v>33.468969350000002</v>
      </c>
      <c r="F75" s="16">
        <v>0.91058983000000004</v>
      </c>
      <c r="G75" s="14">
        <v>34.121957729999998</v>
      </c>
      <c r="H75" s="16">
        <v>0.74046999999999996</v>
      </c>
      <c r="I75" s="14">
        <v>20.071480409999999</v>
      </c>
      <c r="J75" s="16">
        <v>0.63793343000000002</v>
      </c>
      <c r="K75" s="14">
        <v>5.7145109400000003</v>
      </c>
      <c r="L75" s="16">
        <v>0.46305248999999998</v>
      </c>
      <c r="M75" s="14">
        <v>2.2511635399999999</v>
      </c>
      <c r="N75" s="16">
        <v>0.22533464</v>
      </c>
      <c r="O75" s="14">
        <v>1.9835096400000001</v>
      </c>
      <c r="P75" s="16">
        <v>0.23131884999999999</v>
      </c>
      <c r="Q75" s="14">
        <v>0</v>
      </c>
      <c r="R75" s="16">
        <v>0</v>
      </c>
      <c r="S75" s="14" t="s">
        <v>582</v>
      </c>
      <c r="T75" s="16" t="s">
        <v>582</v>
      </c>
      <c r="U75" s="14">
        <v>0</v>
      </c>
      <c r="V75" s="16">
        <v>0</v>
      </c>
      <c r="W75" s="14">
        <v>0</v>
      </c>
      <c r="X75" s="16">
        <v>0</v>
      </c>
      <c r="Y75" s="14">
        <v>2.3884083999999999</v>
      </c>
      <c r="Z75" s="16">
        <v>0.32261563999999998</v>
      </c>
    </row>
    <row r="76" spans="1:26" x14ac:dyDescent="0.25">
      <c r="A76" s="11" t="s">
        <v>546</v>
      </c>
      <c r="B76" s="13">
        <v>14167</v>
      </c>
      <c r="C76" s="14">
        <f>(228/B76*100)</f>
        <v>1.6093738970847746</v>
      </c>
      <c r="D76" s="15">
        <v>13939</v>
      </c>
      <c r="E76" s="14">
        <v>22.998491649999998</v>
      </c>
      <c r="F76" s="16">
        <v>0.51839769999999996</v>
      </c>
      <c r="G76" s="14">
        <v>21.426634809999999</v>
      </c>
      <c r="H76" s="16">
        <v>0.43880163</v>
      </c>
      <c r="I76" s="14">
        <v>27.781815909999999</v>
      </c>
      <c r="J76" s="16">
        <v>0.4772807</v>
      </c>
      <c r="K76" s="14">
        <v>13.3749775</v>
      </c>
      <c r="L76" s="16">
        <v>0.39892836999999998</v>
      </c>
      <c r="M76" s="14">
        <v>7.3864009099999999</v>
      </c>
      <c r="N76" s="16">
        <v>0.29106778</v>
      </c>
      <c r="O76" s="14">
        <v>5.9133523300000004</v>
      </c>
      <c r="P76" s="16">
        <v>0.29182913999999999</v>
      </c>
      <c r="Q76" s="14">
        <v>0</v>
      </c>
      <c r="R76" s="16">
        <v>0</v>
      </c>
      <c r="S76" s="14" t="s">
        <v>582</v>
      </c>
      <c r="T76" s="16" t="s">
        <v>582</v>
      </c>
      <c r="U76" s="14">
        <v>0</v>
      </c>
      <c r="V76" s="16">
        <v>0</v>
      </c>
      <c r="W76" s="14">
        <v>0</v>
      </c>
      <c r="X76" s="16">
        <v>0</v>
      </c>
      <c r="Y76" s="14">
        <v>1.1183268900000001</v>
      </c>
      <c r="Z76" s="16">
        <v>9.3784110000000004E-2</v>
      </c>
    </row>
    <row r="77" spans="1:26" x14ac:dyDescent="0.25">
      <c r="A77" s="11" t="s">
        <v>547</v>
      </c>
      <c r="B77" s="13">
        <v>6062</v>
      </c>
      <c r="C77" s="14">
        <f>(82/B77*100)</f>
        <v>1.3526888815572418</v>
      </c>
      <c r="D77" s="15">
        <v>5980</v>
      </c>
      <c r="E77" s="14">
        <v>38.901946209999998</v>
      </c>
      <c r="F77" s="16">
        <v>0.79369654000000001</v>
      </c>
      <c r="G77" s="14">
        <v>23.503302089999998</v>
      </c>
      <c r="H77" s="16">
        <v>0.58177213000000005</v>
      </c>
      <c r="I77" s="14">
        <v>21.261527569999998</v>
      </c>
      <c r="J77" s="16">
        <v>0.57643562000000004</v>
      </c>
      <c r="K77" s="14">
        <v>7.9685825799999996</v>
      </c>
      <c r="L77" s="16">
        <v>0.44719347999999998</v>
      </c>
      <c r="M77" s="14">
        <v>4.2020795</v>
      </c>
      <c r="N77" s="16">
        <v>0.29593292999999998</v>
      </c>
      <c r="O77" s="14">
        <v>2.14589908</v>
      </c>
      <c r="P77" s="16">
        <v>0.17530501000000001</v>
      </c>
      <c r="Q77" s="14">
        <v>0</v>
      </c>
      <c r="R77" s="16">
        <v>0</v>
      </c>
      <c r="S77" s="14" t="s">
        <v>582</v>
      </c>
      <c r="T77" s="16" t="s">
        <v>582</v>
      </c>
      <c r="U77" s="14">
        <v>0</v>
      </c>
      <c r="V77" s="16">
        <v>0</v>
      </c>
      <c r="W77" s="14">
        <v>0</v>
      </c>
      <c r="X77" s="16">
        <v>0</v>
      </c>
      <c r="Y77" s="14">
        <v>2.0166629700000001</v>
      </c>
      <c r="Z77" s="16">
        <v>0.21273383000000001</v>
      </c>
    </row>
    <row r="78" spans="1:26" x14ac:dyDescent="0.25">
      <c r="A78" s="11" t="s">
        <v>548</v>
      </c>
      <c r="B78" s="13">
        <v>5826</v>
      </c>
      <c r="C78" s="14">
        <f>(0/B78*100)</f>
        <v>0</v>
      </c>
      <c r="D78" s="15">
        <v>5826</v>
      </c>
      <c r="E78" s="14">
        <v>26.906702729999999</v>
      </c>
      <c r="F78" s="16">
        <v>1.69244868</v>
      </c>
      <c r="G78" s="14">
        <v>25.969524280000002</v>
      </c>
      <c r="H78" s="16">
        <v>0.88993067000000003</v>
      </c>
      <c r="I78" s="14">
        <v>31.243397259999998</v>
      </c>
      <c r="J78" s="16">
        <v>1.0527789700000001</v>
      </c>
      <c r="K78" s="14">
        <v>9.5675550299999994</v>
      </c>
      <c r="L78" s="16">
        <v>0.54852400999999995</v>
      </c>
      <c r="M78" s="14">
        <v>3.8125203000000001</v>
      </c>
      <c r="N78" s="16">
        <v>0.3869245</v>
      </c>
      <c r="O78" s="14">
        <v>1.8798383400000001</v>
      </c>
      <c r="P78" s="16">
        <v>0.22946633999999999</v>
      </c>
      <c r="Q78" s="14">
        <v>0</v>
      </c>
      <c r="R78" s="16">
        <v>0</v>
      </c>
      <c r="S78" s="14" t="s">
        <v>582</v>
      </c>
      <c r="T78" s="16" t="s">
        <v>582</v>
      </c>
      <c r="U78" s="14">
        <v>2.4889870000000001E-2</v>
      </c>
      <c r="V78" s="16">
        <v>2.448496E-2</v>
      </c>
      <c r="W78" s="14">
        <v>7.6069189999999995E-2</v>
      </c>
      <c r="X78" s="16">
        <v>2.87484E-2</v>
      </c>
      <c r="Y78" s="14">
        <v>0.51950300000000005</v>
      </c>
      <c r="Z78" s="16">
        <v>0.21936736000000001</v>
      </c>
    </row>
    <row r="79" spans="1:26" ht="24.95" customHeight="1" x14ac:dyDescent="0.25">
      <c r="A79" s="11" t="s">
        <v>549</v>
      </c>
      <c r="B79" s="13">
        <v>1657</v>
      </c>
      <c r="C79" s="14">
        <f>(41/B79*100)</f>
        <v>2.4743512371756187</v>
      </c>
      <c r="D79" s="15">
        <v>1616</v>
      </c>
      <c r="E79" s="14">
        <v>16.32256284</v>
      </c>
      <c r="F79" s="16">
        <v>1.5880226</v>
      </c>
      <c r="G79" s="14">
        <v>19.680573899999999</v>
      </c>
      <c r="H79" s="16">
        <v>1.36954475</v>
      </c>
      <c r="I79" s="14">
        <v>28.923994799999999</v>
      </c>
      <c r="J79" s="16">
        <v>1.3520596300000001</v>
      </c>
      <c r="K79" s="14">
        <v>15.590600800000001</v>
      </c>
      <c r="L79" s="16">
        <v>1.0551443199999999</v>
      </c>
      <c r="M79" s="14">
        <v>12.55056834</v>
      </c>
      <c r="N79" s="16">
        <v>1.3130557</v>
      </c>
      <c r="O79" s="14">
        <v>6.0204695900000003</v>
      </c>
      <c r="P79" s="16">
        <v>0.81681539000000003</v>
      </c>
      <c r="Q79" s="14">
        <v>0</v>
      </c>
      <c r="R79" s="16">
        <v>0</v>
      </c>
      <c r="S79" s="14" t="s">
        <v>582</v>
      </c>
      <c r="T79" s="16" t="s">
        <v>582</v>
      </c>
      <c r="U79" s="14">
        <v>0</v>
      </c>
      <c r="V79" s="16">
        <v>0</v>
      </c>
      <c r="W79" s="14">
        <v>0</v>
      </c>
      <c r="X79" s="16">
        <v>0</v>
      </c>
      <c r="Y79" s="14">
        <v>0.91122974000000001</v>
      </c>
      <c r="Z79" s="16">
        <v>0.18517148</v>
      </c>
    </row>
    <row r="80" spans="1:26" x14ac:dyDescent="0.25">
      <c r="A80" s="11" t="s">
        <v>550</v>
      </c>
      <c r="B80" s="13">
        <v>7841</v>
      </c>
      <c r="C80" s="14">
        <f>(0/B80*100)</f>
        <v>0</v>
      </c>
      <c r="D80" s="15">
        <v>7841</v>
      </c>
      <c r="E80" s="14">
        <v>18.524323089999999</v>
      </c>
      <c r="F80" s="16">
        <v>0.84691952999999998</v>
      </c>
      <c r="G80" s="14">
        <v>31.47822231</v>
      </c>
      <c r="H80" s="16">
        <v>0.98046308000000004</v>
      </c>
      <c r="I80" s="14">
        <v>30.72189242</v>
      </c>
      <c r="J80" s="16">
        <v>0.88615257999999997</v>
      </c>
      <c r="K80" s="14">
        <v>10.35631849</v>
      </c>
      <c r="L80" s="16">
        <v>0.66344663999999998</v>
      </c>
      <c r="M80" s="14">
        <v>5.1159942799999998</v>
      </c>
      <c r="N80" s="16">
        <v>0.57794553000000004</v>
      </c>
      <c r="O80" s="14">
        <v>3.7244324500000001</v>
      </c>
      <c r="P80" s="16">
        <v>0.44531333000000001</v>
      </c>
      <c r="Q80" s="14">
        <v>0</v>
      </c>
      <c r="R80" s="16">
        <v>0</v>
      </c>
      <c r="S80" s="14" t="s">
        <v>582</v>
      </c>
      <c r="T80" s="16" t="s">
        <v>582</v>
      </c>
      <c r="U80" s="14">
        <v>0</v>
      </c>
      <c r="V80" s="16">
        <v>0</v>
      </c>
      <c r="W80" s="14">
        <v>0</v>
      </c>
      <c r="X80" s="16">
        <v>0</v>
      </c>
      <c r="Y80" s="14">
        <v>7.8816949999999997E-2</v>
      </c>
      <c r="Z80" s="16">
        <v>3.434048E-2</v>
      </c>
    </row>
    <row r="81" spans="1:26" x14ac:dyDescent="0.25">
      <c r="A81" s="19" t="s">
        <v>551</v>
      </c>
      <c r="B81" s="13">
        <v>8861</v>
      </c>
      <c r="C81" s="14">
        <f>(76/B81*100)</f>
        <v>0.85769100552984989</v>
      </c>
      <c r="D81" s="15">
        <v>8785</v>
      </c>
      <c r="E81" s="14">
        <v>7.8035769200000002</v>
      </c>
      <c r="F81" s="16">
        <v>0.59684786999999995</v>
      </c>
      <c r="G81" s="14">
        <v>17.63940174</v>
      </c>
      <c r="H81" s="16">
        <v>0.68041633000000001</v>
      </c>
      <c r="I81" s="14">
        <v>36.846862940000001</v>
      </c>
      <c r="J81" s="16">
        <v>0.77999258000000005</v>
      </c>
      <c r="K81" s="14">
        <v>19.559921599999999</v>
      </c>
      <c r="L81" s="16">
        <v>0.59549319000000001</v>
      </c>
      <c r="M81" s="14">
        <v>12.12342327</v>
      </c>
      <c r="N81" s="16">
        <v>0.65732634000000001</v>
      </c>
      <c r="O81" s="14">
        <v>5.8848390999999998</v>
      </c>
      <c r="P81" s="16">
        <v>0.38018045</v>
      </c>
      <c r="Q81" s="14">
        <v>0</v>
      </c>
      <c r="R81" s="16">
        <v>0</v>
      </c>
      <c r="S81" s="14" t="s">
        <v>582</v>
      </c>
      <c r="T81" s="16" t="s">
        <v>582</v>
      </c>
      <c r="U81" s="14">
        <v>0</v>
      </c>
      <c r="V81" s="16">
        <v>0</v>
      </c>
      <c r="W81" s="14">
        <v>0</v>
      </c>
      <c r="X81" s="16">
        <v>0</v>
      </c>
      <c r="Y81" s="14">
        <v>0.14197444000000001</v>
      </c>
      <c r="Z81" s="16">
        <v>5.1751209999999999E-2</v>
      </c>
    </row>
    <row r="82" spans="1:26"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row>
    <row r="83" spans="1:26" x14ac:dyDescent="0.25">
      <c r="A83" s="3" t="s">
        <v>553</v>
      </c>
    </row>
    <row r="84" spans="1:26"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sheetData>
  <mergeCells count="26">
    <mergeCell ref="A96:Z96"/>
    <mergeCell ref="A91:Z91"/>
    <mergeCell ref="A92:Z92"/>
    <mergeCell ref="A93:Z93"/>
    <mergeCell ref="A94:Z94"/>
    <mergeCell ref="A95:Z95"/>
    <mergeCell ref="A86:Z86"/>
    <mergeCell ref="A87:Z87"/>
    <mergeCell ref="A88:Z88"/>
    <mergeCell ref="A89:Z89"/>
    <mergeCell ref="A90:Z90"/>
    <mergeCell ref="Y4:Z4"/>
    <mergeCell ref="A1:Z1"/>
    <mergeCell ref="A2:Z2"/>
    <mergeCell ref="A84:Z84"/>
    <mergeCell ref="A85:Z85"/>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636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(353/B7*100)</f>
        <v>2.4294562973158982</v>
      </c>
      <c r="D7" s="15">
        <v>14177</v>
      </c>
      <c r="E7" s="14">
        <v>1.70490209</v>
      </c>
      <c r="F7" s="16">
        <v>0.12979088</v>
      </c>
      <c r="G7" s="14">
        <v>4.1423378</v>
      </c>
      <c r="H7" s="16">
        <v>0.18051047000000001</v>
      </c>
      <c r="I7" s="14">
        <v>42.1077455</v>
      </c>
      <c r="J7" s="16">
        <v>0.49261434999999998</v>
      </c>
      <c r="K7" s="14">
        <v>51.18912753</v>
      </c>
      <c r="L7" s="16">
        <v>0.49823093000000002</v>
      </c>
      <c r="M7" s="14">
        <v>0</v>
      </c>
      <c r="N7" s="16">
        <v>0</v>
      </c>
      <c r="O7" s="14" t="s">
        <v>582</v>
      </c>
      <c r="P7" s="16" t="s">
        <v>582</v>
      </c>
      <c r="Q7" s="14">
        <v>0</v>
      </c>
      <c r="R7" s="16">
        <v>0</v>
      </c>
      <c r="S7" s="14">
        <v>0</v>
      </c>
      <c r="T7" s="16">
        <v>0</v>
      </c>
      <c r="U7" s="14">
        <v>0.85588706999999997</v>
      </c>
      <c r="V7" s="16">
        <v>8.6901119999999998E-2</v>
      </c>
    </row>
    <row r="8" spans="1:22" x14ac:dyDescent="0.25">
      <c r="A8" s="11" t="s">
        <v>478</v>
      </c>
      <c r="B8" s="13">
        <v>7007</v>
      </c>
      <c r="C8" s="14">
        <f>(20/B8*100)</f>
        <v>0.28542885685742825</v>
      </c>
      <c r="D8" s="15">
        <v>6987</v>
      </c>
      <c r="E8" s="14">
        <v>0.90534177000000005</v>
      </c>
      <c r="F8" s="16">
        <v>0.12207119</v>
      </c>
      <c r="G8" s="14">
        <v>3.2407952400000002</v>
      </c>
      <c r="H8" s="16">
        <v>0.23874754000000001</v>
      </c>
      <c r="I8" s="14">
        <v>21.402477950000002</v>
      </c>
      <c r="J8" s="16">
        <v>0.60631086999999995</v>
      </c>
      <c r="K8" s="14">
        <v>73.623158919999995</v>
      </c>
      <c r="L8" s="16">
        <v>0.64764734999999996</v>
      </c>
      <c r="M8" s="14">
        <v>0</v>
      </c>
      <c r="N8" s="16">
        <v>0</v>
      </c>
      <c r="O8" s="14" t="s">
        <v>582</v>
      </c>
      <c r="P8" s="16" t="s">
        <v>582</v>
      </c>
      <c r="Q8" s="14">
        <v>0.47237481999999997</v>
      </c>
      <c r="R8" s="16">
        <v>0.11625988</v>
      </c>
      <c r="S8" s="14">
        <v>0</v>
      </c>
      <c r="T8" s="16">
        <v>0</v>
      </c>
      <c r="U8" s="14">
        <v>0.35585129999999998</v>
      </c>
      <c r="V8" s="16">
        <v>7.2163759999999993E-2</v>
      </c>
    </row>
    <row r="9" spans="1:22" x14ac:dyDescent="0.25">
      <c r="A9" s="11" t="s">
        <v>479</v>
      </c>
      <c r="B9" s="13">
        <v>9651</v>
      </c>
      <c r="C9" s="14">
        <f>(81/B9*100)</f>
        <v>0.83929126515386998</v>
      </c>
      <c r="D9" s="15">
        <v>9570</v>
      </c>
      <c r="E9" s="14">
        <v>1.6167004300000001</v>
      </c>
      <c r="F9" s="16">
        <v>0.16939777</v>
      </c>
      <c r="G9" s="14">
        <v>4.2377303700000004</v>
      </c>
      <c r="H9" s="16">
        <v>0.23180966</v>
      </c>
      <c r="I9" s="14">
        <v>42.645444920000003</v>
      </c>
      <c r="J9" s="16">
        <v>0.63617133999999997</v>
      </c>
      <c r="K9" s="14">
        <v>47.758978569999996</v>
      </c>
      <c r="L9" s="16">
        <v>0.62288836999999997</v>
      </c>
      <c r="M9" s="14">
        <v>0</v>
      </c>
      <c r="N9" s="16">
        <v>0</v>
      </c>
      <c r="O9" s="14" t="s">
        <v>582</v>
      </c>
      <c r="P9" s="16" t="s">
        <v>582</v>
      </c>
      <c r="Q9" s="14">
        <v>3.0032081900000001</v>
      </c>
      <c r="R9" s="16">
        <v>0.53964690999999998</v>
      </c>
      <c r="S9" s="14">
        <v>0</v>
      </c>
      <c r="T9" s="16">
        <v>0</v>
      </c>
      <c r="U9" s="14">
        <v>0.73793752000000001</v>
      </c>
      <c r="V9" s="16">
        <v>0.11573153</v>
      </c>
    </row>
    <row r="10" spans="1:22" x14ac:dyDescent="0.25">
      <c r="A10" s="11" t="s">
        <v>480</v>
      </c>
      <c r="B10" s="13">
        <v>20058</v>
      </c>
      <c r="C10" s="14">
        <f>(522/B10*100)</f>
        <v>2.6024528866287766</v>
      </c>
      <c r="D10" s="15">
        <v>19536</v>
      </c>
      <c r="E10" s="14">
        <v>2.3546385299999999</v>
      </c>
      <c r="F10" s="16">
        <v>0.15177087</v>
      </c>
      <c r="G10" s="14">
        <v>5.13902284</v>
      </c>
      <c r="H10" s="16">
        <v>0.19438691999999999</v>
      </c>
      <c r="I10" s="14">
        <v>43.106384939999998</v>
      </c>
      <c r="J10" s="16">
        <v>0.58210125999999995</v>
      </c>
      <c r="K10" s="14">
        <v>48.816050650000001</v>
      </c>
      <c r="L10" s="16">
        <v>0.60878893000000001</v>
      </c>
      <c r="M10" s="14">
        <v>0</v>
      </c>
      <c r="N10" s="16">
        <v>0</v>
      </c>
      <c r="O10" s="14" t="s">
        <v>582</v>
      </c>
      <c r="P10" s="16" t="s">
        <v>582</v>
      </c>
      <c r="Q10" s="14">
        <v>0</v>
      </c>
      <c r="R10" s="16">
        <v>0</v>
      </c>
      <c r="S10" s="14">
        <v>0</v>
      </c>
      <c r="T10" s="16">
        <v>0</v>
      </c>
      <c r="U10" s="14">
        <v>0.58390304000000004</v>
      </c>
      <c r="V10" s="16">
        <v>0.1084384</v>
      </c>
    </row>
    <row r="11" spans="1:22" x14ac:dyDescent="0.25">
      <c r="A11" s="11" t="s">
        <v>481</v>
      </c>
      <c r="B11" s="13">
        <v>7053</v>
      </c>
      <c r="C11" s="14">
        <f>(49/B11*100)</f>
        <v>0.69473982702396142</v>
      </c>
      <c r="D11" s="15">
        <v>7004</v>
      </c>
      <c r="E11" s="14">
        <v>5.0410226700000003</v>
      </c>
      <c r="F11" s="16">
        <v>0.35849262999999998</v>
      </c>
      <c r="G11" s="14">
        <v>3.7732192100000002</v>
      </c>
      <c r="H11" s="16">
        <v>0.30674054000000001</v>
      </c>
      <c r="I11" s="14">
        <v>37.21459823</v>
      </c>
      <c r="J11" s="16">
        <v>0.72725503999999996</v>
      </c>
      <c r="K11" s="14">
        <v>53.235550590000003</v>
      </c>
      <c r="L11" s="16">
        <v>0.77182918</v>
      </c>
      <c r="M11" s="14">
        <v>0</v>
      </c>
      <c r="N11" s="16">
        <v>0</v>
      </c>
      <c r="O11" s="14" t="s">
        <v>582</v>
      </c>
      <c r="P11" s="16" t="s">
        <v>582</v>
      </c>
      <c r="Q11" s="14">
        <v>0</v>
      </c>
      <c r="R11" s="16">
        <v>0</v>
      </c>
      <c r="S11" s="14">
        <v>0</v>
      </c>
      <c r="T11" s="16">
        <v>0</v>
      </c>
      <c r="U11" s="14">
        <v>0.73560930000000002</v>
      </c>
      <c r="V11" s="16">
        <v>0.14875206999999999</v>
      </c>
    </row>
    <row r="12" spans="1:22" x14ac:dyDescent="0.25">
      <c r="A12" s="11" t="s">
        <v>482</v>
      </c>
      <c r="B12" s="13">
        <v>6894</v>
      </c>
      <c r="C12" s="14">
        <f>(55/B12*100)</f>
        <v>0.79779518421816076</v>
      </c>
      <c r="D12" s="15">
        <v>6839</v>
      </c>
      <c r="E12" s="14">
        <v>2.3561220999999999</v>
      </c>
      <c r="F12" s="16">
        <v>0.22411453000000001</v>
      </c>
      <c r="G12" s="14">
        <v>6.4070194200000001</v>
      </c>
      <c r="H12" s="16">
        <v>0.33374755</v>
      </c>
      <c r="I12" s="14">
        <v>51.510273400000003</v>
      </c>
      <c r="J12" s="16">
        <v>0.70137987000000002</v>
      </c>
      <c r="K12" s="14">
        <v>36.886883920000002</v>
      </c>
      <c r="L12" s="16">
        <v>0.70168821999999997</v>
      </c>
      <c r="M12" s="14">
        <v>0</v>
      </c>
      <c r="N12" s="16">
        <v>0</v>
      </c>
      <c r="O12" s="14" t="s">
        <v>582</v>
      </c>
      <c r="P12" s="16" t="s">
        <v>582</v>
      </c>
      <c r="Q12" s="14">
        <v>2.34613783</v>
      </c>
      <c r="R12" s="16">
        <v>0.59140738000000004</v>
      </c>
      <c r="S12" s="14">
        <v>0</v>
      </c>
      <c r="T12" s="16">
        <v>0</v>
      </c>
      <c r="U12" s="14">
        <v>0.49356333000000002</v>
      </c>
      <c r="V12" s="16">
        <v>0.13490903000000001</v>
      </c>
    </row>
    <row r="13" spans="1:22" x14ac:dyDescent="0.25">
      <c r="A13" s="11" t="s">
        <v>483</v>
      </c>
      <c r="B13" s="13">
        <v>7161</v>
      </c>
      <c r="C13" s="14">
        <f>(92/B13*100)</f>
        <v>1.2847367686077364</v>
      </c>
      <c r="D13" s="15">
        <v>7069</v>
      </c>
      <c r="E13" s="14">
        <v>2.25198579</v>
      </c>
      <c r="F13" s="16">
        <v>0.23487224000000001</v>
      </c>
      <c r="G13" s="14">
        <v>3.0253220999999999</v>
      </c>
      <c r="H13" s="16">
        <v>0.24733461000000001</v>
      </c>
      <c r="I13" s="14">
        <v>40.497183309999997</v>
      </c>
      <c r="J13" s="16">
        <v>0.72336743000000003</v>
      </c>
      <c r="K13" s="14">
        <v>49.748672460000002</v>
      </c>
      <c r="L13" s="16">
        <v>0.81377418999999995</v>
      </c>
      <c r="M13" s="14">
        <v>0</v>
      </c>
      <c r="N13" s="16">
        <v>0</v>
      </c>
      <c r="O13" s="14" t="s">
        <v>582</v>
      </c>
      <c r="P13" s="16" t="s">
        <v>582</v>
      </c>
      <c r="Q13" s="14">
        <v>4.0679935399999998</v>
      </c>
      <c r="R13" s="16">
        <v>0.46782673000000002</v>
      </c>
      <c r="S13" s="14">
        <v>0</v>
      </c>
      <c r="T13" s="16">
        <v>0</v>
      </c>
      <c r="U13" s="14">
        <v>0.40884281</v>
      </c>
      <c r="V13" s="16">
        <v>0.13240484999999999</v>
      </c>
    </row>
    <row r="14" spans="1:22" x14ac:dyDescent="0.25">
      <c r="A14" s="11" t="s">
        <v>484</v>
      </c>
      <c r="B14" s="13">
        <v>5587</v>
      </c>
      <c r="C14" s="14">
        <f>(74/B14*100)</f>
        <v>1.3245033112582782</v>
      </c>
      <c r="D14" s="15">
        <v>5513</v>
      </c>
      <c r="E14" s="14">
        <v>2.6414426</v>
      </c>
      <c r="F14" s="16">
        <v>0.23231726</v>
      </c>
      <c r="G14" s="14">
        <v>5.68174607</v>
      </c>
      <c r="H14" s="16">
        <v>0.35454339000000001</v>
      </c>
      <c r="I14" s="14">
        <v>53.64834862</v>
      </c>
      <c r="J14" s="16">
        <v>0.68101235000000004</v>
      </c>
      <c r="K14" s="14">
        <v>37.718941469999997</v>
      </c>
      <c r="L14" s="16">
        <v>0.71797323999999996</v>
      </c>
      <c r="M14" s="14">
        <v>0</v>
      </c>
      <c r="N14" s="16">
        <v>0</v>
      </c>
      <c r="O14" s="14" t="s">
        <v>582</v>
      </c>
      <c r="P14" s="16" t="s">
        <v>582</v>
      </c>
      <c r="Q14" s="14">
        <v>0</v>
      </c>
      <c r="R14" s="16">
        <v>0</v>
      </c>
      <c r="S14" s="14">
        <v>0</v>
      </c>
      <c r="T14" s="16">
        <v>0</v>
      </c>
      <c r="U14" s="14">
        <v>0.30952125000000003</v>
      </c>
      <c r="V14" s="16">
        <v>0.11568849</v>
      </c>
    </row>
    <row r="15" spans="1:22" x14ac:dyDescent="0.25">
      <c r="A15" s="11" t="s">
        <v>485</v>
      </c>
      <c r="B15" s="13">
        <v>5882</v>
      </c>
      <c r="C15" s="14">
        <f>(52/B15*100)</f>
        <v>0.88405304318259093</v>
      </c>
      <c r="D15" s="15">
        <v>5830</v>
      </c>
      <c r="E15" s="14">
        <v>0.89663819</v>
      </c>
      <c r="F15" s="16">
        <v>0.14289075000000001</v>
      </c>
      <c r="G15" s="14">
        <v>2.6093597000000002</v>
      </c>
      <c r="H15" s="16">
        <v>0.26023521999999999</v>
      </c>
      <c r="I15" s="14">
        <v>41.320880350000003</v>
      </c>
      <c r="J15" s="16">
        <v>0.80924414</v>
      </c>
      <c r="K15" s="14">
        <v>53.844416780000003</v>
      </c>
      <c r="L15" s="16">
        <v>0.88925288999999996</v>
      </c>
      <c r="M15" s="14">
        <v>0</v>
      </c>
      <c r="N15" s="16">
        <v>0</v>
      </c>
      <c r="O15" s="14" t="s">
        <v>582</v>
      </c>
      <c r="P15" s="16" t="s">
        <v>582</v>
      </c>
      <c r="Q15" s="14">
        <v>1.01254142</v>
      </c>
      <c r="R15" s="16">
        <v>0.45383536000000002</v>
      </c>
      <c r="S15" s="14">
        <v>0</v>
      </c>
      <c r="T15" s="16">
        <v>0</v>
      </c>
      <c r="U15" s="14">
        <v>0.31616356000000001</v>
      </c>
      <c r="V15" s="16">
        <v>8.556076E-2</v>
      </c>
    </row>
    <row r="16" spans="1:22" x14ac:dyDescent="0.25">
      <c r="A16" s="11" t="s">
        <v>486</v>
      </c>
      <c r="B16" s="13">
        <v>6108</v>
      </c>
      <c r="C16" s="14">
        <f>(99/B16*100)</f>
        <v>1.6208251473477406</v>
      </c>
      <c r="D16" s="15">
        <v>6009</v>
      </c>
      <c r="E16" s="14">
        <v>1.62533438</v>
      </c>
      <c r="F16" s="16">
        <v>0.15547412999999999</v>
      </c>
      <c r="G16" s="14">
        <v>3.0276501100000002</v>
      </c>
      <c r="H16" s="16">
        <v>0.24905139000000001</v>
      </c>
      <c r="I16" s="14">
        <v>40.465831180000002</v>
      </c>
      <c r="J16" s="16">
        <v>0.59460119</v>
      </c>
      <c r="K16" s="14">
        <v>53.890442409999999</v>
      </c>
      <c r="L16" s="16">
        <v>0.68256912999999997</v>
      </c>
      <c r="M16" s="14">
        <v>0</v>
      </c>
      <c r="N16" s="16">
        <v>0</v>
      </c>
      <c r="O16" s="14" t="s">
        <v>582</v>
      </c>
      <c r="P16" s="16" t="s">
        <v>582</v>
      </c>
      <c r="Q16" s="14">
        <v>0</v>
      </c>
      <c r="R16" s="16">
        <v>0</v>
      </c>
      <c r="S16" s="14">
        <v>0</v>
      </c>
      <c r="T16" s="16">
        <v>0</v>
      </c>
      <c r="U16" s="14">
        <v>0.99074192000000005</v>
      </c>
      <c r="V16" s="16">
        <v>0.16471506999999999</v>
      </c>
    </row>
    <row r="17" spans="1:22" x14ac:dyDescent="0.25">
      <c r="A17" s="11" t="s">
        <v>487</v>
      </c>
      <c r="B17" s="13">
        <v>6504</v>
      </c>
      <c r="C17" s="14">
        <f>(641/B17*100)</f>
        <v>9.8554735547355463</v>
      </c>
      <c r="D17" s="15">
        <v>5863</v>
      </c>
      <c r="E17" s="14">
        <v>0.81843851999999995</v>
      </c>
      <c r="F17" s="16">
        <v>0.12708725000000001</v>
      </c>
      <c r="G17" s="14">
        <v>3.3995535600000002</v>
      </c>
      <c r="H17" s="16">
        <v>0.22951864999999999</v>
      </c>
      <c r="I17" s="14">
        <v>26.237946999999998</v>
      </c>
      <c r="J17" s="16">
        <v>0.53840471999999995</v>
      </c>
      <c r="K17" s="14">
        <v>64.527842039999996</v>
      </c>
      <c r="L17" s="16">
        <v>0.75467761</v>
      </c>
      <c r="M17" s="14">
        <v>0</v>
      </c>
      <c r="N17" s="16">
        <v>0</v>
      </c>
      <c r="O17" s="14" t="s">
        <v>582</v>
      </c>
      <c r="P17" s="16" t="s">
        <v>582</v>
      </c>
      <c r="Q17" s="14">
        <v>2.5246092600000001</v>
      </c>
      <c r="R17" s="16">
        <v>0.33514424999999998</v>
      </c>
      <c r="S17" s="14">
        <v>0</v>
      </c>
      <c r="T17" s="16">
        <v>0</v>
      </c>
      <c r="U17" s="14">
        <v>2.4916096200000002</v>
      </c>
      <c r="V17" s="16">
        <v>0.34759781000000001</v>
      </c>
    </row>
    <row r="18" spans="1:22" x14ac:dyDescent="0.25">
      <c r="A18" s="11" t="s">
        <v>488</v>
      </c>
      <c r="B18" s="13">
        <v>5532</v>
      </c>
      <c r="C18" s="14">
        <f>(28/B18*100)</f>
        <v>0.50614605929139556</v>
      </c>
      <c r="D18" s="15">
        <v>5504</v>
      </c>
      <c r="E18" s="14">
        <v>1.90920014</v>
      </c>
      <c r="F18" s="16">
        <v>0.21763943999999999</v>
      </c>
      <c r="G18" s="14">
        <v>3.49689893</v>
      </c>
      <c r="H18" s="16">
        <v>0.30114025</v>
      </c>
      <c r="I18" s="14">
        <v>43.214726589999998</v>
      </c>
      <c r="J18" s="16">
        <v>0.88382388000000001</v>
      </c>
      <c r="K18" s="14">
        <v>50.812701359999998</v>
      </c>
      <c r="L18" s="16">
        <v>0.92899116000000004</v>
      </c>
      <c r="M18" s="14">
        <v>0</v>
      </c>
      <c r="N18" s="16">
        <v>0</v>
      </c>
      <c r="O18" s="14" t="s">
        <v>582</v>
      </c>
      <c r="P18" s="16" t="s">
        <v>582</v>
      </c>
      <c r="Q18" s="14">
        <v>0</v>
      </c>
      <c r="R18" s="16">
        <v>0</v>
      </c>
      <c r="S18" s="14">
        <v>0</v>
      </c>
      <c r="T18" s="16">
        <v>0</v>
      </c>
      <c r="U18" s="14">
        <v>0.56647298000000001</v>
      </c>
      <c r="V18" s="16">
        <v>0.12838747</v>
      </c>
    </row>
    <row r="19" spans="1:22" x14ac:dyDescent="0.25">
      <c r="A19" s="11" t="s">
        <v>489</v>
      </c>
      <c r="B19" s="13">
        <v>5658</v>
      </c>
      <c r="C19" s="14">
        <f>(62/B19*100)</f>
        <v>1.0957935666313185</v>
      </c>
      <c r="D19" s="15">
        <v>5596</v>
      </c>
      <c r="E19" s="14">
        <v>1.04760757</v>
      </c>
      <c r="F19" s="16">
        <v>0.14658895999999999</v>
      </c>
      <c r="G19" s="14">
        <v>2.9247435899999998</v>
      </c>
      <c r="H19" s="16">
        <v>0.29369493000000002</v>
      </c>
      <c r="I19" s="14">
        <v>41.78331215</v>
      </c>
      <c r="J19" s="16">
        <v>0.77550450000000004</v>
      </c>
      <c r="K19" s="14">
        <v>53.746719560000003</v>
      </c>
      <c r="L19" s="16">
        <v>0.75779408999999998</v>
      </c>
      <c r="M19" s="14">
        <v>0</v>
      </c>
      <c r="N19" s="16">
        <v>0</v>
      </c>
      <c r="O19" s="14" t="s">
        <v>582</v>
      </c>
      <c r="P19" s="16" t="s">
        <v>582</v>
      </c>
      <c r="Q19" s="14">
        <v>0</v>
      </c>
      <c r="R19" s="16">
        <v>0</v>
      </c>
      <c r="S19" s="14">
        <v>0</v>
      </c>
      <c r="T19" s="16">
        <v>0</v>
      </c>
      <c r="U19" s="14">
        <v>0.49761712000000002</v>
      </c>
      <c r="V19" s="16">
        <v>0.12365168999999999</v>
      </c>
    </row>
    <row r="20" spans="1:22" x14ac:dyDescent="0.25">
      <c r="A20" s="11" t="s">
        <v>490</v>
      </c>
      <c r="B20" s="13">
        <v>3371</v>
      </c>
      <c r="C20" s="14">
        <f>(75/B20*100)</f>
        <v>2.2248590922574905</v>
      </c>
      <c r="D20" s="15">
        <v>3296</v>
      </c>
      <c r="E20" s="14">
        <v>2.7875789100000001</v>
      </c>
      <c r="F20" s="16">
        <v>0.26421157000000001</v>
      </c>
      <c r="G20" s="14">
        <v>3.70033967</v>
      </c>
      <c r="H20" s="16">
        <v>0.37174202000000001</v>
      </c>
      <c r="I20" s="14">
        <v>39.567477609999997</v>
      </c>
      <c r="J20" s="16">
        <v>0.90914041000000001</v>
      </c>
      <c r="K20" s="14">
        <v>53.371670639999998</v>
      </c>
      <c r="L20" s="16">
        <v>0.84723263999999998</v>
      </c>
      <c r="M20" s="14">
        <v>0</v>
      </c>
      <c r="N20" s="16">
        <v>0</v>
      </c>
      <c r="O20" s="14" t="s">
        <v>582</v>
      </c>
      <c r="P20" s="16" t="s">
        <v>582</v>
      </c>
      <c r="Q20" s="14">
        <v>0</v>
      </c>
      <c r="R20" s="16">
        <v>0</v>
      </c>
      <c r="S20" s="14">
        <v>0</v>
      </c>
      <c r="T20" s="16">
        <v>0</v>
      </c>
      <c r="U20" s="14">
        <v>0.57293318000000004</v>
      </c>
      <c r="V20" s="16">
        <v>0.12411815</v>
      </c>
    </row>
    <row r="21" spans="1:22" x14ac:dyDescent="0.25">
      <c r="A21" s="11" t="s">
        <v>491</v>
      </c>
      <c r="B21" s="13">
        <v>5741</v>
      </c>
      <c r="C21" s="14">
        <f>(45/B21*100)</f>
        <v>0.7838355687162516</v>
      </c>
      <c r="D21" s="15">
        <v>5696</v>
      </c>
      <c r="E21" s="14">
        <v>1.71369316</v>
      </c>
      <c r="F21" s="16">
        <v>0.16214387999999999</v>
      </c>
      <c r="G21" s="14">
        <v>1.8215697799999999</v>
      </c>
      <c r="H21" s="16">
        <v>0.20746237000000001</v>
      </c>
      <c r="I21" s="14">
        <v>34.653389539999999</v>
      </c>
      <c r="J21" s="16">
        <v>0.61737746000000004</v>
      </c>
      <c r="K21" s="14">
        <v>61.582890380000002</v>
      </c>
      <c r="L21" s="16">
        <v>0.70584935999999998</v>
      </c>
      <c r="M21" s="14">
        <v>0</v>
      </c>
      <c r="N21" s="16">
        <v>0</v>
      </c>
      <c r="O21" s="14" t="s">
        <v>582</v>
      </c>
      <c r="P21" s="16" t="s">
        <v>582</v>
      </c>
      <c r="Q21" s="14">
        <v>0</v>
      </c>
      <c r="R21" s="16">
        <v>0</v>
      </c>
      <c r="S21" s="14">
        <v>0</v>
      </c>
      <c r="T21" s="16">
        <v>0</v>
      </c>
      <c r="U21" s="14">
        <v>0.22845714</v>
      </c>
      <c r="V21" s="16">
        <v>7.3261030000000005E-2</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(212/B23*100)</f>
        <v>1.8302684969351637</v>
      </c>
      <c r="D23" s="15">
        <v>11371</v>
      </c>
      <c r="E23" s="14">
        <v>1.1551896699999999</v>
      </c>
      <c r="F23" s="16">
        <v>0.13856165000000001</v>
      </c>
      <c r="G23" s="14">
        <v>2.75548415</v>
      </c>
      <c r="H23" s="16">
        <v>0.23526811</v>
      </c>
      <c r="I23" s="14">
        <v>45.848984199999997</v>
      </c>
      <c r="J23" s="16">
        <v>0.71281435999999998</v>
      </c>
      <c r="K23" s="14">
        <v>49.73637497</v>
      </c>
      <c r="L23" s="16">
        <v>0.71459337000000001</v>
      </c>
      <c r="M23" s="14">
        <v>0</v>
      </c>
      <c r="N23" s="16">
        <v>0</v>
      </c>
      <c r="O23" s="14" t="s">
        <v>582</v>
      </c>
      <c r="P23" s="16" t="s">
        <v>582</v>
      </c>
      <c r="Q23" s="14">
        <v>0</v>
      </c>
      <c r="R23" s="16">
        <v>0</v>
      </c>
      <c r="S23" s="14">
        <v>0</v>
      </c>
      <c r="T23" s="16">
        <v>0</v>
      </c>
      <c r="U23" s="14">
        <v>0.50396700999999999</v>
      </c>
      <c r="V23" s="16">
        <v>0.12358617</v>
      </c>
    </row>
    <row r="24" spans="1:22" x14ac:dyDescent="0.25">
      <c r="A24" s="11" t="s">
        <v>494</v>
      </c>
      <c r="B24" s="13">
        <v>6647</v>
      </c>
      <c r="C24" s="14">
        <f>(7/B24*100)</f>
        <v>0.10531066646607493</v>
      </c>
      <c r="D24" s="15">
        <v>6640</v>
      </c>
      <c r="E24" s="14">
        <v>3.0088678600000001</v>
      </c>
      <c r="F24" s="16">
        <v>0.23998363</v>
      </c>
      <c r="G24" s="14">
        <v>10.98668747</v>
      </c>
      <c r="H24" s="16">
        <v>0.41903963</v>
      </c>
      <c r="I24" s="14">
        <v>55.504427880000001</v>
      </c>
      <c r="J24" s="16">
        <v>0.72245263000000004</v>
      </c>
      <c r="K24" s="14">
        <v>29.994926800000002</v>
      </c>
      <c r="L24" s="16">
        <v>0.78688042999999996</v>
      </c>
      <c r="M24" s="14">
        <v>0</v>
      </c>
      <c r="N24" s="16">
        <v>0</v>
      </c>
      <c r="O24" s="14" t="s">
        <v>582</v>
      </c>
      <c r="P24" s="16" t="s">
        <v>582</v>
      </c>
      <c r="Q24" s="14">
        <v>0</v>
      </c>
      <c r="R24" s="16">
        <v>0</v>
      </c>
      <c r="S24" s="14">
        <v>0</v>
      </c>
      <c r="T24" s="16">
        <v>0</v>
      </c>
      <c r="U24" s="14">
        <v>0.50508998999999999</v>
      </c>
      <c r="V24" s="16">
        <v>9.418195E-2</v>
      </c>
    </row>
    <row r="25" spans="1:22" x14ac:dyDescent="0.25">
      <c r="A25" s="11" t="s">
        <v>495</v>
      </c>
      <c r="B25" s="13">
        <v>5581</v>
      </c>
      <c r="C25" s="14">
        <f>(24/B25*100)</f>
        <v>0.43003046049095145</v>
      </c>
      <c r="D25" s="15">
        <v>5557</v>
      </c>
      <c r="E25" s="14">
        <v>0.43455895</v>
      </c>
      <c r="F25" s="16">
        <v>8.9219279999999998E-2</v>
      </c>
      <c r="G25" s="14">
        <v>3.02811955</v>
      </c>
      <c r="H25" s="16">
        <v>0.2521253</v>
      </c>
      <c r="I25" s="14">
        <v>50.390243740000003</v>
      </c>
      <c r="J25" s="16">
        <v>1.0130859400000001</v>
      </c>
      <c r="K25" s="14">
        <v>45.945778240000003</v>
      </c>
      <c r="L25" s="16">
        <v>1.12054897</v>
      </c>
      <c r="M25" s="14">
        <v>0</v>
      </c>
      <c r="N25" s="16">
        <v>0</v>
      </c>
      <c r="O25" s="14" t="s">
        <v>582</v>
      </c>
      <c r="P25" s="16" t="s">
        <v>582</v>
      </c>
      <c r="Q25" s="14">
        <v>0</v>
      </c>
      <c r="R25" s="16">
        <v>0</v>
      </c>
      <c r="S25" s="14">
        <v>0</v>
      </c>
      <c r="T25" s="16">
        <v>0</v>
      </c>
      <c r="U25" s="14">
        <v>0.20129952000000001</v>
      </c>
      <c r="V25" s="16">
        <v>7.3855619999999997E-2</v>
      </c>
    </row>
    <row r="26" spans="1:22" x14ac:dyDescent="0.25">
      <c r="A26" s="11" t="s">
        <v>496</v>
      </c>
      <c r="B26" s="13">
        <v>4869</v>
      </c>
      <c r="C26" s="14">
        <f>(33/B26*100)</f>
        <v>0.67775723967960566</v>
      </c>
      <c r="D26" s="15">
        <v>4836</v>
      </c>
      <c r="E26" s="14">
        <v>4.5156824499999999</v>
      </c>
      <c r="F26" s="16">
        <v>0.2563898</v>
      </c>
      <c r="G26" s="14">
        <v>2.9161202799999999</v>
      </c>
      <c r="H26" s="16">
        <v>0.22586507</v>
      </c>
      <c r="I26" s="14">
        <v>47.799976039999997</v>
      </c>
      <c r="J26" s="16">
        <v>0.95064813000000004</v>
      </c>
      <c r="K26" s="14">
        <v>44.326738050000003</v>
      </c>
      <c r="L26" s="16">
        <v>0.92942431000000003</v>
      </c>
      <c r="M26" s="14">
        <v>0</v>
      </c>
      <c r="N26" s="16">
        <v>0</v>
      </c>
      <c r="O26" s="14" t="s">
        <v>582</v>
      </c>
      <c r="P26" s="16" t="s">
        <v>582</v>
      </c>
      <c r="Q26" s="14">
        <v>0</v>
      </c>
      <c r="R26" s="16">
        <v>0</v>
      </c>
      <c r="S26" s="14">
        <v>0</v>
      </c>
      <c r="T26" s="16">
        <v>0</v>
      </c>
      <c r="U26" s="14">
        <v>0.44148316999999998</v>
      </c>
      <c r="V26" s="16">
        <v>0.11970536</v>
      </c>
    </row>
    <row r="27" spans="1:22" x14ac:dyDescent="0.25">
      <c r="A27" s="11" t="s">
        <v>497</v>
      </c>
      <c r="B27" s="13">
        <v>5299</v>
      </c>
      <c r="C27" s="14">
        <f>(17/B27*100)</f>
        <v>0.32081524816003021</v>
      </c>
      <c r="D27" s="15">
        <v>5282</v>
      </c>
      <c r="E27" s="14">
        <v>1.5342918000000001</v>
      </c>
      <c r="F27" s="16">
        <v>0.1246824</v>
      </c>
      <c r="G27" s="14">
        <v>3.1431218200000002</v>
      </c>
      <c r="H27" s="16">
        <v>0.26933985999999999</v>
      </c>
      <c r="I27" s="14">
        <v>27.252059859999999</v>
      </c>
      <c r="J27" s="16">
        <v>0.60770769999999996</v>
      </c>
      <c r="K27" s="14">
        <v>67.372454520000005</v>
      </c>
      <c r="L27" s="16">
        <v>0.59163288999999997</v>
      </c>
      <c r="M27" s="14">
        <v>0</v>
      </c>
      <c r="N27" s="16">
        <v>0</v>
      </c>
      <c r="O27" s="14" t="s">
        <v>582</v>
      </c>
      <c r="P27" s="16" t="s">
        <v>582</v>
      </c>
      <c r="Q27" s="14">
        <v>0</v>
      </c>
      <c r="R27" s="16">
        <v>0</v>
      </c>
      <c r="S27" s="14">
        <v>0</v>
      </c>
      <c r="T27" s="16">
        <v>0</v>
      </c>
      <c r="U27" s="14">
        <v>0.69807200000000003</v>
      </c>
      <c r="V27" s="16">
        <v>0.12364636</v>
      </c>
    </row>
    <row r="28" spans="1:22" x14ac:dyDescent="0.25">
      <c r="A28" s="11" t="s">
        <v>498</v>
      </c>
      <c r="B28" s="13">
        <v>7568</v>
      </c>
      <c r="C28" s="14">
        <f>(51/B28*100)</f>
        <v>0.67389006342494717</v>
      </c>
      <c r="D28" s="15">
        <v>7517</v>
      </c>
      <c r="E28" s="14">
        <v>6.5824129600000001</v>
      </c>
      <c r="F28" s="16">
        <v>0.35771881</v>
      </c>
      <c r="G28" s="14">
        <v>2.2867154300000001</v>
      </c>
      <c r="H28" s="16">
        <v>0.22851124</v>
      </c>
      <c r="I28" s="14">
        <v>31.363319529999998</v>
      </c>
      <c r="J28" s="16">
        <v>0.75102210000000003</v>
      </c>
      <c r="K28" s="14">
        <v>59.408642579999999</v>
      </c>
      <c r="L28" s="16">
        <v>0.73422204999999996</v>
      </c>
      <c r="M28" s="14">
        <v>0</v>
      </c>
      <c r="N28" s="16">
        <v>0</v>
      </c>
      <c r="O28" s="14" t="s">
        <v>582</v>
      </c>
      <c r="P28" s="16" t="s">
        <v>582</v>
      </c>
      <c r="Q28" s="14">
        <v>0</v>
      </c>
      <c r="R28" s="16">
        <v>0</v>
      </c>
      <c r="S28" s="14">
        <v>0</v>
      </c>
      <c r="T28" s="16">
        <v>0</v>
      </c>
      <c r="U28" s="14">
        <v>0.35890949999999999</v>
      </c>
      <c r="V28" s="16">
        <v>8.4884760000000004E-2</v>
      </c>
    </row>
    <row r="29" spans="1:22" x14ac:dyDescent="0.25">
      <c r="A29" s="11" t="s">
        <v>499</v>
      </c>
      <c r="B29" s="13">
        <v>5385</v>
      </c>
      <c r="C29" s="14">
        <f>(30/B29*100)</f>
        <v>0.55710306406685239</v>
      </c>
      <c r="D29" s="15">
        <v>5355</v>
      </c>
      <c r="E29" s="14">
        <v>0.76546762000000002</v>
      </c>
      <c r="F29" s="16">
        <v>0.11230014000000001</v>
      </c>
      <c r="G29" s="14">
        <v>1.9782793999999999</v>
      </c>
      <c r="H29" s="16">
        <v>0.19877156000000001</v>
      </c>
      <c r="I29" s="14">
        <v>45.092999290000002</v>
      </c>
      <c r="J29" s="16">
        <v>0.85232925000000004</v>
      </c>
      <c r="K29" s="14">
        <v>48.950139550000003</v>
      </c>
      <c r="L29" s="16">
        <v>0.79676643000000003</v>
      </c>
      <c r="M29" s="14">
        <v>0</v>
      </c>
      <c r="N29" s="16">
        <v>0</v>
      </c>
      <c r="O29" s="14" t="s">
        <v>582</v>
      </c>
      <c r="P29" s="16" t="s">
        <v>582</v>
      </c>
      <c r="Q29" s="14">
        <v>2.7667624100000001</v>
      </c>
      <c r="R29" s="16">
        <v>0.24169378</v>
      </c>
      <c r="S29" s="14">
        <v>0</v>
      </c>
      <c r="T29" s="16">
        <v>0</v>
      </c>
      <c r="U29" s="14">
        <v>0.44635172000000001</v>
      </c>
      <c r="V29" s="16">
        <v>0.11194566</v>
      </c>
    </row>
    <row r="30" spans="1:22" x14ac:dyDescent="0.25">
      <c r="A30" s="11" t="s">
        <v>500</v>
      </c>
      <c r="B30" s="13">
        <v>4520</v>
      </c>
      <c r="C30" s="14">
        <f>(97/B30*100)</f>
        <v>2.1460176991150446</v>
      </c>
      <c r="D30" s="15">
        <v>4423</v>
      </c>
      <c r="E30" s="14">
        <v>3.1008953099999998</v>
      </c>
      <c r="F30" s="16">
        <v>0.25089450000000002</v>
      </c>
      <c r="G30" s="14">
        <v>4.5536287299999998</v>
      </c>
      <c r="H30" s="16">
        <v>0.37416943000000003</v>
      </c>
      <c r="I30" s="14">
        <v>42.488861540000002</v>
      </c>
      <c r="J30" s="16">
        <v>0.83447979000000005</v>
      </c>
      <c r="K30" s="14">
        <v>49.260731939999999</v>
      </c>
      <c r="L30" s="16">
        <v>0.79473397999999995</v>
      </c>
      <c r="M30" s="14">
        <v>0</v>
      </c>
      <c r="N30" s="16">
        <v>0</v>
      </c>
      <c r="O30" s="14" t="s">
        <v>582</v>
      </c>
      <c r="P30" s="16" t="s">
        <v>582</v>
      </c>
      <c r="Q30" s="14">
        <v>0</v>
      </c>
      <c r="R30" s="16">
        <v>0</v>
      </c>
      <c r="S30" s="14">
        <v>0</v>
      </c>
      <c r="T30" s="16">
        <v>0</v>
      </c>
      <c r="U30" s="14">
        <v>0.59588247000000005</v>
      </c>
      <c r="V30" s="16">
        <v>9.0147950000000004E-2</v>
      </c>
    </row>
    <row r="31" spans="1:22" x14ac:dyDescent="0.25">
      <c r="A31" s="11" t="s">
        <v>501</v>
      </c>
      <c r="B31" s="13">
        <v>5456</v>
      </c>
      <c r="C31" s="14">
        <f>(125/B31*100)</f>
        <v>2.2910557184750733</v>
      </c>
      <c r="D31" s="15">
        <v>5331</v>
      </c>
      <c r="E31" s="14">
        <v>2.0476063999999998</v>
      </c>
      <c r="F31" s="16">
        <v>0.22063405999999999</v>
      </c>
      <c r="G31" s="14">
        <v>4.5583476899999997</v>
      </c>
      <c r="H31" s="16">
        <v>0.32386743000000001</v>
      </c>
      <c r="I31" s="14">
        <v>42.554415050000003</v>
      </c>
      <c r="J31" s="16">
        <v>0.85182177999999997</v>
      </c>
      <c r="K31" s="14">
        <v>50.157202679999997</v>
      </c>
      <c r="L31" s="16">
        <v>0.90726273000000002</v>
      </c>
      <c r="M31" s="14">
        <v>0</v>
      </c>
      <c r="N31" s="16">
        <v>0</v>
      </c>
      <c r="O31" s="14" t="s">
        <v>582</v>
      </c>
      <c r="P31" s="16" t="s">
        <v>582</v>
      </c>
      <c r="Q31" s="14">
        <v>0</v>
      </c>
      <c r="R31" s="16">
        <v>0</v>
      </c>
      <c r="S31" s="14">
        <v>0</v>
      </c>
      <c r="T31" s="16">
        <v>0</v>
      </c>
      <c r="U31" s="14">
        <v>0.68242818000000005</v>
      </c>
      <c r="V31" s="16">
        <v>0.14581321</v>
      </c>
    </row>
    <row r="32" spans="1:22" x14ac:dyDescent="0.25">
      <c r="A32" s="11" t="s">
        <v>502</v>
      </c>
      <c r="B32" s="13">
        <v>4478</v>
      </c>
      <c r="C32" s="14">
        <f>(5/B32*100)</f>
        <v>0.11165698972755694</v>
      </c>
      <c r="D32" s="15">
        <v>4473</v>
      </c>
      <c r="E32" s="14">
        <v>1.4166677299999999</v>
      </c>
      <c r="F32" s="16">
        <v>0.21868752999999999</v>
      </c>
      <c r="G32" s="14">
        <v>4.07571087</v>
      </c>
      <c r="H32" s="16">
        <v>0.25309976000000001</v>
      </c>
      <c r="I32" s="14">
        <v>54.075767820000003</v>
      </c>
      <c r="J32" s="16">
        <v>0.95296674999999997</v>
      </c>
      <c r="K32" s="14">
        <v>40.089856230000002</v>
      </c>
      <c r="L32" s="16">
        <v>1.02984817</v>
      </c>
      <c r="M32" s="14">
        <v>0</v>
      </c>
      <c r="N32" s="16">
        <v>0</v>
      </c>
      <c r="O32" s="14" t="s">
        <v>582</v>
      </c>
      <c r="P32" s="16" t="s">
        <v>582</v>
      </c>
      <c r="Q32" s="14">
        <v>0</v>
      </c>
      <c r="R32" s="16">
        <v>0</v>
      </c>
      <c r="S32" s="14">
        <v>0</v>
      </c>
      <c r="T32" s="16">
        <v>0</v>
      </c>
      <c r="U32" s="14">
        <v>0.34199735999999997</v>
      </c>
      <c r="V32" s="16">
        <v>9.5305230000000005E-2</v>
      </c>
    </row>
    <row r="33" spans="1:22" x14ac:dyDescent="0.25">
      <c r="A33" s="11" t="s">
        <v>503</v>
      </c>
      <c r="B33" s="13">
        <v>7325</v>
      </c>
      <c r="C33" s="14">
        <f>(75/B33*100)</f>
        <v>1.0238907849829351</v>
      </c>
      <c r="D33" s="15">
        <v>7250</v>
      </c>
      <c r="E33" s="14">
        <v>0.87016062000000005</v>
      </c>
      <c r="F33" s="16">
        <v>0.13691471</v>
      </c>
      <c r="G33" s="14">
        <v>1.485881</v>
      </c>
      <c r="H33" s="16">
        <v>0.20296724999999999</v>
      </c>
      <c r="I33" s="14">
        <v>27.438736209999998</v>
      </c>
      <c r="J33" s="16">
        <v>0.82056105999999995</v>
      </c>
      <c r="K33" s="14">
        <v>69.923101590000002</v>
      </c>
      <c r="L33" s="16">
        <v>0.7225741</v>
      </c>
      <c r="M33" s="14">
        <v>0</v>
      </c>
      <c r="N33" s="16">
        <v>0</v>
      </c>
      <c r="O33" s="14" t="s">
        <v>582</v>
      </c>
      <c r="P33" s="16" t="s">
        <v>582</v>
      </c>
      <c r="Q33" s="14">
        <v>0</v>
      </c>
      <c r="R33" s="16">
        <v>0</v>
      </c>
      <c r="S33" s="14">
        <v>0</v>
      </c>
      <c r="T33" s="16">
        <v>0</v>
      </c>
      <c r="U33" s="14">
        <v>0.28212058000000001</v>
      </c>
      <c r="V33" s="16">
        <v>8.7664160000000005E-2</v>
      </c>
    </row>
    <row r="34" spans="1:22" x14ac:dyDescent="0.25">
      <c r="A34" s="11" t="s">
        <v>504</v>
      </c>
      <c r="B34" s="13">
        <v>6350</v>
      </c>
      <c r="C34" s="14">
        <f>(35/B34*100)</f>
        <v>0.55118110236220474</v>
      </c>
      <c r="D34" s="15">
        <v>6315</v>
      </c>
      <c r="E34" s="14">
        <v>3.0779857399999999</v>
      </c>
      <c r="F34" s="16">
        <v>0.26079632000000003</v>
      </c>
      <c r="G34" s="14">
        <v>4.8519355400000004</v>
      </c>
      <c r="H34" s="16">
        <v>0.28349128000000001</v>
      </c>
      <c r="I34" s="14">
        <v>49.529107400000001</v>
      </c>
      <c r="J34" s="16">
        <v>0.70729717000000003</v>
      </c>
      <c r="K34" s="14">
        <v>38.933506039999997</v>
      </c>
      <c r="L34" s="16">
        <v>0.77546022999999997</v>
      </c>
      <c r="M34" s="14">
        <v>0</v>
      </c>
      <c r="N34" s="16">
        <v>0</v>
      </c>
      <c r="O34" s="14" t="s">
        <v>582</v>
      </c>
      <c r="P34" s="16" t="s">
        <v>582</v>
      </c>
      <c r="Q34" s="14">
        <v>2.56048286</v>
      </c>
      <c r="R34" s="16">
        <v>0.53154592000000001</v>
      </c>
      <c r="S34" s="14">
        <v>0</v>
      </c>
      <c r="T34" s="16">
        <v>0</v>
      </c>
      <c r="U34" s="14">
        <v>1.04698242</v>
      </c>
      <c r="V34" s="16">
        <v>0.17739357</v>
      </c>
    </row>
    <row r="35" spans="1:22" x14ac:dyDescent="0.25">
      <c r="A35" s="11" t="s">
        <v>505</v>
      </c>
      <c r="B35" s="13">
        <v>6406</v>
      </c>
      <c r="C35" s="14">
        <f>(34/B35*100)</f>
        <v>0.53075241960661879</v>
      </c>
      <c r="D35" s="15">
        <v>6372</v>
      </c>
      <c r="E35" s="14">
        <v>1.3898683199999999</v>
      </c>
      <c r="F35" s="16">
        <v>0.1735449</v>
      </c>
      <c r="G35" s="14">
        <v>3.24823526</v>
      </c>
      <c r="H35" s="16">
        <v>0.25282633999999998</v>
      </c>
      <c r="I35" s="14">
        <v>45.549439509999999</v>
      </c>
      <c r="J35" s="16">
        <v>0.78518215000000002</v>
      </c>
      <c r="K35" s="14">
        <v>48.461873930000003</v>
      </c>
      <c r="L35" s="16">
        <v>0.78001770999999998</v>
      </c>
      <c r="M35" s="14">
        <v>0</v>
      </c>
      <c r="N35" s="16">
        <v>0</v>
      </c>
      <c r="O35" s="14" t="s">
        <v>582</v>
      </c>
      <c r="P35" s="16" t="s">
        <v>582</v>
      </c>
      <c r="Q35" s="14">
        <v>1.0335383199999999</v>
      </c>
      <c r="R35" s="16">
        <v>5.6439709999999997E-2</v>
      </c>
      <c r="S35" s="14">
        <v>0</v>
      </c>
      <c r="T35" s="16">
        <v>0</v>
      </c>
      <c r="U35" s="14">
        <v>0.31704466999999997</v>
      </c>
      <c r="V35" s="16">
        <v>7.2495459999999998E-2</v>
      </c>
    </row>
    <row r="36" spans="1:22" x14ac:dyDescent="0.25">
      <c r="A36" s="11" t="s">
        <v>506</v>
      </c>
      <c r="B36" s="13">
        <v>6736</v>
      </c>
      <c r="C36" s="14">
        <f>(26/B36*100)</f>
        <v>0.38598574821852732</v>
      </c>
      <c r="D36" s="15">
        <v>6710</v>
      </c>
      <c r="E36" s="14">
        <v>1.75289651</v>
      </c>
      <c r="F36" s="16">
        <v>0.18360433000000001</v>
      </c>
      <c r="G36" s="14">
        <v>3.05479177</v>
      </c>
      <c r="H36" s="16">
        <v>0.22087541999999999</v>
      </c>
      <c r="I36" s="14">
        <v>34.414949659999998</v>
      </c>
      <c r="J36" s="16">
        <v>0.68900726999999995</v>
      </c>
      <c r="K36" s="14">
        <v>60.246539849999998</v>
      </c>
      <c r="L36" s="16">
        <v>0.69498578</v>
      </c>
      <c r="M36" s="14">
        <v>0</v>
      </c>
      <c r="N36" s="16">
        <v>0</v>
      </c>
      <c r="O36" s="14" t="s">
        <v>582</v>
      </c>
      <c r="P36" s="16" t="s">
        <v>582</v>
      </c>
      <c r="Q36" s="14">
        <v>0</v>
      </c>
      <c r="R36" s="16">
        <v>0</v>
      </c>
      <c r="S36" s="14">
        <v>0</v>
      </c>
      <c r="T36" s="16">
        <v>0</v>
      </c>
      <c r="U36" s="14">
        <v>0.53082222000000001</v>
      </c>
      <c r="V36" s="16">
        <v>9.9508460000000007E-2</v>
      </c>
    </row>
    <row r="37" spans="1:22" x14ac:dyDescent="0.25">
      <c r="A37" s="11" t="s">
        <v>507</v>
      </c>
      <c r="B37" s="13">
        <v>5458</v>
      </c>
      <c r="C37" s="14">
        <f>(63/B37*100)</f>
        <v>1.1542689629901062</v>
      </c>
      <c r="D37" s="15">
        <v>5395</v>
      </c>
      <c r="E37" s="14">
        <v>2.4557501799999999</v>
      </c>
      <c r="F37" s="16">
        <v>0.25767118</v>
      </c>
      <c r="G37" s="14">
        <v>4.8686323500000004</v>
      </c>
      <c r="H37" s="16">
        <v>0.28481140999999999</v>
      </c>
      <c r="I37" s="14">
        <v>42.520443399999998</v>
      </c>
      <c r="J37" s="16">
        <v>0.83346171000000002</v>
      </c>
      <c r="K37" s="14">
        <v>48.896197729999997</v>
      </c>
      <c r="L37" s="16">
        <v>0.83641538999999998</v>
      </c>
      <c r="M37" s="14">
        <v>0</v>
      </c>
      <c r="N37" s="16">
        <v>0</v>
      </c>
      <c r="O37" s="14" t="s">
        <v>582</v>
      </c>
      <c r="P37" s="16" t="s">
        <v>582</v>
      </c>
      <c r="Q37" s="14">
        <v>0</v>
      </c>
      <c r="R37" s="16">
        <v>0</v>
      </c>
      <c r="S37" s="14">
        <v>0</v>
      </c>
      <c r="T37" s="16">
        <v>0</v>
      </c>
      <c r="U37" s="14">
        <v>1.25897635</v>
      </c>
      <c r="V37" s="16">
        <v>0.24368085</v>
      </c>
    </row>
    <row r="38" spans="1:22" x14ac:dyDescent="0.25">
      <c r="A38" s="11" t="s">
        <v>508</v>
      </c>
      <c r="B38" s="13">
        <v>5860</v>
      </c>
      <c r="C38" s="14">
        <f>(16/B38*100)</f>
        <v>0.27303754266211605</v>
      </c>
      <c r="D38" s="15">
        <v>5844</v>
      </c>
      <c r="E38" s="14">
        <v>0.96133384</v>
      </c>
      <c r="F38" s="16">
        <v>0.14708256</v>
      </c>
      <c r="G38" s="14">
        <v>2.5554481899999999</v>
      </c>
      <c r="H38" s="16">
        <v>0.30816658000000002</v>
      </c>
      <c r="I38" s="14">
        <v>27.659718380000001</v>
      </c>
      <c r="J38" s="16">
        <v>0.85846940999999999</v>
      </c>
      <c r="K38" s="14">
        <v>68.09419862</v>
      </c>
      <c r="L38" s="16">
        <v>0.92896730999999999</v>
      </c>
      <c r="M38" s="14">
        <v>0</v>
      </c>
      <c r="N38" s="16">
        <v>0</v>
      </c>
      <c r="O38" s="14" t="s">
        <v>582</v>
      </c>
      <c r="P38" s="16" t="s">
        <v>582</v>
      </c>
      <c r="Q38" s="14">
        <v>0</v>
      </c>
      <c r="R38" s="16">
        <v>0</v>
      </c>
      <c r="S38" s="14">
        <v>0</v>
      </c>
      <c r="T38" s="16">
        <v>0</v>
      </c>
      <c r="U38" s="14">
        <v>0.72930096</v>
      </c>
      <c r="V38" s="16">
        <v>0.13346362000000001</v>
      </c>
    </row>
    <row r="39" spans="1:22" x14ac:dyDescent="0.25">
      <c r="A39" s="11" t="s">
        <v>509</v>
      </c>
      <c r="B39" s="13">
        <v>5895</v>
      </c>
      <c r="C39" s="14">
        <f>(30/B39*100)</f>
        <v>0.5089058524173028</v>
      </c>
      <c r="D39" s="15">
        <v>5865</v>
      </c>
      <c r="E39" s="14">
        <v>7.1866462599999998</v>
      </c>
      <c r="F39" s="16">
        <v>0.44006973999999999</v>
      </c>
      <c r="G39" s="14">
        <v>14.87276406</v>
      </c>
      <c r="H39" s="16">
        <v>0.5388001</v>
      </c>
      <c r="I39" s="14">
        <v>49.26421156</v>
      </c>
      <c r="J39" s="16">
        <v>0.82563268000000001</v>
      </c>
      <c r="K39" s="14">
        <v>28.065833090000002</v>
      </c>
      <c r="L39" s="16">
        <v>0.93591166999999997</v>
      </c>
      <c r="M39" s="14">
        <v>0</v>
      </c>
      <c r="N39" s="16">
        <v>0</v>
      </c>
      <c r="O39" s="14" t="s">
        <v>582</v>
      </c>
      <c r="P39" s="16" t="s">
        <v>582</v>
      </c>
      <c r="Q39" s="14">
        <v>0</v>
      </c>
      <c r="R39" s="16">
        <v>0</v>
      </c>
      <c r="S39" s="14">
        <v>0</v>
      </c>
      <c r="T39" s="16">
        <v>0</v>
      </c>
      <c r="U39" s="14">
        <v>0.61054503000000004</v>
      </c>
      <c r="V39" s="16">
        <v>0.16067177999999999</v>
      </c>
    </row>
    <row r="40" spans="1:22" x14ac:dyDescent="0.25">
      <c r="A40" s="11" t="s">
        <v>510</v>
      </c>
      <c r="B40" s="13">
        <v>14157</v>
      </c>
      <c r="C40" s="14">
        <f>(270/B40*100)</f>
        <v>1.9071837253655435</v>
      </c>
      <c r="D40" s="15">
        <v>13887</v>
      </c>
      <c r="E40" s="14">
        <v>2.3990284700000002</v>
      </c>
      <c r="F40" s="16">
        <v>0.23079585</v>
      </c>
      <c r="G40" s="14">
        <v>3.8072231200000002</v>
      </c>
      <c r="H40" s="16">
        <v>0.25485073000000003</v>
      </c>
      <c r="I40" s="14">
        <v>42.627146609999997</v>
      </c>
      <c r="J40" s="16">
        <v>0.70313327000000003</v>
      </c>
      <c r="K40" s="14">
        <v>50.117436130000002</v>
      </c>
      <c r="L40" s="16">
        <v>0.75176620999999999</v>
      </c>
      <c r="M40" s="14">
        <v>0</v>
      </c>
      <c r="N40" s="16">
        <v>0</v>
      </c>
      <c r="O40" s="14" t="s">
        <v>582</v>
      </c>
      <c r="P40" s="16" t="s">
        <v>582</v>
      </c>
      <c r="Q40" s="14">
        <v>0</v>
      </c>
      <c r="R40" s="16">
        <v>0</v>
      </c>
      <c r="S40" s="14">
        <v>0</v>
      </c>
      <c r="T40" s="16">
        <v>0</v>
      </c>
      <c r="U40" s="14">
        <v>1.0491656600000001</v>
      </c>
      <c r="V40" s="16">
        <v>0.15646149000000001</v>
      </c>
    </row>
    <row r="41" spans="1:22" x14ac:dyDescent="0.25">
      <c r="A41" s="11" t="s">
        <v>511</v>
      </c>
      <c r="B41" s="13">
        <v>5712</v>
      </c>
      <c r="C41" s="14">
        <f>(38/B41*100)</f>
        <v>0.665266106442577</v>
      </c>
      <c r="D41" s="15">
        <v>5674</v>
      </c>
      <c r="E41" s="14">
        <v>2.8611104699999999</v>
      </c>
      <c r="F41" s="16">
        <v>0.25349403999999998</v>
      </c>
      <c r="G41" s="14">
        <v>5.3325787800000004</v>
      </c>
      <c r="H41" s="16">
        <v>0.29875618999999998</v>
      </c>
      <c r="I41" s="14">
        <v>39.855895570000001</v>
      </c>
      <c r="J41" s="16">
        <v>0.70313592000000003</v>
      </c>
      <c r="K41" s="14">
        <v>50.61635665</v>
      </c>
      <c r="L41" s="16">
        <v>0.84224334999999995</v>
      </c>
      <c r="M41" s="14">
        <v>0</v>
      </c>
      <c r="N41" s="16">
        <v>0</v>
      </c>
      <c r="O41" s="14" t="s">
        <v>582</v>
      </c>
      <c r="P41" s="16" t="s">
        <v>582</v>
      </c>
      <c r="Q41" s="14">
        <v>0.67671429000000005</v>
      </c>
      <c r="R41" s="16">
        <v>0.18039761000000001</v>
      </c>
      <c r="S41" s="14">
        <v>0</v>
      </c>
      <c r="T41" s="16">
        <v>0</v>
      </c>
      <c r="U41" s="14">
        <v>0.65734422999999997</v>
      </c>
      <c r="V41" s="16">
        <v>0.14980899</v>
      </c>
    </row>
    <row r="42" spans="1:22" x14ac:dyDescent="0.25">
      <c r="A42" s="11" t="s">
        <v>512</v>
      </c>
      <c r="B42" s="13">
        <f>IF(COUNT(B7:B41) &gt; 0, AVERAGE(B7:B41), "\u2014")</f>
        <v>7103.4285714285716</v>
      </c>
      <c r="C42" s="14">
        <f>IF(COUNT(C7:C41) &gt; 0, AVERAGE(C7:C41), "—")</f>
        <v>1.2392505234518765</v>
      </c>
      <c r="D42" s="15">
        <f>IF(COUNT(D7:D41) &gt; 0, AVERAGE(D7:D41), "—")</f>
        <v>7005.2571428571428</v>
      </c>
      <c r="E42" s="14">
        <f>IF(COUNT(E7:E41) &gt; 0, AVERAGE(E7:E41), "—")</f>
        <v>2.2053448002857148</v>
      </c>
      <c r="F42" s="16">
        <f>IF(COUNT(F7:F41) &gt; 0, SQRT(SUMSQ(F7:F41)/(COUNT(F7:F41)*COUNT(F7:F41)) ), "—")</f>
        <v>3.6285882000967981E-2</v>
      </c>
      <c r="G42" s="14">
        <f>IF(COUNT(G7:G41) &gt; 0, AVERAGE(G7:G41), "—")</f>
        <v>4.0282003957142871</v>
      </c>
      <c r="H42" s="16">
        <f>IF(COUNT(H7:H41) &gt; 0, SQRT(SUMSQ(H7:H41)/(COUNT(H7:H41)*COUNT(H7:H41)) ), "—")</f>
        <v>4.7703823161546123E-2</v>
      </c>
      <c r="I42" s="14">
        <f>IF(COUNT(I7:I41) &gt; 0, AVERAGE(I7:I41), "—")</f>
        <v>40.017334986857129</v>
      </c>
      <c r="J42" s="16">
        <f>IF(COUNT(J7:J41) &gt; 0, SQRT(SUMSQ(J7:J41)/(COUNT(J7:J41)*COUNT(J7:J41)) ), "—")</f>
        <v>0.12638526208521636</v>
      </c>
      <c r="K42" s="14">
        <f>IF(COUNT(K7:K41) &gt; 0, AVERAGE(K7:K41), "—")</f>
        <v>49.695769613428567</v>
      </c>
      <c r="L42" s="16">
        <f>IF(COUNT(L7:L41) &gt; 0, SQRT(SUMSQ(L7:L41)/(COUNT(L7:L41)*COUNT(L7:L41)) ), "—")</f>
        <v>0.13213495940941769</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3.4418389411428572</v>
      </c>
      <c r="R42" s="16">
        <f>IF(COUNT(R7:R41) &gt; 0, SQRT(SUMSQ(R7:R41)/(COUNT(R7:R41)*COUNT(R7:R41)) ), "—")</f>
        <v>3.5780893029129311E-2</v>
      </c>
      <c r="S42" s="14">
        <f>IF(COUNT(S7:S41) &gt; 0, AVERAGE(S7:S41), "—")</f>
        <v>0</v>
      </c>
      <c r="T42" s="16">
        <f>IF(COUNT(T7:T41) &gt; 0, SQRT(SUMSQ(T7:T41)/(COUNT(T7:T41)*COUNT(T7:T41)) ), "—")</f>
        <v>0</v>
      </c>
      <c r="U42" s="14">
        <f>IF(COUNT(U7:U41) &gt; 0, AVERAGE(U7:U41), "—")</f>
        <v>0.6115112622857144</v>
      </c>
      <c r="V42" s="16">
        <f>IF(COUNT(V7:V41) &gt; 0, SQRT(SUMSQ(V7:V41)/(COUNT(V7:V41)*COUNT(V7:V41)) ), "—")</f>
        <v>2.2832899009051586E-2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(1150/B46*100)</f>
        <v>4.9695345922820966</v>
      </c>
      <c r="D46" s="15">
        <v>21991</v>
      </c>
      <c r="E46" s="14">
        <v>2.1745873800000002</v>
      </c>
      <c r="F46" s="16">
        <v>0.16317527000000001</v>
      </c>
      <c r="G46" s="14">
        <v>4.1505826299999997</v>
      </c>
      <c r="H46" s="16">
        <v>0.18890821999999999</v>
      </c>
      <c r="I46" s="14">
        <v>41.672904529999997</v>
      </c>
      <c r="J46" s="16">
        <v>0.44940060999999998</v>
      </c>
      <c r="K46" s="14">
        <v>48.352361379999998</v>
      </c>
      <c r="L46" s="16">
        <v>0.55443578000000004</v>
      </c>
      <c r="M46" s="14">
        <v>0</v>
      </c>
      <c r="N46" s="16">
        <v>0</v>
      </c>
      <c r="O46" s="14" t="s">
        <v>582</v>
      </c>
      <c r="P46" s="16" t="s">
        <v>582</v>
      </c>
      <c r="Q46" s="14">
        <v>0</v>
      </c>
      <c r="R46" s="16">
        <v>0</v>
      </c>
      <c r="S46" s="14">
        <v>0</v>
      </c>
      <c r="T46" s="16">
        <v>0</v>
      </c>
      <c r="U46" s="14">
        <v>3.6495640800000002</v>
      </c>
      <c r="V46" s="16">
        <v>0.32067670999999998</v>
      </c>
    </row>
    <row r="47" spans="1:22" x14ac:dyDescent="0.25">
      <c r="A47" s="11" t="s">
        <v>517</v>
      </c>
      <c r="B47" s="13">
        <v>5928</v>
      </c>
      <c r="C47" s="14">
        <f>(75/B47*100)</f>
        <v>1.2651821862348178</v>
      </c>
      <c r="D47" s="15">
        <v>5853</v>
      </c>
      <c r="E47" s="14">
        <v>3.7396340299999999</v>
      </c>
      <c r="F47" s="16">
        <v>0.32706639999999998</v>
      </c>
      <c r="G47" s="14">
        <v>2.9334447199999998</v>
      </c>
      <c r="H47" s="16">
        <v>0.22470461999999999</v>
      </c>
      <c r="I47" s="14">
        <v>39.597173159999997</v>
      </c>
      <c r="J47" s="16">
        <v>0.71210602000000001</v>
      </c>
      <c r="K47" s="14">
        <v>50.895496270000002</v>
      </c>
      <c r="L47" s="16">
        <v>0.74485767999999997</v>
      </c>
      <c r="M47" s="14">
        <v>0</v>
      </c>
      <c r="N47" s="16">
        <v>0</v>
      </c>
      <c r="O47" s="14" t="s">
        <v>582</v>
      </c>
      <c r="P47" s="16" t="s">
        <v>582</v>
      </c>
      <c r="Q47" s="14">
        <v>0</v>
      </c>
      <c r="R47" s="16">
        <v>0</v>
      </c>
      <c r="S47" s="14">
        <v>0</v>
      </c>
      <c r="T47" s="16">
        <v>0</v>
      </c>
      <c r="U47" s="14">
        <v>2.8342518299999999</v>
      </c>
      <c r="V47" s="16">
        <v>0.44509368999999999</v>
      </c>
    </row>
    <row r="48" spans="1:22" x14ac:dyDescent="0.25">
      <c r="A48" s="11" t="s">
        <v>518</v>
      </c>
      <c r="B48" s="13">
        <v>9841</v>
      </c>
      <c r="C48" s="14">
        <f>(7/B48*100)</f>
        <v>7.1130982623717101E-2</v>
      </c>
      <c r="D48" s="15">
        <v>9834</v>
      </c>
      <c r="E48" s="14">
        <v>2.1633404000000001</v>
      </c>
      <c r="F48" s="16">
        <v>0.19418769</v>
      </c>
      <c r="G48" s="14">
        <v>13.912517149999999</v>
      </c>
      <c r="H48" s="16">
        <v>0.45049672000000002</v>
      </c>
      <c r="I48" s="14">
        <v>65.323307389999997</v>
      </c>
      <c r="J48" s="16">
        <v>0.74370839</v>
      </c>
      <c r="K48" s="14">
        <v>17.86317434</v>
      </c>
      <c r="L48" s="16">
        <v>0.64643910000000004</v>
      </c>
      <c r="M48" s="14">
        <v>0</v>
      </c>
      <c r="N48" s="16">
        <v>0</v>
      </c>
      <c r="O48" s="14" t="s">
        <v>582</v>
      </c>
      <c r="P48" s="16" t="s">
        <v>582</v>
      </c>
      <c r="Q48" s="14">
        <v>0</v>
      </c>
      <c r="R48" s="16">
        <v>0</v>
      </c>
      <c r="S48" s="14">
        <v>0</v>
      </c>
      <c r="T48" s="16">
        <v>0</v>
      </c>
      <c r="U48" s="14">
        <v>0.73766072000000005</v>
      </c>
      <c r="V48" s="16">
        <v>0.51397236999999996</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(218/B50*100)</f>
        <v>1.8482407799915217</v>
      </c>
      <c r="D50" s="15">
        <v>11577</v>
      </c>
      <c r="E50" s="14">
        <v>2.84154331</v>
      </c>
      <c r="F50" s="16">
        <v>0.17818498999999999</v>
      </c>
      <c r="G50" s="14">
        <v>4.0655409300000001</v>
      </c>
      <c r="H50" s="16">
        <v>0.27714492000000002</v>
      </c>
      <c r="I50" s="14">
        <v>37.423857730000002</v>
      </c>
      <c r="J50" s="16">
        <v>0.61325260999999998</v>
      </c>
      <c r="K50" s="14">
        <v>54.906685719999999</v>
      </c>
      <c r="L50" s="16">
        <v>0.70640239999999999</v>
      </c>
      <c r="M50" s="14">
        <v>0</v>
      </c>
      <c r="N50" s="16">
        <v>0</v>
      </c>
      <c r="O50" s="14" t="s">
        <v>582</v>
      </c>
      <c r="P50" s="16" t="s">
        <v>582</v>
      </c>
      <c r="Q50" s="14">
        <v>0</v>
      </c>
      <c r="R50" s="16">
        <v>0</v>
      </c>
      <c r="S50" s="14">
        <v>0</v>
      </c>
      <c r="T50" s="16">
        <v>0</v>
      </c>
      <c r="U50" s="14">
        <v>0.7623723</v>
      </c>
      <c r="V50" s="16">
        <v>0.13111954000000001</v>
      </c>
    </row>
    <row r="51" spans="1:22" x14ac:dyDescent="0.25">
      <c r="A51" s="11" t="s">
        <v>521</v>
      </c>
      <c r="B51" s="13">
        <v>6866</v>
      </c>
      <c r="C51" s="14">
        <f>(108/B51*100)</f>
        <v>1.5729682493445967</v>
      </c>
      <c r="D51" s="15">
        <v>6758</v>
      </c>
      <c r="E51" s="14">
        <v>2.10840249</v>
      </c>
      <c r="F51" s="16">
        <v>0.19014738</v>
      </c>
      <c r="G51" s="14">
        <v>1.9581232900000001</v>
      </c>
      <c r="H51" s="16">
        <v>0.18312402999999999</v>
      </c>
      <c r="I51" s="14">
        <v>22.87391526</v>
      </c>
      <c r="J51" s="16">
        <v>0.59716203000000001</v>
      </c>
      <c r="K51" s="14">
        <v>61.521436829999999</v>
      </c>
      <c r="L51" s="16">
        <v>0.85346109999999997</v>
      </c>
      <c r="M51" s="14">
        <v>0</v>
      </c>
      <c r="N51" s="16">
        <v>0</v>
      </c>
      <c r="O51" s="14" t="s">
        <v>582</v>
      </c>
      <c r="P51" s="16" t="s">
        <v>582</v>
      </c>
      <c r="Q51" s="14">
        <v>10.56717716</v>
      </c>
      <c r="R51" s="16">
        <v>0.61176695999999997</v>
      </c>
      <c r="S51" s="14">
        <v>0</v>
      </c>
      <c r="T51" s="16">
        <v>0</v>
      </c>
      <c r="U51" s="14">
        <v>0.97094497000000002</v>
      </c>
      <c r="V51" s="16">
        <v>0.19722972</v>
      </c>
    </row>
    <row r="52" spans="1:22" x14ac:dyDescent="0.25">
      <c r="A52" s="11" t="s">
        <v>522</v>
      </c>
      <c r="B52" s="13">
        <v>5809</v>
      </c>
      <c r="C52" s="14">
        <f>(72/B52*100)</f>
        <v>1.2394560165260802</v>
      </c>
      <c r="D52" s="15">
        <v>5737</v>
      </c>
      <c r="E52" s="14">
        <v>1.8212185700000001</v>
      </c>
      <c r="F52" s="16">
        <v>0.21655882000000001</v>
      </c>
      <c r="G52" s="14">
        <v>2.60455338</v>
      </c>
      <c r="H52" s="16">
        <v>0.2436827</v>
      </c>
      <c r="I52" s="14">
        <v>39.619586159999997</v>
      </c>
      <c r="J52" s="16">
        <v>0.64206054000000001</v>
      </c>
      <c r="K52" s="14">
        <v>55.522866899999997</v>
      </c>
      <c r="L52" s="16">
        <v>0.69033674</v>
      </c>
      <c r="M52" s="14">
        <v>0</v>
      </c>
      <c r="N52" s="16">
        <v>0</v>
      </c>
      <c r="O52" s="14" t="s">
        <v>582</v>
      </c>
      <c r="P52" s="16" t="s">
        <v>582</v>
      </c>
      <c r="Q52" s="14">
        <v>0</v>
      </c>
      <c r="R52" s="16">
        <v>0</v>
      </c>
      <c r="S52" s="14">
        <v>0</v>
      </c>
      <c r="T52" s="16">
        <v>0</v>
      </c>
      <c r="U52" s="14">
        <v>0.43177499000000003</v>
      </c>
      <c r="V52" s="16">
        <v>9.2718709999999996E-2</v>
      </c>
    </row>
    <row r="53" spans="1:22" x14ac:dyDescent="0.25">
      <c r="A53" s="11" t="s">
        <v>523</v>
      </c>
      <c r="B53" s="13">
        <v>5571</v>
      </c>
      <c r="C53" s="14">
        <f>(84/B53*100)</f>
        <v>1.5078082929456111</v>
      </c>
      <c r="D53" s="15">
        <v>5487</v>
      </c>
      <c r="E53" s="14">
        <v>2.1368921400000001</v>
      </c>
      <c r="F53" s="16">
        <v>0.16774264</v>
      </c>
      <c r="G53" s="14">
        <v>3.1351473400000001</v>
      </c>
      <c r="H53" s="16">
        <v>0.28318759999999998</v>
      </c>
      <c r="I53" s="14">
        <v>36.481769399999997</v>
      </c>
      <c r="J53" s="16">
        <v>0.64603708999999998</v>
      </c>
      <c r="K53" s="14">
        <v>57.336769490000002</v>
      </c>
      <c r="L53" s="16">
        <v>0.70426991000000005</v>
      </c>
      <c r="M53" s="14">
        <v>0</v>
      </c>
      <c r="N53" s="16">
        <v>0</v>
      </c>
      <c r="O53" s="14" t="s">
        <v>582</v>
      </c>
      <c r="P53" s="16" t="s">
        <v>582</v>
      </c>
      <c r="Q53" s="14">
        <v>0</v>
      </c>
      <c r="R53" s="16">
        <v>0</v>
      </c>
      <c r="S53" s="14">
        <v>0</v>
      </c>
      <c r="T53" s="16">
        <v>0</v>
      </c>
      <c r="U53" s="14">
        <v>0.90942162000000004</v>
      </c>
      <c r="V53" s="16">
        <v>0.15072284999999999</v>
      </c>
    </row>
    <row r="54" spans="1:22" x14ac:dyDescent="0.25">
      <c r="A54" s="11" t="s">
        <v>524</v>
      </c>
      <c r="B54" s="13">
        <v>4740</v>
      </c>
      <c r="C54" s="14">
        <f>(42/B54*100)</f>
        <v>0.88607594936708867</v>
      </c>
      <c r="D54" s="15">
        <v>4698</v>
      </c>
      <c r="E54" s="14">
        <v>9.1640019699999993</v>
      </c>
      <c r="F54" s="16">
        <v>0.52539009999999997</v>
      </c>
      <c r="G54" s="14">
        <v>2.1971429499999999</v>
      </c>
      <c r="H54" s="16">
        <v>0.23992434000000001</v>
      </c>
      <c r="I54" s="14">
        <v>26.37566189</v>
      </c>
      <c r="J54" s="16">
        <v>0.81377571999999998</v>
      </c>
      <c r="K54" s="14">
        <v>59.428913379999997</v>
      </c>
      <c r="L54" s="16">
        <v>0.81375125999999998</v>
      </c>
      <c r="M54" s="14">
        <v>0</v>
      </c>
      <c r="N54" s="16">
        <v>0</v>
      </c>
      <c r="O54" s="14" t="s">
        <v>582</v>
      </c>
      <c r="P54" s="16" t="s">
        <v>582</v>
      </c>
      <c r="Q54" s="14">
        <v>0</v>
      </c>
      <c r="R54" s="16">
        <v>0</v>
      </c>
      <c r="S54" s="14">
        <v>0</v>
      </c>
      <c r="T54" s="16">
        <v>0</v>
      </c>
      <c r="U54" s="14">
        <v>2.8342798199999999</v>
      </c>
      <c r="V54" s="16">
        <v>0.31896390000000002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5.44438303</v>
      </c>
      <c r="F56" s="16">
        <v>0.31225306000000003</v>
      </c>
      <c r="G56" s="14">
        <v>24.218297880000001</v>
      </c>
      <c r="H56" s="16">
        <v>0.61406607999999996</v>
      </c>
      <c r="I56" s="14">
        <v>61.108445469999999</v>
      </c>
      <c r="J56" s="16">
        <v>0.79680574999999998</v>
      </c>
      <c r="K56" s="14">
        <v>8.8710398099999992</v>
      </c>
      <c r="L56" s="16">
        <v>0.46316742999999999</v>
      </c>
      <c r="M56" s="14">
        <v>0</v>
      </c>
      <c r="N56" s="16">
        <v>0</v>
      </c>
      <c r="O56" s="14" t="s">
        <v>582</v>
      </c>
      <c r="P56" s="16" t="s">
        <v>582</v>
      </c>
      <c r="Q56" s="14">
        <v>0</v>
      </c>
      <c r="R56" s="16">
        <v>0</v>
      </c>
      <c r="S56" s="14">
        <v>0</v>
      </c>
      <c r="T56" s="16">
        <v>0</v>
      </c>
      <c r="U56" s="14">
        <v>0.35783380999999997</v>
      </c>
      <c r="V56" s="16">
        <v>9.9619479999999996E-2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(135/B61*100)</f>
        <v>2.0689655172413794</v>
      </c>
      <c r="D61" s="15">
        <v>6390</v>
      </c>
      <c r="E61" s="14">
        <v>3.1817621100000002</v>
      </c>
      <c r="F61" s="16">
        <v>0.26443399000000001</v>
      </c>
      <c r="G61" s="14">
        <v>2.9961670900000001</v>
      </c>
      <c r="H61" s="16">
        <v>0.23782126000000001</v>
      </c>
      <c r="I61" s="14">
        <v>29.133167310000001</v>
      </c>
      <c r="J61" s="16">
        <v>0.59731909999999999</v>
      </c>
      <c r="K61" s="14">
        <v>63.748768869999999</v>
      </c>
      <c r="L61" s="16">
        <v>0.66111816000000001</v>
      </c>
      <c r="M61" s="14">
        <v>0</v>
      </c>
      <c r="N61" s="16">
        <v>0</v>
      </c>
      <c r="O61" s="14" t="s">
        <v>582</v>
      </c>
      <c r="P61" s="16" t="s">
        <v>582</v>
      </c>
      <c r="Q61" s="14">
        <v>0</v>
      </c>
      <c r="R61" s="16">
        <v>0</v>
      </c>
      <c r="S61" s="14">
        <v>0</v>
      </c>
      <c r="T61" s="16">
        <v>0</v>
      </c>
      <c r="U61" s="14">
        <v>0.94013462000000003</v>
      </c>
      <c r="V61" s="16">
        <v>0.18759549</v>
      </c>
    </row>
    <row r="62" spans="1:22" x14ac:dyDescent="0.25">
      <c r="A62" s="11" t="s">
        <v>532</v>
      </c>
      <c r="B62" s="13">
        <v>4476</v>
      </c>
      <c r="C62" s="14">
        <f>(3/B62*100)</f>
        <v>6.7024128686327081E-2</v>
      </c>
      <c r="D62" s="15">
        <v>4473</v>
      </c>
      <c r="E62" s="14">
        <v>5.2493230100000003</v>
      </c>
      <c r="F62" s="16">
        <v>0.31771861000000001</v>
      </c>
      <c r="G62" s="14">
        <v>22.775146759999998</v>
      </c>
      <c r="H62" s="16">
        <v>0.67916838000000002</v>
      </c>
      <c r="I62" s="14">
        <v>61.21429741</v>
      </c>
      <c r="J62" s="16">
        <v>0.75432935999999995</v>
      </c>
      <c r="K62" s="14">
        <v>10.739030339999999</v>
      </c>
      <c r="L62" s="16">
        <v>0.46158687999999998</v>
      </c>
      <c r="M62" s="14">
        <v>0</v>
      </c>
      <c r="N62" s="16">
        <v>0</v>
      </c>
      <c r="O62" s="14" t="s">
        <v>582</v>
      </c>
      <c r="P62" s="16" t="s">
        <v>582</v>
      </c>
      <c r="Q62" s="14">
        <v>0</v>
      </c>
      <c r="R62" s="16">
        <v>0</v>
      </c>
      <c r="S62" s="14">
        <v>0</v>
      </c>
      <c r="T62" s="16">
        <v>0</v>
      </c>
      <c r="U62" s="14">
        <v>2.2202489999999998E-2</v>
      </c>
      <c r="V62" s="16">
        <v>2.220745E-2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(74/B66*100)</f>
        <v>1.3062665489849956</v>
      </c>
      <c r="D66" s="15">
        <v>5591</v>
      </c>
      <c r="E66" s="14">
        <v>2.52301837</v>
      </c>
      <c r="F66" s="16">
        <v>0.21258304</v>
      </c>
      <c r="G66" s="14">
        <v>5.5035834499999998</v>
      </c>
      <c r="H66" s="16">
        <v>0.31163187999999997</v>
      </c>
      <c r="I66" s="14">
        <v>50.919200269999997</v>
      </c>
      <c r="J66" s="16">
        <v>0.70299060000000002</v>
      </c>
      <c r="K66" s="14">
        <v>38.6594908</v>
      </c>
      <c r="L66" s="16">
        <v>0.65210091000000003</v>
      </c>
      <c r="M66" s="14">
        <v>0</v>
      </c>
      <c r="N66" s="16">
        <v>0</v>
      </c>
      <c r="O66" s="14" t="s">
        <v>582</v>
      </c>
      <c r="P66" s="16" t="s">
        <v>582</v>
      </c>
      <c r="Q66" s="14">
        <v>0</v>
      </c>
      <c r="R66" s="16">
        <v>0</v>
      </c>
      <c r="S66" s="14">
        <v>0</v>
      </c>
      <c r="T66" s="16">
        <v>0</v>
      </c>
      <c r="U66" s="14">
        <v>2.3947071200000001</v>
      </c>
      <c r="V66" s="16">
        <v>0.2118263</v>
      </c>
    </row>
    <row r="67" spans="1:22" x14ac:dyDescent="0.25">
      <c r="A67" s="11" t="s">
        <v>537</v>
      </c>
      <c r="B67" s="13">
        <v>6971</v>
      </c>
      <c r="C67" s="14">
        <f>(22/B67*100)</f>
        <v>0.31559317171137569</v>
      </c>
      <c r="D67" s="15">
        <v>6949</v>
      </c>
      <c r="E67" s="14">
        <v>2.3182638099999999</v>
      </c>
      <c r="F67" s="16">
        <v>0.21098997999999999</v>
      </c>
      <c r="G67" s="14">
        <v>4.6875184399999998</v>
      </c>
      <c r="H67" s="16">
        <v>0.26637417000000002</v>
      </c>
      <c r="I67" s="14">
        <v>48.599149590000003</v>
      </c>
      <c r="J67" s="16">
        <v>0.67382755000000005</v>
      </c>
      <c r="K67" s="14">
        <v>43.262652529999997</v>
      </c>
      <c r="L67" s="16">
        <v>0.69910996999999997</v>
      </c>
      <c r="M67" s="14">
        <v>0</v>
      </c>
      <c r="N67" s="16">
        <v>0</v>
      </c>
      <c r="O67" s="14" t="s">
        <v>582</v>
      </c>
      <c r="P67" s="16" t="s">
        <v>582</v>
      </c>
      <c r="Q67" s="14">
        <v>0</v>
      </c>
      <c r="R67" s="16">
        <v>0</v>
      </c>
      <c r="S67" s="14">
        <v>0</v>
      </c>
      <c r="T67" s="16">
        <v>0</v>
      </c>
      <c r="U67" s="14">
        <v>1.13241562</v>
      </c>
      <c r="V67" s="16">
        <v>0.186913</v>
      </c>
    </row>
    <row r="68" spans="1:22" x14ac:dyDescent="0.25">
      <c r="A68" s="11" t="s">
        <v>538</v>
      </c>
      <c r="B68" s="13">
        <v>12083</v>
      </c>
      <c r="C68" s="14">
        <f>(26/B68*100)</f>
        <v>0.21517834974757924</v>
      </c>
      <c r="D68" s="15">
        <v>12057</v>
      </c>
      <c r="E68" s="14">
        <v>5.23890659</v>
      </c>
      <c r="F68" s="16">
        <v>0.20540119000000001</v>
      </c>
      <c r="G68" s="14">
        <v>7.9135754900000004</v>
      </c>
      <c r="H68" s="16">
        <v>0.22673433000000001</v>
      </c>
      <c r="I68" s="14">
        <v>44.729989289999999</v>
      </c>
      <c r="J68" s="16">
        <v>0.41532743999999999</v>
      </c>
      <c r="K68" s="14">
        <v>39.443292669999998</v>
      </c>
      <c r="L68" s="16">
        <v>0.43509541000000002</v>
      </c>
      <c r="M68" s="14">
        <v>0</v>
      </c>
      <c r="N68" s="16">
        <v>0</v>
      </c>
      <c r="O68" s="14" t="s">
        <v>582</v>
      </c>
      <c r="P68" s="16" t="s">
        <v>582</v>
      </c>
      <c r="Q68" s="14">
        <v>0</v>
      </c>
      <c r="R68" s="16">
        <v>0</v>
      </c>
      <c r="S68" s="14">
        <v>0</v>
      </c>
      <c r="T68" s="16">
        <v>0</v>
      </c>
      <c r="U68" s="14">
        <v>2.6742359599999999</v>
      </c>
      <c r="V68" s="16">
        <v>0.14099751999999999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1.8782997800000001</v>
      </c>
      <c r="F70" s="16">
        <v>0.16112570000000001</v>
      </c>
      <c r="G70" s="14">
        <v>3.4954187000000001</v>
      </c>
      <c r="H70" s="16">
        <v>0.31669448</v>
      </c>
      <c r="I70" s="14">
        <v>53.061098469999997</v>
      </c>
      <c r="J70" s="16">
        <v>0.81960558999999999</v>
      </c>
      <c r="K70" s="14">
        <v>40.571194169999998</v>
      </c>
      <c r="L70" s="16">
        <v>1.0029697500000001</v>
      </c>
      <c r="M70" s="14">
        <v>0</v>
      </c>
      <c r="N70" s="16">
        <v>0</v>
      </c>
      <c r="O70" s="14" t="s">
        <v>582</v>
      </c>
      <c r="P70" s="16" t="s">
        <v>582</v>
      </c>
      <c r="Q70" s="14">
        <v>0</v>
      </c>
      <c r="R70" s="16">
        <v>0</v>
      </c>
      <c r="S70" s="14">
        <v>0</v>
      </c>
      <c r="T70" s="16">
        <v>0</v>
      </c>
      <c r="U70" s="14">
        <v>0.99398887999999996</v>
      </c>
      <c r="V70" s="16">
        <v>0.19419285999999999</v>
      </c>
    </row>
    <row r="71" spans="1:22" x14ac:dyDescent="0.25">
      <c r="A71" s="11" t="s">
        <v>541</v>
      </c>
      <c r="B71" s="13">
        <v>6115</v>
      </c>
      <c r="C71" s="14">
        <f>(17/B71*100)</f>
        <v>0.27800490596892891</v>
      </c>
      <c r="D71" s="15">
        <v>6098</v>
      </c>
      <c r="E71" s="14">
        <v>3.3233731299999998</v>
      </c>
      <c r="F71" s="16">
        <v>0.23010358</v>
      </c>
      <c r="G71" s="14">
        <v>10.731992180000001</v>
      </c>
      <c r="H71" s="16">
        <v>0.40953514000000002</v>
      </c>
      <c r="I71" s="14">
        <v>54.989819859999997</v>
      </c>
      <c r="J71" s="16">
        <v>0.68590099999999998</v>
      </c>
      <c r="K71" s="14">
        <v>30.787073199999998</v>
      </c>
      <c r="L71" s="16">
        <v>0.59790080000000001</v>
      </c>
      <c r="M71" s="14">
        <v>0</v>
      </c>
      <c r="N71" s="16">
        <v>0</v>
      </c>
      <c r="O71" s="14" t="s">
        <v>582</v>
      </c>
      <c r="P71" s="16" t="s">
        <v>582</v>
      </c>
      <c r="Q71" s="14">
        <v>0</v>
      </c>
      <c r="R71" s="16">
        <v>0</v>
      </c>
      <c r="S71" s="14">
        <v>0</v>
      </c>
      <c r="T71" s="16">
        <v>0</v>
      </c>
      <c r="U71" s="14">
        <v>0.16774163</v>
      </c>
      <c r="V71" s="16">
        <v>5.883965E-2</v>
      </c>
    </row>
    <row r="72" spans="1:22" x14ac:dyDescent="0.25">
      <c r="A72" s="11" t="s">
        <v>542</v>
      </c>
      <c r="B72" s="13">
        <v>7708</v>
      </c>
      <c r="C72" s="14">
        <f>(5/B72*100)</f>
        <v>6.4867669953295279E-2</v>
      </c>
      <c r="D72" s="15">
        <v>7703</v>
      </c>
      <c r="E72" s="14">
        <v>2.88691217</v>
      </c>
      <c r="F72" s="16">
        <v>0.18048723999999999</v>
      </c>
      <c r="G72" s="14">
        <v>12.942588710000001</v>
      </c>
      <c r="H72" s="16">
        <v>0.44077730999999998</v>
      </c>
      <c r="I72" s="14">
        <v>65.614612050000005</v>
      </c>
      <c r="J72" s="16">
        <v>0.56902332</v>
      </c>
      <c r="K72" s="14">
        <v>18.454486710000001</v>
      </c>
      <c r="L72" s="16">
        <v>0.58915768999999996</v>
      </c>
      <c r="M72" s="14">
        <v>0</v>
      </c>
      <c r="N72" s="16">
        <v>0</v>
      </c>
      <c r="O72" s="14" t="s">
        <v>582</v>
      </c>
      <c r="P72" s="16" t="s">
        <v>582</v>
      </c>
      <c r="Q72" s="14">
        <v>0</v>
      </c>
      <c r="R72" s="16">
        <v>0</v>
      </c>
      <c r="S72" s="14">
        <v>0</v>
      </c>
      <c r="T72" s="16">
        <v>0</v>
      </c>
      <c r="U72" s="14">
        <v>0.10140035</v>
      </c>
      <c r="V72" s="16">
        <v>3.5942889999999998E-2</v>
      </c>
    </row>
    <row r="73" spans="1:22" x14ac:dyDescent="0.25">
      <c r="A73" s="11" t="s">
        <v>543</v>
      </c>
      <c r="B73" s="13">
        <v>8249</v>
      </c>
      <c r="C73" s="14">
        <f>(144/B73*100)</f>
        <v>1.7456661413504666</v>
      </c>
      <c r="D73" s="15">
        <v>8105</v>
      </c>
      <c r="E73" s="14">
        <v>0.86317467000000003</v>
      </c>
      <c r="F73" s="16">
        <v>0.14112532</v>
      </c>
      <c r="G73" s="14">
        <v>4.6205843800000004</v>
      </c>
      <c r="H73" s="16">
        <v>0.33933792000000002</v>
      </c>
      <c r="I73" s="14">
        <v>73.065696770000002</v>
      </c>
      <c r="J73" s="16">
        <v>0.67917620000000001</v>
      </c>
      <c r="K73" s="14">
        <v>21.18983613</v>
      </c>
      <c r="L73" s="16">
        <v>0.63047434999999996</v>
      </c>
      <c r="M73" s="14">
        <v>0</v>
      </c>
      <c r="N73" s="16">
        <v>0</v>
      </c>
      <c r="O73" s="14" t="s">
        <v>582</v>
      </c>
      <c r="P73" s="16" t="s">
        <v>582</v>
      </c>
      <c r="Q73" s="14">
        <v>0</v>
      </c>
      <c r="R73" s="16">
        <v>0</v>
      </c>
      <c r="S73" s="14">
        <v>0</v>
      </c>
      <c r="T73" s="16">
        <v>0</v>
      </c>
      <c r="U73" s="14">
        <v>0.26070806000000002</v>
      </c>
      <c r="V73" s="16">
        <v>6.16267E-2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(201/B75*100)</f>
        <v>3.7395348837209306</v>
      </c>
      <c r="D75" s="15">
        <v>5174</v>
      </c>
      <c r="E75" s="14">
        <v>4.8686093399999999</v>
      </c>
      <c r="F75" s="16">
        <v>0.34618922000000002</v>
      </c>
      <c r="G75" s="14">
        <v>8.3554862799999992</v>
      </c>
      <c r="H75" s="16">
        <v>0.39356670999999999</v>
      </c>
      <c r="I75" s="14">
        <v>48.573160860000002</v>
      </c>
      <c r="J75" s="16">
        <v>0.81545809999999996</v>
      </c>
      <c r="K75" s="14">
        <v>35.825518649999999</v>
      </c>
      <c r="L75" s="16">
        <v>0.77665192999999999</v>
      </c>
      <c r="M75" s="14">
        <v>0</v>
      </c>
      <c r="N75" s="16">
        <v>0</v>
      </c>
      <c r="O75" s="14" t="s">
        <v>582</v>
      </c>
      <c r="P75" s="16" t="s">
        <v>582</v>
      </c>
      <c r="Q75" s="14">
        <v>0</v>
      </c>
      <c r="R75" s="16">
        <v>0</v>
      </c>
      <c r="S75" s="14">
        <v>0</v>
      </c>
      <c r="T75" s="16">
        <v>0</v>
      </c>
      <c r="U75" s="14">
        <v>2.37722488</v>
      </c>
      <c r="V75" s="16">
        <v>0.25408807</v>
      </c>
    </row>
    <row r="76" spans="1:22" x14ac:dyDescent="0.25">
      <c r="A76" s="11" t="s">
        <v>546</v>
      </c>
      <c r="B76" s="13">
        <v>14167</v>
      </c>
      <c r="C76" s="14">
        <f>(228/B76*100)</f>
        <v>1.6093738970847746</v>
      </c>
      <c r="D76" s="15">
        <v>13939</v>
      </c>
      <c r="E76" s="14">
        <v>4.5968762300000003</v>
      </c>
      <c r="F76" s="16">
        <v>0.21683319000000001</v>
      </c>
      <c r="G76" s="14">
        <v>9.5846937600000004</v>
      </c>
      <c r="H76" s="16">
        <v>0.41126605999999999</v>
      </c>
      <c r="I76" s="14">
        <v>53.472831849999999</v>
      </c>
      <c r="J76" s="16">
        <v>0.50354133999999995</v>
      </c>
      <c r="K76" s="14">
        <v>31.163022489999999</v>
      </c>
      <c r="L76" s="16">
        <v>0.63547695999999998</v>
      </c>
      <c r="M76" s="14">
        <v>0</v>
      </c>
      <c r="N76" s="16">
        <v>0</v>
      </c>
      <c r="O76" s="14" t="s">
        <v>582</v>
      </c>
      <c r="P76" s="16" t="s">
        <v>582</v>
      </c>
      <c r="Q76" s="14">
        <v>0</v>
      </c>
      <c r="R76" s="16">
        <v>0</v>
      </c>
      <c r="S76" s="14">
        <v>0</v>
      </c>
      <c r="T76" s="16">
        <v>0</v>
      </c>
      <c r="U76" s="14">
        <v>1.1825756700000001</v>
      </c>
      <c r="V76" s="16">
        <v>0.11967661</v>
      </c>
    </row>
    <row r="77" spans="1:22" x14ac:dyDescent="0.25">
      <c r="A77" s="11" t="s">
        <v>547</v>
      </c>
      <c r="B77" s="13">
        <v>6062</v>
      </c>
      <c r="C77" s="14">
        <f>(82/B77*100)</f>
        <v>1.3526888815572418</v>
      </c>
      <c r="D77" s="15">
        <v>5980</v>
      </c>
      <c r="E77" s="14">
        <v>2.2726308099999999</v>
      </c>
      <c r="F77" s="16">
        <v>0.20799501000000001</v>
      </c>
      <c r="G77" s="14">
        <v>2.6820503100000002</v>
      </c>
      <c r="H77" s="16">
        <v>0.20200526999999999</v>
      </c>
      <c r="I77" s="14">
        <v>34.668745119999997</v>
      </c>
      <c r="J77" s="16">
        <v>0.69503132000000001</v>
      </c>
      <c r="K77" s="14">
        <v>57.365833930000001</v>
      </c>
      <c r="L77" s="16">
        <v>0.77405637000000005</v>
      </c>
      <c r="M77" s="14">
        <v>0</v>
      </c>
      <c r="N77" s="16">
        <v>0</v>
      </c>
      <c r="O77" s="14" t="s">
        <v>582</v>
      </c>
      <c r="P77" s="16" t="s">
        <v>582</v>
      </c>
      <c r="Q77" s="14">
        <v>0</v>
      </c>
      <c r="R77" s="16">
        <v>0</v>
      </c>
      <c r="S77" s="14">
        <v>0</v>
      </c>
      <c r="T77" s="16">
        <v>0</v>
      </c>
      <c r="U77" s="14">
        <v>3.0107398299999999</v>
      </c>
      <c r="V77" s="16">
        <v>0.24146245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1.85691947</v>
      </c>
      <c r="F81" s="16">
        <v>0.17626079</v>
      </c>
      <c r="G81" s="14">
        <v>10.319539669999999</v>
      </c>
      <c r="H81" s="16">
        <v>0.49236199000000003</v>
      </c>
      <c r="I81" s="14">
        <v>62.869719930000002</v>
      </c>
      <c r="J81" s="16">
        <v>0.89001163000000005</v>
      </c>
      <c r="K81" s="14">
        <v>24.851063199999999</v>
      </c>
      <c r="L81" s="16">
        <v>0.97172236000000001</v>
      </c>
      <c r="M81" s="14">
        <v>0</v>
      </c>
      <c r="N81" s="16">
        <v>0</v>
      </c>
      <c r="O81" s="14" t="s">
        <v>582</v>
      </c>
      <c r="P81" s="16" t="s">
        <v>582</v>
      </c>
      <c r="Q81" s="14">
        <v>0</v>
      </c>
      <c r="R81" s="16">
        <v>0</v>
      </c>
      <c r="S81" s="14">
        <v>0</v>
      </c>
      <c r="T81" s="16">
        <v>0</v>
      </c>
      <c r="U81" s="14">
        <v>0.10275773000000001</v>
      </c>
      <c r="V81" s="16">
        <v>3.8412719999999997E-2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641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(353/B7*100)</f>
        <v>2.4294562973158982</v>
      </c>
      <c r="D7" s="15">
        <v>14177</v>
      </c>
      <c r="E7" s="14">
        <v>1.34142852</v>
      </c>
      <c r="F7" s="16">
        <v>0.1139903</v>
      </c>
      <c r="G7" s="14">
        <v>2.2089409</v>
      </c>
      <c r="H7" s="16">
        <v>0.15570813999999999</v>
      </c>
      <c r="I7" s="14">
        <v>31.304460679999998</v>
      </c>
      <c r="J7" s="16">
        <v>0.46247909999999998</v>
      </c>
      <c r="K7" s="14">
        <v>64.010552340000004</v>
      </c>
      <c r="L7" s="16">
        <v>0.48125683000000002</v>
      </c>
      <c r="M7" s="14">
        <v>0</v>
      </c>
      <c r="N7" s="16">
        <v>0</v>
      </c>
      <c r="O7" s="14" t="s">
        <v>582</v>
      </c>
      <c r="P7" s="16" t="s">
        <v>582</v>
      </c>
      <c r="Q7" s="14">
        <v>0</v>
      </c>
      <c r="R7" s="16">
        <v>0</v>
      </c>
      <c r="S7" s="14">
        <v>0</v>
      </c>
      <c r="T7" s="16">
        <v>0</v>
      </c>
      <c r="U7" s="14">
        <v>1.1346175700000001</v>
      </c>
      <c r="V7" s="16">
        <v>0.10043791000000001</v>
      </c>
    </row>
    <row r="8" spans="1:22" x14ac:dyDescent="0.25">
      <c r="A8" s="11" t="s">
        <v>478</v>
      </c>
      <c r="B8" s="13">
        <v>7007</v>
      </c>
      <c r="C8" s="14">
        <f>(20/B8*100)</f>
        <v>0.28542885685742825</v>
      </c>
      <c r="D8" s="15">
        <v>6987</v>
      </c>
      <c r="E8" s="14">
        <v>1.9685540699999999</v>
      </c>
      <c r="F8" s="16">
        <v>0.18796825</v>
      </c>
      <c r="G8" s="14">
        <v>6.2253296100000002</v>
      </c>
      <c r="H8" s="16">
        <v>0.30472494999999999</v>
      </c>
      <c r="I8" s="14">
        <v>29.886939420000001</v>
      </c>
      <c r="J8" s="16">
        <v>0.68081256999999995</v>
      </c>
      <c r="K8" s="14">
        <v>60.569828129999998</v>
      </c>
      <c r="L8" s="16">
        <v>0.68841567999999997</v>
      </c>
      <c r="M8" s="14">
        <v>0</v>
      </c>
      <c r="N8" s="16">
        <v>0</v>
      </c>
      <c r="O8" s="14" t="s">
        <v>582</v>
      </c>
      <c r="P8" s="16" t="s">
        <v>582</v>
      </c>
      <c r="Q8" s="14">
        <v>0.47237481999999997</v>
      </c>
      <c r="R8" s="16">
        <v>0.11625988</v>
      </c>
      <c r="S8" s="14">
        <v>0</v>
      </c>
      <c r="T8" s="16">
        <v>0</v>
      </c>
      <c r="U8" s="14">
        <v>0.87697395</v>
      </c>
      <c r="V8" s="16">
        <v>0.12897776</v>
      </c>
    </row>
    <row r="9" spans="1:22" x14ac:dyDescent="0.25">
      <c r="A9" s="11" t="s">
        <v>479</v>
      </c>
      <c r="B9" s="13">
        <v>9651</v>
      </c>
      <c r="C9" s="14">
        <f>(81/B9*100)</f>
        <v>0.83929126515386998</v>
      </c>
      <c r="D9" s="15">
        <v>9570</v>
      </c>
      <c r="E9" s="14">
        <v>1.2845558399999999</v>
      </c>
      <c r="F9" s="16">
        <v>0.11775793</v>
      </c>
      <c r="G9" s="14">
        <v>3.6531676399999999</v>
      </c>
      <c r="H9" s="16">
        <v>0.21827031999999999</v>
      </c>
      <c r="I9" s="14">
        <v>37.34766982</v>
      </c>
      <c r="J9" s="16">
        <v>0.57466832999999995</v>
      </c>
      <c r="K9" s="14">
        <v>53.799806160000003</v>
      </c>
      <c r="L9" s="16">
        <v>0.65103909000000004</v>
      </c>
      <c r="M9" s="14">
        <v>0</v>
      </c>
      <c r="N9" s="16">
        <v>0</v>
      </c>
      <c r="O9" s="14" t="s">
        <v>582</v>
      </c>
      <c r="P9" s="16" t="s">
        <v>582</v>
      </c>
      <c r="Q9" s="14">
        <v>3.0032081900000001</v>
      </c>
      <c r="R9" s="16">
        <v>0.53964690999999998</v>
      </c>
      <c r="S9" s="14">
        <v>0</v>
      </c>
      <c r="T9" s="16">
        <v>0</v>
      </c>
      <c r="U9" s="14">
        <v>0.91159234</v>
      </c>
      <c r="V9" s="16">
        <v>0.1225926</v>
      </c>
    </row>
    <row r="10" spans="1:22" x14ac:dyDescent="0.25">
      <c r="A10" s="11" t="s">
        <v>480</v>
      </c>
      <c r="B10" s="13">
        <v>20058</v>
      </c>
      <c r="C10" s="14">
        <f>(522/B10*100)</f>
        <v>2.6024528866287766</v>
      </c>
      <c r="D10" s="15">
        <v>19536</v>
      </c>
      <c r="E10" s="14">
        <v>1.8339962400000001</v>
      </c>
      <c r="F10" s="16">
        <v>0.13864141999999999</v>
      </c>
      <c r="G10" s="14">
        <v>2.23003039</v>
      </c>
      <c r="H10" s="16">
        <v>0.12354661</v>
      </c>
      <c r="I10" s="14">
        <v>28.846763289999998</v>
      </c>
      <c r="J10" s="16">
        <v>0.54124364000000003</v>
      </c>
      <c r="K10" s="14">
        <v>66.101581839999994</v>
      </c>
      <c r="L10" s="16">
        <v>0.56369530999999995</v>
      </c>
      <c r="M10" s="14">
        <v>0</v>
      </c>
      <c r="N10" s="16">
        <v>0</v>
      </c>
      <c r="O10" s="14" t="s">
        <v>582</v>
      </c>
      <c r="P10" s="16" t="s">
        <v>582</v>
      </c>
      <c r="Q10" s="14">
        <v>0</v>
      </c>
      <c r="R10" s="16">
        <v>0</v>
      </c>
      <c r="S10" s="14">
        <v>0</v>
      </c>
      <c r="T10" s="16">
        <v>0</v>
      </c>
      <c r="U10" s="14">
        <v>0.98762823</v>
      </c>
      <c r="V10" s="16">
        <v>0.13707688000000001</v>
      </c>
    </row>
    <row r="11" spans="1:22" x14ac:dyDescent="0.25">
      <c r="A11" s="11" t="s">
        <v>481</v>
      </c>
      <c r="B11" s="13">
        <v>7053</v>
      </c>
      <c r="C11" s="14">
        <f>(49/B11*100)</f>
        <v>0.69473982702396142</v>
      </c>
      <c r="D11" s="15">
        <v>7004</v>
      </c>
      <c r="E11" s="14">
        <v>4.8607008699999996</v>
      </c>
      <c r="F11" s="16">
        <v>0.33772711</v>
      </c>
      <c r="G11" s="14">
        <v>3.6521103500000001</v>
      </c>
      <c r="H11" s="16">
        <v>0.25758354999999999</v>
      </c>
      <c r="I11" s="14">
        <v>31.39031219</v>
      </c>
      <c r="J11" s="16">
        <v>0.62549071000000001</v>
      </c>
      <c r="K11" s="14">
        <v>59.282737410000003</v>
      </c>
      <c r="L11" s="16">
        <v>0.76647549000000004</v>
      </c>
      <c r="M11" s="14">
        <v>0</v>
      </c>
      <c r="N11" s="16">
        <v>0</v>
      </c>
      <c r="O11" s="14" t="s">
        <v>582</v>
      </c>
      <c r="P11" s="16" t="s">
        <v>582</v>
      </c>
      <c r="Q11" s="14">
        <v>0</v>
      </c>
      <c r="R11" s="16">
        <v>0</v>
      </c>
      <c r="S11" s="14">
        <v>0</v>
      </c>
      <c r="T11" s="16">
        <v>0</v>
      </c>
      <c r="U11" s="14">
        <v>0.81413917999999996</v>
      </c>
      <c r="V11" s="16">
        <v>0.14848423999999999</v>
      </c>
    </row>
    <row r="12" spans="1:22" x14ac:dyDescent="0.25">
      <c r="A12" s="11" t="s">
        <v>482</v>
      </c>
      <c r="B12" s="13">
        <v>6894</v>
      </c>
      <c r="C12" s="14">
        <f>(55/B12*100)</f>
        <v>0.79779518421816076</v>
      </c>
      <c r="D12" s="15">
        <v>6839</v>
      </c>
      <c r="E12" s="14">
        <v>1.9039994899999999</v>
      </c>
      <c r="F12" s="16">
        <v>0.1914595</v>
      </c>
      <c r="G12" s="14">
        <v>4.2924577399999997</v>
      </c>
      <c r="H12" s="16">
        <v>0.23828518000000001</v>
      </c>
      <c r="I12" s="14">
        <v>46.266304079999998</v>
      </c>
      <c r="J12" s="16">
        <v>0.75957494000000003</v>
      </c>
      <c r="K12" s="14">
        <v>44.343878170000004</v>
      </c>
      <c r="L12" s="16">
        <v>0.83034817000000005</v>
      </c>
      <c r="M12" s="14">
        <v>0</v>
      </c>
      <c r="N12" s="16">
        <v>0</v>
      </c>
      <c r="O12" s="14" t="s">
        <v>582</v>
      </c>
      <c r="P12" s="16" t="s">
        <v>582</v>
      </c>
      <c r="Q12" s="14">
        <v>2.34613783</v>
      </c>
      <c r="R12" s="16">
        <v>0.59140738000000004</v>
      </c>
      <c r="S12" s="14">
        <v>0</v>
      </c>
      <c r="T12" s="16">
        <v>0</v>
      </c>
      <c r="U12" s="14">
        <v>0.84722268000000001</v>
      </c>
      <c r="V12" s="16">
        <v>0.14668131000000001</v>
      </c>
    </row>
    <row r="13" spans="1:22" x14ac:dyDescent="0.25">
      <c r="A13" s="11" t="s">
        <v>483</v>
      </c>
      <c r="B13" s="13">
        <v>7161</v>
      </c>
      <c r="C13" s="14">
        <f>(92/B13*100)</f>
        <v>1.2847367686077364</v>
      </c>
      <c r="D13" s="15">
        <v>7069</v>
      </c>
      <c r="E13" s="14">
        <v>1.9705228100000001</v>
      </c>
      <c r="F13" s="16">
        <v>0.23506203000000001</v>
      </c>
      <c r="G13" s="14">
        <v>1.7911144000000001</v>
      </c>
      <c r="H13" s="16">
        <v>0.18771609</v>
      </c>
      <c r="I13" s="14">
        <v>34.168464380000003</v>
      </c>
      <c r="J13" s="16">
        <v>0.67750955000000002</v>
      </c>
      <c r="K13" s="14">
        <v>57.25698483</v>
      </c>
      <c r="L13" s="16">
        <v>0.82418820000000004</v>
      </c>
      <c r="M13" s="14">
        <v>0</v>
      </c>
      <c r="N13" s="16">
        <v>0</v>
      </c>
      <c r="O13" s="14" t="s">
        <v>582</v>
      </c>
      <c r="P13" s="16" t="s">
        <v>582</v>
      </c>
      <c r="Q13" s="14">
        <v>4.0679935399999998</v>
      </c>
      <c r="R13" s="16">
        <v>0.46782673000000002</v>
      </c>
      <c r="S13" s="14">
        <v>0</v>
      </c>
      <c r="T13" s="16">
        <v>0</v>
      </c>
      <c r="U13" s="14">
        <v>0.74492004999999994</v>
      </c>
      <c r="V13" s="16">
        <v>0.15366985999999999</v>
      </c>
    </row>
    <row r="14" spans="1:22" x14ac:dyDescent="0.25">
      <c r="A14" s="11" t="s">
        <v>484</v>
      </c>
      <c r="B14" s="13">
        <v>5587</v>
      </c>
      <c r="C14" s="14">
        <f>(74/B14*100)</f>
        <v>1.3245033112582782</v>
      </c>
      <c r="D14" s="15">
        <v>5513</v>
      </c>
      <c r="E14" s="14">
        <v>2.5224633299999999</v>
      </c>
      <c r="F14" s="16">
        <v>0.23961209</v>
      </c>
      <c r="G14" s="14">
        <v>6.4136924799999999</v>
      </c>
      <c r="H14" s="16">
        <v>0.42477355999999999</v>
      </c>
      <c r="I14" s="14">
        <v>48.23481426</v>
      </c>
      <c r="J14" s="16">
        <v>0.74018698000000005</v>
      </c>
      <c r="K14" s="14">
        <v>42.140086779999997</v>
      </c>
      <c r="L14" s="16">
        <v>0.75636223999999996</v>
      </c>
      <c r="M14" s="14">
        <v>0</v>
      </c>
      <c r="N14" s="16">
        <v>0</v>
      </c>
      <c r="O14" s="14" t="s">
        <v>582</v>
      </c>
      <c r="P14" s="16" t="s">
        <v>582</v>
      </c>
      <c r="Q14" s="14">
        <v>0</v>
      </c>
      <c r="R14" s="16">
        <v>0</v>
      </c>
      <c r="S14" s="14">
        <v>0</v>
      </c>
      <c r="T14" s="16">
        <v>0</v>
      </c>
      <c r="U14" s="14">
        <v>0.68894314000000001</v>
      </c>
      <c r="V14" s="16">
        <v>0.13129894</v>
      </c>
    </row>
    <row r="15" spans="1:22" x14ac:dyDescent="0.25">
      <c r="A15" s="11" t="s">
        <v>485</v>
      </c>
      <c r="B15" s="13">
        <v>5882</v>
      </c>
      <c r="C15" s="14">
        <f>(52/B15*100)</f>
        <v>0.88405304318259093</v>
      </c>
      <c r="D15" s="15">
        <v>5830</v>
      </c>
      <c r="E15" s="14">
        <v>1.2338484599999999</v>
      </c>
      <c r="F15" s="16">
        <v>0.15423844</v>
      </c>
      <c r="G15" s="14">
        <v>4.9673285500000004</v>
      </c>
      <c r="H15" s="16">
        <v>0.36435287</v>
      </c>
      <c r="I15" s="14">
        <v>44.636121209999999</v>
      </c>
      <c r="J15" s="16">
        <v>0.83769154000000001</v>
      </c>
      <c r="K15" s="14">
        <v>47.434639330000003</v>
      </c>
      <c r="L15" s="16">
        <v>0.93567878999999998</v>
      </c>
      <c r="M15" s="14">
        <v>0</v>
      </c>
      <c r="N15" s="16">
        <v>0</v>
      </c>
      <c r="O15" s="14" t="s">
        <v>582</v>
      </c>
      <c r="P15" s="16" t="s">
        <v>582</v>
      </c>
      <c r="Q15" s="14">
        <v>1.01254142</v>
      </c>
      <c r="R15" s="16">
        <v>0.45383536000000002</v>
      </c>
      <c r="S15" s="14">
        <v>0</v>
      </c>
      <c r="T15" s="16">
        <v>0</v>
      </c>
      <c r="U15" s="14">
        <v>0.71552103</v>
      </c>
      <c r="V15" s="16">
        <v>0.10789538</v>
      </c>
    </row>
    <row r="16" spans="1:22" x14ac:dyDescent="0.25">
      <c r="A16" s="11" t="s">
        <v>486</v>
      </c>
      <c r="B16" s="13">
        <v>6108</v>
      </c>
      <c r="C16" s="14">
        <f>(99/B16*100)</f>
        <v>1.6208251473477406</v>
      </c>
      <c r="D16" s="15">
        <v>6009</v>
      </c>
      <c r="E16" s="14">
        <v>1.0328595300000001</v>
      </c>
      <c r="F16" s="16">
        <v>0.12090925</v>
      </c>
      <c r="G16" s="14">
        <v>2.78908552</v>
      </c>
      <c r="H16" s="16">
        <v>0.20538664000000001</v>
      </c>
      <c r="I16" s="14">
        <v>33.310510870000002</v>
      </c>
      <c r="J16" s="16">
        <v>0.62975291</v>
      </c>
      <c r="K16" s="14">
        <v>61.582676280000001</v>
      </c>
      <c r="L16" s="16">
        <v>0.64242997999999996</v>
      </c>
      <c r="M16" s="14">
        <v>0</v>
      </c>
      <c r="N16" s="16">
        <v>0</v>
      </c>
      <c r="O16" s="14" t="s">
        <v>582</v>
      </c>
      <c r="P16" s="16" t="s">
        <v>582</v>
      </c>
      <c r="Q16" s="14">
        <v>0</v>
      </c>
      <c r="R16" s="16">
        <v>0</v>
      </c>
      <c r="S16" s="14">
        <v>0</v>
      </c>
      <c r="T16" s="16">
        <v>0</v>
      </c>
      <c r="U16" s="14">
        <v>1.2848678</v>
      </c>
      <c r="V16" s="16">
        <v>0.18683453999999999</v>
      </c>
    </row>
    <row r="17" spans="1:22" x14ac:dyDescent="0.25">
      <c r="A17" s="11" t="s">
        <v>487</v>
      </c>
      <c r="B17" s="13">
        <v>6504</v>
      </c>
      <c r="C17" s="14">
        <f>(641/B17*100)</f>
        <v>9.8554735547355463</v>
      </c>
      <c r="D17" s="15">
        <v>5863</v>
      </c>
      <c r="E17" s="14">
        <v>1.2130797900000001</v>
      </c>
      <c r="F17" s="16">
        <v>0.14186035999999999</v>
      </c>
      <c r="G17" s="14">
        <v>6.1574065300000003</v>
      </c>
      <c r="H17" s="16">
        <v>0.36957991000000001</v>
      </c>
      <c r="I17" s="14">
        <v>29.472776440000001</v>
      </c>
      <c r="J17" s="16">
        <v>0.65038576999999997</v>
      </c>
      <c r="K17" s="14">
        <v>57.918848109999999</v>
      </c>
      <c r="L17" s="16">
        <v>0.72576187000000003</v>
      </c>
      <c r="M17" s="14">
        <v>0</v>
      </c>
      <c r="N17" s="16">
        <v>0</v>
      </c>
      <c r="O17" s="14" t="s">
        <v>582</v>
      </c>
      <c r="P17" s="16" t="s">
        <v>582</v>
      </c>
      <c r="Q17" s="14">
        <v>2.5246092600000001</v>
      </c>
      <c r="R17" s="16">
        <v>0.33514424999999998</v>
      </c>
      <c r="S17" s="14">
        <v>0</v>
      </c>
      <c r="T17" s="16">
        <v>0</v>
      </c>
      <c r="U17" s="14">
        <v>2.71327987</v>
      </c>
      <c r="V17" s="16">
        <v>0.36099696999999997</v>
      </c>
    </row>
    <row r="18" spans="1:22" x14ac:dyDescent="0.25">
      <c r="A18" s="11" t="s">
        <v>488</v>
      </c>
      <c r="B18" s="13">
        <v>5532</v>
      </c>
      <c r="C18" s="14">
        <f>(28/B18*100)</f>
        <v>0.50614605929139556</v>
      </c>
      <c r="D18" s="15">
        <v>5504</v>
      </c>
      <c r="E18" s="14">
        <v>1.6711999099999999</v>
      </c>
      <c r="F18" s="16">
        <v>0.19263860999999999</v>
      </c>
      <c r="G18" s="14">
        <v>5.5016753899999999</v>
      </c>
      <c r="H18" s="16">
        <v>0.37177391999999998</v>
      </c>
      <c r="I18" s="14">
        <v>41.678659789999998</v>
      </c>
      <c r="J18" s="16">
        <v>0.71577279999999999</v>
      </c>
      <c r="K18" s="14">
        <v>50.085501600000001</v>
      </c>
      <c r="L18" s="16">
        <v>0.81999686999999999</v>
      </c>
      <c r="M18" s="14">
        <v>0</v>
      </c>
      <c r="N18" s="16">
        <v>0</v>
      </c>
      <c r="O18" s="14" t="s">
        <v>582</v>
      </c>
      <c r="P18" s="16" t="s">
        <v>582</v>
      </c>
      <c r="Q18" s="14">
        <v>0</v>
      </c>
      <c r="R18" s="16">
        <v>0</v>
      </c>
      <c r="S18" s="14">
        <v>0</v>
      </c>
      <c r="T18" s="16">
        <v>0</v>
      </c>
      <c r="U18" s="14">
        <v>1.06296331</v>
      </c>
      <c r="V18" s="16">
        <v>0.18932122000000001</v>
      </c>
    </row>
    <row r="19" spans="1:22" x14ac:dyDescent="0.25">
      <c r="A19" s="11" t="s">
        <v>489</v>
      </c>
      <c r="B19" s="13">
        <v>5658</v>
      </c>
      <c r="C19" s="14">
        <f>(62/B19*100)</f>
        <v>1.0957935666313185</v>
      </c>
      <c r="D19" s="15">
        <v>5596</v>
      </c>
      <c r="E19" s="14">
        <v>1.0500132099999999</v>
      </c>
      <c r="F19" s="16">
        <v>0.13771004000000001</v>
      </c>
      <c r="G19" s="14">
        <v>4.0616732899999999</v>
      </c>
      <c r="H19" s="16">
        <v>0.36442581000000002</v>
      </c>
      <c r="I19" s="14">
        <v>37.778840799999998</v>
      </c>
      <c r="J19" s="16">
        <v>0.79049985</v>
      </c>
      <c r="K19" s="14">
        <v>56.234643869999999</v>
      </c>
      <c r="L19" s="16">
        <v>0.83080958000000005</v>
      </c>
      <c r="M19" s="14">
        <v>0</v>
      </c>
      <c r="N19" s="16">
        <v>0</v>
      </c>
      <c r="O19" s="14" t="s">
        <v>582</v>
      </c>
      <c r="P19" s="16" t="s">
        <v>582</v>
      </c>
      <c r="Q19" s="14">
        <v>0</v>
      </c>
      <c r="R19" s="16">
        <v>0</v>
      </c>
      <c r="S19" s="14">
        <v>0</v>
      </c>
      <c r="T19" s="16">
        <v>0</v>
      </c>
      <c r="U19" s="14">
        <v>0.87482884000000005</v>
      </c>
      <c r="V19" s="16">
        <v>0.15701908000000001</v>
      </c>
    </row>
    <row r="20" spans="1:22" x14ac:dyDescent="0.25">
      <c r="A20" s="11" t="s">
        <v>490</v>
      </c>
      <c r="B20" s="13">
        <v>3371</v>
      </c>
      <c r="C20" s="14">
        <f>(75/B20*100)</f>
        <v>2.2248590922574905</v>
      </c>
      <c r="D20" s="15">
        <v>3296</v>
      </c>
      <c r="E20" s="14">
        <v>2.4810216399999998</v>
      </c>
      <c r="F20" s="16">
        <v>0.27420936000000001</v>
      </c>
      <c r="G20" s="14">
        <v>1.61956075</v>
      </c>
      <c r="H20" s="16">
        <v>0.21377676000000001</v>
      </c>
      <c r="I20" s="14">
        <v>25.706222140000001</v>
      </c>
      <c r="J20" s="16">
        <v>0.82874669999999995</v>
      </c>
      <c r="K20" s="14">
        <v>69.114201429999994</v>
      </c>
      <c r="L20" s="16">
        <v>0.89174014999999995</v>
      </c>
      <c r="M20" s="14">
        <v>0</v>
      </c>
      <c r="N20" s="16">
        <v>0</v>
      </c>
      <c r="O20" s="14" t="s">
        <v>582</v>
      </c>
      <c r="P20" s="16" t="s">
        <v>582</v>
      </c>
      <c r="Q20" s="14">
        <v>0</v>
      </c>
      <c r="R20" s="16">
        <v>0</v>
      </c>
      <c r="S20" s="14">
        <v>0</v>
      </c>
      <c r="T20" s="16">
        <v>0</v>
      </c>
      <c r="U20" s="14">
        <v>1.07899404</v>
      </c>
      <c r="V20" s="16">
        <v>0.18251627000000001</v>
      </c>
    </row>
    <row r="21" spans="1:22" x14ac:dyDescent="0.25">
      <c r="A21" s="11" t="s">
        <v>491</v>
      </c>
      <c r="B21" s="13">
        <v>5741</v>
      </c>
      <c r="C21" s="14">
        <f>(45/B21*100)</f>
        <v>0.7838355687162516</v>
      </c>
      <c r="D21" s="15">
        <v>5696</v>
      </c>
      <c r="E21" s="14">
        <v>1.66204471</v>
      </c>
      <c r="F21" s="16">
        <v>0.16046261000000001</v>
      </c>
      <c r="G21" s="14">
        <v>2.0433637</v>
      </c>
      <c r="H21" s="16">
        <v>0.19170017</v>
      </c>
      <c r="I21" s="14">
        <v>32.271697469999999</v>
      </c>
      <c r="J21" s="16">
        <v>0.66020254</v>
      </c>
      <c r="K21" s="14">
        <v>63.459926490000001</v>
      </c>
      <c r="L21" s="16">
        <v>0.68978744000000003</v>
      </c>
      <c r="M21" s="14">
        <v>0</v>
      </c>
      <c r="N21" s="16">
        <v>0</v>
      </c>
      <c r="O21" s="14" t="s">
        <v>582</v>
      </c>
      <c r="P21" s="16" t="s">
        <v>582</v>
      </c>
      <c r="Q21" s="14">
        <v>0</v>
      </c>
      <c r="R21" s="16">
        <v>0</v>
      </c>
      <c r="S21" s="14">
        <v>0</v>
      </c>
      <c r="T21" s="16">
        <v>0</v>
      </c>
      <c r="U21" s="14">
        <v>0.56296763000000005</v>
      </c>
      <c r="V21" s="16">
        <v>0.11509648</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(212/B23*100)</f>
        <v>1.8302684969351637</v>
      </c>
      <c r="D23" s="15">
        <v>11371</v>
      </c>
      <c r="E23" s="14">
        <v>1.6640389</v>
      </c>
      <c r="F23" s="16">
        <v>0.19300977999999999</v>
      </c>
      <c r="G23" s="14">
        <v>6.4091901800000004</v>
      </c>
      <c r="H23" s="16">
        <v>0.28855304999999998</v>
      </c>
      <c r="I23" s="14">
        <v>47.475372460000003</v>
      </c>
      <c r="J23" s="16">
        <v>0.77222226000000005</v>
      </c>
      <c r="K23" s="14">
        <v>43.578451809999997</v>
      </c>
      <c r="L23" s="16">
        <v>0.74255377</v>
      </c>
      <c r="M23" s="14">
        <v>0</v>
      </c>
      <c r="N23" s="16">
        <v>0</v>
      </c>
      <c r="O23" s="14" t="s">
        <v>582</v>
      </c>
      <c r="P23" s="16" t="s">
        <v>582</v>
      </c>
      <c r="Q23" s="14">
        <v>0</v>
      </c>
      <c r="R23" s="16">
        <v>0</v>
      </c>
      <c r="S23" s="14">
        <v>0</v>
      </c>
      <c r="T23" s="16">
        <v>0</v>
      </c>
      <c r="U23" s="14">
        <v>0.87294665000000005</v>
      </c>
      <c r="V23" s="16">
        <v>0.14910121000000001</v>
      </c>
    </row>
    <row r="24" spans="1:22" x14ac:dyDescent="0.25">
      <c r="A24" s="11" t="s">
        <v>494</v>
      </c>
      <c r="B24" s="13">
        <v>6647</v>
      </c>
      <c r="C24" s="14">
        <f>(7/B24*100)</f>
        <v>0.10531066646607493</v>
      </c>
      <c r="D24" s="15">
        <v>6640</v>
      </c>
      <c r="E24" s="14">
        <v>2.3901415500000001</v>
      </c>
      <c r="F24" s="16">
        <v>0.23597765000000001</v>
      </c>
      <c r="G24" s="14">
        <v>6.8064777400000001</v>
      </c>
      <c r="H24" s="16">
        <v>0.29245611999999999</v>
      </c>
      <c r="I24" s="14">
        <v>48.28268422</v>
      </c>
      <c r="J24" s="16">
        <v>0.65911637999999995</v>
      </c>
      <c r="K24" s="14">
        <v>41.850043579999998</v>
      </c>
      <c r="L24" s="16">
        <v>0.73207127000000005</v>
      </c>
      <c r="M24" s="14">
        <v>0</v>
      </c>
      <c r="N24" s="16">
        <v>0</v>
      </c>
      <c r="O24" s="14" t="s">
        <v>582</v>
      </c>
      <c r="P24" s="16" t="s">
        <v>582</v>
      </c>
      <c r="Q24" s="14">
        <v>0</v>
      </c>
      <c r="R24" s="16">
        <v>0</v>
      </c>
      <c r="S24" s="14">
        <v>0</v>
      </c>
      <c r="T24" s="16">
        <v>0</v>
      </c>
      <c r="U24" s="14">
        <v>0.67065291999999999</v>
      </c>
      <c r="V24" s="16">
        <v>8.7573429999999994E-2</v>
      </c>
    </row>
    <row r="25" spans="1:22" x14ac:dyDescent="0.25">
      <c r="A25" s="11" t="s">
        <v>495</v>
      </c>
      <c r="B25" s="13">
        <v>5581</v>
      </c>
      <c r="C25" s="14">
        <f>(24/B25*100)</f>
        <v>0.43003046049095145</v>
      </c>
      <c r="D25" s="15">
        <v>5557</v>
      </c>
      <c r="E25" s="14">
        <v>0.47644632999999997</v>
      </c>
      <c r="F25" s="16">
        <v>9.0983040000000001E-2</v>
      </c>
      <c r="G25" s="14">
        <v>3.4052200099999999</v>
      </c>
      <c r="H25" s="16">
        <v>0.28877420999999998</v>
      </c>
      <c r="I25" s="14">
        <v>52.452303749999999</v>
      </c>
      <c r="J25" s="16">
        <v>0.98325101999999998</v>
      </c>
      <c r="K25" s="14">
        <v>43.330411890000001</v>
      </c>
      <c r="L25" s="16">
        <v>1.0966714</v>
      </c>
      <c r="M25" s="14">
        <v>0</v>
      </c>
      <c r="N25" s="16">
        <v>0</v>
      </c>
      <c r="O25" s="14" t="s">
        <v>582</v>
      </c>
      <c r="P25" s="16" t="s">
        <v>582</v>
      </c>
      <c r="Q25" s="14">
        <v>0</v>
      </c>
      <c r="R25" s="16">
        <v>0</v>
      </c>
      <c r="S25" s="14">
        <v>0</v>
      </c>
      <c r="T25" s="16">
        <v>0</v>
      </c>
      <c r="U25" s="14">
        <v>0.33561802000000002</v>
      </c>
      <c r="V25" s="16">
        <v>8.7089109999999997E-2</v>
      </c>
    </row>
    <row r="26" spans="1:22" x14ac:dyDescent="0.25">
      <c r="A26" s="11" t="s">
        <v>496</v>
      </c>
      <c r="B26" s="13">
        <v>4869</v>
      </c>
      <c r="C26" s="14">
        <f>(33/B26*100)</f>
        <v>0.67775723967960566</v>
      </c>
      <c r="D26" s="15">
        <v>4836</v>
      </c>
      <c r="E26" s="14">
        <v>4.17516905</v>
      </c>
      <c r="F26" s="16">
        <v>0.27406277000000001</v>
      </c>
      <c r="G26" s="14">
        <v>6.3115457299999997</v>
      </c>
      <c r="H26" s="16">
        <v>0.36408655000000001</v>
      </c>
      <c r="I26" s="14">
        <v>48.564487679999999</v>
      </c>
      <c r="J26" s="16">
        <v>0.83749989000000002</v>
      </c>
      <c r="K26" s="14">
        <v>40.371787070000003</v>
      </c>
      <c r="L26" s="16">
        <v>0.96381322999999997</v>
      </c>
      <c r="M26" s="14">
        <v>0</v>
      </c>
      <c r="N26" s="16">
        <v>0</v>
      </c>
      <c r="O26" s="14" t="s">
        <v>582</v>
      </c>
      <c r="P26" s="16" t="s">
        <v>582</v>
      </c>
      <c r="Q26" s="14">
        <v>0</v>
      </c>
      <c r="R26" s="16">
        <v>0</v>
      </c>
      <c r="S26" s="14">
        <v>0</v>
      </c>
      <c r="T26" s="16">
        <v>0</v>
      </c>
      <c r="U26" s="14">
        <v>0.57701047999999999</v>
      </c>
      <c r="V26" s="16">
        <v>0.11475742999999999</v>
      </c>
    </row>
    <row r="27" spans="1:22" x14ac:dyDescent="0.25">
      <c r="A27" s="11" t="s">
        <v>497</v>
      </c>
      <c r="B27" s="13">
        <v>5299</v>
      </c>
      <c r="C27" s="14">
        <f>(17/B27*100)</f>
        <v>0.32081524816003021</v>
      </c>
      <c r="D27" s="15">
        <v>5282</v>
      </c>
      <c r="E27" s="14">
        <v>1.8597983300000001</v>
      </c>
      <c r="F27" s="16">
        <v>0.18508405</v>
      </c>
      <c r="G27" s="14">
        <v>5.0126487400000004</v>
      </c>
      <c r="H27" s="16">
        <v>0.31573352999999998</v>
      </c>
      <c r="I27" s="14">
        <v>30.457740430000001</v>
      </c>
      <c r="J27" s="16">
        <v>0.61568131000000004</v>
      </c>
      <c r="K27" s="14">
        <v>61.513273470000001</v>
      </c>
      <c r="L27" s="16">
        <v>0.60081859000000004</v>
      </c>
      <c r="M27" s="14">
        <v>0</v>
      </c>
      <c r="N27" s="16">
        <v>0</v>
      </c>
      <c r="O27" s="14" t="s">
        <v>582</v>
      </c>
      <c r="P27" s="16" t="s">
        <v>582</v>
      </c>
      <c r="Q27" s="14">
        <v>0</v>
      </c>
      <c r="R27" s="16">
        <v>0</v>
      </c>
      <c r="S27" s="14">
        <v>0</v>
      </c>
      <c r="T27" s="16">
        <v>0</v>
      </c>
      <c r="U27" s="14">
        <v>1.1565390200000001</v>
      </c>
      <c r="V27" s="16">
        <v>0.13552399000000001</v>
      </c>
    </row>
    <row r="28" spans="1:22" x14ac:dyDescent="0.25">
      <c r="A28" s="11" t="s">
        <v>498</v>
      </c>
      <c r="B28" s="13">
        <v>7568</v>
      </c>
      <c r="C28" s="14">
        <f>(51/B28*100)</f>
        <v>0.67389006342494717</v>
      </c>
      <c r="D28" s="15">
        <v>7517</v>
      </c>
      <c r="E28" s="14">
        <v>6.4860970499999997</v>
      </c>
      <c r="F28" s="16">
        <v>0.38778053000000001</v>
      </c>
      <c r="G28" s="14">
        <v>3.4369212099999999</v>
      </c>
      <c r="H28" s="16">
        <v>0.28899422000000002</v>
      </c>
      <c r="I28" s="14">
        <v>31.91165281</v>
      </c>
      <c r="J28" s="16">
        <v>0.67008102000000003</v>
      </c>
      <c r="K28" s="14">
        <v>57.659585149999998</v>
      </c>
      <c r="L28" s="16">
        <v>0.73501203999999998</v>
      </c>
      <c r="M28" s="14">
        <v>0</v>
      </c>
      <c r="N28" s="16">
        <v>0</v>
      </c>
      <c r="O28" s="14" t="s">
        <v>582</v>
      </c>
      <c r="P28" s="16" t="s">
        <v>582</v>
      </c>
      <c r="Q28" s="14">
        <v>0</v>
      </c>
      <c r="R28" s="16">
        <v>0</v>
      </c>
      <c r="S28" s="14">
        <v>0</v>
      </c>
      <c r="T28" s="16">
        <v>0</v>
      </c>
      <c r="U28" s="14">
        <v>0.50574377999999998</v>
      </c>
      <c r="V28" s="16">
        <v>0.10668912</v>
      </c>
    </row>
    <row r="29" spans="1:22" x14ac:dyDescent="0.25">
      <c r="A29" s="11" t="s">
        <v>499</v>
      </c>
      <c r="B29" s="13">
        <v>5385</v>
      </c>
      <c r="C29" s="14">
        <f>(30/B29*100)</f>
        <v>0.55710306406685239</v>
      </c>
      <c r="D29" s="15">
        <v>5355</v>
      </c>
      <c r="E29" s="14">
        <v>0.64881909999999998</v>
      </c>
      <c r="F29" s="16">
        <v>0.12042438</v>
      </c>
      <c r="G29" s="14">
        <v>2.7519716000000001</v>
      </c>
      <c r="H29" s="16">
        <v>0.22813033999999999</v>
      </c>
      <c r="I29" s="14">
        <v>42.968536460000003</v>
      </c>
      <c r="J29" s="16">
        <v>0.80215943999999995</v>
      </c>
      <c r="K29" s="14">
        <v>50.352412440000002</v>
      </c>
      <c r="L29" s="16">
        <v>0.85530817000000003</v>
      </c>
      <c r="M29" s="14">
        <v>0</v>
      </c>
      <c r="N29" s="16">
        <v>0</v>
      </c>
      <c r="O29" s="14" t="s">
        <v>582</v>
      </c>
      <c r="P29" s="16" t="s">
        <v>582</v>
      </c>
      <c r="Q29" s="14">
        <v>2.7667624100000001</v>
      </c>
      <c r="R29" s="16">
        <v>0.24169378</v>
      </c>
      <c r="S29" s="14">
        <v>0</v>
      </c>
      <c r="T29" s="16">
        <v>0</v>
      </c>
      <c r="U29" s="14">
        <v>0.51149798999999996</v>
      </c>
      <c r="V29" s="16">
        <v>0.11468109999999999</v>
      </c>
    </row>
    <row r="30" spans="1:22" x14ac:dyDescent="0.25">
      <c r="A30" s="11" t="s">
        <v>500</v>
      </c>
      <c r="B30" s="13">
        <v>4520</v>
      </c>
      <c r="C30" s="14">
        <f>(97/B30*100)</f>
        <v>2.1460176991150446</v>
      </c>
      <c r="D30" s="15">
        <v>4423</v>
      </c>
      <c r="E30" s="14">
        <v>2.6478365500000001</v>
      </c>
      <c r="F30" s="16">
        <v>0.23743195</v>
      </c>
      <c r="G30" s="14">
        <v>2.0726014099999999</v>
      </c>
      <c r="H30" s="16">
        <v>0.23159484999999999</v>
      </c>
      <c r="I30" s="14">
        <v>30.860825380000001</v>
      </c>
      <c r="J30" s="16">
        <v>0.61842953000000001</v>
      </c>
      <c r="K30" s="14">
        <v>63.513138509999997</v>
      </c>
      <c r="L30" s="16">
        <v>0.66199299</v>
      </c>
      <c r="M30" s="14">
        <v>0</v>
      </c>
      <c r="N30" s="16">
        <v>0</v>
      </c>
      <c r="O30" s="14" t="s">
        <v>582</v>
      </c>
      <c r="P30" s="16" t="s">
        <v>582</v>
      </c>
      <c r="Q30" s="14">
        <v>0</v>
      </c>
      <c r="R30" s="16">
        <v>0</v>
      </c>
      <c r="S30" s="14">
        <v>0</v>
      </c>
      <c r="T30" s="16">
        <v>0</v>
      </c>
      <c r="U30" s="14">
        <v>0.90559814999999999</v>
      </c>
      <c r="V30" s="16">
        <v>0.12656882</v>
      </c>
    </row>
    <row r="31" spans="1:22" x14ac:dyDescent="0.25">
      <c r="A31" s="11" t="s">
        <v>501</v>
      </c>
      <c r="B31" s="13">
        <v>5456</v>
      </c>
      <c r="C31" s="14">
        <f>(125/B31*100)</f>
        <v>2.2910557184750733</v>
      </c>
      <c r="D31" s="15">
        <v>5331</v>
      </c>
      <c r="E31" s="14">
        <v>1.88025585</v>
      </c>
      <c r="F31" s="16">
        <v>0.18702863</v>
      </c>
      <c r="G31" s="14">
        <v>3.0596714399999998</v>
      </c>
      <c r="H31" s="16">
        <v>0.24349589999999999</v>
      </c>
      <c r="I31" s="14">
        <v>38.970831789999998</v>
      </c>
      <c r="J31" s="16">
        <v>0.78352721000000003</v>
      </c>
      <c r="K31" s="14">
        <v>55.075279109999997</v>
      </c>
      <c r="L31" s="16">
        <v>0.83435546999999999</v>
      </c>
      <c r="M31" s="14">
        <v>0</v>
      </c>
      <c r="N31" s="16">
        <v>0</v>
      </c>
      <c r="O31" s="14" t="s">
        <v>582</v>
      </c>
      <c r="P31" s="16" t="s">
        <v>582</v>
      </c>
      <c r="Q31" s="14">
        <v>0</v>
      </c>
      <c r="R31" s="16">
        <v>0</v>
      </c>
      <c r="S31" s="14">
        <v>0</v>
      </c>
      <c r="T31" s="16">
        <v>0</v>
      </c>
      <c r="U31" s="14">
        <v>1.0139617999999999</v>
      </c>
      <c r="V31" s="16">
        <v>0.16359731999999999</v>
      </c>
    </row>
    <row r="32" spans="1:22" x14ac:dyDescent="0.25">
      <c r="A32" s="11" t="s">
        <v>502</v>
      </c>
      <c r="B32" s="13">
        <v>4478</v>
      </c>
      <c r="C32" s="14">
        <f>(5/B32*100)</f>
        <v>0.11165698972755694</v>
      </c>
      <c r="D32" s="15">
        <v>4473</v>
      </c>
      <c r="E32" s="14">
        <v>2.2051012399999999</v>
      </c>
      <c r="F32" s="16">
        <v>0.23754063</v>
      </c>
      <c r="G32" s="14">
        <v>8.8872501199999991</v>
      </c>
      <c r="H32" s="16">
        <v>0.43350280000000002</v>
      </c>
      <c r="I32" s="14">
        <v>56.332750840000003</v>
      </c>
      <c r="J32" s="16">
        <v>0.81587737999999999</v>
      </c>
      <c r="K32" s="14">
        <v>32.09347708</v>
      </c>
      <c r="L32" s="16">
        <v>0.78750213000000002</v>
      </c>
      <c r="M32" s="14">
        <v>0</v>
      </c>
      <c r="N32" s="16">
        <v>0</v>
      </c>
      <c r="O32" s="14" t="s">
        <v>582</v>
      </c>
      <c r="P32" s="16" t="s">
        <v>582</v>
      </c>
      <c r="Q32" s="14">
        <v>0</v>
      </c>
      <c r="R32" s="16">
        <v>0</v>
      </c>
      <c r="S32" s="14">
        <v>0</v>
      </c>
      <c r="T32" s="16">
        <v>0</v>
      </c>
      <c r="U32" s="14">
        <v>0.48142072000000002</v>
      </c>
      <c r="V32" s="16">
        <v>0.11624872</v>
      </c>
    </row>
    <row r="33" spans="1:22" x14ac:dyDescent="0.25">
      <c r="A33" s="11" t="s">
        <v>503</v>
      </c>
      <c r="B33" s="13">
        <v>7325</v>
      </c>
      <c r="C33" s="14">
        <f>(75/B33*100)</f>
        <v>1.0238907849829351</v>
      </c>
      <c r="D33" s="15">
        <v>7250</v>
      </c>
      <c r="E33" s="14">
        <v>0.80550387000000001</v>
      </c>
      <c r="F33" s="16">
        <v>0.10779403999999999</v>
      </c>
      <c r="G33" s="14">
        <v>2.9819453</v>
      </c>
      <c r="H33" s="16">
        <v>0.23273204</v>
      </c>
      <c r="I33" s="14">
        <v>31.571291259999999</v>
      </c>
      <c r="J33" s="16">
        <v>0.74272461000000001</v>
      </c>
      <c r="K33" s="14">
        <v>64.006747230000002</v>
      </c>
      <c r="L33" s="16">
        <v>0.67692856000000001</v>
      </c>
      <c r="M33" s="14">
        <v>0</v>
      </c>
      <c r="N33" s="16">
        <v>0</v>
      </c>
      <c r="O33" s="14" t="s">
        <v>582</v>
      </c>
      <c r="P33" s="16" t="s">
        <v>582</v>
      </c>
      <c r="Q33" s="14">
        <v>0</v>
      </c>
      <c r="R33" s="16">
        <v>0</v>
      </c>
      <c r="S33" s="14">
        <v>0</v>
      </c>
      <c r="T33" s="16">
        <v>0</v>
      </c>
      <c r="U33" s="14">
        <v>0.63451232999999996</v>
      </c>
      <c r="V33" s="16">
        <v>0.11421673</v>
      </c>
    </row>
    <row r="34" spans="1:22" x14ac:dyDescent="0.25">
      <c r="A34" s="11" t="s">
        <v>504</v>
      </c>
      <c r="B34" s="13">
        <v>6350</v>
      </c>
      <c r="C34" s="14">
        <f>(35/B34*100)</f>
        <v>0.55118110236220474</v>
      </c>
      <c r="D34" s="15">
        <v>6315</v>
      </c>
      <c r="E34" s="14">
        <v>2.57186724</v>
      </c>
      <c r="F34" s="16">
        <v>0.22120934</v>
      </c>
      <c r="G34" s="14">
        <v>3.9808029899999999</v>
      </c>
      <c r="H34" s="16">
        <v>0.30124453000000001</v>
      </c>
      <c r="I34" s="14">
        <v>43.887197049999997</v>
      </c>
      <c r="J34" s="16">
        <v>0.83571516000000001</v>
      </c>
      <c r="K34" s="14">
        <v>45.361826479999998</v>
      </c>
      <c r="L34" s="16">
        <v>0.88835412000000002</v>
      </c>
      <c r="M34" s="14">
        <v>0</v>
      </c>
      <c r="N34" s="16">
        <v>0</v>
      </c>
      <c r="O34" s="14" t="s">
        <v>582</v>
      </c>
      <c r="P34" s="16" t="s">
        <v>582</v>
      </c>
      <c r="Q34" s="14">
        <v>2.56048286</v>
      </c>
      <c r="R34" s="16">
        <v>0.53154592000000001</v>
      </c>
      <c r="S34" s="14">
        <v>0</v>
      </c>
      <c r="T34" s="16">
        <v>0</v>
      </c>
      <c r="U34" s="14">
        <v>1.6378233799999999</v>
      </c>
      <c r="V34" s="16">
        <v>0.21934435999999999</v>
      </c>
    </row>
    <row r="35" spans="1:22" x14ac:dyDescent="0.25">
      <c r="A35" s="11" t="s">
        <v>505</v>
      </c>
      <c r="B35" s="13">
        <v>6406</v>
      </c>
      <c r="C35" s="14">
        <f>(34/B35*100)</f>
        <v>0.53075241960661879</v>
      </c>
      <c r="D35" s="15">
        <v>6372</v>
      </c>
      <c r="E35" s="14">
        <v>0.84540459999999995</v>
      </c>
      <c r="F35" s="16">
        <v>0.11572291</v>
      </c>
      <c r="G35" s="14">
        <v>1.9180863500000001</v>
      </c>
      <c r="H35" s="16">
        <v>0.21051378000000001</v>
      </c>
      <c r="I35" s="14">
        <v>33.699221880000003</v>
      </c>
      <c r="J35" s="16">
        <v>0.66121063000000002</v>
      </c>
      <c r="K35" s="14">
        <v>61.869172820000003</v>
      </c>
      <c r="L35" s="16">
        <v>0.67175794</v>
      </c>
      <c r="M35" s="14">
        <v>0</v>
      </c>
      <c r="N35" s="16">
        <v>0</v>
      </c>
      <c r="O35" s="14" t="s">
        <v>582</v>
      </c>
      <c r="P35" s="16" t="s">
        <v>582</v>
      </c>
      <c r="Q35" s="14">
        <v>1.0335383199999999</v>
      </c>
      <c r="R35" s="16">
        <v>5.6439709999999997E-2</v>
      </c>
      <c r="S35" s="14">
        <v>0</v>
      </c>
      <c r="T35" s="16">
        <v>0</v>
      </c>
      <c r="U35" s="14">
        <v>0.63457604000000001</v>
      </c>
      <c r="V35" s="16">
        <v>0.11675764</v>
      </c>
    </row>
    <row r="36" spans="1:22" x14ac:dyDescent="0.25">
      <c r="A36" s="11" t="s">
        <v>506</v>
      </c>
      <c r="B36" s="13">
        <v>6736</v>
      </c>
      <c r="C36" s="14">
        <f>(26/B36*100)</f>
        <v>0.38598574821852732</v>
      </c>
      <c r="D36" s="15">
        <v>6710</v>
      </c>
      <c r="E36" s="14">
        <v>2.0614553600000001</v>
      </c>
      <c r="F36" s="16">
        <v>0.17668801000000001</v>
      </c>
      <c r="G36" s="14">
        <v>5.6787101499999997</v>
      </c>
      <c r="H36" s="16">
        <v>0.29088849</v>
      </c>
      <c r="I36" s="14">
        <v>35.393386200000002</v>
      </c>
      <c r="J36" s="16">
        <v>0.65217572999999995</v>
      </c>
      <c r="K36" s="14">
        <v>56.187359270000002</v>
      </c>
      <c r="L36" s="16">
        <v>0.73183379999999998</v>
      </c>
      <c r="M36" s="14">
        <v>0</v>
      </c>
      <c r="N36" s="16">
        <v>0</v>
      </c>
      <c r="O36" s="14" t="s">
        <v>582</v>
      </c>
      <c r="P36" s="16" t="s">
        <v>582</v>
      </c>
      <c r="Q36" s="14">
        <v>0</v>
      </c>
      <c r="R36" s="16">
        <v>0</v>
      </c>
      <c r="S36" s="14">
        <v>0</v>
      </c>
      <c r="T36" s="16">
        <v>0</v>
      </c>
      <c r="U36" s="14">
        <v>0.67908902999999998</v>
      </c>
      <c r="V36" s="16">
        <v>0.1082322</v>
      </c>
    </row>
    <row r="37" spans="1:22" x14ac:dyDescent="0.25">
      <c r="A37" s="11" t="s">
        <v>507</v>
      </c>
      <c r="B37" s="13">
        <v>5458</v>
      </c>
      <c r="C37" s="14">
        <f>(63/B37*100)</f>
        <v>1.1542689629901062</v>
      </c>
      <c r="D37" s="15">
        <v>5395</v>
      </c>
      <c r="E37" s="14">
        <v>1.94273612</v>
      </c>
      <c r="F37" s="16">
        <v>0.20962436000000001</v>
      </c>
      <c r="G37" s="14">
        <v>3.5908975299999999</v>
      </c>
      <c r="H37" s="16">
        <v>0.29375871999999997</v>
      </c>
      <c r="I37" s="14">
        <v>33.052650100000001</v>
      </c>
      <c r="J37" s="16">
        <v>0.79201937</v>
      </c>
      <c r="K37" s="14">
        <v>59.919783539999997</v>
      </c>
      <c r="L37" s="16">
        <v>0.89502373000000002</v>
      </c>
      <c r="M37" s="14">
        <v>0</v>
      </c>
      <c r="N37" s="16">
        <v>0</v>
      </c>
      <c r="O37" s="14" t="s">
        <v>582</v>
      </c>
      <c r="P37" s="16" t="s">
        <v>582</v>
      </c>
      <c r="Q37" s="14">
        <v>0</v>
      </c>
      <c r="R37" s="16">
        <v>0</v>
      </c>
      <c r="S37" s="14">
        <v>0</v>
      </c>
      <c r="T37" s="16">
        <v>0</v>
      </c>
      <c r="U37" s="14">
        <v>1.4939327099999999</v>
      </c>
      <c r="V37" s="16">
        <v>0.23193679</v>
      </c>
    </row>
    <row r="38" spans="1:22" x14ac:dyDescent="0.25">
      <c r="A38" s="11" t="s">
        <v>508</v>
      </c>
      <c r="B38" s="13">
        <v>5860</v>
      </c>
      <c r="C38" s="14">
        <f>(16/B38*100)</f>
        <v>0.27303754266211605</v>
      </c>
      <c r="D38" s="15">
        <v>5844</v>
      </c>
      <c r="E38" s="14">
        <v>1.4338653400000001</v>
      </c>
      <c r="F38" s="16">
        <v>0.17655797000000001</v>
      </c>
      <c r="G38" s="14">
        <v>3.3660345999999999</v>
      </c>
      <c r="H38" s="16">
        <v>0.24884909</v>
      </c>
      <c r="I38" s="14">
        <v>26.876817899999999</v>
      </c>
      <c r="J38" s="16">
        <v>0.85540828000000002</v>
      </c>
      <c r="K38" s="14">
        <v>67.508429530000001</v>
      </c>
      <c r="L38" s="16">
        <v>0.86739723000000002</v>
      </c>
      <c r="M38" s="14">
        <v>0</v>
      </c>
      <c r="N38" s="16">
        <v>0</v>
      </c>
      <c r="O38" s="14" t="s">
        <v>582</v>
      </c>
      <c r="P38" s="16" t="s">
        <v>582</v>
      </c>
      <c r="Q38" s="14">
        <v>0</v>
      </c>
      <c r="R38" s="16">
        <v>0</v>
      </c>
      <c r="S38" s="14">
        <v>0</v>
      </c>
      <c r="T38" s="16">
        <v>0</v>
      </c>
      <c r="U38" s="14">
        <v>0.81485262999999997</v>
      </c>
      <c r="V38" s="16">
        <v>0.14600833999999999</v>
      </c>
    </row>
    <row r="39" spans="1:22" x14ac:dyDescent="0.25">
      <c r="A39" s="11" t="s">
        <v>509</v>
      </c>
      <c r="B39" s="13">
        <v>5895</v>
      </c>
      <c r="C39" s="14">
        <f>(30/B39*100)</f>
        <v>0.5089058524173028</v>
      </c>
      <c r="D39" s="15">
        <v>5865</v>
      </c>
      <c r="E39" s="14">
        <v>4.8253250000000003</v>
      </c>
      <c r="F39" s="16">
        <v>0.38626491000000002</v>
      </c>
      <c r="G39" s="14">
        <v>4.8163851500000003</v>
      </c>
      <c r="H39" s="16">
        <v>0.29003021000000001</v>
      </c>
      <c r="I39" s="14">
        <v>32.29516126</v>
      </c>
      <c r="J39" s="16">
        <v>0.62354830000000006</v>
      </c>
      <c r="K39" s="14">
        <v>57.205652790000002</v>
      </c>
      <c r="L39" s="16">
        <v>0.81002567999999997</v>
      </c>
      <c r="M39" s="14">
        <v>0</v>
      </c>
      <c r="N39" s="16">
        <v>0</v>
      </c>
      <c r="O39" s="14" t="s">
        <v>582</v>
      </c>
      <c r="P39" s="16" t="s">
        <v>582</v>
      </c>
      <c r="Q39" s="14">
        <v>0</v>
      </c>
      <c r="R39" s="16">
        <v>0</v>
      </c>
      <c r="S39" s="14">
        <v>0</v>
      </c>
      <c r="T39" s="16">
        <v>0</v>
      </c>
      <c r="U39" s="14">
        <v>0.85747578999999996</v>
      </c>
      <c r="V39" s="16">
        <v>0.18353928</v>
      </c>
    </row>
    <row r="40" spans="1:22" x14ac:dyDescent="0.25">
      <c r="A40" s="11" t="s">
        <v>510</v>
      </c>
      <c r="B40" s="13">
        <v>14157</v>
      </c>
      <c r="C40" s="14">
        <f>(270/B40*100)</f>
        <v>1.9071837253655435</v>
      </c>
      <c r="D40" s="15">
        <v>13887</v>
      </c>
      <c r="E40" s="14">
        <v>2.0504259500000002</v>
      </c>
      <c r="F40" s="16">
        <v>0.19571026999999999</v>
      </c>
      <c r="G40" s="14">
        <v>2.2792019200000002</v>
      </c>
      <c r="H40" s="16">
        <v>0.22809241999999999</v>
      </c>
      <c r="I40" s="14">
        <v>31.714718649999998</v>
      </c>
      <c r="J40" s="16">
        <v>0.64152191999999997</v>
      </c>
      <c r="K40" s="14">
        <v>62.724465309999999</v>
      </c>
      <c r="L40" s="16">
        <v>0.73554120000000001</v>
      </c>
      <c r="M40" s="14">
        <v>0</v>
      </c>
      <c r="N40" s="16">
        <v>0</v>
      </c>
      <c r="O40" s="14" t="s">
        <v>582</v>
      </c>
      <c r="P40" s="16" t="s">
        <v>582</v>
      </c>
      <c r="Q40" s="14">
        <v>0</v>
      </c>
      <c r="R40" s="16">
        <v>0</v>
      </c>
      <c r="S40" s="14">
        <v>0</v>
      </c>
      <c r="T40" s="16">
        <v>0</v>
      </c>
      <c r="U40" s="14">
        <v>1.2311881600000001</v>
      </c>
      <c r="V40" s="16">
        <v>0.13928086000000001</v>
      </c>
    </row>
    <row r="41" spans="1:22" x14ac:dyDescent="0.25">
      <c r="A41" s="11" t="s">
        <v>511</v>
      </c>
      <c r="B41" s="13">
        <v>5712</v>
      </c>
      <c r="C41" s="14">
        <f>(38/B41*100)</f>
        <v>0.665266106442577</v>
      </c>
      <c r="D41" s="15">
        <v>5674</v>
      </c>
      <c r="E41" s="14">
        <v>1.7869021300000001</v>
      </c>
      <c r="F41" s="16">
        <v>0.22482989</v>
      </c>
      <c r="G41" s="14">
        <v>1.7798914800000001</v>
      </c>
      <c r="H41" s="16">
        <v>0.16735306</v>
      </c>
      <c r="I41" s="14">
        <v>25.565748370000001</v>
      </c>
      <c r="J41" s="16">
        <v>0.61985760999999995</v>
      </c>
      <c r="K41" s="14">
        <v>69.314148360000004</v>
      </c>
      <c r="L41" s="16">
        <v>0.73071485999999997</v>
      </c>
      <c r="M41" s="14">
        <v>0</v>
      </c>
      <c r="N41" s="16">
        <v>0</v>
      </c>
      <c r="O41" s="14" t="s">
        <v>582</v>
      </c>
      <c r="P41" s="16" t="s">
        <v>582</v>
      </c>
      <c r="Q41" s="14">
        <v>0.67671429000000005</v>
      </c>
      <c r="R41" s="16">
        <v>0.18039761000000001</v>
      </c>
      <c r="S41" s="14">
        <v>0</v>
      </c>
      <c r="T41" s="16">
        <v>0</v>
      </c>
      <c r="U41" s="14">
        <v>0.87659536000000005</v>
      </c>
      <c r="V41" s="16">
        <v>0.17925669999999999</v>
      </c>
    </row>
    <row r="42" spans="1:22" x14ac:dyDescent="0.25">
      <c r="A42" s="11" t="s">
        <v>512</v>
      </c>
      <c r="B42" s="13">
        <f>IF(COUNT(B7:B41) &gt; 0, AVERAGE(B7:B41), "\u2014")</f>
        <v>7103.4285714285716</v>
      </c>
      <c r="C42" s="14">
        <f>IF(COUNT(C7:C41) &gt; 0, AVERAGE(C7:C41), "—")</f>
        <v>1.2392505234518765</v>
      </c>
      <c r="D42" s="15">
        <f>IF(COUNT(D7:D41) &gt; 0, AVERAGE(D7:D41), "—")</f>
        <v>7005.2571428571428</v>
      </c>
      <c r="E42" s="14">
        <f>IF(COUNT(E7:E41) &gt; 0, AVERAGE(E7:E41), "—")</f>
        <v>2.0224993708571426</v>
      </c>
      <c r="F42" s="16">
        <f>IF(COUNT(F7:F41) &gt; 0, SQRT(SUMSQ(F7:F41)/(COUNT(F7:F41)*COUNT(F7:F41)) ), "—")</f>
        <v>3.5015007083155643E-2</v>
      </c>
      <c r="G42" s="14">
        <f>IF(COUNT(G7:G41) &gt; 0, AVERAGE(G7:G41), "—")</f>
        <v>3.8900683111428576</v>
      </c>
      <c r="H42" s="16">
        <f>IF(COUNT(H7:H41) &gt; 0, SQRT(SUMSQ(H7:H41)/(COUNT(H7:H41)*COUNT(H7:H41)) ), "—")</f>
        <v>4.6868141607657933E-2</v>
      </c>
      <c r="I42" s="14">
        <f>IF(COUNT(I7:I41) &gt; 0, AVERAGE(I7:I41), "—")</f>
        <v>35.846683866571425</v>
      </c>
      <c r="J42" s="16">
        <f>IF(COUNT(J7:J41) &gt; 0, SQRT(SUMSQ(J7:J41)/(COUNT(J7:J41)*COUNT(J7:J41)) ), "—")</f>
        <v>0.11967848434095371</v>
      </c>
      <c r="K42" s="14">
        <f>IF(COUNT(K7:K41) &gt; 0, AVERAGE(K7:K41), "—")</f>
        <v>53.907752520285726</v>
      </c>
      <c r="L42" s="16">
        <f>IF(COUNT(L7:L41) &gt; 0, SQRT(SUMSQ(L7:L41)/(COUNT(L7:L41)*COUNT(L7:L41)) ), "—")</f>
        <v>0.12951749040706859</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3.4418389411428572</v>
      </c>
      <c r="R42" s="16">
        <f>IF(COUNT(R7:R41) &gt; 0, SQRT(SUMSQ(R7:R41)/(COUNT(R7:R41)*COUNT(R7:R41)) ), "—")</f>
        <v>3.5780893029129311E-2</v>
      </c>
      <c r="S42" s="14">
        <f>IF(COUNT(S7:S41) &gt; 0, AVERAGE(S7:S41), "—")</f>
        <v>0</v>
      </c>
      <c r="T42" s="16">
        <f>IF(COUNT(T7:T41) &gt; 0, SQRT(SUMSQ(T7:T41)/(COUNT(T7:T41)*COUNT(T7:T41)) ), "—")</f>
        <v>0</v>
      </c>
      <c r="U42" s="14">
        <f>IF(COUNT(U7:U41) &gt; 0, AVERAGE(U7:U41), "—")</f>
        <v>0.89115698914285679</v>
      </c>
      <c r="V42" s="16">
        <f>IF(COUNT(V7:V41) &gt; 0, SQRT(SUMSQ(V7:V41)/(COUNT(V7:V41)*COUNT(V7:V41)) ), "—")</f>
        <v>2.5960278183091063E-2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(1150/B46*100)</f>
        <v>4.9695345922820966</v>
      </c>
      <c r="D46" s="15">
        <v>21991</v>
      </c>
      <c r="E46" s="14">
        <v>1.3941775300000001</v>
      </c>
      <c r="F46" s="16">
        <v>9.9874770000000002E-2</v>
      </c>
      <c r="G46" s="14">
        <v>3.2786763799999998</v>
      </c>
      <c r="H46" s="16">
        <v>0.19096193</v>
      </c>
      <c r="I46" s="14">
        <v>40.247247129999998</v>
      </c>
      <c r="J46" s="16">
        <v>0.43860237000000002</v>
      </c>
      <c r="K46" s="14">
        <v>50.774730910000002</v>
      </c>
      <c r="L46" s="16">
        <v>0.53993365000000004</v>
      </c>
      <c r="M46" s="14">
        <v>0</v>
      </c>
      <c r="N46" s="16">
        <v>0</v>
      </c>
      <c r="O46" s="14" t="s">
        <v>582</v>
      </c>
      <c r="P46" s="16" t="s">
        <v>582</v>
      </c>
      <c r="Q46" s="14">
        <v>0</v>
      </c>
      <c r="R46" s="16">
        <v>0</v>
      </c>
      <c r="S46" s="14">
        <v>0</v>
      </c>
      <c r="T46" s="16">
        <v>0</v>
      </c>
      <c r="U46" s="14">
        <v>4.3051680499999998</v>
      </c>
      <c r="V46" s="16">
        <v>0.31836603000000002</v>
      </c>
    </row>
    <row r="47" spans="1:22" x14ac:dyDescent="0.25">
      <c r="A47" s="11" t="s">
        <v>517</v>
      </c>
      <c r="B47" s="13">
        <v>5928</v>
      </c>
      <c r="C47" s="14">
        <f>(75/B47*100)</f>
        <v>1.2651821862348178</v>
      </c>
      <c r="D47" s="15">
        <v>5853</v>
      </c>
      <c r="E47" s="14">
        <v>2.7375740400000002</v>
      </c>
      <c r="F47" s="16">
        <v>0.28551636000000002</v>
      </c>
      <c r="G47" s="14">
        <v>4.2008246900000001</v>
      </c>
      <c r="H47" s="16">
        <v>0.30820510000000001</v>
      </c>
      <c r="I47" s="14">
        <v>40.506525019999998</v>
      </c>
      <c r="J47" s="16">
        <v>0.71527200000000002</v>
      </c>
      <c r="K47" s="14">
        <v>48.958215860000003</v>
      </c>
      <c r="L47" s="16">
        <v>0.82587003999999997</v>
      </c>
      <c r="M47" s="14">
        <v>0</v>
      </c>
      <c r="N47" s="16">
        <v>0</v>
      </c>
      <c r="O47" s="14" t="s">
        <v>582</v>
      </c>
      <c r="P47" s="16" t="s">
        <v>582</v>
      </c>
      <c r="Q47" s="14">
        <v>0</v>
      </c>
      <c r="R47" s="16">
        <v>0</v>
      </c>
      <c r="S47" s="14">
        <v>0</v>
      </c>
      <c r="T47" s="16">
        <v>0</v>
      </c>
      <c r="U47" s="14">
        <v>3.5968604000000002</v>
      </c>
      <c r="V47" s="16">
        <v>0.47933889000000002</v>
      </c>
    </row>
    <row r="48" spans="1:22" x14ac:dyDescent="0.25">
      <c r="A48" s="11" t="s">
        <v>518</v>
      </c>
      <c r="B48" s="13">
        <v>9841</v>
      </c>
      <c r="C48" s="14">
        <f>(7/B48*100)</f>
        <v>7.1130982623717101E-2</v>
      </c>
      <c r="D48" s="15">
        <v>9834</v>
      </c>
      <c r="E48" s="14">
        <v>1.27897891</v>
      </c>
      <c r="F48" s="16">
        <v>0.15687534</v>
      </c>
      <c r="G48" s="14">
        <v>3.26890707</v>
      </c>
      <c r="H48" s="16">
        <v>0.26424702</v>
      </c>
      <c r="I48" s="14">
        <v>44.433187799999999</v>
      </c>
      <c r="J48" s="16">
        <v>0.71289332999999999</v>
      </c>
      <c r="K48" s="14">
        <v>50.064390619999998</v>
      </c>
      <c r="L48" s="16">
        <v>0.83472983000000001</v>
      </c>
      <c r="M48" s="14">
        <v>0</v>
      </c>
      <c r="N48" s="16">
        <v>0</v>
      </c>
      <c r="O48" s="14" t="s">
        <v>582</v>
      </c>
      <c r="P48" s="16" t="s">
        <v>582</v>
      </c>
      <c r="Q48" s="14">
        <v>0</v>
      </c>
      <c r="R48" s="16">
        <v>0</v>
      </c>
      <c r="S48" s="14">
        <v>0</v>
      </c>
      <c r="T48" s="16">
        <v>0</v>
      </c>
      <c r="U48" s="14">
        <v>0.95453560000000004</v>
      </c>
      <c r="V48" s="16">
        <v>0.51942584999999997</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(218/B50*100)</f>
        <v>1.8482407799915217</v>
      </c>
      <c r="D50" s="15">
        <v>11577</v>
      </c>
      <c r="E50" s="14">
        <v>2.7192855699999998</v>
      </c>
      <c r="F50" s="16">
        <v>0.20716801000000001</v>
      </c>
      <c r="G50" s="14">
        <v>3.6366445000000001</v>
      </c>
      <c r="H50" s="16">
        <v>0.23580002</v>
      </c>
      <c r="I50" s="14">
        <v>36.48889922</v>
      </c>
      <c r="J50" s="16">
        <v>0.63732204000000003</v>
      </c>
      <c r="K50" s="14">
        <v>56.41582047</v>
      </c>
      <c r="L50" s="16">
        <v>0.61794453999999999</v>
      </c>
      <c r="M50" s="14">
        <v>0</v>
      </c>
      <c r="N50" s="16">
        <v>0</v>
      </c>
      <c r="O50" s="14" t="s">
        <v>582</v>
      </c>
      <c r="P50" s="16" t="s">
        <v>582</v>
      </c>
      <c r="Q50" s="14">
        <v>0</v>
      </c>
      <c r="R50" s="16">
        <v>0</v>
      </c>
      <c r="S50" s="14">
        <v>0</v>
      </c>
      <c r="T50" s="16">
        <v>0</v>
      </c>
      <c r="U50" s="14">
        <v>0.73935024000000005</v>
      </c>
      <c r="V50" s="16">
        <v>0.12794570999999999</v>
      </c>
    </row>
    <row r="51" spans="1:22" x14ac:dyDescent="0.25">
      <c r="A51" s="11" t="s">
        <v>521</v>
      </c>
      <c r="B51" s="13">
        <v>6866</v>
      </c>
      <c r="C51" s="14">
        <f>(108/B51*100)</f>
        <v>1.5729682493445967</v>
      </c>
      <c r="D51" s="15">
        <v>6758</v>
      </c>
      <c r="E51" s="14">
        <v>1.8372433500000001</v>
      </c>
      <c r="F51" s="16">
        <v>0.19389087999999999</v>
      </c>
      <c r="G51" s="14">
        <v>2.1820872900000001</v>
      </c>
      <c r="H51" s="16">
        <v>0.16322987</v>
      </c>
      <c r="I51" s="14">
        <v>21.53401904</v>
      </c>
      <c r="J51" s="16">
        <v>0.59115097000000005</v>
      </c>
      <c r="K51" s="14">
        <v>62.880209389999997</v>
      </c>
      <c r="L51" s="16">
        <v>0.76887066000000004</v>
      </c>
      <c r="M51" s="14">
        <v>0</v>
      </c>
      <c r="N51" s="16">
        <v>0</v>
      </c>
      <c r="O51" s="14" t="s">
        <v>582</v>
      </c>
      <c r="P51" s="16" t="s">
        <v>582</v>
      </c>
      <c r="Q51" s="14">
        <v>10.56717716</v>
      </c>
      <c r="R51" s="16">
        <v>0.61176695999999997</v>
      </c>
      <c r="S51" s="14">
        <v>0</v>
      </c>
      <c r="T51" s="16">
        <v>0</v>
      </c>
      <c r="U51" s="14">
        <v>0.99926377</v>
      </c>
      <c r="V51" s="16">
        <v>0.17860739</v>
      </c>
    </row>
    <row r="52" spans="1:22" x14ac:dyDescent="0.25">
      <c r="A52" s="11" t="s">
        <v>522</v>
      </c>
      <c r="B52" s="13">
        <v>5809</v>
      </c>
      <c r="C52" s="14">
        <f>(72/B52*100)</f>
        <v>1.2394560165260802</v>
      </c>
      <c r="D52" s="15">
        <v>5737</v>
      </c>
      <c r="E52" s="14">
        <v>0.66803064000000001</v>
      </c>
      <c r="F52" s="16">
        <v>0.10671058</v>
      </c>
      <c r="G52" s="14">
        <v>2.5989986200000001</v>
      </c>
      <c r="H52" s="16">
        <v>0.25698401999999998</v>
      </c>
      <c r="I52" s="14">
        <v>36.099049809999997</v>
      </c>
      <c r="J52" s="16">
        <v>0.65795000000000003</v>
      </c>
      <c r="K52" s="14">
        <v>60.06563826</v>
      </c>
      <c r="L52" s="16">
        <v>0.76030774999999995</v>
      </c>
      <c r="M52" s="14">
        <v>0</v>
      </c>
      <c r="N52" s="16">
        <v>0</v>
      </c>
      <c r="O52" s="14" t="s">
        <v>582</v>
      </c>
      <c r="P52" s="16" t="s">
        <v>582</v>
      </c>
      <c r="Q52" s="14">
        <v>0</v>
      </c>
      <c r="R52" s="16">
        <v>0</v>
      </c>
      <c r="S52" s="14">
        <v>0</v>
      </c>
      <c r="T52" s="16">
        <v>0</v>
      </c>
      <c r="U52" s="14">
        <v>0.56828266000000005</v>
      </c>
      <c r="V52" s="16">
        <v>0.10565397999999999</v>
      </c>
    </row>
    <row r="53" spans="1:22" x14ac:dyDescent="0.25">
      <c r="A53" s="11" t="s">
        <v>523</v>
      </c>
      <c r="B53" s="13">
        <v>5571</v>
      </c>
      <c r="C53" s="14">
        <f>(84/B53*100)</f>
        <v>1.5078082929456111</v>
      </c>
      <c r="D53" s="15">
        <v>5487</v>
      </c>
      <c r="E53" s="14">
        <v>1.6637830600000001</v>
      </c>
      <c r="F53" s="16">
        <v>0.15826213</v>
      </c>
      <c r="G53" s="14">
        <v>4.4738043699999999</v>
      </c>
      <c r="H53" s="16">
        <v>0.25565773000000003</v>
      </c>
      <c r="I53" s="14">
        <v>37.122303029999998</v>
      </c>
      <c r="J53" s="16">
        <v>0.66016366999999998</v>
      </c>
      <c r="K53" s="14">
        <v>55.351066430000003</v>
      </c>
      <c r="L53" s="16">
        <v>0.66233319000000002</v>
      </c>
      <c r="M53" s="14">
        <v>0</v>
      </c>
      <c r="N53" s="16">
        <v>0</v>
      </c>
      <c r="O53" s="14" t="s">
        <v>582</v>
      </c>
      <c r="P53" s="16" t="s">
        <v>582</v>
      </c>
      <c r="Q53" s="14">
        <v>0</v>
      </c>
      <c r="R53" s="16">
        <v>0</v>
      </c>
      <c r="S53" s="14">
        <v>0</v>
      </c>
      <c r="T53" s="16">
        <v>0</v>
      </c>
      <c r="U53" s="14">
        <v>1.3890431000000001</v>
      </c>
      <c r="V53" s="16">
        <v>0.19748518000000001</v>
      </c>
    </row>
    <row r="54" spans="1:22" x14ac:dyDescent="0.25">
      <c r="A54" s="11" t="s">
        <v>524</v>
      </c>
      <c r="B54" s="13">
        <v>4740</v>
      </c>
      <c r="C54" s="14">
        <f>(42/B54*100)</f>
        <v>0.88607594936708867</v>
      </c>
      <c r="D54" s="15">
        <v>4698</v>
      </c>
      <c r="E54" s="14">
        <v>8.8999671300000003</v>
      </c>
      <c r="F54" s="16">
        <v>0.49806727000000001</v>
      </c>
      <c r="G54" s="14">
        <v>2.3806761000000001</v>
      </c>
      <c r="H54" s="16">
        <v>0.27066509999999999</v>
      </c>
      <c r="I54" s="14">
        <v>25.171395159999999</v>
      </c>
      <c r="J54" s="16">
        <v>0.86228229000000001</v>
      </c>
      <c r="K54" s="14">
        <v>60.261603030000003</v>
      </c>
      <c r="L54" s="16">
        <v>0.85100516999999998</v>
      </c>
      <c r="M54" s="14">
        <v>0</v>
      </c>
      <c r="N54" s="16">
        <v>0</v>
      </c>
      <c r="O54" s="14" t="s">
        <v>582</v>
      </c>
      <c r="P54" s="16" t="s">
        <v>582</v>
      </c>
      <c r="Q54" s="14">
        <v>0</v>
      </c>
      <c r="R54" s="16">
        <v>0</v>
      </c>
      <c r="S54" s="14">
        <v>0</v>
      </c>
      <c r="T54" s="16">
        <v>0</v>
      </c>
      <c r="U54" s="14">
        <v>3.28635857</v>
      </c>
      <c r="V54" s="16">
        <v>0.25328198000000002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1.6105517899999999</v>
      </c>
      <c r="F56" s="16">
        <v>0.17538556</v>
      </c>
      <c r="G56" s="14">
        <v>5.36041481</v>
      </c>
      <c r="H56" s="16">
        <v>0.34046892000000001</v>
      </c>
      <c r="I56" s="14">
        <v>61.158726489999999</v>
      </c>
      <c r="J56" s="16">
        <v>0.92179770000000005</v>
      </c>
      <c r="K56" s="14">
        <v>31.140395389999998</v>
      </c>
      <c r="L56" s="16">
        <v>0.93646163999999998</v>
      </c>
      <c r="M56" s="14">
        <v>0</v>
      </c>
      <c r="N56" s="16">
        <v>0</v>
      </c>
      <c r="O56" s="14" t="s">
        <v>582</v>
      </c>
      <c r="P56" s="16" t="s">
        <v>582</v>
      </c>
      <c r="Q56" s="14">
        <v>0</v>
      </c>
      <c r="R56" s="16">
        <v>0</v>
      </c>
      <c r="S56" s="14">
        <v>0</v>
      </c>
      <c r="T56" s="16">
        <v>0</v>
      </c>
      <c r="U56" s="14">
        <v>0.72991152000000004</v>
      </c>
      <c r="V56" s="16">
        <v>0.12032247</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(135/B61*100)</f>
        <v>2.0689655172413794</v>
      </c>
      <c r="D61" s="15">
        <v>6390</v>
      </c>
      <c r="E61" s="14">
        <v>3.4941897399999999</v>
      </c>
      <c r="F61" s="16">
        <v>0.24957303</v>
      </c>
      <c r="G61" s="14">
        <v>5.50088855</v>
      </c>
      <c r="H61" s="16">
        <v>0.32316294000000001</v>
      </c>
      <c r="I61" s="14">
        <v>28.913795149999999</v>
      </c>
      <c r="J61" s="16">
        <v>0.58594276000000001</v>
      </c>
      <c r="K61" s="14">
        <v>60.809519870000003</v>
      </c>
      <c r="L61" s="16">
        <v>0.71191921000000002</v>
      </c>
      <c r="M61" s="14">
        <v>0</v>
      </c>
      <c r="N61" s="16">
        <v>0</v>
      </c>
      <c r="O61" s="14" t="s">
        <v>582</v>
      </c>
      <c r="P61" s="16" t="s">
        <v>582</v>
      </c>
      <c r="Q61" s="14">
        <v>0</v>
      </c>
      <c r="R61" s="16">
        <v>0</v>
      </c>
      <c r="S61" s="14">
        <v>0</v>
      </c>
      <c r="T61" s="16">
        <v>0</v>
      </c>
      <c r="U61" s="14">
        <v>1.28160669</v>
      </c>
      <c r="V61" s="16">
        <v>0.21506869000000001</v>
      </c>
    </row>
    <row r="62" spans="1:22" x14ac:dyDescent="0.25">
      <c r="A62" s="11" t="s">
        <v>532</v>
      </c>
      <c r="B62" s="13">
        <v>4476</v>
      </c>
      <c r="C62" s="14">
        <f>(3/B62*100)</f>
        <v>6.7024128686327081E-2</v>
      </c>
      <c r="D62" s="15">
        <v>4473</v>
      </c>
      <c r="E62" s="14">
        <v>2.10819417</v>
      </c>
      <c r="F62" s="16">
        <v>0.22957957000000001</v>
      </c>
      <c r="G62" s="14">
        <v>5.9855734199999997</v>
      </c>
      <c r="H62" s="16">
        <v>0.31928708</v>
      </c>
      <c r="I62" s="14">
        <v>60.271993279999997</v>
      </c>
      <c r="J62" s="16">
        <v>0.76235814000000002</v>
      </c>
      <c r="K62" s="14">
        <v>31.367809300000001</v>
      </c>
      <c r="L62" s="16">
        <v>0.72538891000000005</v>
      </c>
      <c r="M62" s="14">
        <v>0</v>
      </c>
      <c r="N62" s="16">
        <v>0</v>
      </c>
      <c r="O62" s="14" t="s">
        <v>582</v>
      </c>
      <c r="P62" s="16" t="s">
        <v>582</v>
      </c>
      <c r="Q62" s="14">
        <v>0</v>
      </c>
      <c r="R62" s="16">
        <v>0</v>
      </c>
      <c r="S62" s="14">
        <v>0</v>
      </c>
      <c r="T62" s="16">
        <v>0</v>
      </c>
      <c r="U62" s="14">
        <v>0.26642982999999998</v>
      </c>
      <c r="V62" s="16">
        <v>7.6862840000000002E-2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(74/B66*100)</f>
        <v>1.3062665489849956</v>
      </c>
      <c r="D66" s="15">
        <v>5591</v>
      </c>
      <c r="E66" s="14">
        <v>1.71175162</v>
      </c>
      <c r="F66" s="16">
        <v>0.15410341999999999</v>
      </c>
      <c r="G66" s="14">
        <v>3.6565497699999998</v>
      </c>
      <c r="H66" s="16">
        <v>0.23283090000000001</v>
      </c>
      <c r="I66" s="14">
        <v>41.66569793</v>
      </c>
      <c r="J66" s="16">
        <v>0.72658511999999997</v>
      </c>
      <c r="K66" s="14">
        <v>49.942410549999998</v>
      </c>
      <c r="L66" s="16">
        <v>0.70929151000000001</v>
      </c>
      <c r="M66" s="14">
        <v>0</v>
      </c>
      <c r="N66" s="16">
        <v>0</v>
      </c>
      <c r="O66" s="14" t="s">
        <v>582</v>
      </c>
      <c r="P66" s="16" t="s">
        <v>582</v>
      </c>
      <c r="Q66" s="14">
        <v>0</v>
      </c>
      <c r="R66" s="16">
        <v>0</v>
      </c>
      <c r="S66" s="14">
        <v>0</v>
      </c>
      <c r="T66" s="16">
        <v>0</v>
      </c>
      <c r="U66" s="14">
        <v>3.0235901300000001</v>
      </c>
      <c r="V66" s="16">
        <v>0.23998915000000001</v>
      </c>
    </row>
    <row r="67" spans="1:22" x14ac:dyDescent="0.25">
      <c r="A67" s="11" t="s">
        <v>537</v>
      </c>
      <c r="B67" s="13">
        <v>6971</v>
      </c>
      <c r="C67" s="14">
        <f>(22/B67*100)</f>
        <v>0.31559317171137569</v>
      </c>
      <c r="D67" s="15">
        <v>6949</v>
      </c>
      <c r="E67" s="14">
        <v>2.2149250600000001</v>
      </c>
      <c r="F67" s="16">
        <v>0.18060000000000001</v>
      </c>
      <c r="G67" s="14">
        <v>5.3384836900000003</v>
      </c>
      <c r="H67" s="16">
        <v>0.30451129999999998</v>
      </c>
      <c r="I67" s="14">
        <v>47.86203561</v>
      </c>
      <c r="J67" s="16">
        <v>0.71254874999999995</v>
      </c>
      <c r="K67" s="14">
        <v>43.524434319999997</v>
      </c>
      <c r="L67" s="16">
        <v>0.76788893000000003</v>
      </c>
      <c r="M67" s="14">
        <v>0</v>
      </c>
      <c r="N67" s="16">
        <v>0</v>
      </c>
      <c r="O67" s="14" t="s">
        <v>582</v>
      </c>
      <c r="P67" s="16" t="s">
        <v>582</v>
      </c>
      <c r="Q67" s="14">
        <v>0</v>
      </c>
      <c r="R67" s="16">
        <v>0</v>
      </c>
      <c r="S67" s="14">
        <v>0</v>
      </c>
      <c r="T67" s="16">
        <v>0</v>
      </c>
      <c r="U67" s="14">
        <v>1.0601213199999999</v>
      </c>
      <c r="V67" s="16">
        <v>0.17494604</v>
      </c>
    </row>
    <row r="68" spans="1:22" x14ac:dyDescent="0.25">
      <c r="A68" s="11" t="s">
        <v>538</v>
      </c>
      <c r="B68" s="13">
        <v>12083</v>
      </c>
      <c r="C68" s="14">
        <f>(26/B68*100)</f>
        <v>0.21517834974757924</v>
      </c>
      <c r="D68" s="15">
        <v>12057</v>
      </c>
      <c r="E68" s="14">
        <v>3.4562144699999999</v>
      </c>
      <c r="F68" s="16">
        <v>0.16083786999999999</v>
      </c>
      <c r="G68" s="14">
        <v>4.6589600899999999</v>
      </c>
      <c r="H68" s="16">
        <v>0.18843188999999999</v>
      </c>
      <c r="I68" s="14">
        <v>30.275760099999999</v>
      </c>
      <c r="J68" s="16">
        <v>0.40855025</v>
      </c>
      <c r="K68" s="14">
        <v>58.439341280000001</v>
      </c>
      <c r="L68" s="16">
        <v>0.41742304000000002</v>
      </c>
      <c r="M68" s="14">
        <v>0</v>
      </c>
      <c r="N68" s="16">
        <v>0</v>
      </c>
      <c r="O68" s="14" t="s">
        <v>582</v>
      </c>
      <c r="P68" s="16" t="s">
        <v>582</v>
      </c>
      <c r="Q68" s="14">
        <v>0</v>
      </c>
      <c r="R68" s="16">
        <v>0</v>
      </c>
      <c r="S68" s="14">
        <v>0</v>
      </c>
      <c r="T68" s="16">
        <v>0</v>
      </c>
      <c r="U68" s="14">
        <v>3.1697240600000001</v>
      </c>
      <c r="V68" s="16">
        <v>0.14824049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1.7832119099999999</v>
      </c>
      <c r="F70" s="16">
        <v>0.23163039999999999</v>
      </c>
      <c r="G70" s="14">
        <v>5.1202249399999999</v>
      </c>
      <c r="H70" s="16">
        <v>0.37457847999999999</v>
      </c>
      <c r="I70" s="14">
        <v>52.642491149999998</v>
      </c>
      <c r="J70" s="16">
        <v>0.73283595000000001</v>
      </c>
      <c r="K70" s="14">
        <v>39.295720780000003</v>
      </c>
      <c r="L70" s="16">
        <v>0.91515310000000005</v>
      </c>
      <c r="M70" s="14">
        <v>0</v>
      </c>
      <c r="N70" s="16">
        <v>0</v>
      </c>
      <c r="O70" s="14" t="s">
        <v>582</v>
      </c>
      <c r="P70" s="16" t="s">
        <v>582</v>
      </c>
      <c r="Q70" s="14">
        <v>0</v>
      </c>
      <c r="R70" s="16">
        <v>0</v>
      </c>
      <c r="S70" s="14">
        <v>0</v>
      </c>
      <c r="T70" s="16">
        <v>0</v>
      </c>
      <c r="U70" s="14">
        <v>1.15835121</v>
      </c>
      <c r="V70" s="16">
        <v>0.15301469000000001</v>
      </c>
    </row>
    <row r="71" spans="1:22" x14ac:dyDescent="0.25">
      <c r="A71" s="11" t="s">
        <v>541</v>
      </c>
      <c r="B71" s="13">
        <v>6115</v>
      </c>
      <c r="C71" s="14">
        <f>(17/B71*100)</f>
        <v>0.27800490596892891</v>
      </c>
      <c r="D71" s="15">
        <v>6098</v>
      </c>
      <c r="E71" s="14">
        <v>1.7689647799999999</v>
      </c>
      <c r="F71" s="16">
        <v>0.1700835</v>
      </c>
      <c r="G71" s="14">
        <v>3.3728063800000001</v>
      </c>
      <c r="H71" s="16">
        <v>0.24118999999999999</v>
      </c>
      <c r="I71" s="14">
        <v>41.566300509999998</v>
      </c>
      <c r="J71" s="16">
        <v>0.57968120999999995</v>
      </c>
      <c r="K71" s="14">
        <v>52.819418169999999</v>
      </c>
      <c r="L71" s="16">
        <v>0.62102115999999996</v>
      </c>
      <c r="M71" s="14">
        <v>0</v>
      </c>
      <c r="N71" s="16">
        <v>0</v>
      </c>
      <c r="O71" s="14" t="s">
        <v>582</v>
      </c>
      <c r="P71" s="16" t="s">
        <v>582</v>
      </c>
      <c r="Q71" s="14">
        <v>0</v>
      </c>
      <c r="R71" s="16">
        <v>0</v>
      </c>
      <c r="S71" s="14">
        <v>0</v>
      </c>
      <c r="T71" s="16">
        <v>0</v>
      </c>
      <c r="U71" s="14">
        <v>0.47251017000000001</v>
      </c>
      <c r="V71" s="16">
        <v>8.5278229999999997E-2</v>
      </c>
    </row>
    <row r="72" spans="1:22" x14ac:dyDescent="0.25">
      <c r="A72" s="11" t="s">
        <v>542</v>
      </c>
      <c r="B72" s="13">
        <v>7708</v>
      </c>
      <c r="C72" s="14">
        <f>(5/B72*100)</f>
        <v>6.4867669953295279E-2</v>
      </c>
      <c r="D72" s="15">
        <v>7703</v>
      </c>
      <c r="E72" s="14">
        <v>1.7898923799999999</v>
      </c>
      <c r="F72" s="16">
        <v>0.15564692999999999</v>
      </c>
      <c r="G72" s="14">
        <v>5.3249139699999999</v>
      </c>
      <c r="H72" s="16">
        <v>0.30772207000000001</v>
      </c>
      <c r="I72" s="14">
        <v>54.795769759999999</v>
      </c>
      <c r="J72" s="16">
        <v>0.73535296999999999</v>
      </c>
      <c r="K72" s="14">
        <v>37.804156970000001</v>
      </c>
      <c r="L72" s="16">
        <v>0.72201152000000002</v>
      </c>
      <c r="M72" s="14">
        <v>0</v>
      </c>
      <c r="N72" s="16">
        <v>0</v>
      </c>
      <c r="O72" s="14" t="s">
        <v>582</v>
      </c>
      <c r="P72" s="16" t="s">
        <v>582</v>
      </c>
      <c r="Q72" s="14">
        <v>0</v>
      </c>
      <c r="R72" s="16">
        <v>0</v>
      </c>
      <c r="S72" s="14">
        <v>0</v>
      </c>
      <c r="T72" s="16">
        <v>0</v>
      </c>
      <c r="U72" s="14">
        <v>0.28526691999999998</v>
      </c>
      <c r="V72" s="16">
        <v>6.0976570000000001E-2</v>
      </c>
    </row>
    <row r="73" spans="1:22" x14ac:dyDescent="0.25">
      <c r="A73" s="11" t="s">
        <v>543</v>
      </c>
      <c r="B73" s="13">
        <v>8249</v>
      </c>
      <c r="C73" s="14">
        <f>(144/B73*100)</f>
        <v>1.7456661413504666</v>
      </c>
      <c r="D73" s="15">
        <v>8105</v>
      </c>
      <c r="E73" s="14">
        <v>0.61053988000000003</v>
      </c>
      <c r="F73" s="16">
        <v>9.4681089999999996E-2</v>
      </c>
      <c r="G73" s="14">
        <v>1.71794644</v>
      </c>
      <c r="H73" s="16">
        <v>0.20116972</v>
      </c>
      <c r="I73" s="14">
        <v>49.752054059999999</v>
      </c>
      <c r="J73" s="16">
        <v>0.98267846000000003</v>
      </c>
      <c r="K73" s="14">
        <v>47.535202730000002</v>
      </c>
      <c r="L73" s="16">
        <v>1.0128807799999999</v>
      </c>
      <c r="M73" s="14">
        <v>0</v>
      </c>
      <c r="N73" s="16">
        <v>0</v>
      </c>
      <c r="O73" s="14" t="s">
        <v>582</v>
      </c>
      <c r="P73" s="16" t="s">
        <v>582</v>
      </c>
      <c r="Q73" s="14">
        <v>0</v>
      </c>
      <c r="R73" s="16">
        <v>0</v>
      </c>
      <c r="S73" s="14">
        <v>0</v>
      </c>
      <c r="T73" s="16">
        <v>0</v>
      </c>
      <c r="U73" s="14">
        <v>0.38425690000000001</v>
      </c>
      <c r="V73" s="16">
        <v>8.0678710000000001E-2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(201/B75*100)</f>
        <v>3.7395348837209306</v>
      </c>
      <c r="D75" s="15">
        <v>5174</v>
      </c>
      <c r="E75" s="14">
        <v>1.61992654</v>
      </c>
      <c r="F75" s="16">
        <v>0.18048409000000001</v>
      </c>
      <c r="G75" s="14">
        <v>4.1344558200000003</v>
      </c>
      <c r="H75" s="16">
        <v>0.31686533</v>
      </c>
      <c r="I75" s="14">
        <v>37.092915159999997</v>
      </c>
      <c r="J75" s="16">
        <v>0.68439063</v>
      </c>
      <c r="K75" s="14">
        <v>55.132888219999998</v>
      </c>
      <c r="L75" s="16">
        <v>0.81120197999999999</v>
      </c>
      <c r="M75" s="14">
        <v>0</v>
      </c>
      <c r="N75" s="16">
        <v>0</v>
      </c>
      <c r="O75" s="14" t="s">
        <v>582</v>
      </c>
      <c r="P75" s="16" t="s">
        <v>582</v>
      </c>
      <c r="Q75" s="14">
        <v>0</v>
      </c>
      <c r="R75" s="16">
        <v>0</v>
      </c>
      <c r="S75" s="14">
        <v>0</v>
      </c>
      <c r="T75" s="16">
        <v>0</v>
      </c>
      <c r="U75" s="14">
        <v>2.01981426</v>
      </c>
      <c r="V75" s="16">
        <v>0.23450961000000001</v>
      </c>
    </row>
    <row r="76" spans="1:22" x14ac:dyDescent="0.25">
      <c r="A76" s="11" t="s">
        <v>546</v>
      </c>
      <c r="B76" s="13">
        <v>14167</v>
      </c>
      <c r="C76" s="14">
        <f>(228/B76*100)</f>
        <v>1.6093738970847746</v>
      </c>
      <c r="D76" s="15">
        <v>13939</v>
      </c>
      <c r="E76" s="14">
        <v>2.3640643699999999</v>
      </c>
      <c r="F76" s="16">
        <v>0.17334668</v>
      </c>
      <c r="G76" s="14">
        <v>3.8838195799999999</v>
      </c>
      <c r="H76" s="16">
        <v>0.20744937999999999</v>
      </c>
      <c r="I76" s="14">
        <v>34.147276779999999</v>
      </c>
      <c r="J76" s="16">
        <v>0.51627891999999997</v>
      </c>
      <c r="K76" s="14">
        <v>58.144273390000002</v>
      </c>
      <c r="L76" s="16">
        <v>0.64860797999999997</v>
      </c>
      <c r="M76" s="14">
        <v>0</v>
      </c>
      <c r="N76" s="16">
        <v>0</v>
      </c>
      <c r="O76" s="14" t="s">
        <v>582</v>
      </c>
      <c r="P76" s="16" t="s">
        <v>582</v>
      </c>
      <c r="Q76" s="14">
        <v>0</v>
      </c>
      <c r="R76" s="16">
        <v>0</v>
      </c>
      <c r="S76" s="14">
        <v>0</v>
      </c>
      <c r="T76" s="16">
        <v>0</v>
      </c>
      <c r="U76" s="14">
        <v>1.4605658800000001</v>
      </c>
      <c r="V76" s="16">
        <v>0.14955088</v>
      </c>
    </row>
    <row r="77" spans="1:22" x14ac:dyDescent="0.25">
      <c r="A77" s="11" t="s">
        <v>547</v>
      </c>
      <c r="B77" s="13">
        <v>6062</v>
      </c>
      <c r="C77" s="14">
        <f>(82/B77*100)</f>
        <v>1.3526888815572418</v>
      </c>
      <c r="D77" s="15">
        <v>5980</v>
      </c>
      <c r="E77" s="14">
        <v>2.6459187599999998</v>
      </c>
      <c r="F77" s="16">
        <v>0.20515715000000001</v>
      </c>
      <c r="G77" s="14">
        <v>3.4620794699999999</v>
      </c>
      <c r="H77" s="16">
        <v>0.21423238</v>
      </c>
      <c r="I77" s="14">
        <v>31.316974689999999</v>
      </c>
      <c r="J77" s="16">
        <v>0.71649960999999995</v>
      </c>
      <c r="K77" s="14">
        <v>59.721890049999999</v>
      </c>
      <c r="L77" s="16">
        <v>0.77154075</v>
      </c>
      <c r="M77" s="14">
        <v>0</v>
      </c>
      <c r="N77" s="16">
        <v>0</v>
      </c>
      <c r="O77" s="14" t="s">
        <v>582</v>
      </c>
      <c r="P77" s="16" t="s">
        <v>582</v>
      </c>
      <c r="Q77" s="14">
        <v>0</v>
      </c>
      <c r="R77" s="16">
        <v>0</v>
      </c>
      <c r="S77" s="14">
        <v>0</v>
      </c>
      <c r="T77" s="16">
        <v>0</v>
      </c>
      <c r="U77" s="14">
        <v>2.8531370300000001</v>
      </c>
      <c r="V77" s="16">
        <v>0.25889174999999998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0.91461990000000004</v>
      </c>
      <c r="F81" s="16">
        <v>0.12264506</v>
      </c>
      <c r="G81" s="14">
        <v>2.7450970099999998</v>
      </c>
      <c r="H81" s="16">
        <v>0.24219669999999999</v>
      </c>
      <c r="I81" s="14">
        <v>38.304934879999998</v>
      </c>
      <c r="J81" s="16">
        <v>0.94283921000000004</v>
      </c>
      <c r="K81" s="14">
        <v>57.854764840000001</v>
      </c>
      <c r="L81" s="16">
        <v>1.0230197999999999</v>
      </c>
      <c r="M81" s="14">
        <v>0</v>
      </c>
      <c r="N81" s="16">
        <v>0</v>
      </c>
      <c r="O81" s="14" t="s">
        <v>582</v>
      </c>
      <c r="P81" s="16" t="s">
        <v>582</v>
      </c>
      <c r="Q81" s="14">
        <v>0</v>
      </c>
      <c r="R81" s="16">
        <v>0</v>
      </c>
      <c r="S81" s="14">
        <v>0</v>
      </c>
      <c r="T81" s="16">
        <v>0</v>
      </c>
      <c r="U81" s="14">
        <v>0.18058336</v>
      </c>
      <c r="V81" s="16">
        <v>5.4341670000000002E-2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642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(353/B7*100)</f>
        <v>2.4294562973158982</v>
      </c>
      <c r="D7" s="15">
        <v>14177</v>
      </c>
      <c r="E7" s="14">
        <v>2.1273126900000001</v>
      </c>
      <c r="F7" s="16">
        <v>0.13260938999999999</v>
      </c>
      <c r="G7" s="14">
        <v>6.5799402200000001</v>
      </c>
      <c r="H7" s="16">
        <v>0.21387250999999999</v>
      </c>
      <c r="I7" s="14">
        <v>39.464829649999999</v>
      </c>
      <c r="J7" s="16">
        <v>0.37528610000000001</v>
      </c>
      <c r="K7" s="14">
        <v>50.63088587</v>
      </c>
      <c r="L7" s="16">
        <v>0.46730240000000001</v>
      </c>
      <c r="M7" s="14">
        <v>0</v>
      </c>
      <c r="N7" s="16">
        <v>0</v>
      </c>
      <c r="O7" s="14" t="s">
        <v>582</v>
      </c>
      <c r="P7" s="16" t="s">
        <v>582</v>
      </c>
      <c r="Q7" s="14">
        <v>0</v>
      </c>
      <c r="R7" s="16">
        <v>0</v>
      </c>
      <c r="S7" s="14">
        <v>0</v>
      </c>
      <c r="T7" s="16">
        <v>0</v>
      </c>
      <c r="U7" s="14">
        <v>1.1970315600000001</v>
      </c>
      <c r="V7" s="16">
        <v>0.11083816000000001</v>
      </c>
    </row>
    <row r="8" spans="1:22" x14ac:dyDescent="0.25">
      <c r="A8" s="11" t="s">
        <v>478</v>
      </c>
      <c r="B8" s="13">
        <v>7007</v>
      </c>
      <c r="C8" s="14">
        <f>(20/B8*100)</f>
        <v>0.28542885685742825</v>
      </c>
      <c r="D8" s="15">
        <v>6987</v>
      </c>
      <c r="E8" s="14">
        <v>2.2973916999999999</v>
      </c>
      <c r="F8" s="16">
        <v>0.21167295</v>
      </c>
      <c r="G8" s="14">
        <v>5.9703929200000001</v>
      </c>
      <c r="H8" s="16">
        <v>0.34648807999999998</v>
      </c>
      <c r="I8" s="14">
        <v>21.50808258</v>
      </c>
      <c r="J8" s="16">
        <v>0.48792218999999998</v>
      </c>
      <c r="K8" s="14">
        <v>69.1744798</v>
      </c>
      <c r="L8" s="16">
        <v>0.58701488000000002</v>
      </c>
      <c r="M8" s="14">
        <v>0</v>
      </c>
      <c r="N8" s="16">
        <v>0</v>
      </c>
      <c r="O8" s="14" t="s">
        <v>582</v>
      </c>
      <c r="P8" s="16" t="s">
        <v>582</v>
      </c>
      <c r="Q8" s="14">
        <v>0.47237481999999997</v>
      </c>
      <c r="R8" s="16">
        <v>0.11625988</v>
      </c>
      <c r="S8" s="14">
        <v>0</v>
      </c>
      <c r="T8" s="16">
        <v>0</v>
      </c>
      <c r="U8" s="14">
        <v>0.57727817999999997</v>
      </c>
      <c r="V8" s="16">
        <v>9.7143839999999995E-2</v>
      </c>
    </row>
    <row r="9" spans="1:22" x14ac:dyDescent="0.25">
      <c r="A9" s="11" t="s">
        <v>479</v>
      </c>
      <c r="B9" s="13">
        <v>9651</v>
      </c>
      <c r="C9" s="14">
        <f>(81/B9*100)</f>
        <v>0.83929126515386998</v>
      </c>
      <c r="D9" s="15">
        <v>9570</v>
      </c>
      <c r="E9" s="14">
        <v>1.8370682599999999</v>
      </c>
      <c r="F9" s="16">
        <v>0.13511770000000001</v>
      </c>
      <c r="G9" s="14">
        <v>6.2445728000000003</v>
      </c>
      <c r="H9" s="16">
        <v>0.28095587999999999</v>
      </c>
      <c r="I9" s="14">
        <v>39.190705020000003</v>
      </c>
      <c r="J9" s="16">
        <v>0.60181994000000005</v>
      </c>
      <c r="K9" s="14">
        <v>48.788223719999998</v>
      </c>
      <c r="L9" s="16">
        <v>0.60734182000000003</v>
      </c>
      <c r="M9" s="14">
        <v>0</v>
      </c>
      <c r="N9" s="16">
        <v>0</v>
      </c>
      <c r="O9" s="14" t="s">
        <v>582</v>
      </c>
      <c r="P9" s="16" t="s">
        <v>582</v>
      </c>
      <c r="Q9" s="14">
        <v>3.0032081900000001</v>
      </c>
      <c r="R9" s="16">
        <v>0.53964690999999998</v>
      </c>
      <c r="S9" s="14">
        <v>0</v>
      </c>
      <c r="T9" s="16">
        <v>0</v>
      </c>
      <c r="U9" s="14">
        <v>0.93622201000000005</v>
      </c>
      <c r="V9" s="16">
        <v>0.13368942</v>
      </c>
    </row>
    <row r="10" spans="1:22" x14ac:dyDescent="0.25">
      <c r="A10" s="11" t="s">
        <v>480</v>
      </c>
      <c r="B10" s="13">
        <v>20058</v>
      </c>
      <c r="C10" s="14">
        <f>(522/B10*100)</f>
        <v>2.6024528866287766</v>
      </c>
      <c r="D10" s="15">
        <v>19536</v>
      </c>
      <c r="E10" s="14">
        <v>2.8090049000000001</v>
      </c>
      <c r="F10" s="16">
        <v>0.17372072999999999</v>
      </c>
      <c r="G10" s="14">
        <v>6.9617708699999996</v>
      </c>
      <c r="H10" s="16">
        <v>0.25344991</v>
      </c>
      <c r="I10" s="14">
        <v>38.68230578</v>
      </c>
      <c r="J10" s="16">
        <v>0.48896968000000002</v>
      </c>
      <c r="K10" s="14">
        <v>50.689453360000002</v>
      </c>
      <c r="L10" s="16">
        <v>0.58051836999999995</v>
      </c>
      <c r="M10" s="14">
        <v>0</v>
      </c>
      <c r="N10" s="16">
        <v>0</v>
      </c>
      <c r="O10" s="14" t="s">
        <v>582</v>
      </c>
      <c r="P10" s="16" t="s">
        <v>582</v>
      </c>
      <c r="Q10" s="14">
        <v>0</v>
      </c>
      <c r="R10" s="16">
        <v>0</v>
      </c>
      <c r="S10" s="14">
        <v>0</v>
      </c>
      <c r="T10" s="16">
        <v>0</v>
      </c>
      <c r="U10" s="14">
        <v>0.85746509000000004</v>
      </c>
      <c r="V10" s="16">
        <v>0.12961407999999999</v>
      </c>
    </row>
    <row r="11" spans="1:22" x14ac:dyDescent="0.25">
      <c r="A11" s="11" t="s">
        <v>481</v>
      </c>
      <c r="B11" s="13">
        <v>7053</v>
      </c>
      <c r="C11" s="14">
        <f>(49/B11*100)</f>
        <v>0.69473982702396142</v>
      </c>
      <c r="D11" s="15">
        <v>7004</v>
      </c>
      <c r="E11" s="14">
        <v>5.3147726899999999</v>
      </c>
      <c r="F11" s="16">
        <v>0.35493478000000001</v>
      </c>
      <c r="G11" s="14">
        <v>5.7834188400000004</v>
      </c>
      <c r="H11" s="16">
        <v>0.35079993999999998</v>
      </c>
      <c r="I11" s="14">
        <v>34.395244329999997</v>
      </c>
      <c r="J11" s="16">
        <v>0.73910346999999998</v>
      </c>
      <c r="K11" s="14">
        <v>53.517091090000001</v>
      </c>
      <c r="L11" s="16">
        <v>0.86259916999999997</v>
      </c>
      <c r="M11" s="14">
        <v>0</v>
      </c>
      <c r="N11" s="16">
        <v>0</v>
      </c>
      <c r="O11" s="14" t="s">
        <v>582</v>
      </c>
      <c r="P11" s="16" t="s">
        <v>582</v>
      </c>
      <c r="Q11" s="14">
        <v>0</v>
      </c>
      <c r="R11" s="16">
        <v>0</v>
      </c>
      <c r="S11" s="14">
        <v>0</v>
      </c>
      <c r="T11" s="16">
        <v>0</v>
      </c>
      <c r="U11" s="14">
        <v>0.98947304999999997</v>
      </c>
      <c r="V11" s="16">
        <v>0.16902238</v>
      </c>
    </row>
    <row r="12" spans="1:22" x14ac:dyDescent="0.25">
      <c r="A12" s="11" t="s">
        <v>482</v>
      </c>
      <c r="B12" s="13">
        <v>6894</v>
      </c>
      <c r="C12" s="14">
        <f>(55/B12*100)</f>
        <v>0.79779518421816076</v>
      </c>
      <c r="D12" s="15">
        <v>6839</v>
      </c>
      <c r="E12" s="14">
        <v>2.8722324499999998</v>
      </c>
      <c r="F12" s="16">
        <v>0.19046896999999999</v>
      </c>
      <c r="G12" s="14">
        <v>8.1614020499999995</v>
      </c>
      <c r="H12" s="16">
        <v>0.40970404999999999</v>
      </c>
      <c r="I12" s="14">
        <v>48.548177969999998</v>
      </c>
      <c r="J12" s="16">
        <v>0.70768956999999999</v>
      </c>
      <c r="K12" s="14">
        <v>36.867181289999998</v>
      </c>
      <c r="L12" s="16">
        <v>0.77549451999999996</v>
      </c>
      <c r="M12" s="14">
        <v>0</v>
      </c>
      <c r="N12" s="16">
        <v>0</v>
      </c>
      <c r="O12" s="14" t="s">
        <v>582</v>
      </c>
      <c r="P12" s="16" t="s">
        <v>582</v>
      </c>
      <c r="Q12" s="14">
        <v>2.34613783</v>
      </c>
      <c r="R12" s="16">
        <v>0.59140738000000004</v>
      </c>
      <c r="S12" s="14">
        <v>0</v>
      </c>
      <c r="T12" s="16">
        <v>0</v>
      </c>
      <c r="U12" s="14">
        <v>1.20486841</v>
      </c>
      <c r="V12" s="16">
        <v>0.21719395</v>
      </c>
    </row>
    <row r="13" spans="1:22" x14ac:dyDescent="0.25">
      <c r="A13" s="11" t="s">
        <v>483</v>
      </c>
      <c r="B13" s="13">
        <v>7161</v>
      </c>
      <c r="C13" s="14">
        <f>(92/B13*100)</f>
        <v>1.2847367686077364</v>
      </c>
      <c r="D13" s="15">
        <v>7069</v>
      </c>
      <c r="E13" s="14">
        <v>2.19690824</v>
      </c>
      <c r="F13" s="16">
        <v>0.24110541999999999</v>
      </c>
      <c r="G13" s="14">
        <v>3.24195031</v>
      </c>
      <c r="H13" s="16">
        <v>0.21672158999999999</v>
      </c>
      <c r="I13" s="14">
        <v>31.665399900000001</v>
      </c>
      <c r="J13" s="16">
        <v>0.65331359</v>
      </c>
      <c r="K13" s="14">
        <v>58.079629850000003</v>
      </c>
      <c r="L13" s="16">
        <v>0.70144236999999998</v>
      </c>
      <c r="M13" s="14">
        <v>0</v>
      </c>
      <c r="N13" s="16">
        <v>0</v>
      </c>
      <c r="O13" s="14" t="s">
        <v>582</v>
      </c>
      <c r="P13" s="16" t="s">
        <v>582</v>
      </c>
      <c r="Q13" s="14">
        <v>4.0679935399999998</v>
      </c>
      <c r="R13" s="16">
        <v>0.46782673000000002</v>
      </c>
      <c r="S13" s="14">
        <v>0</v>
      </c>
      <c r="T13" s="16">
        <v>0</v>
      </c>
      <c r="U13" s="14">
        <v>0.74811815999999998</v>
      </c>
      <c r="V13" s="16">
        <v>0.15101348000000001</v>
      </c>
    </row>
    <row r="14" spans="1:22" x14ac:dyDescent="0.25">
      <c r="A14" s="11" t="s">
        <v>484</v>
      </c>
      <c r="B14" s="13">
        <v>5587</v>
      </c>
      <c r="C14" s="14">
        <f>(74/B14*100)</f>
        <v>1.3245033112582782</v>
      </c>
      <c r="D14" s="15">
        <v>5513</v>
      </c>
      <c r="E14" s="14">
        <v>3.5894214799999999</v>
      </c>
      <c r="F14" s="16">
        <v>0.27579954000000001</v>
      </c>
      <c r="G14" s="14">
        <v>9.4818148299999994</v>
      </c>
      <c r="H14" s="16">
        <v>0.48210334999999999</v>
      </c>
      <c r="I14" s="14">
        <v>48.920381140000003</v>
      </c>
      <c r="J14" s="16">
        <v>0.77027997999999998</v>
      </c>
      <c r="K14" s="14">
        <v>37.513371939999999</v>
      </c>
      <c r="L14" s="16">
        <v>0.74062793999999998</v>
      </c>
      <c r="M14" s="14">
        <v>0</v>
      </c>
      <c r="N14" s="16">
        <v>0</v>
      </c>
      <c r="O14" s="14" t="s">
        <v>582</v>
      </c>
      <c r="P14" s="16" t="s">
        <v>582</v>
      </c>
      <c r="Q14" s="14">
        <v>0</v>
      </c>
      <c r="R14" s="16">
        <v>0</v>
      </c>
      <c r="S14" s="14">
        <v>0</v>
      </c>
      <c r="T14" s="16">
        <v>0</v>
      </c>
      <c r="U14" s="14">
        <v>0.49501060000000002</v>
      </c>
      <c r="V14" s="16">
        <v>0.13005312999999999</v>
      </c>
    </row>
    <row r="15" spans="1:22" x14ac:dyDescent="0.25">
      <c r="A15" s="11" t="s">
        <v>485</v>
      </c>
      <c r="B15" s="13">
        <v>5882</v>
      </c>
      <c r="C15" s="14">
        <f>(52/B15*100)</f>
        <v>0.88405304318259093</v>
      </c>
      <c r="D15" s="15">
        <v>5830</v>
      </c>
      <c r="E15" s="14">
        <v>1.6224593300000001</v>
      </c>
      <c r="F15" s="16">
        <v>0.17114596000000001</v>
      </c>
      <c r="G15" s="14">
        <v>7.3008480799999997</v>
      </c>
      <c r="H15" s="16">
        <v>0.40937794999999999</v>
      </c>
      <c r="I15" s="14">
        <v>43.30885928</v>
      </c>
      <c r="J15" s="16">
        <v>0.74608883999999998</v>
      </c>
      <c r="K15" s="14">
        <v>46.223403410000003</v>
      </c>
      <c r="L15" s="16">
        <v>0.86213530999999999</v>
      </c>
      <c r="M15" s="14">
        <v>0</v>
      </c>
      <c r="N15" s="16">
        <v>0</v>
      </c>
      <c r="O15" s="14" t="s">
        <v>582</v>
      </c>
      <c r="P15" s="16" t="s">
        <v>582</v>
      </c>
      <c r="Q15" s="14">
        <v>1.01254142</v>
      </c>
      <c r="R15" s="16">
        <v>0.45383536000000002</v>
      </c>
      <c r="S15" s="14">
        <v>0</v>
      </c>
      <c r="T15" s="16">
        <v>0</v>
      </c>
      <c r="U15" s="14">
        <v>0.53188848</v>
      </c>
      <c r="V15" s="16">
        <v>9.2580109999999993E-2</v>
      </c>
    </row>
    <row r="16" spans="1:22" x14ac:dyDescent="0.25">
      <c r="A16" s="11" t="s">
        <v>486</v>
      </c>
      <c r="B16" s="13">
        <v>6108</v>
      </c>
      <c r="C16" s="14">
        <f>(99/B16*100)</f>
        <v>1.6208251473477406</v>
      </c>
      <c r="D16" s="15">
        <v>6009</v>
      </c>
      <c r="E16" s="14">
        <v>2.3257381499999998</v>
      </c>
      <c r="F16" s="16">
        <v>0.21482396000000001</v>
      </c>
      <c r="G16" s="14">
        <v>7.62247159</v>
      </c>
      <c r="H16" s="16">
        <v>0.35009838999999998</v>
      </c>
      <c r="I16" s="14">
        <v>41.989608019999999</v>
      </c>
      <c r="J16" s="16">
        <v>0.64902082999999999</v>
      </c>
      <c r="K16" s="14">
        <v>46.835561609999999</v>
      </c>
      <c r="L16" s="16">
        <v>0.64570126000000005</v>
      </c>
      <c r="M16" s="14">
        <v>0</v>
      </c>
      <c r="N16" s="16">
        <v>0</v>
      </c>
      <c r="O16" s="14" t="s">
        <v>582</v>
      </c>
      <c r="P16" s="16" t="s">
        <v>582</v>
      </c>
      <c r="Q16" s="14">
        <v>0</v>
      </c>
      <c r="R16" s="16">
        <v>0</v>
      </c>
      <c r="S16" s="14">
        <v>0</v>
      </c>
      <c r="T16" s="16">
        <v>0</v>
      </c>
      <c r="U16" s="14">
        <v>1.22662063</v>
      </c>
      <c r="V16" s="16">
        <v>0.16783701000000001</v>
      </c>
    </row>
    <row r="17" spans="1:22" x14ac:dyDescent="0.25">
      <c r="A17" s="11" t="s">
        <v>487</v>
      </c>
      <c r="B17" s="13">
        <v>6504</v>
      </c>
      <c r="C17" s="14">
        <f>(641/B17*100)</f>
        <v>9.8554735547355463</v>
      </c>
      <c r="D17" s="15">
        <v>5863</v>
      </c>
      <c r="E17" s="14">
        <v>1.8392287199999999</v>
      </c>
      <c r="F17" s="16">
        <v>0.18771888</v>
      </c>
      <c r="G17" s="14">
        <v>6.4419217700000004</v>
      </c>
      <c r="H17" s="16">
        <v>0.30325976999999998</v>
      </c>
      <c r="I17" s="14">
        <v>25.769222169999999</v>
      </c>
      <c r="J17" s="16">
        <v>0.58808267999999997</v>
      </c>
      <c r="K17" s="14">
        <v>60.692840910000001</v>
      </c>
      <c r="L17" s="16">
        <v>0.82271269000000002</v>
      </c>
      <c r="M17" s="14">
        <v>0</v>
      </c>
      <c r="N17" s="16">
        <v>0</v>
      </c>
      <c r="O17" s="14" t="s">
        <v>582</v>
      </c>
      <c r="P17" s="16" t="s">
        <v>582</v>
      </c>
      <c r="Q17" s="14">
        <v>2.5246092600000001</v>
      </c>
      <c r="R17" s="16">
        <v>0.33514424999999998</v>
      </c>
      <c r="S17" s="14">
        <v>0</v>
      </c>
      <c r="T17" s="16">
        <v>0</v>
      </c>
      <c r="U17" s="14">
        <v>2.73217716</v>
      </c>
      <c r="V17" s="16">
        <v>0.36042397999999998</v>
      </c>
    </row>
    <row r="18" spans="1:22" x14ac:dyDescent="0.25">
      <c r="A18" s="11" t="s">
        <v>488</v>
      </c>
      <c r="B18" s="13">
        <v>5532</v>
      </c>
      <c r="C18" s="14">
        <f>(28/B18*100)</f>
        <v>0.50614605929139556</v>
      </c>
      <c r="D18" s="15">
        <v>5504</v>
      </c>
      <c r="E18" s="14">
        <v>2.6314006299999999</v>
      </c>
      <c r="F18" s="16">
        <v>0.20578891999999999</v>
      </c>
      <c r="G18" s="14">
        <v>7.0667361599999996</v>
      </c>
      <c r="H18" s="16">
        <v>0.41227896000000003</v>
      </c>
      <c r="I18" s="14">
        <v>40.28353903</v>
      </c>
      <c r="J18" s="16">
        <v>0.72465838000000005</v>
      </c>
      <c r="K18" s="14">
        <v>48.866553330000002</v>
      </c>
      <c r="L18" s="16">
        <v>0.77741556000000001</v>
      </c>
      <c r="M18" s="14">
        <v>0</v>
      </c>
      <c r="N18" s="16">
        <v>0</v>
      </c>
      <c r="O18" s="14" t="s">
        <v>582</v>
      </c>
      <c r="P18" s="16" t="s">
        <v>582</v>
      </c>
      <c r="Q18" s="14">
        <v>0</v>
      </c>
      <c r="R18" s="16">
        <v>0</v>
      </c>
      <c r="S18" s="14">
        <v>0</v>
      </c>
      <c r="T18" s="16">
        <v>0</v>
      </c>
      <c r="U18" s="14">
        <v>1.1517708600000001</v>
      </c>
      <c r="V18" s="16">
        <v>0.18333244000000001</v>
      </c>
    </row>
    <row r="19" spans="1:22" x14ac:dyDescent="0.25">
      <c r="A19" s="11" t="s">
        <v>489</v>
      </c>
      <c r="B19" s="13">
        <v>5658</v>
      </c>
      <c r="C19" s="14">
        <f>(62/B19*100)</f>
        <v>1.0957935666313185</v>
      </c>
      <c r="D19" s="15">
        <v>5596</v>
      </c>
      <c r="E19" s="14">
        <v>1.5069878999999999</v>
      </c>
      <c r="F19" s="16">
        <v>0.15043724999999999</v>
      </c>
      <c r="G19" s="14">
        <v>5.3047865200000004</v>
      </c>
      <c r="H19" s="16">
        <v>0.34630295999999999</v>
      </c>
      <c r="I19" s="14">
        <v>40.075571680000003</v>
      </c>
      <c r="J19" s="16">
        <v>0.74968731</v>
      </c>
      <c r="K19" s="14">
        <v>52.152229900000002</v>
      </c>
      <c r="L19" s="16">
        <v>0.81046635</v>
      </c>
      <c r="M19" s="14">
        <v>0</v>
      </c>
      <c r="N19" s="16">
        <v>0</v>
      </c>
      <c r="O19" s="14" t="s">
        <v>582</v>
      </c>
      <c r="P19" s="16" t="s">
        <v>582</v>
      </c>
      <c r="Q19" s="14">
        <v>0</v>
      </c>
      <c r="R19" s="16">
        <v>0</v>
      </c>
      <c r="S19" s="14">
        <v>0</v>
      </c>
      <c r="T19" s="16">
        <v>0</v>
      </c>
      <c r="U19" s="14">
        <v>0.96042399000000001</v>
      </c>
      <c r="V19" s="16">
        <v>0.17282272000000001</v>
      </c>
    </row>
    <row r="20" spans="1:22" x14ac:dyDescent="0.25">
      <c r="A20" s="11" t="s">
        <v>490</v>
      </c>
      <c r="B20" s="13">
        <v>3371</v>
      </c>
      <c r="C20" s="14">
        <f>(75/B20*100)</f>
        <v>2.2248590922574905</v>
      </c>
      <c r="D20" s="15">
        <v>3296</v>
      </c>
      <c r="E20" s="14">
        <v>2.84868582</v>
      </c>
      <c r="F20" s="16">
        <v>0.27327653000000002</v>
      </c>
      <c r="G20" s="14">
        <v>4.1253742000000004</v>
      </c>
      <c r="H20" s="16">
        <v>0.32675737999999999</v>
      </c>
      <c r="I20" s="14">
        <v>30.539054780000001</v>
      </c>
      <c r="J20" s="16">
        <v>0.84535269000000002</v>
      </c>
      <c r="K20" s="14">
        <v>61.440291979999998</v>
      </c>
      <c r="L20" s="16">
        <v>0.92547358000000002</v>
      </c>
      <c r="M20" s="14">
        <v>0</v>
      </c>
      <c r="N20" s="16">
        <v>0</v>
      </c>
      <c r="O20" s="14" t="s">
        <v>582</v>
      </c>
      <c r="P20" s="16" t="s">
        <v>582</v>
      </c>
      <c r="Q20" s="14">
        <v>0</v>
      </c>
      <c r="R20" s="16">
        <v>0</v>
      </c>
      <c r="S20" s="14">
        <v>0</v>
      </c>
      <c r="T20" s="16">
        <v>0</v>
      </c>
      <c r="U20" s="14">
        <v>1.0465932200000001</v>
      </c>
      <c r="V20" s="16">
        <v>0.16701473999999999</v>
      </c>
    </row>
    <row r="21" spans="1:22" x14ac:dyDescent="0.25">
      <c r="A21" s="11" t="s">
        <v>491</v>
      </c>
      <c r="B21" s="13">
        <v>5741</v>
      </c>
      <c r="C21" s="14">
        <f>(45/B21*100)</f>
        <v>0.7838355687162516</v>
      </c>
      <c r="D21" s="15">
        <v>5696</v>
      </c>
      <c r="E21" s="14">
        <v>1.9226214500000001</v>
      </c>
      <c r="F21" s="16">
        <v>0.18292775999999999</v>
      </c>
      <c r="G21" s="14">
        <v>3.9166113600000001</v>
      </c>
      <c r="H21" s="16">
        <v>0.25301539000000001</v>
      </c>
      <c r="I21" s="14">
        <v>33.499493530000002</v>
      </c>
      <c r="J21" s="16">
        <v>0.69959583999999997</v>
      </c>
      <c r="K21" s="14">
        <v>60.07954402</v>
      </c>
      <c r="L21" s="16">
        <v>0.71654244</v>
      </c>
      <c r="M21" s="14">
        <v>0</v>
      </c>
      <c r="N21" s="16">
        <v>0</v>
      </c>
      <c r="O21" s="14" t="s">
        <v>582</v>
      </c>
      <c r="P21" s="16" t="s">
        <v>582</v>
      </c>
      <c r="Q21" s="14">
        <v>0</v>
      </c>
      <c r="R21" s="16">
        <v>0</v>
      </c>
      <c r="S21" s="14">
        <v>0</v>
      </c>
      <c r="T21" s="16">
        <v>0</v>
      </c>
      <c r="U21" s="14">
        <v>0.58172964000000005</v>
      </c>
      <c r="V21" s="16">
        <v>0.11298706</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(212/B23*100)</f>
        <v>1.8302684969351637</v>
      </c>
      <c r="D23" s="15">
        <v>11371</v>
      </c>
      <c r="E23" s="14">
        <v>2.2112211899999998</v>
      </c>
      <c r="F23" s="16">
        <v>0.18766753999999999</v>
      </c>
      <c r="G23" s="14">
        <v>8.3910762000000005</v>
      </c>
      <c r="H23" s="16">
        <v>0.38822421000000001</v>
      </c>
      <c r="I23" s="14">
        <v>46.001351309999997</v>
      </c>
      <c r="J23" s="16">
        <v>0.67588970000000004</v>
      </c>
      <c r="K23" s="14">
        <v>42.538896190000003</v>
      </c>
      <c r="L23" s="16">
        <v>0.65415279999999998</v>
      </c>
      <c r="M23" s="14">
        <v>0</v>
      </c>
      <c r="N23" s="16">
        <v>0</v>
      </c>
      <c r="O23" s="14" t="s">
        <v>582</v>
      </c>
      <c r="P23" s="16" t="s">
        <v>582</v>
      </c>
      <c r="Q23" s="14">
        <v>0</v>
      </c>
      <c r="R23" s="16">
        <v>0</v>
      </c>
      <c r="S23" s="14">
        <v>0</v>
      </c>
      <c r="T23" s="16">
        <v>0</v>
      </c>
      <c r="U23" s="14">
        <v>0.85745510999999996</v>
      </c>
      <c r="V23" s="16">
        <v>0.14745303000000001</v>
      </c>
    </row>
    <row r="24" spans="1:22" x14ac:dyDescent="0.25">
      <c r="A24" s="11" t="s">
        <v>494</v>
      </c>
      <c r="B24" s="13">
        <v>6647</v>
      </c>
      <c r="C24" s="14">
        <f>(7/B24*100)</f>
        <v>0.10531066646607493</v>
      </c>
      <c r="D24" s="15">
        <v>6640</v>
      </c>
      <c r="E24" s="14">
        <v>2.4589605699999999</v>
      </c>
      <c r="F24" s="16">
        <v>0.19674243</v>
      </c>
      <c r="G24" s="14">
        <v>10.33267221</v>
      </c>
      <c r="H24" s="16">
        <v>0.36834369</v>
      </c>
      <c r="I24" s="14">
        <v>49.374952610000001</v>
      </c>
      <c r="J24" s="16">
        <v>0.70411904999999997</v>
      </c>
      <c r="K24" s="14">
        <v>37.087204880000002</v>
      </c>
      <c r="L24" s="16">
        <v>0.73225697000000001</v>
      </c>
      <c r="M24" s="14">
        <v>0</v>
      </c>
      <c r="N24" s="16">
        <v>0</v>
      </c>
      <c r="O24" s="14" t="s">
        <v>582</v>
      </c>
      <c r="P24" s="16" t="s">
        <v>582</v>
      </c>
      <c r="Q24" s="14">
        <v>0</v>
      </c>
      <c r="R24" s="16">
        <v>0</v>
      </c>
      <c r="S24" s="14">
        <v>0</v>
      </c>
      <c r="T24" s="16">
        <v>0</v>
      </c>
      <c r="U24" s="14">
        <v>0.74620971999999997</v>
      </c>
      <c r="V24" s="16">
        <v>0.10757144</v>
      </c>
    </row>
    <row r="25" spans="1:22" x14ac:dyDescent="0.25">
      <c r="A25" s="11" t="s">
        <v>495</v>
      </c>
      <c r="B25" s="13">
        <v>5581</v>
      </c>
      <c r="C25" s="14">
        <f>(24/B25*100)</f>
        <v>0.43003046049095145</v>
      </c>
      <c r="D25" s="15">
        <v>5557</v>
      </c>
      <c r="E25" s="14">
        <v>0.91529791999999999</v>
      </c>
      <c r="F25" s="16">
        <v>0.14328946000000001</v>
      </c>
      <c r="G25" s="14">
        <v>6.1696280300000002</v>
      </c>
      <c r="H25" s="16">
        <v>0.31199529999999998</v>
      </c>
      <c r="I25" s="14">
        <v>53.227865970000003</v>
      </c>
      <c r="J25" s="16">
        <v>0.91347206999999997</v>
      </c>
      <c r="K25" s="14">
        <v>39.209643249999999</v>
      </c>
      <c r="L25" s="16">
        <v>0.98071807</v>
      </c>
      <c r="M25" s="14">
        <v>0</v>
      </c>
      <c r="N25" s="16">
        <v>0</v>
      </c>
      <c r="O25" s="14" t="s">
        <v>582</v>
      </c>
      <c r="P25" s="16" t="s">
        <v>582</v>
      </c>
      <c r="Q25" s="14">
        <v>0</v>
      </c>
      <c r="R25" s="16">
        <v>0</v>
      </c>
      <c r="S25" s="14">
        <v>0</v>
      </c>
      <c r="T25" s="16">
        <v>0</v>
      </c>
      <c r="U25" s="14">
        <v>0.47756483</v>
      </c>
      <c r="V25" s="16">
        <v>9.6237080000000003E-2</v>
      </c>
    </row>
    <row r="26" spans="1:22" x14ac:dyDescent="0.25">
      <c r="A26" s="11" t="s">
        <v>496</v>
      </c>
      <c r="B26" s="13">
        <v>4869</v>
      </c>
      <c r="C26" s="14">
        <f>(33/B26*100)</f>
        <v>0.67775723967960566</v>
      </c>
      <c r="D26" s="15">
        <v>4836</v>
      </c>
      <c r="E26" s="14">
        <v>4.9209093700000004</v>
      </c>
      <c r="F26" s="16">
        <v>0.30215566999999999</v>
      </c>
      <c r="G26" s="14">
        <v>8.7447991500000004</v>
      </c>
      <c r="H26" s="16">
        <v>0.43049393000000002</v>
      </c>
      <c r="I26" s="14">
        <v>50.602606819999998</v>
      </c>
      <c r="J26" s="16">
        <v>0.71982911000000005</v>
      </c>
      <c r="K26" s="14">
        <v>35.017438560000002</v>
      </c>
      <c r="L26" s="16">
        <v>0.86696437999999998</v>
      </c>
      <c r="M26" s="14">
        <v>0</v>
      </c>
      <c r="N26" s="16">
        <v>0</v>
      </c>
      <c r="O26" s="14" t="s">
        <v>582</v>
      </c>
      <c r="P26" s="16" t="s">
        <v>582</v>
      </c>
      <c r="Q26" s="14">
        <v>0</v>
      </c>
      <c r="R26" s="16">
        <v>0</v>
      </c>
      <c r="S26" s="14">
        <v>0</v>
      </c>
      <c r="T26" s="16">
        <v>0</v>
      </c>
      <c r="U26" s="14">
        <v>0.71424609999999999</v>
      </c>
      <c r="V26" s="16">
        <v>0.14165073</v>
      </c>
    </row>
    <row r="27" spans="1:22" x14ac:dyDescent="0.25">
      <c r="A27" s="11" t="s">
        <v>497</v>
      </c>
      <c r="B27" s="13">
        <v>5299</v>
      </c>
      <c r="C27" s="14">
        <f>(17/B27*100)</f>
        <v>0.32081524816003021</v>
      </c>
      <c r="D27" s="15">
        <v>5282</v>
      </c>
      <c r="E27" s="14">
        <v>2.7755286899999998</v>
      </c>
      <c r="F27" s="16">
        <v>0.23341297999999999</v>
      </c>
      <c r="G27" s="14">
        <v>8.62063837</v>
      </c>
      <c r="H27" s="16">
        <v>0.33151983000000002</v>
      </c>
      <c r="I27" s="14">
        <v>31.505884850000001</v>
      </c>
      <c r="J27" s="16">
        <v>0.59195127999999997</v>
      </c>
      <c r="K27" s="14">
        <v>55.981825409999999</v>
      </c>
      <c r="L27" s="16">
        <v>0.60140137999999999</v>
      </c>
      <c r="M27" s="14">
        <v>0</v>
      </c>
      <c r="N27" s="16">
        <v>0</v>
      </c>
      <c r="O27" s="14" t="s">
        <v>582</v>
      </c>
      <c r="P27" s="16" t="s">
        <v>582</v>
      </c>
      <c r="Q27" s="14">
        <v>0</v>
      </c>
      <c r="R27" s="16">
        <v>0</v>
      </c>
      <c r="S27" s="14">
        <v>0</v>
      </c>
      <c r="T27" s="16">
        <v>0</v>
      </c>
      <c r="U27" s="14">
        <v>1.11612267</v>
      </c>
      <c r="V27" s="16">
        <v>0.13750924</v>
      </c>
    </row>
    <row r="28" spans="1:22" x14ac:dyDescent="0.25">
      <c r="A28" s="11" t="s">
        <v>498</v>
      </c>
      <c r="B28" s="13">
        <v>7568</v>
      </c>
      <c r="C28" s="14">
        <f>(51/B28*100)</f>
        <v>0.67389006342494717</v>
      </c>
      <c r="D28" s="15">
        <v>7517</v>
      </c>
      <c r="E28" s="14">
        <v>6.7056956300000001</v>
      </c>
      <c r="F28" s="16">
        <v>0.32668119000000001</v>
      </c>
      <c r="G28" s="14">
        <v>5.6345135400000004</v>
      </c>
      <c r="H28" s="16">
        <v>0.34310822000000002</v>
      </c>
      <c r="I28" s="14">
        <v>36.685160840000002</v>
      </c>
      <c r="J28" s="16">
        <v>0.72211734000000005</v>
      </c>
      <c r="K28" s="14">
        <v>50.33851773</v>
      </c>
      <c r="L28" s="16">
        <v>0.74939727</v>
      </c>
      <c r="M28" s="14">
        <v>0</v>
      </c>
      <c r="N28" s="16">
        <v>0</v>
      </c>
      <c r="O28" s="14" t="s">
        <v>582</v>
      </c>
      <c r="P28" s="16" t="s">
        <v>582</v>
      </c>
      <c r="Q28" s="14">
        <v>0</v>
      </c>
      <c r="R28" s="16">
        <v>0</v>
      </c>
      <c r="S28" s="14">
        <v>0</v>
      </c>
      <c r="T28" s="16">
        <v>0</v>
      </c>
      <c r="U28" s="14">
        <v>0.63611225000000005</v>
      </c>
      <c r="V28" s="16">
        <v>0.11236355000000001</v>
      </c>
    </row>
    <row r="29" spans="1:22" x14ac:dyDescent="0.25">
      <c r="A29" s="11" t="s">
        <v>499</v>
      </c>
      <c r="B29" s="13">
        <v>5385</v>
      </c>
      <c r="C29" s="14">
        <f>(30/B29*100)</f>
        <v>0.55710306406685239</v>
      </c>
      <c r="D29" s="15">
        <v>5355</v>
      </c>
      <c r="E29" s="14">
        <v>0.68936070999999999</v>
      </c>
      <c r="F29" s="16">
        <v>0.12934562999999999</v>
      </c>
      <c r="G29" s="14">
        <v>2.63603795</v>
      </c>
      <c r="H29" s="16">
        <v>0.21001638</v>
      </c>
      <c r="I29" s="14">
        <v>39.978751330000001</v>
      </c>
      <c r="J29" s="16">
        <v>0.84646116000000005</v>
      </c>
      <c r="K29" s="14">
        <v>53.166436840000003</v>
      </c>
      <c r="L29" s="16">
        <v>0.89001944</v>
      </c>
      <c r="M29" s="14">
        <v>0</v>
      </c>
      <c r="N29" s="16">
        <v>0</v>
      </c>
      <c r="O29" s="14" t="s">
        <v>582</v>
      </c>
      <c r="P29" s="16" t="s">
        <v>582</v>
      </c>
      <c r="Q29" s="14">
        <v>2.7667624100000001</v>
      </c>
      <c r="R29" s="16">
        <v>0.24169378</v>
      </c>
      <c r="S29" s="14">
        <v>0</v>
      </c>
      <c r="T29" s="16">
        <v>0</v>
      </c>
      <c r="U29" s="14">
        <v>0.76265075999999998</v>
      </c>
      <c r="V29" s="16">
        <v>0.14319334</v>
      </c>
    </row>
    <row r="30" spans="1:22" x14ac:dyDescent="0.25">
      <c r="A30" s="11" t="s">
        <v>500</v>
      </c>
      <c r="B30" s="13">
        <v>4520</v>
      </c>
      <c r="C30" s="14">
        <f>(97/B30*100)</f>
        <v>2.1460176991150446</v>
      </c>
      <c r="D30" s="15">
        <v>4423</v>
      </c>
      <c r="E30" s="14">
        <v>3.4745153499999999</v>
      </c>
      <c r="F30" s="16">
        <v>0.22025383000000001</v>
      </c>
      <c r="G30" s="14">
        <v>7.6116253599999997</v>
      </c>
      <c r="H30" s="16">
        <v>0.45171176000000002</v>
      </c>
      <c r="I30" s="14">
        <v>40.040241399999999</v>
      </c>
      <c r="J30" s="16">
        <v>0.85578177</v>
      </c>
      <c r="K30" s="14">
        <v>47.941116209999997</v>
      </c>
      <c r="L30" s="16">
        <v>0.83018782000000002</v>
      </c>
      <c r="M30" s="14">
        <v>0</v>
      </c>
      <c r="N30" s="16">
        <v>0</v>
      </c>
      <c r="O30" s="14" t="s">
        <v>582</v>
      </c>
      <c r="P30" s="16" t="s">
        <v>582</v>
      </c>
      <c r="Q30" s="14">
        <v>0</v>
      </c>
      <c r="R30" s="16">
        <v>0</v>
      </c>
      <c r="S30" s="14">
        <v>0</v>
      </c>
      <c r="T30" s="16">
        <v>0</v>
      </c>
      <c r="U30" s="14">
        <v>0.93250166999999995</v>
      </c>
      <c r="V30" s="16">
        <v>0.12565767</v>
      </c>
    </row>
    <row r="31" spans="1:22" x14ac:dyDescent="0.25">
      <c r="A31" s="11" t="s">
        <v>501</v>
      </c>
      <c r="B31" s="13">
        <v>5456</v>
      </c>
      <c r="C31" s="14">
        <f>(125/B31*100)</f>
        <v>2.2910557184750733</v>
      </c>
      <c r="D31" s="15">
        <v>5331</v>
      </c>
      <c r="E31" s="14">
        <v>2.15866208</v>
      </c>
      <c r="F31" s="16">
        <v>0.17364241</v>
      </c>
      <c r="G31" s="14">
        <v>4.8094164199999998</v>
      </c>
      <c r="H31" s="16">
        <v>0.33400468999999999</v>
      </c>
      <c r="I31" s="14">
        <v>38.44923859</v>
      </c>
      <c r="J31" s="16">
        <v>0.80132751000000002</v>
      </c>
      <c r="K31" s="14">
        <v>53.473725199999997</v>
      </c>
      <c r="L31" s="16">
        <v>0.81139510999999997</v>
      </c>
      <c r="M31" s="14">
        <v>0</v>
      </c>
      <c r="N31" s="16">
        <v>0</v>
      </c>
      <c r="O31" s="14" t="s">
        <v>582</v>
      </c>
      <c r="P31" s="16" t="s">
        <v>582</v>
      </c>
      <c r="Q31" s="14">
        <v>0</v>
      </c>
      <c r="R31" s="16">
        <v>0</v>
      </c>
      <c r="S31" s="14">
        <v>0</v>
      </c>
      <c r="T31" s="16">
        <v>0</v>
      </c>
      <c r="U31" s="14">
        <v>1.1089577100000001</v>
      </c>
      <c r="V31" s="16">
        <v>0.16771298000000001</v>
      </c>
    </row>
    <row r="32" spans="1:22" x14ac:dyDescent="0.25">
      <c r="A32" s="11" t="s">
        <v>502</v>
      </c>
      <c r="B32" s="13">
        <v>4478</v>
      </c>
      <c r="C32" s="14">
        <f>(5/B32*100)</f>
        <v>0.11165698972755694</v>
      </c>
      <c r="D32" s="15">
        <v>4473</v>
      </c>
      <c r="E32" s="14">
        <v>2.3281514799999998</v>
      </c>
      <c r="F32" s="16">
        <v>0.25255965000000002</v>
      </c>
      <c r="G32" s="14">
        <v>9.1892450700000001</v>
      </c>
      <c r="H32" s="16">
        <v>0.48810512</v>
      </c>
      <c r="I32" s="14">
        <v>53.958588550000002</v>
      </c>
      <c r="J32" s="16">
        <v>0.82647013999999996</v>
      </c>
      <c r="K32" s="14">
        <v>33.947057960000002</v>
      </c>
      <c r="L32" s="16">
        <v>0.84875332999999997</v>
      </c>
      <c r="M32" s="14">
        <v>0</v>
      </c>
      <c r="N32" s="16">
        <v>0</v>
      </c>
      <c r="O32" s="14" t="s">
        <v>582</v>
      </c>
      <c r="P32" s="16" t="s">
        <v>582</v>
      </c>
      <c r="Q32" s="14">
        <v>0</v>
      </c>
      <c r="R32" s="16">
        <v>0</v>
      </c>
      <c r="S32" s="14">
        <v>0</v>
      </c>
      <c r="T32" s="16">
        <v>0</v>
      </c>
      <c r="U32" s="14">
        <v>0.57695693999999997</v>
      </c>
      <c r="V32" s="16">
        <v>0.12396140999999999</v>
      </c>
    </row>
    <row r="33" spans="1:22" x14ac:dyDescent="0.25">
      <c r="A33" s="11" t="s">
        <v>503</v>
      </c>
      <c r="B33" s="13">
        <v>7325</v>
      </c>
      <c r="C33" s="14">
        <f>(75/B33*100)</f>
        <v>1.0238907849829351</v>
      </c>
      <c r="D33" s="15">
        <v>7250</v>
      </c>
      <c r="E33" s="14">
        <v>1.1317289800000001</v>
      </c>
      <c r="F33" s="16">
        <v>0.12763166000000001</v>
      </c>
      <c r="G33" s="14">
        <v>4.2507896199999999</v>
      </c>
      <c r="H33" s="16">
        <v>0.25685279</v>
      </c>
      <c r="I33" s="14">
        <v>36.565806879999997</v>
      </c>
      <c r="J33" s="16">
        <v>0.80624430999999996</v>
      </c>
      <c r="K33" s="14">
        <v>57.633360240000002</v>
      </c>
      <c r="L33" s="16">
        <v>0.78111105999999997</v>
      </c>
      <c r="M33" s="14">
        <v>0</v>
      </c>
      <c r="N33" s="16">
        <v>0</v>
      </c>
      <c r="O33" s="14" t="s">
        <v>582</v>
      </c>
      <c r="P33" s="16" t="s">
        <v>582</v>
      </c>
      <c r="Q33" s="14">
        <v>0</v>
      </c>
      <c r="R33" s="16">
        <v>0</v>
      </c>
      <c r="S33" s="14">
        <v>0</v>
      </c>
      <c r="T33" s="16">
        <v>0</v>
      </c>
      <c r="U33" s="14">
        <v>0.41831427999999998</v>
      </c>
      <c r="V33" s="16">
        <v>9.1842679999999996E-2</v>
      </c>
    </row>
    <row r="34" spans="1:22" x14ac:dyDescent="0.25">
      <c r="A34" s="11" t="s">
        <v>504</v>
      </c>
      <c r="B34" s="13">
        <v>6350</v>
      </c>
      <c r="C34" s="14">
        <f>(35/B34*100)</f>
        <v>0.55118110236220474</v>
      </c>
      <c r="D34" s="15">
        <v>6315</v>
      </c>
      <c r="E34" s="14">
        <v>3.7406693</v>
      </c>
      <c r="F34" s="16">
        <v>0.23805675000000001</v>
      </c>
      <c r="G34" s="14">
        <v>7.6801428300000003</v>
      </c>
      <c r="H34" s="16">
        <v>0.33096539000000003</v>
      </c>
      <c r="I34" s="14">
        <v>49.013113339999997</v>
      </c>
      <c r="J34" s="16">
        <v>0.72817461000000006</v>
      </c>
      <c r="K34" s="14">
        <v>35.360409279999999</v>
      </c>
      <c r="L34" s="16">
        <v>0.75405151000000004</v>
      </c>
      <c r="M34" s="14">
        <v>0</v>
      </c>
      <c r="N34" s="16">
        <v>0</v>
      </c>
      <c r="O34" s="14" t="s">
        <v>582</v>
      </c>
      <c r="P34" s="16" t="s">
        <v>582</v>
      </c>
      <c r="Q34" s="14">
        <v>2.56048286</v>
      </c>
      <c r="R34" s="16">
        <v>0.53154592000000001</v>
      </c>
      <c r="S34" s="14">
        <v>0</v>
      </c>
      <c r="T34" s="16">
        <v>0</v>
      </c>
      <c r="U34" s="14">
        <v>1.6451823999999999</v>
      </c>
      <c r="V34" s="16">
        <v>0.24258286000000001</v>
      </c>
    </row>
    <row r="35" spans="1:22" x14ac:dyDescent="0.25">
      <c r="A35" s="11" t="s">
        <v>505</v>
      </c>
      <c r="B35" s="13">
        <v>6406</v>
      </c>
      <c r="C35" s="14">
        <f>(34/B35*100)</f>
        <v>0.53075241960661879</v>
      </c>
      <c r="D35" s="15">
        <v>6372</v>
      </c>
      <c r="E35" s="14">
        <v>2.8019207800000001</v>
      </c>
      <c r="F35" s="16">
        <v>0.24567053999999999</v>
      </c>
      <c r="G35" s="14">
        <v>6.9588663200000003</v>
      </c>
      <c r="H35" s="16">
        <v>0.40187894000000002</v>
      </c>
      <c r="I35" s="14">
        <v>41.027657589999997</v>
      </c>
      <c r="J35" s="16">
        <v>0.72608589000000001</v>
      </c>
      <c r="K35" s="14">
        <v>47.652194430000002</v>
      </c>
      <c r="L35" s="16">
        <v>0.78073117999999997</v>
      </c>
      <c r="M35" s="14">
        <v>0</v>
      </c>
      <c r="N35" s="16">
        <v>0</v>
      </c>
      <c r="O35" s="14" t="s">
        <v>582</v>
      </c>
      <c r="P35" s="16" t="s">
        <v>582</v>
      </c>
      <c r="Q35" s="14">
        <v>1.0335383199999999</v>
      </c>
      <c r="R35" s="16">
        <v>5.6439709999999997E-2</v>
      </c>
      <c r="S35" s="14">
        <v>0</v>
      </c>
      <c r="T35" s="16">
        <v>0</v>
      </c>
      <c r="U35" s="14">
        <v>0.52582256000000005</v>
      </c>
      <c r="V35" s="16">
        <v>0.10039879</v>
      </c>
    </row>
    <row r="36" spans="1:22" x14ac:dyDescent="0.25">
      <c r="A36" s="11" t="s">
        <v>506</v>
      </c>
      <c r="B36" s="13">
        <v>6736</v>
      </c>
      <c r="C36" s="14">
        <f>(26/B36*100)</f>
        <v>0.38598574821852732</v>
      </c>
      <c r="D36" s="15">
        <v>6710</v>
      </c>
      <c r="E36" s="14">
        <v>2.6455179900000001</v>
      </c>
      <c r="F36" s="16">
        <v>0.22407336999999999</v>
      </c>
      <c r="G36" s="14">
        <v>6.7220188500000004</v>
      </c>
      <c r="H36" s="16">
        <v>0.35477567999999998</v>
      </c>
      <c r="I36" s="14">
        <v>35.462416140000002</v>
      </c>
      <c r="J36" s="16">
        <v>0.58470652000000001</v>
      </c>
      <c r="K36" s="14">
        <v>54.266421889999997</v>
      </c>
      <c r="L36" s="16">
        <v>0.64362790999999997</v>
      </c>
      <c r="M36" s="14">
        <v>0</v>
      </c>
      <c r="N36" s="16">
        <v>0</v>
      </c>
      <c r="O36" s="14" t="s">
        <v>582</v>
      </c>
      <c r="P36" s="16" t="s">
        <v>582</v>
      </c>
      <c r="Q36" s="14">
        <v>0</v>
      </c>
      <c r="R36" s="16">
        <v>0</v>
      </c>
      <c r="S36" s="14">
        <v>0</v>
      </c>
      <c r="T36" s="16">
        <v>0</v>
      </c>
      <c r="U36" s="14">
        <v>0.90362514000000005</v>
      </c>
      <c r="V36" s="16">
        <v>0.13175099000000001</v>
      </c>
    </row>
    <row r="37" spans="1:22" x14ac:dyDescent="0.25">
      <c r="A37" s="11" t="s">
        <v>507</v>
      </c>
      <c r="B37" s="13">
        <v>5458</v>
      </c>
      <c r="C37" s="14">
        <f>(63/B37*100)</f>
        <v>1.1542689629901062</v>
      </c>
      <c r="D37" s="15">
        <v>5395</v>
      </c>
      <c r="E37" s="14">
        <v>2.4782668999999999</v>
      </c>
      <c r="F37" s="16">
        <v>0.23765692999999999</v>
      </c>
      <c r="G37" s="14">
        <v>5.2099615000000004</v>
      </c>
      <c r="H37" s="16">
        <v>0.33312045000000001</v>
      </c>
      <c r="I37" s="14">
        <v>33.417610940000003</v>
      </c>
      <c r="J37" s="16">
        <v>0.73889519000000004</v>
      </c>
      <c r="K37" s="14">
        <v>57.231547290000002</v>
      </c>
      <c r="L37" s="16">
        <v>0.85205483999999998</v>
      </c>
      <c r="M37" s="14">
        <v>0</v>
      </c>
      <c r="N37" s="16">
        <v>0</v>
      </c>
      <c r="O37" s="14" t="s">
        <v>582</v>
      </c>
      <c r="P37" s="16" t="s">
        <v>582</v>
      </c>
      <c r="Q37" s="14">
        <v>0</v>
      </c>
      <c r="R37" s="16">
        <v>0</v>
      </c>
      <c r="S37" s="14">
        <v>0</v>
      </c>
      <c r="T37" s="16">
        <v>0</v>
      </c>
      <c r="U37" s="14">
        <v>1.6626133700000001</v>
      </c>
      <c r="V37" s="16">
        <v>0.27868437000000001</v>
      </c>
    </row>
    <row r="38" spans="1:22" x14ac:dyDescent="0.25">
      <c r="A38" s="11" t="s">
        <v>508</v>
      </c>
      <c r="B38" s="13">
        <v>5860</v>
      </c>
      <c r="C38" s="14">
        <f>(16/B38*100)</f>
        <v>0.27303754266211605</v>
      </c>
      <c r="D38" s="15">
        <v>5844</v>
      </c>
      <c r="E38" s="14">
        <v>2.08478999</v>
      </c>
      <c r="F38" s="16">
        <v>0.20939281000000001</v>
      </c>
      <c r="G38" s="14">
        <v>6.0421001299999997</v>
      </c>
      <c r="H38" s="16">
        <v>0.37261182999999998</v>
      </c>
      <c r="I38" s="14">
        <v>29.381254989999999</v>
      </c>
      <c r="J38" s="16">
        <v>0.80648953999999995</v>
      </c>
      <c r="K38" s="14">
        <v>61.674871199999998</v>
      </c>
      <c r="L38" s="16">
        <v>0.86944202000000004</v>
      </c>
      <c r="M38" s="14">
        <v>0</v>
      </c>
      <c r="N38" s="16">
        <v>0</v>
      </c>
      <c r="O38" s="14" t="s">
        <v>582</v>
      </c>
      <c r="P38" s="16" t="s">
        <v>582</v>
      </c>
      <c r="Q38" s="14">
        <v>0</v>
      </c>
      <c r="R38" s="16">
        <v>0</v>
      </c>
      <c r="S38" s="14">
        <v>0</v>
      </c>
      <c r="T38" s="16">
        <v>0</v>
      </c>
      <c r="U38" s="14">
        <v>0.81698369000000004</v>
      </c>
      <c r="V38" s="16">
        <v>0.15249577</v>
      </c>
    </row>
    <row r="39" spans="1:22" x14ac:dyDescent="0.25">
      <c r="A39" s="11" t="s">
        <v>509</v>
      </c>
      <c r="B39" s="13">
        <v>5895</v>
      </c>
      <c r="C39" s="14">
        <f>(30/B39*100)</f>
        <v>0.5089058524173028</v>
      </c>
      <c r="D39" s="15">
        <v>5865</v>
      </c>
      <c r="E39" s="14">
        <v>5.4845476399999997</v>
      </c>
      <c r="F39" s="16">
        <v>0.37797171000000002</v>
      </c>
      <c r="G39" s="14">
        <v>7.8429075499999996</v>
      </c>
      <c r="H39" s="16">
        <v>0.39502072999999999</v>
      </c>
      <c r="I39" s="14">
        <v>38.79978036</v>
      </c>
      <c r="J39" s="16">
        <v>0.62672313000000002</v>
      </c>
      <c r="K39" s="14">
        <v>47.064607840000001</v>
      </c>
      <c r="L39" s="16">
        <v>0.84851220000000005</v>
      </c>
      <c r="M39" s="14">
        <v>0</v>
      </c>
      <c r="N39" s="16">
        <v>0</v>
      </c>
      <c r="O39" s="14" t="s">
        <v>582</v>
      </c>
      <c r="P39" s="16" t="s">
        <v>582</v>
      </c>
      <c r="Q39" s="14">
        <v>0</v>
      </c>
      <c r="R39" s="16">
        <v>0</v>
      </c>
      <c r="S39" s="14">
        <v>0</v>
      </c>
      <c r="T39" s="16">
        <v>0</v>
      </c>
      <c r="U39" s="14">
        <v>0.80815661000000005</v>
      </c>
      <c r="V39" s="16">
        <v>0.18965309</v>
      </c>
    </row>
    <row r="40" spans="1:22" x14ac:dyDescent="0.25">
      <c r="A40" s="11" t="s">
        <v>510</v>
      </c>
      <c r="B40" s="13">
        <v>14157</v>
      </c>
      <c r="C40" s="14">
        <f>(270/B40*100)</f>
        <v>1.9071837253655435</v>
      </c>
      <c r="D40" s="15">
        <v>13887</v>
      </c>
      <c r="E40" s="14">
        <v>2.7436336699999999</v>
      </c>
      <c r="F40" s="16">
        <v>0.23033386</v>
      </c>
      <c r="G40" s="14">
        <v>5.61520726</v>
      </c>
      <c r="H40" s="16">
        <v>0.33772914999999998</v>
      </c>
      <c r="I40" s="14">
        <v>38.386554539999999</v>
      </c>
      <c r="J40" s="16">
        <v>0.66391765999999997</v>
      </c>
      <c r="K40" s="14">
        <v>51.869098549999997</v>
      </c>
      <c r="L40" s="16">
        <v>0.78870340999999999</v>
      </c>
      <c r="M40" s="14">
        <v>0</v>
      </c>
      <c r="N40" s="16">
        <v>0</v>
      </c>
      <c r="O40" s="14" t="s">
        <v>582</v>
      </c>
      <c r="P40" s="16" t="s">
        <v>582</v>
      </c>
      <c r="Q40" s="14">
        <v>0</v>
      </c>
      <c r="R40" s="16">
        <v>0</v>
      </c>
      <c r="S40" s="14">
        <v>0</v>
      </c>
      <c r="T40" s="16">
        <v>0</v>
      </c>
      <c r="U40" s="14">
        <v>1.38550599</v>
      </c>
      <c r="V40" s="16">
        <v>0.18868755000000001</v>
      </c>
    </row>
    <row r="41" spans="1:22" x14ac:dyDescent="0.25">
      <c r="A41" s="11" t="s">
        <v>511</v>
      </c>
      <c r="B41" s="13">
        <v>5712</v>
      </c>
      <c r="C41" s="14">
        <f>(38/B41*100)</f>
        <v>0.665266106442577</v>
      </c>
      <c r="D41" s="15">
        <v>5674</v>
      </c>
      <c r="E41" s="14">
        <v>2.4920772699999998</v>
      </c>
      <c r="F41" s="16">
        <v>0.25923232000000002</v>
      </c>
      <c r="G41" s="14">
        <v>6.2851123500000003</v>
      </c>
      <c r="H41" s="16">
        <v>0.31067634999999999</v>
      </c>
      <c r="I41" s="14">
        <v>36.55542329</v>
      </c>
      <c r="J41" s="16">
        <v>0.73536095000000001</v>
      </c>
      <c r="K41" s="14">
        <v>53.068790749999998</v>
      </c>
      <c r="L41" s="16">
        <v>0.76031446000000003</v>
      </c>
      <c r="M41" s="14">
        <v>0</v>
      </c>
      <c r="N41" s="16">
        <v>0</v>
      </c>
      <c r="O41" s="14" t="s">
        <v>582</v>
      </c>
      <c r="P41" s="16" t="s">
        <v>582</v>
      </c>
      <c r="Q41" s="14">
        <v>0.67671429000000005</v>
      </c>
      <c r="R41" s="16">
        <v>0.18039761000000001</v>
      </c>
      <c r="S41" s="14">
        <v>0</v>
      </c>
      <c r="T41" s="16">
        <v>0</v>
      </c>
      <c r="U41" s="14">
        <v>0.92188205999999995</v>
      </c>
      <c r="V41" s="16">
        <v>0.18392974000000001</v>
      </c>
    </row>
    <row r="42" spans="1:22" x14ac:dyDescent="0.25">
      <c r="A42" s="11" t="s">
        <v>512</v>
      </c>
      <c r="B42" s="13">
        <f>IF(COUNT(B7:B41) &gt; 0, AVERAGE(B7:B41), "\u2014")</f>
        <v>7103.4285714285716</v>
      </c>
      <c r="C42" s="14">
        <f>IF(COUNT(C7:C41) &gt; 0, AVERAGE(C7:C41), "—")</f>
        <v>1.2392505234518765</v>
      </c>
      <c r="D42" s="15">
        <f>IF(COUNT(D7:D41) &gt; 0, AVERAGE(D7:D41), "—")</f>
        <v>7005.2571428571428</v>
      </c>
      <c r="E42" s="14">
        <f>IF(COUNT(E7:E41) &gt; 0, AVERAGE(E7:E41), "—")</f>
        <v>2.6280768548571429</v>
      </c>
      <c r="F42" s="16">
        <f>IF(COUNT(F7:F41) &gt; 0, SQRT(SUMSQ(F7:F41)/(COUNT(F7:F41)*COUNT(F7:F41)) ), "—")</f>
        <v>3.773364192948557E-2</v>
      </c>
      <c r="G42" s="14">
        <f>IF(COUNT(G7:G41) &gt; 0, AVERAGE(G7:G41), "—")</f>
        <v>6.3700220351428571</v>
      </c>
      <c r="H42" s="16">
        <f>IF(COUNT(H7:H41) &gt; 0, SQRT(SUMSQ(H7:H41)/(COUNT(H7:H41)*COUNT(H7:H41)) ), "—")</f>
        <v>5.8526476024718714E-2</v>
      </c>
      <c r="I42" s="14">
        <f>IF(COUNT(I7:I41) &gt; 0, AVERAGE(I7:I41), "—")</f>
        <v>38.179278148571434</v>
      </c>
      <c r="J42" s="16">
        <f>IF(COUNT(J7:J41) &gt; 0, SQRT(SUMSQ(J7:J41)/(COUNT(J7:J41)*COUNT(J7:J41)) ), "—")</f>
        <v>0.11860938546808511</v>
      </c>
      <c r="K42" s="14">
        <f>IF(COUNT(K7:K41) &gt; 0, AVERAGE(K7:K41), "—")</f>
        <v>48.459254450857138</v>
      </c>
      <c r="L42" s="16">
        <f>IF(COUNT(L7:L41) &gt; 0, SQRT(SUMSQ(L7:L41)/(COUNT(L7:L41)*COUNT(L7:L41)) ), "—")</f>
        <v>0.12837620614311174</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3.4418389411428572</v>
      </c>
      <c r="R42" s="16">
        <f>IF(COUNT(R7:R41) &gt; 0, SQRT(SUMSQ(R7:R41)/(COUNT(R7:R41)*COUNT(R7:R41)) ), "—")</f>
        <v>3.5780893029129311E-2</v>
      </c>
      <c r="S42" s="14">
        <f>IF(COUNT(S7:S41) &gt; 0, AVERAGE(S7:S41), "—")</f>
        <v>0</v>
      </c>
      <c r="T42" s="16">
        <f>IF(COUNT(T7:T41) &gt; 0, SQRT(SUMSQ(T7:T41)/(COUNT(T7:T41)*COUNT(T7:T41)) ), "—")</f>
        <v>0</v>
      </c>
      <c r="U42" s="14">
        <f>IF(COUNT(U7:U41) &gt; 0, AVERAGE(U7:U41), "—")</f>
        <v>0.92152956857142831</v>
      </c>
      <c r="V42" s="16">
        <f>IF(COUNT(V7:V41) &gt; 0, SQRT(SUMSQ(V7:V41)/(COUNT(V7:V41)*COUNT(V7:V41)) ), "—")</f>
        <v>2.7369637356885693E-2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(1150/B46*100)</f>
        <v>4.9695345922820966</v>
      </c>
      <c r="D46" s="15">
        <v>21991</v>
      </c>
      <c r="E46" s="14">
        <v>3.03603567</v>
      </c>
      <c r="F46" s="16">
        <v>0.14721972999999999</v>
      </c>
      <c r="G46" s="14">
        <v>8.4053038799999999</v>
      </c>
      <c r="H46" s="16">
        <v>0.23311292</v>
      </c>
      <c r="I46" s="14">
        <v>43.527745729999999</v>
      </c>
      <c r="J46" s="16">
        <v>0.43081464000000003</v>
      </c>
      <c r="K46" s="14">
        <v>40.771645849999999</v>
      </c>
      <c r="L46" s="16">
        <v>0.44996507000000002</v>
      </c>
      <c r="M46" s="14">
        <v>0</v>
      </c>
      <c r="N46" s="16">
        <v>0</v>
      </c>
      <c r="O46" s="14" t="s">
        <v>582</v>
      </c>
      <c r="P46" s="16" t="s">
        <v>582</v>
      </c>
      <c r="Q46" s="14">
        <v>0</v>
      </c>
      <c r="R46" s="16">
        <v>0</v>
      </c>
      <c r="S46" s="14">
        <v>0</v>
      </c>
      <c r="T46" s="16">
        <v>0</v>
      </c>
      <c r="U46" s="14">
        <v>4.2592688599999997</v>
      </c>
      <c r="V46" s="16">
        <v>0.32780042999999998</v>
      </c>
    </row>
    <row r="47" spans="1:22" x14ac:dyDescent="0.25">
      <c r="A47" s="11" t="s">
        <v>517</v>
      </c>
      <c r="B47" s="13">
        <v>5928</v>
      </c>
      <c r="C47" s="14">
        <f>(75/B47*100)</f>
        <v>1.2651821862348178</v>
      </c>
      <c r="D47" s="15">
        <v>5853</v>
      </c>
      <c r="E47" s="14">
        <v>2.9967384799999999</v>
      </c>
      <c r="F47" s="16">
        <v>0.26561458999999998</v>
      </c>
      <c r="G47" s="14">
        <v>4.9860899500000002</v>
      </c>
      <c r="H47" s="16">
        <v>0.31644305</v>
      </c>
      <c r="I47" s="14">
        <v>39.433607199999997</v>
      </c>
      <c r="J47" s="16">
        <v>0.77458006999999995</v>
      </c>
      <c r="K47" s="14">
        <v>48.635273429999998</v>
      </c>
      <c r="L47" s="16">
        <v>0.82281563000000002</v>
      </c>
      <c r="M47" s="14">
        <v>0</v>
      </c>
      <c r="N47" s="16">
        <v>0</v>
      </c>
      <c r="O47" s="14" t="s">
        <v>582</v>
      </c>
      <c r="P47" s="16" t="s">
        <v>582</v>
      </c>
      <c r="Q47" s="14">
        <v>0</v>
      </c>
      <c r="R47" s="16">
        <v>0</v>
      </c>
      <c r="S47" s="14">
        <v>0</v>
      </c>
      <c r="T47" s="16">
        <v>0</v>
      </c>
      <c r="U47" s="14">
        <v>3.9482909400000001</v>
      </c>
      <c r="V47" s="16">
        <v>0.54445368999999999</v>
      </c>
    </row>
    <row r="48" spans="1:22" x14ac:dyDescent="0.25">
      <c r="A48" s="11" t="s">
        <v>518</v>
      </c>
      <c r="B48" s="13">
        <v>9841</v>
      </c>
      <c r="C48" s="14">
        <f>(7/B48*100)</f>
        <v>7.1130982623717101E-2</v>
      </c>
      <c r="D48" s="15">
        <v>9834</v>
      </c>
      <c r="E48" s="14">
        <v>1.5081099200000001</v>
      </c>
      <c r="F48" s="16">
        <v>0.15214264999999999</v>
      </c>
      <c r="G48" s="14">
        <v>4.73644541</v>
      </c>
      <c r="H48" s="16">
        <v>0.28525822000000001</v>
      </c>
      <c r="I48" s="14">
        <v>53.98344488</v>
      </c>
      <c r="J48" s="16">
        <v>0.82759766000000001</v>
      </c>
      <c r="K48" s="14">
        <v>38.691040870000002</v>
      </c>
      <c r="L48" s="16">
        <v>0.88813538000000003</v>
      </c>
      <c r="M48" s="14">
        <v>0</v>
      </c>
      <c r="N48" s="16">
        <v>0</v>
      </c>
      <c r="O48" s="14" t="s">
        <v>582</v>
      </c>
      <c r="P48" s="16" t="s">
        <v>582</v>
      </c>
      <c r="Q48" s="14">
        <v>0</v>
      </c>
      <c r="R48" s="16">
        <v>0</v>
      </c>
      <c r="S48" s="14">
        <v>0</v>
      </c>
      <c r="T48" s="16">
        <v>0</v>
      </c>
      <c r="U48" s="14">
        <v>1.08095892</v>
      </c>
      <c r="V48" s="16">
        <v>0.51927855999999994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(218/B50*100)</f>
        <v>1.8482407799915217</v>
      </c>
      <c r="D50" s="15">
        <v>11577</v>
      </c>
      <c r="E50" s="14">
        <v>3.5767138100000002</v>
      </c>
      <c r="F50" s="16">
        <v>0.22900492</v>
      </c>
      <c r="G50" s="14">
        <v>8.7076587599999993</v>
      </c>
      <c r="H50" s="16">
        <v>0.36915484999999998</v>
      </c>
      <c r="I50" s="14">
        <v>40.450260610000001</v>
      </c>
      <c r="J50" s="16">
        <v>0.68021251000000005</v>
      </c>
      <c r="K50" s="14">
        <v>46.290588229999997</v>
      </c>
      <c r="L50" s="16">
        <v>0.7329871</v>
      </c>
      <c r="M50" s="14">
        <v>0</v>
      </c>
      <c r="N50" s="16">
        <v>0</v>
      </c>
      <c r="O50" s="14" t="s">
        <v>582</v>
      </c>
      <c r="P50" s="16" t="s">
        <v>582</v>
      </c>
      <c r="Q50" s="14">
        <v>0</v>
      </c>
      <c r="R50" s="16">
        <v>0</v>
      </c>
      <c r="S50" s="14">
        <v>0</v>
      </c>
      <c r="T50" s="16">
        <v>0</v>
      </c>
      <c r="U50" s="14">
        <v>0.97477859</v>
      </c>
      <c r="V50" s="16">
        <v>0.14752784999999999</v>
      </c>
    </row>
    <row r="51" spans="1:22" x14ac:dyDescent="0.25">
      <c r="A51" s="11" t="s">
        <v>521</v>
      </c>
      <c r="B51" s="13">
        <v>6866</v>
      </c>
      <c r="C51" s="14">
        <f>(108/B51*100)</f>
        <v>1.5729682493445967</v>
      </c>
      <c r="D51" s="15">
        <v>6758</v>
      </c>
      <c r="E51" s="14">
        <v>2.0756045300000001</v>
      </c>
      <c r="F51" s="16">
        <v>0.20207813999999999</v>
      </c>
      <c r="G51" s="14">
        <v>2.6160366900000001</v>
      </c>
      <c r="H51" s="16">
        <v>0.18083605</v>
      </c>
      <c r="I51" s="14">
        <v>18.831406009999998</v>
      </c>
      <c r="J51" s="16">
        <v>0.55606272999999995</v>
      </c>
      <c r="K51" s="14">
        <v>64.950067489999995</v>
      </c>
      <c r="L51" s="16">
        <v>0.74283544000000001</v>
      </c>
      <c r="M51" s="14">
        <v>0</v>
      </c>
      <c r="N51" s="16">
        <v>0</v>
      </c>
      <c r="O51" s="14" t="s">
        <v>582</v>
      </c>
      <c r="P51" s="16" t="s">
        <v>582</v>
      </c>
      <c r="Q51" s="14">
        <v>10.56717716</v>
      </c>
      <c r="R51" s="16">
        <v>0.61176695999999997</v>
      </c>
      <c r="S51" s="14">
        <v>0</v>
      </c>
      <c r="T51" s="16">
        <v>0</v>
      </c>
      <c r="U51" s="14">
        <v>0.95970812999999999</v>
      </c>
      <c r="V51" s="16">
        <v>0.1912422</v>
      </c>
    </row>
    <row r="52" spans="1:22" x14ac:dyDescent="0.25">
      <c r="A52" s="11" t="s">
        <v>522</v>
      </c>
      <c r="B52" s="13">
        <v>5809</v>
      </c>
      <c r="C52" s="14">
        <f>(72/B52*100)</f>
        <v>1.2394560165260802</v>
      </c>
      <c r="D52" s="15">
        <v>5737</v>
      </c>
      <c r="E52" s="14">
        <v>1.0216827500000001</v>
      </c>
      <c r="F52" s="16">
        <v>0.16692812000000001</v>
      </c>
      <c r="G52" s="14">
        <v>3.9612229600000002</v>
      </c>
      <c r="H52" s="16">
        <v>0.29170674000000002</v>
      </c>
      <c r="I52" s="14">
        <v>37.854664710000002</v>
      </c>
      <c r="J52" s="16">
        <v>0.64763183000000002</v>
      </c>
      <c r="K52" s="14">
        <v>56.435394799999997</v>
      </c>
      <c r="L52" s="16">
        <v>0.77178636</v>
      </c>
      <c r="M52" s="14">
        <v>0</v>
      </c>
      <c r="N52" s="16">
        <v>0</v>
      </c>
      <c r="O52" s="14" t="s">
        <v>582</v>
      </c>
      <c r="P52" s="16" t="s">
        <v>582</v>
      </c>
      <c r="Q52" s="14">
        <v>0</v>
      </c>
      <c r="R52" s="16">
        <v>0</v>
      </c>
      <c r="S52" s="14">
        <v>0</v>
      </c>
      <c r="T52" s="16">
        <v>0</v>
      </c>
      <c r="U52" s="14">
        <v>0.72703477999999999</v>
      </c>
      <c r="V52" s="16">
        <v>0.15624718000000001</v>
      </c>
    </row>
    <row r="53" spans="1:22" x14ac:dyDescent="0.25">
      <c r="A53" s="11" t="s">
        <v>523</v>
      </c>
      <c r="B53" s="13">
        <v>5571</v>
      </c>
      <c r="C53" s="14">
        <f>(84/B53*100)</f>
        <v>1.5078082929456111</v>
      </c>
      <c r="D53" s="15">
        <v>5487</v>
      </c>
      <c r="E53" s="14">
        <v>2.7343258100000001</v>
      </c>
      <c r="F53" s="16">
        <v>0.21222922</v>
      </c>
      <c r="G53" s="14">
        <v>6.7949790700000001</v>
      </c>
      <c r="H53" s="16">
        <v>0.34187811000000001</v>
      </c>
      <c r="I53" s="14">
        <v>36.570275080000002</v>
      </c>
      <c r="J53" s="16">
        <v>0.75173177999999996</v>
      </c>
      <c r="K53" s="14">
        <v>52.669267060000003</v>
      </c>
      <c r="L53" s="16">
        <v>0.79018054999999998</v>
      </c>
      <c r="M53" s="14">
        <v>0</v>
      </c>
      <c r="N53" s="16">
        <v>0</v>
      </c>
      <c r="O53" s="14" t="s">
        <v>582</v>
      </c>
      <c r="P53" s="16" t="s">
        <v>582</v>
      </c>
      <c r="Q53" s="14">
        <v>0</v>
      </c>
      <c r="R53" s="16">
        <v>0</v>
      </c>
      <c r="S53" s="14">
        <v>0</v>
      </c>
      <c r="T53" s="16">
        <v>0</v>
      </c>
      <c r="U53" s="14">
        <v>1.23115299</v>
      </c>
      <c r="V53" s="16">
        <v>0.16870911999999999</v>
      </c>
    </row>
    <row r="54" spans="1:22" x14ac:dyDescent="0.25">
      <c r="A54" s="11" t="s">
        <v>524</v>
      </c>
      <c r="B54" s="13">
        <v>4740</v>
      </c>
      <c r="C54" s="14">
        <f>(42/B54*100)</f>
        <v>0.88607594936708867</v>
      </c>
      <c r="D54" s="15">
        <v>4698</v>
      </c>
      <c r="E54" s="14">
        <v>11.59437282</v>
      </c>
      <c r="F54" s="16">
        <v>0.58356253999999996</v>
      </c>
      <c r="G54" s="14">
        <v>11.93980756</v>
      </c>
      <c r="H54" s="16">
        <v>0.50360386999999995</v>
      </c>
      <c r="I54" s="14">
        <v>30.721881790000001</v>
      </c>
      <c r="J54" s="16">
        <v>0.76748828000000002</v>
      </c>
      <c r="K54" s="14">
        <v>40.870799640000001</v>
      </c>
      <c r="L54" s="16">
        <v>0.83384327999999996</v>
      </c>
      <c r="M54" s="14">
        <v>0</v>
      </c>
      <c r="N54" s="16">
        <v>0</v>
      </c>
      <c r="O54" s="14" t="s">
        <v>582</v>
      </c>
      <c r="P54" s="16" t="s">
        <v>582</v>
      </c>
      <c r="Q54" s="14">
        <v>0</v>
      </c>
      <c r="R54" s="16">
        <v>0</v>
      </c>
      <c r="S54" s="14">
        <v>0</v>
      </c>
      <c r="T54" s="16">
        <v>0</v>
      </c>
      <c r="U54" s="14">
        <v>4.8731381899999997</v>
      </c>
      <c r="V54" s="16">
        <v>0.40392527</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2.0249076100000001</v>
      </c>
      <c r="F56" s="16">
        <v>0.2304996</v>
      </c>
      <c r="G56" s="14">
        <v>9.3821674799999997</v>
      </c>
      <c r="H56" s="16">
        <v>0.40813957000000001</v>
      </c>
      <c r="I56" s="14">
        <v>63.751103469999997</v>
      </c>
      <c r="J56" s="16">
        <v>0.72553082000000002</v>
      </c>
      <c r="K56" s="14">
        <v>24.1226819</v>
      </c>
      <c r="L56" s="16">
        <v>0.67400154999999995</v>
      </c>
      <c r="M56" s="14">
        <v>0</v>
      </c>
      <c r="N56" s="16">
        <v>0</v>
      </c>
      <c r="O56" s="14" t="s">
        <v>582</v>
      </c>
      <c r="P56" s="16" t="s">
        <v>582</v>
      </c>
      <c r="Q56" s="14">
        <v>0</v>
      </c>
      <c r="R56" s="16">
        <v>0</v>
      </c>
      <c r="S56" s="14">
        <v>0</v>
      </c>
      <c r="T56" s="16">
        <v>0</v>
      </c>
      <c r="U56" s="14">
        <v>0.71913954000000002</v>
      </c>
      <c r="V56" s="16">
        <v>0.13828821999999999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(135/B61*100)</f>
        <v>2.0689655172413794</v>
      </c>
      <c r="D61" s="15">
        <v>6390</v>
      </c>
      <c r="E61" s="14">
        <v>4.4740274600000003</v>
      </c>
      <c r="F61" s="16">
        <v>0.31411875</v>
      </c>
      <c r="G61" s="14">
        <v>7.3916405000000003</v>
      </c>
      <c r="H61" s="16">
        <v>0.41284145999999999</v>
      </c>
      <c r="I61" s="14">
        <v>31.4284763</v>
      </c>
      <c r="J61" s="16">
        <v>0.67760092999999999</v>
      </c>
      <c r="K61" s="14">
        <v>55.415592060000002</v>
      </c>
      <c r="L61" s="16">
        <v>0.71446772999999997</v>
      </c>
      <c r="M61" s="14">
        <v>0</v>
      </c>
      <c r="N61" s="16">
        <v>0</v>
      </c>
      <c r="O61" s="14" t="s">
        <v>582</v>
      </c>
      <c r="P61" s="16" t="s">
        <v>582</v>
      </c>
      <c r="Q61" s="14">
        <v>0</v>
      </c>
      <c r="R61" s="16">
        <v>0</v>
      </c>
      <c r="S61" s="14">
        <v>0</v>
      </c>
      <c r="T61" s="16">
        <v>0</v>
      </c>
      <c r="U61" s="14">
        <v>1.29026368</v>
      </c>
      <c r="V61" s="16">
        <v>0.22174065000000001</v>
      </c>
    </row>
    <row r="62" spans="1:22" x14ac:dyDescent="0.25">
      <c r="A62" s="11" t="s">
        <v>532</v>
      </c>
      <c r="B62" s="13">
        <v>4476</v>
      </c>
      <c r="C62" s="14">
        <f>(3/B62*100)</f>
        <v>6.7024128686327081E-2</v>
      </c>
      <c r="D62" s="15">
        <v>4473</v>
      </c>
      <c r="E62" s="14">
        <v>3.3630571200000001</v>
      </c>
      <c r="F62" s="16">
        <v>0.27864222</v>
      </c>
      <c r="G62" s="14">
        <v>13.45828753</v>
      </c>
      <c r="H62" s="16">
        <v>0.47611842999999998</v>
      </c>
      <c r="I62" s="14">
        <v>61.882399059999997</v>
      </c>
      <c r="J62" s="16">
        <v>0.77187262000000001</v>
      </c>
      <c r="K62" s="14">
        <v>21.183299810000001</v>
      </c>
      <c r="L62" s="16">
        <v>0.62260844999999998</v>
      </c>
      <c r="M62" s="14">
        <v>0</v>
      </c>
      <c r="N62" s="16">
        <v>0</v>
      </c>
      <c r="O62" s="14" t="s">
        <v>582</v>
      </c>
      <c r="P62" s="16" t="s">
        <v>582</v>
      </c>
      <c r="Q62" s="14">
        <v>0</v>
      </c>
      <c r="R62" s="16">
        <v>0</v>
      </c>
      <c r="S62" s="14">
        <v>0</v>
      </c>
      <c r="T62" s="16">
        <v>0</v>
      </c>
      <c r="U62" s="14">
        <v>0.11295648</v>
      </c>
      <c r="V62" s="16">
        <v>3.9632870000000001E-2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(74/B66*100)</f>
        <v>1.3062665489849956</v>
      </c>
      <c r="D66" s="15">
        <v>5591</v>
      </c>
      <c r="E66" s="14">
        <v>2.39052051</v>
      </c>
      <c r="F66" s="16">
        <v>0.20869521999999999</v>
      </c>
      <c r="G66" s="14">
        <v>5.4979715200000001</v>
      </c>
      <c r="H66" s="16">
        <v>0.30466745000000001</v>
      </c>
      <c r="I66" s="14">
        <v>41.212404569999997</v>
      </c>
      <c r="J66" s="16">
        <v>0.7080573</v>
      </c>
      <c r="K66" s="14">
        <v>47.42501832</v>
      </c>
      <c r="L66" s="16">
        <v>0.65167454999999996</v>
      </c>
      <c r="M66" s="14">
        <v>0</v>
      </c>
      <c r="N66" s="16">
        <v>0</v>
      </c>
      <c r="O66" s="14" t="s">
        <v>582</v>
      </c>
      <c r="P66" s="16" t="s">
        <v>582</v>
      </c>
      <c r="Q66" s="14">
        <v>0</v>
      </c>
      <c r="R66" s="16">
        <v>0</v>
      </c>
      <c r="S66" s="14">
        <v>0</v>
      </c>
      <c r="T66" s="16">
        <v>0</v>
      </c>
      <c r="U66" s="14">
        <v>3.47408508</v>
      </c>
      <c r="V66" s="16">
        <v>0.24671161</v>
      </c>
    </row>
    <row r="67" spans="1:22" x14ac:dyDescent="0.25">
      <c r="A67" s="11" t="s">
        <v>537</v>
      </c>
      <c r="B67" s="13">
        <v>6971</v>
      </c>
      <c r="C67" s="14">
        <f>(22/B67*100)</f>
        <v>0.31559317171137569</v>
      </c>
      <c r="D67" s="15">
        <v>6949</v>
      </c>
      <c r="E67" s="14">
        <v>3.0861450700000002</v>
      </c>
      <c r="F67" s="16">
        <v>0.21822243999999999</v>
      </c>
      <c r="G67" s="14">
        <v>11.605414570000001</v>
      </c>
      <c r="H67" s="16">
        <v>0.44535826000000001</v>
      </c>
      <c r="I67" s="14">
        <v>50.760143839999998</v>
      </c>
      <c r="J67" s="16">
        <v>0.65304331000000004</v>
      </c>
      <c r="K67" s="14">
        <v>33.147120090000001</v>
      </c>
      <c r="L67" s="16">
        <v>0.66745717000000004</v>
      </c>
      <c r="M67" s="14">
        <v>0</v>
      </c>
      <c r="N67" s="16">
        <v>0</v>
      </c>
      <c r="O67" s="14" t="s">
        <v>582</v>
      </c>
      <c r="P67" s="16" t="s">
        <v>582</v>
      </c>
      <c r="Q67" s="14">
        <v>0</v>
      </c>
      <c r="R67" s="16">
        <v>0</v>
      </c>
      <c r="S67" s="14">
        <v>0</v>
      </c>
      <c r="T67" s="16">
        <v>0</v>
      </c>
      <c r="U67" s="14">
        <v>1.40117643</v>
      </c>
      <c r="V67" s="16">
        <v>0.18656919999999999</v>
      </c>
    </row>
    <row r="68" spans="1:22" x14ac:dyDescent="0.25">
      <c r="A68" s="11" t="s">
        <v>538</v>
      </c>
      <c r="B68" s="13">
        <v>12083</v>
      </c>
      <c r="C68" s="14">
        <f>(26/B68*100)</f>
        <v>0.21517834974757924</v>
      </c>
      <c r="D68" s="15">
        <v>12057</v>
      </c>
      <c r="E68" s="14">
        <v>3.85296913</v>
      </c>
      <c r="F68" s="16">
        <v>0.19228501000000001</v>
      </c>
      <c r="G68" s="14">
        <v>6.4292429000000002</v>
      </c>
      <c r="H68" s="16">
        <v>0.20074955999999999</v>
      </c>
      <c r="I68" s="14">
        <v>35.111967810000003</v>
      </c>
      <c r="J68" s="16">
        <v>0.46601794000000002</v>
      </c>
      <c r="K68" s="14">
        <v>51.338585369999997</v>
      </c>
      <c r="L68" s="16">
        <v>0.46299257999999999</v>
      </c>
      <c r="M68" s="14">
        <v>0</v>
      </c>
      <c r="N68" s="16">
        <v>0</v>
      </c>
      <c r="O68" s="14" t="s">
        <v>582</v>
      </c>
      <c r="P68" s="16" t="s">
        <v>582</v>
      </c>
      <c r="Q68" s="14">
        <v>0</v>
      </c>
      <c r="R68" s="16">
        <v>0</v>
      </c>
      <c r="S68" s="14">
        <v>0</v>
      </c>
      <c r="T68" s="16">
        <v>0</v>
      </c>
      <c r="U68" s="14">
        <v>3.2672348000000002</v>
      </c>
      <c r="V68" s="16">
        <v>0.14512528999999999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2.1301053300000001</v>
      </c>
      <c r="F70" s="16">
        <v>0.19559681000000001</v>
      </c>
      <c r="G70" s="14">
        <v>7.2714139099999997</v>
      </c>
      <c r="H70" s="16">
        <v>0.40611631999999998</v>
      </c>
      <c r="I70" s="14">
        <v>50.337876090000002</v>
      </c>
      <c r="J70" s="16">
        <v>0.97356927000000004</v>
      </c>
      <c r="K70" s="14">
        <v>39.014897470000001</v>
      </c>
      <c r="L70" s="16">
        <v>1.09546426</v>
      </c>
      <c r="M70" s="14">
        <v>0</v>
      </c>
      <c r="N70" s="16">
        <v>0</v>
      </c>
      <c r="O70" s="14" t="s">
        <v>582</v>
      </c>
      <c r="P70" s="16" t="s">
        <v>582</v>
      </c>
      <c r="Q70" s="14">
        <v>0</v>
      </c>
      <c r="R70" s="16">
        <v>0</v>
      </c>
      <c r="S70" s="14">
        <v>0</v>
      </c>
      <c r="T70" s="16">
        <v>0</v>
      </c>
      <c r="U70" s="14">
        <v>1.2457071900000001</v>
      </c>
      <c r="V70" s="16">
        <v>0.16010843</v>
      </c>
    </row>
    <row r="71" spans="1:22" x14ac:dyDescent="0.25">
      <c r="A71" s="11" t="s">
        <v>541</v>
      </c>
      <c r="B71" s="13">
        <v>6115</v>
      </c>
      <c r="C71" s="14">
        <f>(17/B71*100)</f>
        <v>0.27800490596892891</v>
      </c>
      <c r="D71" s="15">
        <v>6098</v>
      </c>
      <c r="E71" s="14">
        <v>3.5577353500000002</v>
      </c>
      <c r="F71" s="16">
        <v>0.27083817999999998</v>
      </c>
      <c r="G71" s="14">
        <v>9.8168926800000005</v>
      </c>
      <c r="H71" s="16">
        <v>0.39164764000000002</v>
      </c>
      <c r="I71" s="14">
        <v>49.082264639999998</v>
      </c>
      <c r="J71" s="16">
        <v>0.70836836000000003</v>
      </c>
      <c r="K71" s="14">
        <v>37.360263250000003</v>
      </c>
      <c r="L71" s="16">
        <v>0.75178803999999999</v>
      </c>
      <c r="M71" s="14">
        <v>0</v>
      </c>
      <c r="N71" s="16">
        <v>0</v>
      </c>
      <c r="O71" s="14" t="s">
        <v>582</v>
      </c>
      <c r="P71" s="16" t="s">
        <v>582</v>
      </c>
      <c r="Q71" s="14">
        <v>0</v>
      </c>
      <c r="R71" s="16">
        <v>0</v>
      </c>
      <c r="S71" s="14">
        <v>0</v>
      </c>
      <c r="T71" s="16">
        <v>0</v>
      </c>
      <c r="U71" s="14">
        <v>0.18284408999999999</v>
      </c>
      <c r="V71" s="16">
        <v>6.0656960000000003E-2</v>
      </c>
    </row>
    <row r="72" spans="1:22" x14ac:dyDescent="0.25">
      <c r="A72" s="11" t="s">
        <v>542</v>
      </c>
      <c r="B72" s="13">
        <v>7708</v>
      </c>
      <c r="C72" s="14">
        <f>(5/B72*100)</f>
        <v>6.4867669953295279E-2</v>
      </c>
      <c r="D72" s="15">
        <v>7703</v>
      </c>
      <c r="E72" s="14">
        <v>1.96219948</v>
      </c>
      <c r="F72" s="16">
        <v>0.15690535999999999</v>
      </c>
      <c r="G72" s="14">
        <v>5.8854690099999996</v>
      </c>
      <c r="H72" s="16">
        <v>0.29437748000000002</v>
      </c>
      <c r="I72" s="14">
        <v>55.173461340000003</v>
      </c>
      <c r="J72" s="16">
        <v>0.77330147999999999</v>
      </c>
      <c r="K72" s="14">
        <v>36.643691990000001</v>
      </c>
      <c r="L72" s="16">
        <v>0.80845296</v>
      </c>
      <c r="M72" s="14">
        <v>0</v>
      </c>
      <c r="N72" s="16">
        <v>0</v>
      </c>
      <c r="O72" s="14" t="s">
        <v>582</v>
      </c>
      <c r="P72" s="16" t="s">
        <v>582</v>
      </c>
      <c r="Q72" s="14">
        <v>0</v>
      </c>
      <c r="R72" s="16">
        <v>0</v>
      </c>
      <c r="S72" s="14">
        <v>0</v>
      </c>
      <c r="T72" s="16">
        <v>0</v>
      </c>
      <c r="U72" s="14">
        <v>0.33517817999999999</v>
      </c>
      <c r="V72" s="16">
        <v>7.6208310000000001E-2</v>
      </c>
    </row>
    <row r="73" spans="1:22" x14ac:dyDescent="0.25">
      <c r="A73" s="11" t="s">
        <v>543</v>
      </c>
      <c r="B73" s="13">
        <v>8249</v>
      </c>
      <c r="C73" s="14">
        <f>(144/B73*100)</f>
        <v>1.7456661413504666</v>
      </c>
      <c r="D73" s="15">
        <v>8105</v>
      </c>
      <c r="E73" s="14">
        <v>0.75644551000000004</v>
      </c>
      <c r="F73" s="16">
        <v>0.10585363</v>
      </c>
      <c r="G73" s="14">
        <v>3.54185236</v>
      </c>
      <c r="H73" s="16">
        <v>0.24638544000000001</v>
      </c>
      <c r="I73" s="14">
        <v>62.277677930000003</v>
      </c>
      <c r="J73" s="16">
        <v>0.87254472000000005</v>
      </c>
      <c r="K73" s="14">
        <v>32.937722059999999</v>
      </c>
      <c r="L73" s="16">
        <v>0.89161120000000005</v>
      </c>
      <c r="M73" s="14">
        <v>0</v>
      </c>
      <c r="N73" s="16">
        <v>0</v>
      </c>
      <c r="O73" s="14" t="s">
        <v>582</v>
      </c>
      <c r="P73" s="16" t="s">
        <v>582</v>
      </c>
      <c r="Q73" s="14">
        <v>0</v>
      </c>
      <c r="R73" s="16">
        <v>0</v>
      </c>
      <c r="S73" s="14">
        <v>0</v>
      </c>
      <c r="T73" s="16">
        <v>0</v>
      </c>
      <c r="U73" s="14">
        <v>0.48630214999999999</v>
      </c>
      <c r="V73" s="16">
        <v>9.6317769999999997E-2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(201/B75*100)</f>
        <v>3.7395348837209306</v>
      </c>
      <c r="D75" s="15">
        <v>5174</v>
      </c>
      <c r="E75" s="14">
        <v>5.0185977099999999</v>
      </c>
      <c r="F75" s="16">
        <v>0.33484202000000002</v>
      </c>
      <c r="G75" s="14">
        <v>9.04889148</v>
      </c>
      <c r="H75" s="16">
        <v>0.39366563999999998</v>
      </c>
      <c r="I75" s="14">
        <v>42.215659479999999</v>
      </c>
      <c r="J75" s="16">
        <v>0.83054466999999998</v>
      </c>
      <c r="K75" s="14">
        <v>41.008297990000003</v>
      </c>
      <c r="L75" s="16">
        <v>0.79140180000000004</v>
      </c>
      <c r="M75" s="14">
        <v>0</v>
      </c>
      <c r="N75" s="16">
        <v>0</v>
      </c>
      <c r="O75" s="14" t="s">
        <v>582</v>
      </c>
      <c r="P75" s="16" t="s">
        <v>582</v>
      </c>
      <c r="Q75" s="14">
        <v>0</v>
      </c>
      <c r="R75" s="16">
        <v>0</v>
      </c>
      <c r="S75" s="14">
        <v>0</v>
      </c>
      <c r="T75" s="16">
        <v>0</v>
      </c>
      <c r="U75" s="14">
        <v>2.7085533399999999</v>
      </c>
      <c r="V75" s="16">
        <v>0.27860379000000002</v>
      </c>
    </row>
    <row r="76" spans="1:22" x14ac:dyDescent="0.25">
      <c r="A76" s="11" t="s">
        <v>546</v>
      </c>
      <c r="B76" s="13">
        <v>14167</v>
      </c>
      <c r="C76" s="14">
        <f>(228/B76*100)</f>
        <v>1.6093738970847746</v>
      </c>
      <c r="D76" s="15">
        <v>13939</v>
      </c>
      <c r="E76" s="14">
        <v>2.79808843</v>
      </c>
      <c r="F76" s="16">
        <v>0.16353820999999999</v>
      </c>
      <c r="G76" s="14">
        <v>5.6948237199999996</v>
      </c>
      <c r="H76" s="16">
        <v>0.19940067</v>
      </c>
      <c r="I76" s="14">
        <v>37.896408129999998</v>
      </c>
      <c r="J76" s="16">
        <v>0.47875349</v>
      </c>
      <c r="K76" s="14">
        <v>51.977055219999997</v>
      </c>
      <c r="L76" s="16">
        <v>0.55676597999999999</v>
      </c>
      <c r="M76" s="14">
        <v>0</v>
      </c>
      <c r="N76" s="16">
        <v>0</v>
      </c>
      <c r="O76" s="14" t="s">
        <v>582</v>
      </c>
      <c r="P76" s="16" t="s">
        <v>582</v>
      </c>
      <c r="Q76" s="14">
        <v>0</v>
      </c>
      <c r="R76" s="16">
        <v>0</v>
      </c>
      <c r="S76" s="14">
        <v>0</v>
      </c>
      <c r="T76" s="16">
        <v>0</v>
      </c>
      <c r="U76" s="14">
        <v>1.6336245</v>
      </c>
      <c r="V76" s="16">
        <v>0.14528662000000001</v>
      </c>
    </row>
    <row r="77" spans="1:22" x14ac:dyDescent="0.25">
      <c r="A77" s="11" t="s">
        <v>547</v>
      </c>
      <c r="B77" s="13">
        <v>6062</v>
      </c>
      <c r="C77" s="14">
        <f>(82/B77*100)</f>
        <v>1.3526888815572418</v>
      </c>
      <c r="D77" s="15">
        <v>5980</v>
      </c>
      <c r="E77" s="14">
        <v>3.20623887</v>
      </c>
      <c r="F77" s="16">
        <v>0.22421901</v>
      </c>
      <c r="G77" s="14">
        <v>6.71353153</v>
      </c>
      <c r="H77" s="16">
        <v>0.29727385000000001</v>
      </c>
      <c r="I77" s="14">
        <v>33.759898649999997</v>
      </c>
      <c r="J77" s="16">
        <v>0.57414107000000003</v>
      </c>
      <c r="K77" s="14">
        <v>53.115978560000002</v>
      </c>
      <c r="L77" s="16">
        <v>0.69201880000000005</v>
      </c>
      <c r="M77" s="14">
        <v>0</v>
      </c>
      <c r="N77" s="16">
        <v>0</v>
      </c>
      <c r="O77" s="14" t="s">
        <v>582</v>
      </c>
      <c r="P77" s="16" t="s">
        <v>582</v>
      </c>
      <c r="Q77" s="14">
        <v>0</v>
      </c>
      <c r="R77" s="16">
        <v>0</v>
      </c>
      <c r="S77" s="14">
        <v>0</v>
      </c>
      <c r="T77" s="16">
        <v>0</v>
      </c>
      <c r="U77" s="14">
        <v>3.2043523899999999</v>
      </c>
      <c r="V77" s="16">
        <v>0.27756363000000001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2.5455320299999999</v>
      </c>
      <c r="F81" s="16">
        <v>0.18905461000000001</v>
      </c>
      <c r="G81" s="14">
        <v>8.9463140499999998</v>
      </c>
      <c r="H81" s="16">
        <v>0.46489508000000002</v>
      </c>
      <c r="I81" s="14">
        <v>50.3620789</v>
      </c>
      <c r="J81" s="16">
        <v>0.89659235000000004</v>
      </c>
      <c r="K81" s="14">
        <v>37.843763090000003</v>
      </c>
      <c r="L81" s="16">
        <v>0.98356767000000001</v>
      </c>
      <c r="M81" s="14">
        <v>0</v>
      </c>
      <c r="N81" s="16">
        <v>0</v>
      </c>
      <c r="O81" s="14" t="s">
        <v>582</v>
      </c>
      <c r="P81" s="16" t="s">
        <v>582</v>
      </c>
      <c r="Q81" s="14">
        <v>0</v>
      </c>
      <c r="R81" s="16">
        <v>0</v>
      </c>
      <c r="S81" s="14">
        <v>0</v>
      </c>
      <c r="T81" s="16">
        <v>0</v>
      </c>
      <c r="U81" s="14">
        <v>0.30231193000000001</v>
      </c>
      <c r="V81" s="16">
        <v>8.1540489999999993E-2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643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(353/B7*100)</f>
        <v>2.4294562973158982</v>
      </c>
      <c r="D7" s="15">
        <v>14177</v>
      </c>
      <c r="E7" s="14">
        <v>1.77130338</v>
      </c>
      <c r="F7" s="16">
        <v>0.13367372</v>
      </c>
      <c r="G7" s="14">
        <v>4.4672320900000004</v>
      </c>
      <c r="H7" s="16">
        <v>0.18263802000000001</v>
      </c>
      <c r="I7" s="14">
        <v>36.01263436</v>
      </c>
      <c r="J7" s="16">
        <v>0.47310658999999999</v>
      </c>
      <c r="K7" s="14">
        <v>56.572004229999997</v>
      </c>
      <c r="L7" s="16">
        <v>0.49226966999999999</v>
      </c>
      <c r="M7" s="14">
        <v>0</v>
      </c>
      <c r="N7" s="16">
        <v>0</v>
      </c>
      <c r="O7" s="14" t="s">
        <v>582</v>
      </c>
      <c r="P7" s="16" t="s">
        <v>582</v>
      </c>
      <c r="Q7" s="14">
        <v>0</v>
      </c>
      <c r="R7" s="16">
        <v>0</v>
      </c>
      <c r="S7" s="14">
        <v>0</v>
      </c>
      <c r="T7" s="16">
        <v>0</v>
      </c>
      <c r="U7" s="14">
        <v>1.17682595</v>
      </c>
      <c r="V7" s="16">
        <v>0.10596614</v>
      </c>
    </row>
    <row r="8" spans="1:22" x14ac:dyDescent="0.25">
      <c r="A8" s="11" t="s">
        <v>478</v>
      </c>
      <c r="B8" s="13">
        <v>7007</v>
      </c>
      <c r="C8" s="14">
        <f>(20/B8*100)</f>
        <v>0.28542885685742825</v>
      </c>
      <c r="D8" s="15">
        <v>6987</v>
      </c>
      <c r="E8" s="14">
        <v>3.0693939499999998</v>
      </c>
      <c r="F8" s="16">
        <v>0.22803599999999999</v>
      </c>
      <c r="G8" s="14">
        <v>6.8390369499999997</v>
      </c>
      <c r="H8" s="16">
        <v>0.38152677000000002</v>
      </c>
      <c r="I8" s="14">
        <v>24.833114429999998</v>
      </c>
      <c r="J8" s="16">
        <v>0.60810792000000002</v>
      </c>
      <c r="K8" s="14">
        <v>64.135365350000001</v>
      </c>
      <c r="L8" s="16">
        <v>0.64588347000000002</v>
      </c>
      <c r="M8" s="14">
        <v>0</v>
      </c>
      <c r="N8" s="16">
        <v>0</v>
      </c>
      <c r="O8" s="14" t="s">
        <v>582</v>
      </c>
      <c r="P8" s="16" t="s">
        <v>582</v>
      </c>
      <c r="Q8" s="14">
        <v>0.47237481999999997</v>
      </c>
      <c r="R8" s="16">
        <v>0.11625988</v>
      </c>
      <c r="S8" s="14">
        <v>0</v>
      </c>
      <c r="T8" s="16">
        <v>0</v>
      </c>
      <c r="U8" s="14">
        <v>0.65071451000000002</v>
      </c>
      <c r="V8" s="16">
        <v>0.10945595</v>
      </c>
    </row>
    <row r="9" spans="1:22" x14ac:dyDescent="0.25">
      <c r="A9" s="11" t="s">
        <v>479</v>
      </c>
      <c r="B9" s="13">
        <v>9651</v>
      </c>
      <c r="C9" s="14">
        <f>(81/B9*100)</f>
        <v>0.83929126515386998</v>
      </c>
      <c r="D9" s="15">
        <v>9570</v>
      </c>
      <c r="E9" s="14">
        <v>2.6823922800000002</v>
      </c>
      <c r="F9" s="16">
        <v>0.15975337000000001</v>
      </c>
      <c r="G9" s="14">
        <v>6.90157547</v>
      </c>
      <c r="H9" s="16">
        <v>0.27837147000000001</v>
      </c>
      <c r="I9" s="14">
        <v>39.305757229999998</v>
      </c>
      <c r="J9" s="16">
        <v>0.57041763000000001</v>
      </c>
      <c r="K9" s="14">
        <v>46.907699579999999</v>
      </c>
      <c r="L9" s="16">
        <v>0.62204888000000003</v>
      </c>
      <c r="M9" s="14">
        <v>0</v>
      </c>
      <c r="N9" s="16">
        <v>0</v>
      </c>
      <c r="O9" s="14" t="s">
        <v>582</v>
      </c>
      <c r="P9" s="16" t="s">
        <v>582</v>
      </c>
      <c r="Q9" s="14">
        <v>3.0032081900000001</v>
      </c>
      <c r="R9" s="16">
        <v>0.53964690999999998</v>
      </c>
      <c r="S9" s="14">
        <v>0</v>
      </c>
      <c r="T9" s="16">
        <v>0</v>
      </c>
      <c r="U9" s="14">
        <v>1.19936726</v>
      </c>
      <c r="V9" s="16">
        <v>0.16382246</v>
      </c>
    </row>
    <row r="10" spans="1:22" x14ac:dyDescent="0.25">
      <c r="A10" s="11" t="s">
        <v>480</v>
      </c>
      <c r="B10" s="13">
        <v>20058</v>
      </c>
      <c r="C10" s="14">
        <f>(522/B10*100)</f>
        <v>2.6024528866287766</v>
      </c>
      <c r="D10" s="15">
        <v>19536</v>
      </c>
      <c r="E10" s="14">
        <v>2.52470405</v>
      </c>
      <c r="F10" s="16">
        <v>0.18128235000000001</v>
      </c>
      <c r="G10" s="14">
        <v>4.90966244</v>
      </c>
      <c r="H10" s="16">
        <v>0.15354449000000001</v>
      </c>
      <c r="I10" s="14">
        <v>34.558975160000003</v>
      </c>
      <c r="J10" s="16">
        <v>0.48128554000000001</v>
      </c>
      <c r="K10" s="14">
        <v>57.069835689999998</v>
      </c>
      <c r="L10" s="16">
        <v>0.52012913999999999</v>
      </c>
      <c r="M10" s="14">
        <v>0</v>
      </c>
      <c r="N10" s="16">
        <v>0</v>
      </c>
      <c r="O10" s="14" t="s">
        <v>582</v>
      </c>
      <c r="P10" s="16" t="s">
        <v>582</v>
      </c>
      <c r="Q10" s="14">
        <v>0</v>
      </c>
      <c r="R10" s="16">
        <v>0</v>
      </c>
      <c r="S10" s="14">
        <v>0</v>
      </c>
      <c r="T10" s="16">
        <v>0</v>
      </c>
      <c r="U10" s="14">
        <v>0.93682264999999998</v>
      </c>
      <c r="V10" s="16">
        <v>0.13967574999999999</v>
      </c>
    </row>
    <row r="11" spans="1:22" x14ac:dyDescent="0.25">
      <c r="A11" s="11" t="s">
        <v>481</v>
      </c>
      <c r="B11" s="13">
        <v>7053</v>
      </c>
      <c r="C11" s="14">
        <f>(49/B11*100)</f>
        <v>0.69473982702396142</v>
      </c>
      <c r="D11" s="15">
        <v>7004</v>
      </c>
      <c r="E11" s="14">
        <v>5.7336601900000002</v>
      </c>
      <c r="F11" s="16">
        <v>0.36082236000000001</v>
      </c>
      <c r="G11" s="14">
        <v>6.99883275</v>
      </c>
      <c r="H11" s="16">
        <v>0.34484744000000001</v>
      </c>
      <c r="I11" s="14">
        <v>32.123979740000003</v>
      </c>
      <c r="J11" s="16">
        <v>0.70099513999999996</v>
      </c>
      <c r="K11" s="14">
        <v>54.096642500000002</v>
      </c>
      <c r="L11" s="16">
        <v>0.82887182999999998</v>
      </c>
      <c r="M11" s="14">
        <v>0</v>
      </c>
      <c r="N11" s="16">
        <v>0</v>
      </c>
      <c r="O11" s="14" t="s">
        <v>582</v>
      </c>
      <c r="P11" s="16" t="s">
        <v>582</v>
      </c>
      <c r="Q11" s="14">
        <v>0</v>
      </c>
      <c r="R11" s="16">
        <v>0</v>
      </c>
      <c r="S11" s="14">
        <v>0</v>
      </c>
      <c r="T11" s="16">
        <v>0</v>
      </c>
      <c r="U11" s="14">
        <v>1.04688482</v>
      </c>
      <c r="V11" s="16">
        <v>0.16102568</v>
      </c>
    </row>
    <row r="12" spans="1:22" x14ac:dyDescent="0.25">
      <c r="A12" s="11" t="s">
        <v>482</v>
      </c>
      <c r="B12" s="13">
        <v>6894</v>
      </c>
      <c r="C12" s="14">
        <f>(55/B12*100)</f>
        <v>0.79779518421816076</v>
      </c>
      <c r="D12" s="15">
        <v>6839</v>
      </c>
      <c r="E12" s="14">
        <v>3.83869595</v>
      </c>
      <c r="F12" s="16">
        <v>0.28305483999999997</v>
      </c>
      <c r="G12" s="14">
        <v>12.16756372</v>
      </c>
      <c r="H12" s="16">
        <v>0.46343225999999998</v>
      </c>
      <c r="I12" s="14">
        <v>53.95483505</v>
      </c>
      <c r="J12" s="16">
        <v>0.85902862999999996</v>
      </c>
      <c r="K12" s="14">
        <v>26.40138533</v>
      </c>
      <c r="L12" s="16">
        <v>0.75090679999999999</v>
      </c>
      <c r="M12" s="14">
        <v>0</v>
      </c>
      <c r="N12" s="16">
        <v>0</v>
      </c>
      <c r="O12" s="14" t="s">
        <v>582</v>
      </c>
      <c r="P12" s="16" t="s">
        <v>582</v>
      </c>
      <c r="Q12" s="14">
        <v>2.34613783</v>
      </c>
      <c r="R12" s="16">
        <v>0.59140738000000004</v>
      </c>
      <c r="S12" s="14">
        <v>0</v>
      </c>
      <c r="T12" s="16">
        <v>0</v>
      </c>
      <c r="U12" s="14">
        <v>1.2913821299999999</v>
      </c>
      <c r="V12" s="16">
        <v>0.17176047999999999</v>
      </c>
    </row>
    <row r="13" spans="1:22" x14ac:dyDescent="0.25">
      <c r="A13" s="11" t="s">
        <v>483</v>
      </c>
      <c r="B13" s="13">
        <v>7161</v>
      </c>
      <c r="C13" s="14">
        <f>(92/B13*100)</f>
        <v>1.2847367686077364</v>
      </c>
      <c r="D13" s="15">
        <v>7069</v>
      </c>
      <c r="E13" s="14">
        <v>2.6282070599999998</v>
      </c>
      <c r="F13" s="16">
        <v>0.25077019</v>
      </c>
      <c r="G13" s="14">
        <v>6.7076069900000004</v>
      </c>
      <c r="H13" s="16">
        <v>0.34087388000000002</v>
      </c>
      <c r="I13" s="14">
        <v>37.933812009999997</v>
      </c>
      <c r="J13" s="16">
        <v>0.61538130999999996</v>
      </c>
      <c r="K13" s="14">
        <v>47.968592110000003</v>
      </c>
      <c r="L13" s="16">
        <v>0.65370284000000001</v>
      </c>
      <c r="M13" s="14">
        <v>0</v>
      </c>
      <c r="N13" s="16">
        <v>0</v>
      </c>
      <c r="O13" s="14" t="s">
        <v>582</v>
      </c>
      <c r="P13" s="16" t="s">
        <v>582</v>
      </c>
      <c r="Q13" s="14">
        <v>4.0679935399999998</v>
      </c>
      <c r="R13" s="16">
        <v>0.46782673000000002</v>
      </c>
      <c r="S13" s="14">
        <v>0</v>
      </c>
      <c r="T13" s="16">
        <v>0</v>
      </c>
      <c r="U13" s="14">
        <v>0.69378828000000003</v>
      </c>
      <c r="V13" s="16">
        <v>0.13967094999999999</v>
      </c>
    </row>
    <row r="14" spans="1:22" x14ac:dyDescent="0.25">
      <c r="A14" s="11" t="s">
        <v>484</v>
      </c>
      <c r="B14" s="13">
        <v>5587</v>
      </c>
      <c r="C14" s="14">
        <f>(74/B14*100)</f>
        <v>1.3245033112582782</v>
      </c>
      <c r="D14" s="15">
        <v>5513</v>
      </c>
      <c r="E14" s="14">
        <v>3.8768605599999999</v>
      </c>
      <c r="F14" s="16">
        <v>0.29021405</v>
      </c>
      <c r="G14" s="14">
        <v>10.911410030000001</v>
      </c>
      <c r="H14" s="16">
        <v>0.46328248999999999</v>
      </c>
      <c r="I14" s="14">
        <v>48.141025450000001</v>
      </c>
      <c r="J14" s="16">
        <v>0.71850004000000001</v>
      </c>
      <c r="K14" s="14">
        <v>36.314681980000003</v>
      </c>
      <c r="L14" s="16">
        <v>0.66906675999999998</v>
      </c>
      <c r="M14" s="14">
        <v>0</v>
      </c>
      <c r="N14" s="16">
        <v>0</v>
      </c>
      <c r="O14" s="14" t="s">
        <v>582</v>
      </c>
      <c r="P14" s="16" t="s">
        <v>582</v>
      </c>
      <c r="Q14" s="14">
        <v>0</v>
      </c>
      <c r="R14" s="16">
        <v>0</v>
      </c>
      <c r="S14" s="14">
        <v>0</v>
      </c>
      <c r="T14" s="16">
        <v>0</v>
      </c>
      <c r="U14" s="14">
        <v>0.75602197999999998</v>
      </c>
      <c r="V14" s="16">
        <v>0.14129696</v>
      </c>
    </row>
    <row r="15" spans="1:22" x14ac:dyDescent="0.25">
      <c r="A15" s="11" t="s">
        <v>485</v>
      </c>
      <c r="B15" s="13">
        <v>5882</v>
      </c>
      <c r="C15" s="14">
        <f>(52/B15*100)</f>
        <v>0.88405304318259093</v>
      </c>
      <c r="D15" s="15">
        <v>5830</v>
      </c>
      <c r="E15" s="14">
        <v>1.9287917699999999</v>
      </c>
      <c r="F15" s="16">
        <v>0.20364702000000001</v>
      </c>
      <c r="G15" s="14">
        <v>7.0399105100000003</v>
      </c>
      <c r="H15" s="16">
        <v>0.44694898</v>
      </c>
      <c r="I15" s="14">
        <v>42.499516989999996</v>
      </c>
      <c r="J15" s="16">
        <v>0.76688920999999999</v>
      </c>
      <c r="K15" s="14">
        <v>46.988019059999999</v>
      </c>
      <c r="L15" s="16">
        <v>0.81344395000000003</v>
      </c>
      <c r="M15" s="14">
        <v>0</v>
      </c>
      <c r="N15" s="16">
        <v>0</v>
      </c>
      <c r="O15" s="14" t="s">
        <v>582</v>
      </c>
      <c r="P15" s="16" t="s">
        <v>582</v>
      </c>
      <c r="Q15" s="14">
        <v>1.01254142</v>
      </c>
      <c r="R15" s="16">
        <v>0.45383536000000002</v>
      </c>
      <c r="S15" s="14">
        <v>0</v>
      </c>
      <c r="T15" s="16">
        <v>0</v>
      </c>
      <c r="U15" s="14">
        <v>0.53122024999999995</v>
      </c>
      <c r="V15" s="16">
        <v>0.10949986</v>
      </c>
    </row>
    <row r="16" spans="1:22" x14ac:dyDescent="0.25">
      <c r="A16" s="11" t="s">
        <v>486</v>
      </c>
      <c r="B16" s="13">
        <v>6108</v>
      </c>
      <c r="C16" s="14">
        <f>(99/B16*100)</f>
        <v>1.6208251473477406</v>
      </c>
      <c r="D16" s="15">
        <v>6009</v>
      </c>
      <c r="E16" s="14">
        <v>2.2088022700000001</v>
      </c>
      <c r="F16" s="16">
        <v>0.19096341999999999</v>
      </c>
      <c r="G16" s="14">
        <v>6.69726322</v>
      </c>
      <c r="H16" s="16">
        <v>0.28922103999999998</v>
      </c>
      <c r="I16" s="14">
        <v>37.852687080000003</v>
      </c>
      <c r="J16" s="16">
        <v>0.72322315999999998</v>
      </c>
      <c r="K16" s="14">
        <v>51.80393583</v>
      </c>
      <c r="L16" s="16">
        <v>0.749027</v>
      </c>
      <c r="M16" s="14">
        <v>0</v>
      </c>
      <c r="N16" s="16">
        <v>0</v>
      </c>
      <c r="O16" s="14" t="s">
        <v>582</v>
      </c>
      <c r="P16" s="16" t="s">
        <v>582</v>
      </c>
      <c r="Q16" s="14">
        <v>0</v>
      </c>
      <c r="R16" s="16">
        <v>0</v>
      </c>
      <c r="S16" s="14">
        <v>0</v>
      </c>
      <c r="T16" s="16">
        <v>0</v>
      </c>
      <c r="U16" s="14">
        <v>1.4373115999999999</v>
      </c>
      <c r="V16" s="16">
        <v>0.20566409999999999</v>
      </c>
    </row>
    <row r="17" spans="1:22" x14ac:dyDescent="0.25">
      <c r="A17" s="11" t="s">
        <v>487</v>
      </c>
      <c r="B17" s="13">
        <v>6504</v>
      </c>
      <c r="C17" s="14">
        <f>(641/B17*100)</f>
        <v>9.8554735547355463</v>
      </c>
      <c r="D17" s="15">
        <v>5863</v>
      </c>
      <c r="E17" s="14">
        <v>3.0144235799999999</v>
      </c>
      <c r="F17" s="16">
        <v>0.25049566000000001</v>
      </c>
      <c r="G17" s="14">
        <v>7.9349365299999999</v>
      </c>
      <c r="H17" s="16">
        <v>0.37046322999999998</v>
      </c>
      <c r="I17" s="14">
        <v>28.386883739999998</v>
      </c>
      <c r="J17" s="16">
        <v>0.69926505000000005</v>
      </c>
      <c r="K17" s="14">
        <v>55.094087180000002</v>
      </c>
      <c r="L17" s="16">
        <v>0.82812998999999998</v>
      </c>
      <c r="M17" s="14">
        <v>0</v>
      </c>
      <c r="N17" s="16">
        <v>0</v>
      </c>
      <c r="O17" s="14" t="s">
        <v>582</v>
      </c>
      <c r="P17" s="16" t="s">
        <v>582</v>
      </c>
      <c r="Q17" s="14">
        <v>2.5246092600000001</v>
      </c>
      <c r="R17" s="16">
        <v>0.33514424999999998</v>
      </c>
      <c r="S17" s="14">
        <v>0</v>
      </c>
      <c r="T17" s="16">
        <v>0</v>
      </c>
      <c r="U17" s="14">
        <v>3.0450597300000002</v>
      </c>
      <c r="V17" s="16">
        <v>0.35777061999999998</v>
      </c>
    </row>
    <row r="18" spans="1:22" x14ac:dyDescent="0.25">
      <c r="A18" s="11" t="s">
        <v>488</v>
      </c>
      <c r="B18" s="13">
        <v>5532</v>
      </c>
      <c r="C18" s="14">
        <f>(28/B18*100)</f>
        <v>0.50614605929139556</v>
      </c>
      <c r="D18" s="15">
        <v>5504</v>
      </c>
      <c r="E18" s="14">
        <v>1.89849124</v>
      </c>
      <c r="F18" s="16">
        <v>0.22069264999999999</v>
      </c>
      <c r="G18" s="14">
        <v>4.9711206099999998</v>
      </c>
      <c r="H18" s="16">
        <v>0.25700071000000002</v>
      </c>
      <c r="I18" s="14">
        <v>34.281272749999999</v>
      </c>
      <c r="J18" s="16">
        <v>0.71053310999999997</v>
      </c>
      <c r="K18" s="14">
        <v>57.723549550000001</v>
      </c>
      <c r="L18" s="16">
        <v>0.78968128000000004</v>
      </c>
      <c r="M18" s="14">
        <v>0</v>
      </c>
      <c r="N18" s="16">
        <v>0</v>
      </c>
      <c r="O18" s="14" t="s">
        <v>582</v>
      </c>
      <c r="P18" s="16" t="s">
        <v>582</v>
      </c>
      <c r="Q18" s="14">
        <v>0</v>
      </c>
      <c r="R18" s="16">
        <v>0</v>
      </c>
      <c r="S18" s="14">
        <v>0</v>
      </c>
      <c r="T18" s="16">
        <v>0</v>
      </c>
      <c r="U18" s="14">
        <v>1.1255658500000001</v>
      </c>
      <c r="V18" s="16">
        <v>0.19460496999999999</v>
      </c>
    </row>
    <row r="19" spans="1:22" x14ac:dyDescent="0.25">
      <c r="A19" s="11" t="s">
        <v>489</v>
      </c>
      <c r="B19" s="13">
        <v>5658</v>
      </c>
      <c r="C19" s="14">
        <f>(62/B19*100)</f>
        <v>1.0957935666313185</v>
      </c>
      <c r="D19" s="15">
        <v>5596</v>
      </c>
      <c r="E19" s="14">
        <v>1.9945364699999999</v>
      </c>
      <c r="F19" s="16">
        <v>0.18783999000000001</v>
      </c>
      <c r="G19" s="14">
        <v>5.4969458900000001</v>
      </c>
      <c r="H19" s="16">
        <v>0.35696683000000001</v>
      </c>
      <c r="I19" s="14">
        <v>38.11525168</v>
      </c>
      <c r="J19" s="16">
        <v>0.67690707999999999</v>
      </c>
      <c r="K19" s="14">
        <v>53.425227870000001</v>
      </c>
      <c r="L19" s="16">
        <v>0.75624124999999998</v>
      </c>
      <c r="M19" s="14">
        <v>0</v>
      </c>
      <c r="N19" s="16">
        <v>0</v>
      </c>
      <c r="O19" s="14" t="s">
        <v>582</v>
      </c>
      <c r="P19" s="16" t="s">
        <v>582</v>
      </c>
      <c r="Q19" s="14">
        <v>0</v>
      </c>
      <c r="R19" s="16">
        <v>0</v>
      </c>
      <c r="S19" s="14">
        <v>0</v>
      </c>
      <c r="T19" s="16">
        <v>0</v>
      </c>
      <c r="U19" s="14">
        <v>0.96803810000000001</v>
      </c>
      <c r="V19" s="16">
        <v>0.15585535</v>
      </c>
    </row>
    <row r="20" spans="1:22" x14ac:dyDescent="0.25">
      <c r="A20" s="11" t="s">
        <v>490</v>
      </c>
      <c r="B20" s="13">
        <v>3371</v>
      </c>
      <c r="C20" s="14">
        <f>(75/B20*100)</f>
        <v>2.2248590922574905</v>
      </c>
      <c r="D20" s="15">
        <v>3296</v>
      </c>
      <c r="E20" s="14">
        <v>3.1543847</v>
      </c>
      <c r="F20" s="16">
        <v>0.27987276999999999</v>
      </c>
      <c r="G20" s="14">
        <v>3.8096580100000002</v>
      </c>
      <c r="H20" s="16">
        <v>0.39383565999999998</v>
      </c>
      <c r="I20" s="14">
        <v>26.957059600000001</v>
      </c>
      <c r="J20" s="16">
        <v>0.81840252999999996</v>
      </c>
      <c r="K20" s="14">
        <v>65.145342850000006</v>
      </c>
      <c r="L20" s="16">
        <v>0.92697731999999999</v>
      </c>
      <c r="M20" s="14">
        <v>0</v>
      </c>
      <c r="N20" s="16">
        <v>0</v>
      </c>
      <c r="O20" s="14" t="s">
        <v>582</v>
      </c>
      <c r="P20" s="16" t="s">
        <v>582</v>
      </c>
      <c r="Q20" s="14">
        <v>0</v>
      </c>
      <c r="R20" s="16">
        <v>0</v>
      </c>
      <c r="S20" s="14">
        <v>0</v>
      </c>
      <c r="T20" s="16">
        <v>0</v>
      </c>
      <c r="U20" s="14">
        <v>0.93355484</v>
      </c>
      <c r="V20" s="16">
        <v>0.16151457999999999</v>
      </c>
    </row>
    <row r="21" spans="1:22" x14ac:dyDescent="0.25">
      <c r="A21" s="11" t="s">
        <v>491</v>
      </c>
      <c r="B21" s="13">
        <v>5741</v>
      </c>
      <c r="C21" s="14">
        <f>(45/B21*100)</f>
        <v>0.7838355687162516</v>
      </c>
      <c r="D21" s="15">
        <v>5696</v>
      </c>
      <c r="E21" s="14">
        <v>1.78212375</v>
      </c>
      <c r="F21" s="16">
        <v>0.18026979000000001</v>
      </c>
      <c r="G21" s="14">
        <v>3.1760735200000001</v>
      </c>
      <c r="H21" s="16">
        <v>0.28966320000000001</v>
      </c>
      <c r="I21" s="14">
        <v>33.82848173</v>
      </c>
      <c r="J21" s="16">
        <v>0.76253581000000004</v>
      </c>
      <c r="K21" s="14">
        <v>60.672808930000002</v>
      </c>
      <c r="L21" s="16">
        <v>0.69433575000000003</v>
      </c>
      <c r="M21" s="14">
        <v>0</v>
      </c>
      <c r="N21" s="16">
        <v>0</v>
      </c>
      <c r="O21" s="14" t="s">
        <v>582</v>
      </c>
      <c r="P21" s="16" t="s">
        <v>582</v>
      </c>
      <c r="Q21" s="14">
        <v>0</v>
      </c>
      <c r="R21" s="16">
        <v>0</v>
      </c>
      <c r="S21" s="14">
        <v>0</v>
      </c>
      <c r="T21" s="16">
        <v>0</v>
      </c>
      <c r="U21" s="14">
        <v>0.54051205999999996</v>
      </c>
      <c r="V21" s="16">
        <v>0.13644223999999999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(212/B23*100)</f>
        <v>1.8302684969351637</v>
      </c>
      <c r="D23" s="15">
        <v>11371</v>
      </c>
      <c r="E23" s="14">
        <v>2.8568419399999998</v>
      </c>
      <c r="F23" s="16">
        <v>0.24134472000000001</v>
      </c>
      <c r="G23" s="14">
        <v>6.5716714400000003</v>
      </c>
      <c r="H23" s="16">
        <v>0.28438297000000001</v>
      </c>
      <c r="I23" s="14">
        <v>38.334258749999996</v>
      </c>
      <c r="J23" s="16">
        <v>0.62618001000000001</v>
      </c>
      <c r="K23" s="14">
        <v>51.37644744</v>
      </c>
      <c r="L23" s="16">
        <v>0.67397952000000005</v>
      </c>
      <c r="M23" s="14">
        <v>0</v>
      </c>
      <c r="N23" s="16">
        <v>0</v>
      </c>
      <c r="O23" s="14" t="s">
        <v>582</v>
      </c>
      <c r="P23" s="16" t="s">
        <v>582</v>
      </c>
      <c r="Q23" s="14">
        <v>0</v>
      </c>
      <c r="R23" s="16">
        <v>0</v>
      </c>
      <c r="S23" s="14">
        <v>0</v>
      </c>
      <c r="T23" s="16">
        <v>0</v>
      </c>
      <c r="U23" s="14">
        <v>0.86078043999999998</v>
      </c>
      <c r="V23" s="16">
        <v>0.16495555000000001</v>
      </c>
    </row>
    <row r="24" spans="1:22" x14ac:dyDescent="0.25">
      <c r="A24" s="11" t="s">
        <v>494</v>
      </c>
      <c r="B24" s="13">
        <v>6647</v>
      </c>
      <c r="C24" s="14">
        <f>(7/B24*100)</f>
        <v>0.10531066646607493</v>
      </c>
      <c r="D24" s="15">
        <v>6640</v>
      </c>
      <c r="E24" s="14">
        <v>4.9400827300000003</v>
      </c>
      <c r="F24" s="16">
        <v>0.28696392999999998</v>
      </c>
      <c r="G24" s="14">
        <v>15.113684040000001</v>
      </c>
      <c r="H24" s="16">
        <v>0.49062559</v>
      </c>
      <c r="I24" s="14">
        <v>49.0246797</v>
      </c>
      <c r="J24" s="16">
        <v>0.58557988999999999</v>
      </c>
      <c r="K24" s="14">
        <v>30.276355240000001</v>
      </c>
      <c r="L24" s="16">
        <v>0.67733966999999995</v>
      </c>
      <c r="M24" s="14">
        <v>0</v>
      </c>
      <c r="N24" s="16">
        <v>0</v>
      </c>
      <c r="O24" s="14" t="s">
        <v>582</v>
      </c>
      <c r="P24" s="16" t="s">
        <v>582</v>
      </c>
      <c r="Q24" s="14">
        <v>0</v>
      </c>
      <c r="R24" s="16">
        <v>0</v>
      </c>
      <c r="S24" s="14">
        <v>0</v>
      </c>
      <c r="T24" s="16">
        <v>0</v>
      </c>
      <c r="U24" s="14">
        <v>0.64519828999999995</v>
      </c>
      <c r="V24" s="16">
        <v>0.10508233</v>
      </c>
    </row>
    <row r="25" spans="1:22" x14ac:dyDescent="0.25">
      <c r="A25" s="11" t="s">
        <v>495</v>
      </c>
      <c r="B25" s="13">
        <v>5581</v>
      </c>
      <c r="C25" s="14">
        <f>(24/B25*100)</f>
        <v>0.43003046049095145</v>
      </c>
      <c r="D25" s="15">
        <v>5557</v>
      </c>
      <c r="E25" s="14">
        <v>1.6388280200000001</v>
      </c>
      <c r="F25" s="16">
        <v>0.18398073000000001</v>
      </c>
      <c r="G25" s="14">
        <v>7.4990921200000003</v>
      </c>
      <c r="H25" s="16">
        <v>0.42376511</v>
      </c>
      <c r="I25" s="14">
        <v>50.711323530000001</v>
      </c>
      <c r="J25" s="16">
        <v>0.95683335000000003</v>
      </c>
      <c r="K25" s="14">
        <v>39.899262059999998</v>
      </c>
      <c r="L25" s="16">
        <v>1.06605113</v>
      </c>
      <c r="M25" s="14">
        <v>0</v>
      </c>
      <c r="N25" s="16">
        <v>0</v>
      </c>
      <c r="O25" s="14" t="s">
        <v>582</v>
      </c>
      <c r="P25" s="16" t="s">
        <v>582</v>
      </c>
      <c r="Q25" s="14">
        <v>0</v>
      </c>
      <c r="R25" s="16">
        <v>0</v>
      </c>
      <c r="S25" s="14">
        <v>0</v>
      </c>
      <c r="T25" s="16">
        <v>0</v>
      </c>
      <c r="U25" s="14">
        <v>0.25149427000000002</v>
      </c>
      <c r="V25" s="16">
        <v>7.9361440000000005E-2</v>
      </c>
    </row>
    <row r="26" spans="1:22" x14ac:dyDescent="0.25">
      <c r="A26" s="11" t="s">
        <v>496</v>
      </c>
      <c r="B26" s="13">
        <v>4869</v>
      </c>
      <c r="C26" s="14">
        <f>(33/B26*100)</f>
        <v>0.67775723967960566</v>
      </c>
      <c r="D26" s="15">
        <v>4836</v>
      </c>
      <c r="E26" s="14">
        <v>5.4709582499999998</v>
      </c>
      <c r="F26" s="16">
        <v>0.29903814000000001</v>
      </c>
      <c r="G26" s="14">
        <v>12.730961649999999</v>
      </c>
      <c r="H26" s="16">
        <v>0.58305309999999999</v>
      </c>
      <c r="I26" s="14">
        <v>48.436128060000001</v>
      </c>
      <c r="J26" s="16">
        <v>0.80766508000000004</v>
      </c>
      <c r="K26" s="14">
        <v>32.735636239999998</v>
      </c>
      <c r="L26" s="16">
        <v>0.92565779000000004</v>
      </c>
      <c r="M26" s="14">
        <v>0</v>
      </c>
      <c r="N26" s="16">
        <v>0</v>
      </c>
      <c r="O26" s="14" t="s">
        <v>582</v>
      </c>
      <c r="P26" s="16" t="s">
        <v>582</v>
      </c>
      <c r="Q26" s="14">
        <v>0</v>
      </c>
      <c r="R26" s="16">
        <v>0</v>
      </c>
      <c r="S26" s="14">
        <v>0</v>
      </c>
      <c r="T26" s="16">
        <v>0</v>
      </c>
      <c r="U26" s="14">
        <v>0.62631579999999998</v>
      </c>
      <c r="V26" s="16">
        <v>0.13402544999999999</v>
      </c>
    </row>
    <row r="27" spans="1:22" x14ac:dyDescent="0.25">
      <c r="A27" s="11" t="s">
        <v>497</v>
      </c>
      <c r="B27" s="13">
        <v>5299</v>
      </c>
      <c r="C27" s="14">
        <f>(17/B27*100)</f>
        <v>0.32081524816003021</v>
      </c>
      <c r="D27" s="15">
        <v>5282</v>
      </c>
      <c r="E27" s="14">
        <v>3.5995714099999998</v>
      </c>
      <c r="F27" s="16">
        <v>0.25884500999999999</v>
      </c>
      <c r="G27" s="14">
        <v>8.8615957299999994</v>
      </c>
      <c r="H27" s="16">
        <v>0.40835566000000001</v>
      </c>
      <c r="I27" s="14">
        <v>31.035285120000001</v>
      </c>
      <c r="J27" s="16">
        <v>0.62421241000000005</v>
      </c>
      <c r="K27" s="14">
        <v>55.216891019999998</v>
      </c>
      <c r="L27" s="16">
        <v>0.71758295000000005</v>
      </c>
      <c r="M27" s="14">
        <v>0</v>
      </c>
      <c r="N27" s="16">
        <v>0</v>
      </c>
      <c r="O27" s="14" t="s">
        <v>582</v>
      </c>
      <c r="P27" s="16" t="s">
        <v>582</v>
      </c>
      <c r="Q27" s="14">
        <v>0</v>
      </c>
      <c r="R27" s="16">
        <v>0</v>
      </c>
      <c r="S27" s="14">
        <v>0</v>
      </c>
      <c r="T27" s="16">
        <v>0</v>
      </c>
      <c r="U27" s="14">
        <v>1.28665673</v>
      </c>
      <c r="V27" s="16">
        <v>0.16198224</v>
      </c>
    </row>
    <row r="28" spans="1:22" x14ac:dyDescent="0.25">
      <c r="A28" s="11" t="s">
        <v>498</v>
      </c>
      <c r="B28" s="13">
        <v>7568</v>
      </c>
      <c r="C28" s="14">
        <f>(51/B28*100)</f>
        <v>0.67389006342494717</v>
      </c>
      <c r="D28" s="15">
        <v>7517</v>
      </c>
      <c r="E28" s="14">
        <v>7.2635218100000003</v>
      </c>
      <c r="F28" s="16">
        <v>0.36757769000000001</v>
      </c>
      <c r="G28" s="14">
        <v>5.3717592099999996</v>
      </c>
      <c r="H28" s="16">
        <v>0.38010345000000001</v>
      </c>
      <c r="I28" s="14">
        <v>31.481790400000001</v>
      </c>
      <c r="J28" s="16">
        <v>0.59798432999999995</v>
      </c>
      <c r="K28" s="14">
        <v>54.9778181</v>
      </c>
      <c r="L28" s="16">
        <v>0.64351250999999998</v>
      </c>
      <c r="M28" s="14">
        <v>0</v>
      </c>
      <c r="N28" s="16">
        <v>0</v>
      </c>
      <c r="O28" s="14" t="s">
        <v>582</v>
      </c>
      <c r="P28" s="16" t="s">
        <v>582</v>
      </c>
      <c r="Q28" s="14">
        <v>0</v>
      </c>
      <c r="R28" s="16">
        <v>0</v>
      </c>
      <c r="S28" s="14">
        <v>0</v>
      </c>
      <c r="T28" s="16">
        <v>0</v>
      </c>
      <c r="U28" s="14">
        <v>0.90511048000000005</v>
      </c>
      <c r="V28" s="16">
        <v>0.12017866000000001</v>
      </c>
    </row>
    <row r="29" spans="1:22" x14ac:dyDescent="0.25">
      <c r="A29" s="11" t="s">
        <v>499</v>
      </c>
      <c r="B29" s="13">
        <v>5385</v>
      </c>
      <c r="C29" s="14">
        <f>(30/B29*100)</f>
        <v>0.55710306406685239</v>
      </c>
      <c r="D29" s="15">
        <v>5355</v>
      </c>
      <c r="E29" s="14">
        <v>0.91976787999999998</v>
      </c>
      <c r="F29" s="16">
        <v>0.13266940999999999</v>
      </c>
      <c r="G29" s="14">
        <v>3.5044091499999999</v>
      </c>
      <c r="H29" s="16">
        <v>0.24676641999999999</v>
      </c>
      <c r="I29" s="14">
        <v>43.47463012</v>
      </c>
      <c r="J29" s="16">
        <v>0.85195489000000002</v>
      </c>
      <c r="K29" s="14">
        <v>48.599220539999997</v>
      </c>
      <c r="L29" s="16">
        <v>0.88360399000000001</v>
      </c>
      <c r="M29" s="14">
        <v>0</v>
      </c>
      <c r="N29" s="16">
        <v>0</v>
      </c>
      <c r="O29" s="14" t="s">
        <v>582</v>
      </c>
      <c r="P29" s="16" t="s">
        <v>582</v>
      </c>
      <c r="Q29" s="14">
        <v>2.7667624100000001</v>
      </c>
      <c r="R29" s="16">
        <v>0.24169378</v>
      </c>
      <c r="S29" s="14">
        <v>0</v>
      </c>
      <c r="T29" s="16">
        <v>0</v>
      </c>
      <c r="U29" s="14">
        <v>0.73520989999999997</v>
      </c>
      <c r="V29" s="16">
        <v>0.12924185999999999</v>
      </c>
    </row>
    <row r="30" spans="1:22" x14ac:dyDescent="0.25">
      <c r="A30" s="11" t="s">
        <v>500</v>
      </c>
      <c r="B30" s="13">
        <v>4520</v>
      </c>
      <c r="C30" s="14">
        <f>(97/B30*100)</f>
        <v>2.1460176991150446</v>
      </c>
      <c r="D30" s="15">
        <v>4423</v>
      </c>
      <c r="E30" s="14">
        <v>3.2128391500000002</v>
      </c>
      <c r="F30" s="16">
        <v>0.25310874</v>
      </c>
      <c r="G30" s="14">
        <v>4.9921357899999999</v>
      </c>
      <c r="H30" s="16">
        <v>0.36383721000000002</v>
      </c>
      <c r="I30" s="14">
        <v>36.863096239999997</v>
      </c>
      <c r="J30" s="16">
        <v>0.74383675000000005</v>
      </c>
      <c r="K30" s="14">
        <v>54.209095529999999</v>
      </c>
      <c r="L30" s="16">
        <v>0.69357831999999997</v>
      </c>
      <c r="M30" s="14">
        <v>0</v>
      </c>
      <c r="N30" s="16">
        <v>0</v>
      </c>
      <c r="O30" s="14" t="s">
        <v>582</v>
      </c>
      <c r="P30" s="16" t="s">
        <v>582</v>
      </c>
      <c r="Q30" s="14">
        <v>0</v>
      </c>
      <c r="R30" s="16">
        <v>0</v>
      </c>
      <c r="S30" s="14">
        <v>0</v>
      </c>
      <c r="T30" s="16">
        <v>0</v>
      </c>
      <c r="U30" s="14">
        <v>0.72283328000000002</v>
      </c>
      <c r="V30" s="16">
        <v>0.13115149000000001</v>
      </c>
    </row>
    <row r="31" spans="1:22" x14ac:dyDescent="0.25">
      <c r="A31" s="11" t="s">
        <v>501</v>
      </c>
      <c r="B31" s="13">
        <v>5456</v>
      </c>
      <c r="C31" s="14">
        <f>(125/B31*100)</f>
        <v>2.2910557184750733</v>
      </c>
      <c r="D31" s="15">
        <v>5331</v>
      </c>
      <c r="E31" s="14">
        <v>2.2233273599999999</v>
      </c>
      <c r="F31" s="16">
        <v>0.22471616</v>
      </c>
      <c r="G31" s="14">
        <v>4.93048632</v>
      </c>
      <c r="H31" s="16">
        <v>0.31135473000000002</v>
      </c>
      <c r="I31" s="14">
        <v>35.348199190000003</v>
      </c>
      <c r="J31" s="16">
        <v>0.79447069999999997</v>
      </c>
      <c r="K31" s="14">
        <v>56.360024590000002</v>
      </c>
      <c r="L31" s="16">
        <v>0.88916799000000002</v>
      </c>
      <c r="M31" s="14">
        <v>0</v>
      </c>
      <c r="N31" s="16">
        <v>0</v>
      </c>
      <c r="O31" s="14" t="s">
        <v>582</v>
      </c>
      <c r="P31" s="16" t="s">
        <v>582</v>
      </c>
      <c r="Q31" s="14">
        <v>0</v>
      </c>
      <c r="R31" s="16">
        <v>0</v>
      </c>
      <c r="S31" s="14">
        <v>0</v>
      </c>
      <c r="T31" s="16">
        <v>0</v>
      </c>
      <c r="U31" s="14">
        <v>1.13796253</v>
      </c>
      <c r="V31" s="16">
        <v>0.17111773</v>
      </c>
    </row>
    <row r="32" spans="1:22" x14ac:dyDescent="0.25">
      <c r="A32" s="11" t="s">
        <v>502</v>
      </c>
      <c r="B32" s="13">
        <v>4478</v>
      </c>
      <c r="C32" s="14">
        <f>(5/B32*100)</f>
        <v>0.11165698972755694</v>
      </c>
      <c r="D32" s="15">
        <v>4473</v>
      </c>
      <c r="E32" s="14">
        <v>3.5661260000000001</v>
      </c>
      <c r="F32" s="16">
        <v>0.29949724</v>
      </c>
      <c r="G32" s="14">
        <v>10.448303210000001</v>
      </c>
      <c r="H32" s="16">
        <v>0.40718085999999998</v>
      </c>
      <c r="I32" s="14">
        <v>48.58455988</v>
      </c>
      <c r="J32" s="16">
        <v>0.88246053999999996</v>
      </c>
      <c r="K32" s="14">
        <v>36.839087829999997</v>
      </c>
      <c r="L32" s="16">
        <v>0.92507684999999995</v>
      </c>
      <c r="M32" s="14">
        <v>0</v>
      </c>
      <c r="N32" s="16">
        <v>0</v>
      </c>
      <c r="O32" s="14" t="s">
        <v>582</v>
      </c>
      <c r="P32" s="16" t="s">
        <v>582</v>
      </c>
      <c r="Q32" s="14">
        <v>0</v>
      </c>
      <c r="R32" s="16">
        <v>0</v>
      </c>
      <c r="S32" s="14">
        <v>0</v>
      </c>
      <c r="T32" s="16">
        <v>0</v>
      </c>
      <c r="U32" s="14">
        <v>0.56192308000000002</v>
      </c>
      <c r="V32" s="16">
        <v>0.12194953</v>
      </c>
    </row>
    <row r="33" spans="1:22" x14ac:dyDescent="0.25">
      <c r="A33" s="11" t="s">
        <v>503</v>
      </c>
      <c r="B33" s="13">
        <v>7325</v>
      </c>
      <c r="C33" s="14">
        <f>(75/B33*100)</f>
        <v>1.0238907849829351</v>
      </c>
      <c r="D33" s="15">
        <v>7250</v>
      </c>
      <c r="E33" s="14">
        <v>1.1833286000000001</v>
      </c>
      <c r="F33" s="16">
        <v>0.17093460999999999</v>
      </c>
      <c r="G33" s="14">
        <v>4.1317906400000002</v>
      </c>
      <c r="H33" s="16">
        <v>0.32201927000000002</v>
      </c>
      <c r="I33" s="14">
        <v>30.6189237</v>
      </c>
      <c r="J33" s="16">
        <v>0.71325116</v>
      </c>
      <c r="K33" s="14">
        <v>63.56542692</v>
      </c>
      <c r="L33" s="16">
        <v>0.63719130000000002</v>
      </c>
      <c r="M33" s="14">
        <v>0</v>
      </c>
      <c r="N33" s="16">
        <v>0</v>
      </c>
      <c r="O33" s="14" t="s">
        <v>582</v>
      </c>
      <c r="P33" s="16" t="s">
        <v>582</v>
      </c>
      <c r="Q33" s="14">
        <v>0</v>
      </c>
      <c r="R33" s="16">
        <v>0</v>
      </c>
      <c r="S33" s="14">
        <v>0</v>
      </c>
      <c r="T33" s="16">
        <v>0</v>
      </c>
      <c r="U33" s="14">
        <v>0.50053013999999996</v>
      </c>
      <c r="V33" s="16">
        <v>0.11897885</v>
      </c>
    </row>
    <row r="34" spans="1:22" x14ac:dyDescent="0.25">
      <c r="A34" s="11" t="s">
        <v>504</v>
      </c>
      <c r="B34" s="13">
        <v>6350</v>
      </c>
      <c r="C34" s="14">
        <f>(35/B34*100)</f>
        <v>0.55118110236220474</v>
      </c>
      <c r="D34" s="15">
        <v>6315</v>
      </c>
      <c r="E34" s="14">
        <v>4.2437077199999997</v>
      </c>
      <c r="F34" s="16">
        <v>0.27576302000000003</v>
      </c>
      <c r="G34" s="14">
        <v>8.2085826599999994</v>
      </c>
      <c r="H34" s="16">
        <v>0.36798838</v>
      </c>
      <c r="I34" s="14">
        <v>49.030016320000001</v>
      </c>
      <c r="J34" s="16">
        <v>0.62072424999999998</v>
      </c>
      <c r="K34" s="14">
        <v>34.100921839999998</v>
      </c>
      <c r="L34" s="16">
        <v>0.73993116000000003</v>
      </c>
      <c r="M34" s="14">
        <v>0</v>
      </c>
      <c r="N34" s="16">
        <v>0</v>
      </c>
      <c r="O34" s="14" t="s">
        <v>582</v>
      </c>
      <c r="P34" s="16" t="s">
        <v>582</v>
      </c>
      <c r="Q34" s="14">
        <v>2.56048286</v>
      </c>
      <c r="R34" s="16">
        <v>0.53154592000000001</v>
      </c>
      <c r="S34" s="14">
        <v>0</v>
      </c>
      <c r="T34" s="16">
        <v>0</v>
      </c>
      <c r="U34" s="14">
        <v>1.8562886000000001</v>
      </c>
      <c r="V34" s="16">
        <v>0.20756263999999999</v>
      </c>
    </row>
    <row r="35" spans="1:22" x14ac:dyDescent="0.25">
      <c r="A35" s="11" t="s">
        <v>505</v>
      </c>
      <c r="B35" s="13">
        <v>6406</v>
      </c>
      <c r="C35" s="14">
        <f>(34/B35*100)</f>
        <v>0.53075241960661879</v>
      </c>
      <c r="D35" s="15">
        <v>6372</v>
      </c>
      <c r="E35" s="14">
        <v>1.60996115</v>
      </c>
      <c r="F35" s="16">
        <v>0.19665822999999999</v>
      </c>
      <c r="G35" s="14">
        <v>4.8739135100000004</v>
      </c>
      <c r="H35" s="16">
        <v>0.29248096000000001</v>
      </c>
      <c r="I35" s="14">
        <v>40.880594870000003</v>
      </c>
      <c r="J35" s="16">
        <v>0.66766086000000002</v>
      </c>
      <c r="K35" s="14">
        <v>50.984420780000001</v>
      </c>
      <c r="L35" s="16">
        <v>0.72660186999999998</v>
      </c>
      <c r="M35" s="14">
        <v>0</v>
      </c>
      <c r="N35" s="16">
        <v>0</v>
      </c>
      <c r="O35" s="14" t="s">
        <v>582</v>
      </c>
      <c r="P35" s="16" t="s">
        <v>582</v>
      </c>
      <c r="Q35" s="14">
        <v>1.0335383199999999</v>
      </c>
      <c r="R35" s="16">
        <v>5.6439709999999997E-2</v>
      </c>
      <c r="S35" s="14">
        <v>0</v>
      </c>
      <c r="T35" s="16">
        <v>0</v>
      </c>
      <c r="U35" s="14">
        <v>0.61757138</v>
      </c>
      <c r="V35" s="16">
        <v>0.13993105</v>
      </c>
    </row>
    <row r="36" spans="1:22" x14ac:dyDescent="0.25">
      <c r="A36" s="11" t="s">
        <v>506</v>
      </c>
      <c r="B36" s="13">
        <v>6736</v>
      </c>
      <c r="C36" s="14">
        <f>(26/B36*100)</f>
        <v>0.38598574821852732</v>
      </c>
      <c r="D36" s="15">
        <v>6710</v>
      </c>
      <c r="E36" s="14">
        <v>3.3129916599999998</v>
      </c>
      <c r="F36" s="16">
        <v>0.25589062000000001</v>
      </c>
      <c r="G36" s="14">
        <v>6.7947215500000002</v>
      </c>
      <c r="H36" s="16">
        <v>0.31880809999999998</v>
      </c>
      <c r="I36" s="14">
        <v>31.07626849</v>
      </c>
      <c r="J36" s="16">
        <v>0.68083194999999996</v>
      </c>
      <c r="K36" s="14">
        <v>58.058839329999998</v>
      </c>
      <c r="L36" s="16">
        <v>0.71286464000000005</v>
      </c>
      <c r="M36" s="14">
        <v>0</v>
      </c>
      <c r="N36" s="16">
        <v>0</v>
      </c>
      <c r="O36" s="14" t="s">
        <v>582</v>
      </c>
      <c r="P36" s="16" t="s">
        <v>582</v>
      </c>
      <c r="Q36" s="14">
        <v>0</v>
      </c>
      <c r="R36" s="16">
        <v>0</v>
      </c>
      <c r="S36" s="14">
        <v>0</v>
      </c>
      <c r="T36" s="16">
        <v>0</v>
      </c>
      <c r="U36" s="14">
        <v>0.75717897000000001</v>
      </c>
      <c r="V36" s="16">
        <v>0.12433449000000001</v>
      </c>
    </row>
    <row r="37" spans="1:22" x14ac:dyDescent="0.25">
      <c r="A37" s="11" t="s">
        <v>507</v>
      </c>
      <c r="B37" s="13">
        <v>5458</v>
      </c>
      <c r="C37" s="14">
        <f>(63/B37*100)</f>
        <v>1.1542689629901062</v>
      </c>
      <c r="D37" s="15">
        <v>5395</v>
      </c>
      <c r="E37" s="14">
        <v>2.80572614</v>
      </c>
      <c r="F37" s="16">
        <v>0.23047408</v>
      </c>
      <c r="G37" s="14">
        <v>5.1075025500000004</v>
      </c>
      <c r="H37" s="16">
        <v>0.32496783000000001</v>
      </c>
      <c r="I37" s="14">
        <v>31.983536279999999</v>
      </c>
      <c r="J37" s="16">
        <v>0.73273646000000003</v>
      </c>
      <c r="K37" s="14">
        <v>58.493481279999997</v>
      </c>
      <c r="L37" s="16">
        <v>0.85830271000000002</v>
      </c>
      <c r="M37" s="14">
        <v>0</v>
      </c>
      <c r="N37" s="16">
        <v>0</v>
      </c>
      <c r="O37" s="14" t="s">
        <v>582</v>
      </c>
      <c r="P37" s="16" t="s">
        <v>582</v>
      </c>
      <c r="Q37" s="14">
        <v>0</v>
      </c>
      <c r="R37" s="16">
        <v>0</v>
      </c>
      <c r="S37" s="14">
        <v>0</v>
      </c>
      <c r="T37" s="16">
        <v>0</v>
      </c>
      <c r="U37" s="14">
        <v>1.6097537399999999</v>
      </c>
      <c r="V37" s="16">
        <v>0.24691188</v>
      </c>
    </row>
    <row r="38" spans="1:22" x14ac:dyDescent="0.25">
      <c r="A38" s="11" t="s">
        <v>508</v>
      </c>
      <c r="B38" s="13">
        <v>5860</v>
      </c>
      <c r="C38" s="14">
        <f>(16/B38*100)</f>
        <v>0.27303754266211605</v>
      </c>
      <c r="D38" s="15">
        <v>5844</v>
      </c>
      <c r="E38" s="14">
        <v>2.31978566</v>
      </c>
      <c r="F38" s="16">
        <v>0.2224177</v>
      </c>
      <c r="G38" s="14">
        <v>5.9653703399999998</v>
      </c>
      <c r="H38" s="16">
        <v>0.37675926999999998</v>
      </c>
      <c r="I38" s="14">
        <v>28.534200009999999</v>
      </c>
      <c r="J38" s="16">
        <v>0.83118384000000001</v>
      </c>
      <c r="K38" s="14">
        <v>62.01063293</v>
      </c>
      <c r="L38" s="16">
        <v>0.89605033999999995</v>
      </c>
      <c r="M38" s="14">
        <v>0</v>
      </c>
      <c r="N38" s="16">
        <v>0</v>
      </c>
      <c r="O38" s="14" t="s">
        <v>582</v>
      </c>
      <c r="P38" s="16" t="s">
        <v>582</v>
      </c>
      <c r="Q38" s="14">
        <v>0</v>
      </c>
      <c r="R38" s="16">
        <v>0</v>
      </c>
      <c r="S38" s="14">
        <v>0</v>
      </c>
      <c r="T38" s="16">
        <v>0</v>
      </c>
      <c r="U38" s="14">
        <v>1.17001106</v>
      </c>
      <c r="V38" s="16">
        <v>0.18374061999999999</v>
      </c>
    </row>
    <row r="39" spans="1:22" x14ac:dyDescent="0.25">
      <c r="A39" s="11" t="s">
        <v>509</v>
      </c>
      <c r="B39" s="13">
        <v>5895</v>
      </c>
      <c r="C39" s="14">
        <f>(30/B39*100)</f>
        <v>0.5089058524173028</v>
      </c>
      <c r="D39" s="15">
        <v>5865</v>
      </c>
      <c r="E39" s="14">
        <v>6.7373528900000004</v>
      </c>
      <c r="F39" s="16">
        <v>0.36573965000000003</v>
      </c>
      <c r="G39" s="14">
        <v>9.8726566600000005</v>
      </c>
      <c r="H39" s="16">
        <v>0.47141427000000002</v>
      </c>
      <c r="I39" s="14">
        <v>36.748847310000002</v>
      </c>
      <c r="J39" s="16">
        <v>0.63502756999999999</v>
      </c>
      <c r="K39" s="14">
        <v>45.800032309999999</v>
      </c>
      <c r="L39" s="16">
        <v>0.80262365999999996</v>
      </c>
      <c r="M39" s="14">
        <v>0</v>
      </c>
      <c r="N39" s="16">
        <v>0</v>
      </c>
      <c r="O39" s="14" t="s">
        <v>582</v>
      </c>
      <c r="P39" s="16" t="s">
        <v>582</v>
      </c>
      <c r="Q39" s="14">
        <v>0</v>
      </c>
      <c r="R39" s="16">
        <v>0</v>
      </c>
      <c r="S39" s="14">
        <v>0</v>
      </c>
      <c r="T39" s="16">
        <v>0</v>
      </c>
      <c r="U39" s="14">
        <v>0.84111082999999998</v>
      </c>
      <c r="V39" s="16">
        <v>0.22490745000000001</v>
      </c>
    </row>
    <row r="40" spans="1:22" x14ac:dyDescent="0.25">
      <c r="A40" s="11" t="s">
        <v>510</v>
      </c>
      <c r="B40" s="13">
        <v>14157</v>
      </c>
      <c r="C40" s="14">
        <f>(270/B40*100)</f>
        <v>1.9071837253655435</v>
      </c>
      <c r="D40" s="15">
        <v>13887</v>
      </c>
      <c r="E40" s="14">
        <v>2.5356169500000001</v>
      </c>
      <c r="F40" s="16">
        <v>0.22118802000000001</v>
      </c>
      <c r="G40" s="14">
        <v>4.4550712099999998</v>
      </c>
      <c r="H40" s="16">
        <v>0.26078498</v>
      </c>
      <c r="I40" s="14">
        <v>36.248397920000002</v>
      </c>
      <c r="J40" s="16">
        <v>0.73437889999999995</v>
      </c>
      <c r="K40" s="14">
        <v>55.383015739999998</v>
      </c>
      <c r="L40" s="16">
        <v>0.83766620000000003</v>
      </c>
      <c r="M40" s="14">
        <v>0</v>
      </c>
      <c r="N40" s="16">
        <v>0</v>
      </c>
      <c r="O40" s="14" t="s">
        <v>582</v>
      </c>
      <c r="P40" s="16" t="s">
        <v>582</v>
      </c>
      <c r="Q40" s="14">
        <v>0</v>
      </c>
      <c r="R40" s="16">
        <v>0</v>
      </c>
      <c r="S40" s="14">
        <v>0</v>
      </c>
      <c r="T40" s="16">
        <v>0</v>
      </c>
      <c r="U40" s="14">
        <v>1.3778981699999999</v>
      </c>
      <c r="V40" s="16">
        <v>0.15876452999999999</v>
      </c>
    </row>
    <row r="41" spans="1:22" x14ac:dyDescent="0.25">
      <c r="A41" s="11" t="s">
        <v>511</v>
      </c>
      <c r="B41" s="13">
        <v>5712</v>
      </c>
      <c r="C41" s="14">
        <f>(38/B41*100)</f>
        <v>0.665266106442577</v>
      </c>
      <c r="D41" s="15">
        <v>5674</v>
      </c>
      <c r="E41" s="14">
        <v>2.3777951800000001</v>
      </c>
      <c r="F41" s="16">
        <v>0.23541458000000001</v>
      </c>
      <c r="G41" s="14">
        <v>4.2958392400000003</v>
      </c>
      <c r="H41" s="16">
        <v>0.28632818999999998</v>
      </c>
      <c r="I41" s="14">
        <v>30.472511470000001</v>
      </c>
      <c r="J41" s="16">
        <v>0.72864658999999998</v>
      </c>
      <c r="K41" s="14">
        <v>61.046024410000001</v>
      </c>
      <c r="L41" s="16">
        <v>0.85147596999999997</v>
      </c>
      <c r="M41" s="14">
        <v>0</v>
      </c>
      <c r="N41" s="16">
        <v>0</v>
      </c>
      <c r="O41" s="14" t="s">
        <v>582</v>
      </c>
      <c r="P41" s="16" t="s">
        <v>582</v>
      </c>
      <c r="Q41" s="14">
        <v>0.67671429000000005</v>
      </c>
      <c r="R41" s="16">
        <v>0.18039761000000001</v>
      </c>
      <c r="S41" s="14">
        <v>0</v>
      </c>
      <c r="T41" s="16">
        <v>0</v>
      </c>
      <c r="U41" s="14">
        <v>1.13111542</v>
      </c>
      <c r="V41" s="16">
        <v>0.19123365000000001</v>
      </c>
    </row>
    <row r="42" spans="1:22" x14ac:dyDescent="0.25">
      <c r="A42" s="11" t="s">
        <v>512</v>
      </c>
      <c r="B42" s="13">
        <f>IF(COUNT(B7:B41) &gt; 0, AVERAGE(B7:B41), "\u2014")</f>
        <v>7103.4285714285716</v>
      </c>
      <c r="C42" s="14">
        <f>IF(COUNT(C7:C41) &gt; 0, AVERAGE(C7:C41), "—")</f>
        <v>1.2392505234518765</v>
      </c>
      <c r="D42" s="15">
        <f>IF(COUNT(D7:D41) &gt; 0, AVERAGE(D7:D41), "—")</f>
        <v>7005.2571428571428</v>
      </c>
      <c r="E42" s="14">
        <f>IF(COUNT(E7:E41) &gt; 0, AVERAGE(E7:E41), "—")</f>
        <v>2.997854334285714</v>
      </c>
      <c r="F42" s="16">
        <f>IF(COUNT(F7:F41) &gt; 0, SQRT(SUMSQ(F7:F41)/(COUNT(F7:F41)*COUNT(F7:F41)) ), "—")</f>
        <v>4.0999133711146753E-2</v>
      </c>
      <c r="G42" s="14">
        <f>IF(COUNT(G7:G41) &gt; 0, AVERAGE(G7:G41), "—")</f>
        <v>6.6502393071428552</v>
      </c>
      <c r="H42" s="16">
        <f>IF(COUNT(H7:H41) &gt; 0, SQRT(SUMSQ(H7:H41)/(COUNT(H7:H41)*COUNT(H7:H41)) ), "—")</f>
        <v>6.0285513546015523E-2</v>
      </c>
      <c r="I42" s="14">
        <f>IF(COUNT(I7:I41) &gt; 0, AVERAGE(I7:I41), "—")</f>
        <v>36.504929553142858</v>
      </c>
      <c r="J42" s="16">
        <f>IF(COUNT(J7:J41) &gt; 0, SQRT(SUMSQ(J7:J41)/(COUNT(J7:J41)*COUNT(J7:J41)) ), "—")</f>
        <v>0.118951425645868</v>
      </c>
      <c r="K42" s="14">
        <f>IF(COUNT(K7:K41) &gt; 0, AVERAGE(K7:K41), "—")</f>
        <v>49.435766061999985</v>
      </c>
      <c r="L42" s="16">
        <f>IF(COUNT(L7:L41) &gt; 0, SQRT(SUMSQ(L7:L41)/(COUNT(L7:L41)*COUNT(L7:L41)) ), "—")</f>
        <v>0.1285141438886315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3.4418389411428572</v>
      </c>
      <c r="R42" s="16">
        <f>IF(COUNT(R7:R41) &gt; 0, SQRT(SUMSQ(R7:R41)/(COUNT(R7:R41)*COUNT(R7:R41)) ), "—")</f>
        <v>3.5780893029129311E-2</v>
      </c>
      <c r="S42" s="14">
        <f>IF(COUNT(S7:S41) &gt; 0, AVERAGE(S7:S41), "—")</f>
        <v>0</v>
      </c>
      <c r="T42" s="16">
        <f>IF(COUNT(T7:T41) &gt; 0, SQRT(SUMSQ(T7:T41)/(COUNT(T7:T41)*COUNT(T7:T41)) ), "—")</f>
        <v>0</v>
      </c>
      <c r="U42" s="14">
        <f>IF(COUNT(U7:U41) &gt; 0, AVERAGE(U7:U41), "—")</f>
        <v>0.96937180342857132</v>
      </c>
      <c r="V42" s="16">
        <f>IF(COUNT(V7:V41) &gt; 0, SQRT(SUMSQ(V7:V41)/(COUNT(V7:V41)*COUNT(V7:V41)) ), "—")</f>
        <v>2.7615868939512091E-2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(1150/B46*100)</f>
        <v>4.9695345922820966</v>
      </c>
      <c r="D46" s="15">
        <v>21991</v>
      </c>
      <c r="E46" s="14">
        <v>2.3244961200000001</v>
      </c>
      <c r="F46" s="16">
        <v>0.14055834</v>
      </c>
      <c r="G46" s="14">
        <v>6.0874195599999998</v>
      </c>
      <c r="H46" s="16">
        <v>0.24036036</v>
      </c>
      <c r="I46" s="14">
        <v>37.542230019999998</v>
      </c>
      <c r="J46" s="16">
        <v>0.39715211</v>
      </c>
      <c r="K46" s="14">
        <v>49.184955889999998</v>
      </c>
      <c r="L46" s="16">
        <v>0.48932279000000001</v>
      </c>
      <c r="M46" s="14">
        <v>0</v>
      </c>
      <c r="N46" s="16">
        <v>0</v>
      </c>
      <c r="O46" s="14" t="s">
        <v>582</v>
      </c>
      <c r="P46" s="16" t="s">
        <v>582</v>
      </c>
      <c r="Q46" s="14">
        <v>0</v>
      </c>
      <c r="R46" s="16">
        <v>0</v>
      </c>
      <c r="S46" s="14">
        <v>0</v>
      </c>
      <c r="T46" s="16">
        <v>0</v>
      </c>
      <c r="U46" s="14">
        <v>4.8608984</v>
      </c>
      <c r="V46" s="16">
        <v>0.31952627</v>
      </c>
    </row>
    <row r="47" spans="1:22" x14ac:dyDescent="0.25">
      <c r="A47" s="11" t="s">
        <v>517</v>
      </c>
      <c r="B47" s="13">
        <v>5928</v>
      </c>
      <c r="C47" s="14">
        <f>(75/B47*100)</f>
        <v>1.2651821862348178</v>
      </c>
      <c r="D47" s="15">
        <v>5853</v>
      </c>
      <c r="E47" s="14">
        <v>2.8058197800000002</v>
      </c>
      <c r="F47" s="16">
        <v>0.25101265</v>
      </c>
      <c r="G47" s="14">
        <v>3.67576262</v>
      </c>
      <c r="H47" s="16">
        <v>0.24886216999999999</v>
      </c>
      <c r="I47" s="14">
        <v>33.63881018</v>
      </c>
      <c r="J47" s="16">
        <v>0.68326735999999999</v>
      </c>
      <c r="K47" s="14">
        <v>55.819301879999998</v>
      </c>
      <c r="L47" s="16">
        <v>0.87232637999999996</v>
      </c>
      <c r="M47" s="14">
        <v>0</v>
      </c>
      <c r="N47" s="16">
        <v>0</v>
      </c>
      <c r="O47" s="14" t="s">
        <v>582</v>
      </c>
      <c r="P47" s="16" t="s">
        <v>582</v>
      </c>
      <c r="Q47" s="14">
        <v>0</v>
      </c>
      <c r="R47" s="16">
        <v>0</v>
      </c>
      <c r="S47" s="14">
        <v>0</v>
      </c>
      <c r="T47" s="16">
        <v>0</v>
      </c>
      <c r="U47" s="14">
        <v>4.0603055499999998</v>
      </c>
      <c r="V47" s="16">
        <v>0.53920528000000001</v>
      </c>
    </row>
    <row r="48" spans="1:22" x14ac:dyDescent="0.25">
      <c r="A48" s="11" t="s">
        <v>518</v>
      </c>
      <c r="B48" s="13">
        <v>9841</v>
      </c>
      <c r="C48" s="14">
        <f>(7/B48*100)</f>
        <v>7.1130982623717101E-2</v>
      </c>
      <c r="D48" s="15">
        <v>9834</v>
      </c>
      <c r="E48" s="14">
        <v>1.48102453</v>
      </c>
      <c r="F48" s="16">
        <v>0.16478080000000001</v>
      </c>
      <c r="G48" s="14">
        <v>3.9940357</v>
      </c>
      <c r="H48" s="16">
        <v>0.30812949000000001</v>
      </c>
      <c r="I48" s="14">
        <v>47.2342534</v>
      </c>
      <c r="J48" s="16">
        <v>0.77452171999999997</v>
      </c>
      <c r="K48" s="14">
        <v>46.13741744</v>
      </c>
      <c r="L48" s="16">
        <v>0.89472050000000003</v>
      </c>
      <c r="M48" s="14">
        <v>0</v>
      </c>
      <c r="N48" s="16">
        <v>0</v>
      </c>
      <c r="O48" s="14" t="s">
        <v>582</v>
      </c>
      <c r="P48" s="16" t="s">
        <v>582</v>
      </c>
      <c r="Q48" s="14">
        <v>0</v>
      </c>
      <c r="R48" s="16">
        <v>0</v>
      </c>
      <c r="S48" s="14">
        <v>0</v>
      </c>
      <c r="T48" s="16">
        <v>0</v>
      </c>
      <c r="U48" s="14">
        <v>1.15326894</v>
      </c>
      <c r="V48" s="16">
        <v>0.52247253000000005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(218/B50*100)</f>
        <v>1.8482407799915217</v>
      </c>
      <c r="D50" s="15">
        <v>11577</v>
      </c>
      <c r="E50" s="14">
        <v>3.9609938499999999</v>
      </c>
      <c r="F50" s="16">
        <v>0.23054963000000001</v>
      </c>
      <c r="G50" s="14">
        <v>7.5711091899999996</v>
      </c>
      <c r="H50" s="16">
        <v>0.30709415000000001</v>
      </c>
      <c r="I50" s="14">
        <v>34.135375719999999</v>
      </c>
      <c r="J50" s="16">
        <v>0.62340530999999999</v>
      </c>
      <c r="K50" s="14">
        <v>53.143818799999998</v>
      </c>
      <c r="L50" s="16">
        <v>0.61348466000000001</v>
      </c>
      <c r="M50" s="14">
        <v>0</v>
      </c>
      <c r="N50" s="16">
        <v>0</v>
      </c>
      <c r="O50" s="14" t="s">
        <v>582</v>
      </c>
      <c r="P50" s="16" t="s">
        <v>582</v>
      </c>
      <c r="Q50" s="14">
        <v>0</v>
      </c>
      <c r="R50" s="16">
        <v>0</v>
      </c>
      <c r="S50" s="14">
        <v>0</v>
      </c>
      <c r="T50" s="16">
        <v>0</v>
      </c>
      <c r="U50" s="14">
        <v>1.1887024399999999</v>
      </c>
      <c r="V50" s="16">
        <v>0.19292198999999999</v>
      </c>
    </row>
    <row r="51" spans="1:22" x14ac:dyDescent="0.25">
      <c r="A51" s="11" t="s">
        <v>521</v>
      </c>
      <c r="B51" s="13">
        <v>6866</v>
      </c>
      <c r="C51" s="14">
        <f>(108/B51*100)</f>
        <v>1.5729682493445967</v>
      </c>
      <c r="D51" s="15">
        <v>6758</v>
      </c>
      <c r="E51" s="14">
        <v>3.0066374800000002</v>
      </c>
      <c r="F51" s="16">
        <v>0.25618034000000001</v>
      </c>
      <c r="G51" s="14">
        <v>4.3951609600000001</v>
      </c>
      <c r="H51" s="16">
        <v>0.29914127000000001</v>
      </c>
      <c r="I51" s="14">
        <v>23.60398936</v>
      </c>
      <c r="J51" s="16">
        <v>0.57505139000000005</v>
      </c>
      <c r="K51" s="14">
        <v>57.336360300000003</v>
      </c>
      <c r="L51" s="16">
        <v>0.75530465999999996</v>
      </c>
      <c r="M51" s="14">
        <v>0</v>
      </c>
      <c r="N51" s="16">
        <v>0</v>
      </c>
      <c r="O51" s="14" t="s">
        <v>582</v>
      </c>
      <c r="P51" s="16" t="s">
        <v>582</v>
      </c>
      <c r="Q51" s="14">
        <v>10.56717716</v>
      </c>
      <c r="R51" s="16">
        <v>0.61176695999999997</v>
      </c>
      <c r="S51" s="14">
        <v>0</v>
      </c>
      <c r="T51" s="16">
        <v>0</v>
      </c>
      <c r="U51" s="14">
        <v>1.09067475</v>
      </c>
      <c r="V51" s="16">
        <v>0.17902229</v>
      </c>
    </row>
    <row r="52" spans="1:22" x14ac:dyDescent="0.25">
      <c r="A52" s="11" t="s">
        <v>522</v>
      </c>
      <c r="B52" s="13">
        <v>5809</v>
      </c>
      <c r="C52" s="14">
        <f>(72/B52*100)</f>
        <v>1.2394560165260802</v>
      </c>
      <c r="D52" s="15">
        <v>5737</v>
      </c>
      <c r="E52" s="14">
        <v>1.9333888400000001</v>
      </c>
      <c r="F52" s="16">
        <v>0.19753730999999999</v>
      </c>
      <c r="G52" s="14">
        <v>5.17999074</v>
      </c>
      <c r="H52" s="16">
        <v>0.30308586999999998</v>
      </c>
      <c r="I52" s="14">
        <v>37.537151850000001</v>
      </c>
      <c r="J52" s="16">
        <v>0.62071991999999998</v>
      </c>
      <c r="K52" s="14">
        <v>54.661501870000002</v>
      </c>
      <c r="L52" s="16">
        <v>0.71301102000000005</v>
      </c>
      <c r="M52" s="14">
        <v>0</v>
      </c>
      <c r="N52" s="16">
        <v>0</v>
      </c>
      <c r="O52" s="14" t="s">
        <v>582</v>
      </c>
      <c r="P52" s="16" t="s">
        <v>582</v>
      </c>
      <c r="Q52" s="14">
        <v>0</v>
      </c>
      <c r="R52" s="16">
        <v>0</v>
      </c>
      <c r="S52" s="14">
        <v>0</v>
      </c>
      <c r="T52" s="16">
        <v>0</v>
      </c>
      <c r="U52" s="14">
        <v>0.68796668999999999</v>
      </c>
      <c r="V52" s="16">
        <v>0.13734535</v>
      </c>
    </row>
    <row r="53" spans="1:22" x14ac:dyDescent="0.25">
      <c r="A53" s="11" t="s">
        <v>523</v>
      </c>
      <c r="B53" s="13">
        <v>5571</v>
      </c>
      <c r="C53" s="14">
        <f>(84/B53*100)</f>
        <v>1.5078082929456111</v>
      </c>
      <c r="D53" s="15">
        <v>5487</v>
      </c>
      <c r="E53" s="14">
        <v>2.7071554899999999</v>
      </c>
      <c r="F53" s="16">
        <v>0.22507608000000001</v>
      </c>
      <c r="G53" s="14">
        <v>5.6723991500000004</v>
      </c>
      <c r="H53" s="16">
        <v>0.30588340000000003</v>
      </c>
      <c r="I53" s="14">
        <v>31.332272920000001</v>
      </c>
      <c r="J53" s="16">
        <v>0.65532369000000001</v>
      </c>
      <c r="K53" s="14">
        <v>58.90200342</v>
      </c>
      <c r="L53" s="16">
        <v>0.74329321999999998</v>
      </c>
      <c r="M53" s="14">
        <v>0</v>
      </c>
      <c r="N53" s="16">
        <v>0</v>
      </c>
      <c r="O53" s="14" t="s">
        <v>582</v>
      </c>
      <c r="P53" s="16" t="s">
        <v>582</v>
      </c>
      <c r="Q53" s="14">
        <v>0</v>
      </c>
      <c r="R53" s="16">
        <v>0</v>
      </c>
      <c r="S53" s="14">
        <v>0</v>
      </c>
      <c r="T53" s="16">
        <v>0</v>
      </c>
      <c r="U53" s="14">
        <v>1.3861690200000001</v>
      </c>
      <c r="V53" s="16">
        <v>0.17599422000000001</v>
      </c>
    </row>
    <row r="54" spans="1:22" x14ac:dyDescent="0.25">
      <c r="A54" s="11" t="s">
        <v>524</v>
      </c>
      <c r="B54" s="13">
        <v>4740</v>
      </c>
      <c r="C54" s="14">
        <f>(42/B54*100)</f>
        <v>0.88607594936708867</v>
      </c>
      <c r="D54" s="15">
        <v>4698</v>
      </c>
      <c r="E54" s="14">
        <v>9.5921598100000001</v>
      </c>
      <c r="F54" s="16">
        <v>0.53083767000000004</v>
      </c>
      <c r="G54" s="14">
        <v>5.2657958000000002</v>
      </c>
      <c r="H54" s="16">
        <v>0.37467992999999999</v>
      </c>
      <c r="I54" s="14">
        <v>27.57039988</v>
      </c>
      <c r="J54" s="16">
        <v>0.76941519999999997</v>
      </c>
      <c r="K54" s="14">
        <v>52.314137109999997</v>
      </c>
      <c r="L54" s="16">
        <v>0.87831055999999996</v>
      </c>
      <c r="M54" s="14">
        <v>0</v>
      </c>
      <c r="N54" s="16">
        <v>0</v>
      </c>
      <c r="O54" s="14" t="s">
        <v>582</v>
      </c>
      <c r="P54" s="16" t="s">
        <v>582</v>
      </c>
      <c r="Q54" s="14">
        <v>0</v>
      </c>
      <c r="R54" s="16">
        <v>0</v>
      </c>
      <c r="S54" s="14">
        <v>0</v>
      </c>
      <c r="T54" s="16">
        <v>0</v>
      </c>
      <c r="U54" s="14">
        <v>5.2575073999999997</v>
      </c>
      <c r="V54" s="16">
        <v>0.39701108000000002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1.88967346</v>
      </c>
      <c r="F56" s="16">
        <v>0.22372871</v>
      </c>
      <c r="G56" s="14">
        <v>8.98711533</v>
      </c>
      <c r="H56" s="16">
        <v>0.39188318999999999</v>
      </c>
      <c r="I56" s="14">
        <v>61.457601830000002</v>
      </c>
      <c r="J56" s="16">
        <v>0.80385967999999997</v>
      </c>
      <c r="K56" s="14">
        <v>27.117936</v>
      </c>
      <c r="L56" s="16">
        <v>0.94518846000000001</v>
      </c>
      <c r="M56" s="14">
        <v>0</v>
      </c>
      <c r="N56" s="16">
        <v>0</v>
      </c>
      <c r="O56" s="14" t="s">
        <v>582</v>
      </c>
      <c r="P56" s="16" t="s">
        <v>582</v>
      </c>
      <c r="Q56" s="14">
        <v>0</v>
      </c>
      <c r="R56" s="16">
        <v>0</v>
      </c>
      <c r="S56" s="14">
        <v>0</v>
      </c>
      <c r="T56" s="16">
        <v>0</v>
      </c>
      <c r="U56" s="14">
        <v>0.54767337999999999</v>
      </c>
      <c r="V56" s="16">
        <v>0.14524983999999999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(135/B61*100)</f>
        <v>2.0689655172413794</v>
      </c>
      <c r="D61" s="15">
        <v>6390</v>
      </c>
      <c r="E61" s="14">
        <v>4.4899737699999998</v>
      </c>
      <c r="F61" s="16">
        <v>0.28730689999999998</v>
      </c>
      <c r="G61" s="14">
        <v>5.4896649000000002</v>
      </c>
      <c r="H61" s="16">
        <v>0.28428067000000001</v>
      </c>
      <c r="I61" s="14">
        <v>26.32864335</v>
      </c>
      <c r="J61" s="16">
        <v>0.63502857000000001</v>
      </c>
      <c r="K61" s="14">
        <v>62.393492199999997</v>
      </c>
      <c r="L61" s="16">
        <v>0.62849650000000001</v>
      </c>
      <c r="M61" s="14">
        <v>0</v>
      </c>
      <c r="N61" s="16">
        <v>0</v>
      </c>
      <c r="O61" s="14" t="s">
        <v>582</v>
      </c>
      <c r="P61" s="16" t="s">
        <v>582</v>
      </c>
      <c r="Q61" s="14">
        <v>0</v>
      </c>
      <c r="R61" s="16">
        <v>0</v>
      </c>
      <c r="S61" s="14">
        <v>0</v>
      </c>
      <c r="T61" s="16">
        <v>0</v>
      </c>
      <c r="U61" s="14">
        <v>1.2982257699999999</v>
      </c>
      <c r="V61" s="16">
        <v>0.2405091</v>
      </c>
    </row>
    <row r="62" spans="1:22" x14ac:dyDescent="0.25">
      <c r="A62" s="11" t="s">
        <v>532</v>
      </c>
      <c r="B62" s="13">
        <v>4476</v>
      </c>
      <c r="C62" s="14">
        <f>(3/B62*100)</f>
        <v>6.7024128686327081E-2</v>
      </c>
      <c r="D62" s="15">
        <v>4473</v>
      </c>
      <c r="E62" s="14">
        <v>3.8278295199999999</v>
      </c>
      <c r="F62" s="16">
        <v>0.30875606</v>
      </c>
      <c r="G62" s="14">
        <v>10.67308673</v>
      </c>
      <c r="H62" s="16">
        <v>0.49591162</v>
      </c>
      <c r="I62" s="14">
        <v>58.317090180000001</v>
      </c>
      <c r="J62" s="16">
        <v>0.85253783000000005</v>
      </c>
      <c r="K62" s="14">
        <v>27.09266719</v>
      </c>
      <c r="L62" s="16">
        <v>0.71501506000000004</v>
      </c>
      <c r="M62" s="14">
        <v>0</v>
      </c>
      <c r="N62" s="16">
        <v>0</v>
      </c>
      <c r="O62" s="14" t="s">
        <v>582</v>
      </c>
      <c r="P62" s="16" t="s">
        <v>582</v>
      </c>
      <c r="Q62" s="14">
        <v>0</v>
      </c>
      <c r="R62" s="16">
        <v>0</v>
      </c>
      <c r="S62" s="14">
        <v>0</v>
      </c>
      <c r="T62" s="16">
        <v>0</v>
      </c>
      <c r="U62" s="14">
        <v>8.9326370000000002E-2</v>
      </c>
      <c r="V62" s="16">
        <v>4.4698340000000003E-2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(74/B66*100)</f>
        <v>1.3062665489849956</v>
      </c>
      <c r="D66" s="15">
        <v>5591</v>
      </c>
      <c r="E66" s="14">
        <v>1.8102609999999999</v>
      </c>
      <c r="F66" s="16">
        <v>0.15724484999999999</v>
      </c>
      <c r="G66" s="14">
        <v>3.1892850400000001</v>
      </c>
      <c r="H66" s="16">
        <v>0.24425740000000001</v>
      </c>
      <c r="I66" s="14">
        <v>35.139027089999999</v>
      </c>
      <c r="J66" s="16">
        <v>0.6074233</v>
      </c>
      <c r="K66" s="14">
        <v>56.678095980000002</v>
      </c>
      <c r="L66" s="16">
        <v>0.56916330000000004</v>
      </c>
      <c r="M66" s="14">
        <v>0</v>
      </c>
      <c r="N66" s="16">
        <v>0</v>
      </c>
      <c r="O66" s="14" t="s">
        <v>582</v>
      </c>
      <c r="P66" s="16" t="s">
        <v>582</v>
      </c>
      <c r="Q66" s="14">
        <v>0</v>
      </c>
      <c r="R66" s="16">
        <v>0</v>
      </c>
      <c r="S66" s="14">
        <v>0</v>
      </c>
      <c r="T66" s="16">
        <v>0</v>
      </c>
      <c r="U66" s="14">
        <v>3.1833308900000001</v>
      </c>
      <c r="V66" s="16">
        <v>0.21133887000000001</v>
      </c>
    </row>
    <row r="67" spans="1:22" x14ac:dyDescent="0.25">
      <c r="A67" s="11" t="s">
        <v>537</v>
      </c>
      <c r="B67" s="13">
        <v>6971</v>
      </c>
      <c r="C67" s="14">
        <f>(22/B67*100)</f>
        <v>0.31559317171137569</v>
      </c>
      <c r="D67" s="15">
        <v>6949</v>
      </c>
      <c r="E67" s="14">
        <v>3.4035775099999999</v>
      </c>
      <c r="F67" s="16">
        <v>0.22755463000000001</v>
      </c>
      <c r="G67" s="14">
        <v>8.0337314099999997</v>
      </c>
      <c r="H67" s="16">
        <v>0.38221537999999999</v>
      </c>
      <c r="I67" s="14">
        <v>38.937787800000002</v>
      </c>
      <c r="J67" s="16">
        <v>0.63909879999999997</v>
      </c>
      <c r="K67" s="14">
        <v>47.957968489999999</v>
      </c>
      <c r="L67" s="16">
        <v>0.73231151000000005</v>
      </c>
      <c r="M67" s="14">
        <v>0</v>
      </c>
      <c r="N67" s="16">
        <v>0</v>
      </c>
      <c r="O67" s="14" t="s">
        <v>582</v>
      </c>
      <c r="P67" s="16" t="s">
        <v>582</v>
      </c>
      <c r="Q67" s="14">
        <v>0</v>
      </c>
      <c r="R67" s="16">
        <v>0</v>
      </c>
      <c r="S67" s="14">
        <v>0</v>
      </c>
      <c r="T67" s="16">
        <v>0</v>
      </c>
      <c r="U67" s="14">
        <v>1.66693479</v>
      </c>
      <c r="V67" s="16">
        <v>0.23128588999999999</v>
      </c>
    </row>
    <row r="68" spans="1:22" x14ac:dyDescent="0.25">
      <c r="A68" s="11" t="s">
        <v>538</v>
      </c>
      <c r="B68" s="13">
        <v>12083</v>
      </c>
      <c r="C68" s="14">
        <f>(26/B68*100)</f>
        <v>0.21517834974757924</v>
      </c>
      <c r="D68" s="15">
        <v>12057</v>
      </c>
      <c r="E68" s="14">
        <v>3.8718364699999999</v>
      </c>
      <c r="F68" s="16">
        <v>0.18923543000000001</v>
      </c>
      <c r="G68" s="14">
        <v>4.2558308199999999</v>
      </c>
      <c r="H68" s="16">
        <v>0.17170995</v>
      </c>
      <c r="I68" s="14">
        <v>25.545635780000001</v>
      </c>
      <c r="J68" s="16">
        <v>0.36376902999999999</v>
      </c>
      <c r="K68" s="14">
        <v>62.886880169999998</v>
      </c>
      <c r="L68" s="16">
        <v>0.40566702999999998</v>
      </c>
      <c r="M68" s="14">
        <v>0</v>
      </c>
      <c r="N68" s="16">
        <v>0</v>
      </c>
      <c r="O68" s="14" t="s">
        <v>582</v>
      </c>
      <c r="P68" s="16" t="s">
        <v>582</v>
      </c>
      <c r="Q68" s="14">
        <v>0</v>
      </c>
      <c r="R68" s="16">
        <v>0</v>
      </c>
      <c r="S68" s="14">
        <v>0</v>
      </c>
      <c r="T68" s="16">
        <v>0</v>
      </c>
      <c r="U68" s="14">
        <v>3.4398167700000002</v>
      </c>
      <c r="V68" s="16">
        <v>0.15606315000000001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3.4544427099999999</v>
      </c>
      <c r="F70" s="16">
        <v>0.35422282999999999</v>
      </c>
      <c r="G70" s="14">
        <v>14.418493679999999</v>
      </c>
      <c r="H70" s="16">
        <v>0.55785689000000005</v>
      </c>
      <c r="I70" s="14">
        <v>56.234179640000001</v>
      </c>
      <c r="J70" s="16">
        <v>0.78094216999999999</v>
      </c>
      <c r="K70" s="14">
        <v>24.029094449999999</v>
      </c>
      <c r="L70" s="16">
        <v>0.86263981000000001</v>
      </c>
      <c r="M70" s="14">
        <v>0</v>
      </c>
      <c r="N70" s="16">
        <v>0</v>
      </c>
      <c r="O70" s="14" t="s">
        <v>582</v>
      </c>
      <c r="P70" s="16" t="s">
        <v>582</v>
      </c>
      <c r="Q70" s="14">
        <v>0</v>
      </c>
      <c r="R70" s="16">
        <v>0</v>
      </c>
      <c r="S70" s="14">
        <v>0</v>
      </c>
      <c r="T70" s="16">
        <v>0</v>
      </c>
      <c r="U70" s="14">
        <v>1.8637895200000001</v>
      </c>
      <c r="V70" s="16">
        <v>0.30566162000000002</v>
      </c>
    </row>
    <row r="71" spans="1:22" x14ac:dyDescent="0.25">
      <c r="A71" s="11" t="s">
        <v>541</v>
      </c>
      <c r="B71" s="13">
        <v>6115</v>
      </c>
      <c r="C71" s="14">
        <f>(17/B71*100)</f>
        <v>0.27800490596892891</v>
      </c>
      <c r="D71" s="15">
        <v>6098</v>
      </c>
      <c r="E71" s="14">
        <v>3.1226672899999999</v>
      </c>
      <c r="F71" s="16">
        <v>0.24369328000000001</v>
      </c>
      <c r="G71" s="14">
        <v>7.2080049099999997</v>
      </c>
      <c r="H71" s="16">
        <v>0.33437992</v>
      </c>
      <c r="I71" s="14">
        <v>44.795429480000003</v>
      </c>
      <c r="J71" s="16">
        <v>0.67617967999999995</v>
      </c>
      <c r="K71" s="14">
        <v>44.615797559999997</v>
      </c>
      <c r="L71" s="16">
        <v>0.66174330999999997</v>
      </c>
      <c r="M71" s="14">
        <v>0</v>
      </c>
      <c r="N71" s="16">
        <v>0</v>
      </c>
      <c r="O71" s="14" t="s">
        <v>582</v>
      </c>
      <c r="P71" s="16" t="s">
        <v>582</v>
      </c>
      <c r="Q71" s="14">
        <v>0</v>
      </c>
      <c r="R71" s="16">
        <v>0</v>
      </c>
      <c r="S71" s="14">
        <v>0</v>
      </c>
      <c r="T71" s="16">
        <v>0</v>
      </c>
      <c r="U71" s="14">
        <v>0.25810075999999998</v>
      </c>
      <c r="V71" s="16">
        <v>6.5133460000000004E-2</v>
      </c>
    </row>
    <row r="72" spans="1:22" x14ac:dyDescent="0.25">
      <c r="A72" s="11" t="s">
        <v>542</v>
      </c>
      <c r="B72" s="13">
        <v>7708</v>
      </c>
      <c r="C72" s="14">
        <f>(5/B72*100)</f>
        <v>6.4867669953295279E-2</v>
      </c>
      <c r="D72" s="15">
        <v>7703</v>
      </c>
      <c r="E72" s="14">
        <v>2.4983067600000002</v>
      </c>
      <c r="F72" s="16">
        <v>0.19108774000000001</v>
      </c>
      <c r="G72" s="14">
        <v>8.1105680499999995</v>
      </c>
      <c r="H72" s="16">
        <v>0.34977931000000001</v>
      </c>
      <c r="I72" s="14">
        <v>54.849396830000003</v>
      </c>
      <c r="J72" s="16">
        <v>0.56556649999999997</v>
      </c>
      <c r="K72" s="14">
        <v>34.317974419999999</v>
      </c>
      <c r="L72" s="16">
        <v>0.62700425999999998</v>
      </c>
      <c r="M72" s="14">
        <v>0</v>
      </c>
      <c r="N72" s="16">
        <v>0</v>
      </c>
      <c r="O72" s="14" t="s">
        <v>582</v>
      </c>
      <c r="P72" s="16" t="s">
        <v>582</v>
      </c>
      <c r="Q72" s="14">
        <v>0</v>
      </c>
      <c r="R72" s="16">
        <v>0</v>
      </c>
      <c r="S72" s="14">
        <v>0</v>
      </c>
      <c r="T72" s="16">
        <v>0</v>
      </c>
      <c r="U72" s="14">
        <v>0.22375395000000001</v>
      </c>
      <c r="V72" s="16">
        <v>5.3562600000000002E-2</v>
      </c>
    </row>
    <row r="73" spans="1:22" x14ac:dyDescent="0.25">
      <c r="A73" s="11" t="s">
        <v>543</v>
      </c>
      <c r="B73" s="13">
        <v>8249</v>
      </c>
      <c r="C73" s="14">
        <f>(144/B73*100)</f>
        <v>1.7456661413504666</v>
      </c>
      <c r="D73" s="15">
        <v>8105</v>
      </c>
      <c r="E73" s="14">
        <v>0.63165331999999996</v>
      </c>
      <c r="F73" s="16">
        <v>0.10559051999999999</v>
      </c>
      <c r="G73" s="14">
        <v>3.0149746300000002</v>
      </c>
      <c r="H73" s="16">
        <v>0.27069370999999998</v>
      </c>
      <c r="I73" s="14">
        <v>53.683640339999997</v>
      </c>
      <c r="J73" s="16">
        <v>0.99894243999999999</v>
      </c>
      <c r="K73" s="14">
        <v>42.194563840000001</v>
      </c>
      <c r="L73" s="16">
        <v>1.02224011</v>
      </c>
      <c r="M73" s="14">
        <v>0</v>
      </c>
      <c r="N73" s="16">
        <v>0</v>
      </c>
      <c r="O73" s="14" t="s">
        <v>582</v>
      </c>
      <c r="P73" s="16" t="s">
        <v>582</v>
      </c>
      <c r="Q73" s="14">
        <v>0</v>
      </c>
      <c r="R73" s="16">
        <v>0</v>
      </c>
      <c r="S73" s="14">
        <v>0</v>
      </c>
      <c r="T73" s="16">
        <v>0</v>
      </c>
      <c r="U73" s="14">
        <v>0.47516787999999999</v>
      </c>
      <c r="V73" s="16">
        <v>8.2773410000000006E-2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(201/B75*100)</f>
        <v>3.7395348837209306</v>
      </c>
      <c r="D75" s="15">
        <v>5174</v>
      </c>
      <c r="E75" s="14">
        <v>2.3960516799999998</v>
      </c>
      <c r="F75" s="16">
        <v>0.23549191999999999</v>
      </c>
      <c r="G75" s="14">
        <v>3.29465977</v>
      </c>
      <c r="H75" s="16">
        <v>0.25555364000000003</v>
      </c>
      <c r="I75" s="14">
        <v>31.480148069999998</v>
      </c>
      <c r="J75" s="16">
        <v>0.74231521</v>
      </c>
      <c r="K75" s="14">
        <v>60.696676799999999</v>
      </c>
      <c r="L75" s="16">
        <v>0.80537941999999996</v>
      </c>
      <c r="M75" s="14">
        <v>0</v>
      </c>
      <c r="N75" s="16">
        <v>0</v>
      </c>
      <c r="O75" s="14" t="s">
        <v>582</v>
      </c>
      <c r="P75" s="16" t="s">
        <v>582</v>
      </c>
      <c r="Q75" s="14">
        <v>0</v>
      </c>
      <c r="R75" s="16">
        <v>0</v>
      </c>
      <c r="S75" s="14">
        <v>0</v>
      </c>
      <c r="T75" s="16">
        <v>0</v>
      </c>
      <c r="U75" s="14">
        <v>2.1324636799999999</v>
      </c>
      <c r="V75" s="16">
        <v>0.20594361999999999</v>
      </c>
    </row>
    <row r="76" spans="1:22" x14ac:dyDescent="0.25">
      <c r="A76" s="11" t="s">
        <v>546</v>
      </c>
      <c r="B76" s="13">
        <v>14167</v>
      </c>
      <c r="C76" s="14">
        <f>(228/B76*100)</f>
        <v>1.6093738970847746</v>
      </c>
      <c r="D76" s="15">
        <v>13939</v>
      </c>
      <c r="E76" s="14">
        <v>2.4772756899999999</v>
      </c>
      <c r="F76" s="16">
        <v>0.14998731000000001</v>
      </c>
      <c r="G76" s="14">
        <v>3.4801823999999999</v>
      </c>
      <c r="H76" s="16">
        <v>0.18660106000000001</v>
      </c>
      <c r="I76" s="14">
        <v>27.00165526</v>
      </c>
      <c r="J76" s="16">
        <v>0.4409748</v>
      </c>
      <c r="K76" s="14">
        <v>65.343180020000005</v>
      </c>
      <c r="L76" s="16">
        <v>0.54793875000000003</v>
      </c>
      <c r="M76" s="14">
        <v>0</v>
      </c>
      <c r="N76" s="16">
        <v>0</v>
      </c>
      <c r="O76" s="14" t="s">
        <v>582</v>
      </c>
      <c r="P76" s="16" t="s">
        <v>582</v>
      </c>
      <c r="Q76" s="14">
        <v>0</v>
      </c>
      <c r="R76" s="16">
        <v>0</v>
      </c>
      <c r="S76" s="14">
        <v>0</v>
      </c>
      <c r="T76" s="16">
        <v>0</v>
      </c>
      <c r="U76" s="14">
        <v>1.6977066300000001</v>
      </c>
      <c r="V76" s="16">
        <v>0.16109366</v>
      </c>
    </row>
    <row r="77" spans="1:22" x14ac:dyDescent="0.25">
      <c r="A77" s="11" t="s">
        <v>547</v>
      </c>
      <c r="B77" s="13">
        <v>6062</v>
      </c>
      <c r="C77" s="14">
        <f>(82/B77*100)</f>
        <v>1.3526888815572418</v>
      </c>
      <c r="D77" s="15">
        <v>5980</v>
      </c>
      <c r="E77" s="14">
        <v>3.5578076599999999</v>
      </c>
      <c r="F77" s="16">
        <v>0.26512271999999998</v>
      </c>
      <c r="G77" s="14">
        <v>6.6312333600000004</v>
      </c>
      <c r="H77" s="16">
        <v>0.37233513000000001</v>
      </c>
      <c r="I77" s="14">
        <v>32.977354349999999</v>
      </c>
      <c r="J77" s="16">
        <v>0.70618040000000004</v>
      </c>
      <c r="K77" s="14">
        <v>53.869410690000002</v>
      </c>
      <c r="L77" s="16">
        <v>0.74535008000000003</v>
      </c>
      <c r="M77" s="14">
        <v>0</v>
      </c>
      <c r="N77" s="16">
        <v>0</v>
      </c>
      <c r="O77" s="14" t="s">
        <v>582</v>
      </c>
      <c r="P77" s="16" t="s">
        <v>582</v>
      </c>
      <c r="Q77" s="14">
        <v>0</v>
      </c>
      <c r="R77" s="16">
        <v>0</v>
      </c>
      <c r="S77" s="14">
        <v>0</v>
      </c>
      <c r="T77" s="16">
        <v>0</v>
      </c>
      <c r="U77" s="14">
        <v>2.9641939399999999</v>
      </c>
      <c r="V77" s="16">
        <v>0.25768436</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1.7147055</v>
      </c>
      <c r="F81" s="16">
        <v>0.19225228</v>
      </c>
      <c r="G81" s="14">
        <v>3.8270440200000002</v>
      </c>
      <c r="H81" s="16">
        <v>0.30558952</v>
      </c>
      <c r="I81" s="14">
        <v>35.838118559999998</v>
      </c>
      <c r="J81" s="16">
        <v>1.0176520600000001</v>
      </c>
      <c r="K81" s="14">
        <v>58.430657029999999</v>
      </c>
      <c r="L81" s="16">
        <v>1.12479686</v>
      </c>
      <c r="M81" s="14">
        <v>0</v>
      </c>
      <c r="N81" s="16">
        <v>0</v>
      </c>
      <c r="O81" s="14" t="s">
        <v>582</v>
      </c>
      <c r="P81" s="16" t="s">
        <v>582</v>
      </c>
      <c r="Q81" s="14">
        <v>0</v>
      </c>
      <c r="R81" s="16">
        <v>0</v>
      </c>
      <c r="S81" s="14">
        <v>0</v>
      </c>
      <c r="T81" s="16">
        <v>0</v>
      </c>
      <c r="U81" s="14">
        <v>0.18947489000000001</v>
      </c>
      <c r="V81" s="16">
        <v>5.3429699999999997E-2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644</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645</v>
      </c>
      <c r="F4" s="22"/>
      <c r="G4" s="21" t="s">
        <v>646</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(356/B7*100)</f>
        <v>2.4501032346868548</v>
      </c>
      <c r="D7" s="15">
        <v>14174</v>
      </c>
      <c r="E7" s="14">
        <v>83.708290230000003</v>
      </c>
      <c r="F7" s="16">
        <v>0.47128748999999998</v>
      </c>
      <c r="G7" s="14">
        <v>13.963659850000001</v>
      </c>
      <c r="H7" s="16">
        <v>0.44934865000000002</v>
      </c>
      <c r="I7" s="14">
        <v>0</v>
      </c>
      <c r="J7" s="16">
        <v>0</v>
      </c>
      <c r="K7" s="14" t="s">
        <v>582</v>
      </c>
      <c r="L7" s="16" t="s">
        <v>582</v>
      </c>
      <c r="M7" s="14">
        <v>0</v>
      </c>
      <c r="N7" s="16">
        <v>0</v>
      </c>
      <c r="O7" s="14">
        <v>0</v>
      </c>
      <c r="P7" s="16">
        <v>0</v>
      </c>
      <c r="Q7" s="14">
        <v>2.3280499200000002</v>
      </c>
      <c r="R7" s="16">
        <v>0.14789062</v>
      </c>
    </row>
    <row r="8" spans="1:18" x14ac:dyDescent="0.25">
      <c r="A8" s="11" t="s">
        <v>478</v>
      </c>
      <c r="B8" s="13">
        <v>7007</v>
      </c>
      <c r="C8" s="14">
        <f>(20/B8*100)</f>
        <v>0.28542885685742825</v>
      </c>
      <c r="D8" s="15">
        <v>6987</v>
      </c>
      <c r="E8" s="14">
        <v>90.03314383</v>
      </c>
      <c r="F8" s="16">
        <v>0.62481642000000004</v>
      </c>
      <c r="G8" s="14">
        <v>9.2661660700000006</v>
      </c>
      <c r="H8" s="16">
        <v>0.60912268999999997</v>
      </c>
      <c r="I8" s="14">
        <v>0</v>
      </c>
      <c r="J8" s="16">
        <v>0</v>
      </c>
      <c r="K8" s="14" t="s">
        <v>582</v>
      </c>
      <c r="L8" s="16" t="s">
        <v>582</v>
      </c>
      <c r="M8" s="14">
        <v>0</v>
      </c>
      <c r="N8" s="16">
        <v>0</v>
      </c>
      <c r="O8" s="14">
        <v>0</v>
      </c>
      <c r="P8" s="16">
        <v>0</v>
      </c>
      <c r="Q8" s="14">
        <v>0.70069009999999998</v>
      </c>
      <c r="R8" s="16">
        <v>0.12077971999999999</v>
      </c>
    </row>
    <row r="9" spans="1:18" x14ac:dyDescent="0.25">
      <c r="A9" s="11" t="s">
        <v>479</v>
      </c>
      <c r="B9" s="13">
        <v>9651</v>
      </c>
      <c r="C9" s="14">
        <f>(83/B9*100)</f>
        <v>0.86001450626878051</v>
      </c>
      <c r="D9" s="15">
        <v>9568</v>
      </c>
      <c r="E9" s="14">
        <v>87.782961180000001</v>
      </c>
      <c r="F9" s="16">
        <v>0.65724209</v>
      </c>
      <c r="G9" s="14">
        <v>10.66869311</v>
      </c>
      <c r="H9" s="16">
        <v>0.64757328999999997</v>
      </c>
      <c r="I9" s="14">
        <v>0</v>
      </c>
      <c r="J9" s="16">
        <v>0</v>
      </c>
      <c r="K9" s="14" t="s">
        <v>582</v>
      </c>
      <c r="L9" s="16" t="s">
        <v>582</v>
      </c>
      <c r="M9" s="14">
        <v>0</v>
      </c>
      <c r="N9" s="16">
        <v>0</v>
      </c>
      <c r="O9" s="14">
        <v>0</v>
      </c>
      <c r="P9" s="16">
        <v>0</v>
      </c>
      <c r="Q9" s="14">
        <v>1.5483457</v>
      </c>
      <c r="R9" s="16">
        <v>0.15740290000000001</v>
      </c>
    </row>
    <row r="10" spans="1:18" x14ac:dyDescent="0.25">
      <c r="A10" s="11" t="s">
        <v>480</v>
      </c>
      <c r="B10" s="13">
        <v>20058</v>
      </c>
      <c r="C10" s="14">
        <f>(522/B10*100)</f>
        <v>2.6024528866287766</v>
      </c>
      <c r="D10" s="15">
        <v>19536</v>
      </c>
      <c r="E10" s="14">
        <v>82.268474170000005</v>
      </c>
      <c r="F10" s="16">
        <v>0.64095550000000001</v>
      </c>
      <c r="G10" s="14">
        <v>15.675672540000001</v>
      </c>
      <c r="H10" s="16">
        <v>0.64808199</v>
      </c>
      <c r="I10" s="14">
        <v>0</v>
      </c>
      <c r="J10" s="16">
        <v>0</v>
      </c>
      <c r="K10" s="14" t="s">
        <v>582</v>
      </c>
      <c r="L10" s="16" t="s">
        <v>582</v>
      </c>
      <c r="M10" s="14">
        <v>0</v>
      </c>
      <c r="N10" s="16">
        <v>0</v>
      </c>
      <c r="O10" s="14">
        <v>0</v>
      </c>
      <c r="P10" s="16">
        <v>0</v>
      </c>
      <c r="Q10" s="14">
        <v>2.0558532999999999</v>
      </c>
      <c r="R10" s="16">
        <v>0.17132871999999999</v>
      </c>
    </row>
    <row r="11" spans="1:18" x14ac:dyDescent="0.25">
      <c r="A11" s="11" t="s">
        <v>481</v>
      </c>
      <c r="B11" s="13">
        <v>7053</v>
      </c>
      <c r="C11" s="14">
        <f>(50/B11*100)</f>
        <v>0.70891819084077701</v>
      </c>
      <c r="D11" s="15">
        <v>7003</v>
      </c>
      <c r="E11" s="14">
        <v>96.302431549999994</v>
      </c>
      <c r="F11" s="16">
        <v>0.45206517000000002</v>
      </c>
      <c r="G11" s="14">
        <v>2.14336898</v>
      </c>
      <c r="H11" s="16">
        <v>0.40808782999999998</v>
      </c>
      <c r="I11" s="14">
        <v>0</v>
      </c>
      <c r="J11" s="16">
        <v>0</v>
      </c>
      <c r="K11" s="14" t="s">
        <v>582</v>
      </c>
      <c r="L11" s="16" t="s">
        <v>582</v>
      </c>
      <c r="M11" s="14">
        <v>0</v>
      </c>
      <c r="N11" s="16">
        <v>0</v>
      </c>
      <c r="O11" s="14">
        <v>0</v>
      </c>
      <c r="P11" s="16">
        <v>0</v>
      </c>
      <c r="Q11" s="14">
        <v>1.5541994699999999</v>
      </c>
      <c r="R11" s="16">
        <v>0.16816771</v>
      </c>
    </row>
    <row r="12" spans="1:18" x14ac:dyDescent="0.25">
      <c r="A12" s="11" t="s">
        <v>482</v>
      </c>
      <c r="B12" s="13">
        <v>6894</v>
      </c>
      <c r="C12" s="14">
        <f>(55/B12*100)</f>
        <v>0.79779518421816076</v>
      </c>
      <c r="D12" s="15">
        <v>6839</v>
      </c>
      <c r="E12" s="14">
        <v>96.880967409999997</v>
      </c>
      <c r="F12" s="16">
        <v>0.32522206999999997</v>
      </c>
      <c r="G12" s="14">
        <v>2.55063459</v>
      </c>
      <c r="H12" s="16">
        <v>0.28711952000000002</v>
      </c>
      <c r="I12" s="14">
        <v>0</v>
      </c>
      <c r="J12" s="16">
        <v>0</v>
      </c>
      <c r="K12" s="14" t="s">
        <v>582</v>
      </c>
      <c r="L12" s="16" t="s">
        <v>582</v>
      </c>
      <c r="M12" s="14">
        <v>0</v>
      </c>
      <c r="N12" s="16">
        <v>0</v>
      </c>
      <c r="O12" s="14">
        <v>0</v>
      </c>
      <c r="P12" s="16">
        <v>0</v>
      </c>
      <c r="Q12" s="14">
        <v>0.56839799999999996</v>
      </c>
      <c r="R12" s="16">
        <v>0.12644688000000001</v>
      </c>
    </row>
    <row r="13" spans="1:18" x14ac:dyDescent="0.25">
      <c r="A13" s="11" t="s">
        <v>483</v>
      </c>
      <c r="B13" s="13">
        <v>7161</v>
      </c>
      <c r="C13" s="14">
        <f>(100/B13*100)</f>
        <v>1.3964530093562351</v>
      </c>
      <c r="D13" s="15">
        <v>7061</v>
      </c>
      <c r="E13" s="14">
        <v>93.770628490000007</v>
      </c>
      <c r="F13" s="16">
        <v>0.30130833000000001</v>
      </c>
      <c r="G13" s="14">
        <v>5.6888657299999998</v>
      </c>
      <c r="H13" s="16">
        <v>0.28347009000000001</v>
      </c>
      <c r="I13" s="14">
        <v>0</v>
      </c>
      <c r="J13" s="16">
        <v>0</v>
      </c>
      <c r="K13" s="14" t="s">
        <v>582</v>
      </c>
      <c r="L13" s="16" t="s">
        <v>582</v>
      </c>
      <c r="M13" s="14">
        <v>0</v>
      </c>
      <c r="N13" s="16">
        <v>0</v>
      </c>
      <c r="O13" s="14">
        <v>0</v>
      </c>
      <c r="P13" s="16">
        <v>0</v>
      </c>
      <c r="Q13" s="14">
        <v>0.54050578000000005</v>
      </c>
      <c r="R13" s="16">
        <v>8.6865209999999998E-2</v>
      </c>
    </row>
    <row r="14" spans="1:18" x14ac:dyDescent="0.25">
      <c r="A14" s="11" t="s">
        <v>484</v>
      </c>
      <c r="B14" s="13">
        <v>5587</v>
      </c>
      <c r="C14" s="14">
        <f>(74/B14*100)</f>
        <v>1.3245033112582782</v>
      </c>
      <c r="D14" s="15">
        <v>5513</v>
      </c>
      <c r="E14" s="14">
        <v>97.945403889999994</v>
      </c>
      <c r="F14" s="16">
        <v>0.27163248000000001</v>
      </c>
      <c r="G14" s="14">
        <v>1.5560127699999999</v>
      </c>
      <c r="H14" s="16">
        <v>0.22196653</v>
      </c>
      <c r="I14" s="14">
        <v>0</v>
      </c>
      <c r="J14" s="16">
        <v>0</v>
      </c>
      <c r="K14" s="14" t="s">
        <v>582</v>
      </c>
      <c r="L14" s="16" t="s">
        <v>582</v>
      </c>
      <c r="M14" s="14">
        <v>0</v>
      </c>
      <c r="N14" s="16">
        <v>0</v>
      </c>
      <c r="O14" s="14">
        <v>0</v>
      </c>
      <c r="P14" s="16">
        <v>0</v>
      </c>
      <c r="Q14" s="14">
        <v>0.49858333999999999</v>
      </c>
      <c r="R14" s="16">
        <v>0.10166179</v>
      </c>
    </row>
    <row r="15" spans="1:18" x14ac:dyDescent="0.25">
      <c r="A15" s="11" t="s">
        <v>485</v>
      </c>
      <c r="B15" s="13">
        <v>5882</v>
      </c>
      <c r="C15" s="14">
        <f>(52/B15*100)</f>
        <v>0.88405304318259093</v>
      </c>
      <c r="D15" s="15">
        <v>5830</v>
      </c>
      <c r="E15" s="14">
        <v>95.694685250000006</v>
      </c>
      <c r="F15" s="16">
        <v>0.36487694999999998</v>
      </c>
      <c r="G15" s="14">
        <v>3.8497248900000001</v>
      </c>
      <c r="H15" s="16">
        <v>0.35065552</v>
      </c>
      <c r="I15" s="14">
        <v>0</v>
      </c>
      <c r="J15" s="16">
        <v>0</v>
      </c>
      <c r="K15" s="14" t="s">
        <v>582</v>
      </c>
      <c r="L15" s="16" t="s">
        <v>582</v>
      </c>
      <c r="M15" s="14">
        <v>0</v>
      </c>
      <c r="N15" s="16">
        <v>0</v>
      </c>
      <c r="O15" s="14">
        <v>0</v>
      </c>
      <c r="P15" s="16">
        <v>0</v>
      </c>
      <c r="Q15" s="14">
        <v>0.45558986000000001</v>
      </c>
      <c r="R15" s="16">
        <v>0.10683044999999999</v>
      </c>
    </row>
    <row r="16" spans="1:18" x14ac:dyDescent="0.25">
      <c r="A16" s="11" t="s">
        <v>486</v>
      </c>
      <c r="B16" s="13">
        <v>6108</v>
      </c>
      <c r="C16" s="14">
        <f>(99/B16*100)</f>
        <v>1.6208251473477406</v>
      </c>
      <c r="D16" s="15">
        <v>6009</v>
      </c>
      <c r="E16" s="14">
        <v>93.089963249999997</v>
      </c>
      <c r="F16" s="16">
        <v>0.47421401000000002</v>
      </c>
      <c r="G16" s="14">
        <v>5.8844323100000002</v>
      </c>
      <c r="H16" s="16">
        <v>0.39035813000000003</v>
      </c>
      <c r="I16" s="14">
        <v>0</v>
      </c>
      <c r="J16" s="16">
        <v>0</v>
      </c>
      <c r="K16" s="14" t="s">
        <v>582</v>
      </c>
      <c r="L16" s="16" t="s">
        <v>582</v>
      </c>
      <c r="M16" s="14">
        <v>0</v>
      </c>
      <c r="N16" s="16">
        <v>0</v>
      </c>
      <c r="O16" s="14">
        <v>0</v>
      </c>
      <c r="P16" s="16">
        <v>0</v>
      </c>
      <c r="Q16" s="14">
        <v>1.02560444</v>
      </c>
      <c r="R16" s="16">
        <v>0.17736673999999999</v>
      </c>
    </row>
    <row r="17" spans="1:18" x14ac:dyDescent="0.25">
      <c r="A17" s="11" t="s">
        <v>487</v>
      </c>
      <c r="B17" s="13">
        <v>6504</v>
      </c>
      <c r="C17" s="14">
        <f>(671/B17*100)</f>
        <v>10.316728167281672</v>
      </c>
      <c r="D17" s="15">
        <v>5833</v>
      </c>
      <c r="E17" s="14">
        <v>92.823169129999997</v>
      </c>
      <c r="F17" s="16">
        <v>0.53799695999999997</v>
      </c>
      <c r="G17" s="14">
        <v>4.95976821</v>
      </c>
      <c r="H17" s="16">
        <v>0.39904436999999998</v>
      </c>
      <c r="I17" s="14">
        <v>0</v>
      </c>
      <c r="J17" s="16">
        <v>0</v>
      </c>
      <c r="K17" s="14" t="s">
        <v>582</v>
      </c>
      <c r="L17" s="16" t="s">
        <v>582</v>
      </c>
      <c r="M17" s="14">
        <v>0</v>
      </c>
      <c r="N17" s="16">
        <v>0</v>
      </c>
      <c r="O17" s="14">
        <v>0</v>
      </c>
      <c r="P17" s="16">
        <v>0</v>
      </c>
      <c r="Q17" s="14">
        <v>2.2170626699999998</v>
      </c>
      <c r="R17" s="16">
        <v>0.36114605</v>
      </c>
    </row>
    <row r="18" spans="1:18" x14ac:dyDescent="0.25">
      <c r="A18" s="11" t="s">
        <v>488</v>
      </c>
      <c r="B18" s="13">
        <v>5532</v>
      </c>
      <c r="C18" s="14">
        <f>(28/B18*100)</f>
        <v>0.50614605929139556</v>
      </c>
      <c r="D18" s="15">
        <v>5504</v>
      </c>
      <c r="E18" s="14">
        <v>92.827891739999998</v>
      </c>
      <c r="F18" s="16">
        <v>0.59064757000000001</v>
      </c>
      <c r="G18" s="14">
        <v>6.1554253399999999</v>
      </c>
      <c r="H18" s="16">
        <v>0.57735764000000001</v>
      </c>
      <c r="I18" s="14">
        <v>0</v>
      </c>
      <c r="J18" s="16">
        <v>0</v>
      </c>
      <c r="K18" s="14" t="s">
        <v>582</v>
      </c>
      <c r="L18" s="16" t="s">
        <v>582</v>
      </c>
      <c r="M18" s="14">
        <v>0</v>
      </c>
      <c r="N18" s="16">
        <v>0</v>
      </c>
      <c r="O18" s="14">
        <v>0</v>
      </c>
      <c r="P18" s="16">
        <v>0</v>
      </c>
      <c r="Q18" s="14">
        <v>1.01668292</v>
      </c>
      <c r="R18" s="16">
        <v>0.14453969999999999</v>
      </c>
    </row>
    <row r="19" spans="1:18" x14ac:dyDescent="0.25">
      <c r="A19" s="11" t="s">
        <v>489</v>
      </c>
      <c r="B19" s="13">
        <v>5658</v>
      </c>
      <c r="C19" s="14">
        <f>(62/B19*100)</f>
        <v>1.0957935666313185</v>
      </c>
      <c r="D19" s="15">
        <v>5596</v>
      </c>
      <c r="E19" s="14">
        <v>97.838073339999994</v>
      </c>
      <c r="F19" s="16">
        <v>0.22152784</v>
      </c>
      <c r="G19" s="14">
        <v>1.7369901999999999</v>
      </c>
      <c r="H19" s="16">
        <v>0.20405994</v>
      </c>
      <c r="I19" s="14">
        <v>0</v>
      </c>
      <c r="J19" s="16">
        <v>0</v>
      </c>
      <c r="K19" s="14" t="s">
        <v>582</v>
      </c>
      <c r="L19" s="16" t="s">
        <v>582</v>
      </c>
      <c r="M19" s="14">
        <v>0</v>
      </c>
      <c r="N19" s="16">
        <v>0</v>
      </c>
      <c r="O19" s="14">
        <v>0</v>
      </c>
      <c r="P19" s="16">
        <v>0</v>
      </c>
      <c r="Q19" s="14">
        <v>0.42493646000000002</v>
      </c>
      <c r="R19" s="16">
        <v>0.10278756999999999</v>
      </c>
    </row>
    <row r="20" spans="1:18" x14ac:dyDescent="0.25">
      <c r="A20" s="11" t="s">
        <v>490</v>
      </c>
      <c r="B20" s="13">
        <v>3371</v>
      </c>
      <c r="C20" s="14">
        <f>(75/B20*100)</f>
        <v>2.2248590922574905</v>
      </c>
      <c r="D20" s="15">
        <v>3296</v>
      </c>
      <c r="E20" s="14">
        <v>90.571223110000005</v>
      </c>
      <c r="F20" s="16">
        <v>0.46130263999999999</v>
      </c>
      <c r="G20" s="14">
        <v>8.5677114900000007</v>
      </c>
      <c r="H20" s="16">
        <v>0.44399083</v>
      </c>
      <c r="I20" s="14">
        <v>0</v>
      </c>
      <c r="J20" s="16">
        <v>0</v>
      </c>
      <c r="K20" s="14" t="s">
        <v>582</v>
      </c>
      <c r="L20" s="16" t="s">
        <v>582</v>
      </c>
      <c r="M20" s="14">
        <v>0</v>
      </c>
      <c r="N20" s="16">
        <v>0</v>
      </c>
      <c r="O20" s="14">
        <v>0</v>
      </c>
      <c r="P20" s="16">
        <v>0</v>
      </c>
      <c r="Q20" s="14">
        <v>0.86106539999999998</v>
      </c>
      <c r="R20" s="16">
        <v>0.161106</v>
      </c>
    </row>
    <row r="21" spans="1:18" x14ac:dyDescent="0.25">
      <c r="A21" s="11" t="s">
        <v>491</v>
      </c>
      <c r="B21" s="13">
        <v>5741</v>
      </c>
      <c r="C21" s="14">
        <f>(45/B21*100)</f>
        <v>0.7838355687162516</v>
      </c>
      <c r="D21" s="15">
        <v>5696</v>
      </c>
      <c r="E21" s="14">
        <v>80.519715140000002</v>
      </c>
      <c r="F21" s="16">
        <v>0.72548089999999998</v>
      </c>
      <c r="G21" s="14">
        <v>16.23765813</v>
      </c>
      <c r="H21" s="16">
        <v>0.73763769000000001</v>
      </c>
      <c r="I21" s="14">
        <v>0</v>
      </c>
      <c r="J21" s="16">
        <v>0</v>
      </c>
      <c r="K21" s="14" t="s">
        <v>582</v>
      </c>
      <c r="L21" s="16" t="s">
        <v>582</v>
      </c>
      <c r="M21" s="14">
        <v>0</v>
      </c>
      <c r="N21" s="16">
        <v>0</v>
      </c>
      <c r="O21" s="14">
        <v>0</v>
      </c>
      <c r="P21" s="16">
        <v>0</v>
      </c>
      <c r="Q21" s="14">
        <v>3.24262673</v>
      </c>
      <c r="R21" s="16">
        <v>0.26778560000000001</v>
      </c>
    </row>
    <row r="22" spans="1:18" x14ac:dyDescent="0.25">
      <c r="A22" s="11" t="s">
        <v>492</v>
      </c>
      <c r="B22" s="13">
        <v>6598</v>
      </c>
      <c r="C22" s="14">
        <f>(32/B22*100)</f>
        <v>0.48499545316762654</v>
      </c>
      <c r="D22" s="15">
        <v>6566</v>
      </c>
      <c r="E22" s="14">
        <v>93.000894380000005</v>
      </c>
      <c r="F22" s="16">
        <v>0.57731010000000005</v>
      </c>
      <c r="G22" s="14">
        <v>5.7039293400000002</v>
      </c>
      <c r="H22" s="16">
        <v>0.56401446</v>
      </c>
      <c r="I22" s="14">
        <v>0</v>
      </c>
      <c r="J22" s="16">
        <v>0</v>
      </c>
      <c r="K22" s="14" t="s">
        <v>582</v>
      </c>
      <c r="L22" s="16" t="s">
        <v>582</v>
      </c>
      <c r="M22" s="14">
        <v>0</v>
      </c>
      <c r="N22" s="16">
        <v>0</v>
      </c>
      <c r="O22" s="14">
        <v>2.960861E-2</v>
      </c>
      <c r="P22" s="16">
        <v>1.9380169999999999E-2</v>
      </c>
      <c r="Q22" s="14">
        <v>1.26556767</v>
      </c>
      <c r="R22" s="16">
        <v>0.19541559999999999</v>
      </c>
    </row>
    <row r="23" spans="1:18" x14ac:dyDescent="0.25">
      <c r="A23" s="11" t="s">
        <v>493</v>
      </c>
      <c r="B23" s="13">
        <v>11583</v>
      </c>
      <c r="C23" s="14">
        <f>(213/B23*100)</f>
        <v>1.838901838901839</v>
      </c>
      <c r="D23" s="15">
        <v>11370</v>
      </c>
      <c r="E23" s="14">
        <v>92.680406629999993</v>
      </c>
      <c r="F23" s="16">
        <v>0.40432091999999997</v>
      </c>
      <c r="G23" s="14">
        <v>6.6843439800000004</v>
      </c>
      <c r="H23" s="16">
        <v>0.39075781999999998</v>
      </c>
      <c r="I23" s="14">
        <v>0</v>
      </c>
      <c r="J23" s="16">
        <v>0</v>
      </c>
      <c r="K23" s="14" t="s">
        <v>582</v>
      </c>
      <c r="L23" s="16" t="s">
        <v>582</v>
      </c>
      <c r="M23" s="14">
        <v>0</v>
      </c>
      <c r="N23" s="16">
        <v>0</v>
      </c>
      <c r="O23" s="14">
        <v>0</v>
      </c>
      <c r="P23" s="16">
        <v>0</v>
      </c>
      <c r="Q23" s="14">
        <v>0.63524939000000002</v>
      </c>
      <c r="R23" s="16">
        <v>0.13847504999999999</v>
      </c>
    </row>
    <row r="24" spans="1:18" x14ac:dyDescent="0.25">
      <c r="A24" s="11" t="s">
        <v>494</v>
      </c>
      <c r="B24" s="13">
        <v>6647</v>
      </c>
      <c r="C24" s="14">
        <f>(7/B24*100)</f>
        <v>0.10531066646607493</v>
      </c>
      <c r="D24" s="15">
        <v>6640</v>
      </c>
      <c r="E24" s="14">
        <v>98.873924849999995</v>
      </c>
      <c r="F24" s="16">
        <v>0.17600484999999999</v>
      </c>
      <c r="G24" s="14">
        <v>0.72316826999999995</v>
      </c>
      <c r="H24" s="16">
        <v>0.14921005000000001</v>
      </c>
      <c r="I24" s="14">
        <v>0</v>
      </c>
      <c r="J24" s="16">
        <v>0</v>
      </c>
      <c r="K24" s="14" t="s">
        <v>582</v>
      </c>
      <c r="L24" s="16" t="s">
        <v>582</v>
      </c>
      <c r="M24" s="14">
        <v>0</v>
      </c>
      <c r="N24" s="16">
        <v>0</v>
      </c>
      <c r="O24" s="14">
        <v>0</v>
      </c>
      <c r="P24" s="16">
        <v>0</v>
      </c>
      <c r="Q24" s="14">
        <v>0.40290688000000002</v>
      </c>
      <c r="R24" s="16">
        <v>0.10458066000000001</v>
      </c>
    </row>
    <row r="25" spans="1:18" x14ac:dyDescent="0.25">
      <c r="A25" s="11" t="s">
        <v>495</v>
      </c>
      <c r="B25" s="13">
        <v>5581</v>
      </c>
      <c r="C25" s="14">
        <f>(24/B25*100)</f>
        <v>0.43003046049095145</v>
      </c>
      <c r="D25" s="15">
        <v>5557</v>
      </c>
      <c r="E25" s="14">
        <v>99.329149990000005</v>
      </c>
      <c r="F25" s="16">
        <v>0.13786403</v>
      </c>
      <c r="G25" s="14">
        <v>0.41664404999999999</v>
      </c>
      <c r="H25" s="16">
        <v>0.10777471</v>
      </c>
      <c r="I25" s="14">
        <v>0</v>
      </c>
      <c r="J25" s="16">
        <v>0</v>
      </c>
      <c r="K25" s="14" t="s">
        <v>582</v>
      </c>
      <c r="L25" s="16" t="s">
        <v>582</v>
      </c>
      <c r="M25" s="14">
        <v>0</v>
      </c>
      <c r="N25" s="16">
        <v>0</v>
      </c>
      <c r="O25" s="14">
        <v>0</v>
      </c>
      <c r="P25" s="16">
        <v>0</v>
      </c>
      <c r="Q25" s="14">
        <v>0.25420596000000001</v>
      </c>
      <c r="R25" s="16">
        <v>7.8372689999999995E-2</v>
      </c>
    </row>
    <row r="26" spans="1:18" x14ac:dyDescent="0.25">
      <c r="A26" s="11" t="s">
        <v>496</v>
      </c>
      <c r="B26" s="13">
        <v>4869</v>
      </c>
      <c r="C26" s="14">
        <f>(33/B26*100)</f>
        <v>0.67775723967960566</v>
      </c>
      <c r="D26" s="15">
        <v>4836</v>
      </c>
      <c r="E26" s="14">
        <v>97.826737420000001</v>
      </c>
      <c r="F26" s="16">
        <v>0.23319692</v>
      </c>
      <c r="G26" s="14">
        <v>1.6592651300000001</v>
      </c>
      <c r="H26" s="16">
        <v>0.20547166</v>
      </c>
      <c r="I26" s="14">
        <v>0</v>
      </c>
      <c r="J26" s="16">
        <v>0</v>
      </c>
      <c r="K26" s="14" t="s">
        <v>582</v>
      </c>
      <c r="L26" s="16" t="s">
        <v>582</v>
      </c>
      <c r="M26" s="14">
        <v>0</v>
      </c>
      <c r="N26" s="16">
        <v>0</v>
      </c>
      <c r="O26" s="14">
        <v>0</v>
      </c>
      <c r="P26" s="16">
        <v>0</v>
      </c>
      <c r="Q26" s="14">
        <v>0.51399744999999997</v>
      </c>
      <c r="R26" s="16">
        <v>0.13824892999999999</v>
      </c>
    </row>
    <row r="27" spans="1:18" x14ac:dyDescent="0.25">
      <c r="A27" s="11" t="s">
        <v>497</v>
      </c>
      <c r="B27" s="13">
        <v>5299</v>
      </c>
      <c r="C27" s="14">
        <f>(17/B27*100)</f>
        <v>0.32081524816003021</v>
      </c>
      <c r="D27" s="15">
        <v>5282</v>
      </c>
      <c r="E27" s="14">
        <v>75.027779420000002</v>
      </c>
      <c r="F27" s="16">
        <v>0.46772016999999999</v>
      </c>
      <c r="G27" s="14">
        <v>23.501333339999999</v>
      </c>
      <c r="H27" s="16">
        <v>0.48584751999999998</v>
      </c>
      <c r="I27" s="14">
        <v>0</v>
      </c>
      <c r="J27" s="16">
        <v>0</v>
      </c>
      <c r="K27" s="14" t="s">
        <v>582</v>
      </c>
      <c r="L27" s="16" t="s">
        <v>582</v>
      </c>
      <c r="M27" s="14">
        <v>0</v>
      </c>
      <c r="N27" s="16">
        <v>0</v>
      </c>
      <c r="O27" s="14">
        <v>0</v>
      </c>
      <c r="P27" s="16">
        <v>0</v>
      </c>
      <c r="Q27" s="14">
        <v>1.4708872500000001</v>
      </c>
      <c r="R27" s="16">
        <v>0.14266749000000001</v>
      </c>
    </row>
    <row r="28" spans="1:18" x14ac:dyDescent="0.25">
      <c r="A28" s="11" t="s">
        <v>498</v>
      </c>
      <c r="B28" s="13">
        <v>7568</v>
      </c>
      <c r="C28" s="14">
        <f>(51/B28*100)</f>
        <v>0.67389006342494717</v>
      </c>
      <c r="D28" s="15">
        <v>7517</v>
      </c>
      <c r="E28" s="14">
        <v>96.266645519999997</v>
      </c>
      <c r="F28" s="16">
        <v>0.26329667000000001</v>
      </c>
      <c r="G28" s="14">
        <v>2.4251518500000002</v>
      </c>
      <c r="H28" s="16">
        <v>0.19897903</v>
      </c>
      <c r="I28" s="14">
        <v>0</v>
      </c>
      <c r="J28" s="16">
        <v>0</v>
      </c>
      <c r="K28" s="14" t="s">
        <v>582</v>
      </c>
      <c r="L28" s="16" t="s">
        <v>582</v>
      </c>
      <c r="M28" s="14">
        <v>0</v>
      </c>
      <c r="N28" s="16">
        <v>0</v>
      </c>
      <c r="O28" s="14">
        <v>0</v>
      </c>
      <c r="P28" s="16">
        <v>0</v>
      </c>
      <c r="Q28" s="14">
        <v>1.30820263</v>
      </c>
      <c r="R28" s="16">
        <v>0.17073469999999999</v>
      </c>
    </row>
    <row r="29" spans="1:18" x14ac:dyDescent="0.25">
      <c r="A29" s="11" t="s">
        <v>499</v>
      </c>
      <c r="B29" s="13">
        <v>5385</v>
      </c>
      <c r="C29" s="14">
        <f>(30/B29*100)</f>
        <v>0.55710306406685239</v>
      </c>
      <c r="D29" s="15">
        <v>5355</v>
      </c>
      <c r="E29" s="14">
        <v>93.897261790000002</v>
      </c>
      <c r="F29" s="16">
        <v>0.43195959</v>
      </c>
      <c r="G29" s="14">
        <v>3.7332662399999998</v>
      </c>
      <c r="H29" s="16">
        <v>0.28660480999999999</v>
      </c>
      <c r="I29" s="14">
        <v>0</v>
      </c>
      <c r="J29" s="16">
        <v>0</v>
      </c>
      <c r="K29" s="14" t="s">
        <v>582</v>
      </c>
      <c r="L29" s="16" t="s">
        <v>582</v>
      </c>
      <c r="M29" s="14">
        <v>0</v>
      </c>
      <c r="N29" s="16">
        <v>0</v>
      </c>
      <c r="O29" s="14">
        <v>0</v>
      </c>
      <c r="P29" s="16">
        <v>0</v>
      </c>
      <c r="Q29" s="14">
        <v>2.3694719700000002</v>
      </c>
      <c r="R29" s="16">
        <v>0.23541244</v>
      </c>
    </row>
    <row r="30" spans="1:18" x14ac:dyDescent="0.25">
      <c r="A30" s="11" t="s">
        <v>500</v>
      </c>
      <c r="B30" s="13">
        <v>4520</v>
      </c>
      <c r="C30" s="14">
        <f>(97/B30*100)</f>
        <v>2.1460176991150446</v>
      </c>
      <c r="D30" s="15">
        <v>4423</v>
      </c>
      <c r="E30" s="14">
        <v>77.143668809999994</v>
      </c>
      <c r="F30" s="16">
        <v>0.85632154999999999</v>
      </c>
      <c r="G30" s="14">
        <v>19.57743181</v>
      </c>
      <c r="H30" s="16">
        <v>0.75925240000000005</v>
      </c>
      <c r="I30" s="14">
        <v>0</v>
      </c>
      <c r="J30" s="16">
        <v>0</v>
      </c>
      <c r="K30" s="14" t="s">
        <v>582</v>
      </c>
      <c r="L30" s="16" t="s">
        <v>582</v>
      </c>
      <c r="M30" s="14">
        <v>0</v>
      </c>
      <c r="N30" s="16">
        <v>0</v>
      </c>
      <c r="O30" s="14">
        <v>0</v>
      </c>
      <c r="P30" s="16">
        <v>0</v>
      </c>
      <c r="Q30" s="14">
        <v>3.2788993799999999</v>
      </c>
      <c r="R30" s="16">
        <v>0.32544720999999999</v>
      </c>
    </row>
    <row r="31" spans="1:18" x14ac:dyDescent="0.25">
      <c r="A31" s="11" t="s">
        <v>501</v>
      </c>
      <c r="B31" s="13">
        <v>5456</v>
      </c>
      <c r="C31" s="14">
        <f>(125/B31*100)</f>
        <v>2.2910557184750733</v>
      </c>
      <c r="D31" s="15">
        <v>5331</v>
      </c>
      <c r="E31" s="14">
        <v>90.568943070000003</v>
      </c>
      <c r="F31" s="16">
        <v>0.51154557</v>
      </c>
      <c r="G31" s="14">
        <v>8.5501641599999996</v>
      </c>
      <c r="H31" s="16">
        <v>0.48601560999999999</v>
      </c>
      <c r="I31" s="14">
        <v>0</v>
      </c>
      <c r="J31" s="16">
        <v>0</v>
      </c>
      <c r="K31" s="14" t="s">
        <v>582</v>
      </c>
      <c r="L31" s="16" t="s">
        <v>582</v>
      </c>
      <c r="M31" s="14">
        <v>0</v>
      </c>
      <c r="N31" s="16">
        <v>0</v>
      </c>
      <c r="O31" s="14">
        <v>0</v>
      </c>
      <c r="P31" s="16">
        <v>0</v>
      </c>
      <c r="Q31" s="14">
        <v>0.88089276999999999</v>
      </c>
      <c r="R31" s="16">
        <v>0.12119162999999999</v>
      </c>
    </row>
    <row r="32" spans="1:18" x14ac:dyDescent="0.25">
      <c r="A32" s="11" t="s">
        <v>502</v>
      </c>
      <c r="B32" s="13">
        <v>4478</v>
      </c>
      <c r="C32" s="14">
        <f>(5/B32*100)</f>
        <v>0.11165698972755694</v>
      </c>
      <c r="D32" s="15">
        <v>4473</v>
      </c>
      <c r="E32" s="14">
        <v>98.828657500000006</v>
      </c>
      <c r="F32" s="16">
        <v>0.17494456</v>
      </c>
      <c r="G32" s="14">
        <v>0.83253588999999995</v>
      </c>
      <c r="H32" s="16">
        <v>0.16881512000000001</v>
      </c>
      <c r="I32" s="14">
        <v>0</v>
      </c>
      <c r="J32" s="16">
        <v>0</v>
      </c>
      <c r="K32" s="14" t="s">
        <v>582</v>
      </c>
      <c r="L32" s="16" t="s">
        <v>582</v>
      </c>
      <c r="M32" s="14">
        <v>0</v>
      </c>
      <c r="N32" s="16">
        <v>0</v>
      </c>
      <c r="O32" s="14">
        <v>0</v>
      </c>
      <c r="P32" s="16">
        <v>0</v>
      </c>
      <c r="Q32" s="14">
        <v>0.33880661000000001</v>
      </c>
      <c r="R32" s="16">
        <v>8.6326330000000007E-2</v>
      </c>
    </row>
    <row r="33" spans="1:18" x14ac:dyDescent="0.25">
      <c r="A33" s="11" t="s">
        <v>503</v>
      </c>
      <c r="B33" s="13">
        <v>7325</v>
      </c>
      <c r="C33" s="14">
        <f>(75/B33*100)</f>
        <v>1.0238907849829351</v>
      </c>
      <c r="D33" s="15">
        <v>7250</v>
      </c>
      <c r="E33" s="14">
        <v>92.699272699999995</v>
      </c>
      <c r="F33" s="16">
        <v>0.42274834999999999</v>
      </c>
      <c r="G33" s="14">
        <v>6.7588124599999997</v>
      </c>
      <c r="H33" s="16">
        <v>0.39036359999999998</v>
      </c>
      <c r="I33" s="14">
        <v>0</v>
      </c>
      <c r="J33" s="16">
        <v>0</v>
      </c>
      <c r="K33" s="14" t="s">
        <v>582</v>
      </c>
      <c r="L33" s="16" t="s">
        <v>582</v>
      </c>
      <c r="M33" s="14">
        <v>0</v>
      </c>
      <c r="N33" s="16">
        <v>0</v>
      </c>
      <c r="O33" s="14">
        <v>0</v>
      </c>
      <c r="P33" s="16">
        <v>0</v>
      </c>
      <c r="Q33" s="14">
        <v>0.54191482999999996</v>
      </c>
      <c r="R33" s="16">
        <v>9.4922049999999994E-2</v>
      </c>
    </row>
    <row r="34" spans="1:18" x14ac:dyDescent="0.25">
      <c r="A34" s="11" t="s">
        <v>504</v>
      </c>
      <c r="B34" s="13">
        <v>6350</v>
      </c>
      <c r="C34" s="14">
        <f>(65/B34*100)</f>
        <v>1.0236220472440944</v>
      </c>
      <c r="D34" s="15">
        <v>6285</v>
      </c>
      <c r="E34" s="14">
        <v>97.567223729999995</v>
      </c>
      <c r="F34" s="16">
        <v>0.20399131000000001</v>
      </c>
      <c r="G34" s="14">
        <v>1.3685267400000001</v>
      </c>
      <c r="H34" s="16">
        <v>0.16330233</v>
      </c>
      <c r="I34" s="14">
        <v>0</v>
      </c>
      <c r="J34" s="16">
        <v>0</v>
      </c>
      <c r="K34" s="14" t="s">
        <v>582</v>
      </c>
      <c r="L34" s="16" t="s">
        <v>582</v>
      </c>
      <c r="M34" s="14">
        <v>0</v>
      </c>
      <c r="N34" s="16">
        <v>0</v>
      </c>
      <c r="O34" s="14">
        <v>0</v>
      </c>
      <c r="P34" s="16">
        <v>0</v>
      </c>
      <c r="Q34" s="14">
        <v>1.0642495300000001</v>
      </c>
      <c r="R34" s="16">
        <v>0.14280045999999999</v>
      </c>
    </row>
    <row r="35" spans="1:18" x14ac:dyDescent="0.25">
      <c r="A35" s="11" t="s">
        <v>505</v>
      </c>
      <c r="B35" s="13">
        <v>6406</v>
      </c>
      <c r="C35" s="14">
        <f>(36/B35*100)</f>
        <v>0.56197315017171401</v>
      </c>
      <c r="D35" s="15">
        <v>6370</v>
      </c>
      <c r="E35" s="14">
        <v>95.044211160000003</v>
      </c>
      <c r="F35" s="16">
        <v>0.37658908000000002</v>
      </c>
      <c r="G35" s="14">
        <v>4.3052907600000001</v>
      </c>
      <c r="H35" s="16">
        <v>0.35318465999999998</v>
      </c>
      <c r="I35" s="14">
        <v>0</v>
      </c>
      <c r="J35" s="16">
        <v>0</v>
      </c>
      <c r="K35" s="14" t="s">
        <v>582</v>
      </c>
      <c r="L35" s="16" t="s">
        <v>582</v>
      </c>
      <c r="M35" s="14">
        <v>0</v>
      </c>
      <c r="N35" s="16">
        <v>0</v>
      </c>
      <c r="O35" s="14">
        <v>0</v>
      </c>
      <c r="P35" s="16">
        <v>0</v>
      </c>
      <c r="Q35" s="14">
        <v>0.65049809000000003</v>
      </c>
      <c r="R35" s="16">
        <v>0.11457819</v>
      </c>
    </row>
    <row r="36" spans="1:18" x14ac:dyDescent="0.25">
      <c r="A36" s="11" t="s">
        <v>506</v>
      </c>
      <c r="B36" s="13">
        <v>6736</v>
      </c>
      <c r="C36" s="14">
        <f>(26/B36*100)</f>
        <v>0.38598574821852732</v>
      </c>
      <c r="D36" s="15">
        <v>6710</v>
      </c>
      <c r="E36" s="14">
        <v>87.99209922</v>
      </c>
      <c r="F36" s="16">
        <v>0.72476552000000005</v>
      </c>
      <c r="G36" s="14">
        <v>10.66449761</v>
      </c>
      <c r="H36" s="16">
        <v>0.68299677000000003</v>
      </c>
      <c r="I36" s="14">
        <v>0</v>
      </c>
      <c r="J36" s="16">
        <v>0</v>
      </c>
      <c r="K36" s="14" t="s">
        <v>582</v>
      </c>
      <c r="L36" s="16" t="s">
        <v>582</v>
      </c>
      <c r="M36" s="14">
        <v>0</v>
      </c>
      <c r="N36" s="16">
        <v>0</v>
      </c>
      <c r="O36" s="14">
        <v>0</v>
      </c>
      <c r="P36" s="16">
        <v>0</v>
      </c>
      <c r="Q36" s="14">
        <v>1.34340317</v>
      </c>
      <c r="R36" s="16">
        <v>0.14142452</v>
      </c>
    </row>
    <row r="37" spans="1:18" x14ac:dyDescent="0.25">
      <c r="A37" s="11" t="s">
        <v>507</v>
      </c>
      <c r="B37" s="13">
        <v>5458</v>
      </c>
      <c r="C37" s="14">
        <f>(63/B37*100)</f>
        <v>1.1542689629901062</v>
      </c>
      <c r="D37" s="15">
        <v>5395</v>
      </c>
      <c r="E37" s="14">
        <v>87.898439100000004</v>
      </c>
      <c r="F37" s="16">
        <v>0.77819179999999999</v>
      </c>
      <c r="G37" s="14">
        <v>10.289097</v>
      </c>
      <c r="H37" s="16">
        <v>0.69674223999999996</v>
      </c>
      <c r="I37" s="14">
        <v>0</v>
      </c>
      <c r="J37" s="16">
        <v>0</v>
      </c>
      <c r="K37" s="14" t="s">
        <v>582</v>
      </c>
      <c r="L37" s="16" t="s">
        <v>582</v>
      </c>
      <c r="M37" s="14">
        <v>0</v>
      </c>
      <c r="N37" s="16">
        <v>0</v>
      </c>
      <c r="O37" s="14">
        <v>0</v>
      </c>
      <c r="P37" s="16">
        <v>0</v>
      </c>
      <c r="Q37" s="14">
        <v>1.8124639</v>
      </c>
      <c r="R37" s="16">
        <v>0.24244809</v>
      </c>
    </row>
    <row r="38" spans="1:18" x14ac:dyDescent="0.25">
      <c r="A38" s="11" t="s">
        <v>508</v>
      </c>
      <c r="B38" s="13">
        <v>5860</v>
      </c>
      <c r="C38" s="14">
        <f>(16/B38*100)</f>
        <v>0.27303754266211605</v>
      </c>
      <c r="D38" s="15">
        <v>5844</v>
      </c>
      <c r="E38" s="14">
        <v>85.617086819999997</v>
      </c>
      <c r="F38" s="16">
        <v>0.63810604999999998</v>
      </c>
      <c r="G38" s="14">
        <v>12.983309330000001</v>
      </c>
      <c r="H38" s="16">
        <v>0.56095218000000002</v>
      </c>
      <c r="I38" s="14">
        <v>0</v>
      </c>
      <c r="J38" s="16">
        <v>0</v>
      </c>
      <c r="K38" s="14" t="s">
        <v>582</v>
      </c>
      <c r="L38" s="16" t="s">
        <v>582</v>
      </c>
      <c r="M38" s="14">
        <v>0</v>
      </c>
      <c r="N38" s="16">
        <v>0</v>
      </c>
      <c r="O38" s="14">
        <v>0</v>
      </c>
      <c r="P38" s="16">
        <v>0</v>
      </c>
      <c r="Q38" s="14">
        <v>1.3996038500000001</v>
      </c>
      <c r="R38" s="16">
        <v>0.17291011000000001</v>
      </c>
    </row>
    <row r="39" spans="1:18" x14ac:dyDescent="0.25">
      <c r="A39" s="11" t="s">
        <v>509</v>
      </c>
      <c r="B39" s="13">
        <v>5895</v>
      </c>
      <c r="C39" s="14">
        <f>(30/B39*100)</f>
        <v>0.5089058524173028</v>
      </c>
      <c r="D39" s="15">
        <v>5865</v>
      </c>
      <c r="E39" s="14">
        <v>98.371804710000006</v>
      </c>
      <c r="F39" s="16">
        <v>0.23323831</v>
      </c>
      <c r="G39" s="14">
        <v>0.72058005000000003</v>
      </c>
      <c r="H39" s="16">
        <v>0.12489392000000001</v>
      </c>
      <c r="I39" s="14">
        <v>0</v>
      </c>
      <c r="J39" s="16">
        <v>0</v>
      </c>
      <c r="K39" s="14" t="s">
        <v>582</v>
      </c>
      <c r="L39" s="16" t="s">
        <v>582</v>
      </c>
      <c r="M39" s="14">
        <v>0</v>
      </c>
      <c r="N39" s="16">
        <v>0</v>
      </c>
      <c r="O39" s="14">
        <v>0</v>
      </c>
      <c r="P39" s="16">
        <v>0</v>
      </c>
      <c r="Q39" s="14">
        <v>0.90761524000000005</v>
      </c>
      <c r="R39" s="16">
        <v>0.17933863999999999</v>
      </c>
    </row>
    <row r="40" spans="1:18" x14ac:dyDescent="0.25">
      <c r="A40" s="11" t="s">
        <v>510</v>
      </c>
      <c r="B40" s="13">
        <v>14157</v>
      </c>
      <c r="C40" s="14">
        <f>(272/B40*100)</f>
        <v>1.9213110122201034</v>
      </c>
      <c r="D40" s="15">
        <v>13885</v>
      </c>
      <c r="E40" s="14">
        <v>86.7275341</v>
      </c>
      <c r="F40" s="16">
        <v>0.71986658999999997</v>
      </c>
      <c r="G40" s="14">
        <v>10.13586392</v>
      </c>
      <c r="H40" s="16">
        <v>0.69434167999999996</v>
      </c>
      <c r="I40" s="14">
        <v>0</v>
      </c>
      <c r="J40" s="16">
        <v>0</v>
      </c>
      <c r="K40" s="14" t="s">
        <v>582</v>
      </c>
      <c r="L40" s="16" t="s">
        <v>582</v>
      </c>
      <c r="M40" s="14">
        <v>0</v>
      </c>
      <c r="N40" s="16">
        <v>0</v>
      </c>
      <c r="O40" s="14">
        <v>0</v>
      </c>
      <c r="P40" s="16">
        <v>0</v>
      </c>
      <c r="Q40" s="14">
        <v>3.13660198</v>
      </c>
      <c r="R40" s="16">
        <v>0.21274493</v>
      </c>
    </row>
    <row r="41" spans="1:18" x14ac:dyDescent="0.25">
      <c r="A41" s="11" t="s">
        <v>511</v>
      </c>
      <c r="B41" s="13">
        <v>5712</v>
      </c>
      <c r="C41" s="14">
        <f>(40/B41*100)</f>
        <v>0.70028011204481799</v>
      </c>
      <c r="D41" s="15">
        <v>5672</v>
      </c>
      <c r="E41" s="14">
        <v>89.052957449999994</v>
      </c>
      <c r="F41" s="16">
        <v>0.77523352999999995</v>
      </c>
      <c r="G41" s="14">
        <v>7.9728678899999998</v>
      </c>
      <c r="H41" s="16">
        <v>0.70861099999999999</v>
      </c>
      <c r="I41" s="14">
        <v>0</v>
      </c>
      <c r="J41" s="16">
        <v>0</v>
      </c>
      <c r="K41" s="14" t="s">
        <v>582</v>
      </c>
      <c r="L41" s="16" t="s">
        <v>582</v>
      </c>
      <c r="M41" s="14">
        <v>0</v>
      </c>
      <c r="N41" s="16">
        <v>0</v>
      </c>
      <c r="O41" s="14">
        <v>0</v>
      </c>
      <c r="P41" s="16">
        <v>0</v>
      </c>
      <c r="Q41" s="14">
        <v>2.9741746600000001</v>
      </c>
      <c r="R41" s="16">
        <v>0.23185557000000001</v>
      </c>
    </row>
    <row r="42" spans="1:18" x14ac:dyDescent="0.25">
      <c r="A42" s="11" t="s">
        <v>512</v>
      </c>
      <c r="B42" s="13">
        <f>IF(COUNT(B7:B41) &gt; 0, AVERAGE(B7:B41), "\u2014")</f>
        <v>7103.4285714285716</v>
      </c>
      <c r="C42" s="14">
        <f>IF(COUNT(C7:C41) &gt; 0, AVERAGE(C7:C41), "—")</f>
        <v>1.2871062708414591</v>
      </c>
      <c r="D42" s="15">
        <f>IF(COUNT(D7:D41) &gt; 0, AVERAGE(D7:D41), "—")</f>
        <v>7002.028571428571</v>
      </c>
      <c r="E42" s="14">
        <f>IF(COUNT(E7:E41) &gt; 0, AVERAGE(E7:E41), "—")</f>
        <v>91.613477716571438</v>
      </c>
      <c r="F42" s="16">
        <f>IF(COUNT(F7:F41) &gt; 0, SQRT(SUMSQ(F7:F41)/(COUNT(F7:F41)*COUNT(F7:F41)) ), "—")</f>
        <v>8.5187347525007867E-2</v>
      </c>
      <c r="G42" s="14">
        <f>IF(COUNT(G7:G41) &gt; 0, AVERAGE(G7:G41), "—")</f>
        <v>7.0831675437142856</v>
      </c>
      <c r="H42" s="16">
        <f>IF(COUNT(H7:H41) &gt; 0, SQRT(SUMSQ(H7:H41)/(COUNT(H7:H41)*COUNT(H7:H41)) ), "—")</f>
        <v>7.9064880251243974E-2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8.4596028571428577E-4</v>
      </c>
      <c r="P42" s="16">
        <f>IF(COUNT(P7:P41) &gt; 0, SQRT(SUMSQ(P7:P41)/(COUNT(P7:P41)*COUNT(P7:P41)) ), "—")</f>
        <v>5.5371914285714282E-4</v>
      </c>
      <c r="Q42" s="14">
        <f>IF(COUNT(Q7:Q41) &gt; 0, AVERAGE(Q7:Q41), "—")</f>
        <v>1.3025087799999999</v>
      </c>
      <c r="R42" s="16">
        <f>IF(COUNT(R7:R41) &gt; 0, SQRT(SUMSQ(R7:R41)/(COUNT(R7:R41)*COUNT(R7:R41)) ), "—")</f>
        <v>2.9472665045496227E-2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98.096793160000004</v>
      </c>
      <c r="F45" s="16">
        <v>0.20833997000000001</v>
      </c>
      <c r="G45" s="14">
        <v>0</v>
      </c>
      <c r="H45" s="16">
        <v>0</v>
      </c>
      <c r="I45" s="14">
        <v>0</v>
      </c>
      <c r="J45" s="16">
        <v>0</v>
      </c>
      <c r="K45" s="14" t="s">
        <v>582</v>
      </c>
      <c r="L45" s="16" t="s">
        <v>582</v>
      </c>
      <c r="M45" s="14">
        <v>0</v>
      </c>
      <c r="N45" s="16">
        <v>0</v>
      </c>
      <c r="O45" s="14">
        <v>0.19506588</v>
      </c>
      <c r="P45" s="16">
        <v>4.9505929999999997E-2</v>
      </c>
      <c r="Q45" s="14">
        <v>1.7081409599999999</v>
      </c>
      <c r="R45" s="16">
        <v>0.19812837</v>
      </c>
    </row>
    <row r="46" spans="1:18" x14ac:dyDescent="0.25">
      <c r="A46" s="11" t="s">
        <v>516</v>
      </c>
      <c r="B46" s="13">
        <v>23141</v>
      </c>
      <c r="C46" s="14">
        <f>(1157/B46*100)</f>
        <v>4.9997839332785965</v>
      </c>
      <c r="D46" s="15">
        <v>21984</v>
      </c>
      <c r="E46" s="14">
        <v>96.019796349999993</v>
      </c>
      <c r="F46" s="16">
        <v>0.25802434000000002</v>
      </c>
      <c r="G46" s="14">
        <v>0.64582651000000002</v>
      </c>
      <c r="H46" s="16">
        <v>6.8277489999999996E-2</v>
      </c>
      <c r="I46" s="14">
        <v>0</v>
      </c>
      <c r="J46" s="16">
        <v>0</v>
      </c>
      <c r="K46" s="14" t="s">
        <v>582</v>
      </c>
      <c r="L46" s="16" t="s">
        <v>582</v>
      </c>
      <c r="M46" s="14">
        <v>0</v>
      </c>
      <c r="N46" s="16">
        <v>0</v>
      </c>
      <c r="O46" s="14">
        <v>0</v>
      </c>
      <c r="P46" s="16">
        <v>0</v>
      </c>
      <c r="Q46" s="14">
        <v>3.33437713</v>
      </c>
      <c r="R46" s="16">
        <v>0.26762223000000002</v>
      </c>
    </row>
    <row r="47" spans="1:18" x14ac:dyDescent="0.25">
      <c r="A47" s="11" t="s">
        <v>517</v>
      </c>
      <c r="B47" s="13">
        <v>5928</v>
      </c>
      <c r="C47" s="14">
        <f>(75/B47*100)</f>
        <v>1.2651821862348178</v>
      </c>
      <c r="D47" s="15">
        <v>5853</v>
      </c>
      <c r="E47" s="14">
        <v>96.525359839999993</v>
      </c>
      <c r="F47" s="16">
        <v>0.34710669999999999</v>
      </c>
      <c r="G47" s="14">
        <v>1.57024304</v>
      </c>
      <c r="H47" s="16">
        <v>0.15980053</v>
      </c>
      <c r="I47" s="14">
        <v>0</v>
      </c>
      <c r="J47" s="16">
        <v>0</v>
      </c>
      <c r="K47" s="14" t="s">
        <v>582</v>
      </c>
      <c r="L47" s="16" t="s">
        <v>582</v>
      </c>
      <c r="M47" s="14">
        <v>0</v>
      </c>
      <c r="N47" s="16">
        <v>0</v>
      </c>
      <c r="O47" s="14">
        <v>0</v>
      </c>
      <c r="P47" s="16">
        <v>0</v>
      </c>
      <c r="Q47" s="14">
        <v>1.9043971200000001</v>
      </c>
      <c r="R47" s="16">
        <v>0.32024061999999998</v>
      </c>
    </row>
    <row r="48" spans="1:18" x14ac:dyDescent="0.25">
      <c r="A48" s="11" t="s">
        <v>518</v>
      </c>
      <c r="B48" s="13">
        <v>9841</v>
      </c>
      <c r="C48" s="14">
        <f>(7/B48*100)</f>
        <v>7.1130982623717101E-2</v>
      </c>
      <c r="D48" s="15">
        <v>9834</v>
      </c>
      <c r="E48" s="14">
        <v>97.613488110000006</v>
      </c>
      <c r="F48" s="16">
        <v>0.54903159000000001</v>
      </c>
      <c r="G48" s="14">
        <v>0.38321464</v>
      </c>
      <c r="H48" s="16">
        <v>6.8689979999999998E-2</v>
      </c>
      <c r="I48" s="14">
        <v>0</v>
      </c>
      <c r="J48" s="16">
        <v>0</v>
      </c>
      <c r="K48" s="14" t="s">
        <v>582</v>
      </c>
      <c r="L48" s="16" t="s">
        <v>582</v>
      </c>
      <c r="M48" s="14">
        <v>0</v>
      </c>
      <c r="N48" s="16">
        <v>0</v>
      </c>
      <c r="O48" s="14">
        <v>0</v>
      </c>
      <c r="P48" s="16">
        <v>0</v>
      </c>
      <c r="Q48" s="14">
        <v>2.0032972500000001</v>
      </c>
      <c r="R48" s="16">
        <v>0.54809284000000003</v>
      </c>
    </row>
    <row r="49" spans="1:18" x14ac:dyDescent="0.25">
      <c r="A49" s="11" t="s">
        <v>519</v>
      </c>
      <c r="B49" s="13">
        <v>6349</v>
      </c>
      <c r="C49" s="14">
        <f>(56/B49*100)</f>
        <v>0.88202866593164275</v>
      </c>
      <c r="D49" s="15">
        <v>6293</v>
      </c>
      <c r="E49" s="14">
        <v>97.355356529999995</v>
      </c>
      <c r="F49" s="16">
        <v>0.25592238</v>
      </c>
      <c r="G49" s="14">
        <v>1.6732442199999999</v>
      </c>
      <c r="H49" s="16">
        <v>0.17909238999999999</v>
      </c>
      <c r="I49" s="14">
        <v>0</v>
      </c>
      <c r="J49" s="16">
        <v>0</v>
      </c>
      <c r="K49" s="14" t="s">
        <v>582</v>
      </c>
      <c r="L49" s="16" t="s">
        <v>582</v>
      </c>
      <c r="M49" s="14">
        <v>0</v>
      </c>
      <c r="N49" s="16">
        <v>0</v>
      </c>
      <c r="O49" s="14">
        <v>1.7438639999999998E-2</v>
      </c>
      <c r="P49" s="16">
        <v>1.8521369999999999E-2</v>
      </c>
      <c r="Q49" s="14">
        <v>0.95396060999999999</v>
      </c>
      <c r="R49" s="16">
        <v>0.15979640000000001</v>
      </c>
    </row>
    <row r="50" spans="1:18" x14ac:dyDescent="0.25">
      <c r="A50" s="11" t="s">
        <v>520</v>
      </c>
      <c r="B50" s="13">
        <v>11795</v>
      </c>
      <c r="C50" s="14">
        <f>(218/B50*100)</f>
        <v>1.8482407799915217</v>
      </c>
      <c r="D50" s="15">
        <v>11577</v>
      </c>
      <c r="E50" s="14">
        <v>97.621622720000005</v>
      </c>
      <c r="F50" s="16">
        <v>0.22494624999999999</v>
      </c>
      <c r="G50" s="14">
        <v>0.80811971999999999</v>
      </c>
      <c r="H50" s="16">
        <v>0.12443094</v>
      </c>
      <c r="I50" s="14">
        <v>0</v>
      </c>
      <c r="J50" s="16">
        <v>0</v>
      </c>
      <c r="K50" s="14" t="s">
        <v>582</v>
      </c>
      <c r="L50" s="16" t="s">
        <v>582</v>
      </c>
      <c r="M50" s="14">
        <v>0</v>
      </c>
      <c r="N50" s="16">
        <v>0</v>
      </c>
      <c r="O50" s="14">
        <v>0</v>
      </c>
      <c r="P50" s="16">
        <v>0</v>
      </c>
      <c r="Q50" s="14">
        <v>1.5702575599999999</v>
      </c>
      <c r="R50" s="16">
        <v>0.16879699000000001</v>
      </c>
    </row>
    <row r="51" spans="1:18" x14ac:dyDescent="0.25">
      <c r="A51" s="11" t="s">
        <v>521</v>
      </c>
      <c r="B51" s="13">
        <v>6866</v>
      </c>
      <c r="C51" s="14">
        <f>(116/B51*100)</f>
        <v>1.6894844159627147</v>
      </c>
      <c r="D51" s="15">
        <v>6750</v>
      </c>
      <c r="E51" s="14">
        <v>94.317602859999994</v>
      </c>
      <c r="F51" s="16">
        <v>0.38551450999999998</v>
      </c>
      <c r="G51" s="14">
        <v>3.87925656</v>
      </c>
      <c r="H51" s="16">
        <v>0.31744094</v>
      </c>
      <c r="I51" s="14">
        <v>0</v>
      </c>
      <c r="J51" s="16">
        <v>0</v>
      </c>
      <c r="K51" s="14" t="s">
        <v>582</v>
      </c>
      <c r="L51" s="16" t="s">
        <v>582</v>
      </c>
      <c r="M51" s="14">
        <v>0</v>
      </c>
      <c r="N51" s="16">
        <v>0</v>
      </c>
      <c r="O51" s="14">
        <v>0</v>
      </c>
      <c r="P51" s="16">
        <v>0</v>
      </c>
      <c r="Q51" s="14">
        <v>1.80314058</v>
      </c>
      <c r="R51" s="16">
        <v>0.18830886999999999</v>
      </c>
    </row>
    <row r="52" spans="1:18" x14ac:dyDescent="0.25">
      <c r="A52" s="11" t="s">
        <v>522</v>
      </c>
      <c r="B52" s="13">
        <v>5809</v>
      </c>
      <c r="C52" s="14">
        <f>(73/B52*100)</f>
        <v>1.2566706834222758</v>
      </c>
      <c r="D52" s="15">
        <v>5736</v>
      </c>
      <c r="E52" s="14">
        <v>95.056260089999995</v>
      </c>
      <c r="F52" s="16">
        <v>0.32250033</v>
      </c>
      <c r="G52" s="14">
        <v>3.3040118500000002</v>
      </c>
      <c r="H52" s="16">
        <v>0.25897559999999997</v>
      </c>
      <c r="I52" s="14">
        <v>0</v>
      </c>
      <c r="J52" s="16">
        <v>0</v>
      </c>
      <c r="K52" s="14" t="s">
        <v>582</v>
      </c>
      <c r="L52" s="16" t="s">
        <v>582</v>
      </c>
      <c r="M52" s="14">
        <v>0</v>
      </c>
      <c r="N52" s="16">
        <v>0</v>
      </c>
      <c r="O52" s="14">
        <v>0</v>
      </c>
      <c r="P52" s="16">
        <v>0</v>
      </c>
      <c r="Q52" s="14">
        <v>1.6397280599999999</v>
      </c>
      <c r="R52" s="16">
        <v>0.17168111999999999</v>
      </c>
    </row>
    <row r="53" spans="1:18" x14ac:dyDescent="0.25">
      <c r="A53" s="11" t="s">
        <v>523</v>
      </c>
      <c r="B53" s="13">
        <v>5571</v>
      </c>
      <c r="C53" s="14">
        <f>(84/B53*100)</f>
        <v>1.5078082929456111</v>
      </c>
      <c r="D53" s="15">
        <v>5487</v>
      </c>
      <c r="E53" s="14">
        <v>87.451288149999996</v>
      </c>
      <c r="F53" s="16">
        <v>0.42265565999999999</v>
      </c>
      <c r="G53" s="14">
        <v>11.227632789999999</v>
      </c>
      <c r="H53" s="16">
        <v>0.40724043999999998</v>
      </c>
      <c r="I53" s="14">
        <v>0</v>
      </c>
      <c r="J53" s="16">
        <v>0</v>
      </c>
      <c r="K53" s="14" t="s">
        <v>582</v>
      </c>
      <c r="L53" s="16" t="s">
        <v>582</v>
      </c>
      <c r="M53" s="14">
        <v>0</v>
      </c>
      <c r="N53" s="16">
        <v>0</v>
      </c>
      <c r="O53" s="14">
        <v>0</v>
      </c>
      <c r="P53" s="16">
        <v>0</v>
      </c>
      <c r="Q53" s="14">
        <v>1.32107906</v>
      </c>
      <c r="R53" s="16">
        <v>0.1709746</v>
      </c>
    </row>
    <row r="54" spans="1:18" x14ac:dyDescent="0.25">
      <c r="A54" s="11" t="s">
        <v>524</v>
      </c>
      <c r="B54" s="13">
        <v>4740</v>
      </c>
      <c r="C54" s="14">
        <f>(43/B54*100)</f>
        <v>0.90717299578059063</v>
      </c>
      <c r="D54" s="15">
        <v>4697</v>
      </c>
      <c r="E54" s="14">
        <v>93.046071060000003</v>
      </c>
      <c r="F54" s="16">
        <v>0.48530678999999999</v>
      </c>
      <c r="G54" s="14">
        <v>1.9065501600000001</v>
      </c>
      <c r="H54" s="16">
        <v>0.21473664000000001</v>
      </c>
      <c r="I54" s="14">
        <v>0</v>
      </c>
      <c r="J54" s="16">
        <v>0</v>
      </c>
      <c r="K54" s="14" t="s">
        <v>582</v>
      </c>
      <c r="L54" s="16" t="s">
        <v>582</v>
      </c>
      <c r="M54" s="14">
        <v>0</v>
      </c>
      <c r="N54" s="16">
        <v>0</v>
      </c>
      <c r="O54" s="14">
        <v>0</v>
      </c>
      <c r="P54" s="16">
        <v>0</v>
      </c>
      <c r="Q54" s="14">
        <v>5.0473787899999998</v>
      </c>
      <c r="R54" s="16">
        <v>0.40290943000000001</v>
      </c>
    </row>
    <row r="55" spans="1:18" x14ac:dyDescent="0.25">
      <c r="A55" s="11" t="s">
        <v>525</v>
      </c>
      <c r="B55" s="13">
        <v>5316</v>
      </c>
      <c r="C55" s="14">
        <f>(22/B55*100)</f>
        <v>0.41384499623777277</v>
      </c>
      <c r="D55" s="15">
        <v>5294</v>
      </c>
      <c r="E55" s="14">
        <v>95.674139670000002</v>
      </c>
      <c r="F55" s="16">
        <v>0.31700910999999998</v>
      </c>
      <c r="G55" s="14">
        <v>2.7037027899999999</v>
      </c>
      <c r="H55" s="16">
        <v>0.26552506999999997</v>
      </c>
      <c r="I55" s="14">
        <v>0</v>
      </c>
      <c r="J55" s="16">
        <v>0</v>
      </c>
      <c r="K55" s="14" t="s">
        <v>582</v>
      </c>
      <c r="L55" s="16" t="s">
        <v>582</v>
      </c>
      <c r="M55" s="14">
        <v>0</v>
      </c>
      <c r="N55" s="16">
        <v>0</v>
      </c>
      <c r="O55" s="14">
        <v>0.49625256000000001</v>
      </c>
      <c r="P55" s="16">
        <v>0.10878462999999999</v>
      </c>
      <c r="Q55" s="14">
        <v>1.1259049800000001</v>
      </c>
      <c r="R55" s="16">
        <v>0.178838</v>
      </c>
    </row>
    <row r="56" spans="1:18" x14ac:dyDescent="0.25">
      <c r="A56" s="11" t="s">
        <v>526</v>
      </c>
      <c r="B56" s="13">
        <v>5359</v>
      </c>
      <c r="C56" s="14">
        <f>(76/B56*100)</f>
        <v>1.4181750326553462</v>
      </c>
      <c r="D56" s="15">
        <v>5283</v>
      </c>
      <c r="E56" s="14">
        <v>74.835445559999997</v>
      </c>
      <c r="F56" s="16">
        <v>1.05322578</v>
      </c>
      <c r="G56" s="14">
        <v>23.38438876</v>
      </c>
      <c r="H56" s="16">
        <v>1.02560206</v>
      </c>
      <c r="I56" s="14">
        <v>0</v>
      </c>
      <c r="J56" s="16">
        <v>0</v>
      </c>
      <c r="K56" s="14" t="s">
        <v>582</v>
      </c>
      <c r="L56" s="16" t="s">
        <v>582</v>
      </c>
      <c r="M56" s="14">
        <v>0</v>
      </c>
      <c r="N56" s="16">
        <v>0</v>
      </c>
      <c r="O56" s="14">
        <v>0</v>
      </c>
      <c r="P56" s="16">
        <v>0</v>
      </c>
      <c r="Q56" s="14">
        <v>1.7801656800000001</v>
      </c>
      <c r="R56" s="16">
        <v>0.20113684000000001</v>
      </c>
    </row>
    <row r="57" spans="1:18" x14ac:dyDescent="0.25">
      <c r="A57" s="11" t="s">
        <v>527</v>
      </c>
      <c r="B57" s="13">
        <v>6513</v>
      </c>
      <c r="C57" s="14">
        <f>(0/B57*100)</f>
        <v>0</v>
      </c>
      <c r="D57" s="15">
        <v>6513</v>
      </c>
      <c r="E57" s="14">
        <v>98.540998049999999</v>
      </c>
      <c r="F57" s="16">
        <v>0.23214545</v>
      </c>
      <c r="G57" s="14">
        <v>0.42780351999999999</v>
      </c>
      <c r="H57" s="16">
        <v>9.2252689999999998E-2</v>
      </c>
      <c r="I57" s="14">
        <v>0</v>
      </c>
      <c r="J57" s="16">
        <v>0</v>
      </c>
      <c r="K57" s="14" t="s">
        <v>582</v>
      </c>
      <c r="L57" s="16" t="s">
        <v>582</v>
      </c>
      <c r="M57" s="14">
        <v>0</v>
      </c>
      <c r="N57" s="16">
        <v>0</v>
      </c>
      <c r="O57" s="14">
        <v>0.14886743</v>
      </c>
      <c r="P57" s="16">
        <v>4.4214490000000002E-2</v>
      </c>
      <c r="Q57" s="14">
        <v>0.88233099999999998</v>
      </c>
      <c r="R57" s="16">
        <v>0.18828717</v>
      </c>
    </row>
    <row r="58" spans="1:18" x14ac:dyDescent="0.25">
      <c r="A58" s="11" t="s">
        <v>528</v>
      </c>
      <c r="B58" s="13">
        <v>7267</v>
      </c>
      <c r="C58" s="14">
        <f>(10/B58*100)</f>
        <v>0.13760836658868861</v>
      </c>
      <c r="D58" s="15">
        <v>7257</v>
      </c>
      <c r="E58" s="14">
        <v>91.891036150000005</v>
      </c>
      <c r="F58" s="16">
        <v>0.47310493999999997</v>
      </c>
      <c r="G58" s="14">
        <v>5.6388317199999998</v>
      </c>
      <c r="H58" s="16">
        <v>0.41272842999999998</v>
      </c>
      <c r="I58" s="14">
        <v>0</v>
      </c>
      <c r="J58" s="16">
        <v>0</v>
      </c>
      <c r="K58" s="14" t="s">
        <v>582</v>
      </c>
      <c r="L58" s="16" t="s">
        <v>582</v>
      </c>
      <c r="M58" s="14">
        <v>0</v>
      </c>
      <c r="N58" s="16">
        <v>0</v>
      </c>
      <c r="O58" s="14">
        <v>1.0725507999999999</v>
      </c>
      <c r="P58" s="16">
        <v>0.18894559</v>
      </c>
      <c r="Q58" s="14">
        <v>1.39758133</v>
      </c>
      <c r="R58" s="16">
        <v>0.19878529</v>
      </c>
    </row>
    <row r="59" spans="1:18" x14ac:dyDescent="0.25">
      <c r="A59" s="11" t="s">
        <v>529</v>
      </c>
      <c r="B59" s="13">
        <v>4826</v>
      </c>
      <c r="C59" s="14">
        <f>(26/B59*100)</f>
        <v>0.53874844591794446</v>
      </c>
      <c r="D59" s="15">
        <v>4800</v>
      </c>
      <c r="E59" s="14">
        <v>77.625942600000002</v>
      </c>
      <c r="F59" s="16">
        <v>0.80453152000000006</v>
      </c>
      <c r="G59" s="14">
        <v>21.236947099999998</v>
      </c>
      <c r="H59" s="16">
        <v>0.77636316000000005</v>
      </c>
      <c r="I59" s="14">
        <v>0</v>
      </c>
      <c r="J59" s="16">
        <v>0</v>
      </c>
      <c r="K59" s="14" t="s">
        <v>582</v>
      </c>
      <c r="L59" s="16" t="s">
        <v>582</v>
      </c>
      <c r="M59" s="14">
        <v>0</v>
      </c>
      <c r="N59" s="16">
        <v>0</v>
      </c>
      <c r="O59" s="14">
        <v>0.52021448999999997</v>
      </c>
      <c r="P59" s="16">
        <v>0.11645751</v>
      </c>
      <c r="Q59" s="14">
        <v>0.61689581000000004</v>
      </c>
      <c r="R59" s="16">
        <v>0.12136128</v>
      </c>
    </row>
    <row r="60" spans="1:18" x14ac:dyDescent="0.25">
      <c r="A60" s="11" t="s">
        <v>530</v>
      </c>
      <c r="B60" s="13">
        <v>4546</v>
      </c>
      <c r="C60" s="14">
        <f>(15/B60*100)</f>
        <v>0.32996040475142985</v>
      </c>
      <c r="D60" s="15">
        <v>4531</v>
      </c>
      <c r="E60" s="14">
        <v>89.695817270000006</v>
      </c>
      <c r="F60" s="16">
        <v>0.73731491000000005</v>
      </c>
      <c r="G60" s="14">
        <v>5.7450095599999997</v>
      </c>
      <c r="H60" s="16">
        <v>0.49577722000000002</v>
      </c>
      <c r="I60" s="14">
        <v>0</v>
      </c>
      <c r="J60" s="16">
        <v>0</v>
      </c>
      <c r="K60" s="14" t="s">
        <v>582</v>
      </c>
      <c r="L60" s="16" t="s">
        <v>582</v>
      </c>
      <c r="M60" s="14">
        <v>0</v>
      </c>
      <c r="N60" s="16">
        <v>0</v>
      </c>
      <c r="O60" s="14">
        <v>0.69920084999999998</v>
      </c>
      <c r="P60" s="16">
        <v>0.15490888</v>
      </c>
      <c r="Q60" s="14">
        <v>3.8599723199999998</v>
      </c>
      <c r="R60" s="16">
        <v>0.38042035000000002</v>
      </c>
    </row>
    <row r="61" spans="1:18" x14ac:dyDescent="0.25">
      <c r="A61" s="11" t="s">
        <v>531</v>
      </c>
      <c r="B61" s="13">
        <v>6525</v>
      </c>
      <c r="C61" s="14">
        <f>(135/B61*100)</f>
        <v>2.0689655172413794</v>
      </c>
      <c r="D61" s="15">
        <v>6390</v>
      </c>
      <c r="E61" s="14">
        <v>97.6944582</v>
      </c>
      <c r="F61" s="16">
        <v>0.28128001000000002</v>
      </c>
      <c r="G61" s="14">
        <v>0.91471217999999999</v>
      </c>
      <c r="H61" s="16">
        <v>0.15344251</v>
      </c>
      <c r="I61" s="14">
        <v>0</v>
      </c>
      <c r="J61" s="16">
        <v>0</v>
      </c>
      <c r="K61" s="14" t="s">
        <v>582</v>
      </c>
      <c r="L61" s="16" t="s">
        <v>582</v>
      </c>
      <c r="M61" s="14">
        <v>0</v>
      </c>
      <c r="N61" s="16">
        <v>0</v>
      </c>
      <c r="O61" s="14">
        <v>0</v>
      </c>
      <c r="P61" s="16">
        <v>0</v>
      </c>
      <c r="Q61" s="14">
        <v>1.3908296200000001</v>
      </c>
      <c r="R61" s="16">
        <v>0.21095622999999999</v>
      </c>
    </row>
    <row r="62" spans="1:18" x14ac:dyDescent="0.25">
      <c r="A62" s="11" t="s">
        <v>532</v>
      </c>
      <c r="B62" s="13">
        <v>4476</v>
      </c>
      <c r="C62" s="14">
        <f>(3/B62*100)</f>
        <v>6.7024128686327081E-2</v>
      </c>
      <c r="D62" s="15">
        <v>4473</v>
      </c>
      <c r="E62" s="14">
        <v>75.994448550000001</v>
      </c>
      <c r="F62" s="16">
        <v>0.64054248999999996</v>
      </c>
      <c r="G62" s="14">
        <v>23.02369182</v>
      </c>
      <c r="H62" s="16">
        <v>0.61187011999999996</v>
      </c>
      <c r="I62" s="14">
        <v>0</v>
      </c>
      <c r="J62" s="16">
        <v>0</v>
      </c>
      <c r="K62" s="14" t="s">
        <v>582</v>
      </c>
      <c r="L62" s="16" t="s">
        <v>582</v>
      </c>
      <c r="M62" s="14">
        <v>0</v>
      </c>
      <c r="N62" s="16">
        <v>0</v>
      </c>
      <c r="O62" s="14">
        <v>0</v>
      </c>
      <c r="P62" s="16">
        <v>0</v>
      </c>
      <c r="Q62" s="14">
        <v>0.98185962999999998</v>
      </c>
      <c r="R62" s="16">
        <v>0.14112951000000001</v>
      </c>
    </row>
    <row r="63" spans="1:18" x14ac:dyDescent="0.25">
      <c r="A63" s="11" t="s">
        <v>533</v>
      </c>
      <c r="B63" s="13">
        <v>5324</v>
      </c>
      <c r="C63" s="14">
        <f>(13/B63*100)</f>
        <v>0.24417731029301279</v>
      </c>
      <c r="D63" s="15">
        <v>5311</v>
      </c>
      <c r="E63" s="14">
        <v>94.474061969999994</v>
      </c>
      <c r="F63" s="16">
        <v>0.30050194000000002</v>
      </c>
      <c r="G63" s="14">
        <v>2.2339126399999998</v>
      </c>
      <c r="H63" s="16">
        <v>0.20744452999999999</v>
      </c>
      <c r="I63" s="14">
        <v>0</v>
      </c>
      <c r="J63" s="16">
        <v>0</v>
      </c>
      <c r="K63" s="14" t="s">
        <v>582</v>
      </c>
      <c r="L63" s="16" t="s">
        <v>582</v>
      </c>
      <c r="M63" s="14">
        <v>3.4268849999999997E-2</v>
      </c>
      <c r="N63" s="16">
        <v>2.4045110000000001E-2</v>
      </c>
      <c r="O63" s="14">
        <v>0.28942937000000002</v>
      </c>
      <c r="P63" s="16">
        <v>9.169774E-2</v>
      </c>
      <c r="Q63" s="14">
        <v>2.9683271699999998</v>
      </c>
      <c r="R63" s="16">
        <v>0.23594481</v>
      </c>
    </row>
    <row r="64" spans="1:18" x14ac:dyDescent="0.25">
      <c r="A64" s="11" t="s">
        <v>534</v>
      </c>
      <c r="B64" s="13">
        <v>3634</v>
      </c>
      <c r="C64" s="14">
        <f>(3/B64*100)</f>
        <v>8.2553659878921298E-2</v>
      </c>
      <c r="D64" s="15">
        <v>3631</v>
      </c>
      <c r="E64" s="14">
        <v>91.338478330000001</v>
      </c>
      <c r="F64" s="16">
        <v>0.40463956000000001</v>
      </c>
      <c r="G64" s="14">
        <v>5.5848396400000002</v>
      </c>
      <c r="H64" s="16">
        <v>0.33596704999999999</v>
      </c>
      <c r="I64" s="14">
        <v>0</v>
      </c>
      <c r="J64" s="16">
        <v>0</v>
      </c>
      <c r="K64" s="14" t="s">
        <v>582</v>
      </c>
      <c r="L64" s="16" t="s">
        <v>582</v>
      </c>
      <c r="M64" s="14">
        <v>0</v>
      </c>
      <c r="N64" s="16">
        <v>0</v>
      </c>
      <c r="O64" s="14">
        <v>0.53445191999999997</v>
      </c>
      <c r="P64" s="16">
        <v>0.11825948</v>
      </c>
      <c r="Q64" s="14">
        <v>2.5422301100000002</v>
      </c>
      <c r="R64" s="16">
        <v>0.24981234999999999</v>
      </c>
    </row>
    <row r="65" spans="1:18" x14ac:dyDescent="0.25">
      <c r="A65" s="11" t="s">
        <v>535</v>
      </c>
      <c r="B65" s="13">
        <v>5325</v>
      </c>
      <c r="C65" s="14">
        <f>(14/B65*100)</f>
        <v>0.26291079812206569</v>
      </c>
      <c r="D65" s="15">
        <v>5311</v>
      </c>
      <c r="E65" s="14">
        <v>96.624485780000001</v>
      </c>
      <c r="F65" s="16">
        <v>0.30158380000000001</v>
      </c>
      <c r="G65" s="14">
        <v>2.2141712199999999</v>
      </c>
      <c r="H65" s="16">
        <v>0.23864634000000001</v>
      </c>
      <c r="I65" s="14">
        <v>0</v>
      </c>
      <c r="J65" s="16">
        <v>0</v>
      </c>
      <c r="K65" s="14" t="s">
        <v>582</v>
      </c>
      <c r="L65" s="16" t="s">
        <v>582</v>
      </c>
      <c r="M65" s="14">
        <v>0.39035789999999998</v>
      </c>
      <c r="N65" s="16">
        <v>8.1351850000000003E-2</v>
      </c>
      <c r="O65" s="14">
        <v>7.8453889999999998E-2</v>
      </c>
      <c r="P65" s="16">
        <v>5.5160059999999997E-2</v>
      </c>
      <c r="Q65" s="14">
        <v>0.69253122</v>
      </c>
      <c r="R65" s="16">
        <v>0.12151554000000001</v>
      </c>
    </row>
    <row r="66" spans="1:18" x14ac:dyDescent="0.25">
      <c r="A66" s="11" t="s">
        <v>536</v>
      </c>
      <c r="B66" s="13">
        <v>5665</v>
      </c>
      <c r="C66" s="14">
        <f>(74/B66*100)</f>
        <v>1.3062665489849956</v>
      </c>
      <c r="D66" s="15">
        <v>5591</v>
      </c>
      <c r="E66" s="14">
        <v>92.736737539999993</v>
      </c>
      <c r="F66" s="16">
        <v>0.32966347000000001</v>
      </c>
      <c r="G66" s="14">
        <v>5.3761984600000003</v>
      </c>
      <c r="H66" s="16">
        <v>0.28775426999999998</v>
      </c>
      <c r="I66" s="14">
        <v>0</v>
      </c>
      <c r="J66" s="16">
        <v>0</v>
      </c>
      <c r="K66" s="14" t="s">
        <v>582</v>
      </c>
      <c r="L66" s="16" t="s">
        <v>582</v>
      </c>
      <c r="M66" s="14">
        <v>0</v>
      </c>
      <c r="N66" s="16">
        <v>0</v>
      </c>
      <c r="O66" s="14">
        <v>0</v>
      </c>
      <c r="P66" s="16">
        <v>0</v>
      </c>
      <c r="Q66" s="14">
        <v>1.8870640000000001</v>
      </c>
      <c r="R66" s="16">
        <v>0.16318050000000001</v>
      </c>
    </row>
    <row r="67" spans="1:18" x14ac:dyDescent="0.25">
      <c r="A67" s="11" t="s">
        <v>537</v>
      </c>
      <c r="B67" s="13">
        <v>6971</v>
      </c>
      <c r="C67" s="14">
        <f>(22/B67*100)</f>
        <v>0.31559317171137569</v>
      </c>
      <c r="D67" s="15">
        <v>6949</v>
      </c>
      <c r="E67" s="14">
        <v>97.849850070000002</v>
      </c>
      <c r="F67" s="16">
        <v>0.20167992000000001</v>
      </c>
      <c r="G67" s="14">
        <v>1.0294513599999999</v>
      </c>
      <c r="H67" s="16">
        <v>0.12915923000000001</v>
      </c>
      <c r="I67" s="14">
        <v>0</v>
      </c>
      <c r="J67" s="16">
        <v>0</v>
      </c>
      <c r="K67" s="14" t="s">
        <v>582</v>
      </c>
      <c r="L67" s="16" t="s">
        <v>582</v>
      </c>
      <c r="M67" s="14">
        <v>0</v>
      </c>
      <c r="N67" s="16">
        <v>0</v>
      </c>
      <c r="O67" s="14">
        <v>0</v>
      </c>
      <c r="P67" s="16">
        <v>0</v>
      </c>
      <c r="Q67" s="14">
        <v>1.1206985700000001</v>
      </c>
      <c r="R67" s="16">
        <v>0.14950403000000001</v>
      </c>
    </row>
    <row r="68" spans="1:18" x14ac:dyDescent="0.25">
      <c r="A68" s="11" t="s">
        <v>538</v>
      </c>
      <c r="B68" s="13">
        <v>12083</v>
      </c>
      <c r="C68" s="14">
        <f>(26/B68*100)</f>
        <v>0.21517834974757924</v>
      </c>
      <c r="D68" s="15">
        <v>12057</v>
      </c>
      <c r="E68" s="14">
        <v>56.294292499999997</v>
      </c>
      <c r="F68" s="16">
        <v>0.33864382999999998</v>
      </c>
      <c r="G68" s="14">
        <v>40.41971564</v>
      </c>
      <c r="H68" s="16">
        <v>0.33480441999999999</v>
      </c>
      <c r="I68" s="14">
        <v>0</v>
      </c>
      <c r="J68" s="16">
        <v>0</v>
      </c>
      <c r="K68" s="14" t="s">
        <v>582</v>
      </c>
      <c r="L68" s="16" t="s">
        <v>582</v>
      </c>
      <c r="M68" s="14">
        <v>0</v>
      </c>
      <c r="N68" s="16">
        <v>0</v>
      </c>
      <c r="O68" s="14">
        <v>0</v>
      </c>
      <c r="P68" s="16">
        <v>0</v>
      </c>
      <c r="Q68" s="14">
        <v>3.2859918700000001</v>
      </c>
      <c r="R68" s="16">
        <v>0.16870272</v>
      </c>
    </row>
    <row r="69" spans="1:18" x14ac:dyDescent="0.25">
      <c r="A69" s="11" t="s">
        <v>539</v>
      </c>
      <c r="B69" s="13">
        <v>4876</v>
      </c>
      <c r="C69" s="14">
        <f>(0/B69*100)</f>
        <v>0</v>
      </c>
      <c r="D69" s="15">
        <v>4876</v>
      </c>
      <c r="E69" s="14">
        <v>99.056270220000002</v>
      </c>
      <c r="F69" s="16">
        <v>0.14509839999999999</v>
      </c>
      <c r="G69" s="14">
        <v>0.83004405999999997</v>
      </c>
      <c r="H69" s="16">
        <v>0.13966727000000001</v>
      </c>
      <c r="I69" s="14">
        <v>0</v>
      </c>
      <c r="J69" s="16">
        <v>0</v>
      </c>
      <c r="K69" s="14" t="s">
        <v>582</v>
      </c>
      <c r="L69" s="16" t="s">
        <v>582</v>
      </c>
      <c r="M69" s="14">
        <v>0</v>
      </c>
      <c r="N69" s="16">
        <v>0</v>
      </c>
      <c r="O69" s="14">
        <v>0</v>
      </c>
      <c r="P69" s="16">
        <v>0</v>
      </c>
      <c r="Q69" s="14">
        <v>0.11368572</v>
      </c>
      <c r="R69" s="16">
        <v>5.1927220000000003E-2</v>
      </c>
    </row>
    <row r="70" spans="1:18" x14ac:dyDescent="0.25">
      <c r="A70" s="11" t="s">
        <v>540</v>
      </c>
      <c r="B70" s="13">
        <v>6036</v>
      </c>
      <c r="C70" s="14">
        <f>(223/B70*100)</f>
        <v>3.6944996686547382</v>
      </c>
      <c r="D70" s="15">
        <v>5813</v>
      </c>
      <c r="E70" s="14">
        <v>95.214678660000004</v>
      </c>
      <c r="F70" s="16">
        <v>0.39265221</v>
      </c>
      <c r="G70" s="14">
        <v>4.0843356799999997</v>
      </c>
      <c r="H70" s="16">
        <v>0.33921050000000003</v>
      </c>
      <c r="I70" s="14">
        <v>0</v>
      </c>
      <c r="J70" s="16">
        <v>0</v>
      </c>
      <c r="K70" s="14" t="s">
        <v>582</v>
      </c>
      <c r="L70" s="16" t="s">
        <v>582</v>
      </c>
      <c r="M70" s="14">
        <v>0</v>
      </c>
      <c r="N70" s="16">
        <v>0</v>
      </c>
      <c r="O70" s="14">
        <v>0</v>
      </c>
      <c r="P70" s="16">
        <v>0</v>
      </c>
      <c r="Q70" s="14">
        <v>0.70098565999999995</v>
      </c>
      <c r="R70" s="16">
        <v>0.11837873</v>
      </c>
    </row>
    <row r="71" spans="1:18" x14ac:dyDescent="0.25">
      <c r="A71" s="11" t="s">
        <v>541</v>
      </c>
      <c r="B71" s="13">
        <v>6115</v>
      </c>
      <c r="C71" s="14">
        <f>(17/B71*100)</f>
        <v>0.27800490596892891</v>
      </c>
      <c r="D71" s="15">
        <v>6098</v>
      </c>
      <c r="E71" s="14">
        <v>82.081726320000001</v>
      </c>
      <c r="F71" s="16">
        <v>0.91016591999999996</v>
      </c>
      <c r="G71" s="14">
        <v>16.465002299999998</v>
      </c>
      <c r="H71" s="16">
        <v>0.88183042</v>
      </c>
      <c r="I71" s="14">
        <v>0</v>
      </c>
      <c r="J71" s="16">
        <v>0</v>
      </c>
      <c r="K71" s="14" t="s">
        <v>582</v>
      </c>
      <c r="L71" s="16" t="s">
        <v>582</v>
      </c>
      <c r="M71" s="14">
        <v>0</v>
      </c>
      <c r="N71" s="16">
        <v>0</v>
      </c>
      <c r="O71" s="14">
        <v>0</v>
      </c>
      <c r="P71" s="16">
        <v>0</v>
      </c>
      <c r="Q71" s="14">
        <v>1.4532713799999999</v>
      </c>
      <c r="R71" s="16">
        <v>0.17116661999999999</v>
      </c>
    </row>
    <row r="72" spans="1:18" x14ac:dyDescent="0.25">
      <c r="A72" s="11" t="s">
        <v>542</v>
      </c>
      <c r="B72" s="13">
        <v>7708</v>
      </c>
      <c r="C72" s="14">
        <f>(5/B72*100)</f>
        <v>6.4867669953295279E-2</v>
      </c>
      <c r="D72" s="15">
        <v>7703</v>
      </c>
      <c r="E72" s="14">
        <v>98.299594499999998</v>
      </c>
      <c r="F72" s="16">
        <v>0.18026033</v>
      </c>
      <c r="G72" s="14">
        <v>0.84199988999999997</v>
      </c>
      <c r="H72" s="16">
        <v>0.10907973999999999</v>
      </c>
      <c r="I72" s="14">
        <v>0</v>
      </c>
      <c r="J72" s="16">
        <v>0</v>
      </c>
      <c r="K72" s="14" t="s">
        <v>582</v>
      </c>
      <c r="L72" s="16" t="s">
        <v>582</v>
      </c>
      <c r="M72" s="14">
        <v>0</v>
      </c>
      <c r="N72" s="16">
        <v>0</v>
      </c>
      <c r="O72" s="14">
        <v>0</v>
      </c>
      <c r="P72" s="16">
        <v>0</v>
      </c>
      <c r="Q72" s="14">
        <v>0.85840559999999999</v>
      </c>
      <c r="R72" s="16">
        <v>0.13967486000000001</v>
      </c>
    </row>
    <row r="73" spans="1:18" x14ac:dyDescent="0.25">
      <c r="A73" s="11" t="s">
        <v>543</v>
      </c>
      <c r="B73" s="13">
        <v>8249</v>
      </c>
      <c r="C73" s="14">
        <f>(144/B73*100)</f>
        <v>1.7456661413504666</v>
      </c>
      <c r="D73" s="15">
        <v>8105</v>
      </c>
      <c r="E73" s="14">
        <v>98.285375540000004</v>
      </c>
      <c r="F73" s="16">
        <v>0.20892136</v>
      </c>
      <c r="G73" s="14">
        <v>0.30056429000000001</v>
      </c>
      <c r="H73" s="16">
        <v>0.10525662</v>
      </c>
      <c r="I73" s="14">
        <v>0</v>
      </c>
      <c r="J73" s="16">
        <v>0</v>
      </c>
      <c r="K73" s="14" t="s">
        <v>582</v>
      </c>
      <c r="L73" s="16" t="s">
        <v>582</v>
      </c>
      <c r="M73" s="14">
        <v>0</v>
      </c>
      <c r="N73" s="16">
        <v>0</v>
      </c>
      <c r="O73" s="14">
        <v>0</v>
      </c>
      <c r="P73" s="16">
        <v>0</v>
      </c>
      <c r="Q73" s="14">
        <v>1.4140601699999999</v>
      </c>
      <c r="R73" s="16">
        <v>0.18209852000000001</v>
      </c>
    </row>
    <row r="74" spans="1:18" x14ac:dyDescent="0.25">
      <c r="A74" s="11" t="s">
        <v>544</v>
      </c>
      <c r="B74" s="13">
        <v>4692</v>
      </c>
      <c r="C74" s="14">
        <f>(82/B74*100)</f>
        <v>1.7476555839727195</v>
      </c>
      <c r="D74" s="15">
        <v>4610</v>
      </c>
      <c r="E74" s="14">
        <v>89.753365119999998</v>
      </c>
      <c r="F74" s="16">
        <v>0.4387566</v>
      </c>
      <c r="G74" s="14">
        <v>4.0669571199999996</v>
      </c>
      <c r="H74" s="16">
        <v>0.34461858000000001</v>
      </c>
      <c r="I74" s="14">
        <v>0</v>
      </c>
      <c r="J74" s="16">
        <v>0</v>
      </c>
      <c r="K74" s="14" t="s">
        <v>582</v>
      </c>
      <c r="L74" s="16" t="s">
        <v>582</v>
      </c>
      <c r="M74" s="14">
        <v>0</v>
      </c>
      <c r="N74" s="16">
        <v>0</v>
      </c>
      <c r="O74" s="14">
        <v>1.8618826399999999</v>
      </c>
      <c r="P74" s="16">
        <v>0.22702752000000001</v>
      </c>
      <c r="Q74" s="14">
        <v>4.3177951200000004</v>
      </c>
      <c r="R74" s="16">
        <v>0.30580988999999997</v>
      </c>
    </row>
    <row r="75" spans="1:18" x14ac:dyDescent="0.25">
      <c r="A75" s="11" t="s">
        <v>545</v>
      </c>
      <c r="B75" s="13">
        <v>5375</v>
      </c>
      <c r="C75" s="14">
        <f>(201/B75*100)</f>
        <v>3.7395348837209306</v>
      </c>
      <c r="D75" s="15">
        <v>5174</v>
      </c>
      <c r="E75" s="14">
        <v>93.934033880000001</v>
      </c>
      <c r="F75" s="16">
        <v>0.51090897999999996</v>
      </c>
      <c r="G75" s="14">
        <v>3.01051446</v>
      </c>
      <c r="H75" s="16">
        <v>0.25304451</v>
      </c>
      <c r="I75" s="14">
        <v>0</v>
      </c>
      <c r="J75" s="16">
        <v>0</v>
      </c>
      <c r="K75" s="14" t="s">
        <v>582</v>
      </c>
      <c r="L75" s="16" t="s">
        <v>582</v>
      </c>
      <c r="M75" s="14">
        <v>0</v>
      </c>
      <c r="N75" s="16">
        <v>0</v>
      </c>
      <c r="O75" s="14">
        <v>0</v>
      </c>
      <c r="P75" s="16">
        <v>0</v>
      </c>
      <c r="Q75" s="14">
        <v>3.0554516600000001</v>
      </c>
      <c r="R75" s="16">
        <v>0.41547867999999999</v>
      </c>
    </row>
    <row r="76" spans="1:18" x14ac:dyDescent="0.25">
      <c r="A76" s="11" t="s">
        <v>546</v>
      </c>
      <c r="B76" s="13">
        <v>14167</v>
      </c>
      <c r="C76" s="14">
        <f>(228/B76*100)</f>
        <v>1.6093738970847746</v>
      </c>
      <c r="D76" s="15">
        <v>13939</v>
      </c>
      <c r="E76" s="14">
        <v>62.507315640000002</v>
      </c>
      <c r="F76" s="16">
        <v>0.89766774000000005</v>
      </c>
      <c r="G76" s="14">
        <v>35.343949340000002</v>
      </c>
      <c r="H76" s="16">
        <v>0.88947514999999999</v>
      </c>
      <c r="I76" s="14">
        <v>0</v>
      </c>
      <c r="J76" s="16">
        <v>0</v>
      </c>
      <c r="K76" s="14" t="s">
        <v>582</v>
      </c>
      <c r="L76" s="16" t="s">
        <v>582</v>
      </c>
      <c r="M76" s="14">
        <v>0</v>
      </c>
      <c r="N76" s="16">
        <v>0</v>
      </c>
      <c r="O76" s="14">
        <v>0</v>
      </c>
      <c r="P76" s="16">
        <v>0</v>
      </c>
      <c r="Q76" s="14">
        <v>2.1487350200000002</v>
      </c>
      <c r="R76" s="16">
        <v>0.18770471</v>
      </c>
    </row>
    <row r="77" spans="1:18" x14ac:dyDescent="0.25">
      <c r="A77" s="11" t="s">
        <v>547</v>
      </c>
      <c r="B77" s="13">
        <v>6062</v>
      </c>
      <c r="C77" s="14">
        <f>(82/B77*100)</f>
        <v>1.3526888815572418</v>
      </c>
      <c r="D77" s="15">
        <v>5980</v>
      </c>
      <c r="E77" s="14">
        <v>96.108762720000001</v>
      </c>
      <c r="F77" s="16">
        <v>0.25558781000000003</v>
      </c>
      <c r="G77" s="14">
        <v>1.3304090200000001</v>
      </c>
      <c r="H77" s="16">
        <v>0.16081302</v>
      </c>
      <c r="I77" s="14">
        <v>0</v>
      </c>
      <c r="J77" s="16">
        <v>0</v>
      </c>
      <c r="K77" s="14" t="s">
        <v>582</v>
      </c>
      <c r="L77" s="16" t="s">
        <v>582</v>
      </c>
      <c r="M77" s="14">
        <v>0</v>
      </c>
      <c r="N77" s="16">
        <v>0</v>
      </c>
      <c r="O77" s="14">
        <v>0</v>
      </c>
      <c r="P77" s="16">
        <v>0</v>
      </c>
      <c r="Q77" s="14">
        <v>2.5608282600000001</v>
      </c>
      <c r="R77" s="16">
        <v>0.23350406000000001</v>
      </c>
    </row>
    <row r="78" spans="1:18" x14ac:dyDescent="0.25">
      <c r="A78" s="11" t="s">
        <v>548</v>
      </c>
      <c r="B78" s="13">
        <v>5826</v>
      </c>
      <c r="C78" s="14">
        <f>(0/B78*100)</f>
        <v>0</v>
      </c>
      <c r="D78" s="15">
        <v>5826</v>
      </c>
      <c r="E78" s="14">
        <v>99.228444249999995</v>
      </c>
      <c r="F78" s="16">
        <v>0.19723784999999999</v>
      </c>
      <c r="G78" s="14">
        <v>0.17440191999999999</v>
      </c>
      <c r="H78" s="16">
        <v>8.669607E-2</v>
      </c>
      <c r="I78" s="14">
        <v>0</v>
      </c>
      <c r="J78" s="16">
        <v>0</v>
      </c>
      <c r="K78" s="14" t="s">
        <v>582</v>
      </c>
      <c r="L78" s="16" t="s">
        <v>582</v>
      </c>
      <c r="M78" s="14">
        <v>2.4889870000000001E-2</v>
      </c>
      <c r="N78" s="16">
        <v>2.448496E-2</v>
      </c>
      <c r="O78" s="14">
        <v>0</v>
      </c>
      <c r="P78" s="16">
        <v>0</v>
      </c>
      <c r="Q78" s="14">
        <v>0.57226396999999996</v>
      </c>
      <c r="R78" s="16">
        <v>0.17987128999999999</v>
      </c>
    </row>
    <row r="79" spans="1:18" ht="24.95" customHeight="1" x14ac:dyDescent="0.25">
      <c r="A79" s="11" t="s">
        <v>549</v>
      </c>
      <c r="B79" s="13">
        <v>1657</v>
      </c>
      <c r="C79" s="14">
        <f>(41/B79*100)</f>
        <v>2.4743512371756187</v>
      </c>
      <c r="D79" s="15">
        <v>1616</v>
      </c>
      <c r="E79" s="14">
        <v>92.665353980000006</v>
      </c>
      <c r="F79" s="16">
        <v>1.0403740299999999</v>
      </c>
      <c r="G79" s="14">
        <v>6.9152103699999996</v>
      </c>
      <c r="H79" s="16">
        <v>1.0411768100000001</v>
      </c>
      <c r="I79" s="14">
        <v>0</v>
      </c>
      <c r="J79" s="16">
        <v>0</v>
      </c>
      <c r="K79" s="14" t="s">
        <v>582</v>
      </c>
      <c r="L79" s="16" t="s">
        <v>582</v>
      </c>
      <c r="M79" s="14">
        <v>0</v>
      </c>
      <c r="N79" s="16">
        <v>0</v>
      </c>
      <c r="O79" s="14">
        <v>0</v>
      </c>
      <c r="P79" s="16">
        <v>0</v>
      </c>
      <c r="Q79" s="14">
        <v>0.41943564999999999</v>
      </c>
      <c r="R79" s="16">
        <v>0.13222581999999999</v>
      </c>
    </row>
    <row r="80" spans="1:18" x14ac:dyDescent="0.25">
      <c r="A80" s="11" t="s">
        <v>550</v>
      </c>
      <c r="B80" s="13">
        <v>7841</v>
      </c>
      <c r="C80" s="14">
        <f>(0/B80*100)</f>
        <v>0</v>
      </c>
      <c r="D80" s="15">
        <v>7841</v>
      </c>
      <c r="E80" s="14">
        <v>95.282331020000001</v>
      </c>
      <c r="F80" s="16">
        <v>0.52010475</v>
      </c>
      <c r="G80" s="14">
        <v>4.56866942</v>
      </c>
      <c r="H80" s="16">
        <v>0.52322882999999998</v>
      </c>
      <c r="I80" s="14">
        <v>0</v>
      </c>
      <c r="J80" s="16">
        <v>0</v>
      </c>
      <c r="K80" s="14" t="s">
        <v>582</v>
      </c>
      <c r="L80" s="16" t="s">
        <v>582</v>
      </c>
      <c r="M80" s="14">
        <v>0</v>
      </c>
      <c r="N80" s="16">
        <v>0</v>
      </c>
      <c r="O80" s="14">
        <v>0</v>
      </c>
      <c r="P80" s="16">
        <v>0</v>
      </c>
      <c r="Q80" s="14">
        <v>0.14899956</v>
      </c>
      <c r="R80" s="16">
        <v>6.3242439999999997E-2</v>
      </c>
    </row>
    <row r="81" spans="1:18" x14ac:dyDescent="0.25">
      <c r="A81" s="19" t="s">
        <v>551</v>
      </c>
      <c r="B81" s="13">
        <v>8861</v>
      </c>
      <c r="C81" s="14">
        <f>(76/B81*100)</f>
        <v>0.85769100552984989</v>
      </c>
      <c r="D81" s="15">
        <v>8785</v>
      </c>
      <c r="E81" s="14">
        <v>97.310545640000001</v>
      </c>
      <c r="F81" s="16">
        <v>0.24673354</v>
      </c>
      <c r="G81" s="14">
        <v>0.47463485</v>
      </c>
      <c r="H81" s="16">
        <v>8.0553529999999998E-2</v>
      </c>
      <c r="I81" s="14">
        <v>0</v>
      </c>
      <c r="J81" s="16">
        <v>0</v>
      </c>
      <c r="K81" s="14" t="s">
        <v>582</v>
      </c>
      <c r="L81" s="16" t="s">
        <v>582</v>
      </c>
      <c r="M81" s="14">
        <v>0</v>
      </c>
      <c r="N81" s="16">
        <v>0</v>
      </c>
      <c r="O81" s="14">
        <v>0</v>
      </c>
      <c r="P81" s="16">
        <v>0</v>
      </c>
      <c r="Q81" s="14">
        <v>2.2148195099999999</v>
      </c>
      <c r="R81" s="16">
        <v>0.22795201000000001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647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645</v>
      </c>
      <c r="F4" s="22"/>
      <c r="G4" s="21" t="s">
        <v>646</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(356/B7*100)</f>
        <v>2.4501032346868548</v>
      </c>
      <c r="D7" s="15">
        <v>14174</v>
      </c>
      <c r="E7" s="14">
        <v>65.64763671</v>
      </c>
      <c r="F7" s="16">
        <v>0.72312772999999997</v>
      </c>
      <c r="G7" s="14">
        <v>33.318607659999998</v>
      </c>
      <c r="H7" s="16">
        <v>0.72099336999999997</v>
      </c>
      <c r="I7" s="14">
        <v>0</v>
      </c>
      <c r="J7" s="16">
        <v>0</v>
      </c>
      <c r="K7" s="14" t="s">
        <v>582</v>
      </c>
      <c r="L7" s="16" t="s">
        <v>582</v>
      </c>
      <c r="M7" s="14">
        <v>0</v>
      </c>
      <c r="N7" s="16">
        <v>0</v>
      </c>
      <c r="O7" s="14">
        <v>0</v>
      </c>
      <c r="P7" s="16">
        <v>0</v>
      </c>
      <c r="Q7" s="14">
        <v>1.0337556299999999</v>
      </c>
      <c r="R7" s="16">
        <v>0.12058665</v>
      </c>
    </row>
    <row r="8" spans="1:18" x14ac:dyDescent="0.25">
      <c r="A8" s="11" t="s">
        <v>478</v>
      </c>
      <c r="B8" s="13">
        <v>7007</v>
      </c>
      <c r="C8" s="14">
        <f>(20/B8*100)</f>
        <v>0.28542885685742825</v>
      </c>
      <c r="D8" s="15">
        <v>6987</v>
      </c>
      <c r="E8" s="14">
        <v>73.749497919999996</v>
      </c>
      <c r="F8" s="16">
        <v>1.1043900600000001</v>
      </c>
      <c r="G8" s="14">
        <v>25.704718660000001</v>
      </c>
      <c r="H8" s="16">
        <v>1.0581501799999999</v>
      </c>
      <c r="I8" s="14">
        <v>0</v>
      </c>
      <c r="J8" s="16">
        <v>0</v>
      </c>
      <c r="K8" s="14" t="s">
        <v>582</v>
      </c>
      <c r="L8" s="16" t="s">
        <v>582</v>
      </c>
      <c r="M8" s="14">
        <v>0</v>
      </c>
      <c r="N8" s="16">
        <v>0</v>
      </c>
      <c r="O8" s="14">
        <v>0</v>
      </c>
      <c r="P8" s="16">
        <v>0</v>
      </c>
      <c r="Q8" s="14">
        <v>0.54578342000000002</v>
      </c>
      <c r="R8" s="16">
        <v>0.11875806</v>
      </c>
    </row>
    <row r="9" spans="1:18" x14ac:dyDescent="0.25">
      <c r="A9" s="11" t="s">
        <v>479</v>
      </c>
      <c r="B9" s="13">
        <v>9651</v>
      </c>
      <c r="C9" s="14">
        <f>(83/B9*100)</f>
        <v>0.86001450626878051</v>
      </c>
      <c r="D9" s="15">
        <v>9568</v>
      </c>
      <c r="E9" s="14">
        <v>74.288429030000003</v>
      </c>
      <c r="F9" s="16">
        <v>0.95304708000000005</v>
      </c>
      <c r="G9" s="14">
        <v>24.286806649999999</v>
      </c>
      <c r="H9" s="16">
        <v>0.94642753000000002</v>
      </c>
      <c r="I9" s="14">
        <v>0</v>
      </c>
      <c r="J9" s="16">
        <v>0</v>
      </c>
      <c r="K9" s="14" t="s">
        <v>582</v>
      </c>
      <c r="L9" s="16" t="s">
        <v>582</v>
      </c>
      <c r="M9" s="14">
        <v>0</v>
      </c>
      <c r="N9" s="16">
        <v>0</v>
      </c>
      <c r="O9" s="14">
        <v>0</v>
      </c>
      <c r="P9" s="16">
        <v>0</v>
      </c>
      <c r="Q9" s="14">
        <v>1.42476432</v>
      </c>
      <c r="R9" s="16">
        <v>0.15898065</v>
      </c>
    </row>
    <row r="10" spans="1:18" x14ac:dyDescent="0.25">
      <c r="A10" s="11" t="s">
        <v>480</v>
      </c>
      <c r="B10" s="13">
        <v>20058</v>
      </c>
      <c r="C10" s="14">
        <f>(522/B10*100)</f>
        <v>2.6024528866287766</v>
      </c>
      <c r="D10" s="15">
        <v>19536</v>
      </c>
      <c r="E10" s="14">
        <v>64.341345390000001</v>
      </c>
      <c r="F10" s="16">
        <v>1.29560824</v>
      </c>
      <c r="G10" s="14">
        <v>34.576272549999999</v>
      </c>
      <c r="H10" s="16">
        <v>1.3028041800000001</v>
      </c>
      <c r="I10" s="14">
        <v>0</v>
      </c>
      <c r="J10" s="16">
        <v>0</v>
      </c>
      <c r="K10" s="14" t="s">
        <v>582</v>
      </c>
      <c r="L10" s="16" t="s">
        <v>582</v>
      </c>
      <c r="M10" s="14">
        <v>0</v>
      </c>
      <c r="N10" s="16">
        <v>0</v>
      </c>
      <c r="O10" s="14">
        <v>1.456705E-2</v>
      </c>
      <c r="P10" s="16">
        <v>1.39907E-2</v>
      </c>
      <c r="Q10" s="14">
        <v>1.0678150200000001</v>
      </c>
      <c r="R10" s="16">
        <v>0.1487859</v>
      </c>
    </row>
    <row r="11" spans="1:18" x14ac:dyDescent="0.25">
      <c r="A11" s="11" t="s">
        <v>481</v>
      </c>
      <c r="B11" s="13">
        <v>7053</v>
      </c>
      <c r="C11" s="14">
        <f>(50/B11*100)</f>
        <v>0.70891819084077701</v>
      </c>
      <c r="D11" s="15">
        <v>7003</v>
      </c>
      <c r="E11" s="14">
        <v>96.108329819999994</v>
      </c>
      <c r="F11" s="16">
        <v>0.57983830999999997</v>
      </c>
      <c r="G11" s="14">
        <v>3.1980086499999998</v>
      </c>
      <c r="H11" s="16">
        <v>0.56277073</v>
      </c>
      <c r="I11" s="14">
        <v>0</v>
      </c>
      <c r="J11" s="16">
        <v>0</v>
      </c>
      <c r="K11" s="14" t="s">
        <v>582</v>
      </c>
      <c r="L11" s="16" t="s">
        <v>582</v>
      </c>
      <c r="M11" s="14">
        <v>0</v>
      </c>
      <c r="N11" s="16">
        <v>0</v>
      </c>
      <c r="O11" s="14">
        <v>0</v>
      </c>
      <c r="P11" s="16">
        <v>0</v>
      </c>
      <c r="Q11" s="14">
        <v>0.69366152999999997</v>
      </c>
      <c r="R11" s="16">
        <v>0.13398188999999999</v>
      </c>
    </row>
    <row r="12" spans="1:18" x14ac:dyDescent="0.25">
      <c r="A12" s="11" t="s">
        <v>482</v>
      </c>
      <c r="B12" s="13">
        <v>6894</v>
      </c>
      <c r="C12" s="14">
        <f>(55/B12*100)</f>
        <v>0.79779518421816076</v>
      </c>
      <c r="D12" s="15">
        <v>6839</v>
      </c>
      <c r="E12" s="14">
        <v>93.220121910000003</v>
      </c>
      <c r="F12" s="16">
        <v>0.50560554999999996</v>
      </c>
      <c r="G12" s="14">
        <v>6.12439993</v>
      </c>
      <c r="H12" s="16">
        <v>0.46367195999999999</v>
      </c>
      <c r="I12" s="14">
        <v>0</v>
      </c>
      <c r="J12" s="16">
        <v>0</v>
      </c>
      <c r="K12" s="14" t="s">
        <v>582</v>
      </c>
      <c r="L12" s="16" t="s">
        <v>582</v>
      </c>
      <c r="M12" s="14">
        <v>0</v>
      </c>
      <c r="N12" s="16">
        <v>0</v>
      </c>
      <c r="O12" s="14">
        <v>0</v>
      </c>
      <c r="P12" s="16">
        <v>0</v>
      </c>
      <c r="Q12" s="14">
        <v>0.65547814999999998</v>
      </c>
      <c r="R12" s="16">
        <v>0.14488902000000001</v>
      </c>
    </row>
    <row r="13" spans="1:18" x14ac:dyDescent="0.25">
      <c r="A13" s="11" t="s">
        <v>483</v>
      </c>
      <c r="B13" s="13">
        <v>7161</v>
      </c>
      <c r="C13" s="14">
        <f>(100/B13*100)</f>
        <v>1.3964530093562351</v>
      </c>
      <c r="D13" s="15">
        <v>7061</v>
      </c>
      <c r="E13" s="14">
        <v>83.553187429999994</v>
      </c>
      <c r="F13" s="16">
        <v>0.63087475000000004</v>
      </c>
      <c r="G13" s="14">
        <v>15.8797902</v>
      </c>
      <c r="H13" s="16">
        <v>0.61532102</v>
      </c>
      <c r="I13" s="14">
        <v>0</v>
      </c>
      <c r="J13" s="16">
        <v>0</v>
      </c>
      <c r="K13" s="14" t="s">
        <v>582</v>
      </c>
      <c r="L13" s="16" t="s">
        <v>582</v>
      </c>
      <c r="M13" s="14">
        <v>0</v>
      </c>
      <c r="N13" s="16">
        <v>0</v>
      </c>
      <c r="O13" s="14">
        <v>0</v>
      </c>
      <c r="P13" s="16">
        <v>0</v>
      </c>
      <c r="Q13" s="14">
        <v>0.56702238000000005</v>
      </c>
      <c r="R13" s="16">
        <v>0.10135789000000001</v>
      </c>
    </row>
    <row r="14" spans="1:18" x14ac:dyDescent="0.25">
      <c r="A14" s="11" t="s">
        <v>484</v>
      </c>
      <c r="B14" s="13">
        <v>5587</v>
      </c>
      <c r="C14" s="14">
        <f>(74/B14*100)</f>
        <v>1.3245033112582782</v>
      </c>
      <c r="D14" s="15">
        <v>5513</v>
      </c>
      <c r="E14" s="14">
        <v>84.729034010000007</v>
      </c>
      <c r="F14" s="16">
        <v>0.52943768999999996</v>
      </c>
      <c r="G14" s="14">
        <v>14.622730170000001</v>
      </c>
      <c r="H14" s="16">
        <v>0.51251968000000003</v>
      </c>
      <c r="I14" s="14">
        <v>0</v>
      </c>
      <c r="J14" s="16">
        <v>0</v>
      </c>
      <c r="K14" s="14" t="s">
        <v>582</v>
      </c>
      <c r="L14" s="16" t="s">
        <v>582</v>
      </c>
      <c r="M14" s="14">
        <v>0</v>
      </c>
      <c r="N14" s="16">
        <v>0</v>
      </c>
      <c r="O14" s="14">
        <v>0</v>
      </c>
      <c r="P14" s="16">
        <v>0</v>
      </c>
      <c r="Q14" s="14">
        <v>0.64823582000000002</v>
      </c>
      <c r="R14" s="16">
        <v>0.1046483</v>
      </c>
    </row>
    <row r="15" spans="1:18" x14ac:dyDescent="0.25">
      <c r="A15" s="11" t="s">
        <v>485</v>
      </c>
      <c r="B15" s="13">
        <v>5882</v>
      </c>
      <c r="C15" s="14">
        <f>(52/B15*100)</f>
        <v>0.88405304318259093</v>
      </c>
      <c r="D15" s="15">
        <v>5830</v>
      </c>
      <c r="E15" s="14">
        <v>92.131680630000005</v>
      </c>
      <c r="F15" s="16">
        <v>0.57529005</v>
      </c>
      <c r="G15" s="14">
        <v>7.3342899600000004</v>
      </c>
      <c r="H15" s="16">
        <v>0.57326977999999995</v>
      </c>
      <c r="I15" s="14">
        <v>0</v>
      </c>
      <c r="J15" s="16">
        <v>0</v>
      </c>
      <c r="K15" s="14" t="s">
        <v>582</v>
      </c>
      <c r="L15" s="16" t="s">
        <v>582</v>
      </c>
      <c r="M15" s="14">
        <v>0</v>
      </c>
      <c r="N15" s="16">
        <v>0</v>
      </c>
      <c r="O15" s="14">
        <v>0</v>
      </c>
      <c r="P15" s="16">
        <v>0</v>
      </c>
      <c r="Q15" s="14">
        <v>0.53402941000000004</v>
      </c>
      <c r="R15" s="16">
        <v>0.13229529000000001</v>
      </c>
    </row>
    <row r="16" spans="1:18" x14ac:dyDescent="0.25">
      <c r="A16" s="11" t="s">
        <v>486</v>
      </c>
      <c r="B16" s="13">
        <v>6108</v>
      </c>
      <c r="C16" s="14">
        <f>(99/B16*100)</f>
        <v>1.6208251473477406</v>
      </c>
      <c r="D16" s="15">
        <v>6009</v>
      </c>
      <c r="E16" s="14">
        <v>80.969729830000006</v>
      </c>
      <c r="F16" s="16">
        <v>1.20284999</v>
      </c>
      <c r="G16" s="14">
        <v>18.264870349999999</v>
      </c>
      <c r="H16" s="16">
        <v>1.15981804</v>
      </c>
      <c r="I16" s="14">
        <v>0</v>
      </c>
      <c r="J16" s="16">
        <v>0</v>
      </c>
      <c r="K16" s="14" t="s">
        <v>582</v>
      </c>
      <c r="L16" s="16" t="s">
        <v>582</v>
      </c>
      <c r="M16" s="14">
        <v>0</v>
      </c>
      <c r="N16" s="16">
        <v>0</v>
      </c>
      <c r="O16" s="14">
        <v>0</v>
      </c>
      <c r="P16" s="16">
        <v>0</v>
      </c>
      <c r="Q16" s="14">
        <v>0.76539981999999995</v>
      </c>
      <c r="R16" s="16">
        <v>0.14351905000000001</v>
      </c>
    </row>
    <row r="17" spans="1:18" x14ac:dyDescent="0.25">
      <c r="A17" s="11" t="s">
        <v>487</v>
      </c>
      <c r="B17" s="13">
        <v>6504</v>
      </c>
      <c r="C17" s="14">
        <f>(671/B17*100)</f>
        <v>10.316728167281672</v>
      </c>
      <c r="D17" s="15">
        <v>5833</v>
      </c>
      <c r="E17" s="14">
        <v>76.094084620000004</v>
      </c>
      <c r="F17" s="16">
        <v>1.10301585</v>
      </c>
      <c r="G17" s="14">
        <v>21.264783090000002</v>
      </c>
      <c r="H17" s="16">
        <v>1.0307856900000001</v>
      </c>
      <c r="I17" s="14">
        <v>0</v>
      </c>
      <c r="J17" s="16">
        <v>0</v>
      </c>
      <c r="K17" s="14" t="s">
        <v>582</v>
      </c>
      <c r="L17" s="16" t="s">
        <v>582</v>
      </c>
      <c r="M17" s="14">
        <v>0</v>
      </c>
      <c r="N17" s="16">
        <v>0</v>
      </c>
      <c r="O17" s="14">
        <v>0</v>
      </c>
      <c r="P17" s="16">
        <v>0</v>
      </c>
      <c r="Q17" s="14">
        <v>2.6411322899999998</v>
      </c>
      <c r="R17" s="16">
        <v>0.36016987</v>
      </c>
    </row>
    <row r="18" spans="1:18" x14ac:dyDescent="0.25">
      <c r="A18" s="11" t="s">
        <v>488</v>
      </c>
      <c r="B18" s="13">
        <v>5532</v>
      </c>
      <c r="C18" s="14">
        <f>(28/B18*100)</f>
        <v>0.50614605929139556</v>
      </c>
      <c r="D18" s="15">
        <v>5504</v>
      </c>
      <c r="E18" s="14">
        <v>81.436988779999993</v>
      </c>
      <c r="F18" s="16">
        <v>0.77645609999999998</v>
      </c>
      <c r="G18" s="14">
        <v>17.344782070000001</v>
      </c>
      <c r="H18" s="16">
        <v>0.76501299</v>
      </c>
      <c r="I18" s="14">
        <v>0</v>
      </c>
      <c r="J18" s="16">
        <v>0</v>
      </c>
      <c r="K18" s="14" t="s">
        <v>582</v>
      </c>
      <c r="L18" s="16" t="s">
        <v>582</v>
      </c>
      <c r="M18" s="14">
        <v>0</v>
      </c>
      <c r="N18" s="16">
        <v>0</v>
      </c>
      <c r="O18" s="14">
        <v>0</v>
      </c>
      <c r="P18" s="16">
        <v>0</v>
      </c>
      <c r="Q18" s="14">
        <v>1.21822915</v>
      </c>
      <c r="R18" s="16">
        <v>0.19042413</v>
      </c>
    </row>
    <row r="19" spans="1:18" x14ac:dyDescent="0.25">
      <c r="A19" s="11" t="s">
        <v>489</v>
      </c>
      <c r="B19" s="13">
        <v>5658</v>
      </c>
      <c r="C19" s="14">
        <f>(62/B19*100)</f>
        <v>1.0957935666313185</v>
      </c>
      <c r="D19" s="15">
        <v>5596</v>
      </c>
      <c r="E19" s="14">
        <v>94.530090290000004</v>
      </c>
      <c r="F19" s="16">
        <v>0.32570094999999999</v>
      </c>
      <c r="G19" s="14">
        <v>5.01647511</v>
      </c>
      <c r="H19" s="16">
        <v>0.30748168999999997</v>
      </c>
      <c r="I19" s="14">
        <v>0</v>
      </c>
      <c r="J19" s="16">
        <v>0</v>
      </c>
      <c r="K19" s="14" t="s">
        <v>582</v>
      </c>
      <c r="L19" s="16" t="s">
        <v>582</v>
      </c>
      <c r="M19" s="14">
        <v>0</v>
      </c>
      <c r="N19" s="16">
        <v>0</v>
      </c>
      <c r="O19" s="14">
        <v>0</v>
      </c>
      <c r="P19" s="16">
        <v>0</v>
      </c>
      <c r="Q19" s="14">
        <v>0.45343460000000002</v>
      </c>
      <c r="R19" s="16">
        <v>0.10532387</v>
      </c>
    </row>
    <row r="20" spans="1:18" x14ac:dyDescent="0.25">
      <c r="A20" s="11" t="s">
        <v>490</v>
      </c>
      <c r="B20" s="13">
        <v>3371</v>
      </c>
      <c r="C20" s="14">
        <f>(75/B20*100)</f>
        <v>2.2248590922574905</v>
      </c>
      <c r="D20" s="15">
        <v>3296</v>
      </c>
      <c r="E20" s="14">
        <v>90.327704209999993</v>
      </c>
      <c r="F20" s="16">
        <v>0.48625362999999999</v>
      </c>
      <c r="G20" s="14">
        <v>9.0427504299999999</v>
      </c>
      <c r="H20" s="16">
        <v>0.47229842</v>
      </c>
      <c r="I20" s="14">
        <v>0</v>
      </c>
      <c r="J20" s="16">
        <v>0</v>
      </c>
      <c r="K20" s="14" t="s">
        <v>582</v>
      </c>
      <c r="L20" s="16" t="s">
        <v>582</v>
      </c>
      <c r="M20" s="14">
        <v>0</v>
      </c>
      <c r="N20" s="16">
        <v>0</v>
      </c>
      <c r="O20" s="14">
        <v>0</v>
      </c>
      <c r="P20" s="16">
        <v>0</v>
      </c>
      <c r="Q20" s="14">
        <v>0.62954536000000005</v>
      </c>
      <c r="R20" s="16">
        <v>0.12685070000000001</v>
      </c>
    </row>
    <row r="21" spans="1:18" x14ac:dyDescent="0.25">
      <c r="A21" s="11" t="s">
        <v>491</v>
      </c>
      <c r="B21" s="13">
        <v>5741</v>
      </c>
      <c r="C21" s="14">
        <f>(45/B21*100)</f>
        <v>0.7838355687162516</v>
      </c>
      <c r="D21" s="15">
        <v>5696</v>
      </c>
      <c r="E21" s="14">
        <v>76.804387059999996</v>
      </c>
      <c r="F21" s="16">
        <v>0.93394653999999999</v>
      </c>
      <c r="G21" s="14">
        <v>22.63755398</v>
      </c>
      <c r="H21" s="16">
        <v>0.93050913999999996</v>
      </c>
      <c r="I21" s="14">
        <v>0</v>
      </c>
      <c r="J21" s="16">
        <v>0</v>
      </c>
      <c r="K21" s="14" t="s">
        <v>582</v>
      </c>
      <c r="L21" s="16" t="s">
        <v>582</v>
      </c>
      <c r="M21" s="14">
        <v>0</v>
      </c>
      <c r="N21" s="16">
        <v>0</v>
      </c>
      <c r="O21" s="14">
        <v>0</v>
      </c>
      <c r="P21" s="16">
        <v>0</v>
      </c>
      <c r="Q21" s="14">
        <v>0.55805895999999999</v>
      </c>
      <c r="R21" s="16">
        <v>0.10358365999999999</v>
      </c>
    </row>
    <row r="22" spans="1:18" x14ac:dyDescent="0.25">
      <c r="A22" s="11" t="s">
        <v>492</v>
      </c>
      <c r="B22" s="13">
        <v>6598</v>
      </c>
      <c r="C22" s="14">
        <f>(32/B22*100)</f>
        <v>0.48499545316762654</v>
      </c>
      <c r="D22" s="15">
        <v>6566</v>
      </c>
      <c r="E22" s="14">
        <v>74.587740100000005</v>
      </c>
      <c r="F22" s="16">
        <v>1.01483144</v>
      </c>
      <c r="G22" s="14">
        <v>22.931259570000002</v>
      </c>
      <c r="H22" s="16">
        <v>1.02147923</v>
      </c>
      <c r="I22" s="14">
        <v>0</v>
      </c>
      <c r="J22" s="16">
        <v>0</v>
      </c>
      <c r="K22" s="14" t="s">
        <v>582</v>
      </c>
      <c r="L22" s="16" t="s">
        <v>582</v>
      </c>
      <c r="M22" s="14">
        <v>0</v>
      </c>
      <c r="N22" s="16">
        <v>0</v>
      </c>
      <c r="O22" s="14">
        <v>1.39273E-2</v>
      </c>
      <c r="P22" s="16">
        <v>1.392856E-2</v>
      </c>
      <c r="Q22" s="14">
        <v>2.4670730299999999</v>
      </c>
      <c r="R22" s="16">
        <v>0.27430827000000002</v>
      </c>
    </row>
    <row r="23" spans="1:18" x14ac:dyDescent="0.25">
      <c r="A23" s="11" t="s">
        <v>493</v>
      </c>
      <c r="B23" s="13">
        <v>11583</v>
      </c>
      <c r="C23" s="14">
        <f>(213/B23*100)</f>
        <v>1.838901838901839</v>
      </c>
      <c r="D23" s="15">
        <v>11370</v>
      </c>
      <c r="E23" s="14">
        <v>86.005823590000006</v>
      </c>
      <c r="F23" s="16">
        <v>0.57823396999999999</v>
      </c>
      <c r="G23" s="14">
        <v>12.997245940000001</v>
      </c>
      <c r="H23" s="16">
        <v>0.56138127000000004</v>
      </c>
      <c r="I23" s="14">
        <v>0</v>
      </c>
      <c r="J23" s="16">
        <v>0</v>
      </c>
      <c r="K23" s="14" t="s">
        <v>582</v>
      </c>
      <c r="L23" s="16" t="s">
        <v>582</v>
      </c>
      <c r="M23" s="14">
        <v>0</v>
      </c>
      <c r="N23" s="16">
        <v>0</v>
      </c>
      <c r="O23" s="14">
        <v>0</v>
      </c>
      <c r="P23" s="16">
        <v>0</v>
      </c>
      <c r="Q23" s="14">
        <v>0.99693047999999995</v>
      </c>
      <c r="R23" s="16">
        <v>0.1415312</v>
      </c>
    </row>
    <row r="24" spans="1:18" x14ac:dyDescent="0.25">
      <c r="A24" s="11" t="s">
        <v>494</v>
      </c>
      <c r="B24" s="13">
        <v>6647</v>
      </c>
      <c r="C24" s="14">
        <f>(7/B24*100)</f>
        <v>0.10531066646607493</v>
      </c>
      <c r="D24" s="15">
        <v>6640</v>
      </c>
      <c r="E24" s="14">
        <v>97.597407099999998</v>
      </c>
      <c r="F24" s="16">
        <v>0.25339996999999997</v>
      </c>
      <c r="G24" s="14">
        <v>1.88374573</v>
      </c>
      <c r="H24" s="16">
        <v>0.24546293</v>
      </c>
      <c r="I24" s="14">
        <v>0</v>
      </c>
      <c r="J24" s="16">
        <v>0</v>
      </c>
      <c r="K24" s="14" t="s">
        <v>582</v>
      </c>
      <c r="L24" s="16" t="s">
        <v>582</v>
      </c>
      <c r="M24" s="14">
        <v>0</v>
      </c>
      <c r="N24" s="16">
        <v>0</v>
      </c>
      <c r="O24" s="14">
        <v>0</v>
      </c>
      <c r="P24" s="16">
        <v>0</v>
      </c>
      <c r="Q24" s="14">
        <v>0.51884717000000002</v>
      </c>
      <c r="R24" s="16">
        <v>9.0766910000000006E-2</v>
      </c>
    </row>
    <row r="25" spans="1:18" x14ac:dyDescent="0.25">
      <c r="A25" s="11" t="s">
        <v>495</v>
      </c>
      <c r="B25" s="13">
        <v>5581</v>
      </c>
      <c r="C25" s="14">
        <f>(24/B25*100)</f>
        <v>0.43003046049095145</v>
      </c>
      <c r="D25" s="15">
        <v>5557</v>
      </c>
      <c r="E25" s="14">
        <v>98.73313272</v>
      </c>
      <c r="F25" s="16">
        <v>0.13494449</v>
      </c>
      <c r="G25" s="14">
        <v>0.93983004999999997</v>
      </c>
      <c r="H25" s="16">
        <v>0.11585695</v>
      </c>
      <c r="I25" s="14">
        <v>0</v>
      </c>
      <c r="J25" s="16">
        <v>0</v>
      </c>
      <c r="K25" s="14" t="s">
        <v>582</v>
      </c>
      <c r="L25" s="16" t="s">
        <v>582</v>
      </c>
      <c r="M25" s="14">
        <v>0</v>
      </c>
      <c r="N25" s="16">
        <v>0</v>
      </c>
      <c r="O25" s="14">
        <v>0</v>
      </c>
      <c r="P25" s="16">
        <v>0</v>
      </c>
      <c r="Q25" s="14">
        <v>0.32703723000000001</v>
      </c>
      <c r="R25" s="16">
        <v>7.9157069999999996E-2</v>
      </c>
    </row>
    <row r="26" spans="1:18" x14ac:dyDescent="0.25">
      <c r="A26" s="11" t="s">
        <v>496</v>
      </c>
      <c r="B26" s="13">
        <v>4869</v>
      </c>
      <c r="C26" s="14">
        <f>(33/B26*100)</f>
        <v>0.67775723967960566</v>
      </c>
      <c r="D26" s="15">
        <v>4836</v>
      </c>
      <c r="E26" s="14">
        <v>87.831258719999994</v>
      </c>
      <c r="F26" s="16">
        <v>0.70113183999999995</v>
      </c>
      <c r="G26" s="14">
        <v>11.62462972</v>
      </c>
      <c r="H26" s="16">
        <v>0.68562372999999999</v>
      </c>
      <c r="I26" s="14">
        <v>0</v>
      </c>
      <c r="J26" s="16">
        <v>0</v>
      </c>
      <c r="K26" s="14" t="s">
        <v>582</v>
      </c>
      <c r="L26" s="16" t="s">
        <v>582</v>
      </c>
      <c r="M26" s="14">
        <v>0</v>
      </c>
      <c r="N26" s="16">
        <v>0</v>
      </c>
      <c r="O26" s="14">
        <v>0</v>
      </c>
      <c r="P26" s="16">
        <v>0</v>
      </c>
      <c r="Q26" s="14">
        <v>0.54411156000000005</v>
      </c>
      <c r="R26" s="16">
        <v>0.11729818</v>
      </c>
    </row>
    <row r="27" spans="1:18" x14ac:dyDescent="0.25">
      <c r="A27" s="11" t="s">
        <v>497</v>
      </c>
      <c r="B27" s="13">
        <v>5299</v>
      </c>
      <c r="C27" s="14">
        <f>(17/B27*100)</f>
        <v>0.32081524816003021</v>
      </c>
      <c r="D27" s="15">
        <v>5282</v>
      </c>
      <c r="E27" s="14">
        <v>38.229580570000003</v>
      </c>
      <c r="F27" s="16">
        <v>0.58888278000000005</v>
      </c>
      <c r="G27" s="14">
        <v>60.555108240000003</v>
      </c>
      <c r="H27" s="16">
        <v>0.57656996000000005</v>
      </c>
      <c r="I27" s="14">
        <v>0</v>
      </c>
      <c r="J27" s="16">
        <v>0</v>
      </c>
      <c r="K27" s="14" t="s">
        <v>582</v>
      </c>
      <c r="L27" s="16" t="s">
        <v>582</v>
      </c>
      <c r="M27" s="14">
        <v>0</v>
      </c>
      <c r="N27" s="16">
        <v>0</v>
      </c>
      <c r="O27" s="14">
        <v>0</v>
      </c>
      <c r="P27" s="16">
        <v>0</v>
      </c>
      <c r="Q27" s="14">
        <v>1.21531119</v>
      </c>
      <c r="R27" s="16">
        <v>0.17109484</v>
      </c>
    </row>
    <row r="28" spans="1:18" x14ac:dyDescent="0.25">
      <c r="A28" s="11" t="s">
        <v>498</v>
      </c>
      <c r="B28" s="13">
        <v>7568</v>
      </c>
      <c r="C28" s="14">
        <f>(51/B28*100)</f>
        <v>0.67389006342494717</v>
      </c>
      <c r="D28" s="15">
        <v>7517</v>
      </c>
      <c r="E28" s="14">
        <v>97.270324720000005</v>
      </c>
      <c r="F28" s="16">
        <v>0.25810276999999998</v>
      </c>
      <c r="G28" s="14">
        <v>2.2374739199999998</v>
      </c>
      <c r="H28" s="16">
        <v>0.21082759000000001</v>
      </c>
      <c r="I28" s="14">
        <v>0</v>
      </c>
      <c r="J28" s="16">
        <v>0</v>
      </c>
      <c r="K28" s="14" t="s">
        <v>582</v>
      </c>
      <c r="L28" s="16" t="s">
        <v>582</v>
      </c>
      <c r="M28" s="14">
        <v>0</v>
      </c>
      <c r="N28" s="16">
        <v>0</v>
      </c>
      <c r="O28" s="14">
        <v>0</v>
      </c>
      <c r="P28" s="16">
        <v>0</v>
      </c>
      <c r="Q28" s="14">
        <v>0.49220135999999998</v>
      </c>
      <c r="R28" s="16">
        <v>0.11947633000000001</v>
      </c>
    </row>
    <row r="29" spans="1:18" x14ac:dyDescent="0.25">
      <c r="A29" s="11" t="s">
        <v>499</v>
      </c>
      <c r="B29" s="13">
        <v>5385</v>
      </c>
      <c r="C29" s="14">
        <f>(30/B29*100)</f>
        <v>0.55710306406685239</v>
      </c>
      <c r="D29" s="15">
        <v>5355</v>
      </c>
      <c r="E29" s="14">
        <v>84.050409349999995</v>
      </c>
      <c r="F29" s="16">
        <v>1.1088528600000001</v>
      </c>
      <c r="G29" s="14">
        <v>15.19356733</v>
      </c>
      <c r="H29" s="16">
        <v>1.0734515499999999</v>
      </c>
      <c r="I29" s="14">
        <v>0</v>
      </c>
      <c r="J29" s="16">
        <v>0</v>
      </c>
      <c r="K29" s="14" t="s">
        <v>582</v>
      </c>
      <c r="L29" s="16" t="s">
        <v>582</v>
      </c>
      <c r="M29" s="14">
        <v>0</v>
      </c>
      <c r="N29" s="16">
        <v>0</v>
      </c>
      <c r="O29" s="14">
        <v>0</v>
      </c>
      <c r="P29" s="16">
        <v>0</v>
      </c>
      <c r="Q29" s="14">
        <v>0.75602332000000005</v>
      </c>
      <c r="R29" s="16">
        <v>0.12944079</v>
      </c>
    </row>
    <row r="30" spans="1:18" x14ac:dyDescent="0.25">
      <c r="A30" s="11" t="s">
        <v>500</v>
      </c>
      <c r="B30" s="13">
        <v>4520</v>
      </c>
      <c r="C30" s="14">
        <f>(97/B30*100)</f>
        <v>2.1460176991150446</v>
      </c>
      <c r="D30" s="15">
        <v>4423</v>
      </c>
      <c r="E30" s="14">
        <v>63.60034323</v>
      </c>
      <c r="F30" s="16">
        <v>1.2552541100000001</v>
      </c>
      <c r="G30" s="14">
        <v>35.121204349999999</v>
      </c>
      <c r="H30" s="16">
        <v>1.23636652</v>
      </c>
      <c r="I30" s="14">
        <v>0</v>
      </c>
      <c r="J30" s="16">
        <v>0</v>
      </c>
      <c r="K30" s="14" t="s">
        <v>582</v>
      </c>
      <c r="L30" s="16" t="s">
        <v>582</v>
      </c>
      <c r="M30" s="14">
        <v>0</v>
      </c>
      <c r="N30" s="16">
        <v>0</v>
      </c>
      <c r="O30" s="14">
        <v>0</v>
      </c>
      <c r="P30" s="16">
        <v>0</v>
      </c>
      <c r="Q30" s="14">
        <v>1.27845242</v>
      </c>
      <c r="R30" s="16">
        <v>0.16625635999999999</v>
      </c>
    </row>
    <row r="31" spans="1:18" x14ac:dyDescent="0.25">
      <c r="A31" s="11" t="s">
        <v>501</v>
      </c>
      <c r="B31" s="13">
        <v>5456</v>
      </c>
      <c r="C31" s="14">
        <f>(125/B31*100)</f>
        <v>2.2910557184750733</v>
      </c>
      <c r="D31" s="15">
        <v>5331</v>
      </c>
      <c r="E31" s="14">
        <v>82.273293580000001</v>
      </c>
      <c r="F31" s="16">
        <v>1.01108295</v>
      </c>
      <c r="G31" s="14">
        <v>16.7004673</v>
      </c>
      <c r="H31" s="16">
        <v>1.0103279999999999</v>
      </c>
      <c r="I31" s="14">
        <v>0</v>
      </c>
      <c r="J31" s="16">
        <v>0</v>
      </c>
      <c r="K31" s="14" t="s">
        <v>582</v>
      </c>
      <c r="L31" s="16" t="s">
        <v>582</v>
      </c>
      <c r="M31" s="14">
        <v>0</v>
      </c>
      <c r="N31" s="16">
        <v>0</v>
      </c>
      <c r="O31" s="14">
        <v>0</v>
      </c>
      <c r="P31" s="16">
        <v>0</v>
      </c>
      <c r="Q31" s="14">
        <v>1.0262391200000001</v>
      </c>
      <c r="R31" s="16">
        <v>0.16645061</v>
      </c>
    </row>
    <row r="32" spans="1:18" x14ac:dyDescent="0.25">
      <c r="A32" s="11" t="s">
        <v>502</v>
      </c>
      <c r="B32" s="13">
        <v>4478</v>
      </c>
      <c r="C32" s="14">
        <f>(5/B32*100)</f>
        <v>0.11165698972755694</v>
      </c>
      <c r="D32" s="15">
        <v>4473</v>
      </c>
      <c r="E32" s="14">
        <v>98.510015249999995</v>
      </c>
      <c r="F32" s="16">
        <v>0.17906577000000001</v>
      </c>
      <c r="G32" s="14">
        <v>0.64645481999999999</v>
      </c>
      <c r="H32" s="16">
        <v>0.10790907</v>
      </c>
      <c r="I32" s="14">
        <v>0</v>
      </c>
      <c r="J32" s="16">
        <v>0</v>
      </c>
      <c r="K32" s="14" t="s">
        <v>582</v>
      </c>
      <c r="L32" s="16" t="s">
        <v>582</v>
      </c>
      <c r="M32" s="14">
        <v>0</v>
      </c>
      <c r="N32" s="16">
        <v>0</v>
      </c>
      <c r="O32" s="14">
        <v>0</v>
      </c>
      <c r="P32" s="16">
        <v>0</v>
      </c>
      <c r="Q32" s="14">
        <v>0.84352992999999998</v>
      </c>
      <c r="R32" s="16">
        <v>0.14011220999999999</v>
      </c>
    </row>
    <row r="33" spans="1:18" x14ac:dyDescent="0.25">
      <c r="A33" s="11" t="s">
        <v>503</v>
      </c>
      <c r="B33" s="13">
        <v>7325</v>
      </c>
      <c r="C33" s="14">
        <f>(75/B33*100)</f>
        <v>1.0238907849829351</v>
      </c>
      <c r="D33" s="15">
        <v>7250</v>
      </c>
      <c r="E33" s="14">
        <v>83.696213349999994</v>
      </c>
      <c r="F33" s="16">
        <v>0.65462443999999997</v>
      </c>
      <c r="G33" s="14">
        <v>15.703822280000001</v>
      </c>
      <c r="H33" s="16">
        <v>0.62394329999999998</v>
      </c>
      <c r="I33" s="14">
        <v>0</v>
      </c>
      <c r="J33" s="16">
        <v>0</v>
      </c>
      <c r="K33" s="14" t="s">
        <v>582</v>
      </c>
      <c r="L33" s="16" t="s">
        <v>582</v>
      </c>
      <c r="M33" s="14">
        <v>0</v>
      </c>
      <c r="N33" s="16">
        <v>0</v>
      </c>
      <c r="O33" s="14">
        <v>0</v>
      </c>
      <c r="P33" s="16">
        <v>0</v>
      </c>
      <c r="Q33" s="14">
        <v>0.59996435999999997</v>
      </c>
      <c r="R33" s="16">
        <v>0.12304115</v>
      </c>
    </row>
    <row r="34" spans="1:18" x14ac:dyDescent="0.25">
      <c r="A34" s="11" t="s">
        <v>504</v>
      </c>
      <c r="B34" s="13">
        <v>6350</v>
      </c>
      <c r="C34" s="14">
        <f>(65/B34*100)</f>
        <v>1.0236220472440944</v>
      </c>
      <c r="D34" s="15">
        <v>6285</v>
      </c>
      <c r="E34" s="14">
        <v>95.118765350000004</v>
      </c>
      <c r="F34" s="16">
        <v>0.39342359999999998</v>
      </c>
      <c r="G34" s="14">
        <v>3.3910367099999998</v>
      </c>
      <c r="H34" s="16">
        <v>0.27483951000000001</v>
      </c>
      <c r="I34" s="14">
        <v>0</v>
      </c>
      <c r="J34" s="16">
        <v>0</v>
      </c>
      <c r="K34" s="14" t="s">
        <v>582</v>
      </c>
      <c r="L34" s="16" t="s">
        <v>582</v>
      </c>
      <c r="M34" s="14">
        <v>0</v>
      </c>
      <c r="N34" s="16">
        <v>0</v>
      </c>
      <c r="O34" s="14">
        <v>0</v>
      </c>
      <c r="P34" s="16">
        <v>0</v>
      </c>
      <c r="Q34" s="14">
        <v>1.4901979400000001</v>
      </c>
      <c r="R34" s="16">
        <v>0.22733548000000001</v>
      </c>
    </row>
    <row r="35" spans="1:18" x14ac:dyDescent="0.25">
      <c r="A35" s="11" t="s">
        <v>505</v>
      </c>
      <c r="B35" s="13">
        <v>6406</v>
      </c>
      <c r="C35" s="14">
        <f>(36/B35*100)</f>
        <v>0.56197315017171401</v>
      </c>
      <c r="D35" s="15">
        <v>6370</v>
      </c>
      <c r="E35" s="14">
        <v>88.237692089999996</v>
      </c>
      <c r="F35" s="16">
        <v>0.51722172</v>
      </c>
      <c r="G35" s="14">
        <v>11.196232119999999</v>
      </c>
      <c r="H35" s="16">
        <v>0.48476160000000001</v>
      </c>
      <c r="I35" s="14">
        <v>0</v>
      </c>
      <c r="J35" s="16">
        <v>0</v>
      </c>
      <c r="K35" s="14" t="s">
        <v>582</v>
      </c>
      <c r="L35" s="16" t="s">
        <v>582</v>
      </c>
      <c r="M35" s="14">
        <v>0</v>
      </c>
      <c r="N35" s="16">
        <v>0</v>
      </c>
      <c r="O35" s="14">
        <v>0</v>
      </c>
      <c r="P35" s="16">
        <v>0</v>
      </c>
      <c r="Q35" s="14">
        <v>0.56607578999999997</v>
      </c>
      <c r="R35" s="16">
        <v>8.5537429999999998E-2</v>
      </c>
    </row>
    <row r="36" spans="1:18" x14ac:dyDescent="0.25">
      <c r="A36" s="11" t="s">
        <v>506</v>
      </c>
      <c r="B36" s="13">
        <v>6736</v>
      </c>
      <c r="C36" s="14">
        <f>(26/B36*100)</f>
        <v>0.38598574821852732</v>
      </c>
      <c r="D36" s="15">
        <v>6710</v>
      </c>
      <c r="E36" s="14">
        <v>84.171234089999999</v>
      </c>
      <c r="F36" s="16">
        <v>0.82495196999999998</v>
      </c>
      <c r="G36" s="14">
        <v>14.43026066</v>
      </c>
      <c r="H36" s="16">
        <v>0.79944084999999998</v>
      </c>
      <c r="I36" s="14">
        <v>0</v>
      </c>
      <c r="J36" s="16">
        <v>0</v>
      </c>
      <c r="K36" s="14" t="s">
        <v>582</v>
      </c>
      <c r="L36" s="16" t="s">
        <v>582</v>
      </c>
      <c r="M36" s="14">
        <v>0</v>
      </c>
      <c r="N36" s="16">
        <v>0</v>
      </c>
      <c r="O36" s="14">
        <v>0</v>
      </c>
      <c r="P36" s="16">
        <v>0</v>
      </c>
      <c r="Q36" s="14">
        <v>1.39850524</v>
      </c>
      <c r="R36" s="16">
        <v>0.15738514000000001</v>
      </c>
    </row>
    <row r="37" spans="1:18" x14ac:dyDescent="0.25">
      <c r="A37" s="11" t="s">
        <v>507</v>
      </c>
      <c r="B37" s="13">
        <v>5458</v>
      </c>
      <c r="C37" s="14">
        <f>(63/B37*100)</f>
        <v>1.1542689629901062</v>
      </c>
      <c r="D37" s="15">
        <v>5395</v>
      </c>
      <c r="E37" s="14">
        <v>75.920044860000004</v>
      </c>
      <c r="F37" s="16">
        <v>1.25657912</v>
      </c>
      <c r="G37" s="14">
        <v>23.13932939</v>
      </c>
      <c r="H37" s="16">
        <v>1.2019285799999999</v>
      </c>
      <c r="I37" s="14">
        <v>0</v>
      </c>
      <c r="J37" s="16">
        <v>0</v>
      </c>
      <c r="K37" s="14" t="s">
        <v>582</v>
      </c>
      <c r="L37" s="16" t="s">
        <v>582</v>
      </c>
      <c r="M37" s="14">
        <v>0</v>
      </c>
      <c r="N37" s="16">
        <v>0</v>
      </c>
      <c r="O37" s="14">
        <v>0</v>
      </c>
      <c r="P37" s="16">
        <v>0</v>
      </c>
      <c r="Q37" s="14">
        <v>0.94062575999999998</v>
      </c>
      <c r="R37" s="16">
        <v>0.21681613999999999</v>
      </c>
    </row>
    <row r="38" spans="1:18" x14ac:dyDescent="0.25">
      <c r="A38" s="11" t="s">
        <v>508</v>
      </c>
      <c r="B38" s="13">
        <v>5860</v>
      </c>
      <c r="C38" s="14">
        <f>(16/B38*100)</f>
        <v>0.27303754266211605</v>
      </c>
      <c r="D38" s="15">
        <v>5844</v>
      </c>
      <c r="E38" s="14">
        <v>57.092728309999998</v>
      </c>
      <c r="F38" s="16">
        <v>1.20150917</v>
      </c>
      <c r="G38" s="14">
        <v>41.775894889999996</v>
      </c>
      <c r="H38" s="16">
        <v>1.1738640600000001</v>
      </c>
      <c r="I38" s="14">
        <v>0</v>
      </c>
      <c r="J38" s="16">
        <v>0</v>
      </c>
      <c r="K38" s="14" t="s">
        <v>582</v>
      </c>
      <c r="L38" s="16" t="s">
        <v>582</v>
      </c>
      <c r="M38" s="14">
        <v>0</v>
      </c>
      <c r="N38" s="16">
        <v>0</v>
      </c>
      <c r="O38" s="14">
        <v>0</v>
      </c>
      <c r="P38" s="16">
        <v>0</v>
      </c>
      <c r="Q38" s="14">
        <v>1.1313768</v>
      </c>
      <c r="R38" s="16">
        <v>0.16812479</v>
      </c>
    </row>
    <row r="39" spans="1:18" x14ac:dyDescent="0.25">
      <c r="A39" s="11" t="s">
        <v>509</v>
      </c>
      <c r="B39" s="13">
        <v>5895</v>
      </c>
      <c r="C39" s="14">
        <f>(30/B39*100)</f>
        <v>0.5089058524173028</v>
      </c>
      <c r="D39" s="15">
        <v>5865</v>
      </c>
      <c r="E39" s="14">
        <v>96.628062510000007</v>
      </c>
      <c r="F39" s="16">
        <v>0.30493904999999999</v>
      </c>
      <c r="G39" s="14">
        <v>2.0354503199999998</v>
      </c>
      <c r="H39" s="16">
        <v>0.21042098000000001</v>
      </c>
      <c r="I39" s="14">
        <v>0</v>
      </c>
      <c r="J39" s="16">
        <v>0</v>
      </c>
      <c r="K39" s="14" t="s">
        <v>582</v>
      </c>
      <c r="L39" s="16" t="s">
        <v>582</v>
      </c>
      <c r="M39" s="14">
        <v>0</v>
      </c>
      <c r="N39" s="16">
        <v>0</v>
      </c>
      <c r="O39" s="14">
        <v>0</v>
      </c>
      <c r="P39" s="16">
        <v>0</v>
      </c>
      <c r="Q39" s="14">
        <v>1.3364871700000001</v>
      </c>
      <c r="R39" s="16">
        <v>0.19312779999999999</v>
      </c>
    </row>
    <row r="40" spans="1:18" x14ac:dyDescent="0.25">
      <c r="A40" s="11" t="s">
        <v>510</v>
      </c>
      <c r="B40" s="13">
        <v>14157</v>
      </c>
      <c r="C40" s="14">
        <f>(272/B40*100)</f>
        <v>1.9213110122201034</v>
      </c>
      <c r="D40" s="15">
        <v>13885</v>
      </c>
      <c r="E40" s="14">
        <v>76.900868849999995</v>
      </c>
      <c r="F40" s="16">
        <v>0.97268606999999996</v>
      </c>
      <c r="G40" s="14">
        <v>21.670469950000001</v>
      </c>
      <c r="H40" s="16">
        <v>0.9661073</v>
      </c>
      <c r="I40" s="14">
        <v>0</v>
      </c>
      <c r="J40" s="16">
        <v>0</v>
      </c>
      <c r="K40" s="14" t="s">
        <v>582</v>
      </c>
      <c r="L40" s="16" t="s">
        <v>582</v>
      </c>
      <c r="M40" s="14">
        <v>0</v>
      </c>
      <c r="N40" s="16">
        <v>0</v>
      </c>
      <c r="O40" s="14">
        <v>0</v>
      </c>
      <c r="P40" s="16">
        <v>0</v>
      </c>
      <c r="Q40" s="14">
        <v>1.4286612000000001</v>
      </c>
      <c r="R40" s="16">
        <v>0.19838666999999999</v>
      </c>
    </row>
    <row r="41" spans="1:18" x14ac:dyDescent="0.25">
      <c r="A41" s="11" t="s">
        <v>511</v>
      </c>
      <c r="B41" s="13">
        <v>5712</v>
      </c>
      <c r="C41" s="14">
        <f>(40/B41*100)</f>
        <v>0.70028011204481799</v>
      </c>
      <c r="D41" s="15">
        <v>5672</v>
      </c>
      <c r="E41" s="14">
        <v>72.019958029999998</v>
      </c>
      <c r="F41" s="16">
        <v>1.60658776</v>
      </c>
      <c r="G41" s="14">
        <v>27.006975189999999</v>
      </c>
      <c r="H41" s="16">
        <v>1.57875403</v>
      </c>
      <c r="I41" s="14">
        <v>0</v>
      </c>
      <c r="J41" s="16">
        <v>0</v>
      </c>
      <c r="K41" s="14" t="s">
        <v>582</v>
      </c>
      <c r="L41" s="16" t="s">
        <v>582</v>
      </c>
      <c r="M41" s="14">
        <v>0</v>
      </c>
      <c r="N41" s="16">
        <v>0</v>
      </c>
      <c r="O41" s="14">
        <v>0</v>
      </c>
      <c r="P41" s="16">
        <v>0</v>
      </c>
      <c r="Q41" s="14">
        <v>0.97306678000000002</v>
      </c>
      <c r="R41" s="16">
        <v>0.14104863000000001</v>
      </c>
    </row>
    <row r="42" spans="1:18" x14ac:dyDescent="0.25">
      <c r="A42" s="11" t="s">
        <v>512</v>
      </c>
      <c r="B42" s="13">
        <f>IF(COUNT(B7:B41) &gt; 0, AVERAGE(B7:B41), "\u2014")</f>
        <v>7103.4285714285716</v>
      </c>
      <c r="C42" s="14">
        <f>IF(COUNT(C7:C41) &gt; 0, AVERAGE(C7:C41), "—")</f>
        <v>1.2871062708414591</v>
      </c>
      <c r="D42" s="15">
        <f>IF(COUNT(D7:D41) &gt; 0, AVERAGE(D7:D41), "—")</f>
        <v>7002.028571428571</v>
      </c>
      <c r="E42" s="14">
        <f>IF(COUNT(E7:E41) &gt; 0, AVERAGE(E7:E41), "—")</f>
        <v>81.897346971714271</v>
      </c>
      <c r="F42" s="16">
        <f>IF(COUNT(F7:F41) &gt; 0, SQRT(SUMSQ(F7:F41)/(COUNT(F7:F41)*COUNT(F7:F41)) ), "—")</f>
        <v>0.14227654128805495</v>
      </c>
      <c r="G42" s="14">
        <f>IF(COUNT(G7:G41) &gt; 0, AVERAGE(G7:G41), "—")</f>
        <v>17.137065655428572</v>
      </c>
      <c r="H42" s="16">
        <f>IF(COUNT(H7:H41) &gt; 0, SQRT(SUMSQ(H7:H41)/(COUNT(H7:H41)*COUNT(H7:H41)) ), "—")</f>
        <v>0.13860742261076306</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8.1412428571428573E-4</v>
      </c>
      <c r="P42" s="16">
        <f>IF(COUNT(P7:P41) &gt; 0, SQRT(SUMSQ(P7:P41)/(COUNT(P7:P41)*COUNT(P7:P41)) ), "—")</f>
        <v>5.6405562771233756E-4</v>
      </c>
      <c r="Q42" s="14">
        <f>IF(COUNT(Q7:Q41) &gt; 0, AVERAGE(Q7:Q41), "—")</f>
        <v>0.96477324885714288</v>
      </c>
      <c r="R42" s="16">
        <f>IF(COUNT(R7:R41) &gt; 0, SQRT(SUMSQ(R7:R41)/(COUNT(R7:R41)*COUNT(R7:R41)) ), "—")</f>
        <v>2.7222083188480031E-2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94.590907560000005</v>
      </c>
      <c r="F45" s="16">
        <v>0.36447373999999999</v>
      </c>
      <c r="G45" s="14">
        <v>2.0774722099999998</v>
      </c>
      <c r="H45" s="16">
        <v>0.21361094</v>
      </c>
      <c r="I45" s="14">
        <v>0</v>
      </c>
      <c r="J45" s="16">
        <v>0</v>
      </c>
      <c r="K45" s="14" t="s">
        <v>582</v>
      </c>
      <c r="L45" s="16" t="s">
        <v>582</v>
      </c>
      <c r="M45" s="14">
        <v>0</v>
      </c>
      <c r="N45" s="16">
        <v>0</v>
      </c>
      <c r="O45" s="14">
        <v>0.2474674</v>
      </c>
      <c r="P45" s="16">
        <v>5.9336970000000003E-2</v>
      </c>
      <c r="Q45" s="14">
        <v>3.0841528399999998</v>
      </c>
      <c r="R45" s="16">
        <v>0.28092847999999998</v>
      </c>
    </row>
    <row r="46" spans="1:18" x14ac:dyDescent="0.25">
      <c r="A46" s="11" t="s">
        <v>516</v>
      </c>
      <c r="B46" s="13">
        <v>23141</v>
      </c>
      <c r="C46" s="14">
        <f>(1157/B46*100)</f>
        <v>4.9997839332785965</v>
      </c>
      <c r="D46" s="15">
        <v>21984</v>
      </c>
      <c r="E46" s="14">
        <v>95.722272009999998</v>
      </c>
      <c r="F46" s="16">
        <v>0.28913982999999999</v>
      </c>
      <c r="G46" s="14">
        <v>1.1472253400000001</v>
      </c>
      <c r="H46" s="16">
        <v>8.8168910000000003E-2</v>
      </c>
      <c r="I46" s="14">
        <v>0</v>
      </c>
      <c r="J46" s="16">
        <v>0</v>
      </c>
      <c r="K46" s="14" t="s">
        <v>582</v>
      </c>
      <c r="L46" s="16" t="s">
        <v>582</v>
      </c>
      <c r="M46" s="14">
        <v>0</v>
      </c>
      <c r="N46" s="16">
        <v>0</v>
      </c>
      <c r="O46" s="14">
        <v>0</v>
      </c>
      <c r="P46" s="16">
        <v>0</v>
      </c>
      <c r="Q46" s="14">
        <v>3.13050264</v>
      </c>
      <c r="R46" s="16">
        <v>0.28369918</v>
      </c>
    </row>
    <row r="47" spans="1:18" x14ac:dyDescent="0.25">
      <c r="A47" s="11" t="s">
        <v>517</v>
      </c>
      <c r="B47" s="13">
        <v>5928</v>
      </c>
      <c r="C47" s="14">
        <f>(75/B47*100)</f>
        <v>1.2651821862348178</v>
      </c>
      <c r="D47" s="15">
        <v>5853</v>
      </c>
      <c r="E47" s="14">
        <v>95.371442900000005</v>
      </c>
      <c r="F47" s="16">
        <v>0.39248969</v>
      </c>
      <c r="G47" s="14">
        <v>2.5519946600000001</v>
      </c>
      <c r="H47" s="16">
        <v>0.21400199</v>
      </c>
      <c r="I47" s="14">
        <v>0</v>
      </c>
      <c r="J47" s="16">
        <v>0</v>
      </c>
      <c r="K47" s="14" t="s">
        <v>582</v>
      </c>
      <c r="L47" s="16" t="s">
        <v>582</v>
      </c>
      <c r="M47" s="14">
        <v>0</v>
      </c>
      <c r="N47" s="16">
        <v>0</v>
      </c>
      <c r="O47" s="14">
        <v>0</v>
      </c>
      <c r="P47" s="16">
        <v>0</v>
      </c>
      <c r="Q47" s="14">
        <v>2.07656244</v>
      </c>
      <c r="R47" s="16">
        <v>0.31527338999999999</v>
      </c>
    </row>
    <row r="48" spans="1:18" x14ac:dyDescent="0.25">
      <c r="A48" s="11" t="s">
        <v>518</v>
      </c>
      <c r="B48" s="13">
        <v>9841</v>
      </c>
      <c r="C48" s="14">
        <f>(7/B48*100)</f>
        <v>7.1130982623717101E-2</v>
      </c>
      <c r="D48" s="15">
        <v>9834</v>
      </c>
      <c r="E48" s="14">
        <v>97.731905150000003</v>
      </c>
      <c r="F48" s="16">
        <v>0.54119742999999998</v>
      </c>
      <c r="G48" s="14">
        <v>0.68572681000000002</v>
      </c>
      <c r="H48" s="16">
        <v>0.12535489999999999</v>
      </c>
      <c r="I48" s="14">
        <v>0</v>
      </c>
      <c r="J48" s="16">
        <v>0</v>
      </c>
      <c r="K48" s="14" t="s">
        <v>582</v>
      </c>
      <c r="L48" s="16" t="s">
        <v>582</v>
      </c>
      <c r="M48" s="14">
        <v>0</v>
      </c>
      <c r="N48" s="16">
        <v>0</v>
      </c>
      <c r="O48" s="14">
        <v>0</v>
      </c>
      <c r="P48" s="16">
        <v>0</v>
      </c>
      <c r="Q48" s="14">
        <v>1.5823680499999999</v>
      </c>
      <c r="R48" s="16">
        <v>0.53055099999999999</v>
      </c>
    </row>
    <row r="49" spans="1:18" x14ac:dyDescent="0.25">
      <c r="A49" s="11" t="s">
        <v>519</v>
      </c>
      <c r="B49" s="13">
        <v>6349</v>
      </c>
      <c r="C49" s="14">
        <f>(56/B49*100)</f>
        <v>0.88202866593164275</v>
      </c>
      <c r="D49" s="15">
        <v>6293</v>
      </c>
      <c r="E49" s="14">
        <v>91.614242349999998</v>
      </c>
      <c r="F49" s="16">
        <v>0.54217340000000003</v>
      </c>
      <c r="G49" s="14">
        <v>7.0965460900000004</v>
      </c>
      <c r="H49" s="16">
        <v>0.48421644000000003</v>
      </c>
      <c r="I49" s="14">
        <v>0</v>
      </c>
      <c r="J49" s="16">
        <v>0</v>
      </c>
      <c r="K49" s="14" t="s">
        <v>582</v>
      </c>
      <c r="L49" s="16" t="s">
        <v>582</v>
      </c>
      <c r="M49" s="14">
        <v>0</v>
      </c>
      <c r="N49" s="16">
        <v>0</v>
      </c>
      <c r="O49" s="14">
        <v>1.7438639999999998E-2</v>
      </c>
      <c r="P49" s="16">
        <v>1.8521369999999999E-2</v>
      </c>
      <c r="Q49" s="14">
        <v>1.2717729200000001</v>
      </c>
      <c r="R49" s="16">
        <v>0.20719526999999999</v>
      </c>
    </row>
    <row r="50" spans="1:18" x14ac:dyDescent="0.25">
      <c r="A50" s="11" t="s">
        <v>520</v>
      </c>
      <c r="B50" s="13">
        <v>11795</v>
      </c>
      <c r="C50" s="14">
        <f>(218/B50*100)</f>
        <v>1.8482407799915217</v>
      </c>
      <c r="D50" s="15">
        <v>11577</v>
      </c>
      <c r="E50" s="14">
        <v>97.349190120000003</v>
      </c>
      <c r="F50" s="16">
        <v>0.26915815999999998</v>
      </c>
      <c r="G50" s="14">
        <v>1.1589937800000001</v>
      </c>
      <c r="H50" s="16">
        <v>0.15007746</v>
      </c>
      <c r="I50" s="14">
        <v>0</v>
      </c>
      <c r="J50" s="16">
        <v>0</v>
      </c>
      <c r="K50" s="14" t="s">
        <v>582</v>
      </c>
      <c r="L50" s="16" t="s">
        <v>582</v>
      </c>
      <c r="M50" s="14">
        <v>0</v>
      </c>
      <c r="N50" s="16">
        <v>0</v>
      </c>
      <c r="O50" s="14">
        <v>0</v>
      </c>
      <c r="P50" s="16">
        <v>0</v>
      </c>
      <c r="Q50" s="14">
        <v>1.49181611</v>
      </c>
      <c r="R50" s="16">
        <v>0.19053194000000001</v>
      </c>
    </row>
    <row r="51" spans="1:18" x14ac:dyDescent="0.25">
      <c r="A51" s="11" t="s">
        <v>521</v>
      </c>
      <c r="B51" s="13">
        <v>6866</v>
      </c>
      <c r="C51" s="14">
        <f>(116/B51*100)</f>
        <v>1.6894844159627147</v>
      </c>
      <c r="D51" s="15">
        <v>6750</v>
      </c>
      <c r="E51" s="14">
        <v>86.222731150000001</v>
      </c>
      <c r="F51" s="16">
        <v>0.71704303000000003</v>
      </c>
      <c r="G51" s="14">
        <v>12.30804893</v>
      </c>
      <c r="H51" s="16">
        <v>0.68673687000000005</v>
      </c>
      <c r="I51" s="14">
        <v>0</v>
      </c>
      <c r="J51" s="16">
        <v>0</v>
      </c>
      <c r="K51" s="14" t="s">
        <v>582</v>
      </c>
      <c r="L51" s="16" t="s">
        <v>582</v>
      </c>
      <c r="M51" s="14">
        <v>0</v>
      </c>
      <c r="N51" s="16">
        <v>0</v>
      </c>
      <c r="O51" s="14">
        <v>0</v>
      </c>
      <c r="P51" s="16">
        <v>0</v>
      </c>
      <c r="Q51" s="14">
        <v>1.46921992</v>
      </c>
      <c r="R51" s="16">
        <v>0.19958819999999999</v>
      </c>
    </row>
    <row r="52" spans="1:18" x14ac:dyDescent="0.25">
      <c r="A52" s="11" t="s">
        <v>522</v>
      </c>
      <c r="B52" s="13">
        <v>5809</v>
      </c>
      <c r="C52" s="14">
        <f>(73/B52*100)</f>
        <v>1.2566706834222758</v>
      </c>
      <c r="D52" s="15">
        <v>5736</v>
      </c>
      <c r="E52" s="14">
        <v>80.229158580000004</v>
      </c>
      <c r="F52" s="16">
        <v>0.70347815000000002</v>
      </c>
      <c r="G52" s="14">
        <v>18.92258885</v>
      </c>
      <c r="H52" s="16">
        <v>0.70444441999999996</v>
      </c>
      <c r="I52" s="14">
        <v>0</v>
      </c>
      <c r="J52" s="16">
        <v>0</v>
      </c>
      <c r="K52" s="14" t="s">
        <v>582</v>
      </c>
      <c r="L52" s="16" t="s">
        <v>582</v>
      </c>
      <c r="M52" s="14">
        <v>0</v>
      </c>
      <c r="N52" s="16">
        <v>0</v>
      </c>
      <c r="O52" s="14">
        <v>0</v>
      </c>
      <c r="P52" s="16">
        <v>0</v>
      </c>
      <c r="Q52" s="14">
        <v>0.84825256999999998</v>
      </c>
      <c r="R52" s="16">
        <v>0.15660547</v>
      </c>
    </row>
    <row r="53" spans="1:18" x14ac:dyDescent="0.25">
      <c r="A53" s="11" t="s">
        <v>523</v>
      </c>
      <c r="B53" s="13">
        <v>5571</v>
      </c>
      <c r="C53" s="14">
        <f>(84/B53*100)</f>
        <v>1.5078082929456111</v>
      </c>
      <c r="D53" s="15">
        <v>5487</v>
      </c>
      <c r="E53" s="14">
        <v>75.665408690000007</v>
      </c>
      <c r="F53" s="16">
        <v>0.53592680000000004</v>
      </c>
      <c r="G53" s="14">
        <v>23.15336576</v>
      </c>
      <c r="H53" s="16">
        <v>0.52217309999999995</v>
      </c>
      <c r="I53" s="14">
        <v>0</v>
      </c>
      <c r="J53" s="16">
        <v>0</v>
      </c>
      <c r="K53" s="14" t="s">
        <v>582</v>
      </c>
      <c r="L53" s="16" t="s">
        <v>582</v>
      </c>
      <c r="M53" s="14">
        <v>0</v>
      </c>
      <c r="N53" s="16">
        <v>0</v>
      </c>
      <c r="O53" s="14">
        <v>0</v>
      </c>
      <c r="P53" s="16">
        <v>0</v>
      </c>
      <c r="Q53" s="14">
        <v>1.18122555</v>
      </c>
      <c r="R53" s="16">
        <v>0.14750812999999999</v>
      </c>
    </row>
    <row r="54" spans="1:18" x14ac:dyDescent="0.25">
      <c r="A54" s="11" t="s">
        <v>524</v>
      </c>
      <c r="B54" s="13">
        <v>4740</v>
      </c>
      <c r="C54" s="14">
        <f>(43/B54*100)</f>
        <v>0.90717299578059063</v>
      </c>
      <c r="D54" s="15">
        <v>4697</v>
      </c>
      <c r="E54" s="14">
        <v>94.311699410000003</v>
      </c>
      <c r="F54" s="16">
        <v>0.44947345999999999</v>
      </c>
      <c r="G54" s="14">
        <v>2.7279971299999999</v>
      </c>
      <c r="H54" s="16">
        <v>0.31368153999999998</v>
      </c>
      <c r="I54" s="14">
        <v>0</v>
      </c>
      <c r="J54" s="16">
        <v>0</v>
      </c>
      <c r="K54" s="14" t="s">
        <v>582</v>
      </c>
      <c r="L54" s="16" t="s">
        <v>582</v>
      </c>
      <c r="M54" s="14">
        <v>0</v>
      </c>
      <c r="N54" s="16">
        <v>0</v>
      </c>
      <c r="O54" s="14">
        <v>0</v>
      </c>
      <c r="P54" s="16">
        <v>0</v>
      </c>
      <c r="Q54" s="14">
        <v>2.96030346</v>
      </c>
      <c r="R54" s="16">
        <v>0.31230761000000001</v>
      </c>
    </row>
    <row r="55" spans="1:18" x14ac:dyDescent="0.25">
      <c r="A55" s="11" t="s">
        <v>525</v>
      </c>
      <c r="B55" s="13">
        <v>5316</v>
      </c>
      <c r="C55" s="14">
        <f>(22/B55*100)</f>
        <v>0.41384499623777277</v>
      </c>
      <c r="D55" s="15">
        <v>5294</v>
      </c>
      <c r="E55" s="14">
        <v>91.825451049999998</v>
      </c>
      <c r="F55" s="16">
        <v>0.42921133</v>
      </c>
      <c r="G55" s="14">
        <v>3.7383268100000002</v>
      </c>
      <c r="H55" s="16">
        <v>0.30043354999999999</v>
      </c>
      <c r="I55" s="14">
        <v>0</v>
      </c>
      <c r="J55" s="16">
        <v>0</v>
      </c>
      <c r="K55" s="14" t="s">
        <v>582</v>
      </c>
      <c r="L55" s="16" t="s">
        <v>582</v>
      </c>
      <c r="M55" s="14">
        <v>0</v>
      </c>
      <c r="N55" s="16">
        <v>0</v>
      </c>
      <c r="O55" s="14">
        <v>0.98347176000000003</v>
      </c>
      <c r="P55" s="16">
        <v>0.15916294</v>
      </c>
      <c r="Q55" s="14">
        <v>3.4527503799999999</v>
      </c>
      <c r="R55" s="16">
        <v>0.30659109000000001</v>
      </c>
    </row>
    <row r="56" spans="1:18" x14ac:dyDescent="0.25">
      <c r="A56" s="11" t="s">
        <v>526</v>
      </c>
      <c r="B56" s="13">
        <v>5359</v>
      </c>
      <c r="C56" s="14">
        <f>(76/B56*100)</f>
        <v>1.4181750326553462</v>
      </c>
      <c r="D56" s="15">
        <v>5283</v>
      </c>
      <c r="E56" s="14">
        <v>42.05218172</v>
      </c>
      <c r="F56" s="16">
        <v>1.2754645099999999</v>
      </c>
      <c r="G56" s="14">
        <v>57.156179680000001</v>
      </c>
      <c r="H56" s="16">
        <v>1.26056795</v>
      </c>
      <c r="I56" s="14">
        <v>0</v>
      </c>
      <c r="J56" s="16">
        <v>0</v>
      </c>
      <c r="K56" s="14" t="s">
        <v>582</v>
      </c>
      <c r="L56" s="16" t="s">
        <v>582</v>
      </c>
      <c r="M56" s="14">
        <v>0</v>
      </c>
      <c r="N56" s="16">
        <v>0</v>
      </c>
      <c r="O56" s="14">
        <v>0</v>
      </c>
      <c r="P56" s="16">
        <v>0</v>
      </c>
      <c r="Q56" s="14">
        <v>0.79163859999999997</v>
      </c>
      <c r="R56" s="16">
        <v>0.17800038000000001</v>
      </c>
    </row>
    <row r="57" spans="1:18" x14ac:dyDescent="0.25">
      <c r="A57" s="11" t="s">
        <v>527</v>
      </c>
      <c r="B57" s="13">
        <v>6513</v>
      </c>
      <c r="C57" s="14">
        <f>(0/B57*100)</f>
        <v>0</v>
      </c>
      <c r="D57" s="15">
        <v>6513</v>
      </c>
      <c r="E57" s="14">
        <v>97.800677769999993</v>
      </c>
      <c r="F57" s="16">
        <v>0.22053112999999999</v>
      </c>
      <c r="G57" s="14">
        <v>0.33065972999999999</v>
      </c>
      <c r="H57" s="16">
        <v>6.9497649999999994E-2</v>
      </c>
      <c r="I57" s="14">
        <v>0</v>
      </c>
      <c r="J57" s="16">
        <v>0</v>
      </c>
      <c r="K57" s="14" t="s">
        <v>582</v>
      </c>
      <c r="L57" s="16" t="s">
        <v>582</v>
      </c>
      <c r="M57" s="14">
        <v>0</v>
      </c>
      <c r="N57" s="16">
        <v>0</v>
      </c>
      <c r="O57" s="14">
        <v>0.16752713999999999</v>
      </c>
      <c r="P57" s="16">
        <v>4.741712E-2</v>
      </c>
      <c r="Q57" s="14">
        <v>1.7011353499999999</v>
      </c>
      <c r="R57" s="16">
        <v>0.19232371000000001</v>
      </c>
    </row>
    <row r="58" spans="1:18" x14ac:dyDescent="0.25">
      <c r="A58" s="11" t="s">
        <v>528</v>
      </c>
      <c r="B58" s="13">
        <v>7267</v>
      </c>
      <c r="C58" s="14">
        <f>(10/B58*100)</f>
        <v>0.13760836658868861</v>
      </c>
      <c r="D58" s="15">
        <v>7257</v>
      </c>
      <c r="E58" s="14">
        <v>76.454236969999997</v>
      </c>
      <c r="F58" s="16">
        <v>0.86704895999999998</v>
      </c>
      <c r="G58" s="14">
        <v>18.78087451</v>
      </c>
      <c r="H58" s="16">
        <v>0.81453640999999999</v>
      </c>
      <c r="I58" s="14">
        <v>0</v>
      </c>
      <c r="J58" s="16">
        <v>0</v>
      </c>
      <c r="K58" s="14" t="s">
        <v>582</v>
      </c>
      <c r="L58" s="16" t="s">
        <v>582</v>
      </c>
      <c r="M58" s="14">
        <v>0</v>
      </c>
      <c r="N58" s="16">
        <v>0</v>
      </c>
      <c r="O58" s="14">
        <v>0.96477267</v>
      </c>
      <c r="P58" s="16">
        <v>0.17162533999999999</v>
      </c>
      <c r="Q58" s="14">
        <v>3.8001158500000001</v>
      </c>
      <c r="R58" s="16">
        <v>0.35309879999999999</v>
      </c>
    </row>
    <row r="59" spans="1:18" x14ac:dyDescent="0.25">
      <c r="A59" s="11" t="s">
        <v>529</v>
      </c>
      <c r="B59" s="13">
        <v>4826</v>
      </c>
      <c r="C59" s="14">
        <f>(26/B59*100)</f>
        <v>0.53874844591794446</v>
      </c>
      <c r="D59" s="15">
        <v>4800</v>
      </c>
      <c r="E59" s="14">
        <v>94.573666770000003</v>
      </c>
      <c r="F59" s="16">
        <v>0.41488017999999999</v>
      </c>
      <c r="G59" s="14">
        <v>3.6084715799999998</v>
      </c>
      <c r="H59" s="16">
        <v>0.35591224999999999</v>
      </c>
      <c r="I59" s="14">
        <v>0</v>
      </c>
      <c r="J59" s="16">
        <v>0</v>
      </c>
      <c r="K59" s="14" t="s">
        <v>582</v>
      </c>
      <c r="L59" s="16" t="s">
        <v>582</v>
      </c>
      <c r="M59" s="14">
        <v>0</v>
      </c>
      <c r="N59" s="16">
        <v>0</v>
      </c>
      <c r="O59" s="14">
        <v>0.32218356999999997</v>
      </c>
      <c r="P59" s="16">
        <v>7.4540300000000004E-2</v>
      </c>
      <c r="Q59" s="14">
        <v>1.49567809</v>
      </c>
      <c r="R59" s="16">
        <v>0.19638990000000001</v>
      </c>
    </row>
    <row r="60" spans="1:18" x14ac:dyDescent="0.25">
      <c r="A60" s="11" t="s">
        <v>530</v>
      </c>
      <c r="B60" s="13">
        <v>4546</v>
      </c>
      <c r="C60" s="14">
        <f>(15/B60*100)</f>
        <v>0.32996040475142985</v>
      </c>
      <c r="D60" s="15">
        <v>4531</v>
      </c>
      <c r="E60" s="14">
        <v>83.869627480000005</v>
      </c>
      <c r="F60" s="16">
        <v>0.77006043000000002</v>
      </c>
      <c r="G60" s="14">
        <v>8.1609252300000001</v>
      </c>
      <c r="H60" s="16">
        <v>0.58455080999999998</v>
      </c>
      <c r="I60" s="14">
        <v>0</v>
      </c>
      <c r="J60" s="16">
        <v>0</v>
      </c>
      <c r="K60" s="14" t="s">
        <v>582</v>
      </c>
      <c r="L60" s="16" t="s">
        <v>582</v>
      </c>
      <c r="M60" s="14">
        <v>0</v>
      </c>
      <c r="N60" s="16">
        <v>0</v>
      </c>
      <c r="O60" s="14">
        <v>0.35323078000000002</v>
      </c>
      <c r="P60" s="16">
        <v>9.7727809999999998E-2</v>
      </c>
      <c r="Q60" s="14">
        <v>7.6162165100000001</v>
      </c>
      <c r="R60" s="16">
        <v>0.46432212</v>
      </c>
    </row>
    <row r="61" spans="1:18" x14ac:dyDescent="0.25">
      <c r="A61" s="11" t="s">
        <v>531</v>
      </c>
      <c r="B61" s="13">
        <v>6525</v>
      </c>
      <c r="C61" s="14">
        <f>(135/B61*100)</f>
        <v>2.0689655172413794</v>
      </c>
      <c r="D61" s="15">
        <v>6390</v>
      </c>
      <c r="E61" s="14">
        <v>93.903069639999998</v>
      </c>
      <c r="F61" s="16">
        <v>0.38153409999999999</v>
      </c>
      <c r="G61" s="14">
        <v>4.6683506499999998</v>
      </c>
      <c r="H61" s="16">
        <v>0.32491624000000002</v>
      </c>
      <c r="I61" s="14">
        <v>0</v>
      </c>
      <c r="J61" s="16">
        <v>0</v>
      </c>
      <c r="K61" s="14" t="s">
        <v>582</v>
      </c>
      <c r="L61" s="16" t="s">
        <v>582</v>
      </c>
      <c r="M61" s="14">
        <v>0</v>
      </c>
      <c r="N61" s="16">
        <v>0</v>
      </c>
      <c r="O61" s="14">
        <v>0</v>
      </c>
      <c r="P61" s="16">
        <v>0</v>
      </c>
      <c r="Q61" s="14">
        <v>1.4285797099999999</v>
      </c>
      <c r="R61" s="16">
        <v>0.21336003000000001</v>
      </c>
    </row>
    <row r="62" spans="1:18" x14ac:dyDescent="0.25">
      <c r="A62" s="11" t="s">
        <v>532</v>
      </c>
      <c r="B62" s="13">
        <v>4476</v>
      </c>
      <c r="C62" s="14">
        <f>(3/B62*100)</f>
        <v>6.7024128686327081E-2</v>
      </c>
      <c r="D62" s="15">
        <v>4473</v>
      </c>
      <c r="E62" s="14">
        <v>24.169550999999998</v>
      </c>
      <c r="F62" s="16">
        <v>0.57157888999999995</v>
      </c>
      <c r="G62" s="14">
        <v>75.539911720000006</v>
      </c>
      <c r="H62" s="16">
        <v>0.57251647000000006</v>
      </c>
      <c r="I62" s="14">
        <v>0</v>
      </c>
      <c r="J62" s="16">
        <v>0</v>
      </c>
      <c r="K62" s="14" t="s">
        <v>582</v>
      </c>
      <c r="L62" s="16" t="s">
        <v>582</v>
      </c>
      <c r="M62" s="14">
        <v>0</v>
      </c>
      <c r="N62" s="16">
        <v>0</v>
      </c>
      <c r="O62" s="14">
        <v>0</v>
      </c>
      <c r="P62" s="16">
        <v>0</v>
      </c>
      <c r="Q62" s="14">
        <v>0.29053729</v>
      </c>
      <c r="R62" s="16">
        <v>7.4217539999999999E-2</v>
      </c>
    </row>
    <row r="63" spans="1:18" x14ac:dyDescent="0.25">
      <c r="A63" s="11" t="s">
        <v>533</v>
      </c>
      <c r="B63" s="13">
        <v>5324</v>
      </c>
      <c r="C63" s="14">
        <f>(13/B63*100)</f>
        <v>0.24417731029301279</v>
      </c>
      <c r="D63" s="15">
        <v>5311</v>
      </c>
      <c r="E63" s="14">
        <v>89.152332430000001</v>
      </c>
      <c r="F63" s="16">
        <v>0.42884825999999998</v>
      </c>
      <c r="G63" s="14">
        <v>6.4598599500000002</v>
      </c>
      <c r="H63" s="16">
        <v>0.33535872999999999</v>
      </c>
      <c r="I63" s="14">
        <v>0</v>
      </c>
      <c r="J63" s="16">
        <v>0</v>
      </c>
      <c r="K63" s="14" t="s">
        <v>582</v>
      </c>
      <c r="L63" s="16" t="s">
        <v>582</v>
      </c>
      <c r="M63" s="14">
        <v>1.920504E-2</v>
      </c>
      <c r="N63" s="16">
        <v>1.9293520000000002E-2</v>
      </c>
      <c r="O63" s="14">
        <v>0.20071053</v>
      </c>
      <c r="P63" s="16">
        <v>5.2898470000000003E-2</v>
      </c>
      <c r="Q63" s="14">
        <v>4.1678920599999998</v>
      </c>
      <c r="R63" s="16">
        <v>0.28642147000000001</v>
      </c>
    </row>
    <row r="64" spans="1:18" x14ac:dyDescent="0.25">
      <c r="A64" s="11" t="s">
        <v>534</v>
      </c>
      <c r="B64" s="13">
        <v>3634</v>
      </c>
      <c r="C64" s="14">
        <f>(3/B64*100)</f>
        <v>8.2553659878921298E-2</v>
      </c>
      <c r="D64" s="15">
        <v>3631</v>
      </c>
      <c r="E64" s="14">
        <v>86.595769410000003</v>
      </c>
      <c r="F64" s="16">
        <v>0.50736152000000001</v>
      </c>
      <c r="G64" s="14">
        <v>10.85337809</v>
      </c>
      <c r="H64" s="16">
        <v>0.46657654999999998</v>
      </c>
      <c r="I64" s="14">
        <v>0</v>
      </c>
      <c r="J64" s="16">
        <v>0</v>
      </c>
      <c r="K64" s="14" t="s">
        <v>582</v>
      </c>
      <c r="L64" s="16" t="s">
        <v>582</v>
      </c>
      <c r="M64" s="14">
        <v>2.9590979999999999E-2</v>
      </c>
      <c r="N64" s="16">
        <v>2.9619739999999999E-2</v>
      </c>
      <c r="O64" s="14">
        <v>0.50492828000000001</v>
      </c>
      <c r="P64" s="16">
        <v>0.10735498</v>
      </c>
      <c r="Q64" s="14">
        <v>2.0163332399999998</v>
      </c>
      <c r="R64" s="16">
        <v>0.22645892000000001</v>
      </c>
    </row>
    <row r="65" spans="1:18" x14ac:dyDescent="0.25">
      <c r="A65" s="11" t="s">
        <v>535</v>
      </c>
      <c r="B65" s="13">
        <v>5325</v>
      </c>
      <c r="C65" s="14">
        <f>(14/B65*100)</f>
        <v>0.26291079812206569</v>
      </c>
      <c r="D65" s="15">
        <v>5311</v>
      </c>
      <c r="E65" s="14">
        <v>89.682695679999995</v>
      </c>
      <c r="F65" s="16">
        <v>0.49252161</v>
      </c>
      <c r="G65" s="14">
        <v>5.1545648699999997</v>
      </c>
      <c r="H65" s="16">
        <v>0.37597067000000001</v>
      </c>
      <c r="I65" s="14">
        <v>0</v>
      </c>
      <c r="J65" s="16">
        <v>0</v>
      </c>
      <c r="K65" s="14" t="s">
        <v>582</v>
      </c>
      <c r="L65" s="16" t="s">
        <v>582</v>
      </c>
      <c r="M65" s="14">
        <v>0.32580952000000002</v>
      </c>
      <c r="N65" s="16">
        <v>8.2124589999999997E-2</v>
      </c>
      <c r="O65" s="14">
        <v>7.8387570000000004E-2</v>
      </c>
      <c r="P65" s="16">
        <v>5.5387749999999999E-2</v>
      </c>
      <c r="Q65" s="14">
        <v>4.7585423499999999</v>
      </c>
      <c r="R65" s="16">
        <v>0.36068394999999998</v>
      </c>
    </row>
    <row r="66" spans="1:18" x14ac:dyDescent="0.25">
      <c r="A66" s="11" t="s">
        <v>536</v>
      </c>
      <c r="B66" s="13">
        <v>5665</v>
      </c>
      <c r="C66" s="14">
        <f>(74/B66*100)</f>
        <v>1.3062665489849956</v>
      </c>
      <c r="D66" s="15">
        <v>5591</v>
      </c>
      <c r="E66" s="14">
        <v>79.540391979999995</v>
      </c>
      <c r="F66" s="16">
        <v>0.55311255000000004</v>
      </c>
      <c r="G66" s="14">
        <v>18.502521479999999</v>
      </c>
      <c r="H66" s="16">
        <v>0.52556824000000002</v>
      </c>
      <c r="I66" s="14">
        <v>0</v>
      </c>
      <c r="J66" s="16">
        <v>0</v>
      </c>
      <c r="K66" s="14" t="s">
        <v>582</v>
      </c>
      <c r="L66" s="16" t="s">
        <v>582</v>
      </c>
      <c r="M66" s="14">
        <v>0</v>
      </c>
      <c r="N66" s="16">
        <v>0</v>
      </c>
      <c r="O66" s="14">
        <v>0</v>
      </c>
      <c r="P66" s="16">
        <v>0</v>
      </c>
      <c r="Q66" s="14">
        <v>1.95708653</v>
      </c>
      <c r="R66" s="16">
        <v>0.16902605000000001</v>
      </c>
    </row>
    <row r="67" spans="1:18" x14ac:dyDescent="0.25">
      <c r="A67" s="11" t="s">
        <v>537</v>
      </c>
      <c r="B67" s="13">
        <v>6971</v>
      </c>
      <c r="C67" s="14">
        <f>(22/B67*100)</f>
        <v>0.31559317171137569</v>
      </c>
      <c r="D67" s="15">
        <v>6949</v>
      </c>
      <c r="E67" s="14">
        <v>98.622470530000001</v>
      </c>
      <c r="F67" s="16">
        <v>0.17305018</v>
      </c>
      <c r="G67" s="14">
        <v>0.9689584</v>
      </c>
      <c r="H67" s="16">
        <v>0.14195464999999999</v>
      </c>
      <c r="I67" s="14">
        <v>0</v>
      </c>
      <c r="J67" s="16">
        <v>0</v>
      </c>
      <c r="K67" s="14" t="s">
        <v>582</v>
      </c>
      <c r="L67" s="16" t="s">
        <v>582</v>
      </c>
      <c r="M67" s="14">
        <v>0</v>
      </c>
      <c r="N67" s="16">
        <v>0</v>
      </c>
      <c r="O67" s="14">
        <v>0</v>
      </c>
      <c r="P67" s="16">
        <v>0</v>
      </c>
      <c r="Q67" s="14">
        <v>0.40857106999999998</v>
      </c>
      <c r="R67" s="16">
        <v>9.2537400000000006E-2</v>
      </c>
    </row>
    <row r="68" spans="1:18" x14ac:dyDescent="0.25">
      <c r="A68" s="11" t="s">
        <v>538</v>
      </c>
      <c r="B68" s="13">
        <v>12083</v>
      </c>
      <c r="C68" s="14">
        <f>(26/B68*100)</f>
        <v>0.21517834974757924</v>
      </c>
      <c r="D68" s="15">
        <v>12057</v>
      </c>
      <c r="E68" s="14">
        <v>37.090583909999999</v>
      </c>
      <c r="F68" s="16">
        <v>0.33821911999999998</v>
      </c>
      <c r="G68" s="14">
        <v>58.318122129999999</v>
      </c>
      <c r="H68" s="16">
        <v>0.37848577999999999</v>
      </c>
      <c r="I68" s="14">
        <v>0</v>
      </c>
      <c r="J68" s="16">
        <v>0</v>
      </c>
      <c r="K68" s="14" t="s">
        <v>582</v>
      </c>
      <c r="L68" s="16" t="s">
        <v>582</v>
      </c>
      <c r="M68" s="14">
        <v>0</v>
      </c>
      <c r="N68" s="16">
        <v>0</v>
      </c>
      <c r="O68" s="14">
        <v>0</v>
      </c>
      <c r="P68" s="16">
        <v>0</v>
      </c>
      <c r="Q68" s="14">
        <v>4.5912939699999997</v>
      </c>
      <c r="R68" s="16">
        <v>0.17473656000000001</v>
      </c>
    </row>
    <row r="69" spans="1:18" x14ac:dyDescent="0.25">
      <c r="A69" s="11" t="s">
        <v>539</v>
      </c>
      <c r="B69" s="13">
        <v>4876</v>
      </c>
      <c r="C69" s="14">
        <f>(0/B69*100)</f>
        <v>0</v>
      </c>
      <c r="D69" s="15">
        <v>4876</v>
      </c>
      <c r="E69" s="14">
        <v>97.756776049999999</v>
      </c>
      <c r="F69" s="16">
        <v>0.39174800999999998</v>
      </c>
      <c r="G69" s="14">
        <v>0.97118073999999999</v>
      </c>
      <c r="H69" s="16">
        <v>0.17681943</v>
      </c>
      <c r="I69" s="14">
        <v>0</v>
      </c>
      <c r="J69" s="16">
        <v>0</v>
      </c>
      <c r="K69" s="14" t="s">
        <v>582</v>
      </c>
      <c r="L69" s="16" t="s">
        <v>582</v>
      </c>
      <c r="M69" s="14">
        <v>0</v>
      </c>
      <c r="N69" s="16">
        <v>0</v>
      </c>
      <c r="O69" s="14">
        <v>0</v>
      </c>
      <c r="P69" s="16">
        <v>0</v>
      </c>
      <c r="Q69" s="14">
        <v>1.27204322</v>
      </c>
      <c r="R69" s="16">
        <v>0.32593185000000002</v>
      </c>
    </row>
    <row r="70" spans="1:18" x14ac:dyDescent="0.25">
      <c r="A70" s="11" t="s">
        <v>540</v>
      </c>
      <c r="B70" s="13">
        <v>6036</v>
      </c>
      <c r="C70" s="14">
        <f>(223/B70*100)</f>
        <v>3.6944996686547382</v>
      </c>
      <c r="D70" s="15">
        <v>5813</v>
      </c>
      <c r="E70" s="14">
        <v>88.460435140000001</v>
      </c>
      <c r="F70" s="16">
        <v>0.61445722999999997</v>
      </c>
      <c r="G70" s="14">
        <v>10.7544073</v>
      </c>
      <c r="H70" s="16">
        <v>0.61552001000000001</v>
      </c>
      <c r="I70" s="14">
        <v>0</v>
      </c>
      <c r="J70" s="16">
        <v>0</v>
      </c>
      <c r="K70" s="14" t="s">
        <v>582</v>
      </c>
      <c r="L70" s="16" t="s">
        <v>582</v>
      </c>
      <c r="M70" s="14">
        <v>0</v>
      </c>
      <c r="N70" s="16">
        <v>0</v>
      </c>
      <c r="O70" s="14">
        <v>0</v>
      </c>
      <c r="P70" s="16">
        <v>0</v>
      </c>
      <c r="Q70" s="14">
        <v>0.78515754999999998</v>
      </c>
      <c r="R70" s="16">
        <v>0.13881587000000001</v>
      </c>
    </row>
    <row r="71" spans="1:18" x14ac:dyDescent="0.25">
      <c r="A71" s="11" t="s">
        <v>541</v>
      </c>
      <c r="B71" s="13">
        <v>6115</v>
      </c>
      <c r="C71" s="14">
        <f>(17/B71*100)</f>
        <v>0.27800490596892891</v>
      </c>
      <c r="D71" s="15">
        <v>6098</v>
      </c>
      <c r="E71" s="14">
        <v>62.941886949999997</v>
      </c>
      <c r="F71" s="16">
        <v>0.92026193999999994</v>
      </c>
      <c r="G71" s="14">
        <v>36.792061609999998</v>
      </c>
      <c r="H71" s="16">
        <v>0.90425752000000004</v>
      </c>
      <c r="I71" s="14">
        <v>0</v>
      </c>
      <c r="J71" s="16">
        <v>0</v>
      </c>
      <c r="K71" s="14" t="s">
        <v>582</v>
      </c>
      <c r="L71" s="16" t="s">
        <v>582</v>
      </c>
      <c r="M71" s="14">
        <v>0</v>
      </c>
      <c r="N71" s="16">
        <v>0</v>
      </c>
      <c r="O71" s="14">
        <v>0</v>
      </c>
      <c r="P71" s="16">
        <v>0</v>
      </c>
      <c r="Q71" s="14">
        <v>0.26605143999999997</v>
      </c>
      <c r="R71" s="16">
        <v>6.0585670000000001E-2</v>
      </c>
    </row>
    <row r="72" spans="1:18" x14ac:dyDescent="0.25">
      <c r="A72" s="11" t="s">
        <v>542</v>
      </c>
      <c r="B72" s="13">
        <v>7708</v>
      </c>
      <c r="C72" s="14">
        <f>(5/B72*100)</f>
        <v>6.4867669953295279E-2</v>
      </c>
      <c r="D72" s="15">
        <v>7703</v>
      </c>
      <c r="E72" s="14">
        <v>93.114926370000006</v>
      </c>
      <c r="F72" s="16">
        <v>0.33491813999999998</v>
      </c>
      <c r="G72" s="14">
        <v>6.6355328699999996</v>
      </c>
      <c r="H72" s="16">
        <v>0.33205917000000001</v>
      </c>
      <c r="I72" s="14">
        <v>0</v>
      </c>
      <c r="J72" s="16">
        <v>0</v>
      </c>
      <c r="K72" s="14" t="s">
        <v>582</v>
      </c>
      <c r="L72" s="16" t="s">
        <v>582</v>
      </c>
      <c r="M72" s="14">
        <v>0</v>
      </c>
      <c r="N72" s="16">
        <v>0</v>
      </c>
      <c r="O72" s="14">
        <v>0</v>
      </c>
      <c r="P72" s="16">
        <v>0</v>
      </c>
      <c r="Q72" s="14">
        <v>0.24954076</v>
      </c>
      <c r="R72" s="16">
        <v>6.4239820000000003E-2</v>
      </c>
    </row>
    <row r="73" spans="1:18" x14ac:dyDescent="0.25">
      <c r="A73" s="11" t="s">
        <v>543</v>
      </c>
      <c r="B73" s="13">
        <v>8249</v>
      </c>
      <c r="C73" s="14">
        <f>(144/B73*100)</f>
        <v>1.7456661413504666</v>
      </c>
      <c r="D73" s="15">
        <v>8105</v>
      </c>
      <c r="E73" s="14">
        <v>97.173593650000001</v>
      </c>
      <c r="F73" s="16">
        <v>0.36800801999999999</v>
      </c>
      <c r="G73" s="14">
        <v>1.3602961</v>
      </c>
      <c r="H73" s="16">
        <v>0.29196693000000001</v>
      </c>
      <c r="I73" s="14">
        <v>0</v>
      </c>
      <c r="J73" s="16">
        <v>0</v>
      </c>
      <c r="K73" s="14" t="s">
        <v>582</v>
      </c>
      <c r="L73" s="16" t="s">
        <v>582</v>
      </c>
      <c r="M73" s="14">
        <v>0</v>
      </c>
      <c r="N73" s="16">
        <v>0</v>
      </c>
      <c r="O73" s="14">
        <v>0</v>
      </c>
      <c r="P73" s="16">
        <v>0</v>
      </c>
      <c r="Q73" s="14">
        <v>1.4661102500000001</v>
      </c>
      <c r="R73" s="16">
        <v>0.18746320999999999</v>
      </c>
    </row>
    <row r="74" spans="1:18" x14ac:dyDescent="0.25">
      <c r="A74" s="11" t="s">
        <v>544</v>
      </c>
      <c r="B74" s="13">
        <v>4692</v>
      </c>
      <c r="C74" s="14">
        <f>(82/B74*100)</f>
        <v>1.7476555839727195</v>
      </c>
      <c r="D74" s="15">
        <v>4610</v>
      </c>
      <c r="E74" s="14">
        <v>88.027786169999999</v>
      </c>
      <c r="F74" s="16">
        <v>0.55898208999999999</v>
      </c>
      <c r="G74" s="14">
        <v>6.8263461000000003</v>
      </c>
      <c r="H74" s="16">
        <v>0.46512112999999999</v>
      </c>
      <c r="I74" s="14">
        <v>0</v>
      </c>
      <c r="J74" s="16">
        <v>0</v>
      </c>
      <c r="K74" s="14" t="s">
        <v>582</v>
      </c>
      <c r="L74" s="16" t="s">
        <v>582</v>
      </c>
      <c r="M74" s="14">
        <v>0</v>
      </c>
      <c r="N74" s="16">
        <v>0</v>
      </c>
      <c r="O74" s="14">
        <v>1.7216267300000001</v>
      </c>
      <c r="P74" s="16">
        <v>0.21756606000000001</v>
      </c>
      <c r="Q74" s="14">
        <v>3.4242409999999999</v>
      </c>
      <c r="R74" s="16">
        <v>0.29381286000000001</v>
      </c>
    </row>
    <row r="75" spans="1:18" x14ac:dyDescent="0.25">
      <c r="A75" s="11" t="s">
        <v>545</v>
      </c>
      <c r="B75" s="13">
        <v>5375</v>
      </c>
      <c r="C75" s="14">
        <f>(201/B75*100)</f>
        <v>3.7395348837209306</v>
      </c>
      <c r="D75" s="15">
        <v>5174</v>
      </c>
      <c r="E75" s="14">
        <v>91.934909270000006</v>
      </c>
      <c r="F75" s="16">
        <v>0.62113817999999998</v>
      </c>
      <c r="G75" s="14">
        <v>3.40193251</v>
      </c>
      <c r="H75" s="16">
        <v>0.31612636999999999</v>
      </c>
      <c r="I75" s="14">
        <v>0</v>
      </c>
      <c r="J75" s="16">
        <v>0</v>
      </c>
      <c r="K75" s="14" t="s">
        <v>582</v>
      </c>
      <c r="L75" s="16" t="s">
        <v>582</v>
      </c>
      <c r="M75" s="14">
        <v>0</v>
      </c>
      <c r="N75" s="16">
        <v>0</v>
      </c>
      <c r="O75" s="14">
        <v>0</v>
      </c>
      <c r="P75" s="16">
        <v>0</v>
      </c>
      <c r="Q75" s="14">
        <v>4.6631582199999997</v>
      </c>
      <c r="R75" s="16">
        <v>0.45283213999999999</v>
      </c>
    </row>
    <row r="76" spans="1:18" x14ac:dyDescent="0.25">
      <c r="A76" s="11" t="s">
        <v>546</v>
      </c>
      <c r="B76" s="13">
        <v>14167</v>
      </c>
      <c r="C76" s="14">
        <f>(228/B76*100)</f>
        <v>1.6093738970847746</v>
      </c>
      <c r="D76" s="15">
        <v>13939</v>
      </c>
      <c r="E76" s="14">
        <v>35.941174619999998</v>
      </c>
      <c r="F76" s="16">
        <v>0.83139251999999997</v>
      </c>
      <c r="G76" s="14">
        <v>61.045189479999998</v>
      </c>
      <c r="H76" s="16">
        <v>0.82573582999999995</v>
      </c>
      <c r="I76" s="14">
        <v>0</v>
      </c>
      <c r="J76" s="16">
        <v>0</v>
      </c>
      <c r="K76" s="14" t="s">
        <v>582</v>
      </c>
      <c r="L76" s="16" t="s">
        <v>582</v>
      </c>
      <c r="M76" s="14">
        <v>0</v>
      </c>
      <c r="N76" s="16">
        <v>0</v>
      </c>
      <c r="O76" s="14">
        <v>0</v>
      </c>
      <c r="P76" s="16">
        <v>0</v>
      </c>
      <c r="Q76" s="14">
        <v>3.0136359000000001</v>
      </c>
      <c r="R76" s="16">
        <v>0.21825407999999999</v>
      </c>
    </row>
    <row r="77" spans="1:18" x14ac:dyDescent="0.25">
      <c r="A77" s="11" t="s">
        <v>547</v>
      </c>
      <c r="B77" s="13">
        <v>6062</v>
      </c>
      <c r="C77" s="14">
        <f>(82/B77*100)</f>
        <v>1.3526888815572418</v>
      </c>
      <c r="D77" s="15">
        <v>5980</v>
      </c>
      <c r="E77" s="14">
        <v>95.567726890000003</v>
      </c>
      <c r="F77" s="16">
        <v>0.29088722</v>
      </c>
      <c r="G77" s="14">
        <v>2.7092154399999999</v>
      </c>
      <c r="H77" s="16">
        <v>0.22535741000000001</v>
      </c>
      <c r="I77" s="14">
        <v>0</v>
      </c>
      <c r="J77" s="16">
        <v>0</v>
      </c>
      <c r="K77" s="14" t="s">
        <v>582</v>
      </c>
      <c r="L77" s="16" t="s">
        <v>582</v>
      </c>
      <c r="M77" s="14">
        <v>0</v>
      </c>
      <c r="N77" s="16">
        <v>0</v>
      </c>
      <c r="O77" s="14">
        <v>0</v>
      </c>
      <c r="P77" s="16">
        <v>0</v>
      </c>
      <c r="Q77" s="14">
        <v>1.72305767</v>
      </c>
      <c r="R77" s="16">
        <v>0.17612918999999999</v>
      </c>
    </row>
    <row r="78" spans="1:18" x14ac:dyDescent="0.25">
      <c r="A78" s="11" t="s">
        <v>548</v>
      </c>
      <c r="B78" s="13">
        <v>5826</v>
      </c>
      <c r="C78" s="14">
        <f>(0/B78*100)</f>
        <v>0</v>
      </c>
      <c r="D78" s="15">
        <v>5826</v>
      </c>
      <c r="E78" s="14">
        <v>99.069383360000003</v>
      </c>
      <c r="F78" s="16">
        <v>0.18241594999999999</v>
      </c>
      <c r="G78" s="14">
        <v>0.36463120999999998</v>
      </c>
      <c r="H78" s="16">
        <v>0.15702398000000001</v>
      </c>
      <c r="I78" s="14">
        <v>0</v>
      </c>
      <c r="J78" s="16">
        <v>0</v>
      </c>
      <c r="K78" s="14" t="s">
        <v>582</v>
      </c>
      <c r="L78" s="16" t="s">
        <v>582</v>
      </c>
      <c r="M78" s="14">
        <v>2.4889870000000001E-2</v>
      </c>
      <c r="N78" s="16">
        <v>2.448496E-2</v>
      </c>
      <c r="O78" s="14">
        <v>0</v>
      </c>
      <c r="P78" s="16">
        <v>0</v>
      </c>
      <c r="Q78" s="14">
        <v>0.54109556000000003</v>
      </c>
      <c r="R78" s="16">
        <v>0.11939411</v>
      </c>
    </row>
    <row r="79" spans="1:18" ht="24.95" customHeight="1" x14ac:dyDescent="0.25">
      <c r="A79" s="11" t="s">
        <v>549</v>
      </c>
      <c r="B79" s="13">
        <v>1657</v>
      </c>
      <c r="C79" s="14">
        <f>(41/B79*100)</f>
        <v>2.4743512371756187</v>
      </c>
      <c r="D79" s="15">
        <v>1616</v>
      </c>
      <c r="E79" s="14">
        <v>77.696038889999997</v>
      </c>
      <c r="F79" s="16">
        <v>2.00272914</v>
      </c>
      <c r="G79" s="14">
        <v>21.883580139999999</v>
      </c>
      <c r="H79" s="16">
        <v>1.9562753399999999</v>
      </c>
      <c r="I79" s="14">
        <v>0</v>
      </c>
      <c r="J79" s="16">
        <v>0</v>
      </c>
      <c r="K79" s="14" t="s">
        <v>582</v>
      </c>
      <c r="L79" s="16" t="s">
        <v>582</v>
      </c>
      <c r="M79" s="14">
        <v>0</v>
      </c>
      <c r="N79" s="16">
        <v>0</v>
      </c>
      <c r="O79" s="14">
        <v>0</v>
      </c>
      <c r="P79" s="16">
        <v>0</v>
      </c>
      <c r="Q79" s="14">
        <v>0.42038097000000002</v>
      </c>
      <c r="R79" s="16">
        <v>0.16518009</v>
      </c>
    </row>
    <row r="80" spans="1:18" x14ac:dyDescent="0.25">
      <c r="A80" s="11" t="s">
        <v>550</v>
      </c>
      <c r="B80" s="13">
        <v>7841</v>
      </c>
      <c r="C80" s="14">
        <f>(0/B80*100)</f>
        <v>0</v>
      </c>
      <c r="D80" s="15">
        <v>7841</v>
      </c>
      <c r="E80" s="14">
        <v>84.181923299999994</v>
      </c>
      <c r="F80" s="16">
        <v>1.0888939399999999</v>
      </c>
      <c r="G80" s="14">
        <v>15.62030584</v>
      </c>
      <c r="H80" s="16">
        <v>1.07948314</v>
      </c>
      <c r="I80" s="14">
        <v>0</v>
      </c>
      <c r="J80" s="16">
        <v>0</v>
      </c>
      <c r="K80" s="14" t="s">
        <v>582</v>
      </c>
      <c r="L80" s="16" t="s">
        <v>582</v>
      </c>
      <c r="M80" s="14">
        <v>0</v>
      </c>
      <c r="N80" s="16">
        <v>0</v>
      </c>
      <c r="O80" s="14">
        <v>0</v>
      </c>
      <c r="P80" s="16">
        <v>0</v>
      </c>
      <c r="Q80" s="14">
        <v>0.19777085999999999</v>
      </c>
      <c r="R80" s="16">
        <v>8.0688949999999995E-2</v>
      </c>
    </row>
    <row r="81" spans="1:18" x14ac:dyDescent="0.25">
      <c r="A81" s="19" t="s">
        <v>551</v>
      </c>
      <c r="B81" s="13">
        <v>8861</v>
      </c>
      <c r="C81" s="14">
        <f>(76/B81*100)</f>
        <v>0.85769100552984989</v>
      </c>
      <c r="D81" s="15">
        <v>8785</v>
      </c>
      <c r="E81" s="14">
        <v>96.212457740000005</v>
      </c>
      <c r="F81" s="16">
        <v>0.37418372</v>
      </c>
      <c r="G81" s="14">
        <v>3.3988815300000002</v>
      </c>
      <c r="H81" s="16">
        <v>0.36229238000000002</v>
      </c>
      <c r="I81" s="14">
        <v>0</v>
      </c>
      <c r="J81" s="16">
        <v>0</v>
      </c>
      <c r="K81" s="14" t="s">
        <v>582</v>
      </c>
      <c r="L81" s="16" t="s">
        <v>582</v>
      </c>
      <c r="M81" s="14">
        <v>0</v>
      </c>
      <c r="N81" s="16">
        <v>0</v>
      </c>
      <c r="O81" s="14">
        <v>0</v>
      </c>
      <c r="P81" s="16">
        <v>0</v>
      </c>
      <c r="Q81" s="14">
        <v>0.38866072000000002</v>
      </c>
      <c r="R81" s="16">
        <v>8.6123619999999998E-2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648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645</v>
      </c>
      <c r="F4" s="22"/>
      <c r="G4" s="21" t="s">
        <v>646</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(356/B7*100)</f>
        <v>2.4501032346868548</v>
      </c>
      <c r="D7" s="15">
        <v>14174</v>
      </c>
      <c r="E7" s="14">
        <v>63.350549579999999</v>
      </c>
      <c r="F7" s="16">
        <v>0.67274873000000002</v>
      </c>
      <c r="G7" s="14">
        <v>34.95568024</v>
      </c>
      <c r="H7" s="16">
        <v>0.68410072</v>
      </c>
      <c r="I7" s="14">
        <v>0</v>
      </c>
      <c r="J7" s="16">
        <v>0</v>
      </c>
      <c r="K7" s="14" t="s">
        <v>582</v>
      </c>
      <c r="L7" s="16" t="s">
        <v>582</v>
      </c>
      <c r="M7" s="14">
        <v>0</v>
      </c>
      <c r="N7" s="16">
        <v>0</v>
      </c>
      <c r="O7" s="14">
        <v>0</v>
      </c>
      <c r="P7" s="16">
        <v>0</v>
      </c>
      <c r="Q7" s="14">
        <v>1.69377018</v>
      </c>
      <c r="R7" s="16">
        <v>0.14077460999999999</v>
      </c>
    </row>
    <row r="8" spans="1:18" x14ac:dyDescent="0.25">
      <c r="A8" s="11" t="s">
        <v>478</v>
      </c>
      <c r="B8" s="13">
        <v>7007</v>
      </c>
      <c r="C8" s="14">
        <f>(20/B8*100)</f>
        <v>0.28542885685742825</v>
      </c>
      <c r="D8" s="15">
        <v>6987</v>
      </c>
      <c r="E8" s="14">
        <v>73.945255020000005</v>
      </c>
      <c r="F8" s="16">
        <v>1.1054893400000001</v>
      </c>
      <c r="G8" s="14">
        <v>25.059775470000002</v>
      </c>
      <c r="H8" s="16">
        <v>1.0435081500000001</v>
      </c>
      <c r="I8" s="14">
        <v>0</v>
      </c>
      <c r="J8" s="16">
        <v>0</v>
      </c>
      <c r="K8" s="14" t="s">
        <v>582</v>
      </c>
      <c r="L8" s="16" t="s">
        <v>582</v>
      </c>
      <c r="M8" s="14">
        <v>0</v>
      </c>
      <c r="N8" s="16">
        <v>0</v>
      </c>
      <c r="O8" s="14">
        <v>0</v>
      </c>
      <c r="P8" s="16">
        <v>0</v>
      </c>
      <c r="Q8" s="14">
        <v>0.99496949999999995</v>
      </c>
      <c r="R8" s="16">
        <v>0.16999586999999999</v>
      </c>
    </row>
    <row r="9" spans="1:18" x14ac:dyDescent="0.25">
      <c r="A9" s="11" t="s">
        <v>479</v>
      </c>
      <c r="B9" s="13">
        <v>9651</v>
      </c>
      <c r="C9" s="14">
        <f>(83/B9*100)</f>
        <v>0.86001450626878051</v>
      </c>
      <c r="D9" s="15">
        <v>9568</v>
      </c>
      <c r="E9" s="14">
        <v>71.622231319999997</v>
      </c>
      <c r="F9" s="16">
        <v>1.01645176</v>
      </c>
      <c r="G9" s="14">
        <v>25.64223557</v>
      </c>
      <c r="H9" s="16">
        <v>0.97391335000000001</v>
      </c>
      <c r="I9" s="14">
        <v>0</v>
      </c>
      <c r="J9" s="16">
        <v>0</v>
      </c>
      <c r="K9" s="14" t="s">
        <v>582</v>
      </c>
      <c r="L9" s="16" t="s">
        <v>582</v>
      </c>
      <c r="M9" s="14">
        <v>0</v>
      </c>
      <c r="N9" s="16">
        <v>0</v>
      </c>
      <c r="O9" s="14">
        <v>0</v>
      </c>
      <c r="P9" s="16">
        <v>0</v>
      </c>
      <c r="Q9" s="14">
        <v>2.73553311</v>
      </c>
      <c r="R9" s="16">
        <v>0.23268789000000001</v>
      </c>
    </row>
    <row r="10" spans="1:18" x14ac:dyDescent="0.25">
      <c r="A10" s="11" t="s">
        <v>480</v>
      </c>
      <c r="B10" s="13">
        <v>20058</v>
      </c>
      <c r="C10" s="14">
        <f>(522/B10*100)</f>
        <v>2.6024528866287766</v>
      </c>
      <c r="D10" s="15">
        <v>19536</v>
      </c>
      <c r="E10" s="14">
        <v>62.715887840000001</v>
      </c>
      <c r="F10" s="16">
        <v>1.32897201</v>
      </c>
      <c r="G10" s="14">
        <v>35.59369727</v>
      </c>
      <c r="H10" s="16">
        <v>1.32583731</v>
      </c>
      <c r="I10" s="14">
        <v>0</v>
      </c>
      <c r="J10" s="16">
        <v>0</v>
      </c>
      <c r="K10" s="14" t="s">
        <v>582</v>
      </c>
      <c r="L10" s="16" t="s">
        <v>582</v>
      </c>
      <c r="M10" s="14">
        <v>0</v>
      </c>
      <c r="N10" s="16">
        <v>0</v>
      </c>
      <c r="O10" s="14">
        <v>1.362036E-2</v>
      </c>
      <c r="P10" s="16">
        <v>1.394395E-2</v>
      </c>
      <c r="Q10" s="14">
        <v>1.67679453</v>
      </c>
      <c r="R10" s="16">
        <v>0.17288724999999999</v>
      </c>
    </row>
    <row r="11" spans="1:18" x14ac:dyDescent="0.25">
      <c r="A11" s="11" t="s">
        <v>481</v>
      </c>
      <c r="B11" s="13">
        <v>7053</v>
      </c>
      <c r="C11" s="14">
        <f>(50/B11*100)</f>
        <v>0.70891819084077701</v>
      </c>
      <c r="D11" s="15">
        <v>7003</v>
      </c>
      <c r="E11" s="14">
        <v>94.305798839999994</v>
      </c>
      <c r="F11" s="16">
        <v>0.65479246000000002</v>
      </c>
      <c r="G11" s="14">
        <v>3.6318451299999999</v>
      </c>
      <c r="H11" s="16">
        <v>0.59900956000000005</v>
      </c>
      <c r="I11" s="14">
        <v>0</v>
      </c>
      <c r="J11" s="16">
        <v>0</v>
      </c>
      <c r="K11" s="14" t="s">
        <v>582</v>
      </c>
      <c r="L11" s="16" t="s">
        <v>582</v>
      </c>
      <c r="M11" s="14">
        <v>0</v>
      </c>
      <c r="N11" s="16">
        <v>0</v>
      </c>
      <c r="O11" s="14">
        <v>0</v>
      </c>
      <c r="P11" s="16">
        <v>0</v>
      </c>
      <c r="Q11" s="14">
        <v>2.0623560300000001</v>
      </c>
      <c r="R11" s="16">
        <v>0.24913387000000001</v>
      </c>
    </row>
    <row r="12" spans="1:18" x14ac:dyDescent="0.25">
      <c r="A12" s="11" t="s">
        <v>482</v>
      </c>
      <c r="B12" s="13">
        <v>6894</v>
      </c>
      <c r="C12" s="14">
        <f>(55/B12*100)</f>
        <v>0.79779518421816076</v>
      </c>
      <c r="D12" s="15">
        <v>6839</v>
      </c>
      <c r="E12" s="14">
        <v>90.581684480000007</v>
      </c>
      <c r="F12" s="16">
        <v>0.50667359000000001</v>
      </c>
      <c r="G12" s="14">
        <v>8.0226225299999996</v>
      </c>
      <c r="H12" s="16">
        <v>0.45525233999999998</v>
      </c>
      <c r="I12" s="14">
        <v>0</v>
      </c>
      <c r="J12" s="16">
        <v>0</v>
      </c>
      <c r="K12" s="14" t="s">
        <v>582</v>
      </c>
      <c r="L12" s="16" t="s">
        <v>582</v>
      </c>
      <c r="M12" s="14">
        <v>0</v>
      </c>
      <c r="N12" s="16">
        <v>0</v>
      </c>
      <c r="O12" s="14">
        <v>0</v>
      </c>
      <c r="P12" s="16">
        <v>0</v>
      </c>
      <c r="Q12" s="14">
        <v>1.3956929899999999</v>
      </c>
      <c r="R12" s="16">
        <v>0.19313333999999999</v>
      </c>
    </row>
    <row r="13" spans="1:18" x14ac:dyDescent="0.25">
      <c r="A13" s="11" t="s">
        <v>483</v>
      </c>
      <c r="B13" s="13">
        <v>7161</v>
      </c>
      <c r="C13" s="14">
        <f>(100/B13*100)</f>
        <v>1.3964530093562351</v>
      </c>
      <c r="D13" s="15">
        <v>7061</v>
      </c>
      <c r="E13" s="14">
        <v>82.934840019999996</v>
      </c>
      <c r="F13" s="16">
        <v>0.64937308999999999</v>
      </c>
      <c r="G13" s="14">
        <v>16.079170959999999</v>
      </c>
      <c r="H13" s="16">
        <v>0.63417234</v>
      </c>
      <c r="I13" s="14">
        <v>0</v>
      </c>
      <c r="J13" s="16">
        <v>0</v>
      </c>
      <c r="K13" s="14" t="s">
        <v>582</v>
      </c>
      <c r="L13" s="16" t="s">
        <v>582</v>
      </c>
      <c r="M13" s="14">
        <v>0</v>
      </c>
      <c r="N13" s="16">
        <v>0</v>
      </c>
      <c r="O13" s="14">
        <v>0</v>
      </c>
      <c r="P13" s="16">
        <v>0</v>
      </c>
      <c r="Q13" s="14">
        <v>0.98598901999999999</v>
      </c>
      <c r="R13" s="16">
        <v>0.12482448</v>
      </c>
    </row>
    <row r="14" spans="1:18" x14ac:dyDescent="0.25">
      <c r="A14" s="11" t="s">
        <v>484</v>
      </c>
      <c r="B14" s="13">
        <v>5587</v>
      </c>
      <c r="C14" s="14">
        <f>(74/B14*100)</f>
        <v>1.3245033112582782</v>
      </c>
      <c r="D14" s="15">
        <v>5513</v>
      </c>
      <c r="E14" s="14">
        <v>80.59555976</v>
      </c>
      <c r="F14" s="16">
        <v>0.57634934999999998</v>
      </c>
      <c r="G14" s="14">
        <v>16.763031949999998</v>
      </c>
      <c r="H14" s="16">
        <v>0.57541403000000002</v>
      </c>
      <c r="I14" s="14">
        <v>0</v>
      </c>
      <c r="J14" s="16">
        <v>0</v>
      </c>
      <c r="K14" s="14" t="s">
        <v>582</v>
      </c>
      <c r="L14" s="16" t="s">
        <v>582</v>
      </c>
      <c r="M14" s="14">
        <v>0</v>
      </c>
      <c r="N14" s="16">
        <v>0</v>
      </c>
      <c r="O14" s="14">
        <v>0</v>
      </c>
      <c r="P14" s="16">
        <v>0</v>
      </c>
      <c r="Q14" s="14">
        <v>2.6414082900000002</v>
      </c>
      <c r="R14" s="16">
        <v>0.23287335000000001</v>
      </c>
    </row>
    <row r="15" spans="1:18" x14ac:dyDescent="0.25">
      <c r="A15" s="11" t="s">
        <v>485</v>
      </c>
      <c r="B15" s="13">
        <v>5882</v>
      </c>
      <c r="C15" s="14">
        <f>(52/B15*100)</f>
        <v>0.88405304318259093</v>
      </c>
      <c r="D15" s="15">
        <v>5830</v>
      </c>
      <c r="E15" s="14">
        <v>91.622657099999998</v>
      </c>
      <c r="F15" s="16">
        <v>0.58667955999999999</v>
      </c>
      <c r="G15" s="14">
        <v>7.3672974</v>
      </c>
      <c r="H15" s="16">
        <v>0.56742886999999997</v>
      </c>
      <c r="I15" s="14">
        <v>0</v>
      </c>
      <c r="J15" s="16">
        <v>0</v>
      </c>
      <c r="K15" s="14" t="s">
        <v>582</v>
      </c>
      <c r="L15" s="16" t="s">
        <v>582</v>
      </c>
      <c r="M15" s="14">
        <v>0</v>
      </c>
      <c r="N15" s="16">
        <v>0</v>
      </c>
      <c r="O15" s="14">
        <v>0</v>
      </c>
      <c r="P15" s="16">
        <v>0</v>
      </c>
      <c r="Q15" s="14">
        <v>1.0100454999999999</v>
      </c>
      <c r="R15" s="16">
        <v>0.16544117</v>
      </c>
    </row>
    <row r="16" spans="1:18" x14ac:dyDescent="0.25">
      <c r="A16" s="11" t="s">
        <v>486</v>
      </c>
      <c r="B16" s="13">
        <v>6108</v>
      </c>
      <c r="C16" s="14">
        <f>(99/B16*100)</f>
        <v>1.6208251473477406</v>
      </c>
      <c r="D16" s="15">
        <v>6009</v>
      </c>
      <c r="E16" s="14">
        <v>78.248559920000005</v>
      </c>
      <c r="F16" s="16">
        <v>1.1368250200000001</v>
      </c>
      <c r="G16" s="14">
        <v>20.140782009999999</v>
      </c>
      <c r="H16" s="16">
        <v>1.0993228799999999</v>
      </c>
      <c r="I16" s="14">
        <v>0</v>
      </c>
      <c r="J16" s="16">
        <v>0</v>
      </c>
      <c r="K16" s="14" t="s">
        <v>582</v>
      </c>
      <c r="L16" s="16" t="s">
        <v>582</v>
      </c>
      <c r="M16" s="14">
        <v>0</v>
      </c>
      <c r="N16" s="16">
        <v>0</v>
      </c>
      <c r="O16" s="14">
        <v>0</v>
      </c>
      <c r="P16" s="16">
        <v>0</v>
      </c>
      <c r="Q16" s="14">
        <v>1.6106580699999999</v>
      </c>
      <c r="R16" s="16">
        <v>0.21238883</v>
      </c>
    </row>
    <row r="17" spans="1:18" x14ac:dyDescent="0.25">
      <c r="A17" s="11" t="s">
        <v>487</v>
      </c>
      <c r="B17" s="13">
        <v>6504</v>
      </c>
      <c r="C17" s="14">
        <f>(671/B17*100)</f>
        <v>10.316728167281672</v>
      </c>
      <c r="D17" s="15">
        <v>5833</v>
      </c>
      <c r="E17" s="14">
        <v>74.379388710000001</v>
      </c>
      <c r="F17" s="16">
        <v>1.0326640300000001</v>
      </c>
      <c r="G17" s="14">
        <v>22.260075990000001</v>
      </c>
      <c r="H17" s="16">
        <v>0.95785659999999995</v>
      </c>
      <c r="I17" s="14">
        <v>0</v>
      </c>
      <c r="J17" s="16">
        <v>0</v>
      </c>
      <c r="K17" s="14" t="s">
        <v>582</v>
      </c>
      <c r="L17" s="16" t="s">
        <v>582</v>
      </c>
      <c r="M17" s="14">
        <v>0</v>
      </c>
      <c r="N17" s="16">
        <v>0</v>
      </c>
      <c r="O17" s="14">
        <v>0</v>
      </c>
      <c r="P17" s="16">
        <v>0</v>
      </c>
      <c r="Q17" s="14">
        <v>3.3605353</v>
      </c>
      <c r="R17" s="16">
        <v>0.38612131</v>
      </c>
    </row>
    <row r="18" spans="1:18" x14ac:dyDescent="0.25">
      <c r="A18" s="11" t="s">
        <v>488</v>
      </c>
      <c r="B18" s="13">
        <v>5532</v>
      </c>
      <c r="C18" s="14">
        <f>(28/B18*100)</f>
        <v>0.50614605929139556</v>
      </c>
      <c r="D18" s="15">
        <v>5504</v>
      </c>
      <c r="E18" s="14">
        <v>84.853541149999998</v>
      </c>
      <c r="F18" s="16">
        <v>0.77825977000000002</v>
      </c>
      <c r="G18" s="14">
        <v>13.64772879</v>
      </c>
      <c r="H18" s="16">
        <v>0.77447454999999998</v>
      </c>
      <c r="I18" s="14">
        <v>0</v>
      </c>
      <c r="J18" s="16">
        <v>0</v>
      </c>
      <c r="K18" s="14" t="s">
        <v>582</v>
      </c>
      <c r="L18" s="16" t="s">
        <v>582</v>
      </c>
      <c r="M18" s="14">
        <v>0</v>
      </c>
      <c r="N18" s="16">
        <v>0</v>
      </c>
      <c r="O18" s="14">
        <v>0</v>
      </c>
      <c r="P18" s="16">
        <v>0</v>
      </c>
      <c r="Q18" s="14">
        <v>1.49873006</v>
      </c>
      <c r="R18" s="16">
        <v>0.21083151</v>
      </c>
    </row>
    <row r="19" spans="1:18" x14ac:dyDescent="0.25">
      <c r="A19" s="11" t="s">
        <v>489</v>
      </c>
      <c r="B19" s="13">
        <v>5658</v>
      </c>
      <c r="C19" s="14">
        <f>(62/B19*100)</f>
        <v>1.0957935666313185</v>
      </c>
      <c r="D19" s="15">
        <v>5596</v>
      </c>
      <c r="E19" s="14">
        <v>93.665557930000006</v>
      </c>
      <c r="F19" s="16">
        <v>0.33621168000000001</v>
      </c>
      <c r="G19" s="14">
        <v>5.2305431699999998</v>
      </c>
      <c r="H19" s="16">
        <v>0.30244391999999998</v>
      </c>
      <c r="I19" s="14">
        <v>0</v>
      </c>
      <c r="J19" s="16">
        <v>0</v>
      </c>
      <c r="K19" s="14" t="s">
        <v>582</v>
      </c>
      <c r="L19" s="16" t="s">
        <v>582</v>
      </c>
      <c r="M19" s="14">
        <v>0</v>
      </c>
      <c r="N19" s="16">
        <v>0</v>
      </c>
      <c r="O19" s="14">
        <v>0</v>
      </c>
      <c r="P19" s="16">
        <v>0</v>
      </c>
      <c r="Q19" s="14">
        <v>1.1038988999999999</v>
      </c>
      <c r="R19" s="16">
        <v>0.16119650999999999</v>
      </c>
    </row>
    <row r="20" spans="1:18" x14ac:dyDescent="0.25">
      <c r="A20" s="11" t="s">
        <v>490</v>
      </c>
      <c r="B20" s="13">
        <v>3371</v>
      </c>
      <c r="C20" s="14">
        <f>(75/B20*100)</f>
        <v>2.2248590922574905</v>
      </c>
      <c r="D20" s="15">
        <v>3296</v>
      </c>
      <c r="E20" s="14">
        <v>90.202510160000003</v>
      </c>
      <c r="F20" s="16">
        <v>0.49111640000000001</v>
      </c>
      <c r="G20" s="14">
        <v>8.6463240900000002</v>
      </c>
      <c r="H20" s="16">
        <v>0.46329086000000003</v>
      </c>
      <c r="I20" s="14">
        <v>0</v>
      </c>
      <c r="J20" s="16">
        <v>0</v>
      </c>
      <c r="K20" s="14" t="s">
        <v>582</v>
      </c>
      <c r="L20" s="16" t="s">
        <v>582</v>
      </c>
      <c r="M20" s="14">
        <v>0</v>
      </c>
      <c r="N20" s="16">
        <v>0</v>
      </c>
      <c r="O20" s="14">
        <v>0</v>
      </c>
      <c r="P20" s="16">
        <v>0</v>
      </c>
      <c r="Q20" s="14">
        <v>1.1511657500000001</v>
      </c>
      <c r="R20" s="16">
        <v>0.16969798999999999</v>
      </c>
    </row>
    <row r="21" spans="1:18" x14ac:dyDescent="0.25">
      <c r="A21" s="11" t="s">
        <v>491</v>
      </c>
      <c r="B21" s="13">
        <v>5741</v>
      </c>
      <c r="C21" s="14">
        <f>(45/B21*100)</f>
        <v>0.7838355687162516</v>
      </c>
      <c r="D21" s="15">
        <v>5696</v>
      </c>
      <c r="E21" s="14">
        <v>75.480528359999994</v>
      </c>
      <c r="F21" s="16">
        <v>0.94204217000000001</v>
      </c>
      <c r="G21" s="14">
        <v>22.778471979999999</v>
      </c>
      <c r="H21" s="16">
        <v>0.94338907999999999</v>
      </c>
      <c r="I21" s="14">
        <v>0</v>
      </c>
      <c r="J21" s="16">
        <v>0</v>
      </c>
      <c r="K21" s="14" t="s">
        <v>582</v>
      </c>
      <c r="L21" s="16" t="s">
        <v>582</v>
      </c>
      <c r="M21" s="14">
        <v>0</v>
      </c>
      <c r="N21" s="16">
        <v>0</v>
      </c>
      <c r="O21" s="14">
        <v>0</v>
      </c>
      <c r="P21" s="16">
        <v>0</v>
      </c>
      <c r="Q21" s="14">
        <v>1.7409996599999999</v>
      </c>
      <c r="R21" s="16">
        <v>0.17173123000000001</v>
      </c>
    </row>
    <row r="22" spans="1:18" x14ac:dyDescent="0.25">
      <c r="A22" s="11" t="s">
        <v>492</v>
      </c>
      <c r="B22" s="13">
        <v>6598</v>
      </c>
      <c r="C22" s="14">
        <f>(32/B22*100)</f>
        <v>0.48499545316762654</v>
      </c>
      <c r="D22" s="15">
        <v>6566</v>
      </c>
      <c r="E22" s="14">
        <v>73.090883550000001</v>
      </c>
      <c r="F22" s="16">
        <v>0.97409484000000002</v>
      </c>
      <c r="G22" s="14">
        <v>23.863132929999999</v>
      </c>
      <c r="H22" s="16">
        <v>0.96935300000000002</v>
      </c>
      <c r="I22" s="14">
        <v>0</v>
      </c>
      <c r="J22" s="16">
        <v>0</v>
      </c>
      <c r="K22" s="14" t="s">
        <v>582</v>
      </c>
      <c r="L22" s="16" t="s">
        <v>582</v>
      </c>
      <c r="M22" s="14">
        <v>0</v>
      </c>
      <c r="N22" s="16">
        <v>0</v>
      </c>
      <c r="O22" s="14">
        <v>0</v>
      </c>
      <c r="P22" s="16">
        <v>0</v>
      </c>
      <c r="Q22" s="14">
        <v>3.0459835200000001</v>
      </c>
      <c r="R22" s="16">
        <v>0.28942128</v>
      </c>
    </row>
    <row r="23" spans="1:18" x14ac:dyDescent="0.25">
      <c r="A23" s="11" t="s">
        <v>493</v>
      </c>
      <c r="B23" s="13">
        <v>11583</v>
      </c>
      <c r="C23" s="14">
        <f>(213/B23*100)</f>
        <v>1.838901838901839</v>
      </c>
      <c r="D23" s="15">
        <v>11370</v>
      </c>
      <c r="E23" s="14">
        <v>87.807893710000002</v>
      </c>
      <c r="F23" s="16">
        <v>0.53969210999999995</v>
      </c>
      <c r="G23" s="14">
        <v>10.47553978</v>
      </c>
      <c r="H23" s="16">
        <v>0.53611761999999996</v>
      </c>
      <c r="I23" s="14">
        <v>0</v>
      </c>
      <c r="J23" s="16">
        <v>0</v>
      </c>
      <c r="K23" s="14" t="s">
        <v>582</v>
      </c>
      <c r="L23" s="16" t="s">
        <v>582</v>
      </c>
      <c r="M23" s="14">
        <v>0</v>
      </c>
      <c r="N23" s="16">
        <v>0</v>
      </c>
      <c r="O23" s="14">
        <v>0</v>
      </c>
      <c r="P23" s="16">
        <v>0</v>
      </c>
      <c r="Q23" s="14">
        <v>1.71656652</v>
      </c>
      <c r="R23" s="16">
        <v>0.19762366000000001</v>
      </c>
    </row>
    <row r="24" spans="1:18" x14ac:dyDescent="0.25">
      <c r="A24" s="11" t="s">
        <v>494</v>
      </c>
      <c r="B24" s="13">
        <v>6647</v>
      </c>
      <c r="C24" s="14">
        <f>(7/B24*100)</f>
        <v>0.10531066646607493</v>
      </c>
      <c r="D24" s="15">
        <v>6640</v>
      </c>
      <c r="E24" s="14">
        <v>97.307204569999996</v>
      </c>
      <c r="F24" s="16">
        <v>0.2163814</v>
      </c>
      <c r="G24" s="14">
        <v>0.86113518</v>
      </c>
      <c r="H24" s="16">
        <v>0.14594344000000001</v>
      </c>
      <c r="I24" s="14">
        <v>0</v>
      </c>
      <c r="J24" s="16">
        <v>0</v>
      </c>
      <c r="K24" s="14" t="s">
        <v>582</v>
      </c>
      <c r="L24" s="16" t="s">
        <v>582</v>
      </c>
      <c r="M24" s="14">
        <v>0</v>
      </c>
      <c r="N24" s="16">
        <v>0</v>
      </c>
      <c r="O24" s="14">
        <v>0</v>
      </c>
      <c r="P24" s="16">
        <v>0</v>
      </c>
      <c r="Q24" s="14">
        <v>1.83166026</v>
      </c>
      <c r="R24" s="16">
        <v>0.17853843999999999</v>
      </c>
    </row>
    <row r="25" spans="1:18" x14ac:dyDescent="0.25">
      <c r="A25" s="11" t="s">
        <v>495</v>
      </c>
      <c r="B25" s="13">
        <v>5581</v>
      </c>
      <c r="C25" s="14">
        <f>(24/B25*100)</f>
        <v>0.43003046049095145</v>
      </c>
      <c r="D25" s="15">
        <v>5557</v>
      </c>
      <c r="E25" s="14">
        <v>99.377229880000002</v>
      </c>
      <c r="F25" s="16">
        <v>0.11471069</v>
      </c>
      <c r="G25" s="14">
        <v>0.14899457999999999</v>
      </c>
      <c r="H25" s="16">
        <v>5.2617980000000002E-2</v>
      </c>
      <c r="I25" s="14">
        <v>0</v>
      </c>
      <c r="J25" s="16">
        <v>0</v>
      </c>
      <c r="K25" s="14" t="s">
        <v>582</v>
      </c>
      <c r="L25" s="16" t="s">
        <v>582</v>
      </c>
      <c r="M25" s="14">
        <v>0</v>
      </c>
      <c r="N25" s="16">
        <v>0</v>
      </c>
      <c r="O25" s="14">
        <v>0</v>
      </c>
      <c r="P25" s="16">
        <v>0</v>
      </c>
      <c r="Q25" s="14">
        <v>0.47377554</v>
      </c>
      <c r="R25" s="16">
        <v>9.9416669999999999E-2</v>
      </c>
    </row>
    <row r="26" spans="1:18" x14ac:dyDescent="0.25">
      <c r="A26" s="11" t="s">
        <v>496</v>
      </c>
      <c r="B26" s="13">
        <v>4869</v>
      </c>
      <c r="C26" s="14">
        <f>(33/B26*100)</f>
        <v>0.67775723967960566</v>
      </c>
      <c r="D26" s="15">
        <v>4836</v>
      </c>
      <c r="E26" s="14">
        <v>83.226701790000007</v>
      </c>
      <c r="F26" s="16">
        <v>0.88586105000000004</v>
      </c>
      <c r="G26" s="14">
        <v>14.380651840000001</v>
      </c>
      <c r="H26" s="16">
        <v>0.82042289999999995</v>
      </c>
      <c r="I26" s="14">
        <v>0</v>
      </c>
      <c r="J26" s="16">
        <v>0</v>
      </c>
      <c r="K26" s="14" t="s">
        <v>582</v>
      </c>
      <c r="L26" s="16" t="s">
        <v>582</v>
      </c>
      <c r="M26" s="14">
        <v>0</v>
      </c>
      <c r="N26" s="16">
        <v>0</v>
      </c>
      <c r="O26" s="14">
        <v>0</v>
      </c>
      <c r="P26" s="16">
        <v>0</v>
      </c>
      <c r="Q26" s="14">
        <v>2.39264637</v>
      </c>
      <c r="R26" s="16">
        <v>0.29476971000000002</v>
      </c>
    </row>
    <row r="27" spans="1:18" x14ac:dyDescent="0.25">
      <c r="A27" s="11" t="s">
        <v>497</v>
      </c>
      <c r="B27" s="13">
        <v>5299</v>
      </c>
      <c r="C27" s="14">
        <f>(17/B27*100)</f>
        <v>0.32081524816003021</v>
      </c>
      <c r="D27" s="15">
        <v>5282</v>
      </c>
      <c r="E27" s="14">
        <v>38.785005869999999</v>
      </c>
      <c r="F27" s="16">
        <v>0.58848374000000003</v>
      </c>
      <c r="G27" s="14">
        <v>59.231499339999999</v>
      </c>
      <c r="H27" s="16">
        <v>0.59673396000000001</v>
      </c>
      <c r="I27" s="14">
        <v>0</v>
      </c>
      <c r="J27" s="16">
        <v>0</v>
      </c>
      <c r="K27" s="14" t="s">
        <v>582</v>
      </c>
      <c r="L27" s="16" t="s">
        <v>582</v>
      </c>
      <c r="M27" s="14">
        <v>0</v>
      </c>
      <c r="N27" s="16">
        <v>0</v>
      </c>
      <c r="O27" s="14">
        <v>0</v>
      </c>
      <c r="P27" s="16">
        <v>0</v>
      </c>
      <c r="Q27" s="14">
        <v>1.98349479</v>
      </c>
      <c r="R27" s="16">
        <v>0.21208680999999999</v>
      </c>
    </row>
    <row r="28" spans="1:18" x14ac:dyDescent="0.25">
      <c r="A28" s="11" t="s">
        <v>498</v>
      </c>
      <c r="B28" s="13">
        <v>7568</v>
      </c>
      <c r="C28" s="14">
        <f>(51/B28*100)</f>
        <v>0.67389006342494717</v>
      </c>
      <c r="D28" s="15">
        <v>7517</v>
      </c>
      <c r="E28" s="14">
        <v>96.128797930000005</v>
      </c>
      <c r="F28" s="16">
        <v>0.26206041000000002</v>
      </c>
      <c r="G28" s="14">
        <v>2.2938281200000001</v>
      </c>
      <c r="H28" s="16">
        <v>0.19681423000000001</v>
      </c>
      <c r="I28" s="14">
        <v>0</v>
      </c>
      <c r="J28" s="16">
        <v>0</v>
      </c>
      <c r="K28" s="14" t="s">
        <v>582</v>
      </c>
      <c r="L28" s="16" t="s">
        <v>582</v>
      </c>
      <c r="M28" s="14">
        <v>0</v>
      </c>
      <c r="N28" s="16">
        <v>0</v>
      </c>
      <c r="O28" s="14">
        <v>0</v>
      </c>
      <c r="P28" s="16">
        <v>0</v>
      </c>
      <c r="Q28" s="14">
        <v>1.5773739499999999</v>
      </c>
      <c r="R28" s="16">
        <v>0.16226890999999999</v>
      </c>
    </row>
    <row r="29" spans="1:18" x14ac:dyDescent="0.25">
      <c r="A29" s="11" t="s">
        <v>499</v>
      </c>
      <c r="B29" s="13">
        <v>5385</v>
      </c>
      <c r="C29" s="14">
        <f>(30/B29*100)</f>
        <v>0.55710306406685239</v>
      </c>
      <c r="D29" s="15">
        <v>5355</v>
      </c>
      <c r="E29" s="14">
        <v>82.624298199999998</v>
      </c>
      <c r="F29" s="16">
        <v>1.1468711</v>
      </c>
      <c r="G29" s="14">
        <v>15.90859064</v>
      </c>
      <c r="H29" s="16">
        <v>1.1207356799999999</v>
      </c>
      <c r="I29" s="14">
        <v>0</v>
      </c>
      <c r="J29" s="16">
        <v>0</v>
      </c>
      <c r="K29" s="14" t="s">
        <v>582</v>
      </c>
      <c r="L29" s="16" t="s">
        <v>582</v>
      </c>
      <c r="M29" s="14">
        <v>0</v>
      </c>
      <c r="N29" s="16">
        <v>0</v>
      </c>
      <c r="O29" s="14">
        <v>0</v>
      </c>
      <c r="P29" s="16">
        <v>0</v>
      </c>
      <c r="Q29" s="14">
        <v>1.46711116</v>
      </c>
      <c r="R29" s="16">
        <v>0.19981777000000001</v>
      </c>
    </row>
    <row r="30" spans="1:18" x14ac:dyDescent="0.25">
      <c r="A30" s="11" t="s">
        <v>500</v>
      </c>
      <c r="B30" s="13">
        <v>4520</v>
      </c>
      <c r="C30" s="14">
        <f>(97/B30*100)</f>
        <v>2.1460176991150446</v>
      </c>
      <c r="D30" s="15">
        <v>4423</v>
      </c>
      <c r="E30" s="14">
        <v>62.594164910000003</v>
      </c>
      <c r="F30" s="16">
        <v>1.23031932</v>
      </c>
      <c r="G30" s="14">
        <v>35.514354140000002</v>
      </c>
      <c r="H30" s="16">
        <v>1.20180362</v>
      </c>
      <c r="I30" s="14">
        <v>0</v>
      </c>
      <c r="J30" s="16">
        <v>0</v>
      </c>
      <c r="K30" s="14" t="s">
        <v>582</v>
      </c>
      <c r="L30" s="16" t="s">
        <v>582</v>
      </c>
      <c r="M30" s="14">
        <v>0</v>
      </c>
      <c r="N30" s="16">
        <v>0</v>
      </c>
      <c r="O30" s="14">
        <v>0</v>
      </c>
      <c r="P30" s="16">
        <v>0</v>
      </c>
      <c r="Q30" s="14">
        <v>1.8914809400000001</v>
      </c>
      <c r="R30" s="16">
        <v>0.20603850000000001</v>
      </c>
    </row>
    <row r="31" spans="1:18" x14ac:dyDescent="0.25">
      <c r="A31" s="11" t="s">
        <v>501</v>
      </c>
      <c r="B31" s="13">
        <v>5456</v>
      </c>
      <c r="C31" s="14">
        <f>(125/B31*100)</f>
        <v>2.2910557184750733</v>
      </c>
      <c r="D31" s="15">
        <v>5331</v>
      </c>
      <c r="E31" s="14">
        <v>81.269144859999997</v>
      </c>
      <c r="F31" s="16">
        <v>1.1408988900000001</v>
      </c>
      <c r="G31" s="14">
        <v>17.304746009999999</v>
      </c>
      <c r="H31" s="16">
        <v>1.1442069399999999</v>
      </c>
      <c r="I31" s="14">
        <v>0</v>
      </c>
      <c r="J31" s="16">
        <v>0</v>
      </c>
      <c r="K31" s="14" t="s">
        <v>582</v>
      </c>
      <c r="L31" s="16" t="s">
        <v>582</v>
      </c>
      <c r="M31" s="14">
        <v>0</v>
      </c>
      <c r="N31" s="16">
        <v>0</v>
      </c>
      <c r="O31" s="14">
        <v>0</v>
      </c>
      <c r="P31" s="16">
        <v>0</v>
      </c>
      <c r="Q31" s="14">
        <v>1.4261091299999999</v>
      </c>
      <c r="R31" s="16">
        <v>0.20507945</v>
      </c>
    </row>
    <row r="32" spans="1:18" x14ac:dyDescent="0.25">
      <c r="A32" s="11" t="s">
        <v>502</v>
      </c>
      <c r="B32" s="13">
        <v>4478</v>
      </c>
      <c r="C32" s="14">
        <f>(5/B32*100)</f>
        <v>0.11165698972755694</v>
      </c>
      <c r="D32" s="15">
        <v>4473</v>
      </c>
      <c r="E32" s="14">
        <v>97.557264200000006</v>
      </c>
      <c r="F32" s="16">
        <v>0.24934474000000001</v>
      </c>
      <c r="G32" s="14">
        <v>1.0719713</v>
      </c>
      <c r="H32" s="16">
        <v>0.15219651000000001</v>
      </c>
      <c r="I32" s="14">
        <v>0</v>
      </c>
      <c r="J32" s="16">
        <v>0</v>
      </c>
      <c r="K32" s="14" t="s">
        <v>582</v>
      </c>
      <c r="L32" s="16" t="s">
        <v>582</v>
      </c>
      <c r="M32" s="14">
        <v>0</v>
      </c>
      <c r="N32" s="16">
        <v>0</v>
      </c>
      <c r="O32" s="14">
        <v>0</v>
      </c>
      <c r="P32" s="16">
        <v>0</v>
      </c>
      <c r="Q32" s="14">
        <v>1.3707644999999999</v>
      </c>
      <c r="R32" s="16">
        <v>0.18326607</v>
      </c>
    </row>
    <row r="33" spans="1:18" x14ac:dyDescent="0.25">
      <c r="A33" s="11" t="s">
        <v>503</v>
      </c>
      <c r="B33" s="13">
        <v>7325</v>
      </c>
      <c r="C33" s="14">
        <f>(75/B33*100)</f>
        <v>1.0238907849829351</v>
      </c>
      <c r="D33" s="15">
        <v>7250</v>
      </c>
      <c r="E33" s="14">
        <v>84.188185219999994</v>
      </c>
      <c r="F33" s="16">
        <v>0.56896575999999999</v>
      </c>
      <c r="G33" s="14">
        <v>14.736023619999999</v>
      </c>
      <c r="H33" s="16">
        <v>0.55069922999999998</v>
      </c>
      <c r="I33" s="14">
        <v>0</v>
      </c>
      <c r="J33" s="16">
        <v>0</v>
      </c>
      <c r="K33" s="14" t="s">
        <v>582</v>
      </c>
      <c r="L33" s="16" t="s">
        <v>582</v>
      </c>
      <c r="M33" s="14">
        <v>0</v>
      </c>
      <c r="N33" s="16">
        <v>0</v>
      </c>
      <c r="O33" s="14">
        <v>0</v>
      </c>
      <c r="P33" s="16">
        <v>0</v>
      </c>
      <c r="Q33" s="14">
        <v>1.0757911499999999</v>
      </c>
      <c r="R33" s="16">
        <v>0.14574233</v>
      </c>
    </row>
    <row r="34" spans="1:18" x14ac:dyDescent="0.25">
      <c r="A34" s="11" t="s">
        <v>504</v>
      </c>
      <c r="B34" s="13">
        <v>6350</v>
      </c>
      <c r="C34" s="14">
        <f>(65/B34*100)</f>
        <v>1.0236220472440944</v>
      </c>
      <c r="D34" s="15">
        <v>6285</v>
      </c>
      <c r="E34" s="14">
        <v>93.382254570000001</v>
      </c>
      <c r="F34" s="16">
        <v>0.37944923000000003</v>
      </c>
      <c r="G34" s="14">
        <v>4.4932411700000001</v>
      </c>
      <c r="H34" s="16">
        <v>0.25495685000000001</v>
      </c>
      <c r="I34" s="14">
        <v>0</v>
      </c>
      <c r="J34" s="16">
        <v>0</v>
      </c>
      <c r="K34" s="14" t="s">
        <v>582</v>
      </c>
      <c r="L34" s="16" t="s">
        <v>582</v>
      </c>
      <c r="M34" s="14">
        <v>0</v>
      </c>
      <c r="N34" s="16">
        <v>0</v>
      </c>
      <c r="O34" s="14">
        <v>0</v>
      </c>
      <c r="P34" s="16">
        <v>0</v>
      </c>
      <c r="Q34" s="14">
        <v>2.1245042500000002</v>
      </c>
      <c r="R34" s="16">
        <v>0.24905642</v>
      </c>
    </row>
    <row r="35" spans="1:18" x14ac:dyDescent="0.25">
      <c r="A35" s="11" t="s">
        <v>505</v>
      </c>
      <c r="B35" s="13">
        <v>6406</v>
      </c>
      <c r="C35" s="14">
        <f>(36/B35*100)</f>
        <v>0.56197315017171401</v>
      </c>
      <c r="D35" s="15">
        <v>6370</v>
      </c>
      <c r="E35" s="14">
        <v>86.622368039999998</v>
      </c>
      <c r="F35" s="16">
        <v>0.59949366000000004</v>
      </c>
      <c r="G35" s="14">
        <v>12.45742227</v>
      </c>
      <c r="H35" s="16">
        <v>0.59368403999999997</v>
      </c>
      <c r="I35" s="14">
        <v>0</v>
      </c>
      <c r="J35" s="16">
        <v>0</v>
      </c>
      <c r="K35" s="14" t="s">
        <v>582</v>
      </c>
      <c r="L35" s="16" t="s">
        <v>582</v>
      </c>
      <c r="M35" s="14">
        <v>0</v>
      </c>
      <c r="N35" s="16">
        <v>0</v>
      </c>
      <c r="O35" s="14">
        <v>0</v>
      </c>
      <c r="P35" s="16">
        <v>0</v>
      </c>
      <c r="Q35" s="14">
        <v>0.92020968999999997</v>
      </c>
      <c r="R35" s="16">
        <v>0.11899696</v>
      </c>
    </row>
    <row r="36" spans="1:18" x14ac:dyDescent="0.25">
      <c r="A36" s="11" t="s">
        <v>506</v>
      </c>
      <c r="B36" s="13">
        <v>6736</v>
      </c>
      <c r="C36" s="14">
        <f>(26/B36*100)</f>
        <v>0.38598574821852732</v>
      </c>
      <c r="D36" s="15">
        <v>6710</v>
      </c>
      <c r="E36" s="14">
        <v>84.120314759999999</v>
      </c>
      <c r="F36" s="16">
        <v>0.80692178000000003</v>
      </c>
      <c r="G36" s="14">
        <v>14.07978194</v>
      </c>
      <c r="H36" s="16">
        <v>0.76131439000000001</v>
      </c>
      <c r="I36" s="14">
        <v>0</v>
      </c>
      <c r="J36" s="16">
        <v>0</v>
      </c>
      <c r="K36" s="14" t="s">
        <v>582</v>
      </c>
      <c r="L36" s="16" t="s">
        <v>582</v>
      </c>
      <c r="M36" s="14">
        <v>0</v>
      </c>
      <c r="N36" s="16">
        <v>0</v>
      </c>
      <c r="O36" s="14">
        <v>0</v>
      </c>
      <c r="P36" s="16">
        <v>0</v>
      </c>
      <c r="Q36" s="14">
        <v>1.7999033</v>
      </c>
      <c r="R36" s="16">
        <v>0.18122653</v>
      </c>
    </row>
    <row r="37" spans="1:18" x14ac:dyDescent="0.25">
      <c r="A37" s="11" t="s">
        <v>507</v>
      </c>
      <c r="B37" s="13">
        <v>5458</v>
      </c>
      <c r="C37" s="14">
        <f>(63/B37*100)</f>
        <v>1.1542689629901062</v>
      </c>
      <c r="D37" s="15">
        <v>5395</v>
      </c>
      <c r="E37" s="14">
        <v>75.201383050000004</v>
      </c>
      <c r="F37" s="16">
        <v>1.21892187</v>
      </c>
      <c r="G37" s="14">
        <v>23.373241480000001</v>
      </c>
      <c r="H37" s="16">
        <v>1.18113753</v>
      </c>
      <c r="I37" s="14">
        <v>0</v>
      </c>
      <c r="J37" s="16">
        <v>0</v>
      </c>
      <c r="K37" s="14" t="s">
        <v>582</v>
      </c>
      <c r="L37" s="16" t="s">
        <v>582</v>
      </c>
      <c r="M37" s="14">
        <v>0</v>
      </c>
      <c r="N37" s="16">
        <v>0</v>
      </c>
      <c r="O37" s="14">
        <v>0</v>
      </c>
      <c r="P37" s="16">
        <v>0</v>
      </c>
      <c r="Q37" s="14">
        <v>1.4253754700000001</v>
      </c>
      <c r="R37" s="16">
        <v>0.22656076</v>
      </c>
    </row>
    <row r="38" spans="1:18" x14ac:dyDescent="0.25">
      <c r="A38" s="11" t="s">
        <v>508</v>
      </c>
      <c r="B38" s="13">
        <v>5860</v>
      </c>
      <c r="C38" s="14">
        <f>(16/B38*100)</f>
        <v>0.27303754266211605</v>
      </c>
      <c r="D38" s="15">
        <v>5844</v>
      </c>
      <c r="E38" s="14">
        <v>58.115979850000002</v>
      </c>
      <c r="F38" s="16">
        <v>1.4019695700000001</v>
      </c>
      <c r="G38" s="14">
        <v>40.391723570000003</v>
      </c>
      <c r="H38" s="16">
        <v>1.40886695</v>
      </c>
      <c r="I38" s="14">
        <v>0</v>
      </c>
      <c r="J38" s="16">
        <v>0</v>
      </c>
      <c r="K38" s="14" t="s">
        <v>582</v>
      </c>
      <c r="L38" s="16" t="s">
        <v>582</v>
      </c>
      <c r="M38" s="14">
        <v>0</v>
      </c>
      <c r="N38" s="16">
        <v>0</v>
      </c>
      <c r="O38" s="14">
        <v>0</v>
      </c>
      <c r="P38" s="16">
        <v>0</v>
      </c>
      <c r="Q38" s="14">
        <v>1.49229659</v>
      </c>
      <c r="R38" s="16">
        <v>0.18008804</v>
      </c>
    </row>
    <row r="39" spans="1:18" x14ac:dyDescent="0.25">
      <c r="A39" s="11" t="s">
        <v>509</v>
      </c>
      <c r="B39" s="13">
        <v>5895</v>
      </c>
      <c r="C39" s="14">
        <f>(30/B39*100)</f>
        <v>0.5089058524173028</v>
      </c>
      <c r="D39" s="15">
        <v>5865</v>
      </c>
      <c r="E39" s="14">
        <v>97.044248670000002</v>
      </c>
      <c r="F39" s="16">
        <v>0.29835604999999998</v>
      </c>
      <c r="G39" s="14">
        <v>1.39699577</v>
      </c>
      <c r="H39" s="16">
        <v>0.18102178999999999</v>
      </c>
      <c r="I39" s="14">
        <v>0</v>
      </c>
      <c r="J39" s="16">
        <v>0</v>
      </c>
      <c r="K39" s="14" t="s">
        <v>582</v>
      </c>
      <c r="L39" s="16" t="s">
        <v>582</v>
      </c>
      <c r="M39" s="14">
        <v>0</v>
      </c>
      <c r="N39" s="16">
        <v>0</v>
      </c>
      <c r="O39" s="14">
        <v>0</v>
      </c>
      <c r="P39" s="16">
        <v>0</v>
      </c>
      <c r="Q39" s="14">
        <v>1.55875556</v>
      </c>
      <c r="R39" s="16">
        <v>0.20933721999999999</v>
      </c>
    </row>
    <row r="40" spans="1:18" x14ac:dyDescent="0.25">
      <c r="A40" s="11" t="s">
        <v>510</v>
      </c>
      <c r="B40" s="13">
        <v>14157</v>
      </c>
      <c r="C40" s="14">
        <f>(272/B40*100)</f>
        <v>1.9213110122201034</v>
      </c>
      <c r="D40" s="15">
        <v>13885</v>
      </c>
      <c r="E40" s="14">
        <v>74.540863430000002</v>
      </c>
      <c r="F40" s="16">
        <v>1.0221646</v>
      </c>
      <c r="G40" s="14">
        <v>22.902453680000001</v>
      </c>
      <c r="H40" s="16">
        <v>1.0375403400000001</v>
      </c>
      <c r="I40" s="14">
        <v>0</v>
      </c>
      <c r="J40" s="16">
        <v>0</v>
      </c>
      <c r="K40" s="14" t="s">
        <v>582</v>
      </c>
      <c r="L40" s="16" t="s">
        <v>582</v>
      </c>
      <c r="M40" s="14">
        <v>0</v>
      </c>
      <c r="N40" s="16">
        <v>0</v>
      </c>
      <c r="O40" s="14">
        <v>0</v>
      </c>
      <c r="P40" s="16">
        <v>0</v>
      </c>
      <c r="Q40" s="14">
        <v>2.5566828899999998</v>
      </c>
      <c r="R40" s="16">
        <v>0.25086965999999999</v>
      </c>
    </row>
    <row r="41" spans="1:18" x14ac:dyDescent="0.25">
      <c r="A41" s="11" t="s">
        <v>511</v>
      </c>
      <c r="B41" s="13">
        <v>5712</v>
      </c>
      <c r="C41" s="14">
        <f>(40/B41*100)</f>
        <v>0.70028011204481799</v>
      </c>
      <c r="D41" s="15">
        <v>5672</v>
      </c>
      <c r="E41" s="14">
        <v>70.551928090000004</v>
      </c>
      <c r="F41" s="16">
        <v>1.57653903</v>
      </c>
      <c r="G41" s="14">
        <v>27.3714415</v>
      </c>
      <c r="H41" s="16">
        <v>1.4926803</v>
      </c>
      <c r="I41" s="14">
        <v>0</v>
      </c>
      <c r="J41" s="16">
        <v>0</v>
      </c>
      <c r="K41" s="14" t="s">
        <v>582</v>
      </c>
      <c r="L41" s="16" t="s">
        <v>582</v>
      </c>
      <c r="M41" s="14">
        <v>0</v>
      </c>
      <c r="N41" s="16">
        <v>0</v>
      </c>
      <c r="O41" s="14">
        <v>0</v>
      </c>
      <c r="P41" s="16">
        <v>0</v>
      </c>
      <c r="Q41" s="14">
        <v>2.0766304099999999</v>
      </c>
      <c r="R41" s="16">
        <v>0.22669898999999999</v>
      </c>
    </row>
    <row r="42" spans="1:18" x14ac:dyDescent="0.25">
      <c r="A42" s="11" t="s">
        <v>512</v>
      </c>
      <c r="B42" s="13">
        <f>IF(COUNT(B7:B41) &gt; 0, AVERAGE(B7:B41), "\u2014")</f>
        <v>7103.4285714285716</v>
      </c>
      <c r="C42" s="14">
        <f>IF(COUNT(C7:C41) &gt; 0, AVERAGE(C7:C41), "—")</f>
        <v>1.2871062708414591</v>
      </c>
      <c r="D42" s="15">
        <f>IF(COUNT(D7:D41) &gt; 0, AVERAGE(D7:D41), "—")</f>
        <v>7002.028571428571</v>
      </c>
      <c r="E42" s="14">
        <f>IF(COUNT(E7:E41) &gt; 0, AVERAGE(E7:E41), "—")</f>
        <v>80.915447581142843</v>
      </c>
      <c r="F42" s="16">
        <f>IF(COUNT(F7:F41) &gt; 0, SQRT(SUMSQ(F7:F41)/(COUNT(F7:F41)*COUNT(F7:F41)) ), "—")</f>
        <v>0.14485795100948068</v>
      </c>
      <c r="G42" s="14">
        <f>IF(COUNT(G7:G41) &gt; 0, AVERAGE(G7:G41), "—")</f>
        <v>17.373601468857142</v>
      </c>
      <c r="H42" s="16">
        <f>IF(COUNT(H7:H41) &gt; 0, SQRT(SUMSQ(H7:H41)/(COUNT(H7:H41)*COUNT(H7:H41)) ), "—")</f>
        <v>0.14048303373805668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3.8915314285714283E-4</v>
      </c>
      <c r="P42" s="16">
        <f>IF(COUNT(P7:P41) &gt; 0, SQRT(SUMSQ(P7:P41)/(COUNT(P7:P41)*COUNT(P7:P41)) ), "—")</f>
        <v>3.983985714285714E-4</v>
      </c>
      <c r="Q42" s="14">
        <f>IF(COUNT(Q7:Q41) &gt; 0, AVERAGE(Q7:Q41), "—")</f>
        <v>1.7105617965714288</v>
      </c>
      <c r="R42" s="16">
        <f>IF(COUNT(R7:R41) &gt; 0, SQRT(SUMSQ(R7:R41)/(COUNT(R7:R41)*COUNT(R7:R41)) ), "—")</f>
        <v>3.5053431957454903E-2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94.612159059999996</v>
      </c>
      <c r="F45" s="16">
        <v>0.39262314999999998</v>
      </c>
      <c r="G45" s="14">
        <v>1.8751338799999999</v>
      </c>
      <c r="H45" s="16">
        <v>0.21398286999999999</v>
      </c>
      <c r="I45" s="14">
        <v>0</v>
      </c>
      <c r="J45" s="16">
        <v>0</v>
      </c>
      <c r="K45" s="14" t="s">
        <v>582</v>
      </c>
      <c r="L45" s="16" t="s">
        <v>582</v>
      </c>
      <c r="M45" s="14">
        <v>0</v>
      </c>
      <c r="N45" s="16">
        <v>0</v>
      </c>
      <c r="O45" s="14">
        <v>0.21544532999999999</v>
      </c>
      <c r="P45" s="16">
        <v>5.1347829999999997E-2</v>
      </c>
      <c r="Q45" s="14">
        <v>3.2972617199999998</v>
      </c>
      <c r="R45" s="16">
        <v>0.30496256999999999</v>
      </c>
    </row>
    <row r="46" spans="1:18" x14ac:dyDescent="0.25">
      <c r="A46" s="11" t="s">
        <v>516</v>
      </c>
      <c r="B46" s="13">
        <v>23141</v>
      </c>
      <c r="C46" s="14">
        <f>(1157/B46*100)</f>
        <v>4.9997839332785965</v>
      </c>
      <c r="D46" s="15">
        <v>21984</v>
      </c>
      <c r="E46" s="14">
        <v>93.740518449999996</v>
      </c>
      <c r="F46" s="16">
        <v>0.31640107000000001</v>
      </c>
      <c r="G46" s="14">
        <v>1.9434940599999999</v>
      </c>
      <c r="H46" s="16">
        <v>0.12273302</v>
      </c>
      <c r="I46" s="14">
        <v>0</v>
      </c>
      <c r="J46" s="16">
        <v>0</v>
      </c>
      <c r="K46" s="14" t="s">
        <v>582</v>
      </c>
      <c r="L46" s="16" t="s">
        <v>582</v>
      </c>
      <c r="M46" s="14">
        <v>0</v>
      </c>
      <c r="N46" s="16">
        <v>0</v>
      </c>
      <c r="O46" s="14">
        <v>0</v>
      </c>
      <c r="P46" s="16">
        <v>0</v>
      </c>
      <c r="Q46" s="14">
        <v>4.3159874900000004</v>
      </c>
      <c r="R46" s="16">
        <v>0.29993984000000001</v>
      </c>
    </row>
    <row r="47" spans="1:18" x14ac:dyDescent="0.25">
      <c r="A47" s="11" t="s">
        <v>517</v>
      </c>
      <c r="B47" s="13">
        <v>5928</v>
      </c>
      <c r="C47" s="14">
        <f>(75/B47*100)</f>
        <v>1.2651821862348178</v>
      </c>
      <c r="D47" s="15">
        <v>5853</v>
      </c>
      <c r="E47" s="14">
        <v>94.172181030000004</v>
      </c>
      <c r="F47" s="16">
        <v>0.45946978999999999</v>
      </c>
      <c r="G47" s="14">
        <v>2.9454372100000001</v>
      </c>
      <c r="H47" s="16">
        <v>0.24759811000000001</v>
      </c>
      <c r="I47" s="14">
        <v>0</v>
      </c>
      <c r="J47" s="16">
        <v>0</v>
      </c>
      <c r="K47" s="14" t="s">
        <v>582</v>
      </c>
      <c r="L47" s="16" t="s">
        <v>582</v>
      </c>
      <c r="M47" s="14">
        <v>0</v>
      </c>
      <c r="N47" s="16">
        <v>0</v>
      </c>
      <c r="O47" s="14">
        <v>0</v>
      </c>
      <c r="P47" s="16">
        <v>0</v>
      </c>
      <c r="Q47" s="14">
        <v>2.8823817599999999</v>
      </c>
      <c r="R47" s="16">
        <v>0.36625855000000002</v>
      </c>
    </row>
    <row r="48" spans="1:18" x14ac:dyDescent="0.25">
      <c r="A48" s="11" t="s">
        <v>518</v>
      </c>
      <c r="B48" s="13">
        <v>9841</v>
      </c>
      <c r="C48" s="14">
        <f>(7/B48*100)</f>
        <v>7.1130982623717101E-2</v>
      </c>
      <c r="D48" s="15">
        <v>9834</v>
      </c>
      <c r="E48" s="14">
        <v>97.755479739999998</v>
      </c>
      <c r="F48" s="16">
        <v>0.53454875000000002</v>
      </c>
      <c r="G48" s="14">
        <v>0.48935685000000001</v>
      </c>
      <c r="H48" s="16">
        <v>7.8907260000000007E-2</v>
      </c>
      <c r="I48" s="14">
        <v>0</v>
      </c>
      <c r="J48" s="16">
        <v>0</v>
      </c>
      <c r="K48" s="14" t="s">
        <v>582</v>
      </c>
      <c r="L48" s="16" t="s">
        <v>582</v>
      </c>
      <c r="M48" s="14">
        <v>0</v>
      </c>
      <c r="N48" s="16">
        <v>0</v>
      </c>
      <c r="O48" s="14">
        <v>0</v>
      </c>
      <c r="P48" s="16">
        <v>0</v>
      </c>
      <c r="Q48" s="14">
        <v>1.75516341</v>
      </c>
      <c r="R48" s="16">
        <v>0.53861393999999996</v>
      </c>
    </row>
    <row r="49" spans="1:18" x14ac:dyDescent="0.25">
      <c r="A49" s="11" t="s">
        <v>519</v>
      </c>
      <c r="B49" s="13">
        <v>6349</v>
      </c>
      <c r="C49" s="14">
        <f>(56/B49*100)</f>
        <v>0.88202866593164275</v>
      </c>
      <c r="D49" s="15">
        <v>6293</v>
      </c>
      <c r="E49" s="14">
        <v>89.949145139999999</v>
      </c>
      <c r="F49" s="16">
        <v>0.64321105000000001</v>
      </c>
      <c r="G49" s="14">
        <v>6.9721155299999999</v>
      </c>
      <c r="H49" s="16">
        <v>0.50863011000000002</v>
      </c>
      <c r="I49" s="14">
        <v>0</v>
      </c>
      <c r="J49" s="16">
        <v>0</v>
      </c>
      <c r="K49" s="14" t="s">
        <v>582</v>
      </c>
      <c r="L49" s="16" t="s">
        <v>582</v>
      </c>
      <c r="M49" s="14">
        <v>0</v>
      </c>
      <c r="N49" s="16">
        <v>0</v>
      </c>
      <c r="O49" s="14">
        <v>3.7600019999999998E-2</v>
      </c>
      <c r="P49" s="16">
        <v>2.7703999999999999E-2</v>
      </c>
      <c r="Q49" s="14">
        <v>3.0411393100000002</v>
      </c>
      <c r="R49" s="16">
        <v>0.32370925</v>
      </c>
    </row>
    <row r="50" spans="1:18" x14ac:dyDescent="0.25">
      <c r="A50" s="11" t="s">
        <v>520</v>
      </c>
      <c r="B50" s="13">
        <v>11795</v>
      </c>
      <c r="C50" s="14">
        <f>(218/B50*100)</f>
        <v>1.8482407799915217</v>
      </c>
      <c r="D50" s="15">
        <v>11577</v>
      </c>
      <c r="E50" s="14">
        <v>95.547232010000002</v>
      </c>
      <c r="F50" s="16">
        <v>0.29882384000000001</v>
      </c>
      <c r="G50" s="14">
        <v>1.6208587800000001</v>
      </c>
      <c r="H50" s="16">
        <v>0.17993231000000001</v>
      </c>
      <c r="I50" s="14">
        <v>0</v>
      </c>
      <c r="J50" s="16">
        <v>0</v>
      </c>
      <c r="K50" s="14" t="s">
        <v>582</v>
      </c>
      <c r="L50" s="16" t="s">
        <v>582</v>
      </c>
      <c r="M50" s="14">
        <v>0</v>
      </c>
      <c r="N50" s="16">
        <v>0</v>
      </c>
      <c r="O50" s="14">
        <v>0</v>
      </c>
      <c r="P50" s="16">
        <v>0</v>
      </c>
      <c r="Q50" s="14">
        <v>2.8319092100000001</v>
      </c>
      <c r="R50" s="16">
        <v>0.22835655999999999</v>
      </c>
    </row>
    <row r="51" spans="1:18" x14ac:dyDescent="0.25">
      <c r="A51" s="11" t="s">
        <v>521</v>
      </c>
      <c r="B51" s="13">
        <v>6866</v>
      </c>
      <c r="C51" s="14">
        <f>(116/B51*100)</f>
        <v>1.6894844159627147</v>
      </c>
      <c r="D51" s="15">
        <v>6750</v>
      </c>
      <c r="E51" s="14">
        <v>85.283157959999997</v>
      </c>
      <c r="F51" s="16">
        <v>0.68729408000000003</v>
      </c>
      <c r="G51" s="14">
        <v>11.74805684</v>
      </c>
      <c r="H51" s="16">
        <v>0.66567907999999998</v>
      </c>
      <c r="I51" s="14">
        <v>0</v>
      </c>
      <c r="J51" s="16">
        <v>0</v>
      </c>
      <c r="K51" s="14" t="s">
        <v>582</v>
      </c>
      <c r="L51" s="16" t="s">
        <v>582</v>
      </c>
      <c r="M51" s="14">
        <v>0</v>
      </c>
      <c r="N51" s="16">
        <v>0</v>
      </c>
      <c r="O51" s="14">
        <v>0</v>
      </c>
      <c r="P51" s="16">
        <v>0</v>
      </c>
      <c r="Q51" s="14">
        <v>2.9687852000000001</v>
      </c>
      <c r="R51" s="16">
        <v>0.25546145999999997</v>
      </c>
    </row>
    <row r="52" spans="1:18" x14ac:dyDescent="0.25">
      <c r="A52" s="11" t="s">
        <v>522</v>
      </c>
      <c r="B52" s="13">
        <v>5809</v>
      </c>
      <c r="C52" s="14">
        <f>(73/B52*100)</f>
        <v>1.2566706834222758</v>
      </c>
      <c r="D52" s="15">
        <v>5736</v>
      </c>
      <c r="E52" s="14">
        <v>80.186254259999998</v>
      </c>
      <c r="F52" s="16">
        <v>0.75718790999999996</v>
      </c>
      <c r="G52" s="14">
        <v>18.59551737</v>
      </c>
      <c r="H52" s="16">
        <v>0.73492181999999995</v>
      </c>
      <c r="I52" s="14">
        <v>0</v>
      </c>
      <c r="J52" s="16">
        <v>0</v>
      </c>
      <c r="K52" s="14" t="s">
        <v>582</v>
      </c>
      <c r="L52" s="16" t="s">
        <v>582</v>
      </c>
      <c r="M52" s="14">
        <v>0</v>
      </c>
      <c r="N52" s="16">
        <v>0</v>
      </c>
      <c r="O52" s="14">
        <v>0</v>
      </c>
      <c r="P52" s="16">
        <v>0</v>
      </c>
      <c r="Q52" s="14">
        <v>1.2182283700000001</v>
      </c>
      <c r="R52" s="16">
        <v>0.17670519000000001</v>
      </c>
    </row>
    <row r="53" spans="1:18" x14ac:dyDescent="0.25">
      <c r="A53" s="11" t="s">
        <v>523</v>
      </c>
      <c r="B53" s="13">
        <v>5571</v>
      </c>
      <c r="C53" s="14">
        <f>(84/B53*100)</f>
        <v>1.5078082929456111</v>
      </c>
      <c r="D53" s="15">
        <v>5487</v>
      </c>
      <c r="E53" s="14">
        <v>82.126071379999999</v>
      </c>
      <c r="F53" s="16">
        <v>0.48106732000000002</v>
      </c>
      <c r="G53" s="14">
        <v>16.30523449</v>
      </c>
      <c r="H53" s="16">
        <v>0.43091654000000001</v>
      </c>
      <c r="I53" s="14">
        <v>0</v>
      </c>
      <c r="J53" s="16">
        <v>0</v>
      </c>
      <c r="K53" s="14" t="s">
        <v>582</v>
      </c>
      <c r="L53" s="16" t="s">
        <v>582</v>
      </c>
      <c r="M53" s="14">
        <v>0</v>
      </c>
      <c r="N53" s="16">
        <v>0</v>
      </c>
      <c r="O53" s="14">
        <v>0</v>
      </c>
      <c r="P53" s="16">
        <v>0</v>
      </c>
      <c r="Q53" s="14">
        <v>1.5686941299999999</v>
      </c>
      <c r="R53" s="16">
        <v>0.15563921</v>
      </c>
    </row>
    <row r="54" spans="1:18" x14ac:dyDescent="0.25">
      <c r="A54" s="11" t="s">
        <v>524</v>
      </c>
      <c r="B54" s="13">
        <v>4740</v>
      </c>
      <c r="C54" s="14">
        <f>(43/B54*100)</f>
        <v>0.90717299578059063</v>
      </c>
      <c r="D54" s="15">
        <v>4697</v>
      </c>
      <c r="E54" s="14">
        <v>91.995057430000003</v>
      </c>
      <c r="F54" s="16">
        <v>0.54141658999999998</v>
      </c>
      <c r="G54" s="14">
        <v>3.8611539600000002</v>
      </c>
      <c r="H54" s="16">
        <v>0.36883228000000001</v>
      </c>
      <c r="I54" s="14">
        <v>0</v>
      </c>
      <c r="J54" s="16">
        <v>0</v>
      </c>
      <c r="K54" s="14" t="s">
        <v>582</v>
      </c>
      <c r="L54" s="16" t="s">
        <v>582</v>
      </c>
      <c r="M54" s="14">
        <v>0</v>
      </c>
      <c r="N54" s="16">
        <v>0</v>
      </c>
      <c r="O54" s="14">
        <v>0</v>
      </c>
      <c r="P54" s="16">
        <v>0</v>
      </c>
      <c r="Q54" s="14">
        <v>4.1437886099999997</v>
      </c>
      <c r="R54" s="16">
        <v>0.38610077999999998</v>
      </c>
    </row>
    <row r="55" spans="1:18" x14ac:dyDescent="0.25">
      <c r="A55" s="11" t="s">
        <v>525</v>
      </c>
      <c r="B55" s="13">
        <v>5316</v>
      </c>
      <c r="C55" s="14">
        <f>(22/B55*100)</f>
        <v>0.41384499623777277</v>
      </c>
      <c r="D55" s="15">
        <v>5294</v>
      </c>
      <c r="E55" s="14">
        <v>91.828536940000006</v>
      </c>
      <c r="F55" s="16">
        <v>0.45532039000000002</v>
      </c>
      <c r="G55" s="14">
        <v>3.3188573899999998</v>
      </c>
      <c r="H55" s="16">
        <v>0.31725419999999999</v>
      </c>
      <c r="I55" s="14">
        <v>0</v>
      </c>
      <c r="J55" s="16">
        <v>0</v>
      </c>
      <c r="K55" s="14" t="s">
        <v>582</v>
      </c>
      <c r="L55" s="16" t="s">
        <v>582</v>
      </c>
      <c r="M55" s="14">
        <v>0</v>
      </c>
      <c r="N55" s="16">
        <v>0</v>
      </c>
      <c r="O55" s="14">
        <v>1.0177749599999999</v>
      </c>
      <c r="P55" s="16">
        <v>0.16432725000000001</v>
      </c>
      <c r="Q55" s="14">
        <v>3.8348307099999999</v>
      </c>
      <c r="R55" s="16">
        <v>0.31115635000000003</v>
      </c>
    </row>
    <row r="56" spans="1:18" x14ac:dyDescent="0.25">
      <c r="A56" s="11" t="s">
        <v>526</v>
      </c>
      <c r="B56" s="13">
        <v>5359</v>
      </c>
      <c r="C56" s="14">
        <f>(76/B56*100)</f>
        <v>1.4181750326553462</v>
      </c>
      <c r="D56" s="15">
        <v>5283</v>
      </c>
      <c r="E56" s="14">
        <v>58.82769751</v>
      </c>
      <c r="F56" s="16">
        <v>1.4124918099999999</v>
      </c>
      <c r="G56" s="14">
        <v>39.861847189999999</v>
      </c>
      <c r="H56" s="16">
        <v>1.4050096599999999</v>
      </c>
      <c r="I56" s="14">
        <v>0</v>
      </c>
      <c r="J56" s="16">
        <v>0</v>
      </c>
      <c r="K56" s="14" t="s">
        <v>582</v>
      </c>
      <c r="L56" s="16" t="s">
        <v>582</v>
      </c>
      <c r="M56" s="14">
        <v>0</v>
      </c>
      <c r="N56" s="16">
        <v>0</v>
      </c>
      <c r="O56" s="14">
        <v>0</v>
      </c>
      <c r="P56" s="16">
        <v>0</v>
      </c>
      <c r="Q56" s="14">
        <v>1.3104553000000001</v>
      </c>
      <c r="R56" s="16">
        <v>0.20928538999999999</v>
      </c>
    </row>
    <row r="57" spans="1:18" x14ac:dyDescent="0.25">
      <c r="A57" s="11" t="s">
        <v>527</v>
      </c>
      <c r="B57" s="13">
        <v>6513</v>
      </c>
      <c r="C57" s="14">
        <f>(0/B57*100)</f>
        <v>0</v>
      </c>
      <c r="D57" s="15">
        <v>6513</v>
      </c>
      <c r="E57" s="14">
        <v>97.513176389999998</v>
      </c>
      <c r="F57" s="16">
        <v>0.24167742</v>
      </c>
      <c r="G57" s="14">
        <v>0.35659944999999998</v>
      </c>
      <c r="H57" s="16">
        <v>0.10196151000000001</v>
      </c>
      <c r="I57" s="14">
        <v>0</v>
      </c>
      <c r="J57" s="16">
        <v>0</v>
      </c>
      <c r="K57" s="14" t="s">
        <v>582</v>
      </c>
      <c r="L57" s="16" t="s">
        <v>582</v>
      </c>
      <c r="M57" s="14">
        <v>0</v>
      </c>
      <c r="N57" s="16">
        <v>0</v>
      </c>
      <c r="O57" s="14">
        <v>0.15932868</v>
      </c>
      <c r="P57" s="16">
        <v>4.5584619999999999E-2</v>
      </c>
      <c r="Q57" s="14">
        <v>1.97089548</v>
      </c>
      <c r="R57" s="16">
        <v>0.20370873</v>
      </c>
    </row>
    <row r="58" spans="1:18" x14ac:dyDescent="0.25">
      <c r="A58" s="11" t="s">
        <v>528</v>
      </c>
      <c r="B58" s="13">
        <v>7267</v>
      </c>
      <c r="C58" s="14">
        <f>(10/B58*100)</f>
        <v>0.13760836658868861</v>
      </c>
      <c r="D58" s="15">
        <v>7257</v>
      </c>
      <c r="E58" s="14">
        <v>77.922600990000007</v>
      </c>
      <c r="F58" s="16">
        <v>0.78252657999999997</v>
      </c>
      <c r="G58" s="14">
        <v>17.080373999999999</v>
      </c>
      <c r="H58" s="16">
        <v>0.76441652999999998</v>
      </c>
      <c r="I58" s="14">
        <v>0</v>
      </c>
      <c r="J58" s="16">
        <v>0</v>
      </c>
      <c r="K58" s="14" t="s">
        <v>582</v>
      </c>
      <c r="L58" s="16" t="s">
        <v>582</v>
      </c>
      <c r="M58" s="14">
        <v>0</v>
      </c>
      <c r="N58" s="16">
        <v>0</v>
      </c>
      <c r="O58" s="14">
        <v>0.84729434999999997</v>
      </c>
      <c r="P58" s="16">
        <v>0.15633178</v>
      </c>
      <c r="Q58" s="14">
        <v>4.1497306600000003</v>
      </c>
      <c r="R58" s="16">
        <v>0.38886762000000002</v>
      </c>
    </row>
    <row r="59" spans="1:18" x14ac:dyDescent="0.25">
      <c r="A59" s="11" t="s">
        <v>529</v>
      </c>
      <c r="B59" s="13">
        <v>4826</v>
      </c>
      <c r="C59" s="14">
        <f>(26/B59*100)</f>
        <v>0.53874844591794446</v>
      </c>
      <c r="D59" s="15">
        <v>4800</v>
      </c>
      <c r="E59" s="14">
        <v>95.020283539999994</v>
      </c>
      <c r="F59" s="16">
        <v>0.42389907999999998</v>
      </c>
      <c r="G59" s="14">
        <v>3.2129329900000001</v>
      </c>
      <c r="H59" s="16">
        <v>0.34356909000000002</v>
      </c>
      <c r="I59" s="14">
        <v>0</v>
      </c>
      <c r="J59" s="16">
        <v>0</v>
      </c>
      <c r="K59" s="14" t="s">
        <v>582</v>
      </c>
      <c r="L59" s="16" t="s">
        <v>582</v>
      </c>
      <c r="M59" s="14">
        <v>0</v>
      </c>
      <c r="N59" s="16">
        <v>0</v>
      </c>
      <c r="O59" s="14">
        <v>0.33010662000000002</v>
      </c>
      <c r="P59" s="16">
        <v>7.6090169999999999E-2</v>
      </c>
      <c r="Q59" s="14">
        <v>1.4366768400000001</v>
      </c>
      <c r="R59" s="16">
        <v>0.19627900000000001</v>
      </c>
    </row>
    <row r="60" spans="1:18" x14ac:dyDescent="0.25">
      <c r="A60" s="11" t="s">
        <v>530</v>
      </c>
      <c r="B60" s="13">
        <v>4546</v>
      </c>
      <c r="C60" s="14">
        <f>(15/B60*100)</f>
        <v>0.32996040475142985</v>
      </c>
      <c r="D60" s="15">
        <v>4531</v>
      </c>
      <c r="E60" s="14">
        <v>86.053368140000003</v>
      </c>
      <c r="F60" s="16">
        <v>0.73424440000000002</v>
      </c>
      <c r="G60" s="14">
        <v>5.3058803000000001</v>
      </c>
      <c r="H60" s="16">
        <v>0.44998966000000001</v>
      </c>
      <c r="I60" s="14">
        <v>0</v>
      </c>
      <c r="J60" s="16">
        <v>0</v>
      </c>
      <c r="K60" s="14" t="s">
        <v>582</v>
      </c>
      <c r="L60" s="16" t="s">
        <v>582</v>
      </c>
      <c r="M60" s="14">
        <v>0</v>
      </c>
      <c r="N60" s="16">
        <v>0</v>
      </c>
      <c r="O60" s="14">
        <v>0.49461127999999999</v>
      </c>
      <c r="P60" s="16">
        <v>0.11832230000000001</v>
      </c>
      <c r="Q60" s="14">
        <v>8.1461402700000001</v>
      </c>
      <c r="R60" s="16">
        <v>0.55191891999999998</v>
      </c>
    </row>
    <row r="61" spans="1:18" x14ac:dyDescent="0.25">
      <c r="A61" s="11" t="s">
        <v>531</v>
      </c>
      <c r="B61" s="13">
        <v>6525</v>
      </c>
      <c r="C61" s="14">
        <f>(135/B61*100)</f>
        <v>2.0689655172413794</v>
      </c>
      <c r="D61" s="15">
        <v>6390</v>
      </c>
      <c r="E61" s="14">
        <v>91.710621130000007</v>
      </c>
      <c r="F61" s="16">
        <v>0.38093279000000002</v>
      </c>
      <c r="G61" s="14">
        <v>5.7173579700000001</v>
      </c>
      <c r="H61" s="16">
        <v>0.28669288999999998</v>
      </c>
      <c r="I61" s="14">
        <v>0</v>
      </c>
      <c r="J61" s="16">
        <v>0</v>
      </c>
      <c r="K61" s="14" t="s">
        <v>582</v>
      </c>
      <c r="L61" s="16" t="s">
        <v>582</v>
      </c>
      <c r="M61" s="14">
        <v>0</v>
      </c>
      <c r="N61" s="16">
        <v>0</v>
      </c>
      <c r="O61" s="14">
        <v>0</v>
      </c>
      <c r="P61" s="16">
        <v>0</v>
      </c>
      <c r="Q61" s="14">
        <v>2.5720209000000001</v>
      </c>
      <c r="R61" s="16">
        <v>0.25412606999999998</v>
      </c>
    </row>
    <row r="62" spans="1:18" x14ac:dyDescent="0.25">
      <c r="A62" s="11" t="s">
        <v>532</v>
      </c>
      <c r="B62" s="13">
        <v>4476</v>
      </c>
      <c r="C62" s="14">
        <f>(3/B62*100)</f>
        <v>6.7024128686327081E-2</v>
      </c>
      <c r="D62" s="15">
        <v>4473</v>
      </c>
      <c r="E62" s="14">
        <v>30.7147334</v>
      </c>
      <c r="F62" s="16">
        <v>0.70365639000000002</v>
      </c>
      <c r="G62" s="14">
        <v>68.703090119999999</v>
      </c>
      <c r="H62" s="16">
        <v>0.71753294999999995</v>
      </c>
      <c r="I62" s="14">
        <v>0</v>
      </c>
      <c r="J62" s="16">
        <v>0</v>
      </c>
      <c r="K62" s="14" t="s">
        <v>582</v>
      </c>
      <c r="L62" s="16" t="s">
        <v>582</v>
      </c>
      <c r="M62" s="14">
        <v>0</v>
      </c>
      <c r="N62" s="16">
        <v>0</v>
      </c>
      <c r="O62" s="14">
        <v>0</v>
      </c>
      <c r="P62" s="16">
        <v>0</v>
      </c>
      <c r="Q62" s="14">
        <v>0.58217648</v>
      </c>
      <c r="R62" s="16">
        <v>0.10528419</v>
      </c>
    </row>
    <row r="63" spans="1:18" x14ac:dyDescent="0.25">
      <c r="A63" s="11" t="s">
        <v>533</v>
      </c>
      <c r="B63" s="13">
        <v>5324</v>
      </c>
      <c r="C63" s="14">
        <f>(13/B63*100)</f>
        <v>0.24417731029301279</v>
      </c>
      <c r="D63" s="15">
        <v>5311</v>
      </c>
      <c r="E63" s="14">
        <v>91.357723059999998</v>
      </c>
      <c r="F63" s="16">
        <v>0.35427635000000002</v>
      </c>
      <c r="G63" s="14">
        <v>4.29583139</v>
      </c>
      <c r="H63" s="16">
        <v>0.29966516999999998</v>
      </c>
      <c r="I63" s="14">
        <v>0</v>
      </c>
      <c r="J63" s="16">
        <v>0</v>
      </c>
      <c r="K63" s="14" t="s">
        <v>582</v>
      </c>
      <c r="L63" s="16" t="s">
        <v>582</v>
      </c>
      <c r="M63" s="14">
        <v>1.920504E-2</v>
      </c>
      <c r="N63" s="16">
        <v>1.9293520000000002E-2</v>
      </c>
      <c r="O63" s="14">
        <v>0.21341489</v>
      </c>
      <c r="P63" s="16">
        <v>5.3911389999999997E-2</v>
      </c>
      <c r="Q63" s="14">
        <v>4.11382563</v>
      </c>
      <c r="R63" s="16">
        <v>0.24440933000000001</v>
      </c>
    </row>
    <row r="64" spans="1:18" x14ac:dyDescent="0.25">
      <c r="A64" s="11" t="s">
        <v>534</v>
      </c>
      <c r="B64" s="13">
        <v>3634</v>
      </c>
      <c r="C64" s="14">
        <f>(3/B64*100)</f>
        <v>8.2553659878921298E-2</v>
      </c>
      <c r="D64" s="15">
        <v>3631</v>
      </c>
      <c r="E64" s="14">
        <v>83.791914309999996</v>
      </c>
      <c r="F64" s="16">
        <v>0.50849518999999999</v>
      </c>
      <c r="G64" s="14">
        <v>12.98821294</v>
      </c>
      <c r="H64" s="16">
        <v>0.52907269999999995</v>
      </c>
      <c r="I64" s="14">
        <v>0</v>
      </c>
      <c r="J64" s="16">
        <v>0</v>
      </c>
      <c r="K64" s="14" t="s">
        <v>582</v>
      </c>
      <c r="L64" s="16" t="s">
        <v>582</v>
      </c>
      <c r="M64" s="14">
        <v>2.8542479999999999E-2</v>
      </c>
      <c r="N64" s="16">
        <v>2.7952370000000001E-2</v>
      </c>
      <c r="O64" s="14">
        <v>0.50690155999999997</v>
      </c>
      <c r="P64" s="16">
        <v>0.10839701</v>
      </c>
      <c r="Q64" s="14">
        <v>2.6844287200000001</v>
      </c>
      <c r="R64" s="16">
        <v>0.24423538</v>
      </c>
    </row>
    <row r="65" spans="1:18" x14ac:dyDescent="0.25">
      <c r="A65" s="11" t="s">
        <v>535</v>
      </c>
      <c r="B65" s="13">
        <v>5325</v>
      </c>
      <c r="C65" s="14">
        <f>(14/B65*100)</f>
        <v>0.26291079812206569</v>
      </c>
      <c r="D65" s="15">
        <v>5311</v>
      </c>
      <c r="E65" s="14">
        <v>87.979305870000005</v>
      </c>
      <c r="F65" s="16">
        <v>0.54583671</v>
      </c>
      <c r="G65" s="14">
        <v>5.9424408199999998</v>
      </c>
      <c r="H65" s="16">
        <v>0.35410751000000001</v>
      </c>
      <c r="I65" s="14">
        <v>0</v>
      </c>
      <c r="J65" s="16">
        <v>0</v>
      </c>
      <c r="K65" s="14" t="s">
        <v>582</v>
      </c>
      <c r="L65" s="16" t="s">
        <v>582</v>
      </c>
      <c r="M65" s="14">
        <v>0.29266117000000003</v>
      </c>
      <c r="N65" s="16">
        <v>8.5883959999999995E-2</v>
      </c>
      <c r="O65" s="14">
        <v>7.8387570000000004E-2</v>
      </c>
      <c r="P65" s="16">
        <v>5.5387749999999999E-2</v>
      </c>
      <c r="Q65" s="14">
        <v>5.70720457</v>
      </c>
      <c r="R65" s="16">
        <v>0.37526427000000001</v>
      </c>
    </row>
    <row r="66" spans="1:18" x14ac:dyDescent="0.25">
      <c r="A66" s="11" t="s">
        <v>536</v>
      </c>
      <c r="B66" s="13">
        <v>5665</v>
      </c>
      <c r="C66" s="14">
        <f>(74/B66*100)</f>
        <v>1.3062665489849956</v>
      </c>
      <c r="D66" s="15">
        <v>5591</v>
      </c>
      <c r="E66" s="14">
        <v>85.859785529999996</v>
      </c>
      <c r="F66" s="16">
        <v>0.42384567000000001</v>
      </c>
      <c r="G66" s="14">
        <v>11.913438620000001</v>
      </c>
      <c r="H66" s="16">
        <v>0.40308105999999999</v>
      </c>
      <c r="I66" s="14">
        <v>0</v>
      </c>
      <c r="J66" s="16">
        <v>0</v>
      </c>
      <c r="K66" s="14" t="s">
        <v>582</v>
      </c>
      <c r="L66" s="16" t="s">
        <v>582</v>
      </c>
      <c r="M66" s="14">
        <v>0</v>
      </c>
      <c r="N66" s="16">
        <v>0</v>
      </c>
      <c r="O66" s="14">
        <v>0</v>
      </c>
      <c r="P66" s="16">
        <v>0</v>
      </c>
      <c r="Q66" s="14">
        <v>2.2267758500000001</v>
      </c>
      <c r="R66" s="16">
        <v>0.19952326000000001</v>
      </c>
    </row>
    <row r="67" spans="1:18" x14ac:dyDescent="0.25">
      <c r="A67" s="11" t="s">
        <v>537</v>
      </c>
      <c r="B67" s="13">
        <v>6971</v>
      </c>
      <c r="C67" s="14">
        <f>(22/B67*100)</f>
        <v>0.31559317171137569</v>
      </c>
      <c r="D67" s="15">
        <v>6949</v>
      </c>
      <c r="E67" s="14">
        <v>97.453582420000004</v>
      </c>
      <c r="F67" s="16">
        <v>0.22380859</v>
      </c>
      <c r="G67" s="14">
        <v>1.4958347299999999</v>
      </c>
      <c r="H67" s="16">
        <v>0.17119334</v>
      </c>
      <c r="I67" s="14">
        <v>0</v>
      </c>
      <c r="J67" s="16">
        <v>0</v>
      </c>
      <c r="K67" s="14" t="s">
        <v>582</v>
      </c>
      <c r="L67" s="16" t="s">
        <v>582</v>
      </c>
      <c r="M67" s="14">
        <v>0</v>
      </c>
      <c r="N67" s="16">
        <v>0</v>
      </c>
      <c r="O67" s="14">
        <v>0</v>
      </c>
      <c r="P67" s="16">
        <v>0</v>
      </c>
      <c r="Q67" s="14">
        <v>1.0505828500000001</v>
      </c>
      <c r="R67" s="16">
        <v>0.13960887999999999</v>
      </c>
    </row>
    <row r="68" spans="1:18" x14ac:dyDescent="0.25">
      <c r="A68" s="11" t="s">
        <v>538</v>
      </c>
      <c r="B68" s="13">
        <v>12083</v>
      </c>
      <c r="C68" s="14">
        <f>(26/B68*100)</f>
        <v>0.21517834974757924</v>
      </c>
      <c r="D68" s="15">
        <v>12057</v>
      </c>
      <c r="E68" s="14">
        <v>40.539515610000002</v>
      </c>
      <c r="F68" s="16">
        <v>0.38537262</v>
      </c>
      <c r="G68" s="14">
        <v>55.119456800000002</v>
      </c>
      <c r="H68" s="16">
        <v>0.40308566000000001</v>
      </c>
      <c r="I68" s="14">
        <v>0</v>
      </c>
      <c r="J68" s="16">
        <v>0</v>
      </c>
      <c r="K68" s="14" t="s">
        <v>582</v>
      </c>
      <c r="L68" s="16" t="s">
        <v>582</v>
      </c>
      <c r="M68" s="14">
        <v>0</v>
      </c>
      <c r="N68" s="16">
        <v>0</v>
      </c>
      <c r="O68" s="14">
        <v>0</v>
      </c>
      <c r="P68" s="16">
        <v>0</v>
      </c>
      <c r="Q68" s="14">
        <v>4.3410275900000004</v>
      </c>
      <c r="R68" s="16">
        <v>0.16455102999999999</v>
      </c>
    </row>
    <row r="69" spans="1:18" x14ac:dyDescent="0.25">
      <c r="A69" s="11" t="s">
        <v>539</v>
      </c>
      <c r="B69" s="13">
        <v>4876</v>
      </c>
      <c r="C69" s="14">
        <f>(0/B69*100)</f>
        <v>0</v>
      </c>
      <c r="D69" s="15">
        <v>4876</v>
      </c>
      <c r="E69" s="14">
        <v>97.172499799999997</v>
      </c>
      <c r="F69" s="16">
        <v>0.39685123</v>
      </c>
      <c r="G69" s="14">
        <v>1.54132073</v>
      </c>
      <c r="H69" s="16">
        <v>0.22890329000000001</v>
      </c>
      <c r="I69" s="14">
        <v>0</v>
      </c>
      <c r="J69" s="16">
        <v>0</v>
      </c>
      <c r="K69" s="14" t="s">
        <v>582</v>
      </c>
      <c r="L69" s="16" t="s">
        <v>582</v>
      </c>
      <c r="M69" s="14">
        <v>0</v>
      </c>
      <c r="N69" s="16">
        <v>0</v>
      </c>
      <c r="O69" s="14">
        <v>0</v>
      </c>
      <c r="P69" s="16">
        <v>0</v>
      </c>
      <c r="Q69" s="14">
        <v>1.28617947</v>
      </c>
      <c r="R69" s="16">
        <v>0.32484425</v>
      </c>
    </row>
    <row r="70" spans="1:18" x14ac:dyDescent="0.25">
      <c r="A70" s="11" t="s">
        <v>540</v>
      </c>
      <c r="B70" s="13">
        <v>6036</v>
      </c>
      <c r="C70" s="14">
        <f>(223/B70*100)</f>
        <v>3.6944996686547382</v>
      </c>
      <c r="D70" s="15">
        <v>5813</v>
      </c>
      <c r="E70" s="14">
        <v>85.281528980000004</v>
      </c>
      <c r="F70" s="16">
        <v>0.70034147999999996</v>
      </c>
      <c r="G70" s="14">
        <v>12.65153355</v>
      </c>
      <c r="H70" s="16">
        <v>0.72803786000000004</v>
      </c>
      <c r="I70" s="14">
        <v>0</v>
      </c>
      <c r="J70" s="16">
        <v>0</v>
      </c>
      <c r="K70" s="14" t="s">
        <v>582</v>
      </c>
      <c r="L70" s="16" t="s">
        <v>582</v>
      </c>
      <c r="M70" s="14">
        <v>0</v>
      </c>
      <c r="N70" s="16">
        <v>0</v>
      </c>
      <c r="O70" s="14">
        <v>0</v>
      </c>
      <c r="P70" s="16">
        <v>0</v>
      </c>
      <c r="Q70" s="14">
        <v>2.0669374700000001</v>
      </c>
      <c r="R70" s="16">
        <v>0.22542994999999999</v>
      </c>
    </row>
    <row r="71" spans="1:18" x14ac:dyDescent="0.25">
      <c r="A71" s="11" t="s">
        <v>541</v>
      </c>
      <c r="B71" s="13">
        <v>6115</v>
      </c>
      <c r="C71" s="14">
        <f>(17/B71*100)</f>
        <v>0.27800490596892891</v>
      </c>
      <c r="D71" s="15">
        <v>6098</v>
      </c>
      <c r="E71" s="14">
        <v>72.908146700000003</v>
      </c>
      <c r="F71" s="16">
        <v>0.97141116000000005</v>
      </c>
      <c r="G71" s="14">
        <v>26.57762258</v>
      </c>
      <c r="H71" s="16">
        <v>0.87895517000000001</v>
      </c>
      <c r="I71" s="14">
        <v>0</v>
      </c>
      <c r="J71" s="16">
        <v>0</v>
      </c>
      <c r="K71" s="14" t="s">
        <v>582</v>
      </c>
      <c r="L71" s="16" t="s">
        <v>582</v>
      </c>
      <c r="M71" s="14">
        <v>0</v>
      </c>
      <c r="N71" s="16">
        <v>0</v>
      </c>
      <c r="O71" s="14">
        <v>0</v>
      </c>
      <c r="P71" s="16">
        <v>0</v>
      </c>
      <c r="Q71" s="14">
        <v>0.51423072000000003</v>
      </c>
      <c r="R71" s="16">
        <v>0.15147517999999999</v>
      </c>
    </row>
    <row r="72" spans="1:18" x14ac:dyDescent="0.25">
      <c r="A72" s="11" t="s">
        <v>542</v>
      </c>
      <c r="B72" s="13">
        <v>7708</v>
      </c>
      <c r="C72" s="14">
        <f>(5/B72*100)</f>
        <v>6.4867669953295279E-2</v>
      </c>
      <c r="D72" s="15">
        <v>7703</v>
      </c>
      <c r="E72" s="14">
        <v>98.394553569999999</v>
      </c>
      <c r="F72" s="16">
        <v>0.14762745999999999</v>
      </c>
      <c r="G72" s="14">
        <v>1.0436244699999999</v>
      </c>
      <c r="H72" s="16">
        <v>0.11204455000000001</v>
      </c>
      <c r="I72" s="14">
        <v>0</v>
      </c>
      <c r="J72" s="16">
        <v>0</v>
      </c>
      <c r="K72" s="14" t="s">
        <v>582</v>
      </c>
      <c r="L72" s="16" t="s">
        <v>582</v>
      </c>
      <c r="M72" s="14">
        <v>0</v>
      </c>
      <c r="N72" s="16">
        <v>0</v>
      </c>
      <c r="O72" s="14">
        <v>0</v>
      </c>
      <c r="P72" s="16">
        <v>0</v>
      </c>
      <c r="Q72" s="14">
        <v>0.56182195999999995</v>
      </c>
      <c r="R72" s="16">
        <v>9.9246580000000001E-2</v>
      </c>
    </row>
    <row r="73" spans="1:18" x14ac:dyDescent="0.25">
      <c r="A73" s="11" t="s">
        <v>543</v>
      </c>
      <c r="B73" s="13">
        <v>8249</v>
      </c>
      <c r="C73" s="14">
        <f>(144/B73*100)</f>
        <v>1.7456661413504666</v>
      </c>
      <c r="D73" s="15">
        <v>8105</v>
      </c>
      <c r="E73" s="14">
        <v>96.439464330000007</v>
      </c>
      <c r="F73" s="16">
        <v>0.38855536000000002</v>
      </c>
      <c r="G73" s="14">
        <v>1.4911340399999999</v>
      </c>
      <c r="H73" s="16">
        <v>0.32653553000000002</v>
      </c>
      <c r="I73" s="14">
        <v>0</v>
      </c>
      <c r="J73" s="16">
        <v>0</v>
      </c>
      <c r="K73" s="14" t="s">
        <v>582</v>
      </c>
      <c r="L73" s="16" t="s">
        <v>582</v>
      </c>
      <c r="M73" s="14">
        <v>0</v>
      </c>
      <c r="N73" s="16">
        <v>0</v>
      </c>
      <c r="O73" s="14">
        <v>0</v>
      </c>
      <c r="P73" s="16">
        <v>0</v>
      </c>
      <c r="Q73" s="14">
        <v>2.0694016400000002</v>
      </c>
      <c r="R73" s="16">
        <v>0.21339494000000001</v>
      </c>
    </row>
    <row r="74" spans="1:18" x14ac:dyDescent="0.25">
      <c r="A74" s="11" t="s">
        <v>544</v>
      </c>
      <c r="B74" s="13">
        <v>4692</v>
      </c>
      <c r="C74" s="14">
        <f>(82/B74*100)</f>
        <v>1.7476555839727195</v>
      </c>
      <c r="D74" s="15">
        <v>4610</v>
      </c>
      <c r="E74" s="14">
        <v>85.784702370000005</v>
      </c>
      <c r="F74" s="16">
        <v>0.62445624</v>
      </c>
      <c r="G74" s="14">
        <v>8.0137058799999998</v>
      </c>
      <c r="H74" s="16">
        <v>0.51780152000000002</v>
      </c>
      <c r="I74" s="14">
        <v>0</v>
      </c>
      <c r="J74" s="16">
        <v>0</v>
      </c>
      <c r="K74" s="14" t="s">
        <v>582</v>
      </c>
      <c r="L74" s="16" t="s">
        <v>582</v>
      </c>
      <c r="M74" s="14">
        <v>0</v>
      </c>
      <c r="N74" s="16">
        <v>0</v>
      </c>
      <c r="O74" s="14">
        <v>1.56528318</v>
      </c>
      <c r="P74" s="16">
        <v>0.22123443000000001</v>
      </c>
      <c r="Q74" s="14">
        <v>4.6363085699999997</v>
      </c>
      <c r="R74" s="16">
        <v>0.36385973999999999</v>
      </c>
    </row>
    <row r="75" spans="1:18" x14ac:dyDescent="0.25">
      <c r="A75" s="11" t="s">
        <v>545</v>
      </c>
      <c r="B75" s="13">
        <v>5375</v>
      </c>
      <c r="C75" s="14">
        <f>(201/B75*100)</f>
        <v>3.7395348837209306</v>
      </c>
      <c r="D75" s="15">
        <v>5174</v>
      </c>
      <c r="E75" s="14">
        <v>93.566024179999999</v>
      </c>
      <c r="F75" s="16">
        <v>0.47210753</v>
      </c>
      <c r="G75" s="14">
        <v>2.5856991599999999</v>
      </c>
      <c r="H75" s="16">
        <v>0.23700367</v>
      </c>
      <c r="I75" s="14">
        <v>0</v>
      </c>
      <c r="J75" s="16">
        <v>0</v>
      </c>
      <c r="K75" s="14" t="s">
        <v>582</v>
      </c>
      <c r="L75" s="16" t="s">
        <v>582</v>
      </c>
      <c r="M75" s="14">
        <v>0</v>
      </c>
      <c r="N75" s="16">
        <v>0</v>
      </c>
      <c r="O75" s="14">
        <v>0</v>
      </c>
      <c r="P75" s="16">
        <v>0</v>
      </c>
      <c r="Q75" s="14">
        <v>3.8482766700000002</v>
      </c>
      <c r="R75" s="16">
        <v>0.42390915000000001</v>
      </c>
    </row>
    <row r="76" spans="1:18" x14ac:dyDescent="0.25">
      <c r="A76" s="11" t="s">
        <v>546</v>
      </c>
      <c r="B76" s="13">
        <v>14167</v>
      </c>
      <c r="C76" s="14">
        <f>(228/B76*100)</f>
        <v>1.6093738970847746</v>
      </c>
      <c r="D76" s="15">
        <v>13939</v>
      </c>
      <c r="E76" s="14">
        <v>37.954564079999997</v>
      </c>
      <c r="F76" s="16">
        <v>0.90706799999999999</v>
      </c>
      <c r="G76" s="14">
        <v>58.833188909999997</v>
      </c>
      <c r="H76" s="16">
        <v>0.88962989999999997</v>
      </c>
      <c r="I76" s="14">
        <v>0</v>
      </c>
      <c r="J76" s="16">
        <v>0</v>
      </c>
      <c r="K76" s="14" t="s">
        <v>582</v>
      </c>
      <c r="L76" s="16" t="s">
        <v>582</v>
      </c>
      <c r="M76" s="14">
        <v>0</v>
      </c>
      <c r="N76" s="16">
        <v>0</v>
      </c>
      <c r="O76" s="14">
        <v>0</v>
      </c>
      <c r="P76" s="16">
        <v>0</v>
      </c>
      <c r="Q76" s="14">
        <v>3.21224701</v>
      </c>
      <c r="R76" s="16">
        <v>0.23513729</v>
      </c>
    </row>
    <row r="77" spans="1:18" x14ac:dyDescent="0.25">
      <c r="A77" s="11" t="s">
        <v>547</v>
      </c>
      <c r="B77" s="13">
        <v>6062</v>
      </c>
      <c r="C77" s="14">
        <f>(82/B77*100)</f>
        <v>1.3526888815572418</v>
      </c>
      <c r="D77" s="15">
        <v>5980</v>
      </c>
      <c r="E77" s="14">
        <v>93.838668729999995</v>
      </c>
      <c r="F77" s="16">
        <v>0.33659741999999998</v>
      </c>
      <c r="G77" s="14">
        <v>3.0756427300000002</v>
      </c>
      <c r="H77" s="16">
        <v>0.25047083999999997</v>
      </c>
      <c r="I77" s="14">
        <v>0</v>
      </c>
      <c r="J77" s="16">
        <v>0</v>
      </c>
      <c r="K77" s="14" t="s">
        <v>582</v>
      </c>
      <c r="L77" s="16" t="s">
        <v>582</v>
      </c>
      <c r="M77" s="14">
        <v>0</v>
      </c>
      <c r="N77" s="16">
        <v>0</v>
      </c>
      <c r="O77" s="14">
        <v>0</v>
      </c>
      <c r="P77" s="16">
        <v>0</v>
      </c>
      <c r="Q77" s="14">
        <v>3.08568854</v>
      </c>
      <c r="R77" s="16">
        <v>0.23067793</v>
      </c>
    </row>
    <row r="78" spans="1:18" x14ac:dyDescent="0.25">
      <c r="A78" s="11" t="s">
        <v>548</v>
      </c>
      <c r="B78" s="13">
        <v>5826</v>
      </c>
      <c r="C78" s="14">
        <f>(0/B78*100)</f>
        <v>0</v>
      </c>
      <c r="D78" s="15">
        <v>5826</v>
      </c>
      <c r="E78" s="14">
        <v>98.450552860000002</v>
      </c>
      <c r="F78" s="16">
        <v>0.26476097999999998</v>
      </c>
      <c r="G78" s="14">
        <v>0.48154005999999999</v>
      </c>
      <c r="H78" s="16">
        <v>0.10347559000000001</v>
      </c>
      <c r="I78" s="14">
        <v>0</v>
      </c>
      <c r="J78" s="16">
        <v>0</v>
      </c>
      <c r="K78" s="14" t="s">
        <v>582</v>
      </c>
      <c r="L78" s="16" t="s">
        <v>582</v>
      </c>
      <c r="M78" s="14">
        <v>2.4889870000000001E-2</v>
      </c>
      <c r="N78" s="16">
        <v>2.448496E-2</v>
      </c>
      <c r="O78" s="14">
        <v>1.7082610000000002E-2</v>
      </c>
      <c r="P78" s="16">
        <v>1.7113920000000001E-2</v>
      </c>
      <c r="Q78" s="14">
        <v>1.0259346</v>
      </c>
      <c r="R78" s="16">
        <v>0.24430631999999999</v>
      </c>
    </row>
    <row r="79" spans="1:18" ht="24.95" customHeight="1" x14ac:dyDescent="0.25">
      <c r="A79" s="11" t="s">
        <v>549</v>
      </c>
      <c r="B79" s="13">
        <v>1657</v>
      </c>
      <c r="C79" s="14">
        <f>(41/B79*100)</f>
        <v>2.4743512371756187</v>
      </c>
      <c r="D79" s="15">
        <v>1616</v>
      </c>
      <c r="E79" s="14">
        <v>77.04372094</v>
      </c>
      <c r="F79" s="16">
        <v>2.3220907199999998</v>
      </c>
      <c r="G79" s="14">
        <v>21.494483089999999</v>
      </c>
      <c r="H79" s="16">
        <v>2.18704543</v>
      </c>
      <c r="I79" s="14">
        <v>0</v>
      </c>
      <c r="J79" s="16">
        <v>0</v>
      </c>
      <c r="K79" s="14" t="s">
        <v>582</v>
      </c>
      <c r="L79" s="16" t="s">
        <v>582</v>
      </c>
      <c r="M79" s="14">
        <v>0</v>
      </c>
      <c r="N79" s="16">
        <v>0</v>
      </c>
      <c r="O79" s="14">
        <v>3.105633E-2</v>
      </c>
      <c r="P79" s="16">
        <v>3.3240930000000002E-2</v>
      </c>
      <c r="Q79" s="14">
        <v>1.4307396299999999</v>
      </c>
      <c r="R79" s="16">
        <v>0.29537923999999999</v>
      </c>
    </row>
    <row r="80" spans="1:18" x14ac:dyDescent="0.25">
      <c r="A80" s="11" t="s">
        <v>550</v>
      </c>
      <c r="B80" s="13">
        <v>7841</v>
      </c>
      <c r="C80" s="14">
        <f>(0/B80*100)</f>
        <v>0</v>
      </c>
      <c r="D80" s="15">
        <v>7841</v>
      </c>
      <c r="E80" s="14">
        <v>83.407259350000004</v>
      </c>
      <c r="F80" s="16">
        <v>1.0830882500000001</v>
      </c>
      <c r="G80" s="14">
        <v>15.6296231</v>
      </c>
      <c r="H80" s="16">
        <v>1.05820855</v>
      </c>
      <c r="I80" s="14">
        <v>0</v>
      </c>
      <c r="J80" s="16">
        <v>0</v>
      </c>
      <c r="K80" s="14" t="s">
        <v>582</v>
      </c>
      <c r="L80" s="16" t="s">
        <v>582</v>
      </c>
      <c r="M80" s="14">
        <v>0</v>
      </c>
      <c r="N80" s="16">
        <v>0</v>
      </c>
      <c r="O80" s="14">
        <v>0</v>
      </c>
      <c r="P80" s="16">
        <v>0</v>
      </c>
      <c r="Q80" s="14">
        <v>0.96311754999999999</v>
      </c>
      <c r="R80" s="16">
        <v>0.17201702999999999</v>
      </c>
    </row>
    <row r="81" spans="1:18" x14ac:dyDescent="0.25">
      <c r="A81" s="19" t="s">
        <v>551</v>
      </c>
      <c r="B81" s="13">
        <v>8861</v>
      </c>
      <c r="C81" s="14">
        <f>(76/B81*100)</f>
        <v>0.85769100552984989</v>
      </c>
      <c r="D81" s="15">
        <v>8785</v>
      </c>
      <c r="E81" s="14">
        <v>96.645351719999994</v>
      </c>
      <c r="F81" s="16">
        <v>0.33245170000000002</v>
      </c>
      <c r="G81" s="14">
        <v>2.72080557</v>
      </c>
      <c r="H81" s="16">
        <v>0.33952573000000003</v>
      </c>
      <c r="I81" s="14">
        <v>0</v>
      </c>
      <c r="J81" s="16">
        <v>0</v>
      </c>
      <c r="K81" s="14" t="s">
        <v>582</v>
      </c>
      <c r="L81" s="16" t="s">
        <v>582</v>
      </c>
      <c r="M81" s="14">
        <v>0</v>
      </c>
      <c r="N81" s="16">
        <v>0</v>
      </c>
      <c r="O81" s="14">
        <v>0</v>
      </c>
      <c r="P81" s="16">
        <v>0</v>
      </c>
      <c r="Q81" s="14">
        <v>0.63384271999999997</v>
      </c>
      <c r="R81" s="16">
        <v>0.11929173</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4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row>
    <row r="2" spans="1:48" x14ac:dyDescent="0.25">
      <c r="A2" s="25" t="s">
        <v>649</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row>
    <row r="4" spans="1:48" ht="30" customHeight="1" x14ac:dyDescent="0.25">
      <c r="A4" s="4"/>
      <c r="B4" s="5" t="s">
        <v>458</v>
      </c>
      <c r="C4" s="5" t="s">
        <v>459</v>
      </c>
      <c r="D4" s="6" t="s">
        <v>458</v>
      </c>
      <c r="E4" s="21" t="s">
        <v>650</v>
      </c>
      <c r="F4" s="22"/>
      <c r="G4" s="21" t="s">
        <v>651</v>
      </c>
      <c r="H4" s="22"/>
      <c r="I4" s="21" t="s">
        <v>652</v>
      </c>
      <c r="J4" s="22"/>
      <c r="K4" s="21" t="s">
        <v>653</v>
      </c>
      <c r="L4" s="22"/>
      <c r="M4" s="21" t="s">
        <v>654</v>
      </c>
      <c r="N4" s="22"/>
      <c r="O4" s="21" t="s">
        <v>655</v>
      </c>
      <c r="P4" s="22"/>
      <c r="Q4" s="21" t="s">
        <v>656</v>
      </c>
      <c r="R4" s="22"/>
      <c r="S4" s="21" t="s">
        <v>657</v>
      </c>
      <c r="T4" s="22"/>
      <c r="U4" s="21" t="s">
        <v>658</v>
      </c>
      <c r="V4" s="22"/>
      <c r="W4" s="21" t="s">
        <v>659</v>
      </c>
      <c r="X4" s="22"/>
      <c r="Y4" s="21" t="s">
        <v>660</v>
      </c>
      <c r="Z4" s="22"/>
      <c r="AA4" s="21" t="s">
        <v>661</v>
      </c>
      <c r="AB4" s="22"/>
      <c r="AC4" s="21" t="s">
        <v>662</v>
      </c>
      <c r="AD4" s="22"/>
      <c r="AE4" s="21" t="s">
        <v>663</v>
      </c>
      <c r="AF4" s="22"/>
      <c r="AG4" s="21" t="s">
        <v>664</v>
      </c>
      <c r="AH4" s="22"/>
      <c r="AI4" s="21" t="s">
        <v>665</v>
      </c>
      <c r="AJ4" s="22"/>
      <c r="AK4" s="21" t="s">
        <v>666</v>
      </c>
      <c r="AL4" s="22"/>
      <c r="AM4" s="21" t="s">
        <v>579</v>
      </c>
      <c r="AN4" s="22"/>
      <c r="AO4" s="21" t="s">
        <v>580</v>
      </c>
      <c r="AP4" s="22"/>
      <c r="AQ4" s="21" t="s">
        <v>468</v>
      </c>
      <c r="AR4" s="22"/>
      <c r="AS4" s="21" t="s">
        <v>469</v>
      </c>
      <c r="AT4" s="22"/>
      <c r="AU4" s="21" t="s">
        <v>581</v>
      </c>
      <c r="AV4" s="22"/>
    </row>
    <row r="5" spans="1:4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c r="AE5" s="8" t="s">
        <v>474</v>
      </c>
      <c r="AF5" s="7" t="s">
        <v>475</v>
      </c>
      <c r="AG5" s="8" t="s">
        <v>474</v>
      </c>
      <c r="AH5" s="7" t="s">
        <v>475</v>
      </c>
      <c r="AI5" s="8" t="s">
        <v>474</v>
      </c>
      <c r="AJ5" s="7" t="s">
        <v>475</v>
      </c>
      <c r="AK5" s="8" t="s">
        <v>474</v>
      </c>
      <c r="AL5" s="7" t="s">
        <v>475</v>
      </c>
      <c r="AM5" s="8" t="s">
        <v>474</v>
      </c>
      <c r="AN5" s="7" t="s">
        <v>475</v>
      </c>
      <c r="AO5" s="8" t="s">
        <v>474</v>
      </c>
      <c r="AP5" s="7" t="s">
        <v>475</v>
      </c>
      <c r="AQ5" s="8" t="s">
        <v>474</v>
      </c>
      <c r="AR5" s="7" t="s">
        <v>475</v>
      </c>
      <c r="AS5" s="8" t="s">
        <v>474</v>
      </c>
      <c r="AT5" s="7" t="s">
        <v>475</v>
      </c>
      <c r="AU5" s="8" t="s">
        <v>474</v>
      </c>
      <c r="AV5" s="7" t="s">
        <v>475</v>
      </c>
    </row>
    <row r="6" spans="1:4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1"/>
      <c r="AE6" s="10"/>
      <c r="AF6" s="11"/>
      <c r="AG6" s="10"/>
      <c r="AH6" s="11"/>
      <c r="AI6" s="10"/>
      <c r="AJ6" s="11"/>
      <c r="AK6" s="10"/>
      <c r="AL6" s="11"/>
      <c r="AM6" s="10"/>
      <c r="AN6" s="11"/>
      <c r="AO6" s="10"/>
      <c r="AP6" s="11"/>
      <c r="AQ6" s="10"/>
      <c r="AR6" s="11"/>
      <c r="AS6" s="10"/>
      <c r="AT6" s="11"/>
      <c r="AU6" s="10"/>
      <c r="AV6" s="12"/>
    </row>
    <row r="7" spans="1:48" x14ac:dyDescent="0.25">
      <c r="A7" s="11" t="s">
        <v>476</v>
      </c>
      <c r="B7" s="13">
        <v>14530</v>
      </c>
      <c r="C7" s="14">
        <f>(356/B7*100)</f>
        <v>2.4501032346868548</v>
      </c>
      <c r="D7" s="15">
        <v>14174</v>
      </c>
      <c r="E7" s="14">
        <v>10.260151949999999</v>
      </c>
      <c r="F7" s="16">
        <v>0.39056747000000003</v>
      </c>
      <c r="G7" s="14">
        <v>0.57438131999999997</v>
      </c>
      <c r="H7" s="16">
        <v>8.1263890000000005E-2</v>
      </c>
      <c r="I7" s="14">
        <v>0.76714280000000001</v>
      </c>
      <c r="J7" s="16">
        <v>8.9013330000000002E-2</v>
      </c>
      <c r="K7" s="14">
        <v>0.90249108</v>
      </c>
      <c r="L7" s="16">
        <v>9.2740279999999994E-2</v>
      </c>
      <c r="M7" s="14">
        <v>0.87418501999999998</v>
      </c>
      <c r="N7" s="16">
        <v>9.389989E-2</v>
      </c>
      <c r="O7" s="14">
        <v>1.0903964100000001</v>
      </c>
      <c r="P7" s="16">
        <v>0.11736814</v>
      </c>
      <c r="Q7" s="14">
        <v>0.90001120999999995</v>
      </c>
      <c r="R7" s="16">
        <v>9.2551170000000002E-2</v>
      </c>
      <c r="S7" s="14">
        <v>1.1294476099999999</v>
      </c>
      <c r="T7" s="16">
        <v>0.10148093</v>
      </c>
      <c r="U7" s="14">
        <v>1.1031116700000001</v>
      </c>
      <c r="V7" s="16">
        <v>0.11405249000000001</v>
      </c>
      <c r="W7" s="14">
        <v>0.87049131999999996</v>
      </c>
      <c r="X7" s="16">
        <v>7.6122270000000006E-2</v>
      </c>
      <c r="Y7" s="14">
        <v>0.67941103000000003</v>
      </c>
      <c r="Z7" s="16">
        <v>7.3779440000000002E-2</v>
      </c>
      <c r="AA7" s="14">
        <v>1.11073412</v>
      </c>
      <c r="AB7" s="16">
        <v>0.10998688</v>
      </c>
      <c r="AC7" s="14">
        <v>1.0280635499999999</v>
      </c>
      <c r="AD7" s="16">
        <v>0.10714799</v>
      </c>
      <c r="AE7" s="14">
        <v>0.81473220000000002</v>
      </c>
      <c r="AF7" s="16">
        <v>8.8988449999999997E-2</v>
      </c>
      <c r="AG7" s="14">
        <v>0.98276315000000003</v>
      </c>
      <c r="AH7" s="16">
        <v>0.11566943</v>
      </c>
      <c r="AI7" s="14">
        <v>0.87675906000000003</v>
      </c>
      <c r="AJ7" s="16">
        <v>0.10650606</v>
      </c>
      <c r="AK7" s="14">
        <v>0.19713349999999999</v>
      </c>
      <c r="AL7" s="16">
        <v>4.4968090000000002E-2</v>
      </c>
      <c r="AM7" s="14">
        <v>70.236777750000002</v>
      </c>
      <c r="AN7" s="16">
        <v>0.66302636000000004</v>
      </c>
      <c r="AO7" s="14" t="s">
        <v>582</v>
      </c>
      <c r="AP7" s="16" t="s">
        <v>582</v>
      </c>
      <c r="AQ7" s="14">
        <v>0</v>
      </c>
      <c r="AR7" s="16">
        <v>0</v>
      </c>
      <c r="AS7" s="14">
        <v>0</v>
      </c>
      <c r="AT7" s="16">
        <v>0</v>
      </c>
      <c r="AU7" s="14">
        <v>5.6018152399999996</v>
      </c>
      <c r="AV7" s="16">
        <v>0.26503964000000002</v>
      </c>
    </row>
    <row r="8" spans="1:48" x14ac:dyDescent="0.25">
      <c r="A8" s="11" t="s">
        <v>478</v>
      </c>
      <c r="B8" s="13">
        <v>7007</v>
      </c>
      <c r="C8" s="14">
        <f>(20/B8*100)</f>
        <v>0.28542885685742825</v>
      </c>
      <c r="D8" s="15">
        <v>6987</v>
      </c>
      <c r="E8" s="14">
        <v>1.5180651199999999</v>
      </c>
      <c r="F8" s="16">
        <v>0.17788994999999999</v>
      </c>
      <c r="G8" s="14">
        <v>0.28728298000000002</v>
      </c>
      <c r="H8" s="16">
        <v>5.5524480000000001E-2</v>
      </c>
      <c r="I8" s="14">
        <v>0.63378478000000005</v>
      </c>
      <c r="J8" s="16">
        <v>0.1001016</v>
      </c>
      <c r="K8" s="14">
        <v>1.03909546</v>
      </c>
      <c r="L8" s="16">
        <v>0.22695465000000001</v>
      </c>
      <c r="M8" s="14">
        <v>0.79168989000000001</v>
      </c>
      <c r="N8" s="16">
        <v>0.12454244</v>
      </c>
      <c r="O8" s="14">
        <v>0.67197090000000004</v>
      </c>
      <c r="P8" s="16">
        <v>0.11023162</v>
      </c>
      <c r="Q8" s="14">
        <v>0.56341803000000001</v>
      </c>
      <c r="R8" s="16">
        <v>9.090558E-2</v>
      </c>
      <c r="S8" s="14">
        <v>0.33949417999999998</v>
      </c>
      <c r="T8" s="16">
        <v>8.0195820000000001E-2</v>
      </c>
      <c r="U8" s="14">
        <v>0.38619350000000002</v>
      </c>
      <c r="V8" s="16">
        <v>0.11615623</v>
      </c>
      <c r="W8" s="14">
        <v>0.28130221999999999</v>
      </c>
      <c r="X8" s="16">
        <v>8.6449639999999994E-2</v>
      </c>
      <c r="Y8" s="14">
        <v>0.40012813000000003</v>
      </c>
      <c r="Z8" s="16">
        <v>7.8949389999999994E-2</v>
      </c>
      <c r="AA8" s="14">
        <v>0.41711883</v>
      </c>
      <c r="AB8" s="16">
        <v>6.3955079999999997E-2</v>
      </c>
      <c r="AC8" s="14">
        <v>0.38766878999999999</v>
      </c>
      <c r="AD8" s="16">
        <v>8.1752019999999995E-2</v>
      </c>
      <c r="AE8" s="14">
        <v>0.53716463000000003</v>
      </c>
      <c r="AF8" s="16">
        <v>0.11146386</v>
      </c>
      <c r="AG8" s="14">
        <v>0.33874422999999998</v>
      </c>
      <c r="AH8" s="16">
        <v>9.2524839999999997E-2</v>
      </c>
      <c r="AI8" s="14">
        <v>0.47786932999999998</v>
      </c>
      <c r="AJ8" s="16">
        <v>8.4552020000000006E-2</v>
      </c>
      <c r="AK8" s="14">
        <v>0.35982926999999998</v>
      </c>
      <c r="AL8" s="16">
        <v>7.178648E-2</v>
      </c>
      <c r="AM8" s="14">
        <v>89.67194954</v>
      </c>
      <c r="AN8" s="16">
        <v>0.65030960000000004</v>
      </c>
      <c r="AO8" s="14" t="s">
        <v>582</v>
      </c>
      <c r="AP8" s="16" t="s">
        <v>582</v>
      </c>
      <c r="AQ8" s="14">
        <v>0.47237481999999997</v>
      </c>
      <c r="AR8" s="16">
        <v>0.11625988</v>
      </c>
      <c r="AS8" s="14">
        <v>0</v>
      </c>
      <c r="AT8" s="16">
        <v>0</v>
      </c>
      <c r="AU8" s="14">
        <v>0.42485538</v>
      </c>
      <c r="AV8" s="16">
        <v>0.10747054</v>
      </c>
    </row>
    <row r="9" spans="1:48" x14ac:dyDescent="0.25">
      <c r="A9" s="11" t="s">
        <v>479</v>
      </c>
      <c r="B9" s="13">
        <v>9651</v>
      </c>
      <c r="C9" s="14">
        <f>(3330/B9*100)</f>
        <v>34.504196456325772</v>
      </c>
      <c r="D9" s="15">
        <v>6321</v>
      </c>
      <c r="E9" s="14">
        <v>2.80741621</v>
      </c>
      <c r="F9" s="16">
        <v>0.26023470999999998</v>
      </c>
      <c r="G9" s="14">
        <v>0.89506598999999998</v>
      </c>
      <c r="H9" s="16">
        <v>0.11065848</v>
      </c>
      <c r="I9" s="14">
        <v>1.27330565</v>
      </c>
      <c r="J9" s="16">
        <v>0.15844668000000001</v>
      </c>
      <c r="K9" s="14">
        <v>0.97180480999999996</v>
      </c>
      <c r="L9" s="16">
        <v>0.12997156000000001</v>
      </c>
      <c r="M9" s="14">
        <v>0.89354962999999998</v>
      </c>
      <c r="N9" s="16">
        <v>0.14128450000000001</v>
      </c>
      <c r="O9" s="14">
        <v>1.02018388</v>
      </c>
      <c r="P9" s="16">
        <v>0.16970985</v>
      </c>
      <c r="Q9" s="14">
        <v>0.82769661999999999</v>
      </c>
      <c r="R9" s="16">
        <v>0.12694316</v>
      </c>
      <c r="S9" s="14">
        <v>0.91558247000000004</v>
      </c>
      <c r="T9" s="16">
        <v>0.14059678</v>
      </c>
      <c r="U9" s="14">
        <v>0.94044877999999998</v>
      </c>
      <c r="V9" s="16">
        <v>0.1652892</v>
      </c>
      <c r="W9" s="14">
        <v>0.7047061</v>
      </c>
      <c r="X9" s="16">
        <v>0.12317013</v>
      </c>
      <c r="Y9" s="14">
        <v>0.76512011999999996</v>
      </c>
      <c r="Z9" s="16">
        <v>0.11735479</v>
      </c>
      <c r="AA9" s="14">
        <v>1.04753596</v>
      </c>
      <c r="AB9" s="16">
        <v>0.15709876</v>
      </c>
      <c r="AC9" s="14">
        <v>1.24680368</v>
      </c>
      <c r="AD9" s="16">
        <v>0.20401124000000001</v>
      </c>
      <c r="AE9" s="14">
        <v>0.97587009999999996</v>
      </c>
      <c r="AF9" s="16">
        <v>0.16384702000000001</v>
      </c>
      <c r="AG9" s="14">
        <v>0.77564235000000004</v>
      </c>
      <c r="AH9" s="16">
        <v>0.15294816999999999</v>
      </c>
      <c r="AI9" s="14">
        <v>0.49127036000000002</v>
      </c>
      <c r="AJ9" s="16">
        <v>0.11412193</v>
      </c>
      <c r="AK9" s="14">
        <v>0.15160613000000001</v>
      </c>
      <c r="AL9" s="16">
        <v>7.7547019999999994E-2</v>
      </c>
      <c r="AM9" s="14">
        <v>76.932763320000007</v>
      </c>
      <c r="AN9" s="16">
        <v>1.2012904799999999</v>
      </c>
      <c r="AO9" s="14" t="s">
        <v>582</v>
      </c>
      <c r="AP9" s="16" t="s">
        <v>582</v>
      </c>
      <c r="AQ9" s="14">
        <v>4.7880936900000002</v>
      </c>
      <c r="AR9" s="16">
        <v>0.83448571999999999</v>
      </c>
      <c r="AS9" s="14">
        <v>0</v>
      </c>
      <c r="AT9" s="16">
        <v>0</v>
      </c>
      <c r="AU9" s="14">
        <v>1.5755341599999999</v>
      </c>
      <c r="AV9" s="16">
        <v>0.25235946999999997</v>
      </c>
    </row>
    <row r="10" spans="1:48" x14ac:dyDescent="0.25">
      <c r="A10" s="11" t="s">
        <v>480</v>
      </c>
      <c r="B10" s="13">
        <v>20058</v>
      </c>
      <c r="C10" s="14">
        <f>(522/B10*100)</f>
        <v>2.6024528866287766</v>
      </c>
      <c r="D10" s="15">
        <v>19536</v>
      </c>
      <c r="E10" s="14">
        <v>2.4186097800000002</v>
      </c>
      <c r="F10" s="16">
        <v>0.16180834999999999</v>
      </c>
      <c r="G10" s="14">
        <v>0.83590967999999999</v>
      </c>
      <c r="H10" s="16">
        <v>8.6176589999999997E-2</v>
      </c>
      <c r="I10" s="14">
        <v>1.27285659</v>
      </c>
      <c r="J10" s="16">
        <v>0.13228306000000001</v>
      </c>
      <c r="K10" s="14">
        <v>1.1623233100000001</v>
      </c>
      <c r="L10" s="16">
        <v>0.12822322999999999</v>
      </c>
      <c r="M10" s="14">
        <v>1.1332713800000001</v>
      </c>
      <c r="N10" s="16">
        <v>0.10301119</v>
      </c>
      <c r="O10" s="14">
        <v>1.0175107699999999</v>
      </c>
      <c r="P10" s="16">
        <v>0.10415331999999999</v>
      </c>
      <c r="Q10" s="14">
        <v>0.95839057999999999</v>
      </c>
      <c r="R10" s="16">
        <v>0.10426893</v>
      </c>
      <c r="S10" s="14">
        <v>0.89885417000000001</v>
      </c>
      <c r="T10" s="16">
        <v>9.9018010000000004E-2</v>
      </c>
      <c r="U10" s="14">
        <v>0.88081251999999999</v>
      </c>
      <c r="V10" s="16">
        <v>0.11252303</v>
      </c>
      <c r="W10" s="14">
        <v>1.05676927</v>
      </c>
      <c r="X10" s="16">
        <v>0.10159406</v>
      </c>
      <c r="Y10" s="14">
        <v>0.98324001000000005</v>
      </c>
      <c r="Z10" s="16">
        <v>9.456697E-2</v>
      </c>
      <c r="AA10" s="14">
        <v>0.89838205000000004</v>
      </c>
      <c r="AB10" s="16">
        <v>0.10319196999999999</v>
      </c>
      <c r="AC10" s="14">
        <v>1.01202266</v>
      </c>
      <c r="AD10" s="16">
        <v>0.10755561</v>
      </c>
      <c r="AE10" s="14">
        <v>0.80051835999999998</v>
      </c>
      <c r="AF10" s="16">
        <v>9.4187300000000002E-2</v>
      </c>
      <c r="AG10" s="14">
        <v>0.80947530000000001</v>
      </c>
      <c r="AH10" s="16">
        <v>7.7016619999999994E-2</v>
      </c>
      <c r="AI10" s="14">
        <v>0.81718343000000004</v>
      </c>
      <c r="AJ10" s="16">
        <v>0.10023156</v>
      </c>
      <c r="AK10" s="14">
        <v>0.16465260000000001</v>
      </c>
      <c r="AL10" s="16">
        <v>3.91694E-2</v>
      </c>
      <c r="AM10" s="14">
        <v>82.268474170000005</v>
      </c>
      <c r="AN10" s="16">
        <v>0.64095550000000001</v>
      </c>
      <c r="AO10" s="14" t="s">
        <v>582</v>
      </c>
      <c r="AP10" s="16" t="s">
        <v>582</v>
      </c>
      <c r="AQ10" s="14">
        <v>0</v>
      </c>
      <c r="AR10" s="16">
        <v>0</v>
      </c>
      <c r="AS10" s="14">
        <v>0</v>
      </c>
      <c r="AT10" s="16">
        <v>0</v>
      </c>
      <c r="AU10" s="14">
        <v>0.61074339</v>
      </c>
      <c r="AV10" s="16">
        <v>9.7500489999999995E-2</v>
      </c>
    </row>
    <row r="11" spans="1:48" x14ac:dyDescent="0.25">
      <c r="A11" s="11" t="s">
        <v>481</v>
      </c>
      <c r="B11" s="13">
        <v>7053</v>
      </c>
      <c r="C11" s="14">
        <f>(50/B11*100)</f>
        <v>0.70891819084077701</v>
      </c>
      <c r="D11" s="15">
        <v>7003</v>
      </c>
      <c r="E11" s="14">
        <v>0.78651782999999997</v>
      </c>
      <c r="F11" s="16">
        <v>0.12577664</v>
      </c>
      <c r="G11" s="14">
        <v>0.12913722</v>
      </c>
      <c r="H11" s="16">
        <v>4.9745409999999997E-2</v>
      </c>
      <c r="I11" s="14">
        <v>0.1920114</v>
      </c>
      <c r="J11" s="16">
        <v>5.6314620000000003E-2</v>
      </c>
      <c r="K11" s="14">
        <v>0.14819963999999999</v>
      </c>
      <c r="L11" s="16">
        <v>5.2149599999999997E-2</v>
      </c>
      <c r="M11" s="14">
        <v>0.10533982</v>
      </c>
      <c r="N11" s="16">
        <v>4.4855569999999997E-2</v>
      </c>
      <c r="O11" s="14">
        <v>0.15975571</v>
      </c>
      <c r="P11" s="16">
        <v>6.4963359999999998E-2</v>
      </c>
      <c r="Q11" s="14">
        <v>7.2295819999999997E-2</v>
      </c>
      <c r="R11" s="16">
        <v>3.5417619999999997E-2</v>
      </c>
      <c r="S11" s="14">
        <v>0.11957384</v>
      </c>
      <c r="T11" s="16">
        <v>4.396866E-2</v>
      </c>
      <c r="U11" s="14">
        <v>0.10945282000000001</v>
      </c>
      <c r="V11" s="16">
        <v>4.6167590000000001E-2</v>
      </c>
      <c r="W11" s="14">
        <v>0.10633836000000001</v>
      </c>
      <c r="X11" s="16">
        <v>5.4211879999999997E-2</v>
      </c>
      <c r="Y11" s="14">
        <v>5.7486759999999998E-2</v>
      </c>
      <c r="Z11" s="16">
        <v>3.7037059999999997E-2</v>
      </c>
      <c r="AA11" s="14">
        <v>0.24579767999999999</v>
      </c>
      <c r="AB11" s="16">
        <v>9.8867839999999999E-2</v>
      </c>
      <c r="AC11" s="14">
        <v>0.14730861000000001</v>
      </c>
      <c r="AD11" s="16">
        <v>4.9840790000000003E-2</v>
      </c>
      <c r="AE11" s="14">
        <v>0.17920943</v>
      </c>
      <c r="AF11" s="16">
        <v>9.0172169999999996E-2</v>
      </c>
      <c r="AG11" s="14">
        <v>0.26072622000000001</v>
      </c>
      <c r="AH11" s="16">
        <v>7.4416830000000003E-2</v>
      </c>
      <c r="AI11" s="14">
        <v>0.13484605</v>
      </c>
      <c r="AJ11" s="16">
        <v>6.6131579999999995E-2</v>
      </c>
      <c r="AK11" s="14">
        <v>2.3378800000000001E-3</v>
      </c>
      <c r="AL11" s="16">
        <v>2.0065700000000001E-3</v>
      </c>
      <c r="AM11" s="14">
        <v>96.302431549999994</v>
      </c>
      <c r="AN11" s="16">
        <v>0.45206517000000002</v>
      </c>
      <c r="AO11" s="14" t="s">
        <v>582</v>
      </c>
      <c r="AP11" s="16" t="s">
        <v>582</v>
      </c>
      <c r="AQ11" s="14">
        <v>0</v>
      </c>
      <c r="AR11" s="16">
        <v>0</v>
      </c>
      <c r="AS11" s="14">
        <v>0</v>
      </c>
      <c r="AT11" s="16">
        <v>0</v>
      </c>
      <c r="AU11" s="14">
        <v>0.74123337</v>
      </c>
      <c r="AV11" s="16">
        <v>0.12418218</v>
      </c>
    </row>
    <row r="12" spans="1:48" x14ac:dyDescent="0.25">
      <c r="A12" s="11" t="s">
        <v>482</v>
      </c>
      <c r="B12" s="13">
        <v>6894</v>
      </c>
      <c r="C12" s="14">
        <f>(55/B12*100)</f>
        <v>0.79779518421816076</v>
      </c>
      <c r="D12" s="15">
        <v>6839</v>
      </c>
      <c r="E12" s="14">
        <v>0.51347235000000002</v>
      </c>
      <c r="F12" s="16">
        <v>0.10281849999999999</v>
      </c>
      <c r="G12" s="14">
        <v>0.13106909999999999</v>
      </c>
      <c r="H12" s="16">
        <v>5.049555E-2</v>
      </c>
      <c r="I12" s="14">
        <v>0.1708336</v>
      </c>
      <c r="J12" s="16">
        <v>4.9390820000000002E-2</v>
      </c>
      <c r="K12" s="14">
        <v>0.21458525000000001</v>
      </c>
      <c r="L12" s="16">
        <v>6.1405040000000001E-2</v>
      </c>
      <c r="M12" s="14">
        <v>0.16796865999999999</v>
      </c>
      <c r="N12" s="16">
        <v>6.144235E-2</v>
      </c>
      <c r="O12" s="14">
        <v>0.23434556000000001</v>
      </c>
      <c r="P12" s="16">
        <v>7.3305129999999996E-2</v>
      </c>
      <c r="Q12" s="14">
        <v>0.18956443000000001</v>
      </c>
      <c r="R12" s="16">
        <v>6.3326289999999993E-2</v>
      </c>
      <c r="S12" s="14">
        <v>5.491451E-2</v>
      </c>
      <c r="T12" s="16">
        <v>2.9794049999999999E-2</v>
      </c>
      <c r="U12" s="14">
        <v>8.8959369999999996E-2</v>
      </c>
      <c r="V12" s="16">
        <v>3.8924180000000003E-2</v>
      </c>
      <c r="W12" s="14">
        <v>0.11302635</v>
      </c>
      <c r="X12" s="16">
        <v>3.8347890000000003E-2</v>
      </c>
      <c r="Y12" s="14">
        <v>0.19506855000000001</v>
      </c>
      <c r="Z12" s="16">
        <v>7.3359560000000004E-2</v>
      </c>
      <c r="AA12" s="14">
        <v>0.16984435000000001</v>
      </c>
      <c r="AB12" s="16">
        <v>5.7060680000000003E-2</v>
      </c>
      <c r="AC12" s="14">
        <v>7.1620539999999996E-2</v>
      </c>
      <c r="AD12" s="16">
        <v>3.7341779999999998E-2</v>
      </c>
      <c r="AE12" s="14">
        <v>2.3360039999999999E-2</v>
      </c>
      <c r="AF12" s="16">
        <v>1.713489E-2</v>
      </c>
      <c r="AG12" s="14">
        <v>7.2709590000000004E-2</v>
      </c>
      <c r="AH12" s="16">
        <v>4.1845350000000003E-2</v>
      </c>
      <c r="AI12" s="14">
        <v>0.13160603000000001</v>
      </c>
      <c r="AJ12" s="16">
        <v>5.5846260000000002E-2</v>
      </c>
      <c r="AK12" s="14">
        <v>8.6599229999999999E-2</v>
      </c>
      <c r="AL12" s="16">
        <v>3.2372699999999997E-2</v>
      </c>
      <c r="AM12" s="14">
        <v>94.847736350000005</v>
      </c>
      <c r="AN12" s="16">
        <v>0.67134746000000001</v>
      </c>
      <c r="AO12" s="14" t="s">
        <v>582</v>
      </c>
      <c r="AP12" s="16" t="s">
        <v>582</v>
      </c>
      <c r="AQ12" s="14">
        <v>2.34613783</v>
      </c>
      <c r="AR12" s="16">
        <v>0.59140738000000004</v>
      </c>
      <c r="AS12" s="14">
        <v>0</v>
      </c>
      <c r="AT12" s="16">
        <v>0</v>
      </c>
      <c r="AU12" s="14">
        <v>0.17657830999999999</v>
      </c>
      <c r="AV12" s="16">
        <v>6.076351E-2</v>
      </c>
    </row>
    <row r="13" spans="1:48" x14ac:dyDescent="0.25">
      <c r="A13" s="11" t="s">
        <v>483</v>
      </c>
      <c r="B13" s="13">
        <v>7161</v>
      </c>
      <c r="C13" s="14">
        <f>(94/B13*100)</f>
        <v>1.3126658287948612</v>
      </c>
      <c r="D13" s="15">
        <v>7067</v>
      </c>
      <c r="E13" s="14">
        <v>1.77403043</v>
      </c>
      <c r="F13" s="16">
        <v>0.16728092999999999</v>
      </c>
      <c r="G13" s="14">
        <v>0.37065787</v>
      </c>
      <c r="H13" s="16">
        <v>7.648373E-2</v>
      </c>
      <c r="I13" s="14">
        <v>0.74547764999999999</v>
      </c>
      <c r="J13" s="16">
        <v>0.12942579000000001</v>
      </c>
      <c r="K13" s="14">
        <v>0.32904976000000002</v>
      </c>
      <c r="L13" s="16">
        <v>7.531417E-2</v>
      </c>
      <c r="M13" s="14">
        <v>0.28630649000000002</v>
      </c>
      <c r="N13" s="16">
        <v>7.8919210000000004E-2</v>
      </c>
      <c r="O13" s="14">
        <v>0.16591059</v>
      </c>
      <c r="P13" s="16">
        <v>4.8517100000000001E-2</v>
      </c>
      <c r="Q13" s="14">
        <v>0.27525234999999998</v>
      </c>
      <c r="R13" s="16">
        <v>7.2365609999999997E-2</v>
      </c>
      <c r="S13" s="14">
        <v>0.12426376</v>
      </c>
      <c r="T13" s="16">
        <v>4.0133919999999997E-2</v>
      </c>
      <c r="U13" s="14">
        <v>0.32304930999999998</v>
      </c>
      <c r="V13" s="16">
        <v>9.564338E-2</v>
      </c>
      <c r="W13" s="14">
        <v>0.21858134000000001</v>
      </c>
      <c r="X13" s="16">
        <v>6.2402840000000001E-2</v>
      </c>
      <c r="Y13" s="14">
        <v>0.23319706000000001</v>
      </c>
      <c r="Z13" s="16">
        <v>5.7906850000000003E-2</v>
      </c>
      <c r="AA13" s="14">
        <v>0.16025818999999999</v>
      </c>
      <c r="AB13" s="16">
        <v>4.4058260000000002E-2</v>
      </c>
      <c r="AC13" s="14">
        <v>5.492097E-2</v>
      </c>
      <c r="AD13" s="16">
        <v>1.9445319999999999E-2</v>
      </c>
      <c r="AE13" s="14">
        <v>8.0837129999999993E-2</v>
      </c>
      <c r="AF13" s="16">
        <v>3.0014619999999999E-2</v>
      </c>
      <c r="AG13" s="14">
        <v>6.2932779999999994E-2</v>
      </c>
      <c r="AH13" s="16">
        <v>4.0777279999999999E-2</v>
      </c>
      <c r="AI13" s="14">
        <v>0.24156241000000001</v>
      </c>
      <c r="AJ13" s="16">
        <v>5.2907460000000003E-2</v>
      </c>
      <c r="AK13" s="14">
        <v>0.17514145</v>
      </c>
      <c r="AL13" s="16">
        <v>5.301003E-2</v>
      </c>
      <c r="AM13" s="14">
        <v>90.035143619999999</v>
      </c>
      <c r="AN13" s="16">
        <v>0.5682566</v>
      </c>
      <c r="AO13" s="14" t="s">
        <v>582</v>
      </c>
      <c r="AP13" s="16" t="s">
        <v>582</v>
      </c>
      <c r="AQ13" s="14">
        <v>4.06833153</v>
      </c>
      <c r="AR13" s="16">
        <v>0.46786280000000002</v>
      </c>
      <c r="AS13" s="14">
        <v>0</v>
      </c>
      <c r="AT13" s="16">
        <v>0</v>
      </c>
      <c r="AU13" s="14">
        <v>0.27509529999999999</v>
      </c>
      <c r="AV13" s="16">
        <v>7.2642349999999994E-2</v>
      </c>
    </row>
    <row r="14" spans="1:48" x14ac:dyDescent="0.25">
      <c r="A14" s="11" t="s">
        <v>484</v>
      </c>
      <c r="B14" s="13">
        <v>5587</v>
      </c>
      <c r="C14" s="14">
        <f>(74/B14*100)</f>
        <v>1.3245033112582782</v>
      </c>
      <c r="D14" s="15">
        <v>5513</v>
      </c>
      <c r="E14" s="14">
        <v>0.46568763000000002</v>
      </c>
      <c r="F14" s="16">
        <v>0.10046925</v>
      </c>
      <c r="G14" s="14">
        <v>5.3616230000000001E-2</v>
      </c>
      <c r="H14" s="16">
        <v>3.11887E-2</v>
      </c>
      <c r="I14" s="14">
        <v>0.18474357</v>
      </c>
      <c r="J14" s="16">
        <v>6.1494010000000002E-2</v>
      </c>
      <c r="K14" s="14">
        <v>0.15416757</v>
      </c>
      <c r="L14" s="16">
        <v>7.8359129999999999E-2</v>
      </c>
      <c r="M14" s="14">
        <v>8.3444400000000002E-2</v>
      </c>
      <c r="N14" s="16">
        <v>3.764725E-2</v>
      </c>
      <c r="O14" s="14">
        <v>9.1209460000000006E-2</v>
      </c>
      <c r="P14" s="16">
        <v>2.9557690000000001E-2</v>
      </c>
      <c r="Q14" s="14">
        <v>8.0028039999999995E-2</v>
      </c>
      <c r="R14" s="16">
        <v>3.5769839999999997E-2</v>
      </c>
      <c r="S14" s="14">
        <v>9.0084849999999994E-2</v>
      </c>
      <c r="T14" s="16">
        <v>4.0885680000000001E-2</v>
      </c>
      <c r="U14" s="14">
        <v>1.547639E-2</v>
      </c>
      <c r="V14" s="16">
        <v>1.562763E-2</v>
      </c>
      <c r="W14" s="14">
        <v>6.305587E-2</v>
      </c>
      <c r="X14" s="16">
        <v>4.486946E-2</v>
      </c>
      <c r="Y14" s="14">
        <v>0</v>
      </c>
      <c r="Z14" s="16">
        <v>0</v>
      </c>
      <c r="AA14" s="14">
        <v>0.13203053000000001</v>
      </c>
      <c r="AB14" s="16">
        <v>4.2934340000000001E-2</v>
      </c>
      <c r="AC14" s="14">
        <v>6.0659909999999997E-2</v>
      </c>
      <c r="AD14" s="16">
        <v>3.0409249999999999E-2</v>
      </c>
      <c r="AE14" s="14">
        <v>3.8582129999999999E-2</v>
      </c>
      <c r="AF14" s="16">
        <v>2.7306259999999999E-2</v>
      </c>
      <c r="AG14" s="14">
        <v>0.12051028</v>
      </c>
      <c r="AH14" s="16">
        <v>5.302888E-2</v>
      </c>
      <c r="AI14" s="14">
        <v>0.17344952</v>
      </c>
      <c r="AJ14" s="16">
        <v>6.6721520000000006E-2</v>
      </c>
      <c r="AK14" s="14">
        <v>6.7453089999999993E-2</v>
      </c>
      <c r="AL14" s="16">
        <v>2.7449350000000001E-2</v>
      </c>
      <c r="AM14" s="14">
        <v>97.945403889999994</v>
      </c>
      <c r="AN14" s="16">
        <v>0.27163248000000001</v>
      </c>
      <c r="AO14" s="14" t="s">
        <v>582</v>
      </c>
      <c r="AP14" s="16" t="s">
        <v>582</v>
      </c>
      <c r="AQ14" s="14">
        <v>0</v>
      </c>
      <c r="AR14" s="16">
        <v>0</v>
      </c>
      <c r="AS14" s="14">
        <v>0</v>
      </c>
      <c r="AT14" s="16">
        <v>0</v>
      </c>
      <c r="AU14" s="14">
        <v>0.18039664</v>
      </c>
      <c r="AV14" s="16">
        <v>6.7343790000000001E-2</v>
      </c>
    </row>
    <row r="15" spans="1:48" x14ac:dyDescent="0.25">
      <c r="A15" s="11" t="s">
        <v>485</v>
      </c>
      <c r="B15" s="13">
        <v>5882</v>
      </c>
      <c r="C15" s="14">
        <f>(52/B15*100)</f>
        <v>0.88405304318259093</v>
      </c>
      <c r="D15" s="15">
        <v>5830</v>
      </c>
      <c r="E15" s="14">
        <v>0.70004219000000001</v>
      </c>
      <c r="F15" s="16">
        <v>0.1139732</v>
      </c>
      <c r="G15" s="14">
        <v>0.30751316000000001</v>
      </c>
      <c r="H15" s="16">
        <v>6.4708429999999997E-2</v>
      </c>
      <c r="I15" s="14">
        <v>0.41750783000000002</v>
      </c>
      <c r="J15" s="16">
        <v>9.3439079999999994E-2</v>
      </c>
      <c r="K15" s="14">
        <v>0.19183992</v>
      </c>
      <c r="L15" s="16">
        <v>6.1239920000000003E-2</v>
      </c>
      <c r="M15" s="14">
        <v>0.31488628000000002</v>
      </c>
      <c r="N15" s="16">
        <v>7.3625990000000002E-2</v>
      </c>
      <c r="O15" s="14">
        <v>0.13372512</v>
      </c>
      <c r="P15" s="16">
        <v>6.2270010000000001E-2</v>
      </c>
      <c r="Q15" s="14">
        <v>0.19437976000000001</v>
      </c>
      <c r="R15" s="16">
        <v>6.8138630000000006E-2</v>
      </c>
      <c r="S15" s="14">
        <v>0.34911934999999999</v>
      </c>
      <c r="T15" s="16">
        <v>8.3513260000000006E-2</v>
      </c>
      <c r="U15" s="14">
        <v>0.12310797</v>
      </c>
      <c r="V15" s="16">
        <v>4.6490499999999997E-2</v>
      </c>
      <c r="W15" s="14">
        <v>0.17177345999999999</v>
      </c>
      <c r="X15" s="16">
        <v>5.5795230000000001E-2</v>
      </c>
      <c r="Y15" s="14">
        <v>0.22450729</v>
      </c>
      <c r="Z15" s="16">
        <v>6.9329589999999996E-2</v>
      </c>
      <c r="AA15" s="14">
        <v>0.16989737999999999</v>
      </c>
      <c r="AB15" s="16">
        <v>6.1310530000000002E-2</v>
      </c>
      <c r="AC15" s="14">
        <v>0.17872631999999999</v>
      </c>
      <c r="AD15" s="16">
        <v>7.1670709999999999E-2</v>
      </c>
      <c r="AE15" s="14">
        <v>0.20248768</v>
      </c>
      <c r="AF15" s="16">
        <v>6.7415470000000005E-2</v>
      </c>
      <c r="AG15" s="14">
        <v>0.10438964000000001</v>
      </c>
      <c r="AH15" s="16">
        <v>4.9409910000000001E-2</v>
      </c>
      <c r="AI15" s="14">
        <v>4.2573359999999998E-2</v>
      </c>
      <c r="AJ15" s="16">
        <v>3.0808840000000001E-2</v>
      </c>
      <c r="AK15" s="14">
        <v>0.16982786</v>
      </c>
      <c r="AL15" s="16">
        <v>5.7568670000000002E-2</v>
      </c>
      <c r="AM15" s="14">
        <v>94.755751450000005</v>
      </c>
      <c r="AN15" s="16">
        <v>0.57472904999999996</v>
      </c>
      <c r="AO15" s="14" t="s">
        <v>582</v>
      </c>
      <c r="AP15" s="16" t="s">
        <v>582</v>
      </c>
      <c r="AQ15" s="14">
        <v>1.01254142</v>
      </c>
      <c r="AR15" s="16">
        <v>0.45383536000000002</v>
      </c>
      <c r="AS15" s="14">
        <v>0</v>
      </c>
      <c r="AT15" s="16">
        <v>0</v>
      </c>
      <c r="AU15" s="14">
        <v>0.23540254999999999</v>
      </c>
      <c r="AV15" s="16">
        <v>6.8421739999999995E-2</v>
      </c>
    </row>
    <row r="16" spans="1:48" x14ac:dyDescent="0.25">
      <c r="A16" s="11" t="s">
        <v>486</v>
      </c>
      <c r="B16" s="13">
        <v>6108</v>
      </c>
      <c r="C16" s="14">
        <f>(101/B16*100)</f>
        <v>1.6535690897184021</v>
      </c>
      <c r="D16" s="15">
        <v>6007</v>
      </c>
      <c r="E16" s="14">
        <v>0.88972523999999997</v>
      </c>
      <c r="F16" s="16">
        <v>0.12381506</v>
      </c>
      <c r="G16" s="14">
        <v>0.22885678000000001</v>
      </c>
      <c r="H16" s="16">
        <v>6.3300629999999997E-2</v>
      </c>
      <c r="I16" s="14">
        <v>0.5261865</v>
      </c>
      <c r="J16" s="16">
        <v>8.3433999999999994E-2</v>
      </c>
      <c r="K16" s="14">
        <v>0.44959605000000002</v>
      </c>
      <c r="L16" s="16">
        <v>8.6227819999999997E-2</v>
      </c>
      <c r="M16" s="14">
        <v>0.49443509000000002</v>
      </c>
      <c r="N16" s="16">
        <v>9.1590900000000003E-2</v>
      </c>
      <c r="O16" s="14">
        <v>0.34317378999999998</v>
      </c>
      <c r="P16" s="16">
        <v>8.3265450000000005E-2</v>
      </c>
      <c r="Q16" s="14">
        <v>0.37376393000000002</v>
      </c>
      <c r="R16" s="16">
        <v>7.5839290000000004E-2</v>
      </c>
      <c r="S16" s="14">
        <v>0.22694944</v>
      </c>
      <c r="T16" s="16">
        <v>5.5269800000000001E-2</v>
      </c>
      <c r="U16" s="14">
        <v>0.33902078000000002</v>
      </c>
      <c r="V16" s="16">
        <v>7.4670360000000005E-2</v>
      </c>
      <c r="W16" s="14">
        <v>0.26461860999999998</v>
      </c>
      <c r="X16" s="16">
        <v>6.6993570000000002E-2</v>
      </c>
      <c r="Y16" s="14">
        <v>0.21189259999999999</v>
      </c>
      <c r="Z16" s="16">
        <v>5.740576E-2</v>
      </c>
      <c r="AA16" s="14">
        <v>0.27367039999999998</v>
      </c>
      <c r="AB16" s="16">
        <v>6.4669199999999996E-2</v>
      </c>
      <c r="AC16" s="14">
        <v>0.43530184999999999</v>
      </c>
      <c r="AD16" s="16">
        <v>9.5439540000000003E-2</v>
      </c>
      <c r="AE16" s="14">
        <v>0.21552262</v>
      </c>
      <c r="AF16" s="16">
        <v>5.3156330000000002E-2</v>
      </c>
      <c r="AG16" s="14">
        <v>0.30233972999999997</v>
      </c>
      <c r="AH16" s="16">
        <v>8.8895160000000001E-2</v>
      </c>
      <c r="AI16" s="14">
        <v>0.30311845999999998</v>
      </c>
      <c r="AJ16" s="16">
        <v>7.7861700000000006E-2</v>
      </c>
      <c r="AK16" s="14">
        <v>0.15822264999999999</v>
      </c>
      <c r="AL16" s="16">
        <v>6.4128500000000005E-2</v>
      </c>
      <c r="AM16" s="14">
        <v>93.129936150000006</v>
      </c>
      <c r="AN16" s="16">
        <v>0.47374870000000002</v>
      </c>
      <c r="AO16" s="14" t="s">
        <v>582</v>
      </c>
      <c r="AP16" s="16" t="s">
        <v>582</v>
      </c>
      <c r="AQ16" s="14">
        <v>0</v>
      </c>
      <c r="AR16" s="16">
        <v>0</v>
      </c>
      <c r="AS16" s="14">
        <v>0</v>
      </c>
      <c r="AT16" s="16">
        <v>0</v>
      </c>
      <c r="AU16" s="14">
        <v>0.83366932000000005</v>
      </c>
      <c r="AV16" s="16">
        <v>0.22412977000000001</v>
      </c>
    </row>
    <row r="17" spans="1:48" x14ac:dyDescent="0.25">
      <c r="A17" s="11" t="s">
        <v>487</v>
      </c>
      <c r="B17" s="13">
        <v>6504</v>
      </c>
      <c r="C17" s="14">
        <f>(713/B17*100)</f>
        <v>10.962484624846249</v>
      </c>
      <c r="D17" s="15">
        <v>5791</v>
      </c>
      <c r="E17" s="14">
        <v>0.97879187999999995</v>
      </c>
      <c r="F17" s="16">
        <v>0.16739635999999999</v>
      </c>
      <c r="G17" s="14">
        <v>0.36873296999999999</v>
      </c>
      <c r="H17" s="16">
        <v>6.9168309999999997E-2</v>
      </c>
      <c r="I17" s="14">
        <v>0.53943947000000003</v>
      </c>
      <c r="J17" s="16">
        <v>0.10455628</v>
      </c>
      <c r="K17" s="14">
        <v>0.44193766000000001</v>
      </c>
      <c r="L17" s="16">
        <v>9.4520569999999998E-2</v>
      </c>
      <c r="M17" s="14">
        <v>0.35887665000000002</v>
      </c>
      <c r="N17" s="16">
        <v>8.7361579999999994E-2</v>
      </c>
      <c r="O17" s="14">
        <v>0.31679373999999999</v>
      </c>
      <c r="P17" s="16">
        <v>8.3591380000000007E-2</v>
      </c>
      <c r="Q17" s="14">
        <v>0.26629000000000003</v>
      </c>
      <c r="R17" s="16">
        <v>7.5545879999999996E-2</v>
      </c>
      <c r="S17" s="14">
        <v>0.22292239999999999</v>
      </c>
      <c r="T17" s="16">
        <v>5.8077179999999999E-2</v>
      </c>
      <c r="U17" s="14">
        <v>0.20304525000000001</v>
      </c>
      <c r="V17" s="16">
        <v>5.9134550000000001E-2</v>
      </c>
      <c r="W17" s="14">
        <v>0.21577831</v>
      </c>
      <c r="X17" s="16">
        <v>6.4010659999999997E-2</v>
      </c>
      <c r="Y17" s="14">
        <v>0.10298714</v>
      </c>
      <c r="Z17" s="16">
        <v>3.9477020000000002E-2</v>
      </c>
      <c r="AA17" s="14">
        <v>9.967492E-2</v>
      </c>
      <c r="AB17" s="16">
        <v>3.3542950000000002E-2</v>
      </c>
      <c r="AC17" s="14">
        <v>0.21517971999999999</v>
      </c>
      <c r="AD17" s="16">
        <v>6.6615640000000004E-2</v>
      </c>
      <c r="AE17" s="14">
        <v>0.23725795999999999</v>
      </c>
      <c r="AF17" s="16">
        <v>7.1528930000000004E-2</v>
      </c>
      <c r="AG17" s="14">
        <v>0.26616625999999999</v>
      </c>
      <c r="AH17" s="16">
        <v>6.9623130000000005E-2</v>
      </c>
      <c r="AI17" s="14">
        <v>7.8416949999999999E-2</v>
      </c>
      <c r="AJ17" s="16">
        <v>3.1161640000000001E-2</v>
      </c>
      <c r="AK17" s="14">
        <v>0</v>
      </c>
      <c r="AL17" s="16">
        <v>0</v>
      </c>
      <c r="AM17" s="14">
        <v>92.05863497</v>
      </c>
      <c r="AN17" s="16">
        <v>0.51246639999999999</v>
      </c>
      <c r="AO17" s="14" t="s">
        <v>582</v>
      </c>
      <c r="AP17" s="16" t="s">
        <v>582</v>
      </c>
      <c r="AQ17" s="14">
        <v>2.63929766</v>
      </c>
      <c r="AR17" s="16">
        <v>0.34656726999999998</v>
      </c>
      <c r="AS17" s="14">
        <v>0</v>
      </c>
      <c r="AT17" s="16">
        <v>0</v>
      </c>
      <c r="AU17" s="14">
        <v>0.38977609000000002</v>
      </c>
      <c r="AV17" s="16">
        <v>0.11215541</v>
      </c>
    </row>
    <row r="18" spans="1:48" x14ac:dyDescent="0.25">
      <c r="A18" s="11" t="s">
        <v>488</v>
      </c>
      <c r="B18" s="13">
        <v>5532</v>
      </c>
      <c r="C18" s="14">
        <f>(28/B18*100)</f>
        <v>0.50614605929139556</v>
      </c>
      <c r="D18" s="15">
        <v>5504</v>
      </c>
      <c r="E18" s="14">
        <v>1.4363709600000001</v>
      </c>
      <c r="F18" s="16">
        <v>0.16210653</v>
      </c>
      <c r="G18" s="14">
        <v>0.53151165</v>
      </c>
      <c r="H18" s="16">
        <v>0.18716965999999999</v>
      </c>
      <c r="I18" s="14">
        <v>0.66841231999999995</v>
      </c>
      <c r="J18" s="16">
        <v>0.15545861</v>
      </c>
      <c r="K18" s="14">
        <v>0.56104485999999998</v>
      </c>
      <c r="L18" s="16">
        <v>0.12563183</v>
      </c>
      <c r="M18" s="14">
        <v>0.40104041000000001</v>
      </c>
      <c r="N18" s="16">
        <v>9.3903180000000003E-2</v>
      </c>
      <c r="O18" s="14">
        <v>0.47801491000000002</v>
      </c>
      <c r="P18" s="16">
        <v>0.11014864000000001</v>
      </c>
      <c r="Q18" s="14">
        <v>0.43219363</v>
      </c>
      <c r="R18" s="16">
        <v>0.11903983</v>
      </c>
      <c r="S18" s="14">
        <v>0.39550714999999997</v>
      </c>
      <c r="T18" s="16">
        <v>0.17464494</v>
      </c>
      <c r="U18" s="14">
        <v>0.43191584</v>
      </c>
      <c r="V18" s="16">
        <v>0.14363792</v>
      </c>
      <c r="W18" s="14">
        <v>0.18583693000000001</v>
      </c>
      <c r="X18" s="16">
        <v>7.7238619999999994E-2</v>
      </c>
      <c r="Y18" s="14">
        <v>0.25748989</v>
      </c>
      <c r="Z18" s="16">
        <v>8.8698040000000006E-2</v>
      </c>
      <c r="AA18" s="14">
        <v>0.12144031</v>
      </c>
      <c r="AB18" s="16">
        <v>7.4747540000000001E-2</v>
      </c>
      <c r="AC18" s="14">
        <v>0.12834454000000001</v>
      </c>
      <c r="AD18" s="16">
        <v>6.0113180000000002E-2</v>
      </c>
      <c r="AE18" s="14">
        <v>0</v>
      </c>
      <c r="AF18" s="16">
        <v>0</v>
      </c>
      <c r="AG18" s="14">
        <v>7.5771099999999994E-2</v>
      </c>
      <c r="AH18" s="16">
        <v>1.9216279999999999E-2</v>
      </c>
      <c r="AI18" s="14">
        <v>0.13976205</v>
      </c>
      <c r="AJ18" s="16">
        <v>6.6053749999999994E-2</v>
      </c>
      <c r="AK18" s="14">
        <v>0.30054324999999998</v>
      </c>
      <c r="AL18" s="16">
        <v>7.7224039999999994E-2</v>
      </c>
      <c r="AM18" s="14">
        <v>92.827891739999998</v>
      </c>
      <c r="AN18" s="16">
        <v>0.59064757000000001</v>
      </c>
      <c r="AO18" s="14" t="s">
        <v>582</v>
      </c>
      <c r="AP18" s="16" t="s">
        <v>582</v>
      </c>
      <c r="AQ18" s="14">
        <v>0</v>
      </c>
      <c r="AR18" s="16">
        <v>0</v>
      </c>
      <c r="AS18" s="14">
        <v>0</v>
      </c>
      <c r="AT18" s="16">
        <v>0</v>
      </c>
      <c r="AU18" s="14">
        <v>0.62690847000000005</v>
      </c>
      <c r="AV18" s="16">
        <v>0.13189248000000001</v>
      </c>
    </row>
    <row r="19" spans="1:48" x14ac:dyDescent="0.25">
      <c r="A19" s="11" t="s">
        <v>489</v>
      </c>
      <c r="B19" s="13">
        <v>5658</v>
      </c>
      <c r="C19" s="14">
        <f>(62/B19*100)</f>
        <v>1.0957935666313185</v>
      </c>
      <c r="D19" s="15">
        <v>5596</v>
      </c>
      <c r="E19" s="14">
        <v>0.41091369</v>
      </c>
      <c r="F19" s="16">
        <v>9.6260589999999993E-2</v>
      </c>
      <c r="G19" s="14">
        <v>3.0722159999999998E-2</v>
      </c>
      <c r="H19" s="16">
        <v>2.1810389999999999E-2</v>
      </c>
      <c r="I19" s="14">
        <v>0.23444096</v>
      </c>
      <c r="J19" s="16">
        <v>6.0378090000000002E-2</v>
      </c>
      <c r="K19" s="14">
        <v>0.24263095000000001</v>
      </c>
      <c r="L19" s="16">
        <v>5.8147919999999999E-2</v>
      </c>
      <c r="M19" s="14">
        <v>6.7019519999999999E-2</v>
      </c>
      <c r="N19" s="16">
        <v>3.2343869999999997E-2</v>
      </c>
      <c r="O19" s="14">
        <v>6.1570420000000001E-2</v>
      </c>
      <c r="P19" s="16">
        <v>3.063741E-2</v>
      </c>
      <c r="Q19" s="14">
        <v>5.3558469999999997E-2</v>
      </c>
      <c r="R19" s="16">
        <v>3.1494309999999998E-2</v>
      </c>
      <c r="S19" s="14">
        <v>9.8137130000000003E-2</v>
      </c>
      <c r="T19" s="16">
        <v>5.0231570000000003E-2</v>
      </c>
      <c r="U19" s="14">
        <v>6.3610159999999999E-2</v>
      </c>
      <c r="V19" s="16">
        <v>3.1813429999999997E-2</v>
      </c>
      <c r="W19" s="14">
        <v>3.0981120000000001E-2</v>
      </c>
      <c r="X19" s="16">
        <v>2.0150120000000001E-2</v>
      </c>
      <c r="Y19" s="14">
        <v>3.3541700000000001E-2</v>
      </c>
      <c r="Z19" s="16">
        <v>2.3621779999999998E-2</v>
      </c>
      <c r="AA19" s="14">
        <v>6.8760100000000005E-2</v>
      </c>
      <c r="AB19" s="16">
        <v>4.3806009999999999E-2</v>
      </c>
      <c r="AC19" s="14">
        <v>7.3393280000000005E-2</v>
      </c>
      <c r="AD19" s="16">
        <v>4.5917289999999999E-2</v>
      </c>
      <c r="AE19" s="14">
        <v>7.3504539999999993E-2</v>
      </c>
      <c r="AF19" s="16">
        <v>4.6113969999999997E-2</v>
      </c>
      <c r="AG19" s="14">
        <v>0.11453947</v>
      </c>
      <c r="AH19" s="16">
        <v>4.8470340000000001E-2</v>
      </c>
      <c r="AI19" s="14">
        <v>0.16978404999999999</v>
      </c>
      <c r="AJ19" s="16">
        <v>5.4704780000000001E-2</v>
      </c>
      <c r="AK19" s="14">
        <v>3.0135209999999999E-2</v>
      </c>
      <c r="AL19" s="16">
        <v>2.1589250000000001E-2</v>
      </c>
      <c r="AM19" s="14">
        <v>97.838073339999994</v>
      </c>
      <c r="AN19" s="16">
        <v>0.22152784</v>
      </c>
      <c r="AO19" s="14" t="s">
        <v>582</v>
      </c>
      <c r="AP19" s="16" t="s">
        <v>582</v>
      </c>
      <c r="AQ19" s="14">
        <v>0</v>
      </c>
      <c r="AR19" s="16">
        <v>0</v>
      </c>
      <c r="AS19" s="14">
        <v>0</v>
      </c>
      <c r="AT19" s="16">
        <v>0</v>
      </c>
      <c r="AU19" s="14">
        <v>0.30468371999999999</v>
      </c>
      <c r="AV19" s="16">
        <v>0.10933938999999999</v>
      </c>
    </row>
    <row r="20" spans="1:48" x14ac:dyDescent="0.25">
      <c r="A20" s="11" t="s">
        <v>490</v>
      </c>
      <c r="B20" s="13">
        <v>3371</v>
      </c>
      <c r="C20" s="14">
        <f>(75/B20*100)</f>
        <v>2.2248590922574905</v>
      </c>
      <c r="D20" s="15">
        <v>3296</v>
      </c>
      <c r="E20" s="14">
        <v>2.11548135</v>
      </c>
      <c r="F20" s="16">
        <v>0.24684919999999999</v>
      </c>
      <c r="G20" s="14">
        <v>0.57292388000000005</v>
      </c>
      <c r="H20" s="16">
        <v>0.11594156999999999</v>
      </c>
      <c r="I20" s="14">
        <v>0.94031940999999997</v>
      </c>
      <c r="J20" s="16">
        <v>0.15569790999999999</v>
      </c>
      <c r="K20" s="14">
        <v>0.71826802000000001</v>
      </c>
      <c r="L20" s="16">
        <v>0.1533042</v>
      </c>
      <c r="M20" s="14">
        <v>0.69783868000000004</v>
      </c>
      <c r="N20" s="16">
        <v>0.15012122</v>
      </c>
      <c r="O20" s="14">
        <v>0.73042264999999995</v>
      </c>
      <c r="P20" s="16">
        <v>0.14123867000000001</v>
      </c>
      <c r="Q20" s="14">
        <v>0.66432658</v>
      </c>
      <c r="R20" s="16">
        <v>0.14559949999999999</v>
      </c>
      <c r="S20" s="14">
        <v>0.54334104999999999</v>
      </c>
      <c r="T20" s="16">
        <v>0.13229216999999999</v>
      </c>
      <c r="U20" s="14">
        <v>0.82153785000000001</v>
      </c>
      <c r="V20" s="16">
        <v>0.14706350000000001</v>
      </c>
      <c r="W20" s="14">
        <v>0.41125352999999998</v>
      </c>
      <c r="X20" s="16">
        <v>0.10526244999999999</v>
      </c>
      <c r="Y20" s="14">
        <v>0.28966946999999998</v>
      </c>
      <c r="Z20" s="16">
        <v>9.1518420000000003E-2</v>
      </c>
      <c r="AA20" s="14">
        <v>0.11271341999999999</v>
      </c>
      <c r="AB20" s="16">
        <v>5.7068920000000002E-2</v>
      </c>
      <c r="AC20" s="14">
        <v>0.11542808</v>
      </c>
      <c r="AD20" s="16">
        <v>6.378549E-2</v>
      </c>
      <c r="AE20" s="14">
        <v>5.6480179999999998E-2</v>
      </c>
      <c r="AF20" s="16">
        <v>4.0062029999999998E-2</v>
      </c>
      <c r="AG20" s="14">
        <v>0.14777568999999999</v>
      </c>
      <c r="AH20" s="16">
        <v>6.5837220000000002E-2</v>
      </c>
      <c r="AI20" s="14">
        <v>0</v>
      </c>
      <c r="AJ20" s="16">
        <v>0</v>
      </c>
      <c r="AK20" s="14">
        <v>0.15062338</v>
      </c>
      <c r="AL20" s="16">
        <v>6.7743129999999999E-2</v>
      </c>
      <c r="AM20" s="14">
        <v>90.571223110000005</v>
      </c>
      <c r="AN20" s="16">
        <v>0.46130263999999999</v>
      </c>
      <c r="AO20" s="14" t="s">
        <v>582</v>
      </c>
      <c r="AP20" s="16" t="s">
        <v>582</v>
      </c>
      <c r="AQ20" s="14">
        <v>0</v>
      </c>
      <c r="AR20" s="16">
        <v>0</v>
      </c>
      <c r="AS20" s="14">
        <v>0</v>
      </c>
      <c r="AT20" s="16">
        <v>0</v>
      </c>
      <c r="AU20" s="14">
        <v>0.34037367000000002</v>
      </c>
      <c r="AV20" s="16">
        <v>0.10666283999999999</v>
      </c>
    </row>
    <row r="21" spans="1:48" x14ac:dyDescent="0.25">
      <c r="A21" s="11" t="s">
        <v>491</v>
      </c>
      <c r="B21" s="13">
        <v>5741</v>
      </c>
      <c r="C21" s="14">
        <f>(45/B21*100)</f>
        <v>0.7838355687162516</v>
      </c>
      <c r="D21" s="15">
        <v>5696</v>
      </c>
      <c r="E21" s="14">
        <v>4.6370480399999998</v>
      </c>
      <c r="F21" s="16">
        <v>0.33181772999999998</v>
      </c>
      <c r="G21" s="14">
        <v>0.72183527000000003</v>
      </c>
      <c r="H21" s="16">
        <v>0.10524028000000001</v>
      </c>
      <c r="I21" s="14">
        <v>1.49647387</v>
      </c>
      <c r="J21" s="16">
        <v>0.18309901000000001</v>
      </c>
      <c r="K21" s="14">
        <v>1.81298724</v>
      </c>
      <c r="L21" s="16">
        <v>0.17778569</v>
      </c>
      <c r="M21" s="14">
        <v>1.30148302</v>
      </c>
      <c r="N21" s="16">
        <v>0.16762139000000001</v>
      </c>
      <c r="O21" s="14">
        <v>1.56308778</v>
      </c>
      <c r="P21" s="16">
        <v>0.16683497</v>
      </c>
      <c r="Q21" s="14">
        <v>1.14819534</v>
      </c>
      <c r="R21" s="16">
        <v>0.14598015</v>
      </c>
      <c r="S21" s="14">
        <v>1.46606232</v>
      </c>
      <c r="T21" s="16">
        <v>0.15194224000000001</v>
      </c>
      <c r="U21" s="14">
        <v>0.89938156999999996</v>
      </c>
      <c r="V21" s="16">
        <v>0.14108281</v>
      </c>
      <c r="W21" s="14">
        <v>0.54345262000000005</v>
      </c>
      <c r="X21" s="16">
        <v>7.9244400000000007E-2</v>
      </c>
      <c r="Y21" s="14">
        <v>0.52024714000000005</v>
      </c>
      <c r="Z21" s="16">
        <v>9.2127100000000003E-2</v>
      </c>
      <c r="AA21" s="14">
        <v>0.35767904</v>
      </c>
      <c r="AB21" s="16">
        <v>7.6753360000000007E-2</v>
      </c>
      <c r="AC21" s="14">
        <v>0.52269012000000004</v>
      </c>
      <c r="AD21" s="16">
        <v>9.3819799999999995E-2</v>
      </c>
      <c r="AE21" s="14">
        <v>0.39052740000000002</v>
      </c>
      <c r="AF21" s="16">
        <v>9.4347550000000002E-2</v>
      </c>
      <c r="AG21" s="14">
        <v>0.51836680000000002</v>
      </c>
      <c r="AH21" s="16">
        <v>0.16072934</v>
      </c>
      <c r="AI21" s="14">
        <v>0.99536769999999997</v>
      </c>
      <c r="AJ21" s="16">
        <v>0.23143774</v>
      </c>
      <c r="AK21" s="14">
        <v>8.5104949999999999E-2</v>
      </c>
      <c r="AL21" s="16">
        <v>4.3222160000000003E-2</v>
      </c>
      <c r="AM21" s="14">
        <v>80.519715140000002</v>
      </c>
      <c r="AN21" s="16">
        <v>0.72548089999999998</v>
      </c>
      <c r="AO21" s="14" t="s">
        <v>582</v>
      </c>
      <c r="AP21" s="16" t="s">
        <v>582</v>
      </c>
      <c r="AQ21" s="14">
        <v>0</v>
      </c>
      <c r="AR21" s="16">
        <v>0</v>
      </c>
      <c r="AS21" s="14">
        <v>0</v>
      </c>
      <c r="AT21" s="16">
        <v>0</v>
      </c>
      <c r="AU21" s="14">
        <v>0.50029462999999996</v>
      </c>
      <c r="AV21" s="16">
        <v>7.6328339999999995E-2</v>
      </c>
    </row>
    <row r="22" spans="1:48" x14ac:dyDescent="0.25">
      <c r="A22" s="11" t="s">
        <v>492</v>
      </c>
      <c r="B22" s="13">
        <v>6598</v>
      </c>
      <c r="C22" s="14">
        <f>(39/B22*100)</f>
        <v>0.59108820854804489</v>
      </c>
      <c r="D22" s="15">
        <v>6559</v>
      </c>
      <c r="E22" s="14">
        <v>1.1927541800000001</v>
      </c>
      <c r="F22" s="16">
        <v>0.11795044</v>
      </c>
      <c r="G22" s="14">
        <v>0.21648265999999999</v>
      </c>
      <c r="H22" s="16">
        <v>5.5470140000000001E-2</v>
      </c>
      <c r="I22" s="14">
        <v>0.52413089999999996</v>
      </c>
      <c r="J22" s="16">
        <v>9.6588569999999999E-2</v>
      </c>
      <c r="K22" s="14">
        <v>0.47124375000000002</v>
      </c>
      <c r="L22" s="16">
        <v>8.9117440000000006E-2</v>
      </c>
      <c r="M22" s="14">
        <v>0.35524633999999999</v>
      </c>
      <c r="N22" s="16">
        <v>7.645921E-2</v>
      </c>
      <c r="O22" s="14">
        <v>0.27414579</v>
      </c>
      <c r="P22" s="16">
        <v>6.6437010000000005E-2</v>
      </c>
      <c r="Q22" s="14">
        <v>0.35638224000000002</v>
      </c>
      <c r="R22" s="16">
        <v>8.6307869999999995E-2</v>
      </c>
      <c r="S22" s="14">
        <v>0.35016740000000002</v>
      </c>
      <c r="T22" s="16">
        <v>8.767461E-2</v>
      </c>
      <c r="U22" s="14">
        <v>0.12992511000000001</v>
      </c>
      <c r="V22" s="16">
        <v>4.799805E-2</v>
      </c>
      <c r="W22" s="14">
        <v>0.19284794999999999</v>
      </c>
      <c r="X22" s="16">
        <v>5.1972829999999998E-2</v>
      </c>
      <c r="Y22" s="14">
        <v>0.16771722</v>
      </c>
      <c r="Z22" s="16">
        <v>5.0970460000000002E-2</v>
      </c>
      <c r="AA22" s="14">
        <v>0.28798438999999998</v>
      </c>
      <c r="AB22" s="16">
        <v>0.10254313</v>
      </c>
      <c r="AC22" s="14">
        <v>0.34088834000000001</v>
      </c>
      <c r="AD22" s="16">
        <v>0.11458963</v>
      </c>
      <c r="AE22" s="14">
        <v>0.27528469</v>
      </c>
      <c r="AF22" s="16">
        <v>0.12164002</v>
      </c>
      <c r="AG22" s="14">
        <v>0.20168496999999999</v>
      </c>
      <c r="AH22" s="16">
        <v>0.10855664</v>
      </c>
      <c r="AI22" s="14">
        <v>0.29105587999999999</v>
      </c>
      <c r="AJ22" s="16">
        <v>9.0769470000000005E-2</v>
      </c>
      <c r="AK22" s="14">
        <v>0.30516270000000001</v>
      </c>
      <c r="AL22" s="16">
        <v>8.1717419999999999E-2</v>
      </c>
      <c r="AM22" s="14">
        <v>93.130766050000005</v>
      </c>
      <c r="AN22" s="16">
        <v>0.57700096999999995</v>
      </c>
      <c r="AO22" s="14" t="s">
        <v>582</v>
      </c>
      <c r="AP22" s="16" t="s">
        <v>582</v>
      </c>
      <c r="AQ22" s="14">
        <v>0</v>
      </c>
      <c r="AR22" s="16">
        <v>0</v>
      </c>
      <c r="AS22" s="14">
        <v>0</v>
      </c>
      <c r="AT22" s="16">
        <v>0</v>
      </c>
      <c r="AU22" s="14">
        <v>0.93612943000000004</v>
      </c>
      <c r="AV22" s="16">
        <v>0.19534356</v>
      </c>
    </row>
    <row r="23" spans="1:48" x14ac:dyDescent="0.25">
      <c r="A23" s="11" t="s">
        <v>493</v>
      </c>
      <c r="B23" s="13">
        <v>11583</v>
      </c>
      <c r="C23" s="14">
        <f>(214/B23*100)</f>
        <v>1.8475351808685141</v>
      </c>
      <c r="D23" s="15">
        <v>11369</v>
      </c>
      <c r="E23" s="14">
        <v>0.72937971000000001</v>
      </c>
      <c r="F23" s="16">
        <v>0.11302466</v>
      </c>
      <c r="G23" s="14">
        <v>0.39473854000000003</v>
      </c>
      <c r="H23" s="16">
        <v>8.5988709999999996E-2</v>
      </c>
      <c r="I23" s="14">
        <v>0.35929270000000002</v>
      </c>
      <c r="J23" s="16">
        <v>7.999436E-2</v>
      </c>
      <c r="K23" s="14">
        <v>0.59864877999999999</v>
      </c>
      <c r="L23" s="16">
        <v>0.12158012</v>
      </c>
      <c r="M23" s="14">
        <v>0.64435675000000003</v>
      </c>
      <c r="N23" s="16">
        <v>0.11215337</v>
      </c>
      <c r="O23" s="14">
        <v>0.58133862999999997</v>
      </c>
      <c r="P23" s="16">
        <v>9.6978969999999998E-2</v>
      </c>
      <c r="Q23" s="14">
        <v>0.53860361000000001</v>
      </c>
      <c r="R23" s="16">
        <v>9.0050409999999997E-2</v>
      </c>
      <c r="S23" s="14">
        <v>0.46568929999999997</v>
      </c>
      <c r="T23" s="16">
        <v>8.8598469999999999E-2</v>
      </c>
      <c r="U23" s="14">
        <v>0.28220401000000001</v>
      </c>
      <c r="V23" s="16">
        <v>6.9326299999999993E-2</v>
      </c>
      <c r="W23" s="14">
        <v>0.42790159999999999</v>
      </c>
      <c r="X23" s="16">
        <v>9.7760029999999998E-2</v>
      </c>
      <c r="Y23" s="14">
        <v>0.50556082999999996</v>
      </c>
      <c r="Z23" s="16">
        <v>8.5530410000000001E-2</v>
      </c>
      <c r="AA23" s="14">
        <v>0.25571486999999998</v>
      </c>
      <c r="AB23" s="16">
        <v>7.0912100000000006E-2</v>
      </c>
      <c r="AC23" s="14">
        <v>0.36816276999999997</v>
      </c>
      <c r="AD23" s="16">
        <v>9.7493200000000002E-2</v>
      </c>
      <c r="AE23" s="14">
        <v>0.29649376</v>
      </c>
      <c r="AF23" s="16">
        <v>7.0793980000000006E-2</v>
      </c>
      <c r="AG23" s="14">
        <v>0.17683821</v>
      </c>
      <c r="AH23" s="16">
        <v>5.7503319999999997E-2</v>
      </c>
      <c r="AI23" s="14">
        <v>7.8152949999999999E-2</v>
      </c>
      <c r="AJ23" s="16">
        <v>4.1698369999999998E-2</v>
      </c>
      <c r="AK23" s="14">
        <v>0.12297835</v>
      </c>
      <c r="AL23" s="16">
        <v>4.9337159999999998E-2</v>
      </c>
      <c r="AM23" s="14">
        <v>92.694935340000001</v>
      </c>
      <c r="AN23" s="16">
        <v>0.40480618000000002</v>
      </c>
      <c r="AO23" s="14" t="s">
        <v>582</v>
      </c>
      <c r="AP23" s="16" t="s">
        <v>582</v>
      </c>
      <c r="AQ23" s="14">
        <v>0</v>
      </c>
      <c r="AR23" s="16">
        <v>0</v>
      </c>
      <c r="AS23" s="14">
        <v>0</v>
      </c>
      <c r="AT23" s="16">
        <v>0</v>
      </c>
      <c r="AU23" s="14">
        <v>0.47900928999999998</v>
      </c>
      <c r="AV23" s="16">
        <v>0.13290963</v>
      </c>
    </row>
    <row r="24" spans="1:48" x14ac:dyDescent="0.25">
      <c r="A24" s="11" t="s">
        <v>494</v>
      </c>
      <c r="B24" s="13">
        <v>6647</v>
      </c>
      <c r="C24" s="14">
        <f>(7/B24*100)</f>
        <v>0.10531066646607493</v>
      </c>
      <c r="D24" s="15">
        <v>6640</v>
      </c>
      <c r="E24" s="14">
        <v>0.34938251999999997</v>
      </c>
      <c r="F24" s="16">
        <v>6.9257689999999997E-2</v>
      </c>
      <c r="G24" s="14">
        <v>5.7069809999999999E-2</v>
      </c>
      <c r="H24" s="16">
        <v>3.6144860000000001E-2</v>
      </c>
      <c r="I24" s="14">
        <v>6.0152440000000001E-2</v>
      </c>
      <c r="J24" s="16">
        <v>3.3114669999999999E-2</v>
      </c>
      <c r="K24" s="14">
        <v>4.3505830000000002E-2</v>
      </c>
      <c r="L24" s="16">
        <v>2.5332420000000001E-2</v>
      </c>
      <c r="M24" s="14">
        <v>6.3266100000000006E-2</v>
      </c>
      <c r="N24" s="16">
        <v>3.1696179999999997E-2</v>
      </c>
      <c r="O24" s="14">
        <v>8.6693870000000006E-2</v>
      </c>
      <c r="P24" s="16">
        <v>4.0385789999999998E-2</v>
      </c>
      <c r="Q24" s="14">
        <v>2.8965330000000001E-2</v>
      </c>
      <c r="R24" s="16">
        <v>2.081239E-2</v>
      </c>
      <c r="S24" s="14">
        <v>2.2622900000000001E-2</v>
      </c>
      <c r="T24" s="16">
        <v>2.2623270000000001E-2</v>
      </c>
      <c r="U24" s="14">
        <v>0</v>
      </c>
      <c r="V24" s="16">
        <v>0</v>
      </c>
      <c r="W24" s="14">
        <v>5.7429470000000003E-2</v>
      </c>
      <c r="X24" s="16">
        <v>3.5164220000000003E-2</v>
      </c>
      <c r="Y24" s="14">
        <v>0</v>
      </c>
      <c r="Z24" s="16">
        <v>0</v>
      </c>
      <c r="AA24" s="14">
        <v>5.6747289999999999E-2</v>
      </c>
      <c r="AB24" s="16">
        <v>2.8999E-2</v>
      </c>
      <c r="AC24" s="14">
        <v>1.446976E-2</v>
      </c>
      <c r="AD24" s="16">
        <v>1.4527180000000001E-2</v>
      </c>
      <c r="AE24" s="14">
        <v>6.6388080000000002E-2</v>
      </c>
      <c r="AF24" s="16">
        <v>4.7699869999999998E-2</v>
      </c>
      <c r="AG24" s="14">
        <v>0</v>
      </c>
      <c r="AH24" s="16">
        <v>0</v>
      </c>
      <c r="AI24" s="14">
        <v>1.773489E-2</v>
      </c>
      <c r="AJ24" s="16">
        <v>1.7726539999999999E-2</v>
      </c>
      <c r="AK24" s="14">
        <v>3.0759829999999998E-2</v>
      </c>
      <c r="AL24" s="16">
        <v>2.0842820000000001E-2</v>
      </c>
      <c r="AM24" s="14">
        <v>98.873924849999995</v>
      </c>
      <c r="AN24" s="16">
        <v>0.17600484999999999</v>
      </c>
      <c r="AO24" s="14" t="s">
        <v>582</v>
      </c>
      <c r="AP24" s="16" t="s">
        <v>582</v>
      </c>
      <c r="AQ24" s="14">
        <v>0</v>
      </c>
      <c r="AR24" s="16">
        <v>0</v>
      </c>
      <c r="AS24" s="14">
        <v>0</v>
      </c>
      <c r="AT24" s="16">
        <v>0</v>
      </c>
      <c r="AU24" s="14">
        <v>0.17088705000000001</v>
      </c>
      <c r="AV24" s="16">
        <v>4.9290420000000001E-2</v>
      </c>
    </row>
    <row r="25" spans="1:48" x14ac:dyDescent="0.25">
      <c r="A25" s="11" t="s">
        <v>495</v>
      </c>
      <c r="B25" s="13">
        <v>5581</v>
      </c>
      <c r="C25" s="14">
        <f>(24/B25*100)</f>
        <v>0.43003046049095145</v>
      </c>
      <c r="D25" s="15">
        <v>5557</v>
      </c>
      <c r="E25" s="14">
        <v>0.17779459</v>
      </c>
      <c r="F25" s="16">
        <v>5.6230259999999997E-2</v>
      </c>
      <c r="G25" s="14">
        <v>5.6410750000000003E-2</v>
      </c>
      <c r="H25" s="16">
        <v>3.2590380000000002E-2</v>
      </c>
      <c r="I25" s="14">
        <v>5.1474209999999999E-2</v>
      </c>
      <c r="J25" s="16">
        <v>4.0532310000000002E-2</v>
      </c>
      <c r="K25" s="14">
        <v>3.599612E-2</v>
      </c>
      <c r="L25" s="16">
        <v>2.4863420000000001E-2</v>
      </c>
      <c r="M25" s="14">
        <v>9.0080519999999997E-2</v>
      </c>
      <c r="N25" s="16">
        <v>4.052613E-2</v>
      </c>
      <c r="O25" s="14">
        <v>7.7948130000000004E-2</v>
      </c>
      <c r="P25" s="16">
        <v>4.0016129999999997E-2</v>
      </c>
      <c r="Q25" s="14">
        <v>1.8051680000000001E-2</v>
      </c>
      <c r="R25" s="16">
        <v>1.8050819999999999E-2</v>
      </c>
      <c r="S25" s="14">
        <v>1.7296579999999999E-2</v>
      </c>
      <c r="T25" s="16">
        <v>1.728476E-2</v>
      </c>
      <c r="U25" s="14">
        <v>0</v>
      </c>
      <c r="V25" s="16">
        <v>0</v>
      </c>
      <c r="W25" s="14">
        <v>0</v>
      </c>
      <c r="X25" s="16">
        <v>0</v>
      </c>
      <c r="Y25" s="14">
        <v>3.7103289999999997E-2</v>
      </c>
      <c r="Z25" s="16">
        <v>2.6253740000000001E-2</v>
      </c>
      <c r="AA25" s="14">
        <v>0</v>
      </c>
      <c r="AB25" s="16">
        <v>0</v>
      </c>
      <c r="AC25" s="14">
        <v>0</v>
      </c>
      <c r="AD25" s="16">
        <v>0</v>
      </c>
      <c r="AE25" s="14">
        <v>0</v>
      </c>
      <c r="AF25" s="16">
        <v>0</v>
      </c>
      <c r="AG25" s="14">
        <v>0</v>
      </c>
      <c r="AH25" s="16">
        <v>0</v>
      </c>
      <c r="AI25" s="14">
        <v>0</v>
      </c>
      <c r="AJ25" s="16">
        <v>0</v>
      </c>
      <c r="AK25" s="14">
        <v>0</v>
      </c>
      <c r="AL25" s="16">
        <v>0</v>
      </c>
      <c r="AM25" s="14">
        <v>99.329149990000005</v>
      </c>
      <c r="AN25" s="16">
        <v>0.13786403</v>
      </c>
      <c r="AO25" s="14" t="s">
        <v>582</v>
      </c>
      <c r="AP25" s="16" t="s">
        <v>582</v>
      </c>
      <c r="AQ25" s="14">
        <v>0</v>
      </c>
      <c r="AR25" s="16">
        <v>0</v>
      </c>
      <c r="AS25" s="14">
        <v>0</v>
      </c>
      <c r="AT25" s="16">
        <v>0</v>
      </c>
      <c r="AU25" s="14">
        <v>0.10869415</v>
      </c>
      <c r="AV25" s="16">
        <v>4.479984E-2</v>
      </c>
    </row>
    <row r="26" spans="1:48" x14ac:dyDescent="0.25">
      <c r="A26" s="11" t="s">
        <v>496</v>
      </c>
      <c r="B26" s="13">
        <v>4869</v>
      </c>
      <c r="C26" s="14">
        <f>(33/B26*100)</f>
        <v>0.67775723967960566</v>
      </c>
      <c r="D26" s="15">
        <v>4836</v>
      </c>
      <c r="E26" s="14">
        <v>0.69400094000000001</v>
      </c>
      <c r="F26" s="16">
        <v>0.11063975</v>
      </c>
      <c r="G26" s="14">
        <v>0.17096164</v>
      </c>
      <c r="H26" s="16">
        <v>5.7020000000000001E-2</v>
      </c>
      <c r="I26" s="14">
        <v>0.14950024000000001</v>
      </c>
      <c r="J26" s="16">
        <v>6.2709780000000007E-2</v>
      </c>
      <c r="K26" s="14">
        <v>0.17826881999999999</v>
      </c>
      <c r="L26" s="16">
        <v>7.5427220000000003E-2</v>
      </c>
      <c r="M26" s="14">
        <v>0.14648623</v>
      </c>
      <c r="N26" s="16">
        <v>5.7811880000000003E-2</v>
      </c>
      <c r="O26" s="14">
        <v>2.595426E-2</v>
      </c>
      <c r="P26" s="16">
        <v>2.6138370000000001E-2</v>
      </c>
      <c r="Q26" s="14">
        <v>3.9830629999999999E-2</v>
      </c>
      <c r="R26" s="16">
        <v>2.6314509999999999E-2</v>
      </c>
      <c r="S26" s="14">
        <v>5.0791129999999997E-2</v>
      </c>
      <c r="T26" s="16">
        <v>3.7133869999999999E-2</v>
      </c>
      <c r="U26" s="14">
        <v>6.5109559999999997E-2</v>
      </c>
      <c r="V26" s="16">
        <v>5.0925499999999999E-2</v>
      </c>
      <c r="W26" s="14">
        <v>1.36939E-2</v>
      </c>
      <c r="X26" s="16">
        <v>1.4028199999999999E-2</v>
      </c>
      <c r="Y26" s="14">
        <v>2.665213E-2</v>
      </c>
      <c r="Z26" s="16">
        <v>2.697594E-2</v>
      </c>
      <c r="AA26" s="14">
        <v>2.2625320000000001E-2</v>
      </c>
      <c r="AB26" s="16">
        <v>2.2671159999999999E-2</v>
      </c>
      <c r="AC26" s="14">
        <v>1.880103E-2</v>
      </c>
      <c r="AD26" s="16">
        <v>1.8818649999999999E-2</v>
      </c>
      <c r="AE26" s="14">
        <v>2.170159E-2</v>
      </c>
      <c r="AF26" s="16">
        <v>2.4529990000000002E-2</v>
      </c>
      <c r="AG26" s="14">
        <v>7.3605959999999998E-2</v>
      </c>
      <c r="AH26" s="16">
        <v>3.7557069999999998E-2</v>
      </c>
      <c r="AI26" s="14">
        <v>2.2625320000000001E-2</v>
      </c>
      <c r="AJ26" s="16">
        <v>2.2717770000000002E-2</v>
      </c>
      <c r="AK26" s="14">
        <v>0.23494973999999999</v>
      </c>
      <c r="AL26" s="16">
        <v>7.7726980000000001E-2</v>
      </c>
      <c r="AM26" s="14">
        <v>97.826737420000001</v>
      </c>
      <c r="AN26" s="16">
        <v>0.23319692</v>
      </c>
      <c r="AO26" s="14" t="s">
        <v>582</v>
      </c>
      <c r="AP26" s="16" t="s">
        <v>582</v>
      </c>
      <c r="AQ26" s="14">
        <v>0</v>
      </c>
      <c r="AR26" s="16">
        <v>0</v>
      </c>
      <c r="AS26" s="14">
        <v>0</v>
      </c>
      <c r="AT26" s="16">
        <v>0</v>
      </c>
      <c r="AU26" s="14">
        <v>0.21770413999999999</v>
      </c>
      <c r="AV26" s="16">
        <v>0.10198705</v>
      </c>
    </row>
    <row r="27" spans="1:48" x14ac:dyDescent="0.25">
      <c r="A27" s="11" t="s">
        <v>497</v>
      </c>
      <c r="B27" s="13">
        <v>5299</v>
      </c>
      <c r="C27" s="14">
        <f>(17/B27*100)</f>
        <v>0.32081524816003021</v>
      </c>
      <c r="D27" s="15">
        <v>5282</v>
      </c>
      <c r="E27" s="14">
        <v>3.4334565499999998</v>
      </c>
      <c r="F27" s="16">
        <v>0.22175748000000001</v>
      </c>
      <c r="G27" s="14">
        <v>1.2377410200000001</v>
      </c>
      <c r="H27" s="16">
        <v>0.14057279</v>
      </c>
      <c r="I27" s="14">
        <v>1.2737674999999999</v>
      </c>
      <c r="J27" s="16">
        <v>0.16806383</v>
      </c>
      <c r="K27" s="14">
        <v>1.6925084100000001</v>
      </c>
      <c r="L27" s="16">
        <v>0.18232377</v>
      </c>
      <c r="M27" s="14">
        <v>1.47731393</v>
      </c>
      <c r="N27" s="16">
        <v>0.15002329</v>
      </c>
      <c r="O27" s="14">
        <v>1.3940120899999999</v>
      </c>
      <c r="P27" s="16">
        <v>0.16605632000000001</v>
      </c>
      <c r="Q27" s="14">
        <v>1.49597022</v>
      </c>
      <c r="R27" s="16">
        <v>0.17050467999999999</v>
      </c>
      <c r="S27" s="14">
        <v>1.4315039700000001</v>
      </c>
      <c r="T27" s="16">
        <v>0.14697184999999999</v>
      </c>
      <c r="U27" s="14">
        <v>1.17833313</v>
      </c>
      <c r="V27" s="16">
        <v>0.12501011000000001</v>
      </c>
      <c r="W27" s="14">
        <v>1.2586137900000001</v>
      </c>
      <c r="X27" s="16">
        <v>0.1440053</v>
      </c>
      <c r="Y27" s="14">
        <v>1.14074308</v>
      </c>
      <c r="Z27" s="16">
        <v>0.14005263000000001</v>
      </c>
      <c r="AA27" s="14">
        <v>1.3756823499999999</v>
      </c>
      <c r="AB27" s="16">
        <v>0.15605421999999999</v>
      </c>
      <c r="AC27" s="14">
        <v>1.6560793</v>
      </c>
      <c r="AD27" s="16">
        <v>0.15465646999999999</v>
      </c>
      <c r="AE27" s="14">
        <v>1.5241538800000001</v>
      </c>
      <c r="AF27" s="16">
        <v>0.17012495999999999</v>
      </c>
      <c r="AG27" s="14">
        <v>1.11032083</v>
      </c>
      <c r="AH27" s="16">
        <v>0.13736933000000001</v>
      </c>
      <c r="AI27" s="14">
        <v>0.93186263000000003</v>
      </c>
      <c r="AJ27" s="16">
        <v>0.10729171</v>
      </c>
      <c r="AK27" s="14">
        <v>0.56528772999999999</v>
      </c>
      <c r="AL27" s="16">
        <v>9.7059439999999997E-2</v>
      </c>
      <c r="AM27" s="14">
        <v>75.027779420000002</v>
      </c>
      <c r="AN27" s="16">
        <v>0.46772016999999999</v>
      </c>
      <c r="AO27" s="14" t="s">
        <v>582</v>
      </c>
      <c r="AP27" s="16" t="s">
        <v>582</v>
      </c>
      <c r="AQ27" s="14">
        <v>0</v>
      </c>
      <c r="AR27" s="16">
        <v>0</v>
      </c>
      <c r="AS27" s="14">
        <v>0</v>
      </c>
      <c r="AT27" s="16">
        <v>0</v>
      </c>
      <c r="AU27" s="14">
        <v>0.79487015999999999</v>
      </c>
      <c r="AV27" s="16">
        <v>0.10876049</v>
      </c>
    </row>
    <row r="28" spans="1:48" x14ac:dyDescent="0.25">
      <c r="A28" s="11" t="s">
        <v>498</v>
      </c>
      <c r="B28" s="13">
        <v>7568</v>
      </c>
      <c r="C28" s="14">
        <f>(51/B28*100)</f>
        <v>0.67389006342494717</v>
      </c>
      <c r="D28" s="15">
        <v>7517</v>
      </c>
      <c r="E28" s="14">
        <v>1.4618143800000001</v>
      </c>
      <c r="F28" s="16">
        <v>0.17150691000000001</v>
      </c>
      <c r="G28" s="14">
        <v>0.36722701000000002</v>
      </c>
      <c r="H28" s="16">
        <v>9.3060630000000005E-2</v>
      </c>
      <c r="I28" s="14">
        <v>0.29587506000000002</v>
      </c>
      <c r="J28" s="16">
        <v>7.7943109999999996E-2</v>
      </c>
      <c r="K28" s="14">
        <v>0.18274145999999999</v>
      </c>
      <c r="L28" s="16">
        <v>5.7423200000000001E-2</v>
      </c>
      <c r="M28" s="14">
        <v>0.12825275</v>
      </c>
      <c r="N28" s="16">
        <v>4.6373810000000001E-2</v>
      </c>
      <c r="O28" s="14">
        <v>0.11362869</v>
      </c>
      <c r="P28" s="16">
        <v>4.6965519999999997E-2</v>
      </c>
      <c r="Q28" s="14">
        <v>0.13617325999999999</v>
      </c>
      <c r="R28" s="16">
        <v>4.4297250000000003E-2</v>
      </c>
      <c r="S28" s="14">
        <v>6.6476199999999999E-2</v>
      </c>
      <c r="T28" s="16">
        <v>2.7235470000000001E-2</v>
      </c>
      <c r="U28" s="14">
        <v>8.9971019999999999E-2</v>
      </c>
      <c r="V28" s="16">
        <v>3.1801580000000003E-2</v>
      </c>
      <c r="W28" s="14">
        <v>7.6086340000000002E-2</v>
      </c>
      <c r="X28" s="16">
        <v>4.043596E-2</v>
      </c>
      <c r="Y28" s="14">
        <v>9.4113559999999999E-2</v>
      </c>
      <c r="Z28" s="16">
        <v>4.2818559999999999E-2</v>
      </c>
      <c r="AA28" s="14">
        <v>2.7151560000000002E-2</v>
      </c>
      <c r="AB28" s="16">
        <v>1.623496E-2</v>
      </c>
      <c r="AC28" s="14">
        <v>4.3949750000000003E-2</v>
      </c>
      <c r="AD28" s="16">
        <v>2.2217810000000001E-2</v>
      </c>
      <c r="AE28" s="14">
        <v>2.8575320000000001E-2</v>
      </c>
      <c r="AF28" s="16">
        <v>2.9822350000000001E-2</v>
      </c>
      <c r="AG28" s="14">
        <v>6.27605E-3</v>
      </c>
      <c r="AH28" s="16">
        <v>6.2772000000000001E-3</v>
      </c>
      <c r="AI28" s="14">
        <v>3.3049540000000002E-2</v>
      </c>
      <c r="AJ28" s="16">
        <v>1.7675719999999999E-2</v>
      </c>
      <c r="AK28" s="14">
        <v>0</v>
      </c>
      <c r="AL28" s="16">
        <v>0</v>
      </c>
      <c r="AM28" s="14">
        <v>96.266645519999997</v>
      </c>
      <c r="AN28" s="16">
        <v>0.26329667000000001</v>
      </c>
      <c r="AO28" s="14" t="s">
        <v>582</v>
      </c>
      <c r="AP28" s="16" t="s">
        <v>582</v>
      </c>
      <c r="AQ28" s="14">
        <v>0</v>
      </c>
      <c r="AR28" s="16">
        <v>0</v>
      </c>
      <c r="AS28" s="14">
        <v>0</v>
      </c>
      <c r="AT28" s="16">
        <v>0</v>
      </c>
      <c r="AU28" s="14">
        <v>0.58199252000000001</v>
      </c>
      <c r="AV28" s="16">
        <v>0.13100941999999999</v>
      </c>
    </row>
    <row r="29" spans="1:48" x14ac:dyDescent="0.25">
      <c r="A29" s="11" t="s">
        <v>499</v>
      </c>
      <c r="B29" s="13">
        <v>5385</v>
      </c>
      <c r="C29" s="14">
        <f>(30/B29*100)</f>
        <v>0.55710306406685239</v>
      </c>
      <c r="D29" s="15">
        <v>5355</v>
      </c>
      <c r="E29" s="14">
        <v>2.2475201600000001</v>
      </c>
      <c r="F29" s="16">
        <v>0.19448762</v>
      </c>
      <c r="G29" s="14">
        <v>0.26222677999999999</v>
      </c>
      <c r="H29" s="16">
        <v>7.4188530000000003E-2</v>
      </c>
      <c r="I29" s="14">
        <v>0.46298518999999999</v>
      </c>
      <c r="J29" s="16">
        <v>9.2766459999999995E-2</v>
      </c>
      <c r="K29" s="14">
        <v>0.21160918000000001</v>
      </c>
      <c r="L29" s="16">
        <v>5.9827760000000001E-2</v>
      </c>
      <c r="M29" s="14">
        <v>0.19684309999999999</v>
      </c>
      <c r="N29" s="16">
        <v>5.985211E-2</v>
      </c>
      <c r="O29" s="14">
        <v>0.16491009000000001</v>
      </c>
      <c r="P29" s="16">
        <v>5.5483400000000002E-2</v>
      </c>
      <c r="Q29" s="14">
        <v>0.12496960999999999</v>
      </c>
      <c r="R29" s="16">
        <v>4.7440070000000001E-2</v>
      </c>
      <c r="S29" s="14">
        <v>0.13023323000000001</v>
      </c>
      <c r="T29" s="16">
        <v>4.6378959999999997E-2</v>
      </c>
      <c r="U29" s="14">
        <v>0.18047189</v>
      </c>
      <c r="V29" s="16">
        <v>6.4781169999999999E-2</v>
      </c>
      <c r="W29" s="14">
        <v>0.10863001</v>
      </c>
      <c r="X29" s="16">
        <v>4.5401240000000002E-2</v>
      </c>
      <c r="Y29" s="14">
        <v>0.24823005000000001</v>
      </c>
      <c r="Z29" s="16">
        <v>6.2304070000000003E-2</v>
      </c>
      <c r="AA29" s="14">
        <v>0.11175126000000001</v>
      </c>
      <c r="AB29" s="16">
        <v>4.4334350000000002E-2</v>
      </c>
      <c r="AC29" s="14">
        <v>0.13962960999999999</v>
      </c>
      <c r="AD29" s="16">
        <v>5.2833339999999999E-2</v>
      </c>
      <c r="AE29" s="14">
        <v>4.5544460000000002E-2</v>
      </c>
      <c r="AF29" s="16">
        <v>2.9438519999999999E-2</v>
      </c>
      <c r="AG29" s="14">
        <v>6.2944169999999994E-2</v>
      </c>
      <c r="AH29" s="16">
        <v>3.3716799999999998E-2</v>
      </c>
      <c r="AI29" s="14">
        <v>7.9800029999999994E-2</v>
      </c>
      <c r="AJ29" s="16">
        <v>3.1720909999999998E-2</v>
      </c>
      <c r="AK29" s="14">
        <v>3.8620660000000001E-2</v>
      </c>
      <c r="AL29" s="16">
        <v>2.8118710000000002E-2</v>
      </c>
      <c r="AM29" s="14">
        <v>91.853751950000003</v>
      </c>
      <c r="AN29" s="16">
        <v>0.4632212</v>
      </c>
      <c r="AO29" s="14" t="s">
        <v>582</v>
      </c>
      <c r="AP29" s="16" t="s">
        <v>582</v>
      </c>
      <c r="AQ29" s="14">
        <v>2.7667624100000001</v>
      </c>
      <c r="AR29" s="16">
        <v>0.24169378</v>
      </c>
      <c r="AS29" s="14">
        <v>0</v>
      </c>
      <c r="AT29" s="16">
        <v>0</v>
      </c>
      <c r="AU29" s="14">
        <v>0.56256616000000004</v>
      </c>
      <c r="AV29" s="16">
        <v>0.12308388000000001</v>
      </c>
    </row>
    <row r="30" spans="1:48" x14ac:dyDescent="0.25">
      <c r="A30" s="11" t="s">
        <v>500</v>
      </c>
      <c r="B30" s="13">
        <v>4520</v>
      </c>
      <c r="C30" s="14">
        <f>(97/B30*100)</f>
        <v>2.1460176991150446</v>
      </c>
      <c r="D30" s="15">
        <v>4423</v>
      </c>
      <c r="E30" s="14">
        <v>2.94772086</v>
      </c>
      <c r="F30" s="16">
        <v>0.24767017999999999</v>
      </c>
      <c r="G30" s="14">
        <v>1.0258955300000001</v>
      </c>
      <c r="H30" s="16">
        <v>0.18707839000000001</v>
      </c>
      <c r="I30" s="14">
        <v>1.47359982</v>
      </c>
      <c r="J30" s="16">
        <v>0.18702730000000001</v>
      </c>
      <c r="K30" s="14">
        <v>1.82980538</v>
      </c>
      <c r="L30" s="16">
        <v>0.22099489999999999</v>
      </c>
      <c r="M30" s="14">
        <v>1.4254209900000001</v>
      </c>
      <c r="N30" s="16">
        <v>0.17063089000000001</v>
      </c>
      <c r="O30" s="14">
        <v>1.3762874899999999</v>
      </c>
      <c r="P30" s="16">
        <v>0.16500027</v>
      </c>
      <c r="Q30" s="14">
        <v>1.56029072</v>
      </c>
      <c r="R30" s="16">
        <v>0.20722239000000001</v>
      </c>
      <c r="S30" s="14">
        <v>1.4499031200000001</v>
      </c>
      <c r="T30" s="16">
        <v>0.17392921</v>
      </c>
      <c r="U30" s="14">
        <v>1.5731379000000001</v>
      </c>
      <c r="V30" s="16">
        <v>0.18920395000000001</v>
      </c>
      <c r="W30" s="14">
        <v>1.1608243300000001</v>
      </c>
      <c r="X30" s="16">
        <v>0.18311047</v>
      </c>
      <c r="Y30" s="14">
        <v>1.0597645499999999</v>
      </c>
      <c r="Z30" s="16">
        <v>0.14966604</v>
      </c>
      <c r="AA30" s="14">
        <v>0.68169115000000002</v>
      </c>
      <c r="AB30" s="16">
        <v>0.12395867000000001</v>
      </c>
      <c r="AC30" s="14">
        <v>1.13834115</v>
      </c>
      <c r="AD30" s="16">
        <v>0.18398268000000001</v>
      </c>
      <c r="AE30" s="14">
        <v>0.99628625999999998</v>
      </c>
      <c r="AF30" s="16">
        <v>0.15631205000000001</v>
      </c>
      <c r="AG30" s="14">
        <v>1.0662279800000001</v>
      </c>
      <c r="AH30" s="16">
        <v>0.16420249000000001</v>
      </c>
      <c r="AI30" s="14">
        <v>0.90301719999999996</v>
      </c>
      <c r="AJ30" s="16">
        <v>0.13998984</v>
      </c>
      <c r="AK30" s="14">
        <v>0.27309636999999998</v>
      </c>
      <c r="AL30" s="16">
        <v>7.4914930000000005E-2</v>
      </c>
      <c r="AM30" s="14">
        <v>77.143668809999994</v>
      </c>
      <c r="AN30" s="16">
        <v>0.85632154999999999</v>
      </c>
      <c r="AO30" s="14" t="s">
        <v>582</v>
      </c>
      <c r="AP30" s="16" t="s">
        <v>582</v>
      </c>
      <c r="AQ30" s="14">
        <v>0</v>
      </c>
      <c r="AR30" s="16">
        <v>0</v>
      </c>
      <c r="AS30" s="14">
        <v>0</v>
      </c>
      <c r="AT30" s="16">
        <v>0</v>
      </c>
      <c r="AU30" s="14">
        <v>0.91502039000000002</v>
      </c>
      <c r="AV30" s="16">
        <v>0.14086445</v>
      </c>
    </row>
    <row r="31" spans="1:48" x14ac:dyDescent="0.25">
      <c r="A31" s="11" t="s">
        <v>501</v>
      </c>
      <c r="B31" s="13">
        <v>5456</v>
      </c>
      <c r="C31" s="14">
        <f>(125/B31*100)</f>
        <v>2.2910557184750733</v>
      </c>
      <c r="D31" s="15">
        <v>5331</v>
      </c>
      <c r="E31" s="14">
        <v>1.3662522800000001</v>
      </c>
      <c r="F31" s="16">
        <v>0.17690581</v>
      </c>
      <c r="G31" s="14">
        <v>0.55310632000000004</v>
      </c>
      <c r="H31" s="16">
        <v>0.10386885999999999</v>
      </c>
      <c r="I31" s="14">
        <v>0.78966760000000003</v>
      </c>
      <c r="J31" s="16">
        <v>0.1196768</v>
      </c>
      <c r="K31" s="14">
        <v>0.45845976999999999</v>
      </c>
      <c r="L31" s="16">
        <v>8.7715020000000005E-2</v>
      </c>
      <c r="M31" s="14">
        <v>0.38624150000000002</v>
      </c>
      <c r="N31" s="16">
        <v>8.0234470000000002E-2</v>
      </c>
      <c r="O31" s="14">
        <v>0.479883</v>
      </c>
      <c r="P31" s="16">
        <v>0.10770795</v>
      </c>
      <c r="Q31" s="14">
        <v>0.40379625000000002</v>
      </c>
      <c r="R31" s="16">
        <v>8.8588719999999996E-2</v>
      </c>
      <c r="S31" s="14">
        <v>0.38171930999999998</v>
      </c>
      <c r="T31" s="16">
        <v>7.8475080000000003E-2</v>
      </c>
      <c r="U31" s="14">
        <v>0.45930436000000002</v>
      </c>
      <c r="V31" s="16">
        <v>0.10287356</v>
      </c>
      <c r="W31" s="14">
        <v>0.67657763000000004</v>
      </c>
      <c r="X31" s="16">
        <v>0.11723275</v>
      </c>
      <c r="Y31" s="14">
        <v>0.86950269999999996</v>
      </c>
      <c r="Z31" s="16">
        <v>0.12914610000000001</v>
      </c>
      <c r="AA31" s="14">
        <v>0.40342188000000001</v>
      </c>
      <c r="AB31" s="16">
        <v>9.3336420000000003E-2</v>
      </c>
      <c r="AC31" s="14">
        <v>0.49620885999999997</v>
      </c>
      <c r="AD31" s="16">
        <v>0.10475134999999999</v>
      </c>
      <c r="AE31" s="14">
        <v>0.43427434999999998</v>
      </c>
      <c r="AF31" s="16">
        <v>0.11313824</v>
      </c>
      <c r="AG31" s="14">
        <v>0.25065968</v>
      </c>
      <c r="AH31" s="16">
        <v>7.3374010000000003E-2</v>
      </c>
      <c r="AI31" s="14">
        <v>0.13535517999999999</v>
      </c>
      <c r="AJ31" s="16">
        <v>5.5736149999999998E-2</v>
      </c>
      <c r="AK31" s="14">
        <v>0.32219287000000002</v>
      </c>
      <c r="AL31" s="16">
        <v>9.6929940000000006E-2</v>
      </c>
      <c r="AM31" s="14">
        <v>90.568943070000003</v>
      </c>
      <c r="AN31" s="16">
        <v>0.51154557</v>
      </c>
      <c r="AO31" s="14" t="s">
        <v>582</v>
      </c>
      <c r="AP31" s="16" t="s">
        <v>582</v>
      </c>
      <c r="AQ31" s="14">
        <v>0</v>
      </c>
      <c r="AR31" s="16">
        <v>0</v>
      </c>
      <c r="AS31" s="14">
        <v>0</v>
      </c>
      <c r="AT31" s="16">
        <v>0</v>
      </c>
      <c r="AU31" s="14">
        <v>0.56443337999999998</v>
      </c>
      <c r="AV31" s="16">
        <v>0.10308035</v>
      </c>
    </row>
    <row r="32" spans="1:48" x14ac:dyDescent="0.25">
      <c r="A32" s="11" t="s">
        <v>502</v>
      </c>
      <c r="B32" s="13">
        <v>4478</v>
      </c>
      <c r="C32" s="14">
        <f>(5/B32*100)</f>
        <v>0.11165698972755694</v>
      </c>
      <c r="D32" s="15">
        <v>4473</v>
      </c>
      <c r="E32" s="14">
        <v>0.27580852</v>
      </c>
      <c r="F32" s="16">
        <v>7.2137889999999996E-2</v>
      </c>
      <c r="G32" s="14">
        <v>0.14165723</v>
      </c>
      <c r="H32" s="16">
        <v>4.9715229999999999E-2</v>
      </c>
      <c r="I32" s="14">
        <v>6.7882330000000005E-2</v>
      </c>
      <c r="J32" s="16">
        <v>4.1379020000000002E-2</v>
      </c>
      <c r="K32" s="14">
        <v>5.7572180000000001E-2</v>
      </c>
      <c r="L32" s="16">
        <v>3.3069800000000003E-2</v>
      </c>
      <c r="M32" s="14">
        <v>2.006225E-2</v>
      </c>
      <c r="N32" s="16">
        <v>2.0050289999999998E-2</v>
      </c>
      <c r="O32" s="14">
        <v>6.3900600000000002E-2</v>
      </c>
      <c r="P32" s="16">
        <v>3.5468659999999999E-2</v>
      </c>
      <c r="Q32" s="14">
        <v>1.8388379999999999E-2</v>
      </c>
      <c r="R32" s="16">
        <v>1.8386010000000001E-2</v>
      </c>
      <c r="S32" s="14">
        <v>0</v>
      </c>
      <c r="T32" s="16">
        <v>0</v>
      </c>
      <c r="U32" s="14">
        <v>7.0127839999999997E-2</v>
      </c>
      <c r="V32" s="16">
        <v>5.7090380000000003E-2</v>
      </c>
      <c r="W32" s="14">
        <v>1.8416760000000001E-2</v>
      </c>
      <c r="X32" s="16">
        <v>1.8406550000000001E-2</v>
      </c>
      <c r="Y32" s="14">
        <v>5.3166489999999997E-2</v>
      </c>
      <c r="Z32" s="16">
        <v>3.8865370000000003E-2</v>
      </c>
      <c r="AA32" s="14">
        <v>2.716037E-2</v>
      </c>
      <c r="AB32" s="16">
        <v>2.654523E-2</v>
      </c>
      <c r="AC32" s="14">
        <v>4.3774979999999998E-2</v>
      </c>
      <c r="AD32" s="16">
        <v>3.097608E-2</v>
      </c>
      <c r="AE32" s="14">
        <v>0</v>
      </c>
      <c r="AF32" s="16">
        <v>0</v>
      </c>
      <c r="AG32" s="14">
        <v>0</v>
      </c>
      <c r="AH32" s="16">
        <v>0</v>
      </c>
      <c r="AI32" s="14">
        <v>4.7557799999999997E-2</v>
      </c>
      <c r="AJ32" s="16">
        <v>5.2641590000000002E-2</v>
      </c>
      <c r="AK32" s="14">
        <v>5.8997769999999998E-2</v>
      </c>
      <c r="AL32" s="16">
        <v>3.4118200000000001E-2</v>
      </c>
      <c r="AM32" s="14">
        <v>98.828657500000006</v>
      </c>
      <c r="AN32" s="16">
        <v>0.17494456</v>
      </c>
      <c r="AO32" s="14" t="s">
        <v>582</v>
      </c>
      <c r="AP32" s="16" t="s">
        <v>582</v>
      </c>
      <c r="AQ32" s="14">
        <v>0</v>
      </c>
      <c r="AR32" s="16">
        <v>0</v>
      </c>
      <c r="AS32" s="14">
        <v>0</v>
      </c>
      <c r="AT32" s="16">
        <v>0</v>
      </c>
      <c r="AU32" s="14">
        <v>0.206869</v>
      </c>
      <c r="AV32" s="16">
        <v>6.7530919999999994E-2</v>
      </c>
    </row>
    <row r="33" spans="1:48" x14ac:dyDescent="0.25">
      <c r="A33" s="11" t="s">
        <v>503</v>
      </c>
      <c r="B33" s="13">
        <v>7325</v>
      </c>
      <c r="C33" s="14">
        <f>(75/B33*100)</f>
        <v>1.0238907849829351</v>
      </c>
      <c r="D33" s="15">
        <v>7250</v>
      </c>
      <c r="E33" s="14">
        <v>1.0738955100000001</v>
      </c>
      <c r="F33" s="16">
        <v>0.14834395</v>
      </c>
      <c r="G33" s="14">
        <v>0.58352457000000002</v>
      </c>
      <c r="H33" s="16">
        <v>0.10570238</v>
      </c>
      <c r="I33" s="14">
        <v>0.60325183999999998</v>
      </c>
      <c r="J33" s="16">
        <v>0.13058887</v>
      </c>
      <c r="K33" s="14">
        <v>0.4830409</v>
      </c>
      <c r="L33" s="16">
        <v>9.9566199999999994E-2</v>
      </c>
      <c r="M33" s="14">
        <v>0.42582503999999999</v>
      </c>
      <c r="N33" s="16">
        <v>9.6199270000000003E-2</v>
      </c>
      <c r="O33" s="14">
        <v>0.36814321999999999</v>
      </c>
      <c r="P33" s="16">
        <v>0.10934677</v>
      </c>
      <c r="Q33" s="14">
        <v>0.48907768000000001</v>
      </c>
      <c r="R33" s="16">
        <v>0.10108949</v>
      </c>
      <c r="S33" s="14">
        <v>0.48110597999999999</v>
      </c>
      <c r="T33" s="16">
        <v>9.4984940000000004E-2</v>
      </c>
      <c r="U33" s="14">
        <v>0.57871150999999998</v>
      </c>
      <c r="V33" s="16">
        <v>0.11384780999999999</v>
      </c>
      <c r="W33" s="14">
        <v>0.45720001999999998</v>
      </c>
      <c r="X33" s="16">
        <v>0.10051556</v>
      </c>
      <c r="Y33" s="14">
        <v>0.20082945999999999</v>
      </c>
      <c r="Z33" s="16">
        <v>6.7386370000000001E-2</v>
      </c>
      <c r="AA33" s="14">
        <v>0.26960492000000003</v>
      </c>
      <c r="AB33" s="16">
        <v>8.2974030000000004E-2</v>
      </c>
      <c r="AC33" s="14">
        <v>0.21443317000000001</v>
      </c>
      <c r="AD33" s="16">
        <v>6.9558809999999999E-2</v>
      </c>
      <c r="AE33" s="14">
        <v>0.28870232000000001</v>
      </c>
      <c r="AF33" s="16">
        <v>9.2941350000000006E-2</v>
      </c>
      <c r="AG33" s="14">
        <v>0.19463649</v>
      </c>
      <c r="AH33" s="16">
        <v>5.9847650000000002E-2</v>
      </c>
      <c r="AI33" s="14">
        <v>0.16281039</v>
      </c>
      <c r="AJ33" s="16">
        <v>5.6323199999999997E-2</v>
      </c>
      <c r="AK33" s="14">
        <v>5.1134260000000001E-2</v>
      </c>
      <c r="AL33" s="16">
        <v>2.8204480000000001E-2</v>
      </c>
      <c r="AM33" s="14">
        <v>92.699272699999995</v>
      </c>
      <c r="AN33" s="16">
        <v>0.42274834999999999</v>
      </c>
      <c r="AO33" s="14" t="s">
        <v>582</v>
      </c>
      <c r="AP33" s="16" t="s">
        <v>582</v>
      </c>
      <c r="AQ33" s="14">
        <v>0</v>
      </c>
      <c r="AR33" s="16">
        <v>0</v>
      </c>
      <c r="AS33" s="14">
        <v>0</v>
      </c>
      <c r="AT33" s="16">
        <v>0</v>
      </c>
      <c r="AU33" s="14">
        <v>0.37480002000000001</v>
      </c>
      <c r="AV33" s="16">
        <v>9.2923279999999997E-2</v>
      </c>
    </row>
    <row r="34" spans="1:48" x14ac:dyDescent="0.25">
      <c r="A34" s="11" t="s">
        <v>504</v>
      </c>
      <c r="B34" s="13">
        <v>6350</v>
      </c>
      <c r="C34" s="14">
        <f>(35/B34*100)</f>
        <v>0.55118110236220474</v>
      </c>
      <c r="D34" s="15">
        <v>6315</v>
      </c>
      <c r="E34" s="14">
        <v>0.73899104000000004</v>
      </c>
      <c r="F34" s="16">
        <v>0.10368972</v>
      </c>
      <c r="G34" s="14">
        <v>0.19310905</v>
      </c>
      <c r="H34" s="16">
        <v>5.4236640000000003E-2</v>
      </c>
      <c r="I34" s="14">
        <v>0.13781173999999999</v>
      </c>
      <c r="J34" s="16">
        <v>4.4923449999999997E-2</v>
      </c>
      <c r="K34" s="14">
        <v>6.3162300000000005E-2</v>
      </c>
      <c r="L34" s="16">
        <v>3.2877770000000001E-2</v>
      </c>
      <c r="M34" s="14">
        <v>6.178206E-2</v>
      </c>
      <c r="N34" s="16">
        <v>2.872452E-2</v>
      </c>
      <c r="O34" s="14">
        <v>3.1821090000000003E-2</v>
      </c>
      <c r="P34" s="16">
        <v>1.6756500000000001E-2</v>
      </c>
      <c r="Q34" s="14">
        <v>2.617707E-2</v>
      </c>
      <c r="R34" s="16">
        <v>2.1913169999999999E-2</v>
      </c>
      <c r="S34" s="14">
        <v>4.501616E-2</v>
      </c>
      <c r="T34" s="16">
        <v>3.3595390000000003E-2</v>
      </c>
      <c r="U34" s="14">
        <v>9.1929789999999997E-2</v>
      </c>
      <c r="V34" s="16">
        <v>4.9056620000000002E-2</v>
      </c>
      <c r="W34" s="14">
        <v>2.5185059999999999E-2</v>
      </c>
      <c r="X34" s="16">
        <v>1.7468819999999999E-2</v>
      </c>
      <c r="Y34" s="14">
        <v>7.8166369999999999E-2</v>
      </c>
      <c r="Z34" s="16">
        <v>3.7482759999999997E-2</v>
      </c>
      <c r="AA34" s="14">
        <v>0</v>
      </c>
      <c r="AB34" s="16">
        <v>0</v>
      </c>
      <c r="AC34" s="14">
        <v>7.9716129999999996E-2</v>
      </c>
      <c r="AD34" s="16">
        <v>5.2286520000000003E-2</v>
      </c>
      <c r="AE34" s="14">
        <v>1.2441270000000001E-2</v>
      </c>
      <c r="AF34" s="16">
        <v>1.415449E-2</v>
      </c>
      <c r="AG34" s="14">
        <v>9.490432E-2</v>
      </c>
      <c r="AH34" s="16">
        <v>4.3625049999999999E-2</v>
      </c>
      <c r="AI34" s="14">
        <v>9.3456650000000002E-2</v>
      </c>
      <c r="AJ34" s="16">
        <v>4.6766469999999997E-2</v>
      </c>
      <c r="AK34" s="14">
        <v>0.11453439999999999</v>
      </c>
      <c r="AL34" s="16">
        <v>4.5865509999999998E-2</v>
      </c>
      <c r="AM34" s="14">
        <v>95.202169019999999</v>
      </c>
      <c r="AN34" s="16">
        <v>0.55242323999999998</v>
      </c>
      <c r="AO34" s="14" t="s">
        <v>582</v>
      </c>
      <c r="AP34" s="16" t="s">
        <v>582</v>
      </c>
      <c r="AQ34" s="14">
        <v>2.56048286</v>
      </c>
      <c r="AR34" s="16">
        <v>0.53154592000000001</v>
      </c>
      <c r="AS34" s="14">
        <v>0</v>
      </c>
      <c r="AT34" s="16">
        <v>0</v>
      </c>
      <c r="AU34" s="14">
        <v>0.34914363999999998</v>
      </c>
      <c r="AV34" s="16">
        <v>8.9413290000000006E-2</v>
      </c>
    </row>
    <row r="35" spans="1:48" x14ac:dyDescent="0.25">
      <c r="A35" s="11" t="s">
        <v>505</v>
      </c>
      <c r="B35" s="13">
        <v>6406</v>
      </c>
      <c r="C35" s="14">
        <f>(34/B35*100)</f>
        <v>0.53075241960661879</v>
      </c>
      <c r="D35" s="15">
        <v>6372</v>
      </c>
      <c r="E35" s="14">
        <v>0.51244005999999998</v>
      </c>
      <c r="F35" s="16">
        <v>8.7082370000000006E-2</v>
      </c>
      <c r="G35" s="14">
        <v>0.10185124</v>
      </c>
      <c r="H35" s="16">
        <v>4.0555099999999997E-2</v>
      </c>
      <c r="I35" s="14">
        <v>0.36403089</v>
      </c>
      <c r="J35" s="16">
        <v>9.9842040000000007E-2</v>
      </c>
      <c r="K35" s="14">
        <v>0.25575234000000002</v>
      </c>
      <c r="L35" s="16">
        <v>7.6081540000000003E-2</v>
      </c>
      <c r="M35" s="14">
        <v>0.22023851999999999</v>
      </c>
      <c r="N35" s="16">
        <v>7.9867949999999993E-2</v>
      </c>
      <c r="O35" s="14">
        <v>0.24360518</v>
      </c>
      <c r="P35" s="16">
        <v>7.2053649999999997E-2</v>
      </c>
      <c r="Q35" s="14">
        <v>0.36975439999999998</v>
      </c>
      <c r="R35" s="16">
        <v>0.11890049</v>
      </c>
      <c r="S35" s="14">
        <v>7.8467350000000005E-2</v>
      </c>
      <c r="T35" s="16">
        <v>3.7124650000000002E-2</v>
      </c>
      <c r="U35" s="14">
        <v>0.28642299999999998</v>
      </c>
      <c r="V35" s="16">
        <v>8.5905019999999999E-2</v>
      </c>
      <c r="W35" s="14">
        <v>0.44606296000000001</v>
      </c>
      <c r="X35" s="16">
        <v>0.1233852</v>
      </c>
      <c r="Y35" s="14">
        <v>0.55565609000000005</v>
      </c>
      <c r="Z35" s="16">
        <v>0.14625539000000001</v>
      </c>
      <c r="AA35" s="14">
        <v>0.22423351</v>
      </c>
      <c r="AB35" s="16">
        <v>7.2785820000000001E-2</v>
      </c>
      <c r="AC35" s="14">
        <v>0.11185198</v>
      </c>
      <c r="AD35" s="16">
        <v>4.644641E-2</v>
      </c>
      <c r="AE35" s="14">
        <v>0.12517882999999999</v>
      </c>
      <c r="AF35" s="16">
        <v>4.4276459999999997E-2</v>
      </c>
      <c r="AG35" s="14">
        <v>0.23044538000000001</v>
      </c>
      <c r="AH35" s="16">
        <v>7.7018829999999996E-2</v>
      </c>
      <c r="AI35" s="14">
        <v>0.35114901999999998</v>
      </c>
      <c r="AJ35" s="16">
        <v>8.5467189999999998E-2</v>
      </c>
      <c r="AK35" s="14">
        <v>8.3206240000000001E-2</v>
      </c>
      <c r="AL35" s="16">
        <v>3.6021810000000001E-2</v>
      </c>
      <c r="AM35" s="14">
        <v>94.211038459999997</v>
      </c>
      <c r="AN35" s="16">
        <v>0.38474274000000003</v>
      </c>
      <c r="AO35" s="14" t="s">
        <v>582</v>
      </c>
      <c r="AP35" s="16" t="s">
        <v>582</v>
      </c>
      <c r="AQ35" s="14">
        <v>1.0335383199999999</v>
      </c>
      <c r="AR35" s="16">
        <v>5.6439709999999997E-2</v>
      </c>
      <c r="AS35" s="14">
        <v>0</v>
      </c>
      <c r="AT35" s="16">
        <v>0</v>
      </c>
      <c r="AU35" s="14">
        <v>0.19507622999999999</v>
      </c>
      <c r="AV35" s="16">
        <v>5.1478839999999998E-2</v>
      </c>
    </row>
    <row r="36" spans="1:48" x14ac:dyDescent="0.25">
      <c r="A36" s="11" t="s">
        <v>506</v>
      </c>
      <c r="B36" s="13">
        <v>6736</v>
      </c>
      <c r="C36" s="14">
        <f>(26/B36*100)</f>
        <v>0.38598574821852732</v>
      </c>
      <c r="D36" s="15">
        <v>6710</v>
      </c>
      <c r="E36" s="14">
        <v>0.86140079999999997</v>
      </c>
      <c r="F36" s="16">
        <v>0.11897789</v>
      </c>
      <c r="G36" s="14">
        <v>0.67325195000000004</v>
      </c>
      <c r="H36" s="16">
        <v>0.13951002000000001</v>
      </c>
      <c r="I36" s="14">
        <v>1.1053372100000001</v>
      </c>
      <c r="J36" s="16">
        <v>0.16980679000000001</v>
      </c>
      <c r="K36" s="14">
        <v>0.99181465999999996</v>
      </c>
      <c r="L36" s="16">
        <v>0.16990702999999999</v>
      </c>
      <c r="M36" s="14">
        <v>0.85661286999999997</v>
      </c>
      <c r="N36" s="16">
        <v>0.12258378</v>
      </c>
      <c r="O36" s="14">
        <v>0.84624158999999999</v>
      </c>
      <c r="P36" s="16">
        <v>0.11132509</v>
      </c>
      <c r="Q36" s="14">
        <v>0.81709785999999995</v>
      </c>
      <c r="R36" s="16">
        <v>0.14219662</v>
      </c>
      <c r="S36" s="14">
        <v>1.256175</v>
      </c>
      <c r="T36" s="16">
        <v>0.18226017999999999</v>
      </c>
      <c r="U36" s="14">
        <v>0.71915764000000004</v>
      </c>
      <c r="V36" s="16">
        <v>0.13627191</v>
      </c>
      <c r="W36" s="14">
        <v>0.52426249000000003</v>
      </c>
      <c r="X36" s="16">
        <v>0.10811619</v>
      </c>
      <c r="Y36" s="14">
        <v>0.45179784000000001</v>
      </c>
      <c r="Z36" s="16">
        <v>9.9561120000000003E-2</v>
      </c>
      <c r="AA36" s="14">
        <v>0.33560599000000002</v>
      </c>
      <c r="AB36" s="16">
        <v>7.7882190000000004E-2</v>
      </c>
      <c r="AC36" s="14">
        <v>0.21792222999999999</v>
      </c>
      <c r="AD36" s="16">
        <v>5.7738919999999999E-2</v>
      </c>
      <c r="AE36" s="14">
        <v>0.38905817999999998</v>
      </c>
      <c r="AF36" s="16">
        <v>6.072673E-2</v>
      </c>
      <c r="AG36" s="14">
        <v>0.16845835000000001</v>
      </c>
      <c r="AH36" s="16">
        <v>5.3988679999999997E-2</v>
      </c>
      <c r="AI36" s="14">
        <v>0.25433923000000003</v>
      </c>
      <c r="AJ36" s="16">
        <v>7.2229299999999996E-2</v>
      </c>
      <c r="AK36" s="14">
        <v>0.12640889</v>
      </c>
      <c r="AL36" s="16">
        <v>4.4678309999999999E-2</v>
      </c>
      <c r="AM36" s="14">
        <v>89.335502390000002</v>
      </c>
      <c r="AN36" s="16">
        <v>0.68299677000000003</v>
      </c>
      <c r="AO36" s="14" t="s">
        <v>582</v>
      </c>
      <c r="AP36" s="16" t="s">
        <v>582</v>
      </c>
      <c r="AQ36" s="14">
        <v>0</v>
      </c>
      <c r="AR36" s="16">
        <v>0</v>
      </c>
      <c r="AS36" s="14">
        <v>0</v>
      </c>
      <c r="AT36" s="16">
        <v>0</v>
      </c>
      <c r="AU36" s="14">
        <v>6.9554840000000007E-2</v>
      </c>
      <c r="AV36" s="16">
        <v>3.823062E-2</v>
      </c>
    </row>
    <row r="37" spans="1:48" x14ac:dyDescent="0.25">
      <c r="A37" s="11" t="s">
        <v>507</v>
      </c>
      <c r="B37" s="13">
        <v>5458</v>
      </c>
      <c r="C37" s="14">
        <f>(63/B37*100)</f>
        <v>1.1542689629901062</v>
      </c>
      <c r="D37" s="15">
        <v>5395</v>
      </c>
      <c r="E37" s="14">
        <v>2.0143387499999998</v>
      </c>
      <c r="F37" s="16">
        <v>0.1764394</v>
      </c>
      <c r="G37" s="14">
        <v>0.49381932000000001</v>
      </c>
      <c r="H37" s="16">
        <v>9.7644060000000005E-2</v>
      </c>
      <c r="I37" s="14">
        <v>0.94804721000000003</v>
      </c>
      <c r="J37" s="16">
        <v>0.12970939000000001</v>
      </c>
      <c r="K37" s="14">
        <v>0.68905346000000001</v>
      </c>
      <c r="L37" s="16">
        <v>0.11188785</v>
      </c>
      <c r="M37" s="14">
        <v>0.52091047000000001</v>
      </c>
      <c r="N37" s="16">
        <v>0.10180639</v>
      </c>
      <c r="O37" s="14">
        <v>0.53928049</v>
      </c>
      <c r="P37" s="16">
        <v>0.1161242</v>
      </c>
      <c r="Q37" s="14">
        <v>0.58552462999999999</v>
      </c>
      <c r="R37" s="16">
        <v>0.12033494</v>
      </c>
      <c r="S37" s="14">
        <v>0.44342257000000002</v>
      </c>
      <c r="T37" s="16">
        <v>0.13401152</v>
      </c>
      <c r="U37" s="14">
        <v>0.62226373999999995</v>
      </c>
      <c r="V37" s="16">
        <v>0.12352340000000001</v>
      </c>
      <c r="W37" s="14">
        <v>0.80937356999999999</v>
      </c>
      <c r="X37" s="16">
        <v>0.14149941999999999</v>
      </c>
      <c r="Y37" s="14">
        <v>0.62862530000000005</v>
      </c>
      <c r="Z37" s="16">
        <v>0.10198436</v>
      </c>
      <c r="AA37" s="14">
        <v>0.48397614</v>
      </c>
      <c r="AB37" s="16">
        <v>8.0644450000000006E-2</v>
      </c>
      <c r="AC37" s="14">
        <v>0.57294884999999995</v>
      </c>
      <c r="AD37" s="16">
        <v>0.11382817000000001</v>
      </c>
      <c r="AE37" s="14">
        <v>0.66751841999999995</v>
      </c>
      <c r="AF37" s="16">
        <v>0.12297827</v>
      </c>
      <c r="AG37" s="14">
        <v>0.66215307999999995</v>
      </c>
      <c r="AH37" s="16">
        <v>0.10900332</v>
      </c>
      <c r="AI37" s="14">
        <v>0.41770941</v>
      </c>
      <c r="AJ37" s="16">
        <v>0.12898941999999999</v>
      </c>
      <c r="AK37" s="14">
        <v>8.952243E-2</v>
      </c>
      <c r="AL37" s="16">
        <v>4.0060510000000001E-2</v>
      </c>
      <c r="AM37" s="14">
        <v>87.898439100000004</v>
      </c>
      <c r="AN37" s="16">
        <v>0.77819179999999999</v>
      </c>
      <c r="AO37" s="14" t="s">
        <v>582</v>
      </c>
      <c r="AP37" s="16" t="s">
        <v>582</v>
      </c>
      <c r="AQ37" s="14">
        <v>0</v>
      </c>
      <c r="AR37" s="16">
        <v>0</v>
      </c>
      <c r="AS37" s="14">
        <v>0</v>
      </c>
      <c r="AT37" s="16">
        <v>0</v>
      </c>
      <c r="AU37" s="14">
        <v>0.91307307000000004</v>
      </c>
      <c r="AV37" s="16">
        <v>0.18842496</v>
      </c>
    </row>
    <row r="38" spans="1:48" x14ac:dyDescent="0.25">
      <c r="A38" s="11" t="s">
        <v>508</v>
      </c>
      <c r="B38" s="13">
        <v>5860</v>
      </c>
      <c r="C38" s="14">
        <f>(16/B38*100)</f>
        <v>0.27303754266211605</v>
      </c>
      <c r="D38" s="15">
        <v>5844</v>
      </c>
      <c r="E38" s="14">
        <v>3.0092900999999999</v>
      </c>
      <c r="F38" s="16">
        <v>0.27718880000000001</v>
      </c>
      <c r="G38" s="14">
        <v>0.67930751</v>
      </c>
      <c r="H38" s="16">
        <v>9.9826600000000001E-2</v>
      </c>
      <c r="I38" s="14">
        <v>1.0522553299999999</v>
      </c>
      <c r="J38" s="16">
        <v>0.14651198000000001</v>
      </c>
      <c r="K38" s="14">
        <v>0.84400006000000005</v>
      </c>
      <c r="L38" s="16">
        <v>0.15184407</v>
      </c>
      <c r="M38" s="14">
        <v>0.67450220000000005</v>
      </c>
      <c r="N38" s="16">
        <v>0.11790080999999999</v>
      </c>
      <c r="O38" s="14">
        <v>0.46827027999999998</v>
      </c>
      <c r="P38" s="16">
        <v>9.4460799999999998E-2</v>
      </c>
      <c r="Q38" s="14">
        <v>0.66207773000000003</v>
      </c>
      <c r="R38" s="16">
        <v>0.12466265</v>
      </c>
      <c r="S38" s="14">
        <v>0.81826255999999997</v>
      </c>
      <c r="T38" s="16">
        <v>0.11980714000000001</v>
      </c>
      <c r="U38" s="14">
        <v>0.72233318999999996</v>
      </c>
      <c r="V38" s="16">
        <v>0.11486443</v>
      </c>
      <c r="W38" s="14">
        <v>0.67344336999999999</v>
      </c>
      <c r="X38" s="16">
        <v>0.14223599000000001</v>
      </c>
      <c r="Y38" s="14">
        <v>1.03672952</v>
      </c>
      <c r="Z38" s="16">
        <v>0.19104086000000001</v>
      </c>
      <c r="AA38" s="14">
        <v>0.51412641000000003</v>
      </c>
      <c r="AB38" s="16">
        <v>0.10332715000000001</v>
      </c>
      <c r="AC38" s="14">
        <v>0.57253644999999997</v>
      </c>
      <c r="AD38" s="16">
        <v>0.11175032</v>
      </c>
      <c r="AE38" s="14">
        <v>0.77557765999999995</v>
      </c>
      <c r="AF38" s="16">
        <v>0.15957262999999999</v>
      </c>
      <c r="AG38" s="14">
        <v>0.62334018000000002</v>
      </c>
      <c r="AH38" s="16">
        <v>0.15459611000000001</v>
      </c>
      <c r="AI38" s="14">
        <v>0.38459381999999998</v>
      </c>
      <c r="AJ38" s="16">
        <v>0.10074284999999999</v>
      </c>
      <c r="AK38" s="14">
        <v>0.27644105000000002</v>
      </c>
      <c r="AL38" s="16">
        <v>9.0360940000000001E-2</v>
      </c>
      <c r="AM38" s="14">
        <v>85.617086819999997</v>
      </c>
      <c r="AN38" s="16">
        <v>0.63810604999999998</v>
      </c>
      <c r="AO38" s="14" t="s">
        <v>582</v>
      </c>
      <c r="AP38" s="16" t="s">
        <v>582</v>
      </c>
      <c r="AQ38" s="14">
        <v>0</v>
      </c>
      <c r="AR38" s="16">
        <v>0</v>
      </c>
      <c r="AS38" s="14">
        <v>0</v>
      </c>
      <c r="AT38" s="16">
        <v>0</v>
      </c>
      <c r="AU38" s="14">
        <v>0.59582579000000002</v>
      </c>
      <c r="AV38" s="16">
        <v>0.12627666000000001</v>
      </c>
    </row>
    <row r="39" spans="1:48" x14ac:dyDescent="0.25">
      <c r="A39" s="11" t="s">
        <v>509</v>
      </c>
      <c r="B39" s="13">
        <v>5895</v>
      </c>
      <c r="C39" s="14">
        <f>(30/B39*100)</f>
        <v>0.5089058524173028</v>
      </c>
      <c r="D39" s="15">
        <v>5865</v>
      </c>
      <c r="E39" s="14">
        <v>0.65109764999999997</v>
      </c>
      <c r="F39" s="16">
        <v>0.12206798000000001</v>
      </c>
      <c r="G39" s="14">
        <v>6.9628860000000001E-2</v>
      </c>
      <c r="H39" s="16">
        <v>3.7398029999999999E-2</v>
      </c>
      <c r="I39" s="14">
        <v>2.4128429999999999E-2</v>
      </c>
      <c r="J39" s="16">
        <v>1.7210860000000001E-2</v>
      </c>
      <c r="K39" s="14">
        <v>2.8114790000000001E-2</v>
      </c>
      <c r="L39" s="16">
        <v>2.09103E-2</v>
      </c>
      <c r="M39" s="14">
        <v>5.3808250000000002E-2</v>
      </c>
      <c r="N39" s="16">
        <v>3.2361559999999998E-2</v>
      </c>
      <c r="O39" s="14">
        <v>0</v>
      </c>
      <c r="P39" s="16">
        <v>0</v>
      </c>
      <c r="Q39" s="14">
        <v>2.0540969999999999E-2</v>
      </c>
      <c r="R39" s="16">
        <v>1.2324150000000001E-2</v>
      </c>
      <c r="S39" s="14">
        <v>3.3412560000000001E-2</v>
      </c>
      <c r="T39" s="16">
        <v>2.1960500000000001E-2</v>
      </c>
      <c r="U39" s="14">
        <v>4.9736210000000003E-2</v>
      </c>
      <c r="V39" s="16">
        <v>3.8309450000000002E-2</v>
      </c>
      <c r="W39" s="14">
        <v>0</v>
      </c>
      <c r="X39" s="16">
        <v>0</v>
      </c>
      <c r="Y39" s="14">
        <v>1.38265E-2</v>
      </c>
      <c r="Z39" s="16">
        <v>1.43433E-2</v>
      </c>
      <c r="AA39" s="14">
        <v>8.3141430000000002E-2</v>
      </c>
      <c r="AB39" s="16">
        <v>3.5453119999999998E-2</v>
      </c>
      <c r="AC39" s="14">
        <v>4.517318E-2</v>
      </c>
      <c r="AD39" s="16">
        <v>3.1759839999999998E-2</v>
      </c>
      <c r="AE39" s="14">
        <v>6.8324499999999996E-2</v>
      </c>
      <c r="AF39" s="16">
        <v>3.6336720000000003E-2</v>
      </c>
      <c r="AG39" s="14">
        <v>4.895629E-2</v>
      </c>
      <c r="AH39" s="16">
        <v>2.1478440000000001E-2</v>
      </c>
      <c r="AI39" s="14">
        <v>3.1289520000000001E-2</v>
      </c>
      <c r="AJ39" s="16">
        <v>2.251127E-2</v>
      </c>
      <c r="AK39" s="14">
        <v>0.15533427</v>
      </c>
      <c r="AL39" s="16">
        <v>5.6496539999999998E-2</v>
      </c>
      <c r="AM39" s="14">
        <v>98.371804710000006</v>
      </c>
      <c r="AN39" s="16">
        <v>0.23323831</v>
      </c>
      <c r="AO39" s="14" t="s">
        <v>582</v>
      </c>
      <c r="AP39" s="16" t="s">
        <v>582</v>
      </c>
      <c r="AQ39" s="14">
        <v>0</v>
      </c>
      <c r="AR39" s="16">
        <v>0</v>
      </c>
      <c r="AS39" s="14">
        <v>0</v>
      </c>
      <c r="AT39" s="16">
        <v>0</v>
      </c>
      <c r="AU39" s="14">
        <v>0.25168188000000002</v>
      </c>
      <c r="AV39" s="16">
        <v>8.3026359999999993E-2</v>
      </c>
    </row>
    <row r="40" spans="1:48" x14ac:dyDescent="0.25">
      <c r="A40" s="11" t="s">
        <v>510</v>
      </c>
      <c r="B40" s="13">
        <v>14157</v>
      </c>
      <c r="C40" s="14">
        <f>(539/B40*100)</f>
        <v>3.807303807303807</v>
      </c>
      <c r="D40" s="15">
        <v>13618</v>
      </c>
      <c r="E40" s="14">
        <v>3.8406536099999999</v>
      </c>
      <c r="F40" s="16">
        <v>0.22918668</v>
      </c>
      <c r="G40" s="14">
        <v>0.56726805999999996</v>
      </c>
      <c r="H40" s="16">
        <v>0.14556079</v>
      </c>
      <c r="I40" s="14">
        <v>0.67853711000000005</v>
      </c>
      <c r="J40" s="16">
        <v>9.7560750000000002E-2</v>
      </c>
      <c r="K40" s="14">
        <v>0.80821100000000001</v>
      </c>
      <c r="L40" s="16">
        <v>0.14857855</v>
      </c>
      <c r="M40" s="14">
        <v>0.57316096999999999</v>
      </c>
      <c r="N40" s="16">
        <v>9.4925339999999997E-2</v>
      </c>
      <c r="O40" s="14">
        <v>0.61302380000000001</v>
      </c>
      <c r="P40" s="16">
        <v>9.8287929999999996E-2</v>
      </c>
      <c r="Q40" s="14">
        <v>0.66921640999999998</v>
      </c>
      <c r="R40" s="16">
        <v>0.11196419000000001</v>
      </c>
      <c r="S40" s="14">
        <v>0.85012637000000002</v>
      </c>
      <c r="T40" s="16">
        <v>0.1262298</v>
      </c>
      <c r="U40" s="14">
        <v>0.52883217999999999</v>
      </c>
      <c r="V40" s="16">
        <v>9.9041829999999997E-2</v>
      </c>
      <c r="W40" s="14">
        <v>0.42566681000000001</v>
      </c>
      <c r="X40" s="16">
        <v>9.0954729999999998E-2</v>
      </c>
      <c r="Y40" s="14">
        <v>0.55980045</v>
      </c>
      <c r="Z40" s="16">
        <v>0.11677058</v>
      </c>
      <c r="AA40" s="14">
        <v>0.50208153</v>
      </c>
      <c r="AB40" s="16">
        <v>0.11360376</v>
      </c>
      <c r="AC40" s="14">
        <v>0.51873016999999999</v>
      </c>
      <c r="AD40" s="16">
        <v>0.11404647</v>
      </c>
      <c r="AE40" s="14">
        <v>0.51106678000000005</v>
      </c>
      <c r="AF40" s="16">
        <v>0.12698682</v>
      </c>
      <c r="AG40" s="14">
        <v>0.52552030000000005</v>
      </c>
      <c r="AH40" s="16">
        <v>9.5959649999999994E-2</v>
      </c>
      <c r="AI40" s="14">
        <v>0.62693847000000003</v>
      </c>
      <c r="AJ40" s="16">
        <v>0.16327515000000001</v>
      </c>
      <c r="AK40" s="14">
        <v>0.26529511</v>
      </c>
      <c r="AL40" s="16">
        <v>0.10248909</v>
      </c>
      <c r="AM40" s="14">
        <v>86.180691240000002</v>
      </c>
      <c r="AN40" s="16">
        <v>0.72292347999999995</v>
      </c>
      <c r="AO40" s="14" t="s">
        <v>582</v>
      </c>
      <c r="AP40" s="16" t="s">
        <v>582</v>
      </c>
      <c r="AQ40" s="14">
        <v>0</v>
      </c>
      <c r="AR40" s="16">
        <v>0</v>
      </c>
      <c r="AS40" s="14">
        <v>0</v>
      </c>
      <c r="AT40" s="16">
        <v>0</v>
      </c>
      <c r="AU40" s="14">
        <v>0.75517961</v>
      </c>
      <c r="AV40" s="16">
        <v>0.1372987</v>
      </c>
    </row>
    <row r="41" spans="1:48" x14ac:dyDescent="0.25">
      <c r="A41" s="11" t="s">
        <v>511</v>
      </c>
      <c r="B41" s="13">
        <v>5712</v>
      </c>
      <c r="C41" s="14">
        <f>(38/B41*100)</f>
        <v>0.665266106442577</v>
      </c>
      <c r="D41" s="15">
        <v>5674</v>
      </c>
      <c r="E41" s="14">
        <v>2.99377381</v>
      </c>
      <c r="F41" s="16">
        <v>0.25587868000000002</v>
      </c>
      <c r="G41" s="14">
        <v>0.59572404999999995</v>
      </c>
      <c r="H41" s="16">
        <v>9.8919699999999999E-2</v>
      </c>
      <c r="I41" s="14">
        <v>0.47741274</v>
      </c>
      <c r="J41" s="16">
        <v>8.7051740000000002E-2</v>
      </c>
      <c r="K41" s="14">
        <v>0.59724580999999999</v>
      </c>
      <c r="L41" s="16">
        <v>9.6304000000000001E-2</v>
      </c>
      <c r="M41" s="14">
        <v>0.74899579000000005</v>
      </c>
      <c r="N41" s="16">
        <v>0.11431698999999999</v>
      </c>
      <c r="O41" s="14">
        <v>0.78723670999999995</v>
      </c>
      <c r="P41" s="16">
        <v>0.12485238</v>
      </c>
      <c r="Q41" s="14">
        <v>0.50550768999999995</v>
      </c>
      <c r="R41" s="16">
        <v>0.12610197000000001</v>
      </c>
      <c r="S41" s="14">
        <v>0.37937098000000002</v>
      </c>
      <c r="T41" s="16">
        <v>8.6578249999999995E-2</v>
      </c>
      <c r="U41" s="14">
        <v>0.47015309999999999</v>
      </c>
      <c r="V41" s="16">
        <v>0.12583743</v>
      </c>
      <c r="W41" s="14">
        <v>0.36807002999999999</v>
      </c>
      <c r="X41" s="16">
        <v>9.9911009999999995E-2</v>
      </c>
      <c r="Y41" s="14">
        <v>0.28204118</v>
      </c>
      <c r="Z41" s="16">
        <v>7.5735010000000005E-2</v>
      </c>
      <c r="AA41" s="14">
        <v>0.38380982000000002</v>
      </c>
      <c r="AB41" s="16">
        <v>7.8469979999999995E-2</v>
      </c>
      <c r="AC41" s="14">
        <v>0.41020444</v>
      </c>
      <c r="AD41" s="16">
        <v>0.10425746</v>
      </c>
      <c r="AE41" s="14">
        <v>0.19678087999999999</v>
      </c>
      <c r="AF41" s="16">
        <v>6.9754919999999998E-2</v>
      </c>
      <c r="AG41" s="14">
        <v>0.45976542999999997</v>
      </c>
      <c r="AH41" s="16">
        <v>9.2018089999999997E-2</v>
      </c>
      <c r="AI41" s="14">
        <v>0.48745775000000002</v>
      </c>
      <c r="AJ41" s="16">
        <v>9.9644880000000005E-2</v>
      </c>
      <c r="AK41" s="14">
        <v>8.4423769999999995E-2</v>
      </c>
      <c r="AL41" s="16">
        <v>4.8704989999999997E-2</v>
      </c>
      <c r="AM41" s="14">
        <v>88.421054510000005</v>
      </c>
      <c r="AN41" s="16">
        <v>0.79850224000000003</v>
      </c>
      <c r="AO41" s="14" t="s">
        <v>582</v>
      </c>
      <c r="AP41" s="16" t="s">
        <v>582</v>
      </c>
      <c r="AQ41" s="14">
        <v>0.67671429000000005</v>
      </c>
      <c r="AR41" s="16">
        <v>0.18039761000000001</v>
      </c>
      <c r="AS41" s="14">
        <v>0</v>
      </c>
      <c r="AT41" s="16">
        <v>0</v>
      </c>
      <c r="AU41" s="14">
        <v>0.67425725000000003</v>
      </c>
      <c r="AV41" s="16">
        <v>0.12634442000000001</v>
      </c>
    </row>
    <row r="42" spans="1:48" x14ac:dyDescent="0.25">
      <c r="A42" s="11" t="s">
        <v>512</v>
      </c>
      <c r="B42" s="13">
        <f>IF(COUNT(B7:B41) &gt; 0, AVERAGE(B7:B41), "\u2014")</f>
        <v>7103.4285714285716</v>
      </c>
      <c r="C42" s="14">
        <f>IF(COUNT(C7:C41) &gt; 0, AVERAGE(C7:C41), "—")</f>
        <v>2.3071330817218145</v>
      </c>
      <c r="D42" s="15">
        <f>IF(COUNT(D7:D41) &gt; 0, AVERAGE(D7:D41), "—")</f>
        <v>6901.2857142857147</v>
      </c>
      <c r="E42" s="14">
        <f>IF(COUNT(E7:E41) &gt; 0, AVERAGE(E7:E41), "—")</f>
        <v>1.7795454477142856</v>
      </c>
      <c r="F42" s="16">
        <f>IF(COUNT(F7:F41) &gt; 0, SQRT(SUMSQ(F7:F41)/(COUNT(F7:F41)*COUNT(F7:F41)) ), "—")</f>
        <v>3.0798741780816451E-2</v>
      </c>
      <c r="G42" s="14">
        <f>IF(COUNT(G7:G41) &gt; 0, AVERAGE(G7:G41), "—")</f>
        <v>0.41372051885714278</v>
      </c>
      <c r="H42" s="16">
        <f>IF(COUNT(H7:H41) &gt; 0, SQRT(SUMSQ(H7:H41)/(COUNT(H7:H41)*COUNT(H7:H41)) ), "—")</f>
        <v>1.5638209032629954E-2</v>
      </c>
      <c r="I42" s="14">
        <f>IF(COUNT(I7:I41) &gt; 0, AVERAGE(I7:I41), "—")</f>
        <v>0.59891648257142849</v>
      </c>
      <c r="J42" s="16">
        <f>IF(COUNT(J7:J41) &gt; 0, SQRT(SUMSQ(J7:J41)/(COUNT(J7:J41)*COUNT(J7:J41)) ), "—")</f>
        <v>1.8709221215296369E-2</v>
      </c>
      <c r="K42" s="14">
        <f>IF(COUNT(K7:K41) &gt; 0, AVERAGE(K7:K41), "—")</f>
        <v>0.56745075942857137</v>
      </c>
      <c r="L42" s="16">
        <f>IF(COUNT(L7:L41) &gt; 0, SQRT(SUMSQ(L7:L41)/(COUNT(L7:L41)*COUNT(L7:L41)) ), "—")</f>
        <v>1.909314465363356E-2</v>
      </c>
      <c r="M42" s="14">
        <f>IF(COUNT(M7:M41) &gt; 0, AVERAGE(M7:M41), "—")</f>
        <v>0.4868783305714286</v>
      </c>
      <c r="N42" s="16">
        <f>IF(COUNT(N7:N41) &gt; 0, SQRT(SUMSQ(N7:N41)/(COUNT(N7:N41)*COUNT(N7:N41)) ), "—")</f>
        <v>1.6105694454194634E-2</v>
      </c>
      <c r="O42" s="14">
        <f>IF(COUNT(O7:O41) &gt; 0, AVERAGE(O7:O41), "—")</f>
        <v>0.47469704828571418</v>
      </c>
      <c r="P42" s="16">
        <f>IF(COUNT(P7:P41) &gt; 0, SQRT(SUMSQ(P7:P41)/(COUNT(P7:P41)*COUNT(P7:P41)) ), "—")</f>
        <v>1.6293357668585636E-2</v>
      </c>
      <c r="Q42" s="14">
        <f>IF(COUNT(Q7:Q41) &gt; 0, AVERAGE(Q7:Q41), "—")</f>
        <v>0.45330746171428571</v>
      </c>
      <c r="R42" s="16">
        <f>IF(COUNT(R7:R41) &gt; 0, SQRT(SUMSQ(R7:R41)/(COUNT(R7:R41)*COUNT(R7:R41)) ), "—")</f>
        <v>1.6523554435908389E-2</v>
      </c>
      <c r="S42" s="14">
        <f>IF(COUNT(S7:S41) &gt; 0, AVERAGE(S7:S41), "—")</f>
        <v>0.4493147685714286</v>
      </c>
      <c r="T42" s="16">
        <f>IF(COUNT(T7:T41) &gt; 0, SQRT(SUMSQ(T7:T41)/(COUNT(T7:T41)*COUNT(T7:T41)) ), "—")</f>
        <v>1.6137694947183645E-2</v>
      </c>
      <c r="U42" s="14">
        <f>IF(COUNT(U7:U41) &gt; 0, AVERAGE(U7:U41), "—")</f>
        <v>0.42363568457142858</v>
      </c>
      <c r="V42" s="16">
        <f>IF(COUNT(V7:V41) &gt; 0, SQRT(SUMSQ(V7:V41)/(COUNT(V7:V41)*COUNT(V7:V41)) ), "—")</f>
        <v>1.6437665985910153E-2</v>
      </c>
      <c r="W42" s="14">
        <f>IF(COUNT(W7:W41) &gt; 0, AVERAGE(W7:W41), "—")</f>
        <v>0.37023575714285706</v>
      </c>
      <c r="X42" s="16">
        <f>IF(COUNT(X7:X41) &gt; 0, SQRT(SUMSQ(X7:X41)/(COUNT(X7:X41)*COUNT(X7:X41)) ), "—")</f>
        <v>1.4737827983141143E-2</v>
      </c>
      <c r="Y42" s="14">
        <f>IF(COUNT(Y7:Y41) &gt; 0, AVERAGE(Y7:Y41), "—")</f>
        <v>0.37040038571428574</v>
      </c>
      <c r="Z42" s="16">
        <f>IF(COUNT(Z7:Z41) &gt; 0, SQRT(SUMSQ(Z7:Z41)/(COUNT(Z7:Z41)*COUNT(Z7:Z41)) ), "—")</f>
        <v>1.4580378534192672E-2</v>
      </c>
      <c r="AA42" s="14">
        <f>IF(COUNT(AA7:AA41) &gt; 0, AVERAGE(AA7:AA41), "—")</f>
        <v>0.32662992771428567</v>
      </c>
      <c r="AB42" s="16">
        <f>IF(COUNT(AB7:AB41) &gt; 0, SQRT(SUMSQ(AB7:AB41)/(COUNT(AB7:AB41)*COUNT(AB7:AB41)) ), "—")</f>
        <v>1.3342049785232313E-2</v>
      </c>
      <c r="AC42" s="14">
        <f>IF(COUNT(AC7:AC41) &gt; 0, AVERAGE(AC7:AC41), "—")</f>
        <v>0.36234156485714281</v>
      </c>
      <c r="AD42" s="16">
        <f>IF(COUNT(AD7:AD41) &gt; 0, SQRT(SUMSQ(AD7:AD41)/(COUNT(AD7:AD41)*COUNT(AD7:AD41)) ), "—")</f>
        <v>1.4939053167752746E-2</v>
      </c>
      <c r="AE42" s="14">
        <f>IF(COUNT(AE7:AE41) &gt; 0, AVERAGE(AE7:AE41), "—")</f>
        <v>0.32426873228571429</v>
      </c>
      <c r="AF42" s="16">
        <f>IF(COUNT(AF7:AF41) &gt; 0, SQRT(SUMSQ(AF7:AF41)/(COUNT(AF7:AF41)*COUNT(AF7:AF41)) ), "—")</f>
        <v>1.4547707277273399E-2</v>
      </c>
      <c r="AG42" s="14">
        <f>IF(COUNT(AG7:AG41) &gt; 0, AVERAGE(AG7:AG41), "—")</f>
        <v>0.31170257885714281</v>
      </c>
      <c r="AH42" s="16">
        <f>IF(COUNT(AH7:AH41) &gt; 0, SQRT(SUMSQ(AH7:AH41)/(COUNT(AH7:AH41)*COUNT(AH7:AH41)) ), "—")</f>
        <v>1.4235669581619939E-2</v>
      </c>
      <c r="AI42" s="14">
        <f>IF(COUNT(AI7:AI41) &gt; 0, AVERAGE(AI7:AI41), "—")</f>
        <v>0.29781498400000006</v>
      </c>
      <c r="AJ42" s="16">
        <f>IF(COUNT(AJ7:AJ41) &gt; 0, SQRT(SUMSQ(AJ7:AJ41)/(COUNT(AJ7:AJ41)*COUNT(AJ7:AJ41)) ), "—")</f>
        <v>1.4458498607322283E-2</v>
      </c>
      <c r="AK42" s="14">
        <f>IF(COUNT(AK7:AK41) &gt; 0, AVERAGE(AK7:AK41), "—")</f>
        <v>0.15135876828571426</v>
      </c>
      <c r="AL42" s="16">
        <f>IF(COUNT(AL7:AL41) &gt; 0, SQRT(SUMSQ(AL7:AL41)/(COUNT(AL7:AL41)*COUNT(AL7:AL41)) ), "—")</f>
        <v>9.6321684138291116E-3</v>
      </c>
      <c r="AM42" s="14">
        <f>IF(COUNT(AM7:AM41) &gt; 0, AVERAGE(AM7:AM41), "—")</f>
        <v>90.554969284571428</v>
      </c>
      <c r="AN42" s="16">
        <f>IF(COUNT(AN7:AN41) &gt; 0, SQRT(SUMSQ(AN7:AN41)/(COUNT(AN7:AN41)*COUNT(AN7:AN41)) ), "—")</f>
        <v>9.5523541252020977E-2</v>
      </c>
      <c r="AO42" s="14" t="str">
        <f>IF(COUNT(AO7:AO41) &gt; 0, AVERAGE(AO7:AO41), "—")</f>
        <v>—</v>
      </c>
      <c r="AP42" s="16" t="str">
        <f>IF(COUNT(AP7:AP41) &gt; 0, SQRT(SUMSQ(AP7:AP41)/(COUNT(AP7:AP41)*COUNT(AP7:AP41)) ), "—")</f>
        <v>—</v>
      </c>
      <c r="AQ42" s="14">
        <f>IF(COUNT(AQ7:AQ41) &gt; 0, AVERAGE(AQ7:AQ41), "—")</f>
        <v>0.63897928085714284</v>
      </c>
      <c r="AR42" s="16">
        <f>IF(COUNT(AR7:AR41) &gt; 0, SQRT(SUMSQ(AR7:AR41)/(COUNT(AR7:AR41)*COUNT(AR7:AR41)) ), "—")</f>
        <v>4.0216781540042087E-2</v>
      </c>
      <c r="AS42" s="14">
        <f>IF(COUNT(AS7:AS41) &gt; 0, AVERAGE(AS7:AS41), "—")</f>
        <v>0</v>
      </c>
      <c r="AT42" s="16">
        <f>IF(COUNT(AT7:AT41) &gt; 0, SQRT(SUMSQ(AT7:AT41)/(COUNT(AT7:AT41)*COUNT(AT7:AT41)) ), "—")</f>
        <v>0</v>
      </c>
      <c r="AU42" s="14">
        <f>IF(COUNT(AU7:AU41) &gt; 0, AVERAGE(AU7:AU41), "—")</f>
        <v>0.64383223542857138</v>
      </c>
      <c r="AV42" s="16">
        <f>IF(COUNT(AV7:AV41) &gt; 0, SQRT(SUMSQ(AV7:AV41)/(COUNT(AV7:AV41)*COUNT(AV7:AV41)) ), "—")</f>
        <v>2.1413178522606723E-2</v>
      </c>
    </row>
    <row r="43" spans="1:4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1"/>
      <c r="AE43" s="10"/>
      <c r="AF43" s="11"/>
      <c r="AG43" s="10"/>
      <c r="AH43" s="11"/>
      <c r="AI43" s="10"/>
      <c r="AJ43" s="11"/>
      <c r="AK43" s="10"/>
      <c r="AL43" s="11"/>
      <c r="AM43" s="10"/>
      <c r="AN43" s="11"/>
      <c r="AO43" s="10"/>
      <c r="AP43" s="11"/>
      <c r="AQ43" s="10"/>
      <c r="AR43" s="11"/>
      <c r="AS43" s="10"/>
      <c r="AT43" s="11"/>
      <c r="AU43" s="10"/>
      <c r="AV43" s="12"/>
    </row>
    <row r="44" spans="1:4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c r="AC44" s="14" t="s">
        <v>582</v>
      </c>
      <c r="AD44" s="16" t="s">
        <v>582</v>
      </c>
      <c r="AE44" s="14" t="s">
        <v>582</v>
      </c>
      <c r="AF44" s="16" t="s">
        <v>582</v>
      </c>
      <c r="AG44" s="14" t="s">
        <v>582</v>
      </c>
      <c r="AH44" s="16" t="s">
        <v>582</v>
      </c>
      <c r="AI44" s="14" t="s">
        <v>582</v>
      </c>
      <c r="AJ44" s="16" t="s">
        <v>582</v>
      </c>
      <c r="AK44" s="14" t="s">
        <v>582</v>
      </c>
      <c r="AL44" s="16" t="s">
        <v>582</v>
      </c>
      <c r="AM44" s="14" t="s">
        <v>582</v>
      </c>
      <c r="AN44" s="16" t="s">
        <v>582</v>
      </c>
      <c r="AO44" s="14" t="s">
        <v>582</v>
      </c>
      <c r="AP44" s="16" t="s">
        <v>582</v>
      </c>
      <c r="AQ44" s="14" t="s">
        <v>582</v>
      </c>
      <c r="AR44" s="16" t="s">
        <v>582</v>
      </c>
      <c r="AS44" s="14" t="s">
        <v>582</v>
      </c>
      <c r="AT44" s="16" t="s">
        <v>582</v>
      </c>
      <c r="AU44" s="14" t="s">
        <v>582</v>
      </c>
      <c r="AV44" s="16" t="s">
        <v>582</v>
      </c>
    </row>
    <row r="45" spans="1:48"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v>0</v>
      </c>
      <c r="T45" s="16">
        <v>0</v>
      </c>
      <c r="U45" s="14">
        <v>0</v>
      </c>
      <c r="V45" s="16">
        <v>0</v>
      </c>
      <c r="W45" s="14">
        <v>0</v>
      </c>
      <c r="X45" s="16">
        <v>0</v>
      </c>
      <c r="Y45" s="14">
        <v>0</v>
      </c>
      <c r="Z45" s="16">
        <v>0</v>
      </c>
      <c r="AA45" s="14">
        <v>0</v>
      </c>
      <c r="AB45" s="16">
        <v>0</v>
      </c>
      <c r="AC45" s="14">
        <v>0</v>
      </c>
      <c r="AD45" s="16">
        <v>0</v>
      </c>
      <c r="AE45" s="14">
        <v>0</v>
      </c>
      <c r="AF45" s="16">
        <v>0</v>
      </c>
      <c r="AG45" s="14">
        <v>0</v>
      </c>
      <c r="AH45" s="16">
        <v>0</v>
      </c>
      <c r="AI45" s="14">
        <v>0</v>
      </c>
      <c r="AJ45" s="16">
        <v>0</v>
      </c>
      <c r="AK45" s="14">
        <v>0</v>
      </c>
      <c r="AL45" s="16">
        <v>0</v>
      </c>
      <c r="AM45" s="14">
        <v>0</v>
      </c>
      <c r="AN45" s="16">
        <v>0</v>
      </c>
      <c r="AO45" s="14" t="s">
        <v>582</v>
      </c>
      <c r="AP45" s="16" t="s">
        <v>582</v>
      </c>
      <c r="AQ45" s="14">
        <v>100</v>
      </c>
      <c r="AR45" s="16">
        <v>0</v>
      </c>
      <c r="AS45" s="14">
        <v>0</v>
      </c>
      <c r="AT45" s="16">
        <v>0</v>
      </c>
      <c r="AU45" s="14">
        <v>0</v>
      </c>
      <c r="AV45" s="16">
        <v>0</v>
      </c>
    </row>
    <row r="46" spans="1:48" x14ac:dyDescent="0.25">
      <c r="A46" s="11" t="s">
        <v>516</v>
      </c>
      <c r="B46" s="13">
        <v>23141</v>
      </c>
      <c r="C46" s="14">
        <f>(1160/B46*100)</f>
        <v>5.0127479365628105</v>
      </c>
      <c r="D46" s="15">
        <v>21981</v>
      </c>
      <c r="E46" s="14">
        <v>1.0780916</v>
      </c>
      <c r="F46" s="16">
        <v>9.0765289999999998E-2</v>
      </c>
      <c r="G46" s="14">
        <v>0.12924135</v>
      </c>
      <c r="H46" s="16">
        <v>3.4827490000000003E-2</v>
      </c>
      <c r="I46" s="14">
        <v>7.6593270000000005E-2</v>
      </c>
      <c r="J46" s="16">
        <v>1.8763519999999999E-2</v>
      </c>
      <c r="K46" s="14">
        <v>5.6048470000000003E-2</v>
      </c>
      <c r="L46" s="16">
        <v>1.7498159999999999E-2</v>
      </c>
      <c r="M46" s="14">
        <v>1.5029590000000001E-2</v>
      </c>
      <c r="N46" s="16">
        <v>7.0367700000000004E-3</v>
      </c>
      <c r="O46" s="14">
        <v>5.3159869999999998E-2</v>
      </c>
      <c r="P46" s="16">
        <v>1.7576890000000001E-2</v>
      </c>
      <c r="Q46" s="14">
        <v>6.6272189999999995E-2</v>
      </c>
      <c r="R46" s="16">
        <v>2.3336659999999999E-2</v>
      </c>
      <c r="S46" s="14">
        <v>5.3481899999999999E-2</v>
      </c>
      <c r="T46" s="16">
        <v>2.2991350000000001E-2</v>
      </c>
      <c r="U46" s="14">
        <v>2.4795729999999998E-2</v>
      </c>
      <c r="V46" s="16">
        <v>1.4001929999999999E-2</v>
      </c>
      <c r="W46" s="14">
        <v>1.39562E-2</v>
      </c>
      <c r="X46" s="16">
        <v>9.2178099999999999E-3</v>
      </c>
      <c r="Y46" s="14">
        <v>2.7676369999999999E-2</v>
      </c>
      <c r="Z46" s="16">
        <v>1.456958E-2</v>
      </c>
      <c r="AA46" s="14">
        <v>2.3016499999999999E-2</v>
      </c>
      <c r="AB46" s="16">
        <v>1.2192430000000001E-2</v>
      </c>
      <c r="AC46" s="14">
        <v>9.0741199999999998E-3</v>
      </c>
      <c r="AD46" s="16">
        <v>4.9323500000000003E-3</v>
      </c>
      <c r="AE46" s="14">
        <v>2.730925E-2</v>
      </c>
      <c r="AF46" s="16">
        <v>1.7829950000000001E-2</v>
      </c>
      <c r="AG46" s="14">
        <v>5.4628400000000001E-3</v>
      </c>
      <c r="AH46" s="16">
        <v>3.7420700000000001E-3</v>
      </c>
      <c r="AI46" s="14">
        <v>0.12731556999999999</v>
      </c>
      <c r="AJ46" s="16">
        <v>2.844503E-2</v>
      </c>
      <c r="AK46" s="14">
        <v>0.11120049</v>
      </c>
      <c r="AL46" s="16">
        <v>3.1152880000000001E-2</v>
      </c>
      <c r="AM46" s="14">
        <v>96.029633399999994</v>
      </c>
      <c r="AN46" s="16">
        <v>0.25803526999999998</v>
      </c>
      <c r="AO46" s="14" t="s">
        <v>582</v>
      </c>
      <c r="AP46" s="16" t="s">
        <v>582</v>
      </c>
      <c r="AQ46" s="14">
        <v>0</v>
      </c>
      <c r="AR46" s="16">
        <v>0</v>
      </c>
      <c r="AS46" s="14">
        <v>0</v>
      </c>
      <c r="AT46" s="16">
        <v>0</v>
      </c>
      <c r="AU46" s="14">
        <v>2.0726413099999998</v>
      </c>
      <c r="AV46" s="16">
        <v>0.24652562</v>
      </c>
    </row>
    <row r="47" spans="1:48" x14ac:dyDescent="0.25">
      <c r="A47" s="11" t="s">
        <v>517</v>
      </c>
      <c r="B47" s="13">
        <v>5928</v>
      </c>
      <c r="C47" s="14">
        <f>(76/B47*100)</f>
        <v>1.2820512820512819</v>
      </c>
      <c r="D47" s="15">
        <v>5852</v>
      </c>
      <c r="E47" s="14">
        <v>0.78383216</v>
      </c>
      <c r="F47" s="16">
        <v>0.12082029</v>
      </c>
      <c r="G47" s="14">
        <v>0.14936922999999999</v>
      </c>
      <c r="H47" s="16">
        <v>5.6890139999999999E-2</v>
      </c>
      <c r="I47" s="14">
        <v>0.11402285</v>
      </c>
      <c r="J47" s="16">
        <v>4.0903620000000002E-2</v>
      </c>
      <c r="K47" s="14">
        <v>0.16342275000000001</v>
      </c>
      <c r="L47" s="16">
        <v>4.2892479999999997E-2</v>
      </c>
      <c r="M47" s="14">
        <v>0.10299155</v>
      </c>
      <c r="N47" s="16">
        <v>4.0447370000000003E-2</v>
      </c>
      <c r="O47" s="14">
        <v>6.5698729999999997E-2</v>
      </c>
      <c r="P47" s="16">
        <v>3.4139360000000001E-2</v>
      </c>
      <c r="Q47" s="14">
        <v>9.6290769999999998E-2</v>
      </c>
      <c r="R47" s="16">
        <v>3.7605380000000001E-2</v>
      </c>
      <c r="S47" s="14">
        <v>5.1465009999999999E-2</v>
      </c>
      <c r="T47" s="16">
        <v>2.738616E-2</v>
      </c>
      <c r="U47" s="14">
        <v>8.4770360000000003E-2</v>
      </c>
      <c r="V47" s="16">
        <v>2.9761840000000001E-2</v>
      </c>
      <c r="W47" s="14">
        <v>8.5581290000000004E-2</v>
      </c>
      <c r="X47" s="16">
        <v>4.9120329999999997E-2</v>
      </c>
      <c r="Y47" s="14">
        <v>1.6610489999999999E-2</v>
      </c>
      <c r="Z47" s="16">
        <v>1.6763569999999998E-2</v>
      </c>
      <c r="AA47" s="14">
        <v>1.6962290000000001E-2</v>
      </c>
      <c r="AB47" s="16">
        <v>1.6984740000000002E-2</v>
      </c>
      <c r="AC47" s="14">
        <v>4.9037909999999997E-2</v>
      </c>
      <c r="AD47" s="16">
        <v>2.4888159999999999E-2</v>
      </c>
      <c r="AE47" s="14">
        <v>6.7327120000000004E-2</v>
      </c>
      <c r="AF47" s="16">
        <v>3.3612290000000003E-2</v>
      </c>
      <c r="AG47" s="14">
        <v>3.3435390000000002E-2</v>
      </c>
      <c r="AH47" s="16">
        <v>2.033422E-2</v>
      </c>
      <c r="AI47" s="14">
        <v>0.12464775</v>
      </c>
      <c r="AJ47" s="16">
        <v>5.6215840000000003E-2</v>
      </c>
      <c r="AK47" s="14">
        <v>0.17658367</v>
      </c>
      <c r="AL47" s="16">
        <v>5.8270740000000001E-2</v>
      </c>
      <c r="AM47" s="14">
        <v>96.543015150000002</v>
      </c>
      <c r="AN47" s="16">
        <v>0.34492871000000003</v>
      </c>
      <c r="AO47" s="14" t="s">
        <v>582</v>
      </c>
      <c r="AP47" s="16" t="s">
        <v>582</v>
      </c>
      <c r="AQ47" s="14">
        <v>0</v>
      </c>
      <c r="AR47" s="16">
        <v>0</v>
      </c>
      <c r="AS47" s="14">
        <v>0</v>
      </c>
      <c r="AT47" s="16">
        <v>0</v>
      </c>
      <c r="AU47" s="14">
        <v>1.2749355200000001</v>
      </c>
      <c r="AV47" s="16">
        <v>0.27192702000000002</v>
      </c>
    </row>
    <row r="48" spans="1:48" x14ac:dyDescent="0.25">
      <c r="A48" s="11" t="s">
        <v>518</v>
      </c>
      <c r="B48" s="13">
        <v>9841</v>
      </c>
      <c r="C48" s="14">
        <f>(7/B48*100)</f>
        <v>7.1130982623717101E-2</v>
      </c>
      <c r="D48" s="15">
        <v>9834</v>
      </c>
      <c r="E48" s="14">
        <v>3.41847967</v>
      </c>
      <c r="F48" s="16">
        <v>0.25252519000000001</v>
      </c>
      <c r="G48" s="14">
        <v>0.72568721000000003</v>
      </c>
      <c r="H48" s="16">
        <v>0.1405602</v>
      </c>
      <c r="I48" s="14">
        <v>0.76908418999999995</v>
      </c>
      <c r="J48" s="16">
        <v>0.1347671</v>
      </c>
      <c r="K48" s="14">
        <v>0.95577025999999998</v>
      </c>
      <c r="L48" s="16">
        <v>0.12280758999999999</v>
      </c>
      <c r="M48" s="14">
        <v>0.38876674999999999</v>
      </c>
      <c r="N48" s="16">
        <v>7.6330819999999994E-2</v>
      </c>
      <c r="O48" s="14">
        <v>0.82549634000000005</v>
      </c>
      <c r="P48" s="16">
        <v>0.12282192</v>
      </c>
      <c r="Q48" s="14">
        <v>0.91259334000000003</v>
      </c>
      <c r="R48" s="16">
        <v>0.12154448</v>
      </c>
      <c r="S48" s="14">
        <v>0.74960926000000005</v>
      </c>
      <c r="T48" s="16">
        <v>0.10566765</v>
      </c>
      <c r="U48" s="14">
        <v>0.71798424999999999</v>
      </c>
      <c r="V48" s="16">
        <v>0.12857906999999999</v>
      </c>
      <c r="W48" s="14">
        <v>0.57742747999999999</v>
      </c>
      <c r="X48" s="16">
        <v>9.1793910000000006E-2</v>
      </c>
      <c r="Y48" s="14">
        <v>0.74002129999999999</v>
      </c>
      <c r="Z48" s="16">
        <v>0.10126586</v>
      </c>
      <c r="AA48" s="14">
        <v>0.60327352000000001</v>
      </c>
      <c r="AB48" s="16">
        <v>0.12416926</v>
      </c>
      <c r="AC48" s="14">
        <v>0.73723905999999995</v>
      </c>
      <c r="AD48" s="16">
        <v>0.13938850999999999</v>
      </c>
      <c r="AE48" s="14">
        <v>0.51325374999999995</v>
      </c>
      <c r="AF48" s="16">
        <v>9.1095979999999993E-2</v>
      </c>
      <c r="AG48" s="14">
        <v>0.39753915000000001</v>
      </c>
      <c r="AH48" s="16">
        <v>8.9836139999999995E-2</v>
      </c>
      <c r="AI48" s="14">
        <v>0.91414037999999997</v>
      </c>
      <c r="AJ48" s="16">
        <v>0.15732930000000001</v>
      </c>
      <c r="AK48" s="14">
        <v>0.76366685999999995</v>
      </c>
      <c r="AL48" s="16">
        <v>0.12651079000000001</v>
      </c>
      <c r="AM48" s="14">
        <v>84.590981350000007</v>
      </c>
      <c r="AN48" s="16">
        <v>0.89051921999999994</v>
      </c>
      <c r="AO48" s="14" t="s">
        <v>582</v>
      </c>
      <c r="AP48" s="16" t="s">
        <v>582</v>
      </c>
      <c r="AQ48" s="14">
        <v>0</v>
      </c>
      <c r="AR48" s="16">
        <v>0</v>
      </c>
      <c r="AS48" s="14">
        <v>0</v>
      </c>
      <c r="AT48" s="16">
        <v>0</v>
      </c>
      <c r="AU48" s="14">
        <v>0.69898583999999997</v>
      </c>
      <c r="AV48" s="16">
        <v>0.51332743000000003</v>
      </c>
    </row>
    <row r="49" spans="1:48"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v>0</v>
      </c>
      <c r="R49" s="16">
        <v>0</v>
      </c>
      <c r="S49" s="14">
        <v>0</v>
      </c>
      <c r="T49" s="16">
        <v>0</v>
      </c>
      <c r="U49" s="14">
        <v>0</v>
      </c>
      <c r="V49" s="16">
        <v>0</v>
      </c>
      <c r="W49" s="14">
        <v>0</v>
      </c>
      <c r="X49" s="16">
        <v>0</v>
      </c>
      <c r="Y49" s="14">
        <v>0</v>
      </c>
      <c r="Z49" s="16">
        <v>0</v>
      </c>
      <c r="AA49" s="14">
        <v>0</v>
      </c>
      <c r="AB49" s="16">
        <v>0</v>
      </c>
      <c r="AC49" s="14">
        <v>0</v>
      </c>
      <c r="AD49" s="16">
        <v>0</v>
      </c>
      <c r="AE49" s="14">
        <v>0</v>
      </c>
      <c r="AF49" s="16">
        <v>0</v>
      </c>
      <c r="AG49" s="14">
        <v>0</v>
      </c>
      <c r="AH49" s="16">
        <v>0</v>
      </c>
      <c r="AI49" s="14">
        <v>0</v>
      </c>
      <c r="AJ49" s="16">
        <v>0</v>
      </c>
      <c r="AK49" s="14">
        <v>0</v>
      </c>
      <c r="AL49" s="16">
        <v>0</v>
      </c>
      <c r="AM49" s="14">
        <v>0</v>
      </c>
      <c r="AN49" s="16">
        <v>0</v>
      </c>
      <c r="AO49" s="14" t="s">
        <v>582</v>
      </c>
      <c r="AP49" s="16" t="s">
        <v>582</v>
      </c>
      <c r="AQ49" s="14">
        <v>100</v>
      </c>
      <c r="AR49" s="16">
        <v>0</v>
      </c>
      <c r="AS49" s="14">
        <v>0</v>
      </c>
      <c r="AT49" s="16">
        <v>0</v>
      </c>
      <c r="AU49" s="14">
        <v>0</v>
      </c>
      <c r="AV49" s="16">
        <v>0</v>
      </c>
    </row>
    <row r="50" spans="1:48" x14ac:dyDescent="0.25">
      <c r="A50" s="11" t="s">
        <v>520</v>
      </c>
      <c r="B50" s="13">
        <v>11795</v>
      </c>
      <c r="C50" s="14">
        <f>(218/B50*100)</f>
        <v>1.8482407799915217</v>
      </c>
      <c r="D50" s="15">
        <v>11577</v>
      </c>
      <c r="E50" s="14">
        <v>1.14652339</v>
      </c>
      <c r="F50" s="16">
        <v>0.13733910999999999</v>
      </c>
      <c r="G50" s="14">
        <v>0.11952449</v>
      </c>
      <c r="H50" s="16">
        <v>3.7731399999999998E-2</v>
      </c>
      <c r="I50" s="14">
        <v>6.0228909999999997E-2</v>
      </c>
      <c r="J50" s="16">
        <v>2.18491E-2</v>
      </c>
      <c r="K50" s="14">
        <v>9.0582350000000006E-2</v>
      </c>
      <c r="L50" s="16">
        <v>3.7227950000000003E-2</v>
      </c>
      <c r="M50" s="14">
        <v>3.0405970000000001E-2</v>
      </c>
      <c r="N50" s="16">
        <v>2.0426090000000001E-2</v>
      </c>
      <c r="O50" s="14">
        <v>9.706157E-2</v>
      </c>
      <c r="P50" s="16">
        <v>3.8133750000000001E-2</v>
      </c>
      <c r="Q50" s="14">
        <v>2.8257020000000001E-2</v>
      </c>
      <c r="R50" s="16">
        <v>1.837341E-2</v>
      </c>
      <c r="S50" s="14">
        <v>7.0741499999999999E-2</v>
      </c>
      <c r="T50" s="16">
        <v>4.3984929999999998E-2</v>
      </c>
      <c r="U50" s="14">
        <v>5.6416550000000003E-2</v>
      </c>
      <c r="V50" s="16">
        <v>2.8563020000000001E-2</v>
      </c>
      <c r="W50" s="14">
        <v>1.6694580000000001E-2</v>
      </c>
      <c r="X50" s="16">
        <v>9.7126000000000001E-3</v>
      </c>
      <c r="Y50" s="14">
        <v>6.3031539999999997E-2</v>
      </c>
      <c r="Z50" s="16">
        <v>3.1107309999999999E-2</v>
      </c>
      <c r="AA50" s="14">
        <v>5.4972060000000003E-2</v>
      </c>
      <c r="AB50" s="16">
        <v>3.734262E-2</v>
      </c>
      <c r="AC50" s="14">
        <v>5.85479E-2</v>
      </c>
      <c r="AD50" s="16">
        <v>2.8772929999999999E-2</v>
      </c>
      <c r="AE50" s="14">
        <v>1.2661230000000001E-2</v>
      </c>
      <c r="AF50" s="16">
        <v>1.2684600000000001E-2</v>
      </c>
      <c r="AG50" s="14">
        <v>1.61607E-2</v>
      </c>
      <c r="AH50" s="16">
        <v>1.5583980000000001E-2</v>
      </c>
      <c r="AI50" s="14">
        <v>7.1770550000000002E-2</v>
      </c>
      <c r="AJ50" s="16">
        <v>2.897187E-2</v>
      </c>
      <c r="AK50" s="14">
        <v>8.9828080000000005E-2</v>
      </c>
      <c r="AL50" s="16">
        <v>5.7395910000000001E-2</v>
      </c>
      <c r="AM50" s="14">
        <v>97.621622720000005</v>
      </c>
      <c r="AN50" s="16">
        <v>0.22494624999999999</v>
      </c>
      <c r="AO50" s="14" t="s">
        <v>582</v>
      </c>
      <c r="AP50" s="16" t="s">
        <v>582</v>
      </c>
      <c r="AQ50" s="14">
        <v>0</v>
      </c>
      <c r="AR50" s="16">
        <v>0</v>
      </c>
      <c r="AS50" s="14">
        <v>0</v>
      </c>
      <c r="AT50" s="16">
        <v>0</v>
      </c>
      <c r="AU50" s="14">
        <v>0.29496888999999998</v>
      </c>
      <c r="AV50" s="16">
        <v>7.0291409999999999E-2</v>
      </c>
    </row>
    <row r="51" spans="1:48" x14ac:dyDescent="0.25">
      <c r="A51" s="11" t="s">
        <v>521</v>
      </c>
      <c r="B51" s="13">
        <v>6866</v>
      </c>
      <c r="C51" s="14">
        <f>(108/B51*100)</f>
        <v>1.5729682493445967</v>
      </c>
      <c r="D51" s="15">
        <v>6758</v>
      </c>
      <c r="E51" s="14">
        <v>1.27707602</v>
      </c>
      <c r="F51" s="16">
        <v>0.15876689999999999</v>
      </c>
      <c r="G51" s="14">
        <v>0.37140867</v>
      </c>
      <c r="H51" s="16">
        <v>8.0391889999999994E-2</v>
      </c>
      <c r="I51" s="14">
        <v>0.16301637999999999</v>
      </c>
      <c r="J51" s="16">
        <v>4.7678499999999999E-2</v>
      </c>
      <c r="K51" s="14">
        <v>0.17468246000000001</v>
      </c>
      <c r="L51" s="16">
        <v>5.4002519999999998E-2</v>
      </c>
      <c r="M51" s="14">
        <v>0.24407148000000001</v>
      </c>
      <c r="N51" s="16">
        <v>6.4917210000000003E-2</v>
      </c>
      <c r="O51" s="14">
        <v>0.16035393000000001</v>
      </c>
      <c r="P51" s="16">
        <v>5.36897E-2</v>
      </c>
      <c r="Q51" s="14">
        <v>0.14475473</v>
      </c>
      <c r="R51" s="16">
        <v>3.8834349999999997E-2</v>
      </c>
      <c r="S51" s="14">
        <v>0.21463449000000001</v>
      </c>
      <c r="T51" s="16">
        <v>6.3289590000000007E-2</v>
      </c>
      <c r="U51" s="14">
        <v>0.26066771999999999</v>
      </c>
      <c r="V51" s="16">
        <v>8.47802E-2</v>
      </c>
      <c r="W51" s="14">
        <v>8.6760589999999999E-2</v>
      </c>
      <c r="X51" s="16">
        <v>3.2625679999999997E-2</v>
      </c>
      <c r="Y51" s="14">
        <v>0.20149385</v>
      </c>
      <c r="Z51" s="16">
        <v>5.5426179999999999E-2</v>
      </c>
      <c r="AA51" s="14">
        <v>0.13704838999999999</v>
      </c>
      <c r="AB51" s="16">
        <v>4.2708580000000003E-2</v>
      </c>
      <c r="AC51" s="14">
        <v>6.2501020000000004E-2</v>
      </c>
      <c r="AD51" s="16">
        <v>3.26942E-2</v>
      </c>
      <c r="AE51" s="14">
        <v>0.14779100000000001</v>
      </c>
      <c r="AF51" s="16">
        <v>5.8839559999999999E-2</v>
      </c>
      <c r="AG51" s="14">
        <v>0.12852064999999999</v>
      </c>
      <c r="AH51" s="16">
        <v>4.4087939999999999E-2</v>
      </c>
      <c r="AI51" s="14">
        <v>0.23534445000000001</v>
      </c>
      <c r="AJ51" s="16">
        <v>5.8321900000000003E-2</v>
      </c>
      <c r="AK51" s="14">
        <v>6.4146400000000006E-2</v>
      </c>
      <c r="AL51" s="16">
        <v>3.3003119999999997E-2</v>
      </c>
      <c r="AM51" s="14">
        <v>84.585526520000002</v>
      </c>
      <c r="AN51" s="16">
        <v>0.7581485</v>
      </c>
      <c r="AO51" s="14" t="s">
        <v>582</v>
      </c>
      <c r="AP51" s="16" t="s">
        <v>582</v>
      </c>
      <c r="AQ51" s="14">
        <v>10.56717716</v>
      </c>
      <c r="AR51" s="16">
        <v>0.61176695999999997</v>
      </c>
      <c r="AS51" s="14">
        <v>0</v>
      </c>
      <c r="AT51" s="16">
        <v>0</v>
      </c>
      <c r="AU51" s="14">
        <v>0.77302406999999995</v>
      </c>
      <c r="AV51" s="16">
        <v>0.15406286</v>
      </c>
    </row>
    <row r="52" spans="1:48" x14ac:dyDescent="0.25">
      <c r="A52" s="11" t="s">
        <v>522</v>
      </c>
      <c r="B52" s="13">
        <v>5809</v>
      </c>
      <c r="C52" s="14">
        <f>(74/B52*100)</f>
        <v>1.2738853503184715</v>
      </c>
      <c r="D52" s="15">
        <v>5735</v>
      </c>
      <c r="E52" s="14">
        <v>1.79170253</v>
      </c>
      <c r="F52" s="16">
        <v>0.18516215999999999</v>
      </c>
      <c r="G52" s="14">
        <v>0.23270904000000001</v>
      </c>
      <c r="H52" s="16">
        <v>6.504836E-2</v>
      </c>
      <c r="I52" s="14">
        <v>0.28816038999999999</v>
      </c>
      <c r="J52" s="16">
        <v>7.5990279999999993E-2</v>
      </c>
      <c r="K52" s="14">
        <v>0.33584550000000002</v>
      </c>
      <c r="L52" s="16">
        <v>8.7982409999999997E-2</v>
      </c>
      <c r="M52" s="14">
        <v>0.35299473999999997</v>
      </c>
      <c r="N52" s="16">
        <v>7.6478690000000002E-2</v>
      </c>
      <c r="O52" s="14">
        <v>0.27160591000000001</v>
      </c>
      <c r="P52" s="16">
        <v>6.7874279999999995E-2</v>
      </c>
      <c r="Q52" s="14">
        <v>0.17353943999999999</v>
      </c>
      <c r="R52" s="16">
        <v>4.179861E-2</v>
      </c>
      <c r="S52" s="14">
        <v>0.19930627000000001</v>
      </c>
      <c r="T52" s="16">
        <v>6.3862150000000006E-2</v>
      </c>
      <c r="U52" s="14">
        <v>0.20030730999999999</v>
      </c>
      <c r="V52" s="16">
        <v>5.553462E-2</v>
      </c>
      <c r="W52" s="14">
        <v>0.18396066999999999</v>
      </c>
      <c r="X52" s="16">
        <v>6.2033709999999999E-2</v>
      </c>
      <c r="Y52" s="14">
        <v>0.15480108000000001</v>
      </c>
      <c r="Z52" s="16">
        <v>5.8640150000000002E-2</v>
      </c>
      <c r="AA52" s="14">
        <v>7.1002419999999997E-2</v>
      </c>
      <c r="AB52" s="16">
        <v>3.5780510000000001E-2</v>
      </c>
      <c r="AC52" s="14">
        <v>0.11972781</v>
      </c>
      <c r="AD52" s="16">
        <v>4.8517049999999999E-2</v>
      </c>
      <c r="AE52" s="14">
        <v>5.3016729999999998E-2</v>
      </c>
      <c r="AF52" s="16">
        <v>3.0709630000000002E-2</v>
      </c>
      <c r="AG52" s="14">
        <v>0.11350327</v>
      </c>
      <c r="AH52" s="16">
        <v>4.5653630000000001E-2</v>
      </c>
      <c r="AI52" s="14">
        <v>3.7311049999999998E-2</v>
      </c>
      <c r="AJ52" s="16">
        <v>2.6421719999999999E-2</v>
      </c>
      <c r="AK52" s="14">
        <v>4.1240569999999997E-2</v>
      </c>
      <c r="AL52" s="16">
        <v>3.1833920000000002E-2</v>
      </c>
      <c r="AM52" s="14">
        <v>95.065736540000003</v>
      </c>
      <c r="AN52" s="16">
        <v>0.32175103999999999</v>
      </c>
      <c r="AO52" s="14" t="s">
        <v>582</v>
      </c>
      <c r="AP52" s="16" t="s">
        <v>582</v>
      </c>
      <c r="AQ52" s="14">
        <v>0</v>
      </c>
      <c r="AR52" s="16">
        <v>0</v>
      </c>
      <c r="AS52" s="14">
        <v>0</v>
      </c>
      <c r="AT52" s="16">
        <v>0</v>
      </c>
      <c r="AU52" s="14">
        <v>0.31352873999999997</v>
      </c>
      <c r="AV52" s="16">
        <v>6.8384810000000004E-2</v>
      </c>
    </row>
    <row r="53" spans="1:48" x14ac:dyDescent="0.25">
      <c r="A53" s="11" t="s">
        <v>523</v>
      </c>
      <c r="B53" s="13">
        <v>5571</v>
      </c>
      <c r="C53" s="14">
        <f>(84/B53*100)</f>
        <v>1.5078082929456111</v>
      </c>
      <c r="D53" s="15">
        <v>5487</v>
      </c>
      <c r="E53" s="14">
        <v>1.77824728</v>
      </c>
      <c r="F53" s="16">
        <v>0.16590563999999999</v>
      </c>
      <c r="G53" s="14">
        <v>0.67580317999999995</v>
      </c>
      <c r="H53" s="16">
        <v>0.1334514</v>
      </c>
      <c r="I53" s="14">
        <v>0.92797337999999996</v>
      </c>
      <c r="J53" s="16">
        <v>0.13501314</v>
      </c>
      <c r="K53" s="14">
        <v>0.95327563999999998</v>
      </c>
      <c r="L53" s="16">
        <v>0.12405381</v>
      </c>
      <c r="M53" s="14">
        <v>0.71743500000000004</v>
      </c>
      <c r="N53" s="16">
        <v>0.10203415</v>
      </c>
      <c r="O53" s="14">
        <v>0.70335608000000005</v>
      </c>
      <c r="P53" s="16">
        <v>0.11374703</v>
      </c>
      <c r="Q53" s="14">
        <v>0.56603093999999998</v>
      </c>
      <c r="R53" s="16">
        <v>0.11354871</v>
      </c>
      <c r="S53" s="14">
        <v>0.82439545999999997</v>
      </c>
      <c r="T53" s="16">
        <v>0.10699825</v>
      </c>
      <c r="U53" s="14">
        <v>0.73741732999999998</v>
      </c>
      <c r="V53" s="16">
        <v>0.10232937</v>
      </c>
      <c r="W53" s="14">
        <v>0.48546790000000001</v>
      </c>
      <c r="X53" s="16">
        <v>8.9096369999999994E-2</v>
      </c>
      <c r="Y53" s="14">
        <v>0.65191716</v>
      </c>
      <c r="Z53" s="16">
        <v>9.7329120000000005E-2</v>
      </c>
      <c r="AA53" s="14">
        <v>0.66527404000000001</v>
      </c>
      <c r="AB53" s="16">
        <v>8.5891980000000007E-2</v>
      </c>
      <c r="AC53" s="14">
        <v>0.66011140999999995</v>
      </c>
      <c r="AD53" s="16">
        <v>0.10685722</v>
      </c>
      <c r="AE53" s="14">
        <v>0.29705903</v>
      </c>
      <c r="AF53" s="16">
        <v>6.4911769999999994E-2</v>
      </c>
      <c r="AG53" s="14">
        <v>0.39513970999999998</v>
      </c>
      <c r="AH53" s="16">
        <v>8.9037530000000004E-2</v>
      </c>
      <c r="AI53" s="14">
        <v>0.48678196000000001</v>
      </c>
      <c r="AJ53" s="16">
        <v>8.4845740000000003E-2</v>
      </c>
      <c r="AK53" s="14">
        <v>0.41348318000000001</v>
      </c>
      <c r="AL53" s="16">
        <v>8.8188370000000002E-2</v>
      </c>
      <c r="AM53" s="14">
        <v>87.451288149999996</v>
      </c>
      <c r="AN53" s="16">
        <v>0.42265565999999999</v>
      </c>
      <c r="AO53" s="14" t="s">
        <v>582</v>
      </c>
      <c r="AP53" s="16" t="s">
        <v>582</v>
      </c>
      <c r="AQ53" s="14">
        <v>0</v>
      </c>
      <c r="AR53" s="16">
        <v>0</v>
      </c>
      <c r="AS53" s="14">
        <v>0</v>
      </c>
      <c r="AT53" s="16">
        <v>0</v>
      </c>
      <c r="AU53" s="14">
        <v>0.60954317999999996</v>
      </c>
      <c r="AV53" s="16">
        <v>0.11698683999999999</v>
      </c>
    </row>
    <row r="54" spans="1:48" x14ac:dyDescent="0.25">
      <c r="A54" s="11" t="s">
        <v>524</v>
      </c>
      <c r="B54" s="13">
        <v>4740</v>
      </c>
      <c r="C54" s="14">
        <f>(43/B54*100)</f>
        <v>0.90717299578059063</v>
      </c>
      <c r="D54" s="15">
        <v>4697</v>
      </c>
      <c r="E54" s="14">
        <v>3.0161512500000001</v>
      </c>
      <c r="F54" s="16">
        <v>0.30323641000000001</v>
      </c>
      <c r="G54" s="14">
        <v>0.56481619999999999</v>
      </c>
      <c r="H54" s="16">
        <v>0.10762281</v>
      </c>
      <c r="I54" s="14">
        <v>0.20947510999999999</v>
      </c>
      <c r="J54" s="16">
        <v>7.8230469999999996E-2</v>
      </c>
      <c r="K54" s="14">
        <v>0.23448904000000001</v>
      </c>
      <c r="L54" s="16">
        <v>6.3113989999999995E-2</v>
      </c>
      <c r="M54" s="14">
        <v>4.712235E-2</v>
      </c>
      <c r="N54" s="16">
        <v>3.3543339999999998E-2</v>
      </c>
      <c r="O54" s="14">
        <v>0.37237901000000001</v>
      </c>
      <c r="P54" s="16">
        <v>0.10431999</v>
      </c>
      <c r="Q54" s="14">
        <v>7.5793639999999995E-2</v>
      </c>
      <c r="R54" s="16">
        <v>3.7686219999999999E-2</v>
      </c>
      <c r="S54" s="14">
        <v>8.1556199999999995E-2</v>
      </c>
      <c r="T54" s="16">
        <v>5.554299E-2</v>
      </c>
      <c r="U54" s="14">
        <v>0</v>
      </c>
      <c r="V54" s="16">
        <v>0</v>
      </c>
      <c r="W54" s="14">
        <v>5.9384850000000003E-2</v>
      </c>
      <c r="X54" s="16">
        <v>4.3399010000000002E-2</v>
      </c>
      <c r="Y54" s="14">
        <v>8.2533570000000001E-2</v>
      </c>
      <c r="Z54" s="16">
        <v>4.1058299999999999E-2</v>
      </c>
      <c r="AA54" s="14">
        <v>8.7561059999999996E-2</v>
      </c>
      <c r="AB54" s="16">
        <v>7.0431300000000002E-2</v>
      </c>
      <c r="AC54" s="14">
        <v>0.14490427</v>
      </c>
      <c r="AD54" s="16">
        <v>6.665741E-2</v>
      </c>
      <c r="AE54" s="14">
        <v>0.10037312</v>
      </c>
      <c r="AF54" s="16">
        <v>7.33544E-2</v>
      </c>
      <c r="AG54" s="14">
        <v>6.1405179999999997E-2</v>
      </c>
      <c r="AH54" s="16">
        <v>4.4845030000000001E-2</v>
      </c>
      <c r="AI54" s="14">
        <v>0.44178133000000003</v>
      </c>
      <c r="AJ54" s="16">
        <v>0.13582596</v>
      </c>
      <c r="AK54" s="14">
        <v>4.5614200000000001E-2</v>
      </c>
      <c r="AL54" s="16">
        <v>3.2519409999999999E-2</v>
      </c>
      <c r="AM54" s="14">
        <v>93.046071060000003</v>
      </c>
      <c r="AN54" s="16">
        <v>0.48530678999999999</v>
      </c>
      <c r="AO54" s="14" t="s">
        <v>582</v>
      </c>
      <c r="AP54" s="16" t="s">
        <v>582</v>
      </c>
      <c r="AQ54" s="14">
        <v>0</v>
      </c>
      <c r="AR54" s="16">
        <v>0</v>
      </c>
      <c r="AS54" s="14">
        <v>0</v>
      </c>
      <c r="AT54" s="16">
        <v>0</v>
      </c>
      <c r="AU54" s="14">
        <v>1.32858856</v>
      </c>
      <c r="AV54" s="16">
        <v>0.17131853</v>
      </c>
    </row>
    <row r="55" spans="1:48"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v>0</v>
      </c>
      <c r="R55" s="16">
        <v>0</v>
      </c>
      <c r="S55" s="14">
        <v>0</v>
      </c>
      <c r="T55" s="16">
        <v>0</v>
      </c>
      <c r="U55" s="14">
        <v>0</v>
      </c>
      <c r="V55" s="16">
        <v>0</v>
      </c>
      <c r="W55" s="14">
        <v>0</v>
      </c>
      <c r="X55" s="16">
        <v>0</v>
      </c>
      <c r="Y55" s="14">
        <v>0</v>
      </c>
      <c r="Z55" s="16">
        <v>0</v>
      </c>
      <c r="AA55" s="14">
        <v>0</v>
      </c>
      <c r="AB55" s="16">
        <v>0</v>
      </c>
      <c r="AC55" s="14">
        <v>0</v>
      </c>
      <c r="AD55" s="16">
        <v>0</v>
      </c>
      <c r="AE55" s="14">
        <v>0</v>
      </c>
      <c r="AF55" s="16">
        <v>0</v>
      </c>
      <c r="AG55" s="14">
        <v>0</v>
      </c>
      <c r="AH55" s="16">
        <v>0</v>
      </c>
      <c r="AI55" s="14">
        <v>0</v>
      </c>
      <c r="AJ55" s="16">
        <v>0</v>
      </c>
      <c r="AK55" s="14">
        <v>0</v>
      </c>
      <c r="AL55" s="16">
        <v>0</v>
      </c>
      <c r="AM55" s="14">
        <v>0</v>
      </c>
      <c r="AN55" s="16">
        <v>0</v>
      </c>
      <c r="AO55" s="14" t="s">
        <v>582</v>
      </c>
      <c r="AP55" s="16" t="s">
        <v>582</v>
      </c>
      <c r="AQ55" s="14">
        <v>100</v>
      </c>
      <c r="AR55" s="16">
        <v>0</v>
      </c>
      <c r="AS55" s="14">
        <v>0</v>
      </c>
      <c r="AT55" s="16">
        <v>0</v>
      </c>
      <c r="AU55" s="14">
        <v>0</v>
      </c>
      <c r="AV55" s="16">
        <v>0</v>
      </c>
    </row>
    <row r="56" spans="1:48" x14ac:dyDescent="0.25">
      <c r="A56" s="11" t="s">
        <v>526</v>
      </c>
      <c r="B56" s="13">
        <v>5359</v>
      </c>
      <c r="C56" s="14">
        <f>(76/B56*100)</f>
        <v>1.4181750326553462</v>
      </c>
      <c r="D56" s="15">
        <v>5283</v>
      </c>
      <c r="E56" s="14">
        <v>2.9774605099999998</v>
      </c>
      <c r="F56" s="16">
        <v>0.24714546000000001</v>
      </c>
      <c r="G56" s="14">
        <v>1.1273930000000001</v>
      </c>
      <c r="H56" s="16">
        <v>0.14694439000000001</v>
      </c>
      <c r="I56" s="14">
        <v>2.4357193000000001</v>
      </c>
      <c r="J56" s="16">
        <v>0.23765068</v>
      </c>
      <c r="K56" s="14">
        <v>3.3167896200000002</v>
      </c>
      <c r="L56" s="16">
        <v>0.26029778999999997</v>
      </c>
      <c r="M56" s="14">
        <v>1.8548314800000001</v>
      </c>
      <c r="N56" s="16">
        <v>0.2013228</v>
      </c>
      <c r="O56" s="14">
        <v>1.6946460400000001</v>
      </c>
      <c r="P56" s="16">
        <v>0.20398942</v>
      </c>
      <c r="Q56" s="14">
        <v>2.0778406700000001</v>
      </c>
      <c r="R56" s="16">
        <v>0.24945776</v>
      </c>
      <c r="S56" s="14">
        <v>1.1546045899999999</v>
      </c>
      <c r="T56" s="16">
        <v>0.18190443000000001</v>
      </c>
      <c r="U56" s="14">
        <v>1.2204831</v>
      </c>
      <c r="V56" s="16">
        <v>0.17160002999999999</v>
      </c>
      <c r="W56" s="14">
        <v>0.89314293</v>
      </c>
      <c r="X56" s="16">
        <v>0.15030178999999999</v>
      </c>
      <c r="Y56" s="14">
        <v>0.90655163999999999</v>
      </c>
      <c r="Z56" s="16">
        <v>0.13291873000000001</v>
      </c>
      <c r="AA56" s="14">
        <v>1.2861203800000001</v>
      </c>
      <c r="AB56" s="16">
        <v>0.17061670000000001</v>
      </c>
      <c r="AC56" s="14">
        <v>1.31747536</v>
      </c>
      <c r="AD56" s="16">
        <v>0.18897882999999999</v>
      </c>
      <c r="AE56" s="14">
        <v>0.72067974000000001</v>
      </c>
      <c r="AF56" s="16">
        <v>0.13497145999999999</v>
      </c>
      <c r="AG56" s="14">
        <v>0.68847840999999999</v>
      </c>
      <c r="AH56" s="16">
        <v>0.12274428</v>
      </c>
      <c r="AI56" s="14">
        <v>0.81150789000000001</v>
      </c>
      <c r="AJ56" s="16">
        <v>0.19478326000000001</v>
      </c>
      <c r="AK56" s="14">
        <v>0.37051877999999999</v>
      </c>
      <c r="AL56" s="16">
        <v>8.6716059999999998E-2</v>
      </c>
      <c r="AM56" s="14">
        <v>74.835445559999997</v>
      </c>
      <c r="AN56" s="16">
        <v>1.05322578</v>
      </c>
      <c r="AO56" s="14" t="s">
        <v>582</v>
      </c>
      <c r="AP56" s="16" t="s">
        <v>582</v>
      </c>
      <c r="AQ56" s="14">
        <v>0</v>
      </c>
      <c r="AR56" s="16">
        <v>0</v>
      </c>
      <c r="AS56" s="14">
        <v>0</v>
      </c>
      <c r="AT56" s="16">
        <v>0</v>
      </c>
      <c r="AU56" s="14">
        <v>0.31031101</v>
      </c>
      <c r="AV56" s="16">
        <v>9.4984269999999996E-2</v>
      </c>
    </row>
    <row r="57" spans="1:48"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v>0</v>
      </c>
      <c r="R57" s="16">
        <v>0</v>
      </c>
      <c r="S57" s="14">
        <v>0</v>
      </c>
      <c r="T57" s="16">
        <v>0</v>
      </c>
      <c r="U57" s="14">
        <v>0</v>
      </c>
      <c r="V57" s="16">
        <v>0</v>
      </c>
      <c r="W57" s="14">
        <v>0</v>
      </c>
      <c r="X57" s="16">
        <v>0</v>
      </c>
      <c r="Y57" s="14">
        <v>0</v>
      </c>
      <c r="Z57" s="16">
        <v>0</v>
      </c>
      <c r="AA57" s="14">
        <v>0</v>
      </c>
      <c r="AB57" s="16">
        <v>0</v>
      </c>
      <c r="AC57" s="14">
        <v>0</v>
      </c>
      <c r="AD57" s="16">
        <v>0</v>
      </c>
      <c r="AE57" s="14">
        <v>0</v>
      </c>
      <c r="AF57" s="16">
        <v>0</v>
      </c>
      <c r="AG57" s="14">
        <v>0</v>
      </c>
      <c r="AH57" s="16">
        <v>0</v>
      </c>
      <c r="AI57" s="14">
        <v>0</v>
      </c>
      <c r="AJ57" s="16">
        <v>0</v>
      </c>
      <c r="AK57" s="14">
        <v>0</v>
      </c>
      <c r="AL57" s="16">
        <v>0</v>
      </c>
      <c r="AM57" s="14">
        <v>0</v>
      </c>
      <c r="AN57" s="16">
        <v>0</v>
      </c>
      <c r="AO57" s="14" t="s">
        <v>582</v>
      </c>
      <c r="AP57" s="16" t="s">
        <v>582</v>
      </c>
      <c r="AQ57" s="14">
        <v>100</v>
      </c>
      <c r="AR57" s="16">
        <v>0</v>
      </c>
      <c r="AS57" s="14">
        <v>0</v>
      </c>
      <c r="AT57" s="16">
        <v>0</v>
      </c>
      <c r="AU57" s="14">
        <v>0</v>
      </c>
      <c r="AV57" s="16">
        <v>0</v>
      </c>
    </row>
    <row r="58" spans="1:48"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v>0</v>
      </c>
      <c r="R58" s="16">
        <v>0</v>
      </c>
      <c r="S58" s="14">
        <v>0</v>
      </c>
      <c r="T58" s="16">
        <v>0</v>
      </c>
      <c r="U58" s="14">
        <v>0</v>
      </c>
      <c r="V58" s="16">
        <v>0</v>
      </c>
      <c r="W58" s="14">
        <v>0</v>
      </c>
      <c r="X58" s="16">
        <v>0</v>
      </c>
      <c r="Y58" s="14">
        <v>0</v>
      </c>
      <c r="Z58" s="16">
        <v>0</v>
      </c>
      <c r="AA58" s="14">
        <v>0</v>
      </c>
      <c r="AB58" s="16">
        <v>0</v>
      </c>
      <c r="AC58" s="14">
        <v>0</v>
      </c>
      <c r="AD58" s="16">
        <v>0</v>
      </c>
      <c r="AE58" s="14">
        <v>0</v>
      </c>
      <c r="AF58" s="16">
        <v>0</v>
      </c>
      <c r="AG58" s="14">
        <v>0</v>
      </c>
      <c r="AH58" s="16">
        <v>0</v>
      </c>
      <c r="AI58" s="14">
        <v>0</v>
      </c>
      <c r="AJ58" s="16">
        <v>0</v>
      </c>
      <c r="AK58" s="14">
        <v>0</v>
      </c>
      <c r="AL58" s="16">
        <v>0</v>
      </c>
      <c r="AM58" s="14">
        <v>0</v>
      </c>
      <c r="AN58" s="16">
        <v>0</v>
      </c>
      <c r="AO58" s="14" t="s">
        <v>582</v>
      </c>
      <c r="AP58" s="16" t="s">
        <v>582</v>
      </c>
      <c r="AQ58" s="14">
        <v>100</v>
      </c>
      <c r="AR58" s="16">
        <v>0</v>
      </c>
      <c r="AS58" s="14">
        <v>0</v>
      </c>
      <c r="AT58" s="16">
        <v>0</v>
      </c>
      <c r="AU58" s="14">
        <v>0</v>
      </c>
      <c r="AV58" s="16">
        <v>0</v>
      </c>
    </row>
    <row r="59" spans="1:48"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v>0</v>
      </c>
      <c r="R59" s="16">
        <v>0</v>
      </c>
      <c r="S59" s="14">
        <v>0</v>
      </c>
      <c r="T59" s="16">
        <v>0</v>
      </c>
      <c r="U59" s="14">
        <v>0</v>
      </c>
      <c r="V59" s="16">
        <v>0</v>
      </c>
      <c r="W59" s="14">
        <v>0</v>
      </c>
      <c r="X59" s="16">
        <v>0</v>
      </c>
      <c r="Y59" s="14">
        <v>0</v>
      </c>
      <c r="Z59" s="16">
        <v>0</v>
      </c>
      <c r="AA59" s="14">
        <v>0</v>
      </c>
      <c r="AB59" s="16">
        <v>0</v>
      </c>
      <c r="AC59" s="14">
        <v>0</v>
      </c>
      <c r="AD59" s="16">
        <v>0</v>
      </c>
      <c r="AE59" s="14">
        <v>0</v>
      </c>
      <c r="AF59" s="16">
        <v>0</v>
      </c>
      <c r="AG59" s="14">
        <v>0</v>
      </c>
      <c r="AH59" s="16">
        <v>0</v>
      </c>
      <c r="AI59" s="14">
        <v>0</v>
      </c>
      <c r="AJ59" s="16">
        <v>0</v>
      </c>
      <c r="AK59" s="14">
        <v>0</v>
      </c>
      <c r="AL59" s="16">
        <v>0</v>
      </c>
      <c r="AM59" s="14">
        <v>0</v>
      </c>
      <c r="AN59" s="16">
        <v>0</v>
      </c>
      <c r="AO59" s="14" t="s">
        <v>582</v>
      </c>
      <c r="AP59" s="16" t="s">
        <v>582</v>
      </c>
      <c r="AQ59" s="14">
        <v>100</v>
      </c>
      <c r="AR59" s="16">
        <v>0</v>
      </c>
      <c r="AS59" s="14">
        <v>0</v>
      </c>
      <c r="AT59" s="16">
        <v>0</v>
      </c>
      <c r="AU59" s="14">
        <v>0</v>
      </c>
      <c r="AV59" s="16">
        <v>0</v>
      </c>
    </row>
    <row r="60" spans="1:48"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v>0</v>
      </c>
      <c r="R60" s="16">
        <v>0</v>
      </c>
      <c r="S60" s="14">
        <v>0</v>
      </c>
      <c r="T60" s="16">
        <v>0</v>
      </c>
      <c r="U60" s="14">
        <v>0</v>
      </c>
      <c r="V60" s="16">
        <v>0</v>
      </c>
      <c r="W60" s="14">
        <v>0</v>
      </c>
      <c r="X60" s="16">
        <v>0</v>
      </c>
      <c r="Y60" s="14">
        <v>0</v>
      </c>
      <c r="Z60" s="16">
        <v>0</v>
      </c>
      <c r="AA60" s="14">
        <v>0</v>
      </c>
      <c r="AB60" s="16">
        <v>0</v>
      </c>
      <c r="AC60" s="14">
        <v>0</v>
      </c>
      <c r="AD60" s="16">
        <v>0</v>
      </c>
      <c r="AE60" s="14">
        <v>0</v>
      </c>
      <c r="AF60" s="16">
        <v>0</v>
      </c>
      <c r="AG60" s="14">
        <v>0</v>
      </c>
      <c r="AH60" s="16">
        <v>0</v>
      </c>
      <c r="AI60" s="14">
        <v>0</v>
      </c>
      <c r="AJ60" s="16">
        <v>0</v>
      </c>
      <c r="AK60" s="14">
        <v>0</v>
      </c>
      <c r="AL60" s="16">
        <v>0</v>
      </c>
      <c r="AM60" s="14">
        <v>0</v>
      </c>
      <c r="AN60" s="16">
        <v>0</v>
      </c>
      <c r="AO60" s="14" t="s">
        <v>582</v>
      </c>
      <c r="AP60" s="16" t="s">
        <v>582</v>
      </c>
      <c r="AQ60" s="14">
        <v>100</v>
      </c>
      <c r="AR60" s="16">
        <v>0</v>
      </c>
      <c r="AS60" s="14">
        <v>0</v>
      </c>
      <c r="AT60" s="16">
        <v>0</v>
      </c>
      <c r="AU60" s="14">
        <v>0</v>
      </c>
      <c r="AV60" s="16">
        <v>0</v>
      </c>
    </row>
    <row r="61" spans="1:48" x14ac:dyDescent="0.25">
      <c r="A61" s="11" t="s">
        <v>531</v>
      </c>
      <c r="B61" s="13">
        <v>6525</v>
      </c>
      <c r="C61" s="14">
        <f>(135/B61*100)</f>
        <v>2.0689655172413794</v>
      </c>
      <c r="D61" s="15">
        <v>6390</v>
      </c>
      <c r="E61" s="14">
        <v>0.69615057000000002</v>
      </c>
      <c r="F61" s="16">
        <v>0.12907041999999999</v>
      </c>
      <c r="G61" s="14">
        <v>2.2070429999999999E-2</v>
      </c>
      <c r="H61" s="16">
        <v>1.8861389999999999E-2</v>
      </c>
      <c r="I61" s="14">
        <v>9.1972300000000007E-3</v>
      </c>
      <c r="J61" s="16">
        <v>6.5557899999999997E-3</v>
      </c>
      <c r="K61" s="14">
        <v>0.12010576000000001</v>
      </c>
      <c r="L61" s="16">
        <v>4.6168529999999999E-2</v>
      </c>
      <c r="M61" s="14">
        <v>9.8498779999999994E-2</v>
      </c>
      <c r="N61" s="16">
        <v>4.1162259999999999E-2</v>
      </c>
      <c r="O61" s="14">
        <v>6.0803040000000003E-2</v>
      </c>
      <c r="P61" s="16">
        <v>3.0559070000000001E-2</v>
      </c>
      <c r="Q61" s="14">
        <v>3.413824E-2</v>
      </c>
      <c r="R61" s="16">
        <v>2.4015109999999999E-2</v>
      </c>
      <c r="S61" s="14">
        <v>2.1447040000000001E-2</v>
      </c>
      <c r="T61" s="16">
        <v>1.9053819999999999E-2</v>
      </c>
      <c r="U61" s="14">
        <v>2.662351E-2</v>
      </c>
      <c r="V61" s="16">
        <v>1.551195E-2</v>
      </c>
      <c r="W61" s="14">
        <v>1.588753E-2</v>
      </c>
      <c r="X61" s="16">
        <v>1.106272E-2</v>
      </c>
      <c r="Y61" s="14">
        <v>3.8296669999999998E-2</v>
      </c>
      <c r="Z61" s="16">
        <v>2.9113859999999998E-2</v>
      </c>
      <c r="AA61" s="14">
        <v>8.2520000000000007E-3</v>
      </c>
      <c r="AB61" s="16">
        <v>4.8757399999999999E-3</v>
      </c>
      <c r="AC61" s="14">
        <v>4.9619660000000003E-2</v>
      </c>
      <c r="AD61" s="16">
        <v>2.78429E-2</v>
      </c>
      <c r="AE61" s="14">
        <v>6.463787E-2</v>
      </c>
      <c r="AF61" s="16">
        <v>3.6533690000000001E-2</v>
      </c>
      <c r="AG61" s="14">
        <v>3.1412429999999998E-2</v>
      </c>
      <c r="AH61" s="16">
        <v>1.6821059999999999E-2</v>
      </c>
      <c r="AI61" s="14">
        <v>7.0353429999999995E-2</v>
      </c>
      <c r="AJ61" s="16">
        <v>3.8702220000000002E-2</v>
      </c>
      <c r="AK61" s="14">
        <v>0.22853641</v>
      </c>
      <c r="AL61" s="16">
        <v>8.118997E-2</v>
      </c>
      <c r="AM61" s="14">
        <v>97.6944582</v>
      </c>
      <c r="AN61" s="16">
        <v>0.28128001000000002</v>
      </c>
      <c r="AO61" s="14" t="s">
        <v>582</v>
      </c>
      <c r="AP61" s="16" t="s">
        <v>582</v>
      </c>
      <c r="AQ61" s="14">
        <v>0</v>
      </c>
      <c r="AR61" s="16">
        <v>0</v>
      </c>
      <c r="AS61" s="14">
        <v>0</v>
      </c>
      <c r="AT61" s="16">
        <v>0</v>
      </c>
      <c r="AU61" s="14">
        <v>0.70951120000000001</v>
      </c>
      <c r="AV61" s="16">
        <v>0.14986743999999999</v>
      </c>
    </row>
    <row r="62" spans="1:48" x14ac:dyDescent="0.25">
      <c r="A62" s="11" t="s">
        <v>532</v>
      </c>
      <c r="B62" s="13">
        <v>4476</v>
      </c>
      <c r="C62" s="14">
        <f>(3/B62*100)</f>
        <v>6.7024128686327081E-2</v>
      </c>
      <c r="D62" s="15">
        <v>4473</v>
      </c>
      <c r="E62" s="14">
        <v>2.6622190099999998</v>
      </c>
      <c r="F62" s="16">
        <v>0.24286477000000001</v>
      </c>
      <c r="G62" s="14">
        <v>0.69358922000000001</v>
      </c>
      <c r="H62" s="16">
        <v>0.13080775</v>
      </c>
      <c r="I62" s="14">
        <v>1.1581022999999999</v>
      </c>
      <c r="J62" s="16">
        <v>0.13003983999999999</v>
      </c>
      <c r="K62" s="14">
        <v>2.0943480299999999</v>
      </c>
      <c r="L62" s="16">
        <v>0.19673045</v>
      </c>
      <c r="M62" s="14">
        <v>1.3393751599999999</v>
      </c>
      <c r="N62" s="16">
        <v>0.16753030999999999</v>
      </c>
      <c r="O62" s="14">
        <v>1.99158005</v>
      </c>
      <c r="P62" s="16">
        <v>0.20760263000000001</v>
      </c>
      <c r="Q62" s="14">
        <v>1.6540505400000001</v>
      </c>
      <c r="R62" s="16">
        <v>0.17591913000000001</v>
      </c>
      <c r="S62" s="14">
        <v>1.66391</v>
      </c>
      <c r="T62" s="16">
        <v>0.17329520000000001</v>
      </c>
      <c r="U62" s="14">
        <v>1.0782281899999999</v>
      </c>
      <c r="V62" s="16">
        <v>0.15256309000000001</v>
      </c>
      <c r="W62" s="14">
        <v>0.98915381000000002</v>
      </c>
      <c r="X62" s="16">
        <v>0.15020312</v>
      </c>
      <c r="Y62" s="14">
        <v>1.2275763200000001</v>
      </c>
      <c r="Z62" s="16">
        <v>0.163913</v>
      </c>
      <c r="AA62" s="14">
        <v>1.00877193</v>
      </c>
      <c r="AB62" s="16">
        <v>0.16299720000000001</v>
      </c>
      <c r="AC62" s="14">
        <v>1.8150276599999999</v>
      </c>
      <c r="AD62" s="16">
        <v>0.18083318000000001</v>
      </c>
      <c r="AE62" s="14">
        <v>0.94026615999999996</v>
      </c>
      <c r="AF62" s="16">
        <v>0.16113263999999999</v>
      </c>
      <c r="AG62" s="14">
        <v>1.2240261400000001</v>
      </c>
      <c r="AH62" s="16">
        <v>0.16804785</v>
      </c>
      <c r="AI62" s="14">
        <v>1.8579799299999999</v>
      </c>
      <c r="AJ62" s="16">
        <v>0.14654832000000001</v>
      </c>
      <c r="AK62" s="14">
        <v>0.31443359999999998</v>
      </c>
      <c r="AL62" s="16">
        <v>7.8010659999999996E-2</v>
      </c>
      <c r="AM62" s="14">
        <v>75.994448550000001</v>
      </c>
      <c r="AN62" s="16">
        <v>0.64054248999999996</v>
      </c>
      <c r="AO62" s="14" t="s">
        <v>582</v>
      </c>
      <c r="AP62" s="16" t="s">
        <v>582</v>
      </c>
      <c r="AQ62" s="14">
        <v>0</v>
      </c>
      <c r="AR62" s="16">
        <v>0</v>
      </c>
      <c r="AS62" s="14">
        <v>0</v>
      </c>
      <c r="AT62" s="16">
        <v>0</v>
      </c>
      <c r="AU62" s="14">
        <v>0.29291339999999999</v>
      </c>
      <c r="AV62" s="16">
        <v>7.5065359999999998E-2</v>
      </c>
    </row>
    <row r="63" spans="1:48"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v>0</v>
      </c>
      <c r="R63" s="16">
        <v>0</v>
      </c>
      <c r="S63" s="14">
        <v>0</v>
      </c>
      <c r="T63" s="16">
        <v>0</v>
      </c>
      <c r="U63" s="14">
        <v>0</v>
      </c>
      <c r="V63" s="16">
        <v>0</v>
      </c>
      <c r="W63" s="14">
        <v>0</v>
      </c>
      <c r="X63" s="16">
        <v>0</v>
      </c>
      <c r="Y63" s="14">
        <v>0</v>
      </c>
      <c r="Z63" s="16">
        <v>0</v>
      </c>
      <c r="AA63" s="14">
        <v>0</v>
      </c>
      <c r="AB63" s="16">
        <v>0</v>
      </c>
      <c r="AC63" s="14">
        <v>0</v>
      </c>
      <c r="AD63" s="16">
        <v>0</v>
      </c>
      <c r="AE63" s="14">
        <v>0</v>
      </c>
      <c r="AF63" s="16">
        <v>0</v>
      </c>
      <c r="AG63" s="14">
        <v>0</v>
      </c>
      <c r="AH63" s="16">
        <v>0</v>
      </c>
      <c r="AI63" s="14">
        <v>0</v>
      </c>
      <c r="AJ63" s="16">
        <v>0</v>
      </c>
      <c r="AK63" s="14">
        <v>0</v>
      </c>
      <c r="AL63" s="16">
        <v>0</v>
      </c>
      <c r="AM63" s="14">
        <v>0</v>
      </c>
      <c r="AN63" s="16">
        <v>0</v>
      </c>
      <c r="AO63" s="14" t="s">
        <v>582</v>
      </c>
      <c r="AP63" s="16" t="s">
        <v>582</v>
      </c>
      <c r="AQ63" s="14">
        <v>100</v>
      </c>
      <c r="AR63" s="16">
        <v>0</v>
      </c>
      <c r="AS63" s="14">
        <v>0</v>
      </c>
      <c r="AT63" s="16">
        <v>0</v>
      </c>
      <c r="AU63" s="14">
        <v>0</v>
      </c>
      <c r="AV63" s="16">
        <v>0</v>
      </c>
    </row>
    <row r="64" spans="1:48"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v>0</v>
      </c>
      <c r="R64" s="16">
        <v>0</v>
      </c>
      <c r="S64" s="14">
        <v>0</v>
      </c>
      <c r="T64" s="16">
        <v>0</v>
      </c>
      <c r="U64" s="14">
        <v>0</v>
      </c>
      <c r="V64" s="16">
        <v>0</v>
      </c>
      <c r="W64" s="14">
        <v>0</v>
      </c>
      <c r="X64" s="16">
        <v>0</v>
      </c>
      <c r="Y64" s="14">
        <v>0</v>
      </c>
      <c r="Z64" s="16">
        <v>0</v>
      </c>
      <c r="AA64" s="14">
        <v>0</v>
      </c>
      <c r="AB64" s="16">
        <v>0</v>
      </c>
      <c r="AC64" s="14">
        <v>0</v>
      </c>
      <c r="AD64" s="16">
        <v>0</v>
      </c>
      <c r="AE64" s="14">
        <v>0</v>
      </c>
      <c r="AF64" s="16">
        <v>0</v>
      </c>
      <c r="AG64" s="14">
        <v>0</v>
      </c>
      <c r="AH64" s="16">
        <v>0</v>
      </c>
      <c r="AI64" s="14">
        <v>0</v>
      </c>
      <c r="AJ64" s="16">
        <v>0</v>
      </c>
      <c r="AK64" s="14">
        <v>0</v>
      </c>
      <c r="AL64" s="16">
        <v>0</v>
      </c>
      <c r="AM64" s="14">
        <v>0</v>
      </c>
      <c r="AN64" s="16">
        <v>0</v>
      </c>
      <c r="AO64" s="14" t="s">
        <v>582</v>
      </c>
      <c r="AP64" s="16" t="s">
        <v>582</v>
      </c>
      <c r="AQ64" s="14">
        <v>100</v>
      </c>
      <c r="AR64" s="16">
        <v>0</v>
      </c>
      <c r="AS64" s="14">
        <v>0</v>
      </c>
      <c r="AT64" s="16">
        <v>0</v>
      </c>
      <c r="AU64" s="14">
        <v>0</v>
      </c>
      <c r="AV64" s="16">
        <v>0</v>
      </c>
    </row>
    <row r="65" spans="1:48"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v>0</v>
      </c>
      <c r="R65" s="16">
        <v>0</v>
      </c>
      <c r="S65" s="14">
        <v>0</v>
      </c>
      <c r="T65" s="16">
        <v>0</v>
      </c>
      <c r="U65" s="14">
        <v>0</v>
      </c>
      <c r="V65" s="16">
        <v>0</v>
      </c>
      <c r="W65" s="14">
        <v>0</v>
      </c>
      <c r="X65" s="16">
        <v>0</v>
      </c>
      <c r="Y65" s="14">
        <v>0</v>
      </c>
      <c r="Z65" s="16">
        <v>0</v>
      </c>
      <c r="AA65" s="14">
        <v>0</v>
      </c>
      <c r="AB65" s="16">
        <v>0</v>
      </c>
      <c r="AC65" s="14">
        <v>0</v>
      </c>
      <c r="AD65" s="16">
        <v>0</v>
      </c>
      <c r="AE65" s="14">
        <v>0</v>
      </c>
      <c r="AF65" s="16">
        <v>0</v>
      </c>
      <c r="AG65" s="14">
        <v>0</v>
      </c>
      <c r="AH65" s="16">
        <v>0</v>
      </c>
      <c r="AI65" s="14">
        <v>0</v>
      </c>
      <c r="AJ65" s="16">
        <v>0</v>
      </c>
      <c r="AK65" s="14">
        <v>0</v>
      </c>
      <c r="AL65" s="16">
        <v>0</v>
      </c>
      <c r="AM65" s="14">
        <v>0</v>
      </c>
      <c r="AN65" s="16">
        <v>0</v>
      </c>
      <c r="AO65" s="14" t="s">
        <v>582</v>
      </c>
      <c r="AP65" s="16" t="s">
        <v>582</v>
      </c>
      <c r="AQ65" s="14">
        <v>100</v>
      </c>
      <c r="AR65" s="16">
        <v>0</v>
      </c>
      <c r="AS65" s="14">
        <v>0</v>
      </c>
      <c r="AT65" s="16">
        <v>0</v>
      </c>
      <c r="AU65" s="14">
        <v>0</v>
      </c>
      <c r="AV65" s="16">
        <v>0</v>
      </c>
    </row>
    <row r="66" spans="1:48" x14ac:dyDescent="0.25">
      <c r="A66" s="11" t="s">
        <v>536</v>
      </c>
      <c r="B66" s="13">
        <v>5665</v>
      </c>
      <c r="C66" s="14">
        <f>(75/B66*100)</f>
        <v>1.323918799646955</v>
      </c>
      <c r="D66" s="15">
        <v>5590</v>
      </c>
      <c r="E66" s="14">
        <v>2.1143638199999999</v>
      </c>
      <c r="F66" s="16">
        <v>0.15980520000000001</v>
      </c>
      <c r="G66" s="14">
        <v>0.63927358000000001</v>
      </c>
      <c r="H66" s="16">
        <v>0.12014459</v>
      </c>
      <c r="I66" s="14">
        <v>0.41185941999999998</v>
      </c>
      <c r="J66" s="16">
        <v>9.1610070000000002E-2</v>
      </c>
      <c r="K66" s="14">
        <v>0.54000071000000005</v>
      </c>
      <c r="L66" s="16">
        <v>0.10219147000000001</v>
      </c>
      <c r="M66" s="14">
        <v>0.31808890000000001</v>
      </c>
      <c r="N66" s="16">
        <v>7.9100900000000002E-2</v>
      </c>
      <c r="O66" s="14">
        <v>0.25069177999999998</v>
      </c>
      <c r="P66" s="16">
        <v>7.1753979999999995E-2</v>
      </c>
      <c r="Q66" s="14">
        <v>0.20595837</v>
      </c>
      <c r="R66" s="16">
        <v>7.1178210000000006E-2</v>
      </c>
      <c r="S66" s="14">
        <v>0.36837284999999997</v>
      </c>
      <c r="T66" s="16">
        <v>8.3537189999999997E-2</v>
      </c>
      <c r="U66" s="14">
        <v>0.15155331</v>
      </c>
      <c r="V66" s="16">
        <v>5.0238079999999997E-2</v>
      </c>
      <c r="W66" s="14">
        <v>9.8089480000000007E-2</v>
      </c>
      <c r="X66" s="16">
        <v>4.6082329999999998E-2</v>
      </c>
      <c r="Y66" s="14">
        <v>0.12084209</v>
      </c>
      <c r="Z66" s="16">
        <v>4.6438390000000003E-2</v>
      </c>
      <c r="AA66" s="14">
        <v>0.10265719</v>
      </c>
      <c r="AB66" s="16">
        <v>4.2669220000000001E-2</v>
      </c>
      <c r="AC66" s="14">
        <v>0.13728238000000001</v>
      </c>
      <c r="AD66" s="16">
        <v>4.3506469999999998E-2</v>
      </c>
      <c r="AE66" s="14">
        <v>0.10787053000000001</v>
      </c>
      <c r="AF66" s="16">
        <v>4.4575660000000003E-2</v>
      </c>
      <c r="AG66" s="14">
        <v>0.150783</v>
      </c>
      <c r="AH66" s="16">
        <v>5.0757589999999998E-2</v>
      </c>
      <c r="AI66" s="14">
        <v>0.17396125000000001</v>
      </c>
      <c r="AJ66" s="16">
        <v>5.267558E-2</v>
      </c>
      <c r="AK66" s="14">
        <v>0.20693417</v>
      </c>
      <c r="AL66" s="16">
        <v>6.1504900000000001E-2</v>
      </c>
      <c r="AM66" s="14">
        <v>92.751161109999998</v>
      </c>
      <c r="AN66" s="16">
        <v>0.32960505000000001</v>
      </c>
      <c r="AO66" s="14" t="s">
        <v>582</v>
      </c>
      <c r="AP66" s="16" t="s">
        <v>582</v>
      </c>
      <c r="AQ66" s="14">
        <v>0</v>
      </c>
      <c r="AR66" s="16">
        <v>0</v>
      </c>
      <c r="AS66" s="14">
        <v>0</v>
      </c>
      <c r="AT66" s="16">
        <v>0</v>
      </c>
      <c r="AU66" s="14">
        <v>1.1502560500000001</v>
      </c>
      <c r="AV66" s="16">
        <v>0.12518285000000001</v>
      </c>
    </row>
    <row r="67" spans="1:48" x14ac:dyDescent="0.25">
      <c r="A67" s="11" t="s">
        <v>537</v>
      </c>
      <c r="B67" s="13">
        <v>6971</v>
      </c>
      <c r="C67" s="14">
        <f>(22/B67*100)</f>
        <v>0.31559317171137569</v>
      </c>
      <c r="D67" s="15">
        <v>6949</v>
      </c>
      <c r="E67" s="14">
        <v>0.29157481000000002</v>
      </c>
      <c r="F67" s="16">
        <v>6.2921469999999993E-2</v>
      </c>
      <c r="G67" s="14">
        <v>9.8691009999999996E-2</v>
      </c>
      <c r="H67" s="16">
        <v>3.7811230000000001E-2</v>
      </c>
      <c r="I67" s="14">
        <v>9.5775879999999994E-2</v>
      </c>
      <c r="J67" s="16">
        <v>2.9653849999999999E-2</v>
      </c>
      <c r="K67" s="14">
        <v>7.8757820000000006E-2</v>
      </c>
      <c r="L67" s="16">
        <v>3.7376890000000003E-2</v>
      </c>
      <c r="M67" s="14">
        <v>9.7813579999999997E-2</v>
      </c>
      <c r="N67" s="16">
        <v>3.6724060000000003E-2</v>
      </c>
      <c r="O67" s="14">
        <v>9.1299749999999999E-2</v>
      </c>
      <c r="P67" s="16">
        <v>4.2028589999999998E-2</v>
      </c>
      <c r="Q67" s="14">
        <v>1.475717E-2</v>
      </c>
      <c r="R67" s="16">
        <v>1.473997E-2</v>
      </c>
      <c r="S67" s="14">
        <v>5.2668390000000002E-2</v>
      </c>
      <c r="T67" s="16">
        <v>2.6554589999999999E-2</v>
      </c>
      <c r="U67" s="14">
        <v>3.9997730000000002E-2</v>
      </c>
      <c r="V67" s="16">
        <v>1.1954660000000001E-2</v>
      </c>
      <c r="W67" s="14">
        <v>5.1494749999999999E-2</v>
      </c>
      <c r="X67" s="16">
        <v>3.1806279999999999E-2</v>
      </c>
      <c r="Y67" s="14">
        <v>5.3681050000000001E-2</v>
      </c>
      <c r="Z67" s="16">
        <v>2.6580340000000001E-2</v>
      </c>
      <c r="AA67" s="14">
        <v>6.6434019999999996E-2</v>
      </c>
      <c r="AB67" s="16">
        <v>3.3478880000000003E-2</v>
      </c>
      <c r="AC67" s="14">
        <v>5.3221449999999997E-2</v>
      </c>
      <c r="AD67" s="16">
        <v>2.699499E-2</v>
      </c>
      <c r="AE67" s="14">
        <v>4.0938519999999999E-2</v>
      </c>
      <c r="AF67" s="16">
        <v>2.3709529999999999E-2</v>
      </c>
      <c r="AG67" s="14">
        <v>4.3587649999999999E-2</v>
      </c>
      <c r="AH67" s="16">
        <v>2.5107259999999999E-2</v>
      </c>
      <c r="AI67" s="14">
        <v>0.25894173999999998</v>
      </c>
      <c r="AJ67" s="16">
        <v>6.5625849999999999E-2</v>
      </c>
      <c r="AK67" s="14">
        <v>0.19308153</v>
      </c>
      <c r="AL67" s="16">
        <v>6.4301120000000003E-2</v>
      </c>
      <c r="AM67" s="14">
        <v>97.849850070000002</v>
      </c>
      <c r="AN67" s="16">
        <v>0.20167992000000001</v>
      </c>
      <c r="AO67" s="14" t="s">
        <v>582</v>
      </c>
      <c r="AP67" s="16" t="s">
        <v>582</v>
      </c>
      <c r="AQ67" s="14">
        <v>0</v>
      </c>
      <c r="AR67" s="16">
        <v>0</v>
      </c>
      <c r="AS67" s="14">
        <v>0</v>
      </c>
      <c r="AT67" s="16">
        <v>0</v>
      </c>
      <c r="AU67" s="14">
        <v>0.52743309000000005</v>
      </c>
      <c r="AV67" s="16">
        <v>8.5271630000000001E-2</v>
      </c>
    </row>
    <row r="68" spans="1:48" x14ac:dyDescent="0.25">
      <c r="A68" s="11" t="s">
        <v>538</v>
      </c>
      <c r="B68" s="13">
        <v>12083</v>
      </c>
      <c r="C68" s="14">
        <f>(26/B68*100)</f>
        <v>0.21517834974757924</v>
      </c>
      <c r="D68" s="15">
        <v>12057</v>
      </c>
      <c r="E68" s="14">
        <v>6.7628410800000003</v>
      </c>
      <c r="F68" s="16">
        <v>0.22949385999999999</v>
      </c>
      <c r="G68" s="14">
        <v>1.9152101399999999</v>
      </c>
      <c r="H68" s="16">
        <v>0.12266052</v>
      </c>
      <c r="I68" s="14">
        <v>2.06871662</v>
      </c>
      <c r="J68" s="16">
        <v>0.12768160000000001</v>
      </c>
      <c r="K68" s="14">
        <v>1.66292843</v>
      </c>
      <c r="L68" s="16">
        <v>0.13852162000000001</v>
      </c>
      <c r="M68" s="14">
        <v>1.7452743100000001</v>
      </c>
      <c r="N68" s="16">
        <v>0.11452867999999999</v>
      </c>
      <c r="O68" s="14">
        <v>1.8590635900000001</v>
      </c>
      <c r="P68" s="16">
        <v>0.13101162</v>
      </c>
      <c r="Q68" s="14">
        <v>2.0537089900000001</v>
      </c>
      <c r="R68" s="16">
        <v>0.11427805000000001</v>
      </c>
      <c r="S68" s="14">
        <v>2.51118291</v>
      </c>
      <c r="T68" s="16">
        <v>0.121785</v>
      </c>
      <c r="U68" s="14">
        <v>2.5537110699999999</v>
      </c>
      <c r="V68" s="16">
        <v>0.13307044000000001</v>
      </c>
      <c r="W68" s="14">
        <v>2.4727042799999999</v>
      </c>
      <c r="X68" s="16">
        <v>0.16063232999999999</v>
      </c>
      <c r="Y68" s="14">
        <v>2.5622653</v>
      </c>
      <c r="Z68" s="16">
        <v>0.14408522000000001</v>
      </c>
      <c r="AA68" s="14">
        <v>2.3846598700000001</v>
      </c>
      <c r="AB68" s="16">
        <v>0.13294009000000001</v>
      </c>
      <c r="AC68" s="14">
        <v>2.6123261000000002</v>
      </c>
      <c r="AD68" s="16">
        <v>0.13307925000000001</v>
      </c>
      <c r="AE68" s="14">
        <v>2.18983587</v>
      </c>
      <c r="AF68" s="16">
        <v>0.11738264</v>
      </c>
      <c r="AG68" s="14">
        <v>2.0821374499999998</v>
      </c>
      <c r="AH68" s="16">
        <v>0.1210079</v>
      </c>
      <c r="AI68" s="14">
        <v>2.6676915600000002</v>
      </c>
      <c r="AJ68" s="16">
        <v>0.14172233000000001</v>
      </c>
      <c r="AK68" s="14">
        <v>1.61251214</v>
      </c>
      <c r="AL68" s="16">
        <v>0.1295095</v>
      </c>
      <c r="AM68" s="14">
        <v>56.294292499999997</v>
      </c>
      <c r="AN68" s="16">
        <v>0.33864382999999998</v>
      </c>
      <c r="AO68" s="14" t="s">
        <v>582</v>
      </c>
      <c r="AP68" s="16" t="s">
        <v>582</v>
      </c>
      <c r="AQ68" s="14">
        <v>0</v>
      </c>
      <c r="AR68" s="16">
        <v>0</v>
      </c>
      <c r="AS68" s="14">
        <v>0</v>
      </c>
      <c r="AT68" s="16">
        <v>0</v>
      </c>
      <c r="AU68" s="14">
        <v>1.9889378</v>
      </c>
      <c r="AV68" s="16">
        <v>0.11992952</v>
      </c>
    </row>
    <row r="69" spans="1:48"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v>0</v>
      </c>
      <c r="R69" s="16">
        <v>0</v>
      </c>
      <c r="S69" s="14">
        <v>0</v>
      </c>
      <c r="T69" s="16">
        <v>0</v>
      </c>
      <c r="U69" s="14">
        <v>0</v>
      </c>
      <c r="V69" s="16">
        <v>0</v>
      </c>
      <c r="W69" s="14">
        <v>0</v>
      </c>
      <c r="X69" s="16">
        <v>0</v>
      </c>
      <c r="Y69" s="14">
        <v>0</v>
      </c>
      <c r="Z69" s="16">
        <v>0</v>
      </c>
      <c r="AA69" s="14">
        <v>0</v>
      </c>
      <c r="AB69" s="16">
        <v>0</v>
      </c>
      <c r="AC69" s="14">
        <v>0</v>
      </c>
      <c r="AD69" s="16">
        <v>0</v>
      </c>
      <c r="AE69" s="14">
        <v>0</v>
      </c>
      <c r="AF69" s="16">
        <v>0</v>
      </c>
      <c r="AG69" s="14">
        <v>0</v>
      </c>
      <c r="AH69" s="16">
        <v>0</v>
      </c>
      <c r="AI69" s="14">
        <v>0</v>
      </c>
      <c r="AJ69" s="16">
        <v>0</v>
      </c>
      <c r="AK69" s="14">
        <v>0</v>
      </c>
      <c r="AL69" s="16">
        <v>0</v>
      </c>
      <c r="AM69" s="14">
        <v>0</v>
      </c>
      <c r="AN69" s="16">
        <v>0</v>
      </c>
      <c r="AO69" s="14" t="s">
        <v>582</v>
      </c>
      <c r="AP69" s="16" t="s">
        <v>582</v>
      </c>
      <c r="AQ69" s="14">
        <v>100</v>
      </c>
      <c r="AR69" s="16">
        <v>0</v>
      </c>
      <c r="AS69" s="14">
        <v>0</v>
      </c>
      <c r="AT69" s="16">
        <v>0</v>
      </c>
      <c r="AU69" s="14">
        <v>0</v>
      </c>
      <c r="AV69" s="16">
        <v>0</v>
      </c>
    </row>
    <row r="70" spans="1:48" x14ac:dyDescent="0.25">
      <c r="A70" s="11" t="s">
        <v>540</v>
      </c>
      <c r="B70" s="13">
        <v>6036</v>
      </c>
      <c r="C70" s="14">
        <f>(223/B70*100)</f>
        <v>3.6944996686547382</v>
      </c>
      <c r="D70" s="15">
        <v>5813</v>
      </c>
      <c r="E70" s="14">
        <v>1.0002037699999999</v>
      </c>
      <c r="F70" s="16">
        <v>0.16966645</v>
      </c>
      <c r="G70" s="14">
        <v>0.23529048</v>
      </c>
      <c r="H70" s="16">
        <v>6.6723859999999996E-2</v>
      </c>
      <c r="I70" s="14">
        <v>0.39480872</v>
      </c>
      <c r="J70" s="16">
        <v>0.10143783000000001</v>
      </c>
      <c r="K70" s="14">
        <v>0.37451232000000001</v>
      </c>
      <c r="L70" s="16">
        <v>9.4601790000000005E-2</v>
      </c>
      <c r="M70" s="14">
        <v>0.29282457000000001</v>
      </c>
      <c r="N70" s="16">
        <v>5.3234719999999999E-2</v>
      </c>
      <c r="O70" s="14">
        <v>0.25270258000000001</v>
      </c>
      <c r="P70" s="16">
        <v>5.989597E-2</v>
      </c>
      <c r="Q70" s="14">
        <v>0.11790646</v>
      </c>
      <c r="R70" s="16">
        <v>4.4741299999999998E-2</v>
      </c>
      <c r="S70" s="14">
        <v>8.7618730000000006E-2</v>
      </c>
      <c r="T70" s="16">
        <v>2.9912970000000001E-2</v>
      </c>
      <c r="U70" s="14">
        <v>0.13493435000000001</v>
      </c>
      <c r="V70" s="16">
        <v>6.5672449999999993E-2</v>
      </c>
      <c r="W70" s="14">
        <v>0.21088186</v>
      </c>
      <c r="X70" s="16">
        <v>7.1428459999999999E-2</v>
      </c>
      <c r="Y70" s="14">
        <v>0.11095294999999999</v>
      </c>
      <c r="Z70" s="16">
        <v>5.3854069999999997E-2</v>
      </c>
      <c r="AA70" s="14">
        <v>5.7432650000000002E-2</v>
      </c>
      <c r="AB70" s="16">
        <v>2.5368020000000002E-2</v>
      </c>
      <c r="AC70" s="14">
        <v>0.13745560000000001</v>
      </c>
      <c r="AD70" s="16">
        <v>4.9741059999999997E-2</v>
      </c>
      <c r="AE70" s="14">
        <v>0.22430479</v>
      </c>
      <c r="AF70" s="16">
        <v>8.8202500000000003E-2</v>
      </c>
      <c r="AG70" s="14">
        <v>0.32801264000000002</v>
      </c>
      <c r="AH70" s="16">
        <v>7.9376429999999998E-2</v>
      </c>
      <c r="AI70" s="14">
        <v>0.41088333999999999</v>
      </c>
      <c r="AJ70" s="16">
        <v>0.10486607000000001</v>
      </c>
      <c r="AK70" s="14">
        <v>0.10563203</v>
      </c>
      <c r="AL70" s="16">
        <v>4.132835E-2</v>
      </c>
      <c r="AM70" s="14">
        <v>95.214678660000004</v>
      </c>
      <c r="AN70" s="16">
        <v>0.39265221</v>
      </c>
      <c r="AO70" s="14" t="s">
        <v>582</v>
      </c>
      <c r="AP70" s="16" t="s">
        <v>582</v>
      </c>
      <c r="AQ70" s="14">
        <v>0</v>
      </c>
      <c r="AR70" s="16">
        <v>0</v>
      </c>
      <c r="AS70" s="14">
        <v>0</v>
      </c>
      <c r="AT70" s="16">
        <v>0</v>
      </c>
      <c r="AU70" s="14">
        <v>0.30896351</v>
      </c>
      <c r="AV70" s="16">
        <v>6.9115869999999996E-2</v>
      </c>
    </row>
    <row r="71" spans="1:48" x14ac:dyDescent="0.25">
      <c r="A71" s="11" t="s">
        <v>541</v>
      </c>
      <c r="B71" s="13">
        <v>6115</v>
      </c>
      <c r="C71" s="14">
        <f>(17/B71*100)</f>
        <v>0.27800490596892891</v>
      </c>
      <c r="D71" s="15">
        <v>6098</v>
      </c>
      <c r="E71" s="14">
        <v>3.1884191500000001</v>
      </c>
      <c r="F71" s="16">
        <v>0.22864309999999999</v>
      </c>
      <c r="G71" s="14">
        <v>0.78013350999999997</v>
      </c>
      <c r="H71" s="16">
        <v>0.12072181999999999</v>
      </c>
      <c r="I71" s="14">
        <v>0.64305546000000002</v>
      </c>
      <c r="J71" s="16">
        <v>0.11044387999999999</v>
      </c>
      <c r="K71" s="14">
        <v>1.0048723500000001</v>
      </c>
      <c r="L71" s="16">
        <v>0.11858133999999999</v>
      </c>
      <c r="M71" s="14">
        <v>0.67233995000000002</v>
      </c>
      <c r="N71" s="16">
        <v>9.8285990000000004E-2</v>
      </c>
      <c r="O71" s="14">
        <v>0.70422309999999999</v>
      </c>
      <c r="P71" s="16">
        <v>0.1177725</v>
      </c>
      <c r="Q71" s="14">
        <v>0.75186090000000005</v>
      </c>
      <c r="R71" s="16">
        <v>0.11291074</v>
      </c>
      <c r="S71" s="14">
        <v>1.3860865</v>
      </c>
      <c r="T71" s="16">
        <v>0.19919454</v>
      </c>
      <c r="U71" s="14">
        <v>1.04875286</v>
      </c>
      <c r="V71" s="16">
        <v>0.19714181</v>
      </c>
      <c r="W71" s="14">
        <v>0.72760486999999996</v>
      </c>
      <c r="X71" s="16">
        <v>0.11665349999999999</v>
      </c>
      <c r="Y71" s="14">
        <v>0.92660081000000005</v>
      </c>
      <c r="Z71" s="16">
        <v>0.1222676</v>
      </c>
      <c r="AA71" s="14">
        <v>0.68493243000000004</v>
      </c>
      <c r="AB71" s="16">
        <v>0.10093480000000001</v>
      </c>
      <c r="AC71" s="14">
        <v>0.87715743999999995</v>
      </c>
      <c r="AD71" s="16">
        <v>0.13348805</v>
      </c>
      <c r="AE71" s="14">
        <v>1.0060424299999999</v>
      </c>
      <c r="AF71" s="16">
        <v>0.18345537000000001</v>
      </c>
      <c r="AG71" s="14">
        <v>1.3469858100000001</v>
      </c>
      <c r="AH71" s="16">
        <v>0.29914439999999998</v>
      </c>
      <c r="AI71" s="14">
        <v>1.5660995200000001</v>
      </c>
      <c r="AJ71" s="16">
        <v>0.26255072000000002</v>
      </c>
      <c r="AK71" s="14">
        <v>0.42470702999999999</v>
      </c>
      <c r="AL71" s="16">
        <v>0.10009067000000001</v>
      </c>
      <c r="AM71" s="14">
        <v>82.081726320000001</v>
      </c>
      <c r="AN71" s="16">
        <v>0.91016591999999996</v>
      </c>
      <c r="AO71" s="14" t="s">
        <v>582</v>
      </c>
      <c r="AP71" s="16" t="s">
        <v>582</v>
      </c>
      <c r="AQ71" s="14">
        <v>0</v>
      </c>
      <c r="AR71" s="16">
        <v>0</v>
      </c>
      <c r="AS71" s="14">
        <v>0</v>
      </c>
      <c r="AT71" s="16">
        <v>0</v>
      </c>
      <c r="AU71" s="14">
        <v>0.17839954</v>
      </c>
      <c r="AV71" s="16">
        <v>5.5516650000000001E-2</v>
      </c>
    </row>
    <row r="72" spans="1:48" x14ac:dyDescent="0.25">
      <c r="A72" s="11" t="s">
        <v>542</v>
      </c>
      <c r="B72" s="13">
        <v>7708</v>
      </c>
      <c r="C72" s="14">
        <f>(5/B72*100)</f>
        <v>6.4867669953295279E-2</v>
      </c>
      <c r="D72" s="15">
        <v>7703</v>
      </c>
      <c r="E72" s="14">
        <v>0.92557219000000002</v>
      </c>
      <c r="F72" s="16">
        <v>0.12600943000000001</v>
      </c>
      <c r="G72" s="14">
        <v>0.15316531999999999</v>
      </c>
      <c r="H72" s="16">
        <v>5.530127E-2</v>
      </c>
      <c r="I72" s="14">
        <v>6.9335999999999995E-2</v>
      </c>
      <c r="J72" s="16">
        <v>2.901457E-2</v>
      </c>
      <c r="K72" s="14">
        <v>9.3178559999999994E-2</v>
      </c>
      <c r="L72" s="16">
        <v>3.3549900000000001E-2</v>
      </c>
      <c r="M72" s="14">
        <v>9.9411029999999997E-2</v>
      </c>
      <c r="N72" s="16">
        <v>4.3725189999999997E-2</v>
      </c>
      <c r="O72" s="14">
        <v>4.1525189999999997E-2</v>
      </c>
      <c r="P72" s="16">
        <v>2.2097840000000001E-2</v>
      </c>
      <c r="Q72" s="14">
        <v>3.0258259999999999E-2</v>
      </c>
      <c r="R72" s="16">
        <v>1.7633659999999999E-2</v>
      </c>
      <c r="S72" s="14">
        <v>2.323215E-2</v>
      </c>
      <c r="T72" s="16">
        <v>1.6756679999999999E-2</v>
      </c>
      <c r="U72" s="14">
        <v>8.9970899999999993E-3</v>
      </c>
      <c r="V72" s="16">
        <v>9.0233399999999995E-3</v>
      </c>
      <c r="W72" s="14">
        <v>9.0094700000000003E-3</v>
      </c>
      <c r="X72" s="16">
        <v>9.0305400000000001E-3</v>
      </c>
      <c r="Y72" s="14">
        <v>1.0048120000000001E-2</v>
      </c>
      <c r="Z72" s="16">
        <v>1.008673E-2</v>
      </c>
      <c r="AA72" s="14">
        <v>1.1438220000000001E-2</v>
      </c>
      <c r="AB72" s="16">
        <v>1.145292E-2</v>
      </c>
      <c r="AC72" s="14">
        <v>2.9196299999999999E-3</v>
      </c>
      <c r="AD72" s="16">
        <v>2.9284100000000002E-3</v>
      </c>
      <c r="AE72" s="14">
        <v>5.6493170000000002E-2</v>
      </c>
      <c r="AF72" s="16">
        <v>2.9447729999999998E-2</v>
      </c>
      <c r="AG72" s="14">
        <v>3.4702759999999999E-2</v>
      </c>
      <c r="AH72" s="16">
        <v>2.1246270000000001E-2</v>
      </c>
      <c r="AI72" s="14">
        <v>4.113091E-2</v>
      </c>
      <c r="AJ72" s="16">
        <v>2.4306169999999998E-2</v>
      </c>
      <c r="AK72" s="14">
        <v>2.2025159999999998E-2</v>
      </c>
      <c r="AL72" s="16">
        <v>1.55795E-2</v>
      </c>
      <c r="AM72" s="14">
        <v>98.299594499999998</v>
      </c>
      <c r="AN72" s="16">
        <v>0.18026033</v>
      </c>
      <c r="AO72" s="14" t="s">
        <v>582</v>
      </c>
      <c r="AP72" s="16" t="s">
        <v>582</v>
      </c>
      <c r="AQ72" s="14">
        <v>0</v>
      </c>
      <c r="AR72" s="16">
        <v>0</v>
      </c>
      <c r="AS72" s="14">
        <v>0</v>
      </c>
      <c r="AT72" s="16">
        <v>0</v>
      </c>
      <c r="AU72" s="14">
        <v>6.7962270000000005E-2</v>
      </c>
      <c r="AV72" s="16">
        <v>3.020666E-2</v>
      </c>
    </row>
    <row r="73" spans="1:48" x14ac:dyDescent="0.25">
      <c r="A73" s="11" t="s">
        <v>543</v>
      </c>
      <c r="B73" s="13">
        <v>8249</v>
      </c>
      <c r="C73" s="14">
        <f>(144/B73*100)</f>
        <v>1.7456661413504666</v>
      </c>
      <c r="D73" s="15">
        <v>8105</v>
      </c>
      <c r="E73" s="14">
        <v>0.87572744000000002</v>
      </c>
      <c r="F73" s="16">
        <v>0.13111853000000001</v>
      </c>
      <c r="G73" s="14">
        <v>4.8538739999999997E-2</v>
      </c>
      <c r="H73" s="16">
        <v>2.6338730000000001E-2</v>
      </c>
      <c r="I73" s="14">
        <v>3.639734E-2</v>
      </c>
      <c r="J73" s="16">
        <v>3.7772630000000001E-2</v>
      </c>
      <c r="K73" s="14">
        <v>1.9643830000000001E-2</v>
      </c>
      <c r="L73" s="16">
        <v>2.8341760000000001E-2</v>
      </c>
      <c r="M73" s="14">
        <v>4.3242719999999998E-2</v>
      </c>
      <c r="N73" s="16">
        <v>3.1222260000000002E-2</v>
      </c>
      <c r="O73" s="14">
        <v>3.9611059999999997E-2</v>
      </c>
      <c r="P73" s="16">
        <v>2.8560829999999999E-2</v>
      </c>
      <c r="Q73" s="14">
        <v>2.7321479999999999E-2</v>
      </c>
      <c r="R73" s="16">
        <v>2.697898E-2</v>
      </c>
      <c r="S73" s="14">
        <v>0</v>
      </c>
      <c r="T73" s="16">
        <v>0</v>
      </c>
      <c r="U73" s="14">
        <v>9.2838999999999994E-3</v>
      </c>
      <c r="V73" s="16">
        <v>8.2989199999999996E-3</v>
      </c>
      <c r="W73" s="14">
        <v>7.7250299999999999E-3</v>
      </c>
      <c r="X73" s="16">
        <v>7.0934099999999996E-3</v>
      </c>
      <c r="Y73" s="14">
        <v>0</v>
      </c>
      <c r="Z73" s="16">
        <v>0</v>
      </c>
      <c r="AA73" s="14">
        <v>5.1479E-4</v>
      </c>
      <c r="AB73" s="16">
        <v>5.1495999999999996E-4</v>
      </c>
      <c r="AC73" s="14">
        <v>1.049452E-2</v>
      </c>
      <c r="AD73" s="16">
        <v>1.050822E-2</v>
      </c>
      <c r="AE73" s="14">
        <v>0</v>
      </c>
      <c r="AF73" s="16">
        <v>0</v>
      </c>
      <c r="AG73" s="14">
        <v>0</v>
      </c>
      <c r="AH73" s="16">
        <v>0</v>
      </c>
      <c r="AI73" s="14">
        <v>0.36086945999999998</v>
      </c>
      <c r="AJ73" s="16">
        <v>8.1680729999999993E-2</v>
      </c>
      <c r="AK73" s="14">
        <v>9.8130129999999996E-2</v>
      </c>
      <c r="AL73" s="16">
        <v>3.9583319999999998E-2</v>
      </c>
      <c r="AM73" s="14">
        <v>98.285375540000004</v>
      </c>
      <c r="AN73" s="16">
        <v>0.20892136</v>
      </c>
      <c r="AO73" s="14" t="s">
        <v>582</v>
      </c>
      <c r="AP73" s="16" t="s">
        <v>582</v>
      </c>
      <c r="AQ73" s="14">
        <v>0</v>
      </c>
      <c r="AR73" s="16">
        <v>0</v>
      </c>
      <c r="AS73" s="14">
        <v>0</v>
      </c>
      <c r="AT73" s="16">
        <v>0</v>
      </c>
      <c r="AU73" s="14">
        <v>0.13712403000000001</v>
      </c>
      <c r="AV73" s="16">
        <v>4.5855010000000002E-2</v>
      </c>
    </row>
    <row r="74" spans="1:48"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v>0</v>
      </c>
      <c r="R74" s="16">
        <v>0</v>
      </c>
      <c r="S74" s="14">
        <v>0</v>
      </c>
      <c r="T74" s="16">
        <v>0</v>
      </c>
      <c r="U74" s="14">
        <v>0</v>
      </c>
      <c r="V74" s="16">
        <v>0</v>
      </c>
      <c r="W74" s="14">
        <v>0</v>
      </c>
      <c r="X74" s="16">
        <v>0</v>
      </c>
      <c r="Y74" s="14">
        <v>0</v>
      </c>
      <c r="Z74" s="16">
        <v>0</v>
      </c>
      <c r="AA74" s="14">
        <v>0</v>
      </c>
      <c r="AB74" s="16">
        <v>0</v>
      </c>
      <c r="AC74" s="14">
        <v>0</v>
      </c>
      <c r="AD74" s="16">
        <v>0</v>
      </c>
      <c r="AE74" s="14">
        <v>0</v>
      </c>
      <c r="AF74" s="16">
        <v>0</v>
      </c>
      <c r="AG74" s="14">
        <v>0</v>
      </c>
      <c r="AH74" s="16">
        <v>0</v>
      </c>
      <c r="AI74" s="14">
        <v>0</v>
      </c>
      <c r="AJ74" s="16">
        <v>0</v>
      </c>
      <c r="AK74" s="14">
        <v>0</v>
      </c>
      <c r="AL74" s="16">
        <v>0</v>
      </c>
      <c r="AM74" s="14">
        <v>0</v>
      </c>
      <c r="AN74" s="16">
        <v>0</v>
      </c>
      <c r="AO74" s="14" t="s">
        <v>582</v>
      </c>
      <c r="AP74" s="16" t="s">
        <v>582</v>
      </c>
      <c r="AQ74" s="14">
        <v>100</v>
      </c>
      <c r="AR74" s="16">
        <v>0</v>
      </c>
      <c r="AS74" s="14">
        <v>0</v>
      </c>
      <c r="AT74" s="16">
        <v>0</v>
      </c>
      <c r="AU74" s="14">
        <v>0</v>
      </c>
      <c r="AV74" s="16">
        <v>0</v>
      </c>
    </row>
    <row r="75" spans="1:48" x14ac:dyDescent="0.25">
      <c r="A75" s="11" t="s">
        <v>545</v>
      </c>
      <c r="B75" s="13">
        <v>5375</v>
      </c>
      <c r="C75" s="14">
        <f>(202/B75*100)</f>
        <v>3.7581395348837212</v>
      </c>
      <c r="D75" s="15">
        <v>5173</v>
      </c>
      <c r="E75" s="14">
        <v>1.2375366999999999</v>
      </c>
      <c r="F75" s="16">
        <v>0.1646205</v>
      </c>
      <c r="G75" s="14">
        <v>0.32166289999999997</v>
      </c>
      <c r="H75" s="16">
        <v>7.9765589999999997E-2</v>
      </c>
      <c r="I75" s="14">
        <v>0.16505408999999999</v>
      </c>
      <c r="J75" s="16">
        <v>6.2110100000000001E-2</v>
      </c>
      <c r="K75" s="14">
        <v>0.16956711999999999</v>
      </c>
      <c r="L75" s="16">
        <v>5.3757220000000001E-2</v>
      </c>
      <c r="M75" s="14">
        <v>0.24755455000000001</v>
      </c>
      <c r="N75" s="16">
        <v>8.2422200000000001E-2</v>
      </c>
      <c r="O75" s="14">
        <v>0.13672830999999999</v>
      </c>
      <c r="P75" s="16">
        <v>4.7926990000000003E-2</v>
      </c>
      <c r="Q75" s="14">
        <v>0.2434528</v>
      </c>
      <c r="R75" s="16">
        <v>7.339714E-2</v>
      </c>
      <c r="S75" s="14">
        <v>9.7999359999999994E-2</v>
      </c>
      <c r="T75" s="16">
        <v>5.1281210000000001E-2</v>
      </c>
      <c r="U75" s="14">
        <v>1.983731E-2</v>
      </c>
      <c r="V75" s="16">
        <v>1.9864E-2</v>
      </c>
      <c r="W75" s="14">
        <v>4.0448119999999997E-2</v>
      </c>
      <c r="X75" s="16">
        <v>3.8357389999999998E-2</v>
      </c>
      <c r="Y75" s="14">
        <v>0.10521339</v>
      </c>
      <c r="Z75" s="16">
        <v>4.6121200000000001E-2</v>
      </c>
      <c r="AA75" s="14">
        <v>8.4646700000000005E-2</v>
      </c>
      <c r="AB75" s="16">
        <v>4.0338949999999998E-2</v>
      </c>
      <c r="AC75" s="14">
        <v>5.8203289999999998E-2</v>
      </c>
      <c r="AD75" s="16">
        <v>3.3831409999999999E-2</v>
      </c>
      <c r="AE75" s="14">
        <v>8.2137009999999996E-2</v>
      </c>
      <c r="AF75" s="16">
        <v>4.0423609999999999E-2</v>
      </c>
      <c r="AG75" s="14">
        <v>0.13432701</v>
      </c>
      <c r="AH75" s="16">
        <v>5.3324879999999998E-2</v>
      </c>
      <c r="AI75" s="14">
        <v>0.85042125000000002</v>
      </c>
      <c r="AJ75" s="16">
        <v>0.15847905000000001</v>
      </c>
      <c r="AK75" s="14">
        <v>1.2958603</v>
      </c>
      <c r="AL75" s="16">
        <v>0.23983663999999999</v>
      </c>
      <c r="AM75" s="14">
        <v>93.952275389999997</v>
      </c>
      <c r="AN75" s="16">
        <v>0.51197625999999996</v>
      </c>
      <c r="AO75" s="14" t="s">
        <v>582</v>
      </c>
      <c r="AP75" s="16" t="s">
        <v>582</v>
      </c>
      <c r="AQ75" s="14">
        <v>0</v>
      </c>
      <c r="AR75" s="16">
        <v>0</v>
      </c>
      <c r="AS75" s="14">
        <v>0</v>
      </c>
      <c r="AT75" s="16">
        <v>0</v>
      </c>
      <c r="AU75" s="14">
        <v>0.75707440000000004</v>
      </c>
      <c r="AV75" s="16">
        <v>0.19918429000000001</v>
      </c>
    </row>
    <row r="76" spans="1:48" x14ac:dyDescent="0.25">
      <c r="A76" s="11" t="s">
        <v>546</v>
      </c>
      <c r="B76" s="13">
        <v>14167</v>
      </c>
      <c r="C76" s="14">
        <f>(228/B76*100)</f>
        <v>1.6093738970847746</v>
      </c>
      <c r="D76" s="15">
        <v>13939</v>
      </c>
      <c r="E76" s="14">
        <v>6.5179712199999997</v>
      </c>
      <c r="F76" s="16">
        <v>0.24864016999999999</v>
      </c>
      <c r="G76" s="14">
        <v>1.8554286600000001</v>
      </c>
      <c r="H76" s="16">
        <v>0.17205266999999999</v>
      </c>
      <c r="I76" s="14">
        <v>2.47745704</v>
      </c>
      <c r="J76" s="16">
        <v>0.16699504000000001</v>
      </c>
      <c r="K76" s="14">
        <v>2.2182402799999998</v>
      </c>
      <c r="L76" s="16">
        <v>0.17703181000000001</v>
      </c>
      <c r="M76" s="14">
        <v>1.8200633399999999</v>
      </c>
      <c r="N76" s="16">
        <v>0.12898478999999999</v>
      </c>
      <c r="O76" s="14">
        <v>1.8348589799999999</v>
      </c>
      <c r="P76" s="16">
        <v>0.14594600999999999</v>
      </c>
      <c r="Q76" s="14">
        <v>2.0112286899999998</v>
      </c>
      <c r="R76" s="16">
        <v>0.13760674000000001</v>
      </c>
      <c r="S76" s="14">
        <v>1.8973661799999999</v>
      </c>
      <c r="T76" s="16">
        <v>0.12150101000000001</v>
      </c>
      <c r="U76" s="14">
        <v>1.9462149099999999</v>
      </c>
      <c r="V76" s="16">
        <v>0.15607876000000001</v>
      </c>
      <c r="W76" s="14">
        <v>1.5936640799999999</v>
      </c>
      <c r="X76" s="16">
        <v>0.16138561000000001</v>
      </c>
      <c r="Y76" s="14">
        <v>1.5553578800000001</v>
      </c>
      <c r="Z76" s="16">
        <v>0.12645782</v>
      </c>
      <c r="AA76" s="14">
        <v>1.3108786800000001</v>
      </c>
      <c r="AB76" s="16">
        <v>0.1018709</v>
      </c>
      <c r="AC76" s="14">
        <v>1.7568825299999999</v>
      </c>
      <c r="AD76" s="16">
        <v>0.23958789</v>
      </c>
      <c r="AE76" s="14">
        <v>2.1922449799999999</v>
      </c>
      <c r="AF76" s="16">
        <v>0.25193316999999998</v>
      </c>
      <c r="AG76" s="14">
        <v>2.0681027599999999</v>
      </c>
      <c r="AH76" s="16">
        <v>0.24453059999999999</v>
      </c>
      <c r="AI76" s="14">
        <v>2.3191004799999999</v>
      </c>
      <c r="AJ76" s="16">
        <v>0.18029572999999999</v>
      </c>
      <c r="AK76" s="14">
        <v>1.3427154299999999</v>
      </c>
      <c r="AL76" s="16">
        <v>0.12873877</v>
      </c>
      <c r="AM76" s="14">
        <v>62.507315640000002</v>
      </c>
      <c r="AN76" s="16">
        <v>0.89766774000000005</v>
      </c>
      <c r="AO76" s="14" t="s">
        <v>582</v>
      </c>
      <c r="AP76" s="16" t="s">
        <v>582</v>
      </c>
      <c r="AQ76" s="14">
        <v>0</v>
      </c>
      <c r="AR76" s="16">
        <v>0</v>
      </c>
      <c r="AS76" s="14">
        <v>0</v>
      </c>
      <c r="AT76" s="16">
        <v>0</v>
      </c>
      <c r="AU76" s="14">
        <v>0.77490822999999998</v>
      </c>
      <c r="AV76" s="16">
        <v>0.1133045</v>
      </c>
    </row>
    <row r="77" spans="1:48" x14ac:dyDescent="0.25">
      <c r="A77" s="11" t="s">
        <v>547</v>
      </c>
      <c r="B77" s="13">
        <v>6062</v>
      </c>
      <c r="C77" s="14">
        <f>(82/B77*100)</f>
        <v>1.3526888815572418</v>
      </c>
      <c r="D77" s="15">
        <v>5980</v>
      </c>
      <c r="E77" s="14">
        <v>2.0464312800000002</v>
      </c>
      <c r="F77" s="16">
        <v>0.19901439000000001</v>
      </c>
      <c r="G77" s="14">
        <v>8.3611859999999996E-2</v>
      </c>
      <c r="H77" s="16">
        <v>4.0323570000000003E-2</v>
      </c>
      <c r="I77" s="14">
        <v>0.20631788000000001</v>
      </c>
      <c r="J77" s="16">
        <v>5.3961460000000003E-2</v>
      </c>
      <c r="K77" s="14">
        <v>0.12077387000000001</v>
      </c>
      <c r="L77" s="16">
        <v>4.7222390000000003E-2</v>
      </c>
      <c r="M77" s="14">
        <v>0.1140968</v>
      </c>
      <c r="N77" s="16">
        <v>5.2826100000000001E-2</v>
      </c>
      <c r="O77" s="14">
        <v>6.6210099999999994E-2</v>
      </c>
      <c r="P77" s="16">
        <v>3.775734E-2</v>
      </c>
      <c r="Q77" s="14">
        <v>0.16169277000000001</v>
      </c>
      <c r="R77" s="16">
        <v>6.7694530000000003E-2</v>
      </c>
      <c r="S77" s="14">
        <v>0.12330632</v>
      </c>
      <c r="T77" s="16">
        <v>4.3653699999999997E-2</v>
      </c>
      <c r="U77" s="14">
        <v>3.758471E-2</v>
      </c>
      <c r="V77" s="16">
        <v>7.7760700000000004E-3</v>
      </c>
      <c r="W77" s="14">
        <v>1.844554E-2</v>
      </c>
      <c r="X77" s="16">
        <v>1.8690229999999999E-2</v>
      </c>
      <c r="Y77" s="14">
        <v>4.828619E-2</v>
      </c>
      <c r="Z77" s="16">
        <v>2.8864529999999999E-2</v>
      </c>
      <c r="AA77" s="14">
        <v>7.0327349999999997E-2</v>
      </c>
      <c r="AB77" s="16">
        <v>3.2979590000000003E-2</v>
      </c>
      <c r="AC77" s="14">
        <v>3.6557319999999997E-2</v>
      </c>
      <c r="AD77" s="16">
        <v>2.457486E-2</v>
      </c>
      <c r="AE77" s="14">
        <v>9.2427919999999997E-2</v>
      </c>
      <c r="AF77" s="16">
        <v>4.1673630000000003E-2</v>
      </c>
      <c r="AG77" s="14">
        <v>1.427965E-2</v>
      </c>
      <c r="AH77" s="16">
        <v>1.433334E-2</v>
      </c>
      <c r="AI77" s="14">
        <v>0.11693938</v>
      </c>
      <c r="AJ77" s="16">
        <v>4.952206E-2</v>
      </c>
      <c r="AK77" s="14">
        <v>0</v>
      </c>
      <c r="AL77" s="16">
        <v>0</v>
      </c>
      <c r="AM77" s="14">
        <v>96.108762720000001</v>
      </c>
      <c r="AN77" s="16">
        <v>0.25558781000000003</v>
      </c>
      <c r="AO77" s="14" t="s">
        <v>582</v>
      </c>
      <c r="AP77" s="16" t="s">
        <v>582</v>
      </c>
      <c r="AQ77" s="14">
        <v>0</v>
      </c>
      <c r="AR77" s="16">
        <v>0</v>
      </c>
      <c r="AS77" s="14">
        <v>0</v>
      </c>
      <c r="AT77" s="16">
        <v>0</v>
      </c>
      <c r="AU77" s="14">
        <v>0.53394834000000002</v>
      </c>
      <c r="AV77" s="16">
        <v>9.7800730000000002E-2</v>
      </c>
    </row>
    <row r="78" spans="1:48"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v>0</v>
      </c>
      <c r="R78" s="16">
        <v>0</v>
      </c>
      <c r="S78" s="14">
        <v>0</v>
      </c>
      <c r="T78" s="16">
        <v>0</v>
      </c>
      <c r="U78" s="14">
        <v>0</v>
      </c>
      <c r="V78" s="16">
        <v>0</v>
      </c>
      <c r="W78" s="14">
        <v>0</v>
      </c>
      <c r="X78" s="16">
        <v>0</v>
      </c>
      <c r="Y78" s="14">
        <v>0</v>
      </c>
      <c r="Z78" s="16">
        <v>0</v>
      </c>
      <c r="AA78" s="14">
        <v>0</v>
      </c>
      <c r="AB78" s="16">
        <v>0</v>
      </c>
      <c r="AC78" s="14">
        <v>0</v>
      </c>
      <c r="AD78" s="16">
        <v>0</v>
      </c>
      <c r="AE78" s="14">
        <v>0</v>
      </c>
      <c r="AF78" s="16">
        <v>0</v>
      </c>
      <c r="AG78" s="14">
        <v>0</v>
      </c>
      <c r="AH78" s="16">
        <v>0</v>
      </c>
      <c r="AI78" s="14">
        <v>0</v>
      </c>
      <c r="AJ78" s="16">
        <v>0</v>
      </c>
      <c r="AK78" s="14">
        <v>0</v>
      </c>
      <c r="AL78" s="16">
        <v>0</v>
      </c>
      <c r="AM78" s="14">
        <v>0</v>
      </c>
      <c r="AN78" s="16">
        <v>0</v>
      </c>
      <c r="AO78" s="14" t="s">
        <v>582</v>
      </c>
      <c r="AP78" s="16" t="s">
        <v>582</v>
      </c>
      <c r="AQ78" s="14">
        <v>100</v>
      </c>
      <c r="AR78" s="16">
        <v>0</v>
      </c>
      <c r="AS78" s="14">
        <v>0</v>
      </c>
      <c r="AT78" s="16">
        <v>0</v>
      </c>
      <c r="AU78" s="14">
        <v>0</v>
      </c>
      <c r="AV78" s="16">
        <v>0</v>
      </c>
    </row>
    <row r="79" spans="1:48"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v>0</v>
      </c>
      <c r="R79" s="16">
        <v>0</v>
      </c>
      <c r="S79" s="14">
        <v>0</v>
      </c>
      <c r="T79" s="16">
        <v>0</v>
      </c>
      <c r="U79" s="14">
        <v>0</v>
      </c>
      <c r="V79" s="16">
        <v>0</v>
      </c>
      <c r="W79" s="14">
        <v>0</v>
      </c>
      <c r="X79" s="16">
        <v>0</v>
      </c>
      <c r="Y79" s="14">
        <v>0</v>
      </c>
      <c r="Z79" s="16">
        <v>0</v>
      </c>
      <c r="AA79" s="14">
        <v>0</v>
      </c>
      <c r="AB79" s="16">
        <v>0</v>
      </c>
      <c r="AC79" s="14">
        <v>0</v>
      </c>
      <c r="AD79" s="16">
        <v>0</v>
      </c>
      <c r="AE79" s="14">
        <v>0</v>
      </c>
      <c r="AF79" s="16">
        <v>0</v>
      </c>
      <c r="AG79" s="14">
        <v>0</v>
      </c>
      <c r="AH79" s="16">
        <v>0</v>
      </c>
      <c r="AI79" s="14">
        <v>0</v>
      </c>
      <c r="AJ79" s="16">
        <v>0</v>
      </c>
      <c r="AK79" s="14">
        <v>0</v>
      </c>
      <c r="AL79" s="16">
        <v>0</v>
      </c>
      <c r="AM79" s="14">
        <v>0</v>
      </c>
      <c r="AN79" s="16">
        <v>0</v>
      </c>
      <c r="AO79" s="14" t="s">
        <v>582</v>
      </c>
      <c r="AP79" s="16" t="s">
        <v>582</v>
      </c>
      <c r="AQ79" s="14">
        <v>100</v>
      </c>
      <c r="AR79" s="16">
        <v>0</v>
      </c>
      <c r="AS79" s="14">
        <v>0</v>
      </c>
      <c r="AT79" s="16">
        <v>0</v>
      </c>
      <c r="AU79" s="14">
        <v>0</v>
      </c>
      <c r="AV79" s="16">
        <v>0</v>
      </c>
    </row>
    <row r="80" spans="1:48"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v>0</v>
      </c>
      <c r="R80" s="16">
        <v>0</v>
      </c>
      <c r="S80" s="14">
        <v>0</v>
      </c>
      <c r="T80" s="16">
        <v>0</v>
      </c>
      <c r="U80" s="14">
        <v>0</v>
      </c>
      <c r="V80" s="16">
        <v>0</v>
      </c>
      <c r="W80" s="14">
        <v>0</v>
      </c>
      <c r="X80" s="16">
        <v>0</v>
      </c>
      <c r="Y80" s="14">
        <v>0</v>
      </c>
      <c r="Z80" s="16">
        <v>0</v>
      </c>
      <c r="AA80" s="14">
        <v>0</v>
      </c>
      <c r="AB80" s="16">
        <v>0</v>
      </c>
      <c r="AC80" s="14">
        <v>0</v>
      </c>
      <c r="AD80" s="16">
        <v>0</v>
      </c>
      <c r="AE80" s="14">
        <v>0</v>
      </c>
      <c r="AF80" s="16">
        <v>0</v>
      </c>
      <c r="AG80" s="14">
        <v>0</v>
      </c>
      <c r="AH80" s="16">
        <v>0</v>
      </c>
      <c r="AI80" s="14">
        <v>0</v>
      </c>
      <c r="AJ80" s="16">
        <v>0</v>
      </c>
      <c r="AK80" s="14">
        <v>0</v>
      </c>
      <c r="AL80" s="16">
        <v>0</v>
      </c>
      <c r="AM80" s="14">
        <v>0</v>
      </c>
      <c r="AN80" s="16">
        <v>0</v>
      </c>
      <c r="AO80" s="14" t="s">
        <v>582</v>
      </c>
      <c r="AP80" s="16" t="s">
        <v>582</v>
      </c>
      <c r="AQ80" s="14">
        <v>100</v>
      </c>
      <c r="AR80" s="16">
        <v>0</v>
      </c>
      <c r="AS80" s="14">
        <v>0</v>
      </c>
      <c r="AT80" s="16">
        <v>0</v>
      </c>
      <c r="AU80" s="14">
        <v>0</v>
      </c>
      <c r="AV80" s="16">
        <v>0</v>
      </c>
    </row>
    <row r="81" spans="1:48" x14ac:dyDescent="0.25">
      <c r="A81" s="19" t="s">
        <v>551</v>
      </c>
      <c r="B81" s="13">
        <v>8861</v>
      </c>
      <c r="C81" s="14">
        <f>(76/B81*100)</f>
        <v>0.85769100552984989</v>
      </c>
      <c r="D81" s="15">
        <v>8785</v>
      </c>
      <c r="E81" s="14">
        <v>1.55037862</v>
      </c>
      <c r="F81" s="16">
        <v>0.17745474</v>
      </c>
      <c r="G81" s="14">
        <v>0.21825132</v>
      </c>
      <c r="H81" s="16">
        <v>5.6661330000000003E-2</v>
      </c>
      <c r="I81" s="14">
        <v>3.3799269999999999E-2</v>
      </c>
      <c r="J81" s="16">
        <v>2.2499269999999998E-2</v>
      </c>
      <c r="K81" s="14">
        <v>0.10320202000000001</v>
      </c>
      <c r="L81" s="16">
        <v>3.3348709999999997E-2</v>
      </c>
      <c r="M81" s="14">
        <v>1.9059019999999999E-2</v>
      </c>
      <c r="N81" s="16">
        <v>1.812826E-2</v>
      </c>
      <c r="O81" s="14">
        <v>4.0816199999999997E-2</v>
      </c>
      <c r="P81" s="16">
        <v>2.3585970000000001E-2</v>
      </c>
      <c r="Q81" s="14">
        <v>1.9802259999999999E-2</v>
      </c>
      <c r="R81" s="16">
        <v>1.8619759999999999E-2</v>
      </c>
      <c r="S81" s="14">
        <v>0</v>
      </c>
      <c r="T81" s="16">
        <v>0</v>
      </c>
      <c r="U81" s="14">
        <v>2.435474E-2</v>
      </c>
      <c r="V81" s="16">
        <v>2.3412949999999998E-2</v>
      </c>
      <c r="W81" s="14">
        <v>3.2626330000000002E-2</v>
      </c>
      <c r="X81" s="16">
        <v>2.3064649999999999E-2</v>
      </c>
      <c r="Y81" s="14">
        <v>3.6829569999999999E-2</v>
      </c>
      <c r="Z81" s="16">
        <v>2.604834E-2</v>
      </c>
      <c r="AA81" s="14">
        <v>4.2521469999999999E-2</v>
      </c>
      <c r="AB81" s="16">
        <v>1.8406269999999999E-2</v>
      </c>
      <c r="AC81" s="14">
        <v>1.0497680000000001E-2</v>
      </c>
      <c r="AD81" s="16">
        <v>9.0104199999999999E-3</v>
      </c>
      <c r="AE81" s="14">
        <v>3.1067620000000001E-2</v>
      </c>
      <c r="AF81" s="16">
        <v>2.1868459999999999E-2</v>
      </c>
      <c r="AG81" s="14">
        <v>3.2003620000000003E-2</v>
      </c>
      <c r="AH81" s="16">
        <v>2.3013080000000002E-2</v>
      </c>
      <c r="AI81" s="14">
        <v>3.5307360000000003E-2</v>
      </c>
      <c r="AJ81" s="16">
        <v>2.4427839999999999E-2</v>
      </c>
      <c r="AK81" s="14">
        <v>0.35238754999999999</v>
      </c>
      <c r="AL81" s="16">
        <v>7.6488710000000001E-2</v>
      </c>
      <c r="AM81" s="14">
        <v>97.310545640000001</v>
      </c>
      <c r="AN81" s="16">
        <v>0.24673354</v>
      </c>
      <c r="AO81" s="14" t="s">
        <v>582</v>
      </c>
      <c r="AP81" s="16" t="s">
        <v>582</v>
      </c>
      <c r="AQ81" s="14">
        <v>0</v>
      </c>
      <c r="AR81" s="16">
        <v>0</v>
      </c>
      <c r="AS81" s="14">
        <v>0</v>
      </c>
      <c r="AT81" s="16">
        <v>0</v>
      </c>
      <c r="AU81" s="14">
        <v>0.1065497</v>
      </c>
      <c r="AV81" s="16">
        <v>4.3829020000000003E-2</v>
      </c>
    </row>
    <row r="82" spans="1:4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c r="AE82" s="20" t="s">
        <v>552</v>
      </c>
      <c r="AF82" s="20" t="s">
        <v>552</v>
      </c>
      <c r="AG82" s="20" t="s">
        <v>552</v>
      </c>
      <c r="AH82" s="20" t="s">
        <v>552</v>
      </c>
      <c r="AI82" s="20" t="s">
        <v>552</v>
      </c>
      <c r="AJ82" s="20" t="s">
        <v>552</v>
      </c>
      <c r="AK82" s="20" t="s">
        <v>552</v>
      </c>
      <c r="AL82" s="20" t="s">
        <v>552</v>
      </c>
      <c r="AM82" s="20" t="s">
        <v>552</v>
      </c>
      <c r="AN82" s="20" t="s">
        <v>552</v>
      </c>
      <c r="AO82" s="20" t="s">
        <v>552</v>
      </c>
      <c r="AP82" s="20" t="s">
        <v>552</v>
      </c>
      <c r="AQ82" s="20" t="s">
        <v>552</v>
      </c>
      <c r="AR82" s="20" t="s">
        <v>552</v>
      </c>
      <c r="AS82" s="20" t="s">
        <v>552</v>
      </c>
      <c r="AT82" s="20" t="s">
        <v>552</v>
      </c>
      <c r="AU82" s="20" t="s">
        <v>552</v>
      </c>
      <c r="AV82" s="20" t="s">
        <v>552</v>
      </c>
    </row>
    <row r="83" spans="1:48" x14ac:dyDescent="0.25">
      <c r="A83" s="3" t="s">
        <v>553</v>
      </c>
    </row>
    <row r="84" spans="1:4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row>
    <row r="85" spans="1:4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row>
    <row r="86" spans="1:4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row>
    <row r="87" spans="1:4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row>
    <row r="88" spans="1:4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row>
    <row r="89" spans="1:4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row>
    <row r="90" spans="1:4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row>
    <row r="91" spans="1:4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row>
    <row r="92" spans="1:4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row>
    <row r="93" spans="1:4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row>
    <row r="94" spans="1:4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row>
    <row r="95" spans="1:4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row>
    <row r="96" spans="1:4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row>
  </sheetData>
  <mergeCells count="37">
    <mergeCell ref="A95:AV95"/>
    <mergeCell ref="A96:AV96"/>
    <mergeCell ref="A90:AV90"/>
    <mergeCell ref="A91:AV91"/>
    <mergeCell ref="A92:AV92"/>
    <mergeCell ref="A93:AV93"/>
    <mergeCell ref="A94:AV94"/>
    <mergeCell ref="A85:AV85"/>
    <mergeCell ref="A86:AV86"/>
    <mergeCell ref="A87:AV87"/>
    <mergeCell ref="A88:AV88"/>
    <mergeCell ref="A89:AV89"/>
    <mergeCell ref="AS4:AT4"/>
    <mergeCell ref="AU4:AV4"/>
    <mergeCell ref="A1:AV1"/>
    <mergeCell ref="A2:AV2"/>
    <mergeCell ref="A84:AV84"/>
    <mergeCell ref="AI4:AJ4"/>
    <mergeCell ref="AK4:AL4"/>
    <mergeCell ref="AM4:AN4"/>
    <mergeCell ref="AO4:AP4"/>
    <mergeCell ref="AQ4:AR4"/>
    <mergeCell ref="Y4:Z4"/>
    <mergeCell ref="AA4:AB4"/>
    <mergeCell ref="AC4:AD4"/>
    <mergeCell ref="AE4:AF4"/>
    <mergeCell ref="AG4:AH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667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668</v>
      </c>
      <c r="F4" s="22"/>
      <c r="G4" s="21" t="s">
        <v>669</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(356/B7*100)</f>
        <v>2.4501032346868548</v>
      </c>
      <c r="D7" s="15">
        <v>14174</v>
      </c>
      <c r="E7" s="14">
        <v>87.972849569999994</v>
      </c>
      <c r="F7" s="16">
        <v>0.48862275999999999</v>
      </c>
      <c r="G7" s="14">
        <v>11.509454359999999</v>
      </c>
      <c r="H7" s="16">
        <v>0.49083944000000002</v>
      </c>
      <c r="I7" s="14">
        <v>0</v>
      </c>
      <c r="J7" s="16">
        <v>0</v>
      </c>
      <c r="K7" s="14" t="s">
        <v>582</v>
      </c>
      <c r="L7" s="16" t="s">
        <v>582</v>
      </c>
      <c r="M7" s="14">
        <v>0</v>
      </c>
      <c r="N7" s="16">
        <v>0</v>
      </c>
      <c r="O7" s="14">
        <v>0</v>
      </c>
      <c r="P7" s="16">
        <v>0</v>
      </c>
      <c r="Q7" s="14">
        <v>0.51769606999999995</v>
      </c>
      <c r="R7" s="16">
        <v>7.7208399999999996E-2</v>
      </c>
    </row>
    <row r="8" spans="1:18" x14ac:dyDescent="0.25">
      <c r="A8" s="11" t="s">
        <v>478</v>
      </c>
      <c r="B8" s="13">
        <v>7007</v>
      </c>
      <c r="C8" s="14">
        <f>(21/B8*100)</f>
        <v>0.29970029970029971</v>
      </c>
      <c r="D8" s="15">
        <v>6986</v>
      </c>
      <c r="E8" s="14">
        <v>81.103605119999997</v>
      </c>
      <c r="F8" s="16">
        <v>0.94791017</v>
      </c>
      <c r="G8" s="14">
        <v>18.802560010000001</v>
      </c>
      <c r="H8" s="16">
        <v>0.94832143999999996</v>
      </c>
      <c r="I8" s="14">
        <v>0</v>
      </c>
      <c r="J8" s="16">
        <v>0</v>
      </c>
      <c r="K8" s="14" t="s">
        <v>582</v>
      </c>
      <c r="L8" s="16" t="s">
        <v>582</v>
      </c>
      <c r="M8" s="14">
        <v>0</v>
      </c>
      <c r="N8" s="16">
        <v>0</v>
      </c>
      <c r="O8" s="14">
        <v>0</v>
      </c>
      <c r="P8" s="16">
        <v>0</v>
      </c>
      <c r="Q8" s="14">
        <v>9.3834860000000006E-2</v>
      </c>
      <c r="R8" s="16">
        <v>4.0256880000000002E-2</v>
      </c>
    </row>
    <row r="9" spans="1:18" x14ac:dyDescent="0.25">
      <c r="A9" s="11" t="s">
        <v>479</v>
      </c>
      <c r="B9" s="13">
        <v>9651</v>
      </c>
      <c r="C9" s="14">
        <f>(87/B9*100)</f>
        <v>0.90146098849860112</v>
      </c>
      <c r="D9" s="15">
        <v>9564</v>
      </c>
      <c r="E9" s="14">
        <v>83.010666020000002</v>
      </c>
      <c r="F9" s="16">
        <v>0.84630963999999997</v>
      </c>
      <c r="G9" s="14">
        <v>16.531026279999999</v>
      </c>
      <c r="H9" s="16">
        <v>0.83501623999999997</v>
      </c>
      <c r="I9" s="14">
        <v>0</v>
      </c>
      <c r="J9" s="16">
        <v>0</v>
      </c>
      <c r="K9" s="14" t="s">
        <v>582</v>
      </c>
      <c r="L9" s="16" t="s">
        <v>582</v>
      </c>
      <c r="M9" s="14">
        <v>0</v>
      </c>
      <c r="N9" s="16">
        <v>0</v>
      </c>
      <c r="O9" s="14">
        <v>0</v>
      </c>
      <c r="P9" s="16">
        <v>0</v>
      </c>
      <c r="Q9" s="14">
        <v>0.45830769999999998</v>
      </c>
      <c r="R9" s="16">
        <v>9.8864540000000001E-2</v>
      </c>
    </row>
    <row r="10" spans="1:18" x14ac:dyDescent="0.25">
      <c r="A10" s="11" t="s">
        <v>480</v>
      </c>
      <c r="B10" s="13">
        <v>20058</v>
      </c>
      <c r="C10" s="14">
        <f>(522/B10*100)</f>
        <v>2.6024528866287766</v>
      </c>
      <c r="D10" s="15">
        <v>19536</v>
      </c>
      <c r="E10" s="14">
        <v>81.400952720000006</v>
      </c>
      <c r="F10" s="16">
        <v>0.87467041999999995</v>
      </c>
      <c r="G10" s="14">
        <v>18.176632309999999</v>
      </c>
      <c r="H10" s="16">
        <v>0.87757222000000001</v>
      </c>
      <c r="I10" s="14">
        <v>0</v>
      </c>
      <c r="J10" s="16">
        <v>0</v>
      </c>
      <c r="K10" s="14" t="s">
        <v>582</v>
      </c>
      <c r="L10" s="16" t="s">
        <v>582</v>
      </c>
      <c r="M10" s="14">
        <v>0</v>
      </c>
      <c r="N10" s="16">
        <v>0</v>
      </c>
      <c r="O10" s="14">
        <v>1.362036E-2</v>
      </c>
      <c r="P10" s="16">
        <v>1.394395E-2</v>
      </c>
      <c r="Q10" s="14">
        <v>0.40879461</v>
      </c>
      <c r="R10" s="16">
        <v>8.3269979999999993E-2</v>
      </c>
    </row>
    <row r="11" spans="1:18" x14ac:dyDescent="0.25">
      <c r="A11" s="11" t="s">
        <v>481</v>
      </c>
      <c r="B11" s="13">
        <v>7053</v>
      </c>
      <c r="C11" s="14">
        <f>(50/B11*100)</f>
        <v>0.70891819084077701</v>
      </c>
      <c r="D11" s="15">
        <v>7003</v>
      </c>
      <c r="E11" s="14">
        <v>98.510537279999994</v>
      </c>
      <c r="F11" s="16">
        <v>0.18064783000000001</v>
      </c>
      <c r="G11" s="14">
        <v>1.14669358</v>
      </c>
      <c r="H11" s="16">
        <v>0.15843428000000001</v>
      </c>
      <c r="I11" s="14">
        <v>0</v>
      </c>
      <c r="J11" s="16">
        <v>0</v>
      </c>
      <c r="K11" s="14" t="s">
        <v>582</v>
      </c>
      <c r="L11" s="16" t="s">
        <v>582</v>
      </c>
      <c r="M11" s="14">
        <v>0</v>
      </c>
      <c r="N11" s="16">
        <v>0</v>
      </c>
      <c r="O11" s="14">
        <v>0</v>
      </c>
      <c r="P11" s="16">
        <v>0</v>
      </c>
      <c r="Q11" s="14">
        <v>0.34276914000000003</v>
      </c>
      <c r="R11" s="16">
        <v>0.11294764</v>
      </c>
    </row>
    <row r="12" spans="1:18" x14ac:dyDescent="0.25">
      <c r="A12" s="11" t="s">
        <v>482</v>
      </c>
      <c r="B12" s="13">
        <v>6894</v>
      </c>
      <c r="C12" s="14">
        <f>(55/B12*100)</f>
        <v>0.79779518421816076</v>
      </c>
      <c r="D12" s="15">
        <v>6839</v>
      </c>
      <c r="E12" s="14">
        <v>94.948251139999996</v>
      </c>
      <c r="F12" s="16">
        <v>0.35942280999999998</v>
      </c>
      <c r="G12" s="14">
        <v>4.7022770999999999</v>
      </c>
      <c r="H12" s="16">
        <v>0.3228548</v>
      </c>
      <c r="I12" s="14">
        <v>0</v>
      </c>
      <c r="J12" s="16">
        <v>0</v>
      </c>
      <c r="K12" s="14" t="s">
        <v>582</v>
      </c>
      <c r="L12" s="16" t="s">
        <v>582</v>
      </c>
      <c r="M12" s="14">
        <v>0</v>
      </c>
      <c r="N12" s="16">
        <v>0</v>
      </c>
      <c r="O12" s="14">
        <v>0</v>
      </c>
      <c r="P12" s="16">
        <v>0</v>
      </c>
      <c r="Q12" s="14">
        <v>0.34947176000000002</v>
      </c>
      <c r="R12" s="16">
        <v>0.11247337</v>
      </c>
    </row>
    <row r="13" spans="1:18" x14ac:dyDescent="0.25">
      <c r="A13" s="11" t="s">
        <v>483</v>
      </c>
      <c r="B13" s="13">
        <v>7161</v>
      </c>
      <c r="C13" s="14">
        <f>(100/B13*100)</f>
        <v>1.3964530093562351</v>
      </c>
      <c r="D13" s="15">
        <v>7061</v>
      </c>
      <c r="E13" s="14">
        <v>91.837771290000006</v>
      </c>
      <c r="F13" s="16">
        <v>0.36116904999999999</v>
      </c>
      <c r="G13" s="14">
        <v>7.6727444399999998</v>
      </c>
      <c r="H13" s="16">
        <v>0.34591333000000002</v>
      </c>
      <c r="I13" s="14">
        <v>0</v>
      </c>
      <c r="J13" s="16">
        <v>0</v>
      </c>
      <c r="K13" s="14" t="s">
        <v>582</v>
      </c>
      <c r="L13" s="16" t="s">
        <v>582</v>
      </c>
      <c r="M13" s="14">
        <v>0</v>
      </c>
      <c r="N13" s="16">
        <v>0</v>
      </c>
      <c r="O13" s="14">
        <v>0</v>
      </c>
      <c r="P13" s="16">
        <v>0</v>
      </c>
      <c r="Q13" s="14">
        <v>0.48948427</v>
      </c>
      <c r="R13" s="16">
        <v>9.2436530000000003E-2</v>
      </c>
    </row>
    <row r="14" spans="1:18" x14ac:dyDescent="0.25">
      <c r="A14" s="11" t="s">
        <v>484</v>
      </c>
      <c r="B14" s="13">
        <v>5587</v>
      </c>
      <c r="C14" s="14">
        <f>(74/B14*100)</f>
        <v>1.3245033112582782</v>
      </c>
      <c r="D14" s="15">
        <v>5513</v>
      </c>
      <c r="E14" s="14">
        <v>94.092669380000004</v>
      </c>
      <c r="F14" s="16">
        <v>0.58434549999999996</v>
      </c>
      <c r="G14" s="14">
        <v>5.7937196999999996</v>
      </c>
      <c r="H14" s="16">
        <v>0.58732574999999998</v>
      </c>
      <c r="I14" s="14">
        <v>0</v>
      </c>
      <c r="J14" s="16">
        <v>0</v>
      </c>
      <c r="K14" s="14" t="s">
        <v>582</v>
      </c>
      <c r="L14" s="16" t="s">
        <v>582</v>
      </c>
      <c r="M14" s="14">
        <v>0</v>
      </c>
      <c r="N14" s="16">
        <v>0</v>
      </c>
      <c r="O14" s="14">
        <v>0</v>
      </c>
      <c r="P14" s="16">
        <v>0</v>
      </c>
      <c r="Q14" s="14">
        <v>0.11361092</v>
      </c>
      <c r="R14" s="16">
        <v>4.7995419999999997E-2</v>
      </c>
    </row>
    <row r="15" spans="1:18" x14ac:dyDescent="0.25">
      <c r="A15" s="11" t="s">
        <v>485</v>
      </c>
      <c r="B15" s="13">
        <v>5882</v>
      </c>
      <c r="C15" s="14">
        <f>(52/B15*100)</f>
        <v>0.88405304318259093</v>
      </c>
      <c r="D15" s="15">
        <v>5830</v>
      </c>
      <c r="E15" s="14">
        <v>93.734084300000006</v>
      </c>
      <c r="F15" s="16">
        <v>0.54347137000000001</v>
      </c>
      <c r="G15" s="14">
        <v>5.9844533000000002</v>
      </c>
      <c r="H15" s="16">
        <v>0.51939851999999997</v>
      </c>
      <c r="I15" s="14">
        <v>0</v>
      </c>
      <c r="J15" s="16">
        <v>0</v>
      </c>
      <c r="K15" s="14" t="s">
        <v>582</v>
      </c>
      <c r="L15" s="16" t="s">
        <v>582</v>
      </c>
      <c r="M15" s="14">
        <v>0</v>
      </c>
      <c r="N15" s="16">
        <v>0</v>
      </c>
      <c r="O15" s="14">
        <v>0</v>
      </c>
      <c r="P15" s="16">
        <v>0</v>
      </c>
      <c r="Q15" s="14">
        <v>0.2814624</v>
      </c>
      <c r="R15" s="16">
        <v>0.10369972</v>
      </c>
    </row>
    <row r="16" spans="1:18" x14ac:dyDescent="0.25">
      <c r="A16" s="11" t="s">
        <v>486</v>
      </c>
      <c r="B16" s="13">
        <v>6108</v>
      </c>
      <c r="C16" s="14">
        <f>(100/B16*100)</f>
        <v>1.6371971185330716</v>
      </c>
      <c r="D16" s="15">
        <v>6008</v>
      </c>
      <c r="E16" s="14">
        <v>91.14455341</v>
      </c>
      <c r="F16" s="16">
        <v>0.66463879999999997</v>
      </c>
      <c r="G16" s="14">
        <v>8.4425431999999994</v>
      </c>
      <c r="H16" s="16">
        <v>0.63432275000000005</v>
      </c>
      <c r="I16" s="14">
        <v>0</v>
      </c>
      <c r="J16" s="16">
        <v>0</v>
      </c>
      <c r="K16" s="14" t="s">
        <v>582</v>
      </c>
      <c r="L16" s="16" t="s">
        <v>582</v>
      </c>
      <c r="M16" s="14">
        <v>0</v>
      </c>
      <c r="N16" s="16">
        <v>0</v>
      </c>
      <c r="O16" s="14">
        <v>0</v>
      </c>
      <c r="P16" s="16">
        <v>0</v>
      </c>
      <c r="Q16" s="14">
        <v>0.41290338999999998</v>
      </c>
      <c r="R16" s="16">
        <v>0.10990685</v>
      </c>
    </row>
    <row r="17" spans="1:18" x14ac:dyDescent="0.25">
      <c r="A17" s="11" t="s">
        <v>487</v>
      </c>
      <c r="B17" s="13">
        <v>6504</v>
      </c>
      <c r="C17" s="14">
        <f>(673/B17*100)</f>
        <v>10.347478474784747</v>
      </c>
      <c r="D17" s="15">
        <v>5831</v>
      </c>
      <c r="E17" s="14">
        <v>87.549089929999994</v>
      </c>
      <c r="F17" s="16">
        <v>0.78831868999999999</v>
      </c>
      <c r="G17" s="14">
        <v>11.75015505</v>
      </c>
      <c r="H17" s="16">
        <v>0.76584843999999996</v>
      </c>
      <c r="I17" s="14">
        <v>0</v>
      </c>
      <c r="J17" s="16">
        <v>0</v>
      </c>
      <c r="K17" s="14" t="s">
        <v>582</v>
      </c>
      <c r="L17" s="16" t="s">
        <v>582</v>
      </c>
      <c r="M17" s="14">
        <v>0</v>
      </c>
      <c r="N17" s="16">
        <v>0</v>
      </c>
      <c r="O17" s="14">
        <v>0</v>
      </c>
      <c r="P17" s="16">
        <v>0</v>
      </c>
      <c r="Q17" s="14">
        <v>0.70075502000000001</v>
      </c>
      <c r="R17" s="16">
        <v>0.19189538</v>
      </c>
    </row>
    <row r="18" spans="1:18" x14ac:dyDescent="0.25">
      <c r="A18" s="11" t="s">
        <v>488</v>
      </c>
      <c r="B18" s="13">
        <v>5532</v>
      </c>
      <c r="C18" s="14">
        <f>(29/B18*100)</f>
        <v>0.52422270426608819</v>
      </c>
      <c r="D18" s="15">
        <v>5503</v>
      </c>
      <c r="E18" s="14">
        <v>93.798371399999994</v>
      </c>
      <c r="F18" s="16">
        <v>0.61970985000000001</v>
      </c>
      <c r="G18" s="14">
        <v>5.7923031800000002</v>
      </c>
      <c r="H18" s="16">
        <v>0.60567727000000005</v>
      </c>
      <c r="I18" s="14">
        <v>0</v>
      </c>
      <c r="J18" s="16">
        <v>0</v>
      </c>
      <c r="K18" s="14" t="s">
        <v>582</v>
      </c>
      <c r="L18" s="16" t="s">
        <v>582</v>
      </c>
      <c r="M18" s="14">
        <v>0</v>
      </c>
      <c r="N18" s="16">
        <v>0</v>
      </c>
      <c r="O18" s="14">
        <v>0</v>
      </c>
      <c r="P18" s="16">
        <v>0</v>
      </c>
      <c r="Q18" s="14">
        <v>0.40932541</v>
      </c>
      <c r="R18" s="16">
        <v>0.12411274</v>
      </c>
    </row>
    <row r="19" spans="1:18" x14ac:dyDescent="0.25">
      <c r="A19" s="11" t="s">
        <v>489</v>
      </c>
      <c r="B19" s="13">
        <v>5658</v>
      </c>
      <c r="C19" s="14">
        <f>(62/B19*100)</f>
        <v>1.0957935666313185</v>
      </c>
      <c r="D19" s="15">
        <v>5596</v>
      </c>
      <c r="E19" s="14">
        <v>97.508276240000001</v>
      </c>
      <c r="F19" s="16">
        <v>0.24090091</v>
      </c>
      <c r="G19" s="14">
        <v>2.3022346499999999</v>
      </c>
      <c r="H19" s="16">
        <v>0.23410294000000001</v>
      </c>
      <c r="I19" s="14">
        <v>0</v>
      </c>
      <c r="J19" s="16">
        <v>0</v>
      </c>
      <c r="K19" s="14" t="s">
        <v>582</v>
      </c>
      <c r="L19" s="16" t="s">
        <v>582</v>
      </c>
      <c r="M19" s="14">
        <v>0</v>
      </c>
      <c r="N19" s="16">
        <v>0</v>
      </c>
      <c r="O19" s="14">
        <v>0</v>
      </c>
      <c r="P19" s="16">
        <v>0</v>
      </c>
      <c r="Q19" s="14">
        <v>0.18948910999999999</v>
      </c>
      <c r="R19" s="16">
        <v>6.3468280000000002E-2</v>
      </c>
    </row>
    <row r="20" spans="1:18" x14ac:dyDescent="0.25">
      <c r="A20" s="11" t="s">
        <v>490</v>
      </c>
      <c r="B20" s="13">
        <v>3371</v>
      </c>
      <c r="C20" s="14">
        <f>(75/B20*100)</f>
        <v>2.2248590922574905</v>
      </c>
      <c r="D20" s="15">
        <v>3296</v>
      </c>
      <c r="E20" s="14">
        <v>94.06177529</v>
      </c>
      <c r="F20" s="16">
        <v>0.38688493000000002</v>
      </c>
      <c r="G20" s="14">
        <v>5.5845071099999997</v>
      </c>
      <c r="H20" s="16">
        <v>0.37061789000000001</v>
      </c>
      <c r="I20" s="14">
        <v>0</v>
      </c>
      <c r="J20" s="16">
        <v>0</v>
      </c>
      <c r="K20" s="14" t="s">
        <v>582</v>
      </c>
      <c r="L20" s="16" t="s">
        <v>582</v>
      </c>
      <c r="M20" s="14">
        <v>0</v>
      </c>
      <c r="N20" s="16">
        <v>0</v>
      </c>
      <c r="O20" s="14">
        <v>0</v>
      </c>
      <c r="P20" s="16">
        <v>0</v>
      </c>
      <c r="Q20" s="14">
        <v>0.35371760000000002</v>
      </c>
      <c r="R20" s="16">
        <v>9.1744859999999998E-2</v>
      </c>
    </row>
    <row r="21" spans="1:18" x14ac:dyDescent="0.25">
      <c r="A21" s="11" t="s">
        <v>491</v>
      </c>
      <c r="B21" s="13">
        <v>5741</v>
      </c>
      <c r="C21" s="14">
        <f>(45/B21*100)</f>
        <v>0.7838355687162516</v>
      </c>
      <c r="D21" s="15">
        <v>5696</v>
      </c>
      <c r="E21" s="14">
        <v>92.643890279999994</v>
      </c>
      <c r="F21" s="16">
        <v>0.68217342000000003</v>
      </c>
      <c r="G21" s="14">
        <v>7.2448819899999997</v>
      </c>
      <c r="H21" s="16">
        <v>0.67569913999999998</v>
      </c>
      <c r="I21" s="14">
        <v>0</v>
      </c>
      <c r="J21" s="16">
        <v>0</v>
      </c>
      <c r="K21" s="14" t="s">
        <v>582</v>
      </c>
      <c r="L21" s="16" t="s">
        <v>582</v>
      </c>
      <c r="M21" s="14">
        <v>0</v>
      </c>
      <c r="N21" s="16">
        <v>0</v>
      </c>
      <c r="O21" s="14">
        <v>0</v>
      </c>
      <c r="P21" s="16">
        <v>0</v>
      </c>
      <c r="Q21" s="14">
        <v>0.11122773</v>
      </c>
      <c r="R21" s="16">
        <v>5.0694929999999999E-2</v>
      </c>
    </row>
    <row r="22" spans="1:18" x14ac:dyDescent="0.25">
      <c r="A22" s="11" t="s">
        <v>492</v>
      </c>
      <c r="B22" s="13">
        <v>6598</v>
      </c>
      <c r="C22" s="14">
        <f>(32/B22*100)</f>
        <v>0.48499545316762654</v>
      </c>
      <c r="D22" s="15">
        <v>6566</v>
      </c>
      <c r="E22" s="14">
        <v>86.669917519999998</v>
      </c>
      <c r="F22" s="16">
        <v>0.68536611000000003</v>
      </c>
      <c r="G22" s="14">
        <v>11.727513289999999</v>
      </c>
      <c r="H22" s="16">
        <v>0.69721462999999995</v>
      </c>
      <c r="I22" s="14">
        <v>0</v>
      </c>
      <c r="J22" s="16">
        <v>0</v>
      </c>
      <c r="K22" s="14" t="s">
        <v>582</v>
      </c>
      <c r="L22" s="16" t="s">
        <v>582</v>
      </c>
      <c r="M22" s="14">
        <v>0</v>
      </c>
      <c r="N22" s="16">
        <v>0</v>
      </c>
      <c r="O22" s="14">
        <v>0.34373654999999997</v>
      </c>
      <c r="P22" s="16">
        <v>0.11724485</v>
      </c>
      <c r="Q22" s="14">
        <v>1.2588326299999999</v>
      </c>
      <c r="R22" s="16">
        <v>0.18062433</v>
      </c>
    </row>
    <row r="23" spans="1:18" x14ac:dyDescent="0.25">
      <c r="A23" s="11" t="s">
        <v>493</v>
      </c>
      <c r="B23" s="13">
        <v>11583</v>
      </c>
      <c r="C23" s="14">
        <f>(214/B23*100)</f>
        <v>1.8475351808685141</v>
      </c>
      <c r="D23" s="15">
        <v>11369</v>
      </c>
      <c r="E23" s="14">
        <v>83.144076470000002</v>
      </c>
      <c r="F23" s="16">
        <v>0.71958243</v>
      </c>
      <c r="G23" s="14">
        <v>16.356468809999999</v>
      </c>
      <c r="H23" s="16">
        <v>0.70498209999999994</v>
      </c>
      <c r="I23" s="14">
        <v>0</v>
      </c>
      <c r="J23" s="16">
        <v>0</v>
      </c>
      <c r="K23" s="14" t="s">
        <v>582</v>
      </c>
      <c r="L23" s="16" t="s">
        <v>582</v>
      </c>
      <c r="M23" s="14">
        <v>0</v>
      </c>
      <c r="N23" s="16">
        <v>0</v>
      </c>
      <c r="O23" s="14">
        <v>0</v>
      </c>
      <c r="P23" s="16">
        <v>0</v>
      </c>
      <c r="Q23" s="14">
        <v>0.49945472000000002</v>
      </c>
      <c r="R23" s="16">
        <v>0.11571787</v>
      </c>
    </row>
    <row r="24" spans="1:18" x14ac:dyDescent="0.25">
      <c r="A24" s="11" t="s">
        <v>494</v>
      </c>
      <c r="B24" s="13">
        <v>6647</v>
      </c>
      <c r="C24" s="14">
        <f>(7/B24*100)</f>
        <v>0.10531066646607493</v>
      </c>
      <c r="D24" s="15">
        <v>6640</v>
      </c>
      <c r="E24" s="14">
        <v>99.201164649999996</v>
      </c>
      <c r="F24" s="16">
        <v>0.12920675000000001</v>
      </c>
      <c r="G24" s="14">
        <v>0.67894560999999998</v>
      </c>
      <c r="H24" s="16">
        <v>0.1116674</v>
      </c>
      <c r="I24" s="14">
        <v>0</v>
      </c>
      <c r="J24" s="16">
        <v>0</v>
      </c>
      <c r="K24" s="14" t="s">
        <v>582</v>
      </c>
      <c r="L24" s="16" t="s">
        <v>582</v>
      </c>
      <c r="M24" s="14">
        <v>0</v>
      </c>
      <c r="N24" s="16">
        <v>0</v>
      </c>
      <c r="O24" s="14">
        <v>0</v>
      </c>
      <c r="P24" s="16">
        <v>0</v>
      </c>
      <c r="Q24" s="14">
        <v>0.11988973999999999</v>
      </c>
      <c r="R24" s="16">
        <v>4.2317180000000003E-2</v>
      </c>
    </row>
    <row r="25" spans="1:18" x14ac:dyDescent="0.25">
      <c r="A25" s="11" t="s">
        <v>495</v>
      </c>
      <c r="B25" s="13">
        <v>5581</v>
      </c>
      <c r="C25" s="14">
        <f>(24/B25*100)</f>
        <v>0.43003046049095145</v>
      </c>
      <c r="D25" s="15">
        <v>5557</v>
      </c>
      <c r="E25" s="14">
        <v>99.480636320000002</v>
      </c>
      <c r="F25" s="16">
        <v>0.1189482</v>
      </c>
      <c r="G25" s="14">
        <v>0.35380323000000002</v>
      </c>
      <c r="H25" s="16">
        <v>8.9016460000000006E-2</v>
      </c>
      <c r="I25" s="14">
        <v>0</v>
      </c>
      <c r="J25" s="16">
        <v>0</v>
      </c>
      <c r="K25" s="14" t="s">
        <v>582</v>
      </c>
      <c r="L25" s="16" t="s">
        <v>582</v>
      </c>
      <c r="M25" s="14">
        <v>0</v>
      </c>
      <c r="N25" s="16">
        <v>0</v>
      </c>
      <c r="O25" s="14">
        <v>0</v>
      </c>
      <c r="P25" s="16">
        <v>0</v>
      </c>
      <c r="Q25" s="14">
        <v>0.16556045</v>
      </c>
      <c r="R25" s="16">
        <v>6.217773E-2</v>
      </c>
    </row>
    <row r="26" spans="1:18" x14ac:dyDescent="0.25">
      <c r="A26" s="11" t="s">
        <v>496</v>
      </c>
      <c r="B26" s="13">
        <v>4869</v>
      </c>
      <c r="C26" s="14">
        <f>(33/B26*100)</f>
        <v>0.67775723967960566</v>
      </c>
      <c r="D26" s="15">
        <v>4836</v>
      </c>
      <c r="E26" s="14">
        <v>89.779264929999997</v>
      </c>
      <c r="F26" s="16">
        <v>0.88931928999999998</v>
      </c>
      <c r="G26" s="14">
        <v>10.06290315</v>
      </c>
      <c r="H26" s="16">
        <v>0.89144983</v>
      </c>
      <c r="I26" s="14">
        <v>0</v>
      </c>
      <c r="J26" s="16">
        <v>0</v>
      </c>
      <c r="K26" s="14" t="s">
        <v>582</v>
      </c>
      <c r="L26" s="16" t="s">
        <v>582</v>
      </c>
      <c r="M26" s="14">
        <v>0</v>
      </c>
      <c r="N26" s="16">
        <v>0</v>
      </c>
      <c r="O26" s="14">
        <v>0</v>
      </c>
      <c r="P26" s="16">
        <v>0</v>
      </c>
      <c r="Q26" s="14">
        <v>0.15783191999999999</v>
      </c>
      <c r="R26" s="16">
        <v>5.9401910000000002E-2</v>
      </c>
    </row>
    <row r="27" spans="1:18" x14ac:dyDescent="0.25">
      <c r="A27" s="11" t="s">
        <v>497</v>
      </c>
      <c r="B27" s="13">
        <v>5299</v>
      </c>
      <c r="C27" s="14">
        <f>(17/B27*100)</f>
        <v>0.32081524816003021</v>
      </c>
      <c r="D27" s="15">
        <v>5282</v>
      </c>
      <c r="E27" s="14">
        <v>15.4880347</v>
      </c>
      <c r="F27" s="16">
        <v>0.43412189000000001</v>
      </c>
      <c r="G27" s="14">
        <v>84.227249299999997</v>
      </c>
      <c r="H27" s="16">
        <v>0.43283262</v>
      </c>
      <c r="I27" s="14">
        <v>0</v>
      </c>
      <c r="J27" s="16">
        <v>0</v>
      </c>
      <c r="K27" s="14" t="s">
        <v>582</v>
      </c>
      <c r="L27" s="16" t="s">
        <v>582</v>
      </c>
      <c r="M27" s="14">
        <v>0</v>
      </c>
      <c r="N27" s="16">
        <v>0</v>
      </c>
      <c r="O27" s="14">
        <v>0</v>
      </c>
      <c r="P27" s="16">
        <v>0</v>
      </c>
      <c r="Q27" s="14">
        <v>0.28471600000000002</v>
      </c>
      <c r="R27" s="16">
        <v>7.3388430000000004E-2</v>
      </c>
    </row>
    <row r="28" spans="1:18" x14ac:dyDescent="0.25">
      <c r="A28" s="11" t="s">
        <v>498</v>
      </c>
      <c r="B28" s="13">
        <v>7568</v>
      </c>
      <c r="C28" s="14">
        <f>(51/B28*100)</f>
        <v>0.67389006342494717</v>
      </c>
      <c r="D28" s="15">
        <v>7517</v>
      </c>
      <c r="E28" s="14">
        <v>96.445349980000003</v>
      </c>
      <c r="F28" s="16">
        <v>0.45721590000000001</v>
      </c>
      <c r="G28" s="14">
        <v>3.3116629799999999</v>
      </c>
      <c r="H28" s="16">
        <v>0.45635288000000002</v>
      </c>
      <c r="I28" s="14">
        <v>0</v>
      </c>
      <c r="J28" s="16">
        <v>0</v>
      </c>
      <c r="K28" s="14" t="s">
        <v>582</v>
      </c>
      <c r="L28" s="16" t="s">
        <v>582</v>
      </c>
      <c r="M28" s="14">
        <v>0</v>
      </c>
      <c r="N28" s="16">
        <v>0</v>
      </c>
      <c r="O28" s="14">
        <v>0</v>
      </c>
      <c r="P28" s="16">
        <v>0</v>
      </c>
      <c r="Q28" s="14">
        <v>0.24298703999999999</v>
      </c>
      <c r="R28" s="16">
        <v>5.4639409999999999E-2</v>
      </c>
    </row>
    <row r="29" spans="1:18" x14ac:dyDescent="0.25">
      <c r="A29" s="11" t="s">
        <v>499</v>
      </c>
      <c r="B29" s="13">
        <v>5385</v>
      </c>
      <c r="C29" s="14">
        <f>(30/B29*100)</f>
        <v>0.55710306406685239</v>
      </c>
      <c r="D29" s="15">
        <v>5355</v>
      </c>
      <c r="E29" s="14">
        <v>92.354078939999994</v>
      </c>
      <c r="F29" s="16">
        <v>0.63792762999999997</v>
      </c>
      <c r="G29" s="14">
        <v>7.1825014899999999</v>
      </c>
      <c r="H29" s="16">
        <v>0.60816513999999999</v>
      </c>
      <c r="I29" s="14">
        <v>0</v>
      </c>
      <c r="J29" s="16">
        <v>0</v>
      </c>
      <c r="K29" s="14" t="s">
        <v>582</v>
      </c>
      <c r="L29" s="16" t="s">
        <v>582</v>
      </c>
      <c r="M29" s="14">
        <v>0</v>
      </c>
      <c r="N29" s="16">
        <v>0</v>
      </c>
      <c r="O29" s="14">
        <v>0</v>
      </c>
      <c r="P29" s="16">
        <v>0</v>
      </c>
      <c r="Q29" s="14">
        <v>0.46341957</v>
      </c>
      <c r="R29" s="16">
        <v>0.13212958</v>
      </c>
    </row>
    <row r="30" spans="1:18" x14ac:dyDescent="0.25">
      <c r="A30" s="11" t="s">
        <v>500</v>
      </c>
      <c r="B30" s="13">
        <v>4520</v>
      </c>
      <c r="C30" s="14">
        <f>(98/B30*100)</f>
        <v>2.168141592920354</v>
      </c>
      <c r="D30" s="15">
        <v>4422</v>
      </c>
      <c r="E30" s="14">
        <v>86.704165680000003</v>
      </c>
      <c r="F30" s="16">
        <v>0.73941190000000001</v>
      </c>
      <c r="G30" s="14">
        <v>13.052424759999999</v>
      </c>
      <c r="H30" s="16">
        <v>0.73863756999999997</v>
      </c>
      <c r="I30" s="14">
        <v>0</v>
      </c>
      <c r="J30" s="16">
        <v>0</v>
      </c>
      <c r="K30" s="14" t="s">
        <v>582</v>
      </c>
      <c r="L30" s="16" t="s">
        <v>582</v>
      </c>
      <c r="M30" s="14">
        <v>0</v>
      </c>
      <c r="N30" s="16">
        <v>0</v>
      </c>
      <c r="O30" s="14">
        <v>0</v>
      </c>
      <c r="P30" s="16">
        <v>0</v>
      </c>
      <c r="Q30" s="14">
        <v>0.24340956</v>
      </c>
      <c r="R30" s="16">
        <v>8.7452459999999996E-2</v>
      </c>
    </row>
    <row r="31" spans="1:18" x14ac:dyDescent="0.25">
      <c r="A31" s="11" t="s">
        <v>501</v>
      </c>
      <c r="B31" s="13">
        <v>5456</v>
      </c>
      <c r="C31" s="14">
        <f>(125/B31*100)</f>
        <v>2.2910557184750733</v>
      </c>
      <c r="D31" s="15">
        <v>5331</v>
      </c>
      <c r="E31" s="14">
        <v>90.497102440000006</v>
      </c>
      <c r="F31" s="16">
        <v>0.58972469000000005</v>
      </c>
      <c r="G31" s="14">
        <v>9.0617463699999998</v>
      </c>
      <c r="H31" s="16">
        <v>0.58664928999999999</v>
      </c>
      <c r="I31" s="14">
        <v>0</v>
      </c>
      <c r="J31" s="16">
        <v>0</v>
      </c>
      <c r="K31" s="14" t="s">
        <v>582</v>
      </c>
      <c r="L31" s="16" t="s">
        <v>582</v>
      </c>
      <c r="M31" s="14">
        <v>0</v>
      </c>
      <c r="N31" s="16">
        <v>0</v>
      </c>
      <c r="O31" s="14">
        <v>0</v>
      </c>
      <c r="P31" s="16">
        <v>0</v>
      </c>
      <c r="Q31" s="14">
        <v>0.44115119000000003</v>
      </c>
      <c r="R31" s="16">
        <v>0.11391954</v>
      </c>
    </row>
    <row r="32" spans="1:18" x14ac:dyDescent="0.25">
      <c r="A32" s="11" t="s">
        <v>502</v>
      </c>
      <c r="B32" s="13">
        <v>4478</v>
      </c>
      <c r="C32" s="14">
        <f>(5/B32*100)</f>
        <v>0.11165698972755694</v>
      </c>
      <c r="D32" s="15">
        <v>4473</v>
      </c>
      <c r="E32" s="14">
        <v>98.771491010000005</v>
      </c>
      <c r="F32" s="16">
        <v>0.17733004999999999</v>
      </c>
      <c r="G32" s="14">
        <v>1.0980574599999999</v>
      </c>
      <c r="H32" s="16">
        <v>0.16394248</v>
      </c>
      <c r="I32" s="14">
        <v>0</v>
      </c>
      <c r="J32" s="16">
        <v>0</v>
      </c>
      <c r="K32" s="14" t="s">
        <v>582</v>
      </c>
      <c r="L32" s="16" t="s">
        <v>582</v>
      </c>
      <c r="M32" s="14">
        <v>0</v>
      </c>
      <c r="N32" s="16">
        <v>0</v>
      </c>
      <c r="O32" s="14">
        <v>0</v>
      </c>
      <c r="P32" s="16">
        <v>0</v>
      </c>
      <c r="Q32" s="14">
        <v>0.13045153000000001</v>
      </c>
      <c r="R32" s="16">
        <v>5.3175239999999999E-2</v>
      </c>
    </row>
    <row r="33" spans="1:18" x14ac:dyDescent="0.25">
      <c r="A33" s="11" t="s">
        <v>503</v>
      </c>
      <c r="B33" s="13">
        <v>7325</v>
      </c>
      <c r="C33" s="14">
        <f>(75/B33*100)</f>
        <v>1.0238907849829351</v>
      </c>
      <c r="D33" s="15">
        <v>7250</v>
      </c>
      <c r="E33" s="14">
        <v>96.981385329999995</v>
      </c>
      <c r="F33" s="16">
        <v>0.26684640999999998</v>
      </c>
      <c r="G33" s="14">
        <v>2.8190147200000002</v>
      </c>
      <c r="H33" s="16">
        <v>0.27842349</v>
      </c>
      <c r="I33" s="14">
        <v>0</v>
      </c>
      <c r="J33" s="16">
        <v>0</v>
      </c>
      <c r="K33" s="14" t="s">
        <v>582</v>
      </c>
      <c r="L33" s="16" t="s">
        <v>582</v>
      </c>
      <c r="M33" s="14">
        <v>0</v>
      </c>
      <c r="N33" s="16">
        <v>0</v>
      </c>
      <c r="O33" s="14">
        <v>0</v>
      </c>
      <c r="P33" s="16">
        <v>0</v>
      </c>
      <c r="Q33" s="14">
        <v>0.19959995</v>
      </c>
      <c r="R33" s="16">
        <v>6.8737560000000003E-2</v>
      </c>
    </row>
    <row r="34" spans="1:18" x14ac:dyDescent="0.25">
      <c r="A34" s="11" t="s">
        <v>504</v>
      </c>
      <c r="B34" s="13">
        <v>6350</v>
      </c>
      <c r="C34" s="14">
        <f>(65/B34*100)</f>
        <v>1.0236220472440944</v>
      </c>
      <c r="D34" s="15">
        <v>6285</v>
      </c>
      <c r="E34" s="14">
        <v>90.896612939999997</v>
      </c>
      <c r="F34" s="16">
        <v>0.64629961000000002</v>
      </c>
      <c r="G34" s="14">
        <v>8.7747734800000003</v>
      </c>
      <c r="H34" s="16">
        <v>0.63251022000000001</v>
      </c>
      <c r="I34" s="14">
        <v>0</v>
      </c>
      <c r="J34" s="16">
        <v>0</v>
      </c>
      <c r="K34" s="14" t="s">
        <v>582</v>
      </c>
      <c r="L34" s="16" t="s">
        <v>582</v>
      </c>
      <c r="M34" s="14">
        <v>0</v>
      </c>
      <c r="N34" s="16">
        <v>0</v>
      </c>
      <c r="O34" s="14">
        <v>0</v>
      </c>
      <c r="P34" s="16">
        <v>0</v>
      </c>
      <c r="Q34" s="14">
        <v>0.32861358000000002</v>
      </c>
      <c r="R34" s="16">
        <v>9.2280150000000005E-2</v>
      </c>
    </row>
    <row r="35" spans="1:18" x14ac:dyDescent="0.25">
      <c r="A35" s="11" t="s">
        <v>505</v>
      </c>
      <c r="B35" s="13">
        <v>6406</v>
      </c>
      <c r="C35" s="14">
        <f>(36/B35*100)</f>
        <v>0.56197315017171401</v>
      </c>
      <c r="D35" s="15">
        <v>6370</v>
      </c>
      <c r="E35" s="14">
        <v>92.222595650000002</v>
      </c>
      <c r="F35" s="16">
        <v>0.46876910999999999</v>
      </c>
      <c r="G35" s="14">
        <v>7.5369250499999998</v>
      </c>
      <c r="H35" s="16">
        <v>0.46557744000000001</v>
      </c>
      <c r="I35" s="14">
        <v>0</v>
      </c>
      <c r="J35" s="16">
        <v>0</v>
      </c>
      <c r="K35" s="14" t="s">
        <v>582</v>
      </c>
      <c r="L35" s="16" t="s">
        <v>582</v>
      </c>
      <c r="M35" s="14">
        <v>0</v>
      </c>
      <c r="N35" s="16">
        <v>0</v>
      </c>
      <c r="O35" s="14">
        <v>0</v>
      </c>
      <c r="P35" s="16">
        <v>0</v>
      </c>
      <c r="Q35" s="14">
        <v>0.24047930000000001</v>
      </c>
      <c r="R35" s="16">
        <v>7.2623750000000001E-2</v>
      </c>
    </row>
    <row r="36" spans="1:18" x14ac:dyDescent="0.25">
      <c r="A36" s="11" t="s">
        <v>506</v>
      </c>
      <c r="B36" s="13">
        <v>6736</v>
      </c>
      <c r="C36" s="14">
        <f>(26/B36*100)</f>
        <v>0.38598574821852732</v>
      </c>
      <c r="D36" s="15">
        <v>6710</v>
      </c>
      <c r="E36" s="14">
        <v>81.075735309999999</v>
      </c>
      <c r="F36" s="16">
        <v>0.98935680999999998</v>
      </c>
      <c r="G36" s="14">
        <v>18.65783077</v>
      </c>
      <c r="H36" s="16">
        <v>0.98133102000000005</v>
      </c>
      <c r="I36" s="14">
        <v>0</v>
      </c>
      <c r="J36" s="16">
        <v>0</v>
      </c>
      <c r="K36" s="14" t="s">
        <v>582</v>
      </c>
      <c r="L36" s="16" t="s">
        <v>582</v>
      </c>
      <c r="M36" s="14">
        <v>0</v>
      </c>
      <c r="N36" s="16">
        <v>0</v>
      </c>
      <c r="O36" s="14">
        <v>0</v>
      </c>
      <c r="P36" s="16">
        <v>0</v>
      </c>
      <c r="Q36" s="14">
        <v>0.26643392999999999</v>
      </c>
      <c r="R36" s="16">
        <v>7.5533829999999996E-2</v>
      </c>
    </row>
    <row r="37" spans="1:18" x14ac:dyDescent="0.25">
      <c r="A37" s="11" t="s">
        <v>507</v>
      </c>
      <c r="B37" s="13">
        <v>5458</v>
      </c>
      <c r="C37" s="14">
        <f>(63/B37*100)</f>
        <v>1.1542689629901062</v>
      </c>
      <c r="D37" s="15">
        <v>5395</v>
      </c>
      <c r="E37" s="14">
        <v>83.913327640000006</v>
      </c>
      <c r="F37" s="16">
        <v>1.0902067799999999</v>
      </c>
      <c r="G37" s="14">
        <v>15.675736929999999</v>
      </c>
      <c r="H37" s="16">
        <v>1.05981145</v>
      </c>
      <c r="I37" s="14">
        <v>0</v>
      </c>
      <c r="J37" s="16">
        <v>0</v>
      </c>
      <c r="K37" s="14" t="s">
        <v>582</v>
      </c>
      <c r="L37" s="16" t="s">
        <v>582</v>
      </c>
      <c r="M37" s="14">
        <v>0</v>
      </c>
      <c r="N37" s="16">
        <v>0</v>
      </c>
      <c r="O37" s="14">
        <v>0</v>
      </c>
      <c r="P37" s="16">
        <v>0</v>
      </c>
      <c r="Q37" s="14">
        <v>0.41093542999999999</v>
      </c>
      <c r="R37" s="16">
        <v>0.14327179000000001</v>
      </c>
    </row>
    <row r="38" spans="1:18" x14ac:dyDescent="0.25">
      <c r="A38" s="11" t="s">
        <v>508</v>
      </c>
      <c r="B38" s="13">
        <v>5860</v>
      </c>
      <c r="C38" s="14">
        <f>(16/B38*100)</f>
        <v>0.27303754266211605</v>
      </c>
      <c r="D38" s="15">
        <v>5844</v>
      </c>
      <c r="E38" s="14">
        <v>73.696270330000004</v>
      </c>
      <c r="F38" s="16">
        <v>1.18728422</v>
      </c>
      <c r="G38" s="14">
        <v>26.035720300000001</v>
      </c>
      <c r="H38" s="16">
        <v>1.18428625</v>
      </c>
      <c r="I38" s="14">
        <v>0</v>
      </c>
      <c r="J38" s="16">
        <v>0</v>
      </c>
      <c r="K38" s="14" t="s">
        <v>582</v>
      </c>
      <c r="L38" s="16" t="s">
        <v>582</v>
      </c>
      <c r="M38" s="14">
        <v>0</v>
      </c>
      <c r="N38" s="16">
        <v>0</v>
      </c>
      <c r="O38" s="14">
        <v>0</v>
      </c>
      <c r="P38" s="16">
        <v>0</v>
      </c>
      <c r="Q38" s="14">
        <v>0.26800935999999997</v>
      </c>
      <c r="R38" s="16">
        <v>6.9724019999999998E-2</v>
      </c>
    </row>
    <row r="39" spans="1:18" x14ac:dyDescent="0.25">
      <c r="A39" s="11" t="s">
        <v>509</v>
      </c>
      <c r="B39" s="13">
        <v>5895</v>
      </c>
      <c r="C39" s="14">
        <f>(30/B39*100)</f>
        <v>0.5089058524173028</v>
      </c>
      <c r="D39" s="15">
        <v>5865</v>
      </c>
      <c r="E39" s="14">
        <v>92.691740870000004</v>
      </c>
      <c r="F39" s="16">
        <v>1.02408375</v>
      </c>
      <c r="G39" s="14">
        <v>7.1748770799999999</v>
      </c>
      <c r="H39" s="16">
        <v>1.02770524</v>
      </c>
      <c r="I39" s="14">
        <v>0</v>
      </c>
      <c r="J39" s="16">
        <v>0</v>
      </c>
      <c r="K39" s="14" t="s">
        <v>582</v>
      </c>
      <c r="L39" s="16" t="s">
        <v>582</v>
      </c>
      <c r="M39" s="14">
        <v>0</v>
      </c>
      <c r="N39" s="16">
        <v>0</v>
      </c>
      <c r="O39" s="14">
        <v>0</v>
      </c>
      <c r="P39" s="16">
        <v>0</v>
      </c>
      <c r="Q39" s="14">
        <v>0.13338206</v>
      </c>
      <c r="R39" s="16">
        <v>6.1213320000000002E-2</v>
      </c>
    </row>
    <row r="40" spans="1:18" x14ac:dyDescent="0.25">
      <c r="A40" s="11" t="s">
        <v>510</v>
      </c>
      <c r="B40" s="13">
        <v>14157</v>
      </c>
      <c r="C40" s="14">
        <f>(272/B40*100)</f>
        <v>1.9213110122201034</v>
      </c>
      <c r="D40" s="15">
        <v>13885</v>
      </c>
      <c r="E40" s="14">
        <v>90.678593090000007</v>
      </c>
      <c r="F40" s="16">
        <v>0.66908160000000005</v>
      </c>
      <c r="G40" s="14">
        <v>8.8296869999999998</v>
      </c>
      <c r="H40" s="16">
        <v>0.65844773000000001</v>
      </c>
      <c r="I40" s="14">
        <v>0</v>
      </c>
      <c r="J40" s="16">
        <v>0</v>
      </c>
      <c r="K40" s="14" t="s">
        <v>582</v>
      </c>
      <c r="L40" s="16" t="s">
        <v>582</v>
      </c>
      <c r="M40" s="14">
        <v>0</v>
      </c>
      <c r="N40" s="16">
        <v>0</v>
      </c>
      <c r="O40" s="14">
        <v>0</v>
      </c>
      <c r="P40" s="16">
        <v>0</v>
      </c>
      <c r="Q40" s="14">
        <v>0.49171990999999998</v>
      </c>
      <c r="R40" s="16">
        <v>0.11101685</v>
      </c>
    </row>
    <row r="41" spans="1:18" x14ac:dyDescent="0.25">
      <c r="A41" s="11" t="s">
        <v>511</v>
      </c>
      <c r="B41" s="13">
        <v>5712</v>
      </c>
      <c r="C41" s="14">
        <f>(40/B41*100)</f>
        <v>0.70028011204481799</v>
      </c>
      <c r="D41" s="15">
        <v>5672</v>
      </c>
      <c r="E41" s="14">
        <v>81.327468609999997</v>
      </c>
      <c r="F41" s="16">
        <v>1.39258368</v>
      </c>
      <c r="G41" s="14">
        <v>18.46470948</v>
      </c>
      <c r="H41" s="16">
        <v>1.3862523600000001</v>
      </c>
      <c r="I41" s="14">
        <v>0</v>
      </c>
      <c r="J41" s="16">
        <v>0</v>
      </c>
      <c r="K41" s="14" t="s">
        <v>582</v>
      </c>
      <c r="L41" s="16" t="s">
        <v>582</v>
      </c>
      <c r="M41" s="14">
        <v>0</v>
      </c>
      <c r="N41" s="16">
        <v>0</v>
      </c>
      <c r="O41" s="14">
        <v>0</v>
      </c>
      <c r="P41" s="16">
        <v>0</v>
      </c>
      <c r="Q41" s="14">
        <v>0.20782191</v>
      </c>
      <c r="R41" s="16">
        <v>8.7200920000000001E-2</v>
      </c>
    </row>
    <row r="42" spans="1:18" x14ac:dyDescent="0.25">
      <c r="A42" s="11" t="s">
        <v>512</v>
      </c>
      <c r="B42" s="13">
        <f>IF(COUNT(B7:B41) &gt; 0, AVERAGE(B7:B41), "\u2014")</f>
        <v>7103.4285714285716</v>
      </c>
      <c r="C42" s="14">
        <f>IF(COUNT(C7:C41) &gt; 0, AVERAGE(C7:C41), "—")</f>
        <v>1.29143981611311</v>
      </c>
      <c r="D42" s="15">
        <f>IF(COUNT(D7:D41) &gt; 0, AVERAGE(D7:D41), "—")</f>
        <v>7001.7142857142853</v>
      </c>
      <c r="E42" s="14">
        <f>IF(COUNT(E7:E41) &gt; 0, AVERAGE(E7:E41), "—")</f>
        <v>88.152467308000013</v>
      </c>
      <c r="F42" s="16">
        <f>IF(COUNT(F7:F41) &gt; 0, SQRT(SUMSQ(F7:F41)/(COUNT(F7:F41)*COUNT(F7:F41)) ), "—")</f>
        <v>0.11755680628685287</v>
      </c>
      <c r="G42" s="14">
        <f>IF(COUNT(G7:G41) &gt; 0, AVERAGE(G7:G41), "—")</f>
        <v>11.500535357714282</v>
      </c>
      <c r="H42" s="16">
        <f>IF(COUNT(H7:H41) &gt; 0, SQRT(SUMSQ(H7:H41)/(COUNT(H7:H41)*COUNT(H7:H41)) ), "—")</f>
        <v>0.11623551244649948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1.0210197428571427E-2</v>
      </c>
      <c r="P42" s="16">
        <f>IF(COUNT(P7:P41) &gt; 0, SQRT(SUMSQ(P7:P41)/(COUNT(P7:P41)*COUNT(P7:P41)) ), "—")</f>
        <v>3.3734604764580375E-3</v>
      </c>
      <c r="Q42" s="14">
        <f>IF(COUNT(Q7:Q41) &gt; 0, AVERAGE(Q7:Q41), "—")</f>
        <v>0.33678713628571438</v>
      </c>
      <c r="R42" s="16">
        <f>IF(COUNT(R7:R41) &gt; 0, SQRT(SUMSQ(R7:R41)/(COUNT(R7:R41)*COUNT(R7:R41)) ), "—")</f>
        <v>1.637294051963261E-2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82.757965240000004</v>
      </c>
      <c r="F45" s="16">
        <v>1.4097824299999999</v>
      </c>
      <c r="G45" s="14">
        <v>10.89035518</v>
      </c>
      <c r="H45" s="16">
        <v>1.36923116</v>
      </c>
      <c r="I45" s="14">
        <v>0</v>
      </c>
      <c r="J45" s="16">
        <v>0</v>
      </c>
      <c r="K45" s="14" t="s">
        <v>582</v>
      </c>
      <c r="L45" s="16" t="s">
        <v>582</v>
      </c>
      <c r="M45" s="14">
        <v>0</v>
      </c>
      <c r="N45" s="16">
        <v>0</v>
      </c>
      <c r="O45" s="14">
        <v>5.2255510999999997</v>
      </c>
      <c r="P45" s="16">
        <v>0.38022645999999999</v>
      </c>
      <c r="Q45" s="14">
        <v>1.12612847</v>
      </c>
      <c r="R45" s="16">
        <v>0.18519248999999999</v>
      </c>
    </row>
    <row r="46" spans="1:18" x14ac:dyDescent="0.25">
      <c r="A46" s="11" t="s">
        <v>516</v>
      </c>
      <c r="B46" s="13">
        <v>23141</v>
      </c>
      <c r="C46" s="14">
        <f>(1162/B46*100)</f>
        <v>5.0213906054189534</v>
      </c>
      <c r="D46" s="15">
        <v>21979</v>
      </c>
      <c r="E46" s="14">
        <v>96.943469089999994</v>
      </c>
      <c r="F46" s="16">
        <v>0.23987900000000001</v>
      </c>
      <c r="G46" s="14">
        <v>1.29278527</v>
      </c>
      <c r="H46" s="16">
        <v>0.11714935</v>
      </c>
      <c r="I46" s="14">
        <v>0</v>
      </c>
      <c r="J46" s="16">
        <v>0</v>
      </c>
      <c r="K46" s="14" t="s">
        <v>582</v>
      </c>
      <c r="L46" s="16" t="s">
        <v>582</v>
      </c>
      <c r="M46" s="14">
        <v>0</v>
      </c>
      <c r="N46" s="16">
        <v>0</v>
      </c>
      <c r="O46" s="14">
        <v>0</v>
      </c>
      <c r="P46" s="16">
        <v>0</v>
      </c>
      <c r="Q46" s="14">
        <v>1.76374564</v>
      </c>
      <c r="R46" s="16">
        <v>0.22726621999999999</v>
      </c>
    </row>
    <row r="47" spans="1:18" x14ac:dyDescent="0.25">
      <c r="A47" s="11" t="s">
        <v>517</v>
      </c>
      <c r="B47" s="13">
        <v>5928</v>
      </c>
      <c r="C47" s="14">
        <f>(76/B47*100)</f>
        <v>1.2820512820512819</v>
      </c>
      <c r="D47" s="15">
        <v>5852</v>
      </c>
      <c r="E47" s="14">
        <v>90.185801929999997</v>
      </c>
      <c r="F47" s="16">
        <v>0.96975098999999998</v>
      </c>
      <c r="G47" s="14">
        <v>8.6578328199999994</v>
      </c>
      <c r="H47" s="16">
        <v>0.91545947000000005</v>
      </c>
      <c r="I47" s="14">
        <v>0</v>
      </c>
      <c r="J47" s="16">
        <v>0</v>
      </c>
      <c r="K47" s="14" t="s">
        <v>582</v>
      </c>
      <c r="L47" s="16" t="s">
        <v>582</v>
      </c>
      <c r="M47" s="14">
        <v>0</v>
      </c>
      <c r="N47" s="16">
        <v>0</v>
      </c>
      <c r="O47" s="14">
        <v>0</v>
      </c>
      <c r="P47" s="16">
        <v>0</v>
      </c>
      <c r="Q47" s="14">
        <v>1.1563652499999999</v>
      </c>
      <c r="R47" s="16">
        <v>0.24917399000000001</v>
      </c>
    </row>
    <row r="48" spans="1:18" x14ac:dyDescent="0.25">
      <c r="A48" s="11" t="s">
        <v>518</v>
      </c>
      <c r="B48" s="13">
        <v>9841</v>
      </c>
      <c r="C48" s="14">
        <f>(7/B48*100)</f>
        <v>7.1130982623717101E-2</v>
      </c>
      <c r="D48" s="15">
        <v>9834</v>
      </c>
      <c r="E48" s="14">
        <v>97.685714869999998</v>
      </c>
      <c r="F48" s="16">
        <v>0.54877180000000003</v>
      </c>
      <c r="G48" s="14">
        <v>1.6454888400000001</v>
      </c>
      <c r="H48" s="16">
        <v>0.21240064</v>
      </c>
      <c r="I48" s="14">
        <v>0</v>
      </c>
      <c r="J48" s="16">
        <v>0</v>
      </c>
      <c r="K48" s="14" t="s">
        <v>582</v>
      </c>
      <c r="L48" s="16" t="s">
        <v>582</v>
      </c>
      <c r="M48" s="14">
        <v>0</v>
      </c>
      <c r="N48" s="16">
        <v>0</v>
      </c>
      <c r="O48" s="14">
        <v>0</v>
      </c>
      <c r="P48" s="16">
        <v>0</v>
      </c>
      <c r="Q48" s="14">
        <v>0.66879628999999996</v>
      </c>
      <c r="R48" s="16">
        <v>0.51406806999999999</v>
      </c>
    </row>
    <row r="49" spans="1:18" x14ac:dyDescent="0.25">
      <c r="A49" s="11" t="s">
        <v>519</v>
      </c>
      <c r="B49" s="13">
        <v>6349</v>
      </c>
      <c r="C49" s="14">
        <f>(56/B49*100)</f>
        <v>0.88202866593164275</v>
      </c>
      <c r="D49" s="15">
        <v>6293</v>
      </c>
      <c r="E49" s="14">
        <v>96.88027323</v>
      </c>
      <c r="F49" s="16">
        <v>0.36429065999999999</v>
      </c>
      <c r="G49" s="14">
        <v>2.2703268099999998</v>
      </c>
      <c r="H49" s="16">
        <v>0.30111025000000002</v>
      </c>
      <c r="I49" s="14">
        <v>0</v>
      </c>
      <c r="J49" s="16">
        <v>0</v>
      </c>
      <c r="K49" s="14" t="s">
        <v>582</v>
      </c>
      <c r="L49" s="16" t="s">
        <v>582</v>
      </c>
      <c r="M49" s="14">
        <v>0</v>
      </c>
      <c r="N49" s="16">
        <v>0</v>
      </c>
      <c r="O49" s="14">
        <v>0.28590832999999999</v>
      </c>
      <c r="P49" s="16">
        <v>8.6922059999999995E-2</v>
      </c>
      <c r="Q49" s="14">
        <v>0.56349163999999996</v>
      </c>
      <c r="R49" s="16">
        <v>0.13528604999999999</v>
      </c>
    </row>
    <row r="50" spans="1:18" x14ac:dyDescent="0.25">
      <c r="A50" s="11" t="s">
        <v>520</v>
      </c>
      <c r="B50" s="13">
        <v>11795</v>
      </c>
      <c r="C50" s="14">
        <f>(218/B50*100)</f>
        <v>1.8482407799915217</v>
      </c>
      <c r="D50" s="15">
        <v>11577</v>
      </c>
      <c r="E50" s="14">
        <v>98.781158329999997</v>
      </c>
      <c r="F50" s="16">
        <v>0.16110532</v>
      </c>
      <c r="G50" s="14">
        <v>0.99925006000000005</v>
      </c>
      <c r="H50" s="16">
        <v>0.14628772000000001</v>
      </c>
      <c r="I50" s="14">
        <v>0</v>
      </c>
      <c r="J50" s="16">
        <v>0</v>
      </c>
      <c r="K50" s="14" t="s">
        <v>582</v>
      </c>
      <c r="L50" s="16" t="s">
        <v>582</v>
      </c>
      <c r="M50" s="14">
        <v>0</v>
      </c>
      <c r="N50" s="16">
        <v>0</v>
      </c>
      <c r="O50" s="14">
        <v>0</v>
      </c>
      <c r="P50" s="16">
        <v>0</v>
      </c>
      <c r="Q50" s="14">
        <v>0.21959160999999999</v>
      </c>
      <c r="R50" s="16">
        <v>5.5694349999999997E-2</v>
      </c>
    </row>
    <row r="51" spans="1:18" x14ac:dyDescent="0.25">
      <c r="A51" s="11" t="s">
        <v>521</v>
      </c>
      <c r="B51" s="13">
        <v>6866</v>
      </c>
      <c r="C51" s="14">
        <f>(116/B51*100)</f>
        <v>1.6894844159627147</v>
      </c>
      <c r="D51" s="15">
        <v>6750</v>
      </c>
      <c r="E51" s="14">
        <v>97.171102629999993</v>
      </c>
      <c r="F51" s="16">
        <v>0.31142934999999999</v>
      </c>
      <c r="G51" s="14">
        <v>2.2910533700000002</v>
      </c>
      <c r="H51" s="16">
        <v>0.25305672000000001</v>
      </c>
      <c r="I51" s="14">
        <v>0</v>
      </c>
      <c r="J51" s="16">
        <v>0</v>
      </c>
      <c r="K51" s="14" t="s">
        <v>582</v>
      </c>
      <c r="L51" s="16" t="s">
        <v>582</v>
      </c>
      <c r="M51" s="14">
        <v>0</v>
      </c>
      <c r="N51" s="16">
        <v>0</v>
      </c>
      <c r="O51" s="14">
        <v>0</v>
      </c>
      <c r="P51" s="16">
        <v>0</v>
      </c>
      <c r="Q51" s="14">
        <v>0.53784399999999999</v>
      </c>
      <c r="R51" s="16">
        <v>0.15443857999999999</v>
      </c>
    </row>
    <row r="52" spans="1:18" x14ac:dyDescent="0.25">
      <c r="A52" s="11" t="s">
        <v>522</v>
      </c>
      <c r="B52" s="13">
        <v>5809</v>
      </c>
      <c r="C52" s="14">
        <f>(74/B52*100)</f>
        <v>1.2738853503184715</v>
      </c>
      <c r="D52" s="15">
        <v>5735</v>
      </c>
      <c r="E52" s="14">
        <v>96.755549819999999</v>
      </c>
      <c r="F52" s="16">
        <v>0.35132915999999997</v>
      </c>
      <c r="G52" s="14">
        <v>3.0957862</v>
      </c>
      <c r="H52" s="16">
        <v>0.34706129000000002</v>
      </c>
      <c r="I52" s="14">
        <v>0</v>
      </c>
      <c r="J52" s="16">
        <v>0</v>
      </c>
      <c r="K52" s="14" t="s">
        <v>582</v>
      </c>
      <c r="L52" s="16" t="s">
        <v>582</v>
      </c>
      <c r="M52" s="14">
        <v>0</v>
      </c>
      <c r="N52" s="16">
        <v>0</v>
      </c>
      <c r="O52" s="14">
        <v>0</v>
      </c>
      <c r="P52" s="16">
        <v>0</v>
      </c>
      <c r="Q52" s="14">
        <v>0.14866399</v>
      </c>
      <c r="R52" s="16">
        <v>5.2582810000000001E-2</v>
      </c>
    </row>
    <row r="53" spans="1:18" x14ac:dyDescent="0.25">
      <c r="A53" s="11" t="s">
        <v>523</v>
      </c>
      <c r="B53" s="13">
        <v>5571</v>
      </c>
      <c r="C53" s="14">
        <f>(84/B53*100)</f>
        <v>1.5078082929456111</v>
      </c>
      <c r="D53" s="15">
        <v>5487</v>
      </c>
      <c r="E53" s="14">
        <v>79.337185099999999</v>
      </c>
      <c r="F53" s="16">
        <v>0.30910008999999999</v>
      </c>
      <c r="G53" s="14">
        <v>20.11749515</v>
      </c>
      <c r="H53" s="16">
        <v>0.31915943000000002</v>
      </c>
      <c r="I53" s="14">
        <v>0</v>
      </c>
      <c r="J53" s="16">
        <v>0</v>
      </c>
      <c r="K53" s="14" t="s">
        <v>582</v>
      </c>
      <c r="L53" s="16" t="s">
        <v>582</v>
      </c>
      <c r="M53" s="14">
        <v>0</v>
      </c>
      <c r="N53" s="16">
        <v>0</v>
      </c>
      <c r="O53" s="14">
        <v>0</v>
      </c>
      <c r="P53" s="16">
        <v>0</v>
      </c>
      <c r="Q53" s="14">
        <v>0.54531974999999999</v>
      </c>
      <c r="R53" s="16">
        <v>0.10866186</v>
      </c>
    </row>
    <row r="54" spans="1:18" x14ac:dyDescent="0.25">
      <c r="A54" s="11" t="s">
        <v>524</v>
      </c>
      <c r="B54" s="13">
        <v>4740</v>
      </c>
      <c r="C54" s="14">
        <f>(44/B54*100)</f>
        <v>0.92827004219409281</v>
      </c>
      <c r="D54" s="15">
        <v>4696</v>
      </c>
      <c r="E54" s="14">
        <v>96.072879270000001</v>
      </c>
      <c r="F54" s="16">
        <v>0.36203496000000002</v>
      </c>
      <c r="G54" s="14">
        <v>3.0147480799999999</v>
      </c>
      <c r="H54" s="16">
        <v>0.30180917000000002</v>
      </c>
      <c r="I54" s="14">
        <v>0</v>
      </c>
      <c r="J54" s="16">
        <v>0</v>
      </c>
      <c r="K54" s="14" t="s">
        <v>582</v>
      </c>
      <c r="L54" s="16" t="s">
        <v>582</v>
      </c>
      <c r="M54" s="14">
        <v>0</v>
      </c>
      <c r="N54" s="16">
        <v>0</v>
      </c>
      <c r="O54" s="14">
        <v>0</v>
      </c>
      <c r="P54" s="16">
        <v>0</v>
      </c>
      <c r="Q54" s="14">
        <v>0.91237265000000001</v>
      </c>
      <c r="R54" s="16">
        <v>0.16993324000000001</v>
      </c>
    </row>
    <row r="55" spans="1:18" x14ac:dyDescent="0.25">
      <c r="A55" s="11" t="s">
        <v>525</v>
      </c>
      <c r="B55" s="13">
        <v>5316</v>
      </c>
      <c r="C55" s="14">
        <f>(22/B55*100)</f>
        <v>0.41384499623777277</v>
      </c>
      <c r="D55" s="15">
        <v>5294</v>
      </c>
      <c r="E55" s="14">
        <v>91.004238869999995</v>
      </c>
      <c r="F55" s="16">
        <v>0.92551296000000005</v>
      </c>
      <c r="G55" s="14">
        <v>4.9481175899999998</v>
      </c>
      <c r="H55" s="16">
        <v>0.78487695000000002</v>
      </c>
      <c r="I55" s="14">
        <v>0</v>
      </c>
      <c r="J55" s="16">
        <v>0</v>
      </c>
      <c r="K55" s="14" t="s">
        <v>582</v>
      </c>
      <c r="L55" s="16" t="s">
        <v>582</v>
      </c>
      <c r="M55" s="14">
        <v>4.7970600000000002E-2</v>
      </c>
      <c r="N55" s="16">
        <v>3.5531960000000001E-2</v>
      </c>
      <c r="O55" s="14">
        <v>2.9591955400000001</v>
      </c>
      <c r="P55" s="16">
        <v>0.30065911000000001</v>
      </c>
      <c r="Q55" s="14">
        <v>1.0404774000000001</v>
      </c>
      <c r="R55" s="16">
        <v>0.17224138999999999</v>
      </c>
    </row>
    <row r="56" spans="1:18" x14ac:dyDescent="0.25">
      <c r="A56" s="11" t="s">
        <v>526</v>
      </c>
      <c r="B56" s="13">
        <v>5359</v>
      </c>
      <c r="C56" s="14">
        <f>(76/B56*100)</f>
        <v>1.4181750326553462</v>
      </c>
      <c r="D56" s="15">
        <v>5283</v>
      </c>
      <c r="E56" s="14">
        <v>95.576671649999994</v>
      </c>
      <c r="F56" s="16">
        <v>0.96422675999999996</v>
      </c>
      <c r="G56" s="14">
        <v>4.1485897300000003</v>
      </c>
      <c r="H56" s="16">
        <v>0.96786781</v>
      </c>
      <c r="I56" s="14">
        <v>0</v>
      </c>
      <c r="J56" s="16">
        <v>0</v>
      </c>
      <c r="K56" s="14" t="s">
        <v>582</v>
      </c>
      <c r="L56" s="16" t="s">
        <v>582</v>
      </c>
      <c r="M56" s="14">
        <v>0</v>
      </c>
      <c r="N56" s="16">
        <v>0</v>
      </c>
      <c r="O56" s="14">
        <v>0</v>
      </c>
      <c r="P56" s="16">
        <v>0</v>
      </c>
      <c r="Q56" s="14">
        <v>0.27473861999999999</v>
      </c>
      <c r="R56" s="16">
        <v>0.10298516000000001</v>
      </c>
    </row>
    <row r="57" spans="1:18" x14ac:dyDescent="0.25">
      <c r="A57" s="11" t="s">
        <v>527</v>
      </c>
      <c r="B57" s="13">
        <v>6513</v>
      </c>
      <c r="C57" s="14">
        <f>(0/B57*100)</f>
        <v>0</v>
      </c>
      <c r="D57" s="15">
        <v>6513</v>
      </c>
      <c r="E57" s="14">
        <v>34.613869029999996</v>
      </c>
      <c r="F57" s="16">
        <v>1.9476554500000001</v>
      </c>
      <c r="G57" s="14">
        <v>61.625313040000002</v>
      </c>
      <c r="H57" s="16">
        <v>2.02908087</v>
      </c>
      <c r="I57" s="14">
        <v>0</v>
      </c>
      <c r="J57" s="16">
        <v>0</v>
      </c>
      <c r="K57" s="14" t="s">
        <v>582</v>
      </c>
      <c r="L57" s="16" t="s">
        <v>582</v>
      </c>
      <c r="M57" s="14">
        <v>2.1648810000000001E-2</v>
      </c>
      <c r="N57" s="16">
        <v>1.5885590000000002E-2</v>
      </c>
      <c r="O57" s="14">
        <v>3.3725845099999998</v>
      </c>
      <c r="P57" s="16">
        <v>0.39324863999999998</v>
      </c>
      <c r="Q57" s="14">
        <v>0.36658460999999998</v>
      </c>
      <c r="R57" s="16">
        <v>8.5052719999999998E-2</v>
      </c>
    </row>
    <row r="58" spans="1:18" x14ac:dyDescent="0.25">
      <c r="A58" s="11" t="s">
        <v>528</v>
      </c>
      <c r="B58" s="13">
        <v>7267</v>
      </c>
      <c r="C58" s="14">
        <f>(10/B58*100)</f>
        <v>0.13760836658868861</v>
      </c>
      <c r="D58" s="15">
        <v>7257</v>
      </c>
      <c r="E58" s="14">
        <v>92.553007919999999</v>
      </c>
      <c r="F58" s="16">
        <v>0.42073052</v>
      </c>
      <c r="G58" s="14">
        <v>4.7549330000000003</v>
      </c>
      <c r="H58" s="16">
        <v>0.35358972999999999</v>
      </c>
      <c r="I58" s="14">
        <v>0</v>
      </c>
      <c r="J58" s="16">
        <v>0</v>
      </c>
      <c r="K58" s="14" t="s">
        <v>582</v>
      </c>
      <c r="L58" s="16" t="s">
        <v>582</v>
      </c>
      <c r="M58" s="14">
        <v>2.7996529999999999E-2</v>
      </c>
      <c r="N58" s="16">
        <v>2.1962039999999999E-2</v>
      </c>
      <c r="O58" s="14">
        <v>1.89096435</v>
      </c>
      <c r="P58" s="16">
        <v>0.21299308</v>
      </c>
      <c r="Q58" s="14">
        <v>0.77309819999999996</v>
      </c>
      <c r="R58" s="16">
        <v>0.12150464</v>
      </c>
    </row>
    <row r="59" spans="1:18" x14ac:dyDescent="0.25">
      <c r="A59" s="11" t="s">
        <v>529</v>
      </c>
      <c r="B59" s="13">
        <v>4826</v>
      </c>
      <c r="C59" s="14">
        <f>(26/B59*100)</f>
        <v>0.53874844591794446</v>
      </c>
      <c r="D59" s="15">
        <v>4800</v>
      </c>
      <c r="E59" s="14">
        <v>97.673929110000003</v>
      </c>
      <c r="F59" s="16">
        <v>0.25057224</v>
      </c>
      <c r="G59" s="14">
        <v>1.04903641</v>
      </c>
      <c r="H59" s="16">
        <v>0.18118756</v>
      </c>
      <c r="I59" s="14">
        <v>0</v>
      </c>
      <c r="J59" s="16">
        <v>0</v>
      </c>
      <c r="K59" s="14" t="s">
        <v>582</v>
      </c>
      <c r="L59" s="16" t="s">
        <v>582</v>
      </c>
      <c r="M59" s="14">
        <v>0</v>
      </c>
      <c r="N59" s="16">
        <v>0</v>
      </c>
      <c r="O59" s="14">
        <v>0.63642719000000003</v>
      </c>
      <c r="P59" s="16">
        <v>0.14365791</v>
      </c>
      <c r="Q59" s="14">
        <v>0.64060729999999999</v>
      </c>
      <c r="R59" s="16">
        <v>9.9485050000000005E-2</v>
      </c>
    </row>
    <row r="60" spans="1:18" x14ac:dyDescent="0.25">
      <c r="A60" s="11" t="s">
        <v>530</v>
      </c>
      <c r="B60" s="13">
        <v>4546</v>
      </c>
      <c r="C60" s="14">
        <f>(15/B60*100)</f>
        <v>0.32996040475142985</v>
      </c>
      <c r="D60" s="15">
        <v>4531</v>
      </c>
      <c r="E60" s="14">
        <v>1.2881108400000001</v>
      </c>
      <c r="F60" s="16">
        <v>0.19480913999999999</v>
      </c>
      <c r="G60" s="14">
        <v>86.525658579999998</v>
      </c>
      <c r="H60" s="16">
        <v>0.76400517000000001</v>
      </c>
      <c r="I60" s="14">
        <v>0</v>
      </c>
      <c r="J60" s="16">
        <v>0</v>
      </c>
      <c r="K60" s="14" t="s">
        <v>582</v>
      </c>
      <c r="L60" s="16" t="s">
        <v>582</v>
      </c>
      <c r="M60" s="14">
        <v>0</v>
      </c>
      <c r="N60" s="16">
        <v>0</v>
      </c>
      <c r="O60" s="14">
        <v>11.67983083</v>
      </c>
      <c r="P60" s="16">
        <v>0.68672948</v>
      </c>
      <c r="Q60" s="14">
        <v>0.50639975000000004</v>
      </c>
      <c r="R60" s="16">
        <v>0.11368481</v>
      </c>
    </row>
    <row r="61" spans="1:18" x14ac:dyDescent="0.25">
      <c r="A61" s="11" t="s">
        <v>531</v>
      </c>
      <c r="B61" s="13">
        <v>6525</v>
      </c>
      <c r="C61" s="14">
        <f>(135/B61*100)</f>
        <v>2.0689655172413794</v>
      </c>
      <c r="D61" s="15">
        <v>6390</v>
      </c>
      <c r="E61" s="14">
        <v>94.182074180000001</v>
      </c>
      <c r="F61" s="16">
        <v>0.46822290999999999</v>
      </c>
      <c r="G61" s="14">
        <v>5.3783230599999996</v>
      </c>
      <c r="H61" s="16">
        <v>0.46273618</v>
      </c>
      <c r="I61" s="14">
        <v>0</v>
      </c>
      <c r="J61" s="16">
        <v>0</v>
      </c>
      <c r="K61" s="14" t="s">
        <v>582</v>
      </c>
      <c r="L61" s="16" t="s">
        <v>582</v>
      </c>
      <c r="M61" s="14">
        <v>0</v>
      </c>
      <c r="N61" s="16">
        <v>0</v>
      </c>
      <c r="O61" s="14">
        <v>0</v>
      </c>
      <c r="P61" s="16">
        <v>0</v>
      </c>
      <c r="Q61" s="14">
        <v>0.43960275999999998</v>
      </c>
      <c r="R61" s="16">
        <v>8.4303059999999999E-2</v>
      </c>
    </row>
    <row r="62" spans="1:18" x14ac:dyDescent="0.25">
      <c r="A62" s="11" t="s">
        <v>532</v>
      </c>
      <c r="B62" s="13">
        <v>4476</v>
      </c>
      <c r="C62" s="14">
        <f>(3/B62*100)</f>
        <v>6.7024128686327081E-2</v>
      </c>
      <c r="D62" s="15">
        <v>4473</v>
      </c>
      <c r="E62" s="14">
        <v>82.067713800000007</v>
      </c>
      <c r="F62" s="16">
        <v>0.21667517</v>
      </c>
      <c r="G62" s="14">
        <v>17.9322862</v>
      </c>
      <c r="H62" s="16">
        <v>0.21667517</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92.729620089999997</v>
      </c>
      <c r="F63" s="16">
        <v>0.36290894000000001</v>
      </c>
      <c r="G63" s="14">
        <v>5.7428151999999999</v>
      </c>
      <c r="H63" s="16">
        <v>0.34101019999999999</v>
      </c>
      <c r="I63" s="14">
        <v>0</v>
      </c>
      <c r="J63" s="16">
        <v>0</v>
      </c>
      <c r="K63" s="14" t="s">
        <v>582</v>
      </c>
      <c r="L63" s="16" t="s">
        <v>582</v>
      </c>
      <c r="M63" s="14">
        <v>0</v>
      </c>
      <c r="N63" s="16">
        <v>0</v>
      </c>
      <c r="O63" s="14">
        <v>0</v>
      </c>
      <c r="P63" s="16">
        <v>0</v>
      </c>
      <c r="Q63" s="14">
        <v>1.52756472</v>
      </c>
      <c r="R63" s="16">
        <v>0.16089937000000001</v>
      </c>
    </row>
    <row r="64" spans="1:18" x14ac:dyDescent="0.25">
      <c r="A64" s="11" t="s">
        <v>534</v>
      </c>
      <c r="B64" s="13">
        <v>3634</v>
      </c>
      <c r="C64" s="14">
        <f>(3/B64*100)</f>
        <v>8.2553659878921298E-2</v>
      </c>
      <c r="D64" s="15">
        <v>3631</v>
      </c>
      <c r="E64" s="14">
        <v>12.03357057</v>
      </c>
      <c r="F64" s="16">
        <v>0.49879822000000001</v>
      </c>
      <c r="G64" s="14">
        <v>85.931109039999996</v>
      </c>
      <c r="H64" s="16">
        <v>0.55730126999999996</v>
      </c>
      <c r="I64" s="14">
        <v>0</v>
      </c>
      <c r="J64" s="16">
        <v>0</v>
      </c>
      <c r="K64" s="14" t="s">
        <v>582</v>
      </c>
      <c r="L64" s="16" t="s">
        <v>582</v>
      </c>
      <c r="M64" s="14">
        <v>0</v>
      </c>
      <c r="N64" s="16">
        <v>0</v>
      </c>
      <c r="O64" s="14">
        <v>1.51203965</v>
      </c>
      <c r="P64" s="16">
        <v>0.21633819000000001</v>
      </c>
      <c r="Q64" s="14">
        <v>0.52328074999999996</v>
      </c>
      <c r="R64" s="16">
        <v>0.10989752999999999</v>
      </c>
    </row>
    <row r="65" spans="1:18" x14ac:dyDescent="0.25">
      <c r="A65" s="11" t="s">
        <v>535</v>
      </c>
      <c r="B65" s="13">
        <v>5325</v>
      </c>
      <c r="C65" s="14">
        <f>(14/B65*100)</f>
        <v>0.26291079812206569</v>
      </c>
      <c r="D65" s="15">
        <v>5311</v>
      </c>
      <c r="E65" s="14">
        <v>87.801045740000006</v>
      </c>
      <c r="F65" s="16">
        <v>0.83886620999999995</v>
      </c>
      <c r="G65" s="14">
        <v>8.7130281499999995</v>
      </c>
      <c r="H65" s="16">
        <v>0.77287061000000001</v>
      </c>
      <c r="I65" s="14">
        <v>0</v>
      </c>
      <c r="J65" s="16">
        <v>0</v>
      </c>
      <c r="K65" s="14" t="s">
        <v>582</v>
      </c>
      <c r="L65" s="16" t="s">
        <v>582</v>
      </c>
      <c r="M65" s="14">
        <v>3.1388810999999999</v>
      </c>
      <c r="N65" s="16">
        <v>0.25630961000000002</v>
      </c>
      <c r="O65" s="14">
        <v>9.2742820000000004E-2</v>
      </c>
      <c r="P65" s="16">
        <v>5.0174910000000003E-2</v>
      </c>
      <c r="Q65" s="14">
        <v>0.25430218999999998</v>
      </c>
      <c r="R65" s="16">
        <v>9.224011E-2</v>
      </c>
    </row>
    <row r="66" spans="1:18" x14ac:dyDescent="0.25">
      <c r="A66" s="11" t="s">
        <v>536</v>
      </c>
      <c r="B66" s="13">
        <v>5665</v>
      </c>
      <c r="C66" s="14">
        <f>(75/B66*100)</f>
        <v>1.323918799646955</v>
      </c>
      <c r="D66" s="15">
        <v>5590</v>
      </c>
      <c r="E66" s="14">
        <v>96.337157219999995</v>
      </c>
      <c r="F66" s="16">
        <v>0.27846968</v>
      </c>
      <c r="G66" s="14">
        <v>3.0736259700000002</v>
      </c>
      <c r="H66" s="16">
        <v>0.24244409</v>
      </c>
      <c r="I66" s="14">
        <v>0</v>
      </c>
      <c r="J66" s="16">
        <v>0</v>
      </c>
      <c r="K66" s="14" t="s">
        <v>582</v>
      </c>
      <c r="L66" s="16" t="s">
        <v>582</v>
      </c>
      <c r="M66" s="14">
        <v>0</v>
      </c>
      <c r="N66" s="16">
        <v>0</v>
      </c>
      <c r="O66" s="14">
        <v>0</v>
      </c>
      <c r="P66" s="16">
        <v>0</v>
      </c>
      <c r="Q66" s="14">
        <v>0.58921681999999997</v>
      </c>
      <c r="R66" s="16">
        <v>0.10784281</v>
      </c>
    </row>
    <row r="67" spans="1:18" x14ac:dyDescent="0.25">
      <c r="A67" s="11" t="s">
        <v>537</v>
      </c>
      <c r="B67" s="13">
        <v>6971</v>
      </c>
      <c r="C67" s="14">
        <f>(22/B67*100)</f>
        <v>0.31559317171137569</v>
      </c>
      <c r="D67" s="15">
        <v>6949</v>
      </c>
      <c r="E67" s="14">
        <v>92.501578589999994</v>
      </c>
      <c r="F67" s="16">
        <v>0.82693665999999999</v>
      </c>
      <c r="G67" s="14">
        <v>7.3387630599999998</v>
      </c>
      <c r="H67" s="16">
        <v>0.81612971999999995</v>
      </c>
      <c r="I67" s="14">
        <v>0</v>
      </c>
      <c r="J67" s="16">
        <v>0</v>
      </c>
      <c r="K67" s="14" t="s">
        <v>582</v>
      </c>
      <c r="L67" s="16" t="s">
        <v>582</v>
      </c>
      <c r="M67" s="14">
        <v>0</v>
      </c>
      <c r="N67" s="16">
        <v>0</v>
      </c>
      <c r="O67" s="14">
        <v>0</v>
      </c>
      <c r="P67" s="16">
        <v>0</v>
      </c>
      <c r="Q67" s="14">
        <v>0.15965835</v>
      </c>
      <c r="R67" s="16">
        <v>5.3947059999999998E-2</v>
      </c>
    </row>
    <row r="68" spans="1:18" x14ac:dyDescent="0.25">
      <c r="A68" s="11" t="s">
        <v>538</v>
      </c>
      <c r="B68" s="13">
        <v>12083</v>
      </c>
      <c r="C68" s="14">
        <f>(26/B68*100)</f>
        <v>0.21517834974757924</v>
      </c>
      <c r="D68" s="15">
        <v>12057</v>
      </c>
      <c r="E68" s="14">
        <v>62.282307590000002</v>
      </c>
      <c r="F68" s="16">
        <v>0.29339812999999998</v>
      </c>
      <c r="G68" s="14">
        <v>36.116801979999998</v>
      </c>
      <c r="H68" s="16">
        <v>0.27931814999999999</v>
      </c>
      <c r="I68" s="14">
        <v>0</v>
      </c>
      <c r="J68" s="16">
        <v>0</v>
      </c>
      <c r="K68" s="14" t="s">
        <v>582</v>
      </c>
      <c r="L68" s="16" t="s">
        <v>582</v>
      </c>
      <c r="M68" s="14">
        <v>0</v>
      </c>
      <c r="N68" s="16">
        <v>0</v>
      </c>
      <c r="O68" s="14">
        <v>0</v>
      </c>
      <c r="P68" s="16">
        <v>0</v>
      </c>
      <c r="Q68" s="14">
        <v>1.60089043</v>
      </c>
      <c r="R68" s="16">
        <v>0.10900224999999999</v>
      </c>
    </row>
    <row r="69" spans="1:18" x14ac:dyDescent="0.25">
      <c r="A69" s="11" t="s">
        <v>539</v>
      </c>
      <c r="B69" s="13">
        <v>4876</v>
      </c>
      <c r="C69" s="14">
        <f>(0/B69*100)</f>
        <v>0</v>
      </c>
      <c r="D69" s="15">
        <v>4876</v>
      </c>
      <c r="E69" s="14">
        <v>97.263364780000003</v>
      </c>
      <c r="F69" s="16">
        <v>0.28353708</v>
      </c>
      <c r="G69" s="14">
        <v>2.7159967800000002</v>
      </c>
      <c r="H69" s="16">
        <v>0.28128252999999998</v>
      </c>
      <c r="I69" s="14">
        <v>0</v>
      </c>
      <c r="J69" s="16">
        <v>0</v>
      </c>
      <c r="K69" s="14" t="s">
        <v>582</v>
      </c>
      <c r="L69" s="16" t="s">
        <v>582</v>
      </c>
      <c r="M69" s="14">
        <v>0</v>
      </c>
      <c r="N69" s="16">
        <v>0</v>
      </c>
      <c r="O69" s="14">
        <v>0</v>
      </c>
      <c r="P69" s="16">
        <v>0</v>
      </c>
      <c r="Q69" s="14">
        <v>2.0638440000000001E-2</v>
      </c>
      <c r="R69" s="16">
        <v>2.0980479999999999E-2</v>
      </c>
    </row>
    <row r="70" spans="1:18" x14ac:dyDescent="0.25">
      <c r="A70" s="11" t="s">
        <v>540</v>
      </c>
      <c r="B70" s="13">
        <v>6036</v>
      </c>
      <c r="C70" s="14">
        <f>(223/B70*100)</f>
        <v>3.6944996686547382</v>
      </c>
      <c r="D70" s="15">
        <v>5813</v>
      </c>
      <c r="E70" s="14">
        <v>94.620075880000002</v>
      </c>
      <c r="F70" s="16">
        <v>1.1774336299999999</v>
      </c>
      <c r="G70" s="14">
        <v>5.2096798199999999</v>
      </c>
      <c r="H70" s="16">
        <v>1.2024672000000001</v>
      </c>
      <c r="I70" s="14">
        <v>0</v>
      </c>
      <c r="J70" s="16">
        <v>0</v>
      </c>
      <c r="K70" s="14" t="s">
        <v>582</v>
      </c>
      <c r="L70" s="16" t="s">
        <v>582</v>
      </c>
      <c r="M70" s="14">
        <v>0</v>
      </c>
      <c r="N70" s="16">
        <v>0</v>
      </c>
      <c r="O70" s="14">
        <v>0</v>
      </c>
      <c r="P70" s="16">
        <v>0</v>
      </c>
      <c r="Q70" s="14">
        <v>0.17024429999999999</v>
      </c>
      <c r="R70" s="16">
        <v>6.1508699999999999E-2</v>
      </c>
    </row>
    <row r="71" spans="1:18" x14ac:dyDescent="0.25">
      <c r="A71" s="11" t="s">
        <v>541</v>
      </c>
      <c r="B71" s="13">
        <v>6115</v>
      </c>
      <c r="C71" s="14">
        <f>(17/B71*100)</f>
        <v>0.27800490596892891</v>
      </c>
      <c r="D71" s="15">
        <v>6098</v>
      </c>
      <c r="E71" s="14">
        <v>50.628387940000003</v>
      </c>
      <c r="F71" s="16">
        <v>0.75555063</v>
      </c>
      <c r="G71" s="14">
        <v>49.294040099999997</v>
      </c>
      <c r="H71" s="16">
        <v>0.76308553000000001</v>
      </c>
      <c r="I71" s="14">
        <v>0</v>
      </c>
      <c r="J71" s="16">
        <v>0</v>
      </c>
      <c r="K71" s="14" t="s">
        <v>582</v>
      </c>
      <c r="L71" s="16" t="s">
        <v>582</v>
      </c>
      <c r="M71" s="14">
        <v>0</v>
      </c>
      <c r="N71" s="16">
        <v>0</v>
      </c>
      <c r="O71" s="14">
        <v>0</v>
      </c>
      <c r="P71" s="16">
        <v>0</v>
      </c>
      <c r="Q71" s="14">
        <v>7.7571959999999995E-2</v>
      </c>
      <c r="R71" s="16">
        <v>3.5354910000000003E-2</v>
      </c>
    </row>
    <row r="72" spans="1:18" x14ac:dyDescent="0.25">
      <c r="A72" s="11" t="s">
        <v>542</v>
      </c>
      <c r="B72" s="13">
        <v>7708</v>
      </c>
      <c r="C72" s="14">
        <f>(5/B72*100)</f>
        <v>6.4867669953295279E-2</v>
      </c>
      <c r="D72" s="15">
        <v>7703</v>
      </c>
      <c r="E72" s="14">
        <v>99.528769019999999</v>
      </c>
      <c r="F72" s="16">
        <v>6.897673E-2</v>
      </c>
      <c r="G72" s="14">
        <v>0.45951740000000002</v>
      </c>
      <c r="H72" s="16">
        <v>6.8183099999999996E-2</v>
      </c>
      <c r="I72" s="14">
        <v>0</v>
      </c>
      <c r="J72" s="16">
        <v>0</v>
      </c>
      <c r="K72" s="14" t="s">
        <v>582</v>
      </c>
      <c r="L72" s="16" t="s">
        <v>582</v>
      </c>
      <c r="M72" s="14">
        <v>0</v>
      </c>
      <c r="N72" s="16">
        <v>0</v>
      </c>
      <c r="O72" s="14">
        <v>0</v>
      </c>
      <c r="P72" s="16">
        <v>0</v>
      </c>
      <c r="Q72" s="14">
        <v>1.1713579999999999E-2</v>
      </c>
      <c r="R72" s="16">
        <v>1.1051139999999999E-2</v>
      </c>
    </row>
    <row r="73" spans="1:18" x14ac:dyDescent="0.25">
      <c r="A73" s="11" t="s">
        <v>543</v>
      </c>
      <c r="B73" s="13">
        <v>8249</v>
      </c>
      <c r="C73" s="14">
        <f>(144/B73*100)</f>
        <v>1.7456661413504666</v>
      </c>
      <c r="D73" s="15">
        <v>8105</v>
      </c>
      <c r="E73" s="14">
        <v>97.481952239999998</v>
      </c>
      <c r="F73" s="16">
        <v>0.54521103999999998</v>
      </c>
      <c r="G73" s="14">
        <v>2.3200846400000001</v>
      </c>
      <c r="H73" s="16">
        <v>0.54572308999999997</v>
      </c>
      <c r="I73" s="14">
        <v>0</v>
      </c>
      <c r="J73" s="16">
        <v>0</v>
      </c>
      <c r="K73" s="14" t="s">
        <v>582</v>
      </c>
      <c r="L73" s="16" t="s">
        <v>582</v>
      </c>
      <c r="M73" s="14">
        <v>0</v>
      </c>
      <c r="N73" s="16">
        <v>0</v>
      </c>
      <c r="O73" s="14">
        <v>0</v>
      </c>
      <c r="P73" s="16">
        <v>0</v>
      </c>
      <c r="Q73" s="14">
        <v>0.19796311999999999</v>
      </c>
      <c r="R73" s="16">
        <v>5.1837979999999999E-2</v>
      </c>
    </row>
    <row r="74" spans="1:18" x14ac:dyDescent="0.25">
      <c r="A74" s="11" t="s">
        <v>544</v>
      </c>
      <c r="B74" s="13">
        <v>4692</v>
      </c>
      <c r="C74" s="14">
        <f>(82/B74*100)</f>
        <v>1.7476555839727195</v>
      </c>
      <c r="D74" s="15">
        <v>4610</v>
      </c>
      <c r="E74" s="14">
        <v>94.981396480000001</v>
      </c>
      <c r="F74" s="16">
        <v>0.3357967</v>
      </c>
      <c r="G74" s="14">
        <v>3.3296867799999998</v>
      </c>
      <c r="H74" s="16">
        <v>0.29604451999999998</v>
      </c>
      <c r="I74" s="14">
        <v>0</v>
      </c>
      <c r="J74" s="16">
        <v>0</v>
      </c>
      <c r="K74" s="14" t="s">
        <v>582</v>
      </c>
      <c r="L74" s="16" t="s">
        <v>582</v>
      </c>
      <c r="M74" s="14">
        <v>0</v>
      </c>
      <c r="N74" s="16">
        <v>0</v>
      </c>
      <c r="O74" s="14">
        <v>0.93915817999999995</v>
      </c>
      <c r="P74" s="16">
        <v>0.14517840000000001</v>
      </c>
      <c r="Q74" s="14">
        <v>0.74975855000000002</v>
      </c>
      <c r="R74" s="16">
        <v>0.15044787000000001</v>
      </c>
    </row>
    <row r="75" spans="1:18" x14ac:dyDescent="0.25">
      <c r="A75" s="11" t="s">
        <v>545</v>
      </c>
      <c r="B75" s="13">
        <v>5375</v>
      </c>
      <c r="C75" s="14">
        <f>(202/B75*100)</f>
        <v>3.7581395348837212</v>
      </c>
      <c r="D75" s="15">
        <v>5173</v>
      </c>
      <c r="E75" s="14">
        <v>92.670678420000002</v>
      </c>
      <c r="F75" s="16">
        <v>0.42999115999999998</v>
      </c>
      <c r="G75" s="14">
        <v>6.71347703</v>
      </c>
      <c r="H75" s="16">
        <v>0.41634735</v>
      </c>
      <c r="I75" s="14">
        <v>0</v>
      </c>
      <c r="J75" s="16">
        <v>0</v>
      </c>
      <c r="K75" s="14" t="s">
        <v>582</v>
      </c>
      <c r="L75" s="16" t="s">
        <v>582</v>
      </c>
      <c r="M75" s="14">
        <v>0</v>
      </c>
      <c r="N75" s="16">
        <v>0</v>
      </c>
      <c r="O75" s="14">
        <v>0</v>
      </c>
      <c r="P75" s="16">
        <v>0</v>
      </c>
      <c r="Q75" s="14">
        <v>0.61584455000000005</v>
      </c>
      <c r="R75" s="16">
        <v>0.15969396999999999</v>
      </c>
    </row>
    <row r="76" spans="1:18" x14ac:dyDescent="0.25">
      <c r="A76" s="11" t="s">
        <v>546</v>
      </c>
      <c r="B76" s="13">
        <v>14167</v>
      </c>
      <c r="C76" s="14">
        <f>(228/B76*100)</f>
        <v>1.6093738970847746</v>
      </c>
      <c r="D76" s="15">
        <v>13939</v>
      </c>
      <c r="E76" s="14">
        <v>62.70010533</v>
      </c>
      <c r="F76" s="16">
        <v>0.84102526</v>
      </c>
      <c r="G76" s="14">
        <v>36.738143239999999</v>
      </c>
      <c r="H76" s="16">
        <v>0.84603938000000001</v>
      </c>
      <c r="I76" s="14">
        <v>0</v>
      </c>
      <c r="J76" s="16">
        <v>0</v>
      </c>
      <c r="K76" s="14" t="s">
        <v>582</v>
      </c>
      <c r="L76" s="16" t="s">
        <v>582</v>
      </c>
      <c r="M76" s="14">
        <v>0</v>
      </c>
      <c r="N76" s="16">
        <v>0</v>
      </c>
      <c r="O76" s="14">
        <v>0</v>
      </c>
      <c r="P76" s="16">
        <v>0</v>
      </c>
      <c r="Q76" s="14">
        <v>0.56175143000000005</v>
      </c>
      <c r="R76" s="16">
        <v>7.9498189999999996E-2</v>
      </c>
    </row>
    <row r="77" spans="1:18" x14ac:dyDescent="0.25">
      <c r="A77" s="11" t="s">
        <v>547</v>
      </c>
      <c r="B77" s="13">
        <v>6062</v>
      </c>
      <c r="C77" s="14">
        <f>(82/B77*100)</f>
        <v>1.3526888815572418</v>
      </c>
      <c r="D77" s="15">
        <v>5980</v>
      </c>
      <c r="E77" s="14">
        <v>95.575613959999998</v>
      </c>
      <c r="F77" s="16">
        <v>0.62197572000000001</v>
      </c>
      <c r="G77" s="14">
        <v>3.9914152700000001</v>
      </c>
      <c r="H77" s="16">
        <v>0.62684583000000005</v>
      </c>
      <c r="I77" s="14">
        <v>0</v>
      </c>
      <c r="J77" s="16">
        <v>0</v>
      </c>
      <c r="K77" s="14" t="s">
        <v>582</v>
      </c>
      <c r="L77" s="16" t="s">
        <v>582</v>
      </c>
      <c r="M77" s="14">
        <v>0</v>
      </c>
      <c r="N77" s="16">
        <v>0</v>
      </c>
      <c r="O77" s="14">
        <v>0</v>
      </c>
      <c r="P77" s="16">
        <v>0</v>
      </c>
      <c r="Q77" s="14">
        <v>0.43297077</v>
      </c>
      <c r="R77" s="16">
        <v>9.0928460000000003E-2</v>
      </c>
    </row>
    <row r="78" spans="1:18" x14ac:dyDescent="0.25">
      <c r="A78" s="11" t="s">
        <v>548</v>
      </c>
      <c r="B78" s="13">
        <v>5826</v>
      </c>
      <c r="C78" s="14">
        <f>(0/B78*100)</f>
        <v>0</v>
      </c>
      <c r="D78" s="15">
        <v>5826</v>
      </c>
      <c r="E78" s="14">
        <v>94.234210619999999</v>
      </c>
      <c r="F78" s="16">
        <v>1.6981881599999999</v>
      </c>
      <c r="G78" s="14">
        <v>5.5203739699999996</v>
      </c>
      <c r="H78" s="16">
        <v>1.6939251799999999</v>
      </c>
      <c r="I78" s="14">
        <v>0</v>
      </c>
      <c r="J78" s="16">
        <v>0</v>
      </c>
      <c r="K78" s="14" t="s">
        <v>582</v>
      </c>
      <c r="L78" s="16" t="s">
        <v>582</v>
      </c>
      <c r="M78" s="14">
        <v>2.4889870000000001E-2</v>
      </c>
      <c r="N78" s="16">
        <v>2.448496E-2</v>
      </c>
      <c r="O78" s="14">
        <v>0.10119686</v>
      </c>
      <c r="P78" s="16">
        <v>6.2744900000000006E-2</v>
      </c>
      <c r="Q78" s="14">
        <v>0.11932868000000001</v>
      </c>
      <c r="R78" s="16">
        <v>4.4769820000000002E-2</v>
      </c>
    </row>
    <row r="79" spans="1:18" ht="24.95" customHeight="1" x14ac:dyDescent="0.25">
      <c r="A79" s="11" t="s">
        <v>549</v>
      </c>
      <c r="B79" s="13">
        <v>1657</v>
      </c>
      <c r="C79" s="14">
        <f>(41/B79*100)</f>
        <v>2.4743512371756187</v>
      </c>
      <c r="D79" s="15">
        <v>1616</v>
      </c>
      <c r="E79" s="14">
        <v>96.4093163</v>
      </c>
      <c r="F79" s="16">
        <v>0.50923264999999995</v>
      </c>
      <c r="G79" s="14">
        <v>3.0645884300000001</v>
      </c>
      <c r="H79" s="16">
        <v>0.47599148000000002</v>
      </c>
      <c r="I79" s="14">
        <v>0</v>
      </c>
      <c r="J79" s="16">
        <v>0</v>
      </c>
      <c r="K79" s="14" t="s">
        <v>582</v>
      </c>
      <c r="L79" s="16" t="s">
        <v>582</v>
      </c>
      <c r="M79" s="14">
        <v>0</v>
      </c>
      <c r="N79" s="16">
        <v>0</v>
      </c>
      <c r="O79" s="14">
        <v>0.42333330000000002</v>
      </c>
      <c r="P79" s="16">
        <v>0.17391873999999999</v>
      </c>
      <c r="Q79" s="14">
        <v>0.10276196999999999</v>
      </c>
      <c r="R79" s="16">
        <v>7.413467E-2</v>
      </c>
    </row>
    <row r="80" spans="1:18" x14ac:dyDescent="0.25">
      <c r="A80" s="11" t="s">
        <v>550</v>
      </c>
      <c r="B80" s="13">
        <v>7841</v>
      </c>
      <c r="C80" s="14">
        <f>(0/B80*100)</f>
        <v>0</v>
      </c>
      <c r="D80" s="15">
        <v>7841</v>
      </c>
      <c r="E80" s="14">
        <v>91.577518339999997</v>
      </c>
      <c r="F80" s="16">
        <v>0.66652895000000001</v>
      </c>
      <c r="G80" s="14">
        <v>8.4007432800000004</v>
      </c>
      <c r="H80" s="16">
        <v>0.66080768000000001</v>
      </c>
      <c r="I80" s="14">
        <v>0</v>
      </c>
      <c r="J80" s="16">
        <v>0</v>
      </c>
      <c r="K80" s="14" t="s">
        <v>582</v>
      </c>
      <c r="L80" s="16" t="s">
        <v>582</v>
      </c>
      <c r="M80" s="14">
        <v>0</v>
      </c>
      <c r="N80" s="16">
        <v>0</v>
      </c>
      <c r="O80" s="14">
        <v>0</v>
      </c>
      <c r="P80" s="16">
        <v>0</v>
      </c>
      <c r="Q80" s="14">
        <v>2.1738380000000002E-2</v>
      </c>
      <c r="R80" s="16">
        <v>2.1667450000000001E-2</v>
      </c>
    </row>
    <row r="81" spans="1:18" x14ac:dyDescent="0.25">
      <c r="A81" s="19" t="s">
        <v>551</v>
      </c>
      <c r="B81" s="13">
        <v>8861</v>
      </c>
      <c r="C81" s="14">
        <f>(76/B81*100)</f>
        <v>0.85769100552984989</v>
      </c>
      <c r="D81" s="15">
        <v>8785</v>
      </c>
      <c r="E81" s="14">
        <v>69.508730510000007</v>
      </c>
      <c r="F81" s="16">
        <v>2.3396830199999998</v>
      </c>
      <c r="G81" s="14">
        <v>30.45701558</v>
      </c>
      <c r="H81" s="16">
        <v>2.3395562499999998</v>
      </c>
      <c r="I81" s="14">
        <v>0</v>
      </c>
      <c r="J81" s="16">
        <v>0</v>
      </c>
      <c r="K81" s="14" t="s">
        <v>582</v>
      </c>
      <c r="L81" s="16" t="s">
        <v>582</v>
      </c>
      <c r="M81" s="14">
        <v>0</v>
      </c>
      <c r="N81" s="16">
        <v>0</v>
      </c>
      <c r="O81" s="14">
        <v>0</v>
      </c>
      <c r="P81" s="16">
        <v>0</v>
      </c>
      <c r="Q81" s="14">
        <v>3.4253899999999997E-2</v>
      </c>
      <c r="R81" s="16">
        <v>1.5964600000000001E-3</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670</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594</v>
      </c>
      <c r="F4" s="22"/>
      <c r="G4" s="21" t="s">
        <v>671</v>
      </c>
      <c r="H4" s="22"/>
      <c r="I4" s="21" t="s">
        <v>672</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 t="shared" ref="C7:C41" si="0">(0/B7*100)</f>
        <v>0</v>
      </c>
      <c r="D7" s="15">
        <v>14530</v>
      </c>
      <c r="E7" s="14">
        <v>0</v>
      </c>
      <c r="F7" s="16">
        <v>0</v>
      </c>
      <c r="G7" s="14">
        <v>0</v>
      </c>
      <c r="H7" s="16">
        <v>0</v>
      </c>
      <c r="I7" s="14">
        <v>0</v>
      </c>
      <c r="J7" s="16">
        <v>0</v>
      </c>
      <c r="K7" s="14">
        <v>0</v>
      </c>
      <c r="L7" s="16">
        <v>0</v>
      </c>
      <c r="M7" s="14" t="s">
        <v>582</v>
      </c>
      <c r="N7" s="16" t="s">
        <v>582</v>
      </c>
      <c r="O7" s="14">
        <v>100</v>
      </c>
      <c r="P7" s="16">
        <v>0</v>
      </c>
      <c r="Q7" s="14">
        <v>0</v>
      </c>
      <c r="R7" s="16">
        <v>0</v>
      </c>
      <c r="S7" s="14">
        <v>0</v>
      </c>
      <c r="T7" s="16">
        <v>0</v>
      </c>
    </row>
    <row r="8" spans="1:20" x14ac:dyDescent="0.25">
      <c r="A8" s="11" t="s">
        <v>478</v>
      </c>
      <c r="B8" s="13">
        <v>7007</v>
      </c>
      <c r="C8" s="14">
        <f t="shared" si="0"/>
        <v>0</v>
      </c>
      <c r="D8" s="15">
        <v>7007</v>
      </c>
      <c r="E8" s="14">
        <v>0</v>
      </c>
      <c r="F8" s="16">
        <v>0</v>
      </c>
      <c r="G8" s="14">
        <v>0</v>
      </c>
      <c r="H8" s="16">
        <v>0</v>
      </c>
      <c r="I8" s="14">
        <v>0</v>
      </c>
      <c r="J8" s="16">
        <v>0</v>
      </c>
      <c r="K8" s="14">
        <v>0</v>
      </c>
      <c r="L8" s="16">
        <v>0</v>
      </c>
      <c r="M8" s="14" t="s">
        <v>582</v>
      </c>
      <c r="N8" s="16" t="s">
        <v>582</v>
      </c>
      <c r="O8" s="14">
        <v>100</v>
      </c>
      <c r="P8" s="16">
        <v>0</v>
      </c>
      <c r="Q8" s="14">
        <v>0</v>
      </c>
      <c r="R8" s="16">
        <v>0</v>
      </c>
      <c r="S8" s="14">
        <v>0</v>
      </c>
      <c r="T8" s="16">
        <v>0</v>
      </c>
    </row>
    <row r="9" spans="1:20" x14ac:dyDescent="0.25">
      <c r="A9" s="11" t="s">
        <v>479</v>
      </c>
      <c r="B9" s="13">
        <v>9651</v>
      </c>
      <c r="C9" s="14">
        <f t="shared" si="0"/>
        <v>0</v>
      </c>
      <c r="D9" s="15">
        <v>9651</v>
      </c>
      <c r="E9" s="14">
        <v>0</v>
      </c>
      <c r="F9" s="16">
        <v>0</v>
      </c>
      <c r="G9" s="14">
        <v>0</v>
      </c>
      <c r="H9" s="16">
        <v>0</v>
      </c>
      <c r="I9" s="14">
        <v>0</v>
      </c>
      <c r="J9" s="16">
        <v>0</v>
      </c>
      <c r="K9" s="14">
        <v>0</v>
      </c>
      <c r="L9" s="16">
        <v>0</v>
      </c>
      <c r="M9" s="14" t="s">
        <v>582</v>
      </c>
      <c r="N9" s="16" t="s">
        <v>582</v>
      </c>
      <c r="O9" s="14">
        <v>100</v>
      </c>
      <c r="P9" s="16">
        <v>0</v>
      </c>
      <c r="Q9" s="14">
        <v>0</v>
      </c>
      <c r="R9" s="16">
        <v>0</v>
      </c>
      <c r="S9" s="14">
        <v>0</v>
      </c>
      <c r="T9" s="16">
        <v>0</v>
      </c>
    </row>
    <row r="10" spans="1:20" x14ac:dyDescent="0.25">
      <c r="A10" s="11" t="s">
        <v>480</v>
      </c>
      <c r="B10" s="13">
        <v>20058</v>
      </c>
      <c r="C10" s="14">
        <f t="shared" si="0"/>
        <v>0</v>
      </c>
      <c r="D10" s="15">
        <v>20058</v>
      </c>
      <c r="E10" s="14">
        <v>0</v>
      </c>
      <c r="F10" s="16">
        <v>0</v>
      </c>
      <c r="G10" s="14">
        <v>0</v>
      </c>
      <c r="H10" s="16">
        <v>0</v>
      </c>
      <c r="I10" s="14">
        <v>0</v>
      </c>
      <c r="J10" s="16">
        <v>0</v>
      </c>
      <c r="K10" s="14">
        <v>0</v>
      </c>
      <c r="L10" s="16">
        <v>0</v>
      </c>
      <c r="M10" s="14" t="s">
        <v>582</v>
      </c>
      <c r="N10" s="16" t="s">
        <v>582</v>
      </c>
      <c r="O10" s="14">
        <v>100</v>
      </c>
      <c r="P10" s="16">
        <v>0</v>
      </c>
      <c r="Q10" s="14">
        <v>0</v>
      </c>
      <c r="R10" s="16">
        <v>0</v>
      </c>
      <c r="S10" s="14">
        <v>0</v>
      </c>
      <c r="T10" s="16">
        <v>0</v>
      </c>
    </row>
    <row r="11" spans="1:20" x14ac:dyDescent="0.25">
      <c r="A11" s="11" t="s">
        <v>481</v>
      </c>
      <c r="B11" s="13">
        <v>7053</v>
      </c>
      <c r="C11" s="14">
        <f t="shared" si="0"/>
        <v>0</v>
      </c>
      <c r="D11" s="15">
        <v>7053</v>
      </c>
      <c r="E11" s="14">
        <v>0</v>
      </c>
      <c r="F11" s="16">
        <v>0</v>
      </c>
      <c r="G11" s="14">
        <v>0</v>
      </c>
      <c r="H11" s="16">
        <v>0</v>
      </c>
      <c r="I11" s="14">
        <v>0</v>
      </c>
      <c r="J11" s="16">
        <v>0</v>
      </c>
      <c r="K11" s="14">
        <v>0</v>
      </c>
      <c r="L11" s="16">
        <v>0</v>
      </c>
      <c r="M11" s="14" t="s">
        <v>582</v>
      </c>
      <c r="N11" s="16" t="s">
        <v>582</v>
      </c>
      <c r="O11" s="14">
        <v>100</v>
      </c>
      <c r="P11" s="16">
        <v>0</v>
      </c>
      <c r="Q11" s="14">
        <v>0</v>
      </c>
      <c r="R11" s="16">
        <v>0</v>
      </c>
      <c r="S11" s="14">
        <v>0</v>
      </c>
      <c r="T11" s="16">
        <v>0</v>
      </c>
    </row>
    <row r="12" spans="1:20" x14ac:dyDescent="0.25">
      <c r="A12" s="11" t="s">
        <v>482</v>
      </c>
      <c r="B12" s="13">
        <v>6894</v>
      </c>
      <c r="C12" s="14">
        <f t="shared" si="0"/>
        <v>0</v>
      </c>
      <c r="D12" s="15">
        <v>6894</v>
      </c>
      <c r="E12" s="14">
        <v>0</v>
      </c>
      <c r="F12" s="16">
        <v>0</v>
      </c>
      <c r="G12" s="14">
        <v>0</v>
      </c>
      <c r="H12" s="16">
        <v>0</v>
      </c>
      <c r="I12" s="14">
        <v>0</v>
      </c>
      <c r="J12" s="16">
        <v>0</v>
      </c>
      <c r="K12" s="14">
        <v>0</v>
      </c>
      <c r="L12" s="16">
        <v>0</v>
      </c>
      <c r="M12" s="14" t="s">
        <v>582</v>
      </c>
      <c r="N12" s="16" t="s">
        <v>582</v>
      </c>
      <c r="O12" s="14">
        <v>100</v>
      </c>
      <c r="P12" s="16">
        <v>0</v>
      </c>
      <c r="Q12" s="14">
        <v>0</v>
      </c>
      <c r="R12" s="16">
        <v>0</v>
      </c>
      <c r="S12" s="14">
        <v>0</v>
      </c>
      <c r="T12" s="16">
        <v>0</v>
      </c>
    </row>
    <row r="13" spans="1:20" x14ac:dyDescent="0.25">
      <c r="A13" s="11" t="s">
        <v>483</v>
      </c>
      <c r="B13" s="13">
        <v>7161</v>
      </c>
      <c r="C13" s="14">
        <f t="shared" si="0"/>
        <v>0</v>
      </c>
      <c r="D13" s="15">
        <v>7161</v>
      </c>
      <c r="E13" s="14">
        <v>0</v>
      </c>
      <c r="F13" s="16">
        <v>0</v>
      </c>
      <c r="G13" s="14">
        <v>0</v>
      </c>
      <c r="H13" s="16">
        <v>0</v>
      </c>
      <c r="I13" s="14">
        <v>0</v>
      </c>
      <c r="J13" s="16">
        <v>0</v>
      </c>
      <c r="K13" s="14">
        <v>0</v>
      </c>
      <c r="L13" s="16">
        <v>0</v>
      </c>
      <c r="M13" s="14" t="s">
        <v>582</v>
      </c>
      <c r="N13" s="16" t="s">
        <v>582</v>
      </c>
      <c r="O13" s="14">
        <v>100</v>
      </c>
      <c r="P13" s="16">
        <v>0</v>
      </c>
      <c r="Q13" s="14">
        <v>0</v>
      </c>
      <c r="R13" s="16">
        <v>0</v>
      </c>
      <c r="S13" s="14">
        <v>0</v>
      </c>
      <c r="T13" s="16">
        <v>0</v>
      </c>
    </row>
    <row r="14" spans="1:20" x14ac:dyDescent="0.25">
      <c r="A14" s="11" t="s">
        <v>484</v>
      </c>
      <c r="B14" s="13">
        <v>5587</v>
      </c>
      <c r="C14" s="14">
        <f t="shared" si="0"/>
        <v>0</v>
      </c>
      <c r="D14" s="15">
        <v>5587</v>
      </c>
      <c r="E14" s="14">
        <v>0</v>
      </c>
      <c r="F14" s="16">
        <v>0</v>
      </c>
      <c r="G14" s="14">
        <v>0</v>
      </c>
      <c r="H14" s="16">
        <v>0</v>
      </c>
      <c r="I14" s="14">
        <v>0</v>
      </c>
      <c r="J14" s="16">
        <v>0</v>
      </c>
      <c r="K14" s="14">
        <v>0</v>
      </c>
      <c r="L14" s="16">
        <v>0</v>
      </c>
      <c r="M14" s="14" t="s">
        <v>582</v>
      </c>
      <c r="N14" s="16" t="s">
        <v>582</v>
      </c>
      <c r="O14" s="14">
        <v>100</v>
      </c>
      <c r="P14" s="16">
        <v>0</v>
      </c>
      <c r="Q14" s="14">
        <v>0</v>
      </c>
      <c r="R14" s="16">
        <v>0</v>
      </c>
      <c r="S14" s="14">
        <v>0</v>
      </c>
      <c r="T14" s="16">
        <v>0</v>
      </c>
    </row>
    <row r="15" spans="1:20" x14ac:dyDescent="0.25">
      <c r="A15" s="11" t="s">
        <v>485</v>
      </c>
      <c r="B15" s="13">
        <v>5882</v>
      </c>
      <c r="C15" s="14">
        <f t="shared" si="0"/>
        <v>0</v>
      </c>
      <c r="D15" s="15">
        <v>5882</v>
      </c>
      <c r="E15" s="14">
        <v>0</v>
      </c>
      <c r="F15" s="16">
        <v>0</v>
      </c>
      <c r="G15" s="14">
        <v>0</v>
      </c>
      <c r="H15" s="16">
        <v>0</v>
      </c>
      <c r="I15" s="14">
        <v>0</v>
      </c>
      <c r="J15" s="16">
        <v>0</v>
      </c>
      <c r="K15" s="14">
        <v>0</v>
      </c>
      <c r="L15" s="16">
        <v>0</v>
      </c>
      <c r="M15" s="14" t="s">
        <v>582</v>
      </c>
      <c r="N15" s="16" t="s">
        <v>582</v>
      </c>
      <c r="O15" s="14">
        <v>100</v>
      </c>
      <c r="P15" s="16">
        <v>0</v>
      </c>
      <c r="Q15" s="14">
        <v>0</v>
      </c>
      <c r="R15" s="16">
        <v>0</v>
      </c>
      <c r="S15" s="14">
        <v>0</v>
      </c>
      <c r="T15" s="16">
        <v>0</v>
      </c>
    </row>
    <row r="16" spans="1:20" x14ac:dyDescent="0.25">
      <c r="A16" s="11" t="s">
        <v>486</v>
      </c>
      <c r="B16" s="13">
        <v>6108</v>
      </c>
      <c r="C16" s="14">
        <f t="shared" si="0"/>
        <v>0</v>
      </c>
      <c r="D16" s="15">
        <v>6108</v>
      </c>
      <c r="E16" s="14">
        <v>0</v>
      </c>
      <c r="F16" s="16">
        <v>0</v>
      </c>
      <c r="G16" s="14">
        <v>0</v>
      </c>
      <c r="H16" s="16">
        <v>0</v>
      </c>
      <c r="I16" s="14">
        <v>0</v>
      </c>
      <c r="J16" s="16">
        <v>0</v>
      </c>
      <c r="K16" s="14">
        <v>0</v>
      </c>
      <c r="L16" s="16">
        <v>0</v>
      </c>
      <c r="M16" s="14" t="s">
        <v>582</v>
      </c>
      <c r="N16" s="16" t="s">
        <v>582</v>
      </c>
      <c r="O16" s="14">
        <v>100</v>
      </c>
      <c r="P16" s="16">
        <v>0</v>
      </c>
      <c r="Q16" s="14">
        <v>0</v>
      </c>
      <c r="R16" s="16">
        <v>0</v>
      </c>
      <c r="S16" s="14">
        <v>0</v>
      </c>
      <c r="T16" s="16">
        <v>0</v>
      </c>
    </row>
    <row r="17" spans="1:20" x14ac:dyDescent="0.25">
      <c r="A17" s="11" t="s">
        <v>487</v>
      </c>
      <c r="B17" s="13">
        <v>6504</v>
      </c>
      <c r="C17" s="14">
        <f t="shared" si="0"/>
        <v>0</v>
      </c>
      <c r="D17" s="15">
        <v>6504</v>
      </c>
      <c r="E17" s="14">
        <v>0</v>
      </c>
      <c r="F17" s="16">
        <v>0</v>
      </c>
      <c r="G17" s="14">
        <v>0</v>
      </c>
      <c r="H17" s="16">
        <v>0</v>
      </c>
      <c r="I17" s="14">
        <v>0</v>
      </c>
      <c r="J17" s="16">
        <v>0</v>
      </c>
      <c r="K17" s="14">
        <v>0</v>
      </c>
      <c r="L17" s="16">
        <v>0</v>
      </c>
      <c r="M17" s="14" t="s">
        <v>582</v>
      </c>
      <c r="N17" s="16" t="s">
        <v>582</v>
      </c>
      <c r="O17" s="14">
        <v>100</v>
      </c>
      <c r="P17" s="16">
        <v>0</v>
      </c>
      <c r="Q17" s="14">
        <v>0</v>
      </c>
      <c r="R17" s="16">
        <v>0</v>
      </c>
      <c r="S17" s="14">
        <v>0</v>
      </c>
      <c r="T17" s="16">
        <v>0</v>
      </c>
    </row>
    <row r="18" spans="1:20" x14ac:dyDescent="0.25">
      <c r="A18" s="11" t="s">
        <v>488</v>
      </c>
      <c r="B18" s="13">
        <v>5532</v>
      </c>
      <c r="C18" s="14">
        <f t="shared" si="0"/>
        <v>0</v>
      </c>
      <c r="D18" s="15">
        <v>5532</v>
      </c>
      <c r="E18" s="14">
        <v>0</v>
      </c>
      <c r="F18" s="16">
        <v>0</v>
      </c>
      <c r="G18" s="14">
        <v>0</v>
      </c>
      <c r="H18" s="16">
        <v>0</v>
      </c>
      <c r="I18" s="14">
        <v>0</v>
      </c>
      <c r="J18" s="16">
        <v>0</v>
      </c>
      <c r="K18" s="14">
        <v>0</v>
      </c>
      <c r="L18" s="16">
        <v>0</v>
      </c>
      <c r="M18" s="14" t="s">
        <v>582</v>
      </c>
      <c r="N18" s="16" t="s">
        <v>582</v>
      </c>
      <c r="O18" s="14">
        <v>100</v>
      </c>
      <c r="P18" s="16">
        <v>0</v>
      </c>
      <c r="Q18" s="14">
        <v>0</v>
      </c>
      <c r="R18" s="16">
        <v>0</v>
      </c>
      <c r="S18" s="14">
        <v>0</v>
      </c>
      <c r="T18" s="16">
        <v>0</v>
      </c>
    </row>
    <row r="19" spans="1:20" x14ac:dyDescent="0.25">
      <c r="A19" s="11" t="s">
        <v>489</v>
      </c>
      <c r="B19" s="13">
        <v>5658</v>
      </c>
      <c r="C19" s="14">
        <f t="shared" si="0"/>
        <v>0</v>
      </c>
      <c r="D19" s="15">
        <v>5658</v>
      </c>
      <c r="E19" s="14">
        <v>0</v>
      </c>
      <c r="F19" s="16">
        <v>0</v>
      </c>
      <c r="G19" s="14">
        <v>0</v>
      </c>
      <c r="H19" s="16">
        <v>0</v>
      </c>
      <c r="I19" s="14">
        <v>0</v>
      </c>
      <c r="J19" s="16">
        <v>0</v>
      </c>
      <c r="K19" s="14">
        <v>0</v>
      </c>
      <c r="L19" s="16">
        <v>0</v>
      </c>
      <c r="M19" s="14" t="s">
        <v>582</v>
      </c>
      <c r="N19" s="16" t="s">
        <v>582</v>
      </c>
      <c r="O19" s="14">
        <v>100</v>
      </c>
      <c r="P19" s="16">
        <v>0</v>
      </c>
      <c r="Q19" s="14">
        <v>0</v>
      </c>
      <c r="R19" s="16">
        <v>0</v>
      </c>
      <c r="S19" s="14">
        <v>0</v>
      </c>
      <c r="T19" s="16">
        <v>0</v>
      </c>
    </row>
    <row r="20" spans="1:20" x14ac:dyDescent="0.25">
      <c r="A20" s="11" t="s">
        <v>490</v>
      </c>
      <c r="B20" s="13">
        <v>3371</v>
      </c>
      <c r="C20" s="14">
        <f t="shared" si="0"/>
        <v>0</v>
      </c>
      <c r="D20" s="15">
        <v>3371</v>
      </c>
      <c r="E20" s="14">
        <v>0</v>
      </c>
      <c r="F20" s="16">
        <v>0</v>
      </c>
      <c r="G20" s="14">
        <v>0</v>
      </c>
      <c r="H20" s="16">
        <v>0</v>
      </c>
      <c r="I20" s="14">
        <v>0</v>
      </c>
      <c r="J20" s="16">
        <v>0</v>
      </c>
      <c r="K20" s="14">
        <v>0</v>
      </c>
      <c r="L20" s="16">
        <v>0</v>
      </c>
      <c r="M20" s="14" t="s">
        <v>582</v>
      </c>
      <c r="N20" s="16" t="s">
        <v>582</v>
      </c>
      <c r="O20" s="14">
        <v>100</v>
      </c>
      <c r="P20" s="16">
        <v>0</v>
      </c>
      <c r="Q20" s="14">
        <v>0</v>
      </c>
      <c r="R20" s="16">
        <v>0</v>
      </c>
      <c r="S20" s="14">
        <v>0</v>
      </c>
      <c r="T20" s="16">
        <v>0</v>
      </c>
    </row>
    <row r="21" spans="1:20" x14ac:dyDescent="0.25">
      <c r="A21" s="11" t="s">
        <v>491</v>
      </c>
      <c r="B21" s="13">
        <v>5741</v>
      </c>
      <c r="C21" s="14">
        <f t="shared" si="0"/>
        <v>0</v>
      </c>
      <c r="D21" s="15">
        <v>5741</v>
      </c>
      <c r="E21" s="14">
        <v>0</v>
      </c>
      <c r="F21" s="16">
        <v>0</v>
      </c>
      <c r="G21" s="14">
        <v>0</v>
      </c>
      <c r="H21" s="16">
        <v>0</v>
      </c>
      <c r="I21" s="14">
        <v>0</v>
      </c>
      <c r="J21" s="16">
        <v>0</v>
      </c>
      <c r="K21" s="14">
        <v>0</v>
      </c>
      <c r="L21" s="16">
        <v>0</v>
      </c>
      <c r="M21" s="14" t="s">
        <v>582</v>
      </c>
      <c r="N21" s="16" t="s">
        <v>582</v>
      </c>
      <c r="O21" s="14">
        <v>100</v>
      </c>
      <c r="P21" s="16">
        <v>0</v>
      </c>
      <c r="Q21" s="14">
        <v>0</v>
      </c>
      <c r="R21" s="16">
        <v>0</v>
      </c>
      <c r="S21" s="14">
        <v>0</v>
      </c>
      <c r="T21" s="16">
        <v>0</v>
      </c>
    </row>
    <row r="22" spans="1:20" x14ac:dyDescent="0.25">
      <c r="A22" s="11" t="s">
        <v>492</v>
      </c>
      <c r="B22" s="13">
        <v>6598</v>
      </c>
      <c r="C22" s="14">
        <f t="shared" si="0"/>
        <v>0</v>
      </c>
      <c r="D22" s="15">
        <v>6598</v>
      </c>
      <c r="E22" s="14">
        <v>0</v>
      </c>
      <c r="F22" s="16">
        <v>0</v>
      </c>
      <c r="G22" s="14">
        <v>0</v>
      </c>
      <c r="H22" s="16">
        <v>0</v>
      </c>
      <c r="I22" s="14">
        <v>0</v>
      </c>
      <c r="J22" s="16">
        <v>0</v>
      </c>
      <c r="K22" s="14">
        <v>0</v>
      </c>
      <c r="L22" s="16">
        <v>0</v>
      </c>
      <c r="M22" s="14" t="s">
        <v>582</v>
      </c>
      <c r="N22" s="16" t="s">
        <v>582</v>
      </c>
      <c r="O22" s="14">
        <v>100</v>
      </c>
      <c r="P22" s="16">
        <v>0</v>
      </c>
      <c r="Q22" s="14">
        <v>0</v>
      </c>
      <c r="R22" s="16">
        <v>0</v>
      </c>
      <c r="S22" s="14">
        <v>0</v>
      </c>
      <c r="T22" s="16">
        <v>0</v>
      </c>
    </row>
    <row r="23" spans="1:20" x14ac:dyDescent="0.25">
      <c r="A23" s="11" t="s">
        <v>493</v>
      </c>
      <c r="B23" s="13">
        <v>11583</v>
      </c>
      <c r="C23" s="14">
        <f t="shared" si="0"/>
        <v>0</v>
      </c>
      <c r="D23" s="15">
        <v>11583</v>
      </c>
      <c r="E23" s="14">
        <v>0</v>
      </c>
      <c r="F23" s="16">
        <v>0</v>
      </c>
      <c r="G23" s="14">
        <v>0</v>
      </c>
      <c r="H23" s="16">
        <v>0</v>
      </c>
      <c r="I23" s="14">
        <v>0</v>
      </c>
      <c r="J23" s="16">
        <v>0</v>
      </c>
      <c r="K23" s="14">
        <v>0</v>
      </c>
      <c r="L23" s="16">
        <v>0</v>
      </c>
      <c r="M23" s="14" t="s">
        <v>582</v>
      </c>
      <c r="N23" s="16" t="s">
        <v>582</v>
      </c>
      <c r="O23" s="14">
        <v>100</v>
      </c>
      <c r="P23" s="16">
        <v>0</v>
      </c>
      <c r="Q23" s="14">
        <v>0</v>
      </c>
      <c r="R23" s="16">
        <v>0</v>
      </c>
      <c r="S23" s="14">
        <v>0</v>
      </c>
      <c r="T23" s="16">
        <v>0</v>
      </c>
    </row>
    <row r="24" spans="1:20" x14ac:dyDescent="0.25">
      <c r="A24" s="11" t="s">
        <v>494</v>
      </c>
      <c r="B24" s="13">
        <v>6647</v>
      </c>
      <c r="C24" s="14">
        <f t="shared" si="0"/>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 t="shared" si="0"/>
        <v>0</v>
      </c>
      <c r="D25" s="15">
        <v>5581</v>
      </c>
      <c r="E25" s="14">
        <v>0</v>
      </c>
      <c r="F25" s="16">
        <v>0</v>
      </c>
      <c r="G25" s="14">
        <v>0</v>
      </c>
      <c r="H25" s="16">
        <v>0</v>
      </c>
      <c r="I25" s="14">
        <v>0</v>
      </c>
      <c r="J25" s="16">
        <v>0</v>
      </c>
      <c r="K25" s="14">
        <v>0</v>
      </c>
      <c r="L25" s="16">
        <v>0</v>
      </c>
      <c r="M25" s="14" t="s">
        <v>582</v>
      </c>
      <c r="N25" s="16" t="s">
        <v>582</v>
      </c>
      <c r="O25" s="14">
        <v>100</v>
      </c>
      <c r="P25" s="16">
        <v>0</v>
      </c>
      <c r="Q25" s="14">
        <v>0</v>
      </c>
      <c r="R25" s="16">
        <v>0</v>
      </c>
      <c r="S25" s="14">
        <v>0</v>
      </c>
      <c r="T25" s="16">
        <v>0</v>
      </c>
    </row>
    <row r="26" spans="1:20" x14ac:dyDescent="0.25">
      <c r="A26" s="11" t="s">
        <v>496</v>
      </c>
      <c r="B26" s="13">
        <v>4869</v>
      </c>
      <c r="C26" s="14">
        <f t="shared" si="0"/>
        <v>0</v>
      </c>
      <c r="D26" s="15">
        <v>4869</v>
      </c>
      <c r="E26" s="14">
        <v>0</v>
      </c>
      <c r="F26" s="16">
        <v>0</v>
      </c>
      <c r="G26" s="14">
        <v>0</v>
      </c>
      <c r="H26" s="16">
        <v>0</v>
      </c>
      <c r="I26" s="14">
        <v>0</v>
      </c>
      <c r="J26" s="16">
        <v>0</v>
      </c>
      <c r="K26" s="14">
        <v>0</v>
      </c>
      <c r="L26" s="16">
        <v>0</v>
      </c>
      <c r="M26" s="14" t="s">
        <v>582</v>
      </c>
      <c r="N26" s="16" t="s">
        <v>582</v>
      </c>
      <c r="O26" s="14">
        <v>100</v>
      </c>
      <c r="P26" s="16">
        <v>0</v>
      </c>
      <c r="Q26" s="14">
        <v>0</v>
      </c>
      <c r="R26" s="16">
        <v>0</v>
      </c>
      <c r="S26" s="14">
        <v>0</v>
      </c>
      <c r="T26" s="16">
        <v>0</v>
      </c>
    </row>
    <row r="27" spans="1:20" x14ac:dyDescent="0.25">
      <c r="A27" s="11" t="s">
        <v>497</v>
      </c>
      <c r="B27" s="13">
        <v>5299</v>
      </c>
      <c r="C27" s="14">
        <f t="shared" si="0"/>
        <v>0</v>
      </c>
      <c r="D27" s="15">
        <v>5299</v>
      </c>
      <c r="E27" s="14">
        <v>0</v>
      </c>
      <c r="F27" s="16">
        <v>0</v>
      </c>
      <c r="G27" s="14">
        <v>0</v>
      </c>
      <c r="H27" s="16">
        <v>0</v>
      </c>
      <c r="I27" s="14">
        <v>0</v>
      </c>
      <c r="J27" s="16">
        <v>0</v>
      </c>
      <c r="K27" s="14">
        <v>0</v>
      </c>
      <c r="L27" s="16">
        <v>0</v>
      </c>
      <c r="M27" s="14" t="s">
        <v>582</v>
      </c>
      <c r="N27" s="16" t="s">
        <v>582</v>
      </c>
      <c r="O27" s="14">
        <v>100</v>
      </c>
      <c r="P27" s="16">
        <v>0</v>
      </c>
      <c r="Q27" s="14">
        <v>0</v>
      </c>
      <c r="R27" s="16">
        <v>0</v>
      </c>
      <c r="S27" s="14">
        <v>0</v>
      </c>
      <c r="T27" s="16">
        <v>0</v>
      </c>
    </row>
    <row r="28" spans="1:20" x14ac:dyDescent="0.25">
      <c r="A28" s="11" t="s">
        <v>498</v>
      </c>
      <c r="B28" s="13">
        <v>7568</v>
      </c>
      <c r="C28" s="14">
        <f t="shared" si="0"/>
        <v>0</v>
      </c>
      <c r="D28" s="15">
        <v>7568</v>
      </c>
      <c r="E28" s="14">
        <v>0</v>
      </c>
      <c r="F28" s="16">
        <v>0</v>
      </c>
      <c r="G28" s="14">
        <v>0</v>
      </c>
      <c r="H28" s="16">
        <v>0</v>
      </c>
      <c r="I28" s="14">
        <v>0</v>
      </c>
      <c r="J28" s="16">
        <v>0</v>
      </c>
      <c r="K28" s="14">
        <v>0</v>
      </c>
      <c r="L28" s="16">
        <v>0</v>
      </c>
      <c r="M28" s="14" t="s">
        <v>582</v>
      </c>
      <c r="N28" s="16" t="s">
        <v>582</v>
      </c>
      <c r="O28" s="14">
        <v>100</v>
      </c>
      <c r="P28" s="16">
        <v>0</v>
      </c>
      <c r="Q28" s="14">
        <v>0</v>
      </c>
      <c r="R28" s="16">
        <v>0</v>
      </c>
      <c r="S28" s="14">
        <v>0</v>
      </c>
      <c r="T28" s="16">
        <v>0</v>
      </c>
    </row>
    <row r="29" spans="1:20" x14ac:dyDescent="0.25">
      <c r="A29" s="11" t="s">
        <v>499</v>
      </c>
      <c r="B29" s="13">
        <v>5385</v>
      </c>
      <c r="C29" s="14">
        <f t="shared" si="0"/>
        <v>0</v>
      </c>
      <c r="D29" s="15">
        <v>5385</v>
      </c>
      <c r="E29" s="14">
        <v>0</v>
      </c>
      <c r="F29" s="16">
        <v>0</v>
      </c>
      <c r="G29" s="14">
        <v>0</v>
      </c>
      <c r="H29" s="16">
        <v>0</v>
      </c>
      <c r="I29" s="14">
        <v>0</v>
      </c>
      <c r="J29" s="16">
        <v>0</v>
      </c>
      <c r="K29" s="14">
        <v>0</v>
      </c>
      <c r="L29" s="16">
        <v>0</v>
      </c>
      <c r="M29" s="14" t="s">
        <v>582</v>
      </c>
      <c r="N29" s="16" t="s">
        <v>582</v>
      </c>
      <c r="O29" s="14">
        <v>100</v>
      </c>
      <c r="P29" s="16">
        <v>0</v>
      </c>
      <c r="Q29" s="14">
        <v>0</v>
      </c>
      <c r="R29" s="16">
        <v>0</v>
      </c>
      <c r="S29" s="14">
        <v>0</v>
      </c>
      <c r="T29" s="16">
        <v>0</v>
      </c>
    </row>
    <row r="30" spans="1:20" x14ac:dyDescent="0.25">
      <c r="A30" s="11" t="s">
        <v>500</v>
      </c>
      <c r="B30" s="13">
        <v>4520</v>
      </c>
      <c r="C30" s="14">
        <f t="shared" si="0"/>
        <v>0</v>
      </c>
      <c r="D30" s="15">
        <v>4520</v>
      </c>
      <c r="E30" s="14">
        <v>0</v>
      </c>
      <c r="F30" s="16">
        <v>0</v>
      </c>
      <c r="G30" s="14">
        <v>0</v>
      </c>
      <c r="H30" s="16">
        <v>0</v>
      </c>
      <c r="I30" s="14">
        <v>0</v>
      </c>
      <c r="J30" s="16">
        <v>0</v>
      </c>
      <c r="K30" s="14">
        <v>0</v>
      </c>
      <c r="L30" s="16">
        <v>0</v>
      </c>
      <c r="M30" s="14" t="s">
        <v>582</v>
      </c>
      <c r="N30" s="16" t="s">
        <v>582</v>
      </c>
      <c r="O30" s="14">
        <v>100</v>
      </c>
      <c r="P30" s="16">
        <v>0</v>
      </c>
      <c r="Q30" s="14">
        <v>0</v>
      </c>
      <c r="R30" s="16">
        <v>0</v>
      </c>
      <c r="S30" s="14">
        <v>0</v>
      </c>
      <c r="T30" s="16">
        <v>0</v>
      </c>
    </row>
    <row r="31" spans="1:20" x14ac:dyDescent="0.25">
      <c r="A31" s="11" t="s">
        <v>501</v>
      </c>
      <c r="B31" s="13">
        <v>5456</v>
      </c>
      <c r="C31" s="14">
        <f t="shared" si="0"/>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 t="shared" si="0"/>
        <v>0</v>
      </c>
      <c r="D32" s="15">
        <v>4478</v>
      </c>
      <c r="E32" s="14">
        <v>0</v>
      </c>
      <c r="F32" s="16">
        <v>0</v>
      </c>
      <c r="G32" s="14">
        <v>0</v>
      </c>
      <c r="H32" s="16">
        <v>0</v>
      </c>
      <c r="I32" s="14">
        <v>0</v>
      </c>
      <c r="J32" s="16">
        <v>0</v>
      </c>
      <c r="K32" s="14">
        <v>0</v>
      </c>
      <c r="L32" s="16">
        <v>0</v>
      </c>
      <c r="M32" s="14" t="s">
        <v>582</v>
      </c>
      <c r="N32" s="16" t="s">
        <v>582</v>
      </c>
      <c r="O32" s="14">
        <v>100</v>
      </c>
      <c r="P32" s="16">
        <v>0</v>
      </c>
      <c r="Q32" s="14">
        <v>0</v>
      </c>
      <c r="R32" s="16">
        <v>0</v>
      </c>
      <c r="S32" s="14">
        <v>0</v>
      </c>
      <c r="T32" s="16">
        <v>0</v>
      </c>
    </row>
    <row r="33" spans="1:20" x14ac:dyDescent="0.25">
      <c r="A33" s="11" t="s">
        <v>503</v>
      </c>
      <c r="B33" s="13">
        <v>7325</v>
      </c>
      <c r="C33" s="14">
        <f t="shared" si="0"/>
        <v>0</v>
      </c>
      <c r="D33" s="15">
        <v>7325</v>
      </c>
      <c r="E33" s="14">
        <v>0</v>
      </c>
      <c r="F33" s="16">
        <v>0</v>
      </c>
      <c r="G33" s="14">
        <v>0</v>
      </c>
      <c r="H33" s="16">
        <v>0</v>
      </c>
      <c r="I33" s="14">
        <v>0</v>
      </c>
      <c r="J33" s="16">
        <v>0</v>
      </c>
      <c r="K33" s="14">
        <v>0</v>
      </c>
      <c r="L33" s="16">
        <v>0</v>
      </c>
      <c r="M33" s="14" t="s">
        <v>582</v>
      </c>
      <c r="N33" s="16" t="s">
        <v>582</v>
      </c>
      <c r="O33" s="14">
        <v>100</v>
      </c>
      <c r="P33" s="16">
        <v>0</v>
      </c>
      <c r="Q33" s="14">
        <v>0</v>
      </c>
      <c r="R33" s="16">
        <v>0</v>
      </c>
      <c r="S33" s="14">
        <v>0</v>
      </c>
      <c r="T33" s="16">
        <v>0</v>
      </c>
    </row>
    <row r="34" spans="1:20" x14ac:dyDescent="0.25">
      <c r="A34" s="11" t="s">
        <v>504</v>
      </c>
      <c r="B34" s="13">
        <v>6350</v>
      </c>
      <c r="C34" s="14">
        <f t="shared" si="0"/>
        <v>0</v>
      </c>
      <c r="D34" s="15">
        <v>6350</v>
      </c>
      <c r="E34" s="14">
        <v>0</v>
      </c>
      <c r="F34" s="16">
        <v>0</v>
      </c>
      <c r="G34" s="14">
        <v>0</v>
      </c>
      <c r="H34" s="16">
        <v>0</v>
      </c>
      <c r="I34" s="14">
        <v>0</v>
      </c>
      <c r="J34" s="16">
        <v>0</v>
      </c>
      <c r="K34" s="14">
        <v>0</v>
      </c>
      <c r="L34" s="16">
        <v>0</v>
      </c>
      <c r="M34" s="14" t="s">
        <v>582</v>
      </c>
      <c r="N34" s="16" t="s">
        <v>582</v>
      </c>
      <c r="O34" s="14">
        <v>100</v>
      </c>
      <c r="P34" s="16">
        <v>0</v>
      </c>
      <c r="Q34" s="14">
        <v>0</v>
      </c>
      <c r="R34" s="16">
        <v>0</v>
      </c>
      <c r="S34" s="14">
        <v>0</v>
      </c>
      <c r="T34" s="16">
        <v>0</v>
      </c>
    </row>
    <row r="35" spans="1:20" x14ac:dyDescent="0.25">
      <c r="A35" s="11" t="s">
        <v>505</v>
      </c>
      <c r="B35" s="13">
        <v>6406</v>
      </c>
      <c r="C35" s="14">
        <f t="shared" si="0"/>
        <v>0</v>
      </c>
      <c r="D35" s="15">
        <v>6406</v>
      </c>
      <c r="E35" s="14">
        <v>0</v>
      </c>
      <c r="F35" s="16">
        <v>0</v>
      </c>
      <c r="G35" s="14">
        <v>0</v>
      </c>
      <c r="H35" s="16">
        <v>0</v>
      </c>
      <c r="I35" s="14">
        <v>0</v>
      </c>
      <c r="J35" s="16">
        <v>0</v>
      </c>
      <c r="K35" s="14">
        <v>0</v>
      </c>
      <c r="L35" s="16">
        <v>0</v>
      </c>
      <c r="M35" s="14" t="s">
        <v>582</v>
      </c>
      <c r="N35" s="16" t="s">
        <v>582</v>
      </c>
      <c r="O35" s="14">
        <v>100</v>
      </c>
      <c r="P35" s="16">
        <v>0</v>
      </c>
      <c r="Q35" s="14">
        <v>0</v>
      </c>
      <c r="R35" s="16">
        <v>0</v>
      </c>
      <c r="S35" s="14">
        <v>0</v>
      </c>
      <c r="T35" s="16">
        <v>0</v>
      </c>
    </row>
    <row r="36" spans="1:20" x14ac:dyDescent="0.25">
      <c r="A36" s="11" t="s">
        <v>506</v>
      </c>
      <c r="B36" s="13">
        <v>6736</v>
      </c>
      <c r="C36" s="14">
        <f t="shared" si="0"/>
        <v>0</v>
      </c>
      <c r="D36" s="15">
        <v>6736</v>
      </c>
      <c r="E36" s="14">
        <v>0</v>
      </c>
      <c r="F36" s="16">
        <v>0</v>
      </c>
      <c r="G36" s="14">
        <v>0</v>
      </c>
      <c r="H36" s="16">
        <v>0</v>
      </c>
      <c r="I36" s="14">
        <v>0</v>
      </c>
      <c r="J36" s="16">
        <v>0</v>
      </c>
      <c r="K36" s="14">
        <v>0</v>
      </c>
      <c r="L36" s="16">
        <v>0</v>
      </c>
      <c r="M36" s="14" t="s">
        <v>582</v>
      </c>
      <c r="N36" s="16" t="s">
        <v>582</v>
      </c>
      <c r="O36" s="14">
        <v>100</v>
      </c>
      <c r="P36" s="16">
        <v>0</v>
      </c>
      <c r="Q36" s="14">
        <v>0</v>
      </c>
      <c r="R36" s="16">
        <v>0</v>
      </c>
      <c r="S36" s="14">
        <v>0</v>
      </c>
      <c r="T36" s="16">
        <v>0</v>
      </c>
    </row>
    <row r="37" spans="1:20" x14ac:dyDescent="0.25">
      <c r="A37" s="11" t="s">
        <v>507</v>
      </c>
      <c r="B37" s="13">
        <v>5458</v>
      </c>
      <c r="C37" s="14">
        <f t="shared" si="0"/>
        <v>0</v>
      </c>
      <c r="D37" s="15">
        <v>5458</v>
      </c>
      <c r="E37" s="14">
        <v>0</v>
      </c>
      <c r="F37" s="16">
        <v>0</v>
      </c>
      <c r="G37" s="14">
        <v>0</v>
      </c>
      <c r="H37" s="16">
        <v>0</v>
      </c>
      <c r="I37" s="14">
        <v>0</v>
      </c>
      <c r="J37" s="16">
        <v>0</v>
      </c>
      <c r="K37" s="14">
        <v>0</v>
      </c>
      <c r="L37" s="16">
        <v>0</v>
      </c>
      <c r="M37" s="14" t="s">
        <v>582</v>
      </c>
      <c r="N37" s="16" t="s">
        <v>582</v>
      </c>
      <c r="O37" s="14">
        <v>100</v>
      </c>
      <c r="P37" s="16">
        <v>0</v>
      </c>
      <c r="Q37" s="14">
        <v>0</v>
      </c>
      <c r="R37" s="16">
        <v>0</v>
      </c>
      <c r="S37" s="14">
        <v>0</v>
      </c>
      <c r="T37" s="16">
        <v>0</v>
      </c>
    </row>
    <row r="38" spans="1:20" x14ac:dyDescent="0.25">
      <c r="A38" s="11" t="s">
        <v>508</v>
      </c>
      <c r="B38" s="13">
        <v>5860</v>
      </c>
      <c r="C38" s="14">
        <f t="shared" si="0"/>
        <v>0</v>
      </c>
      <c r="D38" s="15">
        <v>5860</v>
      </c>
      <c r="E38" s="14">
        <v>0</v>
      </c>
      <c r="F38" s="16">
        <v>0</v>
      </c>
      <c r="G38" s="14">
        <v>0</v>
      </c>
      <c r="H38" s="16">
        <v>0</v>
      </c>
      <c r="I38" s="14">
        <v>0</v>
      </c>
      <c r="J38" s="16">
        <v>0</v>
      </c>
      <c r="K38" s="14">
        <v>0</v>
      </c>
      <c r="L38" s="16">
        <v>0</v>
      </c>
      <c r="M38" s="14" t="s">
        <v>582</v>
      </c>
      <c r="N38" s="16" t="s">
        <v>582</v>
      </c>
      <c r="O38" s="14">
        <v>100</v>
      </c>
      <c r="P38" s="16">
        <v>0</v>
      </c>
      <c r="Q38" s="14">
        <v>0</v>
      </c>
      <c r="R38" s="16">
        <v>0</v>
      </c>
      <c r="S38" s="14">
        <v>0</v>
      </c>
      <c r="T38" s="16">
        <v>0</v>
      </c>
    </row>
    <row r="39" spans="1:20" x14ac:dyDescent="0.25">
      <c r="A39" s="11" t="s">
        <v>509</v>
      </c>
      <c r="B39" s="13">
        <v>5895</v>
      </c>
      <c r="C39" s="14">
        <f t="shared" si="0"/>
        <v>0</v>
      </c>
      <c r="D39" s="15">
        <v>5895</v>
      </c>
      <c r="E39" s="14">
        <v>0</v>
      </c>
      <c r="F39" s="16">
        <v>0</v>
      </c>
      <c r="G39" s="14">
        <v>0</v>
      </c>
      <c r="H39" s="16">
        <v>0</v>
      </c>
      <c r="I39" s="14">
        <v>0</v>
      </c>
      <c r="J39" s="16">
        <v>0</v>
      </c>
      <c r="K39" s="14">
        <v>0</v>
      </c>
      <c r="L39" s="16">
        <v>0</v>
      </c>
      <c r="M39" s="14" t="s">
        <v>582</v>
      </c>
      <c r="N39" s="16" t="s">
        <v>582</v>
      </c>
      <c r="O39" s="14">
        <v>100</v>
      </c>
      <c r="P39" s="16">
        <v>0</v>
      </c>
      <c r="Q39" s="14">
        <v>0</v>
      </c>
      <c r="R39" s="16">
        <v>0</v>
      </c>
      <c r="S39" s="14">
        <v>0</v>
      </c>
      <c r="T39" s="16">
        <v>0</v>
      </c>
    </row>
    <row r="40" spans="1:20" x14ac:dyDescent="0.25">
      <c r="A40" s="11" t="s">
        <v>510</v>
      </c>
      <c r="B40" s="13">
        <v>14157</v>
      </c>
      <c r="C40" s="14">
        <f t="shared" si="0"/>
        <v>0</v>
      </c>
      <c r="D40" s="15">
        <v>14157</v>
      </c>
      <c r="E40" s="14">
        <v>0</v>
      </c>
      <c r="F40" s="16">
        <v>0</v>
      </c>
      <c r="G40" s="14">
        <v>0</v>
      </c>
      <c r="H40" s="16">
        <v>0</v>
      </c>
      <c r="I40" s="14">
        <v>0</v>
      </c>
      <c r="J40" s="16">
        <v>0</v>
      </c>
      <c r="K40" s="14">
        <v>0</v>
      </c>
      <c r="L40" s="16">
        <v>0</v>
      </c>
      <c r="M40" s="14" t="s">
        <v>582</v>
      </c>
      <c r="N40" s="16" t="s">
        <v>582</v>
      </c>
      <c r="O40" s="14">
        <v>100</v>
      </c>
      <c r="P40" s="16">
        <v>0</v>
      </c>
      <c r="Q40" s="14">
        <v>0</v>
      </c>
      <c r="R40" s="16">
        <v>0</v>
      </c>
      <c r="S40" s="14">
        <v>0</v>
      </c>
      <c r="T40" s="16">
        <v>0</v>
      </c>
    </row>
    <row r="41" spans="1:20" x14ac:dyDescent="0.25">
      <c r="A41" s="11" t="s">
        <v>511</v>
      </c>
      <c r="B41" s="13">
        <v>5712</v>
      </c>
      <c r="C41" s="14">
        <f t="shared" si="0"/>
        <v>0</v>
      </c>
      <c r="D41" s="15">
        <v>5712</v>
      </c>
      <c r="E41" s="14">
        <v>0</v>
      </c>
      <c r="F41" s="16">
        <v>0</v>
      </c>
      <c r="G41" s="14">
        <v>0</v>
      </c>
      <c r="H41" s="16">
        <v>0</v>
      </c>
      <c r="I41" s="14">
        <v>0</v>
      </c>
      <c r="J41" s="16">
        <v>0</v>
      </c>
      <c r="K41" s="14">
        <v>0</v>
      </c>
      <c r="L41" s="16">
        <v>0</v>
      </c>
      <c r="M41" s="14" t="s">
        <v>582</v>
      </c>
      <c r="N41" s="16" t="s">
        <v>582</v>
      </c>
      <c r="O41" s="14">
        <v>100</v>
      </c>
      <c r="P41" s="16">
        <v>0</v>
      </c>
      <c r="Q41" s="14">
        <v>0</v>
      </c>
      <c r="R41" s="16">
        <v>0</v>
      </c>
      <c r="S41" s="14">
        <v>0</v>
      </c>
      <c r="T41" s="16">
        <v>0</v>
      </c>
    </row>
    <row r="42" spans="1:20" x14ac:dyDescent="0.25">
      <c r="A42" s="11" t="s">
        <v>512</v>
      </c>
      <c r="B42" s="13">
        <f>IF(COUNT(B7:B41) &gt; 0, AVERAGE(B7:B41), "\u2014")</f>
        <v>7103.4285714285716</v>
      </c>
      <c r="C42" s="14">
        <f>IF(COUNT(C7:C41) &gt; 0, AVERAGE(C7:C41), "—")</f>
        <v>0</v>
      </c>
      <c r="D42" s="15">
        <f>IF(COUNT(D7:D41) &gt; 0, AVERAGE(D7:D41), "—")</f>
        <v>7103.4285714285716</v>
      </c>
      <c r="E42" s="14">
        <f>IF(COUNT(E7:E41) &gt; 0, AVERAGE(E7:E41), "—")</f>
        <v>0</v>
      </c>
      <c r="F42" s="16">
        <f>IF(COUNT(F7:F41) &gt; 0, SQRT(SUMSQ(F7:F41)/(COUNT(F7:F41)*COUNT(F7:F41)) ), "—")</f>
        <v>0</v>
      </c>
      <c r="G42" s="14">
        <f>IF(COUNT(G7:G41) &gt; 0, AVERAGE(G7:G41), "—")</f>
        <v>0</v>
      </c>
      <c r="H42" s="16">
        <f>IF(COUNT(H7:H41) &gt; 0, SQRT(SUMSQ(H7:H41)/(COUNT(H7:H41)*COUNT(H7:H41)) ), "—")</f>
        <v>0</v>
      </c>
      <c r="I42" s="14">
        <f>IF(COUNT(I7:I41) &gt; 0, AVERAGE(I7:I41), "—")</f>
        <v>0</v>
      </c>
      <c r="J42" s="16">
        <f>IF(COUNT(J7:J41) &gt; 0, SQRT(SUMSQ(J7:J41)/(COUNT(J7:J41)*COUNT(J7:J41)) ), "—")</f>
        <v>0</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100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63.376900919999997</v>
      </c>
      <c r="F45" s="16">
        <v>1.31649496</v>
      </c>
      <c r="G45" s="14">
        <v>25.21820185</v>
      </c>
      <c r="H45" s="16">
        <v>0.93343825000000002</v>
      </c>
      <c r="I45" s="14">
        <v>8.1555757500000006</v>
      </c>
      <c r="J45" s="16">
        <v>0.67994299999999996</v>
      </c>
      <c r="K45" s="14">
        <v>0</v>
      </c>
      <c r="L45" s="16">
        <v>0</v>
      </c>
      <c r="M45" s="14" t="s">
        <v>582</v>
      </c>
      <c r="N45" s="16" t="s">
        <v>582</v>
      </c>
      <c r="O45" s="14">
        <v>0.1150564</v>
      </c>
      <c r="P45" s="16">
        <v>5.0009579999999998E-2</v>
      </c>
      <c r="Q45" s="14">
        <v>0.48908521999999999</v>
      </c>
      <c r="R45" s="16">
        <v>0.11441065</v>
      </c>
      <c r="S45" s="14">
        <v>2.6451798599999998</v>
      </c>
      <c r="T45" s="16">
        <v>0.22413499000000001</v>
      </c>
    </row>
    <row r="46" spans="1:20" x14ac:dyDescent="0.25">
      <c r="A46" s="11" t="s">
        <v>516</v>
      </c>
      <c r="B46" s="13">
        <v>23141</v>
      </c>
      <c r="C46" s="14">
        <f>(0/B46*100)</f>
        <v>0</v>
      </c>
      <c r="D46" s="15">
        <v>23141</v>
      </c>
      <c r="E46" s="14">
        <v>0</v>
      </c>
      <c r="F46" s="16">
        <v>0</v>
      </c>
      <c r="G46" s="14">
        <v>0</v>
      </c>
      <c r="H46" s="16">
        <v>0</v>
      </c>
      <c r="I46" s="14">
        <v>0</v>
      </c>
      <c r="J46" s="16">
        <v>0</v>
      </c>
      <c r="K46" s="14">
        <v>0</v>
      </c>
      <c r="L46" s="16">
        <v>0</v>
      </c>
      <c r="M46" s="14" t="s">
        <v>582</v>
      </c>
      <c r="N46" s="16" t="s">
        <v>582</v>
      </c>
      <c r="O46" s="14">
        <v>100</v>
      </c>
      <c r="P46" s="16">
        <v>0</v>
      </c>
      <c r="Q46" s="14">
        <v>0</v>
      </c>
      <c r="R46" s="16">
        <v>0</v>
      </c>
      <c r="S46" s="14">
        <v>0</v>
      </c>
      <c r="T46" s="16">
        <v>0</v>
      </c>
    </row>
    <row r="47" spans="1:20" x14ac:dyDescent="0.25">
      <c r="A47" s="11" t="s">
        <v>517</v>
      </c>
      <c r="B47" s="13">
        <v>5928</v>
      </c>
      <c r="C47" s="14">
        <f>(0/B47*100)</f>
        <v>0</v>
      </c>
      <c r="D47" s="15">
        <v>5928</v>
      </c>
      <c r="E47" s="14">
        <v>0</v>
      </c>
      <c r="F47" s="16">
        <v>0</v>
      </c>
      <c r="G47" s="14">
        <v>0</v>
      </c>
      <c r="H47" s="16">
        <v>0</v>
      </c>
      <c r="I47" s="14">
        <v>0</v>
      </c>
      <c r="J47" s="16">
        <v>0</v>
      </c>
      <c r="K47" s="14">
        <v>0</v>
      </c>
      <c r="L47" s="16">
        <v>0</v>
      </c>
      <c r="M47" s="14" t="s">
        <v>582</v>
      </c>
      <c r="N47" s="16" t="s">
        <v>582</v>
      </c>
      <c r="O47" s="14">
        <v>100</v>
      </c>
      <c r="P47" s="16">
        <v>0</v>
      </c>
      <c r="Q47" s="14">
        <v>0</v>
      </c>
      <c r="R47" s="16">
        <v>0</v>
      </c>
      <c r="S47" s="14">
        <v>0</v>
      </c>
      <c r="T47" s="16">
        <v>0</v>
      </c>
    </row>
    <row r="48" spans="1:20" x14ac:dyDescent="0.25">
      <c r="A48" s="11" t="s">
        <v>518</v>
      </c>
      <c r="B48" s="13">
        <v>9841</v>
      </c>
      <c r="C48" s="14">
        <f>(0/B48*100)</f>
        <v>0</v>
      </c>
      <c r="D48" s="15">
        <v>9841</v>
      </c>
      <c r="E48" s="14">
        <v>0</v>
      </c>
      <c r="F48" s="16">
        <v>0</v>
      </c>
      <c r="G48" s="14">
        <v>0</v>
      </c>
      <c r="H48" s="16">
        <v>0</v>
      </c>
      <c r="I48" s="14">
        <v>0</v>
      </c>
      <c r="J48" s="16">
        <v>0</v>
      </c>
      <c r="K48" s="14">
        <v>0</v>
      </c>
      <c r="L48" s="16">
        <v>0</v>
      </c>
      <c r="M48" s="14" t="s">
        <v>582</v>
      </c>
      <c r="N48" s="16" t="s">
        <v>582</v>
      </c>
      <c r="O48" s="14">
        <v>100</v>
      </c>
      <c r="P48" s="16">
        <v>0</v>
      </c>
      <c r="Q48" s="14">
        <v>0</v>
      </c>
      <c r="R48" s="16">
        <v>0</v>
      </c>
      <c r="S48" s="14">
        <v>0</v>
      </c>
      <c r="T48" s="16">
        <v>0</v>
      </c>
    </row>
    <row r="49" spans="1:20" x14ac:dyDescent="0.25">
      <c r="A49" s="11" t="s">
        <v>519</v>
      </c>
      <c r="B49" s="13">
        <v>6349</v>
      </c>
      <c r="C49" s="14">
        <f>(56/B49*100)</f>
        <v>0.88202866593164275</v>
      </c>
      <c r="D49" s="15">
        <v>6293</v>
      </c>
      <c r="E49" s="14">
        <v>3.3629815500000002</v>
      </c>
      <c r="F49" s="16">
        <v>0.35199065000000002</v>
      </c>
      <c r="G49" s="14">
        <v>21.250623999999998</v>
      </c>
      <c r="H49" s="16">
        <v>1.05768149</v>
      </c>
      <c r="I49" s="14">
        <v>74.325674719999995</v>
      </c>
      <c r="J49" s="16">
        <v>1.0911614199999999</v>
      </c>
      <c r="K49" s="14">
        <v>0</v>
      </c>
      <c r="L49" s="16">
        <v>0</v>
      </c>
      <c r="M49" s="14" t="s">
        <v>582</v>
      </c>
      <c r="N49" s="16" t="s">
        <v>582</v>
      </c>
      <c r="O49" s="14">
        <v>0</v>
      </c>
      <c r="P49" s="16">
        <v>0</v>
      </c>
      <c r="Q49" s="14">
        <v>0</v>
      </c>
      <c r="R49" s="16">
        <v>0</v>
      </c>
      <c r="S49" s="14">
        <v>1.06071973</v>
      </c>
      <c r="T49" s="16">
        <v>0.16266929999999999</v>
      </c>
    </row>
    <row r="50" spans="1:20" x14ac:dyDescent="0.25">
      <c r="A50" s="11" t="s">
        <v>520</v>
      </c>
      <c r="B50" s="13">
        <v>11795</v>
      </c>
      <c r="C50" s="14">
        <f>(0/B50*100)</f>
        <v>0</v>
      </c>
      <c r="D50" s="15">
        <v>11795</v>
      </c>
      <c r="E50" s="14">
        <v>0</v>
      </c>
      <c r="F50" s="16">
        <v>0</v>
      </c>
      <c r="G50" s="14">
        <v>0</v>
      </c>
      <c r="H50" s="16">
        <v>0</v>
      </c>
      <c r="I50" s="14">
        <v>0</v>
      </c>
      <c r="J50" s="16">
        <v>0</v>
      </c>
      <c r="K50" s="14">
        <v>0</v>
      </c>
      <c r="L50" s="16">
        <v>0</v>
      </c>
      <c r="M50" s="14" t="s">
        <v>582</v>
      </c>
      <c r="N50" s="16" t="s">
        <v>582</v>
      </c>
      <c r="O50" s="14">
        <v>100</v>
      </c>
      <c r="P50" s="16">
        <v>0</v>
      </c>
      <c r="Q50" s="14">
        <v>0</v>
      </c>
      <c r="R50" s="16">
        <v>0</v>
      </c>
      <c r="S50" s="14">
        <v>0</v>
      </c>
      <c r="T50" s="16">
        <v>0</v>
      </c>
    </row>
    <row r="51" spans="1:20" x14ac:dyDescent="0.25">
      <c r="A51" s="11" t="s">
        <v>521</v>
      </c>
      <c r="B51" s="13">
        <v>6866</v>
      </c>
      <c r="C51" s="14">
        <f>(0/B51*100)</f>
        <v>0</v>
      </c>
      <c r="D51" s="15">
        <v>6866</v>
      </c>
      <c r="E51" s="14">
        <v>0</v>
      </c>
      <c r="F51" s="16">
        <v>0</v>
      </c>
      <c r="G51" s="14">
        <v>0</v>
      </c>
      <c r="H51" s="16">
        <v>0</v>
      </c>
      <c r="I51" s="14">
        <v>0</v>
      </c>
      <c r="J51" s="16">
        <v>0</v>
      </c>
      <c r="K51" s="14">
        <v>0</v>
      </c>
      <c r="L51" s="16">
        <v>0</v>
      </c>
      <c r="M51" s="14" t="s">
        <v>582</v>
      </c>
      <c r="N51" s="16" t="s">
        <v>582</v>
      </c>
      <c r="O51" s="14">
        <v>100</v>
      </c>
      <c r="P51" s="16">
        <v>0</v>
      </c>
      <c r="Q51" s="14">
        <v>0</v>
      </c>
      <c r="R51" s="16">
        <v>0</v>
      </c>
      <c r="S51" s="14">
        <v>0</v>
      </c>
      <c r="T51" s="16">
        <v>0</v>
      </c>
    </row>
    <row r="52" spans="1:20" x14ac:dyDescent="0.25">
      <c r="A52" s="11" t="s">
        <v>522</v>
      </c>
      <c r="B52" s="13">
        <v>5809</v>
      </c>
      <c r="C52" s="14">
        <f>(0/B52*100)</f>
        <v>0</v>
      </c>
      <c r="D52" s="15">
        <v>5809</v>
      </c>
      <c r="E52" s="14">
        <v>0</v>
      </c>
      <c r="F52" s="16">
        <v>0</v>
      </c>
      <c r="G52" s="14">
        <v>0</v>
      </c>
      <c r="H52" s="16">
        <v>0</v>
      </c>
      <c r="I52" s="14">
        <v>0</v>
      </c>
      <c r="J52" s="16">
        <v>0</v>
      </c>
      <c r="K52" s="14">
        <v>0</v>
      </c>
      <c r="L52" s="16">
        <v>0</v>
      </c>
      <c r="M52" s="14" t="s">
        <v>582</v>
      </c>
      <c r="N52" s="16" t="s">
        <v>582</v>
      </c>
      <c r="O52" s="14">
        <v>100</v>
      </c>
      <c r="P52" s="16">
        <v>0</v>
      </c>
      <c r="Q52" s="14">
        <v>0</v>
      </c>
      <c r="R52" s="16">
        <v>0</v>
      </c>
      <c r="S52" s="14">
        <v>0</v>
      </c>
      <c r="T52" s="16">
        <v>0</v>
      </c>
    </row>
    <row r="53" spans="1:20" x14ac:dyDescent="0.25">
      <c r="A53" s="11" t="s">
        <v>523</v>
      </c>
      <c r="B53" s="13">
        <v>5571</v>
      </c>
      <c r="C53" s="14">
        <f>(0/B53*100)</f>
        <v>0</v>
      </c>
      <c r="D53" s="15">
        <v>5571</v>
      </c>
      <c r="E53" s="14">
        <v>0</v>
      </c>
      <c r="F53" s="16">
        <v>0</v>
      </c>
      <c r="G53" s="14">
        <v>0</v>
      </c>
      <c r="H53" s="16">
        <v>0</v>
      </c>
      <c r="I53" s="14">
        <v>0</v>
      </c>
      <c r="J53" s="16">
        <v>0</v>
      </c>
      <c r="K53" s="14">
        <v>0</v>
      </c>
      <c r="L53" s="16">
        <v>0</v>
      </c>
      <c r="M53" s="14" t="s">
        <v>582</v>
      </c>
      <c r="N53" s="16" t="s">
        <v>582</v>
      </c>
      <c r="O53" s="14">
        <v>100</v>
      </c>
      <c r="P53" s="16">
        <v>0</v>
      </c>
      <c r="Q53" s="14">
        <v>0</v>
      </c>
      <c r="R53" s="16">
        <v>0</v>
      </c>
      <c r="S53" s="14">
        <v>0</v>
      </c>
      <c r="T53" s="16">
        <v>0</v>
      </c>
    </row>
    <row r="54" spans="1:20" x14ac:dyDescent="0.25">
      <c r="A54" s="11" t="s">
        <v>524</v>
      </c>
      <c r="B54" s="13">
        <v>4740</v>
      </c>
      <c r="C54" s="14">
        <f>(0/B54*100)</f>
        <v>0</v>
      </c>
      <c r="D54" s="15">
        <v>4740</v>
      </c>
      <c r="E54" s="14">
        <v>0</v>
      </c>
      <c r="F54" s="16">
        <v>0</v>
      </c>
      <c r="G54" s="14">
        <v>0</v>
      </c>
      <c r="H54" s="16">
        <v>0</v>
      </c>
      <c r="I54" s="14">
        <v>0</v>
      </c>
      <c r="J54" s="16">
        <v>0</v>
      </c>
      <c r="K54" s="14">
        <v>0</v>
      </c>
      <c r="L54" s="16">
        <v>0</v>
      </c>
      <c r="M54" s="14" t="s">
        <v>582</v>
      </c>
      <c r="N54" s="16" t="s">
        <v>582</v>
      </c>
      <c r="O54" s="14">
        <v>100</v>
      </c>
      <c r="P54" s="16">
        <v>0</v>
      </c>
      <c r="Q54" s="14">
        <v>0</v>
      </c>
      <c r="R54" s="16">
        <v>0</v>
      </c>
      <c r="S54" s="14">
        <v>0</v>
      </c>
      <c r="T54" s="16">
        <v>0</v>
      </c>
    </row>
    <row r="55" spans="1:20" x14ac:dyDescent="0.25">
      <c r="A55" s="11" t="s">
        <v>525</v>
      </c>
      <c r="B55" s="13">
        <v>5316</v>
      </c>
      <c r="C55" s="14">
        <f>(22/B55*100)</f>
        <v>0.41384499623777277</v>
      </c>
      <c r="D55" s="15">
        <v>5294</v>
      </c>
      <c r="E55" s="14">
        <v>29.334340220000001</v>
      </c>
      <c r="F55" s="16">
        <v>1.2061502399999999</v>
      </c>
      <c r="G55" s="14">
        <v>12.901082779999999</v>
      </c>
      <c r="H55" s="16">
        <v>0.47066482999999998</v>
      </c>
      <c r="I55" s="14">
        <v>56.797536690000001</v>
      </c>
      <c r="J55" s="16">
        <v>1.22360527</v>
      </c>
      <c r="K55" s="14">
        <v>0</v>
      </c>
      <c r="L55" s="16">
        <v>0</v>
      </c>
      <c r="M55" s="14" t="s">
        <v>582</v>
      </c>
      <c r="N55" s="16" t="s">
        <v>582</v>
      </c>
      <c r="O55" s="14">
        <v>0.11803858</v>
      </c>
      <c r="P55" s="16">
        <v>7.8725859999999995E-2</v>
      </c>
      <c r="Q55" s="14">
        <v>0.37350951999999998</v>
      </c>
      <c r="R55" s="16">
        <v>0.10256042</v>
      </c>
      <c r="S55" s="14">
        <v>0.47549222000000002</v>
      </c>
      <c r="T55" s="16">
        <v>0.11044121</v>
      </c>
    </row>
    <row r="56" spans="1:20" x14ac:dyDescent="0.25">
      <c r="A56" s="11" t="s">
        <v>526</v>
      </c>
      <c r="B56" s="13">
        <v>5359</v>
      </c>
      <c r="C56" s="14">
        <f>(0/B56*100)</f>
        <v>0</v>
      </c>
      <c r="D56" s="15">
        <v>5359</v>
      </c>
      <c r="E56" s="14">
        <v>0</v>
      </c>
      <c r="F56" s="16">
        <v>0</v>
      </c>
      <c r="G56" s="14">
        <v>0</v>
      </c>
      <c r="H56" s="16">
        <v>0</v>
      </c>
      <c r="I56" s="14">
        <v>0</v>
      </c>
      <c r="J56" s="16">
        <v>0</v>
      </c>
      <c r="K56" s="14">
        <v>0</v>
      </c>
      <c r="L56" s="16">
        <v>0</v>
      </c>
      <c r="M56" s="14" t="s">
        <v>582</v>
      </c>
      <c r="N56" s="16" t="s">
        <v>582</v>
      </c>
      <c r="O56" s="14">
        <v>100</v>
      </c>
      <c r="P56" s="16">
        <v>0</v>
      </c>
      <c r="Q56" s="14">
        <v>0</v>
      </c>
      <c r="R56" s="16">
        <v>0</v>
      </c>
      <c r="S56" s="14">
        <v>0</v>
      </c>
      <c r="T56" s="16">
        <v>0</v>
      </c>
    </row>
    <row r="57" spans="1:20" x14ac:dyDescent="0.25">
      <c r="A57" s="11" t="s">
        <v>527</v>
      </c>
      <c r="B57" s="13">
        <v>6513</v>
      </c>
      <c r="C57" s="14">
        <f>(0/B57*100)</f>
        <v>0</v>
      </c>
      <c r="D57" s="15">
        <v>6513</v>
      </c>
      <c r="E57" s="14">
        <v>44.496924200000002</v>
      </c>
      <c r="F57" s="16">
        <v>2.01465534</v>
      </c>
      <c r="G57" s="14">
        <v>27.62197626</v>
      </c>
      <c r="H57" s="16">
        <v>1.5359680200000001</v>
      </c>
      <c r="I57" s="14">
        <v>27.118913710000001</v>
      </c>
      <c r="J57" s="16">
        <v>1.3970887999999999</v>
      </c>
      <c r="K57" s="14">
        <v>0</v>
      </c>
      <c r="L57" s="16">
        <v>0</v>
      </c>
      <c r="M57" s="14" t="s">
        <v>582</v>
      </c>
      <c r="N57" s="16" t="s">
        <v>582</v>
      </c>
      <c r="O57" s="14">
        <v>0.12688121999999999</v>
      </c>
      <c r="P57" s="16">
        <v>4.9638920000000003E-2</v>
      </c>
      <c r="Q57" s="14">
        <v>0.24812714999999999</v>
      </c>
      <c r="R57" s="16">
        <v>6.0138869999999997E-2</v>
      </c>
      <c r="S57" s="14">
        <v>0.38717745999999997</v>
      </c>
      <c r="T57" s="16">
        <v>7.6162789999999994E-2</v>
      </c>
    </row>
    <row r="58" spans="1:20" x14ac:dyDescent="0.25">
      <c r="A58" s="11" t="s">
        <v>528</v>
      </c>
      <c r="B58" s="13">
        <v>7267</v>
      </c>
      <c r="C58" s="14">
        <f>(10/B58*100)</f>
        <v>0.13760836658868861</v>
      </c>
      <c r="D58" s="15">
        <v>7257</v>
      </c>
      <c r="E58" s="14">
        <v>19.296030989999998</v>
      </c>
      <c r="F58" s="16">
        <v>0.91604081999999998</v>
      </c>
      <c r="G58" s="14">
        <v>52.22066392</v>
      </c>
      <c r="H58" s="16">
        <v>1.0882650899999999</v>
      </c>
      <c r="I58" s="14">
        <v>24.58207947</v>
      </c>
      <c r="J58" s="16">
        <v>1.0325215400000001</v>
      </c>
      <c r="K58" s="14">
        <v>0</v>
      </c>
      <c r="L58" s="16">
        <v>0</v>
      </c>
      <c r="M58" s="14" t="s">
        <v>582</v>
      </c>
      <c r="N58" s="16" t="s">
        <v>582</v>
      </c>
      <c r="O58" s="14">
        <v>3.8458440000000003E-2</v>
      </c>
      <c r="P58" s="16">
        <v>2.722188E-2</v>
      </c>
      <c r="Q58" s="14">
        <v>2.7866347400000002</v>
      </c>
      <c r="R58" s="16">
        <v>0.26446164</v>
      </c>
      <c r="S58" s="14">
        <v>1.07613245</v>
      </c>
      <c r="T58" s="16">
        <v>0.14746856999999999</v>
      </c>
    </row>
    <row r="59" spans="1:20" x14ac:dyDescent="0.25">
      <c r="A59" s="11" t="s">
        <v>529</v>
      </c>
      <c r="B59" s="13">
        <v>4826</v>
      </c>
      <c r="C59" s="14">
        <f>(26/B59*100)</f>
        <v>0.53874844591794446</v>
      </c>
      <c r="D59" s="15">
        <v>4800</v>
      </c>
      <c r="E59" s="14">
        <v>30.17116953</v>
      </c>
      <c r="F59" s="16">
        <v>0.97297701999999997</v>
      </c>
      <c r="G59" s="14">
        <v>41.388261049999997</v>
      </c>
      <c r="H59" s="16">
        <v>0.90066668000000005</v>
      </c>
      <c r="I59" s="14">
        <v>26.460597499999999</v>
      </c>
      <c r="J59" s="16">
        <v>0.96312969000000004</v>
      </c>
      <c r="K59" s="14">
        <v>0</v>
      </c>
      <c r="L59" s="16">
        <v>0</v>
      </c>
      <c r="M59" s="14" t="s">
        <v>582</v>
      </c>
      <c r="N59" s="16" t="s">
        <v>582</v>
      </c>
      <c r="O59" s="14">
        <v>5.1907429999999997E-2</v>
      </c>
      <c r="P59" s="16">
        <v>3.6872639999999998E-2</v>
      </c>
      <c r="Q59" s="14">
        <v>0.64978838000000005</v>
      </c>
      <c r="R59" s="16">
        <v>0.11086005</v>
      </c>
      <c r="S59" s="14">
        <v>1.27827611</v>
      </c>
      <c r="T59" s="16">
        <v>0.20116991000000001</v>
      </c>
    </row>
    <row r="60" spans="1:20" x14ac:dyDescent="0.25">
      <c r="A60" s="11" t="s">
        <v>530</v>
      </c>
      <c r="B60" s="13">
        <v>4546</v>
      </c>
      <c r="C60" s="14">
        <f>(15/B60*100)</f>
        <v>0.32996040475142985</v>
      </c>
      <c r="D60" s="15">
        <v>4531</v>
      </c>
      <c r="E60" s="14">
        <v>34.377044089999998</v>
      </c>
      <c r="F60" s="16">
        <v>1.3745008599999999</v>
      </c>
      <c r="G60" s="14">
        <v>22.393993049999999</v>
      </c>
      <c r="H60" s="16">
        <v>1.0985019499999999</v>
      </c>
      <c r="I60" s="14">
        <v>38.275973649999997</v>
      </c>
      <c r="J60" s="16">
        <v>1.7625752400000001</v>
      </c>
      <c r="K60" s="14">
        <v>0</v>
      </c>
      <c r="L60" s="16">
        <v>0</v>
      </c>
      <c r="M60" s="14" t="s">
        <v>582</v>
      </c>
      <c r="N60" s="16" t="s">
        <v>582</v>
      </c>
      <c r="O60" s="14">
        <v>0</v>
      </c>
      <c r="P60" s="16">
        <v>0</v>
      </c>
      <c r="Q60" s="14">
        <v>0.79104649000000005</v>
      </c>
      <c r="R60" s="16">
        <v>0.18397081000000001</v>
      </c>
      <c r="S60" s="14">
        <v>4.1619427199999999</v>
      </c>
      <c r="T60" s="16">
        <v>0.43762912999999998</v>
      </c>
    </row>
    <row r="61" spans="1:20" x14ac:dyDescent="0.25">
      <c r="A61" s="11" t="s">
        <v>531</v>
      </c>
      <c r="B61" s="13">
        <v>6525</v>
      </c>
      <c r="C61" s="14">
        <f>(0/B61*100)</f>
        <v>0</v>
      </c>
      <c r="D61" s="15">
        <v>6525</v>
      </c>
      <c r="E61" s="14">
        <v>0</v>
      </c>
      <c r="F61" s="16">
        <v>0</v>
      </c>
      <c r="G61" s="14">
        <v>0</v>
      </c>
      <c r="H61" s="16">
        <v>0</v>
      </c>
      <c r="I61" s="14">
        <v>0</v>
      </c>
      <c r="J61" s="16">
        <v>0</v>
      </c>
      <c r="K61" s="14">
        <v>0</v>
      </c>
      <c r="L61" s="16">
        <v>0</v>
      </c>
      <c r="M61" s="14" t="s">
        <v>582</v>
      </c>
      <c r="N61" s="16" t="s">
        <v>582</v>
      </c>
      <c r="O61" s="14">
        <v>100</v>
      </c>
      <c r="P61" s="16">
        <v>0</v>
      </c>
      <c r="Q61" s="14">
        <v>0</v>
      </c>
      <c r="R61" s="16">
        <v>0</v>
      </c>
      <c r="S61" s="14">
        <v>0</v>
      </c>
      <c r="T61" s="16">
        <v>0</v>
      </c>
    </row>
    <row r="62" spans="1:20" x14ac:dyDescent="0.25">
      <c r="A62" s="11" t="s">
        <v>532</v>
      </c>
      <c r="B62" s="13">
        <v>4476</v>
      </c>
      <c r="C62" s="14">
        <f>(0/B62*100)</f>
        <v>0</v>
      </c>
      <c r="D62" s="15">
        <v>4476</v>
      </c>
      <c r="E62" s="14">
        <v>0</v>
      </c>
      <c r="F62" s="16">
        <v>0</v>
      </c>
      <c r="G62" s="14">
        <v>0</v>
      </c>
      <c r="H62" s="16">
        <v>0</v>
      </c>
      <c r="I62" s="14">
        <v>0</v>
      </c>
      <c r="J62" s="16">
        <v>0</v>
      </c>
      <c r="K62" s="14">
        <v>0</v>
      </c>
      <c r="L62" s="16">
        <v>0</v>
      </c>
      <c r="M62" s="14" t="s">
        <v>582</v>
      </c>
      <c r="N62" s="16" t="s">
        <v>582</v>
      </c>
      <c r="O62" s="14">
        <v>100</v>
      </c>
      <c r="P62" s="16">
        <v>0</v>
      </c>
      <c r="Q62" s="14">
        <v>0</v>
      </c>
      <c r="R62" s="16">
        <v>0</v>
      </c>
      <c r="S62" s="14">
        <v>0</v>
      </c>
      <c r="T62" s="16">
        <v>0</v>
      </c>
    </row>
    <row r="63" spans="1:20" x14ac:dyDescent="0.25">
      <c r="A63" s="11" t="s">
        <v>533</v>
      </c>
      <c r="B63" s="13">
        <v>5324</v>
      </c>
      <c r="C63" s="14">
        <f>(13/B63*100)</f>
        <v>0.24417731029301279</v>
      </c>
      <c r="D63" s="15">
        <v>5311</v>
      </c>
      <c r="E63" s="14">
        <v>46.510341089999997</v>
      </c>
      <c r="F63" s="16">
        <v>0.66333602000000003</v>
      </c>
      <c r="G63" s="14">
        <v>21.651408490000001</v>
      </c>
      <c r="H63" s="16">
        <v>0.58714246000000003</v>
      </c>
      <c r="I63" s="14">
        <v>30.119646150000001</v>
      </c>
      <c r="J63" s="16">
        <v>0.65230153999999996</v>
      </c>
      <c r="K63" s="14">
        <v>0</v>
      </c>
      <c r="L63" s="16">
        <v>0</v>
      </c>
      <c r="M63" s="14" t="s">
        <v>582</v>
      </c>
      <c r="N63" s="16" t="s">
        <v>582</v>
      </c>
      <c r="O63" s="14">
        <v>0.11485988</v>
      </c>
      <c r="P63" s="16">
        <v>5.3998490000000003E-2</v>
      </c>
      <c r="Q63" s="14">
        <v>0.20493016999999999</v>
      </c>
      <c r="R63" s="16">
        <v>6.9836570000000001E-2</v>
      </c>
      <c r="S63" s="14">
        <v>1.3988142299999999</v>
      </c>
      <c r="T63" s="16">
        <v>0.16980688999999999</v>
      </c>
    </row>
    <row r="64" spans="1:20" x14ac:dyDescent="0.25">
      <c r="A64" s="11" t="s">
        <v>534</v>
      </c>
      <c r="B64" s="13">
        <v>3634</v>
      </c>
      <c r="C64" s="14">
        <f>(3/B64*100)</f>
        <v>8.2553659878921298E-2</v>
      </c>
      <c r="D64" s="15">
        <v>3631</v>
      </c>
      <c r="E64" s="14">
        <v>3.4958365599999999</v>
      </c>
      <c r="F64" s="16">
        <v>0.31900339</v>
      </c>
      <c r="G64" s="14">
        <v>11.87657413</v>
      </c>
      <c r="H64" s="16">
        <v>0.45929576</v>
      </c>
      <c r="I64" s="14">
        <v>83.57254709</v>
      </c>
      <c r="J64" s="16">
        <v>0.56287478999999996</v>
      </c>
      <c r="K64" s="14">
        <v>0</v>
      </c>
      <c r="L64" s="16">
        <v>0</v>
      </c>
      <c r="M64" s="14" t="s">
        <v>582</v>
      </c>
      <c r="N64" s="16" t="s">
        <v>582</v>
      </c>
      <c r="O64" s="14">
        <v>2.9124980000000002E-2</v>
      </c>
      <c r="P64" s="16">
        <v>2.914663E-2</v>
      </c>
      <c r="Q64" s="14">
        <v>0.14515538</v>
      </c>
      <c r="R64" s="16">
        <v>6.5936499999999995E-2</v>
      </c>
      <c r="S64" s="14">
        <v>0.88076186000000001</v>
      </c>
      <c r="T64" s="16">
        <v>0.14514489999999999</v>
      </c>
    </row>
    <row r="65" spans="1:20" x14ac:dyDescent="0.25">
      <c r="A65" s="11" t="s">
        <v>535</v>
      </c>
      <c r="B65" s="13">
        <v>5325</v>
      </c>
      <c r="C65" s="14">
        <f>(14/B65*100)</f>
        <v>0.26291079812206569</v>
      </c>
      <c r="D65" s="15">
        <v>5311</v>
      </c>
      <c r="E65" s="14">
        <v>11.350706750000001</v>
      </c>
      <c r="F65" s="16">
        <v>0.93541633000000002</v>
      </c>
      <c r="G65" s="14">
        <v>12.18618335</v>
      </c>
      <c r="H65" s="16">
        <v>0.63539466</v>
      </c>
      <c r="I65" s="14">
        <v>75.866172460000001</v>
      </c>
      <c r="J65" s="16">
        <v>1.1249329100000001</v>
      </c>
      <c r="K65" s="14">
        <v>0</v>
      </c>
      <c r="L65" s="16">
        <v>0</v>
      </c>
      <c r="M65" s="14" t="s">
        <v>582</v>
      </c>
      <c r="N65" s="16" t="s">
        <v>582</v>
      </c>
      <c r="O65" s="14">
        <v>0.15785806999999999</v>
      </c>
      <c r="P65" s="16">
        <v>6.3218010000000005E-2</v>
      </c>
      <c r="Q65" s="14">
        <v>1.55427E-2</v>
      </c>
      <c r="R65" s="16">
        <v>1.5544479999999999E-2</v>
      </c>
      <c r="S65" s="14">
        <v>0.42353668</v>
      </c>
      <c r="T65" s="16">
        <v>9.6709219999999999E-2</v>
      </c>
    </row>
    <row r="66" spans="1:20" x14ac:dyDescent="0.25">
      <c r="A66" s="11" t="s">
        <v>536</v>
      </c>
      <c r="B66" s="13">
        <v>5665</v>
      </c>
      <c r="C66" s="14">
        <f t="shared" ref="C66:C73" si="1">(0/B66*100)</f>
        <v>0</v>
      </c>
      <c r="D66" s="15">
        <v>5665</v>
      </c>
      <c r="E66" s="14">
        <v>0</v>
      </c>
      <c r="F66" s="16">
        <v>0</v>
      </c>
      <c r="G66" s="14">
        <v>0</v>
      </c>
      <c r="H66" s="16">
        <v>0</v>
      </c>
      <c r="I66" s="14">
        <v>0</v>
      </c>
      <c r="J66" s="16">
        <v>0</v>
      </c>
      <c r="K66" s="14">
        <v>0</v>
      </c>
      <c r="L66" s="16">
        <v>0</v>
      </c>
      <c r="M66" s="14" t="s">
        <v>582</v>
      </c>
      <c r="N66" s="16" t="s">
        <v>582</v>
      </c>
      <c r="O66" s="14">
        <v>100</v>
      </c>
      <c r="P66" s="16">
        <v>0</v>
      </c>
      <c r="Q66" s="14">
        <v>0</v>
      </c>
      <c r="R66" s="16">
        <v>0</v>
      </c>
      <c r="S66" s="14">
        <v>0</v>
      </c>
      <c r="T66" s="16">
        <v>0</v>
      </c>
    </row>
    <row r="67" spans="1:20" x14ac:dyDescent="0.25">
      <c r="A67" s="11" t="s">
        <v>537</v>
      </c>
      <c r="B67" s="13">
        <v>6971</v>
      </c>
      <c r="C67" s="14">
        <f t="shared" si="1"/>
        <v>0</v>
      </c>
      <c r="D67" s="15">
        <v>6971</v>
      </c>
      <c r="E67" s="14">
        <v>0</v>
      </c>
      <c r="F67" s="16">
        <v>0</v>
      </c>
      <c r="G67" s="14">
        <v>0</v>
      </c>
      <c r="H67" s="16">
        <v>0</v>
      </c>
      <c r="I67" s="14">
        <v>0</v>
      </c>
      <c r="J67" s="16">
        <v>0</v>
      </c>
      <c r="K67" s="14">
        <v>0</v>
      </c>
      <c r="L67" s="16">
        <v>0</v>
      </c>
      <c r="M67" s="14" t="s">
        <v>582</v>
      </c>
      <c r="N67" s="16" t="s">
        <v>582</v>
      </c>
      <c r="O67" s="14">
        <v>100</v>
      </c>
      <c r="P67" s="16">
        <v>0</v>
      </c>
      <c r="Q67" s="14">
        <v>0</v>
      </c>
      <c r="R67" s="16">
        <v>0</v>
      </c>
      <c r="S67" s="14">
        <v>0</v>
      </c>
      <c r="T67" s="16">
        <v>0</v>
      </c>
    </row>
    <row r="68" spans="1:20" x14ac:dyDescent="0.25">
      <c r="A68" s="11" t="s">
        <v>538</v>
      </c>
      <c r="B68" s="13">
        <v>12083</v>
      </c>
      <c r="C68" s="14">
        <f t="shared" si="1"/>
        <v>0</v>
      </c>
      <c r="D68" s="15">
        <v>12083</v>
      </c>
      <c r="E68" s="14">
        <v>0</v>
      </c>
      <c r="F68" s="16">
        <v>0</v>
      </c>
      <c r="G68" s="14">
        <v>0</v>
      </c>
      <c r="H68" s="16">
        <v>0</v>
      </c>
      <c r="I68" s="14">
        <v>0</v>
      </c>
      <c r="J68" s="16">
        <v>0</v>
      </c>
      <c r="K68" s="14">
        <v>0</v>
      </c>
      <c r="L68" s="16">
        <v>0</v>
      </c>
      <c r="M68" s="14" t="s">
        <v>582</v>
      </c>
      <c r="N68" s="16" t="s">
        <v>582</v>
      </c>
      <c r="O68" s="14">
        <v>100</v>
      </c>
      <c r="P68" s="16">
        <v>0</v>
      </c>
      <c r="Q68" s="14">
        <v>0</v>
      </c>
      <c r="R68" s="16">
        <v>0</v>
      </c>
      <c r="S68" s="14">
        <v>0</v>
      </c>
      <c r="T68" s="16">
        <v>0</v>
      </c>
    </row>
    <row r="69" spans="1:20" x14ac:dyDescent="0.25">
      <c r="A69" s="11" t="s">
        <v>539</v>
      </c>
      <c r="B69" s="13">
        <v>4876</v>
      </c>
      <c r="C69" s="14">
        <f t="shared" si="1"/>
        <v>0</v>
      </c>
      <c r="D69" s="15">
        <v>4876</v>
      </c>
      <c r="E69" s="14">
        <v>5.4064407699999997</v>
      </c>
      <c r="F69" s="16">
        <v>0.49285044</v>
      </c>
      <c r="G69" s="14">
        <v>6.1933090499999999</v>
      </c>
      <c r="H69" s="16">
        <v>0.4144195</v>
      </c>
      <c r="I69" s="14">
        <v>88.214732490000003</v>
      </c>
      <c r="J69" s="16">
        <v>0.70731398999999995</v>
      </c>
      <c r="K69" s="14">
        <v>0</v>
      </c>
      <c r="L69" s="16">
        <v>0</v>
      </c>
      <c r="M69" s="14" t="s">
        <v>582</v>
      </c>
      <c r="N69" s="16" t="s">
        <v>582</v>
      </c>
      <c r="O69" s="14">
        <v>6.8763279999999996E-2</v>
      </c>
      <c r="P69" s="16">
        <v>4.4328739999999998E-2</v>
      </c>
      <c r="Q69" s="14">
        <v>0</v>
      </c>
      <c r="R69" s="16">
        <v>0</v>
      </c>
      <c r="S69" s="14">
        <v>0.11675441</v>
      </c>
      <c r="T69" s="16">
        <v>2.8714659999999999E-2</v>
      </c>
    </row>
    <row r="70" spans="1:20" x14ac:dyDescent="0.25">
      <c r="A70" s="11" t="s">
        <v>540</v>
      </c>
      <c r="B70" s="13">
        <v>6036</v>
      </c>
      <c r="C70" s="14">
        <f t="shared" si="1"/>
        <v>0</v>
      </c>
      <c r="D70" s="15">
        <v>6036</v>
      </c>
      <c r="E70" s="14">
        <v>0</v>
      </c>
      <c r="F70" s="16">
        <v>0</v>
      </c>
      <c r="G70" s="14">
        <v>0</v>
      </c>
      <c r="H70" s="16">
        <v>0</v>
      </c>
      <c r="I70" s="14">
        <v>0</v>
      </c>
      <c r="J70" s="16">
        <v>0</v>
      </c>
      <c r="K70" s="14">
        <v>0</v>
      </c>
      <c r="L70" s="16">
        <v>0</v>
      </c>
      <c r="M70" s="14" t="s">
        <v>582</v>
      </c>
      <c r="N70" s="16" t="s">
        <v>582</v>
      </c>
      <c r="O70" s="14">
        <v>100</v>
      </c>
      <c r="P70" s="16">
        <v>0</v>
      </c>
      <c r="Q70" s="14">
        <v>0</v>
      </c>
      <c r="R70" s="16">
        <v>0</v>
      </c>
      <c r="S70" s="14">
        <v>0</v>
      </c>
      <c r="T70" s="16">
        <v>0</v>
      </c>
    </row>
    <row r="71" spans="1:20" x14ac:dyDescent="0.25">
      <c r="A71" s="11" t="s">
        <v>541</v>
      </c>
      <c r="B71" s="13">
        <v>6115</v>
      </c>
      <c r="C71" s="14">
        <f t="shared" si="1"/>
        <v>0</v>
      </c>
      <c r="D71" s="15">
        <v>6115</v>
      </c>
      <c r="E71" s="14">
        <v>0</v>
      </c>
      <c r="F71" s="16">
        <v>0</v>
      </c>
      <c r="G71" s="14">
        <v>0</v>
      </c>
      <c r="H71" s="16">
        <v>0</v>
      </c>
      <c r="I71" s="14">
        <v>0</v>
      </c>
      <c r="J71" s="16">
        <v>0</v>
      </c>
      <c r="K71" s="14">
        <v>0</v>
      </c>
      <c r="L71" s="16">
        <v>0</v>
      </c>
      <c r="M71" s="14" t="s">
        <v>582</v>
      </c>
      <c r="N71" s="16" t="s">
        <v>582</v>
      </c>
      <c r="O71" s="14">
        <v>100</v>
      </c>
      <c r="P71" s="16">
        <v>0</v>
      </c>
      <c r="Q71" s="14">
        <v>0</v>
      </c>
      <c r="R71" s="16">
        <v>0</v>
      </c>
      <c r="S71" s="14">
        <v>0</v>
      </c>
      <c r="T71" s="16">
        <v>0</v>
      </c>
    </row>
    <row r="72" spans="1:20" x14ac:dyDescent="0.25">
      <c r="A72" s="11" t="s">
        <v>542</v>
      </c>
      <c r="B72" s="13">
        <v>7708</v>
      </c>
      <c r="C72" s="14">
        <f t="shared" si="1"/>
        <v>0</v>
      </c>
      <c r="D72" s="15">
        <v>7708</v>
      </c>
      <c r="E72" s="14">
        <v>0</v>
      </c>
      <c r="F72" s="16">
        <v>0</v>
      </c>
      <c r="G72" s="14">
        <v>0</v>
      </c>
      <c r="H72" s="16">
        <v>0</v>
      </c>
      <c r="I72" s="14">
        <v>0</v>
      </c>
      <c r="J72" s="16">
        <v>0</v>
      </c>
      <c r="K72" s="14">
        <v>0</v>
      </c>
      <c r="L72" s="16">
        <v>0</v>
      </c>
      <c r="M72" s="14" t="s">
        <v>582</v>
      </c>
      <c r="N72" s="16" t="s">
        <v>582</v>
      </c>
      <c r="O72" s="14">
        <v>100</v>
      </c>
      <c r="P72" s="16">
        <v>0</v>
      </c>
      <c r="Q72" s="14">
        <v>0</v>
      </c>
      <c r="R72" s="16">
        <v>0</v>
      </c>
      <c r="S72" s="14">
        <v>0</v>
      </c>
      <c r="T72" s="16">
        <v>0</v>
      </c>
    </row>
    <row r="73" spans="1:20" x14ac:dyDescent="0.25">
      <c r="A73" s="11" t="s">
        <v>543</v>
      </c>
      <c r="B73" s="13">
        <v>8249</v>
      </c>
      <c r="C73" s="14">
        <f t="shared" si="1"/>
        <v>0</v>
      </c>
      <c r="D73" s="15">
        <v>8249</v>
      </c>
      <c r="E73" s="14">
        <v>0</v>
      </c>
      <c r="F73" s="16">
        <v>0</v>
      </c>
      <c r="G73" s="14">
        <v>0</v>
      </c>
      <c r="H73" s="16">
        <v>0</v>
      </c>
      <c r="I73" s="14">
        <v>0</v>
      </c>
      <c r="J73" s="16">
        <v>0</v>
      </c>
      <c r="K73" s="14">
        <v>0</v>
      </c>
      <c r="L73" s="16">
        <v>0</v>
      </c>
      <c r="M73" s="14" t="s">
        <v>582</v>
      </c>
      <c r="N73" s="16" t="s">
        <v>582</v>
      </c>
      <c r="O73" s="14">
        <v>100</v>
      </c>
      <c r="P73" s="16">
        <v>0</v>
      </c>
      <c r="Q73" s="14">
        <v>0</v>
      </c>
      <c r="R73" s="16">
        <v>0</v>
      </c>
      <c r="S73" s="14">
        <v>0</v>
      </c>
      <c r="T73" s="16">
        <v>0</v>
      </c>
    </row>
    <row r="74" spans="1:20" x14ac:dyDescent="0.25">
      <c r="A74" s="11" t="s">
        <v>544</v>
      </c>
      <c r="B74" s="13">
        <v>4692</v>
      </c>
      <c r="C74" s="14">
        <f>(82/B74*100)</f>
        <v>1.7476555839727195</v>
      </c>
      <c r="D74" s="15">
        <v>4610</v>
      </c>
      <c r="E74" s="14">
        <v>6.49469867</v>
      </c>
      <c r="F74" s="16">
        <v>0.35799792000000003</v>
      </c>
      <c r="G74" s="14">
        <v>28.273176490000001</v>
      </c>
      <c r="H74" s="16">
        <v>0.70898698000000004</v>
      </c>
      <c r="I74" s="14">
        <v>63.035160849999997</v>
      </c>
      <c r="J74" s="16">
        <v>0.76448375000000002</v>
      </c>
      <c r="K74" s="14">
        <v>0</v>
      </c>
      <c r="L74" s="16">
        <v>0</v>
      </c>
      <c r="M74" s="14" t="s">
        <v>582</v>
      </c>
      <c r="N74" s="16" t="s">
        <v>582</v>
      </c>
      <c r="O74" s="14">
        <v>0</v>
      </c>
      <c r="P74" s="16">
        <v>0</v>
      </c>
      <c r="Q74" s="14">
        <v>0.38133625999999998</v>
      </c>
      <c r="R74" s="16">
        <v>0.10133246999999999</v>
      </c>
      <c r="S74" s="14">
        <v>1.8156277300000001</v>
      </c>
      <c r="T74" s="16">
        <v>0.21604433000000001</v>
      </c>
    </row>
    <row r="75" spans="1:20" x14ac:dyDescent="0.25">
      <c r="A75" s="11" t="s">
        <v>545</v>
      </c>
      <c r="B75" s="13">
        <v>5375</v>
      </c>
      <c r="C75" s="14">
        <f>(0/B75*100)</f>
        <v>0</v>
      </c>
      <c r="D75" s="15">
        <v>5375</v>
      </c>
      <c r="E75" s="14">
        <v>0</v>
      </c>
      <c r="F75" s="16">
        <v>0</v>
      </c>
      <c r="G75" s="14">
        <v>0</v>
      </c>
      <c r="H75" s="16">
        <v>0</v>
      </c>
      <c r="I75" s="14">
        <v>0</v>
      </c>
      <c r="J75" s="16">
        <v>0</v>
      </c>
      <c r="K75" s="14">
        <v>0</v>
      </c>
      <c r="L75" s="16">
        <v>0</v>
      </c>
      <c r="M75" s="14" t="s">
        <v>582</v>
      </c>
      <c r="N75" s="16" t="s">
        <v>582</v>
      </c>
      <c r="O75" s="14">
        <v>100</v>
      </c>
      <c r="P75" s="16">
        <v>0</v>
      </c>
      <c r="Q75" s="14">
        <v>0</v>
      </c>
      <c r="R75" s="16">
        <v>0</v>
      </c>
      <c r="S75" s="14">
        <v>0</v>
      </c>
      <c r="T75" s="16">
        <v>0</v>
      </c>
    </row>
    <row r="76" spans="1:20" x14ac:dyDescent="0.25">
      <c r="A76" s="11" t="s">
        <v>546</v>
      </c>
      <c r="B76" s="13">
        <v>14167</v>
      </c>
      <c r="C76" s="14">
        <f>(0/B76*100)</f>
        <v>0</v>
      </c>
      <c r="D76" s="15">
        <v>14167</v>
      </c>
      <c r="E76" s="14">
        <v>0</v>
      </c>
      <c r="F76" s="16">
        <v>0</v>
      </c>
      <c r="G76" s="14">
        <v>0</v>
      </c>
      <c r="H76" s="16">
        <v>0</v>
      </c>
      <c r="I76" s="14">
        <v>0</v>
      </c>
      <c r="J76" s="16">
        <v>0</v>
      </c>
      <c r="K76" s="14">
        <v>0</v>
      </c>
      <c r="L76" s="16">
        <v>0</v>
      </c>
      <c r="M76" s="14" t="s">
        <v>582</v>
      </c>
      <c r="N76" s="16" t="s">
        <v>582</v>
      </c>
      <c r="O76" s="14">
        <v>100</v>
      </c>
      <c r="P76" s="16">
        <v>0</v>
      </c>
      <c r="Q76" s="14">
        <v>0</v>
      </c>
      <c r="R76" s="16">
        <v>0</v>
      </c>
      <c r="S76" s="14">
        <v>0</v>
      </c>
      <c r="T76" s="16">
        <v>0</v>
      </c>
    </row>
    <row r="77" spans="1:20" x14ac:dyDescent="0.25">
      <c r="A77" s="11" t="s">
        <v>547</v>
      </c>
      <c r="B77" s="13">
        <v>6062</v>
      </c>
      <c r="C77" s="14">
        <f>(0/B77*100)</f>
        <v>0</v>
      </c>
      <c r="D77" s="15">
        <v>6062</v>
      </c>
      <c r="E77" s="14">
        <v>0</v>
      </c>
      <c r="F77" s="16">
        <v>0</v>
      </c>
      <c r="G77" s="14">
        <v>0</v>
      </c>
      <c r="H77" s="16">
        <v>0</v>
      </c>
      <c r="I77" s="14">
        <v>0</v>
      </c>
      <c r="J77" s="16">
        <v>0</v>
      </c>
      <c r="K77" s="14">
        <v>0</v>
      </c>
      <c r="L77" s="16">
        <v>0</v>
      </c>
      <c r="M77" s="14" t="s">
        <v>582</v>
      </c>
      <c r="N77" s="16" t="s">
        <v>582</v>
      </c>
      <c r="O77" s="14">
        <v>100</v>
      </c>
      <c r="P77" s="16">
        <v>0</v>
      </c>
      <c r="Q77" s="14">
        <v>0</v>
      </c>
      <c r="R77" s="16">
        <v>0</v>
      </c>
      <c r="S77" s="14">
        <v>0</v>
      </c>
      <c r="T77" s="16">
        <v>0</v>
      </c>
    </row>
    <row r="78" spans="1:20" x14ac:dyDescent="0.25">
      <c r="A78" s="11" t="s">
        <v>548</v>
      </c>
      <c r="B78" s="13">
        <v>5826</v>
      </c>
      <c r="C78" s="14">
        <f>(0/B78*100)</f>
        <v>0</v>
      </c>
      <c r="D78" s="15">
        <v>5826</v>
      </c>
      <c r="E78" s="14">
        <v>5.6036914400000004</v>
      </c>
      <c r="F78" s="16">
        <v>0.68858739999999996</v>
      </c>
      <c r="G78" s="14">
        <v>18.83491922</v>
      </c>
      <c r="H78" s="16">
        <v>1.0677947000000001</v>
      </c>
      <c r="I78" s="14">
        <v>75.277462349999993</v>
      </c>
      <c r="J78" s="16">
        <v>1.22451091</v>
      </c>
      <c r="K78" s="14">
        <v>0</v>
      </c>
      <c r="L78" s="16">
        <v>0</v>
      </c>
      <c r="M78" s="14" t="s">
        <v>582</v>
      </c>
      <c r="N78" s="16" t="s">
        <v>582</v>
      </c>
      <c r="O78" s="14">
        <v>0</v>
      </c>
      <c r="P78" s="16">
        <v>0</v>
      </c>
      <c r="Q78" s="14">
        <v>5.4977489999999997E-2</v>
      </c>
      <c r="R78" s="16">
        <v>4.1351249999999999E-2</v>
      </c>
      <c r="S78" s="14">
        <v>0.22894949000000001</v>
      </c>
      <c r="T78" s="16">
        <v>7.8995949999999995E-2</v>
      </c>
    </row>
    <row r="79" spans="1:20" ht="24.95" customHeight="1" x14ac:dyDescent="0.25">
      <c r="A79" s="11" t="s">
        <v>549</v>
      </c>
      <c r="B79" s="13">
        <v>1657</v>
      </c>
      <c r="C79" s="14">
        <f>(41/B79*100)</f>
        <v>2.4743512371756187</v>
      </c>
      <c r="D79" s="15">
        <v>1616</v>
      </c>
      <c r="E79" s="14">
        <v>1.3483373299999999</v>
      </c>
      <c r="F79" s="16">
        <v>0.32687089000000003</v>
      </c>
      <c r="G79" s="14">
        <v>6.3125113099999997</v>
      </c>
      <c r="H79" s="16">
        <v>0.81449877999999998</v>
      </c>
      <c r="I79" s="14">
        <v>91.814630620000003</v>
      </c>
      <c r="J79" s="16">
        <v>0.85317902999999995</v>
      </c>
      <c r="K79" s="14">
        <v>0</v>
      </c>
      <c r="L79" s="16">
        <v>0</v>
      </c>
      <c r="M79" s="14" t="s">
        <v>582</v>
      </c>
      <c r="N79" s="16" t="s">
        <v>582</v>
      </c>
      <c r="O79" s="14">
        <v>0</v>
      </c>
      <c r="P79" s="16">
        <v>0</v>
      </c>
      <c r="Q79" s="14">
        <v>0</v>
      </c>
      <c r="R79" s="16">
        <v>0</v>
      </c>
      <c r="S79" s="14">
        <v>0.52452074999999998</v>
      </c>
      <c r="T79" s="16">
        <v>0.24011436999999999</v>
      </c>
    </row>
    <row r="80" spans="1:20" x14ac:dyDescent="0.25">
      <c r="A80" s="11" t="s">
        <v>550</v>
      </c>
      <c r="B80" s="13">
        <v>7841</v>
      </c>
      <c r="C80" s="14">
        <f>(0/B80*100)</f>
        <v>0</v>
      </c>
      <c r="D80" s="15">
        <v>7841</v>
      </c>
      <c r="E80" s="14">
        <v>54.195449320000002</v>
      </c>
      <c r="F80" s="16">
        <v>1.37150511</v>
      </c>
      <c r="G80" s="14">
        <v>13.876765349999999</v>
      </c>
      <c r="H80" s="16">
        <v>0.56755962000000004</v>
      </c>
      <c r="I80" s="14">
        <v>31.885841360000001</v>
      </c>
      <c r="J80" s="16">
        <v>1.2341085000000001</v>
      </c>
      <c r="K80" s="14">
        <v>0</v>
      </c>
      <c r="L80" s="16">
        <v>0</v>
      </c>
      <c r="M80" s="14" t="s">
        <v>582</v>
      </c>
      <c r="N80" s="16" t="s">
        <v>582</v>
      </c>
      <c r="O80" s="14">
        <v>4.0870190000000001E-2</v>
      </c>
      <c r="P80" s="16">
        <v>2.570515E-2</v>
      </c>
      <c r="Q80" s="14">
        <v>0</v>
      </c>
      <c r="R80" s="16">
        <v>0</v>
      </c>
      <c r="S80" s="14">
        <v>1.07379E-3</v>
      </c>
      <c r="T80" s="16">
        <v>7.6413000000000002E-4</v>
      </c>
    </row>
    <row r="81" spans="1:20" x14ac:dyDescent="0.25">
      <c r="A81" s="19" t="s">
        <v>551</v>
      </c>
      <c r="B81" s="13">
        <v>8861</v>
      </c>
      <c r="C81" s="14">
        <f>(0/B81*100)</f>
        <v>0</v>
      </c>
      <c r="D81" s="15">
        <v>8861</v>
      </c>
      <c r="E81" s="14">
        <v>0</v>
      </c>
      <c r="F81" s="16">
        <v>0</v>
      </c>
      <c r="G81" s="14">
        <v>0</v>
      </c>
      <c r="H81" s="16">
        <v>0</v>
      </c>
      <c r="I81" s="14">
        <v>0</v>
      </c>
      <c r="J81" s="16">
        <v>0</v>
      </c>
      <c r="K81" s="14">
        <v>0</v>
      </c>
      <c r="L81" s="16">
        <v>0</v>
      </c>
      <c r="M81" s="14" t="s">
        <v>582</v>
      </c>
      <c r="N81" s="16" t="s">
        <v>582</v>
      </c>
      <c r="O81" s="14">
        <v>100</v>
      </c>
      <c r="P81" s="16">
        <v>0</v>
      </c>
      <c r="Q81" s="14">
        <v>0</v>
      </c>
      <c r="R81" s="16">
        <v>0</v>
      </c>
      <c r="S81" s="14">
        <v>0</v>
      </c>
      <c r="T81" s="16">
        <v>0</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row>
    <row r="2" spans="1:30" x14ac:dyDescent="0.25">
      <c r="A2" s="25" t="s">
        <v>673</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row>
    <row r="4" spans="1:30" ht="30" customHeight="1" x14ac:dyDescent="0.25">
      <c r="A4" s="4"/>
      <c r="B4" s="5" t="s">
        <v>458</v>
      </c>
      <c r="C4" s="5" t="s">
        <v>459</v>
      </c>
      <c r="D4" s="6" t="s">
        <v>458</v>
      </c>
      <c r="E4" s="21" t="s">
        <v>674</v>
      </c>
      <c r="F4" s="22"/>
      <c r="G4" s="21" t="s">
        <v>675</v>
      </c>
      <c r="H4" s="22"/>
      <c r="I4" s="21" t="s">
        <v>676</v>
      </c>
      <c r="J4" s="22"/>
      <c r="K4" s="21" t="s">
        <v>677</v>
      </c>
      <c r="L4" s="22"/>
      <c r="M4" s="21" t="s">
        <v>678</v>
      </c>
      <c r="N4" s="22"/>
      <c r="O4" s="21" t="s">
        <v>679</v>
      </c>
      <c r="P4" s="22"/>
      <c r="Q4" s="21" t="s">
        <v>680</v>
      </c>
      <c r="R4" s="22"/>
      <c r="S4" s="21" t="s">
        <v>681</v>
      </c>
      <c r="T4" s="22"/>
      <c r="U4" s="21" t="s">
        <v>579</v>
      </c>
      <c r="V4" s="22"/>
      <c r="W4" s="21" t="s">
        <v>580</v>
      </c>
      <c r="X4" s="22"/>
      <c r="Y4" s="21" t="s">
        <v>468</v>
      </c>
      <c r="Z4" s="22"/>
      <c r="AA4" s="21" t="s">
        <v>469</v>
      </c>
      <c r="AB4" s="22"/>
      <c r="AC4" s="21" t="s">
        <v>581</v>
      </c>
      <c r="AD4" s="22"/>
    </row>
    <row r="5" spans="1:3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row>
    <row r="6" spans="1:30"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2"/>
    </row>
    <row r="7" spans="1:30" x14ac:dyDescent="0.25">
      <c r="A7" s="11" t="s">
        <v>476</v>
      </c>
      <c r="B7" s="13">
        <v>14530</v>
      </c>
      <c r="C7" s="14">
        <f>(357/B7*100)</f>
        <v>2.4569855471438404</v>
      </c>
      <c r="D7" s="15">
        <v>14173</v>
      </c>
      <c r="E7" s="14">
        <v>3.3151943799999999</v>
      </c>
      <c r="F7" s="16">
        <v>0.19508843000000001</v>
      </c>
      <c r="G7" s="14">
        <v>7.2439693099999998</v>
      </c>
      <c r="H7" s="16">
        <v>0.28893412000000002</v>
      </c>
      <c r="I7" s="14">
        <v>24.767537260000001</v>
      </c>
      <c r="J7" s="16">
        <v>0.44794423</v>
      </c>
      <c r="K7" s="14">
        <v>27.561754650000001</v>
      </c>
      <c r="L7" s="16">
        <v>0.47980161999999998</v>
      </c>
      <c r="M7" s="14">
        <v>16.474926140000001</v>
      </c>
      <c r="N7" s="16">
        <v>0.32924966</v>
      </c>
      <c r="O7" s="14">
        <v>2.0531296600000002</v>
      </c>
      <c r="P7" s="16">
        <v>0.15911718</v>
      </c>
      <c r="Q7" s="14">
        <v>1.8074104200000001</v>
      </c>
      <c r="R7" s="16">
        <v>0.15854209999999999</v>
      </c>
      <c r="S7" s="14">
        <v>15.79339006</v>
      </c>
      <c r="T7" s="16">
        <v>0.36901843000000001</v>
      </c>
      <c r="U7" s="14">
        <v>0</v>
      </c>
      <c r="V7" s="16">
        <v>0</v>
      </c>
      <c r="W7" s="14" t="s">
        <v>582</v>
      </c>
      <c r="X7" s="16" t="s">
        <v>582</v>
      </c>
      <c r="Y7" s="14">
        <v>0</v>
      </c>
      <c r="Z7" s="16">
        <v>0</v>
      </c>
      <c r="AA7" s="14">
        <v>0</v>
      </c>
      <c r="AB7" s="16">
        <v>0</v>
      </c>
      <c r="AC7" s="14">
        <v>0.98268811</v>
      </c>
      <c r="AD7" s="16">
        <v>9.0082019999999999E-2</v>
      </c>
    </row>
    <row r="8" spans="1:30" x14ac:dyDescent="0.25">
      <c r="A8" s="11" t="s">
        <v>478</v>
      </c>
      <c r="B8" s="13">
        <v>7007</v>
      </c>
      <c r="C8" s="14">
        <f>(22/B8*100)</f>
        <v>0.31397174254317112</v>
      </c>
      <c r="D8" s="15">
        <v>6985</v>
      </c>
      <c r="E8" s="14">
        <v>2.0130222</v>
      </c>
      <c r="F8" s="16">
        <v>0.24893477999999999</v>
      </c>
      <c r="G8" s="14">
        <v>7.9256896399999999</v>
      </c>
      <c r="H8" s="16">
        <v>0.43621306999999998</v>
      </c>
      <c r="I8" s="14">
        <v>40.079556060000002</v>
      </c>
      <c r="J8" s="16">
        <v>0.91185267999999997</v>
      </c>
      <c r="K8" s="14">
        <v>24.53328806</v>
      </c>
      <c r="L8" s="16">
        <v>0.78965995</v>
      </c>
      <c r="M8" s="14">
        <v>7.9921276199999998</v>
      </c>
      <c r="N8" s="16">
        <v>0.48553803000000001</v>
      </c>
      <c r="O8" s="14">
        <v>3.0452540199999998</v>
      </c>
      <c r="P8" s="16">
        <v>0.24910784</v>
      </c>
      <c r="Q8" s="14">
        <v>1.0878475700000001</v>
      </c>
      <c r="R8" s="16">
        <v>0.17863931999999999</v>
      </c>
      <c r="S8" s="14">
        <v>12.609641</v>
      </c>
      <c r="T8" s="16">
        <v>0.51969332000000001</v>
      </c>
      <c r="U8" s="14">
        <v>0</v>
      </c>
      <c r="V8" s="16">
        <v>0</v>
      </c>
      <c r="W8" s="14" t="s">
        <v>582</v>
      </c>
      <c r="X8" s="16" t="s">
        <v>582</v>
      </c>
      <c r="Y8" s="14">
        <v>0</v>
      </c>
      <c r="Z8" s="16">
        <v>0</v>
      </c>
      <c r="AA8" s="14">
        <v>0</v>
      </c>
      <c r="AB8" s="16">
        <v>0</v>
      </c>
      <c r="AC8" s="14">
        <v>0.71357382000000003</v>
      </c>
      <c r="AD8" s="16">
        <v>0.11834095</v>
      </c>
    </row>
    <row r="9" spans="1:30" x14ac:dyDescent="0.25">
      <c r="A9" s="11" t="s">
        <v>479</v>
      </c>
      <c r="B9" s="13">
        <v>9651</v>
      </c>
      <c r="C9" s="14">
        <f>(89/B9*100)</f>
        <v>0.92218422961351154</v>
      </c>
      <c r="D9" s="15">
        <v>9562</v>
      </c>
      <c r="E9" s="14">
        <v>1.5049132599999999</v>
      </c>
      <c r="F9" s="16">
        <v>0.15338921999999999</v>
      </c>
      <c r="G9" s="14">
        <v>39.00160503</v>
      </c>
      <c r="H9" s="16">
        <v>0.69956567000000003</v>
      </c>
      <c r="I9" s="14">
        <v>36.5517112</v>
      </c>
      <c r="J9" s="16">
        <v>0.59565504999999996</v>
      </c>
      <c r="K9" s="14">
        <v>3.8091526999999998</v>
      </c>
      <c r="L9" s="16">
        <v>0.22695557</v>
      </c>
      <c r="M9" s="14">
        <v>1.1651468</v>
      </c>
      <c r="N9" s="16">
        <v>0.13782774</v>
      </c>
      <c r="O9" s="14">
        <v>0.73298176999999998</v>
      </c>
      <c r="P9" s="16">
        <v>0.10690255</v>
      </c>
      <c r="Q9" s="14">
        <v>0.95719573999999996</v>
      </c>
      <c r="R9" s="16">
        <v>0.12653634999999999</v>
      </c>
      <c r="S9" s="14">
        <v>14.89184285</v>
      </c>
      <c r="T9" s="16">
        <v>0.42193381000000002</v>
      </c>
      <c r="U9" s="14">
        <v>0</v>
      </c>
      <c r="V9" s="16">
        <v>0</v>
      </c>
      <c r="W9" s="14" t="s">
        <v>582</v>
      </c>
      <c r="X9" s="16" t="s">
        <v>582</v>
      </c>
      <c r="Y9" s="14">
        <v>0</v>
      </c>
      <c r="Z9" s="16">
        <v>0</v>
      </c>
      <c r="AA9" s="14">
        <v>0</v>
      </c>
      <c r="AB9" s="16">
        <v>0</v>
      </c>
      <c r="AC9" s="14">
        <v>1.3854506600000001</v>
      </c>
      <c r="AD9" s="16">
        <v>0.14702759000000001</v>
      </c>
    </row>
    <row r="10" spans="1:30" x14ac:dyDescent="0.25">
      <c r="A10" s="11" t="s">
        <v>480</v>
      </c>
      <c r="B10" s="13">
        <v>20058</v>
      </c>
      <c r="C10" s="14">
        <f>(523/B10*100)</f>
        <v>2.6074384285571841</v>
      </c>
      <c r="D10" s="15">
        <v>19535</v>
      </c>
      <c r="E10" s="14">
        <v>3.7427056099999998</v>
      </c>
      <c r="F10" s="16">
        <v>0.23927585000000001</v>
      </c>
      <c r="G10" s="14">
        <v>8.0202918200000006</v>
      </c>
      <c r="H10" s="16">
        <v>0.30301784999999998</v>
      </c>
      <c r="I10" s="14">
        <v>21.80953998</v>
      </c>
      <c r="J10" s="16">
        <v>0.46539331</v>
      </c>
      <c r="K10" s="14">
        <v>31.290081959999998</v>
      </c>
      <c r="L10" s="16">
        <v>0.57686031999999998</v>
      </c>
      <c r="M10" s="14">
        <v>16.404911500000001</v>
      </c>
      <c r="N10" s="16">
        <v>0.464001</v>
      </c>
      <c r="O10" s="14">
        <v>1.87692934</v>
      </c>
      <c r="P10" s="16">
        <v>0.13505707</v>
      </c>
      <c r="Q10" s="14">
        <v>2.2299922599999999</v>
      </c>
      <c r="R10" s="16">
        <v>0.13632781999999999</v>
      </c>
      <c r="S10" s="14">
        <v>13.85500279</v>
      </c>
      <c r="T10" s="16">
        <v>0.41562136</v>
      </c>
      <c r="U10" s="14">
        <v>0</v>
      </c>
      <c r="V10" s="16">
        <v>0</v>
      </c>
      <c r="W10" s="14" t="s">
        <v>582</v>
      </c>
      <c r="X10" s="16" t="s">
        <v>582</v>
      </c>
      <c r="Y10" s="14">
        <v>0</v>
      </c>
      <c r="Z10" s="16">
        <v>0</v>
      </c>
      <c r="AA10" s="14">
        <v>0</v>
      </c>
      <c r="AB10" s="16">
        <v>0</v>
      </c>
      <c r="AC10" s="14">
        <v>0.77054475</v>
      </c>
      <c r="AD10" s="16">
        <v>9.441679E-2</v>
      </c>
    </row>
    <row r="11" spans="1:30" x14ac:dyDescent="0.25">
      <c r="A11" s="11" t="s">
        <v>481</v>
      </c>
      <c r="B11" s="13">
        <v>7053</v>
      </c>
      <c r="C11" s="14">
        <f>(50/B11*100)</f>
        <v>0.70891819084077701</v>
      </c>
      <c r="D11" s="15">
        <v>7003</v>
      </c>
      <c r="E11" s="14">
        <v>1.4365789</v>
      </c>
      <c r="F11" s="16">
        <v>0.19613741000000001</v>
      </c>
      <c r="G11" s="14">
        <v>1.9502745800000001</v>
      </c>
      <c r="H11" s="16">
        <v>0.21673120000000001</v>
      </c>
      <c r="I11" s="14">
        <v>8.0023126199999997</v>
      </c>
      <c r="J11" s="16">
        <v>0.41138047</v>
      </c>
      <c r="K11" s="14">
        <v>37.777045299999997</v>
      </c>
      <c r="L11" s="16">
        <v>0.85908545000000003</v>
      </c>
      <c r="M11" s="14">
        <v>29.853194899999998</v>
      </c>
      <c r="N11" s="16">
        <v>0.79281623999999995</v>
      </c>
      <c r="O11" s="14">
        <v>4.1307592399999997</v>
      </c>
      <c r="P11" s="16">
        <v>0.30418075</v>
      </c>
      <c r="Q11" s="14">
        <v>2.7066204300000001</v>
      </c>
      <c r="R11" s="16">
        <v>0.32741816000000001</v>
      </c>
      <c r="S11" s="14">
        <v>12.156731840000001</v>
      </c>
      <c r="T11" s="16">
        <v>0.67354389000000003</v>
      </c>
      <c r="U11" s="14">
        <v>0</v>
      </c>
      <c r="V11" s="16">
        <v>0</v>
      </c>
      <c r="W11" s="14" t="s">
        <v>582</v>
      </c>
      <c r="X11" s="16" t="s">
        <v>582</v>
      </c>
      <c r="Y11" s="14">
        <v>0</v>
      </c>
      <c r="Z11" s="16">
        <v>0</v>
      </c>
      <c r="AA11" s="14">
        <v>0</v>
      </c>
      <c r="AB11" s="16">
        <v>0</v>
      </c>
      <c r="AC11" s="14">
        <v>1.98648219</v>
      </c>
      <c r="AD11" s="16">
        <v>0.30134053</v>
      </c>
    </row>
    <row r="12" spans="1:30" x14ac:dyDescent="0.25">
      <c r="A12" s="11" t="s">
        <v>482</v>
      </c>
      <c r="B12" s="13">
        <v>6894</v>
      </c>
      <c r="C12" s="14">
        <f>(55/B12*100)</f>
        <v>0.79779518421816076</v>
      </c>
      <c r="D12" s="15">
        <v>6839</v>
      </c>
      <c r="E12" s="14">
        <v>0.50086613000000002</v>
      </c>
      <c r="F12" s="16">
        <v>8.1949419999999995E-2</v>
      </c>
      <c r="G12" s="14">
        <v>6.6692395199999996</v>
      </c>
      <c r="H12" s="16">
        <v>0.44219265000000002</v>
      </c>
      <c r="I12" s="14">
        <v>53.412374409999998</v>
      </c>
      <c r="J12" s="16">
        <v>0.84679641000000005</v>
      </c>
      <c r="K12" s="14">
        <v>16.898074780000002</v>
      </c>
      <c r="L12" s="16">
        <v>0.58188806999999998</v>
      </c>
      <c r="M12" s="14">
        <v>5.1976484999999997</v>
      </c>
      <c r="N12" s="16">
        <v>0.33173785</v>
      </c>
      <c r="O12" s="14">
        <v>2.9629825599999999</v>
      </c>
      <c r="P12" s="16">
        <v>0.29629308999999998</v>
      </c>
      <c r="Q12" s="14">
        <v>1.6124876299999999</v>
      </c>
      <c r="R12" s="16">
        <v>0.22801346</v>
      </c>
      <c r="S12" s="14">
        <v>12.00979074</v>
      </c>
      <c r="T12" s="16">
        <v>0.4726109</v>
      </c>
      <c r="U12" s="14">
        <v>0</v>
      </c>
      <c r="V12" s="16">
        <v>0</v>
      </c>
      <c r="W12" s="14" t="s">
        <v>582</v>
      </c>
      <c r="X12" s="16" t="s">
        <v>582</v>
      </c>
      <c r="Y12" s="14">
        <v>0</v>
      </c>
      <c r="Z12" s="16">
        <v>0</v>
      </c>
      <c r="AA12" s="14">
        <v>0</v>
      </c>
      <c r="AB12" s="16">
        <v>0</v>
      </c>
      <c r="AC12" s="14">
        <v>0.73653573000000006</v>
      </c>
      <c r="AD12" s="16">
        <v>0.15889464</v>
      </c>
    </row>
    <row r="13" spans="1:30" x14ac:dyDescent="0.25">
      <c r="A13" s="11" t="s">
        <v>483</v>
      </c>
      <c r="B13" s="13">
        <v>7161</v>
      </c>
      <c r="C13" s="14">
        <f>(100/B13*100)</f>
        <v>1.3964530093562351</v>
      </c>
      <c r="D13" s="15">
        <v>7061</v>
      </c>
      <c r="E13" s="14">
        <v>0</v>
      </c>
      <c r="F13" s="16">
        <v>0</v>
      </c>
      <c r="G13" s="14">
        <v>13.62601465</v>
      </c>
      <c r="H13" s="16">
        <v>0.46905460999999998</v>
      </c>
      <c r="I13" s="14">
        <v>50.407271389999998</v>
      </c>
      <c r="J13" s="16">
        <v>0.78850487999999996</v>
      </c>
      <c r="K13" s="14">
        <v>10.2049805</v>
      </c>
      <c r="L13" s="16">
        <v>0.52223788999999998</v>
      </c>
      <c r="M13" s="14">
        <v>4.0230214100000001</v>
      </c>
      <c r="N13" s="16">
        <v>0.28517673999999998</v>
      </c>
      <c r="O13" s="14">
        <v>2.6421360300000001</v>
      </c>
      <c r="P13" s="16">
        <v>0.24919066000000001</v>
      </c>
      <c r="Q13" s="14">
        <v>0.48732773000000001</v>
      </c>
      <c r="R13" s="16">
        <v>0.10614270000000001</v>
      </c>
      <c r="S13" s="14">
        <v>18.07797991</v>
      </c>
      <c r="T13" s="16">
        <v>0.56986040000000004</v>
      </c>
      <c r="U13" s="14">
        <v>0</v>
      </c>
      <c r="V13" s="16">
        <v>0</v>
      </c>
      <c r="W13" s="14" t="s">
        <v>582</v>
      </c>
      <c r="X13" s="16" t="s">
        <v>582</v>
      </c>
      <c r="Y13" s="14">
        <v>0</v>
      </c>
      <c r="Z13" s="16">
        <v>0</v>
      </c>
      <c r="AA13" s="14">
        <v>0</v>
      </c>
      <c r="AB13" s="16">
        <v>0</v>
      </c>
      <c r="AC13" s="14">
        <v>0.53126837000000005</v>
      </c>
      <c r="AD13" s="16">
        <v>0.12981851999999999</v>
      </c>
    </row>
    <row r="14" spans="1:30" x14ac:dyDescent="0.25">
      <c r="A14" s="11" t="s">
        <v>484</v>
      </c>
      <c r="B14" s="13">
        <v>5587</v>
      </c>
      <c r="C14" s="14">
        <f>(74/B14*100)</f>
        <v>1.3245033112582782</v>
      </c>
      <c r="D14" s="15">
        <v>5513</v>
      </c>
      <c r="E14" s="14">
        <v>5.8097806399999996</v>
      </c>
      <c r="F14" s="16">
        <v>0.37546228999999998</v>
      </c>
      <c r="G14" s="14">
        <v>22.94380739</v>
      </c>
      <c r="H14" s="16">
        <v>0.65576361999999999</v>
      </c>
      <c r="I14" s="14">
        <v>35.620886149999997</v>
      </c>
      <c r="J14" s="16">
        <v>0.80875509999999995</v>
      </c>
      <c r="K14" s="14">
        <v>9.8864771000000005</v>
      </c>
      <c r="L14" s="16">
        <v>0.40863960999999999</v>
      </c>
      <c r="M14" s="14">
        <v>3.95441691</v>
      </c>
      <c r="N14" s="16">
        <v>0.33440534999999999</v>
      </c>
      <c r="O14" s="14">
        <v>2.2653062099999999</v>
      </c>
      <c r="P14" s="16">
        <v>0.28170072000000002</v>
      </c>
      <c r="Q14" s="14">
        <v>4.4826667200000001</v>
      </c>
      <c r="R14" s="16">
        <v>0.44545220000000002</v>
      </c>
      <c r="S14" s="14">
        <v>14.610805109999999</v>
      </c>
      <c r="T14" s="16">
        <v>0.66673119000000003</v>
      </c>
      <c r="U14" s="14">
        <v>0</v>
      </c>
      <c r="V14" s="16">
        <v>0</v>
      </c>
      <c r="W14" s="14" t="s">
        <v>582</v>
      </c>
      <c r="X14" s="16" t="s">
        <v>582</v>
      </c>
      <c r="Y14" s="14">
        <v>0</v>
      </c>
      <c r="Z14" s="16">
        <v>0</v>
      </c>
      <c r="AA14" s="14">
        <v>0</v>
      </c>
      <c r="AB14" s="16">
        <v>0</v>
      </c>
      <c r="AC14" s="14">
        <v>0.42585377000000002</v>
      </c>
      <c r="AD14" s="16">
        <v>0.11756279</v>
      </c>
    </row>
    <row r="15" spans="1:30" x14ac:dyDescent="0.25">
      <c r="A15" s="11" t="s">
        <v>485</v>
      </c>
      <c r="B15" s="13">
        <v>5882</v>
      </c>
      <c r="C15" s="14">
        <f>(52/B15*100)</f>
        <v>0.88405304318259093</v>
      </c>
      <c r="D15" s="15">
        <v>5830</v>
      </c>
      <c r="E15" s="14">
        <v>4.7903236400000004</v>
      </c>
      <c r="F15" s="16">
        <v>0.28304812000000001</v>
      </c>
      <c r="G15" s="14">
        <v>11.018809640000001</v>
      </c>
      <c r="H15" s="16">
        <v>0.43881393000000002</v>
      </c>
      <c r="I15" s="14">
        <v>17.911276279999999</v>
      </c>
      <c r="J15" s="16">
        <v>0.50526417000000001</v>
      </c>
      <c r="K15" s="14">
        <v>15.618431360000001</v>
      </c>
      <c r="L15" s="16">
        <v>0.56061221000000006</v>
      </c>
      <c r="M15" s="14">
        <v>17.005019050000001</v>
      </c>
      <c r="N15" s="16">
        <v>0.62659423999999997</v>
      </c>
      <c r="O15" s="14">
        <v>16.942381009999998</v>
      </c>
      <c r="P15" s="16">
        <v>0.63344142000000003</v>
      </c>
      <c r="Q15" s="14">
        <v>1.4748217800000001</v>
      </c>
      <c r="R15" s="16">
        <v>0.19870408000000001</v>
      </c>
      <c r="S15" s="14">
        <v>14.61878272</v>
      </c>
      <c r="T15" s="16">
        <v>0.58374088999999996</v>
      </c>
      <c r="U15" s="14">
        <v>0</v>
      </c>
      <c r="V15" s="16">
        <v>0</v>
      </c>
      <c r="W15" s="14" t="s">
        <v>582</v>
      </c>
      <c r="X15" s="16" t="s">
        <v>582</v>
      </c>
      <c r="Y15" s="14">
        <v>0</v>
      </c>
      <c r="Z15" s="16">
        <v>0</v>
      </c>
      <c r="AA15" s="14">
        <v>0</v>
      </c>
      <c r="AB15" s="16">
        <v>0</v>
      </c>
      <c r="AC15" s="14">
        <v>0.62015450999999999</v>
      </c>
      <c r="AD15" s="16">
        <v>0.14556185999999999</v>
      </c>
    </row>
    <row r="16" spans="1:30" x14ac:dyDescent="0.25">
      <c r="A16" s="11" t="s">
        <v>486</v>
      </c>
      <c r="B16" s="13">
        <v>6108</v>
      </c>
      <c r="C16" s="14">
        <f>(101/B16*100)</f>
        <v>1.6535690897184021</v>
      </c>
      <c r="D16" s="15">
        <v>6007</v>
      </c>
      <c r="E16" s="14">
        <v>1.4798034499999999</v>
      </c>
      <c r="F16" s="16">
        <v>0.14443337000000001</v>
      </c>
      <c r="G16" s="14">
        <v>24.440351710000002</v>
      </c>
      <c r="H16" s="16">
        <v>0.81035743000000005</v>
      </c>
      <c r="I16" s="14">
        <v>54.215495560000001</v>
      </c>
      <c r="J16" s="16">
        <v>1.01613175</v>
      </c>
      <c r="K16" s="14">
        <v>4.1298319399999999</v>
      </c>
      <c r="L16" s="16">
        <v>0.25427461000000001</v>
      </c>
      <c r="M16" s="14">
        <v>1.1193927299999999</v>
      </c>
      <c r="N16" s="16">
        <v>0.14603817999999999</v>
      </c>
      <c r="O16" s="14">
        <v>1.2144186400000001</v>
      </c>
      <c r="P16" s="16">
        <v>0.14262921000000001</v>
      </c>
      <c r="Q16" s="14">
        <v>0.70534185000000005</v>
      </c>
      <c r="R16" s="16">
        <v>0.12347903</v>
      </c>
      <c r="S16" s="14">
        <v>11.22887747</v>
      </c>
      <c r="T16" s="16">
        <v>0.55395490000000003</v>
      </c>
      <c r="U16" s="14">
        <v>0</v>
      </c>
      <c r="V16" s="16">
        <v>0</v>
      </c>
      <c r="W16" s="14" t="s">
        <v>582</v>
      </c>
      <c r="X16" s="16" t="s">
        <v>582</v>
      </c>
      <c r="Y16" s="14">
        <v>0</v>
      </c>
      <c r="Z16" s="16">
        <v>0</v>
      </c>
      <c r="AA16" s="14">
        <v>0</v>
      </c>
      <c r="AB16" s="16">
        <v>0</v>
      </c>
      <c r="AC16" s="14">
        <v>1.4664866400000001</v>
      </c>
      <c r="AD16" s="16">
        <v>0.20214162999999999</v>
      </c>
    </row>
    <row r="17" spans="1:30" x14ac:dyDescent="0.25">
      <c r="A17" s="11" t="s">
        <v>487</v>
      </c>
      <c r="B17" s="13">
        <v>6504</v>
      </c>
      <c r="C17" s="14">
        <f>(688/B17*100)</f>
        <v>10.578105781057809</v>
      </c>
      <c r="D17" s="15">
        <v>5816</v>
      </c>
      <c r="E17" s="14">
        <v>3.2597055099999999</v>
      </c>
      <c r="F17" s="16">
        <v>0.30013533999999997</v>
      </c>
      <c r="G17" s="14">
        <v>10.456570790000001</v>
      </c>
      <c r="H17" s="16">
        <v>0.44374545999999998</v>
      </c>
      <c r="I17" s="14">
        <v>45.366698579999998</v>
      </c>
      <c r="J17" s="16">
        <v>0.75674878999999995</v>
      </c>
      <c r="K17" s="14">
        <v>11.555516259999999</v>
      </c>
      <c r="L17" s="16">
        <v>0.48405873999999999</v>
      </c>
      <c r="M17" s="14">
        <v>4.6533118599999996</v>
      </c>
      <c r="N17" s="16">
        <v>0.36887471999999999</v>
      </c>
      <c r="O17" s="14">
        <v>4.27497127</v>
      </c>
      <c r="P17" s="16">
        <v>0.30491373999999999</v>
      </c>
      <c r="Q17" s="14">
        <v>1.0452119900000001</v>
      </c>
      <c r="R17" s="16">
        <v>0.13281862</v>
      </c>
      <c r="S17" s="14">
        <v>18.076507459999998</v>
      </c>
      <c r="T17" s="16">
        <v>0.51055514000000002</v>
      </c>
      <c r="U17" s="14">
        <v>0</v>
      </c>
      <c r="V17" s="16">
        <v>0</v>
      </c>
      <c r="W17" s="14" t="s">
        <v>582</v>
      </c>
      <c r="X17" s="16" t="s">
        <v>582</v>
      </c>
      <c r="Y17" s="14">
        <v>0</v>
      </c>
      <c r="Z17" s="16">
        <v>0</v>
      </c>
      <c r="AA17" s="14">
        <v>0</v>
      </c>
      <c r="AB17" s="16">
        <v>0</v>
      </c>
      <c r="AC17" s="14">
        <v>1.3115062900000001</v>
      </c>
      <c r="AD17" s="16">
        <v>0.18857610999999999</v>
      </c>
    </row>
    <row r="18" spans="1:30" x14ac:dyDescent="0.25">
      <c r="A18" s="11" t="s">
        <v>488</v>
      </c>
      <c r="B18" s="13">
        <v>5532</v>
      </c>
      <c r="C18" s="14">
        <f>(28/B18*100)</f>
        <v>0.50614605929139556</v>
      </c>
      <c r="D18" s="15">
        <v>5504</v>
      </c>
      <c r="E18" s="14">
        <v>3.21193025</v>
      </c>
      <c r="F18" s="16">
        <v>0.29756441</v>
      </c>
      <c r="G18" s="14">
        <v>7.3479317999999996</v>
      </c>
      <c r="H18" s="16">
        <v>0.48956339999999998</v>
      </c>
      <c r="I18" s="14">
        <v>18.689351039999998</v>
      </c>
      <c r="J18" s="16">
        <v>0.76384587999999998</v>
      </c>
      <c r="K18" s="14">
        <v>32.947061429999998</v>
      </c>
      <c r="L18" s="16">
        <v>0.95032046999999997</v>
      </c>
      <c r="M18" s="14">
        <v>18.791120370000002</v>
      </c>
      <c r="N18" s="16">
        <v>0.64982298999999999</v>
      </c>
      <c r="O18" s="14">
        <v>3.5448269899999998</v>
      </c>
      <c r="P18" s="16">
        <v>0.29232128000000002</v>
      </c>
      <c r="Q18" s="14">
        <v>1.8051589299999999</v>
      </c>
      <c r="R18" s="16">
        <v>0.30295340999999998</v>
      </c>
      <c r="S18" s="14">
        <v>12.322994939999999</v>
      </c>
      <c r="T18" s="16">
        <v>0.55621403000000003</v>
      </c>
      <c r="U18" s="14">
        <v>0</v>
      </c>
      <c r="V18" s="16">
        <v>0</v>
      </c>
      <c r="W18" s="14" t="s">
        <v>582</v>
      </c>
      <c r="X18" s="16" t="s">
        <v>582</v>
      </c>
      <c r="Y18" s="14">
        <v>0</v>
      </c>
      <c r="Z18" s="16">
        <v>0</v>
      </c>
      <c r="AA18" s="14">
        <v>0</v>
      </c>
      <c r="AB18" s="16">
        <v>0</v>
      </c>
      <c r="AC18" s="14">
        <v>1.33962425</v>
      </c>
      <c r="AD18" s="16">
        <v>0.26134099</v>
      </c>
    </row>
    <row r="19" spans="1:30" x14ac:dyDescent="0.25">
      <c r="A19" s="11" t="s">
        <v>489</v>
      </c>
      <c r="B19" s="13">
        <v>5658</v>
      </c>
      <c r="C19" s="14">
        <f>(62/B19*100)</f>
        <v>1.0957935666313185</v>
      </c>
      <c r="D19" s="15">
        <v>5596</v>
      </c>
      <c r="E19" s="14">
        <v>0.64391907999999998</v>
      </c>
      <c r="F19" s="16">
        <v>0.12679549000000001</v>
      </c>
      <c r="G19" s="14">
        <v>4.5064627899999996</v>
      </c>
      <c r="H19" s="16">
        <v>0.30137796</v>
      </c>
      <c r="I19" s="14">
        <v>56.110457070000002</v>
      </c>
      <c r="J19" s="16">
        <v>0.84158038000000002</v>
      </c>
      <c r="K19" s="14">
        <v>16.163054850000002</v>
      </c>
      <c r="L19" s="16">
        <v>0.57712078</v>
      </c>
      <c r="M19" s="14">
        <v>3.88217678</v>
      </c>
      <c r="N19" s="16">
        <v>0.30702954999999998</v>
      </c>
      <c r="O19" s="14">
        <v>3.41785374</v>
      </c>
      <c r="P19" s="16">
        <v>0.33991796000000002</v>
      </c>
      <c r="Q19" s="14">
        <v>0.1585568</v>
      </c>
      <c r="R19" s="16">
        <v>6.0489319999999999E-2</v>
      </c>
      <c r="S19" s="14">
        <v>14.32185993</v>
      </c>
      <c r="T19" s="16">
        <v>0.56356881999999997</v>
      </c>
      <c r="U19" s="14">
        <v>0</v>
      </c>
      <c r="V19" s="16">
        <v>0</v>
      </c>
      <c r="W19" s="14" t="s">
        <v>582</v>
      </c>
      <c r="X19" s="16" t="s">
        <v>582</v>
      </c>
      <c r="Y19" s="14">
        <v>0</v>
      </c>
      <c r="Z19" s="16">
        <v>0</v>
      </c>
      <c r="AA19" s="14">
        <v>0</v>
      </c>
      <c r="AB19" s="16">
        <v>0</v>
      </c>
      <c r="AC19" s="14">
        <v>0.79565898000000002</v>
      </c>
      <c r="AD19" s="16">
        <v>0.13478296000000001</v>
      </c>
    </row>
    <row r="20" spans="1:30" x14ac:dyDescent="0.25">
      <c r="A20" s="11" t="s">
        <v>490</v>
      </c>
      <c r="B20" s="13">
        <v>3371</v>
      </c>
      <c r="C20" s="14">
        <f>(75/B20*100)</f>
        <v>2.2248590922574905</v>
      </c>
      <c r="D20" s="15">
        <v>3296</v>
      </c>
      <c r="E20" s="14">
        <v>11.929892819999999</v>
      </c>
      <c r="F20" s="16">
        <v>0.51430975000000001</v>
      </c>
      <c r="G20" s="14">
        <v>38.676703060000001</v>
      </c>
      <c r="H20" s="16">
        <v>0.93863602999999995</v>
      </c>
      <c r="I20" s="14">
        <v>16.256704379999999</v>
      </c>
      <c r="J20" s="16">
        <v>0.60373069999999995</v>
      </c>
      <c r="K20" s="14">
        <v>3.7028923699999998</v>
      </c>
      <c r="L20" s="16">
        <v>0.25626929999999998</v>
      </c>
      <c r="M20" s="14">
        <v>1.2235050999999999</v>
      </c>
      <c r="N20" s="16">
        <v>0.20819716999999999</v>
      </c>
      <c r="O20" s="14">
        <v>0.48263556000000002</v>
      </c>
      <c r="P20" s="16">
        <v>0.13492881000000001</v>
      </c>
      <c r="Q20" s="14">
        <v>1.2245125400000001</v>
      </c>
      <c r="R20" s="16">
        <v>0.19652662000000001</v>
      </c>
      <c r="S20" s="14">
        <v>25.538082209999999</v>
      </c>
      <c r="T20" s="16">
        <v>0.77254034999999999</v>
      </c>
      <c r="U20" s="14">
        <v>0</v>
      </c>
      <c r="V20" s="16">
        <v>0</v>
      </c>
      <c r="W20" s="14" t="s">
        <v>582</v>
      </c>
      <c r="X20" s="16" t="s">
        <v>582</v>
      </c>
      <c r="Y20" s="14">
        <v>0</v>
      </c>
      <c r="Z20" s="16">
        <v>0</v>
      </c>
      <c r="AA20" s="14">
        <v>0</v>
      </c>
      <c r="AB20" s="16">
        <v>0</v>
      </c>
      <c r="AC20" s="14">
        <v>0.96507195000000001</v>
      </c>
      <c r="AD20" s="16">
        <v>0.16839908000000001</v>
      </c>
    </row>
    <row r="21" spans="1:30" x14ac:dyDescent="0.25">
      <c r="A21" s="11" t="s">
        <v>491</v>
      </c>
      <c r="B21" s="13">
        <v>5741</v>
      </c>
      <c r="C21" s="14">
        <f>(45/B21*100)</f>
        <v>0.7838355687162516</v>
      </c>
      <c r="D21" s="15">
        <v>5696</v>
      </c>
      <c r="E21" s="14">
        <v>3.6560840699999999</v>
      </c>
      <c r="F21" s="16">
        <v>0.30211768</v>
      </c>
      <c r="G21" s="14">
        <v>16.409559269999999</v>
      </c>
      <c r="H21" s="16">
        <v>0.57644782000000006</v>
      </c>
      <c r="I21" s="14">
        <v>41.855228199999999</v>
      </c>
      <c r="J21" s="16">
        <v>0.72750687999999997</v>
      </c>
      <c r="K21" s="14">
        <v>16.690239859999998</v>
      </c>
      <c r="L21" s="16">
        <v>0.58534648</v>
      </c>
      <c r="M21" s="14">
        <v>3.0892338499999998</v>
      </c>
      <c r="N21" s="16">
        <v>0.23879563000000001</v>
      </c>
      <c r="O21" s="14">
        <v>0.48242056</v>
      </c>
      <c r="P21" s="16">
        <v>9.7309380000000001E-2</v>
      </c>
      <c r="Q21" s="14">
        <v>6.2474482</v>
      </c>
      <c r="R21" s="16">
        <v>0.37088195000000002</v>
      </c>
      <c r="S21" s="14">
        <v>10.63732516</v>
      </c>
      <c r="T21" s="16">
        <v>0.50579098</v>
      </c>
      <c r="U21" s="14">
        <v>0</v>
      </c>
      <c r="V21" s="16">
        <v>0</v>
      </c>
      <c r="W21" s="14" t="s">
        <v>582</v>
      </c>
      <c r="X21" s="16" t="s">
        <v>582</v>
      </c>
      <c r="Y21" s="14">
        <v>0</v>
      </c>
      <c r="Z21" s="16">
        <v>0</v>
      </c>
      <c r="AA21" s="14">
        <v>0</v>
      </c>
      <c r="AB21" s="16">
        <v>0</v>
      </c>
      <c r="AC21" s="14">
        <v>0.93246083999999996</v>
      </c>
      <c r="AD21" s="16">
        <v>0.14368631000000001</v>
      </c>
    </row>
    <row r="22" spans="1:30" x14ac:dyDescent="0.25">
      <c r="A22" s="11" t="s">
        <v>492</v>
      </c>
      <c r="B22" s="13">
        <v>6598</v>
      </c>
      <c r="C22" s="14">
        <f>(32/B22*100)</f>
        <v>0.48499545316762654</v>
      </c>
      <c r="D22" s="15">
        <v>6566</v>
      </c>
      <c r="E22" s="14">
        <v>8.8715304800000006</v>
      </c>
      <c r="F22" s="16">
        <v>0.49522888999999998</v>
      </c>
      <c r="G22" s="14">
        <v>17.186605190000002</v>
      </c>
      <c r="H22" s="16">
        <v>0.62546162999999999</v>
      </c>
      <c r="I22" s="14">
        <v>35.40518952</v>
      </c>
      <c r="J22" s="16">
        <v>0.94022715000000001</v>
      </c>
      <c r="K22" s="14">
        <v>16.051603830000001</v>
      </c>
      <c r="L22" s="16">
        <v>0.76420933999999996</v>
      </c>
      <c r="M22" s="14">
        <v>5.6753979399999999</v>
      </c>
      <c r="N22" s="16">
        <v>0.45678090999999998</v>
      </c>
      <c r="O22" s="14">
        <v>1.4230861299999999</v>
      </c>
      <c r="P22" s="16">
        <v>0.15786278000000001</v>
      </c>
      <c r="Q22" s="14">
        <v>0.7930509</v>
      </c>
      <c r="R22" s="16">
        <v>0.26981045999999997</v>
      </c>
      <c r="S22" s="14">
        <v>12.990626600000001</v>
      </c>
      <c r="T22" s="16">
        <v>0.51803750999999998</v>
      </c>
      <c r="U22" s="14">
        <v>0</v>
      </c>
      <c r="V22" s="16">
        <v>0</v>
      </c>
      <c r="W22" s="14" t="s">
        <v>582</v>
      </c>
      <c r="X22" s="16" t="s">
        <v>582</v>
      </c>
      <c r="Y22" s="14">
        <v>0</v>
      </c>
      <c r="Z22" s="16">
        <v>0</v>
      </c>
      <c r="AA22" s="14">
        <v>0.20540241000000001</v>
      </c>
      <c r="AB22" s="16">
        <v>5.6577879999999997E-2</v>
      </c>
      <c r="AC22" s="14">
        <v>1.3975070000000001</v>
      </c>
      <c r="AD22" s="16">
        <v>0.19545203</v>
      </c>
    </row>
    <row r="23" spans="1:30" x14ac:dyDescent="0.25">
      <c r="A23" s="11" t="s">
        <v>493</v>
      </c>
      <c r="B23" s="13">
        <v>11583</v>
      </c>
      <c r="C23" s="14">
        <f>(216/B23*100)</f>
        <v>1.8648018648018647</v>
      </c>
      <c r="D23" s="15">
        <v>11367</v>
      </c>
      <c r="E23" s="14">
        <v>0</v>
      </c>
      <c r="F23" s="16">
        <v>0</v>
      </c>
      <c r="G23" s="14">
        <v>14.016906820000001</v>
      </c>
      <c r="H23" s="16">
        <v>0.54040456000000003</v>
      </c>
      <c r="I23" s="14">
        <v>57.723754049999997</v>
      </c>
      <c r="J23" s="16">
        <v>0.77404753999999998</v>
      </c>
      <c r="K23" s="14">
        <v>9.5108589400000003</v>
      </c>
      <c r="L23" s="16">
        <v>0.45924909000000003</v>
      </c>
      <c r="M23" s="14">
        <v>3.3613179</v>
      </c>
      <c r="N23" s="16">
        <v>0.33263626000000002</v>
      </c>
      <c r="O23" s="14">
        <v>2.4487089399999999</v>
      </c>
      <c r="P23" s="16">
        <v>0.26409473999999999</v>
      </c>
      <c r="Q23" s="14">
        <v>1.4843399900000001</v>
      </c>
      <c r="R23" s="16">
        <v>0.1656299</v>
      </c>
      <c r="S23" s="14">
        <v>10.390349069999999</v>
      </c>
      <c r="T23" s="16">
        <v>0.56950493000000002</v>
      </c>
      <c r="U23" s="14">
        <v>0</v>
      </c>
      <c r="V23" s="16">
        <v>0</v>
      </c>
      <c r="W23" s="14" t="s">
        <v>582</v>
      </c>
      <c r="X23" s="16" t="s">
        <v>582</v>
      </c>
      <c r="Y23" s="14">
        <v>0</v>
      </c>
      <c r="Z23" s="16">
        <v>0</v>
      </c>
      <c r="AA23" s="14">
        <v>0</v>
      </c>
      <c r="AB23" s="16">
        <v>0</v>
      </c>
      <c r="AC23" s="14">
        <v>1.06376428</v>
      </c>
      <c r="AD23" s="16">
        <v>0.20352355</v>
      </c>
    </row>
    <row r="24" spans="1:30" x14ac:dyDescent="0.25">
      <c r="A24" s="11" t="s">
        <v>494</v>
      </c>
      <c r="B24" s="13">
        <v>6647</v>
      </c>
      <c r="C24" s="14">
        <f>(7/B24*100)</f>
        <v>0.10531066646607493</v>
      </c>
      <c r="D24" s="15">
        <v>6640</v>
      </c>
      <c r="E24" s="14">
        <v>11.021923409999999</v>
      </c>
      <c r="F24" s="16">
        <v>0.54807373000000004</v>
      </c>
      <c r="G24" s="14">
        <v>10.60765602</v>
      </c>
      <c r="H24" s="16">
        <v>0.54036704000000002</v>
      </c>
      <c r="I24" s="14">
        <v>33.377089480000002</v>
      </c>
      <c r="J24" s="16">
        <v>0.80408155999999997</v>
      </c>
      <c r="K24" s="14">
        <v>21.143359650000001</v>
      </c>
      <c r="L24" s="16">
        <v>0.75279795999999999</v>
      </c>
      <c r="M24" s="14">
        <v>5.2320805699999999</v>
      </c>
      <c r="N24" s="16">
        <v>0.33782118999999999</v>
      </c>
      <c r="O24" s="14">
        <v>0.57642121000000002</v>
      </c>
      <c r="P24" s="16">
        <v>8.3030969999999996E-2</v>
      </c>
      <c r="Q24" s="14">
        <v>0.34381846999999999</v>
      </c>
      <c r="R24" s="16">
        <v>8.6732139999999999E-2</v>
      </c>
      <c r="S24" s="14">
        <v>17.293556980000002</v>
      </c>
      <c r="T24" s="16">
        <v>0.54430047000000004</v>
      </c>
      <c r="U24" s="14">
        <v>0</v>
      </c>
      <c r="V24" s="16">
        <v>0</v>
      </c>
      <c r="W24" s="14" t="s">
        <v>582</v>
      </c>
      <c r="X24" s="16" t="s">
        <v>582</v>
      </c>
      <c r="Y24" s="14">
        <v>0</v>
      </c>
      <c r="Z24" s="16">
        <v>0</v>
      </c>
      <c r="AA24" s="14">
        <v>0</v>
      </c>
      <c r="AB24" s="16">
        <v>0</v>
      </c>
      <c r="AC24" s="14">
        <v>0.40409421000000001</v>
      </c>
      <c r="AD24" s="16">
        <v>8.7691519999999995E-2</v>
      </c>
    </row>
    <row r="25" spans="1:30" x14ac:dyDescent="0.25">
      <c r="A25" s="11" t="s">
        <v>495</v>
      </c>
      <c r="B25" s="13">
        <v>5581</v>
      </c>
      <c r="C25" s="14">
        <f>(24/B25*100)</f>
        <v>0.43003046049095145</v>
      </c>
      <c r="D25" s="15">
        <v>5557</v>
      </c>
      <c r="E25" s="14">
        <v>0.62424318000000001</v>
      </c>
      <c r="F25" s="16">
        <v>9.6054239999999999E-2</v>
      </c>
      <c r="G25" s="14">
        <v>3.8110543699999999</v>
      </c>
      <c r="H25" s="16">
        <v>0.29504986999999999</v>
      </c>
      <c r="I25" s="14">
        <v>15.39463033</v>
      </c>
      <c r="J25" s="16">
        <v>0.52306682999999998</v>
      </c>
      <c r="K25" s="14">
        <v>25.002388639999999</v>
      </c>
      <c r="L25" s="16">
        <v>0.61469521999999999</v>
      </c>
      <c r="M25" s="14">
        <v>24.010957319999999</v>
      </c>
      <c r="N25" s="16">
        <v>0.66031565999999997</v>
      </c>
      <c r="O25" s="14">
        <v>12.55245817</v>
      </c>
      <c r="P25" s="16">
        <v>0.4746802</v>
      </c>
      <c r="Q25" s="14">
        <v>2.3182299099999999</v>
      </c>
      <c r="R25" s="16">
        <v>0.24296393999999999</v>
      </c>
      <c r="S25" s="14">
        <v>16.037861599999999</v>
      </c>
      <c r="T25" s="16">
        <v>0.49725354999999999</v>
      </c>
      <c r="U25" s="14">
        <v>0</v>
      </c>
      <c r="V25" s="16">
        <v>0</v>
      </c>
      <c r="W25" s="14" t="s">
        <v>582</v>
      </c>
      <c r="X25" s="16" t="s">
        <v>582</v>
      </c>
      <c r="Y25" s="14">
        <v>0</v>
      </c>
      <c r="Z25" s="16">
        <v>0</v>
      </c>
      <c r="AA25" s="14">
        <v>0</v>
      </c>
      <c r="AB25" s="16">
        <v>0</v>
      </c>
      <c r="AC25" s="14">
        <v>0.24817648</v>
      </c>
      <c r="AD25" s="16">
        <v>7.1600070000000002E-2</v>
      </c>
    </row>
    <row r="26" spans="1:30" x14ac:dyDescent="0.25">
      <c r="A26" s="11" t="s">
        <v>496</v>
      </c>
      <c r="B26" s="13">
        <v>4869</v>
      </c>
      <c r="C26" s="14">
        <f>(33/B26*100)</f>
        <v>0.67775723967960566</v>
      </c>
      <c r="D26" s="15">
        <v>4836</v>
      </c>
      <c r="E26" s="14">
        <v>4.6808983900000003</v>
      </c>
      <c r="F26" s="16">
        <v>0.35036801000000001</v>
      </c>
      <c r="G26" s="14">
        <v>22.425184399999999</v>
      </c>
      <c r="H26" s="16">
        <v>0.76217444999999995</v>
      </c>
      <c r="I26" s="14">
        <v>24.893847319999999</v>
      </c>
      <c r="J26" s="16">
        <v>0.71258692999999995</v>
      </c>
      <c r="K26" s="14">
        <v>12.85915299</v>
      </c>
      <c r="L26" s="16">
        <v>0.53998860999999998</v>
      </c>
      <c r="M26" s="14">
        <v>10.04171605</v>
      </c>
      <c r="N26" s="16">
        <v>0.54859727000000003</v>
      </c>
      <c r="O26" s="14">
        <v>2.66947417</v>
      </c>
      <c r="P26" s="16">
        <v>0.26904382999999998</v>
      </c>
      <c r="Q26" s="14">
        <v>4.4099777299999996</v>
      </c>
      <c r="R26" s="16">
        <v>0.42398341000000001</v>
      </c>
      <c r="S26" s="14">
        <v>17.395600139999999</v>
      </c>
      <c r="T26" s="16">
        <v>0.62004570999999997</v>
      </c>
      <c r="U26" s="14">
        <v>0</v>
      </c>
      <c r="V26" s="16">
        <v>0</v>
      </c>
      <c r="W26" s="14" t="s">
        <v>582</v>
      </c>
      <c r="X26" s="16" t="s">
        <v>582</v>
      </c>
      <c r="Y26" s="14">
        <v>0</v>
      </c>
      <c r="Z26" s="16">
        <v>0</v>
      </c>
      <c r="AA26" s="14">
        <v>0</v>
      </c>
      <c r="AB26" s="16">
        <v>0</v>
      </c>
      <c r="AC26" s="14">
        <v>0.62414881</v>
      </c>
      <c r="AD26" s="16">
        <v>0.12403748000000001</v>
      </c>
    </row>
    <row r="27" spans="1:30" x14ac:dyDescent="0.25">
      <c r="A27" s="11" t="s">
        <v>497</v>
      </c>
      <c r="B27" s="13">
        <v>5299</v>
      </c>
      <c r="C27" s="14">
        <f>(17/B27*100)</f>
        <v>0.32081524816003021</v>
      </c>
      <c r="D27" s="15">
        <v>5282</v>
      </c>
      <c r="E27" s="14">
        <v>2.56817034</v>
      </c>
      <c r="F27" s="16">
        <v>0.23432792</v>
      </c>
      <c r="G27" s="14">
        <v>6.02462052</v>
      </c>
      <c r="H27" s="16">
        <v>0.33672858</v>
      </c>
      <c r="I27" s="14">
        <v>26.366804089999999</v>
      </c>
      <c r="J27" s="16">
        <v>0.51939939999999996</v>
      </c>
      <c r="K27" s="14">
        <v>30.548280349999999</v>
      </c>
      <c r="L27" s="16">
        <v>0.61687749999999997</v>
      </c>
      <c r="M27" s="14">
        <v>8.9619633099999998</v>
      </c>
      <c r="N27" s="16">
        <v>0.34445512</v>
      </c>
      <c r="O27" s="14">
        <v>4.4029657499999999</v>
      </c>
      <c r="P27" s="16">
        <v>0.24962472999999999</v>
      </c>
      <c r="Q27" s="14">
        <v>2.1211421700000002</v>
      </c>
      <c r="R27" s="16">
        <v>0.17594926999999999</v>
      </c>
      <c r="S27" s="14">
        <v>16.97324832</v>
      </c>
      <c r="T27" s="16">
        <v>0.53987803999999995</v>
      </c>
      <c r="U27" s="14">
        <v>0</v>
      </c>
      <c r="V27" s="16">
        <v>0</v>
      </c>
      <c r="W27" s="14" t="s">
        <v>582</v>
      </c>
      <c r="X27" s="16" t="s">
        <v>582</v>
      </c>
      <c r="Y27" s="14">
        <v>0</v>
      </c>
      <c r="Z27" s="16">
        <v>0</v>
      </c>
      <c r="AA27" s="14">
        <v>0</v>
      </c>
      <c r="AB27" s="16">
        <v>0</v>
      </c>
      <c r="AC27" s="14">
        <v>2.0328051500000002</v>
      </c>
      <c r="AD27" s="16">
        <v>0.17255388999999999</v>
      </c>
    </row>
    <row r="28" spans="1:30" x14ac:dyDescent="0.25">
      <c r="A28" s="11" t="s">
        <v>498</v>
      </c>
      <c r="B28" s="13">
        <v>7568</v>
      </c>
      <c r="C28" s="14">
        <f>(51/B28*100)</f>
        <v>0.67389006342494717</v>
      </c>
      <c r="D28" s="15">
        <v>7517</v>
      </c>
      <c r="E28" s="14">
        <v>1.6225963999999999</v>
      </c>
      <c r="F28" s="16">
        <v>0.17501865</v>
      </c>
      <c r="G28" s="14">
        <v>3.6413026799999999</v>
      </c>
      <c r="H28" s="16">
        <v>0.33274147999999998</v>
      </c>
      <c r="I28" s="14">
        <v>34.504522010000002</v>
      </c>
      <c r="J28" s="16">
        <v>1.2553285700000001</v>
      </c>
      <c r="K28" s="14">
        <v>34.421444970000003</v>
      </c>
      <c r="L28" s="16">
        <v>0.97960714000000004</v>
      </c>
      <c r="M28" s="14">
        <v>16.30135932</v>
      </c>
      <c r="N28" s="16">
        <v>0.86212624999999998</v>
      </c>
      <c r="O28" s="14">
        <v>3.4172747700000001</v>
      </c>
      <c r="P28" s="16">
        <v>0.26188094000000001</v>
      </c>
      <c r="Q28" s="14">
        <v>1.6481759899999999</v>
      </c>
      <c r="R28" s="16">
        <v>0.21532657999999999</v>
      </c>
      <c r="S28" s="14">
        <v>3.95715773</v>
      </c>
      <c r="T28" s="16">
        <v>0.27923875999999997</v>
      </c>
      <c r="U28" s="14">
        <v>0</v>
      </c>
      <c r="V28" s="16">
        <v>0</v>
      </c>
      <c r="W28" s="14" t="s">
        <v>582</v>
      </c>
      <c r="X28" s="16" t="s">
        <v>582</v>
      </c>
      <c r="Y28" s="14">
        <v>0</v>
      </c>
      <c r="Z28" s="16">
        <v>0</v>
      </c>
      <c r="AA28" s="14">
        <v>0</v>
      </c>
      <c r="AB28" s="16">
        <v>0</v>
      </c>
      <c r="AC28" s="14">
        <v>0.48616612999999997</v>
      </c>
      <c r="AD28" s="16">
        <v>8.6671369999999998E-2</v>
      </c>
    </row>
    <row r="29" spans="1:30" x14ac:dyDescent="0.25">
      <c r="A29" s="11" t="s">
        <v>499</v>
      </c>
      <c r="B29" s="13">
        <v>5385</v>
      </c>
      <c r="C29" s="14">
        <f>(0/B29*100)</f>
        <v>0</v>
      </c>
      <c r="D29" s="15">
        <v>5385</v>
      </c>
      <c r="E29" s="14">
        <v>0</v>
      </c>
      <c r="F29" s="16">
        <v>0</v>
      </c>
      <c r="G29" s="14">
        <v>0</v>
      </c>
      <c r="H29" s="16">
        <v>0</v>
      </c>
      <c r="I29" s="14">
        <v>0</v>
      </c>
      <c r="J29" s="16">
        <v>0</v>
      </c>
      <c r="K29" s="14">
        <v>0</v>
      </c>
      <c r="L29" s="16">
        <v>0</v>
      </c>
      <c r="M29" s="14">
        <v>0</v>
      </c>
      <c r="N29" s="16">
        <v>0</v>
      </c>
      <c r="O29" s="14">
        <v>0</v>
      </c>
      <c r="P29" s="16">
        <v>0</v>
      </c>
      <c r="Q29" s="14">
        <v>0</v>
      </c>
      <c r="R29" s="16">
        <v>0</v>
      </c>
      <c r="S29" s="14">
        <v>0</v>
      </c>
      <c r="T29" s="16">
        <v>0</v>
      </c>
      <c r="U29" s="14">
        <v>0</v>
      </c>
      <c r="V29" s="16">
        <v>0</v>
      </c>
      <c r="W29" s="14" t="s">
        <v>582</v>
      </c>
      <c r="X29" s="16" t="s">
        <v>582</v>
      </c>
      <c r="Y29" s="14">
        <v>100</v>
      </c>
      <c r="Z29" s="16">
        <v>0</v>
      </c>
      <c r="AA29" s="14">
        <v>0</v>
      </c>
      <c r="AB29" s="16">
        <v>0</v>
      </c>
      <c r="AC29" s="14">
        <v>0</v>
      </c>
      <c r="AD29" s="16">
        <v>0</v>
      </c>
    </row>
    <row r="30" spans="1:30" x14ac:dyDescent="0.25">
      <c r="A30" s="11" t="s">
        <v>500</v>
      </c>
      <c r="B30" s="13">
        <v>4520</v>
      </c>
      <c r="C30" s="14">
        <f>(99/B30*100)</f>
        <v>2.1902654867256639</v>
      </c>
      <c r="D30" s="15">
        <v>4421</v>
      </c>
      <c r="E30" s="14">
        <v>11.66810085</v>
      </c>
      <c r="F30" s="16">
        <v>0.47427791000000002</v>
      </c>
      <c r="G30" s="14">
        <v>20.87837717</v>
      </c>
      <c r="H30" s="16">
        <v>0.67311410000000005</v>
      </c>
      <c r="I30" s="14">
        <v>34.33667346</v>
      </c>
      <c r="J30" s="16">
        <v>0.86724630000000003</v>
      </c>
      <c r="K30" s="14">
        <v>11.562913200000001</v>
      </c>
      <c r="L30" s="16">
        <v>0.53908966999999997</v>
      </c>
      <c r="M30" s="14">
        <v>3.44889132</v>
      </c>
      <c r="N30" s="16">
        <v>0.34158851000000001</v>
      </c>
      <c r="O30" s="14">
        <v>0.71458829000000001</v>
      </c>
      <c r="P30" s="16">
        <v>0.13257147999999999</v>
      </c>
      <c r="Q30" s="14">
        <v>3.2940770800000001</v>
      </c>
      <c r="R30" s="16">
        <v>0.25242948999999998</v>
      </c>
      <c r="S30" s="14">
        <v>12.693586059999999</v>
      </c>
      <c r="T30" s="16">
        <v>0.50593332000000002</v>
      </c>
      <c r="U30" s="14">
        <v>0</v>
      </c>
      <c r="V30" s="16">
        <v>0</v>
      </c>
      <c r="W30" s="14" t="s">
        <v>582</v>
      </c>
      <c r="X30" s="16" t="s">
        <v>582</v>
      </c>
      <c r="Y30" s="14">
        <v>0</v>
      </c>
      <c r="Z30" s="16">
        <v>0</v>
      </c>
      <c r="AA30" s="14">
        <v>0</v>
      </c>
      <c r="AB30" s="16">
        <v>0</v>
      </c>
      <c r="AC30" s="14">
        <v>1.4027925800000001</v>
      </c>
      <c r="AD30" s="16">
        <v>0.16744216000000001</v>
      </c>
    </row>
    <row r="31" spans="1:30" x14ac:dyDescent="0.25">
      <c r="A31" s="11" t="s">
        <v>501</v>
      </c>
      <c r="B31" s="13">
        <v>5456</v>
      </c>
      <c r="C31" s="14">
        <f>(125/B31*100)</f>
        <v>2.2910557184750733</v>
      </c>
      <c r="D31" s="15">
        <v>5331</v>
      </c>
      <c r="E31" s="14">
        <v>15.37015927</v>
      </c>
      <c r="F31" s="16">
        <v>0.55842902000000005</v>
      </c>
      <c r="G31" s="14">
        <v>28.804556829999999</v>
      </c>
      <c r="H31" s="16">
        <v>0.69211747000000001</v>
      </c>
      <c r="I31" s="14">
        <v>20.197586059999999</v>
      </c>
      <c r="J31" s="16">
        <v>0.58779641000000005</v>
      </c>
      <c r="K31" s="14">
        <v>6.2755967699999999</v>
      </c>
      <c r="L31" s="16">
        <v>0.37625493999999998</v>
      </c>
      <c r="M31" s="14">
        <v>2.3668582800000002</v>
      </c>
      <c r="N31" s="16">
        <v>0.21023711</v>
      </c>
      <c r="O31" s="14">
        <v>0.55700802999999999</v>
      </c>
      <c r="P31" s="16">
        <v>9.1168659999999999E-2</v>
      </c>
      <c r="Q31" s="14">
        <v>4.6041368599999997</v>
      </c>
      <c r="R31" s="16">
        <v>0.32782309999999998</v>
      </c>
      <c r="S31" s="14">
        <v>20.906237619999999</v>
      </c>
      <c r="T31" s="16">
        <v>0.63707135000000004</v>
      </c>
      <c r="U31" s="14">
        <v>0</v>
      </c>
      <c r="V31" s="16">
        <v>0</v>
      </c>
      <c r="W31" s="14" t="s">
        <v>582</v>
      </c>
      <c r="X31" s="16" t="s">
        <v>582</v>
      </c>
      <c r="Y31" s="14">
        <v>0</v>
      </c>
      <c r="Z31" s="16">
        <v>0</v>
      </c>
      <c r="AA31" s="14">
        <v>0</v>
      </c>
      <c r="AB31" s="16">
        <v>0</v>
      </c>
      <c r="AC31" s="14">
        <v>0.91786027000000003</v>
      </c>
      <c r="AD31" s="16">
        <v>0.13978594999999999</v>
      </c>
    </row>
    <row r="32" spans="1:30" x14ac:dyDescent="0.25">
      <c r="A32" s="11" t="s">
        <v>502</v>
      </c>
      <c r="B32" s="13">
        <v>4478</v>
      </c>
      <c r="C32" s="14">
        <f>(5/B32*100)</f>
        <v>0.11165698972755694</v>
      </c>
      <c r="D32" s="15">
        <v>4473</v>
      </c>
      <c r="E32" s="14">
        <v>0.52911838</v>
      </c>
      <c r="F32" s="16">
        <v>0.11785242999999999</v>
      </c>
      <c r="G32" s="14">
        <v>3.53438227</v>
      </c>
      <c r="H32" s="16">
        <v>0.32392942000000002</v>
      </c>
      <c r="I32" s="14">
        <v>17.310763739999999</v>
      </c>
      <c r="J32" s="16">
        <v>0.75121784999999996</v>
      </c>
      <c r="K32" s="14">
        <v>13.18166985</v>
      </c>
      <c r="L32" s="16">
        <v>0.65475821000000001</v>
      </c>
      <c r="M32" s="14">
        <v>16.288369960000001</v>
      </c>
      <c r="N32" s="16">
        <v>0.71544735000000004</v>
      </c>
      <c r="O32" s="14">
        <v>20.827901069999999</v>
      </c>
      <c r="P32" s="16">
        <v>1.0580336699999999</v>
      </c>
      <c r="Q32" s="14">
        <v>15.02458212</v>
      </c>
      <c r="R32" s="16">
        <v>1.16664802</v>
      </c>
      <c r="S32" s="14">
        <v>12.570817979999999</v>
      </c>
      <c r="T32" s="16">
        <v>0.56337113000000005</v>
      </c>
      <c r="U32" s="14">
        <v>0</v>
      </c>
      <c r="V32" s="16">
        <v>0</v>
      </c>
      <c r="W32" s="14" t="s">
        <v>582</v>
      </c>
      <c r="X32" s="16" t="s">
        <v>582</v>
      </c>
      <c r="Y32" s="14">
        <v>0</v>
      </c>
      <c r="Z32" s="16">
        <v>0</v>
      </c>
      <c r="AA32" s="14">
        <v>0</v>
      </c>
      <c r="AB32" s="16">
        <v>0</v>
      </c>
      <c r="AC32" s="14">
        <v>0.73239463000000005</v>
      </c>
      <c r="AD32" s="16">
        <v>0.15528923</v>
      </c>
    </row>
    <row r="33" spans="1:30" x14ac:dyDescent="0.25">
      <c r="A33" s="11" t="s">
        <v>503</v>
      </c>
      <c r="B33" s="13">
        <v>7325</v>
      </c>
      <c r="C33" s="14">
        <f>(75/B33*100)</f>
        <v>1.0238907849829351</v>
      </c>
      <c r="D33" s="15">
        <v>7250</v>
      </c>
      <c r="E33" s="14">
        <v>11.575114019999999</v>
      </c>
      <c r="F33" s="16">
        <v>0.54655288999999996</v>
      </c>
      <c r="G33" s="14">
        <v>9.6744500200000001</v>
      </c>
      <c r="H33" s="16">
        <v>0.46235226000000001</v>
      </c>
      <c r="I33" s="14">
        <v>32.587615239999998</v>
      </c>
      <c r="J33" s="16">
        <v>0.74298955</v>
      </c>
      <c r="K33" s="14">
        <v>13.196223140000001</v>
      </c>
      <c r="L33" s="16">
        <v>0.55714812000000002</v>
      </c>
      <c r="M33" s="14">
        <v>10.299968959999999</v>
      </c>
      <c r="N33" s="16">
        <v>0.60390193999999997</v>
      </c>
      <c r="O33" s="14">
        <v>6.3764132499999997</v>
      </c>
      <c r="P33" s="16">
        <v>0.39433016999999998</v>
      </c>
      <c r="Q33" s="14">
        <v>5.3064765899999999</v>
      </c>
      <c r="R33" s="16">
        <v>0.35544512</v>
      </c>
      <c r="S33" s="14">
        <v>9.9795199399999994</v>
      </c>
      <c r="T33" s="16">
        <v>0.42125773999999999</v>
      </c>
      <c r="U33" s="14">
        <v>0</v>
      </c>
      <c r="V33" s="16">
        <v>0</v>
      </c>
      <c r="W33" s="14" t="s">
        <v>582</v>
      </c>
      <c r="X33" s="16" t="s">
        <v>582</v>
      </c>
      <c r="Y33" s="14">
        <v>0</v>
      </c>
      <c r="Z33" s="16">
        <v>0</v>
      </c>
      <c r="AA33" s="14">
        <v>0</v>
      </c>
      <c r="AB33" s="16">
        <v>0</v>
      </c>
      <c r="AC33" s="14">
        <v>1.0042188299999999</v>
      </c>
      <c r="AD33" s="16">
        <v>0.16162267999999999</v>
      </c>
    </row>
    <row r="34" spans="1:30" x14ac:dyDescent="0.25">
      <c r="A34" s="11" t="s">
        <v>504</v>
      </c>
      <c r="B34" s="13">
        <v>6350</v>
      </c>
      <c r="C34" s="14">
        <f>(65/B34*100)</f>
        <v>1.0236220472440944</v>
      </c>
      <c r="D34" s="15">
        <v>6285</v>
      </c>
      <c r="E34" s="14">
        <v>1.2585885000000001</v>
      </c>
      <c r="F34" s="16">
        <v>0.16460343</v>
      </c>
      <c r="G34" s="14">
        <v>8.3808376300000003</v>
      </c>
      <c r="H34" s="16">
        <v>0.4343612</v>
      </c>
      <c r="I34" s="14">
        <v>48.101423500000003</v>
      </c>
      <c r="J34" s="16">
        <v>0.94896831000000004</v>
      </c>
      <c r="K34" s="14">
        <v>13.99213037</v>
      </c>
      <c r="L34" s="16">
        <v>0.52678153000000005</v>
      </c>
      <c r="M34" s="14">
        <v>9.0905600900000003</v>
      </c>
      <c r="N34" s="16">
        <v>0.54413290000000003</v>
      </c>
      <c r="O34" s="14">
        <v>4.99538043</v>
      </c>
      <c r="P34" s="16">
        <v>0.38665452</v>
      </c>
      <c r="Q34" s="14">
        <v>3.3529355700000001</v>
      </c>
      <c r="R34" s="16">
        <v>0.28668696999999999</v>
      </c>
      <c r="S34" s="14">
        <v>9.8468068399999993</v>
      </c>
      <c r="T34" s="16">
        <v>0.45144194999999998</v>
      </c>
      <c r="U34" s="14">
        <v>0</v>
      </c>
      <c r="V34" s="16">
        <v>0</v>
      </c>
      <c r="W34" s="14" t="s">
        <v>582</v>
      </c>
      <c r="X34" s="16" t="s">
        <v>582</v>
      </c>
      <c r="Y34" s="14">
        <v>0</v>
      </c>
      <c r="Z34" s="16">
        <v>0</v>
      </c>
      <c r="AA34" s="14">
        <v>0</v>
      </c>
      <c r="AB34" s="16">
        <v>0</v>
      </c>
      <c r="AC34" s="14">
        <v>0.98133707000000003</v>
      </c>
      <c r="AD34" s="16">
        <v>0.18446023</v>
      </c>
    </row>
    <row r="35" spans="1:30" x14ac:dyDescent="0.25">
      <c r="A35" s="11" t="s">
        <v>505</v>
      </c>
      <c r="B35" s="13">
        <v>6406</v>
      </c>
      <c r="C35" s="14">
        <f>(37/B35*100)</f>
        <v>0.57758351545426168</v>
      </c>
      <c r="D35" s="15">
        <v>6369</v>
      </c>
      <c r="E35" s="14">
        <v>13.48629455</v>
      </c>
      <c r="F35" s="16">
        <v>0.48057625999999998</v>
      </c>
      <c r="G35" s="14">
        <v>18.83378647</v>
      </c>
      <c r="H35" s="16">
        <v>0.68993532999999996</v>
      </c>
      <c r="I35" s="14">
        <v>23.17194988</v>
      </c>
      <c r="J35" s="16">
        <v>0.70846165000000005</v>
      </c>
      <c r="K35" s="14">
        <v>12.50015909</v>
      </c>
      <c r="L35" s="16">
        <v>0.53940264000000004</v>
      </c>
      <c r="M35" s="14">
        <v>5.7739613900000002</v>
      </c>
      <c r="N35" s="16">
        <v>0.31020462999999998</v>
      </c>
      <c r="O35" s="14">
        <v>1.3139277899999999</v>
      </c>
      <c r="P35" s="16">
        <v>0.18641399</v>
      </c>
      <c r="Q35" s="14">
        <v>11.80831223</v>
      </c>
      <c r="R35" s="16">
        <v>0.46933860999999999</v>
      </c>
      <c r="S35" s="14">
        <v>12.07277959</v>
      </c>
      <c r="T35" s="16">
        <v>0.55724132000000004</v>
      </c>
      <c r="U35" s="14">
        <v>0</v>
      </c>
      <c r="V35" s="16">
        <v>0</v>
      </c>
      <c r="W35" s="14" t="s">
        <v>582</v>
      </c>
      <c r="X35" s="16" t="s">
        <v>582</v>
      </c>
      <c r="Y35" s="14">
        <v>0</v>
      </c>
      <c r="Z35" s="16">
        <v>0</v>
      </c>
      <c r="AA35" s="14">
        <v>0</v>
      </c>
      <c r="AB35" s="16">
        <v>0</v>
      </c>
      <c r="AC35" s="14">
        <v>1.0388290099999999</v>
      </c>
      <c r="AD35" s="16">
        <v>0.14772615</v>
      </c>
    </row>
    <row r="36" spans="1:30" x14ac:dyDescent="0.25">
      <c r="A36" s="11" t="s">
        <v>506</v>
      </c>
      <c r="B36" s="13">
        <v>6736</v>
      </c>
      <c r="C36" s="14">
        <f>(26/B36*100)</f>
        <v>0.38598574821852732</v>
      </c>
      <c r="D36" s="15">
        <v>6710</v>
      </c>
      <c r="E36" s="14">
        <v>7.9236617599999999</v>
      </c>
      <c r="F36" s="16">
        <v>0.52049268000000004</v>
      </c>
      <c r="G36" s="14">
        <v>18.085120509999999</v>
      </c>
      <c r="H36" s="16">
        <v>0.71485277000000003</v>
      </c>
      <c r="I36" s="14">
        <v>58.771268569999997</v>
      </c>
      <c r="J36" s="16">
        <v>0.96822613000000002</v>
      </c>
      <c r="K36" s="14">
        <v>4.7832237400000004</v>
      </c>
      <c r="L36" s="16">
        <v>0.33771788000000003</v>
      </c>
      <c r="M36" s="14">
        <v>2.0453578000000001</v>
      </c>
      <c r="N36" s="16">
        <v>0.21008503000000001</v>
      </c>
      <c r="O36" s="14">
        <v>1.0555007000000001</v>
      </c>
      <c r="P36" s="16">
        <v>0.16210991</v>
      </c>
      <c r="Q36" s="14">
        <v>0.92201504999999995</v>
      </c>
      <c r="R36" s="16">
        <v>0.1074937</v>
      </c>
      <c r="S36" s="14">
        <v>5.9216719199999996</v>
      </c>
      <c r="T36" s="16">
        <v>0.42499241999999998</v>
      </c>
      <c r="U36" s="14">
        <v>0</v>
      </c>
      <c r="V36" s="16">
        <v>0</v>
      </c>
      <c r="W36" s="14" t="s">
        <v>582</v>
      </c>
      <c r="X36" s="16" t="s">
        <v>582</v>
      </c>
      <c r="Y36" s="14">
        <v>0</v>
      </c>
      <c r="Z36" s="16">
        <v>0</v>
      </c>
      <c r="AA36" s="14">
        <v>0</v>
      </c>
      <c r="AB36" s="16">
        <v>0</v>
      </c>
      <c r="AC36" s="14">
        <v>0.49217997000000002</v>
      </c>
      <c r="AD36" s="16">
        <v>0.10253276</v>
      </c>
    </row>
    <row r="37" spans="1:30" x14ac:dyDescent="0.25">
      <c r="A37" s="11" t="s">
        <v>507</v>
      </c>
      <c r="B37" s="13">
        <v>5458</v>
      </c>
      <c r="C37" s="14">
        <f>(63/B37*100)</f>
        <v>1.1542689629901062</v>
      </c>
      <c r="D37" s="15">
        <v>5395</v>
      </c>
      <c r="E37" s="14">
        <v>19.145447860000001</v>
      </c>
      <c r="F37" s="16">
        <v>0.65747524000000002</v>
      </c>
      <c r="G37" s="14">
        <v>30.562219160000001</v>
      </c>
      <c r="H37" s="16">
        <v>0.78123748000000004</v>
      </c>
      <c r="I37" s="14">
        <v>15.490665310000001</v>
      </c>
      <c r="J37" s="16">
        <v>0.53220098999999998</v>
      </c>
      <c r="K37" s="14">
        <v>6.2366862999999997</v>
      </c>
      <c r="L37" s="16">
        <v>0.32711074000000001</v>
      </c>
      <c r="M37" s="14">
        <v>3.9303865500000001</v>
      </c>
      <c r="N37" s="16">
        <v>0.29001505</v>
      </c>
      <c r="O37" s="14">
        <v>3.9503755300000001</v>
      </c>
      <c r="P37" s="16">
        <v>0.30271742000000001</v>
      </c>
      <c r="Q37" s="14">
        <v>3.0547904199999998</v>
      </c>
      <c r="R37" s="16">
        <v>0.35396453</v>
      </c>
      <c r="S37" s="14">
        <v>16.49479268</v>
      </c>
      <c r="T37" s="16">
        <v>0.60248438999999998</v>
      </c>
      <c r="U37" s="14">
        <v>0</v>
      </c>
      <c r="V37" s="16">
        <v>0</v>
      </c>
      <c r="W37" s="14" t="s">
        <v>582</v>
      </c>
      <c r="X37" s="16" t="s">
        <v>582</v>
      </c>
      <c r="Y37" s="14">
        <v>0</v>
      </c>
      <c r="Z37" s="16">
        <v>0</v>
      </c>
      <c r="AA37" s="14">
        <v>0</v>
      </c>
      <c r="AB37" s="16">
        <v>0</v>
      </c>
      <c r="AC37" s="14">
        <v>1.1346362000000001</v>
      </c>
      <c r="AD37" s="16">
        <v>0.20866524</v>
      </c>
    </row>
    <row r="38" spans="1:30" x14ac:dyDescent="0.25">
      <c r="A38" s="11" t="s">
        <v>508</v>
      </c>
      <c r="B38" s="13">
        <v>5860</v>
      </c>
      <c r="C38" s="14">
        <f>(16/B38*100)</f>
        <v>0.27303754266211605</v>
      </c>
      <c r="D38" s="15">
        <v>5844</v>
      </c>
      <c r="E38" s="14">
        <v>0.65868009000000005</v>
      </c>
      <c r="F38" s="16">
        <v>0.12648355</v>
      </c>
      <c r="G38" s="14">
        <v>1.3881257899999999</v>
      </c>
      <c r="H38" s="16">
        <v>0.14803498000000001</v>
      </c>
      <c r="I38" s="14">
        <v>7.9176129</v>
      </c>
      <c r="J38" s="16">
        <v>0.46237727000000001</v>
      </c>
      <c r="K38" s="14">
        <v>32.244267960000002</v>
      </c>
      <c r="L38" s="16">
        <v>1.13708472</v>
      </c>
      <c r="M38" s="14">
        <v>33.630070089999997</v>
      </c>
      <c r="N38" s="16">
        <v>0.90038934000000004</v>
      </c>
      <c r="O38" s="14">
        <v>8.3401595000000004</v>
      </c>
      <c r="P38" s="16">
        <v>0.58855230999999997</v>
      </c>
      <c r="Q38" s="14">
        <v>1.1360855700000001</v>
      </c>
      <c r="R38" s="16">
        <v>0.14664637999999999</v>
      </c>
      <c r="S38" s="14">
        <v>13.60858</v>
      </c>
      <c r="T38" s="16">
        <v>0.44592796000000001</v>
      </c>
      <c r="U38" s="14">
        <v>0</v>
      </c>
      <c r="V38" s="16">
        <v>0</v>
      </c>
      <c r="W38" s="14" t="s">
        <v>582</v>
      </c>
      <c r="X38" s="16" t="s">
        <v>582</v>
      </c>
      <c r="Y38" s="14">
        <v>0</v>
      </c>
      <c r="Z38" s="16">
        <v>0</v>
      </c>
      <c r="AA38" s="14">
        <v>0</v>
      </c>
      <c r="AB38" s="16">
        <v>0</v>
      </c>
      <c r="AC38" s="14">
        <v>1.0764181100000001</v>
      </c>
      <c r="AD38" s="16">
        <v>0.15284674000000001</v>
      </c>
    </row>
    <row r="39" spans="1:30" x14ac:dyDescent="0.25">
      <c r="A39" s="11" t="s">
        <v>509</v>
      </c>
      <c r="B39" s="13">
        <v>5895</v>
      </c>
      <c r="C39" s="14">
        <f>(30/B39*100)</f>
        <v>0.5089058524173028</v>
      </c>
      <c r="D39" s="15">
        <v>5865</v>
      </c>
      <c r="E39" s="14">
        <v>0.58137665000000005</v>
      </c>
      <c r="F39" s="16">
        <v>0.11939579</v>
      </c>
      <c r="G39" s="14">
        <v>0.60726373</v>
      </c>
      <c r="H39" s="16">
        <v>0.11642563</v>
      </c>
      <c r="I39" s="14">
        <v>1.43235168</v>
      </c>
      <c r="J39" s="16">
        <v>0.18747831000000001</v>
      </c>
      <c r="K39" s="14">
        <v>2.4686742100000001</v>
      </c>
      <c r="L39" s="16">
        <v>0.27892886</v>
      </c>
      <c r="M39" s="14">
        <v>13.52598182</v>
      </c>
      <c r="N39" s="16">
        <v>0.59903013999999999</v>
      </c>
      <c r="O39" s="14">
        <v>26.998434329999998</v>
      </c>
      <c r="P39" s="16">
        <v>0.72104931000000005</v>
      </c>
      <c r="Q39" s="14">
        <v>44.740392569999997</v>
      </c>
      <c r="R39" s="16">
        <v>1.21036773</v>
      </c>
      <c r="S39" s="14">
        <v>6.3945619799999998</v>
      </c>
      <c r="T39" s="16">
        <v>0.36291421000000001</v>
      </c>
      <c r="U39" s="14">
        <v>0</v>
      </c>
      <c r="V39" s="16">
        <v>0</v>
      </c>
      <c r="W39" s="14" t="s">
        <v>582</v>
      </c>
      <c r="X39" s="16" t="s">
        <v>582</v>
      </c>
      <c r="Y39" s="14">
        <v>0</v>
      </c>
      <c r="Z39" s="16">
        <v>0</v>
      </c>
      <c r="AA39" s="14">
        <v>0</v>
      </c>
      <c r="AB39" s="16">
        <v>0</v>
      </c>
      <c r="AC39" s="14">
        <v>3.2509630399999998</v>
      </c>
      <c r="AD39" s="16">
        <v>0.38279721999999999</v>
      </c>
    </row>
    <row r="40" spans="1:30" x14ac:dyDescent="0.25">
      <c r="A40" s="11" t="s">
        <v>510</v>
      </c>
      <c r="B40" s="13">
        <v>14157</v>
      </c>
      <c r="C40" s="14">
        <f>(273/B40*100)</f>
        <v>1.9283746556473829</v>
      </c>
      <c r="D40" s="15">
        <v>13884</v>
      </c>
      <c r="E40" s="14">
        <v>9.1300306199999994</v>
      </c>
      <c r="F40" s="16">
        <v>0.36632449</v>
      </c>
      <c r="G40" s="14">
        <v>20.280612319999999</v>
      </c>
      <c r="H40" s="16">
        <v>0.64322279999999998</v>
      </c>
      <c r="I40" s="14">
        <v>33.29770319</v>
      </c>
      <c r="J40" s="16">
        <v>0.68611520000000004</v>
      </c>
      <c r="K40" s="14">
        <v>16.977002129999999</v>
      </c>
      <c r="L40" s="16">
        <v>0.57467003000000005</v>
      </c>
      <c r="M40" s="14">
        <v>3.9145740099999999</v>
      </c>
      <c r="N40" s="16">
        <v>0.28095223000000003</v>
      </c>
      <c r="O40" s="14">
        <v>0.59014460999999996</v>
      </c>
      <c r="P40" s="16">
        <v>0.1165617</v>
      </c>
      <c r="Q40" s="14">
        <v>1.32938362</v>
      </c>
      <c r="R40" s="16">
        <v>0.17383267999999999</v>
      </c>
      <c r="S40" s="14">
        <v>13.069351380000001</v>
      </c>
      <c r="T40" s="16">
        <v>0.44226332000000002</v>
      </c>
      <c r="U40" s="14">
        <v>0</v>
      </c>
      <c r="V40" s="16">
        <v>0</v>
      </c>
      <c r="W40" s="14" t="s">
        <v>582</v>
      </c>
      <c r="X40" s="16" t="s">
        <v>582</v>
      </c>
      <c r="Y40" s="14">
        <v>0</v>
      </c>
      <c r="Z40" s="16">
        <v>0</v>
      </c>
      <c r="AA40" s="14">
        <v>0</v>
      </c>
      <c r="AB40" s="16">
        <v>0</v>
      </c>
      <c r="AC40" s="14">
        <v>1.4111981300000001</v>
      </c>
      <c r="AD40" s="16">
        <v>0.14969858999999999</v>
      </c>
    </row>
    <row r="41" spans="1:30" x14ac:dyDescent="0.25">
      <c r="A41" s="11" t="s">
        <v>511</v>
      </c>
      <c r="B41" s="13">
        <v>5712</v>
      </c>
      <c r="C41" s="14">
        <f>(40/B41*100)</f>
        <v>0.70028011204481799</v>
      </c>
      <c r="D41" s="15">
        <v>5672</v>
      </c>
      <c r="E41" s="14">
        <v>4.2179002199999998</v>
      </c>
      <c r="F41" s="16">
        <v>0.26628415</v>
      </c>
      <c r="G41" s="14">
        <v>6.5007363700000003</v>
      </c>
      <c r="H41" s="16">
        <v>0.36240828000000003</v>
      </c>
      <c r="I41" s="14">
        <v>18.010956920000002</v>
      </c>
      <c r="J41" s="16">
        <v>0.59884108000000003</v>
      </c>
      <c r="K41" s="14">
        <v>26.021812520000001</v>
      </c>
      <c r="L41" s="16">
        <v>0.62124210000000002</v>
      </c>
      <c r="M41" s="14">
        <v>8.5936406200000004</v>
      </c>
      <c r="N41" s="16">
        <v>0.46179757999999999</v>
      </c>
      <c r="O41" s="14">
        <v>0.99414553999999999</v>
      </c>
      <c r="P41" s="16">
        <v>0.13884463</v>
      </c>
      <c r="Q41" s="14">
        <v>14.316981759999999</v>
      </c>
      <c r="R41" s="16">
        <v>0.66750642000000004</v>
      </c>
      <c r="S41" s="14">
        <v>20.109284840000001</v>
      </c>
      <c r="T41" s="16">
        <v>0.61784094000000001</v>
      </c>
      <c r="U41" s="14">
        <v>0</v>
      </c>
      <c r="V41" s="16">
        <v>0</v>
      </c>
      <c r="W41" s="14" t="s">
        <v>582</v>
      </c>
      <c r="X41" s="16" t="s">
        <v>582</v>
      </c>
      <c r="Y41" s="14">
        <v>0</v>
      </c>
      <c r="Z41" s="16">
        <v>0</v>
      </c>
      <c r="AA41" s="14">
        <v>0</v>
      </c>
      <c r="AB41" s="16">
        <v>0</v>
      </c>
      <c r="AC41" s="14">
        <v>1.2345412099999999</v>
      </c>
      <c r="AD41" s="16">
        <v>0.17317848</v>
      </c>
    </row>
    <row r="42" spans="1:30" x14ac:dyDescent="0.25">
      <c r="A42" s="11" t="s">
        <v>512</v>
      </c>
      <c r="B42" s="13">
        <f>IF(COUNT(B7:B41) &gt; 0, AVERAGE(B7:B41), "\u2014")</f>
        <v>7103.4285714285716</v>
      </c>
      <c r="C42" s="14">
        <f>IF(COUNT(C7:C41) &gt; 0, AVERAGE(C7:C41), "—")</f>
        <v>1.2851754359190675</v>
      </c>
      <c r="D42" s="15">
        <f>IF(COUNT(D7:D41) &gt; 0, AVERAGE(D7:D41), "—")</f>
        <v>7001.8571428571431</v>
      </c>
      <c r="E42" s="14">
        <f>IF(COUNT(E7:E41) &gt; 0, AVERAGE(E7:E41), "—")</f>
        <v>4.9208158545714271</v>
      </c>
      <c r="F42" s="16">
        <f>IF(COUNT(F7:F41) &gt; 0, SQRT(SUMSQ(F7:F41)/(COUNT(F7:F41)*COUNT(F7:F41)) ), "—")</f>
        <v>5.5897708613550354E-2</v>
      </c>
      <c r="G42" s="14">
        <f>IF(COUNT(G7:G41) &gt; 0, AVERAGE(G7:G41), "—")</f>
        <v>13.299459407714286</v>
      </c>
      <c r="H42" s="16">
        <f>IF(COUNT(H7:H41) &gt; 0, SQRT(SUMSQ(H7:H41)/(COUNT(H7:H41)*COUNT(H7:H41)) ), "—")</f>
        <v>8.9543891698644462E-2</v>
      </c>
      <c r="I42" s="14">
        <f>IF(COUNT(I7:I41) &gt; 0, AVERAGE(I7:I41), "—")</f>
        <v>30.267108783714281</v>
      </c>
      <c r="J42" s="16">
        <f>IF(COUNT(J7:J41) &gt; 0, SQRT(SUMSQ(J7:J41)/(COUNT(J7:J41)*COUNT(J7:J41)) ), "—")</f>
        <v>0.12283648479135868</v>
      </c>
      <c r="K42" s="14">
        <f>IF(COUNT(K7:K41) &gt; 0, AVERAGE(K7:K41), "—")</f>
        <v>16.335580907714284</v>
      </c>
      <c r="L42" s="16">
        <f>IF(COUNT(L7:L41) &gt; 0, SQRT(SUMSQ(L7:L41)/(COUNT(L7:L41)*COUNT(L7:L41)) ), "—")</f>
        <v>0.10073658912023303</v>
      </c>
      <c r="M42" s="14">
        <f>IF(COUNT(M7:M41) &gt; 0, AVERAGE(M7:M41), "—")</f>
        <v>9.1806447662857149</v>
      </c>
      <c r="N42" s="16">
        <f>IF(COUNT(N7:N41) &gt; 0, SQRT(SUMSQ(N7:N41)/(COUNT(N7:N41)*COUNT(N7:N41)) ), "—")</f>
        <v>7.9432478624307065E-2</v>
      </c>
      <c r="O42" s="14">
        <f>IF(COUNT(O7:O41) &gt; 0, AVERAGE(O7:O41), "—")</f>
        <v>4.4078101374285712</v>
      </c>
      <c r="P42" s="16">
        <f>IF(COUNT(P7:P41) &gt; 0, SQRT(SUMSQ(P7:P41)/(COUNT(P7:P41)*COUNT(P7:P41)) ), "—")</f>
        <v>5.8654030675639755E-2</v>
      </c>
      <c r="Q42" s="14">
        <f>IF(COUNT(Q7:Q41) &gt; 0, AVERAGE(Q7:Q41), "—")</f>
        <v>4.2869001482857136</v>
      </c>
      <c r="R42" s="16">
        <f>IF(COUNT(R7:R41) &gt; 0, SQRT(SUMSQ(R7:R41)/(COUNT(R7:R41)*COUNT(R7:R41)) ), "—")</f>
        <v>6.5705451621947547E-2</v>
      </c>
      <c r="S42" s="14">
        <f>IF(COUNT(S7:S41) &gt; 0, AVERAGE(S7:S41), "—")</f>
        <v>13.41302872742857</v>
      </c>
      <c r="T42" s="16">
        <f>IF(COUNT(T7:T41) &gt; 0, SQRT(SUMSQ(T7:T41)/(COUNT(T7:T41)*COUNT(T7:T41)) ), "—")</f>
        <v>8.8543008634304171E-2</v>
      </c>
      <c r="U42" s="14">
        <f>IF(COUNT(U7:U41) &gt; 0, AVERAGE(U7:U41), "—")</f>
        <v>0</v>
      </c>
      <c r="V42" s="16">
        <f>IF(COUNT(V7:V41) &gt; 0, SQRT(SUMSQ(V7:V41)/(COUNT(V7:V41)*COUNT(V7:V41)) ), "—")</f>
        <v>0</v>
      </c>
      <c r="W42" s="14" t="str">
        <f>IF(COUNT(W7:W41) &gt; 0, AVERAGE(W7:W41), "—")</f>
        <v>—</v>
      </c>
      <c r="X42" s="16" t="str">
        <f>IF(COUNT(X7:X41) &gt; 0, SQRT(SUMSQ(X7:X41)/(COUNT(X7:X41)*COUNT(X7:X41)) ), "—")</f>
        <v>—</v>
      </c>
      <c r="Y42" s="14">
        <f>IF(COUNT(Y7:Y41) &gt; 0, AVERAGE(Y7:Y41), "—")</f>
        <v>2.8571428571428572</v>
      </c>
      <c r="Z42" s="16">
        <f>IF(COUNT(Z7:Z41) &gt; 0, SQRT(SUMSQ(Z7:Z41)/(COUNT(Z7:Z41)*COUNT(Z7:Z41)) ), "—")</f>
        <v>0</v>
      </c>
      <c r="AA42" s="14">
        <f>IF(COUNT(AA7:AA41) &gt; 0, AVERAGE(AA7:AA41), "—")</f>
        <v>5.8686402857142861E-3</v>
      </c>
      <c r="AB42" s="16">
        <f>IF(COUNT(AB7:AB41) &gt; 0, SQRT(SUMSQ(AB7:AB41)/(COUNT(AB7:AB41)*COUNT(AB7:AB41)) ), "—")</f>
        <v>1.6165108571428569E-3</v>
      </c>
      <c r="AC42" s="14">
        <f>IF(COUNT(AC7:AC41) &gt; 0, AVERAGE(AC7:AC41), "—")</f>
        <v>1.0256397705714289</v>
      </c>
      <c r="AD42" s="16">
        <f>IF(COUNT(AD7:AD41) &gt; 0, SQRT(SUMSQ(AD7:AD41)/(COUNT(AD7:AD41)*COUNT(AD7:AD41)) ), "—")</f>
        <v>2.8679551265828575E-2</v>
      </c>
    </row>
    <row r="43" spans="1:30"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2"/>
    </row>
    <row r="44" spans="1:3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c r="AC44" s="14" t="s">
        <v>582</v>
      </c>
      <c r="AD44" s="16" t="s">
        <v>582</v>
      </c>
    </row>
    <row r="45" spans="1:30"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v>0</v>
      </c>
      <c r="T45" s="16">
        <v>0</v>
      </c>
      <c r="U45" s="14">
        <v>0</v>
      </c>
      <c r="V45" s="16">
        <v>0</v>
      </c>
      <c r="W45" s="14" t="s">
        <v>582</v>
      </c>
      <c r="X45" s="16" t="s">
        <v>582</v>
      </c>
      <c r="Y45" s="14">
        <v>100</v>
      </c>
      <c r="Z45" s="16">
        <v>0</v>
      </c>
      <c r="AA45" s="14">
        <v>0</v>
      </c>
      <c r="AB45" s="16">
        <v>0</v>
      </c>
      <c r="AC45" s="14">
        <v>0</v>
      </c>
      <c r="AD45" s="16">
        <v>0</v>
      </c>
    </row>
    <row r="46" spans="1:30" x14ac:dyDescent="0.25">
      <c r="A46" s="11" t="s">
        <v>516</v>
      </c>
      <c r="B46" s="13">
        <v>23141</v>
      </c>
      <c r="C46" s="14">
        <f>(1165/B46*100)</f>
        <v>5.0343546087031674</v>
      </c>
      <c r="D46" s="15">
        <v>21976</v>
      </c>
      <c r="E46" s="14">
        <v>5.8563593599999999</v>
      </c>
      <c r="F46" s="16">
        <v>0.27404320999999998</v>
      </c>
      <c r="G46" s="14">
        <v>8.9003501499999995</v>
      </c>
      <c r="H46" s="16">
        <v>0.41042983</v>
      </c>
      <c r="I46" s="14">
        <v>14.74262004</v>
      </c>
      <c r="J46" s="16">
        <v>0.37693746</v>
      </c>
      <c r="K46" s="14">
        <v>18.606900809999999</v>
      </c>
      <c r="L46" s="16">
        <v>0.45974026000000001</v>
      </c>
      <c r="M46" s="14">
        <v>17.848525330000001</v>
      </c>
      <c r="N46" s="16">
        <v>0.50023717000000001</v>
      </c>
      <c r="O46" s="14">
        <v>13.8316306</v>
      </c>
      <c r="P46" s="16">
        <v>0.42012791999999999</v>
      </c>
      <c r="Q46" s="14">
        <v>2.2754845499999998</v>
      </c>
      <c r="R46" s="16">
        <v>0.14904666</v>
      </c>
      <c r="S46" s="14">
        <v>13.90137912</v>
      </c>
      <c r="T46" s="16">
        <v>0.40153514000000001</v>
      </c>
      <c r="U46" s="14">
        <v>0</v>
      </c>
      <c r="V46" s="16">
        <v>0</v>
      </c>
      <c r="W46" s="14" t="s">
        <v>582</v>
      </c>
      <c r="X46" s="16" t="s">
        <v>582</v>
      </c>
      <c r="Y46" s="14">
        <v>0</v>
      </c>
      <c r="Z46" s="16">
        <v>0</v>
      </c>
      <c r="AA46" s="14">
        <v>0</v>
      </c>
      <c r="AB46" s="16">
        <v>0</v>
      </c>
      <c r="AC46" s="14">
        <v>4.0367500400000003</v>
      </c>
      <c r="AD46" s="16">
        <v>0.31736894999999998</v>
      </c>
    </row>
    <row r="47" spans="1:30" x14ac:dyDescent="0.25">
      <c r="A47" s="11" t="s">
        <v>517</v>
      </c>
      <c r="B47" s="13">
        <v>5928</v>
      </c>
      <c r="C47" s="14">
        <f>(76/B47*100)</f>
        <v>1.2820512820512819</v>
      </c>
      <c r="D47" s="15">
        <v>5852</v>
      </c>
      <c r="E47" s="14">
        <v>3.7364666500000001</v>
      </c>
      <c r="F47" s="16">
        <v>0.29272006</v>
      </c>
      <c r="G47" s="14">
        <v>11.963638570000001</v>
      </c>
      <c r="H47" s="16">
        <v>0.55394595000000002</v>
      </c>
      <c r="I47" s="14">
        <v>38.505698350000003</v>
      </c>
      <c r="J47" s="16">
        <v>0.91851758999999999</v>
      </c>
      <c r="K47" s="14">
        <v>15.405831360000001</v>
      </c>
      <c r="L47" s="16">
        <v>0.61627463999999998</v>
      </c>
      <c r="M47" s="14">
        <v>6.5454272500000004</v>
      </c>
      <c r="N47" s="16">
        <v>0.39624113999999999</v>
      </c>
      <c r="O47" s="14">
        <v>4.9830537100000001</v>
      </c>
      <c r="P47" s="16">
        <v>0.39664159999999998</v>
      </c>
      <c r="Q47" s="14">
        <v>5.2125839200000001</v>
      </c>
      <c r="R47" s="16">
        <v>0.35527535999999998</v>
      </c>
      <c r="S47" s="14">
        <v>11.18580028</v>
      </c>
      <c r="T47" s="16">
        <v>0.52736945999999996</v>
      </c>
      <c r="U47" s="14">
        <v>0</v>
      </c>
      <c r="V47" s="16">
        <v>0</v>
      </c>
      <c r="W47" s="14" t="s">
        <v>582</v>
      </c>
      <c r="X47" s="16" t="s">
        <v>582</v>
      </c>
      <c r="Y47" s="14">
        <v>0</v>
      </c>
      <c r="Z47" s="16">
        <v>0</v>
      </c>
      <c r="AA47" s="14">
        <v>0</v>
      </c>
      <c r="AB47" s="16">
        <v>0</v>
      </c>
      <c r="AC47" s="14">
        <v>2.4614999200000001</v>
      </c>
      <c r="AD47" s="16">
        <v>0.38676940999999998</v>
      </c>
    </row>
    <row r="48" spans="1:30" x14ac:dyDescent="0.25">
      <c r="A48" s="11" t="s">
        <v>518</v>
      </c>
      <c r="B48" s="13">
        <v>9841</v>
      </c>
      <c r="C48" s="14">
        <f>(7/B48*100)</f>
        <v>7.1130982623717101E-2</v>
      </c>
      <c r="D48" s="15">
        <v>9834</v>
      </c>
      <c r="E48" s="14">
        <v>0.78665737999999996</v>
      </c>
      <c r="F48" s="16">
        <v>0.12029557</v>
      </c>
      <c r="G48" s="14">
        <v>5.2219342199999996</v>
      </c>
      <c r="H48" s="16">
        <v>0.37483098999999998</v>
      </c>
      <c r="I48" s="14">
        <v>19.551373420000001</v>
      </c>
      <c r="J48" s="16">
        <v>1.0496686900000001</v>
      </c>
      <c r="K48" s="14">
        <v>18.57923444</v>
      </c>
      <c r="L48" s="16">
        <v>0.76734024000000001</v>
      </c>
      <c r="M48" s="14">
        <v>16.71669219</v>
      </c>
      <c r="N48" s="16">
        <v>0.63679021999999996</v>
      </c>
      <c r="O48" s="14">
        <v>11.283423109999999</v>
      </c>
      <c r="P48" s="16">
        <v>0.88336179000000004</v>
      </c>
      <c r="Q48" s="14">
        <v>14.8593589</v>
      </c>
      <c r="R48" s="16">
        <v>1.15071506</v>
      </c>
      <c r="S48" s="14">
        <v>12.19395767</v>
      </c>
      <c r="T48" s="16">
        <v>0.52464727</v>
      </c>
      <c r="U48" s="14">
        <v>0</v>
      </c>
      <c r="V48" s="16">
        <v>0</v>
      </c>
      <c r="W48" s="14" t="s">
        <v>582</v>
      </c>
      <c r="X48" s="16" t="s">
        <v>582</v>
      </c>
      <c r="Y48" s="14">
        <v>0</v>
      </c>
      <c r="Z48" s="16">
        <v>0</v>
      </c>
      <c r="AA48" s="14">
        <v>0</v>
      </c>
      <c r="AB48" s="16">
        <v>0</v>
      </c>
      <c r="AC48" s="14">
        <v>0.80736865999999996</v>
      </c>
      <c r="AD48" s="16">
        <v>0.51578824000000001</v>
      </c>
    </row>
    <row r="49" spans="1:30"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v>0</v>
      </c>
      <c r="R49" s="16">
        <v>0</v>
      </c>
      <c r="S49" s="14">
        <v>0</v>
      </c>
      <c r="T49" s="16">
        <v>0</v>
      </c>
      <c r="U49" s="14">
        <v>0</v>
      </c>
      <c r="V49" s="16">
        <v>0</v>
      </c>
      <c r="W49" s="14" t="s">
        <v>582</v>
      </c>
      <c r="X49" s="16" t="s">
        <v>582</v>
      </c>
      <c r="Y49" s="14">
        <v>100</v>
      </c>
      <c r="Z49" s="16">
        <v>0</v>
      </c>
      <c r="AA49" s="14">
        <v>0</v>
      </c>
      <c r="AB49" s="16">
        <v>0</v>
      </c>
      <c r="AC49" s="14">
        <v>0</v>
      </c>
      <c r="AD49" s="16">
        <v>0</v>
      </c>
    </row>
    <row r="50" spans="1:30" x14ac:dyDescent="0.25">
      <c r="A50" s="11" t="s">
        <v>520</v>
      </c>
      <c r="B50" s="13">
        <v>11795</v>
      </c>
      <c r="C50" s="14">
        <f>(218/B50*100)</f>
        <v>1.8482407799915217</v>
      </c>
      <c r="D50" s="15">
        <v>11577</v>
      </c>
      <c r="E50" s="14">
        <v>2.8810291499999998</v>
      </c>
      <c r="F50" s="16">
        <v>0.27053684</v>
      </c>
      <c r="G50" s="14">
        <v>6.1239441799999996</v>
      </c>
      <c r="H50" s="16">
        <v>0.44808247000000001</v>
      </c>
      <c r="I50" s="14">
        <v>9.6485393899999998</v>
      </c>
      <c r="J50" s="16">
        <v>0.66658205999999998</v>
      </c>
      <c r="K50" s="14">
        <v>18.10765705</v>
      </c>
      <c r="L50" s="16">
        <v>0.59017043000000002</v>
      </c>
      <c r="M50" s="14">
        <v>40.5295135</v>
      </c>
      <c r="N50" s="16">
        <v>1.1908413099999999</v>
      </c>
      <c r="O50" s="14">
        <v>10.349622569999999</v>
      </c>
      <c r="P50" s="16">
        <v>0.43386978999999998</v>
      </c>
      <c r="Q50" s="14">
        <v>2.9956190700000001</v>
      </c>
      <c r="R50" s="16">
        <v>0.32274225000000001</v>
      </c>
      <c r="S50" s="14">
        <v>8.4622127000000003</v>
      </c>
      <c r="T50" s="16">
        <v>0.40644345999999998</v>
      </c>
      <c r="U50" s="14">
        <v>0</v>
      </c>
      <c r="V50" s="16">
        <v>0</v>
      </c>
      <c r="W50" s="14" t="s">
        <v>582</v>
      </c>
      <c r="X50" s="16" t="s">
        <v>582</v>
      </c>
      <c r="Y50" s="14">
        <v>0</v>
      </c>
      <c r="Z50" s="16">
        <v>0</v>
      </c>
      <c r="AA50" s="14">
        <v>0</v>
      </c>
      <c r="AB50" s="16">
        <v>0</v>
      </c>
      <c r="AC50" s="14">
        <v>0.90186237999999996</v>
      </c>
      <c r="AD50" s="16">
        <v>0.11733275999999999</v>
      </c>
    </row>
    <row r="51" spans="1:30" x14ac:dyDescent="0.25">
      <c r="A51" s="11" t="s">
        <v>521</v>
      </c>
      <c r="B51" s="13">
        <v>6866</v>
      </c>
      <c r="C51" s="14">
        <f>(116/B51*100)</f>
        <v>1.6894844159627147</v>
      </c>
      <c r="D51" s="15">
        <v>6750</v>
      </c>
      <c r="E51" s="14">
        <v>0.88094344000000002</v>
      </c>
      <c r="F51" s="16">
        <v>0.11737863</v>
      </c>
      <c r="G51" s="14">
        <v>1.7671667799999999</v>
      </c>
      <c r="H51" s="16">
        <v>0.23390622999999999</v>
      </c>
      <c r="I51" s="14">
        <v>4.17978352</v>
      </c>
      <c r="J51" s="16">
        <v>0.33248907999999999</v>
      </c>
      <c r="K51" s="14">
        <v>14.73188809</v>
      </c>
      <c r="L51" s="16">
        <v>0.60596508000000004</v>
      </c>
      <c r="M51" s="14">
        <v>32.736710260000002</v>
      </c>
      <c r="N51" s="16">
        <v>0.68936691000000005</v>
      </c>
      <c r="O51" s="14">
        <v>21.35083273</v>
      </c>
      <c r="P51" s="16">
        <v>0.59899276999999995</v>
      </c>
      <c r="Q51" s="14">
        <v>7.5816286799999997</v>
      </c>
      <c r="R51" s="16">
        <v>0.37730395</v>
      </c>
      <c r="S51" s="14">
        <v>15.67692083</v>
      </c>
      <c r="T51" s="16">
        <v>0.54360967999999998</v>
      </c>
      <c r="U51" s="14">
        <v>0</v>
      </c>
      <c r="V51" s="16">
        <v>0</v>
      </c>
      <c r="W51" s="14" t="s">
        <v>582</v>
      </c>
      <c r="X51" s="16" t="s">
        <v>582</v>
      </c>
      <c r="Y51" s="14">
        <v>0</v>
      </c>
      <c r="Z51" s="16">
        <v>0</v>
      </c>
      <c r="AA51" s="14">
        <v>0</v>
      </c>
      <c r="AB51" s="16">
        <v>0</v>
      </c>
      <c r="AC51" s="14">
        <v>1.0941256800000001</v>
      </c>
      <c r="AD51" s="16">
        <v>0.19864536999999999</v>
      </c>
    </row>
    <row r="52" spans="1:30" x14ac:dyDescent="0.25">
      <c r="A52" s="11" t="s">
        <v>522</v>
      </c>
      <c r="B52" s="13">
        <v>5809</v>
      </c>
      <c r="C52" s="14">
        <f>(74/B52*100)</f>
        <v>1.2738853503184715</v>
      </c>
      <c r="D52" s="15">
        <v>5735</v>
      </c>
      <c r="E52" s="14">
        <v>4.5978383300000001</v>
      </c>
      <c r="F52" s="16">
        <v>0.31750450000000002</v>
      </c>
      <c r="G52" s="14">
        <v>9.1257257999999997</v>
      </c>
      <c r="H52" s="16">
        <v>0.45445101999999998</v>
      </c>
      <c r="I52" s="14">
        <v>18.077169040000001</v>
      </c>
      <c r="J52" s="16">
        <v>0.58191404999999996</v>
      </c>
      <c r="K52" s="14">
        <v>12.95549153</v>
      </c>
      <c r="L52" s="16">
        <v>0.52374103000000005</v>
      </c>
      <c r="M52" s="14">
        <v>12.54872874</v>
      </c>
      <c r="N52" s="16">
        <v>0.49354505999999998</v>
      </c>
      <c r="O52" s="14">
        <v>11.887968949999999</v>
      </c>
      <c r="P52" s="16">
        <v>0.59229641</v>
      </c>
      <c r="Q52" s="14">
        <v>16.999454360000001</v>
      </c>
      <c r="R52" s="16">
        <v>0.76915542999999997</v>
      </c>
      <c r="S52" s="14">
        <v>12.445046469999999</v>
      </c>
      <c r="T52" s="16">
        <v>0.47549854000000003</v>
      </c>
      <c r="U52" s="14">
        <v>0</v>
      </c>
      <c r="V52" s="16">
        <v>0</v>
      </c>
      <c r="W52" s="14" t="s">
        <v>582</v>
      </c>
      <c r="X52" s="16" t="s">
        <v>582</v>
      </c>
      <c r="Y52" s="14">
        <v>0</v>
      </c>
      <c r="Z52" s="16">
        <v>0</v>
      </c>
      <c r="AA52" s="14">
        <v>0</v>
      </c>
      <c r="AB52" s="16">
        <v>0</v>
      </c>
      <c r="AC52" s="14">
        <v>1.3625767799999999</v>
      </c>
      <c r="AD52" s="16">
        <v>0.16974466999999999</v>
      </c>
    </row>
    <row r="53" spans="1:30" x14ac:dyDescent="0.25">
      <c r="A53" s="11" t="s">
        <v>523</v>
      </c>
      <c r="B53" s="13">
        <v>5571</v>
      </c>
      <c r="C53" s="14">
        <f>(84/B53*100)</f>
        <v>1.5078082929456111</v>
      </c>
      <c r="D53" s="15">
        <v>5487</v>
      </c>
      <c r="E53" s="14">
        <v>4.1122989499999996</v>
      </c>
      <c r="F53" s="16">
        <v>0.26183431000000001</v>
      </c>
      <c r="G53" s="14">
        <v>9.5702970599999997</v>
      </c>
      <c r="H53" s="16">
        <v>0.43754152000000002</v>
      </c>
      <c r="I53" s="14">
        <v>27.300064620000001</v>
      </c>
      <c r="J53" s="16">
        <v>0.62436031999999997</v>
      </c>
      <c r="K53" s="14">
        <v>26.08955521</v>
      </c>
      <c r="L53" s="16">
        <v>0.57603448000000002</v>
      </c>
      <c r="M53" s="14">
        <v>10.31631434</v>
      </c>
      <c r="N53" s="16">
        <v>0.40567402000000002</v>
      </c>
      <c r="O53" s="14">
        <v>2.6165555700000001</v>
      </c>
      <c r="P53" s="16">
        <v>0.17948781</v>
      </c>
      <c r="Q53" s="14">
        <v>1.40884882</v>
      </c>
      <c r="R53" s="16">
        <v>0.1524401</v>
      </c>
      <c r="S53" s="14">
        <v>17.450085619999999</v>
      </c>
      <c r="T53" s="16">
        <v>0.48481739000000001</v>
      </c>
      <c r="U53" s="14">
        <v>0</v>
      </c>
      <c r="V53" s="16">
        <v>0</v>
      </c>
      <c r="W53" s="14" t="s">
        <v>582</v>
      </c>
      <c r="X53" s="16" t="s">
        <v>582</v>
      </c>
      <c r="Y53" s="14">
        <v>0</v>
      </c>
      <c r="Z53" s="16">
        <v>0</v>
      </c>
      <c r="AA53" s="14">
        <v>0</v>
      </c>
      <c r="AB53" s="16">
        <v>0</v>
      </c>
      <c r="AC53" s="14">
        <v>1.1359798000000001</v>
      </c>
      <c r="AD53" s="16">
        <v>0.14463418</v>
      </c>
    </row>
    <row r="54" spans="1:30" x14ac:dyDescent="0.25">
      <c r="A54" s="11" t="s">
        <v>524</v>
      </c>
      <c r="B54" s="13">
        <v>4740</v>
      </c>
      <c r="C54" s="14">
        <f>(44/B54*100)</f>
        <v>0.92827004219409281</v>
      </c>
      <c r="D54" s="15">
        <v>4696</v>
      </c>
      <c r="E54" s="14">
        <v>4.4512330599999999</v>
      </c>
      <c r="F54" s="16">
        <v>0.37387288000000002</v>
      </c>
      <c r="G54" s="14">
        <v>8.7440399499999995</v>
      </c>
      <c r="H54" s="16">
        <v>0.52742166000000001</v>
      </c>
      <c r="I54" s="14">
        <v>17.84803419</v>
      </c>
      <c r="J54" s="16">
        <v>0.81412134999999997</v>
      </c>
      <c r="K54" s="14">
        <v>17.353562650000001</v>
      </c>
      <c r="L54" s="16">
        <v>0.61012650000000002</v>
      </c>
      <c r="M54" s="14">
        <v>32.506546149999998</v>
      </c>
      <c r="N54" s="16">
        <v>1.17124234</v>
      </c>
      <c r="O54" s="14">
        <v>7.3012450900000001</v>
      </c>
      <c r="P54" s="16">
        <v>0.56527322999999996</v>
      </c>
      <c r="Q54" s="14">
        <v>3.36364931</v>
      </c>
      <c r="R54" s="16">
        <v>0.36933129999999997</v>
      </c>
      <c r="S54" s="14">
        <v>5.9389170900000003</v>
      </c>
      <c r="T54" s="16">
        <v>0.46269979999999999</v>
      </c>
      <c r="U54" s="14">
        <v>0</v>
      </c>
      <c r="V54" s="16">
        <v>0</v>
      </c>
      <c r="W54" s="14" t="s">
        <v>582</v>
      </c>
      <c r="X54" s="16" t="s">
        <v>582</v>
      </c>
      <c r="Y54" s="14">
        <v>0</v>
      </c>
      <c r="Z54" s="16">
        <v>0</v>
      </c>
      <c r="AA54" s="14">
        <v>0</v>
      </c>
      <c r="AB54" s="16">
        <v>0</v>
      </c>
      <c r="AC54" s="14">
        <v>2.49277251</v>
      </c>
      <c r="AD54" s="16">
        <v>0.25669588999999998</v>
      </c>
    </row>
    <row r="55" spans="1:30"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v>0</v>
      </c>
      <c r="R55" s="16">
        <v>0</v>
      </c>
      <c r="S55" s="14">
        <v>0</v>
      </c>
      <c r="T55" s="16">
        <v>0</v>
      </c>
      <c r="U55" s="14">
        <v>0</v>
      </c>
      <c r="V55" s="16">
        <v>0</v>
      </c>
      <c r="W55" s="14" t="s">
        <v>582</v>
      </c>
      <c r="X55" s="16" t="s">
        <v>582</v>
      </c>
      <c r="Y55" s="14">
        <v>100</v>
      </c>
      <c r="Z55" s="16">
        <v>0</v>
      </c>
      <c r="AA55" s="14">
        <v>0</v>
      </c>
      <c r="AB55" s="16">
        <v>0</v>
      </c>
      <c r="AC55" s="14">
        <v>0</v>
      </c>
      <c r="AD55" s="16">
        <v>0</v>
      </c>
    </row>
    <row r="56" spans="1:30" x14ac:dyDescent="0.25">
      <c r="A56" s="11" t="s">
        <v>526</v>
      </c>
      <c r="B56" s="13">
        <v>5359</v>
      </c>
      <c r="C56" s="14">
        <f>(76/B56*100)</f>
        <v>1.4181750326553462</v>
      </c>
      <c r="D56" s="15">
        <v>5283</v>
      </c>
      <c r="E56" s="14">
        <v>2.4271369100000002</v>
      </c>
      <c r="F56" s="16">
        <v>0.23789471000000001</v>
      </c>
      <c r="G56" s="14">
        <v>17.597236209999998</v>
      </c>
      <c r="H56" s="16">
        <v>0.52837098000000005</v>
      </c>
      <c r="I56" s="14">
        <v>54.069688810000002</v>
      </c>
      <c r="J56" s="16">
        <v>0.89394525999999996</v>
      </c>
      <c r="K56" s="14">
        <v>6.3461536599999997</v>
      </c>
      <c r="L56" s="16">
        <v>0.44598198999999999</v>
      </c>
      <c r="M56" s="14">
        <v>1.61850177</v>
      </c>
      <c r="N56" s="16">
        <v>0.1607587</v>
      </c>
      <c r="O56" s="14">
        <v>0.96632879000000005</v>
      </c>
      <c r="P56" s="16">
        <v>0.15527304</v>
      </c>
      <c r="Q56" s="14">
        <v>0.82695925999999997</v>
      </c>
      <c r="R56" s="16">
        <v>0.14470949999999999</v>
      </c>
      <c r="S56" s="14">
        <v>15.866383859999999</v>
      </c>
      <c r="T56" s="16">
        <v>0.61162985999999997</v>
      </c>
      <c r="U56" s="14">
        <v>0</v>
      </c>
      <c r="V56" s="16">
        <v>0</v>
      </c>
      <c r="W56" s="14" t="s">
        <v>582</v>
      </c>
      <c r="X56" s="16" t="s">
        <v>582</v>
      </c>
      <c r="Y56" s="14">
        <v>0</v>
      </c>
      <c r="Z56" s="16">
        <v>0</v>
      </c>
      <c r="AA56" s="14">
        <v>0</v>
      </c>
      <c r="AB56" s="16">
        <v>0</v>
      </c>
      <c r="AC56" s="14">
        <v>0.28161072999999998</v>
      </c>
      <c r="AD56" s="16">
        <v>9.7796590000000003E-2</v>
      </c>
    </row>
    <row r="57" spans="1:30"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v>0</v>
      </c>
      <c r="R57" s="16">
        <v>0</v>
      </c>
      <c r="S57" s="14">
        <v>0</v>
      </c>
      <c r="T57" s="16">
        <v>0</v>
      </c>
      <c r="U57" s="14">
        <v>0</v>
      </c>
      <c r="V57" s="16">
        <v>0</v>
      </c>
      <c r="W57" s="14" t="s">
        <v>582</v>
      </c>
      <c r="X57" s="16" t="s">
        <v>582</v>
      </c>
      <c r="Y57" s="14">
        <v>100</v>
      </c>
      <c r="Z57" s="16">
        <v>0</v>
      </c>
      <c r="AA57" s="14">
        <v>0</v>
      </c>
      <c r="AB57" s="16">
        <v>0</v>
      </c>
      <c r="AC57" s="14">
        <v>0</v>
      </c>
      <c r="AD57" s="16">
        <v>0</v>
      </c>
    </row>
    <row r="58" spans="1:30"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v>0</v>
      </c>
      <c r="R58" s="16">
        <v>0</v>
      </c>
      <c r="S58" s="14">
        <v>0</v>
      </c>
      <c r="T58" s="16">
        <v>0</v>
      </c>
      <c r="U58" s="14">
        <v>0</v>
      </c>
      <c r="V58" s="16">
        <v>0</v>
      </c>
      <c r="W58" s="14" t="s">
        <v>582</v>
      </c>
      <c r="X58" s="16" t="s">
        <v>582</v>
      </c>
      <c r="Y58" s="14">
        <v>100</v>
      </c>
      <c r="Z58" s="16">
        <v>0</v>
      </c>
      <c r="AA58" s="14">
        <v>0</v>
      </c>
      <c r="AB58" s="16">
        <v>0</v>
      </c>
      <c r="AC58" s="14">
        <v>0</v>
      </c>
      <c r="AD58" s="16">
        <v>0</v>
      </c>
    </row>
    <row r="59" spans="1:30"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v>0</v>
      </c>
      <c r="R59" s="16">
        <v>0</v>
      </c>
      <c r="S59" s="14">
        <v>0</v>
      </c>
      <c r="T59" s="16">
        <v>0</v>
      </c>
      <c r="U59" s="14">
        <v>0</v>
      </c>
      <c r="V59" s="16">
        <v>0</v>
      </c>
      <c r="W59" s="14" t="s">
        <v>582</v>
      </c>
      <c r="X59" s="16" t="s">
        <v>582</v>
      </c>
      <c r="Y59" s="14">
        <v>100</v>
      </c>
      <c r="Z59" s="16">
        <v>0</v>
      </c>
      <c r="AA59" s="14">
        <v>0</v>
      </c>
      <c r="AB59" s="16">
        <v>0</v>
      </c>
      <c r="AC59" s="14">
        <v>0</v>
      </c>
      <c r="AD59" s="16">
        <v>0</v>
      </c>
    </row>
    <row r="60" spans="1:30"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v>0</v>
      </c>
      <c r="R60" s="16">
        <v>0</v>
      </c>
      <c r="S60" s="14">
        <v>0</v>
      </c>
      <c r="T60" s="16">
        <v>0</v>
      </c>
      <c r="U60" s="14">
        <v>0</v>
      </c>
      <c r="V60" s="16">
        <v>0</v>
      </c>
      <c r="W60" s="14" t="s">
        <v>582</v>
      </c>
      <c r="X60" s="16" t="s">
        <v>582</v>
      </c>
      <c r="Y60" s="14">
        <v>100</v>
      </c>
      <c r="Z60" s="16">
        <v>0</v>
      </c>
      <c r="AA60" s="14">
        <v>0</v>
      </c>
      <c r="AB60" s="16">
        <v>0</v>
      </c>
      <c r="AC60" s="14">
        <v>0</v>
      </c>
      <c r="AD60" s="16">
        <v>0</v>
      </c>
    </row>
    <row r="61" spans="1:30" x14ac:dyDescent="0.25">
      <c r="A61" s="11" t="s">
        <v>531</v>
      </c>
      <c r="B61" s="13">
        <v>6525</v>
      </c>
      <c r="C61" s="14">
        <f>(135/B61*100)</f>
        <v>2.0689655172413794</v>
      </c>
      <c r="D61" s="15">
        <v>6390</v>
      </c>
      <c r="E61" s="14">
        <v>2.4640364099999998</v>
      </c>
      <c r="F61" s="16">
        <v>0.21971212000000001</v>
      </c>
      <c r="G61" s="14">
        <v>11.09877013</v>
      </c>
      <c r="H61" s="16">
        <v>0.46644417999999999</v>
      </c>
      <c r="I61" s="14">
        <v>20.54324484</v>
      </c>
      <c r="J61" s="16">
        <v>0.70138637000000004</v>
      </c>
      <c r="K61" s="14">
        <v>12.74676219</v>
      </c>
      <c r="L61" s="16">
        <v>0.39626238000000003</v>
      </c>
      <c r="M61" s="14">
        <v>8.46807993</v>
      </c>
      <c r="N61" s="16">
        <v>0.37417636999999998</v>
      </c>
      <c r="O61" s="14">
        <v>7.0092422699999997</v>
      </c>
      <c r="P61" s="16">
        <v>0.48446598000000002</v>
      </c>
      <c r="Q61" s="14">
        <v>19.11377075</v>
      </c>
      <c r="R61" s="16">
        <v>0.84532151</v>
      </c>
      <c r="S61" s="14">
        <v>16.961008589999999</v>
      </c>
      <c r="T61" s="16">
        <v>0.59152682000000001</v>
      </c>
      <c r="U61" s="14">
        <v>0</v>
      </c>
      <c r="V61" s="16">
        <v>0</v>
      </c>
      <c r="W61" s="14" t="s">
        <v>582</v>
      </c>
      <c r="X61" s="16" t="s">
        <v>582</v>
      </c>
      <c r="Y61" s="14">
        <v>0</v>
      </c>
      <c r="Z61" s="16">
        <v>0</v>
      </c>
      <c r="AA61" s="14">
        <v>0</v>
      </c>
      <c r="AB61" s="16">
        <v>0</v>
      </c>
      <c r="AC61" s="14">
        <v>1.5950849</v>
      </c>
      <c r="AD61" s="16">
        <v>0.18526988</v>
      </c>
    </row>
    <row r="62" spans="1:30" x14ac:dyDescent="0.25">
      <c r="A62" s="11" t="s">
        <v>532</v>
      </c>
      <c r="B62" s="13">
        <v>4476</v>
      </c>
      <c r="C62" s="14">
        <f>(3/B62*100)</f>
        <v>6.7024128686327081E-2</v>
      </c>
      <c r="D62" s="15">
        <v>4473</v>
      </c>
      <c r="E62" s="14">
        <v>2.4845154200000001</v>
      </c>
      <c r="F62" s="16">
        <v>0.21498592999999999</v>
      </c>
      <c r="G62" s="14">
        <v>11.276199050000001</v>
      </c>
      <c r="H62" s="16">
        <v>0.46828869000000001</v>
      </c>
      <c r="I62" s="14">
        <v>52.30469927</v>
      </c>
      <c r="J62" s="16">
        <v>0.76056617999999998</v>
      </c>
      <c r="K62" s="14">
        <v>9.1974111799999996</v>
      </c>
      <c r="L62" s="16">
        <v>0.41304344999999998</v>
      </c>
      <c r="M62" s="14">
        <v>1.9017818799999999</v>
      </c>
      <c r="N62" s="16">
        <v>0.19482529000000001</v>
      </c>
      <c r="O62" s="14">
        <v>1.2304764100000001</v>
      </c>
      <c r="P62" s="16">
        <v>0.17504648</v>
      </c>
      <c r="Q62" s="14">
        <v>0.42434367000000001</v>
      </c>
      <c r="R62" s="16">
        <v>0.10493984000000001</v>
      </c>
      <c r="S62" s="14">
        <v>20.97472544</v>
      </c>
      <c r="T62" s="16">
        <v>0.62473621999999995</v>
      </c>
      <c r="U62" s="14">
        <v>0</v>
      </c>
      <c r="V62" s="16">
        <v>0</v>
      </c>
      <c r="W62" s="14" t="s">
        <v>582</v>
      </c>
      <c r="X62" s="16" t="s">
        <v>582</v>
      </c>
      <c r="Y62" s="14">
        <v>0</v>
      </c>
      <c r="Z62" s="16">
        <v>0</v>
      </c>
      <c r="AA62" s="14">
        <v>0</v>
      </c>
      <c r="AB62" s="16">
        <v>0</v>
      </c>
      <c r="AC62" s="14">
        <v>0.20584768000000001</v>
      </c>
      <c r="AD62" s="16">
        <v>6.8349610000000005E-2</v>
      </c>
    </row>
    <row r="63" spans="1:30"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v>0</v>
      </c>
      <c r="R63" s="16">
        <v>0</v>
      </c>
      <c r="S63" s="14">
        <v>0</v>
      </c>
      <c r="T63" s="16">
        <v>0</v>
      </c>
      <c r="U63" s="14">
        <v>0</v>
      </c>
      <c r="V63" s="16">
        <v>0</v>
      </c>
      <c r="W63" s="14" t="s">
        <v>582</v>
      </c>
      <c r="X63" s="16" t="s">
        <v>582</v>
      </c>
      <c r="Y63" s="14">
        <v>100</v>
      </c>
      <c r="Z63" s="16">
        <v>0</v>
      </c>
      <c r="AA63" s="14">
        <v>0</v>
      </c>
      <c r="AB63" s="16">
        <v>0</v>
      </c>
      <c r="AC63" s="14">
        <v>0</v>
      </c>
      <c r="AD63" s="16">
        <v>0</v>
      </c>
    </row>
    <row r="64" spans="1:30"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v>0</v>
      </c>
      <c r="R64" s="16">
        <v>0</v>
      </c>
      <c r="S64" s="14">
        <v>0</v>
      </c>
      <c r="T64" s="16">
        <v>0</v>
      </c>
      <c r="U64" s="14">
        <v>0</v>
      </c>
      <c r="V64" s="16">
        <v>0</v>
      </c>
      <c r="W64" s="14" t="s">
        <v>582</v>
      </c>
      <c r="X64" s="16" t="s">
        <v>582</v>
      </c>
      <c r="Y64" s="14">
        <v>100</v>
      </c>
      <c r="Z64" s="16">
        <v>0</v>
      </c>
      <c r="AA64" s="14">
        <v>0</v>
      </c>
      <c r="AB64" s="16">
        <v>0</v>
      </c>
      <c r="AC64" s="14">
        <v>0</v>
      </c>
      <c r="AD64" s="16">
        <v>0</v>
      </c>
    </row>
    <row r="65" spans="1:30"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v>0</v>
      </c>
      <c r="R65" s="16">
        <v>0</v>
      </c>
      <c r="S65" s="14">
        <v>0</v>
      </c>
      <c r="T65" s="16">
        <v>0</v>
      </c>
      <c r="U65" s="14">
        <v>0</v>
      </c>
      <c r="V65" s="16">
        <v>0</v>
      </c>
      <c r="W65" s="14" t="s">
        <v>582</v>
      </c>
      <c r="X65" s="16" t="s">
        <v>582</v>
      </c>
      <c r="Y65" s="14">
        <v>100</v>
      </c>
      <c r="Z65" s="16">
        <v>0</v>
      </c>
      <c r="AA65" s="14">
        <v>0</v>
      </c>
      <c r="AB65" s="16">
        <v>0</v>
      </c>
      <c r="AC65" s="14">
        <v>0</v>
      </c>
      <c r="AD65" s="16">
        <v>0</v>
      </c>
    </row>
    <row r="66" spans="1:30" x14ac:dyDescent="0.25">
      <c r="A66" s="11" t="s">
        <v>536</v>
      </c>
      <c r="B66" s="13">
        <v>5665</v>
      </c>
      <c r="C66" s="14">
        <f>(75/B66*100)</f>
        <v>1.323918799646955</v>
      </c>
      <c r="D66" s="15">
        <v>5590</v>
      </c>
      <c r="E66" s="14">
        <v>3.7093919</v>
      </c>
      <c r="F66" s="16">
        <v>0.24431301999999999</v>
      </c>
      <c r="G66" s="14">
        <v>10.43562612</v>
      </c>
      <c r="H66" s="16">
        <v>0.44029189000000002</v>
      </c>
      <c r="I66" s="14">
        <v>20.355486240000001</v>
      </c>
      <c r="J66" s="16">
        <v>0.63173798999999997</v>
      </c>
      <c r="K66" s="14">
        <v>16.125747629999999</v>
      </c>
      <c r="L66" s="16">
        <v>0.49464194</v>
      </c>
      <c r="M66" s="14">
        <v>10.47056381</v>
      </c>
      <c r="N66" s="16">
        <v>0.41097613999999999</v>
      </c>
      <c r="O66" s="14">
        <v>3.2958068699999998</v>
      </c>
      <c r="P66" s="16">
        <v>0.23615774</v>
      </c>
      <c r="Q66" s="14">
        <v>23.793059230000001</v>
      </c>
      <c r="R66" s="16">
        <v>0.53293626999999999</v>
      </c>
      <c r="S66" s="14">
        <v>7.9519079599999998</v>
      </c>
      <c r="T66" s="16">
        <v>0.39927098</v>
      </c>
      <c r="U66" s="14">
        <v>0</v>
      </c>
      <c r="V66" s="16">
        <v>0</v>
      </c>
      <c r="W66" s="14" t="s">
        <v>582</v>
      </c>
      <c r="X66" s="16" t="s">
        <v>582</v>
      </c>
      <c r="Y66" s="14">
        <v>0</v>
      </c>
      <c r="Z66" s="16">
        <v>0</v>
      </c>
      <c r="AA66" s="14">
        <v>0</v>
      </c>
      <c r="AB66" s="16">
        <v>0</v>
      </c>
      <c r="AC66" s="14">
        <v>3.8624102599999999</v>
      </c>
      <c r="AD66" s="16">
        <v>0.2488485</v>
      </c>
    </row>
    <row r="67" spans="1:30" x14ac:dyDescent="0.25">
      <c r="A67" s="11" t="s">
        <v>537</v>
      </c>
      <c r="B67" s="13">
        <v>6971</v>
      </c>
      <c r="C67" s="14">
        <f>(22/B67*100)</f>
        <v>0.31559317171137569</v>
      </c>
      <c r="D67" s="15">
        <v>6949</v>
      </c>
      <c r="E67" s="14">
        <v>2.1269651600000001</v>
      </c>
      <c r="F67" s="16">
        <v>0.21328156000000001</v>
      </c>
      <c r="G67" s="14">
        <v>7.7616020900000002</v>
      </c>
      <c r="H67" s="16">
        <v>0.43051961</v>
      </c>
      <c r="I67" s="14">
        <v>36.25064364</v>
      </c>
      <c r="J67" s="16">
        <v>0.97835897000000005</v>
      </c>
      <c r="K67" s="14">
        <v>23.705310099999998</v>
      </c>
      <c r="L67" s="16">
        <v>0.73329789999999995</v>
      </c>
      <c r="M67" s="14">
        <v>16.387645580000001</v>
      </c>
      <c r="N67" s="16">
        <v>0.71956925000000005</v>
      </c>
      <c r="O67" s="14">
        <v>3.1979163499999999</v>
      </c>
      <c r="P67" s="16">
        <v>0.21955822</v>
      </c>
      <c r="Q67" s="14">
        <v>4.2741999499999999</v>
      </c>
      <c r="R67" s="16">
        <v>0.39358240999999999</v>
      </c>
      <c r="S67" s="14">
        <v>5.6706472400000001</v>
      </c>
      <c r="T67" s="16">
        <v>0.32783107</v>
      </c>
      <c r="U67" s="14">
        <v>0</v>
      </c>
      <c r="V67" s="16">
        <v>0</v>
      </c>
      <c r="W67" s="14" t="s">
        <v>582</v>
      </c>
      <c r="X67" s="16" t="s">
        <v>582</v>
      </c>
      <c r="Y67" s="14">
        <v>0</v>
      </c>
      <c r="Z67" s="16">
        <v>0</v>
      </c>
      <c r="AA67" s="14">
        <v>0</v>
      </c>
      <c r="AB67" s="16">
        <v>0</v>
      </c>
      <c r="AC67" s="14">
        <v>0.62506989000000002</v>
      </c>
      <c r="AD67" s="16">
        <v>8.8732080000000005E-2</v>
      </c>
    </row>
    <row r="68" spans="1:30" x14ac:dyDescent="0.25">
      <c r="A68" s="11" t="s">
        <v>538</v>
      </c>
      <c r="B68" s="13">
        <v>12083</v>
      </c>
      <c r="C68" s="14">
        <f>(26/B68*100)</f>
        <v>0.21517834974757924</v>
      </c>
      <c r="D68" s="15">
        <v>12057</v>
      </c>
      <c r="E68" s="14">
        <v>3.37233443</v>
      </c>
      <c r="F68" s="16">
        <v>0.17451143999999999</v>
      </c>
      <c r="G68" s="14">
        <v>5.27543527</v>
      </c>
      <c r="H68" s="16">
        <v>0.18370048</v>
      </c>
      <c r="I68" s="14">
        <v>15.777081750000001</v>
      </c>
      <c r="J68" s="16">
        <v>0.31842780999999998</v>
      </c>
      <c r="K68" s="14">
        <v>23.238019139999999</v>
      </c>
      <c r="L68" s="16">
        <v>0.35948582000000001</v>
      </c>
      <c r="M68" s="14">
        <v>16.195400339999999</v>
      </c>
      <c r="N68" s="16">
        <v>0.30711325</v>
      </c>
      <c r="O68" s="14">
        <v>3.9998948400000001</v>
      </c>
      <c r="P68" s="16">
        <v>0.16843637</v>
      </c>
      <c r="Q68" s="14">
        <v>10.968658530000001</v>
      </c>
      <c r="R68" s="16">
        <v>0.26244317</v>
      </c>
      <c r="S68" s="14">
        <v>17.17148925</v>
      </c>
      <c r="T68" s="16">
        <v>0.34118177</v>
      </c>
      <c r="U68" s="14">
        <v>0</v>
      </c>
      <c r="V68" s="16">
        <v>0</v>
      </c>
      <c r="W68" s="14" t="s">
        <v>582</v>
      </c>
      <c r="X68" s="16" t="s">
        <v>582</v>
      </c>
      <c r="Y68" s="14">
        <v>0</v>
      </c>
      <c r="Z68" s="16">
        <v>0</v>
      </c>
      <c r="AA68" s="14">
        <v>0</v>
      </c>
      <c r="AB68" s="16">
        <v>0</v>
      </c>
      <c r="AC68" s="14">
        <v>4.0016864500000002</v>
      </c>
      <c r="AD68" s="16">
        <v>0.16089238</v>
      </c>
    </row>
    <row r="69" spans="1:30"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v>0</v>
      </c>
      <c r="R69" s="16">
        <v>0</v>
      </c>
      <c r="S69" s="14">
        <v>0</v>
      </c>
      <c r="T69" s="16">
        <v>0</v>
      </c>
      <c r="U69" s="14">
        <v>0</v>
      </c>
      <c r="V69" s="16">
        <v>0</v>
      </c>
      <c r="W69" s="14" t="s">
        <v>582</v>
      </c>
      <c r="X69" s="16" t="s">
        <v>582</v>
      </c>
      <c r="Y69" s="14">
        <v>100</v>
      </c>
      <c r="Z69" s="16">
        <v>0</v>
      </c>
      <c r="AA69" s="14">
        <v>0</v>
      </c>
      <c r="AB69" s="16">
        <v>0</v>
      </c>
      <c r="AC69" s="14">
        <v>0</v>
      </c>
      <c r="AD69" s="16">
        <v>0</v>
      </c>
    </row>
    <row r="70" spans="1:30" x14ac:dyDescent="0.25">
      <c r="A70" s="11" t="s">
        <v>540</v>
      </c>
      <c r="B70" s="13">
        <v>6036</v>
      </c>
      <c r="C70" s="14">
        <f>(223/B70*100)</f>
        <v>3.6944996686547382</v>
      </c>
      <c r="D70" s="15">
        <v>5813</v>
      </c>
      <c r="E70" s="14">
        <v>6.8159376500000004</v>
      </c>
      <c r="F70" s="16">
        <v>0.46292347</v>
      </c>
      <c r="G70" s="14">
        <v>26.368315119999998</v>
      </c>
      <c r="H70" s="16">
        <v>1.01318905</v>
      </c>
      <c r="I70" s="14">
        <v>29.210879240000001</v>
      </c>
      <c r="J70" s="16">
        <v>1.0779193199999999</v>
      </c>
      <c r="K70" s="14">
        <v>7.8208253000000001</v>
      </c>
      <c r="L70" s="16">
        <v>0.46157459000000001</v>
      </c>
      <c r="M70" s="14">
        <v>2.9862432299999999</v>
      </c>
      <c r="N70" s="16">
        <v>0.26827431000000002</v>
      </c>
      <c r="O70" s="14">
        <v>1.54853314</v>
      </c>
      <c r="P70" s="16">
        <v>0.19428102999999999</v>
      </c>
      <c r="Q70" s="14">
        <v>12.17504162</v>
      </c>
      <c r="R70" s="16">
        <v>1.06612065</v>
      </c>
      <c r="S70" s="14">
        <v>11.913123629999999</v>
      </c>
      <c r="T70" s="16">
        <v>0.71949068000000005</v>
      </c>
      <c r="U70" s="14">
        <v>0</v>
      </c>
      <c r="V70" s="16">
        <v>0</v>
      </c>
      <c r="W70" s="14" t="s">
        <v>582</v>
      </c>
      <c r="X70" s="16" t="s">
        <v>582</v>
      </c>
      <c r="Y70" s="14">
        <v>0</v>
      </c>
      <c r="Z70" s="16">
        <v>0</v>
      </c>
      <c r="AA70" s="14">
        <v>0</v>
      </c>
      <c r="AB70" s="16">
        <v>0</v>
      </c>
      <c r="AC70" s="14">
        <v>1.16110107</v>
      </c>
      <c r="AD70" s="16">
        <v>0.18941216999999999</v>
      </c>
    </row>
    <row r="71" spans="1:30" x14ac:dyDescent="0.25">
      <c r="A71" s="11" t="s">
        <v>541</v>
      </c>
      <c r="B71" s="13">
        <v>6115</v>
      </c>
      <c r="C71" s="14">
        <f>(17/B71*100)</f>
        <v>0.27800490596892891</v>
      </c>
      <c r="D71" s="15">
        <v>6098</v>
      </c>
      <c r="E71" s="14">
        <v>3.6840237400000002</v>
      </c>
      <c r="F71" s="16">
        <v>0.21975808999999999</v>
      </c>
      <c r="G71" s="14">
        <v>8.3557736200000008</v>
      </c>
      <c r="H71" s="16">
        <v>0.35296518999999998</v>
      </c>
      <c r="I71" s="14">
        <v>24.957763589999999</v>
      </c>
      <c r="J71" s="16">
        <v>0.53344787000000005</v>
      </c>
      <c r="K71" s="14">
        <v>24.568252489999999</v>
      </c>
      <c r="L71" s="16">
        <v>0.68085656999999999</v>
      </c>
      <c r="M71" s="14">
        <v>11.19627025</v>
      </c>
      <c r="N71" s="16">
        <v>0.36778315</v>
      </c>
      <c r="O71" s="14">
        <v>1.77932968</v>
      </c>
      <c r="P71" s="16">
        <v>0.14309934999999999</v>
      </c>
      <c r="Q71" s="14">
        <v>0.82568244000000002</v>
      </c>
      <c r="R71" s="16">
        <v>0.13692610999999999</v>
      </c>
      <c r="S71" s="14">
        <v>24.410551689999998</v>
      </c>
      <c r="T71" s="16">
        <v>0.56444359</v>
      </c>
      <c r="U71" s="14">
        <v>0</v>
      </c>
      <c r="V71" s="16">
        <v>0</v>
      </c>
      <c r="W71" s="14" t="s">
        <v>582</v>
      </c>
      <c r="X71" s="16" t="s">
        <v>582</v>
      </c>
      <c r="Y71" s="14">
        <v>0</v>
      </c>
      <c r="Z71" s="16">
        <v>0</v>
      </c>
      <c r="AA71" s="14">
        <v>0</v>
      </c>
      <c r="AB71" s="16">
        <v>0</v>
      </c>
      <c r="AC71" s="14">
        <v>0.22235250000000001</v>
      </c>
      <c r="AD71" s="16">
        <v>7.3997279999999999E-2</v>
      </c>
    </row>
    <row r="72" spans="1:30" x14ac:dyDescent="0.25">
      <c r="A72" s="11" t="s">
        <v>542</v>
      </c>
      <c r="B72" s="13">
        <v>7708</v>
      </c>
      <c r="C72" s="14">
        <f>(5/B72*100)</f>
        <v>6.4867669953295279E-2</v>
      </c>
      <c r="D72" s="15">
        <v>7703</v>
      </c>
      <c r="E72" s="14">
        <v>2.5698200899999999</v>
      </c>
      <c r="F72" s="16">
        <v>0.19202996999999999</v>
      </c>
      <c r="G72" s="14">
        <v>5.1375178999999997</v>
      </c>
      <c r="H72" s="16">
        <v>0.27652327999999998</v>
      </c>
      <c r="I72" s="14">
        <v>15.297247499999999</v>
      </c>
      <c r="J72" s="16">
        <v>0.53933036999999995</v>
      </c>
      <c r="K72" s="14">
        <v>19.991990120000001</v>
      </c>
      <c r="L72" s="16">
        <v>0.49543282</v>
      </c>
      <c r="M72" s="14">
        <v>22.97182312</v>
      </c>
      <c r="N72" s="16">
        <v>0.50357445000000001</v>
      </c>
      <c r="O72" s="14">
        <v>7.7198901700000002</v>
      </c>
      <c r="P72" s="16">
        <v>0.30029194999999997</v>
      </c>
      <c r="Q72" s="14">
        <v>1.35477801</v>
      </c>
      <c r="R72" s="16">
        <v>0.14703005999999999</v>
      </c>
      <c r="S72" s="14">
        <v>24.834319669999999</v>
      </c>
      <c r="T72" s="16">
        <v>0.54005300999999994</v>
      </c>
      <c r="U72" s="14">
        <v>0</v>
      </c>
      <c r="V72" s="16">
        <v>0</v>
      </c>
      <c r="W72" s="14" t="s">
        <v>582</v>
      </c>
      <c r="X72" s="16" t="s">
        <v>582</v>
      </c>
      <c r="Y72" s="14">
        <v>0</v>
      </c>
      <c r="Z72" s="16">
        <v>0</v>
      </c>
      <c r="AA72" s="14">
        <v>0</v>
      </c>
      <c r="AB72" s="16">
        <v>0</v>
      </c>
      <c r="AC72" s="14">
        <v>0.12261343</v>
      </c>
      <c r="AD72" s="16">
        <v>3.3981259999999999E-2</v>
      </c>
    </row>
    <row r="73" spans="1:30" x14ac:dyDescent="0.25">
      <c r="A73" s="11" t="s">
        <v>543</v>
      </c>
      <c r="B73" s="13">
        <v>8249</v>
      </c>
      <c r="C73" s="14">
        <f>(144/B73*100)</f>
        <v>1.7456661413504666</v>
      </c>
      <c r="D73" s="15">
        <v>8105</v>
      </c>
      <c r="E73" s="14">
        <v>2.4432268800000001</v>
      </c>
      <c r="F73" s="16">
        <v>0.22720841999999999</v>
      </c>
      <c r="G73" s="14">
        <v>5.5154230999999996</v>
      </c>
      <c r="H73" s="16">
        <v>0.28171963999999999</v>
      </c>
      <c r="I73" s="14">
        <v>27.007954460000001</v>
      </c>
      <c r="J73" s="16">
        <v>0.96366481000000004</v>
      </c>
      <c r="K73" s="14">
        <v>25.83788169</v>
      </c>
      <c r="L73" s="16">
        <v>0.89323346000000003</v>
      </c>
      <c r="M73" s="14">
        <v>26.112957980000001</v>
      </c>
      <c r="N73" s="16">
        <v>1.0199755800000001</v>
      </c>
      <c r="O73" s="14">
        <v>6.0238596600000003</v>
      </c>
      <c r="P73" s="16">
        <v>0.43676449000000001</v>
      </c>
      <c r="Q73" s="14">
        <v>0.52736196999999996</v>
      </c>
      <c r="R73" s="16">
        <v>0.11054957</v>
      </c>
      <c r="S73" s="14">
        <v>6.3058841000000001</v>
      </c>
      <c r="T73" s="16">
        <v>0.37115019999999999</v>
      </c>
      <c r="U73" s="14">
        <v>0</v>
      </c>
      <c r="V73" s="16">
        <v>0</v>
      </c>
      <c r="W73" s="14" t="s">
        <v>582</v>
      </c>
      <c r="X73" s="16" t="s">
        <v>582</v>
      </c>
      <c r="Y73" s="14">
        <v>0</v>
      </c>
      <c r="Z73" s="16">
        <v>0</v>
      </c>
      <c r="AA73" s="14">
        <v>0</v>
      </c>
      <c r="AB73" s="16">
        <v>0</v>
      </c>
      <c r="AC73" s="14">
        <v>0.22545017000000001</v>
      </c>
      <c r="AD73" s="16">
        <v>6.7111840000000006E-2</v>
      </c>
    </row>
    <row r="74" spans="1:30"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v>0</v>
      </c>
      <c r="R74" s="16">
        <v>0</v>
      </c>
      <c r="S74" s="14">
        <v>0</v>
      </c>
      <c r="T74" s="16">
        <v>0</v>
      </c>
      <c r="U74" s="14">
        <v>0</v>
      </c>
      <c r="V74" s="16">
        <v>0</v>
      </c>
      <c r="W74" s="14" t="s">
        <v>582</v>
      </c>
      <c r="X74" s="16" t="s">
        <v>582</v>
      </c>
      <c r="Y74" s="14">
        <v>100</v>
      </c>
      <c r="Z74" s="16">
        <v>0</v>
      </c>
      <c r="AA74" s="14">
        <v>0</v>
      </c>
      <c r="AB74" s="16">
        <v>0</v>
      </c>
      <c r="AC74" s="14">
        <v>0</v>
      </c>
      <c r="AD74" s="16">
        <v>0</v>
      </c>
    </row>
    <row r="75" spans="1:30" x14ac:dyDescent="0.25">
      <c r="A75" s="11" t="s">
        <v>545</v>
      </c>
      <c r="B75" s="13">
        <v>5375</v>
      </c>
      <c r="C75" s="14">
        <f>(204/B75*100)</f>
        <v>3.7953488372093025</v>
      </c>
      <c r="D75" s="15">
        <v>5171</v>
      </c>
      <c r="E75" s="14">
        <v>1.5209029199999999</v>
      </c>
      <c r="F75" s="16">
        <v>0.18623224999999999</v>
      </c>
      <c r="G75" s="14">
        <v>3.17158177</v>
      </c>
      <c r="H75" s="16">
        <v>0.23404467000000001</v>
      </c>
      <c r="I75" s="14">
        <v>12.257720539999999</v>
      </c>
      <c r="J75" s="16">
        <v>0.51298960999999998</v>
      </c>
      <c r="K75" s="14">
        <v>22.969593029999999</v>
      </c>
      <c r="L75" s="16">
        <v>0.71242028999999996</v>
      </c>
      <c r="M75" s="14">
        <v>38.462532029999998</v>
      </c>
      <c r="N75" s="16">
        <v>0.83044985000000004</v>
      </c>
      <c r="O75" s="14">
        <v>5.1789437999999999</v>
      </c>
      <c r="P75" s="16">
        <v>0.38425694999999999</v>
      </c>
      <c r="Q75" s="14">
        <v>8.0049600299999994</v>
      </c>
      <c r="R75" s="16">
        <v>0.60984521000000003</v>
      </c>
      <c r="S75" s="14">
        <v>5.9565487600000004</v>
      </c>
      <c r="T75" s="16">
        <v>0.42234811</v>
      </c>
      <c r="U75" s="14">
        <v>0</v>
      </c>
      <c r="V75" s="16">
        <v>0</v>
      </c>
      <c r="W75" s="14" t="s">
        <v>582</v>
      </c>
      <c r="X75" s="16" t="s">
        <v>582</v>
      </c>
      <c r="Y75" s="14">
        <v>0</v>
      </c>
      <c r="Z75" s="16">
        <v>0</v>
      </c>
      <c r="AA75" s="14">
        <v>0</v>
      </c>
      <c r="AB75" s="16">
        <v>0</v>
      </c>
      <c r="AC75" s="14">
        <v>2.4772171200000002</v>
      </c>
      <c r="AD75" s="16">
        <v>0.41814435999999999</v>
      </c>
    </row>
    <row r="76" spans="1:30" x14ac:dyDescent="0.25">
      <c r="A76" s="11" t="s">
        <v>546</v>
      </c>
      <c r="B76" s="13">
        <v>14167</v>
      </c>
      <c r="C76" s="14">
        <f>(228/B76*100)</f>
        <v>1.6093738970847746</v>
      </c>
      <c r="D76" s="15">
        <v>13939</v>
      </c>
      <c r="E76" s="14">
        <v>3.2317575600000001</v>
      </c>
      <c r="F76" s="16">
        <v>0.19611759000000001</v>
      </c>
      <c r="G76" s="14">
        <v>6.1888648599999998</v>
      </c>
      <c r="H76" s="16">
        <v>0.29204689</v>
      </c>
      <c r="I76" s="14">
        <v>24.11283456</v>
      </c>
      <c r="J76" s="16">
        <v>0.56296800999999996</v>
      </c>
      <c r="K76" s="14">
        <v>29.482805590000002</v>
      </c>
      <c r="L76" s="16">
        <v>0.53084158000000004</v>
      </c>
      <c r="M76" s="14">
        <v>10.420694129999999</v>
      </c>
      <c r="N76" s="16">
        <v>0.29552297</v>
      </c>
      <c r="O76" s="14">
        <v>3.2224872499999999</v>
      </c>
      <c r="P76" s="16">
        <v>0.21229360999999999</v>
      </c>
      <c r="Q76" s="14">
        <v>5.9721426299999996</v>
      </c>
      <c r="R76" s="16">
        <v>0.26597819</v>
      </c>
      <c r="S76" s="14">
        <v>15.61927558</v>
      </c>
      <c r="T76" s="16">
        <v>0.41259301999999998</v>
      </c>
      <c r="U76" s="14">
        <v>0</v>
      </c>
      <c r="V76" s="16">
        <v>0</v>
      </c>
      <c r="W76" s="14" t="s">
        <v>582</v>
      </c>
      <c r="X76" s="16" t="s">
        <v>582</v>
      </c>
      <c r="Y76" s="14">
        <v>0</v>
      </c>
      <c r="Z76" s="16">
        <v>0</v>
      </c>
      <c r="AA76" s="14">
        <v>0</v>
      </c>
      <c r="AB76" s="16">
        <v>0</v>
      </c>
      <c r="AC76" s="14">
        <v>1.74913786</v>
      </c>
      <c r="AD76" s="16">
        <v>0.14304703999999999</v>
      </c>
    </row>
    <row r="77" spans="1:30" x14ac:dyDescent="0.25">
      <c r="A77" s="11" t="s">
        <v>547</v>
      </c>
      <c r="B77" s="13">
        <v>6062</v>
      </c>
      <c r="C77" s="14">
        <f>(82/B77*100)</f>
        <v>1.3526888815572418</v>
      </c>
      <c r="D77" s="15">
        <v>5980</v>
      </c>
      <c r="E77" s="14">
        <v>6.4885083899999998</v>
      </c>
      <c r="F77" s="16">
        <v>0.41950148999999998</v>
      </c>
      <c r="G77" s="14">
        <v>13.25290882</v>
      </c>
      <c r="H77" s="16">
        <v>0.63376259000000001</v>
      </c>
      <c r="I77" s="14">
        <v>23.502897260000001</v>
      </c>
      <c r="J77" s="16">
        <v>0.60510401999999996</v>
      </c>
      <c r="K77" s="14">
        <v>35.99085925</v>
      </c>
      <c r="L77" s="16">
        <v>0.94452115999999997</v>
      </c>
      <c r="M77" s="14">
        <v>9.4812915600000007</v>
      </c>
      <c r="N77" s="16">
        <v>0.41561524</v>
      </c>
      <c r="O77" s="14">
        <v>3.64106657</v>
      </c>
      <c r="P77" s="16">
        <v>0.26019322</v>
      </c>
      <c r="Q77" s="14">
        <v>0.70219195000000001</v>
      </c>
      <c r="R77" s="16">
        <v>0.14200518000000001</v>
      </c>
      <c r="S77" s="14">
        <v>5.8761265900000001</v>
      </c>
      <c r="T77" s="16">
        <v>0.40029959999999998</v>
      </c>
      <c r="U77" s="14">
        <v>0</v>
      </c>
      <c r="V77" s="16">
        <v>0</v>
      </c>
      <c r="W77" s="14" t="s">
        <v>582</v>
      </c>
      <c r="X77" s="16" t="s">
        <v>582</v>
      </c>
      <c r="Y77" s="14">
        <v>0</v>
      </c>
      <c r="Z77" s="16">
        <v>0</v>
      </c>
      <c r="AA77" s="14">
        <v>0</v>
      </c>
      <c r="AB77" s="16">
        <v>0</v>
      </c>
      <c r="AC77" s="14">
        <v>1.0641495999999999</v>
      </c>
      <c r="AD77" s="16">
        <v>0.15434233999999999</v>
      </c>
    </row>
    <row r="78" spans="1:30"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v>0</v>
      </c>
      <c r="R78" s="16">
        <v>0</v>
      </c>
      <c r="S78" s="14">
        <v>0</v>
      </c>
      <c r="T78" s="16">
        <v>0</v>
      </c>
      <c r="U78" s="14">
        <v>0</v>
      </c>
      <c r="V78" s="16">
        <v>0</v>
      </c>
      <c r="W78" s="14" t="s">
        <v>582</v>
      </c>
      <c r="X78" s="16" t="s">
        <v>582</v>
      </c>
      <c r="Y78" s="14">
        <v>100</v>
      </c>
      <c r="Z78" s="16">
        <v>0</v>
      </c>
      <c r="AA78" s="14">
        <v>0</v>
      </c>
      <c r="AB78" s="16">
        <v>0</v>
      </c>
      <c r="AC78" s="14">
        <v>0</v>
      </c>
      <c r="AD78" s="16">
        <v>0</v>
      </c>
    </row>
    <row r="79" spans="1:30"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v>0</v>
      </c>
      <c r="R79" s="16">
        <v>0</v>
      </c>
      <c r="S79" s="14">
        <v>0</v>
      </c>
      <c r="T79" s="16">
        <v>0</v>
      </c>
      <c r="U79" s="14">
        <v>0</v>
      </c>
      <c r="V79" s="16">
        <v>0</v>
      </c>
      <c r="W79" s="14" t="s">
        <v>582</v>
      </c>
      <c r="X79" s="16" t="s">
        <v>582</v>
      </c>
      <c r="Y79" s="14">
        <v>100</v>
      </c>
      <c r="Z79" s="16">
        <v>0</v>
      </c>
      <c r="AA79" s="14">
        <v>0</v>
      </c>
      <c r="AB79" s="16">
        <v>0</v>
      </c>
      <c r="AC79" s="14">
        <v>0</v>
      </c>
      <c r="AD79" s="16">
        <v>0</v>
      </c>
    </row>
    <row r="80" spans="1:30"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v>0</v>
      </c>
      <c r="R80" s="16">
        <v>0</v>
      </c>
      <c r="S80" s="14">
        <v>0</v>
      </c>
      <c r="T80" s="16">
        <v>0</v>
      </c>
      <c r="U80" s="14">
        <v>0</v>
      </c>
      <c r="V80" s="16">
        <v>0</v>
      </c>
      <c r="W80" s="14" t="s">
        <v>582</v>
      </c>
      <c r="X80" s="16" t="s">
        <v>582</v>
      </c>
      <c r="Y80" s="14">
        <v>100</v>
      </c>
      <c r="Z80" s="16">
        <v>0</v>
      </c>
      <c r="AA80" s="14">
        <v>0</v>
      </c>
      <c r="AB80" s="16">
        <v>0</v>
      </c>
      <c r="AC80" s="14">
        <v>0</v>
      </c>
      <c r="AD80" s="16">
        <v>0</v>
      </c>
    </row>
    <row r="81" spans="1:30" x14ac:dyDescent="0.25">
      <c r="A81" s="19" t="s">
        <v>551</v>
      </c>
      <c r="B81" s="13">
        <v>8861</v>
      </c>
      <c r="C81" s="14">
        <f>(76/B81*100)</f>
        <v>0.85769100552984989</v>
      </c>
      <c r="D81" s="15">
        <v>8785</v>
      </c>
      <c r="E81" s="14">
        <v>1.5694414699999999</v>
      </c>
      <c r="F81" s="16">
        <v>0.17890444</v>
      </c>
      <c r="G81" s="14">
        <v>1.19786415</v>
      </c>
      <c r="H81" s="16">
        <v>0.20451116999999999</v>
      </c>
      <c r="I81" s="14">
        <v>5.1330811199999999</v>
      </c>
      <c r="J81" s="16">
        <v>0.42844534000000001</v>
      </c>
      <c r="K81" s="14">
        <v>21.094224440000001</v>
      </c>
      <c r="L81" s="16">
        <v>0.86796983999999999</v>
      </c>
      <c r="M81" s="14">
        <v>43.983688020000002</v>
      </c>
      <c r="N81" s="16">
        <v>0.97762371999999997</v>
      </c>
      <c r="O81" s="14">
        <v>20.536066550000001</v>
      </c>
      <c r="P81" s="16">
        <v>0.98360957000000004</v>
      </c>
      <c r="Q81" s="14">
        <v>3.5443424499999998</v>
      </c>
      <c r="R81" s="16">
        <v>0.41402647999999997</v>
      </c>
      <c r="S81" s="14">
        <v>2.83438379</v>
      </c>
      <c r="T81" s="16">
        <v>0.45373087000000001</v>
      </c>
      <c r="U81" s="14">
        <v>0</v>
      </c>
      <c r="V81" s="16">
        <v>0</v>
      </c>
      <c r="W81" s="14" t="s">
        <v>582</v>
      </c>
      <c r="X81" s="16" t="s">
        <v>582</v>
      </c>
      <c r="Y81" s="14">
        <v>0</v>
      </c>
      <c r="Z81" s="16">
        <v>0</v>
      </c>
      <c r="AA81" s="14">
        <v>0</v>
      </c>
      <c r="AB81" s="16">
        <v>0</v>
      </c>
      <c r="AC81" s="14">
        <v>0.10690801</v>
      </c>
      <c r="AD81" s="16">
        <v>4.5966380000000001E-2</v>
      </c>
    </row>
    <row r="82" spans="1:3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row>
    <row r="83" spans="1:30" x14ac:dyDescent="0.25">
      <c r="A83" s="3" t="s">
        <v>553</v>
      </c>
    </row>
    <row r="84" spans="1:30"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row>
    <row r="85" spans="1:30"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row>
    <row r="86" spans="1:30"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row>
    <row r="87" spans="1:30"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row>
    <row r="88" spans="1:30"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row>
    <row r="89" spans="1:30"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row>
    <row r="90" spans="1:30"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row>
    <row r="91" spans="1:30"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row>
    <row r="92" spans="1:30"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row>
    <row r="93" spans="1:30"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row>
    <row r="94" spans="1:30"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row>
    <row r="95" spans="1:30"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row>
    <row r="96" spans="1:30"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row>
  </sheetData>
  <mergeCells count="28">
    <mergeCell ref="A94:AD94"/>
    <mergeCell ref="A95:AD95"/>
    <mergeCell ref="A96:AD96"/>
    <mergeCell ref="A89:AD89"/>
    <mergeCell ref="A90:AD90"/>
    <mergeCell ref="A91:AD91"/>
    <mergeCell ref="A92:AD92"/>
    <mergeCell ref="A93:AD93"/>
    <mergeCell ref="A84:AD84"/>
    <mergeCell ref="A85:AD85"/>
    <mergeCell ref="A86:AD86"/>
    <mergeCell ref="A87:AD87"/>
    <mergeCell ref="A88:AD88"/>
    <mergeCell ref="Y4:Z4"/>
    <mergeCell ref="AA4:AB4"/>
    <mergeCell ref="AC4:AD4"/>
    <mergeCell ref="A1:AD1"/>
    <mergeCell ref="A2:AD2"/>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x14ac:dyDescent="0.25">
      <c r="A2" s="25" t="s">
        <v>682</v>
      </c>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4" spans="1:28" ht="30" customHeight="1" x14ac:dyDescent="0.25">
      <c r="A4" s="4"/>
      <c r="B4" s="5" t="s">
        <v>458</v>
      </c>
      <c r="C4" s="5" t="s">
        <v>459</v>
      </c>
      <c r="D4" s="6" t="s">
        <v>458</v>
      </c>
      <c r="E4" s="21" t="s">
        <v>683</v>
      </c>
      <c r="F4" s="22"/>
      <c r="G4" s="21" t="s">
        <v>684</v>
      </c>
      <c r="H4" s="22"/>
      <c r="I4" s="21" t="s">
        <v>685</v>
      </c>
      <c r="J4" s="22"/>
      <c r="K4" s="21" t="s">
        <v>686</v>
      </c>
      <c r="L4" s="22"/>
      <c r="M4" s="21" t="s">
        <v>687</v>
      </c>
      <c r="N4" s="22"/>
      <c r="O4" s="21" t="s">
        <v>688</v>
      </c>
      <c r="P4" s="22"/>
      <c r="Q4" s="21" t="s">
        <v>689</v>
      </c>
      <c r="R4" s="22"/>
      <c r="S4" s="21" t="s">
        <v>579</v>
      </c>
      <c r="T4" s="22"/>
      <c r="U4" s="21" t="s">
        <v>580</v>
      </c>
      <c r="V4" s="22"/>
      <c r="W4" s="21" t="s">
        <v>468</v>
      </c>
      <c r="X4" s="22"/>
      <c r="Y4" s="21" t="s">
        <v>469</v>
      </c>
      <c r="Z4" s="22"/>
      <c r="AA4" s="21" t="s">
        <v>581</v>
      </c>
      <c r="AB4" s="22"/>
    </row>
    <row r="5" spans="1:2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row>
    <row r="6" spans="1:2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2"/>
    </row>
    <row r="7" spans="1:28" x14ac:dyDescent="0.25">
      <c r="A7" s="11" t="s">
        <v>476</v>
      </c>
      <c r="B7" s="13">
        <v>14530</v>
      </c>
      <c r="C7" s="14">
        <f>(360/B7*100)</f>
        <v>2.477632484514797</v>
      </c>
      <c r="D7" s="15">
        <v>14170</v>
      </c>
      <c r="E7" s="14">
        <v>1.6045202000000001</v>
      </c>
      <c r="F7" s="16">
        <v>9.9765590000000001E-2</v>
      </c>
      <c r="G7" s="14">
        <v>11.24054598</v>
      </c>
      <c r="H7" s="16">
        <v>0.31491903999999998</v>
      </c>
      <c r="I7" s="14">
        <v>51.330488010000003</v>
      </c>
      <c r="J7" s="16">
        <v>0.59580712999999996</v>
      </c>
      <c r="K7" s="14">
        <v>26.663486429999999</v>
      </c>
      <c r="L7" s="16">
        <v>0.44873834000000001</v>
      </c>
      <c r="M7" s="14">
        <v>4.9152405400000001</v>
      </c>
      <c r="N7" s="16">
        <v>0.22585988000000001</v>
      </c>
      <c r="O7" s="14">
        <v>1.5447180700000001</v>
      </c>
      <c r="P7" s="16">
        <v>0.17027095</v>
      </c>
      <c r="Q7" s="14">
        <v>0.95238601000000001</v>
      </c>
      <c r="R7" s="16">
        <v>0.1047114</v>
      </c>
      <c r="S7" s="14">
        <v>0</v>
      </c>
      <c r="T7" s="16">
        <v>0</v>
      </c>
      <c r="U7" s="14" t="s">
        <v>582</v>
      </c>
      <c r="V7" s="16" t="s">
        <v>582</v>
      </c>
      <c r="W7" s="14">
        <v>0</v>
      </c>
      <c r="X7" s="16">
        <v>0</v>
      </c>
      <c r="Y7" s="14">
        <v>0</v>
      </c>
      <c r="Z7" s="16">
        <v>0</v>
      </c>
      <c r="AA7" s="14">
        <v>1.7486147700000001</v>
      </c>
      <c r="AB7" s="16">
        <v>0.15264739999999999</v>
      </c>
    </row>
    <row r="8" spans="1:28" x14ac:dyDescent="0.25">
      <c r="A8" s="11" t="s">
        <v>478</v>
      </c>
      <c r="B8" s="13">
        <v>7007</v>
      </c>
      <c r="C8" s="14">
        <f>(21/B8*100)</f>
        <v>0.29970029970029971</v>
      </c>
      <c r="D8" s="15">
        <v>6986</v>
      </c>
      <c r="E8" s="14">
        <v>0</v>
      </c>
      <c r="F8" s="16">
        <v>0</v>
      </c>
      <c r="G8" s="14">
        <v>0</v>
      </c>
      <c r="H8" s="16">
        <v>0</v>
      </c>
      <c r="I8" s="14">
        <v>5.7831247399999999</v>
      </c>
      <c r="J8" s="16">
        <v>0.32620969999999999</v>
      </c>
      <c r="K8" s="14">
        <v>72.414731099999997</v>
      </c>
      <c r="L8" s="16">
        <v>0.67370755999999998</v>
      </c>
      <c r="M8" s="14">
        <v>18.647485790000001</v>
      </c>
      <c r="N8" s="16">
        <v>0.50335832000000003</v>
      </c>
      <c r="O8" s="14">
        <v>1.5938703599999999</v>
      </c>
      <c r="P8" s="16">
        <v>0.27947772999999998</v>
      </c>
      <c r="Q8" s="14">
        <v>0.75839305999999995</v>
      </c>
      <c r="R8" s="16">
        <v>0.11594259</v>
      </c>
      <c r="S8" s="14">
        <v>0</v>
      </c>
      <c r="T8" s="16">
        <v>0</v>
      </c>
      <c r="U8" s="14" t="s">
        <v>582</v>
      </c>
      <c r="V8" s="16" t="s">
        <v>582</v>
      </c>
      <c r="W8" s="14">
        <v>0</v>
      </c>
      <c r="X8" s="16">
        <v>0</v>
      </c>
      <c r="Y8" s="14">
        <v>0</v>
      </c>
      <c r="Z8" s="16">
        <v>0</v>
      </c>
      <c r="AA8" s="14">
        <v>0.80239495999999999</v>
      </c>
      <c r="AB8" s="16">
        <v>9.3444319999999997E-2</v>
      </c>
    </row>
    <row r="9" spans="1:28" x14ac:dyDescent="0.25">
      <c r="A9" s="11" t="s">
        <v>479</v>
      </c>
      <c r="B9" s="13">
        <v>9651</v>
      </c>
      <c r="C9" s="14">
        <f>(89/B9*100)</f>
        <v>0.92218422961351154</v>
      </c>
      <c r="D9" s="15">
        <v>9562</v>
      </c>
      <c r="E9" s="14">
        <v>0.76424782999999996</v>
      </c>
      <c r="F9" s="16">
        <v>0.11032077</v>
      </c>
      <c r="G9" s="14">
        <v>3.4048886600000001</v>
      </c>
      <c r="H9" s="16">
        <v>0.20519304999999999</v>
      </c>
      <c r="I9" s="14">
        <v>21.775540800000002</v>
      </c>
      <c r="J9" s="16">
        <v>0.50911536999999996</v>
      </c>
      <c r="K9" s="14">
        <v>59.957549780000001</v>
      </c>
      <c r="L9" s="16">
        <v>0.61055442999999998</v>
      </c>
      <c r="M9" s="14">
        <v>8.3541888100000001</v>
      </c>
      <c r="N9" s="16">
        <v>0.29874133000000003</v>
      </c>
      <c r="O9" s="14">
        <v>1.38040977</v>
      </c>
      <c r="P9" s="16">
        <v>0.14489186000000001</v>
      </c>
      <c r="Q9" s="14">
        <v>1.1675421800000001</v>
      </c>
      <c r="R9" s="16">
        <v>0.13919192999999999</v>
      </c>
      <c r="S9" s="14">
        <v>0</v>
      </c>
      <c r="T9" s="16">
        <v>0</v>
      </c>
      <c r="U9" s="14" t="s">
        <v>582</v>
      </c>
      <c r="V9" s="16" t="s">
        <v>582</v>
      </c>
      <c r="W9" s="14">
        <v>0</v>
      </c>
      <c r="X9" s="16">
        <v>0</v>
      </c>
      <c r="Y9" s="14">
        <v>0</v>
      </c>
      <c r="Z9" s="16">
        <v>0</v>
      </c>
      <c r="AA9" s="14">
        <v>3.1956321700000001</v>
      </c>
      <c r="AB9" s="16">
        <v>0.24563170000000001</v>
      </c>
    </row>
    <row r="10" spans="1:28" x14ac:dyDescent="0.25">
      <c r="A10" s="11" t="s">
        <v>480</v>
      </c>
      <c r="B10" s="13">
        <v>20058</v>
      </c>
      <c r="C10" s="14">
        <f>(524/B10*100)</f>
        <v>2.6124239704855916</v>
      </c>
      <c r="D10" s="15">
        <v>19534</v>
      </c>
      <c r="E10" s="14">
        <v>5.4323991300000003</v>
      </c>
      <c r="F10" s="16">
        <v>0.2380911</v>
      </c>
      <c r="G10" s="14">
        <v>19.33236973</v>
      </c>
      <c r="H10" s="16">
        <v>0.46098861000000002</v>
      </c>
      <c r="I10" s="14">
        <v>34.761341360000003</v>
      </c>
      <c r="J10" s="16">
        <v>0.51871107999999999</v>
      </c>
      <c r="K10" s="14">
        <v>31.139281180000001</v>
      </c>
      <c r="L10" s="16">
        <v>0.57155210999999995</v>
      </c>
      <c r="M10" s="14">
        <v>4.9002123199999996</v>
      </c>
      <c r="N10" s="16">
        <v>0.22287956</v>
      </c>
      <c r="O10" s="14">
        <v>1.2285330800000001</v>
      </c>
      <c r="P10" s="16">
        <v>9.689818E-2</v>
      </c>
      <c r="Q10" s="14">
        <v>1.5083282899999999</v>
      </c>
      <c r="R10" s="16">
        <v>0.13831083</v>
      </c>
      <c r="S10" s="14">
        <v>0</v>
      </c>
      <c r="T10" s="16">
        <v>0</v>
      </c>
      <c r="U10" s="14" t="s">
        <v>582</v>
      </c>
      <c r="V10" s="16" t="s">
        <v>582</v>
      </c>
      <c r="W10" s="14">
        <v>0</v>
      </c>
      <c r="X10" s="16">
        <v>0</v>
      </c>
      <c r="Y10" s="14">
        <v>0</v>
      </c>
      <c r="Z10" s="16">
        <v>0</v>
      </c>
      <c r="AA10" s="14">
        <v>1.6975349099999999</v>
      </c>
      <c r="AB10" s="16">
        <v>0.16130406999999999</v>
      </c>
    </row>
    <row r="11" spans="1:28" x14ac:dyDescent="0.25">
      <c r="A11" s="11" t="s">
        <v>481</v>
      </c>
      <c r="B11" s="13">
        <v>7053</v>
      </c>
      <c r="C11" s="14">
        <f>(50/B11*100)</f>
        <v>0.70891819084077701</v>
      </c>
      <c r="D11" s="15">
        <v>7003</v>
      </c>
      <c r="E11" s="14">
        <v>2.1578131900000002</v>
      </c>
      <c r="F11" s="16">
        <v>0.26637050000000001</v>
      </c>
      <c r="G11" s="14">
        <v>2.24301335</v>
      </c>
      <c r="H11" s="16">
        <v>0.22767504999999999</v>
      </c>
      <c r="I11" s="14">
        <v>14.060294969999999</v>
      </c>
      <c r="J11" s="16">
        <v>0.49059614000000001</v>
      </c>
      <c r="K11" s="14">
        <v>63.918636059999997</v>
      </c>
      <c r="L11" s="16">
        <v>0.68010596000000001</v>
      </c>
      <c r="M11" s="14">
        <v>13.836290610000001</v>
      </c>
      <c r="N11" s="16">
        <v>0.49035641000000002</v>
      </c>
      <c r="O11" s="14">
        <v>1.27636219</v>
      </c>
      <c r="P11" s="16">
        <v>0.18439407999999999</v>
      </c>
      <c r="Q11" s="14">
        <v>0.52146866000000003</v>
      </c>
      <c r="R11" s="16">
        <v>9.7267909999999999E-2</v>
      </c>
      <c r="S11" s="14">
        <v>0</v>
      </c>
      <c r="T11" s="16">
        <v>0</v>
      </c>
      <c r="U11" s="14" t="s">
        <v>582</v>
      </c>
      <c r="V11" s="16" t="s">
        <v>582</v>
      </c>
      <c r="W11" s="14">
        <v>0</v>
      </c>
      <c r="X11" s="16">
        <v>0</v>
      </c>
      <c r="Y11" s="14">
        <v>0</v>
      </c>
      <c r="Z11" s="16">
        <v>0</v>
      </c>
      <c r="AA11" s="14">
        <v>1.98612097</v>
      </c>
      <c r="AB11" s="16">
        <v>0.25587750999999997</v>
      </c>
    </row>
    <row r="12" spans="1:28" x14ac:dyDescent="0.25">
      <c r="A12" s="11" t="s">
        <v>482</v>
      </c>
      <c r="B12" s="13">
        <v>6894</v>
      </c>
      <c r="C12" s="14">
        <f>(55/B12*100)</f>
        <v>0.79779518421816076</v>
      </c>
      <c r="D12" s="15">
        <v>6839</v>
      </c>
      <c r="E12" s="14">
        <v>0.30121259</v>
      </c>
      <c r="F12" s="16">
        <v>7.4610140000000005E-2</v>
      </c>
      <c r="G12" s="14">
        <v>0.20910446999999999</v>
      </c>
      <c r="H12" s="16">
        <v>5.8407029999999999E-2</v>
      </c>
      <c r="I12" s="14">
        <v>2.0903783800000002</v>
      </c>
      <c r="J12" s="16">
        <v>0.19224991999999999</v>
      </c>
      <c r="K12" s="14">
        <v>62.928513950000003</v>
      </c>
      <c r="L12" s="16">
        <v>0.98560338000000003</v>
      </c>
      <c r="M12" s="14">
        <v>31.27110725</v>
      </c>
      <c r="N12" s="16">
        <v>0.89583654999999995</v>
      </c>
      <c r="O12" s="14">
        <v>2.0508526900000001</v>
      </c>
      <c r="P12" s="16">
        <v>0.21249492</v>
      </c>
      <c r="Q12" s="14">
        <v>0.58091397</v>
      </c>
      <c r="R12" s="16">
        <v>0.11688932</v>
      </c>
      <c r="S12" s="14">
        <v>0</v>
      </c>
      <c r="T12" s="16">
        <v>0</v>
      </c>
      <c r="U12" s="14" t="s">
        <v>582</v>
      </c>
      <c r="V12" s="16" t="s">
        <v>582</v>
      </c>
      <c r="W12" s="14">
        <v>0</v>
      </c>
      <c r="X12" s="16">
        <v>0</v>
      </c>
      <c r="Y12" s="14">
        <v>0</v>
      </c>
      <c r="Z12" s="16">
        <v>0</v>
      </c>
      <c r="AA12" s="14">
        <v>0.56791669</v>
      </c>
      <c r="AB12" s="16">
        <v>0.14158580000000001</v>
      </c>
    </row>
    <row r="13" spans="1:28" x14ac:dyDescent="0.25">
      <c r="A13" s="11" t="s">
        <v>483</v>
      </c>
      <c r="B13" s="13">
        <v>7161</v>
      </c>
      <c r="C13" s="14">
        <f>(101/B13*100)</f>
        <v>1.4104175394497975</v>
      </c>
      <c r="D13" s="15">
        <v>7060</v>
      </c>
      <c r="E13" s="14">
        <v>0</v>
      </c>
      <c r="F13" s="16">
        <v>0</v>
      </c>
      <c r="G13" s="14">
        <v>0</v>
      </c>
      <c r="H13" s="16">
        <v>0</v>
      </c>
      <c r="I13" s="14">
        <v>9.1572099999999992</v>
      </c>
      <c r="J13" s="16">
        <v>0.46381119999999998</v>
      </c>
      <c r="K13" s="14">
        <v>42.668156840000002</v>
      </c>
      <c r="L13" s="16">
        <v>0.69767480999999998</v>
      </c>
      <c r="M13" s="14">
        <v>43.417893489999997</v>
      </c>
      <c r="N13" s="16">
        <v>0.64439159999999995</v>
      </c>
      <c r="O13" s="14">
        <v>3.6734509100000001</v>
      </c>
      <c r="P13" s="16">
        <v>0.24919341</v>
      </c>
      <c r="Q13" s="14">
        <v>0</v>
      </c>
      <c r="R13" s="16">
        <v>0</v>
      </c>
      <c r="S13" s="14">
        <v>0</v>
      </c>
      <c r="T13" s="16">
        <v>0</v>
      </c>
      <c r="U13" s="14" t="s">
        <v>582</v>
      </c>
      <c r="V13" s="16" t="s">
        <v>582</v>
      </c>
      <c r="W13" s="14">
        <v>0</v>
      </c>
      <c r="X13" s="16">
        <v>0</v>
      </c>
      <c r="Y13" s="14">
        <v>0</v>
      </c>
      <c r="Z13" s="16">
        <v>0</v>
      </c>
      <c r="AA13" s="14">
        <v>1.0832887499999999</v>
      </c>
      <c r="AB13" s="16">
        <v>0.18659780000000001</v>
      </c>
    </row>
    <row r="14" spans="1:28" x14ac:dyDescent="0.25">
      <c r="A14" s="11" t="s">
        <v>484</v>
      </c>
      <c r="B14" s="13">
        <v>5587</v>
      </c>
      <c r="C14" s="14">
        <f>(74/B14*100)</f>
        <v>1.3245033112582782</v>
      </c>
      <c r="D14" s="15">
        <v>5513</v>
      </c>
      <c r="E14" s="14">
        <v>0.26010305</v>
      </c>
      <c r="F14" s="16">
        <v>7.4342249999999999E-2</v>
      </c>
      <c r="G14" s="14">
        <v>6.1350170000000002E-2</v>
      </c>
      <c r="H14" s="16">
        <v>3.0447809999999999E-2</v>
      </c>
      <c r="I14" s="14">
        <v>0.35294868000000001</v>
      </c>
      <c r="J14" s="16">
        <v>8.8663519999999996E-2</v>
      </c>
      <c r="K14" s="14">
        <v>20.957233219999999</v>
      </c>
      <c r="L14" s="16">
        <v>0.68462951999999999</v>
      </c>
      <c r="M14" s="14">
        <v>74.584641759999997</v>
      </c>
      <c r="N14" s="16">
        <v>0.71946463999999999</v>
      </c>
      <c r="O14" s="14">
        <v>3.1605862500000002</v>
      </c>
      <c r="P14" s="16">
        <v>0.24526916000000001</v>
      </c>
      <c r="Q14" s="14">
        <v>0.41669482000000002</v>
      </c>
      <c r="R14" s="16">
        <v>8.6933549999999998E-2</v>
      </c>
      <c r="S14" s="14">
        <v>0</v>
      </c>
      <c r="T14" s="16">
        <v>0</v>
      </c>
      <c r="U14" s="14" t="s">
        <v>582</v>
      </c>
      <c r="V14" s="16" t="s">
        <v>582</v>
      </c>
      <c r="W14" s="14">
        <v>0</v>
      </c>
      <c r="X14" s="16">
        <v>0</v>
      </c>
      <c r="Y14" s="14">
        <v>0</v>
      </c>
      <c r="Z14" s="16">
        <v>0</v>
      </c>
      <c r="AA14" s="14">
        <v>0.20644206000000001</v>
      </c>
      <c r="AB14" s="16">
        <v>6.954217E-2</v>
      </c>
    </row>
    <row r="15" spans="1:28" x14ac:dyDescent="0.25">
      <c r="A15" s="11" t="s">
        <v>485</v>
      </c>
      <c r="B15" s="13">
        <v>5882</v>
      </c>
      <c r="C15" s="14">
        <f>(52/B15*100)</f>
        <v>0.88405304318259093</v>
      </c>
      <c r="D15" s="15">
        <v>5830</v>
      </c>
      <c r="E15" s="14">
        <v>0.3048534</v>
      </c>
      <c r="F15" s="16">
        <v>7.2221300000000002E-2</v>
      </c>
      <c r="G15" s="14">
        <v>0.17099818</v>
      </c>
      <c r="H15" s="16">
        <v>6.3747789999999999E-2</v>
      </c>
      <c r="I15" s="14">
        <v>0.95827081000000003</v>
      </c>
      <c r="J15" s="16">
        <v>0.10968957</v>
      </c>
      <c r="K15" s="14">
        <v>28.09870342</v>
      </c>
      <c r="L15" s="16">
        <v>0.67638239</v>
      </c>
      <c r="M15" s="14">
        <v>66.679922559999994</v>
      </c>
      <c r="N15" s="16">
        <v>0.70320382999999997</v>
      </c>
      <c r="O15" s="14">
        <v>2.4269298500000001</v>
      </c>
      <c r="P15" s="16">
        <v>0.21433252</v>
      </c>
      <c r="Q15" s="14">
        <v>0.63086732000000001</v>
      </c>
      <c r="R15" s="16">
        <v>0.12874281000000001</v>
      </c>
      <c r="S15" s="14">
        <v>0</v>
      </c>
      <c r="T15" s="16">
        <v>0</v>
      </c>
      <c r="U15" s="14" t="s">
        <v>582</v>
      </c>
      <c r="V15" s="16" t="s">
        <v>582</v>
      </c>
      <c r="W15" s="14">
        <v>0</v>
      </c>
      <c r="X15" s="16">
        <v>0</v>
      </c>
      <c r="Y15" s="14">
        <v>0</v>
      </c>
      <c r="Z15" s="16">
        <v>0</v>
      </c>
      <c r="AA15" s="14">
        <v>0.72945444999999998</v>
      </c>
      <c r="AB15" s="16">
        <v>0.15238642999999999</v>
      </c>
    </row>
    <row r="16" spans="1:28" x14ac:dyDescent="0.25">
      <c r="A16" s="11" t="s">
        <v>486</v>
      </c>
      <c r="B16" s="13">
        <v>6108</v>
      </c>
      <c r="C16" s="14">
        <f>(102/B16*100)</f>
        <v>1.6699410609037328</v>
      </c>
      <c r="D16" s="15">
        <v>6006</v>
      </c>
      <c r="E16" s="14">
        <v>4.0365021900000002</v>
      </c>
      <c r="F16" s="16">
        <v>0.32617805999999999</v>
      </c>
      <c r="G16" s="14">
        <v>3.3656756699999999</v>
      </c>
      <c r="H16" s="16">
        <v>0.27633534999999998</v>
      </c>
      <c r="I16" s="14">
        <v>18.1794127</v>
      </c>
      <c r="J16" s="16">
        <v>0.47578109000000002</v>
      </c>
      <c r="K16" s="14">
        <v>61.921137889999997</v>
      </c>
      <c r="L16" s="16">
        <v>0.84186976000000002</v>
      </c>
      <c r="M16" s="14">
        <v>6.3160570199999997</v>
      </c>
      <c r="N16" s="16">
        <v>0.29284283</v>
      </c>
      <c r="O16" s="14">
        <v>1.3298622</v>
      </c>
      <c r="P16" s="16">
        <v>0.13241201</v>
      </c>
      <c r="Q16" s="14">
        <v>1.3560512499999999</v>
      </c>
      <c r="R16" s="16">
        <v>0.23088102999999999</v>
      </c>
      <c r="S16" s="14">
        <v>0</v>
      </c>
      <c r="T16" s="16">
        <v>0</v>
      </c>
      <c r="U16" s="14" t="s">
        <v>582</v>
      </c>
      <c r="V16" s="16" t="s">
        <v>582</v>
      </c>
      <c r="W16" s="14">
        <v>0</v>
      </c>
      <c r="X16" s="16">
        <v>0</v>
      </c>
      <c r="Y16" s="14">
        <v>0</v>
      </c>
      <c r="Z16" s="16">
        <v>0</v>
      </c>
      <c r="AA16" s="14">
        <v>3.4953010799999999</v>
      </c>
      <c r="AB16" s="16">
        <v>0.29019018000000002</v>
      </c>
    </row>
    <row r="17" spans="1:28" x14ac:dyDescent="0.25">
      <c r="A17" s="11" t="s">
        <v>487</v>
      </c>
      <c r="B17" s="13">
        <v>6504</v>
      </c>
      <c r="C17" s="14">
        <f>(679/B17*100)</f>
        <v>10.439729397293974</v>
      </c>
      <c r="D17" s="15">
        <v>5825</v>
      </c>
      <c r="E17" s="14">
        <v>0.29484605000000003</v>
      </c>
      <c r="F17" s="16">
        <v>6.9519129999999998E-2</v>
      </c>
      <c r="G17" s="14">
        <v>0.23546713999999999</v>
      </c>
      <c r="H17" s="16">
        <v>6.0466289999999999E-2</v>
      </c>
      <c r="I17" s="14">
        <v>8.5632085399999998</v>
      </c>
      <c r="J17" s="16">
        <v>0.47010911</v>
      </c>
      <c r="K17" s="14">
        <v>67.781555609999998</v>
      </c>
      <c r="L17" s="16">
        <v>0.66607744999999996</v>
      </c>
      <c r="M17" s="14">
        <v>19.59100098</v>
      </c>
      <c r="N17" s="16">
        <v>0.58407357999999998</v>
      </c>
      <c r="O17" s="14">
        <v>1.1258862000000001</v>
      </c>
      <c r="P17" s="16">
        <v>0.1404253</v>
      </c>
      <c r="Q17" s="14">
        <v>0.60686872000000003</v>
      </c>
      <c r="R17" s="16">
        <v>0.13086671999999999</v>
      </c>
      <c r="S17" s="14">
        <v>0</v>
      </c>
      <c r="T17" s="16">
        <v>0</v>
      </c>
      <c r="U17" s="14" t="s">
        <v>582</v>
      </c>
      <c r="V17" s="16" t="s">
        <v>582</v>
      </c>
      <c r="W17" s="14">
        <v>0</v>
      </c>
      <c r="X17" s="16">
        <v>0</v>
      </c>
      <c r="Y17" s="14">
        <v>0</v>
      </c>
      <c r="Z17" s="16">
        <v>0</v>
      </c>
      <c r="AA17" s="14">
        <v>1.80116677</v>
      </c>
      <c r="AB17" s="16">
        <v>0.19226652</v>
      </c>
    </row>
    <row r="18" spans="1:28" x14ac:dyDescent="0.25">
      <c r="A18" s="11" t="s">
        <v>488</v>
      </c>
      <c r="B18" s="13">
        <v>5532</v>
      </c>
      <c r="C18" s="14">
        <f>(28/B18*100)</f>
        <v>0.50614605929139556</v>
      </c>
      <c r="D18" s="15">
        <v>5504</v>
      </c>
      <c r="E18" s="14">
        <v>1.16954293</v>
      </c>
      <c r="F18" s="16">
        <v>0.16481021000000001</v>
      </c>
      <c r="G18" s="14">
        <v>1.58518216</v>
      </c>
      <c r="H18" s="16">
        <v>0.19529529000000001</v>
      </c>
      <c r="I18" s="14">
        <v>8.3117211599999994</v>
      </c>
      <c r="J18" s="16">
        <v>0.41226328000000001</v>
      </c>
      <c r="K18" s="14">
        <v>63.13998849</v>
      </c>
      <c r="L18" s="16">
        <v>0.88613576000000005</v>
      </c>
      <c r="M18" s="14">
        <v>21.69382066</v>
      </c>
      <c r="N18" s="16">
        <v>0.88069339999999996</v>
      </c>
      <c r="O18" s="14">
        <v>1.54998456</v>
      </c>
      <c r="P18" s="16">
        <v>0.24607081</v>
      </c>
      <c r="Q18" s="14">
        <v>0.91010831999999997</v>
      </c>
      <c r="R18" s="16">
        <v>0.1492386</v>
      </c>
      <c r="S18" s="14">
        <v>0</v>
      </c>
      <c r="T18" s="16">
        <v>0</v>
      </c>
      <c r="U18" s="14" t="s">
        <v>582</v>
      </c>
      <c r="V18" s="16" t="s">
        <v>582</v>
      </c>
      <c r="W18" s="14">
        <v>0</v>
      </c>
      <c r="X18" s="16">
        <v>0</v>
      </c>
      <c r="Y18" s="14">
        <v>0</v>
      </c>
      <c r="Z18" s="16">
        <v>0</v>
      </c>
      <c r="AA18" s="14">
        <v>1.63965172</v>
      </c>
      <c r="AB18" s="16">
        <v>0.23296544999999999</v>
      </c>
    </row>
    <row r="19" spans="1:28" x14ac:dyDescent="0.25">
      <c r="A19" s="11" t="s">
        <v>489</v>
      </c>
      <c r="B19" s="13">
        <v>5658</v>
      </c>
      <c r="C19" s="14">
        <f>(63/B19*100)</f>
        <v>1.1134676564156947</v>
      </c>
      <c r="D19" s="15">
        <v>5595</v>
      </c>
      <c r="E19" s="14">
        <v>0.33447344000000001</v>
      </c>
      <c r="F19" s="16">
        <v>8.3355960000000007E-2</v>
      </c>
      <c r="G19" s="14">
        <v>0.21630647</v>
      </c>
      <c r="H19" s="16">
        <v>7.5413460000000002E-2</v>
      </c>
      <c r="I19" s="14">
        <v>1.2135616600000001</v>
      </c>
      <c r="J19" s="16">
        <v>0.14905551</v>
      </c>
      <c r="K19" s="14">
        <v>39.27009795</v>
      </c>
      <c r="L19" s="16">
        <v>0.55375417000000005</v>
      </c>
      <c r="M19" s="14">
        <v>51.327270839999997</v>
      </c>
      <c r="N19" s="16">
        <v>0.65357790000000004</v>
      </c>
      <c r="O19" s="14">
        <v>5.1699311200000002</v>
      </c>
      <c r="P19" s="16">
        <v>0.36802629999999997</v>
      </c>
      <c r="Q19" s="14">
        <v>1.6266549100000001</v>
      </c>
      <c r="R19" s="16">
        <v>0.21291194999999999</v>
      </c>
      <c r="S19" s="14">
        <v>0</v>
      </c>
      <c r="T19" s="16">
        <v>0</v>
      </c>
      <c r="U19" s="14" t="s">
        <v>582</v>
      </c>
      <c r="V19" s="16" t="s">
        <v>582</v>
      </c>
      <c r="W19" s="14">
        <v>0</v>
      </c>
      <c r="X19" s="16">
        <v>0</v>
      </c>
      <c r="Y19" s="14">
        <v>0</v>
      </c>
      <c r="Z19" s="16">
        <v>0</v>
      </c>
      <c r="AA19" s="14">
        <v>0.84170361000000005</v>
      </c>
      <c r="AB19" s="16">
        <v>0.15132281</v>
      </c>
    </row>
    <row r="20" spans="1:28" x14ac:dyDescent="0.25">
      <c r="A20" s="11" t="s">
        <v>490</v>
      </c>
      <c r="B20" s="13">
        <v>3371</v>
      </c>
      <c r="C20" s="14">
        <f>(75/B20*100)</f>
        <v>2.2248590922574905</v>
      </c>
      <c r="D20" s="15">
        <v>3296</v>
      </c>
      <c r="E20" s="14">
        <v>0.37089832</v>
      </c>
      <c r="F20" s="16">
        <v>0.10291058</v>
      </c>
      <c r="G20" s="14">
        <v>1.0359063500000001</v>
      </c>
      <c r="H20" s="16">
        <v>0.18594469</v>
      </c>
      <c r="I20" s="14">
        <v>26.121009449999999</v>
      </c>
      <c r="J20" s="16">
        <v>0.783223</v>
      </c>
      <c r="K20" s="14">
        <v>68.856657409999997</v>
      </c>
      <c r="L20" s="16">
        <v>0.80009059000000005</v>
      </c>
      <c r="M20" s="14">
        <v>2.4908028500000001</v>
      </c>
      <c r="N20" s="16">
        <v>0.27706757999999998</v>
      </c>
      <c r="O20" s="14">
        <v>0.29875477</v>
      </c>
      <c r="P20" s="16">
        <v>0.1047245</v>
      </c>
      <c r="Q20" s="14">
        <v>0.39721445999999999</v>
      </c>
      <c r="R20" s="16">
        <v>8.873296E-2</v>
      </c>
      <c r="S20" s="14">
        <v>0</v>
      </c>
      <c r="T20" s="16">
        <v>0</v>
      </c>
      <c r="U20" s="14" t="s">
        <v>582</v>
      </c>
      <c r="V20" s="16" t="s">
        <v>582</v>
      </c>
      <c r="W20" s="14">
        <v>0</v>
      </c>
      <c r="X20" s="16">
        <v>0</v>
      </c>
      <c r="Y20" s="14">
        <v>0</v>
      </c>
      <c r="Z20" s="16">
        <v>0</v>
      </c>
      <c r="AA20" s="14">
        <v>0.42875637999999999</v>
      </c>
      <c r="AB20" s="16">
        <v>0.10501518</v>
      </c>
    </row>
    <row r="21" spans="1:28" x14ac:dyDescent="0.25">
      <c r="A21" s="11" t="s">
        <v>491</v>
      </c>
      <c r="B21" s="13">
        <v>5741</v>
      </c>
      <c r="C21" s="14">
        <f>(45/B21*100)</f>
        <v>0.7838355687162516</v>
      </c>
      <c r="D21" s="15">
        <v>5696</v>
      </c>
      <c r="E21" s="14">
        <v>2.09741921</v>
      </c>
      <c r="F21" s="16">
        <v>0.19523608000000001</v>
      </c>
      <c r="G21" s="14">
        <v>47.21586482</v>
      </c>
      <c r="H21" s="16">
        <v>0.84564430000000002</v>
      </c>
      <c r="I21" s="14">
        <v>37.561782880000003</v>
      </c>
      <c r="J21" s="16">
        <v>0.86580513000000003</v>
      </c>
      <c r="K21" s="14">
        <v>6.6571848899999999</v>
      </c>
      <c r="L21" s="16">
        <v>0.42687598999999998</v>
      </c>
      <c r="M21" s="14">
        <v>3.9253752400000002</v>
      </c>
      <c r="N21" s="16">
        <v>0.51672235</v>
      </c>
      <c r="O21" s="14">
        <v>1.4090970199999999</v>
      </c>
      <c r="P21" s="16">
        <v>0.21157946</v>
      </c>
      <c r="Q21" s="14">
        <v>0.62156160999999999</v>
      </c>
      <c r="R21" s="16">
        <v>9.9733630000000004E-2</v>
      </c>
      <c r="S21" s="14">
        <v>0</v>
      </c>
      <c r="T21" s="16">
        <v>0</v>
      </c>
      <c r="U21" s="14" t="s">
        <v>582</v>
      </c>
      <c r="V21" s="16" t="s">
        <v>582</v>
      </c>
      <c r="W21" s="14">
        <v>0</v>
      </c>
      <c r="X21" s="16">
        <v>0</v>
      </c>
      <c r="Y21" s="14">
        <v>0</v>
      </c>
      <c r="Z21" s="16">
        <v>0</v>
      </c>
      <c r="AA21" s="14">
        <v>0.51171434000000005</v>
      </c>
      <c r="AB21" s="16">
        <v>9.7603309999999999E-2</v>
      </c>
    </row>
    <row r="22" spans="1:28" x14ac:dyDescent="0.25">
      <c r="A22" s="11" t="s">
        <v>492</v>
      </c>
      <c r="B22" s="13">
        <v>6598</v>
      </c>
      <c r="C22" s="14">
        <f>(32/B22*100)</f>
        <v>0.48499545316762654</v>
      </c>
      <c r="D22" s="15">
        <v>6566</v>
      </c>
      <c r="E22" s="14">
        <v>1.2935130800000001</v>
      </c>
      <c r="F22" s="16">
        <v>0.19825938000000001</v>
      </c>
      <c r="G22" s="14">
        <v>1.10293467</v>
      </c>
      <c r="H22" s="16">
        <v>0.19340426999999999</v>
      </c>
      <c r="I22" s="14">
        <v>12.048498520000001</v>
      </c>
      <c r="J22" s="16">
        <v>0.47354374999999999</v>
      </c>
      <c r="K22" s="14">
        <v>62.997238879999998</v>
      </c>
      <c r="L22" s="16">
        <v>0.95148295999999999</v>
      </c>
      <c r="M22" s="14">
        <v>18.88654635</v>
      </c>
      <c r="N22" s="16">
        <v>0.68851141000000005</v>
      </c>
      <c r="O22" s="14">
        <v>1.0434578999999999</v>
      </c>
      <c r="P22" s="16">
        <v>0.12892049</v>
      </c>
      <c r="Q22" s="14">
        <v>0.86273776000000002</v>
      </c>
      <c r="R22" s="16">
        <v>0.13463463000000001</v>
      </c>
      <c r="S22" s="14">
        <v>0</v>
      </c>
      <c r="T22" s="16">
        <v>0</v>
      </c>
      <c r="U22" s="14" t="s">
        <v>582</v>
      </c>
      <c r="V22" s="16" t="s">
        <v>582</v>
      </c>
      <c r="W22" s="14">
        <v>0</v>
      </c>
      <c r="X22" s="16">
        <v>0</v>
      </c>
      <c r="Y22" s="14">
        <v>0.15059963000000001</v>
      </c>
      <c r="Z22" s="16">
        <v>5.868371E-2</v>
      </c>
      <c r="AA22" s="14">
        <v>1.61447322</v>
      </c>
      <c r="AB22" s="16">
        <v>0.22212898</v>
      </c>
    </row>
    <row r="23" spans="1:28" x14ac:dyDescent="0.25">
      <c r="A23" s="11" t="s">
        <v>493</v>
      </c>
      <c r="B23" s="13">
        <v>11583</v>
      </c>
      <c r="C23" s="14">
        <f>(216/B23*100)</f>
        <v>1.8648018648018647</v>
      </c>
      <c r="D23" s="15">
        <v>11367</v>
      </c>
      <c r="E23" s="14">
        <v>0</v>
      </c>
      <c r="F23" s="16">
        <v>0</v>
      </c>
      <c r="G23" s="14">
        <v>0</v>
      </c>
      <c r="H23" s="16">
        <v>0</v>
      </c>
      <c r="I23" s="14">
        <v>20.621759919999999</v>
      </c>
      <c r="J23" s="16">
        <v>0.64421961999999999</v>
      </c>
      <c r="K23" s="14">
        <v>71.372455290000005</v>
      </c>
      <c r="L23" s="16">
        <v>0.75710668000000003</v>
      </c>
      <c r="M23" s="14">
        <v>5.2866382300000003</v>
      </c>
      <c r="N23" s="16">
        <v>0.32696165999999999</v>
      </c>
      <c r="O23" s="14">
        <v>0.74958588000000004</v>
      </c>
      <c r="P23" s="16">
        <v>0.12012771</v>
      </c>
      <c r="Q23" s="14">
        <v>0.92153799000000003</v>
      </c>
      <c r="R23" s="16">
        <v>0.13820646</v>
      </c>
      <c r="S23" s="14">
        <v>0</v>
      </c>
      <c r="T23" s="16">
        <v>0</v>
      </c>
      <c r="U23" s="14" t="s">
        <v>582</v>
      </c>
      <c r="V23" s="16" t="s">
        <v>582</v>
      </c>
      <c r="W23" s="14">
        <v>0</v>
      </c>
      <c r="X23" s="16">
        <v>0</v>
      </c>
      <c r="Y23" s="14">
        <v>0</v>
      </c>
      <c r="Z23" s="16">
        <v>0</v>
      </c>
      <c r="AA23" s="14">
        <v>1.04802269</v>
      </c>
      <c r="AB23" s="16">
        <v>0.16190921999999999</v>
      </c>
    </row>
    <row r="24" spans="1:28" x14ac:dyDescent="0.25">
      <c r="A24" s="11" t="s">
        <v>494</v>
      </c>
      <c r="B24" s="13">
        <v>6647</v>
      </c>
      <c r="C24" s="14">
        <f>(140/B24*100)</f>
        <v>2.1062133293214984</v>
      </c>
      <c r="D24" s="15">
        <v>6507</v>
      </c>
      <c r="E24" s="14">
        <v>0</v>
      </c>
      <c r="F24" s="16">
        <v>0</v>
      </c>
      <c r="G24" s="14">
        <v>0</v>
      </c>
      <c r="H24" s="16">
        <v>0</v>
      </c>
      <c r="I24" s="14">
        <v>0</v>
      </c>
      <c r="J24" s="16">
        <v>0</v>
      </c>
      <c r="K24" s="14">
        <v>100</v>
      </c>
      <c r="L24" s="16">
        <v>0</v>
      </c>
      <c r="M24" s="14">
        <v>0</v>
      </c>
      <c r="N24" s="16">
        <v>0</v>
      </c>
      <c r="O24" s="14">
        <v>0</v>
      </c>
      <c r="P24" s="16">
        <v>0</v>
      </c>
      <c r="Q24" s="14">
        <v>0</v>
      </c>
      <c r="R24" s="16">
        <v>0</v>
      </c>
      <c r="S24" s="14">
        <v>0</v>
      </c>
      <c r="T24" s="16">
        <v>0</v>
      </c>
      <c r="U24" s="14" t="s">
        <v>582</v>
      </c>
      <c r="V24" s="16" t="s">
        <v>582</v>
      </c>
      <c r="W24" s="14">
        <v>0</v>
      </c>
      <c r="X24" s="16">
        <v>0</v>
      </c>
      <c r="Y24" s="14">
        <v>0</v>
      </c>
      <c r="Z24" s="16">
        <v>0</v>
      </c>
      <c r="AA24" s="14">
        <v>0</v>
      </c>
      <c r="AB24" s="16">
        <v>0</v>
      </c>
    </row>
    <row r="25" spans="1:28" x14ac:dyDescent="0.25">
      <c r="A25" s="11" t="s">
        <v>495</v>
      </c>
      <c r="B25" s="13">
        <v>5581</v>
      </c>
      <c r="C25" s="14">
        <f>(24/B25*100)</f>
        <v>0.43003046049095145</v>
      </c>
      <c r="D25" s="15">
        <v>5557</v>
      </c>
      <c r="E25" s="14">
        <v>1.5893540000000001E-2</v>
      </c>
      <c r="F25" s="16">
        <v>1.5923840000000002E-2</v>
      </c>
      <c r="G25" s="14">
        <v>7.4590030000000002E-2</v>
      </c>
      <c r="H25" s="16">
        <v>3.7710239999999999E-2</v>
      </c>
      <c r="I25" s="14">
        <v>0.74485188000000002</v>
      </c>
      <c r="J25" s="16">
        <v>0.13151999</v>
      </c>
      <c r="K25" s="14">
        <v>27.700375480000002</v>
      </c>
      <c r="L25" s="16">
        <v>1.2630618199999999</v>
      </c>
      <c r="M25" s="14">
        <v>53.385927129999999</v>
      </c>
      <c r="N25" s="16">
        <v>1.16999856</v>
      </c>
      <c r="O25" s="14">
        <v>15.435825489999999</v>
      </c>
      <c r="P25" s="16">
        <v>0.62373045999999999</v>
      </c>
      <c r="Q25" s="14">
        <v>2.50071691</v>
      </c>
      <c r="R25" s="16">
        <v>0.21829730999999999</v>
      </c>
      <c r="S25" s="14">
        <v>0</v>
      </c>
      <c r="T25" s="16">
        <v>0</v>
      </c>
      <c r="U25" s="14" t="s">
        <v>582</v>
      </c>
      <c r="V25" s="16" t="s">
        <v>582</v>
      </c>
      <c r="W25" s="14">
        <v>0</v>
      </c>
      <c r="X25" s="16">
        <v>0</v>
      </c>
      <c r="Y25" s="14">
        <v>0</v>
      </c>
      <c r="Z25" s="16">
        <v>0</v>
      </c>
      <c r="AA25" s="14">
        <v>0.14181953999999999</v>
      </c>
      <c r="AB25" s="16">
        <v>6.2294240000000001E-2</v>
      </c>
    </row>
    <row r="26" spans="1:28" x14ac:dyDescent="0.25">
      <c r="A26" s="11" t="s">
        <v>496</v>
      </c>
      <c r="B26" s="13">
        <v>4869</v>
      </c>
      <c r="C26" s="14">
        <f>(33/B26*100)</f>
        <v>0.67775723967960566</v>
      </c>
      <c r="D26" s="15">
        <v>4836</v>
      </c>
      <c r="E26" s="14">
        <v>0.38999678999999998</v>
      </c>
      <c r="F26" s="16">
        <v>9.6545080000000005E-2</v>
      </c>
      <c r="G26" s="14">
        <v>0.25964109000000002</v>
      </c>
      <c r="H26" s="16">
        <v>9.6918270000000001E-2</v>
      </c>
      <c r="I26" s="14">
        <v>1.6449988900000001</v>
      </c>
      <c r="J26" s="16">
        <v>0.26270159999999998</v>
      </c>
      <c r="K26" s="14">
        <v>28.926553269999999</v>
      </c>
      <c r="L26" s="16">
        <v>0.83853149000000005</v>
      </c>
      <c r="M26" s="14">
        <v>64.427446590000002</v>
      </c>
      <c r="N26" s="16">
        <v>0.85374989000000001</v>
      </c>
      <c r="O26" s="14">
        <v>3.269056</v>
      </c>
      <c r="P26" s="16">
        <v>0.33341429</v>
      </c>
      <c r="Q26" s="14">
        <v>0.73989883999999995</v>
      </c>
      <c r="R26" s="16">
        <v>0.13349774</v>
      </c>
      <c r="S26" s="14">
        <v>0</v>
      </c>
      <c r="T26" s="16">
        <v>0</v>
      </c>
      <c r="U26" s="14" t="s">
        <v>582</v>
      </c>
      <c r="V26" s="16" t="s">
        <v>582</v>
      </c>
      <c r="W26" s="14">
        <v>0</v>
      </c>
      <c r="X26" s="16">
        <v>0</v>
      </c>
      <c r="Y26" s="14">
        <v>0</v>
      </c>
      <c r="Z26" s="16">
        <v>0</v>
      </c>
      <c r="AA26" s="14">
        <v>0.34240851999999999</v>
      </c>
      <c r="AB26" s="16">
        <v>8.7042410000000001E-2</v>
      </c>
    </row>
    <row r="27" spans="1:28" x14ac:dyDescent="0.25">
      <c r="A27" s="11" t="s">
        <v>497</v>
      </c>
      <c r="B27" s="13">
        <v>5299</v>
      </c>
      <c r="C27" s="14">
        <f>(17/B27*100)</f>
        <v>0.32081524816003021</v>
      </c>
      <c r="D27" s="15">
        <v>5282</v>
      </c>
      <c r="E27" s="14">
        <v>1.7509576499999999</v>
      </c>
      <c r="F27" s="16">
        <v>0.17845501999999999</v>
      </c>
      <c r="G27" s="14">
        <v>2.5827024600000001</v>
      </c>
      <c r="H27" s="16">
        <v>0.20631605</v>
      </c>
      <c r="I27" s="14">
        <v>10.860460659999999</v>
      </c>
      <c r="J27" s="16">
        <v>0.39995635000000002</v>
      </c>
      <c r="K27" s="14">
        <v>58.833312640000003</v>
      </c>
      <c r="L27" s="16">
        <v>0.61524995999999998</v>
      </c>
      <c r="M27" s="14">
        <v>18.70252107</v>
      </c>
      <c r="N27" s="16">
        <v>0.46602221999999999</v>
      </c>
      <c r="O27" s="14">
        <v>2.4946447200000001</v>
      </c>
      <c r="P27" s="16">
        <v>0.18794193000000001</v>
      </c>
      <c r="Q27" s="14">
        <v>1.59305129</v>
      </c>
      <c r="R27" s="16">
        <v>0.15681491</v>
      </c>
      <c r="S27" s="14">
        <v>0</v>
      </c>
      <c r="T27" s="16">
        <v>0</v>
      </c>
      <c r="U27" s="14" t="s">
        <v>582</v>
      </c>
      <c r="V27" s="16" t="s">
        <v>582</v>
      </c>
      <c r="W27" s="14">
        <v>0</v>
      </c>
      <c r="X27" s="16">
        <v>0</v>
      </c>
      <c r="Y27" s="14">
        <v>0</v>
      </c>
      <c r="Z27" s="16">
        <v>0</v>
      </c>
      <c r="AA27" s="14">
        <v>3.1823495099999999</v>
      </c>
      <c r="AB27" s="16">
        <v>0.25742588999999999</v>
      </c>
    </row>
    <row r="28" spans="1:28" x14ac:dyDescent="0.25">
      <c r="A28" s="11" t="s">
        <v>498</v>
      </c>
      <c r="B28" s="13">
        <v>7568</v>
      </c>
      <c r="C28" s="14">
        <f>(52/B28*100)</f>
        <v>0.68710359408033828</v>
      </c>
      <c r="D28" s="15">
        <v>7516</v>
      </c>
      <c r="E28" s="14">
        <v>0.35310470999999999</v>
      </c>
      <c r="F28" s="16">
        <v>8.7189409999999995E-2</v>
      </c>
      <c r="G28" s="14">
        <v>0.75462717000000001</v>
      </c>
      <c r="H28" s="16">
        <v>0.11724089</v>
      </c>
      <c r="I28" s="14">
        <v>8.6810750199999998</v>
      </c>
      <c r="J28" s="16">
        <v>0.37862519</v>
      </c>
      <c r="K28" s="14">
        <v>71.265898140000004</v>
      </c>
      <c r="L28" s="16">
        <v>0.81911065999999999</v>
      </c>
      <c r="M28" s="14">
        <v>16.347401250000001</v>
      </c>
      <c r="N28" s="16">
        <v>0.77842676</v>
      </c>
      <c r="O28" s="14">
        <v>1.22187274</v>
      </c>
      <c r="P28" s="16">
        <v>0.16000200000000001</v>
      </c>
      <c r="Q28" s="14">
        <v>0.88661157000000002</v>
      </c>
      <c r="R28" s="16">
        <v>0.12228126</v>
      </c>
      <c r="S28" s="14">
        <v>0</v>
      </c>
      <c r="T28" s="16">
        <v>0</v>
      </c>
      <c r="U28" s="14" t="s">
        <v>582</v>
      </c>
      <c r="V28" s="16" t="s">
        <v>582</v>
      </c>
      <c r="W28" s="14">
        <v>0</v>
      </c>
      <c r="X28" s="16">
        <v>0</v>
      </c>
      <c r="Y28" s="14">
        <v>0</v>
      </c>
      <c r="Z28" s="16">
        <v>0</v>
      </c>
      <c r="AA28" s="14">
        <v>0.48940939</v>
      </c>
      <c r="AB28" s="16">
        <v>0.10636474</v>
      </c>
    </row>
    <row r="29" spans="1:28" x14ac:dyDescent="0.25">
      <c r="A29" s="11" t="s">
        <v>499</v>
      </c>
      <c r="B29" s="13">
        <v>5385</v>
      </c>
      <c r="C29" s="14">
        <f>(30/B29*100)</f>
        <v>0.55710306406685239</v>
      </c>
      <c r="D29" s="15">
        <v>5355</v>
      </c>
      <c r="E29" s="14">
        <v>1.5635046699999999</v>
      </c>
      <c r="F29" s="16">
        <v>0.18865488999999999</v>
      </c>
      <c r="G29" s="14">
        <v>8.1458478599999999</v>
      </c>
      <c r="H29" s="16">
        <v>0.41403493000000002</v>
      </c>
      <c r="I29" s="14">
        <v>19.344805310000002</v>
      </c>
      <c r="J29" s="16">
        <v>0.56605925999999995</v>
      </c>
      <c r="K29" s="14">
        <v>54.582655289999998</v>
      </c>
      <c r="L29" s="16">
        <v>0.86533916</v>
      </c>
      <c r="M29" s="14">
        <v>12.989808719999999</v>
      </c>
      <c r="N29" s="16">
        <v>0.44993671000000002</v>
      </c>
      <c r="O29" s="14">
        <v>1.03754086</v>
      </c>
      <c r="P29" s="16">
        <v>0.14370343999999999</v>
      </c>
      <c r="Q29" s="14">
        <v>0.41924760999999999</v>
      </c>
      <c r="R29" s="16">
        <v>0.10880412</v>
      </c>
      <c r="S29" s="14">
        <v>0</v>
      </c>
      <c r="T29" s="16">
        <v>0</v>
      </c>
      <c r="U29" s="14" t="s">
        <v>582</v>
      </c>
      <c r="V29" s="16" t="s">
        <v>582</v>
      </c>
      <c r="W29" s="14">
        <v>0</v>
      </c>
      <c r="X29" s="16">
        <v>0</v>
      </c>
      <c r="Y29" s="14">
        <v>0</v>
      </c>
      <c r="Z29" s="16">
        <v>0</v>
      </c>
      <c r="AA29" s="14">
        <v>1.9165896899999999</v>
      </c>
      <c r="AB29" s="16">
        <v>0.26129665000000002</v>
      </c>
    </row>
    <row r="30" spans="1:28" x14ac:dyDescent="0.25">
      <c r="A30" s="11" t="s">
        <v>500</v>
      </c>
      <c r="B30" s="13">
        <v>4520</v>
      </c>
      <c r="C30" s="14">
        <f>(101/B30*100)</f>
        <v>2.2345132743362832</v>
      </c>
      <c r="D30" s="15">
        <v>4419</v>
      </c>
      <c r="E30" s="14">
        <v>1.4270449199999999</v>
      </c>
      <c r="F30" s="16">
        <v>0.1841429</v>
      </c>
      <c r="G30" s="14">
        <v>8.4790557399999997</v>
      </c>
      <c r="H30" s="16">
        <v>0.47244723</v>
      </c>
      <c r="I30" s="14">
        <v>78.902056610000002</v>
      </c>
      <c r="J30" s="16">
        <v>0.76599254000000006</v>
      </c>
      <c r="K30" s="14">
        <v>6.8050500500000002</v>
      </c>
      <c r="L30" s="16">
        <v>0.40643269999999998</v>
      </c>
      <c r="M30" s="14">
        <v>2.0368089299999999</v>
      </c>
      <c r="N30" s="16">
        <v>0.22792280000000001</v>
      </c>
      <c r="O30" s="14">
        <v>0.60364753999999998</v>
      </c>
      <c r="P30" s="16">
        <v>0.12335968999999999</v>
      </c>
      <c r="Q30" s="14">
        <v>0.77884178000000004</v>
      </c>
      <c r="R30" s="16">
        <v>0.15515889999999999</v>
      </c>
      <c r="S30" s="14">
        <v>0</v>
      </c>
      <c r="T30" s="16">
        <v>0</v>
      </c>
      <c r="U30" s="14" t="s">
        <v>582</v>
      </c>
      <c r="V30" s="16" t="s">
        <v>582</v>
      </c>
      <c r="W30" s="14">
        <v>0</v>
      </c>
      <c r="X30" s="16">
        <v>0</v>
      </c>
      <c r="Y30" s="14">
        <v>0</v>
      </c>
      <c r="Z30" s="16">
        <v>0</v>
      </c>
      <c r="AA30" s="14">
        <v>0.96749441999999997</v>
      </c>
      <c r="AB30" s="16">
        <v>0.16397529999999999</v>
      </c>
    </row>
    <row r="31" spans="1:28" x14ac:dyDescent="0.25">
      <c r="A31" s="11" t="s">
        <v>501</v>
      </c>
      <c r="B31" s="13">
        <v>5456</v>
      </c>
      <c r="C31" s="14">
        <f>(125/B31*100)</f>
        <v>2.2910557184750733</v>
      </c>
      <c r="D31" s="15">
        <v>5331</v>
      </c>
      <c r="E31" s="14">
        <v>0.58680175000000001</v>
      </c>
      <c r="F31" s="16">
        <v>0.1127843</v>
      </c>
      <c r="G31" s="14">
        <v>0.76291396</v>
      </c>
      <c r="H31" s="16">
        <v>0.13810617</v>
      </c>
      <c r="I31" s="14">
        <v>25.31763359</v>
      </c>
      <c r="J31" s="16">
        <v>0.60703786999999998</v>
      </c>
      <c r="K31" s="14">
        <v>66.803857710000003</v>
      </c>
      <c r="L31" s="16">
        <v>0.58907631999999999</v>
      </c>
      <c r="M31" s="14">
        <v>4.5250875700000002</v>
      </c>
      <c r="N31" s="16">
        <v>0.30057602999999999</v>
      </c>
      <c r="O31" s="14">
        <v>0.33560507000000001</v>
      </c>
      <c r="P31" s="16">
        <v>6.9891900000000007E-2</v>
      </c>
      <c r="Q31" s="14">
        <v>0.65827581999999996</v>
      </c>
      <c r="R31" s="16">
        <v>0.12646036999999999</v>
      </c>
      <c r="S31" s="14">
        <v>0</v>
      </c>
      <c r="T31" s="16">
        <v>0</v>
      </c>
      <c r="U31" s="14" t="s">
        <v>582</v>
      </c>
      <c r="V31" s="16" t="s">
        <v>582</v>
      </c>
      <c r="W31" s="14">
        <v>0</v>
      </c>
      <c r="X31" s="16">
        <v>0</v>
      </c>
      <c r="Y31" s="14">
        <v>0</v>
      </c>
      <c r="Z31" s="16">
        <v>0</v>
      </c>
      <c r="AA31" s="14">
        <v>1.0098245299999999</v>
      </c>
      <c r="AB31" s="16">
        <v>0.16504144000000001</v>
      </c>
    </row>
    <row r="32" spans="1:28" x14ac:dyDescent="0.25">
      <c r="A32" s="11" t="s">
        <v>502</v>
      </c>
      <c r="B32" s="13">
        <v>4478</v>
      </c>
      <c r="C32" s="14">
        <f>(5/B32*100)</f>
        <v>0.11165698972755694</v>
      </c>
      <c r="D32" s="15">
        <v>4473</v>
      </c>
      <c r="E32" s="14">
        <v>0.35014255999999999</v>
      </c>
      <c r="F32" s="16">
        <v>7.9880039999999999E-2</v>
      </c>
      <c r="G32" s="14">
        <v>0.4701998</v>
      </c>
      <c r="H32" s="16">
        <v>0.10703486</v>
      </c>
      <c r="I32" s="14">
        <v>0.83930857999999997</v>
      </c>
      <c r="J32" s="16">
        <v>0.14624422000000001</v>
      </c>
      <c r="K32" s="14">
        <v>12.45203441</v>
      </c>
      <c r="L32" s="16">
        <v>0.68451183999999998</v>
      </c>
      <c r="M32" s="14">
        <v>77.968636770000003</v>
      </c>
      <c r="N32" s="16">
        <v>0.91545359000000004</v>
      </c>
      <c r="O32" s="14">
        <v>5.8405418400000002</v>
      </c>
      <c r="P32" s="16">
        <v>0.42796309999999999</v>
      </c>
      <c r="Q32" s="14">
        <v>1.10113376</v>
      </c>
      <c r="R32" s="16">
        <v>0.16363345000000001</v>
      </c>
      <c r="S32" s="14">
        <v>0</v>
      </c>
      <c r="T32" s="16">
        <v>0</v>
      </c>
      <c r="U32" s="14" t="s">
        <v>582</v>
      </c>
      <c r="V32" s="16" t="s">
        <v>582</v>
      </c>
      <c r="W32" s="14">
        <v>0</v>
      </c>
      <c r="X32" s="16">
        <v>0</v>
      </c>
      <c r="Y32" s="14">
        <v>0</v>
      </c>
      <c r="Z32" s="16">
        <v>0</v>
      </c>
      <c r="AA32" s="14">
        <v>0.97800226999999995</v>
      </c>
      <c r="AB32" s="16">
        <v>0.17585786</v>
      </c>
    </row>
    <row r="33" spans="1:28" x14ac:dyDescent="0.25">
      <c r="A33" s="11" t="s">
        <v>503</v>
      </c>
      <c r="B33" s="13">
        <v>7325</v>
      </c>
      <c r="C33" s="14">
        <f>(75/B33*100)</f>
        <v>1.0238907849829351</v>
      </c>
      <c r="D33" s="15">
        <v>7250</v>
      </c>
      <c r="E33" s="14">
        <v>0</v>
      </c>
      <c r="F33" s="16">
        <v>0</v>
      </c>
      <c r="G33" s="14">
        <v>0</v>
      </c>
      <c r="H33" s="16">
        <v>0</v>
      </c>
      <c r="I33" s="14">
        <v>26.172176050000001</v>
      </c>
      <c r="J33" s="16">
        <v>0.70293733999999997</v>
      </c>
      <c r="K33" s="14">
        <v>60.013829649999998</v>
      </c>
      <c r="L33" s="16">
        <v>0.74565780999999998</v>
      </c>
      <c r="M33" s="14">
        <v>8.6516829499999997</v>
      </c>
      <c r="N33" s="16">
        <v>0.50110628999999995</v>
      </c>
      <c r="O33" s="14">
        <v>1.39031718</v>
      </c>
      <c r="P33" s="16">
        <v>0.15656233999999999</v>
      </c>
      <c r="Q33" s="14">
        <v>3.0533453100000001</v>
      </c>
      <c r="R33" s="16">
        <v>0.23977008999999999</v>
      </c>
      <c r="S33" s="14">
        <v>0</v>
      </c>
      <c r="T33" s="16">
        <v>0</v>
      </c>
      <c r="U33" s="14" t="s">
        <v>582</v>
      </c>
      <c r="V33" s="16" t="s">
        <v>582</v>
      </c>
      <c r="W33" s="14">
        <v>0</v>
      </c>
      <c r="X33" s="16">
        <v>0</v>
      </c>
      <c r="Y33" s="14">
        <v>0</v>
      </c>
      <c r="Z33" s="16">
        <v>0</v>
      </c>
      <c r="AA33" s="14">
        <v>0.71864885999999994</v>
      </c>
      <c r="AB33" s="16">
        <v>0.11405100999999999</v>
      </c>
    </row>
    <row r="34" spans="1:28" x14ac:dyDescent="0.25">
      <c r="A34" s="11" t="s">
        <v>504</v>
      </c>
      <c r="B34" s="13">
        <v>6350</v>
      </c>
      <c r="C34" s="14">
        <f>(66/B34*100)</f>
        <v>1.0393700787401574</v>
      </c>
      <c r="D34" s="15">
        <v>6284</v>
      </c>
      <c r="E34" s="14">
        <v>0.60906391999999998</v>
      </c>
      <c r="F34" s="16">
        <v>9.3424880000000002E-2</v>
      </c>
      <c r="G34" s="14">
        <v>0.51093186999999995</v>
      </c>
      <c r="H34" s="16">
        <v>9.9695190000000003E-2</v>
      </c>
      <c r="I34" s="14">
        <v>2.6555239400000001</v>
      </c>
      <c r="J34" s="16">
        <v>0.19816913999999999</v>
      </c>
      <c r="K34" s="14">
        <v>62.70734032</v>
      </c>
      <c r="L34" s="16">
        <v>0.89242641</v>
      </c>
      <c r="M34" s="14">
        <v>28.958592540000001</v>
      </c>
      <c r="N34" s="16">
        <v>0.83196683000000005</v>
      </c>
      <c r="O34" s="14">
        <v>1.98371772</v>
      </c>
      <c r="P34" s="16">
        <v>0.19583618</v>
      </c>
      <c r="Q34" s="14">
        <v>1.5067534600000001</v>
      </c>
      <c r="R34" s="16">
        <v>0.16554509000000001</v>
      </c>
      <c r="S34" s="14">
        <v>0</v>
      </c>
      <c r="T34" s="16">
        <v>0</v>
      </c>
      <c r="U34" s="14" t="s">
        <v>582</v>
      </c>
      <c r="V34" s="16" t="s">
        <v>582</v>
      </c>
      <c r="W34" s="14">
        <v>0</v>
      </c>
      <c r="X34" s="16">
        <v>0</v>
      </c>
      <c r="Y34" s="14">
        <v>0</v>
      </c>
      <c r="Z34" s="16">
        <v>0</v>
      </c>
      <c r="AA34" s="14">
        <v>1.06807623</v>
      </c>
      <c r="AB34" s="16">
        <v>0.16122966</v>
      </c>
    </row>
    <row r="35" spans="1:28" x14ac:dyDescent="0.25">
      <c r="A35" s="11" t="s">
        <v>505</v>
      </c>
      <c r="B35" s="13">
        <v>6406</v>
      </c>
      <c r="C35" s="14">
        <f>(37/B35*100)</f>
        <v>0.57758351545426168</v>
      </c>
      <c r="D35" s="15">
        <v>6369</v>
      </c>
      <c r="E35" s="14">
        <v>0</v>
      </c>
      <c r="F35" s="16">
        <v>0</v>
      </c>
      <c r="G35" s="14">
        <v>0</v>
      </c>
      <c r="H35" s="16">
        <v>0</v>
      </c>
      <c r="I35" s="14">
        <v>18.870543940000001</v>
      </c>
      <c r="J35" s="16">
        <v>0.57734823999999996</v>
      </c>
      <c r="K35" s="14">
        <v>70.138932960000005</v>
      </c>
      <c r="L35" s="16">
        <v>0.68101414000000005</v>
      </c>
      <c r="M35" s="14">
        <v>9.4745983099999993</v>
      </c>
      <c r="N35" s="16">
        <v>0.47727577999999998</v>
      </c>
      <c r="O35" s="14">
        <v>0.48433523000000001</v>
      </c>
      <c r="P35" s="16">
        <v>0.15779773999999999</v>
      </c>
      <c r="Q35" s="14">
        <v>0.37791258</v>
      </c>
      <c r="R35" s="16">
        <v>7.5462710000000002E-2</v>
      </c>
      <c r="S35" s="14">
        <v>0</v>
      </c>
      <c r="T35" s="16">
        <v>0</v>
      </c>
      <c r="U35" s="14" t="s">
        <v>582</v>
      </c>
      <c r="V35" s="16" t="s">
        <v>582</v>
      </c>
      <c r="W35" s="14">
        <v>0</v>
      </c>
      <c r="X35" s="16">
        <v>0</v>
      </c>
      <c r="Y35" s="14">
        <v>0</v>
      </c>
      <c r="Z35" s="16">
        <v>0</v>
      </c>
      <c r="AA35" s="14">
        <v>0.65367699000000001</v>
      </c>
      <c r="AB35" s="16">
        <v>0.11762288</v>
      </c>
    </row>
    <row r="36" spans="1:28" x14ac:dyDescent="0.25">
      <c r="A36" s="11" t="s">
        <v>506</v>
      </c>
      <c r="B36" s="13">
        <v>6736</v>
      </c>
      <c r="C36" s="14">
        <f>(26/B36*100)</f>
        <v>0.38598574821852732</v>
      </c>
      <c r="D36" s="15">
        <v>6710</v>
      </c>
      <c r="E36" s="14">
        <v>6.1052542599999997</v>
      </c>
      <c r="F36" s="16">
        <v>0.33620504000000001</v>
      </c>
      <c r="G36" s="14">
        <v>3.1233210100000002</v>
      </c>
      <c r="H36" s="16">
        <v>0.29007089000000003</v>
      </c>
      <c r="I36" s="14">
        <v>20.690533129999999</v>
      </c>
      <c r="J36" s="16">
        <v>0.60753208000000003</v>
      </c>
      <c r="K36" s="14">
        <v>63.868879030000002</v>
      </c>
      <c r="L36" s="16">
        <v>0.72482521</v>
      </c>
      <c r="M36" s="14">
        <v>3.7623078599999999</v>
      </c>
      <c r="N36" s="16">
        <v>0.32988047999999998</v>
      </c>
      <c r="O36" s="14">
        <v>0.60890396000000002</v>
      </c>
      <c r="P36" s="16">
        <v>0.11174793</v>
      </c>
      <c r="Q36" s="14">
        <v>0.91864442999999996</v>
      </c>
      <c r="R36" s="16">
        <v>0.15654507000000001</v>
      </c>
      <c r="S36" s="14">
        <v>0</v>
      </c>
      <c r="T36" s="16">
        <v>0</v>
      </c>
      <c r="U36" s="14" t="s">
        <v>582</v>
      </c>
      <c r="V36" s="16" t="s">
        <v>582</v>
      </c>
      <c r="W36" s="14">
        <v>0</v>
      </c>
      <c r="X36" s="16">
        <v>0</v>
      </c>
      <c r="Y36" s="14">
        <v>0</v>
      </c>
      <c r="Z36" s="16">
        <v>0</v>
      </c>
      <c r="AA36" s="14">
        <v>0.92215630999999998</v>
      </c>
      <c r="AB36" s="16">
        <v>0.11634671000000001</v>
      </c>
    </row>
    <row r="37" spans="1:28" x14ac:dyDescent="0.25">
      <c r="A37" s="11" t="s">
        <v>507</v>
      </c>
      <c r="B37" s="13">
        <v>5458</v>
      </c>
      <c r="C37" s="14">
        <f>(63/B37*100)</f>
        <v>1.1542689629901062</v>
      </c>
      <c r="D37" s="15">
        <v>5395</v>
      </c>
      <c r="E37" s="14">
        <v>0.99935472000000003</v>
      </c>
      <c r="F37" s="16">
        <v>0.15017694000000001</v>
      </c>
      <c r="G37" s="14">
        <v>0.97921323999999998</v>
      </c>
      <c r="H37" s="16">
        <v>0.14660482</v>
      </c>
      <c r="I37" s="14">
        <v>5.1708150599999998</v>
      </c>
      <c r="J37" s="16">
        <v>0.36108190000000001</v>
      </c>
      <c r="K37" s="14">
        <v>33.01476856</v>
      </c>
      <c r="L37" s="16">
        <v>0.95728778000000003</v>
      </c>
      <c r="M37" s="14">
        <v>54.913266540000002</v>
      </c>
      <c r="N37" s="16">
        <v>1.10127156</v>
      </c>
      <c r="O37" s="14">
        <v>2.0214253599999998</v>
      </c>
      <c r="P37" s="16">
        <v>0.21069599999999999</v>
      </c>
      <c r="Q37" s="14">
        <v>0.56526708999999997</v>
      </c>
      <c r="R37" s="16">
        <v>9.8143389999999997E-2</v>
      </c>
      <c r="S37" s="14">
        <v>0</v>
      </c>
      <c r="T37" s="16">
        <v>0</v>
      </c>
      <c r="U37" s="14" t="s">
        <v>582</v>
      </c>
      <c r="V37" s="16" t="s">
        <v>582</v>
      </c>
      <c r="W37" s="14">
        <v>0</v>
      </c>
      <c r="X37" s="16">
        <v>0</v>
      </c>
      <c r="Y37" s="14">
        <v>0</v>
      </c>
      <c r="Z37" s="16">
        <v>0</v>
      </c>
      <c r="AA37" s="14">
        <v>2.3358894299999999</v>
      </c>
      <c r="AB37" s="16">
        <v>0.28279335</v>
      </c>
    </row>
    <row r="38" spans="1:28" x14ac:dyDescent="0.25">
      <c r="A38" s="11" t="s">
        <v>508</v>
      </c>
      <c r="B38" s="13">
        <v>5860</v>
      </c>
      <c r="C38" s="14">
        <f>(16/B38*100)</f>
        <v>0.27303754266211605</v>
      </c>
      <c r="D38" s="15">
        <v>5844</v>
      </c>
      <c r="E38" s="14">
        <v>0.80789604999999998</v>
      </c>
      <c r="F38" s="16">
        <v>0.14254365999999999</v>
      </c>
      <c r="G38" s="14">
        <v>1.7818539900000001</v>
      </c>
      <c r="H38" s="16">
        <v>0.19912369999999999</v>
      </c>
      <c r="I38" s="14">
        <v>5.9130612999999999</v>
      </c>
      <c r="J38" s="16">
        <v>0.32939741</v>
      </c>
      <c r="K38" s="14">
        <v>42.891953119999997</v>
      </c>
      <c r="L38" s="16">
        <v>0.95296354000000005</v>
      </c>
      <c r="M38" s="14">
        <v>38.451755589999998</v>
      </c>
      <c r="N38" s="16">
        <v>0.89042863999999999</v>
      </c>
      <c r="O38" s="14">
        <v>5.3848811000000003</v>
      </c>
      <c r="P38" s="16">
        <v>0.33116512999999997</v>
      </c>
      <c r="Q38" s="14">
        <v>2.5913947300000002</v>
      </c>
      <c r="R38" s="16">
        <v>0.26357771000000002</v>
      </c>
      <c r="S38" s="14">
        <v>0</v>
      </c>
      <c r="T38" s="16">
        <v>0</v>
      </c>
      <c r="U38" s="14" t="s">
        <v>582</v>
      </c>
      <c r="V38" s="16" t="s">
        <v>582</v>
      </c>
      <c r="W38" s="14">
        <v>0</v>
      </c>
      <c r="X38" s="16">
        <v>0</v>
      </c>
      <c r="Y38" s="14">
        <v>0</v>
      </c>
      <c r="Z38" s="16">
        <v>0</v>
      </c>
      <c r="AA38" s="14">
        <v>2.1772041299999998</v>
      </c>
      <c r="AB38" s="16">
        <v>0.26189459999999998</v>
      </c>
    </row>
    <row r="39" spans="1:28" x14ac:dyDescent="0.25">
      <c r="A39" s="11" t="s">
        <v>509</v>
      </c>
      <c r="B39" s="13">
        <v>5895</v>
      </c>
      <c r="C39" s="14">
        <f>(30/B39*100)</f>
        <v>0.5089058524173028</v>
      </c>
      <c r="D39" s="15">
        <v>5865</v>
      </c>
      <c r="E39" s="14">
        <v>0.4047888</v>
      </c>
      <c r="F39" s="16">
        <v>8.6366719999999994E-2</v>
      </c>
      <c r="G39" s="14">
        <v>0.30110824000000003</v>
      </c>
      <c r="H39" s="16">
        <v>8.6206599999999994E-2</v>
      </c>
      <c r="I39" s="14">
        <v>1.7653321200000001</v>
      </c>
      <c r="J39" s="16">
        <v>0.23466308</v>
      </c>
      <c r="K39" s="14">
        <v>17.746115119999999</v>
      </c>
      <c r="L39" s="16">
        <v>0.47932575999999999</v>
      </c>
      <c r="M39" s="14">
        <v>70.099962820000002</v>
      </c>
      <c r="N39" s="16">
        <v>0.87612290000000004</v>
      </c>
      <c r="O39" s="14">
        <v>6.6471515099999996</v>
      </c>
      <c r="P39" s="16">
        <v>0.36620520000000001</v>
      </c>
      <c r="Q39" s="14">
        <v>2.2276531400000001</v>
      </c>
      <c r="R39" s="16">
        <v>0.29243905999999997</v>
      </c>
      <c r="S39" s="14">
        <v>0</v>
      </c>
      <c r="T39" s="16">
        <v>0</v>
      </c>
      <c r="U39" s="14" t="s">
        <v>582</v>
      </c>
      <c r="V39" s="16" t="s">
        <v>582</v>
      </c>
      <c r="W39" s="14">
        <v>0</v>
      </c>
      <c r="X39" s="16">
        <v>0</v>
      </c>
      <c r="Y39" s="14">
        <v>0</v>
      </c>
      <c r="Z39" s="16">
        <v>0</v>
      </c>
      <c r="AA39" s="14">
        <v>0.80788824000000004</v>
      </c>
      <c r="AB39" s="16">
        <v>0.17613433000000001</v>
      </c>
    </row>
    <row r="40" spans="1:28" x14ac:dyDescent="0.25">
      <c r="A40" s="11" t="s">
        <v>510</v>
      </c>
      <c r="B40" s="13">
        <v>14157</v>
      </c>
      <c r="C40" s="14">
        <f>(273/B40*100)</f>
        <v>1.9283746556473829</v>
      </c>
      <c r="D40" s="15">
        <v>13884</v>
      </c>
      <c r="E40" s="14">
        <v>6.3530760400000004</v>
      </c>
      <c r="F40" s="16">
        <v>0.39378841999999997</v>
      </c>
      <c r="G40" s="14">
        <v>21.954281890000001</v>
      </c>
      <c r="H40" s="16">
        <v>0.6288089</v>
      </c>
      <c r="I40" s="14">
        <v>50.769916440000003</v>
      </c>
      <c r="J40" s="16">
        <v>0.91110663999999997</v>
      </c>
      <c r="K40" s="14">
        <v>14.01768991</v>
      </c>
      <c r="L40" s="16">
        <v>0.62730397999999998</v>
      </c>
      <c r="M40" s="14">
        <v>1.6517300500000001</v>
      </c>
      <c r="N40" s="16">
        <v>0.19204897000000001</v>
      </c>
      <c r="O40" s="14">
        <v>0.13622819</v>
      </c>
      <c r="P40" s="16">
        <v>4.794404E-2</v>
      </c>
      <c r="Q40" s="14">
        <v>0.37353436000000001</v>
      </c>
      <c r="R40" s="16">
        <v>8.2579120000000006E-2</v>
      </c>
      <c r="S40" s="14">
        <v>0</v>
      </c>
      <c r="T40" s="16">
        <v>0</v>
      </c>
      <c r="U40" s="14" t="s">
        <v>582</v>
      </c>
      <c r="V40" s="16" t="s">
        <v>582</v>
      </c>
      <c r="W40" s="14">
        <v>0</v>
      </c>
      <c r="X40" s="16">
        <v>0</v>
      </c>
      <c r="Y40" s="14">
        <v>0</v>
      </c>
      <c r="Z40" s="16">
        <v>0</v>
      </c>
      <c r="AA40" s="14">
        <v>4.7435431299999999</v>
      </c>
      <c r="AB40" s="16">
        <v>0.31637156999999999</v>
      </c>
    </row>
    <row r="41" spans="1:28" x14ac:dyDescent="0.25">
      <c r="A41" s="11" t="s">
        <v>511</v>
      </c>
      <c r="B41" s="13">
        <v>5712</v>
      </c>
      <c r="C41" s="14">
        <f>(40/B41*100)</f>
        <v>0.70028011204481799</v>
      </c>
      <c r="D41" s="15">
        <v>5672</v>
      </c>
      <c r="E41" s="14">
        <v>3.6976882799999999</v>
      </c>
      <c r="F41" s="16">
        <v>0.28256461999999999</v>
      </c>
      <c r="G41" s="14">
        <v>6.1724468200000002</v>
      </c>
      <c r="H41" s="16">
        <v>0.38299072000000001</v>
      </c>
      <c r="I41" s="14">
        <v>24.88996573</v>
      </c>
      <c r="J41" s="16">
        <v>0.71071044000000005</v>
      </c>
      <c r="K41" s="14">
        <v>50.735652219999999</v>
      </c>
      <c r="L41" s="16">
        <v>0.89100999000000003</v>
      </c>
      <c r="M41" s="14">
        <v>10.79443431</v>
      </c>
      <c r="N41" s="16">
        <v>0.44029754999999998</v>
      </c>
      <c r="O41" s="14">
        <v>1.07441035</v>
      </c>
      <c r="P41" s="16">
        <v>0.11809896</v>
      </c>
      <c r="Q41" s="14">
        <v>0.33839298000000001</v>
      </c>
      <c r="R41" s="16">
        <v>8.2952540000000005E-2</v>
      </c>
      <c r="S41" s="14">
        <v>0</v>
      </c>
      <c r="T41" s="16">
        <v>0</v>
      </c>
      <c r="U41" s="14" t="s">
        <v>582</v>
      </c>
      <c r="V41" s="16" t="s">
        <v>582</v>
      </c>
      <c r="W41" s="14">
        <v>0</v>
      </c>
      <c r="X41" s="16">
        <v>0</v>
      </c>
      <c r="Y41" s="14">
        <v>0</v>
      </c>
      <c r="Z41" s="16">
        <v>0</v>
      </c>
      <c r="AA41" s="14">
        <v>2.2970093</v>
      </c>
      <c r="AB41" s="16">
        <v>0.37280117000000002</v>
      </c>
    </row>
    <row r="42" spans="1:28" x14ac:dyDescent="0.25">
      <c r="A42" s="11" t="s">
        <v>512</v>
      </c>
      <c r="B42" s="13">
        <f>IF(COUNT(B7:B41) &gt; 0, AVERAGE(B7:B41), "\u2014")</f>
        <v>7103.4285714285716</v>
      </c>
      <c r="C42" s="14">
        <f>IF(COUNT(C7:C41) &gt; 0, AVERAGE(C7:C41), "—")</f>
        <v>1.3580957307887895</v>
      </c>
      <c r="D42" s="15">
        <f>IF(COUNT(D7:D41) &gt; 0, AVERAGE(D7:D41), "—")</f>
        <v>6997.1714285714288</v>
      </c>
      <c r="E42" s="14">
        <f>IF(COUNT(E7:E41) &gt; 0, AVERAGE(E7:E41), "—")</f>
        <v>1.3096260934285713</v>
      </c>
      <c r="F42" s="16">
        <f>IF(COUNT(F7:F41) &gt; 0, SQRT(SUMSQ(F7:F41)/(COUNT(F7:F41)*COUNT(F7:F41)) ), "—")</f>
        <v>2.7760671289318268E-2</v>
      </c>
      <c r="G42" s="14">
        <f>IF(COUNT(G7:G41) &gt; 0, AVERAGE(G7:G41), "—")</f>
        <v>4.2220669425714288</v>
      </c>
      <c r="H42" s="16">
        <f>IF(COUNT(H7:H41) &gt; 0, SQRT(SUMSQ(H7:H41)/(COUNT(H7:H41)*COUNT(H7:H41)) ), "—")</f>
        <v>4.5373661500470099E-2</v>
      </c>
      <c r="I42" s="14">
        <f>IF(COUNT(I7:I41) &gt; 0, AVERAGE(I7:I41), "—")</f>
        <v>16.460674595142859</v>
      </c>
      <c r="J42" s="16">
        <f>IF(COUNT(J7:J41) &gt; 0, SQRT(SUMSQ(J7:J41)/(COUNT(J7:J41)*COUNT(J7:J41)) ), "—")</f>
        <v>8.4253549587821885E-2</v>
      </c>
      <c r="K42" s="14">
        <f>IF(COUNT(K7:K41) &gt; 0, AVERAGE(K7:K41), "—")</f>
        <v>48.378500179142854</v>
      </c>
      <c r="L42" s="16">
        <f>IF(COUNT(L7:L41) &gt; 0, SQRT(SUMSQ(L7:L41)/(COUNT(L7:L41)*COUNT(L7:L41)) ), "—")</f>
        <v>0.1258686837542381</v>
      </c>
      <c r="M42" s="14">
        <f>IF(COUNT(M7:M41) &gt; 0, AVERAGE(M7:M41), "—")</f>
        <v>24.95047040857143</v>
      </c>
      <c r="N42" s="16">
        <f>IF(COUNT(N7:N41) &gt; 0, SQRT(SUMSQ(N7:N41)/(COUNT(N7:N41)*COUNT(N7:N41)) ), "—")</f>
        <v>0.10635189017764085</v>
      </c>
      <c r="O42" s="14">
        <f>IF(COUNT(O7:O41) &gt; 0, AVERAGE(O7:O41), "—")</f>
        <v>2.3137822194285711</v>
      </c>
      <c r="P42" s="16">
        <f>IF(COUNT(P7:P41) &gt; 0, SQRT(SUMSQ(P7:P41)/(COUNT(P7:P41)*COUNT(P7:P41)) ), "—")</f>
        <v>3.9326591067545387E-2</v>
      </c>
      <c r="Q42" s="14">
        <f>IF(COUNT(Q7:Q41) &gt; 0, AVERAGE(Q7:Q41), "—")</f>
        <v>0.98485728542857143</v>
      </c>
      <c r="R42" s="16">
        <f>IF(COUNT(R7:R41) &gt; 0, SQRT(SUMSQ(R7:R41)/(COUNT(R7:R41)*COUNT(R7:R41)) ), "—")</f>
        <v>2.5239641094372028E-2</v>
      </c>
      <c r="S42" s="14">
        <f>IF(COUNT(S7:S41) &gt; 0, AVERAGE(S7:S41), "—")</f>
        <v>0</v>
      </c>
      <c r="T42" s="16">
        <f>IF(COUNT(T7:T41) &gt; 0, SQRT(SUMSQ(T7:T41)/(COUNT(T7:T41)*COUNT(T7:T41)) ), "—")</f>
        <v>0</v>
      </c>
      <c r="U42" s="14" t="str">
        <f>IF(COUNT(U7:U41) &gt; 0, AVERAGE(U7:U41), "—")</f>
        <v>—</v>
      </c>
      <c r="V42" s="16" t="str">
        <f>IF(COUNT(V7:V41) &gt; 0, SQRT(SUMSQ(V7:V41)/(COUNT(V7:V41)*COUNT(V7:V41)) ), "—")</f>
        <v>—</v>
      </c>
      <c r="W42" s="14">
        <f>IF(COUNT(W7:W41) &gt; 0, AVERAGE(W7:W41), "—")</f>
        <v>0</v>
      </c>
      <c r="X42" s="16">
        <f>IF(COUNT(X7:X41) &gt; 0, SQRT(SUMSQ(X7:X41)/(COUNT(X7:X41)*COUNT(X7:X41)) ), "—")</f>
        <v>0</v>
      </c>
      <c r="Y42" s="14">
        <f>IF(COUNT(Y7:Y41) &gt; 0, AVERAGE(Y7:Y41), "—")</f>
        <v>4.3028465714285719E-3</v>
      </c>
      <c r="Z42" s="16">
        <f>IF(COUNT(Z7:Z41) &gt; 0, SQRT(SUMSQ(Z7:Z41)/(COUNT(Z7:Z41)*COUNT(Z7:Z41)) ), "—")</f>
        <v>1.6766774285714287E-3</v>
      </c>
      <c r="AA42" s="14">
        <f>IF(COUNT(AA7:AA41) &gt; 0, AVERAGE(AA7:AA41), "—")</f>
        <v>1.3757194294285713</v>
      </c>
      <c r="AB42" s="16">
        <f>IF(COUNT(AB7:AB41) &gt; 0, SQRT(SUMSQ(AB7:AB41)/(COUNT(AB7:AB41)*COUNT(AB7:AB41)) ), "—")</f>
        <v>3.2433784665705033E-2</v>
      </c>
    </row>
    <row r="43" spans="1:2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2"/>
    </row>
    <row r="44" spans="1:2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row>
    <row r="45" spans="1:28" x14ac:dyDescent="0.25">
      <c r="A45" s="11" t="s">
        <v>515</v>
      </c>
      <c r="B45" s="13">
        <v>5519</v>
      </c>
      <c r="C45" s="14">
        <f>(0/B45*100)</f>
        <v>0</v>
      </c>
      <c r="D45" s="15">
        <v>5519</v>
      </c>
      <c r="E45" s="14">
        <v>0.42644337999999998</v>
      </c>
      <c r="F45" s="16">
        <v>0.10832888</v>
      </c>
      <c r="G45" s="14">
        <v>1.27764415</v>
      </c>
      <c r="H45" s="16">
        <v>0.19221497000000001</v>
      </c>
      <c r="I45" s="14">
        <v>28.33485829</v>
      </c>
      <c r="J45" s="16">
        <v>1.1214717700000001</v>
      </c>
      <c r="K45" s="14">
        <v>57.749515189999997</v>
      </c>
      <c r="L45" s="16">
        <v>0.90709647000000004</v>
      </c>
      <c r="M45" s="14">
        <v>6.7760341200000003</v>
      </c>
      <c r="N45" s="16">
        <v>0.53328363999999995</v>
      </c>
      <c r="O45" s="14">
        <v>0.33301059</v>
      </c>
      <c r="P45" s="16">
        <v>7.7911850000000005E-2</v>
      </c>
      <c r="Q45" s="14">
        <v>1.0378954199999999</v>
      </c>
      <c r="R45" s="16">
        <v>0.17050186000000001</v>
      </c>
      <c r="S45" s="14">
        <v>0</v>
      </c>
      <c r="T45" s="16">
        <v>0</v>
      </c>
      <c r="U45" s="14" t="s">
        <v>582</v>
      </c>
      <c r="V45" s="16" t="s">
        <v>582</v>
      </c>
      <c r="W45" s="14">
        <v>0</v>
      </c>
      <c r="X45" s="16">
        <v>0</v>
      </c>
      <c r="Y45" s="14">
        <v>1.12302795</v>
      </c>
      <c r="Z45" s="16">
        <v>0.19256454000000001</v>
      </c>
      <c r="AA45" s="14">
        <v>2.9415709099999998</v>
      </c>
      <c r="AB45" s="16">
        <v>0.28303610000000001</v>
      </c>
    </row>
    <row r="46" spans="1:28" x14ac:dyDescent="0.25">
      <c r="A46" s="11" t="s">
        <v>516</v>
      </c>
      <c r="B46" s="13">
        <v>23141</v>
      </c>
      <c r="C46" s="14">
        <f>(1167/B46*100)</f>
        <v>5.0429972775593104</v>
      </c>
      <c r="D46" s="15">
        <v>21974</v>
      </c>
      <c r="E46" s="14">
        <v>3.6781896000000001</v>
      </c>
      <c r="F46" s="16">
        <v>0.15539564</v>
      </c>
      <c r="G46" s="14">
        <v>4.1991364799999999</v>
      </c>
      <c r="H46" s="16">
        <v>0.17074742000000001</v>
      </c>
      <c r="I46" s="14">
        <v>10.1775798</v>
      </c>
      <c r="J46" s="16">
        <v>0.30751125000000001</v>
      </c>
      <c r="K46" s="14">
        <v>26.1462626</v>
      </c>
      <c r="L46" s="16">
        <v>0.52897684</v>
      </c>
      <c r="M46" s="14">
        <v>19.908528539999999</v>
      </c>
      <c r="N46" s="16">
        <v>0.37706072000000002</v>
      </c>
      <c r="O46" s="14">
        <v>5.0564838700000001</v>
      </c>
      <c r="P46" s="16">
        <v>0.18314412999999999</v>
      </c>
      <c r="Q46" s="14">
        <v>23.001734290000002</v>
      </c>
      <c r="R46" s="16">
        <v>0.54580039999999996</v>
      </c>
      <c r="S46" s="14">
        <v>0</v>
      </c>
      <c r="T46" s="16">
        <v>0</v>
      </c>
      <c r="U46" s="14" t="s">
        <v>582</v>
      </c>
      <c r="V46" s="16" t="s">
        <v>582</v>
      </c>
      <c r="W46" s="14">
        <v>0</v>
      </c>
      <c r="X46" s="16">
        <v>0</v>
      </c>
      <c r="Y46" s="14">
        <v>0</v>
      </c>
      <c r="Z46" s="16">
        <v>0</v>
      </c>
      <c r="AA46" s="14">
        <v>7.8320848200000004</v>
      </c>
      <c r="AB46" s="16">
        <v>0.43564058999999999</v>
      </c>
    </row>
    <row r="47" spans="1:28" x14ac:dyDescent="0.25">
      <c r="A47" s="11" t="s">
        <v>517</v>
      </c>
      <c r="B47" s="13">
        <v>5928</v>
      </c>
      <c r="C47" s="14">
        <f>(77/B47*100)</f>
        <v>1.2989203778677463</v>
      </c>
      <c r="D47" s="15">
        <v>5851</v>
      </c>
      <c r="E47" s="14">
        <v>0.74195975999999997</v>
      </c>
      <c r="F47" s="16">
        <v>0.11162575</v>
      </c>
      <c r="G47" s="14">
        <v>0.62708030000000003</v>
      </c>
      <c r="H47" s="16">
        <v>0.11042805999999999</v>
      </c>
      <c r="I47" s="14">
        <v>0.72931623000000001</v>
      </c>
      <c r="J47" s="16">
        <v>0.15105689999999999</v>
      </c>
      <c r="K47" s="14">
        <v>15.679033739999999</v>
      </c>
      <c r="L47" s="16">
        <v>0.57082540999999998</v>
      </c>
      <c r="M47" s="14">
        <v>76.015517320000001</v>
      </c>
      <c r="N47" s="16">
        <v>0.79973448999999996</v>
      </c>
      <c r="O47" s="14">
        <v>2.4708226500000001</v>
      </c>
      <c r="P47" s="16">
        <v>0.28479649000000001</v>
      </c>
      <c r="Q47" s="14">
        <v>1.40171095</v>
      </c>
      <c r="R47" s="16">
        <v>0.20471622</v>
      </c>
      <c r="S47" s="14">
        <v>0</v>
      </c>
      <c r="T47" s="16">
        <v>0</v>
      </c>
      <c r="U47" s="14" t="s">
        <v>582</v>
      </c>
      <c r="V47" s="16" t="s">
        <v>582</v>
      </c>
      <c r="W47" s="14">
        <v>0</v>
      </c>
      <c r="X47" s="16">
        <v>0</v>
      </c>
      <c r="Y47" s="14">
        <v>0</v>
      </c>
      <c r="Z47" s="16">
        <v>0</v>
      </c>
      <c r="AA47" s="14">
        <v>2.3345590399999998</v>
      </c>
      <c r="AB47" s="16">
        <v>0.39526470000000002</v>
      </c>
    </row>
    <row r="48" spans="1:28" x14ac:dyDescent="0.25">
      <c r="A48" s="11" t="s">
        <v>518</v>
      </c>
      <c r="B48" s="13">
        <v>9841</v>
      </c>
      <c r="C48" s="14">
        <f>(7/B48*100)</f>
        <v>7.1130982623717101E-2</v>
      </c>
      <c r="D48" s="15">
        <v>9834</v>
      </c>
      <c r="E48" s="14">
        <v>0.43673915000000002</v>
      </c>
      <c r="F48" s="16">
        <v>0.10351399999999999</v>
      </c>
      <c r="G48" s="14">
        <v>1.10829727</v>
      </c>
      <c r="H48" s="16">
        <v>0.14175703000000001</v>
      </c>
      <c r="I48" s="14">
        <v>5.2524528699999999</v>
      </c>
      <c r="J48" s="16">
        <v>0.37711834</v>
      </c>
      <c r="K48" s="14">
        <v>33.519384930000001</v>
      </c>
      <c r="L48" s="16">
        <v>1.03000117</v>
      </c>
      <c r="M48" s="14">
        <v>40.870666880000002</v>
      </c>
      <c r="N48" s="16">
        <v>0.74190908</v>
      </c>
      <c r="O48" s="14">
        <v>14.27415126</v>
      </c>
      <c r="P48" s="16">
        <v>0.82029578000000003</v>
      </c>
      <c r="Q48" s="14">
        <v>3.7359569399999999</v>
      </c>
      <c r="R48" s="16">
        <v>0.28207786000000001</v>
      </c>
      <c r="S48" s="14">
        <v>0</v>
      </c>
      <c r="T48" s="16">
        <v>0</v>
      </c>
      <c r="U48" s="14" t="s">
        <v>582</v>
      </c>
      <c r="V48" s="16" t="s">
        <v>582</v>
      </c>
      <c r="W48" s="14">
        <v>0</v>
      </c>
      <c r="X48" s="16">
        <v>0</v>
      </c>
      <c r="Y48" s="14">
        <v>0</v>
      </c>
      <c r="Z48" s="16">
        <v>0</v>
      </c>
      <c r="AA48" s="14">
        <v>0.80235071000000002</v>
      </c>
      <c r="AB48" s="16">
        <v>0.50928070000000003</v>
      </c>
    </row>
    <row r="49" spans="1:28" x14ac:dyDescent="0.25">
      <c r="A49" s="11" t="s">
        <v>519</v>
      </c>
      <c r="B49" s="13">
        <v>6349</v>
      </c>
      <c r="C49" s="14">
        <f>(56/B49*100)</f>
        <v>0.88202866593164275</v>
      </c>
      <c r="D49" s="15">
        <v>6293</v>
      </c>
      <c r="E49" s="14">
        <v>0.98153599000000002</v>
      </c>
      <c r="F49" s="16">
        <v>0.17662654</v>
      </c>
      <c r="G49" s="14">
        <v>1.62798329</v>
      </c>
      <c r="H49" s="16">
        <v>0.21375791999999999</v>
      </c>
      <c r="I49" s="14">
        <v>16.34892322</v>
      </c>
      <c r="J49" s="16">
        <v>0.79355763000000001</v>
      </c>
      <c r="K49" s="14">
        <v>68.581399270000006</v>
      </c>
      <c r="L49" s="16">
        <v>0.75806748999999995</v>
      </c>
      <c r="M49" s="14">
        <v>7.5758903100000001</v>
      </c>
      <c r="N49" s="16">
        <v>0.58838588000000003</v>
      </c>
      <c r="O49" s="14">
        <v>0.70747731999999997</v>
      </c>
      <c r="P49" s="16">
        <v>0.13525441999999999</v>
      </c>
      <c r="Q49" s="14">
        <v>0.73836062000000002</v>
      </c>
      <c r="R49" s="16">
        <v>0.15042975</v>
      </c>
      <c r="S49" s="14">
        <v>0</v>
      </c>
      <c r="T49" s="16">
        <v>0</v>
      </c>
      <c r="U49" s="14" t="s">
        <v>582</v>
      </c>
      <c r="V49" s="16" t="s">
        <v>582</v>
      </c>
      <c r="W49" s="14">
        <v>8.5396979999999997E-2</v>
      </c>
      <c r="X49" s="16">
        <v>7.5695209999999999E-2</v>
      </c>
      <c r="Y49" s="14">
        <v>0.29572415000000002</v>
      </c>
      <c r="Z49" s="16">
        <v>7.1750400000000006E-2</v>
      </c>
      <c r="AA49" s="14">
        <v>3.05730887</v>
      </c>
      <c r="AB49" s="16">
        <v>0.27255583999999999</v>
      </c>
    </row>
    <row r="50" spans="1:28" x14ac:dyDescent="0.25">
      <c r="A50" s="11" t="s">
        <v>520</v>
      </c>
      <c r="B50" s="13">
        <v>11795</v>
      </c>
      <c r="C50" s="14">
        <f>(218/B50*100)</f>
        <v>1.8482407799915217</v>
      </c>
      <c r="D50" s="15">
        <v>11577</v>
      </c>
      <c r="E50" s="14">
        <v>4.1535027600000003</v>
      </c>
      <c r="F50" s="16">
        <v>0.31659778999999999</v>
      </c>
      <c r="G50" s="14">
        <v>5.2027660300000003</v>
      </c>
      <c r="H50" s="16">
        <v>0.33243866</v>
      </c>
      <c r="I50" s="14">
        <v>20.403134359999999</v>
      </c>
      <c r="J50" s="16">
        <v>0.54314309000000005</v>
      </c>
      <c r="K50" s="14">
        <v>50.520354470000001</v>
      </c>
      <c r="L50" s="16">
        <v>0.84641093999999995</v>
      </c>
      <c r="M50" s="14">
        <v>13.37273523</v>
      </c>
      <c r="N50" s="16">
        <v>0.51723342999999999</v>
      </c>
      <c r="O50" s="14">
        <v>2.0184568199999999</v>
      </c>
      <c r="P50" s="16">
        <v>0.17746228</v>
      </c>
      <c r="Q50" s="14">
        <v>2.9868005399999999</v>
      </c>
      <c r="R50" s="16">
        <v>0.2477772</v>
      </c>
      <c r="S50" s="14">
        <v>0</v>
      </c>
      <c r="T50" s="16">
        <v>0</v>
      </c>
      <c r="U50" s="14" t="s">
        <v>582</v>
      </c>
      <c r="V50" s="16" t="s">
        <v>582</v>
      </c>
      <c r="W50" s="14">
        <v>0</v>
      </c>
      <c r="X50" s="16">
        <v>0</v>
      </c>
      <c r="Y50" s="14">
        <v>0</v>
      </c>
      <c r="Z50" s="16">
        <v>0</v>
      </c>
      <c r="AA50" s="14">
        <v>1.3422497900000001</v>
      </c>
      <c r="AB50" s="16">
        <v>0.16226834000000001</v>
      </c>
    </row>
    <row r="51" spans="1:28" x14ac:dyDescent="0.25">
      <c r="A51" s="11" t="s">
        <v>521</v>
      </c>
      <c r="B51" s="13">
        <v>6866</v>
      </c>
      <c r="C51" s="14">
        <f>(116/B51*100)</f>
        <v>1.6894844159627147</v>
      </c>
      <c r="D51" s="15">
        <v>6750</v>
      </c>
      <c r="E51" s="14">
        <v>0.68430380999999996</v>
      </c>
      <c r="F51" s="16">
        <v>0.11255532</v>
      </c>
      <c r="G51" s="14">
        <v>0.87011070000000001</v>
      </c>
      <c r="H51" s="16">
        <v>0.13211743000000001</v>
      </c>
      <c r="I51" s="14">
        <v>3.1039529400000001</v>
      </c>
      <c r="J51" s="16">
        <v>0.23472022000000001</v>
      </c>
      <c r="K51" s="14">
        <v>38.203873690000002</v>
      </c>
      <c r="L51" s="16">
        <v>0.68371121000000001</v>
      </c>
      <c r="M51" s="14">
        <v>51.215074100000002</v>
      </c>
      <c r="N51" s="16">
        <v>0.68044216000000002</v>
      </c>
      <c r="O51" s="14">
        <v>2.2088300900000002</v>
      </c>
      <c r="P51" s="16">
        <v>0.19512260000000001</v>
      </c>
      <c r="Q51" s="14">
        <v>1.8387030799999999</v>
      </c>
      <c r="R51" s="16">
        <v>0.21942840999999999</v>
      </c>
      <c r="S51" s="14">
        <v>0</v>
      </c>
      <c r="T51" s="16">
        <v>0</v>
      </c>
      <c r="U51" s="14" t="s">
        <v>582</v>
      </c>
      <c r="V51" s="16" t="s">
        <v>582</v>
      </c>
      <c r="W51" s="14">
        <v>0</v>
      </c>
      <c r="X51" s="16">
        <v>0</v>
      </c>
      <c r="Y51" s="14">
        <v>0</v>
      </c>
      <c r="Z51" s="16">
        <v>0</v>
      </c>
      <c r="AA51" s="14">
        <v>1.8751515999999999</v>
      </c>
      <c r="AB51" s="16">
        <v>0.22801007000000001</v>
      </c>
    </row>
    <row r="52" spans="1:28" x14ac:dyDescent="0.25">
      <c r="A52" s="11" t="s">
        <v>522</v>
      </c>
      <c r="B52" s="13">
        <v>5809</v>
      </c>
      <c r="C52" s="14">
        <f>(74/B52*100)</f>
        <v>1.2738853503184715</v>
      </c>
      <c r="D52" s="15">
        <v>5735</v>
      </c>
      <c r="E52" s="14">
        <v>0.25478480999999997</v>
      </c>
      <c r="F52" s="16">
        <v>6.6704520000000003E-2</v>
      </c>
      <c r="G52" s="14">
        <v>0.22113898000000001</v>
      </c>
      <c r="H52" s="16">
        <v>6.8730600000000003E-2</v>
      </c>
      <c r="I52" s="14">
        <v>0.38129859999999999</v>
      </c>
      <c r="J52" s="16">
        <v>9.2724260000000003E-2</v>
      </c>
      <c r="K52" s="14">
        <v>33.875833530000001</v>
      </c>
      <c r="L52" s="16">
        <v>0.62191969000000002</v>
      </c>
      <c r="M52" s="14">
        <v>62.197206889999997</v>
      </c>
      <c r="N52" s="16">
        <v>0.57857533999999999</v>
      </c>
      <c r="O52" s="14">
        <v>2.2523200299999999</v>
      </c>
      <c r="P52" s="16">
        <v>0.20999375000000001</v>
      </c>
      <c r="Q52" s="14">
        <v>0.42103295000000002</v>
      </c>
      <c r="R52" s="16">
        <v>9.9677929999999998E-2</v>
      </c>
      <c r="S52" s="14">
        <v>0</v>
      </c>
      <c r="T52" s="16">
        <v>0</v>
      </c>
      <c r="U52" s="14" t="s">
        <v>582</v>
      </c>
      <c r="V52" s="16" t="s">
        <v>582</v>
      </c>
      <c r="W52" s="14">
        <v>0</v>
      </c>
      <c r="X52" s="16">
        <v>0</v>
      </c>
      <c r="Y52" s="14">
        <v>0</v>
      </c>
      <c r="Z52" s="16">
        <v>0</v>
      </c>
      <c r="AA52" s="14">
        <v>0.39638422000000001</v>
      </c>
      <c r="AB52" s="16">
        <v>7.8322580000000003E-2</v>
      </c>
    </row>
    <row r="53" spans="1:28" x14ac:dyDescent="0.25">
      <c r="A53" s="11" t="s">
        <v>523</v>
      </c>
      <c r="B53" s="13">
        <v>5571</v>
      </c>
      <c r="C53" s="14">
        <f>(84/B53*100)</f>
        <v>1.5078082929456111</v>
      </c>
      <c r="D53" s="15">
        <v>5487</v>
      </c>
      <c r="E53" s="14">
        <v>1.5094019299999999</v>
      </c>
      <c r="F53" s="16">
        <v>0.17400399</v>
      </c>
      <c r="G53" s="14">
        <v>1.6384789500000001</v>
      </c>
      <c r="H53" s="16">
        <v>0.16824289000000001</v>
      </c>
      <c r="I53" s="14">
        <v>12.85146866</v>
      </c>
      <c r="J53" s="16">
        <v>0.44129067</v>
      </c>
      <c r="K53" s="14">
        <v>67.11060904</v>
      </c>
      <c r="L53" s="16">
        <v>0.62732661999999995</v>
      </c>
      <c r="M53" s="14">
        <v>12.769715570000001</v>
      </c>
      <c r="N53" s="16">
        <v>0.47419963999999998</v>
      </c>
      <c r="O53" s="14">
        <v>1.38417637</v>
      </c>
      <c r="P53" s="16">
        <v>0.15803332</v>
      </c>
      <c r="Q53" s="14">
        <v>1.31304581</v>
      </c>
      <c r="R53" s="16">
        <v>0.15271750000000001</v>
      </c>
      <c r="S53" s="14">
        <v>0</v>
      </c>
      <c r="T53" s="16">
        <v>0</v>
      </c>
      <c r="U53" s="14" t="s">
        <v>582</v>
      </c>
      <c r="V53" s="16" t="s">
        <v>582</v>
      </c>
      <c r="W53" s="14">
        <v>0</v>
      </c>
      <c r="X53" s="16">
        <v>0</v>
      </c>
      <c r="Y53" s="14">
        <v>0</v>
      </c>
      <c r="Z53" s="16">
        <v>0</v>
      </c>
      <c r="AA53" s="14">
        <v>1.42310366</v>
      </c>
      <c r="AB53" s="16">
        <v>0.18828726000000001</v>
      </c>
    </row>
    <row r="54" spans="1:28" x14ac:dyDescent="0.25">
      <c r="A54" s="11" t="s">
        <v>524</v>
      </c>
      <c r="B54" s="13">
        <v>4740</v>
      </c>
      <c r="C54" s="14">
        <f>(45/B54*100)</f>
        <v>0.949367088607595</v>
      </c>
      <c r="D54" s="15">
        <v>4695</v>
      </c>
      <c r="E54" s="14">
        <v>7.3227228999999996</v>
      </c>
      <c r="F54" s="16">
        <v>0.48952761</v>
      </c>
      <c r="G54" s="14">
        <v>9.7250358899999991</v>
      </c>
      <c r="H54" s="16">
        <v>0.54720541</v>
      </c>
      <c r="I54" s="14">
        <v>29.51663739</v>
      </c>
      <c r="J54" s="16">
        <v>0.89696450000000005</v>
      </c>
      <c r="K54" s="14">
        <v>27.870068379999999</v>
      </c>
      <c r="L54" s="16">
        <v>0.89843656000000005</v>
      </c>
      <c r="M54" s="14">
        <v>9.4603071500000002</v>
      </c>
      <c r="N54" s="16">
        <v>0.49407568000000002</v>
      </c>
      <c r="O54" s="14">
        <v>3.7888116799999998</v>
      </c>
      <c r="P54" s="16">
        <v>0.31048901000000001</v>
      </c>
      <c r="Q54" s="14">
        <v>8.4959906600000004</v>
      </c>
      <c r="R54" s="16">
        <v>0.43859571000000003</v>
      </c>
      <c r="S54" s="14">
        <v>0</v>
      </c>
      <c r="T54" s="16">
        <v>0</v>
      </c>
      <c r="U54" s="14" t="s">
        <v>582</v>
      </c>
      <c r="V54" s="16" t="s">
        <v>582</v>
      </c>
      <c r="W54" s="14">
        <v>0</v>
      </c>
      <c r="X54" s="16">
        <v>0</v>
      </c>
      <c r="Y54" s="14">
        <v>0</v>
      </c>
      <c r="Z54" s="16">
        <v>0</v>
      </c>
      <c r="AA54" s="14">
        <v>3.8204259500000002</v>
      </c>
      <c r="AB54" s="16">
        <v>0.35894960999999997</v>
      </c>
    </row>
    <row r="55" spans="1:28" x14ac:dyDescent="0.25">
      <c r="A55" s="11" t="s">
        <v>525</v>
      </c>
      <c r="B55" s="13">
        <v>5316</v>
      </c>
      <c r="C55" s="14">
        <f>(22/B55*100)</f>
        <v>0.41384499623777277</v>
      </c>
      <c r="D55" s="15">
        <v>5294</v>
      </c>
      <c r="E55" s="14">
        <v>0.31735088</v>
      </c>
      <c r="F55" s="16">
        <v>7.5392559999999997E-2</v>
      </c>
      <c r="G55" s="14">
        <v>0.15473466</v>
      </c>
      <c r="H55" s="16">
        <v>5.1873469999999998E-2</v>
      </c>
      <c r="I55" s="14">
        <v>13.574426539999999</v>
      </c>
      <c r="J55" s="16">
        <v>0.55194434999999997</v>
      </c>
      <c r="K55" s="14">
        <v>69.460569070000005</v>
      </c>
      <c r="L55" s="16">
        <v>0.75173321999999998</v>
      </c>
      <c r="M55" s="14">
        <v>13.837032410000001</v>
      </c>
      <c r="N55" s="16">
        <v>0.55776976</v>
      </c>
      <c r="O55" s="14">
        <v>0.52634336000000004</v>
      </c>
      <c r="P55" s="16">
        <v>0.11499071</v>
      </c>
      <c r="Q55" s="14">
        <v>0.15402568999999999</v>
      </c>
      <c r="R55" s="16">
        <v>4.9690869999999998E-2</v>
      </c>
      <c r="S55" s="14">
        <v>0</v>
      </c>
      <c r="T55" s="16">
        <v>0</v>
      </c>
      <c r="U55" s="14" t="s">
        <v>582</v>
      </c>
      <c r="V55" s="16" t="s">
        <v>582</v>
      </c>
      <c r="W55" s="14">
        <v>0.11803858</v>
      </c>
      <c r="X55" s="16">
        <v>7.8725859999999995E-2</v>
      </c>
      <c r="Y55" s="14">
        <v>1.1509238900000001</v>
      </c>
      <c r="Z55" s="16">
        <v>0.15812116000000001</v>
      </c>
      <c r="AA55" s="14">
        <v>0.70655493000000003</v>
      </c>
      <c r="AB55" s="16">
        <v>0.10142308</v>
      </c>
    </row>
    <row r="56" spans="1:28" x14ac:dyDescent="0.25">
      <c r="A56" s="11" t="s">
        <v>526</v>
      </c>
      <c r="B56" s="13">
        <v>5359</v>
      </c>
      <c r="C56" s="14">
        <f>(76/B56*100)</f>
        <v>1.4181750326553462</v>
      </c>
      <c r="D56" s="15">
        <v>5283</v>
      </c>
      <c r="E56" s="14">
        <v>0.97303245999999999</v>
      </c>
      <c r="F56" s="16">
        <v>0.13036043999999999</v>
      </c>
      <c r="G56" s="14">
        <v>1.79611089</v>
      </c>
      <c r="H56" s="16">
        <v>0.18694527999999999</v>
      </c>
      <c r="I56" s="14">
        <v>13.837225460000001</v>
      </c>
      <c r="J56" s="16">
        <v>0.44027084</v>
      </c>
      <c r="K56" s="14">
        <v>68.837693979999997</v>
      </c>
      <c r="L56" s="16">
        <v>0.79303336999999996</v>
      </c>
      <c r="M56" s="14">
        <v>11.42548792</v>
      </c>
      <c r="N56" s="16">
        <v>0.48044902</v>
      </c>
      <c r="O56" s="14">
        <v>1.8526725500000001</v>
      </c>
      <c r="P56" s="16">
        <v>0.19627384</v>
      </c>
      <c r="Q56" s="14">
        <v>0.80560728000000004</v>
      </c>
      <c r="R56" s="16">
        <v>0.11612500000000001</v>
      </c>
      <c r="S56" s="14">
        <v>0</v>
      </c>
      <c r="T56" s="16">
        <v>0</v>
      </c>
      <c r="U56" s="14" t="s">
        <v>582</v>
      </c>
      <c r="V56" s="16" t="s">
        <v>582</v>
      </c>
      <c r="W56" s="14">
        <v>0</v>
      </c>
      <c r="X56" s="16">
        <v>0</v>
      </c>
      <c r="Y56" s="14">
        <v>0</v>
      </c>
      <c r="Z56" s="16">
        <v>0</v>
      </c>
      <c r="AA56" s="14">
        <v>0.47216946999999998</v>
      </c>
      <c r="AB56" s="16">
        <v>0.11479526</v>
      </c>
    </row>
    <row r="57" spans="1:28" x14ac:dyDescent="0.25">
      <c r="A57" s="11" t="s">
        <v>527</v>
      </c>
      <c r="B57" s="13">
        <v>6513</v>
      </c>
      <c r="C57" s="14">
        <f>(0/B57*100)</f>
        <v>0</v>
      </c>
      <c r="D57" s="15">
        <v>6513</v>
      </c>
      <c r="E57" s="14">
        <v>0.10680863</v>
      </c>
      <c r="F57" s="16">
        <v>4.3688629999999999E-2</v>
      </c>
      <c r="G57" s="14">
        <v>0.34371728000000001</v>
      </c>
      <c r="H57" s="16">
        <v>7.4605500000000005E-2</v>
      </c>
      <c r="I57" s="14">
        <v>8.40257364</v>
      </c>
      <c r="J57" s="16">
        <v>0.47957752999999997</v>
      </c>
      <c r="K57" s="14">
        <v>47.969537649999999</v>
      </c>
      <c r="L57" s="16">
        <v>1.2010423800000001</v>
      </c>
      <c r="M57" s="14">
        <v>39.057946970000003</v>
      </c>
      <c r="N57" s="16">
        <v>1.28084847</v>
      </c>
      <c r="O57" s="14">
        <v>1.76514532</v>
      </c>
      <c r="P57" s="16">
        <v>0.24387142000000001</v>
      </c>
      <c r="Q57" s="14">
        <v>0.46439941000000001</v>
      </c>
      <c r="R57" s="16">
        <v>0.10396777</v>
      </c>
      <c r="S57" s="14">
        <v>0</v>
      </c>
      <c r="T57" s="16">
        <v>0</v>
      </c>
      <c r="U57" s="14" t="s">
        <v>582</v>
      </c>
      <c r="V57" s="16" t="s">
        <v>582</v>
      </c>
      <c r="W57" s="14">
        <v>0</v>
      </c>
      <c r="X57" s="16">
        <v>0</v>
      </c>
      <c r="Y57" s="14">
        <v>0.69110581000000004</v>
      </c>
      <c r="Z57" s="16">
        <v>0.12976596000000001</v>
      </c>
      <c r="AA57" s="14">
        <v>1.19876527</v>
      </c>
      <c r="AB57" s="16">
        <v>0.20033229999999999</v>
      </c>
    </row>
    <row r="58" spans="1:28" x14ac:dyDescent="0.25">
      <c r="A58" s="11" t="s">
        <v>528</v>
      </c>
      <c r="B58" s="13">
        <v>7267</v>
      </c>
      <c r="C58" s="14">
        <f>(10/B58*100)</f>
        <v>0.13760836658868861</v>
      </c>
      <c r="D58" s="15">
        <v>7257</v>
      </c>
      <c r="E58" s="14">
        <v>0.35951350999999998</v>
      </c>
      <c r="F58" s="16">
        <v>7.2547089999999995E-2</v>
      </c>
      <c r="G58" s="14">
        <v>1.74620368</v>
      </c>
      <c r="H58" s="16">
        <v>0.19253859000000001</v>
      </c>
      <c r="I58" s="14">
        <v>10.619976060000001</v>
      </c>
      <c r="J58" s="16">
        <v>0.60951065999999998</v>
      </c>
      <c r="K58" s="14">
        <v>70.617429700000002</v>
      </c>
      <c r="L58" s="16">
        <v>0.92387209000000003</v>
      </c>
      <c r="M58" s="14">
        <v>10.93429673</v>
      </c>
      <c r="N58" s="16">
        <v>0.63769109999999996</v>
      </c>
      <c r="O58" s="14">
        <v>0</v>
      </c>
      <c r="P58" s="16">
        <v>0</v>
      </c>
      <c r="Q58" s="14">
        <v>0</v>
      </c>
      <c r="R58" s="16">
        <v>0</v>
      </c>
      <c r="S58" s="14">
        <v>0</v>
      </c>
      <c r="T58" s="16">
        <v>0</v>
      </c>
      <c r="U58" s="14" t="s">
        <v>582</v>
      </c>
      <c r="V58" s="16" t="s">
        <v>582</v>
      </c>
      <c r="W58" s="14">
        <v>2.486302E-2</v>
      </c>
      <c r="X58" s="16">
        <v>1.9087730000000001E-2</v>
      </c>
      <c r="Y58" s="14">
        <v>2.71354323</v>
      </c>
      <c r="Z58" s="16">
        <v>0.41451751999999997</v>
      </c>
      <c r="AA58" s="14">
        <v>2.98417406</v>
      </c>
      <c r="AB58" s="16">
        <v>0.30874309999999999</v>
      </c>
    </row>
    <row r="59" spans="1:28" x14ac:dyDescent="0.25">
      <c r="A59" s="11" t="s">
        <v>529</v>
      </c>
      <c r="B59" s="13">
        <v>4826</v>
      </c>
      <c r="C59" s="14">
        <f>(26/B59*100)</f>
        <v>0.53874844591794446</v>
      </c>
      <c r="D59" s="15">
        <v>4800</v>
      </c>
      <c r="E59" s="14">
        <v>0.18517512999999999</v>
      </c>
      <c r="F59" s="16">
        <v>8.7917419999999996E-2</v>
      </c>
      <c r="G59" s="14">
        <v>0.55542773999999995</v>
      </c>
      <c r="H59" s="16">
        <v>0.14226145000000001</v>
      </c>
      <c r="I59" s="14">
        <v>16.913480809999999</v>
      </c>
      <c r="J59" s="16">
        <v>0.67905884999999999</v>
      </c>
      <c r="K59" s="14">
        <v>53.704677119999999</v>
      </c>
      <c r="L59" s="16">
        <v>0.88173469999999998</v>
      </c>
      <c r="M59" s="14">
        <v>14.442115299999999</v>
      </c>
      <c r="N59" s="16">
        <v>0.65043424000000005</v>
      </c>
      <c r="O59" s="14">
        <v>0.46681621000000001</v>
      </c>
      <c r="P59" s="16">
        <v>0.10808276</v>
      </c>
      <c r="Q59" s="14">
        <v>0.77468742999999995</v>
      </c>
      <c r="R59" s="16">
        <v>0.16135773</v>
      </c>
      <c r="S59" s="14">
        <v>0</v>
      </c>
      <c r="T59" s="16">
        <v>0</v>
      </c>
      <c r="U59" s="14" t="s">
        <v>582</v>
      </c>
      <c r="V59" s="16" t="s">
        <v>582</v>
      </c>
      <c r="W59" s="14">
        <v>4.8702700000000002E-2</v>
      </c>
      <c r="X59" s="16">
        <v>5.4396979999999998E-2</v>
      </c>
      <c r="Y59" s="14">
        <v>3.85533058</v>
      </c>
      <c r="Z59" s="16">
        <v>0.38062280999999998</v>
      </c>
      <c r="AA59" s="14">
        <v>9.0535869800000004</v>
      </c>
      <c r="AB59" s="16">
        <v>0.50650830999999996</v>
      </c>
    </row>
    <row r="60" spans="1:28" x14ac:dyDescent="0.25">
      <c r="A60" s="11" t="s">
        <v>530</v>
      </c>
      <c r="B60" s="13">
        <v>4546</v>
      </c>
      <c r="C60" s="14">
        <f>(15/B60*100)</f>
        <v>0.32996040475142985</v>
      </c>
      <c r="D60" s="15">
        <v>4531</v>
      </c>
      <c r="E60" s="14">
        <v>21.515865739999999</v>
      </c>
      <c r="F60" s="16">
        <v>1.08202775</v>
      </c>
      <c r="G60" s="14">
        <v>20.659429599999999</v>
      </c>
      <c r="H60" s="16">
        <v>1.29135596</v>
      </c>
      <c r="I60" s="14">
        <v>11.25915202</v>
      </c>
      <c r="J60" s="16">
        <v>0.80837318000000002</v>
      </c>
      <c r="K60" s="14">
        <v>30.13363506</v>
      </c>
      <c r="L60" s="16">
        <v>1.6754041399999999</v>
      </c>
      <c r="M60" s="14">
        <v>3.4238947300000002</v>
      </c>
      <c r="N60" s="16">
        <v>0.37716494</v>
      </c>
      <c r="O60" s="14">
        <v>0.58027039999999996</v>
      </c>
      <c r="P60" s="16">
        <v>0.11265902999999999</v>
      </c>
      <c r="Q60" s="14">
        <v>2.93928564</v>
      </c>
      <c r="R60" s="16">
        <v>0.50197418000000005</v>
      </c>
      <c r="S60" s="14">
        <v>0</v>
      </c>
      <c r="T60" s="16">
        <v>0</v>
      </c>
      <c r="U60" s="14" t="s">
        <v>582</v>
      </c>
      <c r="V60" s="16" t="s">
        <v>582</v>
      </c>
      <c r="W60" s="14">
        <v>0</v>
      </c>
      <c r="X60" s="16">
        <v>0</v>
      </c>
      <c r="Y60" s="14">
        <v>4.8417128900000002</v>
      </c>
      <c r="Z60" s="16">
        <v>0.53339422999999997</v>
      </c>
      <c r="AA60" s="14">
        <v>4.6467539100000002</v>
      </c>
      <c r="AB60" s="16">
        <v>0.52153727999999999</v>
      </c>
    </row>
    <row r="61" spans="1:28" x14ac:dyDescent="0.25">
      <c r="A61" s="11" t="s">
        <v>531</v>
      </c>
      <c r="B61" s="13">
        <v>6525</v>
      </c>
      <c r="C61" s="14">
        <f>(135/B61*100)</f>
        <v>2.0689655172413794</v>
      </c>
      <c r="D61" s="15">
        <v>6390</v>
      </c>
      <c r="E61" s="14">
        <v>0.48976460999999999</v>
      </c>
      <c r="F61" s="16">
        <v>8.6906040000000004E-2</v>
      </c>
      <c r="G61" s="14">
        <v>0.42068170999999999</v>
      </c>
      <c r="H61" s="16">
        <v>8.2457119999999995E-2</v>
      </c>
      <c r="I61" s="14">
        <v>2.54321025</v>
      </c>
      <c r="J61" s="16">
        <v>0.23768470999999999</v>
      </c>
      <c r="K61" s="14">
        <v>34.815716209999998</v>
      </c>
      <c r="L61" s="16">
        <v>0.70899082999999996</v>
      </c>
      <c r="M61" s="14">
        <v>56.993112349999997</v>
      </c>
      <c r="N61" s="16">
        <v>0.74118967999999996</v>
      </c>
      <c r="O61" s="14">
        <v>2.4027539899999999</v>
      </c>
      <c r="P61" s="16">
        <v>0.19601115999999999</v>
      </c>
      <c r="Q61" s="14">
        <v>1.3163852700000001</v>
      </c>
      <c r="R61" s="16">
        <v>0.20048300999999999</v>
      </c>
      <c r="S61" s="14">
        <v>0</v>
      </c>
      <c r="T61" s="16">
        <v>0</v>
      </c>
      <c r="U61" s="14" t="s">
        <v>582</v>
      </c>
      <c r="V61" s="16" t="s">
        <v>582</v>
      </c>
      <c r="W61" s="14">
        <v>0</v>
      </c>
      <c r="X61" s="16">
        <v>0</v>
      </c>
      <c r="Y61" s="14">
        <v>0</v>
      </c>
      <c r="Z61" s="16">
        <v>0</v>
      </c>
      <c r="AA61" s="14">
        <v>1.0183755999999999</v>
      </c>
      <c r="AB61" s="16">
        <v>0.17574970000000001</v>
      </c>
    </row>
    <row r="62" spans="1:28" x14ac:dyDescent="0.25">
      <c r="A62" s="11" t="s">
        <v>532</v>
      </c>
      <c r="B62" s="13">
        <v>4476</v>
      </c>
      <c r="C62" s="14">
        <f>(3/B62*100)</f>
        <v>6.7024128686327081E-2</v>
      </c>
      <c r="D62" s="15">
        <v>4473</v>
      </c>
      <c r="E62" s="14">
        <v>2.1897754300000001</v>
      </c>
      <c r="F62" s="16">
        <v>0.20346275999999999</v>
      </c>
      <c r="G62" s="14">
        <v>3.6487629199999998</v>
      </c>
      <c r="H62" s="16">
        <v>0.28611750000000002</v>
      </c>
      <c r="I62" s="14">
        <v>11.43128186</v>
      </c>
      <c r="J62" s="16">
        <v>0.47838182000000001</v>
      </c>
      <c r="K62" s="14">
        <v>62.224307799999998</v>
      </c>
      <c r="L62" s="16">
        <v>0.65297822999999999</v>
      </c>
      <c r="M62" s="14">
        <v>17.104067100000002</v>
      </c>
      <c r="N62" s="16">
        <v>0.48579120999999997</v>
      </c>
      <c r="O62" s="14">
        <v>2.0553180599999998</v>
      </c>
      <c r="P62" s="16">
        <v>0.21829240999999999</v>
      </c>
      <c r="Q62" s="14">
        <v>0.93973819000000003</v>
      </c>
      <c r="R62" s="16">
        <v>0.16476672000000001</v>
      </c>
      <c r="S62" s="14">
        <v>0</v>
      </c>
      <c r="T62" s="16">
        <v>0</v>
      </c>
      <c r="U62" s="14" t="s">
        <v>582</v>
      </c>
      <c r="V62" s="16" t="s">
        <v>582</v>
      </c>
      <c r="W62" s="14">
        <v>0</v>
      </c>
      <c r="X62" s="16">
        <v>0</v>
      </c>
      <c r="Y62" s="14">
        <v>0</v>
      </c>
      <c r="Z62" s="16">
        <v>0</v>
      </c>
      <c r="AA62" s="14">
        <v>0.40674864999999999</v>
      </c>
      <c r="AB62" s="16">
        <v>0.10216566000000001</v>
      </c>
    </row>
    <row r="63" spans="1:28" x14ac:dyDescent="0.25">
      <c r="A63" s="11" t="s">
        <v>533</v>
      </c>
      <c r="B63" s="13">
        <v>5324</v>
      </c>
      <c r="C63" s="14">
        <f>(13/B63*100)</f>
        <v>0.24417731029301279</v>
      </c>
      <c r="D63" s="15">
        <v>5311</v>
      </c>
      <c r="E63" s="14">
        <v>0.11539984</v>
      </c>
      <c r="F63" s="16">
        <v>4.8765629999999997E-2</v>
      </c>
      <c r="G63" s="14">
        <v>0.14154499000000001</v>
      </c>
      <c r="H63" s="16">
        <v>5.6882759999999997E-2</v>
      </c>
      <c r="I63" s="14">
        <v>6.8675773600000003</v>
      </c>
      <c r="J63" s="16">
        <v>0.36771720000000002</v>
      </c>
      <c r="K63" s="14">
        <v>52.72478168</v>
      </c>
      <c r="L63" s="16">
        <v>0.74179746000000002</v>
      </c>
      <c r="M63" s="14">
        <v>30.381562030000001</v>
      </c>
      <c r="N63" s="16">
        <v>0.69462992000000001</v>
      </c>
      <c r="O63" s="14">
        <v>0.96446240999999999</v>
      </c>
      <c r="P63" s="16">
        <v>0.14822440000000001</v>
      </c>
      <c r="Q63" s="14">
        <v>2.3288312599999998</v>
      </c>
      <c r="R63" s="16">
        <v>0.21357688</v>
      </c>
      <c r="S63" s="14">
        <v>0</v>
      </c>
      <c r="T63" s="16">
        <v>0</v>
      </c>
      <c r="U63" s="14" t="s">
        <v>582</v>
      </c>
      <c r="V63" s="16" t="s">
        <v>582</v>
      </c>
      <c r="W63" s="14">
        <v>3.4268849999999997E-2</v>
      </c>
      <c r="X63" s="16">
        <v>2.4475819999999999E-2</v>
      </c>
      <c r="Y63" s="14">
        <v>1.86829986</v>
      </c>
      <c r="Z63" s="16">
        <v>0.21600904000000001</v>
      </c>
      <c r="AA63" s="14">
        <v>4.5732717300000001</v>
      </c>
      <c r="AB63" s="16">
        <v>0.31973942999999999</v>
      </c>
    </row>
    <row r="64" spans="1:28" x14ac:dyDescent="0.25">
      <c r="A64" s="11" t="s">
        <v>534</v>
      </c>
      <c r="B64" s="13">
        <v>3634</v>
      </c>
      <c r="C64" s="14">
        <f>(3/B64*100)</f>
        <v>8.2553659878921298E-2</v>
      </c>
      <c r="D64" s="15">
        <v>3631</v>
      </c>
      <c r="E64" s="14">
        <v>16.316147969999999</v>
      </c>
      <c r="F64" s="16">
        <v>0.61841599000000003</v>
      </c>
      <c r="G64" s="14">
        <v>14.8303469</v>
      </c>
      <c r="H64" s="16">
        <v>0.50989618999999997</v>
      </c>
      <c r="I64" s="14">
        <v>56.124209260000001</v>
      </c>
      <c r="J64" s="16">
        <v>0.87324380000000001</v>
      </c>
      <c r="K64" s="14">
        <v>7.1674700800000002</v>
      </c>
      <c r="L64" s="16">
        <v>0.39774952000000002</v>
      </c>
      <c r="M64" s="14">
        <v>1.48074544</v>
      </c>
      <c r="N64" s="16">
        <v>0.21880406999999999</v>
      </c>
      <c r="O64" s="14">
        <v>0.11777045</v>
      </c>
      <c r="P64" s="16">
        <v>6.050643E-2</v>
      </c>
      <c r="Q64" s="14">
        <v>0.49565535999999999</v>
      </c>
      <c r="R64" s="16">
        <v>0.14761010999999999</v>
      </c>
      <c r="S64" s="14">
        <v>0</v>
      </c>
      <c r="T64" s="16">
        <v>0</v>
      </c>
      <c r="U64" s="14" t="s">
        <v>582</v>
      </c>
      <c r="V64" s="16" t="s">
        <v>582</v>
      </c>
      <c r="W64" s="14">
        <v>7.9089220000000002E-2</v>
      </c>
      <c r="X64" s="16">
        <v>4.2126730000000001E-2</v>
      </c>
      <c r="Y64" s="14">
        <v>1.8491379400000001</v>
      </c>
      <c r="Z64" s="16">
        <v>0.21015412999999999</v>
      </c>
      <c r="AA64" s="14">
        <v>1.53942738</v>
      </c>
      <c r="AB64" s="16">
        <v>0.19404615</v>
      </c>
    </row>
    <row r="65" spans="1:28" x14ac:dyDescent="0.25">
      <c r="A65" s="11" t="s">
        <v>535</v>
      </c>
      <c r="B65" s="13">
        <v>5325</v>
      </c>
      <c r="C65" s="14">
        <f>(14/B65*100)</f>
        <v>0.26291079812206569</v>
      </c>
      <c r="D65" s="15">
        <v>5311</v>
      </c>
      <c r="E65" s="14">
        <v>0.11508601</v>
      </c>
      <c r="F65" s="16">
        <v>4.4682159999999999E-2</v>
      </c>
      <c r="G65" s="14">
        <v>0</v>
      </c>
      <c r="H65" s="16">
        <v>0</v>
      </c>
      <c r="I65" s="14">
        <v>0.98859315999999997</v>
      </c>
      <c r="J65" s="16">
        <v>0.20353371000000001</v>
      </c>
      <c r="K65" s="14">
        <v>24.497611970000001</v>
      </c>
      <c r="L65" s="16">
        <v>1.0462666199999999</v>
      </c>
      <c r="M65" s="14">
        <v>67.3030653</v>
      </c>
      <c r="N65" s="16">
        <v>1.1662627000000001</v>
      </c>
      <c r="O65" s="14">
        <v>4.3256895200000001</v>
      </c>
      <c r="P65" s="16">
        <v>0.33523117000000002</v>
      </c>
      <c r="Q65" s="14">
        <v>0.27672202000000001</v>
      </c>
      <c r="R65" s="16">
        <v>7.3976109999999998E-2</v>
      </c>
      <c r="S65" s="14">
        <v>0</v>
      </c>
      <c r="T65" s="16">
        <v>0</v>
      </c>
      <c r="U65" s="14" t="s">
        <v>582</v>
      </c>
      <c r="V65" s="16" t="s">
        <v>582</v>
      </c>
      <c r="W65" s="14">
        <v>0.61628959999999999</v>
      </c>
      <c r="X65" s="16">
        <v>0.22311502999999999</v>
      </c>
      <c r="Y65" s="14">
        <v>0.69987668000000003</v>
      </c>
      <c r="Z65" s="16">
        <v>0.19231049</v>
      </c>
      <c r="AA65" s="14">
        <v>1.17706574</v>
      </c>
      <c r="AB65" s="16">
        <v>0.16474093000000001</v>
      </c>
    </row>
    <row r="66" spans="1:28" x14ac:dyDescent="0.25">
      <c r="A66" s="11" t="s">
        <v>536</v>
      </c>
      <c r="B66" s="13">
        <v>5665</v>
      </c>
      <c r="C66" s="14">
        <f>(75/B66*100)</f>
        <v>1.323918799646955</v>
      </c>
      <c r="D66" s="15">
        <v>5590</v>
      </c>
      <c r="E66" s="14">
        <v>0</v>
      </c>
      <c r="F66" s="16">
        <v>0</v>
      </c>
      <c r="G66" s="14">
        <v>0</v>
      </c>
      <c r="H66" s="16">
        <v>0</v>
      </c>
      <c r="I66" s="14">
        <v>12.288194089999999</v>
      </c>
      <c r="J66" s="16">
        <v>0.41568403999999998</v>
      </c>
      <c r="K66" s="14">
        <v>56.982135309999997</v>
      </c>
      <c r="L66" s="16">
        <v>0.60442739000000001</v>
      </c>
      <c r="M66" s="14">
        <v>27.555782659999998</v>
      </c>
      <c r="N66" s="16">
        <v>0.55407386999999997</v>
      </c>
      <c r="O66" s="14">
        <v>0.63934466000000001</v>
      </c>
      <c r="P66" s="16">
        <v>0.11640277</v>
      </c>
      <c r="Q66" s="14">
        <v>0.91826416</v>
      </c>
      <c r="R66" s="16">
        <v>0.12612941999999999</v>
      </c>
      <c r="S66" s="14">
        <v>0</v>
      </c>
      <c r="T66" s="16">
        <v>0</v>
      </c>
      <c r="U66" s="14" t="s">
        <v>582</v>
      </c>
      <c r="V66" s="16" t="s">
        <v>582</v>
      </c>
      <c r="W66" s="14">
        <v>0</v>
      </c>
      <c r="X66" s="16">
        <v>0</v>
      </c>
      <c r="Y66" s="14">
        <v>0</v>
      </c>
      <c r="Z66" s="16">
        <v>0</v>
      </c>
      <c r="AA66" s="14">
        <v>1.61627912</v>
      </c>
      <c r="AB66" s="16">
        <v>0.15279749000000001</v>
      </c>
    </row>
    <row r="67" spans="1:28" x14ac:dyDescent="0.25">
      <c r="A67" s="11" t="s">
        <v>537</v>
      </c>
      <c r="B67" s="13">
        <v>6971</v>
      </c>
      <c r="C67" s="14">
        <f>(23/B67*100)</f>
        <v>0.32993831588007461</v>
      </c>
      <c r="D67" s="15">
        <v>6948</v>
      </c>
      <c r="E67" s="14">
        <v>0.80638390999999998</v>
      </c>
      <c r="F67" s="16">
        <v>0.12727213000000001</v>
      </c>
      <c r="G67" s="14">
        <v>1.5726789400000001</v>
      </c>
      <c r="H67" s="16">
        <v>0.17503399</v>
      </c>
      <c r="I67" s="14">
        <v>15.95805695</v>
      </c>
      <c r="J67" s="16">
        <v>0.51826861000000002</v>
      </c>
      <c r="K67" s="14">
        <v>63.053770020000002</v>
      </c>
      <c r="L67" s="16">
        <v>0.61452571</v>
      </c>
      <c r="M67" s="14">
        <v>14.060927230000001</v>
      </c>
      <c r="N67" s="16">
        <v>0.52259398000000001</v>
      </c>
      <c r="O67" s="14">
        <v>1.55951924</v>
      </c>
      <c r="P67" s="16">
        <v>0.18384713</v>
      </c>
      <c r="Q67" s="14">
        <v>2.3820981899999998</v>
      </c>
      <c r="R67" s="16">
        <v>0.20231114</v>
      </c>
      <c r="S67" s="14">
        <v>0</v>
      </c>
      <c r="T67" s="16">
        <v>0</v>
      </c>
      <c r="U67" s="14" t="s">
        <v>582</v>
      </c>
      <c r="V67" s="16" t="s">
        <v>582</v>
      </c>
      <c r="W67" s="14">
        <v>0</v>
      </c>
      <c r="X67" s="16">
        <v>0</v>
      </c>
      <c r="Y67" s="14">
        <v>0</v>
      </c>
      <c r="Z67" s="16">
        <v>0</v>
      </c>
      <c r="AA67" s="14">
        <v>0.60656551000000003</v>
      </c>
      <c r="AB67" s="16">
        <v>0.10534947</v>
      </c>
    </row>
    <row r="68" spans="1:28" x14ac:dyDescent="0.25">
      <c r="A68" s="11" t="s">
        <v>538</v>
      </c>
      <c r="B68" s="13">
        <v>12083</v>
      </c>
      <c r="C68" s="14">
        <f>(26/B68*100)</f>
        <v>0.21517834974757924</v>
      </c>
      <c r="D68" s="15">
        <v>12057</v>
      </c>
      <c r="E68" s="14">
        <v>4.8534244199999996</v>
      </c>
      <c r="F68" s="16">
        <v>0.18073152000000001</v>
      </c>
      <c r="G68" s="14">
        <v>7.5653665800000001</v>
      </c>
      <c r="H68" s="16">
        <v>0.21470773000000001</v>
      </c>
      <c r="I68" s="14">
        <v>18.97185137</v>
      </c>
      <c r="J68" s="16">
        <v>0.35933828000000001</v>
      </c>
      <c r="K68" s="14">
        <v>41.013122969999998</v>
      </c>
      <c r="L68" s="16">
        <v>0.44685012000000002</v>
      </c>
      <c r="M68" s="14">
        <v>16.121685450000001</v>
      </c>
      <c r="N68" s="16">
        <v>0.32925444999999998</v>
      </c>
      <c r="O68" s="14">
        <v>3.0032984100000002</v>
      </c>
      <c r="P68" s="16">
        <v>0.14485487999999999</v>
      </c>
      <c r="Q68" s="14">
        <v>3.4053742100000002</v>
      </c>
      <c r="R68" s="16">
        <v>0.15307108999999999</v>
      </c>
      <c r="S68" s="14">
        <v>0</v>
      </c>
      <c r="T68" s="16">
        <v>0</v>
      </c>
      <c r="U68" s="14" t="s">
        <v>582</v>
      </c>
      <c r="V68" s="16" t="s">
        <v>582</v>
      </c>
      <c r="W68" s="14">
        <v>0</v>
      </c>
      <c r="X68" s="16">
        <v>0</v>
      </c>
      <c r="Y68" s="14">
        <v>0</v>
      </c>
      <c r="Z68" s="16">
        <v>0</v>
      </c>
      <c r="AA68" s="14">
        <v>5.0658765700000004</v>
      </c>
      <c r="AB68" s="16">
        <v>0.18627154000000001</v>
      </c>
    </row>
    <row r="69" spans="1:28" x14ac:dyDescent="0.25">
      <c r="A69" s="11" t="s">
        <v>539</v>
      </c>
      <c r="B69" s="13">
        <v>4876</v>
      </c>
      <c r="C69" s="14">
        <f>(7/B69*100)</f>
        <v>0.14356029532403611</v>
      </c>
      <c r="D69" s="15">
        <v>4869</v>
      </c>
      <c r="E69" s="14">
        <v>0.63113850999999999</v>
      </c>
      <c r="F69" s="16">
        <v>0.14720536000000001</v>
      </c>
      <c r="G69" s="14">
        <v>3.1997262599999998</v>
      </c>
      <c r="H69" s="16">
        <v>0.85983692</v>
      </c>
      <c r="I69" s="14">
        <v>5.4378500599999997</v>
      </c>
      <c r="J69" s="16">
        <v>1.37383956</v>
      </c>
      <c r="K69" s="14">
        <v>23.494613810000001</v>
      </c>
      <c r="L69" s="16">
        <v>0.90615533000000004</v>
      </c>
      <c r="M69" s="14">
        <v>66.629116210000007</v>
      </c>
      <c r="N69" s="16">
        <v>1.8942830500000001</v>
      </c>
      <c r="O69" s="14">
        <v>5.8026790000000002E-2</v>
      </c>
      <c r="P69" s="16">
        <v>4.3030449999999998E-2</v>
      </c>
      <c r="Q69" s="14">
        <v>3.830691E-2</v>
      </c>
      <c r="R69" s="16">
        <v>3.8272510000000003E-2</v>
      </c>
      <c r="S69" s="14">
        <v>0</v>
      </c>
      <c r="T69" s="16">
        <v>0</v>
      </c>
      <c r="U69" s="14" t="s">
        <v>582</v>
      </c>
      <c r="V69" s="16" t="s">
        <v>582</v>
      </c>
      <c r="W69" s="14">
        <v>0</v>
      </c>
      <c r="X69" s="16">
        <v>0</v>
      </c>
      <c r="Y69" s="14">
        <v>0.51122144999999997</v>
      </c>
      <c r="Z69" s="16">
        <v>0.16665277000000001</v>
      </c>
      <c r="AA69" s="14">
        <v>0</v>
      </c>
      <c r="AB69" s="16">
        <v>0</v>
      </c>
    </row>
    <row r="70" spans="1:28" x14ac:dyDescent="0.25">
      <c r="A70" s="11" t="s">
        <v>540</v>
      </c>
      <c r="B70" s="13">
        <v>6036</v>
      </c>
      <c r="C70" s="14">
        <f>(223/B70*100)</f>
        <v>3.6944996686547382</v>
      </c>
      <c r="D70" s="15">
        <v>5813</v>
      </c>
      <c r="E70" s="14">
        <v>0.18991205999999999</v>
      </c>
      <c r="F70" s="16">
        <v>4.6690780000000001E-2</v>
      </c>
      <c r="G70" s="14">
        <v>9.0227169999999995E-2</v>
      </c>
      <c r="H70" s="16">
        <v>3.8713890000000001E-2</v>
      </c>
      <c r="I70" s="14">
        <v>1.1357308699999999</v>
      </c>
      <c r="J70" s="16">
        <v>0.17985776000000001</v>
      </c>
      <c r="K70" s="14">
        <v>35.906738060000002</v>
      </c>
      <c r="L70" s="16">
        <v>1.1823541099999999</v>
      </c>
      <c r="M70" s="14">
        <v>59.669833590000003</v>
      </c>
      <c r="N70" s="16">
        <v>1.2270239700000001</v>
      </c>
      <c r="O70" s="14">
        <v>2.1980202100000001</v>
      </c>
      <c r="P70" s="16">
        <v>0.22243816999999999</v>
      </c>
      <c r="Q70" s="14">
        <v>0.46261711999999999</v>
      </c>
      <c r="R70" s="16">
        <v>0.1224766</v>
      </c>
      <c r="S70" s="14">
        <v>0</v>
      </c>
      <c r="T70" s="16">
        <v>0</v>
      </c>
      <c r="U70" s="14" t="s">
        <v>582</v>
      </c>
      <c r="V70" s="16" t="s">
        <v>582</v>
      </c>
      <c r="W70" s="14">
        <v>0</v>
      </c>
      <c r="X70" s="16">
        <v>0</v>
      </c>
      <c r="Y70" s="14">
        <v>0</v>
      </c>
      <c r="Z70" s="16">
        <v>0</v>
      </c>
      <c r="AA70" s="14">
        <v>0.34692092000000002</v>
      </c>
      <c r="AB70" s="16">
        <v>9.9311109999999994E-2</v>
      </c>
    </row>
    <row r="71" spans="1:28" x14ac:dyDescent="0.25">
      <c r="A71" s="11" t="s">
        <v>541</v>
      </c>
      <c r="B71" s="13">
        <v>6115</v>
      </c>
      <c r="C71" s="14">
        <f>(17/B71*100)</f>
        <v>0.27800490596892891</v>
      </c>
      <c r="D71" s="15">
        <v>6098</v>
      </c>
      <c r="E71" s="14">
        <v>0.99420576999999999</v>
      </c>
      <c r="F71" s="16">
        <v>0.15570095</v>
      </c>
      <c r="G71" s="14">
        <v>1.1781938199999999</v>
      </c>
      <c r="H71" s="16">
        <v>0.22033277000000001</v>
      </c>
      <c r="I71" s="14">
        <v>3.2383341799999998</v>
      </c>
      <c r="J71" s="16">
        <v>0.29305864999999998</v>
      </c>
      <c r="K71" s="14">
        <v>29.093631779999999</v>
      </c>
      <c r="L71" s="16">
        <v>0.55803407999999999</v>
      </c>
      <c r="M71" s="14">
        <v>63.429092920000002</v>
      </c>
      <c r="N71" s="16">
        <v>0.81493289000000002</v>
      </c>
      <c r="O71" s="14">
        <v>1.16545396</v>
      </c>
      <c r="P71" s="16">
        <v>0.12189025000000001</v>
      </c>
      <c r="Q71" s="14">
        <v>0.67444055000000003</v>
      </c>
      <c r="R71" s="16">
        <v>0.10951945</v>
      </c>
      <c r="S71" s="14">
        <v>0</v>
      </c>
      <c r="T71" s="16">
        <v>0</v>
      </c>
      <c r="U71" s="14" t="s">
        <v>582</v>
      </c>
      <c r="V71" s="16" t="s">
        <v>582</v>
      </c>
      <c r="W71" s="14">
        <v>0</v>
      </c>
      <c r="X71" s="16">
        <v>0</v>
      </c>
      <c r="Y71" s="14">
        <v>0</v>
      </c>
      <c r="Z71" s="16">
        <v>0</v>
      </c>
      <c r="AA71" s="14">
        <v>0.22664703</v>
      </c>
      <c r="AB71" s="16">
        <v>6.4435859999999998E-2</v>
      </c>
    </row>
    <row r="72" spans="1:28" x14ac:dyDescent="0.25">
      <c r="A72" s="11" t="s">
        <v>542</v>
      </c>
      <c r="B72" s="13">
        <v>7708</v>
      </c>
      <c r="C72" s="14">
        <f>(5/B72*100)</f>
        <v>6.4867669953295279E-2</v>
      </c>
      <c r="D72" s="15">
        <v>7703</v>
      </c>
      <c r="E72" s="14">
        <v>0.46012034000000002</v>
      </c>
      <c r="F72" s="16">
        <v>7.2916380000000003E-2</v>
      </c>
      <c r="G72" s="14">
        <v>1.1858438600000001</v>
      </c>
      <c r="H72" s="16">
        <v>0.17048400999999999</v>
      </c>
      <c r="I72" s="14">
        <v>2.4927320900000001</v>
      </c>
      <c r="J72" s="16">
        <v>0.19150036000000001</v>
      </c>
      <c r="K72" s="14">
        <v>27.097541970000002</v>
      </c>
      <c r="L72" s="16">
        <v>0.68491214</v>
      </c>
      <c r="M72" s="14">
        <v>53.733627120000001</v>
      </c>
      <c r="N72" s="16">
        <v>0.65348428000000003</v>
      </c>
      <c r="O72" s="14">
        <v>12.19493099</v>
      </c>
      <c r="P72" s="16">
        <v>0.42781965999999999</v>
      </c>
      <c r="Q72" s="14">
        <v>2.69597255</v>
      </c>
      <c r="R72" s="16">
        <v>0.21419954999999999</v>
      </c>
      <c r="S72" s="14">
        <v>0</v>
      </c>
      <c r="T72" s="16">
        <v>0</v>
      </c>
      <c r="U72" s="14" t="s">
        <v>582</v>
      </c>
      <c r="V72" s="16" t="s">
        <v>582</v>
      </c>
      <c r="W72" s="14">
        <v>0</v>
      </c>
      <c r="X72" s="16">
        <v>0</v>
      </c>
      <c r="Y72" s="14">
        <v>0</v>
      </c>
      <c r="Z72" s="16">
        <v>0</v>
      </c>
      <c r="AA72" s="14">
        <v>0.13923107000000001</v>
      </c>
      <c r="AB72" s="16">
        <v>3.9471729999999997E-2</v>
      </c>
    </row>
    <row r="73" spans="1:28" x14ac:dyDescent="0.25">
      <c r="A73" s="11" t="s">
        <v>543</v>
      </c>
      <c r="B73" s="13">
        <v>8249</v>
      </c>
      <c r="C73" s="14">
        <f>(144/B73*100)</f>
        <v>1.7456661413504666</v>
      </c>
      <c r="D73" s="15">
        <v>8105</v>
      </c>
      <c r="E73" s="14">
        <v>2.1837296899999998</v>
      </c>
      <c r="F73" s="16">
        <v>0.21222273</v>
      </c>
      <c r="G73" s="14">
        <v>2.4294998900000002</v>
      </c>
      <c r="H73" s="16">
        <v>0.21979320999999999</v>
      </c>
      <c r="I73" s="14">
        <v>4.9719654499999999</v>
      </c>
      <c r="J73" s="16">
        <v>0.30358246999999999</v>
      </c>
      <c r="K73" s="14">
        <v>26.007688160000001</v>
      </c>
      <c r="L73" s="16">
        <v>0.81764115999999998</v>
      </c>
      <c r="M73" s="14">
        <v>58.905181210000002</v>
      </c>
      <c r="N73" s="16">
        <v>0.95804939</v>
      </c>
      <c r="O73" s="14">
        <v>1.9525620800000001</v>
      </c>
      <c r="P73" s="16">
        <v>0.19695784</v>
      </c>
      <c r="Q73" s="14">
        <v>3.20113096</v>
      </c>
      <c r="R73" s="16">
        <v>0.29759252000000003</v>
      </c>
      <c r="S73" s="14">
        <v>0</v>
      </c>
      <c r="T73" s="16">
        <v>0</v>
      </c>
      <c r="U73" s="14" t="s">
        <v>582</v>
      </c>
      <c r="V73" s="16" t="s">
        <v>582</v>
      </c>
      <c r="W73" s="14">
        <v>0</v>
      </c>
      <c r="X73" s="16">
        <v>0</v>
      </c>
      <c r="Y73" s="14">
        <v>0</v>
      </c>
      <c r="Z73" s="16">
        <v>0</v>
      </c>
      <c r="AA73" s="14">
        <v>0.34824254999999998</v>
      </c>
      <c r="AB73" s="16">
        <v>7.8407699999999997E-2</v>
      </c>
    </row>
    <row r="74" spans="1:28" x14ac:dyDescent="0.25">
      <c r="A74" s="11" t="s">
        <v>544</v>
      </c>
      <c r="B74" s="13">
        <v>4692</v>
      </c>
      <c r="C74" s="14">
        <f>(82/B74*100)</f>
        <v>1.7476555839727195</v>
      </c>
      <c r="D74" s="15">
        <v>4610</v>
      </c>
      <c r="E74" s="14">
        <v>3.2766769899999999</v>
      </c>
      <c r="F74" s="16">
        <v>0.30597288</v>
      </c>
      <c r="G74" s="14">
        <v>16.984942660000002</v>
      </c>
      <c r="H74" s="16">
        <v>0.58167857999999995</v>
      </c>
      <c r="I74" s="14">
        <v>57.231009659999998</v>
      </c>
      <c r="J74" s="16">
        <v>0.72411175000000005</v>
      </c>
      <c r="K74" s="14">
        <v>12.59807863</v>
      </c>
      <c r="L74" s="16">
        <v>0.48232943</v>
      </c>
      <c r="M74" s="14">
        <v>2.85548673</v>
      </c>
      <c r="N74" s="16">
        <v>0.27845363000000001</v>
      </c>
      <c r="O74" s="14">
        <v>0.98274384000000004</v>
      </c>
      <c r="P74" s="16">
        <v>0.15081649</v>
      </c>
      <c r="Q74" s="14">
        <v>1.0119785699999999</v>
      </c>
      <c r="R74" s="16">
        <v>0.17039789</v>
      </c>
      <c r="S74" s="14">
        <v>0</v>
      </c>
      <c r="T74" s="16">
        <v>0</v>
      </c>
      <c r="U74" s="14" t="s">
        <v>582</v>
      </c>
      <c r="V74" s="16" t="s">
        <v>582</v>
      </c>
      <c r="W74" s="14">
        <v>0</v>
      </c>
      <c r="X74" s="16">
        <v>0</v>
      </c>
      <c r="Y74" s="14">
        <v>2.1688146599999998</v>
      </c>
      <c r="Z74" s="16">
        <v>0.23267826999999999</v>
      </c>
      <c r="AA74" s="14">
        <v>2.89026826</v>
      </c>
      <c r="AB74" s="16">
        <v>0.20365628</v>
      </c>
    </row>
    <row r="75" spans="1:28" x14ac:dyDescent="0.25">
      <c r="A75" s="11" t="s">
        <v>545</v>
      </c>
      <c r="B75" s="13">
        <v>5375</v>
      </c>
      <c r="C75" s="14">
        <f>(204/B75*100)</f>
        <v>3.7953488372093025</v>
      </c>
      <c r="D75" s="15">
        <v>5171</v>
      </c>
      <c r="E75" s="14">
        <v>1.1778009899999999</v>
      </c>
      <c r="F75" s="16">
        <v>0.19698874</v>
      </c>
      <c r="G75" s="14">
        <v>1.3168006400000001</v>
      </c>
      <c r="H75" s="16">
        <v>0.24786811</v>
      </c>
      <c r="I75" s="14">
        <v>11.85298515</v>
      </c>
      <c r="J75" s="16">
        <v>0.48208640000000003</v>
      </c>
      <c r="K75" s="14">
        <v>71.538470680000003</v>
      </c>
      <c r="L75" s="16">
        <v>0.82340435000000001</v>
      </c>
      <c r="M75" s="14">
        <v>9.5957741700000003</v>
      </c>
      <c r="N75" s="16">
        <v>0.47927025000000001</v>
      </c>
      <c r="O75" s="14">
        <v>0.61417379999999999</v>
      </c>
      <c r="P75" s="16">
        <v>0.12718330999999999</v>
      </c>
      <c r="Q75" s="14">
        <v>1.6457247699999999</v>
      </c>
      <c r="R75" s="16">
        <v>0.2057706</v>
      </c>
      <c r="S75" s="14">
        <v>0</v>
      </c>
      <c r="T75" s="16">
        <v>0</v>
      </c>
      <c r="U75" s="14" t="s">
        <v>582</v>
      </c>
      <c r="V75" s="16" t="s">
        <v>582</v>
      </c>
      <c r="W75" s="14">
        <v>0</v>
      </c>
      <c r="X75" s="16">
        <v>0</v>
      </c>
      <c r="Y75" s="14">
        <v>0</v>
      </c>
      <c r="Z75" s="16">
        <v>0</v>
      </c>
      <c r="AA75" s="14">
        <v>2.2582697899999999</v>
      </c>
      <c r="AB75" s="16">
        <v>0.3434509</v>
      </c>
    </row>
    <row r="76" spans="1:28" x14ac:dyDescent="0.25">
      <c r="A76" s="11" t="s">
        <v>546</v>
      </c>
      <c r="B76" s="13">
        <v>14167</v>
      </c>
      <c r="C76" s="14">
        <f>(228/B76*100)</f>
        <v>1.6093738970847746</v>
      </c>
      <c r="D76" s="15">
        <v>13939</v>
      </c>
      <c r="E76" s="14">
        <v>5.0698312300000001</v>
      </c>
      <c r="F76" s="16">
        <v>0.32448846999999997</v>
      </c>
      <c r="G76" s="14">
        <v>9.0803781499999996</v>
      </c>
      <c r="H76" s="16">
        <v>0.34348463000000001</v>
      </c>
      <c r="I76" s="14">
        <v>27.768002620000001</v>
      </c>
      <c r="J76" s="16">
        <v>0.48460093999999998</v>
      </c>
      <c r="K76" s="14">
        <v>42.273443440000001</v>
      </c>
      <c r="L76" s="16">
        <v>0.65152688000000003</v>
      </c>
      <c r="M76" s="14">
        <v>10.62695158</v>
      </c>
      <c r="N76" s="16">
        <v>0.32456317000000001</v>
      </c>
      <c r="O76" s="14">
        <v>1.49033656</v>
      </c>
      <c r="P76" s="16">
        <v>0.13311202</v>
      </c>
      <c r="Q76" s="14">
        <v>1.3516858899999999</v>
      </c>
      <c r="R76" s="16">
        <v>0.11567338000000001</v>
      </c>
      <c r="S76" s="14">
        <v>0</v>
      </c>
      <c r="T76" s="16">
        <v>0</v>
      </c>
      <c r="U76" s="14" t="s">
        <v>582</v>
      </c>
      <c r="V76" s="16" t="s">
        <v>582</v>
      </c>
      <c r="W76" s="14">
        <v>0</v>
      </c>
      <c r="X76" s="16">
        <v>0</v>
      </c>
      <c r="Y76" s="14">
        <v>0</v>
      </c>
      <c r="Z76" s="16">
        <v>0</v>
      </c>
      <c r="AA76" s="14">
        <v>2.3393705300000001</v>
      </c>
      <c r="AB76" s="16">
        <v>0.1719463</v>
      </c>
    </row>
    <row r="77" spans="1:28" x14ac:dyDescent="0.25">
      <c r="A77" s="11" t="s">
        <v>547</v>
      </c>
      <c r="B77" s="13">
        <v>6062</v>
      </c>
      <c r="C77" s="14">
        <f>(82/B77*100)</f>
        <v>1.3526888815572418</v>
      </c>
      <c r="D77" s="15">
        <v>5980</v>
      </c>
      <c r="E77" s="14">
        <v>1.3115932699999999</v>
      </c>
      <c r="F77" s="16">
        <v>0.16345620999999999</v>
      </c>
      <c r="G77" s="14">
        <v>1.70112095</v>
      </c>
      <c r="H77" s="16">
        <v>0.18056016</v>
      </c>
      <c r="I77" s="14">
        <v>11.52065299</v>
      </c>
      <c r="J77" s="16">
        <v>0.44821463</v>
      </c>
      <c r="K77" s="14">
        <v>74.606742890000007</v>
      </c>
      <c r="L77" s="16">
        <v>0.64209433999999999</v>
      </c>
      <c r="M77" s="14">
        <v>7.4172267700000001</v>
      </c>
      <c r="N77" s="16">
        <v>0.41570718000000001</v>
      </c>
      <c r="O77" s="14">
        <v>0.58183452999999996</v>
      </c>
      <c r="P77" s="16">
        <v>9.937501E-2</v>
      </c>
      <c r="Q77" s="14">
        <v>1.16142079</v>
      </c>
      <c r="R77" s="16">
        <v>0.17442853</v>
      </c>
      <c r="S77" s="14">
        <v>0</v>
      </c>
      <c r="T77" s="16">
        <v>0</v>
      </c>
      <c r="U77" s="14" t="s">
        <v>582</v>
      </c>
      <c r="V77" s="16" t="s">
        <v>582</v>
      </c>
      <c r="W77" s="14">
        <v>0</v>
      </c>
      <c r="X77" s="16">
        <v>0</v>
      </c>
      <c r="Y77" s="14">
        <v>0</v>
      </c>
      <c r="Z77" s="16">
        <v>0</v>
      </c>
      <c r="AA77" s="14">
        <v>1.6994078100000001</v>
      </c>
      <c r="AB77" s="16">
        <v>0.20309658</v>
      </c>
    </row>
    <row r="78" spans="1:28" x14ac:dyDescent="0.25">
      <c r="A78" s="11" t="s">
        <v>548</v>
      </c>
      <c r="B78" s="13">
        <v>5826</v>
      </c>
      <c r="C78" s="14">
        <f>(0/B78*100)</f>
        <v>0</v>
      </c>
      <c r="D78" s="15">
        <v>5826</v>
      </c>
      <c r="E78" s="14">
        <v>0</v>
      </c>
      <c r="F78" s="16">
        <v>0</v>
      </c>
      <c r="G78" s="14">
        <v>0</v>
      </c>
      <c r="H78" s="16">
        <v>0</v>
      </c>
      <c r="I78" s="14">
        <v>2.7488869999999999E-2</v>
      </c>
      <c r="J78" s="16">
        <v>1.9467040000000001E-2</v>
      </c>
      <c r="K78" s="14">
        <v>97.646120310000001</v>
      </c>
      <c r="L78" s="16">
        <v>0.64660521999999998</v>
      </c>
      <c r="M78" s="14">
        <v>2.2235678700000001</v>
      </c>
      <c r="N78" s="16">
        <v>0.63381178000000005</v>
      </c>
      <c r="O78" s="14">
        <v>6.9221779999999997E-2</v>
      </c>
      <c r="P78" s="16">
        <v>4.6060660000000003E-2</v>
      </c>
      <c r="Q78" s="14">
        <v>0</v>
      </c>
      <c r="R78" s="16">
        <v>0</v>
      </c>
      <c r="S78" s="14">
        <v>0</v>
      </c>
      <c r="T78" s="16">
        <v>0</v>
      </c>
      <c r="U78" s="14" t="s">
        <v>582</v>
      </c>
      <c r="V78" s="16" t="s">
        <v>582</v>
      </c>
      <c r="W78" s="14">
        <v>0</v>
      </c>
      <c r="X78" s="16">
        <v>0</v>
      </c>
      <c r="Y78" s="14">
        <v>0</v>
      </c>
      <c r="Z78" s="16">
        <v>0</v>
      </c>
      <c r="AA78" s="14">
        <v>3.360117E-2</v>
      </c>
      <c r="AB78" s="16">
        <v>2.3923630000000001E-2</v>
      </c>
    </row>
    <row r="79" spans="1:28" ht="24.95" customHeight="1" x14ac:dyDescent="0.25">
      <c r="A79" s="11" t="s">
        <v>549</v>
      </c>
      <c r="B79" s="13">
        <v>1657</v>
      </c>
      <c r="C79" s="14">
        <f>(41/B79*100)</f>
        <v>2.4743512371756187</v>
      </c>
      <c r="D79" s="15">
        <v>1616</v>
      </c>
      <c r="E79" s="14">
        <v>2.7395462400000001</v>
      </c>
      <c r="F79" s="16">
        <v>0.36232608999999999</v>
      </c>
      <c r="G79" s="14">
        <v>1.2659394100000001</v>
      </c>
      <c r="H79" s="16">
        <v>0.37356177000000002</v>
      </c>
      <c r="I79" s="14">
        <v>17.366633109999999</v>
      </c>
      <c r="J79" s="16">
        <v>1.0911545899999999</v>
      </c>
      <c r="K79" s="14">
        <v>70.682797219999998</v>
      </c>
      <c r="L79" s="16">
        <v>1.1507910400000001</v>
      </c>
      <c r="M79" s="14">
        <v>4.7582585100000001</v>
      </c>
      <c r="N79" s="16">
        <v>0.67126145000000004</v>
      </c>
      <c r="O79" s="14">
        <v>0.37470471999999999</v>
      </c>
      <c r="P79" s="16">
        <v>0.10741771999999999</v>
      </c>
      <c r="Q79" s="14">
        <v>0.40961004000000001</v>
      </c>
      <c r="R79" s="16">
        <v>0.13607736000000001</v>
      </c>
      <c r="S79" s="14">
        <v>0</v>
      </c>
      <c r="T79" s="16">
        <v>0</v>
      </c>
      <c r="U79" s="14" t="s">
        <v>582</v>
      </c>
      <c r="V79" s="16" t="s">
        <v>582</v>
      </c>
      <c r="W79" s="14">
        <v>6.1945109999999998E-2</v>
      </c>
      <c r="X79" s="16">
        <v>6.2010379999999997E-2</v>
      </c>
      <c r="Y79" s="14">
        <v>0.27880268000000002</v>
      </c>
      <c r="Z79" s="16">
        <v>0.12830583000000001</v>
      </c>
      <c r="AA79" s="14">
        <v>2.0617629599999998</v>
      </c>
      <c r="AB79" s="16">
        <v>0.38995816999999999</v>
      </c>
    </row>
    <row r="80" spans="1:28" x14ac:dyDescent="0.25">
      <c r="A80" s="11" t="s">
        <v>550</v>
      </c>
      <c r="B80" s="13">
        <v>7841</v>
      </c>
      <c r="C80" s="14">
        <f>(0/B80*100)</f>
        <v>0</v>
      </c>
      <c r="D80" s="15">
        <v>7841</v>
      </c>
      <c r="E80" s="14">
        <v>0.13416119000000001</v>
      </c>
      <c r="F80" s="16">
        <v>5.2877760000000003E-2</v>
      </c>
      <c r="G80" s="14">
        <v>0.21592810000000001</v>
      </c>
      <c r="H80" s="16">
        <v>6.6962430000000003E-2</v>
      </c>
      <c r="I80" s="14">
        <v>7.2300420299999999</v>
      </c>
      <c r="J80" s="16">
        <v>0.51099271999999996</v>
      </c>
      <c r="K80" s="14">
        <v>49.519111770000002</v>
      </c>
      <c r="L80" s="16">
        <v>1.1293756399999999</v>
      </c>
      <c r="M80" s="14">
        <v>39.287036739999998</v>
      </c>
      <c r="N80" s="16">
        <v>1.31558672</v>
      </c>
      <c r="O80" s="14">
        <v>1.1535468600000001</v>
      </c>
      <c r="P80" s="16">
        <v>0.12831428</v>
      </c>
      <c r="Q80" s="14">
        <v>2.2079059299999999</v>
      </c>
      <c r="R80" s="16">
        <v>0.22405648</v>
      </c>
      <c r="S80" s="14">
        <v>0</v>
      </c>
      <c r="T80" s="16">
        <v>0</v>
      </c>
      <c r="U80" s="14" t="s">
        <v>582</v>
      </c>
      <c r="V80" s="16" t="s">
        <v>582</v>
      </c>
      <c r="W80" s="14">
        <v>0</v>
      </c>
      <c r="X80" s="16">
        <v>0</v>
      </c>
      <c r="Y80" s="14">
        <v>0.21592595000000001</v>
      </c>
      <c r="Z80" s="16">
        <v>7.1545059999999994E-2</v>
      </c>
      <c r="AA80" s="14">
        <v>3.6341430000000001E-2</v>
      </c>
      <c r="AB80" s="16">
        <v>2.5886429999999998E-2</v>
      </c>
    </row>
    <row r="81" spans="1:28" x14ac:dyDescent="0.25">
      <c r="A81" s="19" t="s">
        <v>551</v>
      </c>
      <c r="B81" s="13">
        <v>8861</v>
      </c>
      <c r="C81" s="14">
        <f>(76/B81*100)</f>
        <v>0.85769100552984989</v>
      </c>
      <c r="D81" s="15">
        <v>8785</v>
      </c>
      <c r="E81" s="14">
        <v>1.38384011</v>
      </c>
      <c r="F81" s="16">
        <v>0.15641031999999999</v>
      </c>
      <c r="G81" s="14">
        <v>0.75901253000000002</v>
      </c>
      <c r="H81" s="16">
        <v>0.13561318</v>
      </c>
      <c r="I81" s="14">
        <v>0.88641826000000001</v>
      </c>
      <c r="J81" s="16">
        <v>0.13717087</v>
      </c>
      <c r="K81" s="14">
        <v>3.9997220000000002</v>
      </c>
      <c r="L81" s="16">
        <v>0.41271954999999999</v>
      </c>
      <c r="M81" s="14">
        <v>91.849610889999994</v>
      </c>
      <c r="N81" s="16">
        <v>0.53215497</v>
      </c>
      <c r="O81" s="14">
        <v>0.54715020999999997</v>
      </c>
      <c r="P81" s="16">
        <v>9.9983359999999993E-2</v>
      </c>
      <c r="Q81" s="14">
        <v>0.43176233000000003</v>
      </c>
      <c r="R81" s="16">
        <v>8.7460300000000005E-2</v>
      </c>
      <c r="S81" s="14">
        <v>0</v>
      </c>
      <c r="T81" s="16">
        <v>0</v>
      </c>
      <c r="U81" s="14" t="s">
        <v>582</v>
      </c>
      <c r="V81" s="16" t="s">
        <v>582</v>
      </c>
      <c r="W81" s="14">
        <v>0</v>
      </c>
      <c r="X81" s="16">
        <v>0</v>
      </c>
      <c r="Y81" s="14">
        <v>0</v>
      </c>
      <c r="Z81" s="16">
        <v>0</v>
      </c>
      <c r="AA81" s="14">
        <v>0.14248368</v>
      </c>
      <c r="AB81" s="16">
        <v>5.6538980000000003E-2</v>
      </c>
    </row>
    <row r="82" spans="1:2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row>
    <row r="83" spans="1:28" x14ac:dyDescent="0.25">
      <c r="A83" s="3" t="s">
        <v>553</v>
      </c>
    </row>
    <row r="84" spans="1:2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sheetData>
  <mergeCells count="27">
    <mergeCell ref="A95:AB95"/>
    <mergeCell ref="A96:AB96"/>
    <mergeCell ref="A90:AB90"/>
    <mergeCell ref="A91:AB91"/>
    <mergeCell ref="A92:AB92"/>
    <mergeCell ref="A93:AB93"/>
    <mergeCell ref="A94:AB94"/>
    <mergeCell ref="A85:AB85"/>
    <mergeCell ref="A86:AB86"/>
    <mergeCell ref="A87:AB87"/>
    <mergeCell ref="A88:AB88"/>
    <mergeCell ref="A89:AB89"/>
    <mergeCell ref="Y4:Z4"/>
    <mergeCell ref="AA4:AB4"/>
    <mergeCell ref="A1:AB1"/>
    <mergeCell ref="A2:AB2"/>
    <mergeCell ref="A84:AB8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690</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691</v>
      </c>
      <c r="F4" s="22"/>
      <c r="G4" s="21" t="s">
        <v>692</v>
      </c>
      <c r="H4" s="22"/>
      <c r="I4" s="21" t="s">
        <v>693</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(360/B7*100)</f>
        <v>2.477632484514797</v>
      </c>
      <c r="D7" s="15">
        <v>14170</v>
      </c>
      <c r="E7" s="14">
        <v>92.527614060000005</v>
      </c>
      <c r="F7" s="16">
        <v>0.27637749</v>
      </c>
      <c r="G7" s="14">
        <v>5.9372238800000003</v>
      </c>
      <c r="H7" s="16">
        <v>0.25584306000000001</v>
      </c>
      <c r="I7" s="14">
        <v>0.2733546</v>
      </c>
      <c r="J7" s="16">
        <v>5.0727899999999999E-2</v>
      </c>
      <c r="K7" s="14">
        <v>0</v>
      </c>
      <c r="L7" s="16">
        <v>0</v>
      </c>
      <c r="M7" s="14" t="s">
        <v>582</v>
      </c>
      <c r="N7" s="16" t="s">
        <v>582</v>
      </c>
      <c r="O7" s="14">
        <v>0</v>
      </c>
      <c r="P7" s="16">
        <v>0</v>
      </c>
      <c r="Q7" s="14">
        <v>0</v>
      </c>
      <c r="R7" s="16">
        <v>0</v>
      </c>
      <c r="S7" s="14">
        <v>1.2618074699999999</v>
      </c>
      <c r="T7" s="16">
        <v>8.8614970000000001E-2</v>
      </c>
    </row>
    <row r="8" spans="1:20" x14ac:dyDescent="0.25">
      <c r="A8" s="11" t="s">
        <v>478</v>
      </c>
      <c r="B8" s="13">
        <v>7007</v>
      </c>
      <c r="C8" s="14">
        <f>(21/B8*100)</f>
        <v>0.29970029970029971</v>
      </c>
      <c r="D8" s="15">
        <v>6986</v>
      </c>
      <c r="E8" s="14">
        <v>89.226895099999993</v>
      </c>
      <c r="F8" s="16">
        <v>0.52594297000000001</v>
      </c>
      <c r="G8" s="14">
        <v>5.57657911</v>
      </c>
      <c r="H8" s="16">
        <v>0.40316964999999999</v>
      </c>
      <c r="I8" s="14">
        <v>0.12432310000000001</v>
      </c>
      <c r="J8" s="16">
        <v>3.9082430000000001E-2</v>
      </c>
      <c r="K8" s="14">
        <v>0</v>
      </c>
      <c r="L8" s="16">
        <v>0</v>
      </c>
      <c r="M8" s="14" t="s">
        <v>582</v>
      </c>
      <c r="N8" s="16" t="s">
        <v>582</v>
      </c>
      <c r="O8" s="14">
        <v>0.47245721000000002</v>
      </c>
      <c r="P8" s="16">
        <v>0.11627829000000001</v>
      </c>
      <c r="Q8" s="14">
        <v>0</v>
      </c>
      <c r="R8" s="16">
        <v>0</v>
      </c>
      <c r="S8" s="14">
        <v>4.5997454800000002</v>
      </c>
      <c r="T8" s="16">
        <v>0.29485845999999999</v>
      </c>
    </row>
    <row r="9" spans="1:20" x14ac:dyDescent="0.25">
      <c r="A9" s="11" t="s">
        <v>479</v>
      </c>
      <c r="B9" s="13">
        <v>9651</v>
      </c>
      <c r="C9" s="14">
        <f>(91/B9*100)</f>
        <v>0.94290747072842196</v>
      </c>
      <c r="D9" s="15">
        <v>9560</v>
      </c>
      <c r="E9" s="14">
        <v>73.152923310000006</v>
      </c>
      <c r="F9" s="16">
        <v>0.75742754000000001</v>
      </c>
      <c r="G9" s="14">
        <v>15.898046190000001</v>
      </c>
      <c r="H9" s="16">
        <v>0.53837237000000004</v>
      </c>
      <c r="I9" s="14">
        <v>1.82772044</v>
      </c>
      <c r="J9" s="16">
        <v>0.17455692</v>
      </c>
      <c r="K9" s="14">
        <v>0</v>
      </c>
      <c r="L9" s="16">
        <v>0</v>
      </c>
      <c r="M9" s="14" t="s">
        <v>582</v>
      </c>
      <c r="N9" s="16" t="s">
        <v>582</v>
      </c>
      <c r="O9" s="14">
        <v>3.0062230599999999</v>
      </c>
      <c r="P9" s="16">
        <v>0.54006699999999996</v>
      </c>
      <c r="Q9" s="14">
        <v>0</v>
      </c>
      <c r="R9" s="16">
        <v>0</v>
      </c>
      <c r="S9" s="14">
        <v>6.1150869999999999</v>
      </c>
      <c r="T9" s="16">
        <v>0.39139447999999999</v>
      </c>
    </row>
    <row r="10" spans="1:20" x14ac:dyDescent="0.25">
      <c r="A10" s="11" t="s">
        <v>480</v>
      </c>
      <c r="B10" s="13">
        <v>20058</v>
      </c>
      <c r="C10" s="14">
        <f>(524/B10*100)</f>
        <v>2.6124239704855916</v>
      </c>
      <c r="D10" s="15">
        <v>19534</v>
      </c>
      <c r="E10" s="14">
        <v>95.152804840000002</v>
      </c>
      <c r="F10" s="16">
        <v>0.30406497999999998</v>
      </c>
      <c r="G10" s="14">
        <v>3.0160291699999999</v>
      </c>
      <c r="H10" s="16">
        <v>0.24449886000000001</v>
      </c>
      <c r="I10" s="14">
        <v>0.31916696</v>
      </c>
      <c r="J10" s="16">
        <v>5.464016E-2</v>
      </c>
      <c r="K10" s="14">
        <v>0</v>
      </c>
      <c r="L10" s="16">
        <v>0</v>
      </c>
      <c r="M10" s="14" t="s">
        <v>582</v>
      </c>
      <c r="N10" s="16" t="s">
        <v>582</v>
      </c>
      <c r="O10" s="14">
        <v>0</v>
      </c>
      <c r="P10" s="16">
        <v>0</v>
      </c>
      <c r="Q10" s="14">
        <v>0</v>
      </c>
      <c r="R10" s="16">
        <v>0</v>
      </c>
      <c r="S10" s="14">
        <v>1.5119990299999999</v>
      </c>
      <c r="T10" s="16">
        <v>0.13723674999999999</v>
      </c>
    </row>
    <row r="11" spans="1:20" x14ac:dyDescent="0.25">
      <c r="A11" s="11" t="s">
        <v>481</v>
      </c>
      <c r="B11" s="13">
        <v>7053</v>
      </c>
      <c r="C11" s="14">
        <f>(50/B11*100)</f>
        <v>0.70891819084077701</v>
      </c>
      <c r="D11" s="15">
        <v>7003</v>
      </c>
      <c r="E11" s="14">
        <v>78.337323229999996</v>
      </c>
      <c r="F11" s="16">
        <v>0.92184785999999996</v>
      </c>
      <c r="G11" s="14">
        <v>10.964907910000001</v>
      </c>
      <c r="H11" s="16">
        <v>0.49546462000000002</v>
      </c>
      <c r="I11" s="14">
        <v>2.27358021</v>
      </c>
      <c r="J11" s="16">
        <v>0.49829223</v>
      </c>
      <c r="K11" s="14">
        <v>0</v>
      </c>
      <c r="L11" s="16">
        <v>0</v>
      </c>
      <c r="M11" s="14" t="s">
        <v>582</v>
      </c>
      <c r="N11" s="16" t="s">
        <v>582</v>
      </c>
      <c r="O11" s="14">
        <v>0</v>
      </c>
      <c r="P11" s="16">
        <v>0</v>
      </c>
      <c r="Q11" s="14">
        <v>0</v>
      </c>
      <c r="R11" s="16">
        <v>0</v>
      </c>
      <c r="S11" s="14">
        <v>8.4241886499999996</v>
      </c>
      <c r="T11" s="16">
        <v>0.53345275000000003</v>
      </c>
    </row>
    <row r="12" spans="1:20" x14ac:dyDescent="0.25">
      <c r="A12" s="11" t="s">
        <v>482</v>
      </c>
      <c r="B12" s="13">
        <v>6894</v>
      </c>
      <c r="C12" s="14">
        <f>(55/B12*100)</f>
        <v>0.79779518421816076</v>
      </c>
      <c r="D12" s="15">
        <v>6839</v>
      </c>
      <c r="E12" s="14">
        <v>94.274164389999996</v>
      </c>
      <c r="F12" s="16">
        <v>0.66357387999999995</v>
      </c>
      <c r="G12" s="14">
        <v>1.8543485799999999</v>
      </c>
      <c r="H12" s="16">
        <v>0.22513921000000001</v>
      </c>
      <c r="I12" s="14">
        <v>0.40084013000000002</v>
      </c>
      <c r="J12" s="16">
        <v>9.1310859999999994E-2</v>
      </c>
      <c r="K12" s="14">
        <v>0</v>
      </c>
      <c r="L12" s="16">
        <v>0</v>
      </c>
      <c r="M12" s="14" t="s">
        <v>582</v>
      </c>
      <c r="N12" s="16" t="s">
        <v>582</v>
      </c>
      <c r="O12" s="14">
        <v>2.34613783</v>
      </c>
      <c r="P12" s="16">
        <v>0.59140738000000004</v>
      </c>
      <c r="Q12" s="14">
        <v>0</v>
      </c>
      <c r="R12" s="16">
        <v>0</v>
      </c>
      <c r="S12" s="14">
        <v>1.12450907</v>
      </c>
      <c r="T12" s="16">
        <v>0.17757844</v>
      </c>
    </row>
    <row r="13" spans="1:20" x14ac:dyDescent="0.25">
      <c r="A13" s="11" t="s">
        <v>483</v>
      </c>
      <c r="B13" s="13">
        <v>7161</v>
      </c>
      <c r="C13" s="14">
        <f>(92/B13*100)</f>
        <v>1.2847367686077364</v>
      </c>
      <c r="D13" s="15">
        <v>7069</v>
      </c>
      <c r="E13" s="14">
        <v>92.448853749999998</v>
      </c>
      <c r="F13" s="16">
        <v>0.53131287999999999</v>
      </c>
      <c r="G13" s="14">
        <v>2.5412345599999999</v>
      </c>
      <c r="H13" s="16">
        <v>0.22146129000000001</v>
      </c>
      <c r="I13" s="14">
        <v>0.25892753000000002</v>
      </c>
      <c r="J13" s="16">
        <v>6.8168300000000001E-2</v>
      </c>
      <c r="K13" s="14">
        <v>0</v>
      </c>
      <c r="L13" s="16">
        <v>0</v>
      </c>
      <c r="M13" s="14" t="s">
        <v>582</v>
      </c>
      <c r="N13" s="16" t="s">
        <v>582</v>
      </c>
      <c r="O13" s="14">
        <v>4.0679935399999998</v>
      </c>
      <c r="P13" s="16">
        <v>0.46782673000000002</v>
      </c>
      <c r="Q13" s="14">
        <v>0</v>
      </c>
      <c r="R13" s="16">
        <v>0</v>
      </c>
      <c r="S13" s="14">
        <v>0.68299063000000004</v>
      </c>
      <c r="T13" s="16">
        <v>0.10259805</v>
      </c>
    </row>
    <row r="14" spans="1:20" x14ac:dyDescent="0.25">
      <c r="A14" s="11" t="s">
        <v>484</v>
      </c>
      <c r="B14" s="13">
        <v>5587</v>
      </c>
      <c r="C14" s="14">
        <f>(74/B14*100)</f>
        <v>1.3245033112582782</v>
      </c>
      <c r="D14" s="15">
        <v>5513</v>
      </c>
      <c r="E14" s="14">
        <v>96.219244869999997</v>
      </c>
      <c r="F14" s="16">
        <v>0.33603179999999999</v>
      </c>
      <c r="G14" s="14">
        <v>2.2869479500000001</v>
      </c>
      <c r="H14" s="16">
        <v>0.2668373</v>
      </c>
      <c r="I14" s="14">
        <v>0.57992544000000001</v>
      </c>
      <c r="J14" s="16">
        <v>0.11393956</v>
      </c>
      <c r="K14" s="14">
        <v>0</v>
      </c>
      <c r="L14" s="16">
        <v>0</v>
      </c>
      <c r="M14" s="14" t="s">
        <v>582</v>
      </c>
      <c r="N14" s="16" t="s">
        <v>582</v>
      </c>
      <c r="O14" s="14">
        <v>0</v>
      </c>
      <c r="P14" s="16">
        <v>0</v>
      </c>
      <c r="Q14" s="14">
        <v>0</v>
      </c>
      <c r="R14" s="16">
        <v>0</v>
      </c>
      <c r="S14" s="14">
        <v>0.91388174</v>
      </c>
      <c r="T14" s="16">
        <v>0.16042819</v>
      </c>
    </row>
    <row r="15" spans="1:20" x14ac:dyDescent="0.25">
      <c r="A15" s="11" t="s">
        <v>485</v>
      </c>
      <c r="B15" s="13">
        <v>5882</v>
      </c>
      <c r="C15" s="14">
        <f>(52/B15*100)</f>
        <v>0.88405304318259093</v>
      </c>
      <c r="D15" s="15">
        <v>5830</v>
      </c>
      <c r="E15" s="14">
        <v>95.740409560000003</v>
      </c>
      <c r="F15" s="16">
        <v>0.51798436000000003</v>
      </c>
      <c r="G15" s="14">
        <v>2.23733096</v>
      </c>
      <c r="H15" s="16">
        <v>0.21896864999999999</v>
      </c>
      <c r="I15" s="14">
        <v>0.27209443999999999</v>
      </c>
      <c r="J15" s="16">
        <v>7.9187969999999996E-2</v>
      </c>
      <c r="K15" s="14">
        <v>0</v>
      </c>
      <c r="L15" s="16">
        <v>0</v>
      </c>
      <c r="M15" s="14" t="s">
        <v>582</v>
      </c>
      <c r="N15" s="16" t="s">
        <v>582</v>
      </c>
      <c r="O15" s="14">
        <v>1.01254142</v>
      </c>
      <c r="P15" s="16">
        <v>0.45383536000000002</v>
      </c>
      <c r="Q15" s="14">
        <v>0</v>
      </c>
      <c r="R15" s="16">
        <v>0</v>
      </c>
      <c r="S15" s="14">
        <v>0.73762362000000004</v>
      </c>
      <c r="T15" s="16">
        <v>0.12660395999999999</v>
      </c>
    </row>
    <row r="16" spans="1:20" x14ac:dyDescent="0.25">
      <c r="A16" s="11" t="s">
        <v>486</v>
      </c>
      <c r="B16" s="13">
        <v>6108</v>
      </c>
      <c r="C16" s="14">
        <f>(101/B16*100)</f>
        <v>1.6535690897184021</v>
      </c>
      <c r="D16" s="15">
        <v>6007</v>
      </c>
      <c r="E16" s="14">
        <v>84.071125879999997</v>
      </c>
      <c r="F16" s="16">
        <v>0.53012630000000005</v>
      </c>
      <c r="G16" s="14">
        <v>11.85387959</v>
      </c>
      <c r="H16" s="16">
        <v>0.52642215000000003</v>
      </c>
      <c r="I16" s="14">
        <v>0.43351003999999999</v>
      </c>
      <c r="J16" s="16">
        <v>0.11558614</v>
      </c>
      <c r="K16" s="14">
        <v>0</v>
      </c>
      <c r="L16" s="16">
        <v>0</v>
      </c>
      <c r="M16" s="14" t="s">
        <v>582</v>
      </c>
      <c r="N16" s="16" t="s">
        <v>582</v>
      </c>
      <c r="O16" s="14">
        <v>0</v>
      </c>
      <c r="P16" s="16">
        <v>0</v>
      </c>
      <c r="Q16" s="14">
        <v>0</v>
      </c>
      <c r="R16" s="16">
        <v>0</v>
      </c>
      <c r="S16" s="14">
        <v>3.6414844999999998</v>
      </c>
      <c r="T16" s="16">
        <v>0.33161040000000003</v>
      </c>
    </row>
    <row r="17" spans="1:20" x14ac:dyDescent="0.25">
      <c r="A17" s="11" t="s">
        <v>487</v>
      </c>
      <c r="B17" s="13">
        <v>6504</v>
      </c>
      <c r="C17" s="14">
        <f>(648/B17*100)</f>
        <v>9.9630996309963091</v>
      </c>
      <c r="D17" s="15">
        <v>5856</v>
      </c>
      <c r="E17" s="14">
        <v>83.751365019999994</v>
      </c>
      <c r="F17" s="16">
        <v>0.81289825999999998</v>
      </c>
      <c r="G17" s="14">
        <v>8.1139298499999999</v>
      </c>
      <c r="H17" s="16">
        <v>0.54222546999999999</v>
      </c>
      <c r="I17" s="14">
        <v>0.37027528999999998</v>
      </c>
      <c r="J17" s="16">
        <v>9.1922260000000006E-2</v>
      </c>
      <c r="K17" s="14">
        <v>0</v>
      </c>
      <c r="L17" s="16">
        <v>0</v>
      </c>
      <c r="M17" s="14" t="s">
        <v>582</v>
      </c>
      <c r="N17" s="16" t="s">
        <v>582</v>
      </c>
      <c r="O17" s="14">
        <v>2.52783735</v>
      </c>
      <c r="P17" s="16">
        <v>0.33559291000000002</v>
      </c>
      <c r="Q17" s="14">
        <v>0</v>
      </c>
      <c r="R17" s="16">
        <v>0</v>
      </c>
      <c r="S17" s="14">
        <v>5.2365924899999996</v>
      </c>
      <c r="T17" s="16">
        <v>0.36518989000000002</v>
      </c>
    </row>
    <row r="18" spans="1:20" x14ac:dyDescent="0.25">
      <c r="A18" s="11" t="s">
        <v>488</v>
      </c>
      <c r="B18" s="13">
        <v>5532</v>
      </c>
      <c r="C18" s="14">
        <f>(28/B18*100)</f>
        <v>0.50614605929139556</v>
      </c>
      <c r="D18" s="15">
        <v>5504</v>
      </c>
      <c r="E18" s="14">
        <v>95.476514899999998</v>
      </c>
      <c r="F18" s="16">
        <v>0.59832618000000004</v>
      </c>
      <c r="G18" s="14">
        <v>1.1833684600000001</v>
      </c>
      <c r="H18" s="16">
        <v>0.23169772999999999</v>
      </c>
      <c r="I18" s="14">
        <v>0.78260445000000001</v>
      </c>
      <c r="J18" s="16">
        <v>0.15864102999999999</v>
      </c>
      <c r="K18" s="14">
        <v>0</v>
      </c>
      <c r="L18" s="16">
        <v>0</v>
      </c>
      <c r="M18" s="14" t="s">
        <v>582</v>
      </c>
      <c r="N18" s="16" t="s">
        <v>582</v>
      </c>
      <c r="O18" s="14">
        <v>0</v>
      </c>
      <c r="P18" s="16">
        <v>0</v>
      </c>
      <c r="Q18" s="14">
        <v>0</v>
      </c>
      <c r="R18" s="16">
        <v>0</v>
      </c>
      <c r="S18" s="14">
        <v>2.5575121900000002</v>
      </c>
      <c r="T18" s="16">
        <v>0.41274446999999997</v>
      </c>
    </row>
    <row r="19" spans="1:20" x14ac:dyDescent="0.25">
      <c r="A19" s="11" t="s">
        <v>489</v>
      </c>
      <c r="B19" s="13">
        <v>5658</v>
      </c>
      <c r="C19" s="14">
        <f>(63/B19*100)</f>
        <v>1.1134676564156947</v>
      </c>
      <c r="D19" s="15">
        <v>5595</v>
      </c>
      <c r="E19" s="14">
        <v>93.00871325</v>
      </c>
      <c r="F19" s="16">
        <v>0.57517989999999997</v>
      </c>
      <c r="G19" s="14">
        <v>4.0967441400000002</v>
      </c>
      <c r="H19" s="16">
        <v>0.45514837000000002</v>
      </c>
      <c r="I19" s="14">
        <v>0.73231475999999995</v>
      </c>
      <c r="J19" s="16">
        <v>0.16425664000000001</v>
      </c>
      <c r="K19" s="14">
        <v>0</v>
      </c>
      <c r="L19" s="16">
        <v>0</v>
      </c>
      <c r="M19" s="14" t="s">
        <v>582</v>
      </c>
      <c r="N19" s="16" t="s">
        <v>582</v>
      </c>
      <c r="O19" s="14">
        <v>0</v>
      </c>
      <c r="P19" s="16">
        <v>0</v>
      </c>
      <c r="Q19" s="14">
        <v>0</v>
      </c>
      <c r="R19" s="16">
        <v>0</v>
      </c>
      <c r="S19" s="14">
        <v>2.1622278499999998</v>
      </c>
      <c r="T19" s="16">
        <v>0.24360093999999999</v>
      </c>
    </row>
    <row r="20" spans="1:20" x14ac:dyDescent="0.25">
      <c r="A20" s="11" t="s">
        <v>490</v>
      </c>
      <c r="B20" s="13">
        <v>3371</v>
      </c>
      <c r="C20" s="14">
        <f>(75/B20*100)</f>
        <v>2.2248590922574905</v>
      </c>
      <c r="D20" s="15">
        <v>3296</v>
      </c>
      <c r="E20" s="14">
        <v>98.633431700000003</v>
      </c>
      <c r="F20" s="16">
        <v>0.19829643999999999</v>
      </c>
      <c r="G20" s="14">
        <v>0.36145965000000002</v>
      </c>
      <c r="H20" s="16">
        <v>0.11109181999999999</v>
      </c>
      <c r="I20" s="14">
        <v>0.40204062000000002</v>
      </c>
      <c r="J20" s="16">
        <v>0.1130501</v>
      </c>
      <c r="K20" s="14">
        <v>0</v>
      </c>
      <c r="L20" s="16">
        <v>0</v>
      </c>
      <c r="M20" s="14" t="s">
        <v>582</v>
      </c>
      <c r="N20" s="16" t="s">
        <v>582</v>
      </c>
      <c r="O20" s="14">
        <v>0</v>
      </c>
      <c r="P20" s="16">
        <v>0</v>
      </c>
      <c r="Q20" s="14">
        <v>0</v>
      </c>
      <c r="R20" s="16">
        <v>0</v>
      </c>
      <c r="S20" s="14">
        <v>0.60306802999999998</v>
      </c>
      <c r="T20" s="16">
        <v>0.13828757</v>
      </c>
    </row>
    <row r="21" spans="1:20" x14ac:dyDescent="0.25">
      <c r="A21" s="11" t="s">
        <v>491</v>
      </c>
      <c r="B21" s="13">
        <v>5741</v>
      </c>
      <c r="C21" s="14">
        <f>(45/B21*100)</f>
        <v>0.7838355687162516</v>
      </c>
      <c r="D21" s="15">
        <v>5696</v>
      </c>
      <c r="E21" s="14">
        <v>92.866602259999993</v>
      </c>
      <c r="F21" s="16">
        <v>0.4890989</v>
      </c>
      <c r="G21" s="14">
        <v>6.2328090300000003</v>
      </c>
      <c r="H21" s="16">
        <v>0.41241728999999999</v>
      </c>
      <c r="I21" s="14">
        <v>8.7394029999999998E-2</v>
      </c>
      <c r="J21" s="16">
        <v>4.8362290000000002E-2</v>
      </c>
      <c r="K21" s="14">
        <v>0</v>
      </c>
      <c r="L21" s="16">
        <v>0</v>
      </c>
      <c r="M21" s="14" t="s">
        <v>582</v>
      </c>
      <c r="N21" s="16" t="s">
        <v>582</v>
      </c>
      <c r="O21" s="14">
        <v>0</v>
      </c>
      <c r="P21" s="16">
        <v>0</v>
      </c>
      <c r="Q21" s="14">
        <v>0</v>
      </c>
      <c r="R21" s="16">
        <v>0</v>
      </c>
      <c r="S21" s="14">
        <v>0.81319469</v>
      </c>
      <c r="T21" s="16">
        <v>0.15219796999999999</v>
      </c>
    </row>
    <row r="22" spans="1:20" x14ac:dyDescent="0.25">
      <c r="A22" s="11" t="s">
        <v>492</v>
      </c>
      <c r="B22" s="13">
        <v>6598</v>
      </c>
      <c r="C22" s="14">
        <f>(32/B22*100)</f>
        <v>0.48499545316762654</v>
      </c>
      <c r="D22" s="15">
        <v>6566</v>
      </c>
      <c r="E22" s="14">
        <v>93.706145169999999</v>
      </c>
      <c r="F22" s="16">
        <v>0.48689830000000001</v>
      </c>
      <c r="G22" s="14">
        <v>2.8648842800000001</v>
      </c>
      <c r="H22" s="16">
        <v>0.31373178000000002</v>
      </c>
      <c r="I22" s="14">
        <v>0.91221671000000004</v>
      </c>
      <c r="J22" s="16">
        <v>0.13109220999999999</v>
      </c>
      <c r="K22" s="14">
        <v>0</v>
      </c>
      <c r="L22" s="16">
        <v>0</v>
      </c>
      <c r="M22" s="14" t="s">
        <v>582</v>
      </c>
      <c r="N22" s="16" t="s">
        <v>582</v>
      </c>
      <c r="O22" s="14">
        <v>0</v>
      </c>
      <c r="P22" s="16">
        <v>0</v>
      </c>
      <c r="Q22" s="14">
        <v>7.7739470000000005E-2</v>
      </c>
      <c r="R22" s="16">
        <v>6.9232299999999997E-2</v>
      </c>
      <c r="S22" s="14">
        <v>2.4390143700000002</v>
      </c>
      <c r="T22" s="16">
        <v>0.27450047999999999</v>
      </c>
    </row>
    <row r="23" spans="1:20" x14ac:dyDescent="0.25">
      <c r="A23" s="11" t="s">
        <v>493</v>
      </c>
      <c r="B23" s="13">
        <v>11583</v>
      </c>
      <c r="C23" s="14">
        <f>(216/B23*100)</f>
        <v>1.8648018648018647</v>
      </c>
      <c r="D23" s="15">
        <v>11367</v>
      </c>
      <c r="E23" s="14">
        <v>91.755903489999994</v>
      </c>
      <c r="F23" s="16">
        <v>0.49898209999999998</v>
      </c>
      <c r="G23" s="14">
        <v>1.0982836199999999</v>
      </c>
      <c r="H23" s="16">
        <v>0.19302322</v>
      </c>
      <c r="I23" s="14">
        <v>0.32692132000000002</v>
      </c>
      <c r="J23" s="16">
        <v>8.4521940000000004E-2</v>
      </c>
      <c r="K23" s="14">
        <v>0</v>
      </c>
      <c r="L23" s="16">
        <v>0</v>
      </c>
      <c r="M23" s="14" t="s">
        <v>582</v>
      </c>
      <c r="N23" s="16" t="s">
        <v>582</v>
      </c>
      <c r="O23" s="14">
        <v>0</v>
      </c>
      <c r="P23" s="16">
        <v>0</v>
      </c>
      <c r="Q23" s="14">
        <v>0</v>
      </c>
      <c r="R23" s="16">
        <v>0</v>
      </c>
      <c r="S23" s="14">
        <v>6.8188915699999999</v>
      </c>
      <c r="T23" s="16">
        <v>0.40585072</v>
      </c>
    </row>
    <row r="24" spans="1:20" x14ac:dyDescent="0.25">
      <c r="A24" s="11" t="s">
        <v>494</v>
      </c>
      <c r="B24" s="13">
        <v>6647</v>
      </c>
      <c r="C24" s="14">
        <f>(0/B24*100)</f>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(24/B25*100)</f>
        <v>0.43003046049095145</v>
      </c>
      <c r="D25" s="15">
        <v>5557</v>
      </c>
      <c r="E25" s="14">
        <v>95.365728730000001</v>
      </c>
      <c r="F25" s="16">
        <v>0.30180963999999999</v>
      </c>
      <c r="G25" s="14">
        <v>2.6280259099999999</v>
      </c>
      <c r="H25" s="16">
        <v>0.21758026</v>
      </c>
      <c r="I25" s="14">
        <v>1.65423349</v>
      </c>
      <c r="J25" s="16">
        <v>0.16973292000000001</v>
      </c>
      <c r="K25" s="14">
        <v>0</v>
      </c>
      <c r="L25" s="16">
        <v>0</v>
      </c>
      <c r="M25" s="14" t="s">
        <v>582</v>
      </c>
      <c r="N25" s="16" t="s">
        <v>582</v>
      </c>
      <c r="O25" s="14">
        <v>0</v>
      </c>
      <c r="P25" s="16">
        <v>0</v>
      </c>
      <c r="Q25" s="14">
        <v>0</v>
      </c>
      <c r="R25" s="16">
        <v>0</v>
      </c>
      <c r="S25" s="14">
        <v>0.35201188</v>
      </c>
      <c r="T25" s="16">
        <v>8.5181000000000007E-2</v>
      </c>
    </row>
    <row r="26" spans="1:20" x14ac:dyDescent="0.25">
      <c r="A26" s="11" t="s">
        <v>496</v>
      </c>
      <c r="B26" s="13">
        <v>4869</v>
      </c>
      <c r="C26" s="14">
        <f>(33/B26*100)</f>
        <v>0.67775723967960566</v>
      </c>
      <c r="D26" s="15">
        <v>4836</v>
      </c>
      <c r="E26" s="14">
        <v>94.879409249999995</v>
      </c>
      <c r="F26" s="16">
        <v>0.40882828999999998</v>
      </c>
      <c r="G26" s="14">
        <v>2.8204593</v>
      </c>
      <c r="H26" s="16">
        <v>0.27145797999999999</v>
      </c>
      <c r="I26" s="14">
        <v>0.60655325000000004</v>
      </c>
      <c r="J26" s="16">
        <v>0.16142322000000001</v>
      </c>
      <c r="K26" s="14">
        <v>0</v>
      </c>
      <c r="L26" s="16">
        <v>0</v>
      </c>
      <c r="M26" s="14" t="s">
        <v>582</v>
      </c>
      <c r="N26" s="16" t="s">
        <v>582</v>
      </c>
      <c r="O26" s="14">
        <v>0</v>
      </c>
      <c r="P26" s="16">
        <v>0</v>
      </c>
      <c r="Q26" s="14">
        <v>0</v>
      </c>
      <c r="R26" s="16">
        <v>0</v>
      </c>
      <c r="S26" s="14">
        <v>1.6935782100000001</v>
      </c>
      <c r="T26" s="16">
        <v>0.19449441000000001</v>
      </c>
    </row>
    <row r="27" spans="1:20" x14ac:dyDescent="0.25">
      <c r="A27" s="11" t="s">
        <v>497</v>
      </c>
      <c r="B27" s="13">
        <v>5299</v>
      </c>
      <c r="C27" s="14">
        <f>(17/B27*100)</f>
        <v>0.32081524816003021</v>
      </c>
      <c r="D27" s="15">
        <v>5282</v>
      </c>
      <c r="E27" s="14">
        <v>79.749943279999997</v>
      </c>
      <c r="F27" s="16">
        <v>0.41008886999999999</v>
      </c>
      <c r="G27" s="14">
        <v>13.919322729999999</v>
      </c>
      <c r="H27" s="16">
        <v>0.38168940000000001</v>
      </c>
      <c r="I27" s="14">
        <v>1.5169676000000001</v>
      </c>
      <c r="J27" s="16">
        <v>0.16149066000000001</v>
      </c>
      <c r="K27" s="14">
        <v>0</v>
      </c>
      <c r="L27" s="16">
        <v>0</v>
      </c>
      <c r="M27" s="14" t="s">
        <v>582</v>
      </c>
      <c r="N27" s="16" t="s">
        <v>582</v>
      </c>
      <c r="O27" s="14">
        <v>0</v>
      </c>
      <c r="P27" s="16">
        <v>0</v>
      </c>
      <c r="Q27" s="14">
        <v>0</v>
      </c>
      <c r="R27" s="16">
        <v>0</v>
      </c>
      <c r="S27" s="14">
        <v>4.8137663899999996</v>
      </c>
      <c r="T27" s="16">
        <v>0.26282615999999998</v>
      </c>
    </row>
    <row r="28" spans="1:20" x14ac:dyDescent="0.25">
      <c r="A28" s="11" t="s">
        <v>498</v>
      </c>
      <c r="B28" s="13">
        <v>7568</v>
      </c>
      <c r="C28" s="14">
        <f>(52/B28*100)</f>
        <v>0.68710359408033828</v>
      </c>
      <c r="D28" s="15">
        <v>7516</v>
      </c>
      <c r="E28" s="14">
        <v>85.935035729999996</v>
      </c>
      <c r="F28" s="16">
        <v>0.81910563000000003</v>
      </c>
      <c r="G28" s="14">
        <v>10.71507102</v>
      </c>
      <c r="H28" s="16">
        <v>0.71095352999999994</v>
      </c>
      <c r="I28" s="14">
        <v>1.2791542600000001</v>
      </c>
      <c r="J28" s="16">
        <v>0.19916376999999999</v>
      </c>
      <c r="K28" s="14">
        <v>0</v>
      </c>
      <c r="L28" s="16">
        <v>0</v>
      </c>
      <c r="M28" s="14" t="s">
        <v>582</v>
      </c>
      <c r="N28" s="16" t="s">
        <v>582</v>
      </c>
      <c r="O28" s="14">
        <v>0</v>
      </c>
      <c r="P28" s="16">
        <v>0</v>
      </c>
      <c r="Q28" s="14">
        <v>0</v>
      </c>
      <c r="R28" s="16">
        <v>0</v>
      </c>
      <c r="S28" s="14">
        <v>2.0707389799999998</v>
      </c>
      <c r="T28" s="16">
        <v>0.27904054</v>
      </c>
    </row>
    <row r="29" spans="1:20" x14ac:dyDescent="0.25">
      <c r="A29" s="11" t="s">
        <v>499</v>
      </c>
      <c r="B29" s="13">
        <v>5385</v>
      </c>
      <c r="C29" s="14">
        <f>(30/B29*100)</f>
        <v>0.55710306406685239</v>
      </c>
      <c r="D29" s="15">
        <v>5355</v>
      </c>
      <c r="E29" s="14">
        <v>81.305475479999998</v>
      </c>
      <c r="F29" s="16">
        <v>0.51727241999999996</v>
      </c>
      <c r="G29" s="14">
        <v>13.51621862</v>
      </c>
      <c r="H29" s="16">
        <v>0.51533408999999997</v>
      </c>
      <c r="I29" s="14">
        <v>0.27292453</v>
      </c>
      <c r="J29" s="16">
        <v>6.569593E-2</v>
      </c>
      <c r="K29" s="14">
        <v>0</v>
      </c>
      <c r="L29" s="16">
        <v>0</v>
      </c>
      <c r="M29" s="14" t="s">
        <v>582</v>
      </c>
      <c r="N29" s="16" t="s">
        <v>582</v>
      </c>
      <c r="O29" s="14">
        <v>2.7667624100000001</v>
      </c>
      <c r="P29" s="16">
        <v>0.24169378</v>
      </c>
      <c r="Q29" s="14">
        <v>0</v>
      </c>
      <c r="R29" s="16">
        <v>0</v>
      </c>
      <c r="S29" s="14">
        <v>2.1386189600000001</v>
      </c>
      <c r="T29" s="16">
        <v>0.2336887</v>
      </c>
    </row>
    <row r="30" spans="1:20" x14ac:dyDescent="0.25">
      <c r="A30" s="11" t="s">
        <v>500</v>
      </c>
      <c r="B30" s="13">
        <v>4520</v>
      </c>
      <c r="C30" s="14">
        <f>(100/B30*100)</f>
        <v>2.2123893805309733</v>
      </c>
      <c r="D30" s="15">
        <v>4420</v>
      </c>
      <c r="E30" s="14">
        <v>94.234375200000002</v>
      </c>
      <c r="F30" s="16">
        <v>0.31917738000000001</v>
      </c>
      <c r="G30" s="14">
        <v>3.49449276</v>
      </c>
      <c r="H30" s="16">
        <v>0.25955793999999999</v>
      </c>
      <c r="I30" s="14">
        <v>0.27718756</v>
      </c>
      <c r="J30" s="16">
        <v>9.2394320000000002E-2</v>
      </c>
      <c r="K30" s="14">
        <v>0</v>
      </c>
      <c r="L30" s="16">
        <v>0</v>
      </c>
      <c r="M30" s="14" t="s">
        <v>582</v>
      </c>
      <c r="N30" s="16" t="s">
        <v>582</v>
      </c>
      <c r="O30" s="14">
        <v>0</v>
      </c>
      <c r="P30" s="16">
        <v>0</v>
      </c>
      <c r="Q30" s="14">
        <v>0</v>
      </c>
      <c r="R30" s="16">
        <v>0</v>
      </c>
      <c r="S30" s="14">
        <v>1.9939444900000001</v>
      </c>
      <c r="T30" s="16">
        <v>0.19759899</v>
      </c>
    </row>
    <row r="31" spans="1:20" x14ac:dyDescent="0.25">
      <c r="A31" s="11" t="s">
        <v>501</v>
      </c>
      <c r="B31" s="13">
        <v>5456</v>
      </c>
      <c r="C31" s="14">
        <f>(0/B31*100)</f>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(5/B32*100)</f>
        <v>0.11165698972755694</v>
      </c>
      <c r="D32" s="15">
        <v>4473</v>
      </c>
      <c r="E32" s="14">
        <v>95.753648330000004</v>
      </c>
      <c r="F32" s="16">
        <v>0.30015227</v>
      </c>
      <c r="G32" s="14">
        <v>1.76230412</v>
      </c>
      <c r="H32" s="16">
        <v>0.21760085000000001</v>
      </c>
      <c r="I32" s="14">
        <v>0.38964726999999999</v>
      </c>
      <c r="J32" s="16">
        <v>0.10936606</v>
      </c>
      <c r="K32" s="14">
        <v>0</v>
      </c>
      <c r="L32" s="16">
        <v>0</v>
      </c>
      <c r="M32" s="14" t="s">
        <v>582</v>
      </c>
      <c r="N32" s="16" t="s">
        <v>582</v>
      </c>
      <c r="O32" s="14">
        <v>0</v>
      </c>
      <c r="P32" s="16">
        <v>0</v>
      </c>
      <c r="Q32" s="14">
        <v>0</v>
      </c>
      <c r="R32" s="16">
        <v>0</v>
      </c>
      <c r="S32" s="14">
        <v>2.0944002899999998</v>
      </c>
      <c r="T32" s="16">
        <v>0.22271985999999999</v>
      </c>
    </row>
    <row r="33" spans="1:20" x14ac:dyDescent="0.25">
      <c r="A33" s="11" t="s">
        <v>503</v>
      </c>
      <c r="B33" s="13">
        <v>7325</v>
      </c>
      <c r="C33" s="14">
        <f>(75/B33*100)</f>
        <v>1.0238907849829351</v>
      </c>
      <c r="D33" s="15">
        <v>7250</v>
      </c>
      <c r="E33" s="14">
        <v>75.121754749999994</v>
      </c>
      <c r="F33" s="16">
        <v>1.0486860600000001</v>
      </c>
      <c r="G33" s="14">
        <v>10.299584299999999</v>
      </c>
      <c r="H33" s="16">
        <v>0.60681384000000005</v>
      </c>
      <c r="I33" s="14">
        <v>4.8746686600000002</v>
      </c>
      <c r="J33" s="16">
        <v>0.33896407000000001</v>
      </c>
      <c r="K33" s="14">
        <v>0</v>
      </c>
      <c r="L33" s="16">
        <v>0</v>
      </c>
      <c r="M33" s="14" t="s">
        <v>582</v>
      </c>
      <c r="N33" s="16" t="s">
        <v>582</v>
      </c>
      <c r="O33" s="14">
        <v>0</v>
      </c>
      <c r="P33" s="16">
        <v>0</v>
      </c>
      <c r="Q33" s="14">
        <v>0</v>
      </c>
      <c r="R33" s="16">
        <v>0</v>
      </c>
      <c r="S33" s="14">
        <v>9.7039922900000004</v>
      </c>
      <c r="T33" s="16">
        <v>0.61132443999999997</v>
      </c>
    </row>
    <row r="34" spans="1:20" x14ac:dyDescent="0.25">
      <c r="A34" s="11" t="s">
        <v>504</v>
      </c>
      <c r="B34" s="13">
        <v>6350</v>
      </c>
      <c r="C34" s="14">
        <f>(36/B34*100)</f>
        <v>0.56692913385826771</v>
      </c>
      <c r="D34" s="15">
        <v>6314</v>
      </c>
      <c r="E34" s="14">
        <v>91.604072630000005</v>
      </c>
      <c r="F34" s="16">
        <v>0.63022738</v>
      </c>
      <c r="G34" s="14">
        <v>2.9563961000000001</v>
      </c>
      <c r="H34" s="16">
        <v>0.26039997999999998</v>
      </c>
      <c r="I34" s="14">
        <v>1.0498455</v>
      </c>
      <c r="J34" s="16">
        <v>0.20294396000000001</v>
      </c>
      <c r="K34" s="14">
        <v>0</v>
      </c>
      <c r="L34" s="16">
        <v>0</v>
      </c>
      <c r="M34" s="14" t="s">
        <v>582</v>
      </c>
      <c r="N34" s="16" t="s">
        <v>582</v>
      </c>
      <c r="O34" s="14">
        <v>2.5609508999999999</v>
      </c>
      <c r="P34" s="16">
        <v>0.53164458999999997</v>
      </c>
      <c r="Q34" s="14">
        <v>0</v>
      </c>
      <c r="R34" s="16">
        <v>0</v>
      </c>
      <c r="S34" s="14">
        <v>1.8287348699999999</v>
      </c>
      <c r="T34" s="16">
        <v>0.26571539</v>
      </c>
    </row>
    <row r="35" spans="1:20" x14ac:dyDescent="0.25">
      <c r="A35" s="11" t="s">
        <v>505</v>
      </c>
      <c r="B35" s="13">
        <v>6406</v>
      </c>
      <c r="C35" s="14">
        <f>(0/B35*100)</f>
        <v>0</v>
      </c>
      <c r="D35" s="15">
        <v>6406</v>
      </c>
      <c r="E35" s="14">
        <v>0</v>
      </c>
      <c r="F35" s="16">
        <v>0</v>
      </c>
      <c r="G35" s="14">
        <v>0</v>
      </c>
      <c r="H35" s="16">
        <v>0</v>
      </c>
      <c r="I35" s="14">
        <v>0</v>
      </c>
      <c r="J35" s="16">
        <v>0</v>
      </c>
      <c r="K35" s="14">
        <v>0</v>
      </c>
      <c r="L35" s="16">
        <v>0</v>
      </c>
      <c r="M35" s="14" t="s">
        <v>582</v>
      </c>
      <c r="N35" s="16" t="s">
        <v>582</v>
      </c>
      <c r="O35" s="14">
        <v>100</v>
      </c>
      <c r="P35" s="16">
        <v>0</v>
      </c>
      <c r="Q35" s="14">
        <v>0</v>
      </c>
      <c r="R35" s="16">
        <v>0</v>
      </c>
      <c r="S35" s="14">
        <v>0</v>
      </c>
      <c r="T35" s="16">
        <v>0</v>
      </c>
    </row>
    <row r="36" spans="1:20" x14ac:dyDescent="0.25">
      <c r="A36" s="11" t="s">
        <v>506</v>
      </c>
      <c r="B36" s="13">
        <v>6736</v>
      </c>
      <c r="C36" s="14">
        <f>(27/B36*100)</f>
        <v>0.40083135391923996</v>
      </c>
      <c r="D36" s="15">
        <v>6709</v>
      </c>
      <c r="E36" s="14">
        <v>79.964548590000007</v>
      </c>
      <c r="F36" s="16">
        <v>0.66936611999999995</v>
      </c>
      <c r="G36" s="14">
        <v>11.020437830000001</v>
      </c>
      <c r="H36" s="16">
        <v>0.55291513000000003</v>
      </c>
      <c r="I36" s="14">
        <v>0.67247414000000005</v>
      </c>
      <c r="J36" s="16">
        <v>9.8940810000000004E-2</v>
      </c>
      <c r="K36" s="14">
        <v>0</v>
      </c>
      <c r="L36" s="16">
        <v>0</v>
      </c>
      <c r="M36" s="14" t="s">
        <v>582</v>
      </c>
      <c r="N36" s="16" t="s">
        <v>582</v>
      </c>
      <c r="O36" s="14">
        <v>0</v>
      </c>
      <c r="P36" s="16">
        <v>0</v>
      </c>
      <c r="Q36" s="14">
        <v>0</v>
      </c>
      <c r="R36" s="16">
        <v>0</v>
      </c>
      <c r="S36" s="14">
        <v>8.3425394399999995</v>
      </c>
      <c r="T36" s="16">
        <v>0.45416120999999998</v>
      </c>
    </row>
    <row r="37" spans="1:20" x14ac:dyDescent="0.25">
      <c r="A37" s="11" t="s">
        <v>507</v>
      </c>
      <c r="B37" s="13">
        <v>5458</v>
      </c>
      <c r="C37" s="14">
        <f>(63/B37*100)</f>
        <v>1.1542689629901062</v>
      </c>
      <c r="D37" s="15">
        <v>5395</v>
      </c>
      <c r="E37" s="14">
        <v>95.111650859999997</v>
      </c>
      <c r="F37" s="16">
        <v>0.46303187000000001</v>
      </c>
      <c r="G37" s="14">
        <v>2.67230363</v>
      </c>
      <c r="H37" s="16">
        <v>0.27368241999999998</v>
      </c>
      <c r="I37" s="14">
        <v>0.28109798000000003</v>
      </c>
      <c r="J37" s="16">
        <v>8.145471E-2</v>
      </c>
      <c r="K37" s="14">
        <v>0</v>
      </c>
      <c r="L37" s="16">
        <v>0</v>
      </c>
      <c r="M37" s="14" t="s">
        <v>582</v>
      </c>
      <c r="N37" s="16" t="s">
        <v>582</v>
      </c>
      <c r="O37" s="14">
        <v>0</v>
      </c>
      <c r="P37" s="16">
        <v>0</v>
      </c>
      <c r="Q37" s="14">
        <v>0</v>
      </c>
      <c r="R37" s="16">
        <v>0</v>
      </c>
      <c r="S37" s="14">
        <v>1.9349475300000001</v>
      </c>
      <c r="T37" s="16">
        <v>0.29490617000000002</v>
      </c>
    </row>
    <row r="38" spans="1:20" x14ac:dyDescent="0.25">
      <c r="A38" s="11" t="s">
        <v>508</v>
      </c>
      <c r="B38" s="13">
        <v>5860</v>
      </c>
      <c r="C38" s="14">
        <f>(16/B38*100)</f>
        <v>0.27303754266211605</v>
      </c>
      <c r="D38" s="15">
        <v>5844</v>
      </c>
      <c r="E38" s="14">
        <v>83.286415099999999</v>
      </c>
      <c r="F38" s="16">
        <v>0.93759557000000004</v>
      </c>
      <c r="G38" s="14">
        <v>12.78740736</v>
      </c>
      <c r="H38" s="16">
        <v>0.79619092999999996</v>
      </c>
      <c r="I38" s="14">
        <v>0.55292993000000001</v>
      </c>
      <c r="J38" s="16">
        <v>0.12702580999999999</v>
      </c>
      <c r="K38" s="14">
        <v>0</v>
      </c>
      <c r="L38" s="16">
        <v>0</v>
      </c>
      <c r="M38" s="14" t="s">
        <v>582</v>
      </c>
      <c r="N38" s="16" t="s">
        <v>582</v>
      </c>
      <c r="O38" s="14">
        <v>0</v>
      </c>
      <c r="P38" s="16">
        <v>0</v>
      </c>
      <c r="Q38" s="14">
        <v>0</v>
      </c>
      <c r="R38" s="16">
        <v>0</v>
      </c>
      <c r="S38" s="14">
        <v>3.3732476199999999</v>
      </c>
      <c r="T38" s="16">
        <v>0.33611232000000002</v>
      </c>
    </row>
    <row r="39" spans="1:20" x14ac:dyDescent="0.25">
      <c r="A39" s="11" t="s">
        <v>509</v>
      </c>
      <c r="B39" s="13">
        <v>5895</v>
      </c>
      <c r="C39" s="14">
        <f>(30/B39*100)</f>
        <v>0.5089058524173028</v>
      </c>
      <c r="D39" s="15">
        <v>5865</v>
      </c>
      <c r="E39" s="14">
        <v>92.418853999999996</v>
      </c>
      <c r="F39" s="16">
        <v>0.59239998000000005</v>
      </c>
      <c r="G39" s="14">
        <v>2.85902586</v>
      </c>
      <c r="H39" s="16">
        <v>0.29823910999999997</v>
      </c>
      <c r="I39" s="14">
        <v>0.30783091000000001</v>
      </c>
      <c r="J39" s="16">
        <v>0.10129029000000001</v>
      </c>
      <c r="K39" s="14">
        <v>0</v>
      </c>
      <c r="L39" s="16">
        <v>0</v>
      </c>
      <c r="M39" s="14" t="s">
        <v>582</v>
      </c>
      <c r="N39" s="16" t="s">
        <v>582</v>
      </c>
      <c r="O39" s="14">
        <v>0</v>
      </c>
      <c r="P39" s="16">
        <v>0</v>
      </c>
      <c r="Q39" s="14">
        <v>0</v>
      </c>
      <c r="R39" s="16">
        <v>0</v>
      </c>
      <c r="S39" s="14">
        <v>4.4142892299999996</v>
      </c>
      <c r="T39" s="16">
        <v>0.44981678000000003</v>
      </c>
    </row>
    <row r="40" spans="1:20" x14ac:dyDescent="0.25">
      <c r="A40" s="11" t="s">
        <v>510</v>
      </c>
      <c r="B40" s="13">
        <v>14157</v>
      </c>
      <c r="C40" s="14">
        <f>(274/B40*100)</f>
        <v>1.9354382990746628</v>
      </c>
      <c r="D40" s="15">
        <v>13883</v>
      </c>
      <c r="E40" s="14">
        <v>96.793618050000006</v>
      </c>
      <c r="F40" s="16">
        <v>0.27850655000000002</v>
      </c>
      <c r="G40" s="14">
        <v>1.7959666299999999</v>
      </c>
      <c r="H40" s="16">
        <v>0.18766983000000001</v>
      </c>
      <c r="I40" s="14">
        <v>0.30238470000000001</v>
      </c>
      <c r="J40" s="16">
        <v>7.9025049999999999E-2</v>
      </c>
      <c r="K40" s="14">
        <v>0</v>
      </c>
      <c r="L40" s="16">
        <v>0</v>
      </c>
      <c r="M40" s="14" t="s">
        <v>582</v>
      </c>
      <c r="N40" s="16" t="s">
        <v>582</v>
      </c>
      <c r="O40" s="14">
        <v>0</v>
      </c>
      <c r="P40" s="16">
        <v>0</v>
      </c>
      <c r="Q40" s="14">
        <v>0</v>
      </c>
      <c r="R40" s="16">
        <v>0</v>
      </c>
      <c r="S40" s="14">
        <v>1.10803063</v>
      </c>
      <c r="T40" s="16">
        <v>0.14978595</v>
      </c>
    </row>
    <row r="41" spans="1:20" x14ac:dyDescent="0.25">
      <c r="A41" s="11" t="s">
        <v>511</v>
      </c>
      <c r="B41" s="13">
        <v>5712</v>
      </c>
      <c r="C41" s="14">
        <f>(34/B41*100)</f>
        <v>0.59523809523809523</v>
      </c>
      <c r="D41" s="15">
        <v>5678</v>
      </c>
      <c r="E41" s="14">
        <v>87.568030530000001</v>
      </c>
      <c r="F41" s="16">
        <v>0.82516290000000003</v>
      </c>
      <c r="G41" s="14">
        <v>8.2754974400000005</v>
      </c>
      <c r="H41" s="16">
        <v>0.58380551000000003</v>
      </c>
      <c r="I41" s="14">
        <v>0.28076594999999999</v>
      </c>
      <c r="J41" s="16">
        <v>8.5347510000000001E-2</v>
      </c>
      <c r="K41" s="14">
        <v>0</v>
      </c>
      <c r="L41" s="16">
        <v>0</v>
      </c>
      <c r="M41" s="14" t="s">
        <v>582</v>
      </c>
      <c r="N41" s="16" t="s">
        <v>582</v>
      </c>
      <c r="O41" s="14">
        <v>0.67605892000000001</v>
      </c>
      <c r="P41" s="16">
        <v>0.18024857999999999</v>
      </c>
      <c r="Q41" s="14">
        <v>0</v>
      </c>
      <c r="R41" s="16">
        <v>0</v>
      </c>
      <c r="S41" s="14">
        <v>3.19964716</v>
      </c>
      <c r="T41" s="16">
        <v>0.29667470000000001</v>
      </c>
    </row>
    <row r="42" spans="1:20" x14ac:dyDescent="0.25">
      <c r="A42" s="11" t="s">
        <v>512</v>
      </c>
      <c r="B42" s="13">
        <f>IF(COUNT(B7:B41) &gt; 0, AVERAGE(B7:B41), "\u2014")</f>
        <v>7103.4285714285716</v>
      </c>
      <c r="C42" s="14">
        <f>IF(COUNT(C7:C41) &gt; 0, AVERAGE(C7:C41), "—")</f>
        <v>1.1823668897365918</v>
      </c>
      <c r="D42" s="15">
        <f>IF(COUNT(D7:D41) &gt; 0, AVERAGE(D7:D41), "—")</f>
        <v>7007.9142857142861</v>
      </c>
      <c r="E42" s="14">
        <f>IF(COUNT(E7:E41) &gt; 0, AVERAGE(E7:E41), "—")</f>
        <v>81.984074151142863</v>
      </c>
      <c r="F42" s="16">
        <f>IF(COUNT(F7:F41) &gt; 0, SQRT(SUMSQ(F7:F41)/(COUNT(F7:F41)*COUNT(F7:F41)) ), "—")</f>
        <v>9.5073741717896718E-2</v>
      </c>
      <c r="G42" s="14">
        <f>IF(COUNT(G7:G41) &gt; 0, AVERAGE(G7:G41), "—")</f>
        <v>5.3611577297142849</v>
      </c>
      <c r="H42" s="16">
        <f>IF(COUNT(H7:H41) &gt; 0, SQRT(SUMSQ(H7:H41)/(COUNT(H7:H41)*COUNT(H7:H41)) ), "—")</f>
        <v>6.5528350202348054E-2</v>
      </c>
      <c r="I42" s="14">
        <f>IF(COUNT(I7:I41) &gt; 0, AVERAGE(I7:I41), "—")</f>
        <v>0.7055964514285713</v>
      </c>
      <c r="J42" s="16">
        <f>IF(COUNT(J7:J41) &gt; 0, SQRT(SUMSQ(J7:J41)/(COUNT(J7:J41)*COUNT(J7:J41)) ), "—")</f>
        <v>2.5384420708559903E-2</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9.1267703611428566</v>
      </c>
      <c r="P42" s="16">
        <f>IF(COUNT(P7:P41) &gt; 0, SQRT(SUMSQ(P7:P41)/(COUNT(P7:P41)*COUNT(P7:P41)) ), "—")</f>
        <v>3.5753784818323524E-2</v>
      </c>
      <c r="Q42" s="14">
        <f>IF(COUNT(Q7:Q41) &gt; 0, AVERAGE(Q7:Q41), "—")</f>
        <v>2.2211277142857146E-3</v>
      </c>
      <c r="R42" s="16">
        <f>IF(COUNT(R7:R41) &gt; 0, SQRT(SUMSQ(R7:R41)/(COUNT(R7:R41)*COUNT(R7:R41)) ), "—")</f>
        <v>1.9780657142857141E-3</v>
      </c>
      <c r="S42" s="14">
        <f>IF(COUNT(S7:S41) &gt; 0, AVERAGE(S7:S41), "—")</f>
        <v>2.8201801814285714</v>
      </c>
      <c r="T42" s="16">
        <f>IF(COUNT(T7:T41) &gt; 0, SQRT(SUMSQ(T7:T41)/(COUNT(T7:T41)*COUNT(T7:T41)) ), "—")</f>
        <v>4.8564662582912969E-2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46.236763889999999</v>
      </c>
      <c r="F45" s="16">
        <v>1.68987394</v>
      </c>
      <c r="G45" s="14">
        <v>20.17787981</v>
      </c>
      <c r="H45" s="16">
        <v>0.94114202000000002</v>
      </c>
      <c r="I45" s="14">
        <v>5.3091426799999999</v>
      </c>
      <c r="J45" s="16">
        <v>0.43680316000000002</v>
      </c>
      <c r="K45" s="14">
        <v>0</v>
      </c>
      <c r="L45" s="16">
        <v>0</v>
      </c>
      <c r="M45" s="14" t="s">
        <v>582</v>
      </c>
      <c r="N45" s="16" t="s">
        <v>582</v>
      </c>
      <c r="O45" s="14">
        <v>0</v>
      </c>
      <c r="P45" s="16">
        <v>0</v>
      </c>
      <c r="Q45" s="14">
        <v>0.36287912999999999</v>
      </c>
      <c r="R45" s="16">
        <v>7.8781009999999999E-2</v>
      </c>
      <c r="S45" s="14">
        <v>27.91333449</v>
      </c>
      <c r="T45" s="16">
        <v>0.93395150000000005</v>
      </c>
    </row>
    <row r="46" spans="1:20" x14ac:dyDescent="0.25">
      <c r="A46" s="11" t="s">
        <v>516</v>
      </c>
      <c r="B46" s="13">
        <v>23141</v>
      </c>
      <c r="C46" s="14">
        <f>(1174/B46*100)</f>
        <v>5.0732466185558103</v>
      </c>
      <c r="D46" s="15">
        <v>21967</v>
      </c>
      <c r="E46" s="14">
        <v>69.77039336</v>
      </c>
      <c r="F46" s="16">
        <v>0.76153389999999999</v>
      </c>
      <c r="G46" s="14">
        <v>13.87943684</v>
      </c>
      <c r="H46" s="16">
        <v>0.43154947999999999</v>
      </c>
      <c r="I46" s="14">
        <v>3.90155421</v>
      </c>
      <c r="J46" s="16">
        <v>0.25859101000000001</v>
      </c>
      <c r="K46" s="14">
        <v>0</v>
      </c>
      <c r="L46" s="16">
        <v>0</v>
      </c>
      <c r="M46" s="14" t="s">
        <v>582</v>
      </c>
      <c r="N46" s="16" t="s">
        <v>582</v>
      </c>
      <c r="O46" s="14">
        <v>0</v>
      </c>
      <c r="P46" s="16">
        <v>0</v>
      </c>
      <c r="Q46" s="14">
        <v>0</v>
      </c>
      <c r="R46" s="16">
        <v>0</v>
      </c>
      <c r="S46" s="14">
        <v>12.448615589999999</v>
      </c>
      <c r="T46" s="16">
        <v>0.40215097999999999</v>
      </c>
    </row>
    <row r="47" spans="1:20" x14ac:dyDescent="0.25">
      <c r="A47" s="11" t="s">
        <v>517</v>
      </c>
      <c r="B47" s="13">
        <v>5928</v>
      </c>
      <c r="C47" s="14">
        <f>(78/B47*100)</f>
        <v>1.3157894736842104</v>
      </c>
      <c r="D47" s="15">
        <v>5850</v>
      </c>
      <c r="E47" s="14">
        <v>94.370899530000003</v>
      </c>
      <c r="F47" s="16">
        <v>0.67565995999999995</v>
      </c>
      <c r="G47" s="14">
        <v>1.0219447699999999</v>
      </c>
      <c r="H47" s="16">
        <v>0.18621868</v>
      </c>
      <c r="I47" s="14">
        <v>0.82284822999999996</v>
      </c>
      <c r="J47" s="16">
        <v>0.13463753000000001</v>
      </c>
      <c r="K47" s="14">
        <v>0</v>
      </c>
      <c r="L47" s="16">
        <v>0</v>
      </c>
      <c r="M47" s="14" t="s">
        <v>582</v>
      </c>
      <c r="N47" s="16" t="s">
        <v>582</v>
      </c>
      <c r="O47" s="14">
        <v>0</v>
      </c>
      <c r="P47" s="16">
        <v>0</v>
      </c>
      <c r="Q47" s="14">
        <v>0</v>
      </c>
      <c r="R47" s="16">
        <v>0</v>
      </c>
      <c r="S47" s="14">
        <v>3.7843074699999999</v>
      </c>
      <c r="T47" s="16">
        <v>0.49616959999999999</v>
      </c>
    </row>
    <row r="48" spans="1:20" x14ac:dyDescent="0.25">
      <c r="A48" s="11" t="s">
        <v>518</v>
      </c>
      <c r="B48" s="13">
        <v>9841</v>
      </c>
      <c r="C48" s="14">
        <f>(8/B48*100)</f>
        <v>8.1292551569962401E-2</v>
      </c>
      <c r="D48" s="15">
        <v>9833</v>
      </c>
      <c r="E48" s="14">
        <v>79.396586670000005</v>
      </c>
      <c r="F48" s="16">
        <v>1.21750925</v>
      </c>
      <c r="G48" s="14">
        <v>17.467969700000001</v>
      </c>
      <c r="H48" s="16">
        <v>1.0164268599999999</v>
      </c>
      <c r="I48" s="14">
        <v>1.7307923300000001</v>
      </c>
      <c r="J48" s="16">
        <v>0.21240249</v>
      </c>
      <c r="K48" s="14">
        <v>0</v>
      </c>
      <c r="L48" s="16">
        <v>0</v>
      </c>
      <c r="M48" s="14" t="s">
        <v>582</v>
      </c>
      <c r="N48" s="16" t="s">
        <v>582</v>
      </c>
      <c r="O48" s="14">
        <v>0</v>
      </c>
      <c r="P48" s="16">
        <v>0</v>
      </c>
      <c r="Q48" s="14">
        <v>0</v>
      </c>
      <c r="R48" s="16">
        <v>0</v>
      </c>
      <c r="S48" s="14">
        <v>1.4046513</v>
      </c>
      <c r="T48" s="16">
        <v>0.56106082000000002</v>
      </c>
    </row>
    <row r="49" spans="1:20" x14ac:dyDescent="0.25">
      <c r="A49" s="11" t="s">
        <v>519</v>
      </c>
      <c r="B49" s="13">
        <v>6349</v>
      </c>
      <c r="C49" s="14">
        <f>(56/B49*100)</f>
        <v>0.88202866593164275</v>
      </c>
      <c r="D49" s="15">
        <v>6293</v>
      </c>
      <c r="E49" s="14">
        <v>83.477201429999994</v>
      </c>
      <c r="F49" s="16">
        <v>1.16234853</v>
      </c>
      <c r="G49" s="14">
        <v>11.123348010000001</v>
      </c>
      <c r="H49" s="16">
        <v>0.73907325000000001</v>
      </c>
      <c r="I49" s="14">
        <v>2.0538851299999998</v>
      </c>
      <c r="J49" s="16">
        <v>0.35883910000000002</v>
      </c>
      <c r="K49" s="14">
        <v>0</v>
      </c>
      <c r="L49" s="16">
        <v>0</v>
      </c>
      <c r="M49" s="14" t="s">
        <v>582</v>
      </c>
      <c r="N49" s="16" t="s">
        <v>582</v>
      </c>
      <c r="O49" s="14">
        <v>1.857646E-2</v>
      </c>
      <c r="P49" s="16">
        <v>1.861169E-2</v>
      </c>
      <c r="Q49" s="14">
        <v>3.2174099999999997E-2</v>
      </c>
      <c r="R49" s="16">
        <v>2.2587309999999999E-2</v>
      </c>
      <c r="S49" s="14">
        <v>3.2948148800000001</v>
      </c>
      <c r="T49" s="16">
        <v>0.38883967000000003</v>
      </c>
    </row>
    <row r="50" spans="1:20" x14ac:dyDescent="0.25">
      <c r="A50" s="11" t="s">
        <v>520</v>
      </c>
      <c r="B50" s="13">
        <v>11795</v>
      </c>
      <c r="C50" s="14">
        <f>(218/B50*100)</f>
        <v>1.8482407799915217</v>
      </c>
      <c r="D50" s="15">
        <v>11577</v>
      </c>
      <c r="E50" s="14">
        <v>66.294344300000006</v>
      </c>
      <c r="F50" s="16">
        <v>0.88910725000000002</v>
      </c>
      <c r="G50" s="14">
        <v>15.911884690000001</v>
      </c>
      <c r="H50" s="16">
        <v>0.69052294000000003</v>
      </c>
      <c r="I50" s="14">
        <v>3.8803298000000002</v>
      </c>
      <c r="J50" s="16">
        <v>0.28199752</v>
      </c>
      <c r="K50" s="14">
        <v>0</v>
      </c>
      <c r="L50" s="16">
        <v>0</v>
      </c>
      <c r="M50" s="14" t="s">
        <v>582</v>
      </c>
      <c r="N50" s="16" t="s">
        <v>582</v>
      </c>
      <c r="O50" s="14">
        <v>0</v>
      </c>
      <c r="P50" s="16">
        <v>0</v>
      </c>
      <c r="Q50" s="14">
        <v>0</v>
      </c>
      <c r="R50" s="16">
        <v>0</v>
      </c>
      <c r="S50" s="14">
        <v>13.91344121</v>
      </c>
      <c r="T50" s="16">
        <v>0.44861412000000001</v>
      </c>
    </row>
    <row r="51" spans="1:20" x14ac:dyDescent="0.25">
      <c r="A51" s="11" t="s">
        <v>521</v>
      </c>
      <c r="B51" s="13">
        <v>6866</v>
      </c>
      <c r="C51" s="14">
        <f>(108/B51*100)</f>
        <v>1.5729682493445967</v>
      </c>
      <c r="D51" s="15">
        <v>6758</v>
      </c>
      <c r="E51" s="14">
        <v>65.773590609999999</v>
      </c>
      <c r="F51" s="16">
        <v>1.21569675</v>
      </c>
      <c r="G51" s="14">
        <v>9.8366891299999999</v>
      </c>
      <c r="H51" s="16">
        <v>0.54804856000000002</v>
      </c>
      <c r="I51" s="14">
        <v>2.6892203299999999</v>
      </c>
      <c r="J51" s="16">
        <v>0.25404936</v>
      </c>
      <c r="K51" s="14">
        <v>0</v>
      </c>
      <c r="L51" s="16">
        <v>0</v>
      </c>
      <c r="M51" s="14" t="s">
        <v>582</v>
      </c>
      <c r="N51" s="16" t="s">
        <v>582</v>
      </c>
      <c r="O51" s="14">
        <v>10.56717716</v>
      </c>
      <c r="P51" s="16">
        <v>0.61176695999999997</v>
      </c>
      <c r="Q51" s="14">
        <v>0</v>
      </c>
      <c r="R51" s="16">
        <v>0</v>
      </c>
      <c r="S51" s="14">
        <v>11.133322769999999</v>
      </c>
      <c r="T51" s="16">
        <v>0.53153888000000005</v>
      </c>
    </row>
    <row r="52" spans="1:20" x14ac:dyDescent="0.25">
      <c r="A52" s="11" t="s">
        <v>522</v>
      </c>
      <c r="B52" s="13">
        <v>5809</v>
      </c>
      <c r="C52" s="14">
        <f>(74/B52*100)</f>
        <v>1.2738853503184715</v>
      </c>
      <c r="D52" s="15">
        <v>5735</v>
      </c>
      <c r="E52" s="14">
        <v>98.61984588</v>
      </c>
      <c r="F52" s="16">
        <v>0.16371888000000001</v>
      </c>
      <c r="G52" s="14">
        <v>0.1610674</v>
      </c>
      <c r="H52" s="16">
        <v>5.4848470000000003E-2</v>
      </c>
      <c r="I52" s="14">
        <v>7.9028420000000002E-2</v>
      </c>
      <c r="J52" s="16">
        <v>3.5158750000000003E-2</v>
      </c>
      <c r="K52" s="14">
        <v>0</v>
      </c>
      <c r="L52" s="16">
        <v>0</v>
      </c>
      <c r="M52" s="14" t="s">
        <v>582</v>
      </c>
      <c r="N52" s="16" t="s">
        <v>582</v>
      </c>
      <c r="O52" s="14">
        <v>0</v>
      </c>
      <c r="P52" s="16">
        <v>0</v>
      </c>
      <c r="Q52" s="14">
        <v>0</v>
      </c>
      <c r="R52" s="16">
        <v>0</v>
      </c>
      <c r="S52" s="14">
        <v>1.1400583</v>
      </c>
      <c r="T52" s="16">
        <v>0.15225137999999999</v>
      </c>
    </row>
    <row r="53" spans="1:20" x14ac:dyDescent="0.25">
      <c r="A53" s="11" t="s">
        <v>523</v>
      </c>
      <c r="B53" s="13">
        <v>5571</v>
      </c>
      <c r="C53" s="14">
        <f>(85/B53*100)</f>
        <v>1.5257583916711541</v>
      </c>
      <c r="D53" s="15">
        <v>5486</v>
      </c>
      <c r="E53" s="14">
        <v>95.093243700000002</v>
      </c>
      <c r="F53" s="16">
        <v>0.29034306999999998</v>
      </c>
      <c r="G53" s="14">
        <v>2.04717357</v>
      </c>
      <c r="H53" s="16">
        <v>0.18147260000000001</v>
      </c>
      <c r="I53" s="14">
        <v>1.0289363899999999</v>
      </c>
      <c r="J53" s="16">
        <v>0.13657451000000001</v>
      </c>
      <c r="K53" s="14">
        <v>0</v>
      </c>
      <c r="L53" s="16">
        <v>0</v>
      </c>
      <c r="M53" s="14" t="s">
        <v>582</v>
      </c>
      <c r="N53" s="16" t="s">
        <v>582</v>
      </c>
      <c r="O53" s="14">
        <v>0</v>
      </c>
      <c r="P53" s="16">
        <v>0</v>
      </c>
      <c r="Q53" s="14">
        <v>0</v>
      </c>
      <c r="R53" s="16">
        <v>0</v>
      </c>
      <c r="S53" s="14">
        <v>1.8306463500000001</v>
      </c>
      <c r="T53" s="16">
        <v>0.17426759999999999</v>
      </c>
    </row>
    <row r="54" spans="1:20" x14ac:dyDescent="0.25">
      <c r="A54" s="11" t="s">
        <v>524</v>
      </c>
      <c r="B54" s="13">
        <v>4740</v>
      </c>
      <c r="C54" s="14">
        <f>(46/B54*100)</f>
        <v>0.97046413502109719</v>
      </c>
      <c r="D54" s="15">
        <v>4694</v>
      </c>
      <c r="E54" s="14">
        <v>66.788522020000002</v>
      </c>
      <c r="F54" s="16">
        <v>1.2501458299999999</v>
      </c>
      <c r="G54" s="14">
        <v>19.294464850000001</v>
      </c>
      <c r="H54" s="16">
        <v>0.80029508999999999</v>
      </c>
      <c r="I54" s="14">
        <v>5.3862000600000002</v>
      </c>
      <c r="J54" s="16">
        <v>0.59161151000000001</v>
      </c>
      <c r="K54" s="14">
        <v>0</v>
      </c>
      <c r="L54" s="16">
        <v>0</v>
      </c>
      <c r="M54" s="14" t="s">
        <v>582</v>
      </c>
      <c r="N54" s="16" t="s">
        <v>582</v>
      </c>
      <c r="O54" s="14">
        <v>0</v>
      </c>
      <c r="P54" s="16">
        <v>0</v>
      </c>
      <c r="Q54" s="14">
        <v>0</v>
      </c>
      <c r="R54" s="16">
        <v>0</v>
      </c>
      <c r="S54" s="14">
        <v>8.5308130700000007</v>
      </c>
      <c r="T54" s="16">
        <v>0.58342771999999998</v>
      </c>
    </row>
    <row r="55" spans="1:20" x14ac:dyDescent="0.25">
      <c r="A55" s="11" t="s">
        <v>525</v>
      </c>
      <c r="B55" s="13">
        <v>5316</v>
      </c>
      <c r="C55" s="14">
        <f>(22/B55*100)</f>
        <v>0.41384499623777277</v>
      </c>
      <c r="D55" s="15">
        <v>5294</v>
      </c>
      <c r="E55" s="14">
        <v>93.758192179999995</v>
      </c>
      <c r="F55" s="16">
        <v>0.34443332999999998</v>
      </c>
      <c r="G55" s="14">
        <v>0.67418685</v>
      </c>
      <c r="H55" s="16">
        <v>0.12387655</v>
      </c>
      <c r="I55" s="14">
        <v>0.19012243000000001</v>
      </c>
      <c r="J55" s="16">
        <v>7.2431259999999997E-2</v>
      </c>
      <c r="K55" s="14">
        <v>0</v>
      </c>
      <c r="L55" s="16">
        <v>0</v>
      </c>
      <c r="M55" s="14" t="s">
        <v>582</v>
      </c>
      <c r="N55" s="16" t="s">
        <v>582</v>
      </c>
      <c r="O55" s="14">
        <v>8.0492900000000006E-2</v>
      </c>
      <c r="P55" s="16">
        <v>4.8215559999999998E-2</v>
      </c>
      <c r="Q55" s="14">
        <v>0.44431195000000001</v>
      </c>
      <c r="R55" s="16">
        <v>9.6756819999999993E-2</v>
      </c>
      <c r="S55" s="14">
        <v>4.8526936799999998</v>
      </c>
      <c r="T55" s="16">
        <v>0.32323265000000001</v>
      </c>
    </row>
    <row r="56" spans="1:20" x14ac:dyDescent="0.25">
      <c r="A56" s="11" t="s">
        <v>526</v>
      </c>
      <c r="B56" s="13">
        <v>5359</v>
      </c>
      <c r="C56" s="14">
        <f>(76/B56*100)</f>
        <v>1.4181750326553462</v>
      </c>
      <c r="D56" s="15">
        <v>5283</v>
      </c>
      <c r="E56" s="14">
        <v>88.300887259999996</v>
      </c>
      <c r="F56" s="16">
        <v>0.66966963000000002</v>
      </c>
      <c r="G56" s="14">
        <v>9.3512000400000002</v>
      </c>
      <c r="H56" s="16">
        <v>0.58630557000000005</v>
      </c>
      <c r="I56" s="14">
        <v>0.69780149999999996</v>
      </c>
      <c r="J56" s="16">
        <v>0.11778342999999999</v>
      </c>
      <c r="K56" s="14">
        <v>0</v>
      </c>
      <c r="L56" s="16">
        <v>0</v>
      </c>
      <c r="M56" s="14" t="s">
        <v>582</v>
      </c>
      <c r="N56" s="16" t="s">
        <v>582</v>
      </c>
      <c r="O56" s="14">
        <v>0</v>
      </c>
      <c r="P56" s="16">
        <v>0</v>
      </c>
      <c r="Q56" s="14">
        <v>0</v>
      </c>
      <c r="R56" s="16">
        <v>0</v>
      </c>
      <c r="S56" s="14">
        <v>1.6501112099999999</v>
      </c>
      <c r="T56" s="16">
        <v>0.18888234000000001</v>
      </c>
    </row>
    <row r="57" spans="1:20" x14ac:dyDescent="0.25">
      <c r="A57" s="11" t="s">
        <v>527</v>
      </c>
      <c r="B57" s="13">
        <v>6513</v>
      </c>
      <c r="C57" s="14">
        <f>(0/B57*100)</f>
        <v>0</v>
      </c>
      <c r="D57" s="15">
        <v>6513</v>
      </c>
      <c r="E57" s="14">
        <v>83.224628120000006</v>
      </c>
      <c r="F57" s="16">
        <v>1.13171394</v>
      </c>
      <c r="G57" s="14">
        <v>13.427048729999999</v>
      </c>
      <c r="H57" s="16">
        <v>0.87803911999999995</v>
      </c>
      <c r="I57" s="14">
        <v>1.87051554</v>
      </c>
      <c r="J57" s="16">
        <v>0.28796013999999998</v>
      </c>
      <c r="K57" s="14">
        <v>0</v>
      </c>
      <c r="L57" s="16">
        <v>0</v>
      </c>
      <c r="M57" s="14" t="s">
        <v>582</v>
      </c>
      <c r="N57" s="16" t="s">
        <v>582</v>
      </c>
      <c r="O57" s="14">
        <v>5.3728379999999999E-2</v>
      </c>
      <c r="P57" s="16">
        <v>3.152982E-2</v>
      </c>
      <c r="Q57" s="14">
        <v>5.6397280000000001E-2</v>
      </c>
      <c r="R57" s="16">
        <v>3.3107860000000003E-2</v>
      </c>
      <c r="S57" s="14">
        <v>1.3676819499999999</v>
      </c>
      <c r="T57" s="16">
        <v>0.22394513999999999</v>
      </c>
    </row>
    <row r="58" spans="1:20" x14ac:dyDescent="0.25">
      <c r="A58" s="11" t="s">
        <v>528</v>
      </c>
      <c r="B58" s="13">
        <v>7267</v>
      </c>
      <c r="C58" s="14">
        <f>(10/B58*100)</f>
        <v>0.13760836658868861</v>
      </c>
      <c r="D58" s="15">
        <v>7257</v>
      </c>
      <c r="E58" s="14">
        <v>91.020237899999998</v>
      </c>
      <c r="F58" s="16">
        <v>0.51573139000000001</v>
      </c>
      <c r="G58" s="14">
        <v>3.7755059800000002</v>
      </c>
      <c r="H58" s="16">
        <v>0.27804300999999998</v>
      </c>
      <c r="I58" s="14">
        <v>0.78678349000000003</v>
      </c>
      <c r="J58" s="16">
        <v>0.14113727000000001</v>
      </c>
      <c r="K58" s="14">
        <v>0</v>
      </c>
      <c r="L58" s="16">
        <v>0</v>
      </c>
      <c r="M58" s="14" t="s">
        <v>582</v>
      </c>
      <c r="N58" s="16" t="s">
        <v>582</v>
      </c>
      <c r="O58" s="14">
        <v>2.486302E-2</v>
      </c>
      <c r="P58" s="16">
        <v>1.9087730000000001E-2</v>
      </c>
      <c r="Q58" s="14">
        <v>0.86380014999999999</v>
      </c>
      <c r="R58" s="16">
        <v>0.14003674999999999</v>
      </c>
      <c r="S58" s="14">
        <v>3.5288094600000002</v>
      </c>
      <c r="T58" s="16">
        <v>0.29208171999999999</v>
      </c>
    </row>
    <row r="59" spans="1:20" x14ac:dyDescent="0.25">
      <c r="A59" s="11" t="s">
        <v>529</v>
      </c>
      <c r="B59" s="13">
        <v>4826</v>
      </c>
      <c r="C59" s="14">
        <f>(26/B59*100)</f>
        <v>0.53874844591794446</v>
      </c>
      <c r="D59" s="15">
        <v>4800</v>
      </c>
      <c r="E59" s="14">
        <v>94.750071309999996</v>
      </c>
      <c r="F59" s="16">
        <v>0.42676325999999998</v>
      </c>
      <c r="G59" s="14">
        <v>1.82061535</v>
      </c>
      <c r="H59" s="16">
        <v>0.27318477000000002</v>
      </c>
      <c r="I59" s="14">
        <v>1.3532101700000001</v>
      </c>
      <c r="J59" s="16">
        <v>0.19920646</v>
      </c>
      <c r="K59" s="14">
        <v>0</v>
      </c>
      <c r="L59" s="16">
        <v>0</v>
      </c>
      <c r="M59" s="14" t="s">
        <v>582</v>
      </c>
      <c r="N59" s="16" t="s">
        <v>582</v>
      </c>
      <c r="O59" s="14">
        <v>0.1778904</v>
      </c>
      <c r="P59" s="16">
        <v>0.10386273</v>
      </c>
      <c r="Q59" s="14">
        <v>0.43050743000000002</v>
      </c>
      <c r="R59" s="16">
        <v>9.5654059999999999E-2</v>
      </c>
      <c r="S59" s="14">
        <v>1.46770534</v>
      </c>
      <c r="T59" s="16">
        <v>0.19700249</v>
      </c>
    </row>
    <row r="60" spans="1:20" x14ac:dyDescent="0.25">
      <c r="A60" s="11" t="s">
        <v>530</v>
      </c>
      <c r="B60" s="13">
        <v>4546</v>
      </c>
      <c r="C60" s="14">
        <f>(15/B60*100)</f>
        <v>0.32996040475142985</v>
      </c>
      <c r="D60" s="15">
        <v>4531</v>
      </c>
      <c r="E60" s="14">
        <v>79.362850589999994</v>
      </c>
      <c r="F60" s="16">
        <v>0.93626076000000003</v>
      </c>
      <c r="G60" s="14">
        <v>10.914827170000001</v>
      </c>
      <c r="H60" s="16">
        <v>0.66546346999999995</v>
      </c>
      <c r="I60" s="14">
        <v>2.0019015200000001</v>
      </c>
      <c r="J60" s="16">
        <v>0.28640315</v>
      </c>
      <c r="K60" s="14">
        <v>0</v>
      </c>
      <c r="L60" s="16">
        <v>0</v>
      </c>
      <c r="M60" s="14" t="s">
        <v>582</v>
      </c>
      <c r="N60" s="16" t="s">
        <v>582</v>
      </c>
      <c r="O60" s="14">
        <v>0</v>
      </c>
      <c r="P60" s="16">
        <v>0</v>
      </c>
      <c r="Q60" s="14">
        <v>0.22048657999999999</v>
      </c>
      <c r="R60" s="16">
        <v>6.8809999999999996E-2</v>
      </c>
      <c r="S60" s="14">
        <v>7.4999341299999998</v>
      </c>
      <c r="T60" s="16">
        <v>0.64550450000000004</v>
      </c>
    </row>
    <row r="61" spans="1:20" x14ac:dyDescent="0.25">
      <c r="A61" s="11" t="s">
        <v>531</v>
      </c>
      <c r="B61" s="13">
        <v>6525</v>
      </c>
      <c r="C61" s="14">
        <f>(136/B61*100)</f>
        <v>2.0842911877394634</v>
      </c>
      <c r="D61" s="15">
        <v>6389</v>
      </c>
      <c r="E61" s="14">
        <v>97.054011950000003</v>
      </c>
      <c r="F61" s="16">
        <v>0.29074867999999998</v>
      </c>
      <c r="G61" s="14">
        <v>1.3070712499999999</v>
      </c>
      <c r="H61" s="16">
        <v>0.19574088000000001</v>
      </c>
      <c r="I61" s="14">
        <v>0.51506549999999995</v>
      </c>
      <c r="J61" s="16">
        <v>9.796473E-2</v>
      </c>
      <c r="K61" s="14">
        <v>0</v>
      </c>
      <c r="L61" s="16">
        <v>0</v>
      </c>
      <c r="M61" s="14" t="s">
        <v>582</v>
      </c>
      <c r="N61" s="16" t="s">
        <v>582</v>
      </c>
      <c r="O61" s="14">
        <v>0</v>
      </c>
      <c r="P61" s="16">
        <v>0</v>
      </c>
      <c r="Q61" s="14">
        <v>0</v>
      </c>
      <c r="R61" s="16">
        <v>0</v>
      </c>
      <c r="S61" s="14">
        <v>1.1238512899999999</v>
      </c>
      <c r="T61" s="16">
        <v>0.17256938999999999</v>
      </c>
    </row>
    <row r="62" spans="1:20" x14ac:dyDescent="0.25">
      <c r="A62" s="11" t="s">
        <v>532</v>
      </c>
      <c r="B62" s="13">
        <v>4476</v>
      </c>
      <c r="C62" s="14">
        <f>(3/B62*100)</f>
        <v>6.7024128686327081E-2</v>
      </c>
      <c r="D62" s="15">
        <v>4473</v>
      </c>
      <c r="E62" s="14">
        <v>76.559678099999999</v>
      </c>
      <c r="F62" s="16">
        <v>0.42172812999999998</v>
      </c>
      <c r="G62" s="14">
        <v>14.952539460000001</v>
      </c>
      <c r="H62" s="16">
        <v>0.48467149999999998</v>
      </c>
      <c r="I62" s="14">
        <v>4.0257804400000001</v>
      </c>
      <c r="J62" s="16">
        <v>0.22084946</v>
      </c>
      <c r="K62" s="14">
        <v>0</v>
      </c>
      <c r="L62" s="16">
        <v>0</v>
      </c>
      <c r="M62" s="14" t="s">
        <v>582</v>
      </c>
      <c r="N62" s="16" t="s">
        <v>582</v>
      </c>
      <c r="O62" s="14">
        <v>0</v>
      </c>
      <c r="P62" s="16">
        <v>0</v>
      </c>
      <c r="Q62" s="14">
        <v>0</v>
      </c>
      <c r="R62" s="16">
        <v>0</v>
      </c>
      <c r="S62" s="14">
        <v>4.462002</v>
      </c>
      <c r="T62" s="16">
        <v>0.30097912999999998</v>
      </c>
    </row>
    <row r="63" spans="1:20" x14ac:dyDescent="0.25">
      <c r="A63" s="11" t="s">
        <v>533</v>
      </c>
      <c r="B63" s="13">
        <v>5324</v>
      </c>
      <c r="C63" s="14">
        <f>(13/B63*100)</f>
        <v>0.24417731029301279</v>
      </c>
      <c r="D63" s="15">
        <v>5311</v>
      </c>
      <c r="E63" s="14">
        <v>95.157563710000005</v>
      </c>
      <c r="F63" s="16">
        <v>0.34876035999999999</v>
      </c>
      <c r="G63" s="14">
        <v>0.93504012000000003</v>
      </c>
      <c r="H63" s="16">
        <v>0.12691161000000001</v>
      </c>
      <c r="I63" s="14">
        <v>0.21754105000000001</v>
      </c>
      <c r="J63" s="16">
        <v>6.7564330000000006E-2</v>
      </c>
      <c r="K63" s="14">
        <v>0</v>
      </c>
      <c r="L63" s="16">
        <v>0</v>
      </c>
      <c r="M63" s="14" t="s">
        <v>582</v>
      </c>
      <c r="N63" s="16" t="s">
        <v>582</v>
      </c>
      <c r="O63" s="14">
        <v>9.9676249999999994E-2</v>
      </c>
      <c r="P63" s="16">
        <v>4.554805E-2</v>
      </c>
      <c r="Q63" s="14">
        <v>6.7748939999999994E-2</v>
      </c>
      <c r="R63" s="16">
        <v>3.4530430000000001E-2</v>
      </c>
      <c r="S63" s="14">
        <v>3.5224299299999999</v>
      </c>
      <c r="T63" s="16">
        <v>0.28918920999999997</v>
      </c>
    </row>
    <row r="64" spans="1:20" x14ac:dyDescent="0.25">
      <c r="A64" s="11" t="s">
        <v>534</v>
      </c>
      <c r="B64" s="13">
        <v>3634</v>
      </c>
      <c r="C64" s="14">
        <f>(3/B64*100)</f>
        <v>8.2553659878921298E-2</v>
      </c>
      <c r="D64" s="15">
        <v>3631</v>
      </c>
      <c r="E64" s="14">
        <v>92.958893410000002</v>
      </c>
      <c r="F64" s="16">
        <v>0.34011722999999999</v>
      </c>
      <c r="G64" s="14">
        <v>4.6071780599999999</v>
      </c>
      <c r="H64" s="16">
        <v>0.28634595000000002</v>
      </c>
      <c r="I64" s="14">
        <v>0.47179454999999998</v>
      </c>
      <c r="J64" s="16">
        <v>0.11240209</v>
      </c>
      <c r="K64" s="14">
        <v>0</v>
      </c>
      <c r="L64" s="16">
        <v>0</v>
      </c>
      <c r="M64" s="14" t="s">
        <v>582</v>
      </c>
      <c r="N64" s="16" t="s">
        <v>582</v>
      </c>
      <c r="O64" s="14">
        <v>0</v>
      </c>
      <c r="P64" s="16">
        <v>0</v>
      </c>
      <c r="Q64" s="14">
        <v>5.6307429999999999E-2</v>
      </c>
      <c r="R64" s="16">
        <v>3.9755480000000003E-2</v>
      </c>
      <c r="S64" s="14">
        <v>1.9058265599999999</v>
      </c>
      <c r="T64" s="16">
        <v>0.22098053000000001</v>
      </c>
    </row>
    <row r="65" spans="1:20" x14ac:dyDescent="0.25">
      <c r="A65" s="11" t="s">
        <v>535</v>
      </c>
      <c r="B65" s="13">
        <v>5325</v>
      </c>
      <c r="C65" s="14">
        <f>(14/B65*100)</f>
        <v>0.26291079812206569</v>
      </c>
      <c r="D65" s="15">
        <v>5311</v>
      </c>
      <c r="E65" s="14">
        <v>93.878367830000002</v>
      </c>
      <c r="F65" s="16">
        <v>0.38564221999999998</v>
      </c>
      <c r="G65" s="14">
        <v>1.6699138200000001</v>
      </c>
      <c r="H65" s="16">
        <v>0.19665757</v>
      </c>
      <c r="I65" s="14">
        <v>0.35146168</v>
      </c>
      <c r="J65" s="16">
        <v>8.4260059999999998E-2</v>
      </c>
      <c r="K65" s="14">
        <v>0</v>
      </c>
      <c r="L65" s="16">
        <v>0</v>
      </c>
      <c r="M65" s="14" t="s">
        <v>582</v>
      </c>
      <c r="N65" s="16" t="s">
        <v>582</v>
      </c>
      <c r="O65" s="14">
        <v>0.20450130999999999</v>
      </c>
      <c r="P65" s="16">
        <v>6.8774569999999993E-2</v>
      </c>
      <c r="Q65" s="14">
        <v>0</v>
      </c>
      <c r="R65" s="16">
        <v>0</v>
      </c>
      <c r="S65" s="14">
        <v>3.8957553599999999</v>
      </c>
      <c r="T65" s="16">
        <v>0.31527677999999998</v>
      </c>
    </row>
    <row r="66" spans="1:20" x14ac:dyDescent="0.25">
      <c r="A66" s="11" t="s">
        <v>536</v>
      </c>
      <c r="B66" s="13">
        <v>5665</v>
      </c>
      <c r="C66" s="14">
        <f>(75/B66*100)</f>
        <v>1.323918799646955</v>
      </c>
      <c r="D66" s="15">
        <v>5590</v>
      </c>
      <c r="E66" s="14">
        <v>97.587964099999994</v>
      </c>
      <c r="F66" s="16">
        <v>0.18458885</v>
      </c>
      <c r="G66" s="14">
        <v>0.40997158</v>
      </c>
      <c r="H66" s="16">
        <v>0.10079583</v>
      </c>
      <c r="I66" s="14">
        <v>0.52727579000000002</v>
      </c>
      <c r="J66" s="16">
        <v>8.9553549999999996E-2</v>
      </c>
      <c r="K66" s="14">
        <v>0</v>
      </c>
      <c r="L66" s="16">
        <v>0</v>
      </c>
      <c r="M66" s="14" t="s">
        <v>582</v>
      </c>
      <c r="N66" s="16" t="s">
        <v>582</v>
      </c>
      <c r="O66" s="14">
        <v>0</v>
      </c>
      <c r="P66" s="16">
        <v>0</v>
      </c>
      <c r="Q66" s="14">
        <v>0</v>
      </c>
      <c r="R66" s="16">
        <v>0</v>
      </c>
      <c r="S66" s="14">
        <v>1.4747885300000001</v>
      </c>
      <c r="T66" s="16">
        <v>0.14203405999999999</v>
      </c>
    </row>
    <row r="67" spans="1:20" x14ac:dyDescent="0.25">
      <c r="A67" s="11" t="s">
        <v>537</v>
      </c>
      <c r="B67" s="13">
        <v>6971</v>
      </c>
      <c r="C67" s="14">
        <f>(23/B67*100)</f>
        <v>0.32993831588007461</v>
      </c>
      <c r="D67" s="15">
        <v>6948</v>
      </c>
      <c r="E67" s="14">
        <v>79.347583909999997</v>
      </c>
      <c r="F67" s="16">
        <v>0.76091578000000004</v>
      </c>
      <c r="G67" s="14">
        <v>12.80144872</v>
      </c>
      <c r="H67" s="16">
        <v>0.53468415999999996</v>
      </c>
      <c r="I67" s="14">
        <v>2.22923714</v>
      </c>
      <c r="J67" s="16">
        <v>0.22361971</v>
      </c>
      <c r="K67" s="14">
        <v>0</v>
      </c>
      <c r="L67" s="16">
        <v>0</v>
      </c>
      <c r="M67" s="14" t="s">
        <v>582</v>
      </c>
      <c r="N67" s="16" t="s">
        <v>582</v>
      </c>
      <c r="O67" s="14">
        <v>0</v>
      </c>
      <c r="P67" s="16">
        <v>0</v>
      </c>
      <c r="Q67" s="14">
        <v>0</v>
      </c>
      <c r="R67" s="16">
        <v>0</v>
      </c>
      <c r="S67" s="14">
        <v>5.6217302299999998</v>
      </c>
      <c r="T67" s="16">
        <v>0.39147135999999999</v>
      </c>
    </row>
    <row r="68" spans="1:20" x14ac:dyDescent="0.25">
      <c r="A68" s="11" t="s">
        <v>538</v>
      </c>
      <c r="B68" s="13">
        <v>12083</v>
      </c>
      <c r="C68" s="14">
        <f>(26/B68*100)</f>
        <v>0.21517834974757924</v>
      </c>
      <c r="D68" s="15">
        <v>12057</v>
      </c>
      <c r="E68" s="14">
        <v>83.731620210000003</v>
      </c>
      <c r="F68" s="16">
        <v>0.34783538000000003</v>
      </c>
      <c r="G68" s="14">
        <v>6.7505358500000003</v>
      </c>
      <c r="H68" s="16">
        <v>0.23020964999999999</v>
      </c>
      <c r="I68" s="14">
        <v>1.89707622</v>
      </c>
      <c r="J68" s="16">
        <v>0.12367352</v>
      </c>
      <c r="K68" s="14">
        <v>0</v>
      </c>
      <c r="L68" s="16">
        <v>0</v>
      </c>
      <c r="M68" s="14" t="s">
        <v>582</v>
      </c>
      <c r="N68" s="16" t="s">
        <v>582</v>
      </c>
      <c r="O68" s="14">
        <v>0</v>
      </c>
      <c r="P68" s="16">
        <v>0</v>
      </c>
      <c r="Q68" s="14">
        <v>0</v>
      </c>
      <c r="R68" s="16">
        <v>0</v>
      </c>
      <c r="S68" s="14">
        <v>7.6207677199999999</v>
      </c>
      <c r="T68" s="16">
        <v>0.24245275999999999</v>
      </c>
    </row>
    <row r="69" spans="1:20" x14ac:dyDescent="0.25">
      <c r="A69" s="11" t="s">
        <v>539</v>
      </c>
      <c r="B69" s="13">
        <v>4876</v>
      </c>
      <c r="C69" s="14">
        <f>(0/B69*100)</f>
        <v>0</v>
      </c>
      <c r="D69" s="15">
        <v>4876</v>
      </c>
      <c r="E69" s="14">
        <v>95.435336430000007</v>
      </c>
      <c r="F69" s="16">
        <v>0.45054439000000002</v>
      </c>
      <c r="G69" s="14">
        <v>3.0854716600000001</v>
      </c>
      <c r="H69" s="16">
        <v>0.35566430999999998</v>
      </c>
      <c r="I69" s="14">
        <v>0.74188668000000002</v>
      </c>
      <c r="J69" s="16">
        <v>0.14638810999999999</v>
      </c>
      <c r="K69" s="14">
        <v>0</v>
      </c>
      <c r="L69" s="16">
        <v>0</v>
      </c>
      <c r="M69" s="14" t="s">
        <v>582</v>
      </c>
      <c r="N69" s="16" t="s">
        <v>582</v>
      </c>
      <c r="O69" s="14">
        <v>5.8595179999999997E-2</v>
      </c>
      <c r="P69" s="16">
        <v>3.3741E-2</v>
      </c>
      <c r="Q69" s="14">
        <v>0</v>
      </c>
      <c r="R69" s="16">
        <v>0</v>
      </c>
      <c r="S69" s="14">
        <v>0.67871004000000001</v>
      </c>
      <c r="T69" s="16">
        <v>0.19364612</v>
      </c>
    </row>
    <row r="70" spans="1:20" x14ac:dyDescent="0.25">
      <c r="A70" s="11" t="s">
        <v>540</v>
      </c>
      <c r="B70" s="13">
        <v>6036</v>
      </c>
      <c r="C70" s="14">
        <f>(223/B70*100)</f>
        <v>3.6944996686547382</v>
      </c>
      <c r="D70" s="15">
        <v>5813</v>
      </c>
      <c r="E70" s="14">
        <v>98.121273360000004</v>
      </c>
      <c r="F70" s="16">
        <v>0.22708587</v>
      </c>
      <c r="G70" s="14">
        <v>0.79181849000000004</v>
      </c>
      <c r="H70" s="16">
        <v>0.12270644</v>
      </c>
      <c r="I70" s="14">
        <v>0.16772497</v>
      </c>
      <c r="J70" s="16">
        <v>5.877201E-2</v>
      </c>
      <c r="K70" s="14">
        <v>0</v>
      </c>
      <c r="L70" s="16">
        <v>0</v>
      </c>
      <c r="M70" s="14" t="s">
        <v>582</v>
      </c>
      <c r="N70" s="16" t="s">
        <v>582</v>
      </c>
      <c r="O70" s="14">
        <v>0</v>
      </c>
      <c r="P70" s="16">
        <v>0</v>
      </c>
      <c r="Q70" s="14">
        <v>0</v>
      </c>
      <c r="R70" s="16">
        <v>0</v>
      </c>
      <c r="S70" s="14">
        <v>0.91918319000000004</v>
      </c>
      <c r="T70" s="16">
        <v>0.20816325999999999</v>
      </c>
    </row>
    <row r="71" spans="1:20" x14ac:dyDescent="0.25">
      <c r="A71" s="11" t="s">
        <v>541</v>
      </c>
      <c r="B71" s="13">
        <v>6115</v>
      </c>
      <c r="C71" s="14">
        <f>(17/B71*100)</f>
        <v>0.27800490596892891</v>
      </c>
      <c r="D71" s="15">
        <v>6098</v>
      </c>
      <c r="E71" s="14">
        <v>96.677021100000005</v>
      </c>
      <c r="F71" s="16">
        <v>0.33166873000000002</v>
      </c>
      <c r="G71" s="14">
        <v>2.27185923</v>
      </c>
      <c r="H71" s="16">
        <v>0.23378515999999999</v>
      </c>
      <c r="I71" s="14">
        <v>0.27125163000000002</v>
      </c>
      <c r="J71" s="16">
        <v>7.6679159999999996E-2</v>
      </c>
      <c r="K71" s="14">
        <v>0</v>
      </c>
      <c r="L71" s="16">
        <v>0</v>
      </c>
      <c r="M71" s="14" t="s">
        <v>582</v>
      </c>
      <c r="N71" s="16" t="s">
        <v>582</v>
      </c>
      <c r="O71" s="14">
        <v>0</v>
      </c>
      <c r="P71" s="16">
        <v>0</v>
      </c>
      <c r="Q71" s="14">
        <v>0</v>
      </c>
      <c r="R71" s="16">
        <v>0</v>
      </c>
      <c r="S71" s="14">
        <v>0.77986803999999998</v>
      </c>
      <c r="T71" s="16">
        <v>0.15543348000000001</v>
      </c>
    </row>
    <row r="72" spans="1:20" x14ac:dyDescent="0.25">
      <c r="A72" s="11" t="s">
        <v>542</v>
      </c>
      <c r="B72" s="13">
        <v>7708</v>
      </c>
      <c r="C72" s="14">
        <f>(5/B72*100)</f>
        <v>6.4867669953295279E-2</v>
      </c>
      <c r="D72" s="15">
        <v>7703</v>
      </c>
      <c r="E72" s="14">
        <v>99.496862910000004</v>
      </c>
      <c r="F72" s="16">
        <v>6.3123719999999994E-2</v>
      </c>
      <c r="G72" s="14">
        <v>0.28578297000000003</v>
      </c>
      <c r="H72" s="16">
        <v>5.5160029999999999E-2</v>
      </c>
      <c r="I72" s="14">
        <v>0.12172814</v>
      </c>
      <c r="J72" s="16">
        <v>3.4651719999999997E-2</v>
      </c>
      <c r="K72" s="14">
        <v>0</v>
      </c>
      <c r="L72" s="16">
        <v>0</v>
      </c>
      <c r="M72" s="14" t="s">
        <v>582</v>
      </c>
      <c r="N72" s="16" t="s">
        <v>582</v>
      </c>
      <c r="O72" s="14">
        <v>0</v>
      </c>
      <c r="P72" s="16">
        <v>0</v>
      </c>
      <c r="Q72" s="14">
        <v>0</v>
      </c>
      <c r="R72" s="16">
        <v>0</v>
      </c>
      <c r="S72" s="14">
        <v>9.5625979999999999E-2</v>
      </c>
      <c r="T72" s="16">
        <v>3.1720640000000001E-2</v>
      </c>
    </row>
    <row r="73" spans="1:20" x14ac:dyDescent="0.25">
      <c r="A73" s="11" t="s">
        <v>543</v>
      </c>
      <c r="B73" s="13">
        <v>8249</v>
      </c>
      <c r="C73" s="14">
        <f>(144/B73*100)</f>
        <v>1.7456661413504666</v>
      </c>
      <c r="D73" s="15">
        <v>8105</v>
      </c>
      <c r="E73" s="14">
        <v>94.640347649999995</v>
      </c>
      <c r="F73" s="16">
        <v>0.37297129000000001</v>
      </c>
      <c r="G73" s="14">
        <v>4.1230110099999999</v>
      </c>
      <c r="H73" s="16">
        <v>0.31956314000000002</v>
      </c>
      <c r="I73" s="14">
        <v>0.29565650999999998</v>
      </c>
      <c r="J73" s="16">
        <v>6.1119529999999998E-2</v>
      </c>
      <c r="K73" s="14">
        <v>0</v>
      </c>
      <c r="L73" s="16">
        <v>0</v>
      </c>
      <c r="M73" s="14" t="s">
        <v>582</v>
      </c>
      <c r="N73" s="16" t="s">
        <v>582</v>
      </c>
      <c r="O73" s="14">
        <v>0</v>
      </c>
      <c r="P73" s="16">
        <v>0</v>
      </c>
      <c r="Q73" s="14">
        <v>0</v>
      </c>
      <c r="R73" s="16">
        <v>0</v>
      </c>
      <c r="S73" s="14">
        <v>0.94098482999999999</v>
      </c>
      <c r="T73" s="16">
        <v>0.16677378000000001</v>
      </c>
    </row>
    <row r="74" spans="1:20" x14ac:dyDescent="0.25">
      <c r="A74" s="11" t="s">
        <v>544</v>
      </c>
      <c r="B74" s="13">
        <v>4692</v>
      </c>
      <c r="C74" s="14">
        <f>(82/B74*100)</f>
        <v>1.7476555839727195</v>
      </c>
      <c r="D74" s="15">
        <v>4610</v>
      </c>
      <c r="E74" s="14">
        <v>66.175480620000002</v>
      </c>
      <c r="F74" s="16">
        <v>0.56239357999999995</v>
      </c>
      <c r="G74" s="14">
        <v>26.813129880000002</v>
      </c>
      <c r="H74" s="16">
        <v>0.56964678000000002</v>
      </c>
      <c r="I74" s="14">
        <v>3.8903988900000002</v>
      </c>
      <c r="J74" s="16">
        <v>0.26998134000000001</v>
      </c>
      <c r="K74" s="14">
        <v>0</v>
      </c>
      <c r="L74" s="16">
        <v>0</v>
      </c>
      <c r="M74" s="14" t="s">
        <v>582</v>
      </c>
      <c r="N74" s="16" t="s">
        <v>582</v>
      </c>
      <c r="O74" s="14">
        <v>0</v>
      </c>
      <c r="P74" s="16">
        <v>0</v>
      </c>
      <c r="Q74" s="14">
        <v>0.1191629</v>
      </c>
      <c r="R74" s="16">
        <v>5.5765219999999997E-2</v>
      </c>
      <c r="S74" s="14">
        <v>3.0018277100000001</v>
      </c>
      <c r="T74" s="16">
        <v>0.26378699</v>
      </c>
    </row>
    <row r="75" spans="1:20" x14ac:dyDescent="0.25">
      <c r="A75" s="11" t="s">
        <v>545</v>
      </c>
      <c r="B75" s="13">
        <v>5375</v>
      </c>
      <c r="C75" s="14">
        <f>(203/B75*100)</f>
        <v>3.7767441860465114</v>
      </c>
      <c r="D75" s="15">
        <v>5172</v>
      </c>
      <c r="E75" s="14">
        <v>76.48754271</v>
      </c>
      <c r="F75" s="16">
        <v>1.2113230100000001</v>
      </c>
      <c r="G75" s="14">
        <v>9.0548345500000007</v>
      </c>
      <c r="H75" s="16">
        <v>0.72583383000000001</v>
      </c>
      <c r="I75" s="14">
        <v>2.8793374799999998</v>
      </c>
      <c r="J75" s="16">
        <v>0.30201535000000002</v>
      </c>
      <c r="K75" s="14">
        <v>0</v>
      </c>
      <c r="L75" s="16">
        <v>0</v>
      </c>
      <c r="M75" s="14" t="s">
        <v>582</v>
      </c>
      <c r="N75" s="16" t="s">
        <v>582</v>
      </c>
      <c r="O75" s="14">
        <v>0</v>
      </c>
      <c r="P75" s="16">
        <v>0</v>
      </c>
      <c r="Q75" s="14">
        <v>0</v>
      </c>
      <c r="R75" s="16">
        <v>0</v>
      </c>
      <c r="S75" s="14">
        <v>11.578285259999999</v>
      </c>
      <c r="T75" s="16">
        <v>0.74714539999999996</v>
      </c>
    </row>
    <row r="76" spans="1:20" x14ac:dyDescent="0.25">
      <c r="A76" s="11" t="s">
        <v>546</v>
      </c>
      <c r="B76" s="13">
        <v>14167</v>
      </c>
      <c r="C76" s="14">
        <f>(228/B76*100)</f>
        <v>1.6093738970847746</v>
      </c>
      <c r="D76" s="15">
        <v>13939</v>
      </c>
      <c r="E76" s="14">
        <v>88.31215847</v>
      </c>
      <c r="F76" s="16">
        <v>0.46620690999999997</v>
      </c>
      <c r="G76" s="14">
        <v>6.8325153399999996</v>
      </c>
      <c r="H76" s="16">
        <v>0.30146832000000001</v>
      </c>
      <c r="I76" s="14">
        <v>0.92018524000000002</v>
      </c>
      <c r="J76" s="16">
        <v>0.13235758</v>
      </c>
      <c r="K76" s="14">
        <v>0</v>
      </c>
      <c r="L76" s="16">
        <v>0</v>
      </c>
      <c r="M76" s="14" t="s">
        <v>582</v>
      </c>
      <c r="N76" s="16" t="s">
        <v>582</v>
      </c>
      <c r="O76" s="14">
        <v>0</v>
      </c>
      <c r="P76" s="16">
        <v>0</v>
      </c>
      <c r="Q76" s="14">
        <v>0</v>
      </c>
      <c r="R76" s="16">
        <v>0</v>
      </c>
      <c r="S76" s="14">
        <v>3.9351409500000001</v>
      </c>
      <c r="T76" s="16">
        <v>0.22618258999999999</v>
      </c>
    </row>
    <row r="77" spans="1:20" x14ac:dyDescent="0.25">
      <c r="A77" s="11" t="s">
        <v>547</v>
      </c>
      <c r="B77" s="13">
        <v>6062</v>
      </c>
      <c r="C77" s="14">
        <f>(82/B77*100)</f>
        <v>1.3526888815572418</v>
      </c>
      <c r="D77" s="15">
        <v>5980</v>
      </c>
      <c r="E77" s="14">
        <v>71.284601989999999</v>
      </c>
      <c r="F77" s="16">
        <v>0.95019993999999997</v>
      </c>
      <c r="G77" s="14">
        <v>14.43785372</v>
      </c>
      <c r="H77" s="16">
        <v>0.59815311999999998</v>
      </c>
      <c r="I77" s="14">
        <v>3.2365704900000001</v>
      </c>
      <c r="J77" s="16">
        <v>0.23757096999999999</v>
      </c>
      <c r="K77" s="14">
        <v>0</v>
      </c>
      <c r="L77" s="16">
        <v>0</v>
      </c>
      <c r="M77" s="14" t="s">
        <v>582</v>
      </c>
      <c r="N77" s="16" t="s">
        <v>582</v>
      </c>
      <c r="O77" s="14">
        <v>0</v>
      </c>
      <c r="P77" s="16">
        <v>0</v>
      </c>
      <c r="Q77" s="14">
        <v>0</v>
      </c>
      <c r="R77" s="16">
        <v>0</v>
      </c>
      <c r="S77" s="14">
        <v>11.0409738</v>
      </c>
      <c r="T77" s="16">
        <v>0.49859414000000002</v>
      </c>
    </row>
    <row r="78" spans="1:20" x14ac:dyDescent="0.25">
      <c r="A78" s="11" t="s">
        <v>548</v>
      </c>
      <c r="B78" s="13">
        <v>5826</v>
      </c>
      <c r="C78" s="14">
        <f>(0/B78*100)</f>
        <v>0</v>
      </c>
      <c r="D78" s="15">
        <v>5826</v>
      </c>
      <c r="E78" s="14">
        <v>95.169616629999993</v>
      </c>
      <c r="F78" s="16">
        <v>1.11721738</v>
      </c>
      <c r="G78" s="14">
        <v>3.4629626899999999</v>
      </c>
      <c r="H78" s="16">
        <v>0.74354443000000003</v>
      </c>
      <c r="I78" s="14">
        <v>0.46252937</v>
      </c>
      <c r="J78" s="16">
        <v>0.17766588</v>
      </c>
      <c r="K78" s="14">
        <v>0</v>
      </c>
      <c r="L78" s="16">
        <v>0</v>
      </c>
      <c r="M78" s="14" t="s">
        <v>582</v>
      </c>
      <c r="N78" s="16" t="s">
        <v>582</v>
      </c>
      <c r="O78" s="14">
        <v>0</v>
      </c>
      <c r="P78" s="16">
        <v>0</v>
      </c>
      <c r="Q78" s="14">
        <v>5.3366150000000001E-2</v>
      </c>
      <c r="R78" s="16">
        <v>3.2994219999999998E-2</v>
      </c>
      <c r="S78" s="14">
        <v>0.85152516</v>
      </c>
      <c r="T78" s="16">
        <v>0.49538335</v>
      </c>
    </row>
    <row r="79" spans="1:20" ht="24.95" customHeight="1" x14ac:dyDescent="0.25">
      <c r="A79" s="11" t="s">
        <v>549</v>
      </c>
      <c r="B79" s="13">
        <v>1657</v>
      </c>
      <c r="C79" s="14">
        <f>(41/B79*100)</f>
        <v>2.4743512371756187</v>
      </c>
      <c r="D79" s="15">
        <v>1616</v>
      </c>
      <c r="E79" s="14">
        <v>91.147967370000003</v>
      </c>
      <c r="F79" s="16">
        <v>1.4207234200000001</v>
      </c>
      <c r="G79" s="14">
        <v>6.1775115200000004</v>
      </c>
      <c r="H79" s="16">
        <v>0.96041430999999999</v>
      </c>
      <c r="I79" s="14">
        <v>0.70195671000000004</v>
      </c>
      <c r="J79" s="16">
        <v>0.23234766000000001</v>
      </c>
      <c r="K79" s="14">
        <v>0</v>
      </c>
      <c r="L79" s="16">
        <v>0</v>
      </c>
      <c r="M79" s="14" t="s">
        <v>582</v>
      </c>
      <c r="N79" s="16" t="s">
        <v>582</v>
      </c>
      <c r="O79" s="14">
        <v>0</v>
      </c>
      <c r="P79" s="16">
        <v>0</v>
      </c>
      <c r="Q79" s="14">
        <v>0</v>
      </c>
      <c r="R79" s="16">
        <v>0</v>
      </c>
      <c r="S79" s="14">
        <v>1.9725644</v>
      </c>
      <c r="T79" s="16">
        <v>0.52555461000000003</v>
      </c>
    </row>
    <row r="80" spans="1:20" x14ac:dyDescent="0.25">
      <c r="A80" s="11" t="s">
        <v>550</v>
      </c>
      <c r="B80" s="13">
        <v>7841</v>
      </c>
      <c r="C80" s="14">
        <f>(0/B80*100)</f>
        <v>0</v>
      </c>
      <c r="D80" s="15">
        <v>7841</v>
      </c>
      <c r="E80" s="14">
        <v>98.693159179999995</v>
      </c>
      <c r="F80" s="16">
        <v>0.16908854000000001</v>
      </c>
      <c r="G80" s="14">
        <v>1.03718625</v>
      </c>
      <c r="H80" s="16">
        <v>0.15804939000000001</v>
      </c>
      <c r="I80" s="14">
        <v>0.11558350000000001</v>
      </c>
      <c r="J80" s="16">
        <v>3.9594020000000001E-2</v>
      </c>
      <c r="K80" s="14">
        <v>0</v>
      </c>
      <c r="L80" s="16">
        <v>0</v>
      </c>
      <c r="M80" s="14" t="s">
        <v>582</v>
      </c>
      <c r="N80" s="16" t="s">
        <v>582</v>
      </c>
      <c r="O80" s="14">
        <v>3.9614580000000003E-2</v>
      </c>
      <c r="P80" s="16">
        <v>2.761957E-2</v>
      </c>
      <c r="Q80" s="14">
        <v>0</v>
      </c>
      <c r="R80" s="16">
        <v>0</v>
      </c>
      <c r="S80" s="14">
        <v>0.11445648999999999</v>
      </c>
      <c r="T80" s="16">
        <v>5.2796870000000003E-2</v>
      </c>
    </row>
    <row r="81" spans="1:20" x14ac:dyDescent="0.25">
      <c r="A81" s="19" t="s">
        <v>551</v>
      </c>
      <c r="B81" s="13">
        <v>8861</v>
      </c>
      <c r="C81" s="14">
        <f>(0/B81*100)</f>
        <v>0</v>
      </c>
      <c r="D81" s="15">
        <v>8861</v>
      </c>
      <c r="E81" s="14">
        <v>0</v>
      </c>
      <c r="F81" s="16">
        <v>0</v>
      </c>
      <c r="G81" s="14">
        <v>0</v>
      </c>
      <c r="H81" s="16">
        <v>0</v>
      </c>
      <c r="I81" s="14">
        <v>0</v>
      </c>
      <c r="J81" s="16">
        <v>0</v>
      </c>
      <c r="K81" s="14">
        <v>0</v>
      </c>
      <c r="L81" s="16">
        <v>0</v>
      </c>
      <c r="M81" s="14" t="s">
        <v>582</v>
      </c>
      <c r="N81" s="16" t="s">
        <v>582</v>
      </c>
      <c r="O81" s="14">
        <v>100</v>
      </c>
      <c r="P81" s="16">
        <v>0</v>
      </c>
      <c r="Q81" s="14">
        <v>0</v>
      </c>
      <c r="R81" s="16">
        <v>0</v>
      </c>
      <c r="S81" s="14">
        <v>0</v>
      </c>
      <c r="T81" s="16">
        <v>0</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694</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691</v>
      </c>
      <c r="F4" s="22"/>
      <c r="G4" s="21" t="s">
        <v>692</v>
      </c>
      <c r="H4" s="22"/>
      <c r="I4" s="21" t="s">
        <v>693</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(360/B7*100)</f>
        <v>2.477632484514797</v>
      </c>
      <c r="D7" s="15">
        <v>14170</v>
      </c>
      <c r="E7" s="14">
        <v>94.409447799999995</v>
      </c>
      <c r="F7" s="16">
        <v>0.2299147</v>
      </c>
      <c r="G7" s="14">
        <v>0.97806380999999998</v>
      </c>
      <c r="H7" s="16">
        <v>9.2681979999999997E-2</v>
      </c>
      <c r="I7" s="14">
        <v>0.19431834000000001</v>
      </c>
      <c r="J7" s="16">
        <v>4.2771629999999998E-2</v>
      </c>
      <c r="K7" s="14">
        <v>0</v>
      </c>
      <c r="L7" s="16">
        <v>0</v>
      </c>
      <c r="M7" s="14" t="s">
        <v>582</v>
      </c>
      <c r="N7" s="16" t="s">
        <v>582</v>
      </c>
      <c r="O7" s="14">
        <v>0</v>
      </c>
      <c r="P7" s="16">
        <v>0</v>
      </c>
      <c r="Q7" s="14">
        <v>0</v>
      </c>
      <c r="R7" s="16">
        <v>0</v>
      </c>
      <c r="S7" s="14">
        <v>4.4181700499999996</v>
      </c>
      <c r="T7" s="16">
        <v>0.21393899999999999</v>
      </c>
    </row>
    <row r="8" spans="1:20" x14ac:dyDescent="0.25">
      <c r="A8" s="11" t="s">
        <v>478</v>
      </c>
      <c r="B8" s="13">
        <v>7007</v>
      </c>
      <c r="C8" s="14">
        <f>(21/B8*100)</f>
        <v>0.29970029970029971</v>
      </c>
      <c r="D8" s="15">
        <v>6986</v>
      </c>
      <c r="E8" s="14">
        <v>89.135946970000006</v>
      </c>
      <c r="F8" s="16">
        <v>0.56183795000000003</v>
      </c>
      <c r="G8" s="14">
        <v>3.8715110899999998</v>
      </c>
      <c r="H8" s="16">
        <v>0.33933780000000002</v>
      </c>
      <c r="I8" s="14">
        <v>0.27952859000000002</v>
      </c>
      <c r="J8" s="16">
        <v>9.0619850000000002E-2</v>
      </c>
      <c r="K8" s="14">
        <v>0</v>
      </c>
      <c r="L8" s="16">
        <v>0</v>
      </c>
      <c r="M8" s="14" t="s">
        <v>582</v>
      </c>
      <c r="N8" s="16" t="s">
        <v>582</v>
      </c>
      <c r="O8" s="14">
        <v>0.47245721000000002</v>
      </c>
      <c r="P8" s="16">
        <v>0.11627829000000001</v>
      </c>
      <c r="Q8" s="14">
        <v>0</v>
      </c>
      <c r="R8" s="16">
        <v>0</v>
      </c>
      <c r="S8" s="14">
        <v>6.2405561299999999</v>
      </c>
      <c r="T8" s="16">
        <v>0.34680560999999999</v>
      </c>
    </row>
    <row r="9" spans="1:20" x14ac:dyDescent="0.25">
      <c r="A9" s="11" t="s">
        <v>479</v>
      </c>
      <c r="B9" s="13">
        <v>9651</v>
      </c>
      <c r="C9" s="14">
        <f>(91/B9*100)</f>
        <v>0.94290747072842196</v>
      </c>
      <c r="D9" s="15">
        <v>9560</v>
      </c>
      <c r="E9" s="14">
        <v>74.804330579999998</v>
      </c>
      <c r="F9" s="16">
        <v>0.78959566000000003</v>
      </c>
      <c r="G9" s="14">
        <v>12.047642489999999</v>
      </c>
      <c r="H9" s="16">
        <v>0.55545723000000002</v>
      </c>
      <c r="I9" s="14">
        <v>0.75108602999999996</v>
      </c>
      <c r="J9" s="16">
        <v>0.14203368</v>
      </c>
      <c r="K9" s="14">
        <v>0</v>
      </c>
      <c r="L9" s="16">
        <v>0</v>
      </c>
      <c r="M9" s="14" t="s">
        <v>582</v>
      </c>
      <c r="N9" s="16" t="s">
        <v>582</v>
      </c>
      <c r="O9" s="14">
        <v>3.0062230599999999</v>
      </c>
      <c r="P9" s="16">
        <v>0.54006699999999996</v>
      </c>
      <c r="Q9" s="14">
        <v>0</v>
      </c>
      <c r="R9" s="16">
        <v>0</v>
      </c>
      <c r="S9" s="14">
        <v>9.3907178299999998</v>
      </c>
      <c r="T9" s="16">
        <v>0.3509775</v>
      </c>
    </row>
    <row r="10" spans="1:20" x14ac:dyDescent="0.25">
      <c r="A10" s="11" t="s">
        <v>480</v>
      </c>
      <c r="B10" s="13">
        <v>20058</v>
      </c>
      <c r="C10" s="14">
        <f>(524/B10*100)</f>
        <v>2.6124239704855916</v>
      </c>
      <c r="D10" s="15">
        <v>19534</v>
      </c>
      <c r="E10" s="14">
        <v>94.696006929999996</v>
      </c>
      <c r="F10" s="16">
        <v>0.30965243999999997</v>
      </c>
      <c r="G10" s="14">
        <v>2.2957145300000001</v>
      </c>
      <c r="H10" s="16">
        <v>0.20552606000000001</v>
      </c>
      <c r="I10" s="14">
        <v>0.39693668999999998</v>
      </c>
      <c r="J10" s="16">
        <v>6.4112359999999993E-2</v>
      </c>
      <c r="K10" s="14">
        <v>0</v>
      </c>
      <c r="L10" s="16">
        <v>0</v>
      </c>
      <c r="M10" s="14" t="s">
        <v>582</v>
      </c>
      <c r="N10" s="16" t="s">
        <v>582</v>
      </c>
      <c r="O10" s="14">
        <v>0</v>
      </c>
      <c r="P10" s="16">
        <v>0</v>
      </c>
      <c r="Q10" s="14">
        <v>0</v>
      </c>
      <c r="R10" s="16">
        <v>0</v>
      </c>
      <c r="S10" s="14">
        <v>2.6113418500000001</v>
      </c>
      <c r="T10" s="16">
        <v>0.18047094</v>
      </c>
    </row>
    <row r="11" spans="1:20" x14ac:dyDescent="0.25">
      <c r="A11" s="11" t="s">
        <v>481</v>
      </c>
      <c r="B11" s="13">
        <v>7053</v>
      </c>
      <c r="C11" s="14">
        <f>(50/B11*100)</f>
        <v>0.70891819084077701</v>
      </c>
      <c r="D11" s="15">
        <v>7003</v>
      </c>
      <c r="E11" s="14">
        <v>80.199972259999996</v>
      </c>
      <c r="F11" s="16">
        <v>0.83957433999999997</v>
      </c>
      <c r="G11" s="14">
        <v>4.8361456199999999</v>
      </c>
      <c r="H11" s="16">
        <v>0.37601101999999997</v>
      </c>
      <c r="I11" s="14">
        <v>1.0031227</v>
      </c>
      <c r="J11" s="16">
        <v>0.23382768000000001</v>
      </c>
      <c r="K11" s="14">
        <v>0</v>
      </c>
      <c r="L11" s="16">
        <v>0</v>
      </c>
      <c r="M11" s="14" t="s">
        <v>582</v>
      </c>
      <c r="N11" s="16" t="s">
        <v>582</v>
      </c>
      <c r="O11" s="14">
        <v>0</v>
      </c>
      <c r="P11" s="16">
        <v>0</v>
      </c>
      <c r="Q11" s="14">
        <v>0</v>
      </c>
      <c r="R11" s="16">
        <v>0</v>
      </c>
      <c r="S11" s="14">
        <v>13.96075942</v>
      </c>
      <c r="T11" s="16">
        <v>0.67971026999999995</v>
      </c>
    </row>
    <row r="12" spans="1:20" x14ac:dyDescent="0.25">
      <c r="A12" s="11" t="s">
        <v>482</v>
      </c>
      <c r="B12" s="13">
        <v>6894</v>
      </c>
      <c r="C12" s="14">
        <f>(55/B12*100)</f>
        <v>0.79779518421816076</v>
      </c>
      <c r="D12" s="15">
        <v>6839</v>
      </c>
      <c r="E12" s="14">
        <v>91.866018679999996</v>
      </c>
      <c r="F12" s="16">
        <v>0.71107911000000001</v>
      </c>
      <c r="G12" s="14">
        <v>2.6265234400000002</v>
      </c>
      <c r="H12" s="16">
        <v>0.25859714</v>
      </c>
      <c r="I12" s="14">
        <v>0.25037188999999999</v>
      </c>
      <c r="J12" s="16">
        <v>7.6022699999999999E-2</v>
      </c>
      <c r="K12" s="14">
        <v>0</v>
      </c>
      <c r="L12" s="16">
        <v>0</v>
      </c>
      <c r="M12" s="14" t="s">
        <v>582</v>
      </c>
      <c r="N12" s="16" t="s">
        <v>582</v>
      </c>
      <c r="O12" s="14">
        <v>2.34613783</v>
      </c>
      <c r="P12" s="16">
        <v>0.59140738000000004</v>
      </c>
      <c r="Q12" s="14">
        <v>0</v>
      </c>
      <c r="R12" s="16">
        <v>0</v>
      </c>
      <c r="S12" s="14">
        <v>2.9109481599999998</v>
      </c>
      <c r="T12" s="16">
        <v>0.28270269999999997</v>
      </c>
    </row>
    <row r="13" spans="1:20" x14ac:dyDescent="0.25">
      <c r="A13" s="11" t="s">
        <v>483</v>
      </c>
      <c r="B13" s="13">
        <v>7161</v>
      </c>
      <c r="C13" s="14">
        <f>(92/B13*100)</f>
        <v>1.2847367686077364</v>
      </c>
      <c r="D13" s="15">
        <v>7069</v>
      </c>
      <c r="E13" s="14">
        <v>93.526381349999994</v>
      </c>
      <c r="F13" s="16">
        <v>0.54134236999999996</v>
      </c>
      <c r="G13" s="14">
        <v>0.47491932999999997</v>
      </c>
      <c r="H13" s="16">
        <v>8.8362300000000005E-2</v>
      </c>
      <c r="I13" s="14">
        <v>0.16064052000000001</v>
      </c>
      <c r="J13" s="16">
        <v>5.4950319999999997E-2</v>
      </c>
      <c r="K13" s="14">
        <v>0</v>
      </c>
      <c r="L13" s="16">
        <v>0</v>
      </c>
      <c r="M13" s="14" t="s">
        <v>582</v>
      </c>
      <c r="N13" s="16" t="s">
        <v>582</v>
      </c>
      <c r="O13" s="14">
        <v>4.0679935399999998</v>
      </c>
      <c r="P13" s="16">
        <v>0.46782673000000002</v>
      </c>
      <c r="Q13" s="14">
        <v>0</v>
      </c>
      <c r="R13" s="16">
        <v>0</v>
      </c>
      <c r="S13" s="14">
        <v>1.77006526</v>
      </c>
      <c r="T13" s="16">
        <v>0.19293167999999999</v>
      </c>
    </row>
    <row r="14" spans="1:20" x14ac:dyDescent="0.25">
      <c r="A14" s="11" t="s">
        <v>484</v>
      </c>
      <c r="B14" s="13">
        <v>5587</v>
      </c>
      <c r="C14" s="14">
        <f>(74/B14*100)</f>
        <v>1.3245033112582782</v>
      </c>
      <c r="D14" s="15">
        <v>5513</v>
      </c>
      <c r="E14" s="14">
        <v>95.863643089999997</v>
      </c>
      <c r="F14" s="16">
        <v>0.34772845000000002</v>
      </c>
      <c r="G14" s="14">
        <v>1.2947546299999999</v>
      </c>
      <c r="H14" s="16">
        <v>0.18801306000000001</v>
      </c>
      <c r="I14" s="14">
        <v>0.40252670000000002</v>
      </c>
      <c r="J14" s="16">
        <v>0.10183428999999999</v>
      </c>
      <c r="K14" s="14">
        <v>0</v>
      </c>
      <c r="L14" s="16">
        <v>0</v>
      </c>
      <c r="M14" s="14" t="s">
        <v>582</v>
      </c>
      <c r="N14" s="16" t="s">
        <v>582</v>
      </c>
      <c r="O14" s="14">
        <v>0</v>
      </c>
      <c r="P14" s="16">
        <v>0</v>
      </c>
      <c r="Q14" s="14">
        <v>0</v>
      </c>
      <c r="R14" s="16">
        <v>0</v>
      </c>
      <c r="S14" s="14">
        <v>2.43907557</v>
      </c>
      <c r="T14" s="16">
        <v>0.26676549999999999</v>
      </c>
    </row>
    <row r="15" spans="1:20" x14ac:dyDescent="0.25">
      <c r="A15" s="11" t="s">
        <v>485</v>
      </c>
      <c r="B15" s="13">
        <v>5882</v>
      </c>
      <c r="C15" s="14">
        <f>(52/B15*100)</f>
        <v>0.88405304318259093</v>
      </c>
      <c r="D15" s="15">
        <v>5830</v>
      </c>
      <c r="E15" s="14">
        <v>96.393749229999997</v>
      </c>
      <c r="F15" s="16">
        <v>0.50906499999999999</v>
      </c>
      <c r="G15" s="14">
        <v>0.49029817999999997</v>
      </c>
      <c r="H15" s="16">
        <v>8.904078E-2</v>
      </c>
      <c r="I15" s="14">
        <v>0.23508119</v>
      </c>
      <c r="J15" s="16">
        <v>8.9508550000000006E-2</v>
      </c>
      <c r="K15" s="14">
        <v>0</v>
      </c>
      <c r="L15" s="16">
        <v>0</v>
      </c>
      <c r="M15" s="14" t="s">
        <v>582</v>
      </c>
      <c r="N15" s="16" t="s">
        <v>582</v>
      </c>
      <c r="O15" s="14">
        <v>1.01254142</v>
      </c>
      <c r="P15" s="16">
        <v>0.45383536000000002</v>
      </c>
      <c r="Q15" s="14">
        <v>0</v>
      </c>
      <c r="R15" s="16">
        <v>0</v>
      </c>
      <c r="S15" s="14">
        <v>1.8683299799999999</v>
      </c>
      <c r="T15" s="16">
        <v>0.20613521000000001</v>
      </c>
    </row>
    <row r="16" spans="1:20" x14ac:dyDescent="0.25">
      <c r="A16" s="11" t="s">
        <v>486</v>
      </c>
      <c r="B16" s="13">
        <v>6108</v>
      </c>
      <c r="C16" s="14">
        <f>(101/B16*100)</f>
        <v>1.6535690897184021</v>
      </c>
      <c r="D16" s="15">
        <v>6007</v>
      </c>
      <c r="E16" s="14">
        <v>84.217667419999998</v>
      </c>
      <c r="F16" s="16">
        <v>0.54512282000000001</v>
      </c>
      <c r="G16" s="14">
        <v>9.5095125199999995</v>
      </c>
      <c r="H16" s="16">
        <v>0.47176950000000001</v>
      </c>
      <c r="I16" s="14">
        <v>0.57566101000000003</v>
      </c>
      <c r="J16" s="16">
        <v>0.12231926999999999</v>
      </c>
      <c r="K16" s="14">
        <v>0</v>
      </c>
      <c r="L16" s="16">
        <v>0</v>
      </c>
      <c r="M16" s="14" t="s">
        <v>582</v>
      </c>
      <c r="N16" s="16" t="s">
        <v>582</v>
      </c>
      <c r="O16" s="14">
        <v>0</v>
      </c>
      <c r="P16" s="16">
        <v>0</v>
      </c>
      <c r="Q16" s="14">
        <v>0</v>
      </c>
      <c r="R16" s="16">
        <v>0</v>
      </c>
      <c r="S16" s="14">
        <v>5.6971590499999998</v>
      </c>
      <c r="T16" s="16">
        <v>0.32718839</v>
      </c>
    </row>
    <row r="17" spans="1:20" x14ac:dyDescent="0.25">
      <c r="A17" s="11" t="s">
        <v>487</v>
      </c>
      <c r="B17" s="13">
        <v>6504</v>
      </c>
      <c r="C17" s="14">
        <f>(648/B17*100)</f>
        <v>9.9630996309963091</v>
      </c>
      <c r="D17" s="15">
        <v>5856</v>
      </c>
      <c r="E17" s="14">
        <v>81.7367335</v>
      </c>
      <c r="F17" s="16">
        <v>0.83233009999999996</v>
      </c>
      <c r="G17" s="14">
        <v>9.1331877299999995</v>
      </c>
      <c r="H17" s="16">
        <v>0.52222442999999996</v>
      </c>
      <c r="I17" s="14">
        <v>0.53816383000000001</v>
      </c>
      <c r="J17" s="16">
        <v>0.10364515000000001</v>
      </c>
      <c r="K17" s="14">
        <v>0</v>
      </c>
      <c r="L17" s="16">
        <v>0</v>
      </c>
      <c r="M17" s="14" t="s">
        <v>582</v>
      </c>
      <c r="N17" s="16" t="s">
        <v>582</v>
      </c>
      <c r="O17" s="14">
        <v>2.52783735</v>
      </c>
      <c r="P17" s="16">
        <v>0.33559291000000002</v>
      </c>
      <c r="Q17" s="14">
        <v>0</v>
      </c>
      <c r="R17" s="16">
        <v>0</v>
      </c>
      <c r="S17" s="14">
        <v>6.0640775900000001</v>
      </c>
      <c r="T17" s="16">
        <v>0.45223556999999998</v>
      </c>
    </row>
    <row r="18" spans="1:20" x14ac:dyDescent="0.25">
      <c r="A18" s="11" t="s">
        <v>488</v>
      </c>
      <c r="B18" s="13">
        <v>5532</v>
      </c>
      <c r="C18" s="14">
        <f>(28/B18*100)</f>
        <v>0.50614605929139556</v>
      </c>
      <c r="D18" s="15">
        <v>5504</v>
      </c>
      <c r="E18" s="14">
        <v>92.840768420000003</v>
      </c>
      <c r="F18" s="16">
        <v>0.73500789</v>
      </c>
      <c r="G18" s="14">
        <v>2.72616097</v>
      </c>
      <c r="H18" s="16">
        <v>0.48974907000000001</v>
      </c>
      <c r="I18" s="14">
        <v>1.21214822</v>
      </c>
      <c r="J18" s="16">
        <v>0.21747414000000001</v>
      </c>
      <c r="K18" s="14">
        <v>0</v>
      </c>
      <c r="L18" s="16">
        <v>0</v>
      </c>
      <c r="M18" s="14" t="s">
        <v>582</v>
      </c>
      <c r="N18" s="16" t="s">
        <v>582</v>
      </c>
      <c r="O18" s="14">
        <v>0</v>
      </c>
      <c r="P18" s="16">
        <v>0</v>
      </c>
      <c r="Q18" s="14">
        <v>0</v>
      </c>
      <c r="R18" s="16">
        <v>0</v>
      </c>
      <c r="S18" s="14">
        <v>3.2209223800000002</v>
      </c>
      <c r="T18" s="16">
        <v>0.36079073</v>
      </c>
    </row>
    <row r="19" spans="1:20" x14ac:dyDescent="0.25">
      <c r="A19" s="11" t="s">
        <v>489</v>
      </c>
      <c r="B19" s="13">
        <v>5658</v>
      </c>
      <c r="C19" s="14">
        <f>(63/B19*100)</f>
        <v>1.1134676564156947</v>
      </c>
      <c r="D19" s="15">
        <v>5595</v>
      </c>
      <c r="E19" s="14">
        <v>92.734249689999999</v>
      </c>
      <c r="F19" s="16">
        <v>0.58469705000000005</v>
      </c>
      <c r="G19" s="14">
        <v>4.39648576</v>
      </c>
      <c r="H19" s="16">
        <v>0.45167183999999999</v>
      </c>
      <c r="I19" s="14">
        <v>0.52205813999999995</v>
      </c>
      <c r="J19" s="16">
        <v>0.12031664</v>
      </c>
      <c r="K19" s="14">
        <v>0</v>
      </c>
      <c r="L19" s="16">
        <v>0</v>
      </c>
      <c r="M19" s="14" t="s">
        <v>582</v>
      </c>
      <c r="N19" s="16" t="s">
        <v>582</v>
      </c>
      <c r="O19" s="14">
        <v>0</v>
      </c>
      <c r="P19" s="16">
        <v>0</v>
      </c>
      <c r="Q19" s="14">
        <v>0</v>
      </c>
      <c r="R19" s="16">
        <v>0</v>
      </c>
      <c r="S19" s="14">
        <v>2.34720642</v>
      </c>
      <c r="T19" s="16">
        <v>0.27281195000000003</v>
      </c>
    </row>
    <row r="20" spans="1:20" x14ac:dyDescent="0.25">
      <c r="A20" s="11" t="s">
        <v>490</v>
      </c>
      <c r="B20" s="13">
        <v>3371</v>
      </c>
      <c r="C20" s="14">
        <f>(75/B20*100)</f>
        <v>2.2248590922574905</v>
      </c>
      <c r="D20" s="15">
        <v>3296</v>
      </c>
      <c r="E20" s="14">
        <v>98.534027339999994</v>
      </c>
      <c r="F20" s="16">
        <v>0.164164</v>
      </c>
      <c r="G20" s="14">
        <v>0.32890538000000002</v>
      </c>
      <c r="H20" s="16">
        <v>9.8752549999999995E-2</v>
      </c>
      <c r="I20" s="14">
        <v>0.41707601</v>
      </c>
      <c r="J20" s="16">
        <v>0.11275717</v>
      </c>
      <c r="K20" s="14">
        <v>0</v>
      </c>
      <c r="L20" s="16">
        <v>0</v>
      </c>
      <c r="M20" s="14" t="s">
        <v>582</v>
      </c>
      <c r="N20" s="16" t="s">
        <v>582</v>
      </c>
      <c r="O20" s="14">
        <v>0</v>
      </c>
      <c r="P20" s="16">
        <v>0</v>
      </c>
      <c r="Q20" s="14">
        <v>0</v>
      </c>
      <c r="R20" s="16">
        <v>0</v>
      </c>
      <c r="S20" s="14">
        <v>0.71999126000000002</v>
      </c>
      <c r="T20" s="16">
        <v>0.14483557</v>
      </c>
    </row>
    <row r="21" spans="1:20" x14ac:dyDescent="0.25">
      <c r="A21" s="11" t="s">
        <v>491</v>
      </c>
      <c r="B21" s="13">
        <v>5741</v>
      </c>
      <c r="C21" s="14">
        <f>(45/B21*100)</f>
        <v>0.7838355687162516</v>
      </c>
      <c r="D21" s="15">
        <v>5696</v>
      </c>
      <c r="E21" s="14">
        <v>94.424429119999999</v>
      </c>
      <c r="F21" s="16">
        <v>0.34113200999999999</v>
      </c>
      <c r="G21" s="14">
        <v>0.83783229999999997</v>
      </c>
      <c r="H21" s="16">
        <v>0.12873245999999999</v>
      </c>
      <c r="I21" s="14">
        <v>4.1660139999999998E-2</v>
      </c>
      <c r="J21" s="16">
        <v>2.8962910000000001E-2</v>
      </c>
      <c r="K21" s="14">
        <v>0</v>
      </c>
      <c r="L21" s="16">
        <v>0</v>
      </c>
      <c r="M21" s="14" t="s">
        <v>582</v>
      </c>
      <c r="N21" s="16" t="s">
        <v>582</v>
      </c>
      <c r="O21" s="14">
        <v>0</v>
      </c>
      <c r="P21" s="16">
        <v>0</v>
      </c>
      <c r="Q21" s="14">
        <v>0</v>
      </c>
      <c r="R21" s="16">
        <v>0</v>
      </c>
      <c r="S21" s="14">
        <v>4.69607844</v>
      </c>
      <c r="T21" s="16">
        <v>0.32500525000000002</v>
      </c>
    </row>
    <row r="22" spans="1:20" x14ac:dyDescent="0.25">
      <c r="A22" s="11" t="s">
        <v>492</v>
      </c>
      <c r="B22" s="13">
        <v>6598</v>
      </c>
      <c r="C22" s="14">
        <f>(32/B22*100)</f>
        <v>0.48499545316762654</v>
      </c>
      <c r="D22" s="15">
        <v>6566</v>
      </c>
      <c r="E22" s="14">
        <v>89.115585179999997</v>
      </c>
      <c r="F22" s="16">
        <v>0.58764190000000005</v>
      </c>
      <c r="G22" s="14">
        <v>4.0725150699999997</v>
      </c>
      <c r="H22" s="16">
        <v>0.28815666000000001</v>
      </c>
      <c r="I22" s="14">
        <v>1.41247951</v>
      </c>
      <c r="J22" s="16">
        <v>0.17832788999999999</v>
      </c>
      <c r="K22" s="14">
        <v>0</v>
      </c>
      <c r="L22" s="16">
        <v>0</v>
      </c>
      <c r="M22" s="14" t="s">
        <v>582</v>
      </c>
      <c r="N22" s="16" t="s">
        <v>582</v>
      </c>
      <c r="O22" s="14">
        <v>0</v>
      </c>
      <c r="P22" s="16">
        <v>0</v>
      </c>
      <c r="Q22" s="14">
        <v>6.4220840000000001E-2</v>
      </c>
      <c r="R22" s="16">
        <v>6.8034819999999996E-2</v>
      </c>
      <c r="S22" s="14">
        <v>5.3351993999999996</v>
      </c>
      <c r="T22" s="16">
        <v>0.41816340000000002</v>
      </c>
    </row>
    <row r="23" spans="1:20" x14ac:dyDescent="0.25">
      <c r="A23" s="11" t="s">
        <v>493</v>
      </c>
      <c r="B23" s="13">
        <v>11583</v>
      </c>
      <c r="C23" s="14">
        <f>(216/B23*100)</f>
        <v>1.8648018648018647</v>
      </c>
      <c r="D23" s="15">
        <v>11367</v>
      </c>
      <c r="E23" s="14">
        <v>88.463252299999994</v>
      </c>
      <c r="F23" s="16">
        <v>0.54316620999999998</v>
      </c>
      <c r="G23" s="14">
        <v>4.6218965299999999</v>
      </c>
      <c r="H23" s="16">
        <v>0.42448867000000001</v>
      </c>
      <c r="I23" s="14">
        <v>0.87323136999999995</v>
      </c>
      <c r="J23" s="16">
        <v>0.16329126999999999</v>
      </c>
      <c r="K23" s="14">
        <v>0</v>
      </c>
      <c r="L23" s="16">
        <v>0</v>
      </c>
      <c r="M23" s="14" t="s">
        <v>582</v>
      </c>
      <c r="N23" s="16" t="s">
        <v>582</v>
      </c>
      <c r="O23" s="14">
        <v>0</v>
      </c>
      <c r="P23" s="16">
        <v>0</v>
      </c>
      <c r="Q23" s="14">
        <v>0</v>
      </c>
      <c r="R23" s="16">
        <v>0</v>
      </c>
      <c r="S23" s="14">
        <v>6.0416198000000003</v>
      </c>
      <c r="T23" s="16">
        <v>0.36552198000000002</v>
      </c>
    </row>
    <row r="24" spans="1:20" x14ac:dyDescent="0.25">
      <c r="A24" s="11" t="s">
        <v>494</v>
      </c>
      <c r="B24" s="13">
        <v>6647</v>
      </c>
      <c r="C24" s="14">
        <f>(0/B24*100)</f>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(24/B25*100)</f>
        <v>0.43003046049095145</v>
      </c>
      <c r="D25" s="15">
        <v>5557</v>
      </c>
      <c r="E25" s="14">
        <v>95.567947880000006</v>
      </c>
      <c r="F25" s="16">
        <v>0.29904228999999999</v>
      </c>
      <c r="G25" s="14">
        <v>2.5779499299999999</v>
      </c>
      <c r="H25" s="16">
        <v>0.18867664000000001</v>
      </c>
      <c r="I25" s="14">
        <v>1.5056487199999999</v>
      </c>
      <c r="J25" s="16">
        <v>0.18599309999999999</v>
      </c>
      <c r="K25" s="14">
        <v>0</v>
      </c>
      <c r="L25" s="16">
        <v>0</v>
      </c>
      <c r="M25" s="14" t="s">
        <v>582</v>
      </c>
      <c r="N25" s="16" t="s">
        <v>582</v>
      </c>
      <c r="O25" s="14">
        <v>0</v>
      </c>
      <c r="P25" s="16">
        <v>0</v>
      </c>
      <c r="Q25" s="14">
        <v>0</v>
      </c>
      <c r="R25" s="16">
        <v>0</v>
      </c>
      <c r="S25" s="14">
        <v>0.34845346999999999</v>
      </c>
      <c r="T25" s="16">
        <v>8.4693539999999998E-2</v>
      </c>
    </row>
    <row r="26" spans="1:20" x14ac:dyDescent="0.25">
      <c r="A26" s="11" t="s">
        <v>496</v>
      </c>
      <c r="B26" s="13">
        <v>4869</v>
      </c>
      <c r="C26" s="14">
        <f>(33/B26*100)</f>
        <v>0.67775723967960566</v>
      </c>
      <c r="D26" s="15">
        <v>4836</v>
      </c>
      <c r="E26" s="14">
        <v>94.400269929999993</v>
      </c>
      <c r="F26" s="16">
        <v>0.45015395000000002</v>
      </c>
      <c r="G26" s="14">
        <v>1.5915581000000001</v>
      </c>
      <c r="H26" s="16">
        <v>0.23108924</v>
      </c>
      <c r="I26" s="14">
        <v>0.37726047000000001</v>
      </c>
      <c r="J26" s="16">
        <v>0.13411803999999999</v>
      </c>
      <c r="K26" s="14">
        <v>0</v>
      </c>
      <c r="L26" s="16">
        <v>0</v>
      </c>
      <c r="M26" s="14" t="s">
        <v>582</v>
      </c>
      <c r="N26" s="16" t="s">
        <v>582</v>
      </c>
      <c r="O26" s="14">
        <v>0</v>
      </c>
      <c r="P26" s="16">
        <v>0</v>
      </c>
      <c r="Q26" s="14">
        <v>0</v>
      </c>
      <c r="R26" s="16">
        <v>0</v>
      </c>
      <c r="S26" s="14">
        <v>3.6309114999999998</v>
      </c>
      <c r="T26" s="16">
        <v>0.31991428999999999</v>
      </c>
    </row>
    <row r="27" spans="1:20" x14ac:dyDescent="0.25">
      <c r="A27" s="11" t="s">
        <v>497</v>
      </c>
      <c r="B27" s="13">
        <v>5299</v>
      </c>
      <c r="C27" s="14">
        <f>(17/B27*100)</f>
        <v>0.32081524816003021</v>
      </c>
      <c r="D27" s="15">
        <v>5282</v>
      </c>
      <c r="E27" s="14">
        <v>76.854476090000006</v>
      </c>
      <c r="F27" s="16">
        <v>0.47513921999999997</v>
      </c>
      <c r="G27" s="14">
        <v>16.51254398</v>
      </c>
      <c r="H27" s="16">
        <v>0.43287411999999997</v>
      </c>
      <c r="I27" s="14">
        <v>1.1215390999999999</v>
      </c>
      <c r="J27" s="16">
        <v>0.14724846999999999</v>
      </c>
      <c r="K27" s="14">
        <v>0</v>
      </c>
      <c r="L27" s="16">
        <v>0</v>
      </c>
      <c r="M27" s="14" t="s">
        <v>582</v>
      </c>
      <c r="N27" s="16" t="s">
        <v>582</v>
      </c>
      <c r="O27" s="14">
        <v>0</v>
      </c>
      <c r="P27" s="16">
        <v>0</v>
      </c>
      <c r="Q27" s="14">
        <v>0</v>
      </c>
      <c r="R27" s="16">
        <v>0</v>
      </c>
      <c r="S27" s="14">
        <v>5.5114408399999997</v>
      </c>
      <c r="T27" s="16">
        <v>0.32032525000000001</v>
      </c>
    </row>
    <row r="28" spans="1:20" x14ac:dyDescent="0.25">
      <c r="A28" s="11" t="s">
        <v>498</v>
      </c>
      <c r="B28" s="13">
        <v>7568</v>
      </c>
      <c r="C28" s="14">
        <f>(52/B28*100)</f>
        <v>0.68710359408033828</v>
      </c>
      <c r="D28" s="15">
        <v>7516</v>
      </c>
      <c r="E28" s="14">
        <v>88.891166510000005</v>
      </c>
      <c r="F28" s="16">
        <v>0.67778528999999998</v>
      </c>
      <c r="G28" s="14">
        <v>3.6314538399999998</v>
      </c>
      <c r="H28" s="16">
        <v>0.46332780000000001</v>
      </c>
      <c r="I28" s="14">
        <v>0.26032218000000001</v>
      </c>
      <c r="J28" s="16">
        <v>8.6730680000000004E-2</v>
      </c>
      <c r="K28" s="14">
        <v>0</v>
      </c>
      <c r="L28" s="16">
        <v>0</v>
      </c>
      <c r="M28" s="14" t="s">
        <v>582</v>
      </c>
      <c r="N28" s="16" t="s">
        <v>582</v>
      </c>
      <c r="O28" s="14">
        <v>0</v>
      </c>
      <c r="P28" s="16">
        <v>0</v>
      </c>
      <c r="Q28" s="14">
        <v>0</v>
      </c>
      <c r="R28" s="16">
        <v>0</v>
      </c>
      <c r="S28" s="14">
        <v>7.2170574800000002</v>
      </c>
      <c r="T28" s="16">
        <v>0.52105184999999998</v>
      </c>
    </row>
    <row r="29" spans="1:20" x14ac:dyDescent="0.25">
      <c r="A29" s="11" t="s">
        <v>499</v>
      </c>
      <c r="B29" s="13">
        <v>5385</v>
      </c>
      <c r="C29" s="14">
        <f>(30/B29*100)</f>
        <v>0.55710306406685239</v>
      </c>
      <c r="D29" s="15">
        <v>5355</v>
      </c>
      <c r="E29" s="14">
        <v>85.442327129999995</v>
      </c>
      <c r="F29" s="16">
        <v>0.56168001999999995</v>
      </c>
      <c r="G29" s="14">
        <v>6.1719627700000004</v>
      </c>
      <c r="H29" s="16">
        <v>0.36414435000000001</v>
      </c>
      <c r="I29" s="14">
        <v>8.8463689999999998E-2</v>
      </c>
      <c r="J29" s="16">
        <v>5.4462650000000001E-2</v>
      </c>
      <c r="K29" s="14">
        <v>0</v>
      </c>
      <c r="L29" s="16">
        <v>0</v>
      </c>
      <c r="M29" s="14" t="s">
        <v>582</v>
      </c>
      <c r="N29" s="16" t="s">
        <v>582</v>
      </c>
      <c r="O29" s="14">
        <v>2.7667624100000001</v>
      </c>
      <c r="P29" s="16">
        <v>0.24169378</v>
      </c>
      <c r="Q29" s="14">
        <v>0</v>
      </c>
      <c r="R29" s="16">
        <v>0</v>
      </c>
      <c r="S29" s="14">
        <v>5.5304839899999996</v>
      </c>
      <c r="T29" s="16">
        <v>0.37889168000000001</v>
      </c>
    </row>
    <row r="30" spans="1:20" x14ac:dyDescent="0.25">
      <c r="A30" s="11" t="s">
        <v>500</v>
      </c>
      <c r="B30" s="13">
        <v>4520</v>
      </c>
      <c r="C30" s="14">
        <f>(100/B30*100)</f>
        <v>2.2123893805309733</v>
      </c>
      <c r="D30" s="15">
        <v>4420</v>
      </c>
      <c r="E30" s="14">
        <v>94.768545619999998</v>
      </c>
      <c r="F30" s="16">
        <v>0.3689345</v>
      </c>
      <c r="G30" s="14">
        <v>1.4312616</v>
      </c>
      <c r="H30" s="16">
        <v>0.19932258999999999</v>
      </c>
      <c r="I30" s="14">
        <v>0.27141135</v>
      </c>
      <c r="J30" s="16">
        <v>7.4874360000000001E-2</v>
      </c>
      <c r="K30" s="14">
        <v>0</v>
      </c>
      <c r="L30" s="16">
        <v>0</v>
      </c>
      <c r="M30" s="14" t="s">
        <v>582</v>
      </c>
      <c r="N30" s="16" t="s">
        <v>582</v>
      </c>
      <c r="O30" s="14">
        <v>0</v>
      </c>
      <c r="P30" s="16">
        <v>0</v>
      </c>
      <c r="Q30" s="14">
        <v>0</v>
      </c>
      <c r="R30" s="16">
        <v>0</v>
      </c>
      <c r="S30" s="14">
        <v>3.52878143</v>
      </c>
      <c r="T30" s="16">
        <v>0.31875724</v>
      </c>
    </row>
    <row r="31" spans="1:20" x14ac:dyDescent="0.25">
      <c r="A31" s="11" t="s">
        <v>501</v>
      </c>
      <c r="B31" s="13">
        <v>5456</v>
      </c>
      <c r="C31" s="14">
        <f>(0/B31*100)</f>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(5/B32*100)</f>
        <v>0.11165698972755694</v>
      </c>
      <c r="D32" s="15">
        <v>4473</v>
      </c>
      <c r="E32" s="14">
        <v>93.328604499999997</v>
      </c>
      <c r="F32" s="16">
        <v>0.40131560999999999</v>
      </c>
      <c r="G32" s="14">
        <v>3.2032556900000002</v>
      </c>
      <c r="H32" s="16">
        <v>0.32898298999999998</v>
      </c>
      <c r="I32" s="14">
        <v>0.24167164999999999</v>
      </c>
      <c r="J32" s="16">
        <v>8.117655E-2</v>
      </c>
      <c r="K32" s="14">
        <v>0</v>
      </c>
      <c r="L32" s="16">
        <v>0</v>
      </c>
      <c r="M32" s="14" t="s">
        <v>582</v>
      </c>
      <c r="N32" s="16" t="s">
        <v>582</v>
      </c>
      <c r="O32" s="14">
        <v>0</v>
      </c>
      <c r="P32" s="16">
        <v>0</v>
      </c>
      <c r="Q32" s="14">
        <v>0</v>
      </c>
      <c r="R32" s="16">
        <v>0</v>
      </c>
      <c r="S32" s="14">
        <v>3.22646817</v>
      </c>
      <c r="T32" s="16">
        <v>0.26075189999999998</v>
      </c>
    </row>
    <row r="33" spans="1:20" x14ac:dyDescent="0.25">
      <c r="A33" s="11" t="s">
        <v>503</v>
      </c>
      <c r="B33" s="13">
        <v>7325</v>
      </c>
      <c r="C33" s="14">
        <f>(75/B33*100)</f>
        <v>1.0238907849829351</v>
      </c>
      <c r="D33" s="15">
        <v>7250</v>
      </c>
      <c r="E33" s="14">
        <v>71.948070130000005</v>
      </c>
      <c r="F33" s="16">
        <v>1.04289641</v>
      </c>
      <c r="G33" s="14">
        <v>15.505444239999999</v>
      </c>
      <c r="H33" s="16">
        <v>0.69836814000000003</v>
      </c>
      <c r="I33" s="14">
        <v>4.2031794600000003</v>
      </c>
      <c r="J33" s="16">
        <v>0.38150947000000002</v>
      </c>
      <c r="K33" s="14">
        <v>0</v>
      </c>
      <c r="L33" s="16">
        <v>0</v>
      </c>
      <c r="M33" s="14" t="s">
        <v>582</v>
      </c>
      <c r="N33" s="16" t="s">
        <v>582</v>
      </c>
      <c r="O33" s="14">
        <v>0</v>
      </c>
      <c r="P33" s="16">
        <v>0</v>
      </c>
      <c r="Q33" s="14">
        <v>0</v>
      </c>
      <c r="R33" s="16">
        <v>0</v>
      </c>
      <c r="S33" s="14">
        <v>8.3433061599999991</v>
      </c>
      <c r="T33" s="16">
        <v>0.46170587000000002</v>
      </c>
    </row>
    <row r="34" spans="1:20" x14ac:dyDescent="0.25">
      <c r="A34" s="11" t="s">
        <v>504</v>
      </c>
      <c r="B34" s="13">
        <v>6350</v>
      </c>
      <c r="C34" s="14">
        <f>(36/B34*100)</f>
        <v>0.56692913385826771</v>
      </c>
      <c r="D34" s="15">
        <v>6314</v>
      </c>
      <c r="E34" s="14">
        <v>89.743534289999999</v>
      </c>
      <c r="F34" s="16">
        <v>0.60385328000000005</v>
      </c>
      <c r="G34" s="14">
        <v>2.3609852600000001</v>
      </c>
      <c r="H34" s="16">
        <v>0.28093855000000001</v>
      </c>
      <c r="I34" s="14">
        <v>0.89844535999999997</v>
      </c>
      <c r="J34" s="16">
        <v>0.16777262000000001</v>
      </c>
      <c r="K34" s="14">
        <v>0</v>
      </c>
      <c r="L34" s="16">
        <v>0</v>
      </c>
      <c r="M34" s="14" t="s">
        <v>582</v>
      </c>
      <c r="N34" s="16" t="s">
        <v>582</v>
      </c>
      <c r="O34" s="14">
        <v>2.5609508999999999</v>
      </c>
      <c r="P34" s="16">
        <v>0.53164458999999997</v>
      </c>
      <c r="Q34" s="14">
        <v>0</v>
      </c>
      <c r="R34" s="16">
        <v>0</v>
      </c>
      <c r="S34" s="14">
        <v>4.4360841899999999</v>
      </c>
      <c r="T34" s="16">
        <v>0.39213221999999998</v>
      </c>
    </row>
    <row r="35" spans="1:20" x14ac:dyDescent="0.25">
      <c r="A35" s="11" t="s">
        <v>505</v>
      </c>
      <c r="B35" s="13">
        <v>6406</v>
      </c>
      <c r="C35" s="14">
        <f>(35/B35*100)</f>
        <v>0.54636278488916634</v>
      </c>
      <c r="D35" s="15">
        <v>6371</v>
      </c>
      <c r="E35" s="14">
        <v>96.958177829999997</v>
      </c>
      <c r="F35" s="16">
        <v>0.30909435000000002</v>
      </c>
      <c r="G35" s="14">
        <v>1.5061821099999999</v>
      </c>
      <c r="H35" s="16">
        <v>0.29983053999999998</v>
      </c>
      <c r="I35" s="14">
        <v>0.22027563</v>
      </c>
      <c r="J35" s="16">
        <v>6.4887269999999997E-2</v>
      </c>
      <c r="K35" s="14">
        <v>0</v>
      </c>
      <c r="L35" s="16">
        <v>0</v>
      </c>
      <c r="M35" s="14" t="s">
        <v>582</v>
      </c>
      <c r="N35" s="16" t="s">
        <v>582</v>
      </c>
      <c r="O35" s="14">
        <v>1.0336626</v>
      </c>
      <c r="P35" s="16">
        <v>5.6436029999999998E-2</v>
      </c>
      <c r="Q35" s="14">
        <v>0</v>
      </c>
      <c r="R35" s="16">
        <v>0</v>
      </c>
      <c r="S35" s="14">
        <v>0.28170182999999999</v>
      </c>
      <c r="T35" s="16">
        <v>6.7648780000000006E-2</v>
      </c>
    </row>
    <row r="36" spans="1:20" x14ac:dyDescent="0.25">
      <c r="A36" s="11" t="s">
        <v>506</v>
      </c>
      <c r="B36" s="13">
        <v>6736</v>
      </c>
      <c r="C36" s="14">
        <f>(27/B36*100)</f>
        <v>0.40083135391923996</v>
      </c>
      <c r="D36" s="15">
        <v>6709</v>
      </c>
      <c r="E36" s="14">
        <v>71.187838839999998</v>
      </c>
      <c r="F36" s="16">
        <v>0.97747178000000001</v>
      </c>
      <c r="G36" s="14">
        <v>23.660742219999999</v>
      </c>
      <c r="H36" s="16">
        <v>0.81844201999999999</v>
      </c>
      <c r="I36" s="14">
        <v>2.1150213400000002</v>
      </c>
      <c r="J36" s="16">
        <v>0.24307833000000001</v>
      </c>
      <c r="K36" s="14">
        <v>0</v>
      </c>
      <c r="L36" s="16">
        <v>0</v>
      </c>
      <c r="M36" s="14" t="s">
        <v>582</v>
      </c>
      <c r="N36" s="16" t="s">
        <v>582</v>
      </c>
      <c r="O36" s="14">
        <v>0</v>
      </c>
      <c r="P36" s="16">
        <v>0</v>
      </c>
      <c r="Q36" s="14">
        <v>0</v>
      </c>
      <c r="R36" s="16">
        <v>0</v>
      </c>
      <c r="S36" s="14">
        <v>3.0363975999999999</v>
      </c>
      <c r="T36" s="16">
        <v>0.23350487</v>
      </c>
    </row>
    <row r="37" spans="1:20" x14ac:dyDescent="0.25">
      <c r="A37" s="11" t="s">
        <v>507</v>
      </c>
      <c r="B37" s="13">
        <v>5458</v>
      </c>
      <c r="C37" s="14">
        <f>(63/B37*100)</f>
        <v>1.1542689629901062</v>
      </c>
      <c r="D37" s="15">
        <v>5395</v>
      </c>
      <c r="E37" s="14">
        <v>94.723946080000005</v>
      </c>
      <c r="F37" s="16">
        <v>0.49079074</v>
      </c>
      <c r="G37" s="14">
        <v>1.5903095300000001</v>
      </c>
      <c r="H37" s="16">
        <v>0.21036144000000001</v>
      </c>
      <c r="I37" s="14">
        <v>0.31646659999999999</v>
      </c>
      <c r="J37" s="16">
        <v>7.7703510000000003E-2</v>
      </c>
      <c r="K37" s="14">
        <v>0</v>
      </c>
      <c r="L37" s="16">
        <v>0</v>
      </c>
      <c r="M37" s="14" t="s">
        <v>582</v>
      </c>
      <c r="N37" s="16" t="s">
        <v>582</v>
      </c>
      <c r="O37" s="14">
        <v>0</v>
      </c>
      <c r="P37" s="16">
        <v>0</v>
      </c>
      <c r="Q37" s="14">
        <v>0</v>
      </c>
      <c r="R37" s="16">
        <v>0</v>
      </c>
      <c r="S37" s="14">
        <v>3.36927778</v>
      </c>
      <c r="T37" s="16">
        <v>0.36621829</v>
      </c>
    </row>
    <row r="38" spans="1:20" x14ac:dyDescent="0.25">
      <c r="A38" s="11" t="s">
        <v>508</v>
      </c>
      <c r="B38" s="13">
        <v>5860</v>
      </c>
      <c r="C38" s="14">
        <f>(16/B38*100)</f>
        <v>0.27303754266211605</v>
      </c>
      <c r="D38" s="15">
        <v>5844</v>
      </c>
      <c r="E38" s="14">
        <v>85.577989489999993</v>
      </c>
      <c r="F38" s="16">
        <v>0.75513872999999998</v>
      </c>
      <c r="G38" s="14">
        <v>7.1028107299999999</v>
      </c>
      <c r="H38" s="16">
        <v>0.53988245999999995</v>
      </c>
      <c r="I38" s="14">
        <v>0.41476560000000001</v>
      </c>
      <c r="J38" s="16">
        <v>0.1076319</v>
      </c>
      <c r="K38" s="14">
        <v>0</v>
      </c>
      <c r="L38" s="16">
        <v>0</v>
      </c>
      <c r="M38" s="14" t="s">
        <v>582</v>
      </c>
      <c r="N38" s="16" t="s">
        <v>582</v>
      </c>
      <c r="O38" s="14">
        <v>0</v>
      </c>
      <c r="P38" s="16">
        <v>0</v>
      </c>
      <c r="Q38" s="14">
        <v>0</v>
      </c>
      <c r="R38" s="16">
        <v>0</v>
      </c>
      <c r="S38" s="14">
        <v>6.90443418</v>
      </c>
      <c r="T38" s="16">
        <v>0.39224951000000002</v>
      </c>
    </row>
    <row r="39" spans="1:20" x14ac:dyDescent="0.25">
      <c r="A39" s="11" t="s">
        <v>509</v>
      </c>
      <c r="B39" s="13">
        <v>5895</v>
      </c>
      <c r="C39" s="14">
        <f>(30/B39*100)</f>
        <v>0.5089058524173028</v>
      </c>
      <c r="D39" s="15">
        <v>5865</v>
      </c>
      <c r="E39" s="14">
        <v>92.2908537</v>
      </c>
      <c r="F39" s="16">
        <v>0.65323306999999997</v>
      </c>
      <c r="G39" s="14">
        <v>1.0959123200000001</v>
      </c>
      <c r="H39" s="16">
        <v>0.17371010000000001</v>
      </c>
      <c r="I39" s="14">
        <v>0.30403034000000001</v>
      </c>
      <c r="J39" s="16">
        <v>7.1924859999999993E-2</v>
      </c>
      <c r="K39" s="14">
        <v>0</v>
      </c>
      <c r="L39" s="16">
        <v>0</v>
      </c>
      <c r="M39" s="14" t="s">
        <v>582</v>
      </c>
      <c r="N39" s="16" t="s">
        <v>582</v>
      </c>
      <c r="O39" s="14">
        <v>0</v>
      </c>
      <c r="P39" s="16">
        <v>0</v>
      </c>
      <c r="Q39" s="14">
        <v>0</v>
      </c>
      <c r="R39" s="16">
        <v>0</v>
      </c>
      <c r="S39" s="14">
        <v>6.3092036499999997</v>
      </c>
      <c r="T39" s="16">
        <v>0.54978139000000004</v>
      </c>
    </row>
    <row r="40" spans="1:20" x14ac:dyDescent="0.25">
      <c r="A40" s="11" t="s">
        <v>510</v>
      </c>
      <c r="B40" s="13">
        <v>14157</v>
      </c>
      <c r="C40" s="14">
        <f>(274/B40*100)</f>
        <v>1.9354382990746628</v>
      </c>
      <c r="D40" s="15">
        <v>13883</v>
      </c>
      <c r="E40" s="14">
        <v>96.789764649999995</v>
      </c>
      <c r="F40" s="16">
        <v>0.27897627000000003</v>
      </c>
      <c r="G40" s="14">
        <v>0.56499604999999997</v>
      </c>
      <c r="H40" s="16">
        <v>0.10156664999999999</v>
      </c>
      <c r="I40" s="14">
        <v>0.21825678000000001</v>
      </c>
      <c r="J40" s="16">
        <v>6.34908E-2</v>
      </c>
      <c r="K40" s="14">
        <v>0</v>
      </c>
      <c r="L40" s="16">
        <v>0</v>
      </c>
      <c r="M40" s="14" t="s">
        <v>582</v>
      </c>
      <c r="N40" s="16" t="s">
        <v>582</v>
      </c>
      <c r="O40" s="14">
        <v>0</v>
      </c>
      <c r="P40" s="16">
        <v>0</v>
      </c>
      <c r="Q40" s="14">
        <v>0</v>
      </c>
      <c r="R40" s="16">
        <v>0</v>
      </c>
      <c r="S40" s="14">
        <v>2.4269825100000002</v>
      </c>
      <c r="T40" s="16">
        <v>0.24164277000000001</v>
      </c>
    </row>
    <row r="41" spans="1:20" x14ac:dyDescent="0.25">
      <c r="A41" s="11" t="s">
        <v>511</v>
      </c>
      <c r="B41" s="13">
        <v>5712</v>
      </c>
      <c r="C41" s="14">
        <f>(34/B41*100)</f>
        <v>0.59523809523809523</v>
      </c>
      <c r="D41" s="15">
        <v>5678</v>
      </c>
      <c r="E41" s="14">
        <v>91.09578175</v>
      </c>
      <c r="F41" s="16">
        <v>0.69939023</v>
      </c>
      <c r="G41" s="14">
        <v>2.7102187799999999</v>
      </c>
      <c r="H41" s="16">
        <v>0.25946481999999998</v>
      </c>
      <c r="I41" s="14">
        <v>0.33390613000000002</v>
      </c>
      <c r="J41" s="16">
        <v>7.6778089999999993E-2</v>
      </c>
      <c r="K41" s="14">
        <v>0</v>
      </c>
      <c r="L41" s="16">
        <v>0</v>
      </c>
      <c r="M41" s="14" t="s">
        <v>582</v>
      </c>
      <c r="N41" s="16" t="s">
        <v>582</v>
      </c>
      <c r="O41" s="14">
        <v>0.67605892000000001</v>
      </c>
      <c r="P41" s="16">
        <v>0.18024857999999999</v>
      </c>
      <c r="Q41" s="14">
        <v>0</v>
      </c>
      <c r="R41" s="16">
        <v>0</v>
      </c>
      <c r="S41" s="14">
        <v>5.1840344199999997</v>
      </c>
      <c r="T41" s="16">
        <v>0.46597139999999998</v>
      </c>
    </row>
    <row r="42" spans="1:20" x14ac:dyDescent="0.25">
      <c r="A42" s="11" t="s">
        <v>512</v>
      </c>
      <c r="B42" s="13">
        <f>IF(COUNT(B7:B41) &gt; 0, AVERAGE(B7:B41), "\u2014")</f>
        <v>7103.4285714285716</v>
      </c>
      <c r="C42" s="14">
        <f>IF(COUNT(C7:C41) &gt; 0, AVERAGE(C7:C41), "—")</f>
        <v>1.1979772550191394</v>
      </c>
      <c r="D42" s="15">
        <f>IF(COUNT(D7:D41) &gt; 0, AVERAGE(D7:D41), "—")</f>
        <v>7006.9142857142861</v>
      </c>
      <c r="E42" s="14">
        <f>IF(COUNT(E7:E41) &gt; 0, AVERAGE(E7:E41), "—")</f>
        <v>84.358042979428546</v>
      </c>
      <c r="F42" s="16">
        <f>IF(COUNT(F7:F41) &gt; 0, SQRT(SUMSQ(F7:F41)/(COUNT(F7:F41)*COUNT(F7:F41)) ), "—")</f>
        <v>9.6996277346794363E-2</v>
      </c>
      <c r="G42" s="14">
        <f>IF(COUNT(G7:G41) &gt; 0, AVERAGE(G7:G41), "—")</f>
        <v>4.4502759008571431</v>
      </c>
      <c r="H42" s="16">
        <f>IF(COUNT(H7:H41) &gt; 0, SQRT(SUMSQ(H7:H41)/(COUNT(H7:H41)*COUNT(H7:H41)) ), "—")</f>
        <v>6.0636712960308738E-2</v>
      </c>
      <c r="I42" s="14">
        <f>IF(COUNT(I7:I41) &gt; 0, AVERAGE(I7:I41), "—")</f>
        <v>0.63305015085714278</v>
      </c>
      <c r="J42" s="16">
        <f>IF(COUNT(J7:J41) &gt; 0, SQRT(SUMSQ(J7:J41)/(COUNT(J7:J41)*COUNT(J7:J41)) ), "—")</f>
        <v>2.2898865098617098E-2</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6.2991607211428571</v>
      </c>
      <c r="P42" s="16">
        <f>IF(COUNT(P7:P41) &gt; 0, SQRT(SUMSQ(P7:P41)/(COUNT(P7:P41)*COUNT(P7:P41)) ), "—")</f>
        <v>3.5790126426666131E-2</v>
      </c>
      <c r="Q42" s="14">
        <f>IF(COUNT(Q7:Q41) &gt; 0, AVERAGE(Q7:Q41), "—")</f>
        <v>1.8348811428571428E-3</v>
      </c>
      <c r="R42" s="16">
        <f>IF(COUNT(R7:R41) &gt; 0, SQRT(SUMSQ(R7:R41)/(COUNT(R7:R41)*COUNT(R7:R41)) ), "—")</f>
        <v>1.9438519999999998E-3</v>
      </c>
      <c r="S42" s="14">
        <f>IF(COUNT(S7:S41) &gt; 0, AVERAGE(S7:S41), "—")</f>
        <v>4.2576353654285706</v>
      </c>
      <c r="T42" s="16">
        <f>IF(COUNT(T7:T41) &gt; 0, SQRT(SUMSQ(T7:T41)/(COUNT(T7:T41)*COUNT(T7:T41)) ), "—")</f>
        <v>5.7530236469062079E-2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33.970622290000001</v>
      </c>
      <c r="F45" s="16">
        <v>2.0228749399999999</v>
      </c>
      <c r="G45" s="14">
        <v>38.760368790000001</v>
      </c>
      <c r="H45" s="16">
        <v>1.42427927</v>
      </c>
      <c r="I45" s="14">
        <v>17.945413460000001</v>
      </c>
      <c r="J45" s="16">
        <v>1.06956143</v>
      </c>
      <c r="K45" s="14">
        <v>0</v>
      </c>
      <c r="L45" s="16">
        <v>0</v>
      </c>
      <c r="M45" s="14" t="s">
        <v>582</v>
      </c>
      <c r="N45" s="16" t="s">
        <v>582</v>
      </c>
      <c r="O45" s="14">
        <v>5.289427E-2</v>
      </c>
      <c r="P45" s="16">
        <v>2.8744780000000001E-2</v>
      </c>
      <c r="Q45" s="14">
        <v>0.51963786999999995</v>
      </c>
      <c r="R45" s="16">
        <v>0.1144044</v>
      </c>
      <c r="S45" s="14">
        <v>8.7510633200000001</v>
      </c>
      <c r="T45" s="16">
        <v>0.45263544999999999</v>
      </c>
    </row>
    <row r="46" spans="1:20" x14ac:dyDescent="0.25">
      <c r="A46" s="11" t="s">
        <v>516</v>
      </c>
      <c r="B46" s="13">
        <v>23141</v>
      </c>
      <c r="C46" s="14">
        <f>(1174/B46*100)</f>
        <v>5.0732466185558103</v>
      </c>
      <c r="D46" s="15">
        <v>21967</v>
      </c>
      <c r="E46" s="14">
        <v>68.282764409999999</v>
      </c>
      <c r="F46" s="16">
        <v>0.74234509000000004</v>
      </c>
      <c r="G46" s="14">
        <v>12.72483701</v>
      </c>
      <c r="H46" s="16">
        <v>0.39025029999999999</v>
      </c>
      <c r="I46" s="14">
        <v>4.46785722</v>
      </c>
      <c r="J46" s="16">
        <v>0.23472703</v>
      </c>
      <c r="K46" s="14">
        <v>0</v>
      </c>
      <c r="L46" s="16">
        <v>0</v>
      </c>
      <c r="M46" s="14" t="s">
        <v>582</v>
      </c>
      <c r="N46" s="16" t="s">
        <v>582</v>
      </c>
      <c r="O46" s="14">
        <v>0</v>
      </c>
      <c r="P46" s="16">
        <v>0</v>
      </c>
      <c r="Q46" s="14">
        <v>0</v>
      </c>
      <c r="R46" s="16">
        <v>0</v>
      </c>
      <c r="S46" s="14">
        <v>14.524541360000001</v>
      </c>
      <c r="T46" s="16">
        <v>0.48063676999999999</v>
      </c>
    </row>
    <row r="47" spans="1:20" x14ac:dyDescent="0.25">
      <c r="A47" s="11" t="s">
        <v>517</v>
      </c>
      <c r="B47" s="13">
        <v>5928</v>
      </c>
      <c r="C47" s="14">
        <f>(78/B47*100)</f>
        <v>1.3157894736842104</v>
      </c>
      <c r="D47" s="15">
        <v>5850</v>
      </c>
      <c r="E47" s="14">
        <v>92.258511209999995</v>
      </c>
      <c r="F47" s="16">
        <v>0.87911477000000005</v>
      </c>
      <c r="G47" s="14">
        <v>2.6445583699999999</v>
      </c>
      <c r="H47" s="16">
        <v>0.44944695000000001</v>
      </c>
      <c r="I47" s="14">
        <v>0.72962539000000004</v>
      </c>
      <c r="J47" s="16">
        <v>0.11951100000000001</v>
      </c>
      <c r="K47" s="14">
        <v>0</v>
      </c>
      <c r="L47" s="16">
        <v>0</v>
      </c>
      <c r="M47" s="14" t="s">
        <v>582</v>
      </c>
      <c r="N47" s="16" t="s">
        <v>582</v>
      </c>
      <c r="O47" s="14">
        <v>0</v>
      </c>
      <c r="P47" s="16">
        <v>0</v>
      </c>
      <c r="Q47" s="14">
        <v>0</v>
      </c>
      <c r="R47" s="16">
        <v>0</v>
      </c>
      <c r="S47" s="14">
        <v>4.3673050299999998</v>
      </c>
      <c r="T47" s="16">
        <v>0.57621325000000001</v>
      </c>
    </row>
    <row r="48" spans="1:20" x14ac:dyDescent="0.25">
      <c r="A48" s="11" t="s">
        <v>518</v>
      </c>
      <c r="B48" s="13">
        <v>9841</v>
      </c>
      <c r="C48" s="14">
        <f>(8/B48*100)</f>
        <v>8.1292551569962401E-2</v>
      </c>
      <c r="D48" s="15">
        <v>9833</v>
      </c>
      <c r="E48" s="14">
        <v>89.649177469999998</v>
      </c>
      <c r="F48" s="16">
        <v>0.81310234000000003</v>
      </c>
      <c r="G48" s="14">
        <v>1.81782398</v>
      </c>
      <c r="H48" s="16">
        <v>0.26712394</v>
      </c>
      <c r="I48" s="14">
        <v>0.30675048999999999</v>
      </c>
      <c r="J48" s="16">
        <v>5.944145E-2</v>
      </c>
      <c r="K48" s="14">
        <v>0</v>
      </c>
      <c r="L48" s="16">
        <v>0</v>
      </c>
      <c r="M48" s="14" t="s">
        <v>582</v>
      </c>
      <c r="N48" s="16" t="s">
        <v>582</v>
      </c>
      <c r="O48" s="14">
        <v>0</v>
      </c>
      <c r="P48" s="16">
        <v>0</v>
      </c>
      <c r="Q48" s="14">
        <v>0</v>
      </c>
      <c r="R48" s="16">
        <v>0</v>
      </c>
      <c r="S48" s="14">
        <v>8.2262480500000006</v>
      </c>
      <c r="T48" s="16">
        <v>0.70705156000000002</v>
      </c>
    </row>
    <row r="49" spans="1:20" x14ac:dyDescent="0.25">
      <c r="A49" s="11" t="s">
        <v>519</v>
      </c>
      <c r="B49" s="13">
        <v>6349</v>
      </c>
      <c r="C49" s="14">
        <f>(56/B49*100)</f>
        <v>0.88202866593164275</v>
      </c>
      <c r="D49" s="15">
        <v>6293</v>
      </c>
      <c r="E49" s="14">
        <v>74.659913970000005</v>
      </c>
      <c r="F49" s="16">
        <v>1.0618713099999999</v>
      </c>
      <c r="G49" s="14">
        <v>15.927075390000001</v>
      </c>
      <c r="H49" s="16">
        <v>0.86928612000000005</v>
      </c>
      <c r="I49" s="14">
        <v>2.5451440500000002</v>
      </c>
      <c r="J49" s="16">
        <v>0.32462025999999999</v>
      </c>
      <c r="K49" s="14">
        <v>0</v>
      </c>
      <c r="L49" s="16">
        <v>0</v>
      </c>
      <c r="M49" s="14" t="s">
        <v>582</v>
      </c>
      <c r="N49" s="16" t="s">
        <v>582</v>
      </c>
      <c r="O49" s="14">
        <v>0</v>
      </c>
      <c r="P49" s="16">
        <v>0</v>
      </c>
      <c r="Q49" s="14">
        <v>0</v>
      </c>
      <c r="R49" s="16">
        <v>0</v>
      </c>
      <c r="S49" s="14">
        <v>6.8678665900000002</v>
      </c>
      <c r="T49" s="16">
        <v>0.64078908999999995</v>
      </c>
    </row>
    <row r="50" spans="1:20" x14ac:dyDescent="0.25">
      <c r="A50" s="11" t="s">
        <v>520</v>
      </c>
      <c r="B50" s="13">
        <v>11795</v>
      </c>
      <c r="C50" s="14">
        <f>(218/B50*100)</f>
        <v>1.8482407799915217</v>
      </c>
      <c r="D50" s="15">
        <v>11577</v>
      </c>
      <c r="E50" s="14">
        <v>62.239516950000002</v>
      </c>
      <c r="F50" s="16">
        <v>0.8614598</v>
      </c>
      <c r="G50" s="14">
        <v>19.814477929999999</v>
      </c>
      <c r="H50" s="16">
        <v>0.54388833999999997</v>
      </c>
      <c r="I50" s="14">
        <v>7.6142594499999996</v>
      </c>
      <c r="J50" s="16">
        <v>0.45557858000000001</v>
      </c>
      <c r="K50" s="14">
        <v>0</v>
      </c>
      <c r="L50" s="16">
        <v>0</v>
      </c>
      <c r="M50" s="14" t="s">
        <v>582</v>
      </c>
      <c r="N50" s="16" t="s">
        <v>582</v>
      </c>
      <c r="O50" s="14">
        <v>0</v>
      </c>
      <c r="P50" s="16">
        <v>0</v>
      </c>
      <c r="Q50" s="14">
        <v>0</v>
      </c>
      <c r="R50" s="16">
        <v>0</v>
      </c>
      <c r="S50" s="14">
        <v>10.33174567</v>
      </c>
      <c r="T50" s="16">
        <v>0.47914892999999997</v>
      </c>
    </row>
    <row r="51" spans="1:20" x14ac:dyDescent="0.25">
      <c r="A51" s="11" t="s">
        <v>521</v>
      </c>
      <c r="B51" s="13">
        <v>6866</v>
      </c>
      <c r="C51" s="14">
        <f>(108/B51*100)</f>
        <v>1.5729682493445967</v>
      </c>
      <c r="D51" s="15">
        <v>6758</v>
      </c>
      <c r="E51" s="14">
        <v>61.697354560000001</v>
      </c>
      <c r="F51" s="16">
        <v>1.3709943099999999</v>
      </c>
      <c r="G51" s="14">
        <v>14.9514358</v>
      </c>
      <c r="H51" s="16">
        <v>0.77150925000000004</v>
      </c>
      <c r="I51" s="14">
        <v>4.3055412400000002</v>
      </c>
      <c r="J51" s="16">
        <v>0.45092907999999998</v>
      </c>
      <c r="K51" s="14">
        <v>0</v>
      </c>
      <c r="L51" s="16">
        <v>0</v>
      </c>
      <c r="M51" s="14" t="s">
        <v>582</v>
      </c>
      <c r="N51" s="16" t="s">
        <v>582</v>
      </c>
      <c r="O51" s="14">
        <v>10.56717716</v>
      </c>
      <c r="P51" s="16">
        <v>0.61176695999999997</v>
      </c>
      <c r="Q51" s="14">
        <v>0</v>
      </c>
      <c r="R51" s="16">
        <v>0</v>
      </c>
      <c r="S51" s="14">
        <v>8.4784912400000003</v>
      </c>
      <c r="T51" s="16">
        <v>0.45062794</v>
      </c>
    </row>
    <row r="52" spans="1:20" x14ac:dyDescent="0.25">
      <c r="A52" s="11" t="s">
        <v>522</v>
      </c>
      <c r="B52" s="13">
        <v>5809</v>
      </c>
      <c r="C52" s="14">
        <f>(74/B52*100)</f>
        <v>1.2738853503184715</v>
      </c>
      <c r="D52" s="15">
        <v>5735</v>
      </c>
      <c r="E52" s="14">
        <v>97.694880900000001</v>
      </c>
      <c r="F52" s="16">
        <v>0.23973368</v>
      </c>
      <c r="G52" s="14">
        <v>0.60371739000000002</v>
      </c>
      <c r="H52" s="16">
        <v>0.14903883000000001</v>
      </c>
      <c r="I52" s="14">
        <v>5.9012349999999998E-2</v>
      </c>
      <c r="J52" s="16">
        <v>2.8844669999999999E-2</v>
      </c>
      <c r="K52" s="14">
        <v>0</v>
      </c>
      <c r="L52" s="16">
        <v>0</v>
      </c>
      <c r="M52" s="14" t="s">
        <v>582</v>
      </c>
      <c r="N52" s="16" t="s">
        <v>582</v>
      </c>
      <c r="O52" s="14">
        <v>0</v>
      </c>
      <c r="P52" s="16">
        <v>0</v>
      </c>
      <c r="Q52" s="14">
        <v>0</v>
      </c>
      <c r="R52" s="16">
        <v>0</v>
      </c>
      <c r="S52" s="14">
        <v>1.6423893599999999</v>
      </c>
      <c r="T52" s="16">
        <v>0.18897565</v>
      </c>
    </row>
    <row r="53" spans="1:20" x14ac:dyDescent="0.25">
      <c r="A53" s="11" t="s">
        <v>523</v>
      </c>
      <c r="B53" s="13">
        <v>5571</v>
      </c>
      <c r="C53" s="14">
        <f>(85/B53*100)</f>
        <v>1.5257583916711541</v>
      </c>
      <c r="D53" s="15">
        <v>5486</v>
      </c>
      <c r="E53" s="14">
        <v>94.178354670000004</v>
      </c>
      <c r="F53" s="16">
        <v>0.34087893000000002</v>
      </c>
      <c r="G53" s="14">
        <v>1.6190790399999999</v>
      </c>
      <c r="H53" s="16">
        <v>0.16499187000000001</v>
      </c>
      <c r="I53" s="14">
        <v>1.0393647399999999</v>
      </c>
      <c r="J53" s="16">
        <v>0.13666209000000001</v>
      </c>
      <c r="K53" s="14">
        <v>0</v>
      </c>
      <c r="L53" s="16">
        <v>0</v>
      </c>
      <c r="M53" s="14" t="s">
        <v>582</v>
      </c>
      <c r="N53" s="16" t="s">
        <v>582</v>
      </c>
      <c r="O53" s="14">
        <v>0</v>
      </c>
      <c r="P53" s="16">
        <v>0</v>
      </c>
      <c r="Q53" s="14">
        <v>0</v>
      </c>
      <c r="R53" s="16">
        <v>0</v>
      </c>
      <c r="S53" s="14">
        <v>3.1632015600000001</v>
      </c>
      <c r="T53" s="16">
        <v>0.25506123000000003</v>
      </c>
    </row>
    <row r="54" spans="1:20" x14ac:dyDescent="0.25">
      <c r="A54" s="11" t="s">
        <v>524</v>
      </c>
      <c r="B54" s="13">
        <v>4740</v>
      </c>
      <c r="C54" s="14">
        <f>(46/B54*100)</f>
        <v>0.97046413502109719</v>
      </c>
      <c r="D54" s="15">
        <v>4694</v>
      </c>
      <c r="E54" s="14">
        <v>62.783793260000003</v>
      </c>
      <c r="F54" s="16">
        <v>1.2055748500000001</v>
      </c>
      <c r="G54" s="14">
        <v>7.5085928700000002</v>
      </c>
      <c r="H54" s="16">
        <v>0.52147016999999996</v>
      </c>
      <c r="I54" s="14">
        <v>1.73765207</v>
      </c>
      <c r="J54" s="16">
        <v>0.26476756000000001</v>
      </c>
      <c r="K54" s="14">
        <v>0</v>
      </c>
      <c r="L54" s="16">
        <v>0</v>
      </c>
      <c r="M54" s="14" t="s">
        <v>582</v>
      </c>
      <c r="N54" s="16" t="s">
        <v>582</v>
      </c>
      <c r="O54" s="14">
        <v>0</v>
      </c>
      <c r="P54" s="16">
        <v>0</v>
      </c>
      <c r="Q54" s="14">
        <v>0</v>
      </c>
      <c r="R54" s="16">
        <v>0</v>
      </c>
      <c r="S54" s="14">
        <v>27.9699618</v>
      </c>
      <c r="T54" s="16">
        <v>0.95843350999999999</v>
      </c>
    </row>
    <row r="55" spans="1:20" x14ac:dyDescent="0.25">
      <c r="A55" s="11" t="s">
        <v>525</v>
      </c>
      <c r="B55" s="13">
        <v>5316</v>
      </c>
      <c r="C55" s="14">
        <f>(22/B55*100)</f>
        <v>0.41384499623777277</v>
      </c>
      <c r="D55" s="15">
        <v>5294</v>
      </c>
      <c r="E55" s="14">
        <v>83.174284990000004</v>
      </c>
      <c r="F55" s="16">
        <v>0.56585832000000003</v>
      </c>
      <c r="G55" s="14">
        <v>0.55253759999999996</v>
      </c>
      <c r="H55" s="16">
        <v>0.12817998999999999</v>
      </c>
      <c r="I55" s="14">
        <v>0.14289593</v>
      </c>
      <c r="J55" s="16">
        <v>5.2521239999999997E-2</v>
      </c>
      <c r="K55" s="14">
        <v>0</v>
      </c>
      <c r="L55" s="16">
        <v>0</v>
      </c>
      <c r="M55" s="14" t="s">
        <v>582</v>
      </c>
      <c r="N55" s="16" t="s">
        <v>582</v>
      </c>
      <c r="O55" s="14">
        <v>4.7970600000000002E-2</v>
      </c>
      <c r="P55" s="16">
        <v>3.5531960000000001E-2</v>
      </c>
      <c r="Q55" s="14">
        <v>0.33129575</v>
      </c>
      <c r="R55" s="16">
        <v>7.0078730000000006E-2</v>
      </c>
      <c r="S55" s="14">
        <v>15.75101514</v>
      </c>
      <c r="T55" s="16">
        <v>0.55542378000000003</v>
      </c>
    </row>
    <row r="56" spans="1:20" x14ac:dyDescent="0.25">
      <c r="A56" s="11" t="s">
        <v>526</v>
      </c>
      <c r="B56" s="13">
        <v>5359</v>
      </c>
      <c r="C56" s="14">
        <f>(76/B56*100)</f>
        <v>1.4181750326553462</v>
      </c>
      <c r="D56" s="15">
        <v>5283</v>
      </c>
      <c r="E56" s="14">
        <v>89.719771100000003</v>
      </c>
      <c r="F56" s="16">
        <v>0.53106151000000001</v>
      </c>
      <c r="G56" s="14">
        <v>7.6461771799999996</v>
      </c>
      <c r="H56" s="16">
        <v>0.50241959000000003</v>
      </c>
      <c r="I56" s="14">
        <v>0.71376916999999995</v>
      </c>
      <c r="J56" s="16">
        <v>0.11600574</v>
      </c>
      <c r="K56" s="14">
        <v>0</v>
      </c>
      <c r="L56" s="16">
        <v>0</v>
      </c>
      <c r="M56" s="14" t="s">
        <v>582</v>
      </c>
      <c r="N56" s="16" t="s">
        <v>582</v>
      </c>
      <c r="O56" s="14">
        <v>0</v>
      </c>
      <c r="P56" s="16">
        <v>0</v>
      </c>
      <c r="Q56" s="14">
        <v>0</v>
      </c>
      <c r="R56" s="16">
        <v>0</v>
      </c>
      <c r="S56" s="14">
        <v>1.92028255</v>
      </c>
      <c r="T56" s="16">
        <v>0.23149528</v>
      </c>
    </row>
    <row r="57" spans="1:20" x14ac:dyDescent="0.25">
      <c r="A57" s="11" t="s">
        <v>527</v>
      </c>
      <c r="B57" s="13">
        <v>6513</v>
      </c>
      <c r="C57" s="14">
        <f>(0/B57*100)</f>
        <v>0</v>
      </c>
      <c r="D57" s="15">
        <v>6513</v>
      </c>
      <c r="E57" s="14">
        <v>82.017569949999995</v>
      </c>
      <c r="F57" s="16">
        <v>0.97797624999999999</v>
      </c>
      <c r="G57" s="14">
        <v>2.34658962</v>
      </c>
      <c r="H57" s="16">
        <v>0.24038353000000001</v>
      </c>
      <c r="I57" s="14">
        <v>0.36965884999999998</v>
      </c>
      <c r="J57" s="16">
        <v>0.10259293999999999</v>
      </c>
      <c r="K57" s="14">
        <v>0</v>
      </c>
      <c r="L57" s="16">
        <v>0</v>
      </c>
      <c r="M57" s="14" t="s">
        <v>582</v>
      </c>
      <c r="N57" s="16" t="s">
        <v>582</v>
      </c>
      <c r="O57" s="14">
        <v>0</v>
      </c>
      <c r="P57" s="16">
        <v>0</v>
      </c>
      <c r="Q57" s="14">
        <v>3.9089020000000002E-2</v>
      </c>
      <c r="R57" s="16">
        <v>2.7750480000000001E-2</v>
      </c>
      <c r="S57" s="14">
        <v>15.22709255</v>
      </c>
      <c r="T57" s="16">
        <v>0.86830359999999995</v>
      </c>
    </row>
    <row r="58" spans="1:20" x14ac:dyDescent="0.25">
      <c r="A58" s="11" t="s">
        <v>528</v>
      </c>
      <c r="B58" s="13">
        <v>7267</v>
      </c>
      <c r="C58" s="14">
        <f>(10/B58*100)</f>
        <v>0.13760836658868861</v>
      </c>
      <c r="D58" s="15">
        <v>7257</v>
      </c>
      <c r="E58" s="14">
        <v>88.273151479999996</v>
      </c>
      <c r="F58" s="16">
        <v>0.58040809999999998</v>
      </c>
      <c r="G58" s="14">
        <v>4.7291019700000003</v>
      </c>
      <c r="H58" s="16">
        <v>0.33374867000000003</v>
      </c>
      <c r="I58" s="14">
        <v>1.0304632499999999</v>
      </c>
      <c r="J58" s="16">
        <v>0.16851904000000001</v>
      </c>
      <c r="K58" s="14">
        <v>0</v>
      </c>
      <c r="L58" s="16">
        <v>0</v>
      </c>
      <c r="M58" s="14" t="s">
        <v>582</v>
      </c>
      <c r="N58" s="16" t="s">
        <v>582</v>
      </c>
      <c r="O58" s="14">
        <v>2.486302E-2</v>
      </c>
      <c r="P58" s="16">
        <v>1.9087730000000001E-2</v>
      </c>
      <c r="Q58" s="14">
        <v>0.66145292</v>
      </c>
      <c r="R58" s="16">
        <v>0.10937014</v>
      </c>
      <c r="S58" s="14">
        <v>5.2809673699999999</v>
      </c>
      <c r="T58" s="16">
        <v>0.39012926999999997</v>
      </c>
    </row>
    <row r="59" spans="1:20" x14ac:dyDescent="0.25">
      <c r="A59" s="11" t="s">
        <v>529</v>
      </c>
      <c r="B59" s="13">
        <v>4826</v>
      </c>
      <c r="C59" s="14">
        <f>(26/B59*100)</f>
        <v>0.53874844591794446</v>
      </c>
      <c r="D59" s="15">
        <v>4800</v>
      </c>
      <c r="E59" s="14">
        <v>87.722603230000004</v>
      </c>
      <c r="F59" s="16">
        <v>0.64272627000000004</v>
      </c>
      <c r="G59" s="14">
        <v>1.44310593</v>
      </c>
      <c r="H59" s="16">
        <v>0.26989054000000001</v>
      </c>
      <c r="I59" s="14">
        <v>1.01199719</v>
      </c>
      <c r="J59" s="16">
        <v>0.18686474</v>
      </c>
      <c r="K59" s="14">
        <v>0</v>
      </c>
      <c r="L59" s="16">
        <v>0</v>
      </c>
      <c r="M59" s="14" t="s">
        <v>582</v>
      </c>
      <c r="N59" s="16" t="s">
        <v>582</v>
      </c>
      <c r="O59" s="14">
        <v>0</v>
      </c>
      <c r="P59" s="16">
        <v>0</v>
      </c>
      <c r="Q59" s="14">
        <v>0.47333564</v>
      </c>
      <c r="R59" s="16">
        <v>0.12006174</v>
      </c>
      <c r="S59" s="14">
        <v>9.3489579999999997</v>
      </c>
      <c r="T59" s="16">
        <v>0.54873362000000003</v>
      </c>
    </row>
    <row r="60" spans="1:20" x14ac:dyDescent="0.25">
      <c r="A60" s="11" t="s">
        <v>530</v>
      </c>
      <c r="B60" s="13">
        <v>4546</v>
      </c>
      <c r="C60" s="14">
        <f>(15/B60*100)</f>
        <v>0.32996040475142985</v>
      </c>
      <c r="D60" s="15">
        <v>4531</v>
      </c>
      <c r="E60" s="14">
        <v>73.631505709999999</v>
      </c>
      <c r="F60" s="16">
        <v>1.02946995</v>
      </c>
      <c r="G60" s="14">
        <v>13.14660252</v>
      </c>
      <c r="H60" s="16">
        <v>0.88727387999999996</v>
      </c>
      <c r="I60" s="14">
        <v>2.1100304900000002</v>
      </c>
      <c r="J60" s="16">
        <v>0.32780547999999998</v>
      </c>
      <c r="K60" s="14">
        <v>0</v>
      </c>
      <c r="L60" s="16">
        <v>0</v>
      </c>
      <c r="M60" s="14" t="s">
        <v>582</v>
      </c>
      <c r="N60" s="16" t="s">
        <v>582</v>
      </c>
      <c r="O60" s="14">
        <v>0</v>
      </c>
      <c r="P60" s="16">
        <v>0</v>
      </c>
      <c r="Q60" s="14">
        <v>0.14722405999999999</v>
      </c>
      <c r="R60" s="16">
        <v>8.2294229999999996E-2</v>
      </c>
      <c r="S60" s="14">
        <v>10.96463722</v>
      </c>
      <c r="T60" s="16">
        <v>0.76219141999999995</v>
      </c>
    </row>
    <row r="61" spans="1:20" x14ac:dyDescent="0.25">
      <c r="A61" s="11" t="s">
        <v>531</v>
      </c>
      <c r="B61" s="13">
        <v>6525</v>
      </c>
      <c r="C61" s="14">
        <f>(136/B61*100)</f>
        <v>2.0842911877394634</v>
      </c>
      <c r="D61" s="15">
        <v>6389</v>
      </c>
      <c r="E61" s="14">
        <v>96.269474579999994</v>
      </c>
      <c r="F61" s="16">
        <v>0.36581071999999998</v>
      </c>
      <c r="G61" s="14">
        <v>0.75817798999999997</v>
      </c>
      <c r="H61" s="16">
        <v>0.13492387</v>
      </c>
      <c r="I61" s="14">
        <v>0.42636478</v>
      </c>
      <c r="J61" s="16">
        <v>0.12237014</v>
      </c>
      <c r="K61" s="14">
        <v>0</v>
      </c>
      <c r="L61" s="16">
        <v>0</v>
      </c>
      <c r="M61" s="14" t="s">
        <v>582</v>
      </c>
      <c r="N61" s="16" t="s">
        <v>582</v>
      </c>
      <c r="O61" s="14">
        <v>0</v>
      </c>
      <c r="P61" s="16">
        <v>0</v>
      </c>
      <c r="Q61" s="14">
        <v>0</v>
      </c>
      <c r="R61" s="16">
        <v>0</v>
      </c>
      <c r="S61" s="14">
        <v>2.5459826400000001</v>
      </c>
      <c r="T61" s="16">
        <v>0.28212688000000002</v>
      </c>
    </row>
    <row r="62" spans="1:20" x14ac:dyDescent="0.25">
      <c r="A62" s="11" t="s">
        <v>532</v>
      </c>
      <c r="B62" s="13">
        <v>4476</v>
      </c>
      <c r="C62" s="14">
        <f>(3/B62*100)</f>
        <v>6.7024128686327081E-2</v>
      </c>
      <c r="D62" s="15">
        <v>4473</v>
      </c>
      <c r="E62" s="14">
        <v>75.682583559999998</v>
      </c>
      <c r="F62" s="16">
        <v>0.40577627999999999</v>
      </c>
      <c r="G62" s="14">
        <v>17.33494898</v>
      </c>
      <c r="H62" s="16">
        <v>0.45515558</v>
      </c>
      <c r="I62" s="14">
        <v>2.3397922900000001</v>
      </c>
      <c r="J62" s="16">
        <v>0.15431428</v>
      </c>
      <c r="K62" s="14">
        <v>0</v>
      </c>
      <c r="L62" s="16">
        <v>0</v>
      </c>
      <c r="M62" s="14" t="s">
        <v>582</v>
      </c>
      <c r="N62" s="16" t="s">
        <v>582</v>
      </c>
      <c r="O62" s="14">
        <v>0</v>
      </c>
      <c r="P62" s="16">
        <v>0</v>
      </c>
      <c r="Q62" s="14">
        <v>0</v>
      </c>
      <c r="R62" s="16">
        <v>0</v>
      </c>
      <c r="S62" s="14">
        <v>4.6426751700000004</v>
      </c>
      <c r="T62" s="16">
        <v>0.28238535999999997</v>
      </c>
    </row>
    <row r="63" spans="1:20" x14ac:dyDescent="0.25">
      <c r="A63" s="11" t="s">
        <v>533</v>
      </c>
      <c r="B63" s="13">
        <v>5324</v>
      </c>
      <c r="C63" s="14">
        <f>(13/B63*100)</f>
        <v>0.24417731029301279</v>
      </c>
      <c r="D63" s="15">
        <v>5311</v>
      </c>
      <c r="E63" s="14">
        <v>91.687371549999995</v>
      </c>
      <c r="F63" s="16">
        <v>0.39345164999999999</v>
      </c>
      <c r="G63" s="14">
        <v>1.59338403</v>
      </c>
      <c r="H63" s="16">
        <v>0.17472209999999999</v>
      </c>
      <c r="I63" s="14">
        <v>0.40707536</v>
      </c>
      <c r="J63" s="16">
        <v>0.12175086</v>
      </c>
      <c r="K63" s="14">
        <v>0</v>
      </c>
      <c r="L63" s="16">
        <v>0</v>
      </c>
      <c r="M63" s="14" t="s">
        <v>582</v>
      </c>
      <c r="N63" s="16" t="s">
        <v>582</v>
      </c>
      <c r="O63" s="14">
        <v>1.461469E-2</v>
      </c>
      <c r="P63" s="16">
        <v>1.462255E-2</v>
      </c>
      <c r="Q63" s="14">
        <v>6.1005160000000003E-2</v>
      </c>
      <c r="R63" s="16">
        <v>3.64084E-2</v>
      </c>
      <c r="S63" s="14">
        <v>6.2365492099999997</v>
      </c>
      <c r="T63" s="16">
        <v>0.37662515000000002</v>
      </c>
    </row>
    <row r="64" spans="1:20" x14ac:dyDescent="0.25">
      <c r="A64" s="11" t="s">
        <v>534</v>
      </c>
      <c r="B64" s="13">
        <v>3634</v>
      </c>
      <c r="C64" s="14">
        <f>(3/B64*100)</f>
        <v>8.2553659878921298E-2</v>
      </c>
      <c r="D64" s="15">
        <v>3631</v>
      </c>
      <c r="E64" s="14">
        <v>93.059335660000002</v>
      </c>
      <c r="F64" s="16">
        <v>0.39293382999999998</v>
      </c>
      <c r="G64" s="14">
        <v>1.3765434999999999</v>
      </c>
      <c r="H64" s="16">
        <v>0.16898223000000001</v>
      </c>
      <c r="I64" s="14">
        <v>0.25881595000000002</v>
      </c>
      <c r="J64" s="16">
        <v>8.0049789999999996E-2</v>
      </c>
      <c r="K64" s="14">
        <v>0</v>
      </c>
      <c r="L64" s="16">
        <v>0</v>
      </c>
      <c r="M64" s="14" t="s">
        <v>582</v>
      </c>
      <c r="N64" s="16" t="s">
        <v>582</v>
      </c>
      <c r="O64" s="14">
        <v>0</v>
      </c>
      <c r="P64" s="16">
        <v>0</v>
      </c>
      <c r="Q64" s="14">
        <v>0</v>
      </c>
      <c r="R64" s="16">
        <v>0</v>
      </c>
      <c r="S64" s="14">
        <v>5.3053048900000004</v>
      </c>
      <c r="T64" s="16">
        <v>0.39681764000000003</v>
      </c>
    </row>
    <row r="65" spans="1:20" x14ac:dyDescent="0.25">
      <c r="A65" s="11" t="s">
        <v>535</v>
      </c>
      <c r="B65" s="13">
        <v>5325</v>
      </c>
      <c r="C65" s="14">
        <f>(14/B65*100)</f>
        <v>0.26291079812206569</v>
      </c>
      <c r="D65" s="15">
        <v>5311</v>
      </c>
      <c r="E65" s="14">
        <v>91.979413140000005</v>
      </c>
      <c r="F65" s="16">
        <v>0.43054765</v>
      </c>
      <c r="G65" s="14">
        <v>0.98539706999999999</v>
      </c>
      <c r="H65" s="16">
        <v>0.11571193</v>
      </c>
      <c r="I65" s="14">
        <v>0.67685899999999999</v>
      </c>
      <c r="J65" s="16">
        <v>0.12339119</v>
      </c>
      <c r="K65" s="14">
        <v>0</v>
      </c>
      <c r="L65" s="16">
        <v>0</v>
      </c>
      <c r="M65" s="14" t="s">
        <v>582</v>
      </c>
      <c r="N65" s="16" t="s">
        <v>582</v>
      </c>
      <c r="O65" s="14">
        <v>0.11338388000000001</v>
      </c>
      <c r="P65" s="16">
        <v>4.8649240000000003E-2</v>
      </c>
      <c r="Q65" s="14">
        <v>1.797609E-2</v>
      </c>
      <c r="R65" s="16">
        <v>1.8332790000000002E-2</v>
      </c>
      <c r="S65" s="14">
        <v>6.2269708100000001</v>
      </c>
      <c r="T65" s="16">
        <v>0.36535158000000001</v>
      </c>
    </row>
    <row r="66" spans="1:20" x14ac:dyDescent="0.25">
      <c r="A66" s="11" t="s">
        <v>536</v>
      </c>
      <c r="B66" s="13">
        <v>5665</v>
      </c>
      <c r="C66" s="14">
        <f>(75/B66*100)</f>
        <v>1.323918799646955</v>
      </c>
      <c r="D66" s="15">
        <v>5590</v>
      </c>
      <c r="E66" s="14">
        <v>92.107296180000006</v>
      </c>
      <c r="F66" s="16">
        <v>0.3449547</v>
      </c>
      <c r="G66" s="14">
        <v>0.54101557</v>
      </c>
      <c r="H66" s="16">
        <v>0.11668167</v>
      </c>
      <c r="I66" s="14">
        <v>0.30697226</v>
      </c>
      <c r="J66" s="16">
        <v>6.4735319999999999E-2</v>
      </c>
      <c r="K66" s="14">
        <v>0</v>
      </c>
      <c r="L66" s="16">
        <v>0</v>
      </c>
      <c r="M66" s="14" t="s">
        <v>582</v>
      </c>
      <c r="N66" s="16" t="s">
        <v>582</v>
      </c>
      <c r="O66" s="14">
        <v>0</v>
      </c>
      <c r="P66" s="16">
        <v>0</v>
      </c>
      <c r="Q66" s="14">
        <v>0</v>
      </c>
      <c r="R66" s="16">
        <v>0</v>
      </c>
      <c r="S66" s="14">
        <v>7.0447159800000003</v>
      </c>
      <c r="T66" s="16">
        <v>0.33091004000000002</v>
      </c>
    </row>
    <row r="67" spans="1:20" x14ac:dyDescent="0.25">
      <c r="A67" s="11" t="s">
        <v>537</v>
      </c>
      <c r="B67" s="13">
        <v>6971</v>
      </c>
      <c r="C67" s="14">
        <f>(23/B67*100)</f>
        <v>0.32993831588007461</v>
      </c>
      <c r="D67" s="15">
        <v>6948</v>
      </c>
      <c r="E67" s="14">
        <v>80.227491279999995</v>
      </c>
      <c r="F67" s="16">
        <v>0.68751492000000003</v>
      </c>
      <c r="G67" s="14">
        <v>10.504790959999999</v>
      </c>
      <c r="H67" s="16">
        <v>0.50537924999999995</v>
      </c>
      <c r="I67" s="14">
        <v>2.4215071300000002</v>
      </c>
      <c r="J67" s="16">
        <v>0.22187177</v>
      </c>
      <c r="K67" s="14">
        <v>0</v>
      </c>
      <c r="L67" s="16">
        <v>0</v>
      </c>
      <c r="M67" s="14" t="s">
        <v>582</v>
      </c>
      <c r="N67" s="16" t="s">
        <v>582</v>
      </c>
      <c r="O67" s="14">
        <v>0</v>
      </c>
      <c r="P67" s="16">
        <v>0</v>
      </c>
      <c r="Q67" s="14">
        <v>0</v>
      </c>
      <c r="R67" s="16">
        <v>0</v>
      </c>
      <c r="S67" s="14">
        <v>6.8462106199999999</v>
      </c>
      <c r="T67" s="16">
        <v>0.42185772999999999</v>
      </c>
    </row>
    <row r="68" spans="1:20" x14ac:dyDescent="0.25">
      <c r="A68" s="11" t="s">
        <v>538</v>
      </c>
      <c r="B68" s="13">
        <v>12083</v>
      </c>
      <c r="C68" s="14">
        <f>(26/B68*100)</f>
        <v>0.21517834974757924</v>
      </c>
      <c r="D68" s="15">
        <v>12057</v>
      </c>
      <c r="E68" s="14">
        <v>81.346783060000007</v>
      </c>
      <c r="F68" s="16">
        <v>0.32646891</v>
      </c>
      <c r="G68" s="14">
        <v>8.6516870699999995</v>
      </c>
      <c r="H68" s="16">
        <v>0.22295545999999999</v>
      </c>
      <c r="I68" s="14">
        <v>2.6357880499999999</v>
      </c>
      <c r="J68" s="16">
        <v>0.14591156</v>
      </c>
      <c r="K68" s="14">
        <v>0</v>
      </c>
      <c r="L68" s="16">
        <v>0</v>
      </c>
      <c r="M68" s="14" t="s">
        <v>582</v>
      </c>
      <c r="N68" s="16" t="s">
        <v>582</v>
      </c>
      <c r="O68" s="14">
        <v>0</v>
      </c>
      <c r="P68" s="16">
        <v>0</v>
      </c>
      <c r="Q68" s="14">
        <v>0</v>
      </c>
      <c r="R68" s="16">
        <v>0</v>
      </c>
      <c r="S68" s="14">
        <v>7.3657418200000002</v>
      </c>
      <c r="T68" s="16">
        <v>0.26451942000000001</v>
      </c>
    </row>
    <row r="69" spans="1:20" x14ac:dyDescent="0.25">
      <c r="A69" s="11" t="s">
        <v>539</v>
      </c>
      <c r="B69" s="13">
        <v>4876</v>
      </c>
      <c r="C69" s="14">
        <f>(0/B69*100)</f>
        <v>0</v>
      </c>
      <c r="D69" s="15">
        <v>4876</v>
      </c>
      <c r="E69" s="14">
        <v>94.105260709999996</v>
      </c>
      <c r="F69" s="16">
        <v>0.58318579000000004</v>
      </c>
      <c r="G69" s="14">
        <v>2.9923030399999999</v>
      </c>
      <c r="H69" s="16">
        <v>0.33592188000000001</v>
      </c>
      <c r="I69" s="14">
        <v>0.62629975999999998</v>
      </c>
      <c r="J69" s="16">
        <v>0.14433222000000001</v>
      </c>
      <c r="K69" s="14">
        <v>0</v>
      </c>
      <c r="L69" s="16">
        <v>0</v>
      </c>
      <c r="M69" s="14" t="s">
        <v>582</v>
      </c>
      <c r="N69" s="16" t="s">
        <v>582</v>
      </c>
      <c r="O69" s="14">
        <v>7.498958E-2</v>
      </c>
      <c r="P69" s="16">
        <v>4.6209479999999997E-2</v>
      </c>
      <c r="Q69" s="14">
        <v>0</v>
      </c>
      <c r="R69" s="16">
        <v>0</v>
      </c>
      <c r="S69" s="14">
        <v>2.2011469199999998</v>
      </c>
      <c r="T69" s="16">
        <v>0.35913779000000001</v>
      </c>
    </row>
    <row r="70" spans="1:20" x14ac:dyDescent="0.25">
      <c r="A70" s="11" t="s">
        <v>540</v>
      </c>
      <c r="B70" s="13">
        <v>6036</v>
      </c>
      <c r="C70" s="14">
        <f>(223/B70*100)</f>
        <v>3.6944996686547382</v>
      </c>
      <c r="D70" s="15">
        <v>5813</v>
      </c>
      <c r="E70" s="14">
        <v>96.084188710000006</v>
      </c>
      <c r="F70" s="16">
        <v>0.37150815999999998</v>
      </c>
      <c r="G70" s="14">
        <v>0.55647793000000001</v>
      </c>
      <c r="H70" s="16">
        <v>0.17716030999999999</v>
      </c>
      <c r="I70" s="14">
        <v>0.18646662</v>
      </c>
      <c r="J70" s="16">
        <v>6.8350599999999997E-2</v>
      </c>
      <c r="K70" s="14">
        <v>0</v>
      </c>
      <c r="L70" s="16">
        <v>0</v>
      </c>
      <c r="M70" s="14" t="s">
        <v>582</v>
      </c>
      <c r="N70" s="16" t="s">
        <v>582</v>
      </c>
      <c r="O70" s="14">
        <v>0</v>
      </c>
      <c r="P70" s="16">
        <v>0</v>
      </c>
      <c r="Q70" s="14">
        <v>0</v>
      </c>
      <c r="R70" s="16">
        <v>0</v>
      </c>
      <c r="S70" s="14">
        <v>3.1728667399999999</v>
      </c>
      <c r="T70" s="16">
        <v>0.30145986000000002</v>
      </c>
    </row>
    <row r="71" spans="1:20" x14ac:dyDescent="0.25">
      <c r="A71" s="11" t="s">
        <v>541</v>
      </c>
      <c r="B71" s="13">
        <v>6115</v>
      </c>
      <c r="C71" s="14">
        <f>(17/B71*100)</f>
        <v>0.27800490596892891</v>
      </c>
      <c r="D71" s="15">
        <v>6098</v>
      </c>
      <c r="E71" s="14">
        <v>97.451106589999995</v>
      </c>
      <c r="F71" s="16">
        <v>0.28540863</v>
      </c>
      <c r="G71" s="14">
        <v>1.2330068999999999</v>
      </c>
      <c r="H71" s="16">
        <v>0.20663773999999999</v>
      </c>
      <c r="I71" s="14">
        <v>0.25241358000000003</v>
      </c>
      <c r="J71" s="16">
        <v>0.10713971</v>
      </c>
      <c r="K71" s="14">
        <v>0</v>
      </c>
      <c r="L71" s="16">
        <v>0</v>
      </c>
      <c r="M71" s="14" t="s">
        <v>582</v>
      </c>
      <c r="N71" s="16" t="s">
        <v>582</v>
      </c>
      <c r="O71" s="14">
        <v>0</v>
      </c>
      <c r="P71" s="16">
        <v>0</v>
      </c>
      <c r="Q71" s="14">
        <v>0</v>
      </c>
      <c r="R71" s="16">
        <v>0</v>
      </c>
      <c r="S71" s="14">
        <v>1.0634729300000001</v>
      </c>
      <c r="T71" s="16">
        <v>0.13042960000000001</v>
      </c>
    </row>
    <row r="72" spans="1:20" x14ac:dyDescent="0.25">
      <c r="A72" s="11" t="s">
        <v>542</v>
      </c>
      <c r="B72" s="13">
        <v>7708</v>
      </c>
      <c r="C72" s="14">
        <f>(5/B72*100)</f>
        <v>6.4867669953295279E-2</v>
      </c>
      <c r="D72" s="15">
        <v>7703</v>
      </c>
      <c r="E72" s="14">
        <v>99.508679400000005</v>
      </c>
      <c r="F72" s="16">
        <v>6.5820680000000006E-2</v>
      </c>
      <c r="G72" s="14">
        <v>0.12369935999999999</v>
      </c>
      <c r="H72" s="16">
        <v>3.9708800000000002E-2</v>
      </c>
      <c r="I72" s="14">
        <v>0.10729809999999999</v>
      </c>
      <c r="J72" s="16">
        <v>3.6632570000000003E-2</v>
      </c>
      <c r="K72" s="14">
        <v>0</v>
      </c>
      <c r="L72" s="16">
        <v>0</v>
      </c>
      <c r="M72" s="14" t="s">
        <v>582</v>
      </c>
      <c r="N72" s="16" t="s">
        <v>582</v>
      </c>
      <c r="O72" s="14">
        <v>0</v>
      </c>
      <c r="P72" s="16">
        <v>0</v>
      </c>
      <c r="Q72" s="14">
        <v>0</v>
      </c>
      <c r="R72" s="16">
        <v>0</v>
      </c>
      <c r="S72" s="14">
        <v>0.26032314000000001</v>
      </c>
      <c r="T72" s="16">
        <v>5.1774359999999998E-2</v>
      </c>
    </row>
    <row r="73" spans="1:20" x14ac:dyDescent="0.25">
      <c r="A73" s="11" t="s">
        <v>543</v>
      </c>
      <c r="B73" s="13">
        <v>8249</v>
      </c>
      <c r="C73" s="14">
        <f>(144/B73*100)</f>
        <v>1.7456661413504666</v>
      </c>
      <c r="D73" s="15">
        <v>8105</v>
      </c>
      <c r="E73" s="14">
        <v>94.644719660000007</v>
      </c>
      <c r="F73" s="16">
        <v>0.4371042</v>
      </c>
      <c r="G73" s="14">
        <v>3.7418785799999998</v>
      </c>
      <c r="H73" s="16">
        <v>0.35484828000000002</v>
      </c>
      <c r="I73" s="14">
        <v>0.27514116999999999</v>
      </c>
      <c r="J73" s="16">
        <v>6.6243960000000005E-2</v>
      </c>
      <c r="K73" s="14">
        <v>0</v>
      </c>
      <c r="L73" s="16">
        <v>0</v>
      </c>
      <c r="M73" s="14" t="s">
        <v>582</v>
      </c>
      <c r="N73" s="16" t="s">
        <v>582</v>
      </c>
      <c r="O73" s="14">
        <v>0</v>
      </c>
      <c r="P73" s="16">
        <v>0</v>
      </c>
      <c r="Q73" s="14">
        <v>0</v>
      </c>
      <c r="R73" s="16">
        <v>0</v>
      </c>
      <c r="S73" s="14">
        <v>1.33826059</v>
      </c>
      <c r="T73" s="16">
        <v>0.20637061000000001</v>
      </c>
    </row>
    <row r="74" spans="1:20" x14ac:dyDescent="0.25">
      <c r="A74" s="11" t="s">
        <v>544</v>
      </c>
      <c r="B74" s="13">
        <v>4692</v>
      </c>
      <c r="C74" s="14">
        <f>(82/B74*100)</f>
        <v>1.7476555839727195</v>
      </c>
      <c r="D74" s="15">
        <v>4610</v>
      </c>
      <c r="E74" s="14">
        <v>78.23375222</v>
      </c>
      <c r="F74" s="16">
        <v>0.61622385999999996</v>
      </c>
      <c r="G74" s="14">
        <v>3.1425683700000002</v>
      </c>
      <c r="H74" s="16">
        <v>0.30413336000000002</v>
      </c>
      <c r="I74" s="14">
        <v>0.67549102999999999</v>
      </c>
      <c r="J74" s="16">
        <v>0.1237641</v>
      </c>
      <c r="K74" s="14">
        <v>0</v>
      </c>
      <c r="L74" s="16">
        <v>0</v>
      </c>
      <c r="M74" s="14" t="s">
        <v>582</v>
      </c>
      <c r="N74" s="16" t="s">
        <v>582</v>
      </c>
      <c r="O74" s="14">
        <v>1.8764599999999999E-2</v>
      </c>
      <c r="P74" s="16">
        <v>1.8282E-2</v>
      </c>
      <c r="Q74" s="14">
        <v>9.9621290000000001E-2</v>
      </c>
      <c r="R74" s="16">
        <v>4.5775299999999998E-2</v>
      </c>
      <c r="S74" s="14">
        <v>17.829802489999999</v>
      </c>
      <c r="T74" s="16">
        <v>0.56826182000000003</v>
      </c>
    </row>
    <row r="75" spans="1:20" x14ac:dyDescent="0.25">
      <c r="A75" s="11" t="s">
        <v>545</v>
      </c>
      <c r="B75" s="13">
        <v>5375</v>
      </c>
      <c r="C75" s="14">
        <f>(203/B75*100)</f>
        <v>3.7767441860465114</v>
      </c>
      <c r="D75" s="15">
        <v>5172</v>
      </c>
      <c r="E75" s="14">
        <v>66.999569350000002</v>
      </c>
      <c r="F75" s="16">
        <v>1.60974726</v>
      </c>
      <c r="G75" s="14">
        <v>22.57091076</v>
      </c>
      <c r="H75" s="16">
        <v>1.13799618</v>
      </c>
      <c r="I75" s="14">
        <v>5.0720868799999996</v>
      </c>
      <c r="J75" s="16">
        <v>0.44878886000000001</v>
      </c>
      <c r="K75" s="14">
        <v>0</v>
      </c>
      <c r="L75" s="16">
        <v>0</v>
      </c>
      <c r="M75" s="14" t="s">
        <v>582</v>
      </c>
      <c r="N75" s="16" t="s">
        <v>582</v>
      </c>
      <c r="O75" s="14">
        <v>0</v>
      </c>
      <c r="P75" s="16">
        <v>0</v>
      </c>
      <c r="Q75" s="14">
        <v>0</v>
      </c>
      <c r="R75" s="16">
        <v>0</v>
      </c>
      <c r="S75" s="14">
        <v>5.3574330200000002</v>
      </c>
      <c r="T75" s="16">
        <v>0.46476873000000002</v>
      </c>
    </row>
    <row r="76" spans="1:20" x14ac:dyDescent="0.25">
      <c r="A76" s="11" t="s">
        <v>546</v>
      </c>
      <c r="B76" s="13">
        <v>14167</v>
      </c>
      <c r="C76" s="14">
        <f>(228/B76*100)</f>
        <v>1.6093738970847746</v>
      </c>
      <c r="D76" s="15">
        <v>13939</v>
      </c>
      <c r="E76" s="14">
        <v>87.734656180000002</v>
      </c>
      <c r="F76" s="16">
        <v>0.50197928000000003</v>
      </c>
      <c r="G76" s="14">
        <v>4.2012565000000004</v>
      </c>
      <c r="H76" s="16">
        <v>0.2877342</v>
      </c>
      <c r="I76" s="14">
        <v>0.93140882000000003</v>
      </c>
      <c r="J76" s="16">
        <v>9.9596610000000002E-2</v>
      </c>
      <c r="K76" s="14">
        <v>0</v>
      </c>
      <c r="L76" s="16">
        <v>0</v>
      </c>
      <c r="M76" s="14" t="s">
        <v>582</v>
      </c>
      <c r="N76" s="16" t="s">
        <v>582</v>
      </c>
      <c r="O76" s="14">
        <v>0</v>
      </c>
      <c r="P76" s="16">
        <v>0</v>
      </c>
      <c r="Q76" s="14">
        <v>0</v>
      </c>
      <c r="R76" s="16">
        <v>0</v>
      </c>
      <c r="S76" s="14">
        <v>7.1326784999999999</v>
      </c>
      <c r="T76" s="16">
        <v>0.30667348999999999</v>
      </c>
    </row>
    <row r="77" spans="1:20" x14ac:dyDescent="0.25">
      <c r="A77" s="11" t="s">
        <v>547</v>
      </c>
      <c r="B77" s="13">
        <v>6062</v>
      </c>
      <c r="C77" s="14">
        <f>(82/B77*100)</f>
        <v>1.3526888815572418</v>
      </c>
      <c r="D77" s="15">
        <v>5980</v>
      </c>
      <c r="E77" s="14">
        <v>66.192935809999994</v>
      </c>
      <c r="F77" s="16">
        <v>1.0044354499999999</v>
      </c>
      <c r="G77" s="14">
        <v>16.608615409999999</v>
      </c>
      <c r="H77" s="16">
        <v>0.56848087999999997</v>
      </c>
      <c r="I77" s="14">
        <v>5.8672398299999999</v>
      </c>
      <c r="J77" s="16">
        <v>0.38267546000000002</v>
      </c>
      <c r="K77" s="14">
        <v>0</v>
      </c>
      <c r="L77" s="16">
        <v>0</v>
      </c>
      <c r="M77" s="14" t="s">
        <v>582</v>
      </c>
      <c r="N77" s="16" t="s">
        <v>582</v>
      </c>
      <c r="O77" s="14">
        <v>0</v>
      </c>
      <c r="P77" s="16">
        <v>0</v>
      </c>
      <c r="Q77" s="14">
        <v>0</v>
      </c>
      <c r="R77" s="16">
        <v>0</v>
      </c>
      <c r="S77" s="14">
        <v>11.33120896</v>
      </c>
      <c r="T77" s="16">
        <v>0.59964339</v>
      </c>
    </row>
    <row r="78" spans="1:20" x14ac:dyDescent="0.25">
      <c r="A78" s="11" t="s">
        <v>548</v>
      </c>
      <c r="B78" s="13">
        <v>5826</v>
      </c>
      <c r="C78" s="14">
        <f>(0/B78*100)</f>
        <v>0</v>
      </c>
      <c r="D78" s="15">
        <v>5826</v>
      </c>
      <c r="E78" s="14">
        <v>94.720771200000001</v>
      </c>
      <c r="F78" s="16">
        <v>1.1172311399999999</v>
      </c>
      <c r="G78" s="14">
        <v>3.5904667300000002</v>
      </c>
      <c r="H78" s="16">
        <v>0.92515442999999997</v>
      </c>
      <c r="I78" s="14">
        <v>0.35198441000000003</v>
      </c>
      <c r="J78" s="16">
        <v>0.13753093999999999</v>
      </c>
      <c r="K78" s="14">
        <v>0</v>
      </c>
      <c r="L78" s="16">
        <v>0</v>
      </c>
      <c r="M78" s="14" t="s">
        <v>582</v>
      </c>
      <c r="N78" s="16" t="s">
        <v>582</v>
      </c>
      <c r="O78" s="14">
        <v>0</v>
      </c>
      <c r="P78" s="16">
        <v>0</v>
      </c>
      <c r="Q78" s="14">
        <v>2.0963809999999999E-2</v>
      </c>
      <c r="R78" s="16">
        <v>1.7422940000000001E-2</v>
      </c>
      <c r="S78" s="14">
        <v>1.3158138399999999</v>
      </c>
      <c r="T78" s="16">
        <v>0.39933816</v>
      </c>
    </row>
    <row r="79" spans="1:20" ht="24.95" customHeight="1" x14ac:dyDescent="0.25">
      <c r="A79" s="11" t="s">
        <v>549</v>
      </c>
      <c r="B79" s="13">
        <v>1657</v>
      </c>
      <c r="C79" s="14">
        <f>(41/B79*100)</f>
        <v>2.4743512371756187</v>
      </c>
      <c r="D79" s="15">
        <v>1616</v>
      </c>
      <c r="E79" s="14">
        <v>81.505287920000001</v>
      </c>
      <c r="F79" s="16">
        <v>2.1700391300000001</v>
      </c>
      <c r="G79" s="14">
        <v>12.279180589999999</v>
      </c>
      <c r="H79" s="16">
        <v>1.74726867</v>
      </c>
      <c r="I79" s="14">
        <v>1.6910467899999999</v>
      </c>
      <c r="J79" s="16">
        <v>0.67466534</v>
      </c>
      <c r="K79" s="14">
        <v>0</v>
      </c>
      <c r="L79" s="16">
        <v>0</v>
      </c>
      <c r="M79" s="14" t="s">
        <v>582</v>
      </c>
      <c r="N79" s="16" t="s">
        <v>582</v>
      </c>
      <c r="O79" s="14">
        <v>0</v>
      </c>
      <c r="P79" s="16">
        <v>0</v>
      </c>
      <c r="Q79" s="14">
        <v>0</v>
      </c>
      <c r="R79" s="16">
        <v>0</v>
      </c>
      <c r="S79" s="14">
        <v>4.5244847000000004</v>
      </c>
      <c r="T79" s="16">
        <v>0.73756710000000003</v>
      </c>
    </row>
    <row r="80" spans="1:20" x14ac:dyDescent="0.25">
      <c r="A80" s="11" t="s">
        <v>550</v>
      </c>
      <c r="B80" s="13">
        <v>7841</v>
      </c>
      <c r="C80" s="14">
        <f>(0/B80*100)</f>
        <v>0</v>
      </c>
      <c r="D80" s="15">
        <v>7841</v>
      </c>
      <c r="E80" s="14">
        <v>98.192177749999999</v>
      </c>
      <c r="F80" s="16">
        <v>0.19834531999999999</v>
      </c>
      <c r="G80" s="14">
        <v>0.79521366999999998</v>
      </c>
      <c r="H80" s="16">
        <v>0.16593833999999999</v>
      </c>
      <c r="I80" s="14">
        <v>0.11522101</v>
      </c>
      <c r="J80" s="16">
        <v>5.6986380000000003E-2</v>
      </c>
      <c r="K80" s="14">
        <v>0</v>
      </c>
      <c r="L80" s="16">
        <v>0</v>
      </c>
      <c r="M80" s="14" t="s">
        <v>582</v>
      </c>
      <c r="N80" s="16" t="s">
        <v>582</v>
      </c>
      <c r="O80" s="14">
        <v>6.5823800000000002E-2</v>
      </c>
      <c r="P80" s="16">
        <v>2.258696E-2</v>
      </c>
      <c r="Q80" s="14">
        <v>2.0063029999999999E-2</v>
      </c>
      <c r="R80" s="16">
        <v>1.843593E-2</v>
      </c>
      <c r="S80" s="14">
        <v>0.81150074000000005</v>
      </c>
      <c r="T80" s="16">
        <v>0.15754688999999999</v>
      </c>
    </row>
    <row r="81" spans="1:20" x14ac:dyDescent="0.25">
      <c r="A81" s="19" t="s">
        <v>551</v>
      </c>
      <c r="B81" s="13">
        <v>8861</v>
      </c>
      <c r="C81" s="14">
        <f>(0/B81*100)</f>
        <v>0</v>
      </c>
      <c r="D81" s="15">
        <v>8861</v>
      </c>
      <c r="E81" s="14">
        <v>0</v>
      </c>
      <c r="F81" s="16">
        <v>0</v>
      </c>
      <c r="G81" s="14">
        <v>0</v>
      </c>
      <c r="H81" s="16">
        <v>0</v>
      </c>
      <c r="I81" s="14">
        <v>0</v>
      </c>
      <c r="J81" s="16">
        <v>0</v>
      </c>
      <c r="K81" s="14">
        <v>0</v>
      </c>
      <c r="L81" s="16">
        <v>0</v>
      </c>
      <c r="M81" s="14" t="s">
        <v>582</v>
      </c>
      <c r="N81" s="16" t="s">
        <v>582</v>
      </c>
      <c r="O81" s="14">
        <v>100</v>
      </c>
      <c r="P81" s="16">
        <v>0</v>
      </c>
      <c r="Q81" s="14">
        <v>0</v>
      </c>
      <c r="R81" s="16">
        <v>0</v>
      </c>
      <c r="S81" s="14">
        <v>0</v>
      </c>
      <c r="T81" s="16">
        <v>0</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695</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691</v>
      </c>
      <c r="F4" s="22"/>
      <c r="G4" s="21" t="s">
        <v>692</v>
      </c>
      <c r="H4" s="22"/>
      <c r="I4" s="21" t="s">
        <v>693</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(360/B7*100)</f>
        <v>2.477632484514797</v>
      </c>
      <c r="D7" s="15">
        <v>14170</v>
      </c>
      <c r="E7" s="14">
        <v>90.620905890000003</v>
      </c>
      <c r="F7" s="16">
        <v>0.34271889</v>
      </c>
      <c r="G7" s="14">
        <v>2.3578999999999999E-2</v>
      </c>
      <c r="H7" s="16">
        <v>8.3434800000000003E-3</v>
      </c>
      <c r="I7" s="14">
        <v>2.2736269999999999E-2</v>
      </c>
      <c r="J7" s="16">
        <v>1.3021069999999999E-2</v>
      </c>
      <c r="K7" s="14">
        <v>0</v>
      </c>
      <c r="L7" s="16">
        <v>0</v>
      </c>
      <c r="M7" s="14" t="s">
        <v>582</v>
      </c>
      <c r="N7" s="16" t="s">
        <v>582</v>
      </c>
      <c r="O7" s="14">
        <v>0</v>
      </c>
      <c r="P7" s="16">
        <v>0</v>
      </c>
      <c r="Q7" s="14">
        <v>0.21628716000000001</v>
      </c>
      <c r="R7" s="16">
        <v>4.7196170000000003E-2</v>
      </c>
      <c r="S7" s="14">
        <v>9.1164916900000001</v>
      </c>
      <c r="T7" s="16">
        <v>0.33807551000000002</v>
      </c>
    </row>
    <row r="8" spans="1:20" x14ac:dyDescent="0.25">
      <c r="A8" s="11" t="s">
        <v>478</v>
      </c>
      <c r="B8" s="13">
        <v>7007</v>
      </c>
      <c r="C8" s="14">
        <f>(21/B8*100)</f>
        <v>0.29970029970029971</v>
      </c>
      <c r="D8" s="15">
        <v>6986</v>
      </c>
      <c r="E8" s="14">
        <v>86.54629328</v>
      </c>
      <c r="F8" s="16">
        <v>0.54404293000000004</v>
      </c>
      <c r="G8" s="14">
        <v>5.7269203199999996</v>
      </c>
      <c r="H8" s="16">
        <v>0.360402</v>
      </c>
      <c r="I8" s="14">
        <v>0.14497825</v>
      </c>
      <c r="J8" s="16">
        <v>5.4856490000000001E-2</v>
      </c>
      <c r="K8" s="14">
        <v>0</v>
      </c>
      <c r="L8" s="16">
        <v>0</v>
      </c>
      <c r="M8" s="14" t="s">
        <v>582</v>
      </c>
      <c r="N8" s="16" t="s">
        <v>582</v>
      </c>
      <c r="O8" s="14">
        <v>0.47245721000000002</v>
      </c>
      <c r="P8" s="16">
        <v>0.11627829000000001</v>
      </c>
      <c r="Q8" s="14">
        <v>0.14712</v>
      </c>
      <c r="R8" s="16">
        <v>6.9279400000000005E-2</v>
      </c>
      <c r="S8" s="14">
        <v>6.9622309500000004</v>
      </c>
      <c r="T8" s="16">
        <v>0.39298899999999998</v>
      </c>
    </row>
    <row r="9" spans="1:20" x14ac:dyDescent="0.25">
      <c r="A9" s="11" t="s">
        <v>479</v>
      </c>
      <c r="B9" s="13">
        <v>9651</v>
      </c>
      <c r="C9" s="14">
        <f>(91/B9*100)</f>
        <v>0.94290747072842196</v>
      </c>
      <c r="D9" s="15">
        <v>9560</v>
      </c>
      <c r="E9" s="14">
        <v>75.912225620000001</v>
      </c>
      <c r="F9" s="16">
        <v>0.71743283999999996</v>
      </c>
      <c r="G9" s="14">
        <v>6.7889972900000002</v>
      </c>
      <c r="H9" s="16">
        <v>0.32936321000000002</v>
      </c>
      <c r="I9" s="14">
        <v>0.15203056000000001</v>
      </c>
      <c r="J9" s="16">
        <v>5.7440310000000001E-2</v>
      </c>
      <c r="K9" s="14">
        <v>0</v>
      </c>
      <c r="L9" s="16">
        <v>0</v>
      </c>
      <c r="M9" s="14" t="s">
        <v>582</v>
      </c>
      <c r="N9" s="16" t="s">
        <v>582</v>
      </c>
      <c r="O9" s="14">
        <v>3.0062230599999999</v>
      </c>
      <c r="P9" s="16">
        <v>0.54006699999999996</v>
      </c>
      <c r="Q9" s="14">
        <v>0.10737741000000001</v>
      </c>
      <c r="R9" s="16">
        <v>3.4271309999999999E-2</v>
      </c>
      <c r="S9" s="14">
        <v>14.03314606</v>
      </c>
      <c r="T9" s="16">
        <v>0.61804309000000002</v>
      </c>
    </row>
    <row r="10" spans="1:20" x14ac:dyDescent="0.25">
      <c r="A10" s="11" t="s">
        <v>480</v>
      </c>
      <c r="B10" s="13">
        <v>20058</v>
      </c>
      <c r="C10" s="14">
        <f>(524/B10*100)</f>
        <v>2.6124239704855916</v>
      </c>
      <c r="D10" s="15">
        <v>19534</v>
      </c>
      <c r="E10" s="14">
        <v>95.007141910000001</v>
      </c>
      <c r="F10" s="16">
        <v>0.30558849999999999</v>
      </c>
      <c r="G10" s="14">
        <v>0.54128904</v>
      </c>
      <c r="H10" s="16">
        <v>9.1508500000000007E-2</v>
      </c>
      <c r="I10" s="14">
        <v>0.18718183999999999</v>
      </c>
      <c r="J10" s="16">
        <v>4.3128239999999998E-2</v>
      </c>
      <c r="K10" s="14">
        <v>0</v>
      </c>
      <c r="L10" s="16">
        <v>0</v>
      </c>
      <c r="M10" s="14" t="s">
        <v>582</v>
      </c>
      <c r="N10" s="16" t="s">
        <v>582</v>
      </c>
      <c r="O10" s="14">
        <v>0</v>
      </c>
      <c r="P10" s="16">
        <v>0</v>
      </c>
      <c r="Q10" s="14">
        <v>7.6663239999999994E-2</v>
      </c>
      <c r="R10" s="16">
        <v>2.9944789999999999E-2</v>
      </c>
      <c r="S10" s="14">
        <v>4.1877239700000004</v>
      </c>
      <c r="T10" s="16">
        <v>0.24692747000000001</v>
      </c>
    </row>
    <row r="11" spans="1:20" x14ac:dyDescent="0.25">
      <c r="A11" s="11" t="s">
        <v>481</v>
      </c>
      <c r="B11" s="13">
        <v>7053</v>
      </c>
      <c r="C11" s="14">
        <f>(50/B11*100)</f>
        <v>0.70891819084077701</v>
      </c>
      <c r="D11" s="15">
        <v>7003</v>
      </c>
      <c r="E11" s="14">
        <v>78.778076100000007</v>
      </c>
      <c r="F11" s="16">
        <v>0.81827163999999997</v>
      </c>
      <c r="G11" s="14">
        <v>6.3235129700000003</v>
      </c>
      <c r="H11" s="16">
        <v>0.40368293999999999</v>
      </c>
      <c r="I11" s="14">
        <v>0.10407451</v>
      </c>
      <c r="J11" s="16">
        <v>3.5022419999999999E-2</v>
      </c>
      <c r="K11" s="14">
        <v>0</v>
      </c>
      <c r="L11" s="16">
        <v>0</v>
      </c>
      <c r="M11" s="14" t="s">
        <v>582</v>
      </c>
      <c r="N11" s="16" t="s">
        <v>582</v>
      </c>
      <c r="O11" s="14">
        <v>0</v>
      </c>
      <c r="P11" s="16">
        <v>0</v>
      </c>
      <c r="Q11" s="14">
        <v>0.26013984000000001</v>
      </c>
      <c r="R11" s="16">
        <v>0.14155282</v>
      </c>
      <c r="S11" s="14">
        <v>14.534196590000001</v>
      </c>
      <c r="T11" s="16">
        <v>0.73171699000000001</v>
      </c>
    </row>
    <row r="12" spans="1:20" x14ac:dyDescent="0.25">
      <c r="A12" s="11" t="s">
        <v>482</v>
      </c>
      <c r="B12" s="13">
        <v>6894</v>
      </c>
      <c r="C12" s="14">
        <f>(0/B12*100)</f>
        <v>0</v>
      </c>
      <c r="D12" s="15">
        <v>6894</v>
      </c>
      <c r="E12" s="14">
        <v>0</v>
      </c>
      <c r="F12" s="16">
        <v>0</v>
      </c>
      <c r="G12" s="14">
        <v>0</v>
      </c>
      <c r="H12" s="16">
        <v>0</v>
      </c>
      <c r="I12" s="14">
        <v>0</v>
      </c>
      <c r="J12" s="16">
        <v>0</v>
      </c>
      <c r="K12" s="14">
        <v>0</v>
      </c>
      <c r="L12" s="16">
        <v>0</v>
      </c>
      <c r="M12" s="14" t="s">
        <v>582</v>
      </c>
      <c r="N12" s="16" t="s">
        <v>582</v>
      </c>
      <c r="O12" s="14">
        <v>100</v>
      </c>
      <c r="P12" s="16">
        <v>0</v>
      </c>
      <c r="Q12" s="14">
        <v>0</v>
      </c>
      <c r="R12" s="16">
        <v>0</v>
      </c>
      <c r="S12" s="14">
        <v>0</v>
      </c>
      <c r="T12" s="16">
        <v>0</v>
      </c>
    </row>
    <row r="13" spans="1:20" x14ac:dyDescent="0.25">
      <c r="A13" s="11" t="s">
        <v>483</v>
      </c>
      <c r="B13" s="13">
        <v>7161</v>
      </c>
      <c r="C13" s="14">
        <f>(92/B13*100)</f>
        <v>1.2847367686077364</v>
      </c>
      <c r="D13" s="15">
        <v>7069</v>
      </c>
      <c r="E13" s="14">
        <v>91.377261820000001</v>
      </c>
      <c r="F13" s="16">
        <v>0.54633001000000003</v>
      </c>
      <c r="G13" s="14">
        <v>0</v>
      </c>
      <c r="H13" s="16">
        <v>0</v>
      </c>
      <c r="I13" s="14">
        <v>0</v>
      </c>
      <c r="J13" s="16">
        <v>0</v>
      </c>
      <c r="K13" s="14">
        <v>0</v>
      </c>
      <c r="L13" s="16">
        <v>0</v>
      </c>
      <c r="M13" s="14" t="s">
        <v>582</v>
      </c>
      <c r="N13" s="16" t="s">
        <v>582</v>
      </c>
      <c r="O13" s="14">
        <v>4.0679935399999998</v>
      </c>
      <c r="P13" s="16">
        <v>0.46782673000000002</v>
      </c>
      <c r="Q13" s="14">
        <v>0.23061209999999999</v>
      </c>
      <c r="R13" s="16">
        <v>6.0238170000000001E-2</v>
      </c>
      <c r="S13" s="14">
        <v>4.3241325499999999</v>
      </c>
      <c r="T13" s="16">
        <v>0.26747926999999999</v>
      </c>
    </row>
    <row r="14" spans="1:20" x14ac:dyDescent="0.25">
      <c r="A14" s="11" t="s">
        <v>484</v>
      </c>
      <c r="B14" s="13">
        <v>5587</v>
      </c>
      <c r="C14" s="14">
        <f>(0/B14*100)</f>
        <v>0</v>
      </c>
      <c r="D14" s="15">
        <v>5587</v>
      </c>
      <c r="E14" s="14">
        <v>0</v>
      </c>
      <c r="F14" s="16">
        <v>0</v>
      </c>
      <c r="G14" s="14">
        <v>0</v>
      </c>
      <c r="H14" s="16">
        <v>0</v>
      </c>
      <c r="I14" s="14">
        <v>0</v>
      </c>
      <c r="J14" s="16">
        <v>0</v>
      </c>
      <c r="K14" s="14">
        <v>0</v>
      </c>
      <c r="L14" s="16">
        <v>0</v>
      </c>
      <c r="M14" s="14" t="s">
        <v>582</v>
      </c>
      <c r="N14" s="16" t="s">
        <v>582</v>
      </c>
      <c r="O14" s="14">
        <v>100</v>
      </c>
      <c r="P14" s="16">
        <v>0</v>
      </c>
      <c r="Q14" s="14">
        <v>0</v>
      </c>
      <c r="R14" s="16">
        <v>0</v>
      </c>
      <c r="S14" s="14">
        <v>0</v>
      </c>
      <c r="T14" s="16">
        <v>0</v>
      </c>
    </row>
    <row r="15" spans="1:20" x14ac:dyDescent="0.25">
      <c r="A15" s="11" t="s">
        <v>485</v>
      </c>
      <c r="B15" s="13">
        <v>5882</v>
      </c>
      <c r="C15" s="14">
        <f>(52/B15*100)</f>
        <v>0.88405304318259093</v>
      </c>
      <c r="D15" s="15">
        <v>5830</v>
      </c>
      <c r="E15" s="14">
        <v>87.437082070000002</v>
      </c>
      <c r="F15" s="16">
        <v>0.65029875999999998</v>
      </c>
      <c r="G15" s="14">
        <v>0</v>
      </c>
      <c r="H15" s="16">
        <v>0</v>
      </c>
      <c r="I15" s="14">
        <v>0</v>
      </c>
      <c r="J15" s="16">
        <v>0</v>
      </c>
      <c r="K15" s="14">
        <v>0</v>
      </c>
      <c r="L15" s="16">
        <v>0</v>
      </c>
      <c r="M15" s="14" t="s">
        <v>582</v>
      </c>
      <c r="N15" s="16" t="s">
        <v>582</v>
      </c>
      <c r="O15" s="14">
        <v>1.01254142</v>
      </c>
      <c r="P15" s="16">
        <v>0.45383536000000002</v>
      </c>
      <c r="Q15" s="14">
        <v>0.28405576999999999</v>
      </c>
      <c r="R15" s="16">
        <v>7.6002200000000006E-2</v>
      </c>
      <c r="S15" s="14">
        <v>11.266320739999999</v>
      </c>
      <c r="T15" s="16">
        <v>0.49670929000000003</v>
      </c>
    </row>
    <row r="16" spans="1:20" x14ac:dyDescent="0.25">
      <c r="A16" s="11" t="s">
        <v>486</v>
      </c>
      <c r="B16" s="13">
        <v>6108</v>
      </c>
      <c r="C16" s="14">
        <f>(101/B16*100)</f>
        <v>1.6535690897184021</v>
      </c>
      <c r="D16" s="15">
        <v>6007</v>
      </c>
      <c r="E16" s="14">
        <v>88.139549270000003</v>
      </c>
      <c r="F16" s="16">
        <v>0.49552311999999998</v>
      </c>
      <c r="G16" s="14">
        <v>0.40074341000000002</v>
      </c>
      <c r="H16" s="16">
        <v>7.5284030000000002E-2</v>
      </c>
      <c r="I16" s="14">
        <v>0.10131063999999999</v>
      </c>
      <c r="J16" s="16">
        <v>4.848893E-2</v>
      </c>
      <c r="K16" s="14">
        <v>0</v>
      </c>
      <c r="L16" s="16">
        <v>0</v>
      </c>
      <c r="M16" s="14" t="s">
        <v>582</v>
      </c>
      <c r="N16" s="16" t="s">
        <v>582</v>
      </c>
      <c r="O16" s="14">
        <v>0</v>
      </c>
      <c r="P16" s="16">
        <v>0</v>
      </c>
      <c r="Q16" s="14">
        <v>1.4950617799999999</v>
      </c>
      <c r="R16" s="16">
        <v>0.17821749000000001</v>
      </c>
      <c r="S16" s="14">
        <v>9.8633349100000007</v>
      </c>
      <c r="T16" s="16">
        <v>0.43740823000000001</v>
      </c>
    </row>
    <row r="17" spans="1:20" x14ac:dyDescent="0.25">
      <c r="A17" s="11" t="s">
        <v>487</v>
      </c>
      <c r="B17" s="13">
        <v>6504</v>
      </c>
      <c r="C17" s="14">
        <f>(0/B17*100)</f>
        <v>0</v>
      </c>
      <c r="D17" s="15">
        <v>6504</v>
      </c>
      <c r="E17" s="14">
        <v>0</v>
      </c>
      <c r="F17" s="16">
        <v>0</v>
      </c>
      <c r="G17" s="14">
        <v>0</v>
      </c>
      <c r="H17" s="16">
        <v>0</v>
      </c>
      <c r="I17" s="14">
        <v>0</v>
      </c>
      <c r="J17" s="16">
        <v>0</v>
      </c>
      <c r="K17" s="14">
        <v>0</v>
      </c>
      <c r="L17" s="16">
        <v>0</v>
      </c>
      <c r="M17" s="14" t="s">
        <v>582</v>
      </c>
      <c r="N17" s="16" t="s">
        <v>582</v>
      </c>
      <c r="O17" s="14">
        <v>100</v>
      </c>
      <c r="P17" s="16">
        <v>0</v>
      </c>
      <c r="Q17" s="14">
        <v>0</v>
      </c>
      <c r="R17" s="16">
        <v>0</v>
      </c>
      <c r="S17" s="14">
        <v>0</v>
      </c>
      <c r="T17" s="16">
        <v>0</v>
      </c>
    </row>
    <row r="18" spans="1:20" x14ac:dyDescent="0.25">
      <c r="A18" s="11" t="s">
        <v>488</v>
      </c>
      <c r="B18" s="13">
        <v>5532</v>
      </c>
      <c r="C18" s="14">
        <f>(0/B18*100)</f>
        <v>0</v>
      </c>
      <c r="D18" s="15">
        <v>5532</v>
      </c>
      <c r="E18" s="14">
        <v>0</v>
      </c>
      <c r="F18" s="16">
        <v>0</v>
      </c>
      <c r="G18" s="14">
        <v>0</v>
      </c>
      <c r="H18" s="16">
        <v>0</v>
      </c>
      <c r="I18" s="14">
        <v>0</v>
      </c>
      <c r="J18" s="16">
        <v>0</v>
      </c>
      <c r="K18" s="14">
        <v>0</v>
      </c>
      <c r="L18" s="16">
        <v>0</v>
      </c>
      <c r="M18" s="14" t="s">
        <v>582</v>
      </c>
      <c r="N18" s="16" t="s">
        <v>582</v>
      </c>
      <c r="O18" s="14">
        <v>100</v>
      </c>
      <c r="P18" s="16">
        <v>0</v>
      </c>
      <c r="Q18" s="14">
        <v>0</v>
      </c>
      <c r="R18" s="16">
        <v>0</v>
      </c>
      <c r="S18" s="14">
        <v>0</v>
      </c>
      <c r="T18" s="16">
        <v>0</v>
      </c>
    </row>
    <row r="19" spans="1:20" x14ac:dyDescent="0.25">
      <c r="A19" s="11" t="s">
        <v>489</v>
      </c>
      <c r="B19" s="13">
        <v>5658</v>
      </c>
      <c r="C19" s="14">
        <f>(63/B19*100)</f>
        <v>1.1134676564156947</v>
      </c>
      <c r="D19" s="15">
        <v>5595</v>
      </c>
      <c r="E19" s="14">
        <v>91.019278159999999</v>
      </c>
      <c r="F19" s="16">
        <v>0.55556576000000002</v>
      </c>
      <c r="G19" s="14">
        <v>1.87168881</v>
      </c>
      <c r="H19" s="16">
        <v>0.20847373</v>
      </c>
      <c r="I19" s="14">
        <v>0.26474921000000001</v>
      </c>
      <c r="J19" s="16">
        <v>7.417398E-2</v>
      </c>
      <c r="K19" s="14">
        <v>0</v>
      </c>
      <c r="L19" s="16">
        <v>0</v>
      </c>
      <c r="M19" s="14" t="s">
        <v>582</v>
      </c>
      <c r="N19" s="16" t="s">
        <v>582</v>
      </c>
      <c r="O19" s="14">
        <v>0</v>
      </c>
      <c r="P19" s="16">
        <v>0</v>
      </c>
      <c r="Q19" s="14">
        <v>0.48449208999999999</v>
      </c>
      <c r="R19" s="16">
        <v>0.22249622999999999</v>
      </c>
      <c r="S19" s="14">
        <v>6.3597917300000004</v>
      </c>
      <c r="T19" s="16">
        <v>0.47824378000000001</v>
      </c>
    </row>
    <row r="20" spans="1:20" x14ac:dyDescent="0.25">
      <c r="A20" s="11" t="s">
        <v>490</v>
      </c>
      <c r="B20" s="13">
        <v>3371</v>
      </c>
      <c r="C20" s="14">
        <f>(0/B20*100)</f>
        <v>0</v>
      </c>
      <c r="D20" s="15">
        <v>3371</v>
      </c>
      <c r="E20" s="14">
        <v>0</v>
      </c>
      <c r="F20" s="16">
        <v>0</v>
      </c>
      <c r="G20" s="14">
        <v>0</v>
      </c>
      <c r="H20" s="16">
        <v>0</v>
      </c>
      <c r="I20" s="14">
        <v>0</v>
      </c>
      <c r="J20" s="16">
        <v>0</v>
      </c>
      <c r="K20" s="14">
        <v>0</v>
      </c>
      <c r="L20" s="16">
        <v>0</v>
      </c>
      <c r="M20" s="14" t="s">
        <v>582</v>
      </c>
      <c r="N20" s="16" t="s">
        <v>582</v>
      </c>
      <c r="O20" s="14">
        <v>100</v>
      </c>
      <c r="P20" s="16">
        <v>0</v>
      </c>
      <c r="Q20" s="14">
        <v>0</v>
      </c>
      <c r="R20" s="16">
        <v>0</v>
      </c>
      <c r="S20" s="14">
        <v>0</v>
      </c>
      <c r="T20" s="16">
        <v>0</v>
      </c>
    </row>
    <row r="21" spans="1:20" x14ac:dyDescent="0.25">
      <c r="A21" s="11" t="s">
        <v>491</v>
      </c>
      <c r="B21" s="13">
        <v>5741</v>
      </c>
      <c r="C21" s="14">
        <f>(45/B21*100)</f>
        <v>0.7838355687162516</v>
      </c>
      <c r="D21" s="15">
        <v>5696</v>
      </c>
      <c r="E21" s="14">
        <v>90.361490040000007</v>
      </c>
      <c r="F21" s="16">
        <v>0.43955926000000001</v>
      </c>
      <c r="G21" s="14">
        <v>8.5541480000000003E-2</v>
      </c>
      <c r="H21" s="16">
        <v>4.1504069999999997E-2</v>
      </c>
      <c r="I21" s="14">
        <v>0</v>
      </c>
      <c r="J21" s="16">
        <v>0</v>
      </c>
      <c r="K21" s="14">
        <v>0</v>
      </c>
      <c r="L21" s="16">
        <v>0</v>
      </c>
      <c r="M21" s="14" t="s">
        <v>582</v>
      </c>
      <c r="N21" s="16" t="s">
        <v>582</v>
      </c>
      <c r="O21" s="14">
        <v>0</v>
      </c>
      <c r="P21" s="16">
        <v>0</v>
      </c>
      <c r="Q21" s="14">
        <v>9.9634500000000001E-2</v>
      </c>
      <c r="R21" s="16">
        <v>5.3977079999999997E-2</v>
      </c>
      <c r="S21" s="14">
        <v>9.45333398</v>
      </c>
      <c r="T21" s="16">
        <v>0.42920541000000001</v>
      </c>
    </row>
    <row r="22" spans="1:20" x14ac:dyDescent="0.25">
      <c r="A22" s="11" t="s">
        <v>492</v>
      </c>
      <c r="B22" s="13">
        <v>6598</v>
      </c>
      <c r="C22" s="14">
        <f>(32/B22*100)</f>
        <v>0.48499545316762654</v>
      </c>
      <c r="D22" s="15">
        <v>6566</v>
      </c>
      <c r="E22" s="14">
        <v>88.573591199999996</v>
      </c>
      <c r="F22" s="16">
        <v>0.66368331999999997</v>
      </c>
      <c r="G22" s="14">
        <v>2.4912074899999999</v>
      </c>
      <c r="H22" s="16">
        <v>0.32254210999999999</v>
      </c>
      <c r="I22" s="14">
        <v>1.44675332</v>
      </c>
      <c r="J22" s="16">
        <v>0.16442954000000001</v>
      </c>
      <c r="K22" s="14">
        <v>0</v>
      </c>
      <c r="L22" s="16">
        <v>0</v>
      </c>
      <c r="M22" s="14" t="s">
        <v>582</v>
      </c>
      <c r="N22" s="16" t="s">
        <v>582</v>
      </c>
      <c r="O22" s="14">
        <v>0</v>
      </c>
      <c r="P22" s="16">
        <v>0</v>
      </c>
      <c r="Q22" s="14">
        <v>0.16288378000000001</v>
      </c>
      <c r="R22" s="16">
        <v>7.8918100000000005E-2</v>
      </c>
      <c r="S22" s="14">
        <v>7.3255642099999996</v>
      </c>
      <c r="T22" s="16">
        <v>0.48911288000000003</v>
      </c>
    </row>
    <row r="23" spans="1:20" x14ac:dyDescent="0.25">
      <c r="A23" s="11" t="s">
        <v>493</v>
      </c>
      <c r="B23" s="13">
        <v>11583</v>
      </c>
      <c r="C23" s="14">
        <f>(216/B23*100)</f>
        <v>1.8648018648018647</v>
      </c>
      <c r="D23" s="15">
        <v>11367</v>
      </c>
      <c r="E23" s="14">
        <v>85.904137890000001</v>
      </c>
      <c r="F23" s="16">
        <v>0.64300100999999998</v>
      </c>
      <c r="G23" s="14">
        <v>8.6219352399999991</v>
      </c>
      <c r="H23" s="16">
        <v>0.55138644000000003</v>
      </c>
      <c r="I23" s="14">
        <v>0.39315190999999999</v>
      </c>
      <c r="J23" s="16">
        <v>7.5045600000000004E-2</v>
      </c>
      <c r="K23" s="14">
        <v>0</v>
      </c>
      <c r="L23" s="16">
        <v>0</v>
      </c>
      <c r="M23" s="14" t="s">
        <v>582</v>
      </c>
      <c r="N23" s="16" t="s">
        <v>582</v>
      </c>
      <c r="O23" s="14">
        <v>0</v>
      </c>
      <c r="P23" s="16">
        <v>0</v>
      </c>
      <c r="Q23" s="14">
        <v>0</v>
      </c>
      <c r="R23" s="16">
        <v>0</v>
      </c>
      <c r="S23" s="14">
        <v>5.0807749600000003</v>
      </c>
      <c r="T23" s="16">
        <v>0.41561144999999999</v>
      </c>
    </row>
    <row r="24" spans="1:20" x14ac:dyDescent="0.25">
      <c r="A24" s="11" t="s">
        <v>494</v>
      </c>
      <c r="B24" s="13">
        <v>6647</v>
      </c>
      <c r="C24" s="14">
        <f>(0/B24*100)</f>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(24/B25*100)</f>
        <v>0.43003046049095145</v>
      </c>
      <c r="D25" s="15">
        <v>5557</v>
      </c>
      <c r="E25" s="14">
        <v>95.405912720000003</v>
      </c>
      <c r="F25" s="16">
        <v>0.29718252000000001</v>
      </c>
      <c r="G25" s="14">
        <v>2.09170553</v>
      </c>
      <c r="H25" s="16">
        <v>0.18291672</v>
      </c>
      <c r="I25" s="14">
        <v>0.80956821000000001</v>
      </c>
      <c r="J25" s="16">
        <v>0.1478235</v>
      </c>
      <c r="K25" s="14">
        <v>0</v>
      </c>
      <c r="L25" s="16">
        <v>0</v>
      </c>
      <c r="M25" s="14" t="s">
        <v>582</v>
      </c>
      <c r="N25" s="16" t="s">
        <v>582</v>
      </c>
      <c r="O25" s="14">
        <v>0</v>
      </c>
      <c r="P25" s="16">
        <v>0</v>
      </c>
      <c r="Q25" s="14">
        <v>2.080663E-2</v>
      </c>
      <c r="R25" s="16">
        <v>1.851384E-2</v>
      </c>
      <c r="S25" s="14">
        <v>1.6720069099999999</v>
      </c>
      <c r="T25" s="16">
        <v>0.18895376999999999</v>
      </c>
    </row>
    <row r="26" spans="1:20" x14ac:dyDescent="0.25">
      <c r="A26" s="11" t="s">
        <v>496</v>
      </c>
      <c r="B26" s="13">
        <v>4869</v>
      </c>
      <c r="C26" s="14">
        <f>(33/B26*100)</f>
        <v>0.67775723967960566</v>
      </c>
      <c r="D26" s="15">
        <v>4836</v>
      </c>
      <c r="E26" s="14">
        <v>79.69979893</v>
      </c>
      <c r="F26" s="16">
        <v>0.76395617999999998</v>
      </c>
      <c r="G26" s="14">
        <v>0</v>
      </c>
      <c r="H26" s="16">
        <v>0</v>
      </c>
      <c r="I26" s="14">
        <v>0</v>
      </c>
      <c r="J26" s="16">
        <v>0</v>
      </c>
      <c r="K26" s="14">
        <v>0</v>
      </c>
      <c r="L26" s="16">
        <v>0</v>
      </c>
      <c r="M26" s="14" t="s">
        <v>582</v>
      </c>
      <c r="N26" s="16" t="s">
        <v>582</v>
      </c>
      <c r="O26" s="14">
        <v>0</v>
      </c>
      <c r="P26" s="16">
        <v>0</v>
      </c>
      <c r="Q26" s="14">
        <v>0.43814214000000001</v>
      </c>
      <c r="R26" s="16">
        <v>0.1053037</v>
      </c>
      <c r="S26" s="14">
        <v>19.86205893</v>
      </c>
      <c r="T26" s="16">
        <v>0.78700753000000001</v>
      </c>
    </row>
    <row r="27" spans="1:20" x14ac:dyDescent="0.25">
      <c r="A27" s="11" t="s">
        <v>497</v>
      </c>
      <c r="B27" s="13">
        <v>5299</v>
      </c>
      <c r="C27" s="14">
        <f>(17/B27*100)</f>
        <v>0.32081524816003021</v>
      </c>
      <c r="D27" s="15">
        <v>5282</v>
      </c>
      <c r="E27" s="14">
        <v>83.745549389999994</v>
      </c>
      <c r="F27" s="16">
        <v>0.48575195999999998</v>
      </c>
      <c r="G27" s="14">
        <v>0.29263615999999998</v>
      </c>
      <c r="H27" s="16">
        <v>7.0559720000000006E-2</v>
      </c>
      <c r="I27" s="14">
        <v>0.24309813999999999</v>
      </c>
      <c r="J27" s="16">
        <v>5.6344329999999998E-2</v>
      </c>
      <c r="K27" s="14">
        <v>0</v>
      </c>
      <c r="L27" s="16">
        <v>0</v>
      </c>
      <c r="M27" s="14" t="s">
        <v>582</v>
      </c>
      <c r="N27" s="16" t="s">
        <v>582</v>
      </c>
      <c r="O27" s="14">
        <v>0</v>
      </c>
      <c r="P27" s="16">
        <v>0</v>
      </c>
      <c r="Q27" s="14">
        <v>1.1573026</v>
      </c>
      <c r="R27" s="16">
        <v>0.14653246</v>
      </c>
      <c r="S27" s="14">
        <v>14.56141371</v>
      </c>
      <c r="T27" s="16">
        <v>0.47850612999999997</v>
      </c>
    </row>
    <row r="28" spans="1:20" x14ac:dyDescent="0.25">
      <c r="A28" s="11" t="s">
        <v>498</v>
      </c>
      <c r="B28" s="13">
        <v>7568</v>
      </c>
      <c r="C28" s="14">
        <f>(52/B28*100)</f>
        <v>0.68710359408033828</v>
      </c>
      <c r="D28" s="15">
        <v>7516</v>
      </c>
      <c r="E28" s="14">
        <v>82.214148309999999</v>
      </c>
      <c r="F28" s="16">
        <v>0.84768434999999998</v>
      </c>
      <c r="G28" s="14">
        <v>0.43081264000000002</v>
      </c>
      <c r="H28" s="16">
        <v>0.10815021</v>
      </c>
      <c r="I28" s="14">
        <v>4.0564129999999997E-2</v>
      </c>
      <c r="J28" s="16">
        <v>2.1383269999999999E-2</v>
      </c>
      <c r="K28" s="14">
        <v>0</v>
      </c>
      <c r="L28" s="16">
        <v>0</v>
      </c>
      <c r="M28" s="14" t="s">
        <v>582</v>
      </c>
      <c r="N28" s="16" t="s">
        <v>582</v>
      </c>
      <c r="O28" s="14">
        <v>0</v>
      </c>
      <c r="P28" s="16">
        <v>0</v>
      </c>
      <c r="Q28" s="14">
        <v>0.18683368</v>
      </c>
      <c r="R28" s="16">
        <v>7.5118920000000006E-2</v>
      </c>
      <c r="S28" s="14">
        <v>17.12764125</v>
      </c>
      <c r="T28" s="16">
        <v>0.83630057999999996</v>
      </c>
    </row>
    <row r="29" spans="1:20" x14ac:dyDescent="0.25">
      <c r="A29" s="11" t="s">
        <v>499</v>
      </c>
      <c r="B29" s="13">
        <v>5385</v>
      </c>
      <c r="C29" s="14">
        <f>(30/B29*100)</f>
        <v>0.55710306406685239</v>
      </c>
      <c r="D29" s="15">
        <v>5355</v>
      </c>
      <c r="E29" s="14">
        <v>88.336930559999999</v>
      </c>
      <c r="F29" s="16">
        <v>0.50072287000000004</v>
      </c>
      <c r="G29" s="14">
        <v>8.6301059999999999E-2</v>
      </c>
      <c r="H29" s="16">
        <v>4.2263490000000001E-2</v>
      </c>
      <c r="I29" s="14">
        <v>0</v>
      </c>
      <c r="J29" s="16">
        <v>0</v>
      </c>
      <c r="K29" s="14">
        <v>0</v>
      </c>
      <c r="L29" s="16">
        <v>0</v>
      </c>
      <c r="M29" s="14" t="s">
        <v>582</v>
      </c>
      <c r="N29" s="16" t="s">
        <v>582</v>
      </c>
      <c r="O29" s="14">
        <v>2.7667624100000001</v>
      </c>
      <c r="P29" s="16">
        <v>0.24169378</v>
      </c>
      <c r="Q29" s="14">
        <v>0.62700327</v>
      </c>
      <c r="R29" s="16">
        <v>0.11713862</v>
      </c>
      <c r="S29" s="14">
        <v>8.1830026999999994</v>
      </c>
      <c r="T29" s="16">
        <v>0.47252611999999999</v>
      </c>
    </row>
    <row r="30" spans="1:20" x14ac:dyDescent="0.25">
      <c r="A30" s="11" t="s">
        <v>500</v>
      </c>
      <c r="B30" s="13">
        <v>4520</v>
      </c>
      <c r="C30" s="14">
        <f>(100/B30*100)</f>
        <v>2.2123893805309733</v>
      </c>
      <c r="D30" s="15">
        <v>4420</v>
      </c>
      <c r="E30" s="14">
        <v>90.999628689999994</v>
      </c>
      <c r="F30" s="16">
        <v>0.48316768999999998</v>
      </c>
      <c r="G30" s="14">
        <v>0.27624342000000002</v>
      </c>
      <c r="H30" s="16">
        <v>7.7181260000000002E-2</v>
      </c>
      <c r="I30" s="14">
        <v>0.13307569</v>
      </c>
      <c r="J30" s="16">
        <v>5.2566460000000002E-2</v>
      </c>
      <c r="K30" s="14">
        <v>0</v>
      </c>
      <c r="L30" s="16">
        <v>0</v>
      </c>
      <c r="M30" s="14" t="s">
        <v>582</v>
      </c>
      <c r="N30" s="16" t="s">
        <v>582</v>
      </c>
      <c r="O30" s="14">
        <v>0</v>
      </c>
      <c r="P30" s="16">
        <v>0</v>
      </c>
      <c r="Q30" s="14">
        <v>3.9351400000000002E-2</v>
      </c>
      <c r="R30" s="16">
        <v>2.8595369999999998E-2</v>
      </c>
      <c r="S30" s="14">
        <v>8.5517008000000008</v>
      </c>
      <c r="T30" s="16">
        <v>0.47924876</v>
      </c>
    </row>
    <row r="31" spans="1:20" x14ac:dyDescent="0.25">
      <c r="A31" s="11" t="s">
        <v>501</v>
      </c>
      <c r="B31" s="13">
        <v>5456</v>
      </c>
      <c r="C31" s="14">
        <f>(0/B31*100)</f>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(0/B32*100)</f>
        <v>0</v>
      </c>
      <c r="D32" s="15">
        <v>4478</v>
      </c>
      <c r="E32" s="14">
        <v>0</v>
      </c>
      <c r="F32" s="16">
        <v>0</v>
      </c>
      <c r="G32" s="14">
        <v>0</v>
      </c>
      <c r="H32" s="16">
        <v>0</v>
      </c>
      <c r="I32" s="14">
        <v>0</v>
      </c>
      <c r="J32" s="16">
        <v>0</v>
      </c>
      <c r="K32" s="14">
        <v>0</v>
      </c>
      <c r="L32" s="16">
        <v>0</v>
      </c>
      <c r="M32" s="14" t="s">
        <v>582</v>
      </c>
      <c r="N32" s="16" t="s">
        <v>582</v>
      </c>
      <c r="O32" s="14">
        <v>100</v>
      </c>
      <c r="P32" s="16">
        <v>0</v>
      </c>
      <c r="Q32" s="14">
        <v>0</v>
      </c>
      <c r="R32" s="16">
        <v>0</v>
      </c>
      <c r="S32" s="14">
        <v>0</v>
      </c>
      <c r="T32" s="16">
        <v>0</v>
      </c>
    </row>
    <row r="33" spans="1:20" x14ac:dyDescent="0.25">
      <c r="A33" s="11" t="s">
        <v>503</v>
      </c>
      <c r="B33" s="13">
        <v>7325</v>
      </c>
      <c r="C33" s="14">
        <f>(75/B33*100)</f>
        <v>1.0238907849829351</v>
      </c>
      <c r="D33" s="15">
        <v>7250</v>
      </c>
      <c r="E33" s="14">
        <v>77.231339849999998</v>
      </c>
      <c r="F33" s="16">
        <v>0.87778451999999996</v>
      </c>
      <c r="G33" s="14">
        <v>9.4823080000000004E-2</v>
      </c>
      <c r="H33" s="16">
        <v>4.0217120000000002E-2</v>
      </c>
      <c r="I33" s="14">
        <v>5.1191E-2</v>
      </c>
      <c r="J33" s="16">
        <v>3.0458539999999999E-2</v>
      </c>
      <c r="K33" s="14">
        <v>0</v>
      </c>
      <c r="L33" s="16">
        <v>0</v>
      </c>
      <c r="M33" s="14" t="s">
        <v>582</v>
      </c>
      <c r="N33" s="16" t="s">
        <v>582</v>
      </c>
      <c r="O33" s="14">
        <v>0</v>
      </c>
      <c r="P33" s="16">
        <v>0</v>
      </c>
      <c r="Q33" s="14">
        <v>0.90942754999999997</v>
      </c>
      <c r="R33" s="16">
        <v>0.17270487000000001</v>
      </c>
      <c r="S33" s="14">
        <v>21.713218529999999</v>
      </c>
      <c r="T33" s="16">
        <v>0.82334845999999995</v>
      </c>
    </row>
    <row r="34" spans="1:20" x14ac:dyDescent="0.25">
      <c r="A34" s="11" t="s">
        <v>504</v>
      </c>
      <c r="B34" s="13">
        <v>6350</v>
      </c>
      <c r="C34" s="14">
        <f>(36/B34*100)</f>
        <v>0.56692913385826771</v>
      </c>
      <c r="D34" s="15">
        <v>6314</v>
      </c>
      <c r="E34" s="14">
        <v>87.461889279999994</v>
      </c>
      <c r="F34" s="16">
        <v>0.64493765999999997</v>
      </c>
      <c r="G34" s="14">
        <v>7.3346480000000006E-2</v>
      </c>
      <c r="H34" s="16">
        <v>2.527505E-2</v>
      </c>
      <c r="I34" s="14">
        <v>0.22511686</v>
      </c>
      <c r="J34" s="16">
        <v>4.9888210000000002E-2</v>
      </c>
      <c r="K34" s="14">
        <v>0</v>
      </c>
      <c r="L34" s="16">
        <v>0</v>
      </c>
      <c r="M34" s="14" t="s">
        <v>582</v>
      </c>
      <c r="N34" s="16" t="s">
        <v>582</v>
      </c>
      <c r="O34" s="14">
        <v>2.5609508999999999</v>
      </c>
      <c r="P34" s="16">
        <v>0.53164458999999997</v>
      </c>
      <c r="Q34" s="14">
        <v>0.35821122</v>
      </c>
      <c r="R34" s="16">
        <v>7.4175699999999997E-2</v>
      </c>
      <c r="S34" s="14">
        <v>9.3204852599999999</v>
      </c>
      <c r="T34" s="16">
        <v>0.52256230000000004</v>
      </c>
    </row>
    <row r="35" spans="1:20" x14ac:dyDescent="0.25">
      <c r="A35" s="11" t="s">
        <v>505</v>
      </c>
      <c r="B35" s="13">
        <v>6406</v>
      </c>
      <c r="C35" s="14">
        <f>(35/B35*100)</f>
        <v>0.54636278488916634</v>
      </c>
      <c r="D35" s="15">
        <v>6371</v>
      </c>
      <c r="E35" s="14">
        <v>93.154045240000002</v>
      </c>
      <c r="F35" s="16">
        <v>0.39238637999999998</v>
      </c>
      <c r="G35" s="14">
        <v>0.19492343000000001</v>
      </c>
      <c r="H35" s="16">
        <v>5.5707270000000003E-2</v>
      </c>
      <c r="I35" s="14">
        <v>0.16146767000000001</v>
      </c>
      <c r="J35" s="16">
        <v>5.0598379999999998E-2</v>
      </c>
      <c r="K35" s="14">
        <v>0</v>
      </c>
      <c r="L35" s="16">
        <v>0</v>
      </c>
      <c r="M35" s="14" t="s">
        <v>582</v>
      </c>
      <c r="N35" s="16" t="s">
        <v>582</v>
      </c>
      <c r="O35" s="14">
        <v>1.0336626</v>
      </c>
      <c r="P35" s="16">
        <v>5.6436029999999998E-2</v>
      </c>
      <c r="Q35" s="14">
        <v>3.5337689999999998E-2</v>
      </c>
      <c r="R35" s="16">
        <v>3.5725600000000003E-2</v>
      </c>
      <c r="S35" s="14">
        <v>5.42056337</v>
      </c>
      <c r="T35" s="16">
        <v>0.39498965000000003</v>
      </c>
    </row>
    <row r="36" spans="1:20" x14ac:dyDescent="0.25">
      <c r="A36" s="11" t="s">
        <v>506</v>
      </c>
      <c r="B36" s="13">
        <v>6736</v>
      </c>
      <c r="C36" s="14">
        <f>(0/B36*100)</f>
        <v>0</v>
      </c>
      <c r="D36" s="15">
        <v>6736</v>
      </c>
      <c r="E36" s="14">
        <v>0</v>
      </c>
      <c r="F36" s="16">
        <v>0</v>
      </c>
      <c r="G36" s="14">
        <v>0</v>
      </c>
      <c r="H36" s="16">
        <v>0</v>
      </c>
      <c r="I36" s="14">
        <v>0</v>
      </c>
      <c r="J36" s="16">
        <v>0</v>
      </c>
      <c r="K36" s="14">
        <v>0</v>
      </c>
      <c r="L36" s="16">
        <v>0</v>
      </c>
      <c r="M36" s="14" t="s">
        <v>582</v>
      </c>
      <c r="N36" s="16" t="s">
        <v>582</v>
      </c>
      <c r="O36" s="14">
        <v>100</v>
      </c>
      <c r="P36" s="16">
        <v>0</v>
      </c>
      <c r="Q36" s="14">
        <v>0</v>
      </c>
      <c r="R36" s="16">
        <v>0</v>
      </c>
      <c r="S36" s="14">
        <v>0</v>
      </c>
      <c r="T36" s="16">
        <v>0</v>
      </c>
    </row>
    <row r="37" spans="1:20" x14ac:dyDescent="0.25">
      <c r="A37" s="11" t="s">
        <v>507</v>
      </c>
      <c r="B37" s="13">
        <v>5458</v>
      </c>
      <c r="C37" s="14">
        <f>(63/B37*100)</f>
        <v>1.1542689629901062</v>
      </c>
      <c r="D37" s="15">
        <v>5395</v>
      </c>
      <c r="E37" s="14">
        <v>85.937147390000007</v>
      </c>
      <c r="F37" s="16">
        <v>0.60111420000000004</v>
      </c>
      <c r="G37" s="14">
        <v>4.1553989999999999E-2</v>
      </c>
      <c r="H37" s="16">
        <v>4.0676009999999999E-2</v>
      </c>
      <c r="I37" s="14">
        <v>0</v>
      </c>
      <c r="J37" s="16">
        <v>0</v>
      </c>
      <c r="K37" s="14">
        <v>0</v>
      </c>
      <c r="L37" s="16">
        <v>0</v>
      </c>
      <c r="M37" s="14" t="s">
        <v>582</v>
      </c>
      <c r="N37" s="16" t="s">
        <v>582</v>
      </c>
      <c r="O37" s="14">
        <v>0</v>
      </c>
      <c r="P37" s="16">
        <v>0</v>
      </c>
      <c r="Q37" s="14">
        <v>0.33761657</v>
      </c>
      <c r="R37" s="16">
        <v>7.3750940000000001E-2</v>
      </c>
      <c r="S37" s="14">
        <v>13.683682060000001</v>
      </c>
      <c r="T37" s="16">
        <v>0.60709457</v>
      </c>
    </row>
    <row r="38" spans="1:20" x14ac:dyDescent="0.25">
      <c r="A38" s="11" t="s">
        <v>508</v>
      </c>
      <c r="B38" s="13">
        <v>5860</v>
      </c>
      <c r="C38" s="14">
        <f>(16/B38*100)</f>
        <v>0.27303754266211605</v>
      </c>
      <c r="D38" s="15">
        <v>5844</v>
      </c>
      <c r="E38" s="14">
        <v>84.364891589999999</v>
      </c>
      <c r="F38" s="16">
        <v>0.82563770000000003</v>
      </c>
      <c r="G38" s="14">
        <v>0.18170741000000001</v>
      </c>
      <c r="H38" s="16">
        <v>5.9918810000000003E-2</v>
      </c>
      <c r="I38" s="14">
        <v>5.6404300000000001E-3</v>
      </c>
      <c r="J38" s="16">
        <v>4.9994000000000002E-3</v>
      </c>
      <c r="K38" s="14">
        <v>0</v>
      </c>
      <c r="L38" s="16">
        <v>0</v>
      </c>
      <c r="M38" s="14" t="s">
        <v>582</v>
      </c>
      <c r="N38" s="16" t="s">
        <v>582</v>
      </c>
      <c r="O38" s="14">
        <v>0</v>
      </c>
      <c r="P38" s="16">
        <v>0</v>
      </c>
      <c r="Q38" s="14">
        <v>1.1637239399999999</v>
      </c>
      <c r="R38" s="16">
        <v>0.17660094000000001</v>
      </c>
      <c r="S38" s="14">
        <v>14.284036629999999</v>
      </c>
      <c r="T38" s="16">
        <v>0.85605503000000005</v>
      </c>
    </row>
    <row r="39" spans="1:20" x14ac:dyDescent="0.25">
      <c r="A39" s="11" t="s">
        <v>509</v>
      </c>
      <c r="B39" s="13">
        <v>5895</v>
      </c>
      <c r="C39" s="14">
        <f>(30/B39*100)</f>
        <v>0.5089058524173028</v>
      </c>
      <c r="D39" s="15">
        <v>5865</v>
      </c>
      <c r="E39" s="14">
        <v>88.435953960000006</v>
      </c>
      <c r="F39" s="16">
        <v>0.70334001999999995</v>
      </c>
      <c r="G39" s="14">
        <v>7.3679259899999998</v>
      </c>
      <c r="H39" s="16">
        <v>0.52372134999999997</v>
      </c>
      <c r="I39" s="14">
        <v>0.17887956999999999</v>
      </c>
      <c r="J39" s="16">
        <v>7.0460159999999994E-2</v>
      </c>
      <c r="K39" s="14">
        <v>0</v>
      </c>
      <c r="L39" s="16">
        <v>0</v>
      </c>
      <c r="M39" s="14" t="s">
        <v>582</v>
      </c>
      <c r="N39" s="16" t="s">
        <v>582</v>
      </c>
      <c r="O39" s="14">
        <v>0</v>
      </c>
      <c r="P39" s="16">
        <v>0</v>
      </c>
      <c r="Q39" s="14">
        <v>4.7215449999999999E-2</v>
      </c>
      <c r="R39" s="16">
        <v>3.7767349999999998E-2</v>
      </c>
      <c r="S39" s="14">
        <v>3.97002503</v>
      </c>
      <c r="T39" s="16">
        <v>0.42624347000000001</v>
      </c>
    </row>
    <row r="40" spans="1:20" x14ac:dyDescent="0.25">
      <c r="A40" s="11" t="s">
        <v>510</v>
      </c>
      <c r="B40" s="13">
        <v>14157</v>
      </c>
      <c r="C40" s="14">
        <f>(274/B40*100)</f>
        <v>1.9354382990746628</v>
      </c>
      <c r="D40" s="15">
        <v>13883</v>
      </c>
      <c r="E40" s="14">
        <v>96.245867930000003</v>
      </c>
      <c r="F40" s="16">
        <v>0.37310210999999999</v>
      </c>
      <c r="G40" s="14">
        <v>0.56100813999999999</v>
      </c>
      <c r="H40" s="16">
        <v>0.11815017999999999</v>
      </c>
      <c r="I40" s="14">
        <v>0.25321924000000001</v>
      </c>
      <c r="J40" s="16">
        <v>6.8161200000000005E-2</v>
      </c>
      <c r="K40" s="14">
        <v>0</v>
      </c>
      <c r="L40" s="16">
        <v>0</v>
      </c>
      <c r="M40" s="14" t="s">
        <v>582</v>
      </c>
      <c r="N40" s="16" t="s">
        <v>582</v>
      </c>
      <c r="O40" s="14">
        <v>0</v>
      </c>
      <c r="P40" s="16">
        <v>0</v>
      </c>
      <c r="Q40" s="14">
        <v>0</v>
      </c>
      <c r="R40" s="16">
        <v>0</v>
      </c>
      <c r="S40" s="14">
        <v>2.9399046800000002</v>
      </c>
      <c r="T40" s="16">
        <v>0.27881938000000001</v>
      </c>
    </row>
    <row r="41" spans="1:20" x14ac:dyDescent="0.25">
      <c r="A41" s="11" t="s">
        <v>511</v>
      </c>
      <c r="B41" s="13">
        <v>5712</v>
      </c>
      <c r="C41" s="14">
        <f>(34/B41*100)</f>
        <v>0.59523809523809523</v>
      </c>
      <c r="D41" s="15">
        <v>5678</v>
      </c>
      <c r="E41" s="14">
        <v>90.896054410000005</v>
      </c>
      <c r="F41" s="16">
        <v>0.63196817999999999</v>
      </c>
      <c r="G41" s="14">
        <v>1.0237931600000001</v>
      </c>
      <c r="H41" s="16">
        <v>0.13364258000000001</v>
      </c>
      <c r="I41" s="14">
        <v>0.13404904000000001</v>
      </c>
      <c r="J41" s="16">
        <v>4.9501440000000001E-2</v>
      </c>
      <c r="K41" s="14">
        <v>0</v>
      </c>
      <c r="L41" s="16">
        <v>0</v>
      </c>
      <c r="M41" s="14" t="s">
        <v>582</v>
      </c>
      <c r="N41" s="16" t="s">
        <v>582</v>
      </c>
      <c r="O41" s="14">
        <v>0.67605892000000001</v>
      </c>
      <c r="P41" s="16">
        <v>0.18024857999999999</v>
      </c>
      <c r="Q41" s="14">
        <v>0.10397262</v>
      </c>
      <c r="R41" s="16">
        <v>4.1423759999999997E-2</v>
      </c>
      <c r="S41" s="14">
        <v>7.1660718399999999</v>
      </c>
      <c r="T41" s="16">
        <v>0.59817418</v>
      </c>
    </row>
    <row r="42" spans="1:20" x14ac:dyDescent="0.25">
      <c r="A42" s="11" t="s">
        <v>512</v>
      </c>
      <c r="B42" s="13">
        <f>IF(COUNT(B7:B41) &gt; 0, AVERAGE(B7:B41), "\u2014")</f>
        <v>7103.4285714285716</v>
      </c>
      <c r="C42" s="14">
        <f>IF(COUNT(C7:C41) &gt; 0, AVERAGE(C7:C41), "—")</f>
        <v>0.76000892297147005</v>
      </c>
      <c r="D42" s="15">
        <f>IF(COUNT(D7:D41) &gt; 0, AVERAGE(D7:D41), "—")</f>
        <v>7032.971428571429</v>
      </c>
      <c r="E42" s="14">
        <f>IF(COUNT(E7:E41) &gt; 0, AVERAGE(E7:E41), "—")</f>
        <v>64.965891185714284</v>
      </c>
      <c r="F42" s="16">
        <f>IF(COUNT(F7:F41) &gt; 0, SQRT(SUMSQ(F7:F41)/(COUNT(F7:F41)*COUNT(F7:F41)) ), "—")</f>
        <v>8.8253601417340538E-2</v>
      </c>
      <c r="G42" s="14">
        <f>IF(COUNT(G7:G41) &gt; 0, AVERAGE(G7:G41), "—")</f>
        <v>1.3026341582857139</v>
      </c>
      <c r="H42" s="16">
        <f>IF(COUNT(H7:H41) &gt; 0, SQRT(SUMSQ(H7:H41)/(COUNT(H7:H41)*COUNT(H7:H41)) ), "—")</f>
        <v>3.1857720302826777E-2</v>
      </c>
      <c r="I42" s="14">
        <f>IF(COUNT(I7:I41) &gt; 0, AVERAGE(I7:I41), "—")</f>
        <v>0.14436675685714284</v>
      </c>
      <c r="J42" s="16">
        <f>IF(COUNT(J7:J41) &gt; 0, SQRT(SUMSQ(J7:J41)/(COUNT(J7:J41)*COUNT(J7:J41)) ), "—")</f>
        <v>8.8707880166056761E-3</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26.159904287428567</v>
      </c>
      <c r="P42" s="16">
        <f>IF(COUNT(P7:P41) &gt; 0, SQRT(SUMSQ(P7:P41)/(COUNT(P7:P41)*COUNT(P7:P41)) ), "—")</f>
        <v>3.0057873673139838E-2</v>
      </c>
      <c r="Q42" s="14">
        <f>IF(COUNT(Q7:Q41) &gt; 0, AVERAGE(Q7:Q41), "—")</f>
        <v>0.25683635514285719</v>
      </c>
      <c r="R42" s="16">
        <f>IF(COUNT(R7:R41) &gt; 0, SQRT(SUMSQ(R7:R41)/(COUNT(R7:R41)*COUNT(R7:R41)) ), "—")</f>
        <v>1.4523963389214387E-2</v>
      </c>
      <c r="S42" s="14">
        <f>IF(COUNT(S7:S41) &gt; 0, AVERAGE(S7:S41), "—")</f>
        <v>7.1703672582857143</v>
      </c>
      <c r="T42" s="16">
        <f>IF(COUNT(T7:T41) &gt; 0, SQRT(SUMSQ(T7:T41)/(COUNT(T7:T41)*COUNT(T7:T41)) ), "—")</f>
        <v>7.7951413290805321E-2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37.357435610000003</v>
      </c>
      <c r="F45" s="16">
        <v>1.88180156</v>
      </c>
      <c r="G45" s="14">
        <v>0.55821206000000001</v>
      </c>
      <c r="H45" s="16">
        <v>7.0402889999999996E-2</v>
      </c>
      <c r="I45" s="14">
        <v>5.7892989999999998E-2</v>
      </c>
      <c r="J45" s="16">
        <v>2.974829E-2</v>
      </c>
      <c r="K45" s="14">
        <v>0</v>
      </c>
      <c r="L45" s="16">
        <v>0</v>
      </c>
      <c r="M45" s="14" t="s">
        <v>582</v>
      </c>
      <c r="N45" s="16" t="s">
        <v>582</v>
      </c>
      <c r="O45" s="14">
        <v>6.0207480000000001E-2</v>
      </c>
      <c r="P45" s="16">
        <v>3.638533E-2</v>
      </c>
      <c r="Q45" s="14">
        <v>2.3801599000000002</v>
      </c>
      <c r="R45" s="16">
        <v>0.25913424000000002</v>
      </c>
      <c r="S45" s="14">
        <v>59.586091949999997</v>
      </c>
      <c r="T45" s="16">
        <v>1.8649967700000001</v>
      </c>
    </row>
    <row r="46" spans="1:20" x14ac:dyDescent="0.25">
      <c r="A46" s="11" t="s">
        <v>516</v>
      </c>
      <c r="B46" s="13">
        <v>23141</v>
      </c>
      <c r="C46" s="14">
        <f>(1174/B46*100)</f>
        <v>5.0732466185558103</v>
      </c>
      <c r="D46" s="15">
        <v>21967</v>
      </c>
      <c r="E46" s="14">
        <v>70.620552160000003</v>
      </c>
      <c r="F46" s="16">
        <v>0.67355372000000002</v>
      </c>
      <c r="G46" s="14">
        <v>4.6581297299999997</v>
      </c>
      <c r="H46" s="16">
        <v>0.20076179</v>
      </c>
      <c r="I46" s="14">
        <v>0.21653738</v>
      </c>
      <c r="J46" s="16">
        <v>5.2420069999999999E-2</v>
      </c>
      <c r="K46" s="14">
        <v>0</v>
      </c>
      <c r="L46" s="16">
        <v>0</v>
      </c>
      <c r="M46" s="14" t="s">
        <v>582</v>
      </c>
      <c r="N46" s="16" t="s">
        <v>582</v>
      </c>
      <c r="O46" s="14">
        <v>0</v>
      </c>
      <c r="P46" s="16">
        <v>0</v>
      </c>
      <c r="Q46" s="14">
        <v>1.2300968000000001</v>
      </c>
      <c r="R46" s="16">
        <v>0.11534414</v>
      </c>
      <c r="S46" s="14">
        <v>23.274683929999998</v>
      </c>
      <c r="T46" s="16">
        <v>0.65117009999999997</v>
      </c>
    </row>
    <row r="47" spans="1:20" x14ac:dyDescent="0.25">
      <c r="A47" s="11" t="s">
        <v>517</v>
      </c>
      <c r="B47" s="13">
        <v>5928</v>
      </c>
      <c r="C47" s="14">
        <f>(78/B47*100)</f>
        <v>1.3157894736842104</v>
      </c>
      <c r="D47" s="15">
        <v>5850</v>
      </c>
      <c r="E47" s="14">
        <v>89.955874829999999</v>
      </c>
      <c r="F47" s="16">
        <v>0.81744834</v>
      </c>
      <c r="G47" s="14">
        <v>0.52200785999999999</v>
      </c>
      <c r="H47" s="16">
        <v>0.10270785</v>
      </c>
      <c r="I47" s="14">
        <v>0.84384988000000005</v>
      </c>
      <c r="J47" s="16">
        <v>0.15102663999999999</v>
      </c>
      <c r="K47" s="14">
        <v>0</v>
      </c>
      <c r="L47" s="16">
        <v>0</v>
      </c>
      <c r="M47" s="14" t="s">
        <v>582</v>
      </c>
      <c r="N47" s="16" t="s">
        <v>582</v>
      </c>
      <c r="O47" s="14">
        <v>0</v>
      </c>
      <c r="P47" s="16">
        <v>0</v>
      </c>
      <c r="Q47" s="14">
        <v>0.10515956</v>
      </c>
      <c r="R47" s="16">
        <v>3.2948180000000001E-2</v>
      </c>
      <c r="S47" s="14">
        <v>8.5731078800000002</v>
      </c>
      <c r="T47" s="16">
        <v>0.71155033000000001</v>
      </c>
    </row>
    <row r="48" spans="1:20" x14ac:dyDescent="0.25">
      <c r="A48" s="11" t="s">
        <v>518</v>
      </c>
      <c r="B48" s="13">
        <v>9841</v>
      </c>
      <c r="C48" s="14">
        <f>(8/B48*100)</f>
        <v>8.1292551569962401E-2</v>
      </c>
      <c r="D48" s="15">
        <v>9833</v>
      </c>
      <c r="E48" s="14">
        <v>77.89568706</v>
      </c>
      <c r="F48" s="16">
        <v>1.1850232000000001</v>
      </c>
      <c r="G48" s="14">
        <v>3.1336799999999998E-2</v>
      </c>
      <c r="H48" s="16">
        <v>2.5728850000000001E-2</v>
      </c>
      <c r="I48" s="14">
        <v>0</v>
      </c>
      <c r="J48" s="16">
        <v>0</v>
      </c>
      <c r="K48" s="14">
        <v>0</v>
      </c>
      <c r="L48" s="16">
        <v>0</v>
      </c>
      <c r="M48" s="14" t="s">
        <v>582</v>
      </c>
      <c r="N48" s="16" t="s">
        <v>582</v>
      </c>
      <c r="O48" s="14">
        <v>0</v>
      </c>
      <c r="P48" s="16">
        <v>0</v>
      </c>
      <c r="Q48" s="14">
        <v>0.16223646999999999</v>
      </c>
      <c r="R48" s="16">
        <v>5.8715259999999998E-2</v>
      </c>
      <c r="S48" s="14">
        <v>21.910739670000002</v>
      </c>
      <c r="T48" s="16">
        <v>1.1780744400000001</v>
      </c>
    </row>
    <row r="49" spans="1:20" x14ac:dyDescent="0.25">
      <c r="A49" s="11" t="s">
        <v>519</v>
      </c>
      <c r="B49" s="13">
        <v>6349</v>
      </c>
      <c r="C49" s="14">
        <f>(56/B49*100)</f>
        <v>0.88202866593164275</v>
      </c>
      <c r="D49" s="15">
        <v>6293</v>
      </c>
      <c r="E49" s="14">
        <v>81.484752959999994</v>
      </c>
      <c r="F49" s="16">
        <v>1.09467739</v>
      </c>
      <c r="G49" s="14">
        <v>0.9734237</v>
      </c>
      <c r="H49" s="16">
        <v>0.14978474999999999</v>
      </c>
      <c r="I49" s="14">
        <v>0.14630989999999999</v>
      </c>
      <c r="J49" s="16">
        <v>5.2073759999999997E-2</v>
      </c>
      <c r="K49" s="14">
        <v>0</v>
      </c>
      <c r="L49" s="16">
        <v>0</v>
      </c>
      <c r="M49" s="14" t="s">
        <v>582</v>
      </c>
      <c r="N49" s="16" t="s">
        <v>582</v>
      </c>
      <c r="O49" s="14">
        <v>0</v>
      </c>
      <c r="P49" s="16">
        <v>0</v>
      </c>
      <c r="Q49" s="14">
        <v>2.3325579599999999</v>
      </c>
      <c r="R49" s="16">
        <v>0.25766964999999997</v>
      </c>
      <c r="S49" s="14">
        <v>15.06295547</v>
      </c>
      <c r="T49" s="16">
        <v>1.1070146599999999</v>
      </c>
    </row>
    <row r="50" spans="1:20" x14ac:dyDescent="0.25">
      <c r="A50" s="11" t="s">
        <v>520</v>
      </c>
      <c r="B50" s="13">
        <v>11795</v>
      </c>
      <c r="C50" s="14">
        <f>(218/B50*100)</f>
        <v>1.8482407799915217</v>
      </c>
      <c r="D50" s="15">
        <v>11577</v>
      </c>
      <c r="E50" s="14">
        <v>69.430039339999993</v>
      </c>
      <c r="F50" s="16">
        <v>0.73584421</v>
      </c>
      <c r="G50" s="14">
        <v>1.7837293700000001</v>
      </c>
      <c r="H50" s="16">
        <v>0.18441602000000001</v>
      </c>
      <c r="I50" s="14">
        <v>5.2941620000000002E-2</v>
      </c>
      <c r="J50" s="16">
        <v>3.3814740000000003E-2</v>
      </c>
      <c r="K50" s="14">
        <v>0</v>
      </c>
      <c r="L50" s="16">
        <v>0</v>
      </c>
      <c r="M50" s="14" t="s">
        <v>582</v>
      </c>
      <c r="N50" s="16" t="s">
        <v>582</v>
      </c>
      <c r="O50" s="14">
        <v>0</v>
      </c>
      <c r="P50" s="16">
        <v>0</v>
      </c>
      <c r="Q50" s="14">
        <v>0.73620412000000002</v>
      </c>
      <c r="R50" s="16">
        <v>0.1441065</v>
      </c>
      <c r="S50" s="14">
        <v>27.997085550000001</v>
      </c>
      <c r="T50" s="16">
        <v>0.71185368000000004</v>
      </c>
    </row>
    <row r="51" spans="1:20" x14ac:dyDescent="0.25">
      <c r="A51" s="11" t="s">
        <v>521</v>
      </c>
      <c r="B51" s="13">
        <v>6866</v>
      </c>
      <c r="C51" s="14">
        <f>(108/B51*100)</f>
        <v>1.5729682493445967</v>
      </c>
      <c r="D51" s="15">
        <v>6758</v>
      </c>
      <c r="E51" s="14">
        <v>61.335196340000003</v>
      </c>
      <c r="F51" s="16">
        <v>1.21129117</v>
      </c>
      <c r="G51" s="14">
        <v>0.16440516999999999</v>
      </c>
      <c r="H51" s="16">
        <v>6.4643119999999998E-2</v>
      </c>
      <c r="I51" s="14">
        <v>2.1017839999999999E-2</v>
      </c>
      <c r="J51" s="16">
        <v>1.9410859999999999E-2</v>
      </c>
      <c r="K51" s="14">
        <v>0</v>
      </c>
      <c r="L51" s="16">
        <v>0</v>
      </c>
      <c r="M51" s="14" t="s">
        <v>582</v>
      </c>
      <c r="N51" s="16" t="s">
        <v>582</v>
      </c>
      <c r="O51" s="14">
        <v>10.56717716</v>
      </c>
      <c r="P51" s="16">
        <v>0.61176695999999997</v>
      </c>
      <c r="Q51" s="14">
        <v>9.5482880000000006E-2</v>
      </c>
      <c r="R51" s="16">
        <v>3.8584229999999997E-2</v>
      </c>
      <c r="S51" s="14">
        <v>27.816720620000002</v>
      </c>
      <c r="T51" s="16">
        <v>1.07116251</v>
      </c>
    </row>
    <row r="52" spans="1:20" x14ac:dyDescent="0.25">
      <c r="A52" s="11" t="s">
        <v>522</v>
      </c>
      <c r="B52" s="13">
        <v>5809</v>
      </c>
      <c r="C52" s="14">
        <f>(74/B52*100)</f>
        <v>1.2738853503184715</v>
      </c>
      <c r="D52" s="15">
        <v>5735</v>
      </c>
      <c r="E52" s="14">
        <v>96.110065090000006</v>
      </c>
      <c r="F52" s="16">
        <v>0.27663986000000002</v>
      </c>
      <c r="G52" s="14">
        <v>0.92659307000000002</v>
      </c>
      <c r="H52" s="16">
        <v>0.14205677999999999</v>
      </c>
      <c r="I52" s="14">
        <v>6.7483070000000006E-2</v>
      </c>
      <c r="J52" s="16">
        <v>3.3904770000000001E-2</v>
      </c>
      <c r="K52" s="14">
        <v>0</v>
      </c>
      <c r="L52" s="16">
        <v>0</v>
      </c>
      <c r="M52" s="14" t="s">
        <v>582</v>
      </c>
      <c r="N52" s="16" t="s">
        <v>582</v>
      </c>
      <c r="O52" s="14">
        <v>0</v>
      </c>
      <c r="P52" s="16">
        <v>0</v>
      </c>
      <c r="Q52" s="14">
        <v>0</v>
      </c>
      <c r="R52" s="16">
        <v>0</v>
      </c>
      <c r="S52" s="14">
        <v>2.8958587699999998</v>
      </c>
      <c r="T52" s="16">
        <v>0.23150467999999999</v>
      </c>
    </row>
    <row r="53" spans="1:20" x14ac:dyDescent="0.25">
      <c r="A53" s="11" t="s">
        <v>523</v>
      </c>
      <c r="B53" s="13">
        <v>5571</v>
      </c>
      <c r="C53" s="14">
        <f>(85/B53*100)</f>
        <v>1.5257583916711541</v>
      </c>
      <c r="D53" s="15">
        <v>5486</v>
      </c>
      <c r="E53" s="14">
        <v>93.69615847</v>
      </c>
      <c r="F53" s="16">
        <v>0.37221980999999998</v>
      </c>
      <c r="G53" s="14">
        <v>0.63251763999999999</v>
      </c>
      <c r="H53" s="16">
        <v>0.11720838</v>
      </c>
      <c r="I53" s="14">
        <v>0.94077546000000001</v>
      </c>
      <c r="J53" s="16">
        <v>0.13040146</v>
      </c>
      <c r="K53" s="14">
        <v>0</v>
      </c>
      <c r="L53" s="16">
        <v>0</v>
      </c>
      <c r="M53" s="14" t="s">
        <v>582</v>
      </c>
      <c r="N53" s="16" t="s">
        <v>582</v>
      </c>
      <c r="O53" s="14">
        <v>0</v>
      </c>
      <c r="P53" s="16">
        <v>0</v>
      </c>
      <c r="Q53" s="14">
        <v>0.12869992</v>
      </c>
      <c r="R53" s="16">
        <v>4.2488390000000001E-2</v>
      </c>
      <c r="S53" s="14">
        <v>4.6018485099999999</v>
      </c>
      <c r="T53" s="16">
        <v>0.30039906</v>
      </c>
    </row>
    <row r="54" spans="1:20" x14ac:dyDescent="0.25">
      <c r="A54" s="11" t="s">
        <v>524</v>
      </c>
      <c r="B54" s="13">
        <v>4740</v>
      </c>
      <c r="C54" s="14">
        <f>(46/B54*100)</f>
        <v>0.97046413502109719</v>
      </c>
      <c r="D54" s="15">
        <v>4694</v>
      </c>
      <c r="E54" s="14">
        <v>62.105136229999999</v>
      </c>
      <c r="F54" s="16">
        <v>1.1852798899999999</v>
      </c>
      <c r="G54" s="14">
        <v>3.4799883600000001</v>
      </c>
      <c r="H54" s="16">
        <v>0.41677808</v>
      </c>
      <c r="I54" s="14">
        <v>0.53592174000000004</v>
      </c>
      <c r="J54" s="16">
        <v>9.5166219999999996E-2</v>
      </c>
      <c r="K54" s="14">
        <v>0</v>
      </c>
      <c r="L54" s="16">
        <v>0</v>
      </c>
      <c r="M54" s="14" t="s">
        <v>582</v>
      </c>
      <c r="N54" s="16" t="s">
        <v>582</v>
      </c>
      <c r="O54" s="14">
        <v>0</v>
      </c>
      <c r="P54" s="16">
        <v>0</v>
      </c>
      <c r="Q54" s="14">
        <v>2.0452883100000001</v>
      </c>
      <c r="R54" s="16">
        <v>0.28903967000000003</v>
      </c>
      <c r="S54" s="14">
        <v>31.833665369999999</v>
      </c>
      <c r="T54" s="16">
        <v>1.13131442</v>
      </c>
    </row>
    <row r="55" spans="1:20" x14ac:dyDescent="0.25">
      <c r="A55" s="11" t="s">
        <v>525</v>
      </c>
      <c r="B55" s="13">
        <v>5316</v>
      </c>
      <c r="C55" s="14">
        <f>(22/B55*100)</f>
        <v>0.41384499623777277</v>
      </c>
      <c r="D55" s="15">
        <v>5294</v>
      </c>
      <c r="E55" s="14">
        <v>85.620309390000003</v>
      </c>
      <c r="F55" s="16">
        <v>0.50223222000000001</v>
      </c>
      <c r="G55" s="14">
        <v>0.38996932000000001</v>
      </c>
      <c r="H55" s="16">
        <v>0.10872611</v>
      </c>
      <c r="I55" s="14">
        <v>0.26460964999999997</v>
      </c>
      <c r="J55" s="16">
        <v>7.4140059999999994E-2</v>
      </c>
      <c r="K55" s="14">
        <v>0</v>
      </c>
      <c r="L55" s="16">
        <v>0</v>
      </c>
      <c r="M55" s="14" t="s">
        <v>582</v>
      </c>
      <c r="N55" s="16" t="s">
        <v>582</v>
      </c>
      <c r="O55" s="14">
        <v>4.7970600000000002E-2</v>
      </c>
      <c r="P55" s="16">
        <v>3.5531960000000001E-2</v>
      </c>
      <c r="Q55" s="14">
        <v>0.62868555000000004</v>
      </c>
      <c r="R55" s="16">
        <v>0.13215151</v>
      </c>
      <c r="S55" s="14">
        <v>13.048455499999999</v>
      </c>
      <c r="T55" s="16">
        <v>0.47912178</v>
      </c>
    </row>
    <row r="56" spans="1:20" x14ac:dyDescent="0.25">
      <c r="A56" s="11" t="s">
        <v>526</v>
      </c>
      <c r="B56" s="13">
        <v>5359</v>
      </c>
      <c r="C56" s="14">
        <f>(76/B56*100)</f>
        <v>1.4181750326553462</v>
      </c>
      <c r="D56" s="15">
        <v>5283</v>
      </c>
      <c r="E56" s="14">
        <v>92.964926250000005</v>
      </c>
      <c r="F56" s="16">
        <v>0.37680734999999999</v>
      </c>
      <c r="G56" s="14">
        <v>0.19253940999999999</v>
      </c>
      <c r="H56" s="16">
        <v>7.8237849999999998E-2</v>
      </c>
      <c r="I56" s="14">
        <v>0.11170291</v>
      </c>
      <c r="J56" s="16">
        <v>5.6967240000000002E-2</v>
      </c>
      <c r="K56" s="14">
        <v>0</v>
      </c>
      <c r="L56" s="16">
        <v>0</v>
      </c>
      <c r="M56" s="14" t="s">
        <v>582</v>
      </c>
      <c r="N56" s="16" t="s">
        <v>582</v>
      </c>
      <c r="O56" s="14">
        <v>0</v>
      </c>
      <c r="P56" s="16">
        <v>0</v>
      </c>
      <c r="Q56" s="14">
        <v>0.27345317000000002</v>
      </c>
      <c r="R56" s="16">
        <v>6.8254549999999997E-2</v>
      </c>
      <c r="S56" s="14">
        <v>6.4573782599999996</v>
      </c>
      <c r="T56" s="16">
        <v>0.39807861</v>
      </c>
    </row>
    <row r="57" spans="1:20" x14ac:dyDescent="0.25">
      <c r="A57" s="11" t="s">
        <v>527</v>
      </c>
      <c r="B57" s="13">
        <v>6513</v>
      </c>
      <c r="C57" s="14">
        <f>(0/B57*100)</f>
        <v>0</v>
      </c>
      <c r="D57" s="15">
        <v>6513</v>
      </c>
      <c r="E57" s="14">
        <v>46.351774800000001</v>
      </c>
      <c r="F57" s="16">
        <v>1.4737026200000001</v>
      </c>
      <c r="G57" s="14">
        <v>0.5471144</v>
      </c>
      <c r="H57" s="16">
        <v>0.11804666</v>
      </c>
      <c r="I57" s="14">
        <v>3.4089990000000001E-2</v>
      </c>
      <c r="J57" s="16">
        <v>1.4601009999999999E-2</v>
      </c>
      <c r="K57" s="14">
        <v>0</v>
      </c>
      <c r="L57" s="16">
        <v>0</v>
      </c>
      <c r="M57" s="14" t="s">
        <v>582</v>
      </c>
      <c r="N57" s="16" t="s">
        <v>582</v>
      </c>
      <c r="O57" s="14">
        <v>2.194743E-2</v>
      </c>
      <c r="P57" s="16">
        <v>2.1967219999999999E-2</v>
      </c>
      <c r="Q57" s="14">
        <v>0.25524144999999998</v>
      </c>
      <c r="R57" s="16">
        <v>9.0594919999999995E-2</v>
      </c>
      <c r="S57" s="14">
        <v>52.789831929999998</v>
      </c>
      <c r="T57" s="16">
        <v>1.4832251999999999</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(26/B59*100)</f>
        <v>0.53874844591794446</v>
      </c>
      <c r="D59" s="15">
        <v>4800</v>
      </c>
      <c r="E59" s="14">
        <v>82.57857783</v>
      </c>
      <c r="F59" s="16">
        <v>0.73913784999999999</v>
      </c>
      <c r="G59" s="14">
        <v>0.49910850000000001</v>
      </c>
      <c r="H59" s="16">
        <v>0.1072288</v>
      </c>
      <c r="I59" s="14">
        <v>0.66624395999999997</v>
      </c>
      <c r="J59" s="16">
        <v>0.15988805</v>
      </c>
      <c r="K59" s="14">
        <v>0</v>
      </c>
      <c r="L59" s="16">
        <v>0</v>
      </c>
      <c r="M59" s="14" t="s">
        <v>582</v>
      </c>
      <c r="N59" s="16" t="s">
        <v>582</v>
      </c>
      <c r="O59" s="14">
        <v>0</v>
      </c>
      <c r="P59" s="16">
        <v>0</v>
      </c>
      <c r="Q59" s="14">
        <v>1.0989177299999999</v>
      </c>
      <c r="R59" s="16">
        <v>0.23100014999999999</v>
      </c>
      <c r="S59" s="14">
        <v>15.157151989999999</v>
      </c>
      <c r="T59" s="16">
        <v>0.71354264000000001</v>
      </c>
    </row>
    <row r="60" spans="1:20" x14ac:dyDescent="0.25">
      <c r="A60" s="11" t="s">
        <v>530</v>
      </c>
      <c r="B60" s="13">
        <v>4546</v>
      </c>
      <c r="C60" s="14">
        <f>(15/B60*100)</f>
        <v>0.32996040475142985</v>
      </c>
      <c r="D60" s="15">
        <v>4531</v>
      </c>
      <c r="E60" s="14">
        <v>72.967084819999997</v>
      </c>
      <c r="F60" s="16">
        <v>1.17044511</v>
      </c>
      <c r="G60" s="14">
        <v>1.9173814600000001</v>
      </c>
      <c r="H60" s="16">
        <v>0.32619098000000002</v>
      </c>
      <c r="I60" s="14">
        <v>1.1391571899999999</v>
      </c>
      <c r="J60" s="16">
        <v>0.25426531000000002</v>
      </c>
      <c r="K60" s="14">
        <v>0</v>
      </c>
      <c r="L60" s="16">
        <v>0</v>
      </c>
      <c r="M60" s="14" t="s">
        <v>582</v>
      </c>
      <c r="N60" s="16" t="s">
        <v>582</v>
      </c>
      <c r="O60" s="14">
        <v>0</v>
      </c>
      <c r="P60" s="16">
        <v>0</v>
      </c>
      <c r="Q60" s="14">
        <v>3.4823369999999998</v>
      </c>
      <c r="R60" s="16">
        <v>0.52086235000000003</v>
      </c>
      <c r="S60" s="14">
        <v>20.494039529999998</v>
      </c>
      <c r="T60" s="16">
        <v>0.96755482000000004</v>
      </c>
    </row>
    <row r="61" spans="1:20" x14ac:dyDescent="0.25">
      <c r="A61" s="11" t="s">
        <v>531</v>
      </c>
      <c r="B61" s="13">
        <v>6525</v>
      </c>
      <c r="C61" s="14">
        <f>(0/B61*100)</f>
        <v>0</v>
      </c>
      <c r="D61" s="15">
        <v>6525</v>
      </c>
      <c r="E61" s="14">
        <v>0</v>
      </c>
      <c r="F61" s="16">
        <v>0</v>
      </c>
      <c r="G61" s="14">
        <v>0</v>
      </c>
      <c r="H61" s="16">
        <v>0</v>
      </c>
      <c r="I61" s="14">
        <v>0</v>
      </c>
      <c r="J61" s="16">
        <v>0</v>
      </c>
      <c r="K61" s="14">
        <v>0</v>
      </c>
      <c r="L61" s="16">
        <v>0</v>
      </c>
      <c r="M61" s="14" t="s">
        <v>582</v>
      </c>
      <c r="N61" s="16" t="s">
        <v>582</v>
      </c>
      <c r="O61" s="14">
        <v>100</v>
      </c>
      <c r="P61" s="16">
        <v>0</v>
      </c>
      <c r="Q61" s="14">
        <v>0</v>
      </c>
      <c r="R61" s="16">
        <v>0</v>
      </c>
      <c r="S61" s="14">
        <v>0</v>
      </c>
      <c r="T61" s="16">
        <v>0</v>
      </c>
    </row>
    <row r="62" spans="1:20" x14ac:dyDescent="0.25">
      <c r="A62" s="11" t="s">
        <v>532</v>
      </c>
      <c r="B62" s="13">
        <v>4476</v>
      </c>
      <c r="C62" s="14">
        <f>(3/B62*100)</f>
        <v>6.7024128686327081E-2</v>
      </c>
      <c r="D62" s="15">
        <v>4473</v>
      </c>
      <c r="E62" s="14">
        <v>85.590069529999994</v>
      </c>
      <c r="F62" s="16">
        <v>0.39705842000000002</v>
      </c>
      <c r="G62" s="14">
        <v>0.31497023000000002</v>
      </c>
      <c r="H62" s="16">
        <v>7.4701649999999994E-2</v>
      </c>
      <c r="I62" s="14">
        <v>4.4404970000000002E-2</v>
      </c>
      <c r="J62" s="16">
        <v>3.1406080000000003E-2</v>
      </c>
      <c r="K62" s="14">
        <v>0</v>
      </c>
      <c r="L62" s="16">
        <v>0</v>
      </c>
      <c r="M62" s="14" t="s">
        <v>582</v>
      </c>
      <c r="N62" s="16" t="s">
        <v>582</v>
      </c>
      <c r="O62" s="14">
        <v>0</v>
      </c>
      <c r="P62" s="16">
        <v>0</v>
      </c>
      <c r="Q62" s="14">
        <v>6.7280190000000004E-2</v>
      </c>
      <c r="R62" s="16">
        <v>3.8859129999999999E-2</v>
      </c>
      <c r="S62" s="14">
        <v>13.983275069999999</v>
      </c>
      <c r="T62" s="16">
        <v>0.40473704999999999</v>
      </c>
    </row>
    <row r="63" spans="1:20" x14ac:dyDescent="0.25">
      <c r="A63" s="11" t="s">
        <v>533</v>
      </c>
      <c r="B63" s="13">
        <v>5324</v>
      </c>
      <c r="C63" s="14">
        <f>(13/B63*100)</f>
        <v>0.24417731029301279</v>
      </c>
      <c r="D63" s="15">
        <v>5311</v>
      </c>
      <c r="E63" s="14">
        <v>89.695464040000005</v>
      </c>
      <c r="F63" s="16">
        <v>0.41830408000000002</v>
      </c>
      <c r="G63" s="14">
        <v>0.92485388000000002</v>
      </c>
      <c r="H63" s="16">
        <v>0.13309267</v>
      </c>
      <c r="I63" s="14">
        <v>1.03510031</v>
      </c>
      <c r="J63" s="16">
        <v>0.15402721</v>
      </c>
      <c r="K63" s="14">
        <v>0</v>
      </c>
      <c r="L63" s="16">
        <v>0</v>
      </c>
      <c r="M63" s="14" t="s">
        <v>582</v>
      </c>
      <c r="N63" s="16" t="s">
        <v>582</v>
      </c>
      <c r="O63" s="14">
        <v>2.9229370000000001E-2</v>
      </c>
      <c r="P63" s="16">
        <v>2.0679960000000001E-2</v>
      </c>
      <c r="Q63" s="14">
        <v>3.3108180000000001E-2</v>
      </c>
      <c r="R63" s="16">
        <v>2.3575519999999999E-2</v>
      </c>
      <c r="S63" s="14">
        <v>8.2822442299999999</v>
      </c>
      <c r="T63" s="16">
        <v>0.44574583000000001</v>
      </c>
    </row>
    <row r="64" spans="1:20" x14ac:dyDescent="0.25">
      <c r="A64" s="11" t="s">
        <v>534</v>
      </c>
      <c r="B64" s="13">
        <v>3634</v>
      </c>
      <c r="C64" s="14">
        <f>(3/B64*100)</f>
        <v>8.2553659878921298E-2</v>
      </c>
      <c r="D64" s="15">
        <v>3631</v>
      </c>
      <c r="E64" s="14">
        <v>93.083270330000005</v>
      </c>
      <c r="F64" s="16">
        <v>0.39035505999999998</v>
      </c>
      <c r="G64" s="14">
        <v>0.87698679999999996</v>
      </c>
      <c r="H64" s="16">
        <v>0.14597990999999999</v>
      </c>
      <c r="I64" s="14">
        <v>0.48796426999999998</v>
      </c>
      <c r="J64" s="16">
        <v>0.10787330000000001</v>
      </c>
      <c r="K64" s="14">
        <v>0</v>
      </c>
      <c r="L64" s="16">
        <v>0</v>
      </c>
      <c r="M64" s="14" t="s">
        <v>582</v>
      </c>
      <c r="N64" s="16" t="s">
        <v>582</v>
      </c>
      <c r="O64" s="14">
        <v>2.723884E-2</v>
      </c>
      <c r="P64" s="16">
        <v>2.7268830000000001E-2</v>
      </c>
      <c r="Q64" s="14">
        <v>3.4949969999999997E-2</v>
      </c>
      <c r="R64" s="16">
        <v>3.534611E-2</v>
      </c>
      <c r="S64" s="14">
        <v>5.4895897900000001</v>
      </c>
      <c r="T64" s="16">
        <v>0.37285449999999998</v>
      </c>
    </row>
    <row r="65" spans="1:20" x14ac:dyDescent="0.25">
      <c r="A65" s="11" t="s">
        <v>535</v>
      </c>
      <c r="B65" s="13">
        <v>5325</v>
      </c>
      <c r="C65" s="14">
        <f>(14/B65*100)</f>
        <v>0.26291079812206569</v>
      </c>
      <c r="D65" s="15">
        <v>5311</v>
      </c>
      <c r="E65" s="14">
        <v>69.906372610000005</v>
      </c>
      <c r="F65" s="16">
        <v>1.0414062799999999</v>
      </c>
      <c r="G65" s="14">
        <v>1.5705E-2</v>
      </c>
      <c r="H65" s="16">
        <v>1.5704679999999999E-2</v>
      </c>
      <c r="I65" s="14">
        <v>3.7039610000000001E-2</v>
      </c>
      <c r="J65" s="16">
        <v>2.593432E-2</v>
      </c>
      <c r="K65" s="14">
        <v>0</v>
      </c>
      <c r="L65" s="16">
        <v>0</v>
      </c>
      <c r="M65" s="14" t="s">
        <v>582</v>
      </c>
      <c r="N65" s="16" t="s">
        <v>582</v>
      </c>
      <c r="O65" s="14">
        <v>0.16109794999999999</v>
      </c>
      <c r="P65" s="16">
        <v>5.8933739999999998E-2</v>
      </c>
      <c r="Q65" s="14">
        <v>0.32087100000000002</v>
      </c>
      <c r="R65" s="16">
        <v>8.3790610000000001E-2</v>
      </c>
      <c r="S65" s="14">
        <v>29.558913830000002</v>
      </c>
      <c r="T65" s="16">
        <v>1.03047825</v>
      </c>
    </row>
    <row r="66" spans="1:20" x14ac:dyDescent="0.25">
      <c r="A66" s="11" t="s">
        <v>536</v>
      </c>
      <c r="B66" s="13">
        <v>5665</v>
      </c>
      <c r="C66" s="14">
        <f>(75/B66*100)</f>
        <v>1.323918799646955</v>
      </c>
      <c r="D66" s="15">
        <v>5590</v>
      </c>
      <c r="E66" s="14">
        <v>90.914277479999996</v>
      </c>
      <c r="F66" s="16">
        <v>0.35471923</v>
      </c>
      <c r="G66" s="14">
        <v>0.36661969999999999</v>
      </c>
      <c r="H66" s="16">
        <v>8.3626500000000006E-2</v>
      </c>
      <c r="I66" s="14">
        <v>0.42169659999999998</v>
      </c>
      <c r="J66" s="16">
        <v>8.2973430000000001E-2</v>
      </c>
      <c r="K66" s="14">
        <v>0</v>
      </c>
      <c r="L66" s="16">
        <v>0</v>
      </c>
      <c r="M66" s="14" t="s">
        <v>582</v>
      </c>
      <c r="N66" s="16" t="s">
        <v>582</v>
      </c>
      <c r="O66" s="14">
        <v>0</v>
      </c>
      <c r="P66" s="16">
        <v>0</v>
      </c>
      <c r="Q66" s="14">
        <v>3.9754129999999999E-2</v>
      </c>
      <c r="R66" s="16">
        <v>3.9747789999999998E-2</v>
      </c>
      <c r="S66" s="14">
        <v>8.2576520900000006</v>
      </c>
      <c r="T66" s="16">
        <v>0.36799535999999999</v>
      </c>
    </row>
    <row r="67" spans="1:20" x14ac:dyDescent="0.25">
      <c r="A67" s="11" t="s">
        <v>537</v>
      </c>
      <c r="B67" s="13">
        <v>6971</v>
      </c>
      <c r="C67" s="14">
        <f>(23/B67*100)</f>
        <v>0.32993831588007461</v>
      </c>
      <c r="D67" s="15">
        <v>6948</v>
      </c>
      <c r="E67" s="14">
        <v>78.219156760000004</v>
      </c>
      <c r="F67" s="16">
        <v>0.79043801000000002</v>
      </c>
      <c r="G67" s="14">
        <v>0.70955228999999997</v>
      </c>
      <c r="H67" s="16">
        <v>9.3440060000000005E-2</v>
      </c>
      <c r="I67" s="14">
        <v>5.8961279999999998E-2</v>
      </c>
      <c r="J67" s="16">
        <v>2.8434109999999999E-2</v>
      </c>
      <c r="K67" s="14">
        <v>0</v>
      </c>
      <c r="L67" s="16">
        <v>0</v>
      </c>
      <c r="M67" s="14" t="s">
        <v>582</v>
      </c>
      <c r="N67" s="16" t="s">
        <v>582</v>
      </c>
      <c r="O67" s="14">
        <v>0</v>
      </c>
      <c r="P67" s="16">
        <v>0</v>
      </c>
      <c r="Q67" s="14">
        <v>1.53548102</v>
      </c>
      <c r="R67" s="16">
        <v>0.18894725000000001</v>
      </c>
      <c r="S67" s="14">
        <v>19.476848650000001</v>
      </c>
      <c r="T67" s="16">
        <v>0.72187098999999999</v>
      </c>
    </row>
    <row r="68" spans="1:20" x14ac:dyDescent="0.25">
      <c r="A68" s="11" t="s">
        <v>538</v>
      </c>
      <c r="B68" s="13">
        <v>12083</v>
      </c>
      <c r="C68" s="14">
        <f>(26/B68*100)</f>
        <v>0.21517834974757924</v>
      </c>
      <c r="D68" s="15">
        <v>12057</v>
      </c>
      <c r="E68" s="14">
        <v>83.388701650000002</v>
      </c>
      <c r="F68" s="16">
        <v>0.30630804</v>
      </c>
      <c r="G68" s="14">
        <v>2.0602444900000001</v>
      </c>
      <c r="H68" s="16">
        <v>0.12294053000000001</v>
      </c>
      <c r="I68" s="14">
        <v>1.3690052800000001</v>
      </c>
      <c r="J68" s="16">
        <v>0.11643940999999999</v>
      </c>
      <c r="K68" s="14">
        <v>0</v>
      </c>
      <c r="L68" s="16">
        <v>0</v>
      </c>
      <c r="M68" s="14" t="s">
        <v>582</v>
      </c>
      <c r="N68" s="16" t="s">
        <v>582</v>
      </c>
      <c r="O68" s="14">
        <v>0</v>
      </c>
      <c r="P68" s="16">
        <v>0</v>
      </c>
      <c r="Q68" s="14">
        <v>1.67819575</v>
      </c>
      <c r="R68" s="16">
        <v>0.10371513</v>
      </c>
      <c r="S68" s="14">
        <v>11.50385284</v>
      </c>
      <c r="T68" s="16">
        <v>0.27899418999999998</v>
      </c>
    </row>
    <row r="69" spans="1:20" x14ac:dyDescent="0.25">
      <c r="A69" s="11" t="s">
        <v>539</v>
      </c>
      <c r="B69" s="13">
        <v>4876</v>
      </c>
      <c r="C69" s="14">
        <f>(4530/B69*100)</f>
        <v>92.904019688269074</v>
      </c>
      <c r="D69" s="15">
        <v>346</v>
      </c>
      <c r="E69" s="14">
        <v>77.041082439999997</v>
      </c>
      <c r="F69" s="16">
        <v>9.7299245899999995</v>
      </c>
      <c r="G69" s="14">
        <v>0</v>
      </c>
      <c r="H69" s="16">
        <v>0</v>
      </c>
      <c r="I69" s="14">
        <v>0</v>
      </c>
      <c r="J69" s="16">
        <v>0</v>
      </c>
      <c r="K69" s="14">
        <v>0</v>
      </c>
      <c r="L69" s="16">
        <v>0</v>
      </c>
      <c r="M69" s="14" t="s">
        <v>582</v>
      </c>
      <c r="N69" s="16" t="s">
        <v>582</v>
      </c>
      <c r="O69" s="14">
        <v>0</v>
      </c>
      <c r="P69" s="16">
        <v>0</v>
      </c>
      <c r="Q69" s="14">
        <v>3.41404781</v>
      </c>
      <c r="R69" s="16">
        <v>1.18349584</v>
      </c>
      <c r="S69" s="14">
        <v>19.54486975</v>
      </c>
      <c r="T69" s="16">
        <v>10.233272510000001</v>
      </c>
    </row>
    <row r="70" spans="1:20" x14ac:dyDescent="0.25">
      <c r="A70" s="11" t="s">
        <v>540</v>
      </c>
      <c r="B70" s="13">
        <v>6036</v>
      </c>
      <c r="C70" s="14">
        <f>(0/B70*100)</f>
        <v>0</v>
      </c>
      <c r="D70" s="15">
        <v>6036</v>
      </c>
      <c r="E70" s="14">
        <v>0</v>
      </c>
      <c r="F70" s="16">
        <v>0</v>
      </c>
      <c r="G70" s="14">
        <v>0</v>
      </c>
      <c r="H70" s="16">
        <v>0</v>
      </c>
      <c r="I70" s="14">
        <v>0</v>
      </c>
      <c r="J70" s="16">
        <v>0</v>
      </c>
      <c r="K70" s="14">
        <v>0</v>
      </c>
      <c r="L70" s="16">
        <v>0</v>
      </c>
      <c r="M70" s="14" t="s">
        <v>582</v>
      </c>
      <c r="N70" s="16" t="s">
        <v>582</v>
      </c>
      <c r="O70" s="14">
        <v>100</v>
      </c>
      <c r="P70" s="16">
        <v>0</v>
      </c>
      <c r="Q70" s="14">
        <v>0</v>
      </c>
      <c r="R70" s="16">
        <v>0</v>
      </c>
      <c r="S70" s="14">
        <v>0</v>
      </c>
      <c r="T70" s="16">
        <v>0</v>
      </c>
    </row>
    <row r="71" spans="1:20" x14ac:dyDescent="0.25">
      <c r="A71" s="11" t="s">
        <v>541</v>
      </c>
      <c r="B71" s="13">
        <v>6115</v>
      </c>
      <c r="C71" s="14">
        <f>(17/B71*100)</f>
        <v>0.27800490596892891</v>
      </c>
      <c r="D71" s="15">
        <v>6098</v>
      </c>
      <c r="E71" s="14">
        <v>96.729064059999999</v>
      </c>
      <c r="F71" s="16">
        <v>0.31370572000000002</v>
      </c>
      <c r="G71" s="14">
        <v>1.7255744799999999</v>
      </c>
      <c r="H71" s="16">
        <v>0.14699673999999999</v>
      </c>
      <c r="I71" s="14">
        <v>0.15597370999999999</v>
      </c>
      <c r="J71" s="16">
        <v>4.8999389999999997E-2</v>
      </c>
      <c r="K71" s="14">
        <v>0</v>
      </c>
      <c r="L71" s="16">
        <v>0</v>
      </c>
      <c r="M71" s="14" t="s">
        <v>582</v>
      </c>
      <c r="N71" s="16" t="s">
        <v>582</v>
      </c>
      <c r="O71" s="14">
        <v>0</v>
      </c>
      <c r="P71" s="16">
        <v>0</v>
      </c>
      <c r="Q71" s="14">
        <v>0.11119237</v>
      </c>
      <c r="R71" s="16">
        <v>8.7462460000000006E-2</v>
      </c>
      <c r="S71" s="14">
        <v>1.2781953800000001</v>
      </c>
      <c r="T71" s="16">
        <v>0.16812273999999999</v>
      </c>
    </row>
    <row r="72" spans="1:20" x14ac:dyDescent="0.25">
      <c r="A72" s="11" t="s">
        <v>542</v>
      </c>
      <c r="B72" s="13">
        <v>7708</v>
      </c>
      <c r="C72" s="14">
        <f>(5/B72*100)</f>
        <v>6.4867669953295279E-2</v>
      </c>
      <c r="D72" s="15">
        <v>7703</v>
      </c>
      <c r="E72" s="14">
        <v>96.029071479999999</v>
      </c>
      <c r="F72" s="16">
        <v>0.30163474000000001</v>
      </c>
      <c r="G72" s="14">
        <v>6.4307390000000006E-2</v>
      </c>
      <c r="H72" s="16">
        <v>2.9100529999999999E-2</v>
      </c>
      <c r="I72" s="14">
        <v>4.0018980000000003E-2</v>
      </c>
      <c r="J72" s="16">
        <v>1.5859729999999999E-2</v>
      </c>
      <c r="K72" s="14">
        <v>0</v>
      </c>
      <c r="L72" s="16">
        <v>0</v>
      </c>
      <c r="M72" s="14" t="s">
        <v>582</v>
      </c>
      <c r="N72" s="16" t="s">
        <v>582</v>
      </c>
      <c r="O72" s="14">
        <v>0</v>
      </c>
      <c r="P72" s="16">
        <v>0</v>
      </c>
      <c r="Q72" s="14">
        <v>5.7618019999999999E-2</v>
      </c>
      <c r="R72" s="16">
        <v>2.4460699999999998E-2</v>
      </c>
      <c r="S72" s="14">
        <v>3.8089841400000002</v>
      </c>
      <c r="T72" s="16">
        <v>0.30202554999999998</v>
      </c>
    </row>
    <row r="73" spans="1:20" x14ac:dyDescent="0.25">
      <c r="A73" s="11" t="s">
        <v>543</v>
      </c>
      <c r="B73" s="13">
        <v>8249</v>
      </c>
      <c r="C73" s="14">
        <f>(144/B73*100)</f>
        <v>1.7456661413504666</v>
      </c>
      <c r="D73" s="15">
        <v>8105</v>
      </c>
      <c r="E73" s="14">
        <v>92.167739100000006</v>
      </c>
      <c r="F73" s="16">
        <v>0.47573112000000001</v>
      </c>
      <c r="G73" s="14">
        <v>1.9648978699999999</v>
      </c>
      <c r="H73" s="16">
        <v>0.23908876000000001</v>
      </c>
      <c r="I73" s="14">
        <v>6.1657379999999998E-2</v>
      </c>
      <c r="J73" s="16">
        <v>3.2762090000000001E-2</v>
      </c>
      <c r="K73" s="14">
        <v>0</v>
      </c>
      <c r="L73" s="16">
        <v>0</v>
      </c>
      <c r="M73" s="14" t="s">
        <v>582</v>
      </c>
      <c r="N73" s="16" t="s">
        <v>582</v>
      </c>
      <c r="O73" s="14">
        <v>0</v>
      </c>
      <c r="P73" s="16">
        <v>0</v>
      </c>
      <c r="Q73" s="14">
        <v>0.24751522000000001</v>
      </c>
      <c r="R73" s="16">
        <v>7.1302909999999997E-2</v>
      </c>
      <c r="S73" s="14">
        <v>5.5581904299999998</v>
      </c>
      <c r="T73" s="16">
        <v>0.37711883000000002</v>
      </c>
    </row>
    <row r="74" spans="1:20" x14ac:dyDescent="0.25">
      <c r="A74" s="11" t="s">
        <v>544</v>
      </c>
      <c r="B74" s="13">
        <v>4692</v>
      </c>
      <c r="C74" s="14">
        <f>(82/B74*100)</f>
        <v>1.7476555839727195</v>
      </c>
      <c r="D74" s="15">
        <v>4610</v>
      </c>
      <c r="E74" s="14">
        <v>74.902677679999996</v>
      </c>
      <c r="F74" s="16">
        <v>0.66837811000000003</v>
      </c>
      <c r="G74" s="14">
        <v>0.29487656000000001</v>
      </c>
      <c r="H74" s="16">
        <v>0.10537206</v>
      </c>
      <c r="I74" s="14">
        <v>8.5258249999999994E-2</v>
      </c>
      <c r="J74" s="16">
        <v>4.8312649999999999E-2</v>
      </c>
      <c r="K74" s="14">
        <v>0</v>
      </c>
      <c r="L74" s="16">
        <v>0</v>
      </c>
      <c r="M74" s="14" t="s">
        <v>582</v>
      </c>
      <c r="N74" s="16" t="s">
        <v>582</v>
      </c>
      <c r="O74" s="14">
        <v>1.8764599999999999E-2</v>
      </c>
      <c r="P74" s="16">
        <v>1.8282E-2</v>
      </c>
      <c r="Q74" s="14">
        <v>1.7962009400000001</v>
      </c>
      <c r="R74" s="16">
        <v>0.19285183</v>
      </c>
      <c r="S74" s="14">
        <v>22.902221969999999</v>
      </c>
      <c r="T74" s="16">
        <v>0.62120841999999998</v>
      </c>
    </row>
    <row r="75" spans="1:20" x14ac:dyDescent="0.25">
      <c r="A75" s="11" t="s">
        <v>545</v>
      </c>
      <c r="B75" s="13">
        <v>5375</v>
      </c>
      <c r="C75" s="14">
        <f>(203/B75*100)</f>
        <v>3.7767441860465114</v>
      </c>
      <c r="D75" s="15">
        <v>5172</v>
      </c>
      <c r="E75" s="14">
        <v>75.356766120000003</v>
      </c>
      <c r="F75" s="16">
        <v>1.1095809599999999</v>
      </c>
      <c r="G75" s="14">
        <v>1.00341653</v>
      </c>
      <c r="H75" s="16">
        <v>0.15473766999999999</v>
      </c>
      <c r="I75" s="14">
        <v>6.1654680000000003E-2</v>
      </c>
      <c r="J75" s="16">
        <v>3.6828840000000002E-2</v>
      </c>
      <c r="K75" s="14">
        <v>0</v>
      </c>
      <c r="L75" s="16">
        <v>0</v>
      </c>
      <c r="M75" s="14" t="s">
        <v>582</v>
      </c>
      <c r="N75" s="16" t="s">
        <v>582</v>
      </c>
      <c r="O75" s="14">
        <v>0</v>
      </c>
      <c r="P75" s="16">
        <v>0</v>
      </c>
      <c r="Q75" s="14">
        <v>1.3311126900000001</v>
      </c>
      <c r="R75" s="16">
        <v>0.20226139000000001</v>
      </c>
      <c r="S75" s="14">
        <v>22.24704998</v>
      </c>
      <c r="T75" s="16">
        <v>1.0669137</v>
      </c>
    </row>
    <row r="76" spans="1:20" x14ac:dyDescent="0.25">
      <c r="A76" s="11" t="s">
        <v>546</v>
      </c>
      <c r="B76" s="13">
        <v>14167</v>
      </c>
      <c r="C76" s="14">
        <f>(228/B76*100)</f>
        <v>1.6093738970847746</v>
      </c>
      <c r="D76" s="15">
        <v>13939</v>
      </c>
      <c r="E76" s="14">
        <v>87.469542439999998</v>
      </c>
      <c r="F76" s="16">
        <v>0.47015108999999999</v>
      </c>
      <c r="G76" s="14">
        <v>1.1798003399999999</v>
      </c>
      <c r="H76" s="16">
        <v>0.16579689</v>
      </c>
      <c r="I76" s="14">
        <v>0.74692941999999996</v>
      </c>
      <c r="J76" s="16">
        <v>9.6792760000000005E-2</v>
      </c>
      <c r="K76" s="14">
        <v>0</v>
      </c>
      <c r="L76" s="16">
        <v>0</v>
      </c>
      <c r="M76" s="14" t="s">
        <v>582</v>
      </c>
      <c r="N76" s="16" t="s">
        <v>582</v>
      </c>
      <c r="O76" s="14">
        <v>0</v>
      </c>
      <c r="P76" s="16">
        <v>0</v>
      </c>
      <c r="Q76" s="14">
        <v>0.75994329000000005</v>
      </c>
      <c r="R76" s="16">
        <v>0.21998184000000001</v>
      </c>
      <c r="S76" s="14">
        <v>9.8437845100000008</v>
      </c>
      <c r="T76" s="16">
        <v>0.41749025000000001</v>
      </c>
    </row>
    <row r="77" spans="1:20" x14ac:dyDescent="0.25">
      <c r="A77" s="11" t="s">
        <v>547</v>
      </c>
      <c r="B77" s="13">
        <v>6062</v>
      </c>
      <c r="C77" s="14">
        <f>(82/B77*100)</f>
        <v>1.3526888815572418</v>
      </c>
      <c r="D77" s="15">
        <v>5980</v>
      </c>
      <c r="E77" s="14">
        <v>70.103401719999994</v>
      </c>
      <c r="F77" s="16">
        <v>0.95078505000000002</v>
      </c>
      <c r="G77" s="14">
        <v>0.10538437</v>
      </c>
      <c r="H77" s="16">
        <v>4.1482699999999997E-2</v>
      </c>
      <c r="I77" s="14">
        <v>0</v>
      </c>
      <c r="J77" s="16">
        <v>0</v>
      </c>
      <c r="K77" s="14">
        <v>0</v>
      </c>
      <c r="L77" s="16">
        <v>0</v>
      </c>
      <c r="M77" s="14" t="s">
        <v>582</v>
      </c>
      <c r="N77" s="16" t="s">
        <v>582</v>
      </c>
      <c r="O77" s="14">
        <v>0</v>
      </c>
      <c r="P77" s="16">
        <v>0</v>
      </c>
      <c r="Q77" s="14">
        <v>0.78290673</v>
      </c>
      <c r="R77" s="16">
        <v>0.12628049</v>
      </c>
      <c r="S77" s="14">
        <v>29.008307179999999</v>
      </c>
      <c r="T77" s="16">
        <v>0.96312531000000001</v>
      </c>
    </row>
    <row r="78" spans="1:20" x14ac:dyDescent="0.25">
      <c r="A78" s="11" t="s">
        <v>548</v>
      </c>
      <c r="B78" s="13">
        <v>5826</v>
      </c>
      <c r="C78" s="14">
        <f>(0/B78*100)</f>
        <v>0</v>
      </c>
      <c r="D78" s="15">
        <v>5826</v>
      </c>
      <c r="E78" s="14">
        <v>91.578319890000003</v>
      </c>
      <c r="F78" s="16">
        <v>1.1477250000000001</v>
      </c>
      <c r="G78" s="14">
        <v>0.25039574999999997</v>
      </c>
      <c r="H78" s="16">
        <v>7.1042560000000005E-2</v>
      </c>
      <c r="I78" s="14">
        <v>5.7639389999999999E-2</v>
      </c>
      <c r="J78" s="16">
        <v>3.3700939999999999E-2</v>
      </c>
      <c r="K78" s="14">
        <v>0</v>
      </c>
      <c r="L78" s="16">
        <v>0</v>
      </c>
      <c r="M78" s="14" t="s">
        <v>582</v>
      </c>
      <c r="N78" s="16" t="s">
        <v>582</v>
      </c>
      <c r="O78" s="14">
        <v>0</v>
      </c>
      <c r="P78" s="16">
        <v>0</v>
      </c>
      <c r="Q78" s="14">
        <v>5.8472789999999997E-2</v>
      </c>
      <c r="R78" s="16">
        <v>4.1216599999999999E-2</v>
      </c>
      <c r="S78" s="14">
        <v>8.0551721900000004</v>
      </c>
      <c r="T78" s="16">
        <v>1.12498791</v>
      </c>
    </row>
    <row r="79" spans="1:20" ht="24.95" customHeight="1" x14ac:dyDescent="0.25">
      <c r="A79" s="11" t="s">
        <v>549</v>
      </c>
      <c r="B79" s="13">
        <v>1657</v>
      </c>
      <c r="C79" s="14">
        <f>(41/B79*100)</f>
        <v>2.4743512371756187</v>
      </c>
      <c r="D79" s="15">
        <v>1616</v>
      </c>
      <c r="E79" s="14">
        <v>83.931944290000004</v>
      </c>
      <c r="F79" s="16">
        <v>1.8472077099999999</v>
      </c>
      <c r="G79" s="14">
        <v>0</v>
      </c>
      <c r="H79" s="16">
        <v>0</v>
      </c>
      <c r="I79" s="14">
        <v>0</v>
      </c>
      <c r="J79" s="16">
        <v>0</v>
      </c>
      <c r="K79" s="14">
        <v>0</v>
      </c>
      <c r="L79" s="16">
        <v>0</v>
      </c>
      <c r="M79" s="14" t="s">
        <v>582</v>
      </c>
      <c r="N79" s="16" t="s">
        <v>582</v>
      </c>
      <c r="O79" s="14">
        <v>0</v>
      </c>
      <c r="P79" s="16">
        <v>0</v>
      </c>
      <c r="Q79" s="14">
        <v>0.71718908999999997</v>
      </c>
      <c r="R79" s="16">
        <v>0.24413923000000001</v>
      </c>
      <c r="S79" s="14">
        <v>15.35086662</v>
      </c>
      <c r="T79" s="16">
        <v>1.8461604599999999</v>
      </c>
    </row>
    <row r="80" spans="1:20" x14ac:dyDescent="0.25">
      <c r="A80" s="11" t="s">
        <v>550</v>
      </c>
      <c r="B80" s="13">
        <v>7841</v>
      </c>
      <c r="C80" s="14">
        <f>(0/B80*100)</f>
        <v>0</v>
      </c>
      <c r="D80" s="15">
        <v>7841</v>
      </c>
      <c r="E80" s="14">
        <v>1.6229949699999999</v>
      </c>
      <c r="F80" s="16">
        <v>0.53780768999999995</v>
      </c>
      <c r="G80" s="14">
        <v>0.12422709</v>
      </c>
      <c r="H80" s="16">
        <v>4.4541570000000003E-2</v>
      </c>
      <c r="I80" s="14">
        <v>8.9219229999999997E-2</v>
      </c>
      <c r="J80" s="16">
        <v>4.1726319999999997E-2</v>
      </c>
      <c r="K80" s="14">
        <v>0</v>
      </c>
      <c r="L80" s="16">
        <v>0</v>
      </c>
      <c r="M80" s="14" t="s">
        <v>582</v>
      </c>
      <c r="N80" s="16" t="s">
        <v>582</v>
      </c>
      <c r="O80" s="14">
        <v>97.934753689999994</v>
      </c>
      <c r="P80" s="16">
        <v>0.55996148000000001</v>
      </c>
      <c r="Q80" s="14">
        <v>0.17896502</v>
      </c>
      <c r="R80" s="16">
        <v>5.6050330000000002E-2</v>
      </c>
      <c r="S80" s="14">
        <v>4.9839990000000001E-2</v>
      </c>
      <c r="T80" s="16">
        <v>2.4869289999999999E-2</v>
      </c>
    </row>
    <row r="81" spans="1:20" x14ac:dyDescent="0.25">
      <c r="A81" s="19" t="s">
        <v>551</v>
      </c>
      <c r="B81" s="13">
        <v>8861</v>
      </c>
      <c r="C81" s="14">
        <f>(0/B81*100)</f>
        <v>0</v>
      </c>
      <c r="D81" s="15">
        <v>8861</v>
      </c>
      <c r="E81" s="14">
        <v>0</v>
      </c>
      <c r="F81" s="16">
        <v>0</v>
      </c>
      <c r="G81" s="14">
        <v>0</v>
      </c>
      <c r="H81" s="16">
        <v>0</v>
      </c>
      <c r="I81" s="14">
        <v>0</v>
      </c>
      <c r="J81" s="16">
        <v>0</v>
      </c>
      <c r="K81" s="14">
        <v>0</v>
      </c>
      <c r="L81" s="16">
        <v>0</v>
      </c>
      <c r="M81" s="14" t="s">
        <v>582</v>
      </c>
      <c r="N81" s="16" t="s">
        <v>582</v>
      </c>
      <c r="O81" s="14">
        <v>100</v>
      </c>
      <c r="P81" s="16">
        <v>0</v>
      </c>
      <c r="Q81" s="14">
        <v>0</v>
      </c>
      <c r="R81" s="16">
        <v>0</v>
      </c>
      <c r="S81" s="14">
        <v>0</v>
      </c>
      <c r="T81" s="16">
        <v>0</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row>
    <row r="2" spans="1:26" x14ac:dyDescent="0.25">
      <c r="A2" s="25" t="s">
        <v>696</v>
      </c>
      <c r="B2" s="24"/>
      <c r="C2" s="24"/>
      <c r="D2" s="24"/>
      <c r="E2" s="24"/>
      <c r="F2" s="24"/>
      <c r="G2" s="24"/>
      <c r="H2" s="24"/>
      <c r="I2" s="24"/>
      <c r="J2" s="24"/>
      <c r="K2" s="24"/>
      <c r="L2" s="24"/>
      <c r="M2" s="24"/>
      <c r="N2" s="24"/>
      <c r="O2" s="24"/>
      <c r="P2" s="24"/>
      <c r="Q2" s="24"/>
      <c r="R2" s="24"/>
      <c r="S2" s="24"/>
      <c r="T2" s="24"/>
      <c r="U2" s="24"/>
      <c r="V2" s="24"/>
      <c r="W2" s="24"/>
      <c r="X2" s="24"/>
      <c r="Y2" s="24"/>
      <c r="Z2" s="24"/>
    </row>
    <row r="4" spans="1:26" ht="30" customHeight="1" x14ac:dyDescent="0.25">
      <c r="A4" s="4"/>
      <c r="B4" s="5" t="s">
        <v>458</v>
      </c>
      <c r="C4" s="5" t="s">
        <v>459</v>
      </c>
      <c r="D4" s="6" t="s">
        <v>458</v>
      </c>
      <c r="E4" s="21" t="s">
        <v>589</v>
      </c>
      <c r="F4" s="22"/>
      <c r="G4" s="21" t="s">
        <v>697</v>
      </c>
      <c r="H4" s="22"/>
      <c r="I4" s="21" t="s">
        <v>587</v>
      </c>
      <c r="J4" s="22"/>
      <c r="K4" s="21" t="s">
        <v>698</v>
      </c>
      <c r="L4" s="22"/>
      <c r="M4" s="21" t="s">
        <v>699</v>
      </c>
      <c r="N4" s="22"/>
      <c r="O4" s="21" t="s">
        <v>700</v>
      </c>
      <c r="P4" s="22"/>
      <c r="Q4" s="21" t="s">
        <v>579</v>
      </c>
      <c r="R4" s="22"/>
      <c r="S4" s="21" t="s">
        <v>580</v>
      </c>
      <c r="T4" s="22"/>
      <c r="U4" s="21" t="s">
        <v>468</v>
      </c>
      <c r="V4" s="22"/>
      <c r="W4" s="21" t="s">
        <v>469</v>
      </c>
      <c r="X4" s="22"/>
      <c r="Y4" s="21" t="s">
        <v>581</v>
      </c>
      <c r="Z4" s="22"/>
    </row>
    <row r="5" spans="1:26"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row>
    <row r="6" spans="1:26"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2"/>
    </row>
    <row r="7" spans="1:26" x14ac:dyDescent="0.25">
      <c r="A7" s="11" t="s">
        <v>476</v>
      </c>
      <c r="B7" s="13">
        <v>14530</v>
      </c>
      <c r="C7" s="14">
        <f>(362/B7*100)</f>
        <v>2.4913971094287684</v>
      </c>
      <c r="D7" s="15">
        <v>14168</v>
      </c>
      <c r="E7" s="14">
        <v>2.7356614700000002</v>
      </c>
      <c r="F7" s="16">
        <v>0.14355084000000001</v>
      </c>
      <c r="G7" s="14">
        <v>4.6549925999999999</v>
      </c>
      <c r="H7" s="16">
        <v>0.24374762</v>
      </c>
      <c r="I7" s="14">
        <v>30.161748429999999</v>
      </c>
      <c r="J7" s="16">
        <v>0.46307659000000001</v>
      </c>
      <c r="K7" s="14">
        <v>4.5502771400000004</v>
      </c>
      <c r="L7" s="16">
        <v>0.23000734</v>
      </c>
      <c r="M7" s="14">
        <v>3.136536</v>
      </c>
      <c r="N7" s="16">
        <v>0.15961255999999999</v>
      </c>
      <c r="O7" s="14">
        <v>53.528199270000002</v>
      </c>
      <c r="P7" s="16">
        <v>0.58268609000000005</v>
      </c>
      <c r="Q7" s="14">
        <v>0</v>
      </c>
      <c r="R7" s="16">
        <v>0</v>
      </c>
      <c r="S7" s="14" t="s">
        <v>582</v>
      </c>
      <c r="T7" s="16" t="s">
        <v>582</v>
      </c>
      <c r="U7" s="14">
        <v>0</v>
      </c>
      <c r="V7" s="16">
        <v>0</v>
      </c>
      <c r="W7" s="14">
        <v>0</v>
      </c>
      <c r="X7" s="16">
        <v>0</v>
      </c>
      <c r="Y7" s="14">
        <v>1.23258508</v>
      </c>
      <c r="Z7" s="16">
        <v>0.10148896</v>
      </c>
    </row>
    <row r="8" spans="1:26" x14ac:dyDescent="0.25">
      <c r="A8" s="11" t="s">
        <v>478</v>
      </c>
      <c r="B8" s="13">
        <v>7007</v>
      </c>
      <c r="C8" s="14">
        <f>(22/B8*100)</f>
        <v>0.31397174254317112</v>
      </c>
      <c r="D8" s="15">
        <v>6985</v>
      </c>
      <c r="E8" s="14">
        <v>1.9536137200000001</v>
      </c>
      <c r="F8" s="16">
        <v>0.27002636000000002</v>
      </c>
      <c r="G8" s="14">
        <v>21.487113059999999</v>
      </c>
      <c r="H8" s="16">
        <v>0.79936967000000003</v>
      </c>
      <c r="I8" s="14">
        <v>38.88627469</v>
      </c>
      <c r="J8" s="16">
        <v>0.82618354999999999</v>
      </c>
      <c r="K8" s="14">
        <v>1.97224306</v>
      </c>
      <c r="L8" s="16">
        <v>0.39787728</v>
      </c>
      <c r="M8" s="14">
        <v>7.1717540399999997</v>
      </c>
      <c r="N8" s="16">
        <v>0.44075690000000001</v>
      </c>
      <c r="O8" s="14">
        <v>26.550240160000001</v>
      </c>
      <c r="P8" s="16">
        <v>0.76739804</v>
      </c>
      <c r="Q8" s="14">
        <v>0</v>
      </c>
      <c r="R8" s="16">
        <v>0</v>
      </c>
      <c r="S8" s="14" t="s">
        <v>582</v>
      </c>
      <c r="T8" s="16" t="s">
        <v>582</v>
      </c>
      <c r="U8" s="14">
        <v>0.47249258999999999</v>
      </c>
      <c r="V8" s="16">
        <v>0.1162865</v>
      </c>
      <c r="W8" s="14">
        <v>0</v>
      </c>
      <c r="X8" s="16">
        <v>0</v>
      </c>
      <c r="Y8" s="14">
        <v>1.5062686700000001</v>
      </c>
      <c r="Z8" s="16">
        <v>0.17634647000000001</v>
      </c>
    </row>
    <row r="9" spans="1:26" x14ac:dyDescent="0.25">
      <c r="A9" s="11" t="s">
        <v>479</v>
      </c>
      <c r="B9" s="13">
        <v>9651</v>
      </c>
      <c r="C9" s="14">
        <f>(93/B9*100)</f>
        <v>0.96363071184333227</v>
      </c>
      <c r="D9" s="15">
        <v>9558</v>
      </c>
      <c r="E9" s="14">
        <v>2.7387307999999999</v>
      </c>
      <c r="F9" s="16">
        <v>0.19363359999999999</v>
      </c>
      <c r="G9" s="14">
        <v>7.4437707599999996</v>
      </c>
      <c r="H9" s="16">
        <v>0.39197548999999998</v>
      </c>
      <c r="I9" s="14">
        <v>14.994071079999999</v>
      </c>
      <c r="J9" s="16">
        <v>0.52502693</v>
      </c>
      <c r="K9" s="14">
        <v>12.008468560000001</v>
      </c>
      <c r="L9" s="16">
        <v>0.56591955999999999</v>
      </c>
      <c r="M9" s="14">
        <v>25.809008219999999</v>
      </c>
      <c r="N9" s="16">
        <v>0.50208193000000001</v>
      </c>
      <c r="O9" s="14">
        <v>30.91436934</v>
      </c>
      <c r="P9" s="16">
        <v>0.86671098000000002</v>
      </c>
      <c r="Q9" s="14">
        <v>0</v>
      </c>
      <c r="R9" s="16">
        <v>0</v>
      </c>
      <c r="S9" s="14" t="s">
        <v>582</v>
      </c>
      <c r="T9" s="16" t="s">
        <v>582</v>
      </c>
      <c r="U9" s="14">
        <v>3.0068212299999999</v>
      </c>
      <c r="V9" s="16">
        <v>0.54016973000000001</v>
      </c>
      <c r="W9" s="14">
        <v>0</v>
      </c>
      <c r="X9" s="16">
        <v>0</v>
      </c>
      <c r="Y9" s="14">
        <v>3.08476003</v>
      </c>
      <c r="Z9" s="16">
        <v>0.25650567000000002</v>
      </c>
    </row>
    <row r="10" spans="1:26" x14ac:dyDescent="0.25">
      <c r="A10" s="11" t="s">
        <v>480</v>
      </c>
      <c r="B10" s="13">
        <v>20058</v>
      </c>
      <c r="C10" s="14">
        <f>(532/B10*100)</f>
        <v>2.6523083059128529</v>
      </c>
      <c r="D10" s="15">
        <v>19526</v>
      </c>
      <c r="E10" s="14">
        <v>1.30296184</v>
      </c>
      <c r="F10" s="16">
        <v>0.11644503</v>
      </c>
      <c r="G10" s="14">
        <v>0</v>
      </c>
      <c r="H10" s="16">
        <v>0</v>
      </c>
      <c r="I10" s="14">
        <v>11.54640418</v>
      </c>
      <c r="J10" s="16">
        <v>0.37395266999999999</v>
      </c>
      <c r="K10" s="14">
        <v>7.1078965099999998</v>
      </c>
      <c r="L10" s="16">
        <v>0.30284220000000001</v>
      </c>
      <c r="M10" s="14">
        <v>16.232142620000001</v>
      </c>
      <c r="N10" s="16">
        <v>0.49612598000000002</v>
      </c>
      <c r="O10" s="14">
        <v>62.87948154</v>
      </c>
      <c r="P10" s="16">
        <v>0.85802215000000004</v>
      </c>
      <c r="Q10" s="14">
        <v>0</v>
      </c>
      <c r="R10" s="16">
        <v>0</v>
      </c>
      <c r="S10" s="14" t="s">
        <v>582</v>
      </c>
      <c r="T10" s="16" t="s">
        <v>582</v>
      </c>
      <c r="U10" s="14">
        <v>0</v>
      </c>
      <c r="V10" s="16">
        <v>0</v>
      </c>
      <c r="W10" s="14">
        <v>0</v>
      </c>
      <c r="X10" s="16">
        <v>0</v>
      </c>
      <c r="Y10" s="14">
        <v>0.93111332000000002</v>
      </c>
      <c r="Z10" s="16">
        <v>0.12166555</v>
      </c>
    </row>
    <row r="11" spans="1:26" x14ac:dyDescent="0.25">
      <c r="A11" s="11" t="s">
        <v>481</v>
      </c>
      <c r="B11" s="13">
        <v>7053</v>
      </c>
      <c r="C11" s="14">
        <f>(50/B11*100)</f>
        <v>0.70891819084077701</v>
      </c>
      <c r="D11" s="15">
        <v>7003</v>
      </c>
      <c r="E11" s="14">
        <v>0.67414235</v>
      </c>
      <c r="F11" s="16">
        <v>0.19972941999999999</v>
      </c>
      <c r="G11" s="14">
        <v>11.144211090000001</v>
      </c>
      <c r="H11" s="16">
        <v>0.63229672000000003</v>
      </c>
      <c r="I11" s="14">
        <v>5.82395686</v>
      </c>
      <c r="J11" s="16">
        <v>0.38853627000000002</v>
      </c>
      <c r="K11" s="14">
        <v>2.24433404</v>
      </c>
      <c r="L11" s="16">
        <v>0.21889137</v>
      </c>
      <c r="M11" s="14">
        <v>13.2046671</v>
      </c>
      <c r="N11" s="16">
        <v>0.56891228000000005</v>
      </c>
      <c r="O11" s="14">
        <v>65.92664929</v>
      </c>
      <c r="P11" s="16">
        <v>0.92731505999999997</v>
      </c>
      <c r="Q11" s="14">
        <v>0</v>
      </c>
      <c r="R11" s="16">
        <v>0</v>
      </c>
      <c r="S11" s="14" t="s">
        <v>582</v>
      </c>
      <c r="T11" s="16" t="s">
        <v>582</v>
      </c>
      <c r="U11" s="14">
        <v>0</v>
      </c>
      <c r="V11" s="16">
        <v>0</v>
      </c>
      <c r="W11" s="14">
        <v>0</v>
      </c>
      <c r="X11" s="16">
        <v>0</v>
      </c>
      <c r="Y11" s="14">
        <v>0.98203925999999997</v>
      </c>
      <c r="Z11" s="16">
        <v>0.14788876000000001</v>
      </c>
    </row>
    <row r="12" spans="1:26" x14ac:dyDescent="0.25">
      <c r="A12" s="11" t="s">
        <v>482</v>
      </c>
      <c r="B12" s="13">
        <v>6894</v>
      </c>
      <c r="C12" s="14">
        <f>(55/B12*100)</f>
        <v>0.79779518421816076</v>
      </c>
      <c r="D12" s="15">
        <v>6839</v>
      </c>
      <c r="E12" s="14">
        <v>0.48699616000000001</v>
      </c>
      <c r="F12" s="16">
        <v>8.8521180000000005E-2</v>
      </c>
      <c r="G12" s="14">
        <v>7.7145414900000002</v>
      </c>
      <c r="H12" s="16">
        <v>0.46732010000000002</v>
      </c>
      <c r="I12" s="14">
        <v>27.635196659999998</v>
      </c>
      <c r="J12" s="16">
        <v>0.82625234999999997</v>
      </c>
      <c r="K12" s="14">
        <v>0</v>
      </c>
      <c r="L12" s="16">
        <v>0</v>
      </c>
      <c r="M12" s="14">
        <v>7.3358825599999999</v>
      </c>
      <c r="N12" s="16">
        <v>0.39322762</v>
      </c>
      <c r="O12" s="14">
        <v>54.082832600000003</v>
      </c>
      <c r="P12" s="16">
        <v>0.87313430999999997</v>
      </c>
      <c r="Q12" s="14">
        <v>0</v>
      </c>
      <c r="R12" s="16">
        <v>0</v>
      </c>
      <c r="S12" s="14" t="s">
        <v>582</v>
      </c>
      <c r="T12" s="16" t="s">
        <v>582</v>
      </c>
      <c r="U12" s="14">
        <v>2.34613783</v>
      </c>
      <c r="V12" s="16">
        <v>0.59140738000000004</v>
      </c>
      <c r="W12" s="14">
        <v>0</v>
      </c>
      <c r="X12" s="16">
        <v>0</v>
      </c>
      <c r="Y12" s="14">
        <v>0.39841271</v>
      </c>
      <c r="Z12" s="16">
        <v>0.12053062</v>
      </c>
    </row>
    <row r="13" spans="1:26" x14ac:dyDescent="0.25">
      <c r="A13" s="11" t="s">
        <v>483</v>
      </c>
      <c r="B13" s="13">
        <v>7161</v>
      </c>
      <c r="C13" s="14">
        <f>(92/B13*100)</f>
        <v>1.2847367686077364</v>
      </c>
      <c r="D13" s="15">
        <v>7069</v>
      </c>
      <c r="E13" s="14">
        <v>20.570744950000002</v>
      </c>
      <c r="F13" s="16">
        <v>0.61716800000000005</v>
      </c>
      <c r="G13" s="14">
        <v>7.5185511900000002</v>
      </c>
      <c r="H13" s="16">
        <v>0.45941934000000001</v>
      </c>
      <c r="I13" s="14">
        <v>28.46224797</v>
      </c>
      <c r="J13" s="16">
        <v>0.87795657999999999</v>
      </c>
      <c r="K13" s="14">
        <v>0</v>
      </c>
      <c r="L13" s="16">
        <v>0</v>
      </c>
      <c r="M13" s="14">
        <v>3.21293183</v>
      </c>
      <c r="N13" s="16">
        <v>0.24060101</v>
      </c>
      <c r="O13" s="14">
        <v>35.47652669</v>
      </c>
      <c r="P13" s="16">
        <v>1.0269048700000001</v>
      </c>
      <c r="Q13" s="14">
        <v>0</v>
      </c>
      <c r="R13" s="16">
        <v>0</v>
      </c>
      <c r="S13" s="14" t="s">
        <v>582</v>
      </c>
      <c r="T13" s="16" t="s">
        <v>582</v>
      </c>
      <c r="U13" s="14">
        <v>4.0679935399999998</v>
      </c>
      <c r="V13" s="16">
        <v>0.46782673000000002</v>
      </c>
      <c r="W13" s="14">
        <v>0</v>
      </c>
      <c r="X13" s="16">
        <v>0</v>
      </c>
      <c r="Y13" s="14">
        <v>0.69100384000000004</v>
      </c>
      <c r="Z13" s="16">
        <v>0.1454164</v>
      </c>
    </row>
    <row r="14" spans="1:26" x14ac:dyDescent="0.25">
      <c r="A14" s="11" t="s">
        <v>484</v>
      </c>
      <c r="B14" s="13">
        <v>5587</v>
      </c>
      <c r="C14" s="14">
        <f>(74/B14*100)</f>
        <v>1.3245033112582782</v>
      </c>
      <c r="D14" s="15">
        <v>5513</v>
      </c>
      <c r="E14" s="14">
        <v>4.01190946</v>
      </c>
      <c r="F14" s="16">
        <v>0.30693000999999998</v>
      </c>
      <c r="G14" s="14">
        <v>7.5309990200000003</v>
      </c>
      <c r="H14" s="16">
        <v>0.41319458999999997</v>
      </c>
      <c r="I14" s="14">
        <v>13.207995970000001</v>
      </c>
      <c r="J14" s="16">
        <v>0.55600338999999999</v>
      </c>
      <c r="K14" s="14">
        <v>10.27126389</v>
      </c>
      <c r="L14" s="16">
        <v>0.46724231999999999</v>
      </c>
      <c r="M14" s="14">
        <v>21.9913466</v>
      </c>
      <c r="N14" s="16">
        <v>0.59933826000000001</v>
      </c>
      <c r="O14" s="14">
        <v>42.633948850000003</v>
      </c>
      <c r="P14" s="16">
        <v>0.95712774</v>
      </c>
      <c r="Q14" s="14">
        <v>0</v>
      </c>
      <c r="R14" s="16">
        <v>0</v>
      </c>
      <c r="S14" s="14" t="s">
        <v>582</v>
      </c>
      <c r="T14" s="16" t="s">
        <v>582</v>
      </c>
      <c r="U14" s="14">
        <v>0</v>
      </c>
      <c r="V14" s="16">
        <v>0</v>
      </c>
      <c r="W14" s="14">
        <v>0</v>
      </c>
      <c r="X14" s="16">
        <v>0</v>
      </c>
      <c r="Y14" s="14">
        <v>0.35253620000000002</v>
      </c>
      <c r="Z14" s="16">
        <v>8.5477910000000004E-2</v>
      </c>
    </row>
    <row r="15" spans="1:26" x14ac:dyDescent="0.25">
      <c r="A15" s="11" t="s">
        <v>485</v>
      </c>
      <c r="B15" s="13">
        <v>5882</v>
      </c>
      <c r="C15" s="14">
        <f>(52/B15*100)</f>
        <v>0.88405304318259093</v>
      </c>
      <c r="D15" s="15">
        <v>5830</v>
      </c>
      <c r="E15" s="14">
        <v>15.423556</v>
      </c>
      <c r="F15" s="16">
        <v>0.63493131999999997</v>
      </c>
      <c r="G15" s="14">
        <v>0</v>
      </c>
      <c r="H15" s="16">
        <v>0</v>
      </c>
      <c r="I15" s="14">
        <v>38.04821467</v>
      </c>
      <c r="J15" s="16">
        <v>0.74950855999999999</v>
      </c>
      <c r="K15" s="14">
        <v>4.59656368</v>
      </c>
      <c r="L15" s="16">
        <v>0.25151523999999997</v>
      </c>
      <c r="M15" s="14">
        <v>13.493130089999999</v>
      </c>
      <c r="N15" s="16">
        <v>0.53809110000000004</v>
      </c>
      <c r="O15" s="14">
        <v>26.580068010000002</v>
      </c>
      <c r="P15" s="16">
        <v>1.06256964</v>
      </c>
      <c r="Q15" s="14">
        <v>0</v>
      </c>
      <c r="R15" s="16">
        <v>0</v>
      </c>
      <c r="S15" s="14" t="s">
        <v>582</v>
      </c>
      <c r="T15" s="16" t="s">
        <v>582</v>
      </c>
      <c r="U15" s="14">
        <v>1.01254142</v>
      </c>
      <c r="V15" s="16">
        <v>0.45383536000000002</v>
      </c>
      <c r="W15" s="14">
        <v>0</v>
      </c>
      <c r="X15" s="16">
        <v>0</v>
      </c>
      <c r="Y15" s="14">
        <v>0.84592612</v>
      </c>
      <c r="Z15" s="16">
        <v>0.11795231</v>
      </c>
    </row>
    <row r="16" spans="1:26" x14ac:dyDescent="0.25">
      <c r="A16" s="11" t="s">
        <v>486</v>
      </c>
      <c r="B16" s="13">
        <v>6108</v>
      </c>
      <c r="C16" s="14">
        <f>(101/B16*100)</f>
        <v>1.6535690897184021</v>
      </c>
      <c r="D16" s="15">
        <v>6007</v>
      </c>
      <c r="E16" s="14">
        <v>9.4340937300000007</v>
      </c>
      <c r="F16" s="16">
        <v>0.39946102999999999</v>
      </c>
      <c r="G16" s="14">
        <v>19.14545275</v>
      </c>
      <c r="H16" s="16">
        <v>0.66747787000000003</v>
      </c>
      <c r="I16" s="14">
        <v>26.47867376</v>
      </c>
      <c r="J16" s="16">
        <v>0.74580369999999996</v>
      </c>
      <c r="K16" s="14">
        <v>0</v>
      </c>
      <c r="L16" s="16">
        <v>0</v>
      </c>
      <c r="M16" s="14">
        <v>11.49195229</v>
      </c>
      <c r="N16" s="16">
        <v>0.53610055000000001</v>
      </c>
      <c r="O16" s="14">
        <v>31.305914990000002</v>
      </c>
      <c r="P16" s="16">
        <v>0.90663382000000003</v>
      </c>
      <c r="Q16" s="14">
        <v>0</v>
      </c>
      <c r="R16" s="16">
        <v>0</v>
      </c>
      <c r="S16" s="14" t="s">
        <v>582</v>
      </c>
      <c r="T16" s="16" t="s">
        <v>582</v>
      </c>
      <c r="U16" s="14">
        <v>0</v>
      </c>
      <c r="V16" s="16">
        <v>0</v>
      </c>
      <c r="W16" s="14">
        <v>0</v>
      </c>
      <c r="X16" s="16">
        <v>0</v>
      </c>
      <c r="Y16" s="14">
        <v>2.14391248</v>
      </c>
      <c r="Z16" s="16">
        <v>0.22874575999999999</v>
      </c>
    </row>
    <row r="17" spans="1:26" x14ac:dyDescent="0.25">
      <c r="A17" s="11" t="s">
        <v>487</v>
      </c>
      <c r="B17" s="13">
        <v>6504</v>
      </c>
      <c r="C17" s="14">
        <f>(651/B17*100)</f>
        <v>10.009225092250922</v>
      </c>
      <c r="D17" s="15">
        <v>5853</v>
      </c>
      <c r="E17" s="14">
        <v>33.253411440000001</v>
      </c>
      <c r="F17" s="16">
        <v>1.1972808399999999</v>
      </c>
      <c r="G17" s="14">
        <v>2.4641476600000001</v>
      </c>
      <c r="H17" s="16">
        <v>0.22737149000000001</v>
      </c>
      <c r="I17" s="14">
        <v>38.401749760000001</v>
      </c>
      <c r="J17" s="16">
        <v>0.89653483</v>
      </c>
      <c r="K17" s="14">
        <v>3.6915448899999999</v>
      </c>
      <c r="L17" s="16">
        <v>0.31906968000000002</v>
      </c>
      <c r="M17" s="14">
        <v>1.4323335500000001</v>
      </c>
      <c r="N17" s="16">
        <v>0.18523276</v>
      </c>
      <c r="O17" s="14">
        <v>17.198414499999998</v>
      </c>
      <c r="P17" s="16">
        <v>0.83938694000000003</v>
      </c>
      <c r="Q17" s="14">
        <v>0</v>
      </c>
      <c r="R17" s="16">
        <v>0</v>
      </c>
      <c r="S17" s="14" t="s">
        <v>582</v>
      </c>
      <c r="T17" s="16" t="s">
        <v>582</v>
      </c>
      <c r="U17" s="14">
        <v>2.5291956400000002</v>
      </c>
      <c r="V17" s="16">
        <v>0.33577228999999997</v>
      </c>
      <c r="W17" s="14">
        <v>0</v>
      </c>
      <c r="X17" s="16">
        <v>0</v>
      </c>
      <c r="Y17" s="14">
        <v>1.0292025600000001</v>
      </c>
      <c r="Z17" s="16">
        <v>0.16715828999999999</v>
      </c>
    </row>
    <row r="18" spans="1:26" x14ac:dyDescent="0.25">
      <c r="A18" s="11" t="s">
        <v>488</v>
      </c>
      <c r="B18" s="13">
        <v>5532</v>
      </c>
      <c r="C18" s="14">
        <f>(28/B18*100)</f>
        <v>0.50614605929139556</v>
      </c>
      <c r="D18" s="15">
        <v>5504</v>
      </c>
      <c r="E18" s="14">
        <v>1.4654929999999999</v>
      </c>
      <c r="F18" s="16">
        <v>0.22005343999999999</v>
      </c>
      <c r="G18" s="14">
        <v>8.3670175199999992</v>
      </c>
      <c r="H18" s="16">
        <v>1.08371482</v>
      </c>
      <c r="I18" s="14">
        <v>6.1145152200000004</v>
      </c>
      <c r="J18" s="16">
        <v>0.34938515999999997</v>
      </c>
      <c r="K18" s="14">
        <v>7.0665125800000004</v>
      </c>
      <c r="L18" s="16">
        <v>0.45529462999999998</v>
      </c>
      <c r="M18" s="14">
        <v>10.502120850000001</v>
      </c>
      <c r="N18" s="16">
        <v>0.88568446999999995</v>
      </c>
      <c r="O18" s="14">
        <v>65.814354129999998</v>
      </c>
      <c r="P18" s="16">
        <v>1.9160421299999999</v>
      </c>
      <c r="Q18" s="14">
        <v>0</v>
      </c>
      <c r="R18" s="16">
        <v>0</v>
      </c>
      <c r="S18" s="14" t="s">
        <v>582</v>
      </c>
      <c r="T18" s="16" t="s">
        <v>582</v>
      </c>
      <c r="U18" s="14">
        <v>0</v>
      </c>
      <c r="V18" s="16">
        <v>0</v>
      </c>
      <c r="W18" s="14">
        <v>0</v>
      </c>
      <c r="X18" s="16">
        <v>0</v>
      </c>
      <c r="Y18" s="14">
        <v>0.66998670999999999</v>
      </c>
      <c r="Z18" s="16">
        <v>0.17860068000000001</v>
      </c>
    </row>
    <row r="19" spans="1:26" x14ac:dyDescent="0.25">
      <c r="A19" s="11" t="s">
        <v>489</v>
      </c>
      <c r="B19" s="13">
        <v>5658</v>
      </c>
      <c r="C19" s="14">
        <f>(64/B19*100)</f>
        <v>1.1311417462000708</v>
      </c>
      <c r="D19" s="15">
        <v>5594</v>
      </c>
      <c r="E19" s="14">
        <v>6.3017052800000002</v>
      </c>
      <c r="F19" s="16">
        <v>0.59589837000000001</v>
      </c>
      <c r="G19" s="14">
        <v>28.301619809999998</v>
      </c>
      <c r="H19" s="16">
        <v>0.92892708000000002</v>
      </c>
      <c r="I19" s="14">
        <v>11.57165942</v>
      </c>
      <c r="J19" s="16">
        <v>0.53999982999999996</v>
      </c>
      <c r="K19" s="14">
        <v>11.45961994</v>
      </c>
      <c r="L19" s="16">
        <v>0.58822249000000004</v>
      </c>
      <c r="M19" s="14">
        <v>6.2862086499999998</v>
      </c>
      <c r="N19" s="16">
        <v>0.35108233</v>
      </c>
      <c r="O19" s="14">
        <v>35.147609809999999</v>
      </c>
      <c r="P19" s="16">
        <v>1.10222555</v>
      </c>
      <c r="Q19" s="14">
        <v>0</v>
      </c>
      <c r="R19" s="16">
        <v>0</v>
      </c>
      <c r="S19" s="14" t="s">
        <v>582</v>
      </c>
      <c r="T19" s="16" t="s">
        <v>582</v>
      </c>
      <c r="U19" s="14">
        <v>0</v>
      </c>
      <c r="V19" s="16">
        <v>0</v>
      </c>
      <c r="W19" s="14">
        <v>0</v>
      </c>
      <c r="X19" s="16">
        <v>0</v>
      </c>
      <c r="Y19" s="14">
        <v>0.93157710999999999</v>
      </c>
      <c r="Z19" s="16">
        <v>0.15924998000000001</v>
      </c>
    </row>
    <row r="20" spans="1:26" x14ac:dyDescent="0.25">
      <c r="A20" s="11" t="s">
        <v>490</v>
      </c>
      <c r="B20" s="13">
        <v>3371</v>
      </c>
      <c r="C20" s="14">
        <f>(75/B20*100)</f>
        <v>2.2248590922574905</v>
      </c>
      <c r="D20" s="15">
        <v>3296</v>
      </c>
      <c r="E20" s="14">
        <v>6.0852835599999997</v>
      </c>
      <c r="F20" s="16">
        <v>0.43256032999999999</v>
      </c>
      <c r="G20" s="14">
        <v>20.215230770000002</v>
      </c>
      <c r="H20" s="16">
        <v>0.63567589000000002</v>
      </c>
      <c r="I20" s="14">
        <v>8.1840000800000006</v>
      </c>
      <c r="J20" s="16">
        <v>0.43909788</v>
      </c>
      <c r="K20" s="14">
        <v>9.7335445299999996</v>
      </c>
      <c r="L20" s="16">
        <v>0.49432165</v>
      </c>
      <c r="M20" s="14">
        <v>16.39087911</v>
      </c>
      <c r="N20" s="16">
        <v>0.64975850000000002</v>
      </c>
      <c r="O20" s="14">
        <v>38.508039779999997</v>
      </c>
      <c r="P20" s="16">
        <v>0.83982730000000005</v>
      </c>
      <c r="Q20" s="14">
        <v>0</v>
      </c>
      <c r="R20" s="16">
        <v>0</v>
      </c>
      <c r="S20" s="14" t="s">
        <v>582</v>
      </c>
      <c r="T20" s="16" t="s">
        <v>582</v>
      </c>
      <c r="U20" s="14">
        <v>0</v>
      </c>
      <c r="V20" s="16">
        <v>0</v>
      </c>
      <c r="W20" s="14">
        <v>0</v>
      </c>
      <c r="X20" s="16">
        <v>0</v>
      </c>
      <c r="Y20" s="14">
        <v>0.88302217000000005</v>
      </c>
      <c r="Z20" s="16">
        <v>0.16126994</v>
      </c>
    </row>
    <row r="21" spans="1:26" x14ac:dyDescent="0.25">
      <c r="A21" s="11" t="s">
        <v>491</v>
      </c>
      <c r="B21" s="13">
        <v>5741</v>
      </c>
      <c r="C21" s="14">
        <f>(45/B21*100)</f>
        <v>0.7838355687162516</v>
      </c>
      <c r="D21" s="15">
        <v>5696</v>
      </c>
      <c r="E21" s="14">
        <v>12.39299037</v>
      </c>
      <c r="F21" s="16">
        <v>0.47787170000000001</v>
      </c>
      <c r="G21" s="14">
        <v>4.6182580499999997</v>
      </c>
      <c r="H21" s="16">
        <v>0.43078463</v>
      </c>
      <c r="I21" s="14">
        <v>14.00358724</v>
      </c>
      <c r="J21" s="16">
        <v>0.57431005000000002</v>
      </c>
      <c r="K21" s="14">
        <v>3.7813129299999999</v>
      </c>
      <c r="L21" s="16">
        <v>0.31707723999999998</v>
      </c>
      <c r="M21" s="14">
        <v>18.714577389999999</v>
      </c>
      <c r="N21" s="16">
        <v>0.54106829000000001</v>
      </c>
      <c r="O21" s="14">
        <v>46.057219949999997</v>
      </c>
      <c r="P21" s="16">
        <v>0.81917702999999997</v>
      </c>
      <c r="Q21" s="14">
        <v>0</v>
      </c>
      <c r="R21" s="16">
        <v>0</v>
      </c>
      <c r="S21" s="14" t="s">
        <v>582</v>
      </c>
      <c r="T21" s="16" t="s">
        <v>582</v>
      </c>
      <c r="U21" s="14">
        <v>0</v>
      </c>
      <c r="V21" s="16">
        <v>0</v>
      </c>
      <c r="W21" s="14">
        <v>0</v>
      </c>
      <c r="X21" s="16">
        <v>0</v>
      </c>
      <c r="Y21" s="14">
        <v>0.43205407000000001</v>
      </c>
      <c r="Z21" s="16">
        <v>0.10708772</v>
      </c>
    </row>
    <row r="22" spans="1:26" x14ac:dyDescent="0.25">
      <c r="A22" s="11" t="s">
        <v>492</v>
      </c>
      <c r="B22" s="13">
        <v>6598</v>
      </c>
      <c r="C22" s="14">
        <f>(32/B22*100)</f>
        <v>0.48499545316762654</v>
      </c>
      <c r="D22" s="15">
        <v>6566</v>
      </c>
      <c r="E22" s="14">
        <v>1.0247258299999999</v>
      </c>
      <c r="F22" s="16">
        <v>0.15002152999999999</v>
      </c>
      <c r="G22" s="14">
        <v>2.4499629700000001</v>
      </c>
      <c r="H22" s="16">
        <v>0.26505709</v>
      </c>
      <c r="I22" s="14">
        <v>27.204861810000001</v>
      </c>
      <c r="J22" s="16">
        <v>0.90845324999999999</v>
      </c>
      <c r="K22" s="14">
        <v>2.6562183300000002</v>
      </c>
      <c r="L22" s="16">
        <v>0.21108879999999999</v>
      </c>
      <c r="M22" s="14">
        <v>8.4282279599999992</v>
      </c>
      <c r="N22" s="16">
        <v>0.44826323000000001</v>
      </c>
      <c r="O22" s="14">
        <v>55.251305539999997</v>
      </c>
      <c r="P22" s="16">
        <v>1.1632692200000001</v>
      </c>
      <c r="Q22" s="14">
        <v>0</v>
      </c>
      <c r="R22" s="16">
        <v>0</v>
      </c>
      <c r="S22" s="14" t="s">
        <v>582</v>
      </c>
      <c r="T22" s="16" t="s">
        <v>582</v>
      </c>
      <c r="U22" s="14">
        <v>0</v>
      </c>
      <c r="V22" s="16">
        <v>0</v>
      </c>
      <c r="W22" s="14">
        <v>0.53304271000000003</v>
      </c>
      <c r="X22" s="16">
        <v>0.10907342</v>
      </c>
      <c r="Y22" s="14">
        <v>2.4516548500000002</v>
      </c>
      <c r="Z22" s="16">
        <v>0.54194854999999997</v>
      </c>
    </row>
    <row r="23" spans="1:26" x14ac:dyDescent="0.25">
      <c r="A23" s="11" t="s">
        <v>493</v>
      </c>
      <c r="B23" s="13">
        <v>11583</v>
      </c>
      <c r="C23" s="14">
        <f>(216/B23*100)</f>
        <v>1.8648018648018647</v>
      </c>
      <c r="D23" s="15">
        <v>11367</v>
      </c>
      <c r="E23" s="14">
        <v>2.05884512</v>
      </c>
      <c r="F23" s="16">
        <v>0.22155693000000001</v>
      </c>
      <c r="G23" s="14">
        <v>3.76722278</v>
      </c>
      <c r="H23" s="16">
        <v>0.26947949999999998</v>
      </c>
      <c r="I23" s="14">
        <v>25.692719220000001</v>
      </c>
      <c r="J23" s="16">
        <v>0.93841132999999999</v>
      </c>
      <c r="K23" s="14">
        <v>8.9473626700000004</v>
      </c>
      <c r="L23" s="16">
        <v>0.45447697999999997</v>
      </c>
      <c r="M23" s="14">
        <v>20.32246486</v>
      </c>
      <c r="N23" s="16">
        <v>0.73012796999999996</v>
      </c>
      <c r="O23" s="14">
        <v>37.654795849999999</v>
      </c>
      <c r="P23" s="16">
        <v>1.14510541</v>
      </c>
      <c r="Q23" s="14">
        <v>0</v>
      </c>
      <c r="R23" s="16">
        <v>0</v>
      </c>
      <c r="S23" s="14" t="s">
        <v>582</v>
      </c>
      <c r="T23" s="16" t="s">
        <v>582</v>
      </c>
      <c r="U23" s="14">
        <v>0</v>
      </c>
      <c r="V23" s="16">
        <v>0</v>
      </c>
      <c r="W23" s="14">
        <v>0</v>
      </c>
      <c r="X23" s="16">
        <v>0</v>
      </c>
      <c r="Y23" s="14">
        <v>1.5565895000000001</v>
      </c>
      <c r="Z23" s="16">
        <v>0.20097817000000001</v>
      </c>
    </row>
    <row r="24" spans="1:26" x14ac:dyDescent="0.25">
      <c r="A24" s="11" t="s">
        <v>494</v>
      </c>
      <c r="B24" s="13">
        <v>6647</v>
      </c>
      <c r="C24" s="14">
        <f>(7/B24*100)</f>
        <v>0.10531066646607493</v>
      </c>
      <c r="D24" s="15">
        <v>6640</v>
      </c>
      <c r="E24" s="14">
        <v>0</v>
      </c>
      <c r="F24" s="16">
        <v>0</v>
      </c>
      <c r="G24" s="14">
        <v>11.83268558</v>
      </c>
      <c r="H24" s="16">
        <v>0.84601071999999999</v>
      </c>
      <c r="I24" s="14">
        <v>10.7304768</v>
      </c>
      <c r="J24" s="16">
        <v>0.57258489000000001</v>
      </c>
      <c r="K24" s="14">
        <v>0</v>
      </c>
      <c r="L24" s="16">
        <v>0</v>
      </c>
      <c r="M24" s="14">
        <v>18.229477880000001</v>
      </c>
      <c r="N24" s="16">
        <v>0.71660495999999996</v>
      </c>
      <c r="O24" s="14">
        <v>57.89396816</v>
      </c>
      <c r="P24" s="16">
        <v>1.05541705</v>
      </c>
      <c r="Q24" s="14">
        <v>0</v>
      </c>
      <c r="R24" s="16">
        <v>0</v>
      </c>
      <c r="S24" s="14" t="s">
        <v>582</v>
      </c>
      <c r="T24" s="16" t="s">
        <v>582</v>
      </c>
      <c r="U24" s="14">
        <v>0</v>
      </c>
      <c r="V24" s="16">
        <v>0</v>
      </c>
      <c r="W24" s="14">
        <v>0</v>
      </c>
      <c r="X24" s="16">
        <v>0</v>
      </c>
      <c r="Y24" s="14">
        <v>1.31339158</v>
      </c>
      <c r="Z24" s="16">
        <v>0.18467491</v>
      </c>
    </row>
    <row r="25" spans="1:26" x14ac:dyDescent="0.25">
      <c r="A25" s="11" t="s">
        <v>495</v>
      </c>
      <c r="B25" s="13">
        <v>5581</v>
      </c>
      <c r="C25" s="14">
        <f>(24/B25*100)</f>
        <v>0.43003046049095145</v>
      </c>
      <c r="D25" s="15">
        <v>5557</v>
      </c>
      <c r="E25" s="14">
        <v>0.40880622999999999</v>
      </c>
      <c r="F25" s="16">
        <v>0.10890407000000001</v>
      </c>
      <c r="G25" s="14">
        <v>6.7404977500000003</v>
      </c>
      <c r="H25" s="16">
        <v>0.54545845000000004</v>
      </c>
      <c r="I25" s="14">
        <v>3.2249834700000002</v>
      </c>
      <c r="J25" s="16">
        <v>0.32870317999999998</v>
      </c>
      <c r="K25" s="14">
        <v>0</v>
      </c>
      <c r="L25" s="16">
        <v>0</v>
      </c>
      <c r="M25" s="14">
        <v>14.29685306</v>
      </c>
      <c r="N25" s="16">
        <v>0.62283456999999998</v>
      </c>
      <c r="O25" s="14">
        <v>75.168366289999994</v>
      </c>
      <c r="P25" s="16">
        <v>0.93952913000000005</v>
      </c>
      <c r="Q25" s="14">
        <v>0</v>
      </c>
      <c r="R25" s="16">
        <v>0</v>
      </c>
      <c r="S25" s="14" t="s">
        <v>582</v>
      </c>
      <c r="T25" s="16" t="s">
        <v>582</v>
      </c>
      <c r="U25" s="14">
        <v>0</v>
      </c>
      <c r="V25" s="16">
        <v>0</v>
      </c>
      <c r="W25" s="14">
        <v>0</v>
      </c>
      <c r="X25" s="16">
        <v>0</v>
      </c>
      <c r="Y25" s="14">
        <v>0.1604932</v>
      </c>
      <c r="Z25" s="16">
        <v>7.2551249999999998E-2</v>
      </c>
    </row>
    <row r="26" spans="1:26" x14ac:dyDescent="0.25">
      <c r="A26" s="11" t="s">
        <v>496</v>
      </c>
      <c r="B26" s="13">
        <v>4869</v>
      </c>
      <c r="C26" s="14">
        <f>(33/B26*100)</f>
        <v>0.67775723967960566</v>
      </c>
      <c r="D26" s="15">
        <v>4836</v>
      </c>
      <c r="E26" s="14">
        <v>3.8000212699999998</v>
      </c>
      <c r="F26" s="16">
        <v>0.31160842</v>
      </c>
      <c r="G26" s="14">
        <v>14.00765298</v>
      </c>
      <c r="H26" s="16">
        <v>0.56396643999999996</v>
      </c>
      <c r="I26" s="14">
        <v>9.5944655500000007</v>
      </c>
      <c r="J26" s="16">
        <v>0.46211290999999999</v>
      </c>
      <c r="K26" s="14">
        <v>11.14514906</v>
      </c>
      <c r="L26" s="16">
        <v>0.54555872000000005</v>
      </c>
      <c r="M26" s="14">
        <v>36.350287059999999</v>
      </c>
      <c r="N26" s="16">
        <v>0.77328786000000005</v>
      </c>
      <c r="O26" s="14">
        <v>24.56016979</v>
      </c>
      <c r="P26" s="16">
        <v>0.80172487999999997</v>
      </c>
      <c r="Q26" s="14">
        <v>0</v>
      </c>
      <c r="R26" s="16">
        <v>0</v>
      </c>
      <c r="S26" s="14" t="s">
        <v>582</v>
      </c>
      <c r="T26" s="16" t="s">
        <v>582</v>
      </c>
      <c r="U26" s="14">
        <v>0</v>
      </c>
      <c r="V26" s="16">
        <v>0</v>
      </c>
      <c r="W26" s="14">
        <v>0</v>
      </c>
      <c r="X26" s="16">
        <v>0</v>
      </c>
      <c r="Y26" s="14">
        <v>0.54225429999999997</v>
      </c>
      <c r="Z26" s="16">
        <v>0.10418389</v>
      </c>
    </row>
    <row r="27" spans="1:26" x14ac:dyDescent="0.25">
      <c r="A27" s="11" t="s">
        <v>497</v>
      </c>
      <c r="B27" s="13">
        <v>5299</v>
      </c>
      <c r="C27" s="14">
        <f>(17/B27*100)</f>
        <v>0.32081524816003021</v>
      </c>
      <c r="D27" s="15">
        <v>5282</v>
      </c>
      <c r="E27" s="14">
        <v>7.17012041</v>
      </c>
      <c r="F27" s="16">
        <v>0.37193692</v>
      </c>
      <c r="G27" s="14">
        <v>16.894885299999999</v>
      </c>
      <c r="H27" s="16">
        <v>0.45192047000000002</v>
      </c>
      <c r="I27" s="14">
        <v>16.289448539999999</v>
      </c>
      <c r="J27" s="16">
        <v>0.49096199000000001</v>
      </c>
      <c r="K27" s="14">
        <v>5.03085877</v>
      </c>
      <c r="L27" s="16">
        <v>0.26126143000000002</v>
      </c>
      <c r="M27" s="14">
        <v>11.065987399999999</v>
      </c>
      <c r="N27" s="16">
        <v>0.36937101</v>
      </c>
      <c r="O27" s="14">
        <v>39.851761490000001</v>
      </c>
      <c r="P27" s="16">
        <v>0.55201149000000005</v>
      </c>
      <c r="Q27" s="14">
        <v>0</v>
      </c>
      <c r="R27" s="16">
        <v>0</v>
      </c>
      <c r="S27" s="14" t="s">
        <v>582</v>
      </c>
      <c r="T27" s="16" t="s">
        <v>582</v>
      </c>
      <c r="U27" s="14">
        <v>0</v>
      </c>
      <c r="V27" s="16">
        <v>0</v>
      </c>
      <c r="W27" s="14">
        <v>0</v>
      </c>
      <c r="X27" s="16">
        <v>0</v>
      </c>
      <c r="Y27" s="14">
        <v>3.6969380900000002</v>
      </c>
      <c r="Z27" s="16">
        <v>0.25651413000000001</v>
      </c>
    </row>
    <row r="28" spans="1:26" x14ac:dyDescent="0.25">
      <c r="A28" s="11" t="s">
        <v>498</v>
      </c>
      <c r="B28" s="13">
        <v>7568</v>
      </c>
      <c r="C28" s="14">
        <f>(52/B28*100)</f>
        <v>0.68710359408033828</v>
      </c>
      <c r="D28" s="15">
        <v>7516</v>
      </c>
      <c r="E28" s="14">
        <v>5.4545821200000004</v>
      </c>
      <c r="F28" s="16">
        <v>0.49588162000000002</v>
      </c>
      <c r="G28" s="14">
        <v>2.81256846</v>
      </c>
      <c r="H28" s="16">
        <v>0.20970952000000001</v>
      </c>
      <c r="I28" s="14">
        <v>16.838306280000001</v>
      </c>
      <c r="J28" s="16">
        <v>0.62469056000000001</v>
      </c>
      <c r="K28" s="14">
        <v>0</v>
      </c>
      <c r="L28" s="16">
        <v>0</v>
      </c>
      <c r="M28" s="14">
        <v>16.346650749999998</v>
      </c>
      <c r="N28" s="16">
        <v>0.52093433</v>
      </c>
      <c r="O28" s="14">
        <v>58.262734100000003</v>
      </c>
      <c r="P28" s="16">
        <v>1.0184898499999999</v>
      </c>
      <c r="Q28" s="14">
        <v>0</v>
      </c>
      <c r="R28" s="16">
        <v>0</v>
      </c>
      <c r="S28" s="14" t="s">
        <v>582</v>
      </c>
      <c r="T28" s="16" t="s">
        <v>582</v>
      </c>
      <c r="U28" s="14">
        <v>0</v>
      </c>
      <c r="V28" s="16">
        <v>0</v>
      </c>
      <c r="W28" s="14">
        <v>0</v>
      </c>
      <c r="X28" s="16">
        <v>0</v>
      </c>
      <c r="Y28" s="14">
        <v>0.28515827999999999</v>
      </c>
      <c r="Z28" s="16">
        <v>6.6663639999999996E-2</v>
      </c>
    </row>
    <row r="29" spans="1:26" x14ac:dyDescent="0.25">
      <c r="A29" s="11" t="s">
        <v>499</v>
      </c>
      <c r="B29" s="13">
        <v>5385</v>
      </c>
      <c r="C29" s="14">
        <f>(30/B29*100)</f>
        <v>0.55710306406685239</v>
      </c>
      <c r="D29" s="15">
        <v>5355</v>
      </c>
      <c r="E29" s="14">
        <v>12.76297945</v>
      </c>
      <c r="F29" s="16">
        <v>0.55297154000000004</v>
      </c>
      <c r="G29" s="14">
        <v>0</v>
      </c>
      <c r="H29" s="16">
        <v>0</v>
      </c>
      <c r="I29" s="14">
        <v>12.65335426</v>
      </c>
      <c r="J29" s="16">
        <v>0.44579787999999998</v>
      </c>
      <c r="K29" s="14">
        <v>27.919960970000002</v>
      </c>
      <c r="L29" s="16">
        <v>0.61726524999999999</v>
      </c>
      <c r="M29" s="14">
        <v>26.354010049999999</v>
      </c>
      <c r="N29" s="16">
        <v>0.80015928999999997</v>
      </c>
      <c r="O29" s="14">
        <v>16.771060689999999</v>
      </c>
      <c r="P29" s="16">
        <v>0.66942953000000005</v>
      </c>
      <c r="Q29" s="14">
        <v>0</v>
      </c>
      <c r="R29" s="16">
        <v>0</v>
      </c>
      <c r="S29" s="14" t="s">
        <v>582</v>
      </c>
      <c r="T29" s="16" t="s">
        <v>582</v>
      </c>
      <c r="U29" s="14">
        <v>2.7667624100000001</v>
      </c>
      <c r="V29" s="16">
        <v>0.24169378</v>
      </c>
      <c r="W29" s="14">
        <v>0</v>
      </c>
      <c r="X29" s="16">
        <v>0</v>
      </c>
      <c r="Y29" s="14">
        <v>0.77187216000000003</v>
      </c>
      <c r="Z29" s="16">
        <v>0.13001678</v>
      </c>
    </row>
    <row r="30" spans="1:26" x14ac:dyDescent="0.25">
      <c r="A30" s="11" t="s">
        <v>500</v>
      </c>
      <c r="B30" s="13">
        <v>4520</v>
      </c>
      <c r="C30" s="14">
        <f>(101/B30*100)</f>
        <v>2.2345132743362832</v>
      </c>
      <c r="D30" s="15">
        <v>4419</v>
      </c>
      <c r="E30" s="14">
        <v>2.98425714</v>
      </c>
      <c r="F30" s="16">
        <v>0.26454502000000002</v>
      </c>
      <c r="G30" s="14">
        <v>13.807162079999999</v>
      </c>
      <c r="H30" s="16">
        <v>0.56325535000000004</v>
      </c>
      <c r="I30" s="14">
        <v>23.553381219999999</v>
      </c>
      <c r="J30" s="16">
        <v>0.85085982999999998</v>
      </c>
      <c r="K30" s="14">
        <v>5.0692864399999999</v>
      </c>
      <c r="L30" s="16">
        <v>0.42635909999999999</v>
      </c>
      <c r="M30" s="14">
        <v>8.66425497</v>
      </c>
      <c r="N30" s="16">
        <v>0.47994069</v>
      </c>
      <c r="O30" s="14">
        <v>44.680536650000001</v>
      </c>
      <c r="P30" s="16">
        <v>0.94437769000000005</v>
      </c>
      <c r="Q30" s="14">
        <v>0</v>
      </c>
      <c r="R30" s="16">
        <v>0</v>
      </c>
      <c r="S30" s="14" t="s">
        <v>582</v>
      </c>
      <c r="T30" s="16" t="s">
        <v>582</v>
      </c>
      <c r="U30" s="14">
        <v>0</v>
      </c>
      <c r="V30" s="16">
        <v>0</v>
      </c>
      <c r="W30" s="14">
        <v>0</v>
      </c>
      <c r="X30" s="16">
        <v>0</v>
      </c>
      <c r="Y30" s="14">
        <v>1.2411215</v>
      </c>
      <c r="Z30" s="16">
        <v>0.17995369999999999</v>
      </c>
    </row>
    <row r="31" spans="1:26" x14ac:dyDescent="0.25">
      <c r="A31" s="11" t="s">
        <v>501</v>
      </c>
      <c r="B31" s="13">
        <v>5456</v>
      </c>
      <c r="C31" s="14">
        <f>(125/B31*100)</f>
        <v>2.2910557184750733</v>
      </c>
      <c r="D31" s="15">
        <v>5331</v>
      </c>
      <c r="E31" s="14">
        <v>3.0564144199999999</v>
      </c>
      <c r="F31" s="16">
        <v>0.29409721</v>
      </c>
      <c r="G31" s="14">
        <v>17.305734640000001</v>
      </c>
      <c r="H31" s="16">
        <v>0.61218766000000002</v>
      </c>
      <c r="I31" s="14">
        <v>6.9010735399999996</v>
      </c>
      <c r="J31" s="16">
        <v>0.37887910000000002</v>
      </c>
      <c r="K31" s="14">
        <v>10.9685352</v>
      </c>
      <c r="L31" s="16">
        <v>0.50298047000000001</v>
      </c>
      <c r="M31" s="14">
        <v>36.923983540000002</v>
      </c>
      <c r="N31" s="16">
        <v>0.78925807000000003</v>
      </c>
      <c r="O31" s="14">
        <v>23.86489821</v>
      </c>
      <c r="P31" s="16">
        <v>0.67028821999999999</v>
      </c>
      <c r="Q31" s="14">
        <v>0</v>
      </c>
      <c r="R31" s="16">
        <v>0</v>
      </c>
      <c r="S31" s="14" t="s">
        <v>582</v>
      </c>
      <c r="T31" s="16" t="s">
        <v>582</v>
      </c>
      <c r="U31" s="14">
        <v>0</v>
      </c>
      <c r="V31" s="16">
        <v>0</v>
      </c>
      <c r="W31" s="14">
        <v>0</v>
      </c>
      <c r="X31" s="16">
        <v>0</v>
      </c>
      <c r="Y31" s="14">
        <v>0.97936045000000005</v>
      </c>
      <c r="Z31" s="16">
        <v>0.17044751</v>
      </c>
    </row>
    <row r="32" spans="1:26" x14ac:dyDescent="0.25">
      <c r="A32" s="11" t="s">
        <v>502</v>
      </c>
      <c r="B32" s="13">
        <v>4478</v>
      </c>
      <c r="C32" s="14">
        <f>(5/B32*100)</f>
        <v>0.11165698972755694</v>
      </c>
      <c r="D32" s="15">
        <v>4473</v>
      </c>
      <c r="E32" s="14">
        <v>1.63373554</v>
      </c>
      <c r="F32" s="16">
        <v>0.21624811999999999</v>
      </c>
      <c r="G32" s="14">
        <v>5.8380540999999999</v>
      </c>
      <c r="H32" s="16">
        <v>0.41205574</v>
      </c>
      <c r="I32" s="14">
        <v>27.747780769999999</v>
      </c>
      <c r="J32" s="16">
        <v>0.85843329000000002</v>
      </c>
      <c r="K32" s="14">
        <v>15.566335349999999</v>
      </c>
      <c r="L32" s="16">
        <v>0.54512198999999995</v>
      </c>
      <c r="M32" s="14">
        <v>0.92340694999999995</v>
      </c>
      <c r="N32" s="16">
        <v>0.14659363</v>
      </c>
      <c r="O32" s="14">
        <v>47.770158969999997</v>
      </c>
      <c r="P32" s="16">
        <v>1.1465067600000001</v>
      </c>
      <c r="Q32" s="14">
        <v>0</v>
      </c>
      <c r="R32" s="16">
        <v>0</v>
      </c>
      <c r="S32" s="14" t="s">
        <v>582</v>
      </c>
      <c r="T32" s="16" t="s">
        <v>582</v>
      </c>
      <c r="U32" s="14">
        <v>0</v>
      </c>
      <c r="V32" s="16">
        <v>0</v>
      </c>
      <c r="W32" s="14">
        <v>0</v>
      </c>
      <c r="X32" s="16">
        <v>0</v>
      </c>
      <c r="Y32" s="14">
        <v>0.52052832000000004</v>
      </c>
      <c r="Z32" s="16">
        <v>0.119393</v>
      </c>
    </row>
    <row r="33" spans="1:26" x14ac:dyDescent="0.25">
      <c r="A33" s="11" t="s">
        <v>503</v>
      </c>
      <c r="B33" s="13">
        <v>7325</v>
      </c>
      <c r="C33" s="14">
        <f>(76/B33*100)</f>
        <v>1.0375426621160411</v>
      </c>
      <c r="D33" s="15">
        <v>7249</v>
      </c>
      <c r="E33" s="14">
        <v>5.9998461799999996</v>
      </c>
      <c r="F33" s="16">
        <v>0.33670507999999999</v>
      </c>
      <c r="G33" s="14">
        <v>20.986760539999999</v>
      </c>
      <c r="H33" s="16">
        <v>0.85074956999999995</v>
      </c>
      <c r="I33" s="14">
        <v>8.1467747900000003</v>
      </c>
      <c r="J33" s="16">
        <v>0.51475811000000005</v>
      </c>
      <c r="K33" s="14">
        <v>2.7128493699999998</v>
      </c>
      <c r="L33" s="16">
        <v>0.23894404</v>
      </c>
      <c r="M33" s="14">
        <v>21.525424269999998</v>
      </c>
      <c r="N33" s="16">
        <v>0.54516405000000001</v>
      </c>
      <c r="O33" s="14">
        <v>39.474865829999999</v>
      </c>
      <c r="P33" s="16">
        <v>1.1600113299999999</v>
      </c>
      <c r="Q33" s="14">
        <v>0</v>
      </c>
      <c r="R33" s="16">
        <v>0</v>
      </c>
      <c r="S33" s="14" t="s">
        <v>582</v>
      </c>
      <c r="T33" s="16" t="s">
        <v>582</v>
      </c>
      <c r="U33" s="14">
        <v>0</v>
      </c>
      <c r="V33" s="16">
        <v>0</v>
      </c>
      <c r="W33" s="14">
        <v>0</v>
      </c>
      <c r="X33" s="16">
        <v>0</v>
      </c>
      <c r="Y33" s="14">
        <v>1.15347903</v>
      </c>
      <c r="Z33" s="16">
        <v>0.17966787000000001</v>
      </c>
    </row>
    <row r="34" spans="1:26" x14ac:dyDescent="0.25">
      <c r="A34" s="11" t="s">
        <v>504</v>
      </c>
      <c r="B34" s="13">
        <v>6350</v>
      </c>
      <c r="C34" s="14">
        <f>(0/B34*100)</f>
        <v>0</v>
      </c>
      <c r="D34" s="15">
        <v>6350</v>
      </c>
      <c r="E34" s="14">
        <v>0</v>
      </c>
      <c r="F34" s="16">
        <v>0</v>
      </c>
      <c r="G34" s="14">
        <v>0</v>
      </c>
      <c r="H34" s="16">
        <v>0</v>
      </c>
      <c r="I34" s="14">
        <v>0</v>
      </c>
      <c r="J34" s="16">
        <v>0</v>
      </c>
      <c r="K34" s="14">
        <v>0</v>
      </c>
      <c r="L34" s="16">
        <v>0</v>
      </c>
      <c r="M34" s="14">
        <v>0</v>
      </c>
      <c r="N34" s="16">
        <v>0</v>
      </c>
      <c r="O34" s="14">
        <v>0</v>
      </c>
      <c r="P34" s="16">
        <v>0</v>
      </c>
      <c r="Q34" s="14">
        <v>0</v>
      </c>
      <c r="R34" s="16">
        <v>0</v>
      </c>
      <c r="S34" s="14" t="s">
        <v>582</v>
      </c>
      <c r="T34" s="16" t="s">
        <v>582</v>
      </c>
      <c r="U34" s="14">
        <v>0</v>
      </c>
      <c r="V34" s="16">
        <v>0</v>
      </c>
      <c r="W34" s="14">
        <v>100</v>
      </c>
      <c r="X34" s="16">
        <v>0</v>
      </c>
      <c r="Y34" s="14">
        <v>0</v>
      </c>
      <c r="Z34" s="16">
        <v>0</v>
      </c>
    </row>
    <row r="35" spans="1:26" x14ac:dyDescent="0.25">
      <c r="A35" s="11" t="s">
        <v>505</v>
      </c>
      <c r="B35" s="13">
        <v>6406</v>
      </c>
      <c r="C35" s="14">
        <f>(35/B35*100)</f>
        <v>0.54636278488916634</v>
      </c>
      <c r="D35" s="15">
        <v>6371</v>
      </c>
      <c r="E35" s="14">
        <v>1.86133148</v>
      </c>
      <c r="F35" s="16">
        <v>0.31940958000000003</v>
      </c>
      <c r="G35" s="14">
        <v>34.193686040000003</v>
      </c>
      <c r="H35" s="16">
        <v>0.68300941000000004</v>
      </c>
      <c r="I35" s="14">
        <v>7.0862725600000003</v>
      </c>
      <c r="J35" s="16">
        <v>0.39170745000000001</v>
      </c>
      <c r="K35" s="14">
        <v>3.9416152100000001</v>
      </c>
      <c r="L35" s="16">
        <v>0.28328428</v>
      </c>
      <c r="M35" s="14">
        <v>25.922423940000002</v>
      </c>
      <c r="N35" s="16">
        <v>0.68726973999999996</v>
      </c>
      <c r="O35" s="14">
        <v>25.401561690000001</v>
      </c>
      <c r="P35" s="16">
        <v>0.61625399999999997</v>
      </c>
      <c r="Q35" s="14">
        <v>0</v>
      </c>
      <c r="R35" s="16">
        <v>0</v>
      </c>
      <c r="S35" s="14" t="s">
        <v>582</v>
      </c>
      <c r="T35" s="16" t="s">
        <v>582</v>
      </c>
      <c r="U35" s="14">
        <v>1.0336626</v>
      </c>
      <c r="V35" s="16">
        <v>5.6436029999999998E-2</v>
      </c>
      <c r="W35" s="14">
        <v>0</v>
      </c>
      <c r="X35" s="16">
        <v>0</v>
      </c>
      <c r="Y35" s="14">
        <v>0.55944649000000002</v>
      </c>
      <c r="Z35" s="16">
        <v>0.11373757</v>
      </c>
    </row>
    <row r="36" spans="1:26" x14ac:dyDescent="0.25">
      <c r="A36" s="11" t="s">
        <v>506</v>
      </c>
      <c r="B36" s="13">
        <v>6736</v>
      </c>
      <c r="C36" s="14">
        <f>(28/B36*100)</f>
        <v>0.41567695961995249</v>
      </c>
      <c r="D36" s="15">
        <v>6708</v>
      </c>
      <c r="E36" s="14">
        <v>12.91262352</v>
      </c>
      <c r="F36" s="16">
        <v>0.61449140999999996</v>
      </c>
      <c r="G36" s="14">
        <v>7.6278120600000001</v>
      </c>
      <c r="H36" s="16">
        <v>0.39054818000000002</v>
      </c>
      <c r="I36" s="14">
        <v>15.385865300000001</v>
      </c>
      <c r="J36" s="16">
        <v>0.47369197000000002</v>
      </c>
      <c r="K36" s="14">
        <v>0</v>
      </c>
      <c r="L36" s="16">
        <v>0</v>
      </c>
      <c r="M36" s="14">
        <v>12.810970960000001</v>
      </c>
      <c r="N36" s="16">
        <v>0.44699771999999999</v>
      </c>
      <c r="O36" s="14">
        <v>50.71732471</v>
      </c>
      <c r="P36" s="16">
        <v>0.98262176999999995</v>
      </c>
      <c r="Q36" s="14">
        <v>0</v>
      </c>
      <c r="R36" s="16">
        <v>0</v>
      </c>
      <c r="S36" s="14" t="s">
        <v>582</v>
      </c>
      <c r="T36" s="16" t="s">
        <v>582</v>
      </c>
      <c r="U36" s="14">
        <v>0</v>
      </c>
      <c r="V36" s="16">
        <v>0</v>
      </c>
      <c r="W36" s="14">
        <v>0</v>
      </c>
      <c r="X36" s="16">
        <v>0</v>
      </c>
      <c r="Y36" s="14">
        <v>0.54540345000000001</v>
      </c>
      <c r="Z36" s="16">
        <v>0.110926</v>
      </c>
    </row>
    <row r="37" spans="1:26" x14ac:dyDescent="0.25">
      <c r="A37" s="11" t="s">
        <v>507</v>
      </c>
      <c r="B37" s="13">
        <v>5458</v>
      </c>
      <c r="C37" s="14">
        <f>(63/B37*100)</f>
        <v>1.1542689629901062</v>
      </c>
      <c r="D37" s="15">
        <v>5395</v>
      </c>
      <c r="E37" s="14">
        <v>7.4586986900000003</v>
      </c>
      <c r="F37" s="16">
        <v>0.41532434000000001</v>
      </c>
      <c r="G37" s="14">
        <v>18.105296719999998</v>
      </c>
      <c r="H37" s="16">
        <v>0.74687495999999998</v>
      </c>
      <c r="I37" s="14">
        <v>14.04739964</v>
      </c>
      <c r="J37" s="16">
        <v>0.50331331999999995</v>
      </c>
      <c r="K37" s="14">
        <v>0.49212403999999998</v>
      </c>
      <c r="L37" s="16">
        <v>9.9012359999999994E-2</v>
      </c>
      <c r="M37" s="14">
        <v>19.740074719999999</v>
      </c>
      <c r="N37" s="16">
        <v>0.53156824000000003</v>
      </c>
      <c r="O37" s="14">
        <v>37.719299419999999</v>
      </c>
      <c r="P37" s="16">
        <v>1.0138379500000001</v>
      </c>
      <c r="Q37" s="14">
        <v>0</v>
      </c>
      <c r="R37" s="16">
        <v>0</v>
      </c>
      <c r="S37" s="14" t="s">
        <v>582</v>
      </c>
      <c r="T37" s="16" t="s">
        <v>582</v>
      </c>
      <c r="U37" s="14">
        <v>0</v>
      </c>
      <c r="V37" s="16">
        <v>0</v>
      </c>
      <c r="W37" s="14">
        <v>0</v>
      </c>
      <c r="X37" s="16">
        <v>0</v>
      </c>
      <c r="Y37" s="14">
        <v>2.4371067599999998</v>
      </c>
      <c r="Z37" s="16">
        <v>0.26290859</v>
      </c>
    </row>
    <row r="38" spans="1:26" x14ac:dyDescent="0.25">
      <c r="A38" s="11" t="s">
        <v>508</v>
      </c>
      <c r="B38" s="13">
        <v>5860</v>
      </c>
      <c r="C38" s="14">
        <f>(16/B38*100)</f>
        <v>0.27303754266211605</v>
      </c>
      <c r="D38" s="15">
        <v>5844</v>
      </c>
      <c r="E38" s="14">
        <v>11.283500549999999</v>
      </c>
      <c r="F38" s="16">
        <v>0.62922471000000002</v>
      </c>
      <c r="G38" s="14">
        <v>29.347146209999998</v>
      </c>
      <c r="H38" s="16">
        <v>1.0027116599999999</v>
      </c>
      <c r="I38" s="14">
        <v>17.203033229999999</v>
      </c>
      <c r="J38" s="16">
        <v>0.70238973000000005</v>
      </c>
      <c r="K38" s="14">
        <v>3.6145820099999999</v>
      </c>
      <c r="L38" s="16">
        <v>0.29523970999999999</v>
      </c>
      <c r="M38" s="14">
        <v>10.562447349999999</v>
      </c>
      <c r="N38" s="16">
        <v>0.39713978999999999</v>
      </c>
      <c r="O38" s="14">
        <v>26.617764229999999</v>
      </c>
      <c r="P38" s="16">
        <v>1.02958354</v>
      </c>
      <c r="Q38" s="14">
        <v>0</v>
      </c>
      <c r="R38" s="16">
        <v>0</v>
      </c>
      <c r="S38" s="14" t="s">
        <v>582</v>
      </c>
      <c r="T38" s="16" t="s">
        <v>582</v>
      </c>
      <c r="U38" s="14">
        <v>0</v>
      </c>
      <c r="V38" s="16">
        <v>0</v>
      </c>
      <c r="W38" s="14">
        <v>0</v>
      </c>
      <c r="X38" s="16">
        <v>0</v>
      </c>
      <c r="Y38" s="14">
        <v>1.3715264300000001</v>
      </c>
      <c r="Z38" s="16">
        <v>0.18098167000000001</v>
      </c>
    </row>
    <row r="39" spans="1:26" x14ac:dyDescent="0.25">
      <c r="A39" s="11" t="s">
        <v>509</v>
      </c>
      <c r="B39" s="13">
        <v>5895</v>
      </c>
      <c r="C39" s="14">
        <f>(31/B39*100)</f>
        <v>0.52586938083121293</v>
      </c>
      <c r="D39" s="15">
        <v>5864</v>
      </c>
      <c r="E39" s="14">
        <v>2.0377590400000001</v>
      </c>
      <c r="F39" s="16">
        <v>0.29579826999999997</v>
      </c>
      <c r="G39" s="14">
        <v>14.965634440000001</v>
      </c>
      <c r="H39" s="16">
        <v>0.74670594999999995</v>
      </c>
      <c r="I39" s="14">
        <v>6.94767153</v>
      </c>
      <c r="J39" s="16">
        <v>0.37335963</v>
      </c>
      <c r="K39" s="14">
        <v>0</v>
      </c>
      <c r="L39" s="16">
        <v>0</v>
      </c>
      <c r="M39" s="14">
        <v>5.2033911000000002</v>
      </c>
      <c r="N39" s="16">
        <v>0.29178699000000002</v>
      </c>
      <c r="O39" s="14">
        <v>69.942234760000005</v>
      </c>
      <c r="P39" s="16">
        <v>1.09461579</v>
      </c>
      <c r="Q39" s="14">
        <v>0</v>
      </c>
      <c r="R39" s="16">
        <v>0</v>
      </c>
      <c r="S39" s="14" t="s">
        <v>582</v>
      </c>
      <c r="T39" s="16" t="s">
        <v>582</v>
      </c>
      <c r="U39" s="14">
        <v>0</v>
      </c>
      <c r="V39" s="16">
        <v>0</v>
      </c>
      <c r="W39" s="14">
        <v>0</v>
      </c>
      <c r="X39" s="16">
        <v>0</v>
      </c>
      <c r="Y39" s="14">
        <v>0.90330913000000002</v>
      </c>
      <c r="Z39" s="16">
        <v>0.17701306</v>
      </c>
    </row>
    <row r="40" spans="1:26" x14ac:dyDescent="0.25">
      <c r="A40" s="11" t="s">
        <v>510</v>
      </c>
      <c r="B40" s="13">
        <v>14157</v>
      </c>
      <c r="C40" s="14">
        <f>(276/B40*100)</f>
        <v>1.9495655859292222</v>
      </c>
      <c r="D40" s="15">
        <v>13881</v>
      </c>
      <c r="E40" s="14">
        <v>1.3964409499999999</v>
      </c>
      <c r="F40" s="16">
        <v>0.18457465000000001</v>
      </c>
      <c r="G40" s="14">
        <v>26.781461669999999</v>
      </c>
      <c r="H40" s="16">
        <v>0.74214398000000004</v>
      </c>
      <c r="I40" s="14">
        <v>17.830433289999998</v>
      </c>
      <c r="J40" s="16">
        <v>0.48486375999999998</v>
      </c>
      <c r="K40" s="14">
        <v>0.58962439</v>
      </c>
      <c r="L40" s="16">
        <v>8.4239850000000005E-2</v>
      </c>
      <c r="M40" s="14">
        <v>10.3538675</v>
      </c>
      <c r="N40" s="16">
        <v>0.41731847999999999</v>
      </c>
      <c r="O40" s="14">
        <v>40.83837106</v>
      </c>
      <c r="P40" s="16">
        <v>0.92037933999999999</v>
      </c>
      <c r="Q40" s="14">
        <v>0</v>
      </c>
      <c r="R40" s="16">
        <v>0</v>
      </c>
      <c r="S40" s="14" t="s">
        <v>582</v>
      </c>
      <c r="T40" s="16" t="s">
        <v>582</v>
      </c>
      <c r="U40" s="14">
        <v>0</v>
      </c>
      <c r="V40" s="16">
        <v>0</v>
      </c>
      <c r="W40" s="14">
        <v>0</v>
      </c>
      <c r="X40" s="16">
        <v>0</v>
      </c>
      <c r="Y40" s="14">
        <v>2.2098011400000002</v>
      </c>
      <c r="Z40" s="16">
        <v>0.22239129999999999</v>
      </c>
    </row>
    <row r="41" spans="1:26" x14ac:dyDescent="0.25">
      <c r="A41" s="11" t="s">
        <v>511</v>
      </c>
      <c r="B41" s="13">
        <v>5712</v>
      </c>
      <c r="C41" s="14">
        <f>(38/B41*100)</f>
        <v>0.665266106442577</v>
      </c>
      <c r="D41" s="15">
        <v>5674</v>
      </c>
      <c r="E41" s="14">
        <v>0.45248640000000001</v>
      </c>
      <c r="F41" s="16">
        <v>8.9600780000000005E-2</v>
      </c>
      <c r="G41" s="14">
        <v>0</v>
      </c>
      <c r="H41" s="16">
        <v>0</v>
      </c>
      <c r="I41" s="14">
        <v>11.99092007</v>
      </c>
      <c r="J41" s="16">
        <v>0.61153415</v>
      </c>
      <c r="K41" s="14">
        <v>4.1893596999999998</v>
      </c>
      <c r="L41" s="16">
        <v>0.31387561000000003</v>
      </c>
      <c r="M41" s="14">
        <v>7.1140587599999998</v>
      </c>
      <c r="N41" s="16">
        <v>0.42668581999999999</v>
      </c>
      <c r="O41" s="14">
        <v>74.995184249999994</v>
      </c>
      <c r="P41" s="16">
        <v>0.79502547999999995</v>
      </c>
      <c r="Q41" s="14">
        <v>0</v>
      </c>
      <c r="R41" s="16">
        <v>0</v>
      </c>
      <c r="S41" s="14" t="s">
        <v>582</v>
      </c>
      <c r="T41" s="16" t="s">
        <v>582</v>
      </c>
      <c r="U41" s="14">
        <v>0.67671429000000005</v>
      </c>
      <c r="V41" s="16">
        <v>0.18039761000000001</v>
      </c>
      <c r="W41" s="14">
        <v>0</v>
      </c>
      <c r="X41" s="16">
        <v>0</v>
      </c>
      <c r="Y41" s="14">
        <v>0.58127651999999996</v>
      </c>
      <c r="Z41" s="16">
        <v>0.14861940000000001</v>
      </c>
    </row>
    <row r="42" spans="1:26" x14ac:dyDescent="0.25">
      <c r="A42" s="11" t="s">
        <v>512</v>
      </c>
      <c r="B42" s="13">
        <f>IF(COUNT(B7:B41) &gt; 0, AVERAGE(B7:B41), "\u2014")</f>
        <v>7103.4285714285716</v>
      </c>
      <c r="C42" s="14">
        <f>IF(COUNT(C7:C41) &gt; 0, AVERAGE(C7:C41), "—")</f>
        <v>1.2589378450057958</v>
      </c>
      <c r="D42" s="15">
        <f>IF(COUNT(D7:D41) &gt; 0, AVERAGE(D7:D41), "—")</f>
        <v>7003.4</v>
      </c>
      <c r="E42" s="14">
        <f>IF(COUNT(E7:E41) &gt; 0, AVERAGE(E7:E41), "—")</f>
        <v>5.7882419562857139</v>
      </c>
      <c r="F42" s="16">
        <f>IF(COUNT(F7:F41) &gt; 0, SQRT(SUMSQ(F7:F41)/(COUNT(F7:F41)*COUNT(F7:F41)) ), "—")</f>
        <v>6.9089660416393417E-2</v>
      </c>
      <c r="G42" s="14">
        <f>IF(COUNT(G7:G41) &gt; 0, AVERAGE(G7:G41), "—")</f>
        <v>11.373432288285713</v>
      </c>
      <c r="H42" s="16">
        <f>IF(COUNT(H7:H41) &gt; 0, SQRT(SUMSQ(H7:H41)/(COUNT(H7:H41)*COUNT(H7:H41)) ), "—")</f>
        <v>9.720538643752788E-2</v>
      </c>
      <c r="I42" s="14">
        <f>IF(COUNT(I7:I41) &gt; 0, AVERAGE(I7:I41), "—")</f>
        <v>16.931129081714285</v>
      </c>
      <c r="J42" s="16">
        <f>IF(COUNT(J7:J41) &gt; 0, SQRT(SUMSQ(J7:J41)/(COUNT(J7:J41)*COUNT(J7:J41)) ), "—")</f>
        <v>0.10306291446000709</v>
      </c>
      <c r="K42" s="14">
        <f>IF(COUNT(K7:K41) &gt; 0, AVERAGE(K7:K41), "—")</f>
        <v>5.1807840931428579</v>
      </c>
      <c r="L42" s="16">
        <f>IF(COUNT(L7:L41) &gt; 0, SQRT(SUMSQ(L7:L41)/(COUNT(L7:L41)*COUNT(L7:L41)) ), "—")</f>
        <v>5.7303680144308505E-2</v>
      </c>
      <c r="M42" s="14">
        <f>IF(COUNT(M7:M41) &gt; 0, AVERAGE(M7:M41), "—")</f>
        <v>13.929820970857136</v>
      </c>
      <c r="N42" s="16">
        <f>IF(COUNT(N7:N41) &gt; 0, SQRT(SUMSQ(N7:N41)/(COUNT(N7:N41)*COUNT(N7:N41)) ), "—")</f>
        <v>8.9691118858994542E-2</v>
      </c>
      <c r="O42" s="14">
        <f>IF(COUNT(O7:O41) &gt; 0, AVERAGE(O7:O41), "—")</f>
        <v>42.286863731428575</v>
      </c>
      <c r="P42" s="16">
        <f>IF(COUNT(P7:P41) &gt; 0, SQRT(SUMSQ(P7:P41)/(COUNT(P7:P41)*COUNT(P7:P41)) ), "—")</f>
        <v>0.1619590161446256</v>
      </c>
      <c r="Q42" s="14">
        <f>IF(COUNT(Q7:Q41) &gt; 0, AVERAGE(Q7:Q41), "—")</f>
        <v>0</v>
      </c>
      <c r="R42" s="16">
        <f>IF(COUNT(R7:R41) &gt; 0, SQRT(SUMSQ(R7:R41)/(COUNT(R7:R41)*COUNT(R7:R41)) ), "—")</f>
        <v>0</v>
      </c>
      <c r="S42" s="14" t="str">
        <f>IF(COUNT(S7:S41) &gt; 0, AVERAGE(S7:S41), "—")</f>
        <v>—</v>
      </c>
      <c r="T42" s="16" t="str">
        <f>IF(COUNT(T7:T41) &gt; 0, SQRT(SUMSQ(T7:T41)/(COUNT(T7:T41)*COUNT(T7:T41)) ), "—")</f>
        <v>—</v>
      </c>
      <c r="U42" s="14">
        <f>IF(COUNT(U7:U41) &gt; 0, AVERAGE(U7:U41), "—")</f>
        <v>0.51178061571428579</v>
      </c>
      <c r="V42" s="16">
        <f>IF(COUNT(V7:V41) &gt; 0, SQRT(SUMSQ(V7:V41)/(COUNT(V7:V41)*COUNT(V7:V41)) ), "—")</f>
        <v>3.2410431640120925E-2</v>
      </c>
      <c r="W42" s="14">
        <f>IF(COUNT(W7:W41) &gt; 0, AVERAGE(W7:W41), "—")</f>
        <v>2.8723726488571431</v>
      </c>
      <c r="X42" s="16">
        <f>IF(COUNT(X7:X41) &gt; 0, SQRT(SUMSQ(X7:X41)/(COUNT(X7:X41)*COUNT(X7:X41)) ), "—")</f>
        <v>3.1163834285714287E-3</v>
      </c>
      <c r="Y42" s="14">
        <f>IF(COUNT(Y7:Y41) &gt; 0, AVERAGE(Y7:Y41), "—")</f>
        <v>1.1255746145714287</v>
      </c>
      <c r="Z42" s="16">
        <f>IF(COUNT(Z7:Z41) &gt; 0, SQRT(SUMSQ(Z7:Z41)/(COUNT(Z7:Z41)*COUNT(Z7:Z41)) ), "—")</f>
        <v>3.1104800824214251E-2</v>
      </c>
    </row>
    <row r="43" spans="1:26"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2"/>
    </row>
    <row r="44" spans="1:26"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row>
    <row r="45" spans="1:26"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t="s">
        <v>582</v>
      </c>
      <c r="T45" s="16" t="s">
        <v>582</v>
      </c>
      <c r="U45" s="14">
        <v>100</v>
      </c>
      <c r="V45" s="16">
        <v>0</v>
      </c>
      <c r="W45" s="14">
        <v>0</v>
      </c>
      <c r="X45" s="16">
        <v>0</v>
      </c>
      <c r="Y45" s="14">
        <v>0</v>
      </c>
      <c r="Z45" s="16">
        <v>0</v>
      </c>
    </row>
    <row r="46" spans="1:26" x14ac:dyDescent="0.25">
      <c r="A46" s="11" t="s">
        <v>516</v>
      </c>
      <c r="B46" s="13">
        <v>23141</v>
      </c>
      <c r="C46" s="14">
        <f>(1202/B46*100)</f>
        <v>5.194243982541809</v>
      </c>
      <c r="D46" s="15">
        <v>21939</v>
      </c>
      <c r="E46" s="14">
        <v>3.3276018999999999</v>
      </c>
      <c r="F46" s="16">
        <v>0.18807402000000001</v>
      </c>
      <c r="G46" s="14">
        <v>5.1201563999999999</v>
      </c>
      <c r="H46" s="16">
        <v>0.19958912000000001</v>
      </c>
      <c r="I46" s="14">
        <v>25.51738482</v>
      </c>
      <c r="J46" s="16">
        <v>0.55266729000000003</v>
      </c>
      <c r="K46" s="14">
        <v>8.9931817400000007</v>
      </c>
      <c r="L46" s="16">
        <v>0.24207785000000001</v>
      </c>
      <c r="M46" s="14">
        <v>8.5843420100000003</v>
      </c>
      <c r="N46" s="16">
        <v>0.27980268000000003</v>
      </c>
      <c r="O46" s="14">
        <v>44.24679261</v>
      </c>
      <c r="P46" s="16">
        <v>0.64049462000000001</v>
      </c>
      <c r="Q46" s="14">
        <v>0</v>
      </c>
      <c r="R46" s="16">
        <v>0</v>
      </c>
      <c r="S46" s="14" t="s">
        <v>582</v>
      </c>
      <c r="T46" s="16" t="s">
        <v>582</v>
      </c>
      <c r="U46" s="14">
        <v>0</v>
      </c>
      <c r="V46" s="16">
        <v>0</v>
      </c>
      <c r="W46" s="14">
        <v>0</v>
      </c>
      <c r="X46" s="16">
        <v>0</v>
      </c>
      <c r="Y46" s="14">
        <v>4.2105405200000003</v>
      </c>
      <c r="Z46" s="16">
        <v>0.34657360999999998</v>
      </c>
    </row>
    <row r="47" spans="1:26" x14ac:dyDescent="0.25">
      <c r="A47" s="11" t="s">
        <v>517</v>
      </c>
      <c r="B47" s="13">
        <v>5928</v>
      </c>
      <c r="C47" s="14">
        <f>(79/B47*100)</f>
        <v>1.332658569500675</v>
      </c>
      <c r="D47" s="15">
        <v>5849</v>
      </c>
      <c r="E47" s="14">
        <v>3.1997846999999999</v>
      </c>
      <c r="F47" s="16">
        <v>0.34348762999999999</v>
      </c>
      <c r="G47" s="14">
        <v>13.482110260000001</v>
      </c>
      <c r="H47" s="16">
        <v>0.81625312999999999</v>
      </c>
      <c r="I47" s="14">
        <v>7.02121306</v>
      </c>
      <c r="J47" s="16">
        <v>0.46682381000000001</v>
      </c>
      <c r="K47" s="14">
        <v>12.45850381</v>
      </c>
      <c r="L47" s="16">
        <v>0.50880526000000004</v>
      </c>
      <c r="M47" s="14">
        <v>22.9726383</v>
      </c>
      <c r="N47" s="16">
        <v>0.63765322000000002</v>
      </c>
      <c r="O47" s="14">
        <v>38.48498283</v>
      </c>
      <c r="P47" s="16">
        <v>1.1313258799999999</v>
      </c>
      <c r="Q47" s="14">
        <v>0</v>
      </c>
      <c r="R47" s="16">
        <v>0</v>
      </c>
      <c r="S47" s="14" t="s">
        <v>582</v>
      </c>
      <c r="T47" s="16" t="s">
        <v>582</v>
      </c>
      <c r="U47" s="14">
        <v>0</v>
      </c>
      <c r="V47" s="16">
        <v>0</v>
      </c>
      <c r="W47" s="14">
        <v>0</v>
      </c>
      <c r="X47" s="16">
        <v>0</v>
      </c>
      <c r="Y47" s="14">
        <v>2.3807670399999998</v>
      </c>
      <c r="Z47" s="16">
        <v>0.34356123999999999</v>
      </c>
    </row>
    <row r="48" spans="1:26" x14ac:dyDescent="0.25">
      <c r="A48" s="11" t="s">
        <v>518</v>
      </c>
      <c r="B48" s="13">
        <v>9841</v>
      </c>
      <c r="C48" s="14">
        <f>(7/B48*100)</f>
        <v>7.1130982623717101E-2</v>
      </c>
      <c r="D48" s="15">
        <v>9834</v>
      </c>
      <c r="E48" s="14">
        <v>11.846670830000001</v>
      </c>
      <c r="F48" s="16">
        <v>0.94310638999999996</v>
      </c>
      <c r="G48" s="14">
        <v>14.49173843</v>
      </c>
      <c r="H48" s="16">
        <v>0.92232533999999999</v>
      </c>
      <c r="I48" s="14">
        <v>13.17967552</v>
      </c>
      <c r="J48" s="16">
        <v>0.61277051999999999</v>
      </c>
      <c r="K48" s="14">
        <v>7.0998795799999996</v>
      </c>
      <c r="L48" s="16">
        <v>0.42406458000000002</v>
      </c>
      <c r="M48" s="14">
        <v>15.210765759999999</v>
      </c>
      <c r="N48" s="16">
        <v>0.83964289000000003</v>
      </c>
      <c r="O48" s="14">
        <v>37.38357474</v>
      </c>
      <c r="P48" s="16">
        <v>1.8127539699999999</v>
      </c>
      <c r="Q48" s="14">
        <v>0</v>
      </c>
      <c r="R48" s="16">
        <v>0</v>
      </c>
      <c r="S48" s="14" t="s">
        <v>582</v>
      </c>
      <c r="T48" s="16" t="s">
        <v>582</v>
      </c>
      <c r="U48" s="14">
        <v>0</v>
      </c>
      <c r="V48" s="16">
        <v>0</v>
      </c>
      <c r="W48" s="14">
        <v>0</v>
      </c>
      <c r="X48" s="16">
        <v>0</v>
      </c>
      <c r="Y48" s="14">
        <v>0.78769513999999996</v>
      </c>
      <c r="Z48" s="16">
        <v>0.5147834</v>
      </c>
    </row>
    <row r="49" spans="1:26"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v>0</v>
      </c>
      <c r="R49" s="16">
        <v>0</v>
      </c>
      <c r="S49" s="14" t="s">
        <v>582</v>
      </c>
      <c r="T49" s="16" t="s">
        <v>582</v>
      </c>
      <c r="U49" s="14">
        <v>100</v>
      </c>
      <c r="V49" s="16">
        <v>0</v>
      </c>
      <c r="W49" s="14">
        <v>0</v>
      </c>
      <c r="X49" s="16">
        <v>0</v>
      </c>
      <c r="Y49" s="14">
        <v>0</v>
      </c>
      <c r="Z49" s="16">
        <v>0</v>
      </c>
    </row>
    <row r="50" spans="1:26" x14ac:dyDescent="0.25">
      <c r="A50" s="11" t="s">
        <v>520</v>
      </c>
      <c r="B50" s="13">
        <v>11795</v>
      </c>
      <c r="C50" s="14">
        <f>(219/B50*100)</f>
        <v>1.8567189487070792</v>
      </c>
      <c r="D50" s="15">
        <v>11576</v>
      </c>
      <c r="E50" s="14">
        <v>1.7998907099999999</v>
      </c>
      <c r="F50" s="16">
        <v>0.24325875</v>
      </c>
      <c r="G50" s="14">
        <v>0</v>
      </c>
      <c r="H50" s="16">
        <v>0</v>
      </c>
      <c r="I50" s="14">
        <v>13.79513654</v>
      </c>
      <c r="J50" s="16">
        <v>0.62712002</v>
      </c>
      <c r="K50" s="14">
        <v>0</v>
      </c>
      <c r="L50" s="16">
        <v>0</v>
      </c>
      <c r="M50" s="14">
        <v>8.0200587300000006</v>
      </c>
      <c r="N50" s="16">
        <v>0.41890224999999998</v>
      </c>
      <c r="O50" s="14">
        <v>75.941871480000003</v>
      </c>
      <c r="P50" s="16">
        <v>0.94715353000000002</v>
      </c>
      <c r="Q50" s="14">
        <v>0</v>
      </c>
      <c r="R50" s="16">
        <v>0</v>
      </c>
      <c r="S50" s="14" t="s">
        <v>582</v>
      </c>
      <c r="T50" s="16" t="s">
        <v>582</v>
      </c>
      <c r="U50" s="14">
        <v>0</v>
      </c>
      <c r="V50" s="16">
        <v>0</v>
      </c>
      <c r="W50" s="14">
        <v>0</v>
      </c>
      <c r="X50" s="16">
        <v>0</v>
      </c>
      <c r="Y50" s="14">
        <v>0.44304253999999998</v>
      </c>
      <c r="Z50" s="16">
        <v>0.10072008</v>
      </c>
    </row>
    <row r="51" spans="1:26" x14ac:dyDescent="0.25">
      <c r="A51" s="11" t="s">
        <v>521</v>
      </c>
      <c r="B51" s="13">
        <v>6866</v>
      </c>
      <c r="C51" s="14">
        <f>(108/B51*100)</f>
        <v>1.5729682493445967</v>
      </c>
      <c r="D51" s="15">
        <v>6758</v>
      </c>
      <c r="E51" s="14">
        <v>2.04147452</v>
      </c>
      <c r="F51" s="16">
        <v>0.22096437999999999</v>
      </c>
      <c r="G51" s="14">
        <v>7.7768281699999999</v>
      </c>
      <c r="H51" s="16">
        <v>0.47514472000000002</v>
      </c>
      <c r="I51" s="14">
        <v>5.7955393700000002</v>
      </c>
      <c r="J51" s="16">
        <v>0.28977317000000002</v>
      </c>
      <c r="K51" s="14">
        <v>6.4299104700000003</v>
      </c>
      <c r="L51" s="16">
        <v>0.35597971</v>
      </c>
      <c r="M51" s="14">
        <v>18.391027170000001</v>
      </c>
      <c r="N51" s="16">
        <v>0.65006297000000002</v>
      </c>
      <c r="O51" s="14">
        <v>48.3092957</v>
      </c>
      <c r="P51" s="16">
        <v>0.81059389000000004</v>
      </c>
      <c r="Q51" s="14">
        <v>0</v>
      </c>
      <c r="R51" s="16">
        <v>0</v>
      </c>
      <c r="S51" s="14" t="s">
        <v>582</v>
      </c>
      <c r="T51" s="16" t="s">
        <v>582</v>
      </c>
      <c r="U51" s="14">
        <v>10.56717716</v>
      </c>
      <c r="V51" s="16">
        <v>0.61176695999999997</v>
      </c>
      <c r="W51" s="14">
        <v>0</v>
      </c>
      <c r="X51" s="16">
        <v>0</v>
      </c>
      <c r="Y51" s="14">
        <v>0.68874743999999999</v>
      </c>
      <c r="Z51" s="16">
        <v>0.14971983</v>
      </c>
    </row>
    <row r="52" spans="1:26" x14ac:dyDescent="0.25">
      <c r="A52" s="11" t="s">
        <v>522</v>
      </c>
      <c r="B52" s="13">
        <v>5809</v>
      </c>
      <c r="C52" s="14">
        <f>(74/B52*100)</f>
        <v>1.2738853503184715</v>
      </c>
      <c r="D52" s="15">
        <v>5735</v>
      </c>
      <c r="E52" s="14">
        <v>0.23857592999999999</v>
      </c>
      <c r="F52" s="16">
        <v>7.8743489999999999E-2</v>
      </c>
      <c r="G52" s="14">
        <v>12.856421660000001</v>
      </c>
      <c r="H52" s="16">
        <v>0.78431033999999999</v>
      </c>
      <c r="I52" s="14">
        <v>19.13958199</v>
      </c>
      <c r="J52" s="16">
        <v>0.69930612999999997</v>
      </c>
      <c r="K52" s="14">
        <v>19.06706333</v>
      </c>
      <c r="L52" s="16">
        <v>0.55491791999999995</v>
      </c>
      <c r="M52" s="14">
        <v>12.286280290000001</v>
      </c>
      <c r="N52" s="16">
        <v>0.54441317</v>
      </c>
      <c r="O52" s="14">
        <v>35.867629319999999</v>
      </c>
      <c r="P52" s="16">
        <v>0.96827220999999997</v>
      </c>
      <c r="Q52" s="14">
        <v>0</v>
      </c>
      <c r="R52" s="16">
        <v>0</v>
      </c>
      <c r="S52" s="14" t="s">
        <v>582</v>
      </c>
      <c r="T52" s="16" t="s">
        <v>582</v>
      </c>
      <c r="U52" s="14">
        <v>0</v>
      </c>
      <c r="V52" s="16">
        <v>0</v>
      </c>
      <c r="W52" s="14">
        <v>0</v>
      </c>
      <c r="X52" s="16">
        <v>0</v>
      </c>
      <c r="Y52" s="14">
        <v>0.54444749000000003</v>
      </c>
      <c r="Z52" s="16">
        <v>0.10916771</v>
      </c>
    </row>
    <row r="53" spans="1:26" x14ac:dyDescent="0.25">
      <c r="A53" s="11" t="s">
        <v>523</v>
      </c>
      <c r="B53" s="13">
        <v>5571</v>
      </c>
      <c r="C53" s="14">
        <f>(85/B53*100)</f>
        <v>1.5257583916711541</v>
      </c>
      <c r="D53" s="15">
        <v>5486</v>
      </c>
      <c r="E53" s="14">
        <v>1.5824513200000001</v>
      </c>
      <c r="F53" s="16">
        <v>0.17979744</v>
      </c>
      <c r="G53" s="14">
        <v>6.1989733200000003</v>
      </c>
      <c r="H53" s="16">
        <v>0.23830894999999999</v>
      </c>
      <c r="I53" s="14">
        <v>5.2372017499999997</v>
      </c>
      <c r="J53" s="16">
        <v>0.29757045999999998</v>
      </c>
      <c r="K53" s="14">
        <v>5.6908352100000004</v>
      </c>
      <c r="L53" s="16">
        <v>0.28876354999999998</v>
      </c>
      <c r="M53" s="14">
        <v>3.15965651</v>
      </c>
      <c r="N53" s="16">
        <v>0.24378359999999999</v>
      </c>
      <c r="O53" s="14">
        <v>76.661750429999998</v>
      </c>
      <c r="P53" s="16">
        <v>0.49167252</v>
      </c>
      <c r="Q53" s="14">
        <v>0</v>
      </c>
      <c r="R53" s="16">
        <v>0</v>
      </c>
      <c r="S53" s="14" t="s">
        <v>582</v>
      </c>
      <c r="T53" s="16" t="s">
        <v>582</v>
      </c>
      <c r="U53" s="14">
        <v>0</v>
      </c>
      <c r="V53" s="16">
        <v>0</v>
      </c>
      <c r="W53" s="14">
        <v>0</v>
      </c>
      <c r="X53" s="16">
        <v>0</v>
      </c>
      <c r="Y53" s="14">
        <v>1.4691314499999999</v>
      </c>
      <c r="Z53" s="16">
        <v>0.16784811999999999</v>
      </c>
    </row>
    <row r="54" spans="1:26" x14ac:dyDescent="0.25">
      <c r="A54" s="11" t="s">
        <v>524</v>
      </c>
      <c r="B54" s="13">
        <v>4740</v>
      </c>
      <c r="C54" s="14">
        <f>(54/B54*100)</f>
        <v>1.139240506329114</v>
      </c>
      <c r="D54" s="15">
        <v>4686</v>
      </c>
      <c r="E54" s="14">
        <v>7.3068849299999998</v>
      </c>
      <c r="F54" s="16">
        <v>0.62781613999999997</v>
      </c>
      <c r="G54" s="14">
        <v>8.50798539</v>
      </c>
      <c r="H54" s="16">
        <v>0.52021704000000002</v>
      </c>
      <c r="I54" s="14">
        <v>17.007105110000001</v>
      </c>
      <c r="J54" s="16">
        <v>0.82543893999999995</v>
      </c>
      <c r="K54" s="14">
        <v>2.3176220000000001</v>
      </c>
      <c r="L54" s="16">
        <v>0.25678159</v>
      </c>
      <c r="M54" s="14">
        <v>1.0811923999999999</v>
      </c>
      <c r="N54" s="16">
        <v>0.18125877000000001</v>
      </c>
      <c r="O54" s="14">
        <v>62.892740080000003</v>
      </c>
      <c r="P54" s="16">
        <v>0.99789755999999996</v>
      </c>
      <c r="Q54" s="14">
        <v>0</v>
      </c>
      <c r="R54" s="16">
        <v>0</v>
      </c>
      <c r="S54" s="14" t="s">
        <v>582</v>
      </c>
      <c r="T54" s="16" t="s">
        <v>582</v>
      </c>
      <c r="U54" s="14">
        <v>0</v>
      </c>
      <c r="V54" s="16">
        <v>0</v>
      </c>
      <c r="W54" s="14">
        <v>0</v>
      </c>
      <c r="X54" s="16">
        <v>0</v>
      </c>
      <c r="Y54" s="14">
        <v>0.88647008999999999</v>
      </c>
      <c r="Z54" s="16">
        <v>0.17299829</v>
      </c>
    </row>
    <row r="55" spans="1:26"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v>0</v>
      </c>
      <c r="R55" s="16">
        <v>0</v>
      </c>
      <c r="S55" s="14" t="s">
        <v>582</v>
      </c>
      <c r="T55" s="16" t="s">
        <v>582</v>
      </c>
      <c r="U55" s="14">
        <v>100</v>
      </c>
      <c r="V55" s="16">
        <v>0</v>
      </c>
      <c r="W55" s="14">
        <v>0</v>
      </c>
      <c r="X55" s="16">
        <v>0</v>
      </c>
      <c r="Y55" s="14">
        <v>0</v>
      </c>
      <c r="Z55" s="16">
        <v>0</v>
      </c>
    </row>
    <row r="56" spans="1:26" x14ac:dyDescent="0.25">
      <c r="A56" s="11" t="s">
        <v>526</v>
      </c>
      <c r="B56" s="13">
        <v>5359</v>
      </c>
      <c r="C56" s="14">
        <f>(76/B56*100)</f>
        <v>1.4181750326553462</v>
      </c>
      <c r="D56" s="15">
        <v>5283</v>
      </c>
      <c r="E56" s="14">
        <v>2.0814735299999998</v>
      </c>
      <c r="F56" s="16">
        <v>0.26548441</v>
      </c>
      <c r="G56" s="14">
        <v>2.2755880400000001</v>
      </c>
      <c r="H56" s="16">
        <v>0.23596269</v>
      </c>
      <c r="I56" s="14">
        <v>13.363291139999999</v>
      </c>
      <c r="J56" s="16">
        <v>0.63721320000000004</v>
      </c>
      <c r="K56" s="14">
        <v>11.426833390000001</v>
      </c>
      <c r="L56" s="16">
        <v>0.59655469000000005</v>
      </c>
      <c r="M56" s="14">
        <v>15.78043422</v>
      </c>
      <c r="N56" s="16">
        <v>0.56048805000000002</v>
      </c>
      <c r="O56" s="14">
        <v>54.609210849999997</v>
      </c>
      <c r="P56" s="16">
        <v>1.13033479</v>
      </c>
      <c r="Q56" s="14">
        <v>0</v>
      </c>
      <c r="R56" s="16">
        <v>0</v>
      </c>
      <c r="S56" s="14" t="s">
        <v>582</v>
      </c>
      <c r="T56" s="16" t="s">
        <v>582</v>
      </c>
      <c r="U56" s="14">
        <v>0</v>
      </c>
      <c r="V56" s="16">
        <v>0</v>
      </c>
      <c r="W56" s="14">
        <v>0</v>
      </c>
      <c r="X56" s="16">
        <v>0</v>
      </c>
      <c r="Y56" s="14">
        <v>0.46316885000000002</v>
      </c>
      <c r="Z56" s="16">
        <v>0.1280096</v>
      </c>
    </row>
    <row r="57" spans="1:26"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v>0</v>
      </c>
      <c r="R57" s="16">
        <v>0</v>
      </c>
      <c r="S57" s="14" t="s">
        <v>582</v>
      </c>
      <c r="T57" s="16" t="s">
        <v>582</v>
      </c>
      <c r="U57" s="14">
        <v>100</v>
      </c>
      <c r="V57" s="16">
        <v>0</v>
      </c>
      <c r="W57" s="14">
        <v>0</v>
      </c>
      <c r="X57" s="16">
        <v>0</v>
      </c>
      <c r="Y57" s="14">
        <v>0</v>
      </c>
      <c r="Z57" s="16">
        <v>0</v>
      </c>
    </row>
    <row r="58" spans="1:26"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v>0</v>
      </c>
      <c r="R58" s="16">
        <v>0</v>
      </c>
      <c r="S58" s="14" t="s">
        <v>582</v>
      </c>
      <c r="T58" s="16" t="s">
        <v>582</v>
      </c>
      <c r="U58" s="14">
        <v>100</v>
      </c>
      <c r="V58" s="16">
        <v>0</v>
      </c>
      <c r="W58" s="14">
        <v>0</v>
      </c>
      <c r="X58" s="16">
        <v>0</v>
      </c>
      <c r="Y58" s="14">
        <v>0</v>
      </c>
      <c r="Z58" s="16">
        <v>0</v>
      </c>
    </row>
    <row r="59" spans="1:26"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v>0</v>
      </c>
      <c r="R59" s="16">
        <v>0</v>
      </c>
      <c r="S59" s="14" t="s">
        <v>582</v>
      </c>
      <c r="T59" s="16" t="s">
        <v>582</v>
      </c>
      <c r="U59" s="14">
        <v>100</v>
      </c>
      <c r="V59" s="16">
        <v>0</v>
      </c>
      <c r="W59" s="14">
        <v>0</v>
      </c>
      <c r="X59" s="16">
        <v>0</v>
      </c>
      <c r="Y59" s="14">
        <v>0</v>
      </c>
      <c r="Z59" s="16">
        <v>0</v>
      </c>
    </row>
    <row r="60" spans="1:26"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v>0</v>
      </c>
      <c r="R60" s="16">
        <v>0</v>
      </c>
      <c r="S60" s="14" t="s">
        <v>582</v>
      </c>
      <c r="T60" s="16" t="s">
        <v>582</v>
      </c>
      <c r="U60" s="14">
        <v>100</v>
      </c>
      <c r="V60" s="16">
        <v>0</v>
      </c>
      <c r="W60" s="14">
        <v>0</v>
      </c>
      <c r="X60" s="16">
        <v>0</v>
      </c>
      <c r="Y60" s="14">
        <v>0</v>
      </c>
      <c r="Z60" s="16">
        <v>0</v>
      </c>
    </row>
    <row r="61" spans="1:26" x14ac:dyDescent="0.25">
      <c r="A61" s="11" t="s">
        <v>531</v>
      </c>
      <c r="B61" s="13">
        <v>6525</v>
      </c>
      <c r="C61" s="14">
        <f>(137/B61*100)</f>
        <v>2.0996168582375478</v>
      </c>
      <c r="D61" s="15">
        <v>6388</v>
      </c>
      <c r="E61" s="14">
        <v>2.5208138400000002</v>
      </c>
      <c r="F61" s="16">
        <v>0.21601581</v>
      </c>
      <c r="G61" s="14">
        <v>8.4121356800000004</v>
      </c>
      <c r="H61" s="16">
        <v>0.44865344000000001</v>
      </c>
      <c r="I61" s="14">
        <v>8.1361131199999992</v>
      </c>
      <c r="J61" s="16">
        <v>0.48480145000000002</v>
      </c>
      <c r="K61" s="14">
        <v>10.10471544</v>
      </c>
      <c r="L61" s="16">
        <v>0.52297322000000002</v>
      </c>
      <c r="M61" s="14">
        <v>16.852833350000001</v>
      </c>
      <c r="N61" s="16">
        <v>0.58337331999999997</v>
      </c>
      <c r="O61" s="14">
        <v>53.14340679</v>
      </c>
      <c r="P61" s="16">
        <v>1.2590868399999999</v>
      </c>
      <c r="Q61" s="14">
        <v>0</v>
      </c>
      <c r="R61" s="16">
        <v>0</v>
      </c>
      <c r="S61" s="14" t="s">
        <v>582</v>
      </c>
      <c r="T61" s="16" t="s">
        <v>582</v>
      </c>
      <c r="U61" s="14">
        <v>0</v>
      </c>
      <c r="V61" s="16">
        <v>0</v>
      </c>
      <c r="W61" s="14">
        <v>0</v>
      </c>
      <c r="X61" s="16">
        <v>0</v>
      </c>
      <c r="Y61" s="14">
        <v>0.82998176999999995</v>
      </c>
      <c r="Z61" s="16">
        <v>0.15545164</v>
      </c>
    </row>
    <row r="62" spans="1:26" x14ac:dyDescent="0.25">
      <c r="A62" s="11" t="s">
        <v>532</v>
      </c>
      <c r="B62" s="13">
        <v>4476</v>
      </c>
      <c r="C62" s="14">
        <f>(3/B62*100)</f>
        <v>6.7024128686327081E-2</v>
      </c>
      <c r="D62" s="15">
        <v>4473</v>
      </c>
      <c r="E62" s="14">
        <v>2.5538075999999998</v>
      </c>
      <c r="F62" s="16">
        <v>0.19811934</v>
      </c>
      <c r="G62" s="14">
        <v>2.42146192</v>
      </c>
      <c r="H62" s="16">
        <v>0.25875072999999998</v>
      </c>
      <c r="I62" s="14">
        <v>9.7623096900000004</v>
      </c>
      <c r="J62" s="16">
        <v>0.41617742000000002</v>
      </c>
      <c r="K62" s="14">
        <v>20.20104564</v>
      </c>
      <c r="L62" s="16">
        <v>0.59005600999999996</v>
      </c>
      <c r="M62" s="14">
        <v>18.337615</v>
      </c>
      <c r="N62" s="16">
        <v>0.57941427999999995</v>
      </c>
      <c r="O62" s="14">
        <v>46.655444879999997</v>
      </c>
      <c r="P62" s="16">
        <v>0.76024607</v>
      </c>
      <c r="Q62" s="14">
        <v>0</v>
      </c>
      <c r="R62" s="16">
        <v>0</v>
      </c>
      <c r="S62" s="14" t="s">
        <v>582</v>
      </c>
      <c r="T62" s="16" t="s">
        <v>582</v>
      </c>
      <c r="U62" s="14">
        <v>0</v>
      </c>
      <c r="V62" s="16">
        <v>0</v>
      </c>
      <c r="W62" s="14">
        <v>0</v>
      </c>
      <c r="X62" s="16">
        <v>0</v>
      </c>
      <c r="Y62" s="14">
        <v>6.8315269999999997E-2</v>
      </c>
      <c r="Z62" s="16">
        <v>3.928947E-2</v>
      </c>
    </row>
    <row r="63" spans="1:26"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v>0</v>
      </c>
      <c r="R63" s="16">
        <v>0</v>
      </c>
      <c r="S63" s="14" t="s">
        <v>582</v>
      </c>
      <c r="T63" s="16" t="s">
        <v>582</v>
      </c>
      <c r="U63" s="14">
        <v>100</v>
      </c>
      <c r="V63" s="16">
        <v>0</v>
      </c>
      <c r="W63" s="14">
        <v>0</v>
      </c>
      <c r="X63" s="16">
        <v>0</v>
      </c>
      <c r="Y63" s="14">
        <v>0</v>
      </c>
      <c r="Z63" s="16">
        <v>0</v>
      </c>
    </row>
    <row r="64" spans="1:26"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v>0</v>
      </c>
      <c r="R64" s="16">
        <v>0</v>
      </c>
      <c r="S64" s="14" t="s">
        <v>582</v>
      </c>
      <c r="T64" s="16" t="s">
        <v>582</v>
      </c>
      <c r="U64" s="14">
        <v>100</v>
      </c>
      <c r="V64" s="16">
        <v>0</v>
      </c>
      <c r="W64" s="14">
        <v>0</v>
      </c>
      <c r="X64" s="16">
        <v>0</v>
      </c>
      <c r="Y64" s="14">
        <v>0</v>
      </c>
      <c r="Z64" s="16">
        <v>0</v>
      </c>
    </row>
    <row r="65" spans="1:26"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v>0</v>
      </c>
      <c r="R65" s="16">
        <v>0</v>
      </c>
      <c r="S65" s="14" t="s">
        <v>582</v>
      </c>
      <c r="T65" s="16" t="s">
        <v>582</v>
      </c>
      <c r="U65" s="14">
        <v>100</v>
      </c>
      <c r="V65" s="16">
        <v>0</v>
      </c>
      <c r="W65" s="14">
        <v>0</v>
      </c>
      <c r="X65" s="16">
        <v>0</v>
      </c>
      <c r="Y65" s="14">
        <v>0</v>
      </c>
      <c r="Z65" s="16">
        <v>0</v>
      </c>
    </row>
    <row r="66" spans="1:26" x14ac:dyDescent="0.25">
      <c r="A66" s="11" t="s">
        <v>536</v>
      </c>
      <c r="B66" s="13">
        <v>5665</v>
      </c>
      <c r="C66" s="14">
        <f>(75/B66*100)</f>
        <v>1.323918799646955</v>
      </c>
      <c r="D66" s="15">
        <v>5590</v>
      </c>
      <c r="E66" s="14">
        <v>0.45329935999999998</v>
      </c>
      <c r="F66" s="16">
        <v>8.8818060000000004E-2</v>
      </c>
      <c r="G66" s="14">
        <v>13.37032999</v>
      </c>
      <c r="H66" s="16">
        <v>0.38617109999999999</v>
      </c>
      <c r="I66" s="14">
        <v>0.97574748</v>
      </c>
      <c r="J66" s="16">
        <v>0.11550613999999999</v>
      </c>
      <c r="K66" s="14">
        <v>19.279874719999999</v>
      </c>
      <c r="L66" s="16">
        <v>0.59275109999999998</v>
      </c>
      <c r="M66" s="14">
        <v>0</v>
      </c>
      <c r="N66" s="16">
        <v>0</v>
      </c>
      <c r="O66" s="14">
        <v>64.303597240000002</v>
      </c>
      <c r="P66" s="16">
        <v>0.64533903999999997</v>
      </c>
      <c r="Q66" s="14">
        <v>0</v>
      </c>
      <c r="R66" s="16">
        <v>0</v>
      </c>
      <c r="S66" s="14" t="s">
        <v>582</v>
      </c>
      <c r="T66" s="16" t="s">
        <v>582</v>
      </c>
      <c r="U66" s="14">
        <v>0</v>
      </c>
      <c r="V66" s="16">
        <v>0</v>
      </c>
      <c r="W66" s="14">
        <v>0</v>
      </c>
      <c r="X66" s="16">
        <v>0</v>
      </c>
      <c r="Y66" s="14">
        <v>1.6171512100000001</v>
      </c>
      <c r="Z66" s="16">
        <v>0.17288933000000001</v>
      </c>
    </row>
    <row r="67" spans="1:26" x14ac:dyDescent="0.25">
      <c r="A67" s="11" t="s">
        <v>537</v>
      </c>
      <c r="B67" s="13">
        <v>6971</v>
      </c>
      <c r="C67" s="14">
        <f>(28/B67*100)</f>
        <v>0.4016640367235691</v>
      </c>
      <c r="D67" s="15">
        <v>6943</v>
      </c>
      <c r="E67" s="14">
        <v>0.98935764000000004</v>
      </c>
      <c r="F67" s="16">
        <v>0.13106671</v>
      </c>
      <c r="G67" s="14">
        <v>0</v>
      </c>
      <c r="H67" s="16">
        <v>0</v>
      </c>
      <c r="I67" s="14">
        <v>15.30479418</v>
      </c>
      <c r="J67" s="16">
        <v>0.49495408000000002</v>
      </c>
      <c r="K67" s="14">
        <v>7.0568697499999997</v>
      </c>
      <c r="L67" s="16">
        <v>0.36359064000000002</v>
      </c>
      <c r="M67" s="14">
        <v>12.163598179999999</v>
      </c>
      <c r="N67" s="16">
        <v>0.43013142999999998</v>
      </c>
      <c r="O67" s="14">
        <v>64.020226870000002</v>
      </c>
      <c r="P67" s="16">
        <v>0.83701526999999998</v>
      </c>
      <c r="Q67" s="14">
        <v>0</v>
      </c>
      <c r="R67" s="16">
        <v>0</v>
      </c>
      <c r="S67" s="14" t="s">
        <v>582</v>
      </c>
      <c r="T67" s="16" t="s">
        <v>582</v>
      </c>
      <c r="U67" s="14">
        <v>0</v>
      </c>
      <c r="V67" s="16">
        <v>0</v>
      </c>
      <c r="W67" s="14">
        <v>0</v>
      </c>
      <c r="X67" s="16">
        <v>0</v>
      </c>
      <c r="Y67" s="14">
        <v>0.46515338000000001</v>
      </c>
      <c r="Z67" s="16">
        <v>7.9100000000000004E-2</v>
      </c>
    </row>
    <row r="68" spans="1:26" x14ac:dyDescent="0.25">
      <c r="A68" s="11" t="s">
        <v>538</v>
      </c>
      <c r="B68" s="13">
        <v>12083</v>
      </c>
      <c r="C68" s="14">
        <f>(26/B68*100)</f>
        <v>0.21517834974757924</v>
      </c>
      <c r="D68" s="15">
        <v>12057</v>
      </c>
      <c r="E68" s="14">
        <v>2.1901905799999999</v>
      </c>
      <c r="F68" s="16">
        <v>0.14097119999999999</v>
      </c>
      <c r="G68" s="14">
        <v>5.6560400800000004</v>
      </c>
      <c r="H68" s="16">
        <v>0.19891046000000001</v>
      </c>
      <c r="I68" s="14">
        <v>6.0373028499999997</v>
      </c>
      <c r="J68" s="16">
        <v>0.20434277000000001</v>
      </c>
      <c r="K68" s="14">
        <v>1.7844007799999999</v>
      </c>
      <c r="L68" s="16">
        <v>0.11574876000000001</v>
      </c>
      <c r="M68" s="14">
        <v>6.9411602800000001</v>
      </c>
      <c r="N68" s="16">
        <v>0.23728521</v>
      </c>
      <c r="O68" s="14">
        <v>73.542522719999994</v>
      </c>
      <c r="P68" s="16">
        <v>0.42987734</v>
      </c>
      <c r="Q68" s="14">
        <v>0</v>
      </c>
      <c r="R68" s="16">
        <v>0</v>
      </c>
      <c r="S68" s="14" t="s">
        <v>582</v>
      </c>
      <c r="T68" s="16" t="s">
        <v>582</v>
      </c>
      <c r="U68" s="14">
        <v>0</v>
      </c>
      <c r="V68" s="16">
        <v>0</v>
      </c>
      <c r="W68" s="14">
        <v>0</v>
      </c>
      <c r="X68" s="16">
        <v>0</v>
      </c>
      <c r="Y68" s="14">
        <v>3.84838272</v>
      </c>
      <c r="Z68" s="16">
        <v>0.16559064000000001</v>
      </c>
    </row>
    <row r="69" spans="1:26"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v>0</v>
      </c>
      <c r="R69" s="16">
        <v>0</v>
      </c>
      <c r="S69" s="14" t="s">
        <v>582</v>
      </c>
      <c r="T69" s="16" t="s">
        <v>582</v>
      </c>
      <c r="U69" s="14">
        <v>100</v>
      </c>
      <c r="V69" s="16">
        <v>0</v>
      </c>
      <c r="W69" s="14">
        <v>0</v>
      </c>
      <c r="X69" s="16">
        <v>0</v>
      </c>
      <c r="Y69" s="14">
        <v>0</v>
      </c>
      <c r="Z69" s="16">
        <v>0</v>
      </c>
    </row>
    <row r="70" spans="1:26" x14ac:dyDescent="0.25">
      <c r="A70" s="11" t="s">
        <v>540</v>
      </c>
      <c r="B70" s="13">
        <v>6036</v>
      </c>
      <c r="C70" s="14">
        <f>(223/B70*100)</f>
        <v>3.6944996686547382</v>
      </c>
      <c r="D70" s="15">
        <v>5813</v>
      </c>
      <c r="E70" s="14">
        <v>10.83353155</v>
      </c>
      <c r="F70" s="16">
        <v>0.51730408000000005</v>
      </c>
      <c r="G70" s="14">
        <v>21.036174949999999</v>
      </c>
      <c r="H70" s="16">
        <v>1.2205952499999999</v>
      </c>
      <c r="I70" s="14">
        <v>14.10189398</v>
      </c>
      <c r="J70" s="16">
        <v>0.60647856</v>
      </c>
      <c r="K70" s="14">
        <v>2.6668387899999999</v>
      </c>
      <c r="L70" s="16">
        <v>0.27575740999999998</v>
      </c>
      <c r="M70" s="14">
        <v>34.054395560000003</v>
      </c>
      <c r="N70" s="16">
        <v>1.0070140299999999</v>
      </c>
      <c r="O70" s="14">
        <v>16.792727469999999</v>
      </c>
      <c r="P70" s="16">
        <v>0.74184536999999995</v>
      </c>
      <c r="Q70" s="14">
        <v>0</v>
      </c>
      <c r="R70" s="16">
        <v>0</v>
      </c>
      <c r="S70" s="14" t="s">
        <v>582</v>
      </c>
      <c r="T70" s="16" t="s">
        <v>582</v>
      </c>
      <c r="U70" s="14">
        <v>0</v>
      </c>
      <c r="V70" s="16">
        <v>0</v>
      </c>
      <c r="W70" s="14">
        <v>0</v>
      </c>
      <c r="X70" s="16">
        <v>0</v>
      </c>
      <c r="Y70" s="14">
        <v>0.51443768999999995</v>
      </c>
      <c r="Z70" s="16">
        <v>0.10444212</v>
      </c>
    </row>
    <row r="71" spans="1:26" x14ac:dyDescent="0.25">
      <c r="A71" s="11" t="s">
        <v>541</v>
      </c>
      <c r="B71" s="13">
        <v>6115</v>
      </c>
      <c r="C71" s="14">
        <f>(17/B71*100)</f>
        <v>0.27800490596892891</v>
      </c>
      <c r="D71" s="15">
        <v>6098</v>
      </c>
      <c r="E71" s="14">
        <v>0.40195714999999999</v>
      </c>
      <c r="F71" s="16">
        <v>8.9986739999999996E-2</v>
      </c>
      <c r="G71" s="14">
        <v>0</v>
      </c>
      <c r="H71" s="16">
        <v>0</v>
      </c>
      <c r="I71" s="14">
        <v>2.6354216899999998</v>
      </c>
      <c r="J71" s="16">
        <v>0.20587807</v>
      </c>
      <c r="K71" s="14">
        <v>6.4572949499999996</v>
      </c>
      <c r="L71" s="16">
        <v>0.38102264000000002</v>
      </c>
      <c r="M71" s="14">
        <v>27.628420169999998</v>
      </c>
      <c r="N71" s="16">
        <v>0.56857921</v>
      </c>
      <c r="O71" s="14">
        <v>62.714682789999998</v>
      </c>
      <c r="P71" s="16">
        <v>0.56709558000000004</v>
      </c>
      <c r="Q71" s="14">
        <v>0</v>
      </c>
      <c r="R71" s="16">
        <v>0</v>
      </c>
      <c r="S71" s="14" t="s">
        <v>582</v>
      </c>
      <c r="T71" s="16" t="s">
        <v>582</v>
      </c>
      <c r="U71" s="14">
        <v>0</v>
      </c>
      <c r="V71" s="16">
        <v>0</v>
      </c>
      <c r="W71" s="14">
        <v>0</v>
      </c>
      <c r="X71" s="16">
        <v>0</v>
      </c>
      <c r="Y71" s="14">
        <v>0.16222325000000001</v>
      </c>
      <c r="Z71" s="16">
        <v>5.1062570000000002E-2</v>
      </c>
    </row>
    <row r="72" spans="1:26" x14ac:dyDescent="0.25">
      <c r="A72" s="11" t="s">
        <v>542</v>
      </c>
      <c r="B72" s="13">
        <v>7708</v>
      </c>
      <c r="C72" s="14">
        <f>(5/B72*100)</f>
        <v>6.4867669953295279E-2</v>
      </c>
      <c r="D72" s="15">
        <v>7703</v>
      </c>
      <c r="E72" s="14">
        <v>1.9341301799999999</v>
      </c>
      <c r="F72" s="16">
        <v>0.16670289999999999</v>
      </c>
      <c r="G72" s="14">
        <v>18.994374019999999</v>
      </c>
      <c r="H72" s="16">
        <v>0.58766143999999998</v>
      </c>
      <c r="I72" s="14">
        <v>7.9565498100000003</v>
      </c>
      <c r="J72" s="16">
        <v>0.51727727000000001</v>
      </c>
      <c r="K72" s="14">
        <v>0</v>
      </c>
      <c r="L72" s="16">
        <v>0</v>
      </c>
      <c r="M72" s="14">
        <v>23.967466859999998</v>
      </c>
      <c r="N72" s="16">
        <v>0.62865778999999999</v>
      </c>
      <c r="O72" s="14">
        <v>47.052754589999999</v>
      </c>
      <c r="P72" s="16">
        <v>0.91223052999999998</v>
      </c>
      <c r="Q72" s="14">
        <v>0</v>
      </c>
      <c r="R72" s="16">
        <v>0</v>
      </c>
      <c r="S72" s="14" t="s">
        <v>582</v>
      </c>
      <c r="T72" s="16" t="s">
        <v>582</v>
      </c>
      <c r="U72" s="14">
        <v>0</v>
      </c>
      <c r="V72" s="16">
        <v>0</v>
      </c>
      <c r="W72" s="14">
        <v>0</v>
      </c>
      <c r="X72" s="16">
        <v>0</v>
      </c>
      <c r="Y72" s="14">
        <v>9.4724539999999996E-2</v>
      </c>
      <c r="Z72" s="16">
        <v>2.3473480000000001E-2</v>
      </c>
    </row>
    <row r="73" spans="1:26" x14ac:dyDescent="0.25">
      <c r="A73" s="11" t="s">
        <v>543</v>
      </c>
      <c r="B73" s="13">
        <v>8249</v>
      </c>
      <c r="C73" s="14">
        <f>(145/B73*100)</f>
        <v>1.7577888228876226</v>
      </c>
      <c r="D73" s="15">
        <v>8104</v>
      </c>
      <c r="E73" s="14">
        <v>2.2841489300000002</v>
      </c>
      <c r="F73" s="16">
        <v>0.21287634</v>
      </c>
      <c r="G73" s="14">
        <v>5.1445355499999996</v>
      </c>
      <c r="H73" s="16">
        <v>0.45367551</v>
      </c>
      <c r="I73" s="14">
        <v>8.3095277500000009</v>
      </c>
      <c r="J73" s="16">
        <v>0.60771525999999998</v>
      </c>
      <c r="K73" s="14">
        <v>15.23151856</v>
      </c>
      <c r="L73" s="16">
        <v>0.61242750000000001</v>
      </c>
      <c r="M73" s="14">
        <v>0</v>
      </c>
      <c r="N73" s="16">
        <v>0</v>
      </c>
      <c r="O73" s="14">
        <v>68.733434009999996</v>
      </c>
      <c r="P73" s="16">
        <v>1.1587055799999999</v>
      </c>
      <c r="Q73" s="14">
        <v>0</v>
      </c>
      <c r="R73" s="16">
        <v>0</v>
      </c>
      <c r="S73" s="14" t="s">
        <v>582</v>
      </c>
      <c r="T73" s="16" t="s">
        <v>582</v>
      </c>
      <c r="U73" s="14">
        <v>0</v>
      </c>
      <c r="V73" s="16">
        <v>0</v>
      </c>
      <c r="W73" s="14">
        <v>0</v>
      </c>
      <c r="X73" s="16">
        <v>0</v>
      </c>
      <c r="Y73" s="14">
        <v>0.29683520000000002</v>
      </c>
      <c r="Z73" s="16">
        <v>6.6389809999999994E-2</v>
      </c>
    </row>
    <row r="74" spans="1:26"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v>0</v>
      </c>
      <c r="R74" s="16">
        <v>0</v>
      </c>
      <c r="S74" s="14" t="s">
        <v>582</v>
      </c>
      <c r="T74" s="16" t="s">
        <v>582</v>
      </c>
      <c r="U74" s="14">
        <v>100</v>
      </c>
      <c r="V74" s="16">
        <v>0</v>
      </c>
      <c r="W74" s="14">
        <v>0</v>
      </c>
      <c r="X74" s="16">
        <v>0</v>
      </c>
      <c r="Y74" s="14">
        <v>0</v>
      </c>
      <c r="Z74" s="16">
        <v>0</v>
      </c>
    </row>
    <row r="75" spans="1:26" x14ac:dyDescent="0.25">
      <c r="A75" s="11" t="s">
        <v>545</v>
      </c>
      <c r="B75" s="13">
        <v>5375</v>
      </c>
      <c r="C75" s="14">
        <f>(203/B75*100)</f>
        <v>3.7767441860465114</v>
      </c>
      <c r="D75" s="15">
        <v>5172</v>
      </c>
      <c r="E75" s="14">
        <v>7.2598685300000003</v>
      </c>
      <c r="F75" s="16">
        <v>0.40784873999999999</v>
      </c>
      <c r="G75" s="14">
        <v>2.5017943800000002</v>
      </c>
      <c r="H75" s="16">
        <v>0.26716176000000003</v>
      </c>
      <c r="I75" s="14">
        <v>22.23338717</v>
      </c>
      <c r="J75" s="16">
        <v>0.69470509000000003</v>
      </c>
      <c r="K75" s="14">
        <v>8.9596587700000008</v>
      </c>
      <c r="L75" s="16">
        <v>0.45117726000000002</v>
      </c>
      <c r="M75" s="14">
        <v>5.3325299099999999</v>
      </c>
      <c r="N75" s="16">
        <v>0.43257011000000001</v>
      </c>
      <c r="O75" s="14">
        <v>49.209511859999999</v>
      </c>
      <c r="P75" s="16">
        <v>1.0492191500000001</v>
      </c>
      <c r="Q75" s="14">
        <v>0</v>
      </c>
      <c r="R75" s="16">
        <v>0</v>
      </c>
      <c r="S75" s="14" t="s">
        <v>582</v>
      </c>
      <c r="T75" s="16" t="s">
        <v>582</v>
      </c>
      <c r="U75" s="14">
        <v>0</v>
      </c>
      <c r="V75" s="16">
        <v>0</v>
      </c>
      <c r="W75" s="14">
        <v>0</v>
      </c>
      <c r="X75" s="16">
        <v>0</v>
      </c>
      <c r="Y75" s="14">
        <v>4.5032493799999997</v>
      </c>
      <c r="Z75" s="16">
        <v>0.46021078999999998</v>
      </c>
    </row>
    <row r="76" spans="1:26" x14ac:dyDescent="0.25">
      <c r="A76" s="11" t="s">
        <v>546</v>
      </c>
      <c r="B76" s="13">
        <v>14167</v>
      </c>
      <c r="C76" s="14">
        <f>(228/B76*100)</f>
        <v>1.6093738970847746</v>
      </c>
      <c r="D76" s="15">
        <v>13939</v>
      </c>
      <c r="E76" s="14">
        <v>1.97801212</v>
      </c>
      <c r="F76" s="16">
        <v>0.19258914999999999</v>
      </c>
      <c r="G76" s="14">
        <v>3.7280343</v>
      </c>
      <c r="H76" s="16">
        <v>0.23433021000000001</v>
      </c>
      <c r="I76" s="14">
        <v>12.989025639999999</v>
      </c>
      <c r="J76" s="16">
        <v>0.35488650999999999</v>
      </c>
      <c r="K76" s="14">
        <v>3.4454483800000002</v>
      </c>
      <c r="L76" s="16">
        <v>0.19272280999999999</v>
      </c>
      <c r="M76" s="14">
        <v>5.40110622</v>
      </c>
      <c r="N76" s="16">
        <v>0.21736153999999999</v>
      </c>
      <c r="O76" s="14">
        <v>70.646593120000006</v>
      </c>
      <c r="P76" s="16">
        <v>0.61178239999999995</v>
      </c>
      <c r="Q76" s="14">
        <v>0</v>
      </c>
      <c r="R76" s="16">
        <v>0</v>
      </c>
      <c r="S76" s="14" t="s">
        <v>582</v>
      </c>
      <c r="T76" s="16" t="s">
        <v>582</v>
      </c>
      <c r="U76" s="14">
        <v>0</v>
      </c>
      <c r="V76" s="16">
        <v>0</v>
      </c>
      <c r="W76" s="14">
        <v>0</v>
      </c>
      <c r="X76" s="16">
        <v>0</v>
      </c>
      <c r="Y76" s="14">
        <v>1.8117802300000001</v>
      </c>
      <c r="Z76" s="16">
        <v>0.18344558</v>
      </c>
    </row>
    <row r="77" spans="1:26" x14ac:dyDescent="0.25">
      <c r="A77" s="11" t="s">
        <v>547</v>
      </c>
      <c r="B77" s="13">
        <v>6062</v>
      </c>
      <c r="C77" s="14">
        <f>(83/B77*100)</f>
        <v>1.3691850874298912</v>
      </c>
      <c r="D77" s="15">
        <v>5979</v>
      </c>
      <c r="E77" s="14">
        <v>18.352154519999999</v>
      </c>
      <c r="F77" s="16">
        <v>0.62858875999999997</v>
      </c>
      <c r="G77" s="14">
        <v>12.120331970000001</v>
      </c>
      <c r="H77" s="16">
        <v>0.46008464999999998</v>
      </c>
      <c r="I77" s="14">
        <v>16.727616040000001</v>
      </c>
      <c r="J77" s="16">
        <v>0.59713746999999995</v>
      </c>
      <c r="K77" s="14">
        <v>4.5680725600000001</v>
      </c>
      <c r="L77" s="16">
        <v>0.30913339000000001</v>
      </c>
      <c r="M77" s="14">
        <v>4.4871589700000003</v>
      </c>
      <c r="N77" s="16">
        <v>0.3052298</v>
      </c>
      <c r="O77" s="14">
        <v>41.69330085</v>
      </c>
      <c r="P77" s="16">
        <v>0.91416403999999996</v>
      </c>
      <c r="Q77" s="14">
        <v>0</v>
      </c>
      <c r="R77" s="16">
        <v>0</v>
      </c>
      <c r="S77" s="14" t="s">
        <v>582</v>
      </c>
      <c r="T77" s="16" t="s">
        <v>582</v>
      </c>
      <c r="U77" s="14">
        <v>0</v>
      </c>
      <c r="V77" s="16">
        <v>0</v>
      </c>
      <c r="W77" s="14">
        <v>0</v>
      </c>
      <c r="X77" s="16">
        <v>0</v>
      </c>
      <c r="Y77" s="14">
        <v>2.0513650999999999</v>
      </c>
      <c r="Z77" s="16">
        <v>0.19335422999999999</v>
      </c>
    </row>
    <row r="78" spans="1:26"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v>0</v>
      </c>
      <c r="R78" s="16">
        <v>0</v>
      </c>
      <c r="S78" s="14" t="s">
        <v>582</v>
      </c>
      <c r="T78" s="16" t="s">
        <v>582</v>
      </c>
      <c r="U78" s="14">
        <v>100</v>
      </c>
      <c r="V78" s="16">
        <v>0</v>
      </c>
      <c r="W78" s="14">
        <v>0</v>
      </c>
      <c r="X78" s="16">
        <v>0</v>
      </c>
      <c r="Y78" s="14">
        <v>0</v>
      </c>
      <c r="Z78" s="16">
        <v>0</v>
      </c>
    </row>
    <row r="79" spans="1:26"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v>0</v>
      </c>
      <c r="R79" s="16">
        <v>0</v>
      </c>
      <c r="S79" s="14" t="s">
        <v>582</v>
      </c>
      <c r="T79" s="16" t="s">
        <v>582</v>
      </c>
      <c r="U79" s="14">
        <v>100</v>
      </c>
      <c r="V79" s="16">
        <v>0</v>
      </c>
      <c r="W79" s="14">
        <v>0</v>
      </c>
      <c r="X79" s="16">
        <v>0</v>
      </c>
      <c r="Y79" s="14">
        <v>0</v>
      </c>
      <c r="Z79" s="16">
        <v>0</v>
      </c>
    </row>
    <row r="80" spans="1:26"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v>0</v>
      </c>
      <c r="R80" s="16">
        <v>0</v>
      </c>
      <c r="S80" s="14" t="s">
        <v>582</v>
      </c>
      <c r="T80" s="16" t="s">
        <v>582</v>
      </c>
      <c r="U80" s="14">
        <v>100</v>
      </c>
      <c r="V80" s="16">
        <v>0</v>
      </c>
      <c r="W80" s="14">
        <v>0</v>
      </c>
      <c r="X80" s="16">
        <v>0</v>
      </c>
      <c r="Y80" s="14">
        <v>0</v>
      </c>
      <c r="Z80" s="16">
        <v>0</v>
      </c>
    </row>
    <row r="81" spans="1:26" x14ac:dyDescent="0.25">
      <c r="A81" s="19" t="s">
        <v>551</v>
      </c>
      <c r="B81" s="13">
        <v>8861</v>
      </c>
      <c r="C81" s="14">
        <f>(76/B81*100)</f>
        <v>0.85769100552984989</v>
      </c>
      <c r="D81" s="15">
        <v>8785</v>
      </c>
      <c r="E81" s="14">
        <v>2.0175821300000001</v>
      </c>
      <c r="F81" s="16">
        <v>0.28025884000000001</v>
      </c>
      <c r="G81" s="14">
        <v>1.6204960100000001</v>
      </c>
      <c r="H81" s="16">
        <v>0.19726025999999999</v>
      </c>
      <c r="I81" s="14">
        <v>12.02653651</v>
      </c>
      <c r="J81" s="16">
        <v>0.65888795</v>
      </c>
      <c r="K81" s="14">
        <v>1.6033536900000001</v>
      </c>
      <c r="L81" s="16">
        <v>0.21182281999999999</v>
      </c>
      <c r="M81" s="14">
        <v>15.06783529</v>
      </c>
      <c r="N81" s="16">
        <v>0.76837434999999998</v>
      </c>
      <c r="O81" s="14">
        <v>67.414450779999996</v>
      </c>
      <c r="P81" s="16">
        <v>1.2297130700000001</v>
      </c>
      <c r="Q81" s="14">
        <v>0</v>
      </c>
      <c r="R81" s="16">
        <v>0</v>
      </c>
      <c r="S81" s="14" t="s">
        <v>582</v>
      </c>
      <c r="T81" s="16" t="s">
        <v>582</v>
      </c>
      <c r="U81" s="14">
        <v>0</v>
      </c>
      <c r="V81" s="16">
        <v>0</v>
      </c>
      <c r="W81" s="14">
        <v>0</v>
      </c>
      <c r="X81" s="16">
        <v>0</v>
      </c>
      <c r="Y81" s="14">
        <v>0.24974558999999999</v>
      </c>
      <c r="Z81" s="16">
        <v>7.6195509999999994E-2</v>
      </c>
    </row>
    <row r="82" spans="1:26"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row>
    <row r="83" spans="1:26" x14ac:dyDescent="0.25">
      <c r="A83" s="3" t="s">
        <v>553</v>
      </c>
    </row>
    <row r="84" spans="1:26"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sheetData>
  <mergeCells count="26">
    <mergeCell ref="A96:Z96"/>
    <mergeCell ref="A91:Z91"/>
    <mergeCell ref="A92:Z92"/>
    <mergeCell ref="A93:Z93"/>
    <mergeCell ref="A94:Z94"/>
    <mergeCell ref="A95:Z95"/>
    <mergeCell ref="A86:Z86"/>
    <mergeCell ref="A87:Z87"/>
    <mergeCell ref="A88:Z88"/>
    <mergeCell ref="A89:Z89"/>
    <mergeCell ref="A90:Z90"/>
    <mergeCell ref="Y4:Z4"/>
    <mergeCell ref="A1:Z1"/>
    <mergeCell ref="A2:Z2"/>
    <mergeCell ref="A84:Z84"/>
    <mergeCell ref="A85:Z85"/>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(368/B7*100)</f>
        <v>2.5326909841706815</v>
      </c>
      <c r="D7" s="15">
        <v>14162</v>
      </c>
      <c r="E7" s="14">
        <v>7.4044388300000001</v>
      </c>
      <c r="F7" s="16">
        <v>0.25559488000000002</v>
      </c>
      <c r="G7" s="14">
        <v>30.430109040000001</v>
      </c>
      <c r="H7" s="16">
        <v>0.48530341999999999</v>
      </c>
      <c r="I7" s="14">
        <v>46.41324548</v>
      </c>
      <c r="J7" s="16">
        <v>0.50384103999999996</v>
      </c>
      <c r="K7" s="14">
        <v>14.5214316</v>
      </c>
      <c r="L7" s="16">
        <v>0.39932543999999998</v>
      </c>
      <c r="M7" s="14">
        <v>0</v>
      </c>
      <c r="N7" s="16">
        <v>0</v>
      </c>
      <c r="O7" s="14" t="s">
        <v>582</v>
      </c>
      <c r="P7" s="16" t="s">
        <v>582</v>
      </c>
      <c r="Q7" s="14">
        <v>0</v>
      </c>
      <c r="R7" s="16">
        <v>0</v>
      </c>
      <c r="S7" s="14">
        <v>0</v>
      </c>
      <c r="T7" s="16">
        <v>0</v>
      </c>
      <c r="U7" s="14">
        <v>1.2307750500000001</v>
      </c>
      <c r="V7" s="16">
        <v>0.11223329999999999</v>
      </c>
    </row>
    <row r="8" spans="1:22" x14ac:dyDescent="0.25">
      <c r="A8" s="11" t="s">
        <v>478</v>
      </c>
      <c r="B8" s="13">
        <v>7007</v>
      </c>
      <c r="C8" s="14">
        <f>(22/B8*100)</f>
        <v>0.31397174254317112</v>
      </c>
      <c r="D8" s="15">
        <v>6985</v>
      </c>
      <c r="E8" s="14">
        <v>9.0106305199999994</v>
      </c>
      <c r="F8" s="16">
        <v>0.39138383999999998</v>
      </c>
      <c r="G8" s="14">
        <v>26.148760469999999</v>
      </c>
      <c r="H8" s="16">
        <v>0.63479823000000002</v>
      </c>
      <c r="I8" s="14">
        <v>39.883469849999997</v>
      </c>
      <c r="J8" s="16">
        <v>0.58905026999999999</v>
      </c>
      <c r="K8" s="14">
        <v>23.918833769999999</v>
      </c>
      <c r="L8" s="16">
        <v>0.65033894000000003</v>
      </c>
      <c r="M8" s="14">
        <v>0</v>
      </c>
      <c r="N8" s="16">
        <v>0</v>
      </c>
      <c r="O8" s="14" t="s">
        <v>582</v>
      </c>
      <c r="P8" s="16" t="s">
        <v>582</v>
      </c>
      <c r="Q8" s="14">
        <v>0.47249258999999999</v>
      </c>
      <c r="R8" s="16">
        <v>0.1162865</v>
      </c>
      <c r="S8" s="14">
        <v>0</v>
      </c>
      <c r="T8" s="16">
        <v>0</v>
      </c>
      <c r="U8" s="14">
        <v>0.56581278999999995</v>
      </c>
      <c r="V8" s="16">
        <v>9.2069869999999998E-2</v>
      </c>
    </row>
    <row r="9" spans="1:22" x14ac:dyDescent="0.25">
      <c r="A9" s="11" t="s">
        <v>479</v>
      </c>
      <c r="B9" s="13">
        <v>9651</v>
      </c>
      <c r="C9" s="14">
        <f>(99/B9*100)</f>
        <v>1.0258004351880634</v>
      </c>
      <c r="D9" s="15">
        <v>9552</v>
      </c>
      <c r="E9" s="14">
        <v>12.78264982</v>
      </c>
      <c r="F9" s="16">
        <v>0.48006975000000002</v>
      </c>
      <c r="G9" s="14">
        <v>29.828013909999999</v>
      </c>
      <c r="H9" s="16">
        <v>0.50084227999999997</v>
      </c>
      <c r="I9" s="14">
        <v>40.396692850000001</v>
      </c>
      <c r="J9" s="16">
        <v>0.57721617000000003</v>
      </c>
      <c r="K9" s="14">
        <v>12.77826235</v>
      </c>
      <c r="L9" s="16">
        <v>0.38909992999999998</v>
      </c>
      <c r="M9" s="14">
        <v>0</v>
      </c>
      <c r="N9" s="16">
        <v>0</v>
      </c>
      <c r="O9" s="14" t="s">
        <v>582</v>
      </c>
      <c r="P9" s="16" t="s">
        <v>582</v>
      </c>
      <c r="Q9" s="14">
        <v>3.0085327400000001</v>
      </c>
      <c r="R9" s="16">
        <v>0.54037044999999995</v>
      </c>
      <c r="S9" s="14">
        <v>0</v>
      </c>
      <c r="T9" s="16">
        <v>0</v>
      </c>
      <c r="U9" s="14">
        <v>1.20584833</v>
      </c>
      <c r="V9" s="16">
        <v>0.17614771000000001</v>
      </c>
    </row>
    <row r="10" spans="1:22" x14ac:dyDescent="0.25">
      <c r="A10" s="11" t="s">
        <v>480</v>
      </c>
      <c r="B10" s="13">
        <v>20058</v>
      </c>
      <c r="C10" s="14">
        <f>(528/B10*100)</f>
        <v>2.6323661381992225</v>
      </c>
      <c r="D10" s="15">
        <v>19530</v>
      </c>
      <c r="E10" s="14">
        <v>10.08088502</v>
      </c>
      <c r="F10" s="16">
        <v>0.28463458000000003</v>
      </c>
      <c r="G10" s="14">
        <v>30.351969010000001</v>
      </c>
      <c r="H10" s="16">
        <v>0.45362861999999998</v>
      </c>
      <c r="I10" s="14">
        <v>41.959429479999997</v>
      </c>
      <c r="J10" s="16">
        <v>0.45682233999999999</v>
      </c>
      <c r="K10" s="14">
        <v>16.758300699999999</v>
      </c>
      <c r="L10" s="16">
        <v>0.33600651999999998</v>
      </c>
      <c r="M10" s="14">
        <v>0</v>
      </c>
      <c r="N10" s="16">
        <v>0</v>
      </c>
      <c r="O10" s="14" t="s">
        <v>582</v>
      </c>
      <c r="P10" s="16" t="s">
        <v>582</v>
      </c>
      <c r="Q10" s="14">
        <v>0</v>
      </c>
      <c r="R10" s="16">
        <v>0</v>
      </c>
      <c r="S10" s="14">
        <v>0</v>
      </c>
      <c r="T10" s="16">
        <v>0</v>
      </c>
      <c r="U10" s="14">
        <v>0.84941580000000005</v>
      </c>
      <c r="V10" s="16">
        <v>0.12824742</v>
      </c>
    </row>
    <row r="11" spans="1:22" x14ac:dyDescent="0.25">
      <c r="A11" s="11" t="s">
        <v>481</v>
      </c>
      <c r="B11" s="13">
        <v>7053</v>
      </c>
      <c r="C11" s="14">
        <f>(50/B11*100)</f>
        <v>0.70891819084077701</v>
      </c>
      <c r="D11" s="15">
        <v>7003</v>
      </c>
      <c r="E11" s="14">
        <v>9.4510373199999993</v>
      </c>
      <c r="F11" s="16">
        <v>0.35763277999999998</v>
      </c>
      <c r="G11" s="14">
        <v>30.88970458</v>
      </c>
      <c r="H11" s="16">
        <v>0.66842537999999996</v>
      </c>
      <c r="I11" s="14">
        <v>46.737080339999999</v>
      </c>
      <c r="J11" s="16">
        <v>0.75407802999999995</v>
      </c>
      <c r="K11" s="14">
        <v>12.037511070000001</v>
      </c>
      <c r="L11" s="16">
        <v>0.39637169</v>
      </c>
      <c r="M11" s="14">
        <v>0</v>
      </c>
      <c r="N11" s="16">
        <v>0</v>
      </c>
      <c r="O11" s="14" t="s">
        <v>582</v>
      </c>
      <c r="P11" s="16" t="s">
        <v>582</v>
      </c>
      <c r="Q11" s="14">
        <v>0</v>
      </c>
      <c r="R11" s="16">
        <v>0</v>
      </c>
      <c r="S11" s="14">
        <v>0</v>
      </c>
      <c r="T11" s="16">
        <v>0</v>
      </c>
      <c r="U11" s="14">
        <v>0.88466670000000003</v>
      </c>
      <c r="V11" s="16">
        <v>0.17431078</v>
      </c>
    </row>
    <row r="12" spans="1:22" x14ac:dyDescent="0.25">
      <c r="A12" s="11" t="s">
        <v>482</v>
      </c>
      <c r="B12" s="13">
        <v>6894</v>
      </c>
      <c r="C12" s="14">
        <f>(56/B12*100)</f>
        <v>0.81230055120394551</v>
      </c>
      <c r="D12" s="15">
        <v>6838</v>
      </c>
      <c r="E12" s="14">
        <v>10.776476150000001</v>
      </c>
      <c r="F12" s="16">
        <v>0.47977175</v>
      </c>
      <c r="G12" s="14">
        <v>33.067082480000003</v>
      </c>
      <c r="H12" s="16">
        <v>0.66280919000000005</v>
      </c>
      <c r="I12" s="14">
        <v>41.723192400000002</v>
      </c>
      <c r="J12" s="16">
        <v>0.62215578000000005</v>
      </c>
      <c r="K12" s="14">
        <v>11.38257436</v>
      </c>
      <c r="L12" s="16">
        <v>0.44270857000000002</v>
      </c>
      <c r="M12" s="14">
        <v>0</v>
      </c>
      <c r="N12" s="16">
        <v>0</v>
      </c>
      <c r="O12" s="14" t="s">
        <v>582</v>
      </c>
      <c r="P12" s="16" t="s">
        <v>582</v>
      </c>
      <c r="Q12" s="14">
        <v>2.3465013799999999</v>
      </c>
      <c r="R12" s="16">
        <v>0.59149814000000001</v>
      </c>
      <c r="S12" s="14">
        <v>0</v>
      </c>
      <c r="T12" s="16">
        <v>0</v>
      </c>
      <c r="U12" s="14">
        <v>0.70417322999999998</v>
      </c>
      <c r="V12" s="16">
        <v>0.14124422</v>
      </c>
    </row>
    <row r="13" spans="1:22" x14ac:dyDescent="0.25">
      <c r="A13" s="11" t="s">
        <v>483</v>
      </c>
      <c r="B13" s="13">
        <v>7161</v>
      </c>
      <c r="C13" s="14">
        <f>(92/B13*100)</f>
        <v>1.2847367686077364</v>
      </c>
      <c r="D13" s="15">
        <v>7069</v>
      </c>
      <c r="E13" s="14">
        <v>9.8947344499999996</v>
      </c>
      <c r="F13" s="16">
        <v>0.44212266</v>
      </c>
      <c r="G13" s="14">
        <v>33.234267459999998</v>
      </c>
      <c r="H13" s="16">
        <v>0.75490389999999996</v>
      </c>
      <c r="I13" s="14">
        <v>40.574004340000002</v>
      </c>
      <c r="J13" s="16">
        <v>0.64874198999999999</v>
      </c>
      <c r="K13" s="14">
        <v>11.4843919</v>
      </c>
      <c r="L13" s="16">
        <v>0.50446458000000005</v>
      </c>
      <c r="M13" s="14">
        <v>0</v>
      </c>
      <c r="N13" s="16">
        <v>0</v>
      </c>
      <c r="O13" s="14" t="s">
        <v>582</v>
      </c>
      <c r="P13" s="16" t="s">
        <v>582</v>
      </c>
      <c r="Q13" s="14">
        <v>4.0679935399999998</v>
      </c>
      <c r="R13" s="16">
        <v>0.46782673000000002</v>
      </c>
      <c r="S13" s="14">
        <v>0</v>
      </c>
      <c r="T13" s="16">
        <v>0</v>
      </c>
      <c r="U13" s="14">
        <v>0.7446083</v>
      </c>
      <c r="V13" s="16">
        <v>0.19875271999999999</v>
      </c>
    </row>
    <row r="14" spans="1:22" x14ac:dyDescent="0.25">
      <c r="A14" s="11" t="s">
        <v>484</v>
      </c>
      <c r="B14" s="13">
        <v>5587</v>
      </c>
      <c r="C14" s="14">
        <f>(74/B14*100)</f>
        <v>1.3245033112582782</v>
      </c>
      <c r="D14" s="15">
        <v>5513</v>
      </c>
      <c r="E14" s="14">
        <v>11.584050149999999</v>
      </c>
      <c r="F14" s="16">
        <v>0.46026899999999998</v>
      </c>
      <c r="G14" s="14">
        <v>37.310306609999998</v>
      </c>
      <c r="H14" s="16">
        <v>0.81006767999999996</v>
      </c>
      <c r="I14" s="14">
        <v>40.475720690000003</v>
      </c>
      <c r="J14" s="16">
        <v>0.76153687000000003</v>
      </c>
      <c r="K14" s="14">
        <v>10.405504669999999</v>
      </c>
      <c r="L14" s="16">
        <v>0.42212660000000002</v>
      </c>
      <c r="M14" s="14">
        <v>0</v>
      </c>
      <c r="N14" s="16">
        <v>0</v>
      </c>
      <c r="O14" s="14" t="s">
        <v>582</v>
      </c>
      <c r="P14" s="16" t="s">
        <v>582</v>
      </c>
      <c r="Q14" s="14">
        <v>0</v>
      </c>
      <c r="R14" s="16">
        <v>0</v>
      </c>
      <c r="S14" s="14">
        <v>0</v>
      </c>
      <c r="T14" s="16">
        <v>0</v>
      </c>
      <c r="U14" s="14">
        <v>0.22441787999999999</v>
      </c>
      <c r="V14" s="16">
        <v>5.1764600000000001E-2</v>
      </c>
    </row>
    <row r="15" spans="1:22" x14ac:dyDescent="0.25">
      <c r="A15" s="11" t="s">
        <v>485</v>
      </c>
      <c r="B15" s="13">
        <v>5882</v>
      </c>
      <c r="C15" s="14">
        <f>(53/B15*100)</f>
        <v>0.90105406324379467</v>
      </c>
      <c r="D15" s="15">
        <v>5829</v>
      </c>
      <c r="E15" s="14">
        <v>17.427079859999999</v>
      </c>
      <c r="F15" s="16">
        <v>0.54425175999999997</v>
      </c>
      <c r="G15" s="14">
        <v>44.027278379999998</v>
      </c>
      <c r="H15" s="16">
        <v>0.74088816000000002</v>
      </c>
      <c r="I15" s="14">
        <v>30.290191750000002</v>
      </c>
      <c r="J15" s="16">
        <v>0.68149910999999996</v>
      </c>
      <c r="K15" s="14">
        <v>6.7996998900000003</v>
      </c>
      <c r="L15" s="16">
        <v>0.34465890999999999</v>
      </c>
      <c r="M15" s="14">
        <v>0</v>
      </c>
      <c r="N15" s="16">
        <v>0</v>
      </c>
      <c r="O15" s="14" t="s">
        <v>582</v>
      </c>
      <c r="P15" s="16" t="s">
        <v>582</v>
      </c>
      <c r="Q15" s="14">
        <v>1.0127116700000001</v>
      </c>
      <c r="R15" s="16">
        <v>0.45391006</v>
      </c>
      <c r="S15" s="14">
        <v>0</v>
      </c>
      <c r="T15" s="16">
        <v>0</v>
      </c>
      <c r="U15" s="14">
        <v>0.44303844999999997</v>
      </c>
      <c r="V15" s="16">
        <v>9.7143759999999996E-2</v>
      </c>
    </row>
    <row r="16" spans="1:22" x14ac:dyDescent="0.25">
      <c r="A16" s="11" t="s">
        <v>486</v>
      </c>
      <c r="B16" s="13">
        <v>6108</v>
      </c>
      <c r="C16" s="14">
        <f>(102/B16*100)</f>
        <v>1.6699410609037328</v>
      </c>
      <c r="D16" s="15">
        <v>6006</v>
      </c>
      <c r="E16" s="14">
        <v>12.47200584</v>
      </c>
      <c r="F16" s="16">
        <v>0.39484353999999999</v>
      </c>
      <c r="G16" s="14">
        <v>24.441453150000001</v>
      </c>
      <c r="H16" s="16">
        <v>0.50165453000000004</v>
      </c>
      <c r="I16" s="14">
        <v>44.804792589999998</v>
      </c>
      <c r="J16" s="16">
        <v>0.61320600000000003</v>
      </c>
      <c r="K16" s="14">
        <v>16.643247859999999</v>
      </c>
      <c r="L16" s="16">
        <v>0.53704925000000003</v>
      </c>
      <c r="M16" s="14">
        <v>0</v>
      </c>
      <c r="N16" s="16">
        <v>0</v>
      </c>
      <c r="O16" s="14" t="s">
        <v>582</v>
      </c>
      <c r="P16" s="16" t="s">
        <v>582</v>
      </c>
      <c r="Q16" s="14">
        <v>0</v>
      </c>
      <c r="R16" s="16">
        <v>0</v>
      </c>
      <c r="S16" s="14">
        <v>0</v>
      </c>
      <c r="T16" s="16">
        <v>0</v>
      </c>
      <c r="U16" s="14">
        <v>1.63850056</v>
      </c>
      <c r="V16" s="16">
        <v>0.27904354999999997</v>
      </c>
    </row>
    <row r="17" spans="1:22" x14ac:dyDescent="0.25">
      <c r="A17" s="11" t="s">
        <v>487</v>
      </c>
      <c r="B17" s="13">
        <v>6504</v>
      </c>
      <c r="C17" s="14">
        <f>(657/B17*100)</f>
        <v>10.101476014760149</v>
      </c>
      <c r="D17" s="15">
        <v>5847</v>
      </c>
      <c r="E17" s="14">
        <v>11.18366932</v>
      </c>
      <c r="F17" s="16">
        <v>0.47552088999999997</v>
      </c>
      <c r="G17" s="14">
        <v>35.098240079999997</v>
      </c>
      <c r="H17" s="16">
        <v>0.63276334000000001</v>
      </c>
      <c r="I17" s="14">
        <v>36.935279909999998</v>
      </c>
      <c r="J17" s="16">
        <v>0.66375200000000001</v>
      </c>
      <c r="K17" s="14">
        <v>12.818677060000001</v>
      </c>
      <c r="L17" s="16">
        <v>0.40289304999999997</v>
      </c>
      <c r="M17" s="14">
        <v>0</v>
      </c>
      <c r="N17" s="16">
        <v>0</v>
      </c>
      <c r="O17" s="14" t="s">
        <v>582</v>
      </c>
      <c r="P17" s="16" t="s">
        <v>582</v>
      </c>
      <c r="Q17" s="14">
        <v>2.5317506299999999</v>
      </c>
      <c r="R17" s="16">
        <v>0.33589255000000001</v>
      </c>
      <c r="S17" s="14">
        <v>0</v>
      </c>
      <c r="T17" s="16">
        <v>0</v>
      </c>
      <c r="U17" s="14">
        <v>1.43238299</v>
      </c>
      <c r="V17" s="16">
        <v>0.19701173999999999</v>
      </c>
    </row>
    <row r="18" spans="1:22" x14ac:dyDescent="0.25">
      <c r="A18" s="11" t="s">
        <v>488</v>
      </c>
      <c r="B18" s="13">
        <v>5532</v>
      </c>
      <c r="C18" s="14">
        <f>(28/B18*100)</f>
        <v>0.50614605929139556</v>
      </c>
      <c r="D18" s="15">
        <v>5504</v>
      </c>
      <c r="E18" s="14">
        <v>13.754508250000001</v>
      </c>
      <c r="F18" s="16">
        <v>0.59215755000000003</v>
      </c>
      <c r="G18" s="14">
        <v>39.541700810000002</v>
      </c>
      <c r="H18" s="16">
        <v>0.56522804999999998</v>
      </c>
      <c r="I18" s="14">
        <v>37.029230300000002</v>
      </c>
      <c r="J18" s="16">
        <v>0.73620158000000002</v>
      </c>
      <c r="K18" s="14">
        <v>8.7990669300000004</v>
      </c>
      <c r="L18" s="16">
        <v>0.42092257999999999</v>
      </c>
      <c r="M18" s="14">
        <v>0</v>
      </c>
      <c r="N18" s="16">
        <v>0</v>
      </c>
      <c r="O18" s="14" t="s">
        <v>582</v>
      </c>
      <c r="P18" s="16" t="s">
        <v>582</v>
      </c>
      <c r="Q18" s="14">
        <v>0</v>
      </c>
      <c r="R18" s="16">
        <v>0</v>
      </c>
      <c r="S18" s="14">
        <v>0</v>
      </c>
      <c r="T18" s="16">
        <v>0</v>
      </c>
      <c r="U18" s="14">
        <v>0.87549372000000003</v>
      </c>
      <c r="V18" s="16">
        <v>0.17788673999999999</v>
      </c>
    </row>
    <row r="19" spans="1:22" x14ac:dyDescent="0.25">
      <c r="A19" s="11" t="s">
        <v>489</v>
      </c>
      <c r="B19" s="13">
        <v>5658</v>
      </c>
      <c r="C19" s="14">
        <f>(64/B19*100)</f>
        <v>1.1311417462000708</v>
      </c>
      <c r="D19" s="15">
        <v>5594</v>
      </c>
      <c r="E19" s="14">
        <v>10.66332802</v>
      </c>
      <c r="F19" s="16">
        <v>0.54328326999999998</v>
      </c>
      <c r="G19" s="14">
        <v>27.369126640000001</v>
      </c>
      <c r="H19" s="16">
        <v>0.66517894</v>
      </c>
      <c r="I19" s="14">
        <v>47.248690449999998</v>
      </c>
      <c r="J19" s="16">
        <v>0.74520366999999998</v>
      </c>
      <c r="K19" s="14">
        <v>14.09372012</v>
      </c>
      <c r="L19" s="16">
        <v>0.47135295999999999</v>
      </c>
      <c r="M19" s="14">
        <v>0</v>
      </c>
      <c r="N19" s="16">
        <v>0</v>
      </c>
      <c r="O19" s="14" t="s">
        <v>582</v>
      </c>
      <c r="P19" s="16" t="s">
        <v>582</v>
      </c>
      <c r="Q19" s="14">
        <v>0</v>
      </c>
      <c r="R19" s="16">
        <v>0</v>
      </c>
      <c r="S19" s="14">
        <v>0</v>
      </c>
      <c r="T19" s="16">
        <v>0</v>
      </c>
      <c r="U19" s="14">
        <v>0.62513476999999995</v>
      </c>
      <c r="V19" s="16">
        <v>0.13278736999999999</v>
      </c>
    </row>
    <row r="20" spans="1:22" x14ac:dyDescent="0.25">
      <c r="A20" s="11" t="s">
        <v>490</v>
      </c>
      <c r="B20" s="13">
        <v>3371</v>
      </c>
      <c r="C20" s="14">
        <f>(75/B20*100)</f>
        <v>2.2248590922574905</v>
      </c>
      <c r="D20" s="15">
        <v>3296</v>
      </c>
      <c r="E20" s="14">
        <v>16.70448536</v>
      </c>
      <c r="F20" s="16">
        <v>0.61306399</v>
      </c>
      <c r="G20" s="14">
        <v>34.452170930000001</v>
      </c>
      <c r="H20" s="16">
        <v>0.90658620000000001</v>
      </c>
      <c r="I20" s="14">
        <v>34.25317209</v>
      </c>
      <c r="J20" s="16">
        <v>0.83594780000000002</v>
      </c>
      <c r="K20" s="14">
        <v>13.821228850000001</v>
      </c>
      <c r="L20" s="16">
        <v>0.67566283000000005</v>
      </c>
      <c r="M20" s="14">
        <v>0</v>
      </c>
      <c r="N20" s="16">
        <v>0</v>
      </c>
      <c r="O20" s="14" t="s">
        <v>582</v>
      </c>
      <c r="P20" s="16" t="s">
        <v>582</v>
      </c>
      <c r="Q20" s="14">
        <v>0</v>
      </c>
      <c r="R20" s="16">
        <v>0</v>
      </c>
      <c r="S20" s="14">
        <v>0</v>
      </c>
      <c r="T20" s="16">
        <v>0</v>
      </c>
      <c r="U20" s="14">
        <v>0.76894275999999995</v>
      </c>
      <c r="V20" s="16">
        <v>0.13484884</v>
      </c>
    </row>
    <row r="21" spans="1:22" x14ac:dyDescent="0.25">
      <c r="A21" s="11" t="s">
        <v>491</v>
      </c>
      <c r="B21" s="13">
        <v>5741</v>
      </c>
      <c r="C21" s="14">
        <f>(45/B21*100)</f>
        <v>0.7838355687162516</v>
      </c>
      <c r="D21" s="15">
        <v>5696</v>
      </c>
      <c r="E21" s="14">
        <v>6.8278044500000004</v>
      </c>
      <c r="F21" s="16">
        <v>0.37294527999999999</v>
      </c>
      <c r="G21" s="14">
        <v>31.46687236</v>
      </c>
      <c r="H21" s="16">
        <v>0.78453762999999999</v>
      </c>
      <c r="I21" s="14">
        <v>49.931469970000002</v>
      </c>
      <c r="J21" s="16">
        <v>0.83092237999999996</v>
      </c>
      <c r="K21" s="14">
        <v>11.428870440000001</v>
      </c>
      <c r="L21" s="16">
        <v>0.48540211</v>
      </c>
      <c r="M21" s="14">
        <v>0</v>
      </c>
      <c r="N21" s="16">
        <v>0</v>
      </c>
      <c r="O21" s="14" t="s">
        <v>582</v>
      </c>
      <c r="P21" s="16" t="s">
        <v>582</v>
      </c>
      <c r="Q21" s="14">
        <v>0</v>
      </c>
      <c r="R21" s="16">
        <v>0</v>
      </c>
      <c r="S21" s="14">
        <v>0</v>
      </c>
      <c r="T21" s="16">
        <v>0</v>
      </c>
      <c r="U21" s="14">
        <v>0.34498277999999999</v>
      </c>
      <c r="V21" s="16">
        <v>9.5315090000000005E-2</v>
      </c>
    </row>
    <row r="22" spans="1:22" x14ac:dyDescent="0.25">
      <c r="A22" s="11" t="s">
        <v>492</v>
      </c>
      <c r="B22" s="13">
        <v>6598</v>
      </c>
      <c r="C22" s="14">
        <f>(32/B22*100)</f>
        <v>0.48499545316762654</v>
      </c>
      <c r="D22" s="15">
        <v>6566</v>
      </c>
      <c r="E22" s="14">
        <v>14.37657841</v>
      </c>
      <c r="F22" s="16">
        <v>0.5723452</v>
      </c>
      <c r="G22" s="14">
        <v>26.943028099999999</v>
      </c>
      <c r="H22" s="16">
        <v>0.58232751999999999</v>
      </c>
      <c r="I22" s="14">
        <v>46.493734070000002</v>
      </c>
      <c r="J22" s="16">
        <v>0.75725661</v>
      </c>
      <c r="K22" s="14">
        <v>10.08510763</v>
      </c>
      <c r="L22" s="16">
        <v>0.42386489999999999</v>
      </c>
      <c r="M22" s="14">
        <v>0</v>
      </c>
      <c r="N22" s="16">
        <v>0</v>
      </c>
      <c r="O22" s="14" t="s">
        <v>582</v>
      </c>
      <c r="P22" s="16" t="s">
        <v>582</v>
      </c>
      <c r="Q22" s="14">
        <v>0</v>
      </c>
      <c r="R22" s="16">
        <v>0</v>
      </c>
      <c r="S22" s="14">
        <v>4.0785349999999998E-2</v>
      </c>
      <c r="T22" s="16">
        <v>4.0665920000000001E-2</v>
      </c>
      <c r="U22" s="14">
        <v>2.0607664400000001</v>
      </c>
      <c r="V22" s="16">
        <v>0.26271714000000002</v>
      </c>
    </row>
    <row r="23" spans="1:22" x14ac:dyDescent="0.25">
      <c r="A23" s="11" t="s">
        <v>493</v>
      </c>
      <c r="B23" s="13">
        <v>11583</v>
      </c>
      <c r="C23" s="14">
        <f>(218/B23*100)</f>
        <v>1.8820685487352156</v>
      </c>
      <c r="D23" s="15">
        <v>11365</v>
      </c>
      <c r="E23" s="14">
        <v>8.2060837600000003</v>
      </c>
      <c r="F23" s="16">
        <v>0.38518720000000001</v>
      </c>
      <c r="G23" s="14">
        <v>25.896839780000001</v>
      </c>
      <c r="H23" s="16">
        <v>0.70638577999999996</v>
      </c>
      <c r="I23" s="14">
        <v>46.99539077</v>
      </c>
      <c r="J23" s="16">
        <v>0.63986381999999997</v>
      </c>
      <c r="K23" s="14">
        <v>18.02043377</v>
      </c>
      <c r="L23" s="16">
        <v>0.56138449000000001</v>
      </c>
      <c r="M23" s="14">
        <v>0</v>
      </c>
      <c r="N23" s="16">
        <v>0</v>
      </c>
      <c r="O23" s="14" t="s">
        <v>582</v>
      </c>
      <c r="P23" s="16" t="s">
        <v>582</v>
      </c>
      <c r="Q23" s="14">
        <v>0</v>
      </c>
      <c r="R23" s="16">
        <v>0</v>
      </c>
      <c r="S23" s="14">
        <v>0</v>
      </c>
      <c r="T23" s="16">
        <v>0</v>
      </c>
      <c r="U23" s="14">
        <v>0.88125193000000002</v>
      </c>
      <c r="V23" s="16">
        <v>0.19798826999999999</v>
      </c>
    </row>
    <row r="24" spans="1:22" x14ac:dyDescent="0.25">
      <c r="A24" s="11" t="s">
        <v>494</v>
      </c>
      <c r="B24" s="13">
        <v>6647</v>
      </c>
      <c r="C24" s="14">
        <f>(7/B24*100)</f>
        <v>0.10531066646607493</v>
      </c>
      <c r="D24" s="15">
        <v>6640</v>
      </c>
      <c r="E24" s="14">
        <v>6.3825781900000003</v>
      </c>
      <c r="F24" s="16">
        <v>0.32072188000000001</v>
      </c>
      <c r="G24" s="14">
        <v>15.51224212</v>
      </c>
      <c r="H24" s="16">
        <v>0.54216052999999997</v>
      </c>
      <c r="I24" s="14">
        <v>44.96786839</v>
      </c>
      <c r="J24" s="16">
        <v>0.61139390000000005</v>
      </c>
      <c r="K24" s="14">
        <v>32.926106109999999</v>
      </c>
      <c r="L24" s="16">
        <v>0.6285037</v>
      </c>
      <c r="M24" s="14">
        <v>0</v>
      </c>
      <c r="N24" s="16">
        <v>0</v>
      </c>
      <c r="O24" s="14" t="s">
        <v>582</v>
      </c>
      <c r="P24" s="16" t="s">
        <v>582</v>
      </c>
      <c r="Q24" s="14">
        <v>0</v>
      </c>
      <c r="R24" s="16">
        <v>0</v>
      </c>
      <c r="S24" s="14">
        <v>0</v>
      </c>
      <c r="T24" s="16">
        <v>0</v>
      </c>
      <c r="U24" s="14">
        <v>0.21120518999999999</v>
      </c>
      <c r="V24" s="16">
        <v>6.1518429999999999E-2</v>
      </c>
    </row>
    <row r="25" spans="1:22" x14ac:dyDescent="0.25">
      <c r="A25" s="11" t="s">
        <v>495</v>
      </c>
      <c r="B25" s="13">
        <v>5581</v>
      </c>
      <c r="C25" s="14">
        <f>(24/B25*100)</f>
        <v>0.43003046049095145</v>
      </c>
      <c r="D25" s="15">
        <v>5557</v>
      </c>
      <c r="E25" s="14">
        <v>6.0907877600000004</v>
      </c>
      <c r="F25" s="16">
        <v>0.33457512</v>
      </c>
      <c r="G25" s="14">
        <v>24.695610479999999</v>
      </c>
      <c r="H25" s="16">
        <v>0.60426263999999996</v>
      </c>
      <c r="I25" s="14">
        <v>54.396318219999998</v>
      </c>
      <c r="J25" s="16">
        <v>0.70737169</v>
      </c>
      <c r="K25" s="14">
        <v>14.573493190000001</v>
      </c>
      <c r="L25" s="16">
        <v>0.48212960999999999</v>
      </c>
      <c r="M25" s="14">
        <v>0</v>
      </c>
      <c r="N25" s="16">
        <v>0</v>
      </c>
      <c r="O25" s="14" t="s">
        <v>582</v>
      </c>
      <c r="P25" s="16" t="s">
        <v>582</v>
      </c>
      <c r="Q25" s="14">
        <v>0</v>
      </c>
      <c r="R25" s="16">
        <v>0</v>
      </c>
      <c r="S25" s="14">
        <v>0</v>
      </c>
      <c r="T25" s="16">
        <v>0</v>
      </c>
      <c r="U25" s="14">
        <v>0.24379037000000001</v>
      </c>
      <c r="V25" s="16">
        <v>7.7518729999999994E-2</v>
      </c>
    </row>
    <row r="26" spans="1:22" x14ac:dyDescent="0.25">
      <c r="A26" s="11" t="s">
        <v>496</v>
      </c>
      <c r="B26" s="13">
        <v>4869</v>
      </c>
      <c r="C26" s="14">
        <f>(33/B26*100)</f>
        <v>0.67775723967960566</v>
      </c>
      <c r="D26" s="15">
        <v>4836</v>
      </c>
      <c r="E26" s="14">
        <v>10.40623265</v>
      </c>
      <c r="F26" s="16">
        <v>0.44113434000000001</v>
      </c>
      <c r="G26" s="14">
        <v>36.044105860000002</v>
      </c>
      <c r="H26" s="16">
        <v>0.69937843</v>
      </c>
      <c r="I26" s="14">
        <v>40.84096942</v>
      </c>
      <c r="J26" s="16">
        <v>0.73345015000000002</v>
      </c>
      <c r="K26" s="14">
        <v>12.26458665</v>
      </c>
      <c r="L26" s="16">
        <v>0.61057797000000003</v>
      </c>
      <c r="M26" s="14">
        <v>0</v>
      </c>
      <c r="N26" s="16">
        <v>0</v>
      </c>
      <c r="O26" s="14" t="s">
        <v>582</v>
      </c>
      <c r="P26" s="16" t="s">
        <v>582</v>
      </c>
      <c r="Q26" s="14">
        <v>0</v>
      </c>
      <c r="R26" s="16">
        <v>0</v>
      </c>
      <c r="S26" s="14">
        <v>0</v>
      </c>
      <c r="T26" s="16">
        <v>0</v>
      </c>
      <c r="U26" s="14">
        <v>0.44410541999999997</v>
      </c>
      <c r="V26" s="16">
        <v>9.6381839999999996E-2</v>
      </c>
    </row>
    <row r="27" spans="1:22" x14ac:dyDescent="0.25">
      <c r="A27" s="11" t="s">
        <v>497</v>
      </c>
      <c r="B27" s="13">
        <v>5299</v>
      </c>
      <c r="C27" s="14">
        <f>(17/B27*100)</f>
        <v>0.32081524816003021</v>
      </c>
      <c r="D27" s="15">
        <v>5282</v>
      </c>
      <c r="E27" s="14">
        <v>12.1963285</v>
      </c>
      <c r="F27" s="16">
        <v>0.42674772999999999</v>
      </c>
      <c r="G27" s="14">
        <v>28.72069368</v>
      </c>
      <c r="H27" s="16">
        <v>0.61011099999999996</v>
      </c>
      <c r="I27" s="14">
        <v>40.170657509999998</v>
      </c>
      <c r="J27" s="16">
        <v>0.69926168</v>
      </c>
      <c r="K27" s="14">
        <v>17.442940669999999</v>
      </c>
      <c r="L27" s="16">
        <v>0.52736421</v>
      </c>
      <c r="M27" s="14">
        <v>0</v>
      </c>
      <c r="N27" s="16">
        <v>0</v>
      </c>
      <c r="O27" s="14" t="s">
        <v>582</v>
      </c>
      <c r="P27" s="16" t="s">
        <v>582</v>
      </c>
      <c r="Q27" s="14">
        <v>0</v>
      </c>
      <c r="R27" s="16">
        <v>0</v>
      </c>
      <c r="S27" s="14">
        <v>0</v>
      </c>
      <c r="T27" s="16">
        <v>0</v>
      </c>
      <c r="U27" s="14">
        <v>1.4693796400000001</v>
      </c>
      <c r="V27" s="16">
        <v>0.15613199999999999</v>
      </c>
    </row>
    <row r="28" spans="1:22" x14ac:dyDescent="0.25">
      <c r="A28" s="11" t="s">
        <v>498</v>
      </c>
      <c r="B28" s="13">
        <v>7568</v>
      </c>
      <c r="C28" s="14">
        <f>(54/B28*100)</f>
        <v>0.71353065539112048</v>
      </c>
      <c r="D28" s="15">
        <v>7514</v>
      </c>
      <c r="E28" s="14">
        <v>7.9023728599999998</v>
      </c>
      <c r="F28" s="16">
        <v>0.39498084</v>
      </c>
      <c r="G28" s="14">
        <v>19.759997479999999</v>
      </c>
      <c r="H28" s="16">
        <v>0.53981089000000004</v>
      </c>
      <c r="I28" s="14">
        <v>54.664077419999998</v>
      </c>
      <c r="J28" s="16">
        <v>0.59561907999999997</v>
      </c>
      <c r="K28" s="14">
        <v>17.190412989999999</v>
      </c>
      <c r="L28" s="16">
        <v>0.55600828999999996</v>
      </c>
      <c r="M28" s="14">
        <v>0</v>
      </c>
      <c r="N28" s="16">
        <v>0</v>
      </c>
      <c r="O28" s="14" t="s">
        <v>582</v>
      </c>
      <c r="P28" s="16" t="s">
        <v>582</v>
      </c>
      <c r="Q28" s="14">
        <v>0</v>
      </c>
      <c r="R28" s="16">
        <v>0</v>
      </c>
      <c r="S28" s="14">
        <v>0</v>
      </c>
      <c r="T28" s="16">
        <v>0</v>
      </c>
      <c r="U28" s="14">
        <v>0.48313926000000001</v>
      </c>
      <c r="V28" s="16">
        <v>8.3238660000000006E-2</v>
      </c>
    </row>
    <row r="29" spans="1:22" x14ac:dyDescent="0.25">
      <c r="A29" s="11" t="s">
        <v>499</v>
      </c>
      <c r="B29" s="13">
        <v>5385</v>
      </c>
      <c r="C29" s="14">
        <f>(30/B29*100)</f>
        <v>0.55710306406685239</v>
      </c>
      <c r="D29" s="15">
        <v>5355</v>
      </c>
      <c r="E29" s="14">
        <v>16.44477603</v>
      </c>
      <c r="F29" s="16">
        <v>0.64932303000000002</v>
      </c>
      <c r="G29" s="14">
        <v>47.503860469999999</v>
      </c>
      <c r="H29" s="16">
        <v>0.69054554000000001</v>
      </c>
      <c r="I29" s="14">
        <v>28.20184574</v>
      </c>
      <c r="J29" s="16">
        <v>0.58329472000000004</v>
      </c>
      <c r="K29" s="14">
        <v>4.6913400200000002</v>
      </c>
      <c r="L29" s="16">
        <v>0.33110816999999998</v>
      </c>
      <c r="M29" s="14">
        <v>0</v>
      </c>
      <c r="N29" s="16">
        <v>0</v>
      </c>
      <c r="O29" s="14" t="s">
        <v>582</v>
      </c>
      <c r="P29" s="16" t="s">
        <v>582</v>
      </c>
      <c r="Q29" s="14">
        <v>2.7667624100000001</v>
      </c>
      <c r="R29" s="16">
        <v>0.24169378</v>
      </c>
      <c r="S29" s="14">
        <v>0</v>
      </c>
      <c r="T29" s="16">
        <v>0</v>
      </c>
      <c r="U29" s="14">
        <v>0.39141533000000001</v>
      </c>
      <c r="V29" s="16">
        <v>0.10223301</v>
      </c>
    </row>
    <row r="30" spans="1:22" x14ac:dyDescent="0.25">
      <c r="A30" s="11" t="s">
        <v>500</v>
      </c>
      <c r="B30" s="13">
        <v>4520</v>
      </c>
      <c r="C30" s="14">
        <f>(103/B30*100)</f>
        <v>2.278761061946903</v>
      </c>
      <c r="D30" s="15">
        <v>4417</v>
      </c>
      <c r="E30" s="14">
        <v>6.6104179199999997</v>
      </c>
      <c r="F30" s="16">
        <v>0.41536216999999998</v>
      </c>
      <c r="G30" s="14">
        <v>27.768019760000001</v>
      </c>
      <c r="H30" s="16">
        <v>0.74565024000000002</v>
      </c>
      <c r="I30" s="14">
        <v>49.101374890000002</v>
      </c>
      <c r="J30" s="16">
        <v>0.83615636999999998</v>
      </c>
      <c r="K30" s="14">
        <v>15.48441394</v>
      </c>
      <c r="L30" s="16">
        <v>0.53426823999999995</v>
      </c>
      <c r="M30" s="14">
        <v>0</v>
      </c>
      <c r="N30" s="16">
        <v>0</v>
      </c>
      <c r="O30" s="14" t="s">
        <v>582</v>
      </c>
      <c r="P30" s="16" t="s">
        <v>582</v>
      </c>
      <c r="Q30" s="14">
        <v>0</v>
      </c>
      <c r="R30" s="16">
        <v>0</v>
      </c>
      <c r="S30" s="14">
        <v>0</v>
      </c>
      <c r="T30" s="16">
        <v>0</v>
      </c>
      <c r="U30" s="14">
        <v>1.03577349</v>
      </c>
      <c r="V30" s="16">
        <v>0.14775392000000001</v>
      </c>
    </row>
    <row r="31" spans="1:22" x14ac:dyDescent="0.25">
      <c r="A31" s="11" t="s">
        <v>501</v>
      </c>
      <c r="B31" s="13">
        <v>5456</v>
      </c>
      <c r="C31" s="14">
        <f>(125/B31*100)</f>
        <v>2.2910557184750733</v>
      </c>
      <c r="D31" s="15">
        <v>5331</v>
      </c>
      <c r="E31" s="14">
        <v>13.49512788</v>
      </c>
      <c r="F31" s="16">
        <v>0.61311996999999996</v>
      </c>
      <c r="G31" s="14">
        <v>34.886764730000003</v>
      </c>
      <c r="H31" s="16">
        <v>0.86309210999999997</v>
      </c>
      <c r="I31" s="14">
        <v>35.805457490000002</v>
      </c>
      <c r="J31" s="16">
        <v>0.79578696999999998</v>
      </c>
      <c r="K31" s="14">
        <v>14.810304820000001</v>
      </c>
      <c r="L31" s="16">
        <v>0.47062145999999999</v>
      </c>
      <c r="M31" s="14">
        <v>0</v>
      </c>
      <c r="N31" s="16">
        <v>0</v>
      </c>
      <c r="O31" s="14" t="s">
        <v>582</v>
      </c>
      <c r="P31" s="16" t="s">
        <v>582</v>
      </c>
      <c r="Q31" s="14">
        <v>0</v>
      </c>
      <c r="R31" s="16">
        <v>0</v>
      </c>
      <c r="S31" s="14">
        <v>0</v>
      </c>
      <c r="T31" s="16">
        <v>0</v>
      </c>
      <c r="U31" s="14">
        <v>1.00234508</v>
      </c>
      <c r="V31" s="16">
        <v>0.18308521</v>
      </c>
    </row>
    <row r="32" spans="1:22" x14ac:dyDescent="0.25">
      <c r="A32" s="11" t="s">
        <v>502</v>
      </c>
      <c r="B32" s="13">
        <v>4478</v>
      </c>
      <c r="C32" s="14">
        <f>(5/B32*100)</f>
        <v>0.11165698972755694</v>
      </c>
      <c r="D32" s="15">
        <v>4473</v>
      </c>
      <c r="E32" s="14">
        <v>9.8122253700000002</v>
      </c>
      <c r="F32" s="16">
        <v>0.52496275999999997</v>
      </c>
      <c r="G32" s="14">
        <v>28.510075489999998</v>
      </c>
      <c r="H32" s="16">
        <v>0.72340766000000001</v>
      </c>
      <c r="I32" s="14">
        <v>47.056318040000001</v>
      </c>
      <c r="J32" s="16">
        <v>0.79109934999999998</v>
      </c>
      <c r="K32" s="14">
        <v>14.28705998</v>
      </c>
      <c r="L32" s="16">
        <v>0.50888666999999999</v>
      </c>
      <c r="M32" s="14">
        <v>0</v>
      </c>
      <c r="N32" s="16">
        <v>0</v>
      </c>
      <c r="O32" s="14" t="s">
        <v>582</v>
      </c>
      <c r="P32" s="16" t="s">
        <v>582</v>
      </c>
      <c r="Q32" s="14">
        <v>0</v>
      </c>
      <c r="R32" s="16">
        <v>0</v>
      </c>
      <c r="S32" s="14">
        <v>0</v>
      </c>
      <c r="T32" s="16">
        <v>0</v>
      </c>
      <c r="U32" s="14">
        <v>0.33432113000000002</v>
      </c>
      <c r="V32" s="16">
        <v>9.7691260000000002E-2</v>
      </c>
    </row>
    <row r="33" spans="1:22" x14ac:dyDescent="0.25">
      <c r="A33" s="11" t="s">
        <v>503</v>
      </c>
      <c r="B33" s="13">
        <v>7325</v>
      </c>
      <c r="C33" s="14">
        <f>(76/B33*100)</f>
        <v>1.0375426621160411</v>
      </c>
      <c r="D33" s="15">
        <v>7249</v>
      </c>
      <c r="E33" s="14">
        <v>3.20522711</v>
      </c>
      <c r="F33" s="16">
        <v>0.25736872999999999</v>
      </c>
      <c r="G33" s="14">
        <v>12.36931712</v>
      </c>
      <c r="H33" s="16">
        <v>0.51160278999999997</v>
      </c>
      <c r="I33" s="14">
        <v>55.15327465</v>
      </c>
      <c r="J33" s="16">
        <v>0.67926458999999995</v>
      </c>
      <c r="K33" s="14">
        <v>28.850398519999999</v>
      </c>
      <c r="L33" s="16">
        <v>0.55076457000000001</v>
      </c>
      <c r="M33" s="14">
        <v>0</v>
      </c>
      <c r="N33" s="16">
        <v>0</v>
      </c>
      <c r="O33" s="14" t="s">
        <v>582</v>
      </c>
      <c r="P33" s="16" t="s">
        <v>582</v>
      </c>
      <c r="Q33" s="14">
        <v>0</v>
      </c>
      <c r="R33" s="16">
        <v>0</v>
      </c>
      <c r="S33" s="14">
        <v>0</v>
      </c>
      <c r="T33" s="16">
        <v>0</v>
      </c>
      <c r="U33" s="14">
        <v>0.42178260000000001</v>
      </c>
      <c r="V33" s="16">
        <v>9.13968E-2</v>
      </c>
    </row>
    <row r="34" spans="1:22" x14ac:dyDescent="0.25">
      <c r="A34" s="11" t="s">
        <v>504</v>
      </c>
      <c r="B34" s="13">
        <v>6350</v>
      </c>
      <c r="C34" s="14">
        <f>(36/B34*100)</f>
        <v>0.56692913385826771</v>
      </c>
      <c r="D34" s="15">
        <v>6314</v>
      </c>
      <c r="E34" s="14">
        <v>10.9761331</v>
      </c>
      <c r="F34" s="16">
        <v>0.53724634000000004</v>
      </c>
      <c r="G34" s="14">
        <v>26.862817010000001</v>
      </c>
      <c r="H34" s="16">
        <v>0.63744573000000004</v>
      </c>
      <c r="I34" s="14">
        <v>47.121463669999997</v>
      </c>
      <c r="J34" s="16">
        <v>0.77059363000000003</v>
      </c>
      <c r="K34" s="14">
        <v>11.022004969999999</v>
      </c>
      <c r="L34" s="16">
        <v>0.42063769000000001</v>
      </c>
      <c r="M34" s="14">
        <v>0</v>
      </c>
      <c r="N34" s="16">
        <v>0</v>
      </c>
      <c r="O34" s="14" t="s">
        <v>582</v>
      </c>
      <c r="P34" s="16" t="s">
        <v>582</v>
      </c>
      <c r="Q34" s="14">
        <v>2.5609508999999999</v>
      </c>
      <c r="R34" s="16">
        <v>0.53164458999999997</v>
      </c>
      <c r="S34" s="14">
        <v>0</v>
      </c>
      <c r="T34" s="16">
        <v>0</v>
      </c>
      <c r="U34" s="14">
        <v>1.4566303599999999</v>
      </c>
      <c r="V34" s="16">
        <v>0.24554807000000001</v>
      </c>
    </row>
    <row r="35" spans="1:22" x14ac:dyDescent="0.25">
      <c r="A35" s="11" t="s">
        <v>505</v>
      </c>
      <c r="B35" s="13">
        <v>6406</v>
      </c>
      <c r="C35" s="14">
        <f>(36/B35*100)</f>
        <v>0.56197315017171401</v>
      </c>
      <c r="D35" s="15">
        <v>6370</v>
      </c>
      <c r="E35" s="14">
        <v>8.0964640400000008</v>
      </c>
      <c r="F35" s="16">
        <v>0.44565800999999999</v>
      </c>
      <c r="G35" s="14">
        <v>30.448418539999999</v>
      </c>
      <c r="H35" s="16">
        <v>0.68520817999999994</v>
      </c>
      <c r="I35" s="14">
        <v>46.882393960000002</v>
      </c>
      <c r="J35" s="16">
        <v>0.66707605000000003</v>
      </c>
      <c r="K35" s="14">
        <v>13.14085171</v>
      </c>
      <c r="L35" s="16">
        <v>0.53052067999999997</v>
      </c>
      <c r="M35" s="14">
        <v>0</v>
      </c>
      <c r="N35" s="16">
        <v>0</v>
      </c>
      <c r="O35" s="14" t="s">
        <v>582</v>
      </c>
      <c r="P35" s="16" t="s">
        <v>582</v>
      </c>
      <c r="Q35" s="14">
        <v>1.03376588</v>
      </c>
      <c r="R35" s="16">
        <v>5.6437689999999999E-2</v>
      </c>
      <c r="S35" s="14">
        <v>0</v>
      </c>
      <c r="T35" s="16">
        <v>0</v>
      </c>
      <c r="U35" s="14">
        <v>0.39810588000000002</v>
      </c>
      <c r="V35" s="16">
        <v>7.1937200000000007E-2</v>
      </c>
    </row>
    <row r="36" spans="1:22" x14ac:dyDescent="0.25">
      <c r="A36" s="11" t="s">
        <v>506</v>
      </c>
      <c r="B36" s="13">
        <v>6736</v>
      </c>
      <c r="C36" s="14">
        <f>(28/B36*100)</f>
        <v>0.41567695961995249</v>
      </c>
      <c r="D36" s="15">
        <v>6708</v>
      </c>
      <c r="E36" s="14">
        <v>6.6305736399999997</v>
      </c>
      <c r="F36" s="16">
        <v>0.30294694</v>
      </c>
      <c r="G36" s="14">
        <v>18.37462292</v>
      </c>
      <c r="H36" s="16">
        <v>0.51797380000000004</v>
      </c>
      <c r="I36" s="14">
        <v>50.1221356</v>
      </c>
      <c r="J36" s="16">
        <v>0.70869152000000002</v>
      </c>
      <c r="K36" s="14">
        <v>24.237951089999999</v>
      </c>
      <c r="L36" s="16">
        <v>0.64841177999999999</v>
      </c>
      <c r="M36" s="14">
        <v>0</v>
      </c>
      <c r="N36" s="16">
        <v>0</v>
      </c>
      <c r="O36" s="14" t="s">
        <v>582</v>
      </c>
      <c r="P36" s="16" t="s">
        <v>582</v>
      </c>
      <c r="Q36" s="14">
        <v>0</v>
      </c>
      <c r="R36" s="16">
        <v>0</v>
      </c>
      <c r="S36" s="14">
        <v>0</v>
      </c>
      <c r="T36" s="16">
        <v>0</v>
      </c>
      <c r="U36" s="14">
        <v>0.63471675000000005</v>
      </c>
      <c r="V36" s="16">
        <v>0.10414727</v>
      </c>
    </row>
    <row r="37" spans="1:22" x14ac:dyDescent="0.25">
      <c r="A37" s="11" t="s">
        <v>507</v>
      </c>
      <c r="B37" s="13">
        <v>5458</v>
      </c>
      <c r="C37" s="14">
        <f>(64/B37*100)</f>
        <v>1.1725906925613778</v>
      </c>
      <c r="D37" s="15">
        <v>5394</v>
      </c>
      <c r="E37" s="14">
        <v>11.69415901</v>
      </c>
      <c r="F37" s="16">
        <v>0.50923963999999999</v>
      </c>
      <c r="G37" s="14">
        <v>31.960002710000001</v>
      </c>
      <c r="H37" s="16">
        <v>0.78573327000000004</v>
      </c>
      <c r="I37" s="14">
        <v>39.774532999999998</v>
      </c>
      <c r="J37" s="16">
        <v>0.78658373000000004</v>
      </c>
      <c r="K37" s="14">
        <v>15.27520256</v>
      </c>
      <c r="L37" s="16">
        <v>0.59552115999999999</v>
      </c>
      <c r="M37" s="14">
        <v>0</v>
      </c>
      <c r="N37" s="16">
        <v>0</v>
      </c>
      <c r="O37" s="14" t="s">
        <v>582</v>
      </c>
      <c r="P37" s="16" t="s">
        <v>582</v>
      </c>
      <c r="Q37" s="14">
        <v>0</v>
      </c>
      <c r="R37" s="16">
        <v>0</v>
      </c>
      <c r="S37" s="14">
        <v>0</v>
      </c>
      <c r="T37" s="16">
        <v>0</v>
      </c>
      <c r="U37" s="14">
        <v>1.2961027199999999</v>
      </c>
      <c r="V37" s="16">
        <v>0.20584366000000001</v>
      </c>
    </row>
    <row r="38" spans="1:22" x14ac:dyDescent="0.25">
      <c r="A38" s="11" t="s">
        <v>508</v>
      </c>
      <c r="B38" s="13">
        <v>5860</v>
      </c>
      <c r="C38" s="14">
        <f>(16/B38*100)</f>
        <v>0.27303754266211605</v>
      </c>
      <c r="D38" s="15">
        <v>5844</v>
      </c>
      <c r="E38" s="14">
        <v>15.172817269999999</v>
      </c>
      <c r="F38" s="16">
        <v>0.49536116000000002</v>
      </c>
      <c r="G38" s="14">
        <v>36.447690340000001</v>
      </c>
      <c r="H38" s="16">
        <v>0.76330587000000005</v>
      </c>
      <c r="I38" s="14">
        <v>36.866995340000003</v>
      </c>
      <c r="J38" s="16">
        <v>1.0137568299999999</v>
      </c>
      <c r="K38" s="14">
        <v>10.49252181</v>
      </c>
      <c r="L38" s="16">
        <v>0.51792760999999998</v>
      </c>
      <c r="M38" s="14">
        <v>0</v>
      </c>
      <c r="N38" s="16">
        <v>0</v>
      </c>
      <c r="O38" s="14" t="s">
        <v>582</v>
      </c>
      <c r="P38" s="16" t="s">
        <v>582</v>
      </c>
      <c r="Q38" s="14">
        <v>0</v>
      </c>
      <c r="R38" s="16">
        <v>0</v>
      </c>
      <c r="S38" s="14">
        <v>0</v>
      </c>
      <c r="T38" s="16">
        <v>0</v>
      </c>
      <c r="U38" s="14">
        <v>1.01997523</v>
      </c>
      <c r="V38" s="16">
        <v>0.15987781000000001</v>
      </c>
    </row>
    <row r="39" spans="1:22" x14ac:dyDescent="0.25">
      <c r="A39" s="11" t="s">
        <v>509</v>
      </c>
      <c r="B39" s="13">
        <v>5895</v>
      </c>
      <c r="C39" s="14">
        <f>(31/B39*100)</f>
        <v>0.52586938083121293</v>
      </c>
      <c r="D39" s="15">
        <v>5864</v>
      </c>
      <c r="E39" s="14">
        <v>9.6078801400000007</v>
      </c>
      <c r="F39" s="16">
        <v>0.55537671</v>
      </c>
      <c r="G39" s="14">
        <v>20.38254504</v>
      </c>
      <c r="H39" s="16">
        <v>0.66653477000000005</v>
      </c>
      <c r="I39" s="14">
        <v>46.618188019999998</v>
      </c>
      <c r="J39" s="16">
        <v>0.83512171000000002</v>
      </c>
      <c r="K39" s="14">
        <v>22.644911669999999</v>
      </c>
      <c r="L39" s="16">
        <v>0.64177662000000002</v>
      </c>
      <c r="M39" s="14">
        <v>0</v>
      </c>
      <c r="N39" s="16">
        <v>0</v>
      </c>
      <c r="O39" s="14" t="s">
        <v>582</v>
      </c>
      <c r="P39" s="16" t="s">
        <v>582</v>
      </c>
      <c r="Q39" s="14">
        <v>0</v>
      </c>
      <c r="R39" s="16">
        <v>0</v>
      </c>
      <c r="S39" s="14">
        <v>0</v>
      </c>
      <c r="T39" s="16">
        <v>0</v>
      </c>
      <c r="U39" s="14">
        <v>0.74647512999999999</v>
      </c>
      <c r="V39" s="16">
        <v>0.22183897999999999</v>
      </c>
    </row>
    <row r="40" spans="1:22" x14ac:dyDescent="0.25">
      <c r="A40" s="11" t="s">
        <v>510</v>
      </c>
      <c r="B40" s="13">
        <v>14157</v>
      </c>
      <c r="C40" s="14">
        <f>(277/B40*100)</f>
        <v>1.9566292293565022</v>
      </c>
      <c r="D40" s="15">
        <v>13880</v>
      </c>
      <c r="E40" s="14">
        <v>7.54832869</v>
      </c>
      <c r="F40" s="16">
        <v>0.39853696999999999</v>
      </c>
      <c r="G40" s="14">
        <v>29.759874780000001</v>
      </c>
      <c r="H40" s="16">
        <v>0.69181769999999998</v>
      </c>
      <c r="I40" s="14">
        <v>46.457267899999998</v>
      </c>
      <c r="J40" s="16">
        <v>0.70624372000000002</v>
      </c>
      <c r="K40" s="14">
        <v>15.228649069999999</v>
      </c>
      <c r="L40" s="16">
        <v>0.55496933000000004</v>
      </c>
      <c r="M40" s="14">
        <v>0</v>
      </c>
      <c r="N40" s="16">
        <v>0</v>
      </c>
      <c r="O40" s="14" t="s">
        <v>582</v>
      </c>
      <c r="P40" s="16" t="s">
        <v>582</v>
      </c>
      <c r="Q40" s="14">
        <v>0</v>
      </c>
      <c r="R40" s="16">
        <v>0</v>
      </c>
      <c r="S40" s="14">
        <v>0</v>
      </c>
      <c r="T40" s="16">
        <v>0</v>
      </c>
      <c r="U40" s="14">
        <v>1.0058795599999999</v>
      </c>
      <c r="V40" s="16">
        <v>0.15705151000000001</v>
      </c>
    </row>
    <row r="41" spans="1:22" x14ac:dyDescent="0.25">
      <c r="A41" s="11" t="s">
        <v>511</v>
      </c>
      <c r="B41" s="13">
        <v>5712</v>
      </c>
      <c r="C41" s="14">
        <f>(38/B41*100)</f>
        <v>0.665266106442577</v>
      </c>
      <c r="D41" s="15">
        <v>5674</v>
      </c>
      <c r="E41" s="14">
        <v>8.48083162</v>
      </c>
      <c r="F41" s="16">
        <v>0.33881885</v>
      </c>
      <c r="G41" s="14">
        <v>27.58321832</v>
      </c>
      <c r="H41" s="16">
        <v>0.71198972999999999</v>
      </c>
      <c r="I41" s="14">
        <v>44.655462319999998</v>
      </c>
      <c r="J41" s="16">
        <v>0.64450191999999995</v>
      </c>
      <c r="K41" s="14">
        <v>17.582186719999999</v>
      </c>
      <c r="L41" s="16">
        <v>0.67193778999999998</v>
      </c>
      <c r="M41" s="14">
        <v>0</v>
      </c>
      <c r="N41" s="16">
        <v>0</v>
      </c>
      <c r="O41" s="14" t="s">
        <v>582</v>
      </c>
      <c r="P41" s="16" t="s">
        <v>582</v>
      </c>
      <c r="Q41" s="14">
        <v>0.67671429000000005</v>
      </c>
      <c r="R41" s="16">
        <v>0.18039761000000001</v>
      </c>
      <c r="S41" s="14">
        <v>0</v>
      </c>
      <c r="T41" s="16">
        <v>0</v>
      </c>
      <c r="U41" s="14">
        <v>1.0215867300000001</v>
      </c>
      <c r="V41" s="16">
        <v>0.20515800000000001</v>
      </c>
    </row>
    <row r="42" spans="1:22" x14ac:dyDescent="0.25">
      <c r="A42" s="11" t="s">
        <v>512</v>
      </c>
      <c r="B42" s="13">
        <f>IF(COUNT(B7:B41) &gt; 0, AVERAGE(B7:B41), "\u2014")</f>
        <v>7103.4285714285716</v>
      </c>
      <c r="C42" s="14">
        <f>IF(COUNT(C7:C41) &gt; 0, AVERAGE(C7:C41), "—")</f>
        <v>1.2852097626089007</v>
      </c>
      <c r="D42" s="15">
        <f>IF(COUNT(D7:D41) &gt; 0, AVERAGE(D7:D41), "—")</f>
        <v>7001.6285714285714</v>
      </c>
      <c r="E42" s="14">
        <f>IF(COUNT(E7:E41) &gt; 0, AVERAGE(E7:E41), "—")</f>
        <v>10.381534494571431</v>
      </c>
      <c r="F42" s="16">
        <f>IF(COUNT(F7:F41) &gt; 0, SQRT(SUMSQ(F7:F41)/(COUNT(F7:F41)*COUNT(F7:F41)) ), "—")</f>
        <v>7.7383402238748039E-2</v>
      </c>
      <c r="G42" s="14">
        <f>IF(COUNT(G7:G41) &gt; 0, AVERAGE(G7:G41), "—")</f>
        <v>29.659622875428575</v>
      </c>
      <c r="H42" s="16">
        <f>IF(COUNT(H7:H41) &gt; 0, SQRT(SUMSQ(H7:H41)/(COUNT(H7:H41)*COUNT(H7:H41)) ), "—")</f>
        <v>0.11282759368293478</v>
      </c>
      <c r="I42" s="14">
        <f>IF(COUNT(I7:I41) &gt; 0, AVERAGE(I7:I41), "—")</f>
        <v>43.4571825402857</v>
      </c>
      <c r="J42" s="16">
        <f>IF(COUNT(J7:J41) &gt; 0, SQRT(SUMSQ(J7:J41)/(COUNT(J7:J41)*COUNT(J7:J41)) ), "—")</f>
        <v>0.12008326904228521</v>
      </c>
      <c r="K42" s="14">
        <f>IF(COUNT(K7:K41) &gt; 0, AVERAGE(K7:K41), "—")</f>
        <v>15.084062841714289</v>
      </c>
      <c r="L42" s="16">
        <f>IF(COUNT(L7:L41) &gt; 0, SQRT(SUMSQ(L7:L41)/(COUNT(L7:L41)*COUNT(L7:L41)) ), "—")</f>
        <v>8.6792252517316593E-2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0.58509074371428582</v>
      </c>
      <c r="R42" s="16">
        <f>IF(COUNT(R7:R41) &gt; 0, SQRT(SUMSQ(R7:R41)/(COUNT(R7:R41)*COUNT(R7:R41)) ), "—")</f>
        <v>3.5798793547899853E-2</v>
      </c>
      <c r="S42" s="14">
        <f>IF(COUNT(S7:S41) &gt; 0, AVERAGE(S7:S41), "—")</f>
        <v>1.1652957142857141E-3</v>
      </c>
      <c r="T42" s="16">
        <f>IF(COUNT(T7:T41) &gt; 0, SQRT(SUMSQ(T7:T41)/(COUNT(T7:T41)*COUNT(T7:T41)) ), "—")</f>
        <v>1.1618834285714286E-3</v>
      </c>
      <c r="U42" s="14">
        <f>IF(COUNT(U7:U41) &gt; 0, AVERAGE(U7:U41), "—")</f>
        <v>0.83134121000000005</v>
      </c>
      <c r="V42" s="16">
        <f>IF(COUNT(V7:V41) &gt; 0, SQRT(SUMSQ(V7:V41)/(COUNT(V7:V41)*COUNT(V7:V41)) ), "—")</f>
        <v>2.6592162517592426E-2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(1223/B46*100)</f>
        <v>5.2849920055313078</v>
      </c>
      <c r="D46" s="15">
        <v>21918</v>
      </c>
      <c r="E46" s="14">
        <v>5.3341677699999996</v>
      </c>
      <c r="F46" s="16">
        <v>0.22667295000000001</v>
      </c>
      <c r="G46" s="14">
        <v>13.975187930000001</v>
      </c>
      <c r="H46" s="16">
        <v>0.29235485</v>
      </c>
      <c r="I46" s="14">
        <v>53.754736319999999</v>
      </c>
      <c r="J46" s="16">
        <v>0.57085264000000002</v>
      </c>
      <c r="K46" s="14">
        <v>20.531688450000001</v>
      </c>
      <c r="L46" s="16">
        <v>0.42307639000000002</v>
      </c>
      <c r="M46" s="14">
        <v>0</v>
      </c>
      <c r="N46" s="16">
        <v>0</v>
      </c>
      <c r="O46" s="14" t="s">
        <v>582</v>
      </c>
      <c r="P46" s="16" t="s">
        <v>582</v>
      </c>
      <c r="Q46" s="14">
        <v>0</v>
      </c>
      <c r="R46" s="16">
        <v>0</v>
      </c>
      <c r="S46" s="14">
        <v>0</v>
      </c>
      <c r="T46" s="16">
        <v>0</v>
      </c>
      <c r="U46" s="14">
        <v>6.4042195299999998</v>
      </c>
      <c r="V46" s="16">
        <v>0.41865348000000002</v>
      </c>
    </row>
    <row r="47" spans="1:22" x14ac:dyDescent="0.25">
      <c r="A47" s="11" t="s">
        <v>517</v>
      </c>
      <c r="B47" s="13">
        <v>5928</v>
      </c>
      <c r="C47" s="14">
        <f>(81/B47*100)</f>
        <v>1.3663967611336032</v>
      </c>
      <c r="D47" s="15">
        <v>5847</v>
      </c>
      <c r="E47" s="14">
        <v>19.406724669999999</v>
      </c>
      <c r="F47" s="16">
        <v>0.63469041999999998</v>
      </c>
      <c r="G47" s="14">
        <v>26.46349069</v>
      </c>
      <c r="H47" s="16">
        <v>0.64053154000000001</v>
      </c>
      <c r="I47" s="14">
        <v>39.979827819999997</v>
      </c>
      <c r="J47" s="16">
        <v>0.80214651999999997</v>
      </c>
      <c r="K47" s="14">
        <v>10.284433630000001</v>
      </c>
      <c r="L47" s="16">
        <v>0.45612604000000001</v>
      </c>
      <c r="M47" s="14">
        <v>0</v>
      </c>
      <c r="N47" s="16">
        <v>0</v>
      </c>
      <c r="O47" s="14" t="s">
        <v>582</v>
      </c>
      <c r="P47" s="16" t="s">
        <v>582</v>
      </c>
      <c r="Q47" s="14">
        <v>0</v>
      </c>
      <c r="R47" s="16">
        <v>0</v>
      </c>
      <c r="S47" s="14">
        <v>0</v>
      </c>
      <c r="T47" s="16">
        <v>0</v>
      </c>
      <c r="U47" s="14">
        <v>3.8655231900000002</v>
      </c>
      <c r="V47" s="16">
        <v>0.53130778999999995</v>
      </c>
    </row>
    <row r="48" spans="1:22" x14ac:dyDescent="0.25">
      <c r="A48" s="11" t="s">
        <v>518</v>
      </c>
      <c r="B48" s="13">
        <v>9841</v>
      </c>
      <c r="C48" s="14">
        <f>(7/B48*100)</f>
        <v>7.1130982623717101E-2</v>
      </c>
      <c r="D48" s="15">
        <v>9834</v>
      </c>
      <c r="E48" s="14">
        <v>5.9176107099999999</v>
      </c>
      <c r="F48" s="16">
        <v>0.34900774000000001</v>
      </c>
      <c r="G48" s="14">
        <v>28.020750899999999</v>
      </c>
      <c r="H48" s="16">
        <v>0.69646922</v>
      </c>
      <c r="I48" s="14">
        <v>51.262434079999998</v>
      </c>
      <c r="J48" s="16">
        <v>0.82133681999999997</v>
      </c>
      <c r="K48" s="14">
        <v>13.938196400000001</v>
      </c>
      <c r="L48" s="16">
        <v>0.56944022999999999</v>
      </c>
      <c r="M48" s="14">
        <v>0</v>
      </c>
      <c r="N48" s="16">
        <v>0</v>
      </c>
      <c r="O48" s="14" t="s">
        <v>582</v>
      </c>
      <c r="P48" s="16" t="s">
        <v>582</v>
      </c>
      <c r="Q48" s="14">
        <v>0</v>
      </c>
      <c r="R48" s="16">
        <v>0</v>
      </c>
      <c r="S48" s="14">
        <v>0</v>
      </c>
      <c r="T48" s="16">
        <v>0</v>
      </c>
      <c r="U48" s="14">
        <v>0.86100790999999999</v>
      </c>
      <c r="V48" s="16">
        <v>0.51687916</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6.4307512899999999</v>
      </c>
      <c r="F50" s="16">
        <v>0.41558063000000001</v>
      </c>
      <c r="G50" s="14">
        <v>19.254962670000001</v>
      </c>
      <c r="H50" s="16">
        <v>0.57484656999999995</v>
      </c>
      <c r="I50" s="14">
        <v>54.900606080000003</v>
      </c>
      <c r="J50" s="16">
        <v>0.84955912</v>
      </c>
      <c r="K50" s="14">
        <v>18.046514720000001</v>
      </c>
      <c r="L50" s="16">
        <v>0.54476458000000005</v>
      </c>
      <c r="M50" s="14">
        <v>0</v>
      </c>
      <c r="N50" s="16">
        <v>0</v>
      </c>
      <c r="O50" s="14" t="s">
        <v>582</v>
      </c>
      <c r="P50" s="16" t="s">
        <v>582</v>
      </c>
      <c r="Q50" s="14">
        <v>0</v>
      </c>
      <c r="R50" s="16">
        <v>0</v>
      </c>
      <c r="S50" s="14">
        <v>0</v>
      </c>
      <c r="T50" s="16">
        <v>0</v>
      </c>
      <c r="U50" s="14">
        <v>1.36716525</v>
      </c>
      <c r="V50" s="16">
        <v>0.19505326000000001</v>
      </c>
    </row>
    <row r="51" spans="1:22" x14ac:dyDescent="0.25">
      <c r="A51" s="11" t="s">
        <v>521</v>
      </c>
      <c r="B51" s="13">
        <v>6866</v>
      </c>
      <c r="C51" s="14">
        <f>(109/B51*100)</f>
        <v>1.5875327701718611</v>
      </c>
      <c r="D51" s="15">
        <v>6757</v>
      </c>
      <c r="E51" s="14">
        <v>5.5299119299999999</v>
      </c>
      <c r="F51" s="16">
        <v>0.31848232999999998</v>
      </c>
      <c r="G51" s="14">
        <v>14.02636279</v>
      </c>
      <c r="H51" s="16">
        <v>0.51857945999999999</v>
      </c>
      <c r="I51" s="14">
        <v>45.059856719999999</v>
      </c>
      <c r="J51" s="16">
        <v>0.75614935999999999</v>
      </c>
      <c r="K51" s="14">
        <v>23.580804480000001</v>
      </c>
      <c r="L51" s="16">
        <v>0.63560006999999996</v>
      </c>
      <c r="M51" s="14">
        <v>0</v>
      </c>
      <c r="N51" s="16">
        <v>0</v>
      </c>
      <c r="O51" s="14" t="s">
        <v>582</v>
      </c>
      <c r="P51" s="16" t="s">
        <v>582</v>
      </c>
      <c r="Q51" s="14">
        <v>10.56892128</v>
      </c>
      <c r="R51" s="16">
        <v>0.61170833999999996</v>
      </c>
      <c r="S51" s="14">
        <v>0</v>
      </c>
      <c r="T51" s="16">
        <v>0</v>
      </c>
      <c r="U51" s="14">
        <v>1.2341428000000001</v>
      </c>
      <c r="V51" s="16">
        <v>0.22024737</v>
      </c>
    </row>
    <row r="52" spans="1:22" x14ac:dyDescent="0.25">
      <c r="A52" s="11" t="s">
        <v>522</v>
      </c>
      <c r="B52" s="13">
        <v>5809</v>
      </c>
      <c r="C52" s="14">
        <f>(74/B52*100)</f>
        <v>1.2738853503184715</v>
      </c>
      <c r="D52" s="15">
        <v>5735</v>
      </c>
      <c r="E52" s="14">
        <v>6.4521461699999998</v>
      </c>
      <c r="F52" s="16">
        <v>0.46541237000000002</v>
      </c>
      <c r="G52" s="14">
        <v>21.511935770000001</v>
      </c>
      <c r="H52" s="16">
        <v>0.59758409999999995</v>
      </c>
      <c r="I52" s="14">
        <v>54.099209620000003</v>
      </c>
      <c r="J52" s="16">
        <v>0.78476511000000004</v>
      </c>
      <c r="K52" s="14">
        <v>17.446302280000001</v>
      </c>
      <c r="L52" s="16">
        <v>0.61190792999999999</v>
      </c>
      <c r="M52" s="14">
        <v>0</v>
      </c>
      <c r="N52" s="16">
        <v>0</v>
      </c>
      <c r="O52" s="14" t="s">
        <v>582</v>
      </c>
      <c r="P52" s="16" t="s">
        <v>582</v>
      </c>
      <c r="Q52" s="14">
        <v>0</v>
      </c>
      <c r="R52" s="16">
        <v>0</v>
      </c>
      <c r="S52" s="14">
        <v>0</v>
      </c>
      <c r="T52" s="16">
        <v>0</v>
      </c>
      <c r="U52" s="14">
        <v>0.49040615999999998</v>
      </c>
      <c r="V52" s="16">
        <v>0.11210460999999999</v>
      </c>
    </row>
    <row r="53" spans="1:22" x14ac:dyDescent="0.25">
      <c r="A53" s="11" t="s">
        <v>523</v>
      </c>
      <c r="B53" s="13">
        <v>5571</v>
      </c>
      <c r="C53" s="14">
        <f>(85/B53*100)</f>
        <v>1.5257583916711541</v>
      </c>
      <c r="D53" s="15">
        <v>5486</v>
      </c>
      <c r="E53" s="14">
        <v>13.9283316</v>
      </c>
      <c r="F53" s="16">
        <v>0.47664863000000002</v>
      </c>
      <c r="G53" s="14">
        <v>34.951266369999999</v>
      </c>
      <c r="H53" s="16">
        <v>0.69052309000000001</v>
      </c>
      <c r="I53" s="14">
        <v>36.854937749999998</v>
      </c>
      <c r="J53" s="16">
        <v>0.61941195999999998</v>
      </c>
      <c r="K53" s="14">
        <v>12.65392516</v>
      </c>
      <c r="L53" s="16">
        <v>0.46324041999999999</v>
      </c>
      <c r="M53" s="14">
        <v>0</v>
      </c>
      <c r="N53" s="16">
        <v>0</v>
      </c>
      <c r="O53" s="14" t="s">
        <v>582</v>
      </c>
      <c r="P53" s="16" t="s">
        <v>582</v>
      </c>
      <c r="Q53" s="14">
        <v>0</v>
      </c>
      <c r="R53" s="16">
        <v>0</v>
      </c>
      <c r="S53" s="14">
        <v>0</v>
      </c>
      <c r="T53" s="16">
        <v>0</v>
      </c>
      <c r="U53" s="14">
        <v>1.61153912</v>
      </c>
      <c r="V53" s="16">
        <v>0.16713842000000001</v>
      </c>
    </row>
    <row r="54" spans="1:22" x14ac:dyDescent="0.25">
      <c r="A54" s="11" t="s">
        <v>524</v>
      </c>
      <c r="B54" s="13">
        <v>4740</v>
      </c>
      <c r="C54" s="14">
        <f>(60/B54*100)</f>
        <v>1.2658227848101267</v>
      </c>
      <c r="D54" s="15">
        <v>4680</v>
      </c>
      <c r="E54" s="14">
        <v>13.58232488</v>
      </c>
      <c r="F54" s="16">
        <v>0.62642447000000001</v>
      </c>
      <c r="G54" s="14">
        <v>18.626652579999998</v>
      </c>
      <c r="H54" s="16">
        <v>0.54370045</v>
      </c>
      <c r="I54" s="14">
        <v>42.744440949999998</v>
      </c>
      <c r="J54" s="16">
        <v>0.80597799000000003</v>
      </c>
      <c r="K54" s="14">
        <v>18.161270099999999</v>
      </c>
      <c r="L54" s="16">
        <v>0.67351689999999997</v>
      </c>
      <c r="M54" s="14">
        <v>0</v>
      </c>
      <c r="N54" s="16">
        <v>0</v>
      </c>
      <c r="O54" s="14" t="s">
        <v>582</v>
      </c>
      <c r="P54" s="16" t="s">
        <v>582</v>
      </c>
      <c r="Q54" s="14">
        <v>0</v>
      </c>
      <c r="R54" s="16">
        <v>0</v>
      </c>
      <c r="S54" s="14">
        <v>0</v>
      </c>
      <c r="T54" s="16">
        <v>0</v>
      </c>
      <c r="U54" s="14">
        <v>6.8853115000000003</v>
      </c>
      <c r="V54" s="16">
        <v>0.53114686</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5.4894765400000001</v>
      </c>
      <c r="F56" s="16">
        <v>0.30692916999999997</v>
      </c>
      <c r="G56" s="14">
        <v>23.079446229999999</v>
      </c>
      <c r="H56" s="16">
        <v>0.52346943999999995</v>
      </c>
      <c r="I56" s="14">
        <v>50.616246199999999</v>
      </c>
      <c r="J56" s="16">
        <v>0.81247501</v>
      </c>
      <c r="K56" s="14">
        <v>20.577086260000002</v>
      </c>
      <c r="L56" s="16">
        <v>0.65939563000000001</v>
      </c>
      <c r="M56" s="14">
        <v>0</v>
      </c>
      <c r="N56" s="16">
        <v>0</v>
      </c>
      <c r="O56" s="14" t="s">
        <v>582</v>
      </c>
      <c r="P56" s="16" t="s">
        <v>582</v>
      </c>
      <c r="Q56" s="14">
        <v>0</v>
      </c>
      <c r="R56" s="16">
        <v>0</v>
      </c>
      <c r="S56" s="14">
        <v>0</v>
      </c>
      <c r="T56" s="16">
        <v>0</v>
      </c>
      <c r="U56" s="14">
        <v>0.23774476999999999</v>
      </c>
      <c r="V56" s="16">
        <v>9.8482769999999997E-2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17.472924429999999</v>
      </c>
      <c r="F61" s="16">
        <v>0.51370939000000004</v>
      </c>
      <c r="G61" s="14">
        <v>20.75651298</v>
      </c>
      <c r="H61" s="16">
        <v>0.60480880000000004</v>
      </c>
      <c r="I61" s="14">
        <v>43.66151361</v>
      </c>
      <c r="J61" s="16">
        <v>0.65300020999999997</v>
      </c>
      <c r="K61" s="14">
        <v>16.996909599999999</v>
      </c>
      <c r="L61" s="16">
        <v>0.49605453999999999</v>
      </c>
      <c r="M61" s="14">
        <v>0</v>
      </c>
      <c r="N61" s="16">
        <v>0</v>
      </c>
      <c r="O61" s="14" t="s">
        <v>582</v>
      </c>
      <c r="P61" s="16" t="s">
        <v>582</v>
      </c>
      <c r="Q61" s="14">
        <v>0</v>
      </c>
      <c r="R61" s="16">
        <v>0</v>
      </c>
      <c r="S61" s="14">
        <v>0</v>
      </c>
      <c r="T61" s="16">
        <v>0</v>
      </c>
      <c r="U61" s="14">
        <v>1.1121393799999999</v>
      </c>
      <c r="V61" s="16">
        <v>0.22292178000000001</v>
      </c>
    </row>
    <row r="62" spans="1:22" x14ac:dyDescent="0.25">
      <c r="A62" s="11" t="s">
        <v>532</v>
      </c>
      <c r="B62" s="13">
        <v>4476</v>
      </c>
      <c r="C62" s="14">
        <f>(3/B62*100)</f>
        <v>6.7024128686327081E-2</v>
      </c>
      <c r="D62" s="15">
        <v>4473</v>
      </c>
      <c r="E62" s="14">
        <v>5.6613693899999999</v>
      </c>
      <c r="F62" s="16">
        <v>0.30630566999999997</v>
      </c>
      <c r="G62" s="14">
        <v>20.78445747</v>
      </c>
      <c r="H62" s="16">
        <v>0.55351971</v>
      </c>
      <c r="I62" s="14">
        <v>49.131899689999997</v>
      </c>
      <c r="J62" s="16">
        <v>0.68711584000000003</v>
      </c>
      <c r="K62" s="14">
        <v>24.35513735</v>
      </c>
      <c r="L62" s="16">
        <v>0.70761923000000004</v>
      </c>
      <c r="M62" s="14">
        <v>0</v>
      </c>
      <c r="N62" s="16">
        <v>0</v>
      </c>
      <c r="O62" s="14" t="s">
        <v>582</v>
      </c>
      <c r="P62" s="16" t="s">
        <v>582</v>
      </c>
      <c r="Q62" s="14">
        <v>0</v>
      </c>
      <c r="R62" s="16">
        <v>0</v>
      </c>
      <c r="S62" s="14">
        <v>0</v>
      </c>
      <c r="T62" s="16">
        <v>0</v>
      </c>
      <c r="U62" s="14">
        <v>6.7136100000000004E-2</v>
      </c>
      <c r="V62" s="16">
        <v>3.8457860000000003E-2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13.06435553</v>
      </c>
      <c r="F66" s="16">
        <v>0.45488793999999999</v>
      </c>
      <c r="G66" s="14">
        <v>21.48203573</v>
      </c>
      <c r="H66" s="16">
        <v>0.58425941999999997</v>
      </c>
      <c r="I66" s="14">
        <v>48.00897509</v>
      </c>
      <c r="J66" s="16">
        <v>0.63181668999999996</v>
      </c>
      <c r="K66" s="14">
        <v>14.802221319999999</v>
      </c>
      <c r="L66" s="16">
        <v>0.46383185999999998</v>
      </c>
      <c r="M66" s="14">
        <v>0</v>
      </c>
      <c r="N66" s="16">
        <v>0</v>
      </c>
      <c r="O66" s="14" t="s">
        <v>582</v>
      </c>
      <c r="P66" s="16" t="s">
        <v>582</v>
      </c>
      <c r="Q66" s="14">
        <v>0</v>
      </c>
      <c r="R66" s="16">
        <v>0</v>
      </c>
      <c r="S66" s="14">
        <v>0</v>
      </c>
      <c r="T66" s="16">
        <v>0</v>
      </c>
      <c r="U66" s="14">
        <v>2.64241232</v>
      </c>
      <c r="V66" s="16">
        <v>0.22340446</v>
      </c>
    </row>
    <row r="67" spans="1:22" x14ac:dyDescent="0.25">
      <c r="A67" s="11" t="s">
        <v>537</v>
      </c>
      <c r="B67" s="13">
        <v>6971</v>
      </c>
      <c r="C67" s="14">
        <f>(44/B67*100)</f>
        <v>0.63118634342275137</v>
      </c>
      <c r="D67" s="15">
        <v>6927</v>
      </c>
      <c r="E67" s="14">
        <v>7.9221115099999997</v>
      </c>
      <c r="F67" s="16">
        <v>0.39142480000000002</v>
      </c>
      <c r="G67" s="14">
        <v>31.396774109999999</v>
      </c>
      <c r="H67" s="16">
        <v>0.62100330999999998</v>
      </c>
      <c r="I67" s="14">
        <v>49.6940642</v>
      </c>
      <c r="J67" s="16">
        <v>0.65002278999999996</v>
      </c>
      <c r="K67" s="14">
        <v>9.2512223000000002</v>
      </c>
      <c r="L67" s="16">
        <v>0.3874302</v>
      </c>
      <c r="M67" s="14">
        <v>0</v>
      </c>
      <c r="N67" s="16">
        <v>0</v>
      </c>
      <c r="O67" s="14" t="s">
        <v>582</v>
      </c>
      <c r="P67" s="16" t="s">
        <v>582</v>
      </c>
      <c r="Q67" s="14">
        <v>0</v>
      </c>
      <c r="R67" s="16">
        <v>0</v>
      </c>
      <c r="S67" s="14">
        <v>0</v>
      </c>
      <c r="T67" s="16">
        <v>0</v>
      </c>
      <c r="U67" s="14">
        <v>1.7358278899999999</v>
      </c>
      <c r="V67" s="16">
        <v>0.20382392999999999</v>
      </c>
    </row>
    <row r="68" spans="1:22" x14ac:dyDescent="0.25">
      <c r="A68" s="11" t="s">
        <v>538</v>
      </c>
      <c r="B68" s="13">
        <v>12083</v>
      </c>
      <c r="C68" s="14">
        <f>(26/B68*100)</f>
        <v>0.21517834974757924</v>
      </c>
      <c r="D68" s="15">
        <v>12057</v>
      </c>
      <c r="E68" s="14">
        <v>8.06315384</v>
      </c>
      <c r="F68" s="16">
        <v>0.22679328000000001</v>
      </c>
      <c r="G68" s="14">
        <v>19.978092100000001</v>
      </c>
      <c r="H68" s="16">
        <v>0.42150889000000002</v>
      </c>
      <c r="I68" s="14">
        <v>46.797546580000002</v>
      </c>
      <c r="J68" s="16">
        <v>0.45994855000000001</v>
      </c>
      <c r="K68" s="14">
        <v>20.63716076</v>
      </c>
      <c r="L68" s="16">
        <v>0.38733901999999998</v>
      </c>
      <c r="M68" s="14">
        <v>0</v>
      </c>
      <c r="N68" s="16">
        <v>0</v>
      </c>
      <c r="O68" s="14" t="s">
        <v>582</v>
      </c>
      <c r="P68" s="16" t="s">
        <v>582</v>
      </c>
      <c r="Q68" s="14">
        <v>0</v>
      </c>
      <c r="R68" s="16">
        <v>0</v>
      </c>
      <c r="S68" s="14">
        <v>0</v>
      </c>
      <c r="T68" s="16">
        <v>0</v>
      </c>
      <c r="U68" s="14">
        <v>4.5240467100000004</v>
      </c>
      <c r="V68" s="16">
        <v>0.17574428</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11.25978812</v>
      </c>
      <c r="F70" s="16">
        <v>0.61170495999999996</v>
      </c>
      <c r="G70" s="14">
        <v>35.982047790000003</v>
      </c>
      <c r="H70" s="16">
        <v>0.68707784999999999</v>
      </c>
      <c r="I70" s="14">
        <v>42.602996740000002</v>
      </c>
      <c r="J70" s="16">
        <v>0.86196919999999999</v>
      </c>
      <c r="K70" s="14">
        <v>9.0338051299999993</v>
      </c>
      <c r="L70" s="16">
        <v>0.61183547999999999</v>
      </c>
      <c r="M70" s="14">
        <v>0</v>
      </c>
      <c r="N70" s="16">
        <v>0</v>
      </c>
      <c r="O70" s="14" t="s">
        <v>582</v>
      </c>
      <c r="P70" s="16" t="s">
        <v>582</v>
      </c>
      <c r="Q70" s="14">
        <v>0</v>
      </c>
      <c r="R70" s="16">
        <v>0</v>
      </c>
      <c r="S70" s="14">
        <v>0</v>
      </c>
      <c r="T70" s="16">
        <v>0</v>
      </c>
      <c r="U70" s="14">
        <v>1.12136222</v>
      </c>
      <c r="V70" s="16">
        <v>0.16136592999999999</v>
      </c>
    </row>
    <row r="71" spans="1:22" x14ac:dyDescent="0.25">
      <c r="A71" s="11" t="s">
        <v>541</v>
      </c>
      <c r="B71" s="13">
        <v>6115</v>
      </c>
      <c r="C71" s="14">
        <f>(17/B71*100)</f>
        <v>0.27800490596892891</v>
      </c>
      <c r="D71" s="15">
        <v>6098</v>
      </c>
      <c r="E71" s="14">
        <v>4.7940264800000003</v>
      </c>
      <c r="F71" s="16">
        <v>0.31502409999999997</v>
      </c>
      <c r="G71" s="14">
        <v>20.701402819999998</v>
      </c>
      <c r="H71" s="16">
        <v>0.60667278000000002</v>
      </c>
      <c r="I71" s="14">
        <v>49.971867179999997</v>
      </c>
      <c r="J71" s="16">
        <v>0.61767203999999998</v>
      </c>
      <c r="K71" s="14">
        <v>24.379396880000002</v>
      </c>
      <c r="L71" s="16">
        <v>0.58221299999999998</v>
      </c>
      <c r="M71" s="14">
        <v>0</v>
      </c>
      <c r="N71" s="16">
        <v>0</v>
      </c>
      <c r="O71" s="14" t="s">
        <v>582</v>
      </c>
      <c r="P71" s="16" t="s">
        <v>582</v>
      </c>
      <c r="Q71" s="14">
        <v>0</v>
      </c>
      <c r="R71" s="16">
        <v>0</v>
      </c>
      <c r="S71" s="14">
        <v>0</v>
      </c>
      <c r="T71" s="16">
        <v>0</v>
      </c>
      <c r="U71" s="14">
        <v>0.15330663</v>
      </c>
      <c r="V71" s="16">
        <v>5.0523430000000001E-2</v>
      </c>
    </row>
    <row r="72" spans="1:22" x14ac:dyDescent="0.25">
      <c r="A72" s="11" t="s">
        <v>542</v>
      </c>
      <c r="B72" s="13">
        <v>7708</v>
      </c>
      <c r="C72" s="14">
        <f>(5/B72*100)</f>
        <v>6.4867669953295279E-2</v>
      </c>
      <c r="D72" s="15">
        <v>7703</v>
      </c>
      <c r="E72" s="14">
        <v>4.95537355</v>
      </c>
      <c r="F72" s="16">
        <v>0.24608012000000001</v>
      </c>
      <c r="G72" s="14">
        <v>21.432991879999999</v>
      </c>
      <c r="H72" s="16">
        <v>0.52524404999999996</v>
      </c>
      <c r="I72" s="14">
        <v>53.658228579999999</v>
      </c>
      <c r="J72" s="16">
        <v>0.59466626</v>
      </c>
      <c r="K72" s="14">
        <v>19.866172070000001</v>
      </c>
      <c r="L72" s="16">
        <v>0.47076245</v>
      </c>
      <c r="M72" s="14">
        <v>0</v>
      </c>
      <c r="N72" s="16">
        <v>0</v>
      </c>
      <c r="O72" s="14" t="s">
        <v>582</v>
      </c>
      <c r="P72" s="16" t="s">
        <v>582</v>
      </c>
      <c r="Q72" s="14">
        <v>0</v>
      </c>
      <c r="R72" s="16">
        <v>0</v>
      </c>
      <c r="S72" s="14">
        <v>0</v>
      </c>
      <c r="T72" s="16">
        <v>0</v>
      </c>
      <c r="U72" s="14">
        <v>8.7233920000000006E-2</v>
      </c>
      <c r="V72" s="16">
        <v>2.5969349999999999E-2</v>
      </c>
    </row>
    <row r="73" spans="1:22" x14ac:dyDescent="0.25">
      <c r="A73" s="11" t="s">
        <v>543</v>
      </c>
      <c r="B73" s="13">
        <v>8249</v>
      </c>
      <c r="C73" s="14">
        <f>(146/B73*100)</f>
        <v>1.7699115044247788</v>
      </c>
      <c r="D73" s="15">
        <v>8103</v>
      </c>
      <c r="E73" s="14">
        <v>5.4560100900000004</v>
      </c>
      <c r="F73" s="16">
        <v>0.39117163999999999</v>
      </c>
      <c r="G73" s="14">
        <v>28.75799825</v>
      </c>
      <c r="H73" s="16">
        <v>0.72483962000000002</v>
      </c>
      <c r="I73" s="14">
        <v>56.678972379999998</v>
      </c>
      <c r="J73" s="16">
        <v>0.65103873000000001</v>
      </c>
      <c r="K73" s="14">
        <v>8.8033427100000008</v>
      </c>
      <c r="L73" s="16">
        <v>0.46577139000000001</v>
      </c>
      <c r="M73" s="14">
        <v>0</v>
      </c>
      <c r="N73" s="16">
        <v>0</v>
      </c>
      <c r="O73" s="14" t="s">
        <v>582</v>
      </c>
      <c r="P73" s="16" t="s">
        <v>582</v>
      </c>
      <c r="Q73" s="14">
        <v>0</v>
      </c>
      <c r="R73" s="16">
        <v>0</v>
      </c>
      <c r="S73" s="14">
        <v>0</v>
      </c>
      <c r="T73" s="16">
        <v>0</v>
      </c>
      <c r="U73" s="14">
        <v>0.30367657999999997</v>
      </c>
      <c r="V73" s="16">
        <v>8.932843E-2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15.181100929999999</v>
      </c>
      <c r="F75" s="16">
        <v>0.58849322999999998</v>
      </c>
      <c r="G75" s="14">
        <v>25.052657499999999</v>
      </c>
      <c r="H75" s="16">
        <v>0.83265528</v>
      </c>
      <c r="I75" s="14">
        <v>43.990074900000003</v>
      </c>
      <c r="J75" s="16">
        <v>0.81610198</v>
      </c>
      <c r="K75" s="14">
        <v>10.677409920000001</v>
      </c>
      <c r="L75" s="16">
        <v>0.41453021000000001</v>
      </c>
      <c r="M75" s="14">
        <v>0</v>
      </c>
      <c r="N75" s="16">
        <v>0</v>
      </c>
      <c r="O75" s="14" t="s">
        <v>582</v>
      </c>
      <c r="P75" s="16" t="s">
        <v>582</v>
      </c>
      <c r="Q75" s="14">
        <v>0</v>
      </c>
      <c r="R75" s="16">
        <v>0</v>
      </c>
      <c r="S75" s="14">
        <v>0</v>
      </c>
      <c r="T75" s="16">
        <v>0</v>
      </c>
      <c r="U75" s="14">
        <v>5.0987567499999997</v>
      </c>
      <c r="V75" s="16">
        <v>0.51724756000000005</v>
      </c>
    </row>
    <row r="76" spans="1:22" x14ac:dyDescent="0.25">
      <c r="A76" s="11" t="s">
        <v>546</v>
      </c>
      <c r="B76" s="13">
        <v>14167</v>
      </c>
      <c r="C76" s="14">
        <f>(228/B76*100)</f>
        <v>1.6093738970847746</v>
      </c>
      <c r="D76" s="15">
        <v>13939</v>
      </c>
      <c r="E76" s="14">
        <v>8.9124175999999995</v>
      </c>
      <c r="F76" s="16">
        <v>0.35905801999999998</v>
      </c>
      <c r="G76" s="14">
        <v>22.677284839999999</v>
      </c>
      <c r="H76" s="16">
        <v>0.45324340000000002</v>
      </c>
      <c r="I76" s="14">
        <v>47.466835879999998</v>
      </c>
      <c r="J76" s="16">
        <v>0.63941097000000002</v>
      </c>
      <c r="K76" s="14">
        <v>19.095503180000001</v>
      </c>
      <c r="L76" s="16">
        <v>0.44666999000000002</v>
      </c>
      <c r="M76" s="14">
        <v>0</v>
      </c>
      <c r="N76" s="16">
        <v>0</v>
      </c>
      <c r="O76" s="14" t="s">
        <v>582</v>
      </c>
      <c r="P76" s="16" t="s">
        <v>582</v>
      </c>
      <c r="Q76" s="14">
        <v>0</v>
      </c>
      <c r="R76" s="16">
        <v>0</v>
      </c>
      <c r="S76" s="14">
        <v>0</v>
      </c>
      <c r="T76" s="16">
        <v>0</v>
      </c>
      <c r="U76" s="14">
        <v>1.8479585000000001</v>
      </c>
      <c r="V76" s="16">
        <v>0.14703231999999999</v>
      </c>
    </row>
    <row r="77" spans="1:22" x14ac:dyDescent="0.25">
      <c r="A77" s="11" t="s">
        <v>547</v>
      </c>
      <c r="B77" s="13">
        <v>6062</v>
      </c>
      <c r="C77" s="14">
        <f>(84/B77*100)</f>
        <v>1.3856812933025404</v>
      </c>
      <c r="D77" s="15">
        <v>5978</v>
      </c>
      <c r="E77" s="14">
        <v>7.72455655</v>
      </c>
      <c r="F77" s="16">
        <v>0.39398506</v>
      </c>
      <c r="G77" s="14">
        <v>18.817087999999998</v>
      </c>
      <c r="H77" s="16">
        <v>0.51799877000000005</v>
      </c>
      <c r="I77" s="14">
        <v>52.463482550000002</v>
      </c>
      <c r="J77" s="16">
        <v>0.69845263000000002</v>
      </c>
      <c r="K77" s="14">
        <v>17.04063421</v>
      </c>
      <c r="L77" s="16">
        <v>0.45266244999999999</v>
      </c>
      <c r="M77" s="14">
        <v>0</v>
      </c>
      <c r="N77" s="16">
        <v>0</v>
      </c>
      <c r="O77" s="14" t="s">
        <v>582</v>
      </c>
      <c r="P77" s="16" t="s">
        <v>582</v>
      </c>
      <c r="Q77" s="14">
        <v>0</v>
      </c>
      <c r="R77" s="16">
        <v>0</v>
      </c>
      <c r="S77" s="14">
        <v>0</v>
      </c>
      <c r="T77" s="16">
        <v>0</v>
      </c>
      <c r="U77" s="14">
        <v>3.9542386899999999</v>
      </c>
      <c r="V77" s="16">
        <v>0.28025186000000002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4.4155798700000002</v>
      </c>
      <c r="F81" s="16">
        <v>0.27558150999999997</v>
      </c>
      <c r="G81" s="14">
        <v>28.655189289999999</v>
      </c>
      <c r="H81" s="16">
        <v>0.66974935999999996</v>
      </c>
      <c r="I81" s="14">
        <v>56.672222310000002</v>
      </c>
      <c r="J81" s="16">
        <v>0.71808426000000003</v>
      </c>
      <c r="K81" s="14">
        <v>10.07488749</v>
      </c>
      <c r="L81" s="16">
        <v>0.45129057</v>
      </c>
      <c r="M81" s="14">
        <v>0</v>
      </c>
      <c r="N81" s="16">
        <v>0</v>
      </c>
      <c r="O81" s="14" t="s">
        <v>582</v>
      </c>
      <c r="P81" s="16" t="s">
        <v>582</v>
      </c>
      <c r="Q81" s="14">
        <v>0</v>
      </c>
      <c r="R81" s="16">
        <v>0</v>
      </c>
      <c r="S81" s="14">
        <v>0</v>
      </c>
      <c r="T81" s="16">
        <v>0</v>
      </c>
      <c r="U81" s="14">
        <v>0.18212102999999999</v>
      </c>
      <c r="V81" s="16">
        <v>5.9497000000000001E-2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(368/B7*100)</f>
        <v>2.5326909841706815</v>
      </c>
      <c r="D7" s="15">
        <v>14162</v>
      </c>
      <c r="E7" s="14">
        <v>6.6983593900000002</v>
      </c>
      <c r="F7" s="16">
        <v>0.24033688</v>
      </c>
      <c r="G7" s="14">
        <v>27.55525123</v>
      </c>
      <c r="H7" s="16">
        <v>0.43730291999999998</v>
      </c>
      <c r="I7" s="14">
        <v>44.572669949999998</v>
      </c>
      <c r="J7" s="16">
        <v>0.46200253000000002</v>
      </c>
      <c r="K7" s="14">
        <v>19.731205020000001</v>
      </c>
      <c r="L7" s="16">
        <v>0.41899099000000001</v>
      </c>
      <c r="M7" s="14">
        <v>0</v>
      </c>
      <c r="N7" s="16">
        <v>0</v>
      </c>
      <c r="O7" s="14" t="s">
        <v>582</v>
      </c>
      <c r="P7" s="16" t="s">
        <v>582</v>
      </c>
      <c r="Q7" s="14">
        <v>0</v>
      </c>
      <c r="R7" s="16">
        <v>0</v>
      </c>
      <c r="S7" s="14">
        <v>0</v>
      </c>
      <c r="T7" s="16">
        <v>0</v>
      </c>
      <c r="U7" s="14">
        <v>1.44251441</v>
      </c>
      <c r="V7" s="16">
        <v>0.12120338999999999</v>
      </c>
    </row>
    <row r="8" spans="1:22" x14ac:dyDescent="0.25">
      <c r="A8" s="11" t="s">
        <v>478</v>
      </c>
      <c r="B8" s="13">
        <v>7007</v>
      </c>
      <c r="C8" s="14">
        <f>(22/B8*100)</f>
        <v>0.31397174254317112</v>
      </c>
      <c r="D8" s="15">
        <v>6985</v>
      </c>
      <c r="E8" s="14">
        <v>9.3181445600000004</v>
      </c>
      <c r="F8" s="16">
        <v>0.44118418999999998</v>
      </c>
      <c r="G8" s="14">
        <v>26.908593799999998</v>
      </c>
      <c r="H8" s="16">
        <v>0.69458987999999999</v>
      </c>
      <c r="I8" s="14">
        <v>37.251762759999998</v>
      </c>
      <c r="J8" s="16">
        <v>0.63411470000000003</v>
      </c>
      <c r="K8" s="14">
        <v>25.102151460000002</v>
      </c>
      <c r="L8" s="16">
        <v>0.62166463000000005</v>
      </c>
      <c r="M8" s="14">
        <v>0</v>
      </c>
      <c r="N8" s="16">
        <v>0</v>
      </c>
      <c r="O8" s="14" t="s">
        <v>582</v>
      </c>
      <c r="P8" s="16" t="s">
        <v>582</v>
      </c>
      <c r="Q8" s="14">
        <v>0.47249258999999999</v>
      </c>
      <c r="R8" s="16">
        <v>0.1162865</v>
      </c>
      <c r="S8" s="14">
        <v>0</v>
      </c>
      <c r="T8" s="16">
        <v>0</v>
      </c>
      <c r="U8" s="14">
        <v>0.94685481999999999</v>
      </c>
      <c r="V8" s="16">
        <v>0.13187751</v>
      </c>
    </row>
    <row r="9" spans="1:22" x14ac:dyDescent="0.25">
      <c r="A9" s="11" t="s">
        <v>479</v>
      </c>
      <c r="B9" s="13">
        <v>9651</v>
      </c>
      <c r="C9" s="14">
        <f>(99/B9*100)</f>
        <v>1.0258004351880634</v>
      </c>
      <c r="D9" s="15">
        <v>9552</v>
      </c>
      <c r="E9" s="14">
        <v>9.6298294599999998</v>
      </c>
      <c r="F9" s="16">
        <v>0.40341987000000001</v>
      </c>
      <c r="G9" s="14">
        <v>23.897091169999999</v>
      </c>
      <c r="H9" s="16">
        <v>0.42608156000000003</v>
      </c>
      <c r="I9" s="14">
        <v>45.425055530000002</v>
      </c>
      <c r="J9" s="16">
        <v>0.55086124000000003</v>
      </c>
      <c r="K9" s="14">
        <v>16.57021778</v>
      </c>
      <c r="L9" s="16">
        <v>0.41266121</v>
      </c>
      <c r="M9" s="14">
        <v>0</v>
      </c>
      <c r="N9" s="16">
        <v>0</v>
      </c>
      <c r="O9" s="14" t="s">
        <v>582</v>
      </c>
      <c r="P9" s="16" t="s">
        <v>582</v>
      </c>
      <c r="Q9" s="14">
        <v>3.0085327400000001</v>
      </c>
      <c r="R9" s="16">
        <v>0.54037044999999995</v>
      </c>
      <c r="S9" s="14">
        <v>0</v>
      </c>
      <c r="T9" s="16">
        <v>0</v>
      </c>
      <c r="U9" s="14">
        <v>1.4692733099999999</v>
      </c>
      <c r="V9" s="16">
        <v>0.18440354</v>
      </c>
    </row>
    <row r="10" spans="1:22" x14ac:dyDescent="0.25">
      <c r="A10" s="11" t="s">
        <v>480</v>
      </c>
      <c r="B10" s="13">
        <v>20058</v>
      </c>
      <c r="C10" s="14">
        <f>(528/B10*100)</f>
        <v>2.6323661381992225</v>
      </c>
      <c r="D10" s="15">
        <v>19530</v>
      </c>
      <c r="E10" s="14">
        <v>9.1781008899999996</v>
      </c>
      <c r="F10" s="16">
        <v>0.28161788999999998</v>
      </c>
      <c r="G10" s="14">
        <v>26.232619379999999</v>
      </c>
      <c r="H10" s="16">
        <v>0.42320925999999998</v>
      </c>
      <c r="I10" s="14">
        <v>41.771582330000001</v>
      </c>
      <c r="J10" s="16">
        <v>0.57910708</v>
      </c>
      <c r="K10" s="14">
        <v>21.708088750000002</v>
      </c>
      <c r="L10" s="16">
        <v>0.47026699999999999</v>
      </c>
      <c r="M10" s="14">
        <v>0</v>
      </c>
      <c r="N10" s="16">
        <v>0</v>
      </c>
      <c r="O10" s="14" t="s">
        <v>582</v>
      </c>
      <c r="P10" s="16" t="s">
        <v>582</v>
      </c>
      <c r="Q10" s="14">
        <v>0</v>
      </c>
      <c r="R10" s="16">
        <v>0</v>
      </c>
      <c r="S10" s="14">
        <v>0</v>
      </c>
      <c r="T10" s="16">
        <v>0</v>
      </c>
      <c r="U10" s="14">
        <v>1.10960865</v>
      </c>
      <c r="V10" s="16">
        <v>0.12912199999999999</v>
      </c>
    </row>
    <row r="11" spans="1:22" x14ac:dyDescent="0.25">
      <c r="A11" s="11" t="s">
        <v>481</v>
      </c>
      <c r="B11" s="13">
        <v>7053</v>
      </c>
      <c r="C11" s="14">
        <f>(50/B11*100)</f>
        <v>0.70891819084077701</v>
      </c>
      <c r="D11" s="15">
        <v>7003</v>
      </c>
      <c r="E11" s="14">
        <v>5.7783712899999999</v>
      </c>
      <c r="F11" s="16">
        <v>0.31376117999999997</v>
      </c>
      <c r="G11" s="14">
        <v>12.594896540000001</v>
      </c>
      <c r="H11" s="16">
        <v>0.46544637999999999</v>
      </c>
      <c r="I11" s="14">
        <v>44.319027460000001</v>
      </c>
      <c r="J11" s="16">
        <v>0.64026768000000001</v>
      </c>
      <c r="K11" s="14">
        <v>36.086187930000001</v>
      </c>
      <c r="L11" s="16">
        <v>0.75710186999999995</v>
      </c>
      <c r="M11" s="14">
        <v>0</v>
      </c>
      <c r="N11" s="16">
        <v>0</v>
      </c>
      <c r="O11" s="14" t="s">
        <v>582</v>
      </c>
      <c r="P11" s="16" t="s">
        <v>582</v>
      </c>
      <c r="Q11" s="14">
        <v>0</v>
      </c>
      <c r="R11" s="16">
        <v>0</v>
      </c>
      <c r="S11" s="14">
        <v>0</v>
      </c>
      <c r="T11" s="16">
        <v>0</v>
      </c>
      <c r="U11" s="14">
        <v>1.22151677</v>
      </c>
      <c r="V11" s="16">
        <v>0.18723408</v>
      </c>
    </row>
    <row r="12" spans="1:22" x14ac:dyDescent="0.25">
      <c r="A12" s="11" t="s">
        <v>482</v>
      </c>
      <c r="B12" s="13">
        <v>6894</v>
      </c>
      <c r="C12" s="14">
        <f>(56/B12*100)</f>
        <v>0.81230055120394551</v>
      </c>
      <c r="D12" s="15">
        <v>6838</v>
      </c>
      <c r="E12" s="14">
        <v>10.2519413</v>
      </c>
      <c r="F12" s="16">
        <v>0.45143695</v>
      </c>
      <c r="G12" s="14">
        <v>30.637876219999999</v>
      </c>
      <c r="H12" s="16">
        <v>0.67559089999999999</v>
      </c>
      <c r="I12" s="14">
        <v>45.326201339999997</v>
      </c>
      <c r="J12" s="16">
        <v>0.79660876000000003</v>
      </c>
      <c r="K12" s="14">
        <v>10.37275092</v>
      </c>
      <c r="L12" s="16">
        <v>0.3936886</v>
      </c>
      <c r="M12" s="14">
        <v>0</v>
      </c>
      <c r="N12" s="16">
        <v>0</v>
      </c>
      <c r="O12" s="14" t="s">
        <v>582</v>
      </c>
      <c r="P12" s="16" t="s">
        <v>582</v>
      </c>
      <c r="Q12" s="14">
        <v>2.3465013799999999</v>
      </c>
      <c r="R12" s="16">
        <v>0.59149814000000001</v>
      </c>
      <c r="S12" s="14">
        <v>0</v>
      </c>
      <c r="T12" s="16">
        <v>0</v>
      </c>
      <c r="U12" s="14">
        <v>1.0647288500000001</v>
      </c>
      <c r="V12" s="16">
        <v>0.17017278999999999</v>
      </c>
    </row>
    <row r="13" spans="1:22" x14ac:dyDescent="0.25">
      <c r="A13" s="11" t="s">
        <v>483</v>
      </c>
      <c r="B13" s="13">
        <v>7161</v>
      </c>
      <c r="C13" s="14">
        <f>(92/B13*100)</f>
        <v>1.2847367686077364</v>
      </c>
      <c r="D13" s="15">
        <v>7069</v>
      </c>
      <c r="E13" s="14">
        <v>7.4623215199999997</v>
      </c>
      <c r="F13" s="16">
        <v>0.35484070000000001</v>
      </c>
      <c r="G13" s="14">
        <v>26.280641190000001</v>
      </c>
      <c r="H13" s="16">
        <v>0.70392885000000005</v>
      </c>
      <c r="I13" s="14">
        <v>43.902564589999997</v>
      </c>
      <c r="J13" s="16">
        <v>0.64817391999999996</v>
      </c>
      <c r="K13" s="14">
        <v>17.425927470000001</v>
      </c>
      <c r="L13" s="16">
        <v>0.54084840000000001</v>
      </c>
      <c r="M13" s="14">
        <v>0</v>
      </c>
      <c r="N13" s="16">
        <v>0</v>
      </c>
      <c r="O13" s="14" t="s">
        <v>582</v>
      </c>
      <c r="P13" s="16" t="s">
        <v>582</v>
      </c>
      <c r="Q13" s="14">
        <v>4.0679935399999998</v>
      </c>
      <c r="R13" s="16">
        <v>0.46782673000000002</v>
      </c>
      <c r="S13" s="14">
        <v>0</v>
      </c>
      <c r="T13" s="16">
        <v>0</v>
      </c>
      <c r="U13" s="14">
        <v>0.86055168999999998</v>
      </c>
      <c r="V13" s="16">
        <v>0.20904966999999999</v>
      </c>
    </row>
    <row r="14" spans="1:22" x14ac:dyDescent="0.25">
      <c r="A14" s="11" t="s">
        <v>484</v>
      </c>
      <c r="B14" s="13">
        <v>5587</v>
      </c>
      <c r="C14" s="14">
        <f>(74/B14*100)</f>
        <v>1.3245033112582782</v>
      </c>
      <c r="D14" s="15">
        <v>5513</v>
      </c>
      <c r="E14" s="14">
        <v>11.60348801</v>
      </c>
      <c r="F14" s="16">
        <v>0.46346570999999998</v>
      </c>
      <c r="G14" s="14">
        <v>32.706887340000002</v>
      </c>
      <c r="H14" s="16">
        <v>0.72676476999999995</v>
      </c>
      <c r="I14" s="14">
        <v>44.611433599999998</v>
      </c>
      <c r="J14" s="16">
        <v>0.76126735999999995</v>
      </c>
      <c r="K14" s="14">
        <v>10.413309460000001</v>
      </c>
      <c r="L14" s="16">
        <v>0.29805335999999999</v>
      </c>
      <c r="M14" s="14">
        <v>0</v>
      </c>
      <c r="N14" s="16">
        <v>0</v>
      </c>
      <c r="O14" s="14" t="s">
        <v>582</v>
      </c>
      <c r="P14" s="16" t="s">
        <v>582</v>
      </c>
      <c r="Q14" s="14">
        <v>0</v>
      </c>
      <c r="R14" s="16">
        <v>0</v>
      </c>
      <c r="S14" s="14">
        <v>0</v>
      </c>
      <c r="T14" s="16">
        <v>0</v>
      </c>
      <c r="U14" s="14">
        <v>0.66488159000000002</v>
      </c>
      <c r="V14" s="16">
        <v>0.11933220999999999</v>
      </c>
    </row>
    <row r="15" spans="1:22" x14ac:dyDescent="0.25">
      <c r="A15" s="11" t="s">
        <v>485</v>
      </c>
      <c r="B15" s="13">
        <v>5882</v>
      </c>
      <c r="C15" s="14">
        <f>(53/B15*100)</f>
        <v>0.90105406324379467</v>
      </c>
      <c r="D15" s="15">
        <v>5829</v>
      </c>
      <c r="E15" s="14">
        <v>16.954758210000001</v>
      </c>
      <c r="F15" s="16">
        <v>0.56261463</v>
      </c>
      <c r="G15" s="14">
        <v>37.602269120000003</v>
      </c>
      <c r="H15" s="16">
        <v>0.80238072000000005</v>
      </c>
      <c r="I15" s="14">
        <v>35.228689770000003</v>
      </c>
      <c r="J15" s="16">
        <v>0.77932404</v>
      </c>
      <c r="K15" s="14">
        <v>8.4281559000000001</v>
      </c>
      <c r="L15" s="16">
        <v>0.41310781000000002</v>
      </c>
      <c r="M15" s="14">
        <v>0</v>
      </c>
      <c r="N15" s="16">
        <v>0</v>
      </c>
      <c r="O15" s="14" t="s">
        <v>582</v>
      </c>
      <c r="P15" s="16" t="s">
        <v>582</v>
      </c>
      <c r="Q15" s="14">
        <v>1.0127116700000001</v>
      </c>
      <c r="R15" s="16">
        <v>0.45391006</v>
      </c>
      <c r="S15" s="14">
        <v>0</v>
      </c>
      <c r="T15" s="16">
        <v>0</v>
      </c>
      <c r="U15" s="14">
        <v>0.77341532000000002</v>
      </c>
      <c r="V15" s="16">
        <v>0.12386724</v>
      </c>
    </row>
    <row r="16" spans="1:22" x14ac:dyDescent="0.25">
      <c r="A16" s="11" t="s">
        <v>486</v>
      </c>
      <c r="B16" s="13">
        <v>6108</v>
      </c>
      <c r="C16" s="14">
        <f>(102/B16*100)</f>
        <v>1.6699410609037328</v>
      </c>
      <c r="D16" s="15">
        <v>6006</v>
      </c>
      <c r="E16" s="14">
        <v>11.03472665</v>
      </c>
      <c r="F16" s="16">
        <v>0.43415437000000001</v>
      </c>
      <c r="G16" s="14">
        <v>22.78841341</v>
      </c>
      <c r="H16" s="16">
        <v>0.61543636000000002</v>
      </c>
      <c r="I16" s="14">
        <v>45.154464279999999</v>
      </c>
      <c r="J16" s="16">
        <v>0.81760425000000003</v>
      </c>
      <c r="K16" s="14">
        <v>18.90566609</v>
      </c>
      <c r="L16" s="16">
        <v>0.66174909999999998</v>
      </c>
      <c r="M16" s="14">
        <v>0</v>
      </c>
      <c r="N16" s="16">
        <v>0</v>
      </c>
      <c r="O16" s="14" t="s">
        <v>582</v>
      </c>
      <c r="P16" s="16" t="s">
        <v>582</v>
      </c>
      <c r="Q16" s="14">
        <v>0</v>
      </c>
      <c r="R16" s="16">
        <v>0</v>
      </c>
      <c r="S16" s="14">
        <v>0</v>
      </c>
      <c r="T16" s="16">
        <v>0</v>
      </c>
      <c r="U16" s="14">
        <v>2.1167295799999999</v>
      </c>
      <c r="V16" s="16">
        <v>0.29826181000000002</v>
      </c>
    </row>
    <row r="17" spans="1:22" x14ac:dyDescent="0.25">
      <c r="A17" s="11" t="s">
        <v>487</v>
      </c>
      <c r="B17" s="13">
        <v>6504</v>
      </c>
      <c r="C17" s="14">
        <f>(657/B17*100)</f>
        <v>10.101476014760149</v>
      </c>
      <c r="D17" s="15">
        <v>5847</v>
      </c>
      <c r="E17" s="14">
        <v>12.145105839999999</v>
      </c>
      <c r="F17" s="16">
        <v>0.41881892999999998</v>
      </c>
      <c r="G17" s="14">
        <v>32.596283249999999</v>
      </c>
      <c r="H17" s="16">
        <v>0.68535639000000004</v>
      </c>
      <c r="I17" s="14">
        <v>35.50070736</v>
      </c>
      <c r="J17" s="16">
        <v>0.58869629000000001</v>
      </c>
      <c r="K17" s="14">
        <v>15.50777721</v>
      </c>
      <c r="L17" s="16">
        <v>0.43829791000000001</v>
      </c>
      <c r="M17" s="14">
        <v>0</v>
      </c>
      <c r="N17" s="16">
        <v>0</v>
      </c>
      <c r="O17" s="14" t="s">
        <v>582</v>
      </c>
      <c r="P17" s="16" t="s">
        <v>582</v>
      </c>
      <c r="Q17" s="14">
        <v>2.5317506299999999</v>
      </c>
      <c r="R17" s="16">
        <v>0.33589255000000001</v>
      </c>
      <c r="S17" s="14">
        <v>0</v>
      </c>
      <c r="T17" s="16">
        <v>0</v>
      </c>
      <c r="U17" s="14">
        <v>1.7183757099999999</v>
      </c>
      <c r="V17" s="16">
        <v>0.19404618000000001</v>
      </c>
    </row>
    <row r="18" spans="1:22" x14ac:dyDescent="0.25">
      <c r="A18" s="11" t="s">
        <v>488</v>
      </c>
      <c r="B18" s="13">
        <v>5532</v>
      </c>
      <c r="C18" s="14">
        <f>(28/B18*100)</f>
        <v>0.50614605929139556</v>
      </c>
      <c r="D18" s="15">
        <v>5504</v>
      </c>
      <c r="E18" s="14">
        <v>13.97808494</v>
      </c>
      <c r="F18" s="16">
        <v>0.55021145000000005</v>
      </c>
      <c r="G18" s="14">
        <v>37.199514739999998</v>
      </c>
      <c r="H18" s="16">
        <v>0.60490089999999996</v>
      </c>
      <c r="I18" s="14">
        <v>36.21069335</v>
      </c>
      <c r="J18" s="16">
        <v>0.76244498999999999</v>
      </c>
      <c r="K18" s="14">
        <v>11.15666892</v>
      </c>
      <c r="L18" s="16">
        <v>0.45974617000000001</v>
      </c>
      <c r="M18" s="14">
        <v>0</v>
      </c>
      <c r="N18" s="16">
        <v>0</v>
      </c>
      <c r="O18" s="14" t="s">
        <v>582</v>
      </c>
      <c r="P18" s="16" t="s">
        <v>582</v>
      </c>
      <c r="Q18" s="14">
        <v>0</v>
      </c>
      <c r="R18" s="16">
        <v>0</v>
      </c>
      <c r="S18" s="14">
        <v>0</v>
      </c>
      <c r="T18" s="16">
        <v>0</v>
      </c>
      <c r="U18" s="14">
        <v>1.45503805</v>
      </c>
      <c r="V18" s="16">
        <v>0.22813579</v>
      </c>
    </row>
    <row r="19" spans="1:22" x14ac:dyDescent="0.25">
      <c r="A19" s="11" t="s">
        <v>489</v>
      </c>
      <c r="B19" s="13">
        <v>5658</v>
      </c>
      <c r="C19" s="14">
        <f>(64/B19*100)</f>
        <v>1.1311417462000708</v>
      </c>
      <c r="D19" s="15">
        <v>5594</v>
      </c>
      <c r="E19" s="14">
        <v>9.1227684</v>
      </c>
      <c r="F19" s="16">
        <v>0.48444229999999999</v>
      </c>
      <c r="G19" s="14">
        <v>24.35955349</v>
      </c>
      <c r="H19" s="16">
        <v>0.61739076000000004</v>
      </c>
      <c r="I19" s="14">
        <v>49.509817859999998</v>
      </c>
      <c r="J19" s="16">
        <v>0.78783164999999999</v>
      </c>
      <c r="K19" s="14">
        <v>16.025306279999999</v>
      </c>
      <c r="L19" s="16">
        <v>0.56968889</v>
      </c>
      <c r="M19" s="14">
        <v>0</v>
      </c>
      <c r="N19" s="16">
        <v>0</v>
      </c>
      <c r="O19" s="14" t="s">
        <v>582</v>
      </c>
      <c r="P19" s="16" t="s">
        <v>582</v>
      </c>
      <c r="Q19" s="14">
        <v>0</v>
      </c>
      <c r="R19" s="16">
        <v>0</v>
      </c>
      <c r="S19" s="14">
        <v>0</v>
      </c>
      <c r="T19" s="16">
        <v>0</v>
      </c>
      <c r="U19" s="14">
        <v>0.98255397</v>
      </c>
      <c r="V19" s="16">
        <v>0.17070155000000001</v>
      </c>
    </row>
    <row r="20" spans="1:22" x14ac:dyDescent="0.25">
      <c r="A20" s="11" t="s">
        <v>490</v>
      </c>
      <c r="B20" s="13">
        <v>3371</v>
      </c>
      <c r="C20" s="14">
        <f>(75/B20*100)</f>
        <v>2.2248590922574905</v>
      </c>
      <c r="D20" s="15">
        <v>3296</v>
      </c>
      <c r="E20" s="14">
        <v>12.96900722</v>
      </c>
      <c r="F20" s="16">
        <v>0.56476061</v>
      </c>
      <c r="G20" s="14">
        <v>27.318602169999998</v>
      </c>
      <c r="H20" s="16">
        <v>0.81233785000000003</v>
      </c>
      <c r="I20" s="14">
        <v>38.041266499999999</v>
      </c>
      <c r="J20" s="16">
        <v>0.82146596999999999</v>
      </c>
      <c r="K20" s="14">
        <v>20.636927310000001</v>
      </c>
      <c r="L20" s="16">
        <v>0.81815711000000002</v>
      </c>
      <c r="M20" s="14">
        <v>0</v>
      </c>
      <c r="N20" s="16">
        <v>0</v>
      </c>
      <c r="O20" s="14" t="s">
        <v>582</v>
      </c>
      <c r="P20" s="16" t="s">
        <v>582</v>
      </c>
      <c r="Q20" s="14">
        <v>0</v>
      </c>
      <c r="R20" s="16">
        <v>0</v>
      </c>
      <c r="S20" s="14">
        <v>0</v>
      </c>
      <c r="T20" s="16">
        <v>0</v>
      </c>
      <c r="U20" s="14">
        <v>1.0341967999999999</v>
      </c>
      <c r="V20" s="16">
        <v>0.17636968</v>
      </c>
    </row>
    <row r="21" spans="1:22" x14ac:dyDescent="0.25">
      <c r="A21" s="11" t="s">
        <v>491</v>
      </c>
      <c r="B21" s="13">
        <v>5741</v>
      </c>
      <c r="C21" s="14">
        <f>(45/B21*100)</f>
        <v>0.7838355687162516</v>
      </c>
      <c r="D21" s="15">
        <v>5696</v>
      </c>
      <c r="E21" s="14">
        <v>4.9450295400000002</v>
      </c>
      <c r="F21" s="16">
        <v>0.32597809</v>
      </c>
      <c r="G21" s="14">
        <v>25.898957530000001</v>
      </c>
      <c r="H21" s="16">
        <v>0.64584675000000002</v>
      </c>
      <c r="I21" s="14">
        <v>49.560952810000003</v>
      </c>
      <c r="J21" s="16">
        <v>0.71714082999999995</v>
      </c>
      <c r="K21" s="14">
        <v>19.028264289999999</v>
      </c>
      <c r="L21" s="16">
        <v>0.57185162</v>
      </c>
      <c r="M21" s="14">
        <v>0</v>
      </c>
      <c r="N21" s="16">
        <v>0</v>
      </c>
      <c r="O21" s="14" t="s">
        <v>582</v>
      </c>
      <c r="P21" s="16" t="s">
        <v>582</v>
      </c>
      <c r="Q21" s="14">
        <v>0</v>
      </c>
      <c r="R21" s="16">
        <v>0</v>
      </c>
      <c r="S21" s="14">
        <v>0</v>
      </c>
      <c r="T21" s="16">
        <v>0</v>
      </c>
      <c r="U21" s="14">
        <v>0.56679581999999995</v>
      </c>
      <c r="V21" s="16">
        <v>0.10838482000000001</v>
      </c>
    </row>
    <row r="22" spans="1:22" x14ac:dyDescent="0.25">
      <c r="A22" s="11" t="s">
        <v>492</v>
      </c>
      <c r="B22" s="13">
        <v>6598</v>
      </c>
      <c r="C22" s="14">
        <f>(32/B22*100)</f>
        <v>0.48499545316762654</v>
      </c>
      <c r="D22" s="15">
        <v>6566</v>
      </c>
      <c r="E22" s="14">
        <v>16.659651719999999</v>
      </c>
      <c r="F22" s="16">
        <v>0.68482946</v>
      </c>
      <c r="G22" s="14">
        <v>31.595625590000001</v>
      </c>
      <c r="H22" s="16">
        <v>0.75466571999999998</v>
      </c>
      <c r="I22" s="14">
        <v>37.515400880000001</v>
      </c>
      <c r="J22" s="16">
        <v>0.68338337000000005</v>
      </c>
      <c r="K22" s="14">
        <v>11.43907439</v>
      </c>
      <c r="L22" s="16">
        <v>0.43905862000000001</v>
      </c>
      <c r="M22" s="14">
        <v>0</v>
      </c>
      <c r="N22" s="16">
        <v>0</v>
      </c>
      <c r="O22" s="14" t="s">
        <v>582</v>
      </c>
      <c r="P22" s="16" t="s">
        <v>582</v>
      </c>
      <c r="Q22" s="14">
        <v>0</v>
      </c>
      <c r="R22" s="16">
        <v>0</v>
      </c>
      <c r="S22" s="14">
        <v>6.0756589999999999E-2</v>
      </c>
      <c r="T22" s="16">
        <v>3.0873919999999999E-2</v>
      </c>
      <c r="U22" s="14">
        <v>2.72949083</v>
      </c>
      <c r="V22" s="16">
        <v>0.31127165000000001</v>
      </c>
    </row>
    <row r="23" spans="1:22" x14ac:dyDescent="0.25">
      <c r="A23" s="11" t="s">
        <v>493</v>
      </c>
      <c r="B23" s="13">
        <v>11583</v>
      </c>
      <c r="C23" s="14">
        <f>(218/B23*100)</f>
        <v>1.8820685487352156</v>
      </c>
      <c r="D23" s="15">
        <v>11365</v>
      </c>
      <c r="E23" s="14">
        <v>3.9522144400000001</v>
      </c>
      <c r="F23" s="16">
        <v>0.24863357999999999</v>
      </c>
      <c r="G23" s="14">
        <v>10.37659139</v>
      </c>
      <c r="H23" s="16">
        <v>0.47562767</v>
      </c>
      <c r="I23" s="14">
        <v>46.62574772</v>
      </c>
      <c r="J23" s="16">
        <v>0.65810983000000001</v>
      </c>
      <c r="K23" s="14">
        <v>37.530529270000002</v>
      </c>
      <c r="L23" s="16">
        <v>0.60372643999999998</v>
      </c>
      <c r="M23" s="14">
        <v>0</v>
      </c>
      <c r="N23" s="16">
        <v>0</v>
      </c>
      <c r="O23" s="14" t="s">
        <v>582</v>
      </c>
      <c r="P23" s="16" t="s">
        <v>582</v>
      </c>
      <c r="Q23" s="14">
        <v>0</v>
      </c>
      <c r="R23" s="16">
        <v>0</v>
      </c>
      <c r="S23" s="14">
        <v>0</v>
      </c>
      <c r="T23" s="16">
        <v>0</v>
      </c>
      <c r="U23" s="14">
        <v>1.51491719</v>
      </c>
      <c r="V23" s="16">
        <v>0.21971073999999999</v>
      </c>
    </row>
    <row r="24" spans="1:22" x14ac:dyDescent="0.25">
      <c r="A24" s="11" t="s">
        <v>494</v>
      </c>
      <c r="B24" s="13">
        <v>6647</v>
      </c>
      <c r="C24" s="14">
        <f>(7/B24*100)</f>
        <v>0.10531066646607493</v>
      </c>
      <c r="D24" s="15">
        <v>6640</v>
      </c>
      <c r="E24" s="14">
        <v>5.29829098</v>
      </c>
      <c r="F24" s="16">
        <v>0.33603275999999999</v>
      </c>
      <c r="G24" s="14">
        <v>12.760726679999999</v>
      </c>
      <c r="H24" s="16">
        <v>0.44288305</v>
      </c>
      <c r="I24" s="14">
        <v>41.431832890000003</v>
      </c>
      <c r="J24" s="16">
        <v>0.67265072000000004</v>
      </c>
      <c r="K24" s="14">
        <v>39.912333029999999</v>
      </c>
      <c r="L24" s="16">
        <v>0.65949352000000006</v>
      </c>
      <c r="M24" s="14">
        <v>0</v>
      </c>
      <c r="N24" s="16">
        <v>0</v>
      </c>
      <c r="O24" s="14" t="s">
        <v>582</v>
      </c>
      <c r="P24" s="16" t="s">
        <v>582</v>
      </c>
      <c r="Q24" s="14">
        <v>0</v>
      </c>
      <c r="R24" s="16">
        <v>0</v>
      </c>
      <c r="S24" s="14">
        <v>0</v>
      </c>
      <c r="T24" s="16">
        <v>0</v>
      </c>
      <c r="U24" s="14">
        <v>0.59681642000000001</v>
      </c>
      <c r="V24" s="16">
        <v>9.134581E-2</v>
      </c>
    </row>
    <row r="25" spans="1:22" x14ac:dyDescent="0.25">
      <c r="A25" s="11" t="s">
        <v>495</v>
      </c>
      <c r="B25" s="13">
        <v>5581</v>
      </c>
      <c r="C25" s="14">
        <f>(24/B25*100)</f>
        <v>0.43003046049095145</v>
      </c>
      <c r="D25" s="15">
        <v>5557</v>
      </c>
      <c r="E25" s="14">
        <v>6.0537878200000002</v>
      </c>
      <c r="F25" s="16">
        <v>0.28336528</v>
      </c>
      <c r="G25" s="14">
        <v>19.188470679999998</v>
      </c>
      <c r="H25" s="16">
        <v>0.48912417000000002</v>
      </c>
      <c r="I25" s="14">
        <v>52.573499699999999</v>
      </c>
      <c r="J25" s="16">
        <v>0.63812643999999996</v>
      </c>
      <c r="K25" s="14">
        <v>21.55917629</v>
      </c>
      <c r="L25" s="16">
        <v>0.55108175000000004</v>
      </c>
      <c r="M25" s="14">
        <v>0</v>
      </c>
      <c r="N25" s="16">
        <v>0</v>
      </c>
      <c r="O25" s="14" t="s">
        <v>582</v>
      </c>
      <c r="P25" s="16" t="s">
        <v>582</v>
      </c>
      <c r="Q25" s="14">
        <v>0</v>
      </c>
      <c r="R25" s="16">
        <v>0</v>
      </c>
      <c r="S25" s="14">
        <v>0</v>
      </c>
      <c r="T25" s="16">
        <v>0</v>
      </c>
      <c r="U25" s="14">
        <v>0.62506550999999999</v>
      </c>
      <c r="V25" s="16">
        <v>0.11203831</v>
      </c>
    </row>
    <row r="26" spans="1:22" x14ac:dyDescent="0.25">
      <c r="A26" s="11" t="s">
        <v>496</v>
      </c>
      <c r="B26" s="13">
        <v>4869</v>
      </c>
      <c r="C26" s="14">
        <f>(33/B26*100)</f>
        <v>0.67775723967960566</v>
      </c>
      <c r="D26" s="15">
        <v>4836</v>
      </c>
      <c r="E26" s="14">
        <v>7.8186180199999997</v>
      </c>
      <c r="F26" s="16">
        <v>0.36345516999999999</v>
      </c>
      <c r="G26" s="14">
        <v>23.746199480000001</v>
      </c>
      <c r="H26" s="16">
        <v>0.71054689000000004</v>
      </c>
      <c r="I26" s="14">
        <v>49.582002449999997</v>
      </c>
      <c r="J26" s="16">
        <v>0.78018708000000003</v>
      </c>
      <c r="K26" s="14">
        <v>18.1754712</v>
      </c>
      <c r="L26" s="16">
        <v>0.56027329999999997</v>
      </c>
      <c r="M26" s="14">
        <v>0</v>
      </c>
      <c r="N26" s="16">
        <v>0</v>
      </c>
      <c r="O26" s="14" t="s">
        <v>582</v>
      </c>
      <c r="P26" s="16" t="s">
        <v>582</v>
      </c>
      <c r="Q26" s="14">
        <v>0</v>
      </c>
      <c r="R26" s="16">
        <v>0</v>
      </c>
      <c r="S26" s="14">
        <v>0</v>
      </c>
      <c r="T26" s="16">
        <v>0</v>
      </c>
      <c r="U26" s="14">
        <v>0.67770883999999998</v>
      </c>
      <c r="V26" s="16">
        <v>0.13565764</v>
      </c>
    </row>
    <row r="27" spans="1:22" x14ac:dyDescent="0.25">
      <c r="A27" s="11" t="s">
        <v>497</v>
      </c>
      <c r="B27" s="13">
        <v>5299</v>
      </c>
      <c r="C27" s="14">
        <f>(17/B27*100)</f>
        <v>0.32081524816003021</v>
      </c>
      <c r="D27" s="15">
        <v>5282</v>
      </c>
      <c r="E27" s="14">
        <v>10.43798988</v>
      </c>
      <c r="F27" s="16">
        <v>0.37143332000000001</v>
      </c>
      <c r="G27" s="14">
        <v>25.156167660000001</v>
      </c>
      <c r="H27" s="16">
        <v>0.53811509999999996</v>
      </c>
      <c r="I27" s="14">
        <v>39.977748320000003</v>
      </c>
      <c r="J27" s="16">
        <v>0.67208334999999997</v>
      </c>
      <c r="K27" s="14">
        <v>22.885282700000001</v>
      </c>
      <c r="L27" s="16">
        <v>0.63656407000000004</v>
      </c>
      <c r="M27" s="14">
        <v>0</v>
      </c>
      <c r="N27" s="16">
        <v>0</v>
      </c>
      <c r="O27" s="14" t="s">
        <v>582</v>
      </c>
      <c r="P27" s="16" t="s">
        <v>582</v>
      </c>
      <c r="Q27" s="14">
        <v>0</v>
      </c>
      <c r="R27" s="16">
        <v>0</v>
      </c>
      <c r="S27" s="14">
        <v>0</v>
      </c>
      <c r="T27" s="16">
        <v>0</v>
      </c>
      <c r="U27" s="14">
        <v>1.5428114399999999</v>
      </c>
      <c r="V27" s="16">
        <v>0.17835699999999999</v>
      </c>
    </row>
    <row r="28" spans="1:22" x14ac:dyDescent="0.25">
      <c r="A28" s="11" t="s">
        <v>498</v>
      </c>
      <c r="B28" s="13">
        <v>7568</v>
      </c>
      <c r="C28" s="14">
        <f>(54/B28*100)</f>
        <v>0.71353065539112048</v>
      </c>
      <c r="D28" s="15">
        <v>7514</v>
      </c>
      <c r="E28" s="14">
        <v>6.6813455700000004</v>
      </c>
      <c r="F28" s="16">
        <v>0.35562666999999998</v>
      </c>
      <c r="G28" s="14">
        <v>14.11934128</v>
      </c>
      <c r="H28" s="16">
        <v>0.53026002999999999</v>
      </c>
      <c r="I28" s="14">
        <v>46.849243880000003</v>
      </c>
      <c r="J28" s="16">
        <v>0.58615055000000005</v>
      </c>
      <c r="K28" s="14">
        <v>31.537494970000001</v>
      </c>
      <c r="L28" s="16">
        <v>0.66884816999999996</v>
      </c>
      <c r="M28" s="14">
        <v>0</v>
      </c>
      <c r="N28" s="16">
        <v>0</v>
      </c>
      <c r="O28" s="14" t="s">
        <v>582</v>
      </c>
      <c r="P28" s="16" t="s">
        <v>582</v>
      </c>
      <c r="Q28" s="14">
        <v>0</v>
      </c>
      <c r="R28" s="16">
        <v>0</v>
      </c>
      <c r="S28" s="14">
        <v>0</v>
      </c>
      <c r="T28" s="16">
        <v>0</v>
      </c>
      <c r="U28" s="14">
        <v>0.81257429000000003</v>
      </c>
      <c r="V28" s="16">
        <v>0.12298228999999999</v>
      </c>
    </row>
    <row r="29" spans="1:22" x14ac:dyDescent="0.25">
      <c r="A29" s="11" t="s">
        <v>499</v>
      </c>
      <c r="B29" s="13">
        <v>5385</v>
      </c>
      <c r="C29" s="14">
        <f>(30/B29*100)</f>
        <v>0.55710306406685239</v>
      </c>
      <c r="D29" s="15">
        <v>5355</v>
      </c>
      <c r="E29" s="14">
        <v>12.463980299999999</v>
      </c>
      <c r="F29" s="16">
        <v>0.50056173000000004</v>
      </c>
      <c r="G29" s="14">
        <v>40.782296559999999</v>
      </c>
      <c r="H29" s="16">
        <v>0.73737284000000003</v>
      </c>
      <c r="I29" s="14">
        <v>36.687338060000002</v>
      </c>
      <c r="J29" s="16">
        <v>0.75345335999999996</v>
      </c>
      <c r="K29" s="14">
        <v>6.7532684700000001</v>
      </c>
      <c r="L29" s="16">
        <v>0.39254602999999999</v>
      </c>
      <c r="M29" s="14">
        <v>0</v>
      </c>
      <c r="N29" s="16">
        <v>0</v>
      </c>
      <c r="O29" s="14" t="s">
        <v>582</v>
      </c>
      <c r="P29" s="16" t="s">
        <v>582</v>
      </c>
      <c r="Q29" s="14">
        <v>2.7667624100000001</v>
      </c>
      <c r="R29" s="16">
        <v>0.24169378</v>
      </c>
      <c r="S29" s="14">
        <v>0</v>
      </c>
      <c r="T29" s="16">
        <v>0</v>
      </c>
      <c r="U29" s="14">
        <v>0.54635420999999995</v>
      </c>
      <c r="V29" s="16">
        <v>0.13583168000000001</v>
      </c>
    </row>
    <row r="30" spans="1:22" x14ac:dyDescent="0.25">
      <c r="A30" s="11" t="s">
        <v>500</v>
      </c>
      <c r="B30" s="13">
        <v>4520</v>
      </c>
      <c r="C30" s="14">
        <f>(103/B30*100)</f>
        <v>2.278761061946903</v>
      </c>
      <c r="D30" s="15">
        <v>4417</v>
      </c>
      <c r="E30" s="14">
        <v>6.7454026499999999</v>
      </c>
      <c r="F30" s="16">
        <v>0.33720939999999999</v>
      </c>
      <c r="G30" s="14">
        <v>26.227351110000001</v>
      </c>
      <c r="H30" s="16">
        <v>0.77383150000000001</v>
      </c>
      <c r="I30" s="14">
        <v>44.327494229999999</v>
      </c>
      <c r="J30" s="16">
        <v>0.92009702999999998</v>
      </c>
      <c r="K30" s="14">
        <v>21.320762609999999</v>
      </c>
      <c r="L30" s="16">
        <v>0.58274159000000003</v>
      </c>
      <c r="M30" s="14">
        <v>0</v>
      </c>
      <c r="N30" s="16">
        <v>0</v>
      </c>
      <c r="O30" s="14" t="s">
        <v>582</v>
      </c>
      <c r="P30" s="16" t="s">
        <v>582</v>
      </c>
      <c r="Q30" s="14">
        <v>0</v>
      </c>
      <c r="R30" s="16">
        <v>0</v>
      </c>
      <c r="S30" s="14">
        <v>0</v>
      </c>
      <c r="T30" s="16">
        <v>0</v>
      </c>
      <c r="U30" s="14">
        <v>1.3789894</v>
      </c>
      <c r="V30" s="16">
        <v>0.16841104000000001</v>
      </c>
    </row>
    <row r="31" spans="1:22" x14ac:dyDescent="0.25">
      <c r="A31" s="11" t="s">
        <v>501</v>
      </c>
      <c r="B31" s="13">
        <v>5456</v>
      </c>
      <c r="C31" s="14">
        <f>(125/B31*100)</f>
        <v>2.2910557184750733</v>
      </c>
      <c r="D31" s="15">
        <v>5331</v>
      </c>
      <c r="E31" s="14">
        <v>9.9908712499999996</v>
      </c>
      <c r="F31" s="16">
        <v>0.52591003999999997</v>
      </c>
      <c r="G31" s="14">
        <v>23.308813969999999</v>
      </c>
      <c r="H31" s="16">
        <v>0.64568062000000004</v>
      </c>
      <c r="I31" s="14">
        <v>41.935924790000001</v>
      </c>
      <c r="J31" s="16">
        <v>0.73205330000000002</v>
      </c>
      <c r="K31" s="14">
        <v>23.506682479999998</v>
      </c>
      <c r="L31" s="16">
        <v>0.64449752999999999</v>
      </c>
      <c r="M31" s="14">
        <v>0</v>
      </c>
      <c r="N31" s="16">
        <v>0</v>
      </c>
      <c r="O31" s="14" t="s">
        <v>582</v>
      </c>
      <c r="P31" s="16" t="s">
        <v>582</v>
      </c>
      <c r="Q31" s="14">
        <v>0</v>
      </c>
      <c r="R31" s="16">
        <v>0</v>
      </c>
      <c r="S31" s="14">
        <v>0</v>
      </c>
      <c r="T31" s="16">
        <v>0</v>
      </c>
      <c r="U31" s="14">
        <v>1.2577075099999999</v>
      </c>
      <c r="V31" s="16">
        <v>0.18090075999999999</v>
      </c>
    </row>
    <row r="32" spans="1:22" x14ac:dyDescent="0.25">
      <c r="A32" s="11" t="s">
        <v>502</v>
      </c>
      <c r="B32" s="13">
        <v>4478</v>
      </c>
      <c r="C32" s="14">
        <f>(5/B32*100)</f>
        <v>0.11165698972755694</v>
      </c>
      <c r="D32" s="15">
        <v>4473</v>
      </c>
      <c r="E32" s="14">
        <v>6.9515031199999999</v>
      </c>
      <c r="F32" s="16">
        <v>0.40448314000000002</v>
      </c>
      <c r="G32" s="14">
        <v>22.313677370000001</v>
      </c>
      <c r="H32" s="16">
        <v>0.63962297000000001</v>
      </c>
      <c r="I32" s="14">
        <v>53.614183349999998</v>
      </c>
      <c r="J32" s="16">
        <v>0.68960023999999998</v>
      </c>
      <c r="K32" s="14">
        <v>16.2689007</v>
      </c>
      <c r="L32" s="16">
        <v>0.52298151999999998</v>
      </c>
      <c r="M32" s="14">
        <v>0</v>
      </c>
      <c r="N32" s="16">
        <v>0</v>
      </c>
      <c r="O32" s="14" t="s">
        <v>582</v>
      </c>
      <c r="P32" s="16" t="s">
        <v>582</v>
      </c>
      <c r="Q32" s="14">
        <v>0</v>
      </c>
      <c r="R32" s="16">
        <v>0</v>
      </c>
      <c r="S32" s="14">
        <v>0</v>
      </c>
      <c r="T32" s="16">
        <v>0</v>
      </c>
      <c r="U32" s="14">
        <v>0.85173544999999995</v>
      </c>
      <c r="V32" s="16">
        <v>0.15875243</v>
      </c>
    </row>
    <row r="33" spans="1:22" x14ac:dyDescent="0.25">
      <c r="A33" s="11" t="s">
        <v>503</v>
      </c>
      <c r="B33" s="13">
        <v>7325</v>
      </c>
      <c r="C33" s="14">
        <f>(76/B33*100)</f>
        <v>1.0375426621160411</v>
      </c>
      <c r="D33" s="15">
        <v>7249</v>
      </c>
      <c r="E33" s="14">
        <v>2.9544067100000002</v>
      </c>
      <c r="F33" s="16">
        <v>0.24451456999999999</v>
      </c>
      <c r="G33" s="14">
        <v>8.7224004700000002</v>
      </c>
      <c r="H33" s="16">
        <v>0.33591607000000001</v>
      </c>
      <c r="I33" s="14">
        <v>47.015412640000001</v>
      </c>
      <c r="J33" s="16">
        <v>0.71643089999999998</v>
      </c>
      <c r="K33" s="14">
        <v>40.482472229999999</v>
      </c>
      <c r="L33" s="16">
        <v>0.68578424000000004</v>
      </c>
      <c r="M33" s="14">
        <v>0</v>
      </c>
      <c r="N33" s="16">
        <v>0</v>
      </c>
      <c r="O33" s="14" t="s">
        <v>582</v>
      </c>
      <c r="P33" s="16" t="s">
        <v>582</v>
      </c>
      <c r="Q33" s="14">
        <v>0</v>
      </c>
      <c r="R33" s="16">
        <v>0</v>
      </c>
      <c r="S33" s="14">
        <v>0</v>
      </c>
      <c r="T33" s="16">
        <v>0</v>
      </c>
      <c r="U33" s="14">
        <v>0.82530793999999996</v>
      </c>
      <c r="V33" s="16">
        <v>0.12311295</v>
      </c>
    </row>
    <row r="34" spans="1:22" x14ac:dyDescent="0.25">
      <c r="A34" s="11" t="s">
        <v>504</v>
      </c>
      <c r="B34" s="13">
        <v>6350</v>
      </c>
      <c r="C34" s="14">
        <f>(36/B34*100)</f>
        <v>0.56692913385826771</v>
      </c>
      <c r="D34" s="15">
        <v>6314</v>
      </c>
      <c r="E34" s="14">
        <v>9.0935881500000004</v>
      </c>
      <c r="F34" s="16">
        <v>0.41778754000000001</v>
      </c>
      <c r="G34" s="14">
        <v>26.923953659999999</v>
      </c>
      <c r="H34" s="16">
        <v>0.68040860000000003</v>
      </c>
      <c r="I34" s="14">
        <v>48.290218469999999</v>
      </c>
      <c r="J34" s="16">
        <v>0.70117940000000001</v>
      </c>
      <c r="K34" s="14">
        <v>10.82184537</v>
      </c>
      <c r="L34" s="16">
        <v>0.4790026</v>
      </c>
      <c r="M34" s="14">
        <v>0</v>
      </c>
      <c r="N34" s="16">
        <v>0</v>
      </c>
      <c r="O34" s="14" t="s">
        <v>582</v>
      </c>
      <c r="P34" s="16" t="s">
        <v>582</v>
      </c>
      <c r="Q34" s="14">
        <v>2.5609508999999999</v>
      </c>
      <c r="R34" s="16">
        <v>0.53164458999999997</v>
      </c>
      <c r="S34" s="14">
        <v>0</v>
      </c>
      <c r="T34" s="16">
        <v>0</v>
      </c>
      <c r="U34" s="14">
        <v>2.3094434599999998</v>
      </c>
      <c r="V34" s="16">
        <v>0.27579495999999998</v>
      </c>
    </row>
    <row r="35" spans="1:22" x14ac:dyDescent="0.25">
      <c r="A35" s="11" t="s">
        <v>505</v>
      </c>
      <c r="B35" s="13">
        <v>6406</v>
      </c>
      <c r="C35" s="14">
        <f>(36/B35*100)</f>
        <v>0.56197315017171401</v>
      </c>
      <c r="D35" s="15">
        <v>6370</v>
      </c>
      <c r="E35" s="14">
        <v>6.1391336599999997</v>
      </c>
      <c r="F35" s="16">
        <v>0.38221145000000001</v>
      </c>
      <c r="G35" s="14">
        <v>21.133697690000002</v>
      </c>
      <c r="H35" s="16">
        <v>0.68458187999999998</v>
      </c>
      <c r="I35" s="14">
        <v>51.27929271</v>
      </c>
      <c r="J35" s="16">
        <v>0.87680986999999999</v>
      </c>
      <c r="K35" s="14">
        <v>19.456219010000002</v>
      </c>
      <c r="L35" s="16">
        <v>0.64579567999999998</v>
      </c>
      <c r="M35" s="14">
        <v>0</v>
      </c>
      <c r="N35" s="16">
        <v>0</v>
      </c>
      <c r="O35" s="14" t="s">
        <v>582</v>
      </c>
      <c r="P35" s="16" t="s">
        <v>582</v>
      </c>
      <c r="Q35" s="14">
        <v>1.03376588</v>
      </c>
      <c r="R35" s="16">
        <v>5.6437689999999999E-2</v>
      </c>
      <c r="S35" s="14">
        <v>0</v>
      </c>
      <c r="T35" s="16">
        <v>0</v>
      </c>
      <c r="U35" s="14">
        <v>0.95789104999999997</v>
      </c>
      <c r="V35" s="16">
        <v>0.13225385000000001</v>
      </c>
    </row>
    <row r="36" spans="1:22" x14ac:dyDescent="0.25">
      <c r="A36" s="11" t="s">
        <v>506</v>
      </c>
      <c r="B36" s="13">
        <v>6736</v>
      </c>
      <c r="C36" s="14">
        <f>(28/B36*100)</f>
        <v>0.41567695961995249</v>
      </c>
      <c r="D36" s="15">
        <v>6708</v>
      </c>
      <c r="E36" s="14">
        <v>3.4090422999999999</v>
      </c>
      <c r="F36" s="16">
        <v>0.24141481000000001</v>
      </c>
      <c r="G36" s="14">
        <v>8.0737559799999996</v>
      </c>
      <c r="H36" s="16">
        <v>0.35789788</v>
      </c>
      <c r="I36" s="14">
        <v>43.408191330000001</v>
      </c>
      <c r="J36" s="16">
        <v>0.63998168</v>
      </c>
      <c r="K36" s="14">
        <v>44.002627830000002</v>
      </c>
      <c r="L36" s="16">
        <v>0.65471466</v>
      </c>
      <c r="M36" s="14">
        <v>0</v>
      </c>
      <c r="N36" s="16">
        <v>0</v>
      </c>
      <c r="O36" s="14" t="s">
        <v>582</v>
      </c>
      <c r="P36" s="16" t="s">
        <v>582</v>
      </c>
      <c r="Q36" s="14">
        <v>0</v>
      </c>
      <c r="R36" s="16">
        <v>0</v>
      </c>
      <c r="S36" s="14">
        <v>0</v>
      </c>
      <c r="T36" s="16">
        <v>0</v>
      </c>
      <c r="U36" s="14">
        <v>1.10638255</v>
      </c>
      <c r="V36" s="16">
        <v>0.14142159000000001</v>
      </c>
    </row>
    <row r="37" spans="1:22" x14ac:dyDescent="0.25">
      <c r="A37" s="11" t="s">
        <v>507</v>
      </c>
      <c r="B37" s="13">
        <v>5458</v>
      </c>
      <c r="C37" s="14">
        <f>(64/B37*100)</f>
        <v>1.1725906925613778</v>
      </c>
      <c r="D37" s="15">
        <v>5394</v>
      </c>
      <c r="E37" s="14">
        <v>12.88074061</v>
      </c>
      <c r="F37" s="16">
        <v>0.52892846000000004</v>
      </c>
      <c r="G37" s="14">
        <v>30.42337019</v>
      </c>
      <c r="H37" s="16">
        <v>0.65755291000000005</v>
      </c>
      <c r="I37" s="14">
        <v>35.798832320000002</v>
      </c>
      <c r="J37" s="16">
        <v>0.67633553000000002</v>
      </c>
      <c r="K37" s="14">
        <v>19.172706340000001</v>
      </c>
      <c r="L37" s="16">
        <v>0.61573113999999995</v>
      </c>
      <c r="M37" s="14">
        <v>0</v>
      </c>
      <c r="N37" s="16">
        <v>0</v>
      </c>
      <c r="O37" s="14" t="s">
        <v>582</v>
      </c>
      <c r="P37" s="16" t="s">
        <v>582</v>
      </c>
      <c r="Q37" s="14">
        <v>0</v>
      </c>
      <c r="R37" s="16">
        <v>0</v>
      </c>
      <c r="S37" s="14">
        <v>0</v>
      </c>
      <c r="T37" s="16">
        <v>0</v>
      </c>
      <c r="U37" s="14">
        <v>1.7243505400000001</v>
      </c>
      <c r="V37" s="16">
        <v>0.24095256000000001</v>
      </c>
    </row>
    <row r="38" spans="1:22" x14ac:dyDescent="0.25">
      <c r="A38" s="11" t="s">
        <v>508</v>
      </c>
      <c r="B38" s="13">
        <v>5860</v>
      </c>
      <c r="C38" s="14">
        <f>(16/B38*100)</f>
        <v>0.27303754266211605</v>
      </c>
      <c r="D38" s="15">
        <v>5844</v>
      </c>
      <c r="E38" s="14">
        <v>12.191500039999999</v>
      </c>
      <c r="F38" s="16">
        <v>0.52996001000000004</v>
      </c>
      <c r="G38" s="14">
        <v>31.279600729999999</v>
      </c>
      <c r="H38" s="16">
        <v>0.82285213999999995</v>
      </c>
      <c r="I38" s="14">
        <v>40.063775919999998</v>
      </c>
      <c r="J38" s="16">
        <v>0.91541585999999997</v>
      </c>
      <c r="K38" s="14">
        <v>15.103534979999999</v>
      </c>
      <c r="L38" s="16">
        <v>0.58814374999999997</v>
      </c>
      <c r="M38" s="14">
        <v>0</v>
      </c>
      <c r="N38" s="16">
        <v>0</v>
      </c>
      <c r="O38" s="14" t="s">
        <v>582</v>
      </c>
      <c r="P38" s="16" t="s">
        <v>582</v>
      </c>
      <c r="Q38" s="14">
        <v>0</v>
      </c>
      <c r="R38" s="16">
        <v>0</v>
      </c>
      <c r="S38" s="14">
        <v>0</v>
      </c>
      <c r="T38" s="16">
        <v>0</v>
      </c>
      <c r="U38" s="14">
        <v>1.36158833</v>
      </c>
      <c r="V38" s="16">
        <v>0.19389517000000001</v>
      </c>
    </row>
    <row r="39" spans="1:22" x14ac:dyDescent="0.25">
      <c r="A39" s="11" t="s">
        <v>509</v>
      </c>
      <c r="B39" s="13">
        <v>5895</v>
      </c>
      <c r="C39" s="14">
        <f>(31/B39*100)</f>
        <v>0.52586938083121293</v>
      </c>
      <c r="D39" s="15">
        <v>5864</v>
      </c>
      <c r="E39" s="14">
        <v>8.1976068499999997</v>
      </c>
      <c r="F39" s="16">
        <v>0.44181155</v>
      </c>
      <c r="G39" s="14">
        <v>17.06231738</v>
      </c>
      <c r="H39" s="16">
        <v>0.64859275999999999</v>
      </c>
      <c r="I39" s="14">
        <v>48.599807820000002</v>
      </c>
      <c r="J39" s="16">
        <v>0.76552584999999995</v>
      </c>
      <c r="K39" s="14">
        <v>24.943527280000001</v>
      </c>
      <c r="L39" s="16">
        <v>0.73823916999999994</v>
      </c>
      <c r="M39" s="14">
        <v>0</v>
      </c>
      <c r="N39" s="16">
        <v>0</v>
      </c>
      <c r="O39" s="14" t="s">
        <v>582</v>
      </c>
      <c r="P39" s="16" t="s">
        <v>582</v>
      </c>
      <c r="Q39" s="14">
        <v>0</v>
      </c>
      <c r="R39" s="16">
        <v>0</v>
      </c>
      <c r="S39" s="14">
        <v>0</v>
      </c>
      <c r="T39" s="16">
        <v>0</v>
      </c>
      <c r="U39" s="14">
        <v>1.1967406700000001</v>
      </c>
      <c r="V39" s="16">
        <v>0.24076322999999999</v>
      </c>
    </row>
    <row r="40" spans="1:22" x14ac:dyDescent="0.25">
      <c r="A40" s="11" t="s">
        <v>510</v>
      </c>
      <c r="B40" s="13">
        <v>14157</v>
      </c>
      <c r="C40" s="14">
        <f>(277/B40*100)</f>
        <v>1.9566292293565022</v>
      </c>
      <c r="D40" s="15">
        <v>13880</v>
      </c>
      <c r="E40" s="14">
        <v>6.2184472</v>
      </c>
      <c r="F40" s="16">
        <v>0.33672447</v>
      </c>
      <c r="G40" s="14">
        <v>25.981411829999999</v>
      </c>
      <c r="H40" s="16">
        <v>0.64591041999999999</v>
      </c>
      <c r="I40" s="14">
        <v>43.863136099999998</v>
      </c>
      <c r="J40" s="16">
        <v>0.7061191</v>
      </c>
      <c r="K40" s="14">
        <v>22.508390179999999</v>
      </c>
      <c r="L40" s="16">
        <v>0.57009765999999995</v>
      </c>
      <c r="M40" s="14">
        <v>0</v>
      </c>
      <c r="N40" s="16">
        <v>0</v>
      </c>
      <c r="O40" s="14" t="s">
        <v>582</v>
      </c>
      <c r="P40" s="16" t="s">
        <v>582</v>
      </c>
      <c r="Q40" s="14">
        <v>0</v>
      </c>
      <c r="R40" s="16">
        <v>0</v>
      </c>
      <c r="S40" s="14">
        <v>0</v>
      </c>
      <c r="T40" s="16">
        <v>0</v>
      </c>
      <c r="U40" s="14">
        <v>1.4286146900000001</v>
      </c>
      <c r="V40" s="16">
        <v>0.19475934</v>
      </c>
    </row>
    <row r="41" spans="1:22" x14ac:dyDescent="0.25">
      <c r="A41" s="11" t="s">
        <v>511</v>
      </c>
      <c r="B41" s="13">
        <v>5712</v>
      </c>
      <c r="C41" s="14">
        <f>(38/B41*100)</f>
        <v>0.665266106442577</v>
      </c>
      <c r="D41" s="15">
        <v>5674</v>
      </c>
      <c r="E41" s="14">
        <v>10.370997089999999</v>
      </c>
      <c r="F41" s="16">
        <v>0.48898142</v>
      </c>
      <c r="G41" s="14">
        <v>27.601506520000001</v>
      </c>
      <c r="H41" s="16">
        <v>0.76787711000000003</v>
      </c>
      <c r="I41" s="14">
        <v>38.92503018</v>
      </c>
      <c r="J41" s="16">
        <v>0.65273495999999998</v>
      </c>
      <c r="K41" s="14">
        <v>21.03096644</v>
      </c>
      <c r="L41" s="16">
        <v>0.65670050999999996</v>
      </c>
      <c r="M41" s="14">
        <v>0</v>
      </c>
      <c r="N41" s="16">
        <v>0</v>
      </c>
      <c r="O41" s="14" t="s">
        <v>582</v>
      </c>
      <c r="P41" s="16" t="s">
        <v>582</v>
      </c>
      <c r="Q41" s="14">
        <v>0.67671429000000005</v>
      </c>
      <c r="R41" s="16">
        <v>0.18039761000000001</v>
      </c>
      <c r="S41" s="14">
        <v>0</v>
      </c>
      <c r="T41" s="16">
        <v>0</v>
      </c>
      <c r="U41" s="14">
        <v>1.3947854799999999</v>
      </c>
      <c r="V41" s="16">
        <v>0.22572730999999999</v>
      </c>
    </row>
    <row r="42" spans="1:22" x14ac:dyDescent="0.25">
      <c r="A42" s="11" t="s">
        <v>512</v>
      </c>
      <c r="B42" s="13">
        <f>IF(COUNT(B7:B41) &gt; 0, AVERAGE(B7:B41), "\u2014")</f>
        <v>7103.4285714285716</v>
      </c>
      <c r="C42" s="14">
        <f>IF(COUNT(C7:C41) &gt; 0, AVERAGE(C7:C41), "—")</f>
        <v>1.2852097626089007</v>
      </c>
      <c r="D42" s="15">
        <f>IF(COUNT(D7:D41) &gt; 0, AVERAGE(D7:D41), "—")</f>
        <v>7001.6285714285714</v>
      </c>
      <c r="E42" s="14">
        <f>IF(COUNT(E7:E41) &gt; 0, AVERAGE(E7:E41), "—")</f>
        <v>9.0165473022857157</v>
      </c>
      <c r="F42" s="16">
        <f>IF(COUNT(F7:F41) &gt; 0, SQRT(SUMSQ(F7:F41)/(COUNT(F7:F41)*COUNT(F7:F41)) ), "—")</f>
        <v>7.144289584402097E-2</v>
      </c>
      <c r="G42" s="14">
        <f>IF(COUNT(G7:G41) &gt; 0, AVERAGE(G7:G41), "—")</f>
        <v>24.610135051428571</v>
      </c>
      <c r="H42" s="16">
        <f>IF(COUNT(H7:H41) &gt; 0, SQRT(SUMSQ(H7:H41)/(COUNT(H7:H41)*COUNT(H7:H41)) ), "—")</f>
        <v>0.10702773872164724</v>
      </c>
      <c r="I42" s="14">
        <f>IF(COUNT(I7:I41) &gt; 0, AVERAGE(I7:I41), "—")</f>
        <v>43.564314378571417</v>
      </c>
      <c r="J42" s="16">
        <f>IF(COUNT(J7:J41) &gt; 0, SQRT(SUMSQ(J7:J41)/(COUNT(J7:J41)*COUNT(J7:J41)) ), "—")</f>
        <v>0.12085041799850083</v>
      </c>
      <c r="K42" s="14">
        <f>IF(COUNT(K7:K41) &gt; 0, AVERAGE(K7:K41), "—")</f>
        <v>21.014567730285712</v>
      </c>
      <c r="L42" s="16">
        <f>IF(COUNT(L7:L41) &gt; 0, SQRT(SUMSQ(L7:L41)/(COUNT(L7:L41)*COUNT(L7:L41)) ), "—")</f>
        <v>9.736388345109008E-2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0.58509074371428582</v>
      </c>
      <c r="R42" s="16">
        <f>IF(COUNT(R7:R41) &gt; 0, SQRT(SUMSQ(R7:R41)/(COUNT(R7:R41)*COUNT(R7:R41)) ), "—")</f>
        <v>3.5798793547899853E-2</v>
      </c>
      <c r="S42" s="14">
        <f>IF(COUNT(S7:S41) &gt; 0, AVERAGE(S7:S41), "—")</f>
        <v>1.7359025714285714E-3</v>
      </c>
      <c r="T42" s="16">
        <f>IF(COUNT(T7:T41) &gt; 0, SQRT(SUMSQ(T7:T41)/(COUNT(T7:T41)*COUNT(T7:T41)) ), "—")</f>
        <v>8.82112E-4</v>
      </c>
      <c r="U42" s="14">
        <f>IF(COUNT(U7:U41) &gt; 0, AVERAGE(U7:U41), "—")</f>
        <v>1.2076088897142858</v>
      </c>
      <c r="V42" s="16">
        <f>IF(COUNT(V7:V41) &gt; 0, SQRT(SUMSQ(V7:V41)/(COUNT(V7:V41)*COUNT(V7:V41)) ), "—")</f>
        <v>3.1011065150321506E-2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(1223/B46*100)</f>
        <v>5.2849920055313078</v>
      </c>
      <c r="D46" s="15">
        <v>21918</v>
      </c>
      <c r="E46" s="14">
        <v>2.1298210499999999</v>
      </c>
      <c r="F46" s="16">
        <v>0.12489212</v>
      </c>
      <c r="G46" s="14">
        <v>4.0197754999999997</v>
      </c>
      <c r="H46" s="16">
        <v>0.16931151999999999</v>
      </c>
      <c r="I46" s="14">
        <v>43.768661690000002</v>
      </c>
      <c r="J46" s="16">
        <v>0.51794313000000003</v>
      </c>
      <c r="K46" s="14">
        <v>43.400302979999999</v>
      </c>
      <c r="L46" s="16">
        <v>0.48855864999999998</v>
      </c>
      <c r="M46" s="14">
        <v>0</v>
      </c>
      <c r="N46" s="16">
        <v>0</v>
      </c>
      <c r="O46" s="14" t="s">
        <v>582</v>
      </c>
      <c r="P46" s="16" t="s">
        <v>582</v>
      </c>
      <c r="Q46" s="14">
        <v>0</v>
      </c>
      <c r="R46" s="16">
        <v>0</v>
      </c>
      <c r="S46" s="14">
        <v>0</v>
      </c>
      <c r="T46" s="16">
        <v>0</v>
      </c>
      <c r="U46" s="14">
        <v>6.6814387799999997</v>
      </c>
      <c r="V46" s="16">
        <v>0.42549274999999998</v>
      </c>
    </row>
    <row r="47" spans="1:22" x14ac:dyDescent="0.25">
      <c r="A47" s="11" t="s">
        <v>517</v>
      </c>
      <c r="B47" s="13">
        <v>5928</v>
      </c>
      <c r="C47" s="14">
        <f>(81/B47*100)</f>
        <v>1.3663967611336032</v>
      </c>
      <c r="D47" s="15">
        <v>5847</v>
      </c>
      <c r="E47" s="14">
        <v>13.49312873</v>
      </c>
      <c r="F47" s="16">
        <v>0.47380831000000001</v>
      </c>
      <c r="G47" s="14">
        <v>23.357671199999999</v>
      </c>
      <c r="H47" s="16">
        <v>0.64403982999999998</v>
      </c>
      <c r="I47" s="14">
        <v>44.623868020000003</v>
      </c>
      <c r="J47" s="16">
        <v>0.74870819</v>
      </c>
      <c r="K47" s="14">
        <v>13.37904097</v>
      </c>
      <c r="L47" s="16">
        <v>0.57298044999999997</v>
      </c>
      <c r="M47" s="14">
        <v>0</v>
      </c>
      <c r="N47" s="16">
        <v>0</v>
      </c>
      <c r="O47" s="14" t="s">
        <v>582</v>
      </c>
      <c r="P47" s="16" t="s">
        <v>582</v>
      </c>
      <c r="Q47" s="14">
        <v>0</v>
      </c>
      <c r="R47" s="16">
        <v>0</v>
      </c>
      <c r="S47" s="14">
        <v>0</v>
      </c>
      <c r="T47" s="16">
        <v>0</v>
      </c>
      <c r="U47" s="14">
        <v>5.1462910800000001</v>
      </c>
      <c r="V47" s="16">
        <v>0.61194510999999996</v>
      </c>
    </row>
    <row r="48" spans="1:22" x14ac:dyDescent="0.25">
      <c r="A48" s="11" t="s">
        <v>518</v>
      </c>
      <c r="B48" s="13">
        <v>9841</v>
      </c>
      <c r="C48" s="14">
        <f>(7/B48*100)</f>
        <v>7.1130982623717101E-2</v>
      </c>
      <c r="D48" s="15">
        <v>9834</v>
      </c>
      <c r="E48" s="14">
        <v>4.5516731999999998</v>
      </c>
      <c r="F48" s="16">
        <v>0.26294116000000001</v>
      </c>
      <c r="G48" s="14">
        <v>15.771651260000001</v>
      </c>
      <c r="H48" s="16">
        <v>0.50672083000000001</v>
      </c>
      <c r="I48" s="14">
        <v>54.110830159999999</v>
      </c>
      <c r="J48" s="16">
        <v>0.74159319999999995</v>
      </c>
      <c r="K48" s="14">
        <v>24.404730740000002</v>
      </c>
      <c r="L48" s="16">
        <v>0.63510239000000002</v>
      </c>
      <c r="M48" s="14">
        <v>0</v>
      </c>
      <c r="N48" s="16">
        <v>0</v>
      </c>
      <c r="O48" s="14" t="s">
        <v>582</v>
      </c>
      <c r="P48" s="16" t="s">
        <v>582</v>
      </c>
      <c r="Q48" s="14">
        <v>0</v>
      </c>
      <c r="R48" s="16">
        <v>0</v>
      </c>
      <c r="S48" s="14">
        <v>0</v>
      </c>
      <c r="T48" s="16">
        <v>0</v>
      </c>
      <c r="U48" s="14">
        <v>1.1611146299999999</v>
      </c>
      <c r="V48" s="16">
        <v>0.50975552000000002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6.0793941199999999</v>
      </c>
      <c r="F50" s="16">
        <v>0.32721254</v>
      </c>
      <c r="G50" s="14">
        <v>6.4351818999999999</v>
      </c>
      <c r="H50" s="16">
        <v>0.38489762</v>
      </c>
      <c r="I50" s="14">
        <v>36.000335849999999</v>
      </c>
      <c r="J50" s="16">
        <v>0.65870746000000002</v>
      </c>
      <c r="K50" s="14">
        <v>50.043044360000003</v>
      </c>
      <c r="L50" s="16">
        <v>0.86925366999999998</v>
      </c>
      <c r="M50" s="14">
        <v>0</v>
      </c>
      <c r="N50" s="16">
        <v>0</v>
      </c>
      <c r="O50" s="14" t="s">
        <v>582</v>
      </c>
      <c r="P50" s="16" t="s">
        <v>582</v>
      </c>
      <c r="Q50" s="14">
        <v>0</v>
      </c>
      <c r="R50" s="16">
        <v>0</v>
      </c>
      <c r="S50" s="14">
        <v>0</v>
      </c>
      <c r="T50" s="16">
        <v>0</v>
      </c>
      <c r="U50" s="14">
        <v>1.4420437699999999</v>
      </c>
      <c r="V50" s="16">
        <v>0.19848461000000001</v>
      </c>
    </row>
    <row r="51" spans="1:22" x14ac:dyDescent="0.25">
      <c r="A51" s="11" t="s">
        <v>521</v>
      </c>
      <c r="B51" s="13">
        <v>6866</v>
      </c>
      <c r="C51" s="14">
        <f>(109/B51*100)</f>
        <v>1.5875327701718611</v>
      </c>
      <c r="D51" s="15">
        <v>6757</v>
      </c>
      <c r="E51" s="14">
        <v>3.3031819200000001</v>
      </c>
      <c r="F51" s="16">
        <v>0.23950295999999999</v>
      </c>
      <c r="G51" s="14">
        <v>4.1780243400000003</v>
      </c>
      <c r="H51" s="16">
        <v>0.27396383000000002</v>
      </c>
      <c r="I51" s="14">
        <v>29.683366249999999</v>
      </c>
      <c r="J51" s="16">
        <v>0.63239603</v>
      </c>
      <c r="K51" s="14">
        <v>50.930077359999999</v>
      </c>
      <c r="L51" s="16">
        <v>0.76304046000000003</v>
      </c>
      <c r="M51" s="14">
        <v>0</v>
      </c>
      <c r="N51" s="16">
        <v>0</v>
      </c>
      <c r="O51" s="14" t="s">
        <v>582</v>
      </c>
      <c r="P51" s="16" t="s">
        <v>582</v>
      </c>
      <c r="Q51" s="14">
        <v>10.56892128</v>
      </c>
      <c r="R51" s="16">
        <v>0.61170833999999996</v>
      </c>
      <c r="S51" s="14">
        <v>0</v>
      </c>
      <c r="T51" s="16">
        <v>0</v>
      </c>
      <c r="U51" s="14">
        <v>1.3364288499999999</v>
      </c>
      <c r="V51" s="16">
        <v>0.17613909999999999</v>
      </c>
    </row>
    <row r="52" spans="1:22" x14ac:dyDescent="0.25">
      <c r="A52" s="11" t="s">
        <v>522</v>
      </c>
      <c r="B52" s="13">
        <v>5809</v>
      </c>
      <c r="C52" s="14">
        <f>(74/B52*100)</f>
        <v>1.2738853503184715</v>
      </c>
      <c r="D52" s="15">
        <v>5735</v>
      </c>
      <c r="E52" s="14">
        <v>5.8928439700000004</v>
      </c>
      <c r="F52" s="16">
        <v>0.42899884999999999</v>
      </c>
      <c r="G52" s="14">
        <v>19.612111590000001</v>
      </c>
      <c r="H52" s="16">
        <v>0.56016551000000003</v>
      </c>
      <c r="I52" s="14">
        <v>54.207281799999997</v>
      </c>
      <c r="J52" s="16">
        <v>0.53359290999999998</v>
      </c>
      <c r="K52" s="14">
        <v>19.360405799999999</v>
      </c>
      <c r="L52" s="16">
        <v>0.5032894</v>
      </c>
      <c r="M52" s="14">
        <v>0</v>
      </c>
      <c r="N52" s="16">
        <v>0</v>
      </c>
      <c r="O52" s="14" t="s">
        <v>582</v>
      </c>
      <c r="P52" s="16" t="s">
        <v>582</v>
      </c>
      <c r="Q52" s="14">
        <v>0</v>
      </c>
      <c r="R52" s="16">
        <v>0</v>
      </c>
      <c r="S52" s="14">
        <v>0</v>
      </c>
      <c r="T52" s="16">
        <v>0</v>
      </c>
      <c r="U52" s="14">
        <v>0.92735683999999996</v>
      </c>
      <c r="V52" s="16">
        <v>0.13261761</v>
      </c>
    </row>
    <row r="53" spans="1:22" x14ac:dyDescent="0.25">
      <c r="A53" s="11" t="s">
        <v>523</v>
      </c>
      <c r="B53" s="13">
        <v>5571</v>
      </c>
      <c r="C53" s="14">
        <f>(85/B53*100)</f>
        <v>1.5257583916711541</v>
      </c>
      <c r="D53" s="15">
        <v>5486</v>
      </c>
      <c r="E53" s="14">
        <v>13.42158199</v>
      </c>
      <c r="F53" s="16">
        <v>0.45508921000000002</v>
      </c>
      <c r="G53" s="14">
        <v>36.177344660000003</v>
      </c>
      <c r="H53" s="16">
        <v>0.63511936000000002</v>
      </c>
      <c r="I53" s="14">
        <v>35.413016939999999</v>
      </c>
      <c r="J53" s="16">
        <v>0.65685368</v>
      </c>
      <c r="K53" s="14">
        <v>13.050432580000001</v>
      </c>
      <c r="L53" s="16">
        <v>0.45907829999999999</v>
      </c>
      <c r="M53" s="14">
        <v>0</v>
      </c>
      <c r="N53" s="16">
        <v>0</v>
      </c>
      <c r="O53" s="14" t="s">
        <v>582</v>
      </c>
      <c r="P53" s="16" t="s">
        <v>582</v>
      </c>
      <c r="Q53" s="14">
        <v>0</v>
      </c>
      <c r="R53" s="16">
        <v>0</v>
      </c>
      <c r="S53" s="14">
        <v>0</v>
      </c>
      <c r="T53" s="16">
        <v>0</v>
      </c>
      <c r="U53" s="14">
        <v>1.9376238299999999</v>
      </c>
      <c r="V53" s="16">
        <v>0.19211502999999999</v>
      </c>
    </row>
    <row r="54" spans="1:22" x14ac:dyDescent="0.25">
      <c r="A54" s="11" t="s">
        <v>524</v>
      </c>
      <c r="B54" s="13">
        <v>4740</v>
      </c>
      <c r="C54" s="14">
        <f>(60/B54*100)</f>
        <v>1.2658227848101267</v>
      </c>
      <c r="D54" s="15">
        <v>4680</v>
      </c>
      <c r="E54" s="14">
        <v>10.017816</v>
      </c>
      <c r="F54" s="16">
        <v>0.60874760000000006</v>
      </c>
      <c r="G54" s="14">
        <v>6.74540658</v>
      </c>
      <c r="H54" s="16">
        <v>0.4866587</v>
      </c>
      <c r="I54" s="14">
        <v>33.249845809999997</v>
      </c>
      <c r="J54" s="16">
        <v>0.89446002000000002</v>
      </c>
      <c r="K54" s="14">
        <v>44.840585539999999</v>
      </c>
      <c r="L54" s="16">
        <v>1.0607212500000001</v>
      </c>
      <c r="M54" s="14">
        <v>0</v>
      </c>
      <c r="N54" s="16">
        <v>0</v>
      </c>
      <c r="O54" s="14" t="s">
        <v>582</v>
      </c>
      <c r="P54" s="16" t="s">
        <v>582</v>
      </c>
      <c r="Q54" s="14">
        <v>0</v>
      </c>
      <c r="R54" s="16">
        <v>0</v>
      </c>
      <c r="S54" s="14">
        <v>0</v>
      </c>
      <c r="T54" s="16">
        <v>0</v>
      </c>
      <c r="U54" s="14">
        <v>5.1463460699999999</v>
      </c>
      <c r="V54" s="16">
        <v>0.39525831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4.2740116800000001</v>
      </c>
      <c r="F56" s="16">
        <v>0.30767932999999997</v>
      </c>
      <c r="G56" s="14">
        <v>13.182534820000001</v>
      </c>
      <c r="H56" s="16">
        <v>0.45234204</v>
      </c>
      <c r="I56" s="14">
        <v>52.62315409</v>
      </c>
      <c r="J56" s="16">
        <v>0.77893091999999997</v>
      </c>
      <c r="K56" s="14">
        <v>29.05295207</v>
      </c>
      <c r="L56" s="16">
        <v>0.70322638000000004</v>
      </c>
      <c r="M56" s="14">
        <v>0</v>
      </c>
      <c r="N56" s="16">
        <v>0</v>
      </c>
      <c r="O56" s="14" t="s">
        <v>582</v>
      </c>
      <c r="P56" s="16" t="s">
        <v>582</v>
      </c>
      <c r="Q56" s="14">
        <v>0</v>
      </c>
      <c r="R56" s="16">
        <v>0</v>
      </c>
      <c r="S56" s="14">
        <v>0</v>
      </c>
      <c r="T56" s="16">
        <v>0</v>
      </c>
      <c r="U56" s="14">
        <v>0.86734734000000002</v>
      </c>
      <c r="V56" s="16">
        <v>0.13844081999999999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14.55076702</v>
      </c>
      <c r="F61" s="16">
        <v>0.4890485</v>
      </c>
      <c r="G61" s="14">
        <v>20.227192590000001</v>
      </c>
      <c r="H61" s="16">
        <v>0.58630821</v>
      </c>
      <c r="I61" s="14">
        <v>42.984547980000002</v>
      </c>
      <c r="J61" s="16">
        <v>0.71310483999999996</v>
      </c>
      <c r="K61" s="14">
        <v>20.783598040000001</v>
      </c>
      <c r="L61" s="16">
        <v>0.58020130000000003</v>
      </c>
      <c r="M61" s="14">
        <v>0</v>
      </c>
      <c r="N61" s="16">
        <v>0</v>
      </c>
      <c r="O61" s="14" t="s">
        <v>582</v>
      </c>
      <c r="P61" s="16" t="s">
        <v>582</v>
      </c>
      <c r="Q61" s="14">
        <v>0</v>
      </c>
      <c r="R61" s="16">
        <v>0</v>
      </c>
      <c r="S61" s="14">
        <v>0</v>
      </c>
      <c r="T61" s="16">
        <v>0</v>
      </c>
      <c r="U61" s="14">
        <v>1.4538943799999999</v>
      </c>
      <c r="V61" s="16">
        <v>0.27218179999999997</v>
      </c>
    </row>
    <row r="62" spans="1:22" x14ac:dyDescent="0.25">
      <c r="A62" s="11" t="s">
        <v>532</v>
      </c>
      <c r="B62" s="13">
        <v>4476</v>
      </c>
      <c r="C62" s="14">
        <f>(3/B62*100)</f>
        <v>6.7024128686327081E-2</v>
      </c>
      <c r="D62" s="15">
        <v>4473</v>
      </c>
      <c r="E62" s="14">
        <v>5.2057517400000002</v>
      </c>
      <c r="F62" s="16">
        <v>0.31705298999999998</v>
      </c>
      <c r="G62" s="14">
        <v>16.980830210000001</v>
      </c>
      <c r="H62" s="16">
        <v>0.55034974999999997</v>
      </c>
      <c r="I62" s="14">
        <v>48.482539369999998</v>
      </c>
      <c r="J62" s="16">
        <v>0.68191007999999997</v>
      </c>
      <c r="K62" s="14">
        <v>28.950822299999999</v>
      </c>
      <c r="L62" s="16">
        <v>0.57376081999999995</v>
      </c>
      <c r="M62" s="14">
        <v>0</v>
      </c>
      <c r="N62" s="16">
        <v>0</v>
      </c>
      <c r="O62" s="14" t="s">
        <v>582</v>
      </c>
      <c r="P62" s="16" t="s">
        <v>582</v>
      </c>
      <c r="Q62" s="14">
        <v>0</v>
      </c>
      <c r="R62" s="16">
        <v>0</v>
      </c>
      <c r="S62" s="14">
        <v>0</v>
      </c>
      <c r="T62" s="16">
        <v>0</v>
      </c>
      <c r="U62" s="14">
        <v>0.38005638000000003</v>
      </c>
      <c r="V62" s="16">
        <v>8.6379120000000004E-2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9.9709458200000007</v>
      </c>
      <c r="F66" s="16">
        <v>0.39888243000000001</v>
      </c>
      <c r="G66" s="14">
        <v>20.744881899999999</v>
      </c>
      <c r="H66" s="16">
        <v>0.55514237</v>
      </c>
      <c r="I66" s="14">
        <v>47.807156689999999</v>
      </c>
      <c r="J66" s="16">
        <v>0.58664525999999995</v>
      </c>
      <c r="K66" s="14">
        <v>18.226936349999999</v>
      </c>
      <c r="L66" s="16">
        <v>0.50133057000000003</v>
      </c>
      <c r="M66" s="14">
        <v>0</v>
      </c>
      <c r="N66" s="16">
        <v>0</v>
      </c>
      <c r="O66" s="14" t="s">
        <v>582</v>
      </c>
      <c r="P66" s="16" t="s">
        <v>582</v>
      </c>
      <c r="Q66" s="14">
        <v>0</v>
      </c>
      <c r="R66" s="16">
        <v>0</v>
      </c>
      <c r="S66" s="14">
        <v>0</v>
      </c>
      <c r="T66" s="16">
        <v>0</v>
      </c>
      <c r="U66" s="14">
        <v>3.2500792500000002</v>
      </c>
      <c r="V66" s="16">
        <v>0.23267734000000001</v>
      </c>
    </row>
    <row r="67" spans="1:22" x14ac:dyDescent="0.25">
      <c r="A67" s="11" t="s">
        <v>537</v>
      </c>
      <c r="B67" s="13">
        <v>6971</v>
      </c>
      <c r="C67" s="14">
        <f>(44/B67*100)</f>
        <v>0.63118634342275137</v>
      </c>
      <c r="D67" s="15">
        <v>6927</v>
      </c>
      <c r="E67" s="14">
        <v>6.4746840800000003</v>
      </c>
      <c r="F67" s="16">
        <v>0.39035775</v>
      </c>
      <c r="G67" s="14">
        <v>14.398780950000001</v>
      </c>
      <c r="H67" s="16">
        <v>0.44723550000000001</v>
      </c>
      <c r="I67" s="14">
        <v>47.914286400000002</v>
      </c>
      <c r="J67" s="16">
        <v>0.65085862999999999</v>
      </c>
      <c r="K67" s="14">
        <v>29.487340459999999</v>
      </c>
      <c r="L67" s="16">
        <v>0.73502257000000004</v>
      </c>
      <c r="M67" s="14">
        <v>0</v>
      </c>
      <c r="N67" s="16">
        <v>0</v>
      </c>
      <c r="O67" s="14" t="s">
        <v>582</v>
      </c>
      <c r="P67" s="16" t="s">
        <v>582</v>
      </c>
      <c r="Q67" s="14">
        <v>0</v>
      </c>
      <c r="R67" s="16">
        <v>0</v>
      </c>
      <c r="S67" s="14">
        <v>0</v>
      </c>
      <c r="T67" s="16">
        <v>0</v>
      </c>
      <c r="U67" s="14">
        <v>1.7249080999999999</v>
      </c>
      <c r="V67" s="16">
        <v>0.21878500000000001</v>
      </c>
    </row>
    <row r="68" spans="1:22" x14ac:dyDescent="0.25">
      <c r="A68" s="11" t="s">
        <v>538</v>
      </c>
      <c r="B68" s="13">
        <v>12083</v>
      </c>
      <c r="C68" s="14">
        <f>(26/B68*100)</f>
        <v>0.21517834974757924</v>
      </c>
      <c r="D68" s="15">
        <v>12057</v>
      </c>
      <c r="E68" s="14">
        <v>8.7652082199999999</v>
      </c>
      <c r="F68" s="16">
        <v>0.25303652999999998</v>
      </c>
      <c r="G68" s="14">
        <v>20.357840060000001</v>
      </c>
      <c r="H68" s="16">
        <v>0.30415191000000003</v>
      </c>
      <c r="I68" s="14">
        <v>38.950507279999997</v>
      </c>
      <c r="J68" s="16">
        <v>0.42433427000000001</v>
      </c>
      <c r="K68" s="14">
        <v>26.524241830000001</v>
      </c>
      <c r="L68" s="16">
        <v>0.40028513999999998</v>
      </c>
      <c r="M68" s="14">
        <v>0</v>
      </c>
      <c r="N68" s="16">
        <v>0</v>
      </c>
      <c r="O68" s="14" t="s">
        <v>582</v>
      </c>
      <c r="P68" s="16" t="s">
        <v>582</v>
      </c>
      <c r="Q68" s="14">
        <v>0</v>
      </c>
      <c r="R68" s="16">
        <v>0</v>
      </c>
      <c r="S68" s="14">
        <v>0</v>
      </c>
      <c r="T68" s="16">
        <v>0</v>
      </c>
      <c r="U68" s="14">
        <v>5.4022026099999998</v>
      </c>
      <c r="V68" s="16">
        <v>0.19630206</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6.8006435200000004</v>
      </c>
      <c r="F70" s="16">
        <v>0.39771181999999999</v>
      </c>
      <c r="G70" s="14">
        <v>22.07202745</v>
      </c>
      <c r="H70" s="16">
        <v>0.59353663999999995</v>
      </c>
      <c r="I70" s="14">
        <v>56.799000599999999</v>
      </c>
      <c r="J70" s="16">
        <v>0.81677500999999997</v>
      </c>
      <c r="K70" s="14">
        <v>12.74020812</v>
      </c>
      <c r="L70" s="16">
        <v>0.59902686000000005</v>
      </c>
      <c r="M70" s="14">
        <v>0</v>
      </c>
      <c r="N70" s="16">
        <v>0</v>
      </c>
      <c r="O70" s="14" t="s">
        <v>582</v>
      </c>
      <c r="P70" s="16" t="s">
        <v>582</v>
      </c>
      <c r="Q70" s="14">
        <v>0</v>
      </c>
      <c r="R70" s="16">
        <v>0</v>
      </c>
      <c r="S70" s="14">
        <v>0</v>
      </c>
      <c r="T70" s="16">
        <v>0</v>
      </c>
      <c r="U70" s="14">
        <v>1.5881203100000001</v>
      </c>
      <c r="V70" s="16">
        <v>0.24655065000000001</v>
      </c>
    </row>
    <row r="71" spans="1:22" x14ac:dyDescent="0.25">
      <c r="A71" s="11" t="s">
        <v>541</v>
      </c>
      <c r="B71" s="13">
        <v>6115</v>
      </c>
      <c r="C71" s="14">
        <f>(17/B71*100)</f>
        <v>0.27800490596892891</v>
      </c>
      <c r="D71" s="15">
        <v>6098</v>
      </c>
      <c r="E71" s="14">
        <v>3.35323751</v>
      </c>
      <c r="F71" s="16">
        <v>0.25679637</v>
      </c>
      <c r="G71" s="14">
        <v>10.739094679999999</v>
      </c>
      <c r="H71" s="16">
        <v>0.50524840999999998</v>
      </c>
      <c r="I71" s="14">
        <v>43.002179890000001</v>
      </c>
      <c r="J71" s="16">
        <v>0.64612402000000002</v>
      </c>
      <c r="K71" s="14">
        <v>42.485147699999999</v>
      </c>
      <c r="L71" s="16">
        <v>0.59439732000000001</v>
      </c>
      <c r="M71" s="14">
        <v>0</v>
      </c>
      <c r="N71" s="16">
        <v>0</v>
      </c>
      <c r="O71" s="14" t="s">
        <v>582</v>
      </c>
      <c r="P71" s="16" t="s">
        <v>582</v>
      </c>
      <c r="Q71" s="14">
        <v>0</v>
      </c>
      <c r="R71" s="16">
        <v>0</v>
      </c>
      <c r="S71" s="14">
        <v>0</v>
      </c>
      <c r="T71" s="16">
        <v>0</v>
      </c>
      <c r="U71" s="14">
        <v>0.42034022999999998</v>
      </c>
      <c r="V71" s="16">
        <v>8.3378659999999993E-2</v>
      </c>
    </row>
    <row r="72" spans="1:22" x14ac:dyDescent="0.25">
      <c r="A72" s="11" t="s">
        <v>542</v>
      </c>
      <c r="B72" s="13">
        <v>7708</v>
      </c>
      <c r="C72" s="14">
        <f>(5/B72*100)</f>
        <v>6.4867669953295279E-2</v>
      </c>
      <c r="D72" s="15">
        <v>7703</v>
      </c>
      <c r="E72" s="14">
        <v>4.1111964299999997</v>
      </c>
      <c r="F72" s="16">
        <v>0.25244452000000001</v>
      </c>
      <c r="G72" s="14">
        <v>14.277577640000001</v>
      </c>
      <c r="H72" s="16">
        <v>0.43645275</v>
      </c>
      <c r="I72" s="14">
        <v>53.287519330000002</v>
      </c>
      <c r="J72" s="16">
        <v>0.52831046999999998</v>
      </c>
      <c r="K72" s="14">
        <v>28.0877743</v>
      </c>
      <c r="L72" s="16">
        <v>0.62425366999999998</v>
      </c>
      <c r="M72" s="14">
        <v>0</v>
      </c>
      <c r="N72" s="16">
        <v>0</v>
      </c>
      <c r="O72" s="14" t="s">
        <v>582</v>
      </c>
      <c r="P72" s="16" t="s">
        <v>582</v>
      </c>
      <c r="Q72" s="14">
        <v>0</v>
      </c>
      <c r="R72" s="16">
        <v>0</v>
      </c>
      <c r="S72" s="14">
        <v>0</v>
      </c>
      <c r="T72" s="16">
        <v>0</v>
      </c>
      <c r="U72" s="14">
        <v>0.23593228999999999</v>
      </c>
      <c r="V72" s="16">
        <v>5.7082859999999999E-2</v>
      </c>
    </row>
    <row r="73" spans="1:22" x14ac:dyDescent="0.25">
      <c r="A73" s="11" t="s">
        <v>543</v>
      </c>
      <c r="B73" s="13">
        <v>8249</v>
      </c>
      <c r="C73" s="14">
        <f>(146/B73*100)</f>
        <v>1.7699115044247788</v>
      </c>
      <c r="D73" s="15">
        <v>8103</v>
      </c>
      <c r="E73" s="14">
        <v>3.9604274300000002</v>
      </c>
      <c r="F73" s="16">
        <v>0.32007261999999997</v>
      </c>
      <c r="G73" s="14">
        <v>19.079072140000001</v>
      </c>
      <c r="H73" s="16">
        <v>0.61310326000000004</v>
      </c>
      <c r="I73" s="14">
        <v>60.413822850000003</v>
      </c>
      <c r="J73" s="16">
        <v>0.72459096000000001</v>
      </c>
      <c r="K73" s="14">
        <v>15.86776482</v>
      </c>
      <c r="L73" s="16">
        <v>0.73443621000000003</v>
      </c>
      <c r="M73" s="14">
        <v>0</v>
      </c>
      <c r="N73" s="16">
        <v>0</v>
      </c>
      <c r="O73" s="14" t="s">
        <v>582</v>
      </c>
      <c r="P73" s="16" t="s">
        <v>582</v>
      </c>
      <c r="Q73" s="14">
        <v>0</v>
      </c>
      <c r="R73" s="16">
        <v>0</v>
      </c>
      <c r="S73" s="14">
        <v>0</v>
      </c>
      <c r="T73" s="16">
        <v>0</v>
      </c>
      <c r="U73" s="14">
        <v>0.67891277000000005</v>
      </c>
      <c r="V73" s="16">
        <v>0.1477599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12.87445761</v>
      </c>
      <c r="F75" s="16">
        <v>0.58933301000000005</v>
      </c>
      <c r="G75" s="14">
        <v>13.25116308</v>
      </c>
      <c r="H75" s="16">
        <v>0.57035917999999997</v>
      </c>
      <c r="I75" s="14">
        <v>40.67049334</v>
      </c>
      <c r="J75" s="16">
        <v>0.81337179999999998</v>
      </c>
      <c r="K75" s="14">
        <v>28.52040161</v>
      </c>
      <c r="L75" s="16">
        <v>0.80798601000000003</v>
      </c>
      <c r="M75" s="14">
        <v>0</v>
      </c>
      <c r="N75" s="16">
        <v>0</v>
      </c>
      <c r="O75" s="14" t="s">
        <v>582</v>
      </c>
      <c r="P75" s="16" t="s">
        <v>582</v>
      </c>
      <c r="Q75" s="14">
        <v>0</v>
      </c>
      <c r="R75" s="16">
        <v>0</v>
      </c>
      <c r="S75" s="14">
        <v>0</v>
      </c>
      <c r="T75" s="16">
        <v>0</v>
      </c>
      <c r="U75" s="14">
        <v>4.6834843599999996</v>
      </c>
      <c r="V75" s="16">
        <v>0.44876505999999999</v>
      </c>
    </row>
    <row r="76" spans="1:22" x14ac:dyDescent="0.25">
      <c r="A76" s="11" t="s">
        <v>546</v>
      </c>
      <c r="B76" s="13">
        <v>14167</v>
      </c>
      <c r="C76" s="14">
        <f>(228/B76*100)</f>
        <v>1.6093738970847746</v>
      </c>
      <c r="D76" s="15">
        <v>13939</v>
      </c>
      <c r="E76" s="14">
        <v>8.9598691299999995</v>
      </c>
      <c r="F76" s="16">
        <v>0.30374054</v>
      </c>
      <c r="G76" s="14">
        <v>17.927131880000001</v>
      </c>
      <c r="H76" s="16">
        <v>0.55802766000000004</v>
      </c>
      <c r="I76" s="14">
        <v>39.063732360000003</v>
      </c>
      <c r="J76" s="16">
        <v>0.70469607999999995</v>
      </c>
      <c r="K76" s="14">
        <v>31.291038149999999</v>
      </c>
      <c r="L76" s="16">
        <v>0.64071104000000001</v>
      </c>
      <c r="M76" s="14">
        <v>0</v>
      </c>
      <c r="N76" s="16">
        <v>0</v>
      </c>
      <c r="O76" s="14" t="s">
        <v>582</v>
      </c>
      <c r="P76" s="16" t="s">
        <v>582</v>
      </c>
      <c r="Q76" s="14">
        <v>0</v>
      </c>
      <c r="R76" s="16">
        <v>0</v>
      </c>
      <c r="S76" s="14">
        <v>0</v>
      </c>
      <c r="T76" s="16">
        <v>0</v>
      </c>
      <c r="U76" s="14">
        <v>2.7582284800000001</v>
      </c>
      <c r="V76" s="16">
        <v>0.19641583000000001</v>
      </c>
    </row>
    <row r="77" spans="1:22" x14ac:dyDescent="0.25">
      <c r="A77" s="11" t="s">
        <v>547</v>
      </c>
      <c r="B77" s="13">
        <v>6062</v>
      </c>
      <c r="C77" s="14">
        <f>(84/B77*100)</f>
        <v>1.3856812933025404</v>
      </c>
      <c r="D77" s="15">
        <v>5978</v>
      </c>
      <c r="E77" s="14">
        <v>3.9947979199999999</v>
      </c>
      <c r="F77" s="16">
        <v>0.26404246999999997</v>
      </c>
      <c r="G77" s="14">
        <v>5.2397858399999997</v>
      </c>
      <c r="H77" s="16">
        <v>0.30797305000000003</v>
      </c>
      <c r="I77" s="14">
        <v>39.261362320000003</v>
      </c>
      <c r="J77" s="16">
        <v>0.65094755999999998</v>
      </c>
      <c r="K77" s="14">
        <v>47.252991360000003</v>
      </c>
      <c r="L77" s="16">
        <v>0.74622750000000004</v>
      </c>
      <c r="M77" s="14">
        <v>0</v>
      </c>
      <c r="N77" s="16">
        <v>0</v>
      </c>
      <c r="O77" s="14" t="s">
        <v>582</v>
      </c>
      <c r="P77" s="16" t="s">
        <v>582</v>
      </c>
      <c r="Q77" s="14">
        <v>0</v>
      </c>
      <c r="R77" s="16">
        <v>0</v>
      </c>
      <c r="S77" s="14">
        <v>0</v>
      </c>
      <c r="T77" s="16">
        <v>0</v>
      </c>
      <c r="U77" s="14">
        <v>4.2510625600000003</v>
      </c>
      <c r="V77" s="16">
        <v>0.28605183000000001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4.1297736799999996</v>
      </c>
      <c r="F81" s="16">
        <v>0.31405485</v>
      </c>
      <c r="G81" s="14">
        <v>15.638584789999999</v>
      </c>
      <c r="H81" s="16">
        <v>0.67833217999999995</v>
      </c>
      <c r="I81" s="14">
        <v>52.534860729999998</v>
      </c>
      <c r="J81" s="16">
        <v>0.73449461000000005</v>
      </c>
      <c r="K81" s="14">
        <v>27.336414040000001</v>
      </c>
      <c r="L81" s="16">
        <v>0.74658603000000001</v>
      </c>
      <c r="M81" s="14">
        <v>0</v>
      </c>
      <c r="N81" s="16">
        <v>0</v>
      </c>
      <c r="O81" s="14" t="s">
        <v>582</v>
      </c>
      <c r="P81" s="16" t="s">
        <v>582</v>
      </c>
      <c r="Q81" s="14">
        <v>0</v>
      </c>
      <c r="R81" s="16">
        <v>0</v>
      </c>
      <c r="S81" s="14">
        <v>0</v>
      </c>
      <c r="T81" s="16">
        <v>0</v>
      </c>
      <c r="U81" s="14">
        <v>0.36036675000000001</v>
      </c>
      <c r="V81" s="16">
        <v>7.6371679999999997E-2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(368/B7*100)</f>
        <v>2.5326909841706815</v>
      </c>
      <c r="D7" s="15">
        <v>14162</v>
      </c>
      <c r="E7" s="14">
        <v>7.2405610999999999</v>
      </c>
      <c r="F7" s="16">
        <v>0.27338146000000002</v>
      </c>
      <c r="G7" s="14">
        <v>24.748115729999999</v>
      </c>
      <c r="H7" s="16">
        <v>0.52639172999999995</v>
      </c>
      <c r="I7" s="14">
        <v>44.557357089999996</v>
      </c>
      <c r="J7" s="16">
        <v>0.44203787999999999</v>
      </c>
      <c r="K7" s="14">
        <v>21.893110570000001</v>
      </c>
      <c r="L7" s="16">
        <v>0.42402107</v>
      </c>
      <c r="M7" s="14">
        <v>0</v>
      </c>
      <c r="N7" s="16">
        <v>0</v>
      </c>
      <c r="O7" s="14" t="s">
        <v>582</v>
      </c>
      <c r="P7" s="16" t="s">
        <v>582</v>
      </c>
      <c r="Q7" s="14">
        <v>0</v>
      </c>
      <c r="R7" s="16">
        <v>0</v>
      </c>
      <c r="S7" s="14">
        <v>0</v>
      </c>
      <c r="T7" s="16">
        <v>0</v>
      </c>
      <c r="U7" s="14">
        <v>1.5608555099999999</v>
      </c>
      <c r="V7" s="16">
        <v>0.12771101000000001</v>
      </c>
    </row>
    <row r="8" spans="1:22" x14ac:dyDescent="0.25">
      <c r="A8" s="11" t="s">
        <v>478</v>
      </c>
      <c r="B8" s="13">
        <v>7007</v>
      </c>
      <c r="C8" s="14">
        <f>(22/B8*100)</f>
        <v>0.31397174254317112</v>
      </c>
      <c r="D8" s="15">
        <v>6985</v>
      </c>
      <c r="E8" s="14">
        <v>19.632982779999999</v>
      </c>
      <c r="F8" s="16">
        <v>0.57791435000000002</v>
      </c>
      <c r="G8" s="14">
        <v>28.852764690000001</v>
      </c>
      <c r="H8" s="16">
        <v>0.63688608999999996</v>
      </c>
      <c r="I8" s="14">
        <v>29.594474940000001</v>
      </c>
      <c r="J8" s="16">
        <v>0.70429227000000005</v>
      </c>
      <c r="K8" s="14">
        <v>20.440294999999999</v>
      </c>
      <c r="L8" s="16">
        <v>0.62038134</v>
      </c>
      <c r="M8" s="14">
        <v>0</v>
      </c>
      <c r="N8" s="16">
        <v>0</v>
      </c>
      <c r="O8" s="14" t="s">
        <v>582</v>
      </c>
      <c r="P8" s="16" t="s">
        <v>582</v>
      </c>
      <c r="Q8" s="14">
        <v>0.47249258999999999</v>
      </c>
      <c r="R8" s="16">
        <v>0.1162865</v>
      </c>
      <c r="S8" s="14">
        <v>0</v>
      </c>
      <c r="T8" s="16">
        <v>0</v>
      </c>
      <c r="U8" s="14">
        <v>1.0069900000000001</v>
      </c>
      <c r="V8" s="16">
        <v>0.14019602</v>
      </c>
    </row>
    <row r="9" spans="1:22" x14ac:dyDescent="0.25">
      <c r="A9" s="11" t="s">
        <v>479</v>
      </c>
      <c r="B9" s="13">
        <v>9651</v>
      </c>
      <c r="C9" s="14">
        <f>(99/B9*100)</f>
        <v>1.0258004351880634</v>
      </c>
      <c r="D9" s="15">
        <v>9552</v>
      </c>
      <c r="E9" s="14">
        <v>20.19307049</v>
      </c>
      <c r="F9" s="16">
        <v>0.51637646000000004</v>
      </c>
      <c r="G9" s="14">
        <v>34.579269519999997</v>
      </c>
      <c r="H9" s="16">
        <v>0.49871397000000001</v>
      </c>
      <c r="I9" s="14">
        <v>29.37908393</v>
      </c>
      <c r="J9" s="16">
        <v>0.54238622000000003</v>
      </c>
      <c r="K9" s="14">
        <v>11.09778852</v>
      </c>
      <c r="L9" s="16">
        <v>0.37326443999999998</v>
      </c>
      <c r="M9" s="14">
        <v>0</v>
      </c>
      <c r="N9" s="16">
        <v>0</v>
      </c>
      <c r="O9" s="14" t="s">
        <v>582</v>
      </c>
      <c r="P9" s="16" t="s">
        <v>582</v>
      </c>
      <c r="Q9" s="14">
        <v>3.0085327400000001</v>
      </c>
      <c r="R9" s="16">
        <v>0.54037044999999995</v>
      </c>
      <c r="S9" s="14">
        <v>0</v>
      </c>
      <c r="T9" s="16">
        <v>0</v>
      </c>
      <c r="U9" s="14">
        <v>1.7422548099999999</v>
      </c>
      <c r="V9" s="16">
        <v>0.20070550000000001</v>
      </c>
    </row>
    <row r="10" spans="1:22" x14ac:dyDescent="0.25">
      <c r="A10" s="11" t="s">
        <v>480</v>
      </c>
      <c r="B10" s="13">
        <v>20058</v>
      </c>
      <c r="C10" s="14">
        <f>(528/B10*100)</f>
        <v>2.6323661381992225</v>
      </c>
      <c r="D10" s="15">
        <v>19530</v>
      </c>
      <c r="E10" s="14">
        <v>10.482331589999999</v>
      </c>
      <c r="F10" s="16">
        <v>0.32623296000000002</v>
      </c>
      <c r="G10" s="14">
        <v>25.130574500000002</v>
      </c>
      <c r="H10" s="16">
        <v>0.38732181999999998</v>
      </c>
      <c r="I10" s="14">
        <v>40.192552579999997</v>
      </c>
      <c r="J10" s="16">
        <v>0.42391744999999997</v>
      </c>
      <c r="K10" s="14">
        <v>22.950221849999998</v>
      </c>
      <c r="L10" s="16">
        <v>0.36915151000000002</v>
      </c>
      <c r="M10" s="14">
        <v>0</v>
      </c>
      <c r="N10" s="16">
        <v>0</v>
      </c>
      <c r="O10" s="14" t="s">
        <v>582</v>
      </c>
      <c r="P10" s="16" t="s">
        <v>582</v>
      </c>
      <c r="Q10" s="14">
        <v>0</v>
      </c>
      <c r="R10" s="16">
        <v>0</v>
      </c>
      <c r="S10" s="14">
        <v>0</v>
      </c>
      <c r="T10" s="16">
        <v>0</v>
      </c>
      <c r="U10" s="14">
        <v>1.24431947</v>
      </c>
      <c r="V10" s="16">
        <v>0.15106441000000001</v>
      </c>
    </row>
    <row r="11" spans="1:22" x14ac:dyDescent="0.25">
      <c r="A11" s="11" t="s">
        <v>481</v>
      </c>
      <c r="B11" s="13">
        <v>7053</v>
      </c>
      <c r="C11" s="14">
        <f>(50/B11*100)</f>
        <v>0.70891819084077701</v>
      </c>
      <c r="D11" s="15">
        <v>7003</v>
      </c>
      <c r="E11" s="14">
        <v>15.798675149999999</v>
      </c>
      <c r="F11" s="16">
        <v>0.51858888999999997</v>
      </c>
      <c r="G11" s="14">
        <v>27.629616729999999</v>
      </c>
      <c r="H11" s="16">
        <v>0.53397022000000005</v>
      </c>
      <c r="I11" s="14">
        <v>38.986042560000001</v>
      </c>
      <c r="J11" s="16">
        <v>0.66104974000000005</v>
      </c>
      <c r="K11" s="14">
        <v>16.319658629999999</v>
      </c>
      <c r="L11" s="16">
        <v>0.57856660999999998</v>
      </c>
      <c r="M11" s="14">
        <v>0</v>
      </c>
      <c r="N11" s="16">
        <v>0</v>
      </c>
      <c r="O11" s="14" t="s">
        <v>582</v>
      </c>
      <c r="P11" s="16" t="s">
        <v>582</v>
      </c>
      <c r="Q11" s="14">
        <v>0</v>
      </c>
      <c r="R11" s="16">
        <v>0</v>
      </c>
      <c r="S11" s="14">
        <v>0</v>
      </c>
      <c r="T11" s="16">
        <v>0</v>
      </c>
      <c r="U11" s="14">
        <v>1.26600694</v>
      </c>
      <c r="V11" s="16">
        <v>0.17307628</v>
      </c>
    </row>
    <row r="12" spans="1:22" x14ac:dyDescent="0.25">
      <c r="A12" s="11" t="s">
        <v>482</v>
      </c>
      <c r="B12" s="13">
        <v>6894</v>
      </c>
      <c r="C12" s="14">
        <f>(56/B12*100)</f>
        <v>0.81230055120394551</v>
      </c>
      <c r="D12" s="15">
        <v>6838</v>
      </c>
      <c r="E12" s="14">
        <v>16.344701570000002</v>
      </c>
      <c r="F12" s="16">
        <v>0.59319569000000005</v>
      </c>
      <c r="G12" s="14">
        <v>41.224364809999997</v>
      </c>
      <c r="H12" s="16">
        <v>0.75375179999999997</v>
      </c>
      <c r="I12" s="14">
        <v>31.03672006</v>
      </c>
      <c r="J12" s="16">
        <v>0.69176950000000004</v>
      </c>
      <c r="K12" s="14">
        <v>7.8739096799999997</v>
      </c>
      <c r="L12" s="16">
        <v>0.35436655</v>
      </c>
      <c r="M12" s="14">
        <v>0</v>
      </c>
      <c r="N12" s="16">
        <v>0</v>
      </c>
      <c r="O12" s="14" t="s">
        <v>582</v>
      </c>
      <c r="P12" s="16" t="s">
        <v>582</v>
      </c>
      <c r="Q12" s="14">
        <v>2.3465013799999999</v>
      </c>
      <c r="R12" s="16">
        <v>0.59149814000000001</v>
      </c>
      <c r="S12" s="14">
        <v>0</v>
      </c>
      <c r="T12" s="16">
        <v>0</v>
      </c>
      <c r="U12" s="14">
        <v>1.1738024899999999</v>
      </c>
      <c r="V12" s="16">
        <v>0.18166470000000001</v>
      </c>
    </row>
    <row r="13" spans="1:22" x14ac:dyDescent="0.25">
      <c r="A13" s="11" t="s">
        <v>483</v>
      </c>
      <c r="B13" s="13">
        <v>7161</v>
      </c>
      <c r="C13" s="14">
        <f>(92/B13*100)</f>
        <v>1.2847367686077364</v>
      </c>
      <c r="D13" s="15">
        <v>7069</v>
      </c>
      <c r="E13" s="14">
        <v>7.1757081200000004</v>
      </c>
      <c r="F13" s="16">
        <v>0.35582605</v>
      </c>
      <c r="G13" s="14">
        <v>26.539237830000001</v>
      </c>
      <c r="H13" s="16">
        <v>0.69561525000000002</v>
      </c>
      <c r="I13" s="14">
        <v>42.279886259999998</v>
      </c>
      <c r="J13" s="16">
        <v>0.69215168999999999</v>
      </c>
      <c r="K13" s="14">
        <v>18.963512479999999</v>
      </c>
      <c r="L13" s="16">
        <v>0.54778053000000004</v>
      </c>
      <c r="M13" s="14">
        <v>0</v>
      </c>
      <c r="N13" s="16">
        <v>0</v>
      </c>
      <c r="O13" s="14" t="s">
        <v>582</v>
      </c>
      <c r="P13" s="16" t="s">
        <v>582</v>
      </c>
      <c r="Q13" s="14">
        <v>4.0679935399999998</v>
      </c>
      <c r="R13" s="16">
        <v>0.46782673000000002</v>
      </c>
      <c r="S13" s="14">
        <v>0</v>
      </c>
      <c r="T13" s="16">
        <v>0</v>
      </c>
      <c r="U13" s="14">
        <v>0.97366176999999998</v>
      </c>
      <c r="V13" s="16">
        <v>0.20179446000000001</v>
      </c>
    </row>
    <row r="14" spans="1:22" x14ac:dyDescent="0.25">
      <c r="A14" s="11" t="s">
        <v>484</v>
      </c>
      <c r="B14" s="13">
        <v>5587</v>
      </c>
      <c r="C14" s="14">
        <f>(74/B14*100)</f>
        <v>1.3245033112582782</v>
      </c>
      <c r="D14" s="15">
        <v>5513</v>
      </c>
      <c r="E14" s="14">
        <v>15.03489392</v>
      </c>
      <c r="F14" s="16">
        <v>0.58396395999999995</v>
      </c>
      <c r="G14" s="14">
        <v>31.765859039999999</v>
      </c>
      <c r="H14" s="16">
        <v>0.71221299000000005</v>
      </c>
      <c r="I14" s="14">
        <v>41.361828500000001</v>
      </c>
      <c r="J14" s="16">
        <v>0.70023299999999999</v>
      </c>
      <c r="K14" s="14">
        <v>11.069433910000001</v>
      </c>
      <c r="L14" s="16">
        <v>0.38357824000000001</v>
      </c>
      <c r="M14" s="14">
        <v>0</v>
      </c>
      <c r="N14" s="16">
        <v>0</v>
      </c>
      <c r="O14" s="14" t="s">
        <v>582</v>
      </c>
      <c r="P14" s="16" t="s">
        <v>582</v>
      </c>
      <c r="Q14" s="14">
        <v>0</v>
      </c>
      <c r="R14" s="16">
        <v>0</v>
      </c>
      <c r="S14" s="14">
        <v>0</v>
      </c>
      <c r="T14" s="16">
        <v>0</v>
      </c>
      <c r="U14" s="14">
        <v>0.76798462000000001</v>
      </c>
      <c r="V14" s="16">
        <v>0.10475062</v>
      </c>
    </row>
    <row r="15" spans="1:22" x14ac:dyDescent="0.25">
      <c r="A15" s="11" t="s">
        <v>485</v>
      </c>
      <c r="B15" s="13">
        <v>5882</v>
      </c>
      <c r="C15" s="14">
        <f>(53/B15*100)</f>
        <v>0.90105406324379467</v>
      </c>
      <c r="D15" s="15">
        <v>5829</v>
      </c>
      <c r="E15" s="14">
        <v>14.13771534</v>
      </c>
      <c r="F15" s="16">
        <v>0.50460486999999998</v>
      </c>
      <c r="G15" s="14">
        <v>36.293433409999999</v>
      </c>
      <c r="H15" s="16">
        <v>0.72679738000000005</v>
      </c>
      <c r="I15" s="14">
        <v>36.64538743</v>
      </c>
      <c r="J15" s="16">
        <v>0.68158854999999996</v>
      </c>
      <c r="K15" s="14">
        <v>11.11512273</v>
      </c>
      <c r="L15" s="16">
        <v>0.40430461000000001</v>
      </c>
      <c r="M15" s="14">
        <v>0</v>
      </c>
      <c r="N15" s="16">
        <v>0</v>
      </c>
      <c r="O15" s="14" t="s">
        <v>582</v>
      </c>
      <c r="P15" s="16" t="s">
        <v>582</v>
      </c>
      <c r="Q15" s="14">
        <v>1.0127116700000001</v>
      </c>
      <c r="R15" s="16">
        <v>0.45391006</v>
      </c>
      <c r="S15" s="14">
        <v>0</v>
      </c>
      <c r="T15" s="16">
        <v>0</v>
      </c>
      <c r="U15" s="14">
        <v>0.79562942000000003</v>
      </c>
      <c r="V15" s="16">
        <v>0.12588748</v>
      </c>
    </row>
    <row r="16" spans="1:22" x14ac:dyDescent="0.25">
      <c r="A16" s="11" t="s">
        <v>486</v>
      </c>
      <c r="B16" s="13">
        <v>6108</v>
      </c>
      <c r="C16" s="14">
        <f>(102/B16*100)</f>
        <v>1.6699410609037328</v>
      </c>
      <c r="D16" s="15">
        <v>6006</v>
      </c>
      <c r="E16" s="14">
        <v>20.422704589999999</v>
      </c>
      <c r="F16" s="16">
        <v>0.56836321000000001</v>
      </c>
      <c r="G16" s="14">
        <v>31.45744058</v>
      </c>
      <c r="H16" s="16">
        <v>0.62858241000000004</v>
      </c>
      <c r="I16" s="14">
        <v>31.614264309999999</v>
      </c>
      <c r="J16" s="16">
        <v>0.63450861999999997</v>
      </c>
      <c r="K16" s="14">
        <v>14.68787981</v>
      </c>
      <c r="L16" s="16">
        <v>0.48142710999999999</v>
      </c>
      <c r="M16" s="14">
        <v>0</v>
      </c>
      <c r="N16" s="16">
        <v>0</v>
      </c>
      <c r="O16" s="14" t="s">
        <v>582</v>
      </c>
      <c r="P16" s="16" t="s">
        <v>582</v>
      </c>
      <c r="Q16" s="14">
        <v>0</v>
      </c>
      <c r="R16" s="16">
        <v>0</v>
      </c>
      <c r="S16" s="14">
        <v>0</v>
      </c>
      <c r="T16" s="16">
        <v>0</v>
      </c>
      <c r="U16" s="14">
        <v>1.8177107100000001</v>
      </c>
      <c r="V16" s="16">
        <v>0.27780175000000001</v>
      </c>
    </row>
    <row r="17" spans="1:22" x14ac:dyDescent="0.25">
      <c r="A17" s="11" t="s">
        <v>487</v>
      </c>
      <c r="B17" s="13">
        <v>6504</v>
      </c>
      <c r="C17" s="14">
        <f>(657/B17*100)</f>
        <v>10.101476014760149</v>
      </c>
      <c r="D17" s="15">
        <v>5847</v>
      </c>
      <c r="E17" s="14">
        <v>23.520025050000001</v>
      </c>
      <c r="F17" s="16">
        <v>0.61734522999999997</v>
      </c>
      <c r="G17" s="14">
        <v>32.475865259999999</v>
      </c>
      <c r="H17" s="16">
        <v>0.71737253999999995</v>
      </c>
      <c r="I17" s="14">
        <v>27.30176531</v>
      </c>
      <c r="J17" s="16">
        <v>0.58155310999999998</v>
      </c>
      <c r="K17" s="14">
        <v>12.60363907</v>
      </c>
      <c r="L17" s="16">
        <v>0.46485805000000002</v>
      </c>
      <c r="M17" s="14">
        <v>0</v>
      </c>
      <c r="N17" s="16">
        <v>0</v>
      </c>
      <c r="O17" s="14" t="s">
        <v>582</v>
      </c>
      <c r="P17" s="16" t="s">
        <v>582</v>
      </c>
      <c r="Q17" s="14">
        <v>2.5317506299999999</v>
      </c>
      <c r="R17" s="16">
        <v>0.33589255000000001</v>
      </c>
      <c r="S17" s="14">
        <v>0</v>
      </c>
      <c r="T17" s="16">
        <v>0</v>
      </c>
      <c r="U17" s="14">
        <v>1.56695468</v>
      </c>
      <c r="V17" s="16">
        <v>0.22031102</v>
      </c>
    </row>
    <row r="18" spans="1:22" x14ac:dyDescent="0.25">
      <c r="A18" s="11" t="s">
        <v>488</v>
      </c>
      <c r="B18" s="13">
        <v>5532</v>
      </c>
      <c r="C18" s="14">
        <f>(28/B18*100)</f>
        <v>0.50614605929139556</v>
      </c>
      <c r="D18" s="15">
        <v>5504</v>
      </c>
      <c r="E18" s="14">
        <v>14.34001299</v>
      </c>
      <c r="F18" s="16">
        <v>0.48056268000000002</v>
      </c>
      <c r="G18" s="14">
        <v>26.024402810000002</v>
      </c>
      <c r="H18" s="16">
        <v>0.62882247999999996</v>
      </c>
      <c r="I18" s="14">
        <v>38.317544439999999</v>
      </c>
      <c r="J18" s="16">
        <v>0.70258606000000001</v>
      </c>
      <c r="K18" s="14">
        <v>19.686786909999999</v>
      </c>
      <c r="L18" s="16">
        <v>0.70733961000000001</v>
      </c>
      <c r="M18" s="14">
        <v>0</v>
      </c>
      <c r="N18" s="16">
        <v>0</v>
      </c>
      <c r="O18" s="14" t="s">
        <v>582</v>
      </c>
      <c r="P18" s="16" t="s">
        <v>582</v>
      </c>
      <c r="Q18" s="14">
        <v>0</v>
      </c>
      <c r="R18" s="16">
        <v>0</v>
      </c>
      <c r="S18" s="14">
        <v>0</v>
      </c>
      <c r="T18" s="16">
        <v>0</v>
      </c>
      <c r="U18" s="14">
        <v>1.6312528500000001</v>
      </c>
      <c r="V18" s="16">
        <v>0.28511834000000003</v>
      </c>
    </row>
    <row r="19" spans="1:22" x14ac:dyDescent="0.25">
      <c r="A19" s="11" t="s">
        <v>489</v>
      </c>
      <c r="B19" s="13">
        <v>5658</v>
      </c>
      <c r="C19" s="14">
        <f>(64/B19*100)</f>
        <v>1.1311417462000708</v>
      </c>
      <c r="D19" s="15">
        <v>5594</v>
      </c>
      <c r="E19" s="14">
        <v>16.58641008</v>
      </c>
      <c r="F19" s="16">
        <v>0.56229525000000002</v>
      </c>
      <c r="G19" s="14">
        <v>28.43600348</v>
      </c>
      <c r="H19" s="16">
        <v>0.64925438000000002</v>
      </c>
      <c r="I19" s="14">
        <v>37.544355580000001</v>
      </c>
      <c r="J19" s="16">
        <v>0.64295263000000002</v>
      </c>
      <c r="K19" s="14">
        <v>16.358727309999999</v>
      </c>
      <c r="L19" s="16">
        <v>0.61962335000000002</v>
      </c>
      <c r="M19" s="14">
        <v>0</v>
      </c>
      <c r="N19" s="16">
        <v>0</v>
      </c>
      <c r="O19" s="14" t="s">
        <v>582</v>
      </c>
      <c r="P19" s="16" t="s">
        <v>582</v>
      </c>
      <c r="Q19" s="14">
        <v>0</v>
      </c>
      <c r="R19" s="16">
        <v>0</v>
      </c>
      <c r="S19" s="14">
        <v>0</v>
      </c>
      <c r="T19" s="16">
        <v>0</v>
      </c>
      <c r="U19" s="14">
        <v>1.07450354</v>
      </c>
      <c r="V19" s="16">
        <v>0.18120449999999999</v>
      </c>
    </row>
    <row r="20" spans="1:22" x14ac:dyDescent="0.25">
      <c r="A20" s="11" t="s">
        <v>490</v>
      </c>
      <c r="B20" s="13">
        <v>3371</v>
      </c>
      <c r="C20" s="14">
        <f>(75/B20*100)</f>
        <v>2.2248590922574905</v>
      </c>
      <c r="D20" s="15">
        <v>3296</v>
      </c>
      <c r="E20" s="14">
        <v>16.676354020000002</v>
      </c>
      <c r="F20" s="16">
        <v>0.58728760999999996</v>
      </c>
      <c r="G20" s="14">
        <v>31.797125919999999</v>
      </c>
      <c r="H20" s="16">
        <v>0.77222904000000003</v>
      </c>
      <c r="I20" s="14">
        <v>33.306856089999997</v>
      </c>
      <c r="J20" s="16">
        <v>0.85365950999999995</v>
      </c>
      <c r="K20" s="14">
        <v>17.312170309999999</v>
      </c>
      <c r="L20" s="16">
        <v>0.68682462</v>
      </c>
      <c r="M20" s="14">
        <v>0</v>
      </c>
      <c r="N20" s="16">
        <v>0</v>
      </c>
      <c r="O20" s="14" t="s">
        <v>582</v>
      </c>
      <c r="P20" s="16" t="s">
        <v>582</v>
      </c>
      <c r="Q20" s="14">
        <v>0</v>
      </c>
      <c r="R20" s="16">
        <v>0</v>
      </c>
      <c r="S20" s="14">
        <v>0</v>
      </c>
      <c r="T20" s="16">
        <v>0</v>
      </c>
      <c r="U20" s="14">
        <v>0.90749365999999998</v>
      </c>
      <c r="V20" s="16">
        <v>0.16491910000000001</v>
      </c>
    </row>
    <row r="21" spans="1:22" x14ac:dyDescent="0.25">
      <c r="A21" s="11" t="s">
        <v>491</v>
      </c>
      <c r="B21" s="13">
        <v>5741</v>
      </c>
      <c r="C21" s="14">
        <f>(45/B21*100)</f>
        <v>0.7838355687162516</v>
      </c>
      <c r="D21" s="15">
        <v>5696</v>
      </c>
      <c r="E21" s="14">
        <v>7.7969487900000001</v>
      </c>
      <c r="F21" s="16">
        <v>0.42441111999999998</v>
      </c>
      <c r="G21" s="14">
        <v>28.654521630000001</v>
      </c>
      <c r="H21" s="16">
        <v>0.74135185000000003</v>
      </c>
      <c r="I21" s="14">
        <v>44.799122820000001</v>
      </c>
      <c r="J21" s="16">
        <v>0.64229919000000002</v>
      </c>
      <c r="K21" s="14">
        <v>17.873197600000001</v>
      </c>
      <c r="L21" s="16">
        <v>0.63729723999999999</v>
      </c>
      <c r="M21" s="14">
        <v>0</v>
      </c>
      <c r="N21" s="16">
        <v>0</v>
      </c>
      <c r="O21" s="14" t="s">
        <v>582</v>
      </c>
      <c r="P21" s="16" t="s">
        <v>582</v>
      </c>
      <c r="Q21" s="14">
        <v>0</v>
      </c>
      <c r="R21" s="16">
        <v>0</v>
      </c>
      <c r="S21" s="14">
        <v>0</v>
      </c>
      <c r="T21" s="16">
        <v>0</v>
      </c>
      <c r="U21" s="14">
        <v>0.87620914999999999</v>
      </c>
      <c r="V21" s="16">
        <v>0.12910537999999999</v>
      </c>
    </row>
    <row r="22" spans="1:22" x14ac:dyDescent="0.25">
      <c r="A22" s="11" t="s">
        <v>492</v>
      </c>
      <c r="B22" s="13">
        <v>6598</v>
      </c>
      <c r="C22" s="14">
        <f>(32/B22*100)</f>
        <v>0.48499545316762654</v>
      </c>
      <c r="D22" s="15">
        <v>6566</v>
      </c>
      <c r="E22" s="14">
        <v>21.616918640000002</v>
      </c>
      <c r="F22" s="16">
        <v>0.61594592000000004</v>
      </c>
      <c r="G22" s="14">
        <v>32.283841670000001</v>
      </c>
      <c r="H22" s="16">
        <v>0.74154995000000001</v>
      </c>
      <c r="I22" s="14">
        <v>31.24230773</v>
      </c>
      <c r="J22" s="16">
        <v>0.64111161000000005</v>
      </c>
      <c r="K22" s="14">
        <v>11.904686030000001</v>
      </c>
      <c r="L22" s="16">
        <v>0.45068993000000002</v>
      </c>
      <c r="M22" s="14">
        <v>0</v>
      </c>
      <c r="N22" s="16">
        <v>0</v>
      </c>
      <c r="O22" s="14" t="s">
        <v>582</v>
      </c>
      <c r="P22" s="16" t="s">
        <v>582</v>
      </c>
      <c r="Q22" s="14">
        <v>0</v>
      </c>
      <c r="R22" s="16">
        <v>0</v>
      </c>
      <c r="S22" s="14">
        <v>5.4784300000000001E-2</v>
      </c>
      <c r="T22" s="16">
        <v>3.2913070000000003E-2</v>
      </c>
      <c r="U22" s="14">
        <v>2.89746163</v>
      </c>
      <c r="V22" s="16">
        <v>0.34303716000000001</v>
      </c>
    </row>
    <row r="23" spans="1:22" x14ac:dyDescent="0.25">
      <c r="A23" s="11" t="s">
        <v>493</v>
      </c>
      <c r="B23" s="13">
        <v>11583</v>
      </c>
      <c r="C23" s="14">
        <f>(218/B23*100)</f>
        <v>1.8820685487352156</v>
      </c>
      <c r="D23" s="15">
        <v>11365</v>
      </c>
      <c r="E23" s="14">
        <v>8.6459141099999997</v>
      </c>
      <c r="F23" s="16">
        <v>0.40288854000000002</v>
      </c>
      <c r="G23" s="14">
        <v>20.743736609999999</v>
      </c>
      <c r="H23" s="16">
        <v>0.48528694999999999</v>
      </c>
      <c r="I23" s="14">
        <v>40.597518829999999</v>
      </c>
      <c r="J23" s="16">
        <v>0.57870043999999998</v>
      </c>
      <c r="K23" s="14">
        <v>28.664975510000001</v>
      </c>
      <c r="L23" s="16">
        <v>0.58113194000000001</v>
      </c>
      <c r="M23" s="14">
        <v>0</v>
      </c>
      <c r="N23" s="16">
        <v>0</v>
      </c>
      <c r="O23" s="14" t="s">
        <v>582</v>
      </c>
      <c r="P23" s="16" t="s">
        <v>582</v>
      </c>
      <c r="Q23" s="14">
        <v>0</v>
      </c>
      <c r="R23" s="16">
        <v>0</v>
      </c>
      <c r="S23" s="14">
        <v>0</v>
      </c>
      <c r="T23" s="16">
        <v>0</v>
      </c>
      <c r="U23" s="14">
        <v>1.3478549399999999</v>
      </c>
      <c r="V23" s="16">
        <v>0.19408149</v>
      </c>
    </row>
    <row r="24" spans="1:22" x14ac:dyDescent="0.25">
      <c r="A24" s="11" t="s">
        <v>494</v>
      </c>
      <c r="B24" s="13">
        <v>6647</v>
      </c>
      <c r="C24" s="14">
        <f>(7/B24*100)</f>
        <v>0.10531066646607493</v>
      </c>
      <c r="D24" s="15">
        <v>6640</v>
      </c>
      <c r="E24" s="14">
        <v>10.617525390000001</v>
      </c>
      <c r="F24" s="16">
        <v>0.48905605000000002</v>
      </c>
      <c r="G24" s="14">
        <v>27.0455954</v>
      </c>
      <c r="H24" s="16">
        <v>0.56483006999999996</v>
      </c>
      <c r="I24" s="14">
        <v>38.7896973</v>
      </c>
      <c r="J24" s="16">
        <v>0.61607268999999998</v>
      </c>
      <c r="K24" s="14">
        <v>22.973308029999998</v>
      </c>
      <c r="L24" s="16">
        <v>0.56669689999999995</v>
      </c>
      <c r="M24" s="14">
        <v>0</v>
      </c>
      <c r="N24" s="16">
        <v>0</v>
      </c>
      <c r="O24" s="14" t="s">
        <v>582</v>
      </c>
      <c r="P24" s="16" t="s">
        <v>582</v>
      </c>
      <c r="Q24" s="14">
        <v>0</v>
      </c>
      <c r="R24" s="16">
        <v>0</v>
      </c>
      <c r="S24" s="14">
        <v>0</v>
      </c>
      <c r="T24" s="16">
        <v>0</v>
      </c>
      <c r="U24" s="14">
        <v>0.57387387000000001</v>
      </c>
      <c r="V24" s="16">
        <v>9.0996140000000003E-2</v>
      </c>
    </row>
    <row r="25" spans="1:22" x14ac:dyDescent="0.25">
      <c r="A25" s="11" t="s">
        <v>495</v>
      </c>
      <c r="B25" s="13">
        <v>5581</v>
      </c>
      <c r="C25" s="14">
        <f>(24/B25*100)</f>
        <v>0.43003046049095145</v>
      </c>
      <c r="D25" s="15">
        <v>5557</v>
      </c>
      <c r="E25" s="14">
        <v>9.2463817499999994</v>
      </c>
      <c r="F25" s="16">
        <v>0.38241931000000001</v>
      </c>
      <c r="G25" s="14">
        <v>35.258520490000002</v>
      </c>
      <c r="H25" s="16">
        <v>0.66684233000000004</v>
      </c>
      <c r="I25" s="14">
        <v>42.572593779999998</v>
      </c>
      <c r="J25" s="16">
        <v>0.74452472000000003</v>
      </c>
      <c r="K25" s="14">
        <v>12.438785790000001</v>
      </c>
      <c r="L25" s="16">
        <v>0.4638177</v>
      </c>
      <c r="M25" s="14">
        <v>0</v>
      </c>
      <c r="N25" s="16">
        <v>0</v>
      </c>
      <c r="O25" s="14" t="s">
        <v>582</v>
      </c>
      <c r="P25" s="16" t="s">
        <v>582</v>
      </c>
      <c r="Q25" s="14">
        <v>0</v>
      </c>
      <c r="R25" s="16">
        <v>0</v>
      </c>
      <c r="S25" s="14">
        <v>0</v>
      </c>
      <c r="T25" s="16">
        <v>0</v>
      </c>
      <c r="U25" s="14">
        <v>0.48371818999999999</v>
      </c>
      <c r="V25" s="16">
        <v>9.5051380000000005E-2</v>
      </c>
    </row>
    <row r="26" spans="1:22" x14ac:dyDescent="0.25">
      <c r="A26" s="11" t="s">
        <v>496</v>
      </c>
      <c r="B26" s="13">
        <v>4869</v>
      </c>
      <c r="C26" s="14">
        <f>(33/B26*100)</f>
        <v>0.67775723967960566</v>
      </c>
      <c r="D26" s="15">
        <v>4836</v>
      </c>
      <c r="E26" s="14">
        <v>15.010125540000001</v>
      </c>
      <c r="F26" s="16">
        <v>0.49674599000000003</v>
      </c>
      <c r="G26" s="14">
        <v>41.42146022</v>
      </c>
      <c r="H26" s="16">
        <v>0.80455341000000002</v>
      </c>
      <c r="I26" s="14">
        <v>33.300994850000002</v>
      </c>
      <c r="J26" s="16">
        <v>0.81278689999999998</v>
      </c>
      <c r="K26" s="14">
        <v>9.6676586400000009</v>
      </c>
      <c r="L26" s="16">
        <v>0.45624656000000002</v>
      </c>
      <c r="M26" s="14">
        <v>0</v>
      </c>
      <c r="N26" s="16">
        <v>0</v>
      </c>
      <c r="O26" s="14" t="s">
        <v>582</v>
      </c>
      <c r="P26" s="16" t="s">
        <v>582</v>
      </c>
      <c r="Q26" s="14">
        <v>0</v>
      </c>
      <c r="R26" s="16">
        <v>0</v>
      </c>
      <c r="S26" s="14">
        <v>0</v>
      </c>
      <c r="T26" s="16">
        <v>0</v>
      </c>
      <c r="U26" s="14">
        <v>0.59976076</v>
      </c>
      <c r="V26" s="16">
        <v>0.11790314</v>
      </c>
    </row>
    <row r="27" spans="1:22" x14ac:dyDescent="0.25">
      <c r="A27" s="11" t="s">
        <v>497</v>
      </c>
      <c r="B27" s="13">
        <v>5299</v>
      </c>
      <c r="C27" s="14">
        <f>(17/B27*100)</f>
        <v>0.32081524816003021</v>
      </c>
      <c r="D27" s="15">
        <v>5282</v>
      </c>
      <c r="E27" s="14">
        <v>21.534936890000001</v>
      </c>
      <c r="F27" s="16">
        <v>0.60666633999999997</v>
      </c>
      <c r="G27" s="14">
        <v>29.67476825</v>
      </c>
      <c r="H27" s="16">
        <v>0.71453993999999998</v>
      </c>
      <c r="I27" s="14">
        <v>31.34452083</v>
      </c>
      <c r="J27" s="16">
        <v>0.69516254</v>
      </c>
      <c r="K27" s="14">
        <v>15.751646279999999</v>
      </c>
      <c r="L27" s="16">
        <v>0.46341923000000002</v>
      </c>
      <c r="M27" s="14">
        <v>0</v>
      </c>
      <c r="N27" s="16">
        <v>0</v>
      </c>
      <c r="O27" s="14" t="s">
        <v>582</v>
      </c>
      <c r="P27" s="16" t="s">
        <v>582</v>
      </c>
      <c r="Q27" s="14">
        <v>0</v>
      </c>
      <c r="R27" s="16">
        <v>0</v>
      </c>
      <c r="S27" s="14">
        <v>0</v>
      </c>
      <c r="T27" s="16">
        <v>0</v>
      </c>
      <c r="U27" s="14">
        <v>1.69412775</v>
      </c>
      <c r="V27" s="16">
        <v>0.17603858</v>
      </c>
    </row>
    <row r="28" spans="1:22" x14ac:dyDescent="0.25">
      <c r="A28" s="11" t="s">
        <v>498</v>
      </c>
      <c r="B28" s="13">
        <v>7568</v>
      </c>
      <c r="C28" s="14">
        <f>(54/B28*100)</f>
        <v>0.71353065539112048</v>
      </c>
      <c r="D28" s="15">
        <v>7514</v>
      </c>
      <c r="E28" s="14">
        <v>12.604839610000001</v>
      </c>
      <c r="F28" s="16">
        <v>0.47131577000000002</v>
      </c>
      <c r="G28" s="14">
        <v>26.903339559999999</v>
      </c>
      <c r="H28" s="16">
        <v>0.61324462000000002</v>
      </c>
      <c r="I28" s="14">
        <v>41.405518190000002</v>
      </c>
      <c r="J28" s="16">
        <v>0.71936531999999997</v>
      </c>
      <c r="K28" s="14">
        <v>18.132639399999999</v>
      </c>
      <c r="L28" s="16">
        <v>0.50627222999999999</v>
      </c>
      <c r="M28" s="14">
        <v>0</v>
      </c>
      <c r="N28" s="16">
        <v>0</v>
      </c>
      <c r="O28" s="14" t="s">
        <v>582</v>
      </c>
      <c r="P28" s="16" t="s">
        <v>582</v>
      </c>
      <c r="Q28" s="14">
        <v>0</v>
      </c>
      <c r="R28" s="16">
        <v>0</v>
      </c>
      <c r="S28" s="14">
        <v>0</v>
      </c>
      <c r="T28" s="16">
        <v>0</v>
      </c>
      <c r="U28" s="14">
        <v>0.95366324000000002</v>
      </c>
      <c r="V28" s="16">
        <v>0.13458323</v>
      </c>
    </row>
    <row r="29" spans="1:22" x14ac:dyDescent="0.25">
      <c r="A29" s="11" t="s">
        <v>499</v>
      </c>
      <c r="B29" s="13">
        <v>5385</v>
      </c>
      <c r="C29" s="14">
        <f>(30/B29*100)</f>
        <v>0.55710306406685239</v>
      </c>
      <c r="D29" s="15">
        <v>5355</v>
      </c>
      <c r="E29" s="14">
        <v>20.211176290000001</v>
      </c>
      <c r="F29" s="16">
        <v>0.66339364000000001</v>
      </c>
      <c r="G29" s="14">
        <v>38.590551429999998</v>
      </c>
      <c r="H29" s="16">
        <v>0.63486737999999998</v>
      </c>
      <c r="I29" s="14">
        <v>31.214319530000001</v>
      </c>
      <c r="J29" s="16">
        <v>0.69765403999999998</v>
      </c>
      <c r="K29" s="14">
        <v>6.4542143799999998</v>
      </c>
      <c r="L29" s="16">
        <v>0.37374726000000003</v>
      </c>
      <c r="M29" s="14">
        <v>0</v>
      </c>
      <c r="N29" s="16">
        <v>0</v>
      </c>
      <c r="O29" s="14" t="s">
        <v>582</v>
      </c>
      <c r="P29" s="16" t="s">
        <v>582</v>
      </c>
      <c r="Q29" s="14">
        <v>2.7667624100000001</v>
      </c>
      <c r="R29" s="16">
        <v>0.24169378</v>
      </c>
      <c r="S29" s="14">
        <v>0</v>
      </c>
      <c r="T29" s="16">
        <v>0</v>
      </c>
      <c r="U29" s="14">
        <v>0.76297594999999996</v>
      </c>
      <c r="V29" s="16">
        <v>0.14491053000000001</v>
      </c>
    </row>
    <row r="30" spans="1:22" x14ac:dyDescent="0.25">
      <c r="A30" s="11" t="s">
        <v>500</v>
      </c>
      <c r="B30" s="13">
        <v>4520</v>
      </c>
      <c r="C30" s="14">
        <f>(103/B30*100)</f>
        <v>2.278761061946903</v>
      </c>
      <c r="D30" s="15">
        <v>4417</v>
      </c>
      <c r="E30" s="14">
        <v>6.0792017300000003</v>
      </c>
      <c r="F30" s="16">
        <v>0.39944621000000002</v>
      </c>
      <c r="G30" s="14">
        <v>21.512750310000001</v>
      </c>
      <c r="H30" s="16">
        <v>0.63005233000000005</v>
      </c>
      <c r="I30" s="14">
        <v>46.875638420000001</v>
      </c>
      <c r="J30" s="16">
        <v>0.87034226999999997</v>
      </c>
      <c r="K30" s="14">
        <v>24.192805440000001</v>
      </c>
      <c r="L30" s="16">
        <v>0.52313569000000004</v>
      </c>
      <c r="M30" s="14">
        <v>0</v>
      </c>
      <c r="N30" s="16">
        <v>0</v>
      </c>
      <c r="O30" s="14" t="s">
        <v>582</v>
      </c>
      <c r="P30" s="16" t="s">
        <v>582</v>
      </c>
      <c r="Q30" s="14">
        <v>0</v>
      </c>
      <c r="R30" s="16">
        <v>0</v>
      </c>
      <c r="S30" s="14">
        <v>0</v>
      </c>
      <c r="T30" s="16">
        <v>0</v>
      </c>
      <c r="U30" s="14">
        <v>1.3396041000000001</v>
      </c>
      <c r="V30" s="16">
        <v>0.16399483000000001</v>
      </c>
    </row>
    <row r="31" spans="1:22" x14ac:dyDescent="0.25">
      <c r="A31" s="11" t="s">
        <v>501</v>
      </c>
      <c r="B31" s="13">
        <v>5456</v>
      </c>
      <c r="C31" s="14">
        <f>(125/B31*100)</f>
        <v>2.2910557184750733</v>
      </c>
      <c r="D31" s="15">
        <v>5331</v>
      </c>
      <c r="E31" s="14">
        <v>10.770852769999999</v>
      </c>
      <c r="F31" s="16">
        <v>0.45494347000000002</v>
      </c>
      <c r="G31" s="14">
        <v>27.739049789999999</v>
      </c>
      <c r="H31" s="16">
        <v>0.65051166999999999</v>
      </c>
      <c r="I31" s="14">
        <v>40.513897550000003</v>
      </c>
      <c r="J31" s="16">
        <v>0.66336748000000001</v>
      </c>
      <c r="K31" s="14">
        <v>19.54622372</v>
      </c>
      <c r="L31" s="16">
        <v>0.49738135</v>
      </c>
      <c r="M31" s="14">
        <v>0</v>
      </c>
      <c r="N31" s="16">
        <v>0</v>
      </c>
      <c r="O31" s="14" t="s">
        <v>582</v>
      </c>
      <c r="P31" s="16" t="s">
        <v>582</v>
      </c>
      <c r="Q31" s="14">
        <v>0</v>
      </c>
      <c r="R31" s="16">
        <v>0</v>
      </c>
      <c r="S31" s="14">
        <v>0</v>
      </c>
      <c r="T31" s="16">
        <v>0</v>
      </c>
      <c r="U31" s="14">
        <v>1.4299761600000001</v>
      </c>
      <c r="V31" s="16">
        <v>0.20793892999999999</v>
      </c>
    </row>
    <row r="32" spans="1:22" x14ac:dyDescent="0.25">
      <c r="A32" s="11" t="s">
        <v>502</v>
      </c>
      <c r="B32" s="13">
        <v>4478</v>
      </c>
      <c r="C32" s="14">
        <f>(5/B32*100)</f>
        <v>0.11165698972755694</v>
      </c>
      <c r="D32" s="15">
        <v>4473</v>
      </c>
      <c r="E32" s="14">
        <v>17.205648849999999</v>
      </c>
      <c r="F32" s="16">
        <v>0.64230392000000003</v>
      </c>
      <c r="G32" s="14">
        <v>37.229551090000001</v>
      </c>
      <c r="H32" s="16">
        <v>0.74311651999999995</v>
      </c>
      <c r="I32" s="14">
        <v>31.26105665</v>
      </c>
      <c r="J32" s="16">
        <v>0.82602522</v>
      </c>
      <c r="K32" s="14">
        <v>13.50460122</v>
      </c>
      <c r="L32" s="16">
        <v>0.53936311000000003</v>
      </c>
      <c r="M32" s="14">
        <v>0</v>
      </c>
      <c r="N32" s="16">
        <v>0</v>
      </c>
      <c r="O32" s="14" t="s">
        <v>582</v>
      </c>
      <c r="P32" s="16" t="s">
        <v>582</v>
      </c>
      <c r="Q32" s="14">
        <v>0</v>
      </c>
      <c r="R32" s="16">
        <v>0</v>
      </c>
      <c r="S32" s="14">
        <v>0</v>
      </c>
      <c r="T32" s="16">
        <v>0</v>
      </c>
      <c r="U32" s="14">
        <v>0.79914218999999997</v>
      </c>
      <c r="V32" s="16">
        <v>0.12841884000000001</v>
      </c>
    </row>
    <row r="33" spans="1:22" x14ac:dyDescent="0.25">
      <c r="A33" s="11" t="s">
        <v>503</v>
      </c>
      <c r="B33" s="13">
        <v>7325</v>
      </c>
      <c r="C33" s="14">
        <f>(76/B33*100)</f>
        <v>1.0375426621160411</v>
      </c>
      <c r="D33" s="15">
        <v>7249</v>
      </c>
      <c r="E33" s="14">
        <v>8.3950715099999993</v>
      </c>
      <c r="F33" s="16">
        <v>0.42236850999999997</v>
      </c>
      <c r="G33" s="14">
        <v>22.348496959999999</v>
      </c>
      <c r="H33" s="16">
        <v>0.51584896999999996</v>
      </c>
      <c r="I33" s="14">
        <v>40.334507989999999</v>
      </c>
      <c r="J33" s="16">
        <v>0.66038892999999999</v>
      </c>
      <c r="K33" s="14">
        <v>28.05363577</v>
      </c>
      <c r="L33" s="16">
        <v>0.53456548000000004</v>
      </c>
      <c r="M33" s="14">
        <v>0</v>
      </c>
      <c r="N33" s="16">
        <v>0</v>
      </c>
      <c r="O33" s="14" t="s">
        <v>582</v>
      </c>
      <c r="P33" s="16" t="s">
        <v>582</v>
      </c>
      <c r="Q33" s="14">
        <v>0</v>
      </c>
      <c r="R33" s="16">
        <v>0</v>
      </c>
      <c r="S33" s="14">
        <v>0</v>
      </c>
      <c r="T33" s="16">
        <v>0</v>
      </c>
      <c r="U33" s="14">
        <v>0.86828777000000001</v>
      </c>
      <c r="V33" s="16">
        <v>0.12080755999999999</v>
      </c>
    </row>
    <row r="34" spans="1:22" x14ac:dyDescent="0.25">
      <c r="A34" s="11" t="s">
        <v>504</v>
      </c>
      <c r="B34" s="13">
        <v>6350</v>
      </c>
      <c r="C34" s="14">
        <f>(36/B34*100)</f>
        <v>0.56692913385826771</v>
      </c>
      <c r="D34" s="15">
        <v>6314</v>
      </c>
      <c r="E34" s="14">
        <v>15.85320952</v>
      </c>
      <c r="F34" s="16">
        <v>0.64787823</v>
      </c>
      <c r="G34" s="14">
        <v>34.4876541</v>
      </c>
      <c r="H34" s="16">
        <v>0.66083137999999997</v>
      </c>
      <c r="I34" s="14">
        <v>33.834301830000001</v>
      </c>
      <c r="J34" s="16">
        <v>0.69786419</v>
      </c>
      <c r="K34" s="14">
        <v>10.900560929999999</v>
      </c>
      <c r="L34" s="16">
        <v>0.42898765</v>
      </c>
      <c r="M34" s="14">
        <v>0</v>
      </c>
      <c r="N34" s="16">
        <v>0</v>
      </c>
      <c r="O34" s="14" t="s">
        <v>582</v>
      </c>
      <c r="P34" s="16" t="s">
        <v>582</v>
      </c>
      <c r="Q34" s="14">
        <v>2.5609508999999999</v>
      </c>
      <c r="R34" s="16">
        <v>0.53164458999999997</v>
      </c>
      <c r="S34" s="14">
        <v>0</v>
      </c>
      <c r="T34" s="16">
        <v>0</v>
      </c>
      <c r="U34" s="14">
        <v>2.3633227099999998</v>
      </c>
      <c r="V34" s="16">
        <v>0.28047823999999999</v>
      </c>
    </row>
    <row r="35" spans="1:22" x14ac:dyDescent="0.25">
      <c r="A35" s="11" t="s">
        <v>505</v>
      </c>
      <c r="B35" s="13">
        <v>6406</v>
      </c>
      <c r="C35" s="14">
        <f>(36/B35*100)</f>
        <v>0.56197315017171401</v>
      </c>
      <c r="D35" s="15">
        <v>6370</v>
      </c>
      <c r="E35" s="14">
        <v>10.6645567</v>
      </c>
      <c r="F35" s="16">
        <v>0.49409264000000003</v>
      </c>
      <c r="G35" s="14">
        <v>26.798108200000001</v>
      </c>
      <c r="H35" s="16">
        <v>0.60168653000000005</v>
      </c>
      <c r="I35" s="14">
        <v>43.756689790000003</v>
      </c>
      <c r="J35" s="16">
        <v>0.80941525999999997</v>
      </c>
      <c r="K35" s="14">
        <v>17.043461749999999</v>
      </c>
      <c r="L35" s="16">
        <v>0.54304918999999996</v>
      </c>
      <c r="M35" s="14">
        <v>0</v>
      </c>
      <c r="N35" s="16">
        <v>0</v>
      </c>
      <c r="O35" s="14" t="s">
        <v>582</v>
      </c>
      <c r="P35" s="16" t="s">
        <v>582</v>
      </c>
      <c r="Q35" s="14">
        <v>1.03376588</v>
      </c>
      <c r="R35" s="16">
        <v>5.6437689999999999E-2</v>
      </c>
      <c r="S35" s="14">
        <v>0</v>
      </c>
      <c r="T35" s="16">
        <v>0</v>
      </c>
      <c r="U35" s="14">
        <v>0.70341768000000005</v>
      </c>
      <c r="V35" s="16">
        <v>0.10235369</v>
      </c>
    </row>
    <row r="36" spans="1:22" x14ac:dyDescent="0.25">
      <c r="A36" s="11" t="s">
        <v>506</v>
      </c>
      <c r="B36" s="13">
        <v>6736</v>
      </c>
      <c r="C36" s="14">
        <f>(28/B36*100)</f>
        <v>0.41567695961995249</v>
      </c>
      <c r="D36" s="15">
        <v>6708</v>
      </c>
      <c r="E36" s="14">
        <v>10.488862149999999</v>
      </c>
      <c r="F36" s="16">
        <v>0.36908106000000002</v>
      </c>
      <c r="G36" s="14">
        <v>22.01503125</v>
      </c>
      <c r="H36" s="16">
        <v>0.57342389999999999</v>
      </c>
      <c r="I36" s="14">
        <v>35.466760280000003</v>
      </c>
      <c r="J36" s="16">
        <v>0.59973825000000003</v>
      </c>
      <c r="K36" s="14">
        <v>30.870590069999999</v>
      </c>
      <c r="L36" s="16">
        <v>0.62578350000000005</v>
      </c>
      <c r="M36" s="14">
        <v>0</v>
      </c>
      <c r="N36" s="16">
        <v>0</v>
      </c>
      <c r="O36" s="14" t="s">
        <v>582</v>
      </c>
      <c r="P36" s="16" t="s">
        <v>582</v>
      </c>
      <c r="Q36" s="14">
        <v>0</v>
      </c>
      <c r="R36" s="16">
        <v>0</v>
      </c>
      <c r="S36" s="14">
        <v>0</v>
      </c>
      <c r="T36" s="16">
        <v>0</v>
      </c>
      <c r="U36" s="14">
        <v>1.1587562499999999</v>
      </c>
      <c r="V36" s="16">
        <v>0.15751955000000001</v>
      </c>
    </row>
    <row r="37" spans="1:22" x14ac:dyDescent="0.25">
      <c r="A37" s="11" t="s">
        <v>507</v>
      </c>
      <c r="B37" s="13">
        <v>5458</v>
      </c>
      <c r="C37" s="14">
        <f>(64/B37*100)</f>
        <v>1.1725906925613778</v>
      </c>
      <c r="D37" s="15">
        <v>5394</v>
      </c>
      <c r="E37" s="14">
        <v>10.664681529999999</v>
      </c>
      <c r="F37" s="16">
        <v>0.46880607000000002</v>
      </c>
      <c r="G37" s="14">
        <v>27.509221400000001</v>
      </c>
      <c r="H37" s="16">
        <v>0.71445354999999999</v>
      </c>
      <c r="I37" s="14">
        <v>39.693047360000001</v>
      </c>
      <c r="J37" s="16">
        <v>0.74441451000000003</v>
      </c>
      <c r="K37" s="14">
        <v>20.342146719999999</v>
      </c>
      <c r="L37" s="16">
        <v>0.62216199999999999</v>
      </c>
      <c r="M37" s="14">
        <v>0</v>
      </c>
      <c r="N37" s="16">
        <v>0</v>
      </c>
      <c r="O37" s="14" t="s">
        <v>582</v>
      </c>
      <c r="P37" s="16" t="s">
        <v>582</v>
      </c>
      <c r="Q37" s="14">
        <v>0</v>
      </c>
      <c r="R37" s="16">
        <v>0</v>
      </c>
      <c r="S37" s="14">
        <v>0</v>
      </c>
      <c r="T37" s="16">
        <v>0</v>
      </c>
      <c r="U37" s="14">
        <v>1.79090299</v>
      </c>
      <c r="V37" s="16">
        <v>0.24963783000000001</v>
      </c>
    </row>
    <row r="38" spans="1:22" x14ac:dyDescent="0.25">
      <c r="A38" s="11" t="s">
        <v>508</v>
      </c>
      <c r="B38" s="13">
        <v>5860</v>
      </c>
      <c r="C38" s="14">
        <f>(16/B38*100)</f>
        <v>0.27303754266211605</v>
      </c>
      <c r="D38" s="15">
        <v>5844</v>
      </c>
      <c r="E38" s="14">
        <v>30.764226350000001</v>
      </c>
      <c r="F38" s="16">
        <v>0.67559495000000003</v>
      </c>
      <c r="G38" s="14">
        <v>34.680851339999997</v>
      </c>
      <c r="H38" s="16">
        <v>0.79511027000000001</v>
      </c>
      <c r="I38" s="14">
        <v>23.452926600000001</v>
      </c>
      <c r="J38" s="16">
        <v>0.72458500999999997</v>
      </c>
      <c r="K38" s="14">
        <v>9.5509363100000009</v>
      </c>
      <c r="L38" s="16">
        <v>0.39659981</v>
      </c>
      <c r="M38" s="14">
        <v>0</v>
      </c>
      <c r="N38" s="16">
        <v>0</v>
      </c>
      <c r="O38" s="14" t="s">
        <v>582</v>
      </c>
      <c r="P38" s="16" t="s">
        <v>582</v>
      </c>
      <c r="Q38" s="14">
        <v>0</v>
      </c>
      <c r="R38" s="16">
        <v>0</v>
      </c>
      <c r="S38" s="14">
        <v>0</v>
      </c>
      <c r="T38" s="16">
        <v>0</v>
      </c>
      <c r="U38" s="14">
        <v>1.5510594</v>
      </c>
      <c r="V38" s="16">
        <v>0.21741182000000001</v>
      </c>
    </row>
    <row r="39" spans="1:22" x14ac:dyDescent="0.25">
      <c r="A39" s="11" t="s">
        <v>509</v>
      </c>
      <c r="B39" s="13">
        <v>5895</v>
      </c>
      <c r="C39" s="14">
        <f>(31/B39*100)</f>
        <v>0.52586938083121293</v>
      </c>
      <c r="D39" s="15">
        <v>5864</v>
      </c>
      <c r="E39" s="14">
        <v>13.96846912</v>
      </c>
      <c r="F39" s="16">
        <v>0.60567585999999995</v>
      </c>
      <c r="G39" s="14">
        <v>26.808824739999999</v>
      </c>
      <c r="H39" s="16">
        <v>0.76576787000000002</v>
      </c>
      <c r="I39" s="14">
        <v>37.343120640000002</v>
      </c>
      <c r="J39" s="16">
        <v>0.84095748000000003</v>
      </c>
      <c r="K39" s="14">
        <v>20.785845800000001</v>
      </c>
      <c r="L39" s="16">
        <v>0.67012563999999997</v>
      </c>
      <c r="M39" s="14">
        <v>0</v>
      </c>
      <c r="N39" s="16">
        <v>0</v>
      </c>
      <c r="O39" s="14" t="s">
        <v>582</v>
      </c>
      <c r="P39" s="16" t="s">
        <v>582</v>
      </c>
      <c r="Q39" s="14">
        <v>0</v>
      </c>
      <c r="R39" s="16">
        <v>0</v>
      </c>
      <c r="S39" s="14">
        <v>0</v>
      </c>
      <c r="T39" s="16">
        <v>0</v>
      </c>
      <c r="U39" s="14">
        <v>1.0937397</v>
      </c>
      <c r="V39" s="16">
        <v>0.25474413000000001</v>
      </c>
    </row>
    <row r="40" spans="1:22" x14ac:dyDescent="0.25">
      <c r="A40" s="11" t="s">
        <v>510</v>
      </c>
      <c r="B40" s="13">
        <v>14157</v>
      </c>
      <c r="C40" s="14">
        <f>(277/B40*100)</f>
        <v>1.9566292293565022</v>
      </c>
      <c r="D40" s="15">
        <v>13880</v>
      </c>
      <c r="E40" s="14">
        <v>6.44449307</v>
      </c>
      <c r="F40" s="16">
        <v>0.29737987999999999</v>
      </c>
      <c r="G40" s="14">
        <v>21.25068134</v>
      </c>
      <c r="H40" s="16">
        <v>0.67047067999999999</v>
      </c>
      <c r="I40" s="14">
        <v>46.000228290000003</v>
      </c>
      <c r="J40" s="16">
        <v>0.61911430999999995</v>
      </c>
      <c r="K40" s="14">
        <v>24.732133319999999</v>
      </c>
      <c r="L40" s="16">
        <v>0.60301031000000005</v>
      </c>
      <c r="M40" s="14">
        <v>0</v>
      </c>
      <c r="N40" s="16">
        <v>0</v>
      </c>
      <c r="O40" s="14" t="s">
        <v>582</v>
      </c>
      <c r="P40" s="16" t="s">
        <v>582</v>
      </c>
      <c r="Q40" s="14">
        <v>0</v>
      </c>
      <c r="R40" s="16">
        <v>0</v>
      </c>
      <c r="S40" s="14">
        <v>0</v>
      </c>
      <c r="T40" s="16">
        <v>0</v>
      </c>
      <c r="U40" s="14">
        <v>1.57246397</v>
      </c>
      <c r="V40" s="16">
        <v>0.19550160999999999</v>
      </c>
    </row>
    <row r="41" spans="1:22" x14ac:dyDescent="0.25">
      <c r="A41" s="11" t="s">
        <v>511</v>
      </c>
      <c r="B41" s="13">
        <v>5712</v>
      </c>
      <c r="C41" s="14">
        <f>(38/B41*100)</f>
        <v>0.665266106442577</v>
      </c>
      <c r="D41" s="15">
        <v>5674</v>
      </c>
      <c r="E41" s="14">
        <v>8.7461544700000005</v>
      </c>
      <c r="F41" s="16">
        <v>0.42485263000000001</v>
      </c>
      <c r="G41" s="14">
        <v>22.81230527</v>
      </c>
      <c r="H41" s="16">
        <v>0.58969579999999999</v>
      </c>
      <c r="I41" s="14">
        <v>43.00787467</v>
      </c>
      <c r="J41" s="16">
        <v>0.65790044000000003</v>
      </c>
      <c r="K41" s="14">
        <v>23.21744146</v>
      </c>
      <c r="L41" s="16">
        <v>0.65111242000000003</v>
      </c>
      <c r="M41" s="14">
        <v>0</v>
      </c>
      <c r="N41" s="16">
        <v>0</v>
      </c>
      <c r="O41" s="14" t="s">
        <v>582</v>
      </c>
      <c r="P41" s="16" t="s">
        <v>582</v>
      </c>
      <c r="Q41" s="14">
        <v>0.67671429000000005</v>
      </c>
      <c r="R41" s="16">
        <v>0.18039761000000001</v>
      </c>
      <c r="S41" s="14">
        <v>0</v>
      </c>
      <c r="T41" s="16">
        <v>0</v>
      </c>
      <c r="U41" s="14">
        <v>1.53950984</v>
      </c>
      <c r="V41" s="16">
        <v>0.25674622000000002</v>
      </c>
    </row>
    <row r="42" spans="1:22" x14ac:dyDescent="0.25">
      <c r="A42" s="11" t="s">
        <v>512</v>
      </c>
      <c r="B42" s="13">
        <f>IF(COUNT(B7:B41) &gt; 0, AVERAGE(B7:B41), "\u2014")</f>
        <v>7103.4285714285716</v>
      </c>
      <c r="C42" s="14">
        <f>IF(COUNT(C7:C41) &gt; 0, AVERAGE(C7:C41), "—")</f>
        <v>1.2852097626089007</v>
      </c>
      <c r="D42" s="15">
        <f>IF(COUNT(D7:D41) &gt; 0, AVERAGE(D7:D41), "—")</f>
        <v>7001.6285714285714</v>
      </c>
      <c r="E42" s="14">
        <f>IF(COUNT(E7:E41) &gt; 0, AVERAGE(E7:E41), "—")</f>
        <v>14.140466902</v>
      </c>
      <c r="F42" s="16">
        <f>IF(COUNT(F7:F41) &gt; 0, SQRT(SUMSQ(F7:F41)/(COUNT(F7:F41)*COUNT(F7:F41)) ), "—")</f>
        <v>8.6543051144504682E-2</v>
      </c>
      <c r="G42" s="14">
        <f>IF(COUNT(G7:G41) &gt; 0, AVERAGE(G7:G41), "—")</f>
        <v>29.506369581714281</v>
      </c>
      <c r="H42" s="16">
        <f>IF(COUNT(H7:H41) &gt; 0, SQRT(SUMSQ(H7:H41)/(COUNT(H7:H41)*COUNT(H7:H41)) ), "—")</f>
        <v>0.11104374355270251</v>
      </c>
      <c r="I42" s="14">
        <f>IF(COUNT(I7:I41) &gt; 0, AVERAGE(I7:I41), "—")</f>
        <v>37.112136086000007</v>
      </c>
      <c r="J42" s="16">
        <f>IF(COUNT(J7:J41) &gt; 0, SQRT(SUMSQ(J7:J41)/(COUNT(J7:J41)*COUNT(J7:J41)) ), "—")</f>
        <v>0.11624089107252093</v>
      </c>
      <c r="K42" s="14">
        <f>IF(COUNT(K7:K41) &gt; 0, AVERAGE(K7:K41), "—")</f>
        <v>17.399250027142855</v>
      </c>
      <c r="L42" s="16">
        <f>IF(COUNT(L7:L41) &gt; 0, SQRT(SUMSQ(L7:L41)/(COUNT(L7:L41)*COUNT(L7:L41)) ), "—")</f>
        <v>8.9289948042367104E-2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0.58509074371428582</v>
      </c>
      <c r="R42" s="16">
        <f>IF(COUNT(R7:R41) &gt; 0, SQRT(SUMSQ(R7:R41)/(COUNT(R7:R41)*COUNT(R7:R41)) ), "—")</f>
        <v>3.5798793547899853E-2</v>
      </c>
      <c r="S42" s="14">
        <f>IF(COUNT(S7:S41) &gt; 0, AVERAGE(S7:S41), "—")</f>
        <v>1.5652657142857143E-3</v>
      </c>
      <c r="T42" s="16">
        <f>IF(COUNT(T7:T41) &gt; 0, SQRT(SUMSQ(T7:T41)/(COUNT(T7:T41)*COUNT(T7:T41)) ), "—")</f>
        <v>9.4037342857142866E-4</v>
      </c>
      <c r="U42" s="14">
        <f>IF(COUNT(U7:U41) &gt; 0, AVERAGE(U7:U41), "—")</f>
        <v>1.2551213917142858</v>
      </c>
      <c r="V42" s="16">
        <f>IF(COUNT(V7:V41) &gt; 0, SQRT(SUMSQ(V7:V41)/(COUNT(V7:V41)*COUNT(V7:V41)) ), "—")</f>
        <v>3.2118758416137552E-2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(1223/B46*100)</f>
        <v>5.2849920055313078</v>
      </c>
      <c r="D46" s="15">
        <v>21918</v>
      </c>
      <c r="E46" s="14">
        <v>4.6215142499999997</v>
      </c>
      <c r="F46" s="16">
        <v>0.18721726999999999</v>
      </c>
      <c r="G46" s="14">
        <v>13.172279140000001</v>
      </c>
      <c r="H46" s="16">
        <v>0.34473915999999999</v>
      </c>
      <c r="I46" s="14">
        <v>46.530409839999997</v>
      </c>
      <c r="J46" s="16">
        <v>0.53469144999999996</v>
      </c>
      <c r="K46" s="14">
        <v>28.19845424</v>
      </c>
      <c r="L46" s="16">
        <v>0.44817241000000002</v>
      </c>
      <c r="M46" s="14">
        <v>0</v>
      </c>
      <c r="N46" s="16">
        <v>0</v>
      </c>
      <c r="O46" s="14" t="s">
        <v>582</v>
      </c>
      <c r="P46" s="16" t="s">
        <v>582</v>
      </c>
      <c r="Q46" s="14">
        <v>0</v>
      </c>
      <c r="R46" s="16">
        <v>0</v>
      </c>
      <c r="S46" s="14">
        <v>0</v>
      </c>
      <c r="T46" s="16">
        <v>0</v>
      </c>
      <c r="U46" s="14">
        <v>7.4773425299999996</v>
      </c>
      <c r="V46" s="16">
        <v>0.42100387</v>
      </c>
    </row>
    <row r="47" spans="1:22" x14ac:dyDescent="0.25">
      <c r="A47" s="11" t="s">
        <v>517</v>
      </c>
      <c r="B47" s="13">
        <v>5928</v>
      </c>
      <c r="C47" s="14">
        <f>(81/B47*100)</f>
        <v>1.3663967611336032</v>
      </c>
      <c r="D47" s="15">
        <v>5847</v>
      </c>
      <c r="E47" s="14">
        <v>17.575923809999999</v>
      </c>
      <c r="F47" s="16">
        <v>0.58030059000000001</v>
      </c>
      <c r="G47" s="14">
        <v>25.056813550000001</v>
      </c>
      <c r="H47" s="16">
        <v>0.56107572999999999</v>
      </c>
      <c r="I47" s="14">
        <v>39.007677440000002</v>
      </c>
      <c r="J47" s="16">
        <v>0.69500127</v>
      </c>
      <c r="K47" s="14">
        <v>13.094226190000001</v>
      </c>
      <c r="L47" s="16">
        <v>0.42926368999999998</v>
      </c>
      <c r="M47" s="14">
        <v>0</v>
      </c>
      <c r="N47" s="16">
        <v>0</v>
      </c>
      <c r="O47" s="14" t="s">
        <v>582</v>
      </c>
      <c r="P47" s="16" t="s">
        <v>582</v>
      </c>
      <c r="Q47" s="14">
        <v>0</v>
      </c>
      <c r="R47" s="16">
        <v>0</v>
      </c>
      <c r="S47" s="14">
        <v>0</v>
      </c>
      <c r="T47" s="16">
        <v>0</v>
      </c>
      <c r="U47" s="14">
        <v>5.2653590000000001</v>
      </c>
      <c r="V47" s="16">
        <v>0.62434467000000005</v>
      </c>
    </row>
    <row r="48" spans="1:22" x14ac:dyDescent="0.25">
      <c r="A48" s="11" t="s">
        <v>518</v>
      </c>
      <c r="B48" s="13">
        <v>9841</v>
      </c>
      <c r="C48" s="14">
        <f>(7/B48*100)</f>
        <v>7.1130982623717101E-2</v>
      </c>
      <c r="D48" s="15">
        <v>9834</v>
      </c>
      <c r="E48" s="14">
        <v>7.07551386</v>
      </c>
      <c r="F48" s="16">
        <v>0.37999743000000002</v>
      </c>
      <c r="G48" s="14">
        <v>30.65679102</v>
      </c>
      <c r="H48" s="16">
        <v>0.71791885</v>
      </c>
      <c r="I48" s="14">
        <v>47.310354080000003</v>
      </c>
      <c r="J48" s="16">
        <v>0.70803252000000005</v>
      </c>
      <c r="K48" s="14">
        <v>13.6748347</v>
      </c>
      <c r="L48" s="16">
        <v>0.53760417999999999</v>
      </c>
      <c r="M48" s="14">
        <v>0</v>
      </c>
      <c r="N48" s="16">
        <v>0</v>
      </c>
      <c r="O48" s="14" t="s">
        <v>582</v>
      </c>
      <c r="P48" s="16" t="s">
        <v>582</v>
      </c>
      <c r="Q48" s="14">
        <v>0</v>
      </c>
      <c r="R48" s="16">
        <v>0</v>
      </c>
      <c r="S48" s="14">
        <v>0</v>
      </c>
      <c r="T48" s="16">
        <v>0</v>
      </c>
      <c r="U48" s="14">
        <v>1.2825063400000001</v>
      </c>
      <c r="V48" s="16">
        <v>0.53299268</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4.3247635300000002</v>
      </c>
      <c r="F50" s="16">
        <v>0.24141799999999999</v>
      </c>
      <c r="G50" s="14">
        <v>16.491020320000001</v>
      </c>
      <c r="H50" s="16">
        <v>0.49601524000000002</v>
      </c>
      <c r="I50" s="14">
        <v>50.052046699999998</v>
      </c>
      <c r="J50" s="16">
        <v>0.50389589000000001</v>
      </c>
      <c r="K50" s="14">
        <v>27.437623670000001</v>
      </c>
      <c r="L50" s="16">
        <v>0.68427548999999999</v>
      </c>
      <c r="M50" s="14">
        <v>0</v>
      </c>
      <c r="N50" s="16">
        <v>0</v>
      </c>
      <c r="O50" s="14" t="s">
        <v>582</v>
      </c>
      <c r="P50" s="16" t="s">
        <v>582</v>
      </c>
      <c r="Q50" s="14">
        <v>0</v>
      </c>
      <c r="R50" s="16">
        <v>0</v>
      </c>
      <c r="S50" s="14">
        <v>0</v>
      </c>
      <c r="T50" s="16">
        <v>0</v>
      </c>
      <c r="U50" s="14">
        <v>1.69454577</v>
      </c>
      <c r="V50" s="16">
        <v>0.18562228</v>
      </c>
    </row>
    <row r="51" spans="1:22" x14ac:dyDescent="0.25">
      <c r="A51" s="11" t="s">
        <v>521</v>
      </c>
      <c r="B51" s="13">
        <v>6866</v>
      </c>
      <c r="C51" s="14">
        <f>(109/B51*100)</f>
        <v>1.5875327701718611</v>
      </c>
      <c r="D51" s="15">
        <v>6757</v>
      </c>
      <c r="E51" s="14">
        <v>4.4919210700000001</v>
      </c>
      <c r="F51" s="16">
        <v>0.24471008999999999</v>
      </c>
      <c r="G51" s="14">
        <v>11.96020017</v>
      </c>
      <c r="H51" s="16">
        <v>0.40242376000000002</v>
      </c>
      <c r="I51" s="14">
        <v>42.207212509999998</v>
      </c>
      <c r="J51" s="16">
        <v>0.61764925000000004</v>
      </c>
      <c r="K51" s="14">
        <v>28.783307690000001</v>
      </c>
      <c r="L51" s="16">
        <v>0.61649940999999997</v>
      </c>
      <c r="M51" s="14">
        <v>0</v>
      </c>
      <c r="N51" s="16">
        <v>0</v>
      </c>
      <c r="O51" s="14" t="s">
        <v>582</v>
      </c>
      <c r="P51" s="16" t="s">
        <v>582</v>
      </c>
      <c r="Q51" s="14">
        <v>10.56892128</v>
      </c>
      <c r="R51" s="16">
        <v>0.61170833999999996</v>
      </c>
      <c r="S51" s="14">
        <v>0</v>
      </c>
      <c r="T51" s="16">
        <v>0</v>
      </c>
      <c r="U51" s="14">
        <v>1.9884372699999999</v>
      </c>
      <c r="V51" s="16">
        <v>0.23675373</v>
      </c>
    </row>
    <row r="52" spans="1:22" x14ac:dyDescent="0.25">
      <c r="A52" s="11" t="s">
        <v>522</v>
      </c>
      <c r="B52" s="13">
        <v>5809</v>
      </c>
      <c r="C52" s="14">
        <f>(74/B52*100)</f>
        <v>1.2738853503184715</v>
      </c>
      <c r="D52" s="15">
        <v>5735</v>
      </c>
      <c r="E52" s="14">
        <v>16.279328599999999</v>
      </c>
      <c r="F52" s="16">
        <v>0.64130259000000001</v>
      </c>
      <c r="G52" s="14">
        <v>36.245063559999998</v>
      </c>
      <c r="H52" s="16">
        <v>0.68900359</v>
      </c>
      <c r="I52" s="14">
        <v>34.23153267</v>
      </c>
      <c r="J52" s="16">
        <v>0.73225704000000003</v>
      </c>
      <c r="K52" s="14">
        <v>12.37734745</v>
      </c>
      <c r="L52" s="16">
        <v>0.47650343000000001</v>
      </c>
      <c r="M52" s="14">
        <v>0</v>
      </c>
      <c r="N52" s="16">
        <v>0</v>
      </c>
      <c r="O52" s="14" t="s">
        <v>582</v>
      </c>
      <c r="P52" s="16" t="s">
        <v>582</v>
      </c>
      <c r="Q52" s="14">
        <v>0</v>
      </c>
      <c r="R52" s="16">
        <v>0</v>
      </c>
      <c r="S52" s="14">
        <v>0</v>
      </c>
      <c r="T52" s="16">
        <v>0</v>
      </c>
      <c r="U52" s="14">
        <v>0.86672771999999998</v>
      </c>
      <c r="V52" s="16">
        <v>0.14179019000000001</v>
      </c>
    </row>
    <row r="53" spans="1:22" x14ac:dyDescent="0.25">
      <c r="A53" s="11" t="s">
        <v>523</v>
      </c>
      <c r="B53" s="13">
        <v>5571</v>
      </c>
      <c r="C53" s="14">
        <f>(85/B53*100)</f>
        <v>1.5257583916711541</v>
      </c>
      <c r="D53" s="15">
        <v>5486</v>
      </c>
      <c r="E53" s="14">
        <v>14.470218470000001</v>
      </c>
      <c r="F53" s="16">
        <v>0.49079337000000001</v>
      </c>
      <c r="G53" s="14">
        <v>26.978149299999998</v>
      </c>
      <c r="H53" s="16">
        <v>0.58514440000000001</v>
      </c>
      <c r="I53" s="14">
        <v>36.611330850000002</v>
      </c>
      <c r="J53" s="16">
        <v>0.68154979000000004</v>
      </c>
      <c r="K53" s="14">
        <v>19.945278800000001</v>
      </c>
      <c r="L53" s="16">
        <v>0.56257842999999996</v>
      </c>
      <c r="M53" s="14">
        <v>0</v>
      </c>
      <c r="N53" s="16">
        <v>0</v>
      </c>
      <c r="O53" s="14" t="s">
        <v>582</v>
      </c>
      <c r="P53" s="16" t="s">
        <v>582</v>
      </c>
      <c r="Q53" s="14">
        <v>0</v>
      </c>
      <c r="R53" s="16">
        <v>0</v>
      </c>
      <c r="S53" s="14">
        <v>0</v>
      </c>
      <c r="T53" s="16">
        <v>0</v>
      </c>
      <c r="U53" s="14">
        <v>1.9950225800000001</v>
      </c>
      <c r="V53" s="16">
        <v>0.22051974999999999</v>
      </c>
    </row>
    <row r="54" spans="1:22" x14ac:dyDescent="0.25">
      <c r="A54" s="11" t="s">
        <v>524</v>
      </c>
      <c r="B54" s="13">
        <v>4740</v>
      </c>
      <c r="C54" s="14">
        <f>(60/B54*100)</f>
        <v>1.2658227848101267</v>
      </c>
      <c r="D54" s="15">
        <v>4680</v>
      </c>
      <c r="E54" s="14">
        <v>7.4647540100000001</v>
      </c>
      <c r="F54" s="16">
        <v>0.41881088999999999</v>
      </c>
      <c r="G54" s="14">
        <v>11.150661660000001</v>
      </c>
      <c r="H54" s="16">
        <v>0.60662833000000005</v>
      </c>
      <c r="I54" s="14">
        <v>43.31613651</v>
      </c>
      <c r="J54" s="16">
        <v>0.99431522999999999</v>
      </c>
      <c r="K54" s="14">
        <v>31.043076939999999</v>
      </c>
      <c r="L54" s="16">
        <v>0.75420812000000004</v>
      </c>
      <c r="M54" s="14">
        <v>0</v>
      </c>
      <c r="N54" s="16">
        <v>0</v>
      </c>
      <c r="O54" s="14" t="s">
        <v>582</v>
      </c>
      <c r="P54" s="16" t="s">
        <v>582</v>
      </c>
      <c r="Q54" s="14">
        <v>0</v>
      </c>
      <c r="R54" s="16">
        <v>0</v>
      </c>
      <c r="S54" s="14">
        <v>0</v>
      </c>
      <c r="T54" s="16">
        <v>0</v>
      </c>
      <c r="U54" s="14">
        <v>7.0253708799999997</v>
      </c>
      <c r="V54" s="16">
        <v>0.44249849000000002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6.3454652600000001</v>
      </c>
      <c r="F56" s="16">
        <v>0.34725518</v>
      </c>
      <c r="G56" s="14">
        <v>26.29393039</v>
      </c>
      <c r="H56" s="16">
        <v>0.67256548000000005</v>
      </c>
      <c r="I56" s="14">
        <v>47.418575650000001</v>
      </c>
      <c r="J56" s="16">
        <v>0.79818122999999996</v>
      </c>
      <c r="K56" s="14">
        <v>19.166219380000001</v>
      </c>
      <c r="L56" s="16">
        <v>0.64521013000000005</v>
      </c>
      <c r="M56" s="14">
        <v>0</v>
      </c>
      <c r="N56" s="16">
        <v>0</v>
      </c>
      <c r="O56" s="14" t="s">
        <v>582</v>
      </c>
      <c r="P56" s="16" t="s">
        <v>582</v>
      </c>
      <c r="Q56" s="14">
        <v>0</v>
      </c>
      <c r="R56" s="16">
        <v>0</v>
      </c>
      <c r="S56" s="14">
        <v>0</v>
      </c>
      <c r="T56" s="16">
        <v>0</v>
      </c>
      <c r="U56" s="14">
        <v>0.77580932000000002</v>
      </c>
      <c r="V56" s="16">
        <v>0.1414724</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23.673090609999999</v>
      </c>
      <c r="F61" s="16">
        <v>0.57212812999999996</v>
      </c>
      <c r="G61" s="14">
        <v>20.05006303</v>
      </c>
      <c r="H61" s="16">
        <v>0.56121065999999997</v>
      </c>
      <c r="I61" s="14">
        <v>36.728916069999997</v>
      </c>
      <c r="J61" s="16">
        <v>0.58283472999999997</v>
      </c>
      <c r="K61" s="14">
        <v>18.123523030000001</v>
      </c>
      <c r="L61" s="16">
        <v>0.60109248000000004</v>
      </c>
      <c r="M61" s="14">
        <v>0</v>
      </c>
      <c r="N61" s="16">
        <v>0</v>
      </c>
      <c r="O61" s="14" t="s">
        <v>582</v>
      </c>
      <c r="P61" s="16" t="s">
        <v>582</v>
      </c>
      <c r="Q61" s="14">
        <v>0</v>
      </c>
      <c r="R61" s="16">
        <v>0</v>
      </c>
      <c r="S61" s="14">
        <v>0</v>
      </c>
      <c r="T61" s="16">
        <v>0</v>
      </c>
      <c r="U61" s="14">
        <v>1.42440726</v>
      </c>
      <c r="V61" s="16">
        <v>0.25141077000000001</v>
      </c>
    </row>
    <row r="62" spans="1:22" x14ac:dyDescent="0.25">
      <c r="A62" s="11" t="s">
        <v>532</v>
      </c>
      <c r="B62" s="13">
        <v>4476</v>
      </c>
      <c r="C62" s="14">
        <f>(3/B62*100)</f>
        <v>6.7024128686327081E-2</v>
      </c>
      <c r="D62" s="15">
        <v>4473</v>
      </c>
      <c r="E62" s="14">
        <v>7.0212427699999997</v>
      </c>
      <c r="F62" s="16">
        <v>0.37979822000000002</v>
      </c>
      <c r="G62" s="14">
        <v>27.269520199999999</v>
      </c>
      <c r="H62" s="16">
        <v>0.73813602</v>
      </c>
      <c r="I62" s="14">
        <v>43.497159289999999</v>
      </c>
      <c r="J62" s="16">
        <v>0.78871378999999997</v>
      </c>
      <c r="K62" s="14">
        <v>21.85414836</v>
      </c>
      <c r="L62" s="16">
        <v>0.53020034000000005</v>
      </c>
      <c r="M62" s="14">
        <v>0</v>
      </c>
      <c r="N62" s="16">
        <v>0</v>
      </c>
      <c r="O62" s="14" t="s">
        <v>582</v>
      </c>
      <c r="P62" s="16" t="s">
        <v>582</v>
      </c>
      <c r="Q62" s="14">
        <v>0</v>
      </c>
      <c r="R62" s="16">
        <v>0</v>
      </c>
      <c r="S62" s="14">
        <v>0</v>
      </c>
      <c r="T62" s="16">
        <v>0</v>
      </c>
      <c r="U62" s="14">
        <v>0.35792938000000002</v>
      </c>
      <c r="V62" s="16">
        <v>9.4676759999999999E-2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12.24450667</v>
      </c>
      <c r="F66" s="16">
        <v>0.45236230999999999</v>
      </c>
      <c r="G66" s="14">
        <v>21.221162849999999</v>
      </c>
      <c r="H66" s="16">
        <v>0.63226079999999996</v>
      </c>
      <c r="I66" s="14">
        <v>46.879428310000002</v>
      </c>
      <c r="J66" s="16">
        <v>0.72308494999999995</v>
      </c>
      <c r="K66" s="14">
        <v>15.673915859999999</v>
      </c>
      <c r="L66" s="16">
        <v>0.51537816000000003</v>
      </c>
      <c r="M66" s="14">
        <v>0</v>
      </c>
      <c r="N66" s="16">
        <v>0</v>
      </c>
      <c r="O66" s="14" t="s">
        <v>582</v>
      </c>
      <c r="P66" s="16" t="s">
        <v>582</v>
      </c>
      <c r="Q66" s="14">
        <v>0</v>
      </c>
      <c r="R66" s="16">
        <v>0</v>
      </c>
      <c r="S66" s="14">
        <v>0</v>
      </c>
      <c r="T66" s="16">
        <v>0</v>
      </c>
      <c r="U66" s="14">
        <v>3.98098631</v>
      </c>
      <c r="V66" s="16">
        <v>0.25417461000000002</v>
      </c>
    </row>
    <row r="67" spans="1:22" x14ac:dyDescent="0.25">
      <c r="A67" s="11" t="s">
        <v>537</v>
      </c>
      <c r="B67" s="13">
        <v>6971</v>
      </c>
      <c r="C67" s="14">
        <f>(44/B67*100)</f>
        <v>0.63118634342275137</v>
      </c>
      <c r="D67" s="15">
        <v>6927</v>
      </c>
      <c r="E67" s="14">
        <v>6.6361824499999997</v>
      </c>
      <c r="F67" s="16">
        <v>0.33664265999999998</v>
      </c>
      <c r="G67" s="14">
        <v>21.34288025</v>
      </c>
      <c r="H67" s="16">
        <v>0.48538548999999998</v>
      </c>
      <c r="I67" s="14">
        <v>51.899803749999997</v>
      </c>
      <c r="J67" s="16">
        <v>0.69677690000000003</v>
      </c>
      <c r="K67" s="14">
        <v>18.351934969999999</v>
      </c>
      <c r="L67" s="16">
        <v>0.50158055000000001</v>
      </c>
      <c r="M67" s="14">
        <v>0</v>
      </c>
      <c r="N67" s="16">
        <v>0</v>
      </c>
      <c r="O67" s="14" t="s">
        <v>582</v>
      </c>
      <c r="P67" s="16" t="s">
        <v>582</v>
      </c>
      <c r="Q67" s="14">
        <v>0</v>
      </c>
      <c r="R67" s="16">
        <v>0</v>
      </c>
      <c r="S67" s="14">
        <v>0</v>
      </c>
      <c r="T67" s="16">
        <v>0</v>
      </c>
      <c r="U67" s="14">
        <v>1.7691985800000001</v>
      </c>
      <c r="V67" s="16">
        <v>0.23466695000000001</v>
      </c>
    </row>
    <row r="68" spans="1:22" x14ac:dyDescent="0.25">
      <c r="A68" s="11" t="s">
        <v>538</v>
      </c>
      <c r="B68" s="13">
        <v>12083</v>
      </c>
      <c r="C68" s="14">
        <f>(26/B68*100)</f>
        <v>0.21517834974757924</v>
      </c>
      <c r="D68" s="15">
        <v>12057</v>
      </c>
      <c r="E68" s="14">
        <v>10.75901138</v>
      </c>
      <c r="F68" s="16">
        <v>0.28485268000000002</v>
      </c>
      <c r="G68" s="14">
        <v>22.072746500000001</v>
      </c>
      <c r="H68" s="16">
        <v>0.40479184000000001</v>
      </c>
      <c r="I68" s="14">
        <v>41.543983529999998</v>
      </c>
      <c r="J68" s="16">
        <v>0.41434566</v>
      </c>
      <c r="K68" s="14">
        <v>19.968615100000001</v>
      </c>
      <c r="L68" s="16">
        <v>0.36493838000000001</v>
      </c>
      <c r="M68" s="14">
        <v>0</v>
      </c>
      <c r="N68" s="16">
        <v>0</v>
      </c>
      <c r="O68" s="14" t="s">
        <v>582</v>
      </c>
      <c r="P68" s="16" t="s">
        <v>582</v>
      </c>
      <c r="Q68" s="14">
        <v>0</v>
      </c>
      <c r="R68" s="16">
        <v>0</v>
      </c>
      <c r="S68" s="14">
        <v>0</v>
      </c>
      <c r="T68" s="16">
        <v>0</v>
      </c>
      <c r="U68" s="14">
        <v>5.6556434900000001</v>
      </c>
      <c r="V68" s="16">
        <v>0.19533043999999999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13.383758970000001</v>
      </c>
      <c r="F70" s="16">
        <v>0.74048062999999997</v>
      </c>
      <c r="G70" s="14">
        <v>34.677656859999999</v>
      </c>
      <c r="H70" s="16">
        <v>0.59471163000000005</v>
      </c>
      <c r="I70" s="14">
        <v>40.537260500000002</v>
      </c>
      <c r="J70" s="16">
        <v>0.76493860999999996</v>
      </c>
      <c r="K70" s="14">
        <v>9.7756511100000001</v>
      </c>
      <c r="L70" s="16">
        <v>0.47172193000000001</v>
      </c>
      <c r="M70" s="14">
        <v>0</v>
      </c>
      <c r="N70" s="16">
        <v>0</v>
      </c>
      <c r="O70" s="14" t="s">
        <v>582</v>
      </c>
      <c r="P70" s="16" t="s">
        <v>582</v>
      </c>
      <c r="Q70" s="14">
        <v>0</v>
      </c>
      <c r="R70" s="16">
        <v>0</v>
      </c>
      <c r="S70" s="14">
        <v>0</v>
      </c>
      <c r="T70" s="16">
        <v>0</v>
      </c>
      <c r="U70" s="14">
        <v>1.6256725599999999</v>
      </c>
      <c r="V70" s="16">
        <v>0.24580045</v>
      </c>
    </row>
    <row r="71" spans="1:22" x14ac:dyDescent="0.25">
      <c r="A71" s="11" t="s">
        <v>541</v>
      </c>
      <c r="B71" s="13">
        <v>6115</v>
      </c>
      <c r="C71" s="14">
        <f>(17/B71*100)</f>
        <v>0.27800490596892891</v>
      </c>
      <c r="D71" s="15">
        <v>6098</v>
      </c>
      <c r="E71" s="14">
        <v>4.7558349499999997</v>
      </c>
      <c r="F71" s="16">
        <v>0.29498872999999998</v>
      </c>
      <c r="G71" s="14">
        <v>18.801292499999999</v>
      </c>
      <c r="H71" s="16">
        <v>0.61375698000000001</v>
      </c>
      <c r="I71" s="14">
        <v>46.229251320000003</v>
      </c>
      <c r="J71" s="16">
        <v>0.85219966000000003</v>
      </c>
      <c r="K71" s="14">
        <v>29.622683439999999</v>
      </c>
      <c r="L71" s="16">
        <v>0.70844342000000005</v>
      </c>
      <c r="M71" s="14">
        <v>0</v>
      </c>
      <c r="N71" s="16">
        <v>0</v>
      </c>
      <c r="O71" s="14" t="s">
        <v>582</v>
      </c>
      <c r="P71" s="16" t="s">
        <v>582</v>
      </c>
      <c r="Q71" s="14">
        <v>0</v>
      </c>
      <c r="R71" s="16">
        <v>0</v>
      </c>
      <c r="S71" s="14">
        <v>0</v>
      </c>
      <c r="T71" s="16">
        <v>0</v>
      </c>
      <c r="U71" s="14">
        <v>0.59093779000000002</v>
      </c>
      <c r="V71" s="16">
        <v>8.9469170000000001E-2</v>
      </c>
    </row>
    <row r="72" spans="1:22" x14ac:dyDescent="0.25">
      <c r="A72" s="11" t="s">
        <v>542</v>
      </c>
      <c r="B72" s="13">
        <v>7708</v>
      </c>
      <c r="C72" s="14">
        <f>(5/B72*100)</f>
        <v>6.4867669953295279E-2</v>
      </c>
      <c r="D72" s="15">
        <v>7703</v>
      </c>
      <c r="E72" s="14">
        <v>5.95900593</v>
      </c>
      <c r="F72" s="16">
        <v>0.29492381000000001</v>
      </c>
      <c r="G72" s="14">
        <v>27.353694369999999</v>
      </c>
      <c r="H72" s="16">
        <v>0.54756130000000003</v>
      </c>
      <c r="I72" s="14">
        <v>48.404412829999998</v>
      </c>
      <c r="J72" s="16">
        <v>0.56904748000000005</v>
      </c>
      <c r="K72" s="14">
        <v>17.950459840000001</v>
      </c>
      <c r="L72" s="16">
        <v>0.43983874000000001</v>
      </c>
      <c r="M72" s="14">
        <v>0</v>
      </c>
      <c r="N72" s="16">
        <v>0</v>
      </c>
      <c r="O72" s="14" t="s">
        <v>582</v>
      </c>
      <c r="P72" s="16" t="s">
        <v>582</v>
      </c>
      <c r="Q72" s="14">
        <v>0</v>
      </c>
      <c r="R72" s="16">
        <v>0</v>
      </c>
      <c r="S72" s="14">
        <v>0</v>
      </c>
      <c r="T72" s="16">
        <v>0</v>
      </c>
      <c r="U72" s="14">
        <v>0.33242704000000001</v>
      </c>
      <c r="V72" s="16">
        <v>7.0223179999999996E-2</v>
      </c>
    </row>
    <row r="73" spans="1:22" x14ac:dyDescent="0.25">
      <c r="A73" s="11" t="s">
        <v>543</v>
      </c>
      <c r="B73" s="13">
        <v>8249</v>
      </c>
      <c r="C73" s="14">
        <f>(146/B73*100)</f>
        <v>1.7699115044247788</v>
      </c>
      <c r="D73" s="15">
        <v>8103</v>
      </c>
      <c r="E73" s="14">
        <v>5.8419999999999996</v>
      </c>
      <c r="F73" s="16">
        <v>0.32269705999999998</v>
      </c>
      <c r="G73" s="14">
        <v>30.559233760000001</v>
      </c>
      <c r="H73" s="16">
        <v>0.72319865000000005</v>
      </c>
      <c r="I73" s="14">
        <v>53.805514819999999</v>
      </c>
      <c r="J73" s="16">
        <v>0.78128059999999999</v>
      </c>
      <c r="K73" s="14">
        <v>9.0538336000000008</v>
      </c>
      <c r="L73" s="16">
        <v>0.41450441999999998</v>
      </c>
      <c r="M73" s="14">
        <v>0</v>
      </c>
      <c r="N73" s="16">
        <v>0</v>
      </c>
      <c r="O73" s="14" t="s">
        <v>582</v>
      </c>
      <c r="P73" s="16" t="s">
        <v>582</v>
      </c>
      <c r="Q73" s="14">
        <v>0</v>
      </c>
      <c r="R73" s="16">
        <v>0</v>
      </c>
      <c r="S73" s="14">
        <v>0</v>
      </c>
      <c r="T73" s="16">
        <v>0</v>
      </c>
      <c r="U73" s="14">
        <v>0.73941782</v>
      </c>
      <c r="V73" s="16">
        <v>0.13055563000000001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15.24488888</v>
      </c>
      <c r="F75" s="16">
        <v>0.54979553000000003</v>
      </c>
      <c r="G75" s="14">
        <v>23.296156539999998</v>
      </c>
      <c r="H75" s="16">
        <v>0.68015101</v>
      </c>
      <c r="I75" s="14">
        <v>37.85830515</v>
      </c>
      <c r="J75" s="16">
        <v>0.79917579999999999</v>
      </c>
      <c r="K75" s="14">
        <v>19.28617204</v>
      </c>
      <c r="L75" s="16">
        <v>0.49286953999999999</v>
      </c>
      <c r="M75" s="14">
        <v>0</v>
      </c>
      <c r="N75" s="16">
        <v>0</v>
      </c>
      <c r="O75" s="14" t="s">
        <v>582</v>
      </c>
      <c r="P75" s="16" t="s">
        <v>582</v>
      </c>
      <c r="Q75" s="14">
        <v>0</v>
      </c>
      <c r="R75" s="16">
        <v>0</v>
      </c>
      <c r="S75" s="14">
        <v>0</v>
      </c>
      <c r="T75" s="16">
        <v>0</v>
      </c>
      <c r="U75" s="14">
        <v>4.3144773900000004</v>
      </c>
      <c r="V75" s="16">
        <v>0.44288653</v>
      </c>
    </row>
    <row r="76" spans="1:22" x14ac:dyDescent="0.25">
      <c r="A76" s="11" t="s">
        <v>546</v>
      </c>
      <c r="B76" s="13">
        <v>14167</v>
      </c>
      <c r="C76" s="14">
        <f>(228/B76*100)</f>
        <v>1.6093738970847746</v>
      </c>
      <c r="D76" s="15">
        <v>13939</v>
      </c>
      <c r="E76" s="14">
        <v>11.877246570000001</v>
      </c>
      <c r="F76" s="16">
        <v>0.35737659999999999</v>
      </c>
      <c r="G76" s="14">
        <v>25.222738790000001</v>
      </c>
      <c r="H76" s="16">
        <v>0.61823086000000005</v>
      </c>
      <c r="I76" s="14">
        <v>40.959100429999999</v>
      </c>
      <c r="J76" s="16">
        <v>0.47418650000000001</v>
      </c>
      <c r="K76" s="14">
        <v>18.970357459999999</v>
      </c>
      <c r="L76" s="16">
        <v>0.41887318000000001</v>
      </c>
      <c r="M76" s="14">
        <v>0</v>
      </c>
      <c r="N76" s="16">
        <v>0</v>
      </c>
      <c r="O76" s="14" t="s">
        <v>582</v>
      </c>
      <c r="P76" s="16" t="s">
        <v>582</v>
      </c>
      <c r="Q76" s="14">
        <v>0</v>
      </c>
      <c r="R76" s="16">
        <v>0</v>
      </c>
      <c r="S76" s="14">
        <v>0</v>
      </c>
      <c r="T76" s="16">
        <v>0</v>
      </c>
      <c r="U76" s="14">
        <v>2.9705567400000001</v>
      </c>
      <c r="V76" s="16">
        <v>0.19003956999999999</v>
      </c>
    </row>
    <row r="77" spans="1:22" x14ac:dyDescent="0.25">
      <c r="A77" s="11" t="s">
        <v>547</v>
      </c>
      <c r="B77" s="13">
        <v>6062</v>
      </c>
      <c r="C77" s="14">
        <f>(84/B77*100)</f>
        <v>1.3856812933025404</v>
      </c>
      <c r="D77" s="15">
        <v>5978</v>
      </c>
      <c r="E77" s="14">
        <v>6.5112638900000004</v>
      </c>
      <c r="F77" s="16">
        <v>0.33645134999999998</v>
      </c>
      <c r="G77" s="14">
        <v>19.217652080000001</v>
      </c>
      <c r="H77" s="16">
        <v>0.58676912000000003</v>
      </c>
      <c r="I77" s="14">
        <v>45.53571479</v>
      </c>
      <c r="J77" s="16">
        <v>0.73223221999999999</v>
      </c>
      <c r="K77" s="14">
        <v>23.309379020000002</v>
      </c>
      <c r="L77" s="16">
        <v>0.60840658000000003</v>
      </c>
      <c r="M77" s="14">
        <v>0</v>
      </c>
      <c r="N77" s="16">
        <v>0</v>
      </c>
      <c r="O77" s="14" t="s">
        <v>582</v>
      </c>
      <c r="P77" s="16" t="s">
        <v>582</v>
      </c>
      <c r="Q77" s="14">
        <v>0</v>
      </c>
      <c r="R77" s="16">
        <v>0</v>
      </c>
      <c r="S77" s="14">
        <v>0</v>
      </c>
      <c r="T77" s="16">
        <v>0</v>
      </c>
      <c r="U77" s="14">
        <v>5.4259902200000001</v>
      </c>
      <c r="V77" s="16">
        <v>0.35171046</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2.6536143399999998</v>
      </c>
      <c r="F81" s="16">
        <v>0.21776093999999999</v>
      </c>
      <c r="G81" s="14">
        <v>15.58741861</v>
      </c>
      <c r="H81" s="16">
        <v>0.51818162000000001</v>
      </c>
      <c r="I81" s="14">
        <v>62.111187899999997</v>
      </c>
      <c r="J81" s="16">
        <v>0.64964807999999996</v>
      </c>
      <c r="K81" s="14">
        <v>19.072673380000001</v>
      </c>
      <c r="L81" s="16">
        <v>0.62662278999999999</v>
      </c>
      <c r="M81" s="14">
        <v>0</v>
      </c>
      <c r="N81" s="16">
        <v>0</v>
      </c>
      <c r="O81" s="14" t="s">
        <v>582</v>
      </c>
      <c r="P81" s="16" t="s">
        <v>582</v>
      </c>
      <c r="Q81" s="14">
        <v>0</v>
      </c>
      <c r="R81" s="16">
        <v>0</v>
      </c>
      <c r="S81" s="14">
        <v>0</v>
      </c>
      <c r="T81" s="16">
        <v>0</v>
      </c>
      <c r="U81" s="14">
        <v>0.57510576999999996</v>
      </c>
      <c r="V81" s="16">
        <v>9.8303660000000001E-2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(368/B7*100)</f>
        <v>2.5326909841706815</v>
      </c>
      <c r="D7" s="15">
        <v>14162</v>
      </c>
      <c r="E7" s="14">
        <v>11.877700539999999</v>
      </c>
      <c r="F7" s="16">
        <v>0.34942245</v>
      </c>
      <c r="G7" s="14">
        <v>40.234442799999997</v>
      </c>
      <c r="H7" s="16">
        <v>0.55989710000000004</v>
      </c>
      <c r="I7" s="14">
        <v>33.35848429</v>
      </c>
      <c r="J7" s="16">
        <v>0.51033412</v>
      </c>
      <c r="K7" s="14">
        <v>12.70044412</v>
      </c>
      <c r="L7" s="16">
        <v>0.35444772000000002</v>
      </c>
      <c r="M7" s="14">
        <v>0</v>
      </c>
      <c r="N7" s="16">
        <v>0</v>
      </c>
      <c r="O7" s="14" t="s">
        <v>582</v>
      </c>
      <c r="P7" s="16" t="s">
        <v>582</v>
      </c>
      <c r="Q7" s="14">
        <v>0</v>
      </c>
      <c r="R7" s="16">
        <v>0</v>
      </c>
      <c r="S7" s="14">
        <v>0</v>
      </c>
      <c r="T7" s="16">
        <v>0</v>
      </c>
      <c r="U7" s="14">
        <v>1.8289282600000001</v>
      </c>
      <c r="V7" s="16">
        <v>0.13596975</v>
      </c>
    </row>
    <row r="8" spans="1:22" x14ac:dyDescent="0.25">
      <c r="A8" s="11" t="s">
        <v>478</v>
      </c>
      <c r="B8" s="13">
        <v>7007</v>
      </c>
      <c r="C8" s="14">
        <f>(22/B8*100)</f>
        <v>0.31397174254317112</v>
      </c>
      <c r="D8" s="15">
        <v>6985</v>
      </c>
      <c r="E8" s="14">
        <v>46.918925719999997</v>
      </c>
      <c r="F8" s="16">
        <v>0.72348157000000002</v>
      </c>
      <c r="G8" s="14">
        <v>32.604061690000002</v>
      </c>
      <c r="H8" s="16">
        <v>0.56516518000000004</v>
      </c>
      <c r="I8" s="14">
        <v>12.857801759999999</v>
      </c>
      <c r="J8" s="16">
        <v>0.42819420000000002</v>
      </c>
      <c r="K8" s="14">
        <v>6.1909783899999997</v>
      </c>
      <c r="L8" s="16">
        <v>0.36766494</v>
      </c>
      <c r="M8" s="14">
        <v>0</v>
      </c>
      <c r="N8" s="16">
        <v>0</v>
      </c>
      <c r="O8" s="14" t="s">
        <v>582</v>
      </c>
      <c r="P8" s="16" t="s">
        <v>582</v>
      </c>
      <c r="Q8" s="14">
        <v>0.47249258999999999</v>
      </c>
      <c r="R8" s="16">
        <v>0.1162865</v>
      </c>
      <c r="S8" s="14">
        <v>0</v>
      </c>
      <c r="T8" s="16">
        <v>0</v>
      </c>
      <c r="U8" s="14">
        <v>0.95573984000000001</v>
      </c>
      <c r="V8" s="16">
        <v>0.13671462000000001</v>
      </c>
    </row>
    <row r="9" spans="1:22" x14ac:dyDescent="0.25">
      <c r="A9" s="11" t="s">
        <v>479</v>
      </c>
      <c r="B9" s="13">
        <v>9651</v>
      </c>
      <c r="C9" s="14">
        <f>(99/B9*100)</f>
        <v>1.0258004351880634</v>
      </c>
      <c r="D9" s="15">
        <v>9552</v>
      </c>
      <c r="E9" s="14">
        <v>25.419162279999998</v>
      </c>
      <c r="F9" s="16">
        <v>0.56315009999999999</v>
      </c>
      <c r="G9" s="14">
        <v>42.489700200000001</v>
      </c>
      <c r="H9" s="16">
        <v>0.58793782999999999</v>
      </c>
      <c r="I9" s="14">
        <v>20.69893639</v>
      </c>
      <c r="J9" s="16">
        <v>0.45992478999999997</v>
      </c>
      <c r="K9" s="14">
        <v>6.3523966300000003</v>
      </c>
      <c r="L9" s="16">
        <v>0.31913589999999997</v>
      </c>
      <c r="M9" s="14">
        <v>0</v>
      </c>
      <c r="N9" s="16">
        <v>0</v>
      </c>
      <c r="O9" s="14" t="s">
        <v>582</v>
      </c>
      <c r="P9" s="16" t="s">
        <v>582</v>
      </c>
      <c r="Q9" s="14">
        <v>3.0085327400000001</v>
      </c>
      <c r="R9" s="16">
        <v>0.54037044999999995</v>
      </c>
      <c r="S9" s="14">
        <v>0</v>
      </c>
      <c r="T9" s="16">
        <v>0</v>
      </c>
      <c r="U9" s="14">
        <v>2.0312717500000002</v>
      </c>
      <c r="V9" s="16">
        <v>0.22359200000000001</v>
      </c>
    </row>
    <row r="10" spans="1:22" x14ac:dyDescent="0.25">
      <c r="A10" s="11" t="s">
        <v>480</v>
      </c>
      <c r="B10" s="13">
        <v>20058</v>
      </c>
      <c r="C10" s="14">
        <f>(528/B10*100)</f>
        <v>2.6323661381992225</v>
      </c>
      <c r="D10" s="15">
        <v>19530</v>
      </c>
      <c r="E10" s="14">
        <v>15.91985742</v>
      </c>
      <c r="F10" s="16">
        <v>0.44608445000000002</v>
      </c>
      <c r="G10" s="14">
        <v>37.85191133</v>
      </c>
      <c r="H10" s="16">
        <v>0.53311660000000005</v>
      </c>
      <c r="I10" s="14">
        <v>30.383901550000001</v>
      </c>
      <c r="J10" s="16">
        <v>0.49924138000000001</v>
      </c>
      <c r="K10" s="14">
        <v>14.53582668</v>
      </c>
      <c r="L10" s="16">
        <v>0.35958048999999997</v>
      </c>
      <c r="M10" s="14">
        <v>0</v>
      </c>
      <c r="N10" s="16">
        <v>0</v>
      </c>
      <c r="O10" s="14" t="s">
        <v>582</v>
      </c>
      <c r="P10" s="16" t="s">
        <v>582</v>
      </c>
      <c r="Q10" s="14">
        <v>0</v>
      </c>
      <c r="R10" s="16">
        <v>0</v>
      </c>
      <c r="S10" s="14">
        <v>0</v>
      </c>
      <c r="T10" s="16">
        <v>0</v>
      </c>
      <c r="U10" s="14">
        <v>1.3085030200000001</v>
      </c>
      <c r="V10" s="16">
        <v>0.15160472</v>
      </c>
    </row>
    <row r="11" spans="1:22" x14ac:dyDescent="0.25">
      <c r="A11" s="11" t="s">
        <v>481</v>
      </c>
      <c r="B11" s="13">
        <v>7053</v>
      </c>
      <c r="C11" s="14">
        <f>(50/B11*100)</f>
        <v>0.70891819084077701</v>
      </c>
      <c r="D11" s="15">
        <v>7003</v>
      </c>
      <c r="E11" s="14">
        <v>22.273450050000001</v>
      </c>
      <c r="F11" s="16">
        <v>0.55967235000000004</v>
      </c>
      <c r="G11" s="14">
        <v>36.642598999999997</v>
      </c>
      <c r="H11" s="16">
        <v>0.60630879999999998</v>
      </c>
      <c r="I11" s="14">
        <v>29.46516003</v>
      </c>
      <c r="J11" s="16">
        <v>0.65151077999999996</v>
      </c>
      <c r="K11" s="14">
        <v>10.179590320000001</v>
      </c>
      <c r="L11" s="16">
        <v>0.41272044000000002</v>
      </c>
      <c r="M11" s="14">
        <v>0</v>
      </c>
      <c r="N11" s="16">
        <v>0</v>
      </c>
      <c r="O11" s="14" t="s">
        <v>582</v>
      </c>
      <c r="P11" s="16" t="s">
        <v>582</v>
      </c>
      <c r="Q11" s="14">
        <v>0</v>
      </c>
      <c r="R11" s="16">
        <v>0</v>
      </c>
      <c r="S11" s="14">
        <v>0</v>
      </c>
      <c r="T11" s="16">
        <v>0</v>
      </c>
      <c r="U11" s="14">
        <v>1.43920059</v>
      </c>
      <c r="V11" s="16">
        <v>0.18584347000000001</v>
      </c>
    </row>
    <row r="12" spans="1:22" x14ac:dyDescent="0.25">
      <c r="A12" s="11" t="s">
        <v>482</v>
      </c>
      <c r="B12" s="13">
        <v>6894</v>
      </c>
      <c r="C12" s="14">
        <f>(56/B12*100)</f>
        <v>0.81230055120394551</v>
      </c>
      <c r="D12" s="15">
        <v>6838</v>
      </c>
      <c r="E12" s="14">
        <v>20.54811591</v>
      </c>
      <c r="F12" s="16">
        <v>0.67281064999999995</v>
      </c>
      <c r="G12" s="14">
        <v>44.68647876</v>
      </c>
      <c r="H12" s="16">
        <v>0.72403576999999997</v>
      </c>
      <c r="I12" s="14">
        <v>23.891241999999998</v>
      </c>
      <c r="J12" s="16">
        <v>0.62081175</v>
      </c>
      <c r="K12" s="14">
        <v>7.3696005199999997</v>
      </c>
      <c r="L12" s="16">
        <v>0.39209703000000001</v>
      </c>
      <c r="M12" s="14">
        <v>0</v>
      </c>
      <c r="N12" s="16">
        <v>0</v>
      </c>
      <c r="O12" s="14" t="s">
        <v>582</v>
      </c>
      <c r="P12" s="16" t="s">
        <v>582</v>
      </c>
      <c r="Q12" s="14">
        <v>2.3465013799999999</v>
      </c>
      <c r="R12" s="16">
        <v>0.59149814000000001</v>
      </c>
      <c r="S12" s="14">
        <v>0</v>
      </c>
      <c r="T12" s="16">
        <v>0</v>
      </c>
      <c r="U12" s="14">
        <v>1.1580614300000001</v>
      </c>
      <c r="V12" s="16">
        <v>0.16472220000000001</v>
      </c>
    </row>
    <row r="13" spans="1:22" x14ac:dyDescent="0.25">
      <c r="A13" s="11" t="s">
        <v>483</v>
      </c>
      <c r="B13" s="13">
        <v>7161</v>
      </c>
      <c r="C13" s="14">
        <f>(92/B13*100)</f>
        <v>1.2847367686077364</v>
      </c>
      <c r="D13" s="15">
        <v>7069</v>
      </c>
      <c r="E13" s="14">
        <v>10.110309239999999</v>
      </c>
      <c r="F13" s="16">
        <v>0.43775844000000003</v>
      </c>
      <c r="G13" s="14">
        <v>41.530480730000001</v>
      </c>
      <c r="H13" s="16">
        <v>0.72252724000000002</v>
      </c>
      <c r="I13" s="14">
        <v>34.514904960000003</v>
      </c>
      <c r="J13" s="16">
        <v>0.55817658000000003</v>
      </c>
      <c r="K13" s="14">
        <v>8.6282451299999998</v>
      </c>
      <c r="L13" s="16">
        <v>0.36714277000000001</v>
      </c>
      <c r="M13" s="14">
        <v>0</v>
      </c>
      <c r="N13" s="16">
        <v>0</v>
      </c>
      <c r="O13" s="14" t="s">
        <v>582</v>
      </c>
      <c r="P13" s="16" t="s">
        <v>582</v>
      </c>
      <c r="Q13" s="14">
        <v>4.0679935399999998</v>
      </c>
      <c r="R13" s="16">
        <v>0.46782673000000002</v>
      </c>
      <c r="S13" s="14">
        <v>0</v>
      </c>
      <c r="T13" s="16">
        <v>0</v>
      </c>
      <c r="U13" s="14">
        <v>1.1480663900000001</v>
      </c>
      <c r="V13" s="16">
        <v>0.21377883</v>
      </c>
    </row>
    <row r="14" spans="1:22" x14ac:dyDescent="0.25">
      <c r="A14" s="11" t="s">
        <v>484</v>
      </c>
      <c r="B14" s="13">
        <v>5587</v>
      </c>
      <c r="C14" s="14">
        <f>(74/B14*100)</f>
        <v>1.3245033112582782</v>
      </c>
      <c r="D14" s="15">
        <v>5513</v>
      </c>
      <c r="E14" s="14">
        <v>24.478352350000002</v>
      </c>
      <c r="F14" s="16">
        <v>0.72671660000000005</v>
      </c>
      <c r="G14" s="14">
        <v>47.535442580000002</v>
      </c>
      <c r="H14" s="16">
        <v>0.74480108</v>
      </c>
      <c r="I14" s="14">
        <v>20.355997930000001</v>
      </c>
      <c r="J14" s="16">
        <v>0.56758467000000001</v>
      </c>
      <c r="K14" s="14">
        <v>7.0024088999999998</v>
      </c>
      <c r="L14" s="16">
        <v>0.42443181000000002</v>
      </c>
      <c r="M14" s="14">
        <v>0</v>
      </c>
      <c r="N14" s="16">
        <v>0</v>
      </c>
      <c r="O14" s="14" t="s">
        <v>582</v>
      </c>
      <c r="P14" s="16" t="s">
        <v>582</v>
      </c>
      <c r="Q14" s="14">
        <v>0</v>
      </c>
      <c r="R14" s="16">
        <v>0</v>
      </c>
      <c r="S14" s="14">
        <v>0</v>
      </c>
      <c r="T14" s="16">
        <v>0</v>
      </c>
      <c r="U14" s="14">
        <v>0.62779823000000001</v>
      </c>
      <c r="V14" s="16">
        <v>0.11941884</v>
      </c>
    </row>
    <row r="15" spans="1:22" x14ac:dyDescent="0.25">
      <c r="A15" s="11" t="s">
        <v>485</v>
      </c>
      <c r="B15" s="13">
        <v>5882</v>
      </c>
      <c r="C15" s="14">
        <f>(53/B15*100)</f>
        <v>0.90105406324379467</v>
      </c>
      <c r="D15" s="15">
        <v>5829</v>
      </c>
      <c r="E15" s="14">
        <v>32.846125129999997</v>
      </c>
      <c r="F15" s="16">
        <v>0.72947054</v>
      </c>
      <c r="G15" s="14">
        <v>47.639556140000003</v>
      </c>
      <c r="H15" s="16">
        <v>0.71906583999999996</v>
      </c>
      <c r="I15" s="14">
        <v>14.43977233</v>
      </c>
      <c r="J15" s="16">
        <v>0.45744052000000002</v>
      </c>
      <c r="K15" s="14">
        <v>3.0115995099999999</v>
      </c>
      <c r="L15" s="16">
        <v>0.22039619999999999</v>
      </c>
      <c r="M15" s="14">
        <v>0</v>
      </c>
      <c r="N15" s="16">
        <v>0</v>
      </c>
      <c r="O15" s="14" t="s">
        <v>582</v>
      </c>
      <c r="P15" s="16" t="s">
        <v>582</v>
      </c>
      <c r="Q15" s="14">
        <v>1.0127116700000001</v>
      </c>
      <c r="R15" s="16">
        <v>0.45391006</v>
      </c>
      <c r="S15" s="14">
        <v>0</v>
      </c>
      <c r="T15" s="16">
        <v>0</v>
      </c>
      <c r="U15" s="14">
        <v>1.05023522</v>
      </c>
      <c r="V15" s="16">
        <v>0.12577916</v>
      </c>
    </row>
    <row r="16" spans="1:22" x14ac:dyDescent="0.25">
      <c r="A16" s="11" t="s">
        <v>486</v>
      </c>
      <c r="B16" s="13">
        <v>6108</v>
      </c>
      <c r="C16" s="14">
        <f>(102/B16*100)</f>
        <v>1.6699410609037328</v>
      </c>
      <c r="D16" s="15">
        <v>6006</v>
      </c>
      <c r="E16" s="14">
        <v>29.088145170000001</v>
      </c>
      <c r="F16" s="16">
        <v>0.61482994999999996</v>
      </c>
      <c r="G16" s="14">
        <v>40.006840850000003</v>
      </c>
      <c r="H16" s="16">
        <v>0.69282425000000003</v>
      </c>
      <c r="I16" s="14">
        <v>20.784527570000002</v>
      </c>
      <c r="J16" s="16">
        <v>0.55489591000000005</v>
      </c>
      <c r="K16" s="14">
        <v>7.6882659100000001</v>
      </c>
      <c r="L16" s="16">
        <v>0.38567673000000002</v>
      </c>
      <c r="M16" s="14">
        <v>0</v>
      </c>
      <c r="N16" s="16">
        <v>0</v>
      </c>
      <c r="O16" s="14" t="s">
        <v>582</v>
      </c>
      <c r="P16" s="16" t="s">
        <v>582</v>
      </c>
      <c r="Q16" s="14">
        <v>0</v>
      </c>
      <c r="R16" s="16">
        <v>0</v>
      </c>
      <c r="S16" s="14">
        <v>0</v>
      </c>
      <c r="T16" s="16">
        <v>0</v>
      </c>
      <c r="U16" s="14">
        <v>2.4322205000000001</v>
      </c>
      <c r="V16" s="16">
        <v>0.31536038999999999</v>
      </c>
    </row>
    <row r="17" spans="1:22" x14ac:dyDescent="0.25">
      <c r="A17" s="11" t="s">
        <v>487</v>
      </c>
      <c r="B17" s="13">
        <v>6504</v>
      </c>
      <c r="C17" s="14">
        <f>(657/B17*100)</f>
        <v>10.101476014760149</v>
      </c>
      <c r="D17" s="15">
        <v>5847</v>
      </c>
      <c r="E17" s="14">
        <v>39.724273820000001</v>
      </c>
      <c r="F17" s="16">
        <v>0.71511595999999999</v>
      </c>
      <c r="G17" s="14">
        <v>34.746263229999997</v>
      </c>
      <c r="H17" s="16">
        <v>0.63651712000000005</v>
      </c>
      <c r="I17" s="14">
        <v>15.705477950000001</v>
      </c>
      <c r="J17" s="16">
        <v>0.54645281999999995</v>
      </c>
      <c r="K17" s="14">
        <v>5.72430255</v>
      </c>
      <c r="L17" s="16">
        <v>0.27539612000000002</v>
      </c>
      <c r="M17" s="14">
        <v>0</v>
      </c>
      <c r="N17" s="16">
        <v>0</v>
      </c>
      <c r="O17" s="14" t="s">
        <v>582</v>
      </c>
      <c r="P17" s="16" t="s">
        <v>582</v>
      </c>
      <c r="Q17" s="14">
        <v>2.5317506299999999</v>
      </c>
      <c r="R17" s="16">
        <v>0.33589255000000001</v>
      </c>
      <c r="S17" s="14">
        <v>0</v>
      </c>
      <c r="T17" s="16">
        <v>0</v>
      </c>
      <c r="U17" s="14">
        <v>1.5679318200000001</v>
      </c>
      <c r="V17" s="16">
        <v>0.19905175</v>
      </c>
    </row>
    <row r="18" spans="1:22" x14ac:dyDescent="0.25">
      <c r="A18" s="11" t="s">
        <v>488</v>
      </c>
      <c r="B18" s="13">
        <v>5532</v>
      </c>
      <c r="C18" s="14">
        <f>(28/B18*100)</f>
        <v>0.50614605929139556</v>
      </c>
      <c r="D18" s="15">
        <v>5504</v>
      </c>
      <c r="E18" s="14">
        <v>20.319655350000001</v>
      </c>
      <c r="F18" s="16">
        <v>0.58644209000000003</v>
      </c>
      <c r="G18" s="14">
        <v>40.701445489999998</v>
      </c>
      <c r="H18" s="16">
        <v>0.73872667000000003</v>
      </c>
      <c r="I18" s="14">
        <v>27.631386880000001</v>
      </c>
      <c r="J18" s="16">
        <v>0.64770106999999999</v>
      </c>
      <c r="K18" s="14">
        <v>9.7051145699999992</v>
      </c>
      <c r="L18" s="16">
        <v>0.46746305999999999</v>
      </c>
      <c r="M18" s="14">
        <v>0</v>
      </c>
      <c r="N18" s="16">
        <v>0</v>
      </c>
      <c r="O18" s="14" t="s">
        <v>582</v>
      </c>
      <c r="P18" s="16" t="s">
        <v>582</v>
      </c>
      <c r="Q18" s="14">
        <v>0</v>
      </c>
      <c r="R18" s="16">
        <v>0</v>
      </c>
      <c r="S18" s="14">
        <v>0</v>
      </c>
      <c r="T18" s="16">
        <v>0</v>
      </c>
      <c r="U18" s="14">
        <v>1.6423977199999999</v>
      </c>
      <c r="V18" s="16">
        <v>0.2856861</v>
      </c>
    </row>
    <row r="19" spans="1:22" x14ac:dyDescent="0.25">
      <c r="A19" s="11" t="s">
        <v>489</v>
      </c>
      <c r="B19" s="13">
        <v>5658</v>
      </c>
      <c r="C19" s="14">
        <f>(64/B19*100)</f>
        <v>1.1311417462000708</v>
      </c>
      <c r="D19" s="15">
        <v>5594</v>
      </c>
      <c r="E19" s="14">
        <v>29.189814859999998</v>
      </c>
      <c r="F19" s="16">
        <v>0.77476177000000002</v>
      </c>
      <c r="G19" s="14">
        <v>43.17785164</v>
      </c>
      <c r="H19" s="16">
        <v>0.75177740000000004</v>
      </c>
      <c r="I19" s="14">
        <v>19.79523219</v>
      </c>
      <c r="J19" s="16">
        <v>0.67254278000000001</v>
      </c>
      <c r="K19" s="14">
        <v>7.0646272000000003</v>
      </c>
      <c r="L19" s="16">
        <v>0.39863159999999997</v>
      </c>
      <c r="M19" s="14">
        <v>0</v>
      </c>
      <c r="N19" s="16">
        <v>0</v>
      </c>
      <c r="O19" s="14" t="s">
        <v>582</v>
      </c>
      <c r="P19" s="16" t="s">
        <v>582</v>
      </c>
      <c r="Q19" s="14">
        <v>0</v>
      </c>
      <c r="R19" s="16">
        <v>0</v>
      </c>
      <c r="S19" s="14">
        <v>0</v>
      </c>
      <c r="T19" s="16">
        <v>0</v>
      </c>
      <c r="U19" s="14">
        <v>0.77247412000000004</v>
      </c>
      <c r="V19" s="16">
        <v>0.15287906000000001</v>
      </c>
    </row>
    <row r="20" spans="1:22" x14ac:dyDescent="0.25">
      <c r="A20" s="11" t="s">
        <v>490</v>
      </c>
      <c r="B20" s="13">
        <v>3371</v>
      </c>
      <c r="C20" s="14">
        <f>(75/B20*100)</f>
        <v>2.2248590922574905</v>
      </c>
      <c r="D20" s="15">
        <v>3296</v>
      </c>
      <c r="E20" s="14">
        <v>22.264009250000001</v>
      </c>
      <c r="F20" s="16">
        <v>0.71345806000000001</v>
      </c>
      <c r="G20" s="14">
        <v>40.450153370000002</v>
      </c>
      <c r="H20" s="16">
        <v>0.98256688999999997</v>
      </c>
      <c r="I20" s="14">
        <v>24.233857919999998</v>
      </c>
      <c r="J20" s="16">
        <v>0.68645241999999995</v>
      </c>
      <c r="K20" s="14">
        <v>11.858312140000001</v>
      </c>
      <c r="L20" s="16">
        <v>0.65749426</v>
      </c>
      <c r="M20" s="14">
        <v>0</v>
      </c>
      <c r="N20" s="16">
        <v>0</v>
      </c>
      <c r="O20" s="14" t="s">
        <v>582</v>
      </c>
      <c r="P20" s="16" t="s">
        <v>582</v>
      </c>
      <c r="Q20" s="14">
        <v>0</v>
      </c>
      <c r="R20" s="16">
        <v>0</v>
      </c>
      <c r="S20" s="14">
        <v>0</v>
      </c>
      <c r="T20" s="16">
        <v>0</v>
      </c>
      <c r="U20" s="14">
        <v>1.1936673200000001</v>
      </c>
      <c r="V20" s="16">
        <v>0.19618094999999999</v>
      </c>
    </row>
    <row r="21" spans="1:22" x14ac:dyDescent="0.25">
      <c r="A21" s="11" t="s">
        <v>491</v>
      </c>
      <c r="B21" s="13">
        <v>5741</v>
      </c>
      <c r="C21" s="14">
        <f>(45/B21*100)</f>
        <v>0.7838355687162516</v>
      </c>
      <c r="D21" s="15">
        <v>5696</v>
      </c>
      <c r="E21" s="14">
        <v>10.066898849999999</v>
      </c>
      <c r="F21" s="16">
        <v>0.53275574000000003</v>
      </c>
      <c r="G21" s="14">
        <v>43.530375139999997</v>
      </c>
      <c r="H21" s="16">
        <v>0.83641730000000003</v>
      </c>
      <c r="I21" s="14">
        <v>33.342053720000003</v>
      </c>
      <c r="J21" s="16">
        <v>0.81345864999999995</v>
      </c>
      <c r="K21" s="14">
        <v>12.269273330000001</v>
      </c>
      <c r="L21" s="16">
        <v>0.48897244000000001</v>
      </c>
      <c r="M21" s="14">
        <v>0</v>
      </c>
      <c r="N21" s="16">
        <v>0</v>
      </c>
      <c r="O21" s="14" t="s">
        <v>582</v>
      </c>
      <c r="P21" s="16" t="s">
        <v>582</v>
      </c>
      <c r="Q21" s="14">
        <v>0</v>
      </c>
      <c r="R21" s="16">
        <v>0</v>
      </c>
      <c r="S21" s="14">
        <v>0</v>
      </c>
      <c r="T21" s="16">
        <v>0</v>
      </c>
      <c r="U21" s="14">
        <v>0.79139895999999998</v>
      </c>
      <c r="V21" s="16">
        <v>0.14613023</v>
      </c>
    </row>
    <row r="22" spans="1:22" x14ac:dyDescent="0.25">
      <c r="A22" s="11" t="s">
        <v>492</v>
      </c>
      <c r="B22" s="13">
        <v>6598</v>
      </c>
      <c r="C22" s="14">
        <f>(32/B22*100)</f>
        <v>0.48499545316762654</v>
      </c>
      <c r="D22" s="15">
        <v>6566</v>
      </c>
      <c r="E22" s="14">
        <v>26.51214298</v>
      </c>
      <c r="F22" s="16">
        <v>0.55101681000000002</v>
      </c>
      <c r="G22" s="14">
        <v>38.324703890000002</v>
      </c>
      <c r="H22" s="16">
        <v>0.68962617000000004</v>
      </c>
      <c r="I22" s="14">
        <v>24.570147380000002</v>
      </c>
      <c r="J22" s="16">
        <v>0.61221762000000002</v>
      </c>
      <c r="K22" s="14">
        <v>7.7072610099999999</v>
      </c>
      <c r="L22" s="16">
        <v>0.34222490999999999</v>
      </c>
      <c r="M22" s="14">
        <v>0</v>
      </c>
      <c r="N22" s="16">
        <v>0</v>
      </c>
      <c r="O22" s="14" t="s">
        <v>582</v>
      </c>
      <c r="P22" s="16" t="s">
        <v>582</v>
      </c>
      <c r="Q22" s="14">
        <v>0</v>
      </c>
      <c r="R22" s="16">
        <v>0</v>
      </c>
      <c r="S22" s="14">
        <v>2.9107830000000001E-2</v>
      </c>
      <c r="T22" s="16">
        <v>1.941215E-2</v>
      </c>
      <c r="U22" s="14">
        <v>2.8566368999999998</v>
      </c>
      <c r="V22" s="16">
        <v>0.29973485</v>
      </c>
    </row>
    <row r="23" spans="1:22" x14ac:dyDescent="0.25">
      <c r="A23" s="11" t="s">
        <v>493</v>
      </c>
      <c r="B23" s="13">
        <v>11583</v>
      </c>
      <c r="C23" s="14">
        <f>(218/B23*100)</f>
        <v>1.8820685487352156</v>
      </c>
      <c r="D23" s="15">
        <v>11365</v>
      </c>
      <c r="E23" s="14">
        <v>10.33511721</v>
      </c>
      <c r="F23" s="16">
        <v>0.36806549999999999</v>
      </c>
      <c r="G23" s="14">
        <v>32.654932369999997</v>
      </c>
      <c r="H23" s="16">
        <v>0.62938727000000005</v>
      </c>
      <c r="I23" s="14">
        <v>39.815514550000003</v>
      </c>
      <c r="J23" s="16">
        <v>0.56685901999999999</v>
      </c>
      <c r="K23" s="14">
        <v>15.840529610000001</v>
      </c>
      <c r="L23" s="16">
        <v>0.54984858000000003</v>
      </c>
      <c r="M23" s="14">
        <v>0</v>
      </c>
      <c r="N23" s="16">
        <v>0</v>
      </c>
      <c r="O23" s="14" t="s">
        <v>582</v>
      </c>
      <c r="P23" s="16" t="s">
        <v>582</v>
      </c>
      <c r="Q23" s="14">
        <v>0</v>
      </c>
      <c r="R23" s="16">
        <v>0</v>
      </c>
      <c r="S23" s="14">
        <v>0</v>
      </c>
      <c r="T23" s="16">
        <v>0</v>
      </c>
      <c r="U23" s="14">
        <v>1.35390626</v>
      </c>
      <c r="V23" s="16">
        <v>0.21621628000000001</v>
      </c>
    </row>
    <row r="24" spans="1:22" x14ac:dyDescent="0.25">
      <c r="A24" s="11" t="s">
        <v>494</v>
      </c>
      <c r="B24" s="13">
        <v>6647</v>
      </c>
      <c r="C24" s="14">
        <f>(7/B24*100)</f>
        <v>0.10531066646607493</v>
      </c>
      <c r="D24" s="15">
        <v>6640</v>
      </c>
      <c r="E24" s="14">
        <v>26.106870520000001</v>
      </c>
      <c r="F24" s="16">
        <v>0.53098142000000004</v>
      </c>
      <c r="G24" s="14">
        <v>40.8740217</v>
      </c>
      <c r="H24" s="16">
        <v>0.61472051999999999</v>
      </c>
      <c r="I24" s="14">
        <v>21.917077240000001</v>
      </c>
      <c r="J24" s="16">
        <v>0.52160156000000002</v>
      </c>
      <c r="K24" s="14">
        <v>10.64541973</v>
      </c>
      <c r="L24" s="16">
        <v>0.37531118000000002</v>
      </c>
      <c r="M24" s="14">
        <v>0</v>
      </c>
      <c r="N24" s="16">
        <v>0</v>
      </c>
      <c r="O24" s="14" t="s">
        <v>582</v>
      </c>
      <c r="P24" s="16" t="s">
        <v>582</v>
      </c>
      <c r="Q24" s="14">
        <v>0</v>
      </c>
      <c r="R24" s="16">
        <v>0</v>
      </c>
      <c r="S24" s="14">
        <v>0</v>
      </c>
      <c r="T24" s="16">
        <v>0</v>
      </c>
      <c r="U24" s="14">
        <v>0.45661081999999997</v>
      </c>
      <c r="V24" s="16">
        <v>7.567894E-2</v>
      </c>
    </row>
    <row r="25" spans="1:22" x14ac:dyDescent="0.25">
      <c r="A25" s="11" t="s">
        <v>495</v>
      </c>
      <c r="B25" s="13">
        <v>5581</v>
      </c>
      <c r="C25" s="14">
        <f>(24/B25*100)</f>
        <v>0.43003046049095145</v>
      </c>
      <c r="D25" s="15">
        <v>5557</v>
      </c>
      <c r="E25" s="14">
        <v>13.744208609999999</v>
      </c>
      <c r="F25" s="16">
        <v>0.55000397999999995</v>
      </c>
      <c r="G25" s="14">
        <v>44.049995449999997</v>
      </c>
      <c r="H25" s="16">
        <v>0.69030902999999999</v>
      </c>
      <c r="I25" s="14">
        <v>31.939658349999998</v>
      </c>
      <c r="J25" s="16">
        <v>0.68751530000000005</v>
      </c>
      <c r="K25" s="14">
        <v>9.7919390800000006</v>
      </c>
      <c r="L25" s="16">
        <v>0.40236291000000002</v>
      </c>
      <c r="M25" s="14">
        <v>0</v>
      </c>
      <c r="N25" s="16">
        <v>0</v>
      </c>
      <c r="O25" s="14" t="s">
        <v>582</v>
      </c>
      <c r="P25" s="16" t="s">
        <v>582</v>
      </c>
      <c r="Q25" s="14">
        <v>0</v>
      </c>
      <c r="R25" s="16">
        <v>0</v>
      </c>
      <c r="S25" s="14">
        <v>0</v>
      </c>
      <c r="T25" s="16">
        <v>0</v>
      </c>
      <c r="U25" s="14">
        <v>0.47419851000000002</v>
      </c>
      <c r="V25" s="16">
        <v>9.6517279999999997E-2</v>
      </c>
    </row>
    <row r="26" spans="1:22" x14ac:dyDescent="0.25">
      <c r="A26" s="11" t="s">
        <v>496</v>
      </c>
      <c r="B26" s="13">
        <v>4869</v>
      </c>
      <c r="C26" s="14">
        <f>(33/B26*100)</f>
        <v>0.67775723967960566</v>
      </c>
      <c r="D26" s="15">
        <v>4836</v>
      </c>
      <c r="E26" s="14">
        <v>19.965172689999999</v>
      </c>
      <c r="F26" s="16">
        <v>0.56660927999999999</v>
      </c>
      <c r="G26" s="14">
        <v>52.297701529999998</v>
      </c>
      <c r="H26" s="16">
        <v>0.67128719999999997</v>
      </c>
      <c r="I26" s="14">
        <v>21.935356580000001</v>
      </c>
      <c r="J26" s="16">
        <v>0.71622936999999998</v>
      </c>
      <c r="K26" s="14">
        <v>4.95155368</v>
      </c>
      <c r="L26" s="16">
        <v>0.31089999000000001</v>
      </c>
      <c r="M26" s="14">
        <v>0</v>
      </c>
      <c r="N26" s="16">
        <v>0</v>
      </c>
      <c r="O26" s="14" t="s">
        <v>582</v>
      </c>
      <c r="P26" s="16" t="s">
        <v>582</v>
      </c>
      <c r="Q26" s="14">
        <v>0</v>
      </c>
      <c r="R26" s="16">
        <v>0</v>
      </c>
      <c r="S26" s="14">
        <v>0</v>
      </c>
      <c r="T26" s="16">
        <v>0</v>
      </c>
      <c r="U26" s="14">
        <v>0.85021552</v>
      </c>
      <c r="V26" s="16">
        <v>0.12320177</v>
      </c>
    </row>
    <row r="27" spans="1:22" x14ac:dyDescent="0.25">
      <c r="A27" s="11" t="s">
        <v>497</v>
      </c>
      <c r="B27" s="13">
        <v>5299</v>
      </c>
      <c r="C27" s="14">
        <f>(17/B27*100)</f>
        <v>0.32081524816003021</v>
      </c>
      <c r="D27" s="15">
        <v>5282</v>
      </c>
      <c r="E27" s="14">
        <v>36.118286159999997</v>
      </c>
      <c r="F27" s="16">
        <v>0.67960566</v>
      </c>
      <c r="G27" s="14">
        <v>34.372714330000001</v>
      </c>
      <c r="H27" s="16">
        <v>0.77031731000000003</v>
      </c>
      <c r="I27" s="14">
        <v>20.33785383</v>
      </c>
      <c r="J27" s="16">
        <v>0.56580735999999998</v>
      </c>
      <c r="K27" s="14">
        <v>7.2098548600000001</v>
      </c>
      <c r="L27" s="16">
        <v>0.36002105000000001</v>
      </c>
      <c r="M27" s="14">
        <v>0</v>
      </c>
      <c r="N27" s="16">
        <v>0</v>
      </c>
      <c r="O27" s="14" t="s">
        <v>582</v>
      </c>
      <c r="P27" s="16" t="s">
        <v>582</v>
      </c>
      <c r="Q27" s="14">
        <v>0</v>
      </c>
      <c r="R27" s="16">
        <v>0</v>
      </c>
      <c r="S27" s="14">
        <v>0</v>
      </c>
      <c r="T27" s="16">
        <v>0</v>
      </c>
      <c r="U27" s="14">
        <v>1.9612908200000001</v>
      </c>
      <c r="V27" s="16">
        <v>0.175043</v>
      </c>
    </row>
    <row r="28" spans="1:22" x14ac:dyDescent="0.25">
      <c r="A28" s="11" t="s">
        <v>498</v>
      </c>
      <c r="B28" s="13">
        <v>7568</v>
      </c>
      <c r="C28" s="14">
        <f>(54/B28*100)</f>
        <v>0.71353065539112048</v>
      </c>
      <c r="D28" s="15">
        <v>7514</v>
      </c>
      <c r="E28" s="14">
        <v>15.296687840000001</v>
      </c>
      <c r="F28" s="16">
        <v>0.55086659999999998</v>
      </c>
      <c r="G28" s="14">
        <v>34.480121840000002</v>
      </c>
      <c r="H28" s="16">
        <v>0.67644426999999996</v>
      </c>
      <c r="I28" s="14">
        <v>35.537519899999999</v>
      </c>
      <c r="J28" s="16">
        <v>0.68622249999999996</v>
      </c>
      <c r="K28" s="14">
        <v>13.61622676</v>
      </c>
      <c r="L28" s="16">
        <v>0.49861724000000002</v>
      </c>
      <c r="M28" s="14">
        <v>0</v>
      </c>
      <c r="N28" s="16">
        <v>0</v>
      </c>
      <c r="O28" s="14" t="s">
        <v>582</v>
      </c>
      <c r="P28" s="16" t="s">
        <v>582</v>
      </c>
      <c r="Q28" s="14">
        <v>0</v>
      </c>
      <c r="R28" s="16">
        <v>0</v>
      </c>
      <c r="S28" s="14">
        <v>0</v>
      </c>
      <c r="T28" s="16">
        <v>0</v>
      </c>
      <c r="U28" s="14">
        <v>1.0694436700000001</v>
      </c>
      <c r="V28" s="16">
        <v>0.11856695</v>
      </c>
    </row>
    <row r="29" spans="1:22" x14ac:dyDescent="0.25">
      <c r="A29" s="11" t="s">
        <v>499</v>
      </c>
      <c r="B29" s="13">
        <v>5385</v>
      </c>
      <c r="C29" s="14">
        <f>(30/B29*100)</f>
        <v>0.55710306406685239</v>
      </c>
      <c r="D29" s="15">
        <v>5355</v>
      </c>
      <c r="E29" s="14">
        <v>31.56499655</v>
      </c>
      <c r="F29" s="16">
        <v>0.66291515999999995</v>
      </c>
      <c r="G29" s="14">
        <v>50.950492740000001</v>
      </c>
      <c r="H29" s="16">
        <v>0.67999799999999999</v>
      </c>
      <c r="I29" s="14">
        <v>12.084415330000001</v>
      </c>
      <c r="J29" s="16">
        <v>0.52176003999999998</v>
      </c>
      <c r="K29" s="14">
        <v>1.9000469</v>
      </c>
      <c r="L29" s="16">
        <v>0.19211332</v>
      </c>
      <c r="M29" s="14">
        <v>0</v>
      </c>
      <c r="N29" s="16">
        <v>0</v>
      </c>
      <c r="O29" s="14" t="s">
        <v>582</v>
      </c>
      <c r="P29" s="16" t="s">
        <v>582</v>
      </c>
      <c r="Q29" s="14">
        <v>2.7667624100000001</v>
      </c>
      <c r="R29" s="16">
        <v>0.24169378</v>
      </c>
      <c r="S29" s="14">
        <v>0</v>
      </c>
      <c r="T29" s="16">
        <v>0</v>
      </c>
      <c r="U29" s="14">
        <v>0.73328607000000001</v>
      </c>
      <c r="V29" s="16">
        <v>0.13314694999999999</v>
      </c>
    </row>
    <row r="30" spans="1:22" x14ac:dyDescent="0.25">
      <c r="A30" s="11" t="s">
        <v>500</v>
      </c>
      <c r="B30" s="13">
        <v>4520</v>
      </c>
      <c r="C30" s="14">
        <f>(103/B30*100)</f>
        <v>2.278761061946903</v>
      </c>
      <c r="D30" s="15">
        <v>4417</v>
      </c>
      <c r="E30" s="14">
        <v>9.9370469900000007</v>
      </c>
      <c r="F30" s="16">
        <v>0.48145818000000001</v>
      </c>
      <c r="G30" s="14">
        <v>38.545785459999998</v>
      </c>
      <c r="H30" s="16">
        <v>0.65186115</v>
      </c>
      <c r="I30" s="14">
        <v>35.495073329999997</v>
      </c>
      <c r="J30" s="16">
        <v>0.72987047000000005</v>
      </c>
      <c r="K30" s="14">
        <v>14.407803960000001</v>
      </c>
      <c r="L30" s="16">
        <v>0.48153119</v>
      </c>
      <c r="M30" s="14">
        <v>0</v>
      </c>
      <c r="N30" s="16">
        <v>0</v>
      </c>
      <c r="O30" s="14" t="s">
        <v>582</v>
      </c>
      <c r="P30" s="16" t="s">
        <v>582</v>
      </c>
      <c r="Q30" s="14">
        <v>0</v>
      </c>
      <c r="R30" s="16">
        <v>0</v>
      </c>
      <c r="S30" s="14">
        <v>0</v>
      </c>
      <c r="T30" s="16">
        <v>0</v>
      </c>
      <c r="U30" s="14">
        <v>1.61429026</v>
      </c>
      <c r="V30" s="16">
        <v>0.19237061999999999</v>
      </c>
    </row>
    <row r="31" spans="1:22" x14ac:dyDescent="0.25">
      <c r="A31" s="11" t="s">
        <v>501</v>
      </c>
      <c r="B31" s="13">
        <v>5456</v>
      </c>
      <c r="C31" s="14">
        <f>(125/B31*100)</f>
        <v>2.2910557184750733</v>
      </c>
      <c r="D31" s="15">
        <v>5331</v>
      </c>
      <c r="E31" s="14">
        <v>15.96155463</v>
      </c>
      <c r="F31" s="16">
        <v>0.52773915999999998</v>
      </c>
      <c r="G31" s="14">
        <v>37.594893020000001</v>
      </c>
      <c r="H31" s="16">
        <v>0.75088944999999996</v>
      </c>
      <c r="I31" s="14">
        <v>28.325672019999999</v>
      </c>
      <c r="J31" s="16">
        <v>0.73760451000000005</v>
      </c>
      <c r="K31" s="14">
        <v>16.672185599999999</v>
      </c>
      <c r="L31" s="16">
        <v>0.53369820999999995</v>
      </c>
      <c r="M31" s="14">
        <v>0</v>
      </c>
      <c r="N31" s="16">
        <v>0</v>
      </c>
      <c r="O31" s="14" t="s">
        <v>582</v>
      </c>
      <c r="P31" s="16" t="s">
        <v>582</v>
      </c>
      <c r="Q31" s="14">
        <v>0</v>
      </c>
      <c r="R31" s="16">
        <v>0</v>
      </c>
      <c r="S31" s="14">
        <v>0</v>
      </c>
      <c r="T31" s="16">
        <v>0</v>
      </c>
      <c r="U31" s="14">
        <v>1.44569473</v>
      </c>
      <c r="V31" s="16">
        <v>0.1951589</v>
      </c>
    </row>
    <row r="32" spans="1:22" x14ac:dyDescent="0.25">
      <c r="A32" s="11" t="s">
        <v>502</v>
      </c>
      <c r="B32" s="13">
        <v>4478</v>
      </c>
      <c r="C32" s="14">
        <f>(5/B32*100)</f>
        <v>0.11165698972755694</v>
      </c>
      <c r="D32" s="15">
        <v>4473</v>
      </c>
      <c r="E32" s="14">
        <v>24.079845460000001</v>
      </c>
      <c r="F32" s="16">
        <v>0.66432402000000002</v>
      </c>
      <c r="G32" s="14">
        <v>49.378710159999997</v>
      </c>
      <c r="H32" s="16">
        <v>0.77847946999999995</v>
      </c>
      <c r="I32" s="14">
        <v>19.243049469999999</v>
      </c>
      <c r="J32" s="16">
        <v>0.69436889999999996</v>
      </c>
      <c r="K32" s="14">
        <v>6.5117018699999996</v>
      </c>
      <c r="L32" s="16">
        <v>0.36824652000000002</v>
      </c>
      <c r="M32" s="14">
        <v>0</v>
      </c>
      <c r="N32" s="16">
        <v>0</v>
      </c>
      <c r="O32" s="14" t="s">
        <v>582</v>
      </c>
      <c r="P32" s="16" t="s">
        <v>582</v>
      </c>
      <c r="Q32" s="14">
        <v>0</v>
      </c>
      <c r="R32" s="16">
        <v>0</v>
      </c>
      <c r="S32" s="14">
        <v>0</v>
      </c>
      <c r="T32" s="16">
        <v>0</v>
      </c>
      <c r="U32" s="14">
        <v>0.78669303999999995</v>
      </c>
      <c r="V32" s="16">
        <v>0.15295211</v>
      </c>
    </row>
    <row r="33" spans="1:22" x14ac:dyDescent="0.25">
      <c r="A33" s="11" t="s">
        <v>503</v>
      </c>
      <c r="B33" s="13">
        <v>7325</v>
      </c>
      <c r="C33" s="14">
        <f>(76/B33*100)</f>
        <v>1.0375426621160411</v>
      </c>
      <c r="D33" s="15">
        <v>7249</v>
      </c>
      <c r="E33" s="14">
        <v>14.48588616</v>
      </c>
      <c r="F33" s="16">
        <v>0.57480350999999996</v>
      </c>
      <c r="G33" s="14">
        <v>38.790296380000001</v>
      </c>
      <c r="H33" s="16">
        <v>0.67854077000000002</v>
      </c>
      <c r="I33" s="14">
        <v>33.911533749999997</v>
      </c>
      <c r="J33" s="16">
        <v>0.67891259999999998</v>
      </c>
      <c r="K33" s="14">
        <v>11.74079852</v>
      </c>
      <c r="L33" s="16">
        <v>0.39180851999999999</v>
      </c>
      <c r="M33" s="14">
        <v>0</v>
      </c>
      <c r="N33" s="16">
        <v>0</v>
      </c>
      <c r="O33" s="14" t="s">
        <v>582</v>
      </c>
      <c r="P33" s="16" t="s">
        <v>582</v>
      </c>
      <c r="Q33" s="14">
        <v>0</v>
      </c>
      <c r="R33" s="16">
        <v>0</v>
      </c>
      <c r="S33" s="14">
        <v>0</v>
      </c>
      <c r="T33" s="16">
        <v>0</v>
      </c>
      <c r="U33" s="14">
        <v>1.07148519</v>
      </c>
      <c r="V33" s="16">
        <v>0.14205255</v>
      </c>
    </row>
    <row r="34" spans="1:22" x14ac:dyDescent="0.25">
      <c r="A34" s="11" t="s">
        <v>504</v>
      </c>
      <c r="B34" s="13">
        <v>6350</v>
      </c>
      <c r="C34" s="14">
        <f>(36/B34*100)</f>
        <v>0.56692913385826771</v>
      </c>
      <c r="D34" s="15">
        <v>6314</v>
      </c>
      <c r="E34" s="14">
        <v>21.539113690000001</v>
      </c>
      <c r="F34" s="16">
        <v>0.72667855000000003</v>
      </c>
      <c r="G34" s="14">
        <v>45.861713709999997</v>
      </c>
      <c r="H34" s="16">
        <v>0.71914279999999997</v>
      </c>
      <c r="I34" s="14">
        <v>21.76738228</v>
      </c>
      <c r="J34" s="16">
        <v>0.55704536999999998</v>
      </c>
      <c r="K34" s="14">
        <v>5.9309509299999998</v>
      </c>
      <c r="L34" s="16">
        <v>0.33586350999999998</v>
      </c>
      <c r="M34" s="14">
        <v>0</v>
      </c>
      <c r="N34" s="16">
        <v>0</v>
      </c>
      <c r="O34" s="14" t="s">
        <v>582</v>
      </c>
      <c r="P34" s="16" t="s">
        <v>582</v>
      </c>
      <c r="Q34" s="14">
        <v>2.5609508999999999</v>
      </c>
      <c r="R34" s="16">
        <v>0.53164458999999997</v>
      </c>
      <c r="S34" s="14">
        <v>0</v>
      </c>
      <c r="T34" s="16">
        <v>0</v>
      </c>
      <c r="U34" s="14">
        <v>2.3398884999999998</v>
      </c>
      <c r="V34" s="16">
        <v>0.27021898</v>
      </c>
    </row>
    <row r="35" spans="1:22" x14ac:dyDescent="0.25">
      <c r="A35" s="11" t="s">
        <v>505</v>
      </c>
      <c r="B35" s="13">
        <v>6406</v>
      </c>
      <c r="C35" s="14">
        <f>(36/B35*100)</f>
        <v>0.56197315017171401</v>
      </c>
      <c r="D35" s="15">
        <v>6370</v>
      </c>
      <c r="E35" s="14">
        <v>17.784914140000001</v>
      </c>
      <c r="F35" s="16">
        <v>0.54406312000000001</v>
      </c>
      <c r="G35" s="14">
        <v>45.235009650000002</v>
      </c>
      <c r="H35" s="16">
        <v>0.81933937000000001</v>
      </c>
      <c r="I35" s="14">
        <v>26.895090870000001</v>
      </c>
      <c r="J35" s="16">
        <v>0.87747591999999996</v>
      </c>
      <c r="K35" s="14">
        <v>8.2095429299999996</v>
      </c>
      <c r="L35" s="16">
        <v>0.40828551000000002</v>
      </c>
      <c r="M35" s="14">
        <v>0</v>
      </c>
      <c r="N35" s="16">
        <v>0</v>
      </c>
      <c r="O35" s="14" t="s">
        <v>582</v>
      </c>
      <c r="P35" s="16" t="s">
        <v>582</v>
      </c>
      <c r="Q35" s="14">
        <v>1.03376588</v>
      </c>
      <c r="R35" s="16">
        <v>5.6437689999999999E-2</v>
      </c>
      <c r="S35" s="14">
        <v>0</v>
      </c>
      <c r="T35" s="16">
        <v>0</v>
      </c>
      <c r="U35" s="14">
        <v>0.84167652999999998</v>
      </c>
      <c r="V35" s="16">
        <v>0.10960546</v>
      </c>
    </row>
    <row r="36" spans="1:22" x14ac:dyDescent="0.25">
      <c r="A36" s="11" t="s">
        <v>506</v>
      </c>
      <c r="B36" s="13">
        <v>6736</v>
      </c>
      <c r="C36" s="14">
        <f>(28/B36*100)</f>
        <v>0.41567695961995249</v>
      </c>
      <c r="D36" s="15">
        <v>6708</v>
      </c>
      <c r="E36" s="14">
        <v>14.79340288</v>
      </c>
      <c r="F36" s="16">
        <v>0.47779792999999998</v>
      </c>
      <c r="G36" s="14">
        <v>36.666405779999998</v>
      </c>
      <c r="H36" s="16">
        <v>0.78257953999999996</v>
      </c>
      <c r="I36" s="14">
        <v>31.220838480000001</v>
      </c>
      <c r="J36" s="16">
        <v>0.71877769999999996</v>
      </c>
      <c r="K36" s="14">
        <v>16.48299119</v>
      </c>
      <c r="L36" s="16">
        <v>0.55148445000000001</v>
      </c>
      <c r="M36" s="14">
        <v>0</v>
      </c>
      <c r="N36" s="16">
        <v>0</v>
      </c>
      <c r="O36" s="14" t="s">
        <v>582</v>
      </c>
      <c r="P36" s="16" t="s">
        <v>582</v>
      </c>
      <c r="Q36" s="14">
        <v>0</v>
      </c>
      <c r="R36" s="16">
        <v>0</v>
      </c>
      <c r="S36" s="14">
        <v>0</v>
      </c>
      <c r="T36" s="16">
        <v>0</v>
      </c>
      <c r="U36" s="14">
        <v>0.83636166000000001</v>
      </c>
      <c r="V36" s="16">
        <v>0.12157989</v>
      </c>
    </row>
    <row r="37" spans="1:22" x14ac:dyDescent="0.25">
      <c r="A37" s="11" t="s">
        <v>507</v>
      </c>
      <c r="B37" s="13">
        <v>5458</v>
      </c>
      <c r="C37" s="14">
        <f>(64/B37*100)</f>
        <v>1.1725906925613778</v>
      </c>
      <c r="D37" s="15">
        <v>5394</v>
      </c>
      <c r="E37" s="14">
        <v>17.344193579999999</v>
      </c>
      <c r="F37" s="16">
        <v>0.57606115000000002</v>
      </c>
      <c r="G37" s="14">
        <v>40.478772280000001</v>
      </c>
      <c r="H37" s="16">
        <v>0.70893589999999995</v>
      </c>
      <c r="I37" s="14">
        <v>29.52379668</v>
      </c>
      <c r="J37" s="16">
        <v>0.64660200000000001</v>
      </c>
      <c r="K37" s="14">
        <v>10.59620988</v>
      </c>
      <c r="L37" s="16">
        <v>0.40761818999999999</v>
      </c>
      <c r="M37" s="14">
        <v>0</v>
      </c>
      <c r="N37" s="16">
        <v>0</v>
      </c>
      <c r="O37" s="14" t="s">
        <v>582</v>
      </c>
      <c r="P37" s="16" t="s">
        <v>582</v>
      </c>
      <c r="Q37" s="14">
        <v>0</v>
      </c>
      <c r="R37" s="16">
        <v>0</v>
      </c>
      <c r="S37" s="14">
        <v>0</v>
      </c>
      <c r="T37" s="16">
        <v>0</v>
      </c>
      <c r="U37" s="14">
        <v>2.0570275800000002</v>
      </c>
      <c r="V37" s="16">
        <v>0.27999399000000003</v>
      </c>
    </row>
    <row r="38" spans="1:22" x14ac:dyDescent="0.25">
      <c r="A38" s="11" t="s">
        <v>508</v>
      </c>
      <c r="B38" s="13">
        <v>5860</v>
      </c>
      <c r="C38" s="14">
        <f>(16/B38*100)</f>
        <v>0.27303754266211605</v>
      </c>
      <c r="D38" s="15">
        <v>5844</v>
      </c>
      <c r="E38" s="14">
        <v>41.619183110000002</v>
      </c>
      <c r="F38" s="16">
        <v>0.67056391999999998</v>
      </c>
      <c r="G38" s="14">
        <v>36.415033280000003</v>
      </c>
      <c r="H38" s="16">
        <v>0.70831661000000001</v>
      </c>
      <c r="I38" s="14">
        <v>15.338516650000001</v>
      </c>
      <c r="J38" s="16">
        <v>0.55690269000000003</v>
      </c>
      <c r="K38" s="14">
        <v>4.9290268499999996</v>
      </c>
      <c r="L38" s="16">
        <v>0.28109060000000002</v>
      </c>
      <c r="M38" s="14">
        <v>0</v>
      </c>
      <c r="N38" s="16">
        <v>0</v>
      </c>
      <c r="O38" s="14" t="s">
        <v>582</v>
      </c>
      <c r="P38" s="16" t="s">
        <v>582</v>
      </c>
      <c r="Q38" s="14">
        <v>0</v>
      </c>
      <c r="R38" s="16">
        <v>0</v>
      </c>
      <c r="S38" s="14">
        <v>0</v>
      </c>
      <c r="T38" s="16">
        <v>0</v>
      </c>
      <c r="U38" s="14">
        <v>1.69824011</v>
      </c>
      <c r="V38" s="16">
        <v>0.20629903999999999</v>
      </c>
    </row>
    <row r="39" spans="1:22" x14ac:dyDescent="0.25">
      <c r="A39" s="11" t="s">
        <v>509</v>
      </c>
      <c r="B39" s="13">
        <v>5895</v>
      </c>
      <c r="C39" s="14">
        <f>(31/B39*100)</f>
        <v>0.52586938083121293</v>
      </c>
      <c r="D39" s="15">
        <v>5864</v>
      </c>
      <c r="E39" s="14">
        <v>13.538639079999999</v>
      </c>
      <c r="F39" s="16">
        <v>0.54385731000000004</v>
      </c>
      <c r="G39" s="14">
        <v>29.976732179999999</v>
      </c>
      <c r="H39" s="16">
        <v>0.74617014000000004</v>
      </c>
      <c r="I39" s="14">
        <v>37.869380329999998</v>
      </c>
      <c r="J39" s="16">
        <v>0.82012191999999995</v>
      </c>
      <c r="K39" s="14">
        <v>17.435505500000001</v>
      </c>
      <c r="L39" s="16">
        <v>0.54920239999999998</v>
      </c>
      <c r="M39" s="14">
        <v>0</v>
      </c>
      <c r="N39" s="16">
        <v>0</v>
      </c>
      <c r="O39" s="14" t="s">
        <v>582</v>
      </c>
      <c r="P39" s="16" t="s">
        <v>582</v>
      </c>
      <c r="Q39" s="14">
        <v>0</v>
      </c>
      <c r="R39" s="16">
        <v>0</v>
      </c>
      <c r="S39" s="14">
        <v>0</v>
      </c>
      <c r="T39" s="16">
        <v>0</v>
      </c>
      <c r="U39" s="14">
        <v>1.17974292</v>
      </c>
      <c r="V39" s="16">
        <v>0.24186271000000001</v>
      </c>
    </row>
    <row r="40" spans="1:22" x14ac:dyDescent="0.25">
      <c r="A40" s="11" t="s">
        <v>510</v>
      </c>
      <c r="B40" s="13">
        <v>14157</v>
      </c>
      <c r="C40" s="14">
        <f>(277/B40*100)</f>
        <v>1.9566292293565022</v>
      </c>
      <c r="D40" s="15">
        <v>13880</v>
      </c>
      <c r="E40" s="14">
        <v>9.2712036100000006</v>
      </c>
      <c r="F40" s="16">
        <v>0.35259840999999997</v>
      </c>
      <c r="G40" s="14">
        <v>37.340116600000002</v>
      </c>
      <c r="H40" s="16">
        <v>0.64315853999999995</v>
      </c>
      <c r="I40" s="14">
        <v>36.409612189999997</v>
      </c>
      <c r="J40" s="16">
        <v>0.63462202000000001</v>
      </c>
      <c r="K40" s="14">
        <v>15.052537360000001</v>
      </c>
      <c r="L40" s="16">
        <v>0.46420053999999999</v>
      </c>
      <c r="M40" s="14">
        <v>0</v>
      </c>
      <c r="N40" s="16">
        <v>0</v>
      </c>
      <c r="O40" s="14" t="s">
        <v>582</v>
      </c>
      <c r="P40" s="16" t="s">
        <v>582</v>
      </c>
      <c r="Q40" s="14">
        <v>0</v>
      </c>
      <c r="R40" s="16">
        <v>0</v>
      </c>
      <c r="S40" s="14">
        <v>0</v>
      </c>
      <c r="T40" s="16">
        <v>0</v>
      </c>
      <c r="U40" s="14">
        <v>1.9265302399999999</v>
      </c>
      <c r="V40" s="16">
        <v>0.21201427</v>
      </c>
    </row>
    <row r="41" spans="1:22" x14ac:dyDescent="0.25">
      <c r="A41" s="11" t="s">
        <v>511</v>
      </c>
      <c r="B41" s="13">
        <v>5712</v>
      </c>
      <c r="C41" s="14">
        <f>(38/B41*100)</f>
        <v>0.665266106442577</v>
      </c>
      <c r="D41" s="15">
        <v>5674</v>
      </c>
      <c r="E41" s="14">
        <v>14.361692079999999</v>
      </c>
      <c r="F41" s="16">
        <v>0.51666151999999999</v>
      </c>
      <c r="G41" s="14">
        <v>41.012496239999997</v>
      </c>
      <c r="H41" s="16">
        <v>0.72647799999999996</v>
      </c>
      <c r="I41" s="14">
        <v>30.104746089999999</v>
      </c>
      <c r="J41" s="16">
        <v>0.63429561999999995</v>
      </c>
      <c r="K41" s="14">
        <v>12.198926070000001</v>
      </c>
      <c r="L41" s="16">
        <v>0.48548119000000001</v>
      </c>
      <c r="M41" s="14">
        <v>0</v>
      </c>
      <c r="N41" s="16">
        <v>0</v>
      </c>
      <c r="O41" s="14" t="s">
        <v>582</v>
      </c>
      <c r="P41" s="16" t="s">
        <v>582</v>
      </c>
      <c r="Q41" s="14">
        <v>0.67671429000000005</v>
      </c>
      <c r="R41" s="16">
        <v>0.18039761000000001</v>
      </c>
      <c r="S41" s="14">
        <v>0</v>
      </c>
      <c r="T41" s="16">
        <v>0</v>
      </c>
      <c r="U41" s="14">
        <v>1.6454252300000001</v>
      </c>
      <c r="V41" s="16">
        <v>0.27788173999999999</v>
      </c>
    </row>
    <row r="42" spans="1:22" x14ac:dyDescent="0.25">
      <c r="A42" s="11" t="s">
        <v>512</v>
      </c>
      <c r="B42" s="13">
        <f>IF(COUNT(B7:B41) &gt; 0, AVERAGE(B7:B41), "\u2014")</f>
        <v>7103.4285714285716</v>
      </c>
      <c r="C42" s="14">
        <f>IF(COUNT(C7:C41) &gt; 0, AVERAGE(C7:C41), "—")</f>
        <v>1.2852097626089007</v>
      </c>
      <c r="D42" s="15">
        <f>IF(COUNT(D7:D41) &gt; 0, AVERAGE(D7:D41), "—")</f>
        <v>7001.6285714285714</v>
      </c>
      <c r="E42" s="14">
        <f>IF(COUNT(E7:E41) &gt; 0, AVERAGE(E7:E41), "—")</f>
        <v>21.582998683142861</v>
      </c>
      <c r="F42" s="16">
        <f>IF(COUNT(F7:F41) &gt; 0, SQRT(SUMSQ(F7:F41)/(COUNT(F7:F41)*COUNT(F7:F41)) ), "—")</f>
        <v>9.9624446167423775E-2</v>
      </c>
      <c r="G42" s="14">
        <f>IF(COUNT(G7:G41) &gt; 0, AVERAGE(G7:G41), "—")</f>
        <v>40.546521472571428</v>
      </c>
      <c r="H42" s="16">
        <f>IF(COUNT(H7:H41) &gt; 0, SQRT(SUMSQ(H7:H41)/(COUNT(H7:H41)*COUNT(H7:H41)) ), "—")</f>
        <v>0.11938020731994725</v>
      </c>
      <c r="I42" s="14">
        <f>IF(COUNT(I7:I41) &gt; 0, AVERAGE(I7:I41), "—")</f>
        <v>26.16288493628571</v>
      </c>
      <c r="J42" s="16">
        <f>IF(COUNT(J7:J41) &gt; 0, SQRT(SUMSQ(J7:J41)/(COUNT(J7:J41)*COUNT(J7:J41)) ), "—")</f>
        <v>0.10693688826713539</v>
      </c>
      <c r="K42" s="14">
        <f>IF(COUNT(K7:K41) &gt; 0, AVERAGE(K7:K41), "—")</f>
        <v>9.7746285197142857</v>
      </c>
      <c r="L42" s="16">
        <f>IF(COUNT(L7:L41) &gt; 0, SQRT(SUMSQ(L7:L41)/(COUNT(L7:L41)*COUNT(L7:L41)) ), "—")</f>
        <v>7.0417917835664659E-2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0.58509074371428582</v>
      </c>
      <c r="R42" s="16">
        <f>IF(COUNT(R7:R41) &gt; 0, SQRT(SUMSQ(R7:R41)/(COUNT(R7:R41)*COUNT(R7:R41)) ), "—")</f>
        <v>3.5798793547899853E-2</v>
      </c>
      <c r="S42" s="14">
        <f>IF(COUNT(S7:S41) &gt; 0, AVERAGE(S7:S41), "—")</f>
        <v>8.3165228571428578E-4</v>
      </c>
      <c r="T42" s="16">
        <f>IF(COUNT(T7:T41) &gt; 0, SQRT(SUMSQ(T7:T41)/(COUNT(T7:T41)*COUNT(T7:T41)) ), "—")</f>
        <v>5.5463285714285712E-4</v>
      </c>
      <c r="U42" s="14">
        <f>IF(COUNT(U7:U41) &gt; 0, AVERAGE(U7:U41), "—")</f>
        <v>1.3470439922857143</v>
      </c>
      <c r="V42" s="16">
        <f>IF(COUNT(V7:V41) &gt; 0, SQRT(SUMSQ(V7:V41)/(COUNT(V7:V41)*COUNT(V7:V41)) ), "—")</f>
        <v>3.2587131354311114E-2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(1223/B46*100)</f>
        <v>5.2849920055313078</v>
      </c>
      <c r="D46" s="15">
        <v>21918</v>
      </c>
      <c r="E46" s="14">
        <v>8.9060379699999999</v>
      </c>
      <c r="F46" s="16">
        <v>0.24491278</v>
      </c>
      <c r="G46" s="14">
        <v>31.64229289</v>
      </c>
      <c r="H46" s="16">
        <v>0.56700815999999998</v>
      </c>
      <c r="I46" s="14">
        <v>36.611309579999997</v>
      </c>
      <c r="J46" s="16">
        <v>0.45370321000000002</v>
      </c>
      <c r="K46" s="14">
        <v>15.03960975</v>
      </c>
      <c r="L46" s="16">
        <v>0.31898893</v>
      </c>
      <c r="M46" s="14">
        <v>0</v>
      </c>
      <c r="N46" s="16">
        <v>0</v>
      </c>
      <c r="O46" s="14" t="s">
        <v>582</v>
      </c>
      <c r="P46" s="16" t="s">
        <v>582</v>
      </c>
      <c r="Q46" s="14">
        <v>0</v>
      </c>
      <c r="R46" s="16">
        <v>0</v>
      </c>
      <c r="S46" s="14">
        <v>0</v>
      </c>
      <c r="T46" s="16">
        <v>0</v>
      </c>
      <c r="U46" s="14">
        <v>7.8007498100000001</v>
      </c>
      <c r="V46" s="16">
        <v>0.41917006000000001</v>
      </c>
    </row>
    <row r="47" spans="1:22" x14ac:dyDescent="0.25">
      <c r="A47" s="11" t="s">
        <v>517</v>
      </c>
      <c r="B47" s="13">
        <v>5928</v>
      </c>
      <c r="C47" s="14">
        <f>(81/B47*100)</f>
        <v>1.3663967611336032</v>
      </c>
      <c r="D47" s="15">
        <v>5847</v>
      </c>
      <c r="E47" s="14">
        <v>19.094244870000001</v>
      </c>
      <c r="F47" s="16">
        <v>0.62133799999999995</v>
      </c>
      <c r="G47" s="14">
        <v>31.621150889999999</v>
      </c>
      <c r="H47" s="16">
        <v>0.78593966999999998</v>
      </c>
      <c r="I47" s="14">
        <v>33.822503230000002</v>
      </c>
      <c r="J47" s="16">
        <v>0.77708109000000003</v>
      </c>
      <c r="K47" s="14">
        <v>9.7921215099999994</v>
      </c>
      <c r="L47" s="16">
        <v>0.34908877999999999</v>
      </c>
      <c r="M47" s="14">
        <v>0</v>
      </c>
      <c r="N47" s="16">
        <v>0</v>
      </c>
      <c r="O47" s="14" t="s">
        <v>582</v>
      </c>
      <c r="P47" s="16" t="s">
        <v>582</v>
      </c>
      <c r="Q47" s="14">
        <v>0</v>
      </c>
      <c r="R47" s="16">
        <v>0</v>
      </c>
      <c r="S47" s="14">
        <v>0</v>
      </c>
      <c r="T47" s="16">
        <v>0</v>
      </c>
      <c r="U47" s="14">
        <v>5.6699795000000002</v>
      </c>
      <c r="V47" s="16">
        <v>0.68828012999999999</v>
      </c>
    </row>
    <row r="48" spans="1:22" x14ac:dyDescent="0.25">
      <c r="A48" s="11" t="s">
        <v>518</v>
      </c>
      <c r="B48" s="13">
        <v>9841</v>
      </c>
      <c r="C48" s="14">
        <f>(7/B48*100)</f>
        <v>7.1130982623717101E-2</v>
      </c>
      <c r="D48" s="15">
        <v>9834</v>
      </c>
      <c r="E48" s="14">
        <v>7.8979311299999999</v>
      </c>
      <c r="F48" s="16">
        <v>0.34119807000000002</v>
      </c>
      <c r="G48" s="14">
        <v>36.502873950000001</v>
      </c>
      <c r="H48" s="16">
        <v>0.68254040000000005</v>
      </c>
      <c r="I48" s="14">
        <v>43.254439120000001</v>
      </c>
      <c r="J48" s="16">
        <v>0.72891843999999995</v>
      </c>
      <c r="K48" s="14">
        <v>10.870097530000001</v>
      </c>
      <c r="L48" s="16">
        <v>0.41852741999999998</v>
      </c>
      <c r="M48" s="14">
        <v>0</v>
      </c>
      <c r="N48" s="16">
        <v>0</v>
      </c>
      <c r="O48" s="14" t="s">
        <v>582</v>
      </c>
      <c r="P48" s="16" t="s">
        <v>582</v>
      </c>
      <c r="Q48" s="14">
        <v>0</v>
      </c>
      <c r="R48" s="16">
        <v>0</v>
      </c>
      <c r="S48" s="14">
        <v>0</v>
      </c>
      <c r="T48" s="16">
        <v>0</v>
      </c>
      <c r="U48" s="14">
        <v>1.4746582699999999</v>
      </c>
      <c r="V48" s="16">
        <v>0.52751154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10.80144662</v>
      </c>
      <c r="F50" s="16">
        <v>0.44836203000000002</v>
      </c>
      <c r="G50" s="14">
        <v>30.552380920000001</v>
      </c>
      <c r="H50" s="16">
        <v>0.61245302999999995</v>
      </c>
      <c r="I50" s="14">
        <v>38.593915590000002</v>
      </c>
      <c r="J50" s="16">
        <v>0.66418263</v>
      </c>
      <c r="K50" s="14">
        <v>17.861802950000001</v>
      </c>
      <c r="L50" s="16">
        <v>0.50527222999999999</v>
      </c>
      <c r="M50" s="14">
        <v>0</v>
      </c>
      <c r="N50" s="16">
        <v>0</v>
      </c>
      <c r="O50" s="14" t="s">
        <v>582</v>
      </c>
      <c r="P50" s="16" t="s">
        <v>582</v>
      </c>
      <c r="Q50" s="14">
        <v>0</v>
      </c>
      <c r="R50" s="16">
        <v>0</v>
      </c>
      <c r="S50" s="14">
        <v>0</v>
      </c>
      <c r="T50" s="16">
        <v>0</v>
      </c>
      <c r="U50" s="14">
        <v>2.19045391</v>
      </c>
      <c r="V50" s="16">
        <v>0.22726684999999999</v>
      </c>
    </row>
    <row r="51" spans="1:22" x14ac:dyDescent="0.25">
      <c r="A51" s="11" t="s">
        <v>521</v>
      </c>
      <c r="B51" s="13">
        <v>6866</v>
      </c>
      <c r="C51" s="14">
        <f>(109/B51*100)</f>
        <v>1.5875327701718611</v>
      </c>
      <c r="D51" s="15">
        <v>6757</v>
      </c>
      <c r="E51" s="14">
        <v>13.12890906</v>
      </c>
      <c r="F51" s="16">
        <v>0.45365668999999997</v>
      </c>
      <c r="G51" s="14">
        <v>26.17662825</v>
      </c>
      <c r="H51" s="16">
        <v>0.72080706999999999</v>
      </c>
      <c r="I51" s="14">
        <v>28.200372789999999</v>
      </c>
      <c r="J51" s="16">
        <v>0.65294074999999996</v>
      </c>
      <c r="K51" s="14">
        <v>20.135253259999999</v>
      </c>
      <c r="L51" s="16">
        <v>0.56745621000000002</v>
      </c>
      <c r="M51" s="14">
        <v>0</v>
      </c>
      <c r="N51" s="16">
        <v>0</v>
      </c>
      <c r="O51" s="14" t="s">
        <v>582</v>
      </c>
      <c r="P51" s="16" t="s">
        <v>582</v>
      </c>
      <c r="Q51" s="14">
        <v>10.56892128</v>
      </c>
      <c r="R51" s="16">
        <v>0.61170833999999996</v>
      </c>
      <c r="S51" s="14">
        <v>0</v>
      </c>
      <c r="T51" s="16">
        <v>0</v>
      </c>
      <c r="U51" s="14">
        <v>1.7899153400000001</v>
      </c>
      <c r="V51" s="16">
        <v>0.24269181000000001</v>
      </c>
    </row>
    <row r="52" spans="1:22" x14ac:dyDescent="0.25">
      <c r="A52" s="11" t="s">
        <v>522</v>
      </c>
      <c r="B52" s="13">
        <v>5809</v>
      </c>
      <c r="C52" s="14">
        <f>(74/B52*100)</f>
        <v>1.2738853503184715</v>
      </c>
      <c r="D52" s="15">
        <v>5735</v>
      </c>
      <c r="E52" s="14">
        <v>19.89403407</v>
      </c>
      <c r="F52" s="16">
        <v>0.63037947999999999</v>
      </c>
      <c r="G52" s="14">
        <v>43.338288089999999</v>
      </c>
      <c r="H52" s="16">
        <v>0.73559065000000001</v>
      </c>
      <c r="I52" s="14">
        <v>26.782326940000001</v>
      </c>
      <c r="J52" s="16">
        <v>0.57402772999999996</v>
      </c>
      <c r="K52" s="14">
        <v>8.9023825999999993</v>
      </c>
      <c r="L52" s="16">
        <v>0.42147177000000002</v>
      </c>
      <c r="M52" s="14">
        <v>0</v>
      </c>
      <c r="N52" s="16">
        <v>0</v>
      </c>
      <c r="O52" s="14" t="s">
        <v>582</v>
      </c>
      <c r="P52" s="16" t="s">
        <v>582</v>
      </c>
      <c r="Q52" s="14">
        <v>0</v>
      </c>
      <c r="R52" s="16">
        <v>0</v>
      </c>
      <c r="S52" s="14">
        <v>0</v>
      </c>
      <c r="T52" s="16">
        <v>0</v>
      </c>
      <c r="U52" s="14">
        <v>1.08296831</v>
      </c>
      <c r="V52" s="16">
        <v>0.16785372000000001</v>
      </c>
    </row>
    <row r="53" spans="1:22" x14ac:dyDescent="0.25">
      <c r="A53" s="11" t="s">
        <v>523</v>
      </c>
      <c r="B53" s="13">
        <v>5571</v>
      </c>
      <c r="C53" s="14">
        <f>(85/B53*100)</f>
        <v>1.5257583916711541</v>
      </c>
      <c r="D53" s="15">
        <v>5486</v>
      </c>
      <c r="E53" s="14">
        <v>20.307662100000002</v>
      </c>
      <c r="F53" s="16">
        <v>0.54678406999999996</v>
      </c>
      <c r="G53" s="14">
        <v>38.408362769999997</v>
      </c>
      <c r="H53" s="16">
        <v>0.69013617999999999</v>
      </c>
      <c r="I53" s="14">
        <v>29.105261250000002</v>
      </c>
      <c r="J53" s="16">
        <v>0.59251399999999999</v>
      </c>
      <c r="K53" s="14">
        <v>9.9847989500000001</v>
      </c>
      <c r="L53" s="16">
        <v>0.41671666000000002</v>
      </c>
      <c r="M53" s="14">
        <v>0</v>
      </c>
      <c r="N53" s="16">
        <v>0</v>
      </c>
      <c r="O53" s="14" t="s">
        <v>582</v>
      </c>
      <c r="P53" s="16" t="s">
        <v>582</v>
      </c>
      <c r="Q53" s="14">
        <v>0</v>
      </c>
      <c r="R53" s="16">
        <v>0</v>
      </c>
      <c r="S53" s="14">
        <v>0</v>
      </c>
      <c r="T53" s="16">
        <v>0</v>
      </c>
      <c r="U53" s="14">
        <v>2.19391493</v>
      </c>
      <c r="V53" s="16">
        <v>0.18089102000000001</v>
      </c>
    </row>
    <row r="54" spans="1:22" x14ac:dyDescent="0.25">
      <c r="A54" s="11" t="s">
        <v>524</v>
      </c>
      <c r="B54" s="13">
        <v>4740</v>
      </c>
      <c r="C54" s="14">
        <f>(60/B54*100)</f>
        <v>1.2658227848101267</v>
      </c>
      <c r="D54" s="15">
        <v>4680</v>
      </c>
      <c r="E54" s="14">
        <v>15.17994766</v>
      </c>
      <c r="F54" s="16">
        <v>0.64290362999999995</v>
      </c>
      <c r="G54" s="14">
        <v>27.225715340000001</v>
      </c>
      <c r="H54" s="16">
        <v>0.65921514000000003</v>
      </c>
      <c r="I54" s="14">
        <v>32.097261330000002</v>
      </c>
      <c r="J54" s="16">
        <v>0.76111662000000002</v>
      </c>
      <c r="K54" s="14">
        <v>16.607602379999999</v>
      </c>
      <c r="L54" s="16">
        <v>0.63740092999999998</v>
      </c>
      <c r="M54" s="14">
        <v>0</v>
      </c>
      <c r="N54" s="16">
        <v>0</v>
      </c>
      <c r="O54" s="14" t="s">
        <v>582</v>
      </c>
      <c r="P54" s="16" t="s">
        <v>582</v>
      </c>
      <c r="Q54" s="14">
        <v>0</v>
      </c>
      <c r="R54" s="16">
        <v>0</v>
      </c>
      <c r="S54" s="14">
        <v>0</v>
      </c>
      <c r="T54" s="16">
        <v>0</v>
      </c>
      <c r="U54" s="14">
        <v>8.8894732899999997</v>
      </c>
      <c r="V54" s="16">
        <v>0.57009200999999998</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9.8518651399999992</v>
      </c>
      <c r="F56" s="16">
        <v>0.46028875000000002</v>
      </c>
      <c r="G56" s="14">
        <v>37.198482169999998</v>
      </c>
      <c r="H56" s="16">
        <v>0.69185839999999998</v>
      </c>
      <c r="I56" s="14">
        <v>38.165389400000002</v>
      </c>
      <c r="J56" s="16">
        <v>0.69407384000000005</v>
      </c>
      <c r="K56" s="14">
        <v>14.14452586</v>
      </c>
      <c r="L56" s="16">
        <v>0.60078595000000001</v>
      </c>
      <c r="M56" s="14">
        <v>0</v>
      </c>
      <c r="N56" s="16">
        <v>0</v>
      </c>
      <c r="O56" s="14" t="s">
        <v>582</v>
      </c>
      <c r="P56" s="16" t="s">
        <v>582</v>
      </c>
      <c r="Q56" s="14">
        <v>0</v>
      </c>
      <c r="R56" s="16">
        <v>0</v>
      </c>
      <c r="S56" s="14">
        <v>0</v>
      </c>
      <c r="T56" s="16">
        <v>0</v>
      </c>
      <c r="U56" s="14">
        <v>0.63973742</v>
      </c>
      <c r="V56" s="16">
        <v>0.14127271999999999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27.066818170000001</v>
      </c>
      <c r="F61" s="16">
        <v>0.68871616999999996</v>
      </c>
      <c r="G61" s="14">
        <v>29.34200864</v>
      </c>
      <c r="H61" s="16">
        <v>0.59770551000000005</v>
      </c>
      <c r="I61" s="14">
        <v>27.799506090000001</v>
      </c>
      <c r="J61" s="16">
        <v>0.63905283999999996</v>
      </c>
      <c r="K61" s="14">
        <v>14.054548090000001</v>
      </c>
      <c r="L61" s="16">
        <v>0.49710721000000002</v>
      </c>
      <c r="M61" s="14">
        <v>0</v>
      </c>
      <c r="N61" s="16">
        <v>0</v>
      </c>
      <c r="O61" s="14" t="s">
        <v>582</v>
      </c>
      <c r="P61" s="16" t="s">
        <v>582</v>
      </c>
      <c r="Q61" s="14">
        <v>0</v>
      </c>
      <c r="R61" s="16">
        <v>0</v>
      </c>
      <c r="S61" s="14">
        <v>0</v>
      </c>
      <c r="T61" s="16">
        <v>0</v>
      </c>
      <c r="U61" s="14">
        <v>1.7371190000000001</v>
      </c>
      <c r="V61" s="16">
        <v>0.26319991999999998</v>
      </c>
    </row>
    <row r="62" spans="1:22" x14ac:dyDescent="0.25">
      <c r="A62" s="11" t="s">
        <v>532</v>
      </c>
      <c r="B62" s="13">
        <v>4476</v>
      </c>
      <c r="C62" s="14">
        <f>(3/B62*100)</f>
        <v>6.7024128686327081E-2</v>
      </c>
      <c r="D62" s="15">
        <v>4473</v>
      </c>
      <c r="E62" s="14">
        <v>7.8352511700000003</v>
      </c>
      <c r="F62" s="16">
        <v>0.37249155</v>
      </c>
      <c r="G62" s="14">
        <v>33.473757470000002</v>
      </c>
      <c r="H62" s="16">
        <v>0.77124658999999995</v>
      </c>
      <c r="I62" s="14">
        <v>41.349478660000003</v>
      </c>
      <c r="J62" s="16">
        <v>0.77910226999999999</v>
      </c>
      <c r="K62" s="14">
        <v>16.825107079999999</v>
      </c>
      <c r="L62" s="16">
        <v>0.53011841000000004</v>
      </c>
      <c r="M62" s="14">
        <v>0</v>
      </c>
      <c r="N62" s="16">
        <v>0</v>
      </c>
      <c r="O62" s="14" t="s">
        <v>582</v>
      </c>
      <c r="P62" s="16" t="s">
        <v>582</v>
      </c>
      <c r="Q62" s="14">
        <v>0</v>
      </c>
      <c r="R62" s="16">
        <v>0</v>
      </c>
      <c r="S62" s="14">
        <v>0</v>
      </c>
      <c r="T62" s="16">
        <v>0</v>
      </c>
      <c r="U62" s="14">
        <v>0.51640560999999996</v>
      </c>
      <c r="V62" s="16">
        <v>0.12046493</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16.908750300000001</v>
      </c>
      <c r="F66" s="16">
        <v>0.48322356</v>
      </c>
      <c r="G66" s="14">
        <v>34.3210221</v>
      </c>
      <c r="H66" s="16">
        <v>0.65675483999999995</v>
      </c>
      <c r="I66" s="14">
        <v>32.096595630000003</v>
      </c>
      <c r="J66" s="16">
        <v>0.62317787000000002</v>
      </c>
      <c r="K66" s="14">
        <v>12.823238870000001</v>
      </c>
      <c r="L66" s="16">
        <v>0.45496233000000003</v>
      </c>
      <c r="M66" s="14">
        <v>0</v>
      </c>
      <c r="N66" s="16">
        <v>0</v>
      </c>
      <c r="O66" s="14" t="s">
        <v>582</v>
      </c>
      <c r="P66" s="16" t="s">
        <v>582</v>
      </c>
      <c r="Q66" s="14">
        <v>0</v>
      </c>
      <c r="R66" s="16">
        <v>0</v>
      </c>
      <c r="S66" s="14">
        <v>0</v>
      </c>
      <c r="T66" s="16">
        <v>0</v>
      </c>
      <c r="U66" s="14">
        <v>3.8503930999999998</v>
      </c>
      <c r="V66" s="16">
        <v>0.25491090999999999</v>
      </c>
    </row>
    <row r="67" spans="1:22" x14ac:dyDescent="0.25">
      <c r="A67" s="11" t="s">
        <v>537</v>
      </c>
      <c r="B67" s="13">
        <v>6971</v>
      </c>
      <c r="C67" s="14">
        <f>(44/B67*100)</f>
        <v>0.63118634342275137</v>
      </c>
      <c r="D67" s="15">
        <v>6927</v>
      </c>
      <c r="E67" s="14">
        <v>13.82294505</v>
      </c>
      <c r="F67" s="16">
        <v>0.46900819999999999</v>
      </c>
      <c r="G67" s="14">
        <v>41.591336179999999</v>
      </c>
      <c r="H67" s="16">
        <v>0.57232095999999999</v>
      </c>
      <c r="I67" s="14">
        <v>34.189418119999999</v>
      </c>
      <c r="J67" s="16">
        <v>0.67620972999999995</v>
      </c>
      <c r="K67" s="14">
        <v>7.9934183799999996</v>
      </c>
      <c r="L67" s="16">
        <v>0.35050674999999998</v>
      </c>
      <c r="M67" s="14">
        <v>0</v>
      </c>
      <c r="N67" s="16">
        <v>0</v>
      </c>
      <c r="O67" s="14" t="s">
        <v>582</v>
      </c>
      <c r="P67" s="16" t="s">
        <v>582</v>
      </c>
      <c r="Q67" s="14">
        <v>0</v>
      </c>
      <c r="R67" s="16">
        <v>0</v>
      </c>
      <c r="S67" s="14">
        <v>0</v>
      </c>
      <c r="T67" s="16">
        <v>0</v>
      </c>
      <c r="U67" s="14">
        <v>2.4028822600000002</v>
      </c>
      <c r="V67" s="16">
        <v>0.29032400000000003</v>
      </c>
    </row>
    <row r="68" spans="1:22" x14ac:dyDescent="0.25">
      <c r="A68" s="11" t="s">
        <v>538</v>
      </c>
      <c r="B68" s="13">
        <v>12083</v>
      </c>
      <c r="C68" s="14">
        <f>(26/B68*100)</f>
        <v>0.21517834974757924</v>
      </c>
      <c r="D68" s="15">
        <v>12057</v>
      </c>
      <c r="E68" s="14">
        <v>14.8642024</v>
      </c>
      <c r="F68" s="16">
        <v>0.33645268</v>
      </c>
      <c r="G68" s="14">
        <v>32.829405090000002</v>
      </c>
      <c r="H68" s="16">
        <v>0.41326561000000001</v>
      </c>
      <c r="I68" s="14">
        <v>31.930054989999999</v>
      </c>
      <c r="J68" s="16">
        <v>0.40257289000000002</v>
      </c>
      <c r="K68" s="14">
        <v>14.70188789</v>
      </c>
      <c r="L68" s="16">
        <v>0.34512996000000001</v>
      </c>
      <c r="M68" s="14">
        <v>0</v>
      </c>
      <c r="N68" s="16">
        <v>0</v>
      </c>
      <c r="O68" s="14" t="s">
        <v>582</v>
      </c>
      <c r="P68" s="16" t="s">
        <v>582</v>
      </c>
      <c r="Q68" s="14">
        <v>0</v>
      </c>
      <c r="R68" s="16">
        <v>0</v>
      </c>
      <c r="S68" s="14">
        <v>0</v>
      </c>
      <c r="T68" s="16">
        <v>0</v>
      </c>
      <c r="U68" s="14">
        <v>5.6744496299999998</v>
      </c>
      <c r="V68" s="16">
        <v>0.18648058000000001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14.49047421</v>
      </c>
      <c r="F70" s="16">
        <v>0.82609655000000004</v>
      </c>
      <c r="G70" s="14">
        <v>45.311222299999997</v>
      </c>
      <c r="H70" s="16">
        <v>0.66366356000000004</v>
      </c>
      <c r="I70" s="14">
        <v>31.419114059999998</v>
      </c>
      <c r="J70" s="16">
        <v>0.61999800999999999</v>
      </c>
      <c r="K70" s="14">
        <v>6.6334491599999996</v>
      </c>
      <c r="L70" s="16">
        <v>0.41051399999999999</v>
      </c>
      <c r="M70" s="14">
        <v>0</v>
      </c>
      <c r="N70" s="16">
        <v>0</v>
      </c>
      <c r="O70" s="14" t="s">
        <v>582</v>
      </c>
      <c r="P70" s="16" t="s">
        <v>582</v>
      </c>
      <c r="Q70" s="14">
        <v>0</v>
      </c>
      <c r="R70" s="16">
        <v>0</v>
      </c>
      <c r="S70" s="14">
        <v>0</v>
      </c>
      <c r="T70" s="16">
        <v>0</v>
      </c>
      <c r="U70" s="14">
        <v>2.1457402700000001</v>
      </c>
      <c r="V70" s="16">
        <v>0.24862445</v>
      </c>
    </row>
    <row r="71" spans="1:22" x14ac:dyDescent="0.25">
      <c r="A71" s="11" t="s">
        <v>541</v>
      </c>
      <c r="B71" s="13">
        <v>6115</v>
      </c>
      <c r="C71" s="14">
        <f>(17/B71*100)</f>
        <v>0.27800490596892891</v>
      </c>
      <c r="D71" s="15">
        <v>6098</v>
      </c>
      <c r="E71" s="14">
        <v>7.7692658799999998</v>
      </c>
      <c r="F71" s="16">
        <v>0.37222176000000001</v>
      </c>
      <c r="G71" s="14">
        <v>32.266861489999997</v>
      </c>
      <c r="H71" s="16">
        <v>0.67929899000000005</v>
      </c>
      <c r="I71" s="14">
        <v>40.728292000000003</v>
      </c>
      <c r="J71" s="16">
        <v>0.58728685000000003</v>
      </c>
      <c r="K71" s="14">
        <v>18.972386090000001</v>
      </c>
      <c r="L71" s="16">
        <v>0.55046392</v>
      </c>
      <c r="M71" s="14">
        <v>0</v>
      </c>
      <c r="N71" s="16">
        <v>0</v>
      </c>
      <c r="O71" s="14" t="s">
        <v>582</v>
      </c>
      <c r="P71" s="16" t="s">
        <v>582</v>
      </c>
      <c r="Q71" s="14">
        <v>0</v>
      </c>
      <c r="R71" s="16">
        <v>0</v>
      </c>
      <c r="S71" s="14">
        <v>0</v>
      </c>
      <c r="T71" s="16">
        <v>0</v>
      </c>
      <c r="U71" s="14">
        <v>0.26319455000000003</v>
      </c>
      <c r="V71" s="16">
        <v>6.02918E-2</v>
      </c>
    </row>
    <row r="72" spans="1:22" x14ac:dyDescent="0.25">
      <c r="A72" s="11" t="s">
        <v>542</v>
      </c>
      <c r="B72" s="13">
        <v>7708</v>
      </c>
      <c r="C72" s="14">
        <f>(5/B72*100)</f>
        <v>6.4867669953295279E-2</v>
      </c>
      <c r="D72" s="15">
        <v>7703</v>
      </c>
      <c r="E72" s="14">
        <v>7.2638607799999999</v>
      </c>
      <c r="F72" s="16">
        <v>0.28908869999999998</v>
      </c>
      <c r="G72" s="14">
        <v>31.065624230000001</v>
      </c>
      <c r="H72" s="16">
        <v>0.57526918000000005</v>
      </c>
      <c r="I72" s="14">
        <v>44.667353910000003</v>
      </c>
      <c r="J72" s="16">
        <v>0.55547570000000002</v>
      </c>
      <c r="K72" s="14">
        <v>16.626995969999999</v>
      </c>
      <c r="L72" s="16">
        <v>0.47534049</v>
      </c>
      <c r="M72" s="14">
        <v>0</v>
      </c>
      <c r="N72" s="16">
        <v>0</v>
      </c>
      <c r="O72" s="14" t="s">
        <v>582</v>
      </c>
      <c r="P72" s="16" t="s">
        <v>582</v>
      </c>
      <c r="Q72" s="14">
        <v>0</v>
      </c>
      <c r="R72" s="16">
        <v>0</v>
      </c>
      <c r="S72" s="14">
        <v>0</v>
      </c>
      <c r="T72" s="16">
        <v>0</v>
      </c>
      <c r="U72" s="14">
        <v>0.37616511000000002</v>
      </c>
      <c r="V72" s="16">
        <v>6.4236829999999995E-2</v>
      </c>
    </row>
    <row r="73" spans="1:22" x14ac:dyDescent="0.25">
      <c r="A73" s="11" t="s">
        <v>543</v>
      </c>
      <c r="B73" s="13">
        <v>8249</v>
      </c>
      <c r="C73" s="14">
        <f>(146/B73*100)</f>
        <v>1.7699115044247788</v>
      </c>
      <c r="D73" s="15">
        <v>8103</v>
      </c>
      <c r="E73" s="14">
        <v>9.0829722000000004</v>
      </c>
      <c r="F73" s="16">
        <v>0.45344814</v>
      </c>
      <c r="G73" s="14">
        <v>43.900997490000002</v>
      </c>
      <c r="H73" s="16">
        <v>0.69690534000000004</v>
      </c>
      <c r="I73" s="14">
        <v>38.677277709999998</v>
      </c>
      <c r="J73" s="16">
        <v>0.76692004999999996</v>
      </c>
      <c r="K73" s="14">
        <v>7.5271515200000003</v>
      </c>
      <c r="L73" s="16">
        <v>0.36079963999999998</v>
      </c>
      <c r="M73" s="14">
        <v>0</v>
      </c>
      <c r="N73" s="16">
        <v>0</v>
      </c>
      <c r="O73" s="14" t="s">
        <v>582</v>
      </c>
      <c r="P73" s="16" t="s">
        <v>582</v>
      </c>
      <c r="Q73" s="14">
        <v>0</v>
      </c>
      <c r="R73" s="16">
        <v>0</v>
      </c>
      <c r="S73" s="14">
        <v>0</v>
      </c>
      <c r="T73" s="16">
        <v>0</v>
      </c>
      <c r="U73" s="14">
        <v>0.81160109000000002</v>
      </c>
      <c r="V73" s="16">
        <v>0.14234458999999999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15.23785618</v>
      </c>
      <c r="F75" s="16">
        <v>0.58710209999999996</v>
      </c>
      <c r="G75" s="14">
        <v>25.333764009999999</v>
      </c>
      <c r="H75" s="16">
        <v>0.70688810999999996</v>
      </c>
      <c r="I75" s="14">
        <v>38.061956629999997</v>
      </c>
      <c r="J75" s="16">
        <v>0.82024712</v>
      </c>
      <c r="K75" s="14">
        <v>16.234341950000001</v>
      </c>
      <c r="L75" s="16">
        <v>0.56991261999999998</v>
      </c>
      <c r="M75" s="14">
        <v>0</v>
      </c>
      <c r="N75" s="16">
        <v>0</v>
      </c>
      <c r="O75" s="14" t="s">
        <v>582</v>
      </c>
      <c r="P75" s="16" t="s">
        <v>582</v>
      </c>
      <c r="Q75" s="14">
        <v>0</v>
      </c>
      <c r="R75" s="16">
        <v>0</v>
      </c>
      <c r="S75" s="14">
        <v>0</v>
      </c>
      <c r="T75" s="16">
        <v>0</v>
      </c>
      <c r="U75" s="14">
        <v>5.1320812199999999</v>
      </c>
      <c r="V75" s="16">
        <v>0.44515445999999997</v>
      </c>
    </row>
    <row r="76" spans="1:22" x14ac:dyDescent="0.25">
      <c r="A76" s="11" t="s">
        <v>546</v>
      </c>
      <c r="B76" s="13">
        <v>14167</v>
      </c>
      <c r="C76" s="14">
        <f>(228/B76*100)</f>
        <v>1.6093738970847746</v>
      </c>
      <c r="D76" s="15">
        <v>13939</v>
      </c>
      <c r="E76" s="14">
        <v>17.407048580000001</v>
      </c>
      <c r="F76" s="16">
        <v>0.41958759000000001</v>
      </c>
      <c r="G76" s="14">
        <v>36.45942806</v>
      </c>
      <c r="H76" s="16">
        <v>0.67460074999999997</v>
      </c>
      <c r="I76" s="14">
        <v>31.314468510000001</v>
      </c>
      <c r="J76" s="16">
        <v>0.49803202000000002</v>
      </c>
      <c r="K76" s="14">
        <v>11.851341229999999</v>
      </c>
      <c r="L76" s="16">
        <v>0.36306053999999999</v>
      </c>
      <c r="M76" s="14">
        <v>0</v>
      </c>
      <c r="N76" s="16">
        <v>0</v>
      </c>
      <c r="O76" s="14" t="s">
        <v>582</v>
      </c>
      <c r="P76" s="16" t="s">
        <v>582</v>
      </c>
      <c r="Q76" s="14">
        <v>0</v>
      </c>
      <c r="R76" s="16">
        <v>0</v>
      </c>
      <c r="S76" s="14">
        <v>0</v>
      </c>
      <c r="T76" s="16">
        <v>0</v>
      </c>
      <c r="U76" s="14">
        <v>2.9677136200000001</v>
      </c>
      <c r="V76" s="16">
        <v>0.21230603000000001</v>
      </c>
    </row>
    <row r="77" spans="1:22" x14ac:dyDescent="0.25">
      <c r="A77" s="11" t="s">
        <v>547</v>
      </c>
      <c r="B77" s="13">
        <v>6062</v>
      </c>
      <c r="C77" s="14">
        <f>(84/B77*100)</f>
        <v>1.3856812933025404</v>
      </c>
      <c r="D77" s="15">
        <v>5978</v>
      </c>
      <c r="E77" s="14">
        <v>14.380032050000001</v>
      </c>
      <c r="F77" s="16">
        <v>0.52176518000000005</v>
      </c>
      <c r="G77" s="14">
        <v>30.021136930000001</v>
      </c>
      <c r="H77" s="16">
        <v>0.66563088999999998</v>
      </c>
      <c r="I77" s="14">
        <v>30.79346992</v>
      </c>
      <c r="J77" s="16">
        <v>0.71847274000000005</v>
      </c>
      <c r="K77" s="14">
        <v>19.672742249999999</v>
      </c>
      <c r="L77" s="16">
        <v>0.55875005</v>
      </c>
      <c r="M77" s="14">
        <v>0</v>
      </c>
      <c r="N77" s="16">
        <v>0</v>
      </c>
      <c r="O77" s="14" t="s">
        <v>582</v>
      </c>
      <c r="P77" s="16" t="s">
        <v>582</v>
      </c>
      <c r="Q77" s="14">
        <v>0</v>
      </c>
      <c r="R77" s="16">
        <v>0</v>
      </c>
      <c r="S77" s="14">
        <v>0</v>
      </c>
      <c r="T77" s="16">
        <v>0</v>
      </c>
      <c r="U77" s="14">
        <v>5.13261886</v>
      </c>
      <c r="V77" s="16">
        <v>0.35287041000000002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6.7830145399999999</v>
      </c>
      <c r="F81" s="16">
        <v>0.35593184999999999</v>
      </c>
      <c r="G81" s="14">
        <v>38.724694540000002</v>
      </c>
      <c r="H81" s="16">
        <v>0.82359137000000004</v>
      </c>
      <c r="I81" s="14">
        <v>42.229129210000004</v>
      </c>
      <c r="J81" s="16">
        <v>0.860124</v>
      </c>
      <c r="K81" s="14">
        <v>11.720352829999999</v>
      </c>
      <c r="L81" s="16">
        <v>0.45172904000000003</v>
      </c>
      <c r="M81" s="14">
        <v>0</v>
      </c>
      <c r="N81" s="16">
        <v>0</v>
      </c>
      <c r="O81" s="14" t="s">
        <v>582</v>
      </c>
      <c r="P81" s="16" t="s">
        <v>582</v>
      </c>
      <c r="Q81" s="14">
        <v>0</v>
      </c>
      <c r="R81" s="16">
        <v>0</v>
      </c>
      <c r="S81" s="14">
        <v>0</v>
      </c>
      <c r="T81" s="16">
        <v>0</v>
      </c>
      <c r="U81" s="14">
        <v>0.54280888000000005</v>
      </c>
      <c r="V81" s="16">
        <v>0.10753973999999999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(368/B7*100)</f>
        <v>2.5326909841706815</v>
      </c>
      <c r="D7" s="15">
        <v>14162</v>
      </c>
      <c r="E7" s="14">
        <v>8.1089183899999995</v>
      </c>
      <c r="F7" s="16">
        <v>0.29164793999999999</v>
      </c>
      <c r="G7" s="14">
        <v>31.342107949999999</v>
      </c>
      <c r="H7" s="16">
        <v>0.50797250000000005</v>
      </c>
      <c r="I7" s="14">
        <v>41.485487200000001</v>
      </c>
      <c r="J7" s="16">
        <v>0.44372599000000001</v>
      </c>
      <c r="K7" s="14">
        <v>17.603310489999998</v>
      </c>
      <c r="L7" s="16">
        <v>0.35696856999999999</v>
      </c>
      <c r="M7" s="14">
        <v>0</v>
      </c>
      <c r="N7" s="16">
        <v>0</v>
      </c>
      <c r="O7" s="14" t="s">
        <v>582</v>
      </c>
      <c r="P7" s="16" t="s">
        <v>582</v>
      </c>
      <c r="Q7" s="14">
        <v>0</v>
      </c>
      <c r="R7" s="16">
        <v>0</v>
      </c>
      <c r="S7" s="14">
        <v>0</v>
      </c>
      <c r="T7" s="16">
        <v>0</v>
      </c>
      <c r="U7" s="14">
        <v>1.4601759700000001</v>
      </c>
      <c r="V7" s="16">
        <v>0.11883236</v>
      </c>
    </row>
    <row r="8" spans="1:22" x14ac:dyDescent="0.25">
      <c r="A8" s="11" t="s">
        <v>478</v>
      </c>
      <c r="B8" s="13">
        <v>7007</v>
      </c>
      <c r="C8" s="14">
        <f>(22/B8*100)</f>
        <v>0.31397174254317112</v>
      </c>
      <c r="D8" s="15">
        <v>6985</v>
      </c>
      <c r="E8" s="14">
        <v>23.17960772</v>
      </c>
      <c r="F8" s="16">
        <v>0.57864906999999999</v>
      </c>
      <c r="G8" s="14">
        <v>32.771209980000002</v>
      </c>
      <c r="H8" s="16">
        <v>0.59471742999999999</v>
      </c>
      <c r="I8" s="14">
        <v>27.541424490000001</v>
      </c>
      <c r="J8" s="16">
        <v>0.69086473000000004</v>
      </c>
      <c r="K8" s="14">
        <v>15.150347229999999</v>
      </c>
      <c r="L8" s="16">
        <v>0.47876331999999999</v>
      </c>
      <c r="M8" s="14">
        <v>0</v>
      </c>
      <c r="N8" s="16">
        <v>0</v>
      </c>
      <c r="O8" s="14" t="s">
        <v>582</v>
      </c>
      <c r="P8" s="16" t="s">
        <v>582</v>
      </c>
      <c r="Q8" s="14">
        <v>0.47249258999999999</v>
      </c>
      <c r="R8" s="16">
        <v>0.1162865</v>
      </c>
      <c r="S8" s="14">
        <v>0</v>
      </c>
      <c r="T8" s="16">
        <v>0</v>
      </c>
      <c r="U8" s="14">
        <v>0.88491797999999999</v>
      </c>
      <c r="V8" s="16">
        <v>0.13364530999999999</v>
      </c>
    </row>
    <row r="9" spans="1:22" x14ac:dyDescent="0.25">
      <c r="A9" s="11" t="s">
        <v>479</v>
      </c>
      <c r="B9" s="13">
        <v>9651</v>
      </c>
      <c r="C9" s="14">
        <f>(99/B9*100)</f>
        <v>1.0258004351880634</v>
      </c>
      <c r="D9" s="15">
        <v>9552</v>
      </c>
      <c r="E9" s="14">
        <v>14.55286181</v>
      </c>
      <c r="F9" s="16">
        <v>0.49305402999999998</v>
      </c>
      <c r="G9" s="14">
        <v>29.365430199999999</v>
      </c>
      <c r="H9" s="16">
        <v>0.55327419</v>
      </c>
      <c r="I9" s="14">
        <v>35.143580409999998</v>
      </c>
      <c r="J9" s="16">
        <v>0.52392722999999997</v>
      </c>
      <c r="K9" s="14">
        <v>16.312266279999999</v>
      </c>
      <c r="L9" s="16">
        <v>0.50265651</v>
      </c>
      <c r="M9" s="14">
        <v>0</v>
      </c>
      <c r="N9" s="16">
        <v>0</v>
      </c>
      <c r="O9" s="14" t="s">
        <v>582</v>
      </c>
      <c r="P9" s="16" t="s">
        <v>582</v>
      </c>
      <c r="Q9" s="14">
        <v>3.0085327400000001</v>
      </c>
      <c r="R9" s="16">
        <v>0.54037044999999995</v>
      </c>
      <c r="S9" s="14">
        <v>0</v>
      </c>
      <c r="T9" s="16">
        <v>0</v>
      </c>
      <c r="U9" s="14">
        <v>1.61732856</v>
      </c>
      <c r="V9" s="16">
        <v>0.20425209</v>
      </c>
    </row>
    <row r="10" spans="1:22" x14ac:dyDescent="0.25">
      <c r="A10" s="11" t="s">
        <v>480</v>
      </c>
      <c r="B10" s="13">
        <v>20058</v>
      </c>
      <c r="C10" s="14">
        <f>(528/B10*100)</f>
        <v>2.6323661381992225</v>
      </c>
      <c r="D10" s="15">
        <v>19530</v>
      </c>
      <c r="E10" s="14">
        <v>9.7742848500000008</v>
      </c>
      <c r="F10" s="16">
        <v>0.28056099000000001</v>
      </c>
      <c r="G10" s="14">
        <v>26.449433519999999</v>
      </c>
      <c r="H10" s="16">
        <v>0.38066344000000002</v>
      </c>
      <c r="I10" s="14">
        <v>40.878391389999997</v>
      </c>
      <c r="J10" s="16">
        <v>0.40666470999999998</v>
      </c>
      <c r="K10" s="14">
        <v>21.816089300000002</v>
      </c>
      <c r="L10" s="16">
        <v>0.39874324999999999</v>
      </c>
      <c r="M10" s="14">
        <v>0</v>
      </c>
      <c r="N10" s="16">
        <v>0</v>
      </c>
      <c r="O10" s="14" t="s">
        <v>582</v>
      </c>
      <c r="P10" s="16" t="s">
        <v>582</v>
      </c>
      <c r="Q10" s="14">
        <v>0</v>
      </c>
      <c r="R10" s="16">
        <v>0</v>
      </c>
      <c r="S10" s="14">
        <v>0</v>
      </c>
      <c r="T10" s="16">
        <v>0</v>
      </c>
      <c r="U10" s="14">
        <v>1.08180093</v>
      </c>
      <c r="V10" s="16">
        <v>0.15445726000000001</v>
      </c>
    </row>
    <row r="11" spans="1:22" x14ac:dyDescent="0.25">
      <c r="A11" s="11" t="s">
        <v>481</v>
      </c>
      <c r="B11" s="13">
        <v>7053</v>
      </c>
      <c r="C11" s="14">
        <f>(50/B11*100)</f>
        <v>0.70891819084077701</v>
      </c>
      <c r="D11" s="15">
        <v>7003</v>
      </c>
      <c r="E11" s="14">
        <v>16.21842062</v>
      </c>
      <c r="F11" s="16">
        <v>0.55498323999999999</v>
      </c>
      <c r="G11" s="14">
        <v>29.34629859</v>
      </c>
      <c r="H11" s="16">
        <v>0.65642754999999997</v>
      </c>
      <c r="I11" s="14">
        <v>34.384224770000003</v>
      </c>
      <c r="J11" s="16">
        <v>0.67940774000000004</v>
      </c>
      <c r="K11" s="14">
        <v>18.633427180000002</v>
      </c>
      <c r="L11" s="16">
        <v>0.65243980999999995</v>
      </c>
      <c r="M11" s="14">
        <v>0</v>
      </c>
      <c r="N11" s="16">
        <v>0</v>
      </c>
      <c r="O11" s="14" t="s">
        <v>582</v>
      </c>
      <c r="P11" s="16" t="s">
        <v>582</v>
      </c>
      <c r="Q11" s="14">
        <v>0</v>
      </c>
      <c r="R11" s="16">
        <v>0</v>
      </c>
      <c r="S11" s="14">
        <v>0</v>
      </c>
      <c r="T11" s="16">
        <v>0</v>
      </c>
      <c r="U11" s="14">
        <v>1.41762883</v>
      </c>
      <c r="V11" s="16">
        <v>0.22004909</v>
      </c>
    </row>
    <row r="12" spans="1:22" x14ac:dyDescent="0.25">
      <c r="A12" s="11" t="s">
        <v>482</v>
      </c>
      <c r="B12" s="13">
        <v>6894</v>
      </c>
      <c r="C12" s="14">
        <f>(56/B12*100)</f>
        <v>0.81230055120394551</v>
      </c>
      <c r="D12" s="15">
        <v>6838</v>
      </c>
      <c r="E12" s="14">
        <v>14.430958439999999</v>
      </c>
      <c r="F12" s="16">
        <v>0.55463174999999998</v>
      </c>
      <c r="G12" s="14">
        <v>35.244921679999997</v>
      </c>
      <c r="H12" s="16">
        <v>0.69210632999999999</v>
      </c>
      <c r="I12" s="14">
        <v>36.559724320000001</v>
      </c>
      <c r="J12" s="16">
        <v>0.68907887999999995</v>
      </c>
      <c r="K12" s="14">
        <v>10.311666560000001</v>
      </c>
      <c r="L12" s="16">
        <v>0.51963899999999996</v>
      </c>
      <c r="M12" s="14">
        <v>0</v>
      </c>
      <c r="N12" s="16">
        <v>0</v>
      </c>
      <c r="O12" s="14" t="s">
        <v>582</v>
      </c>
      <c r="P12" s="16" t="s">
        <v>582</v>
      </c>
      <c r="Q12" s="14">
        <v>2.3465013799999999</v>
      </c>
      <c r="R12" s="16">
        <v>0.59149814000000001</v>
      </c>
      <c r="S12" s="14">
        <v>0</v>
      </c>
      <c r="T12" s="16">
        <v>0</v>
      </c>
      <c r="U12" s="14">
        <v>1.10622763</v>
      </c>
      <c r="V12" s="16">
        <v>0.156139</v>
      </c>
    </row>
    <row r="13" spans="1:22" x14ac:dyDescent="0.25">
      <c r="A13" s="11" t="s">
        <v>483</v>
      </c>
      <c r="B13" s="13">
        <v>7161</v>
      </c>
      <c r="C13" s="14">
        <f>(92/B13*100)</f>
        <v>1.2847367686077364</v>
      </c>
      <c r="D13" s="15">
        <v>7069</v>
      </c>
      <c r="E13" s="14">
        <v>9.5260409500000005</v>
      </c>
      <c r="F13" s="16">
        <v>0.47744941000000002</v>
      </c>
      <c r="G13" s="14">
        <v>33.760745989999997</v>
      </c>
      <c r="H13" s="16">
        <v>0.73478078999999996</v>
      </c>
      <c r="I13" s="14">
        <v>36.972995429999997</v>
      </c>
      <c r="J13" s="16">
        <v>0.67027864000000004</v>
      </c>
      <c r="K13" s="14">
        <v>14.691870339999999</v>
      </c>
      <c r="L13" s="16">
        <v>0.55950745999999996</v>
      </c>
      <c r="M13" s="14">
        <v>0</v>
      </c>
      <c r="N13" s="16">
        <v>0</v>
      </c>
      <c r="O13" s="14" t="s">
        <v>582</v>
      </c>
      <c r="P13" s="16" t="s">
        <v>582</v>
      </c>
      <c r="Q13" s="14">
        <v>4.0679935399999998</v>
      </c>
      <c r="R13" s="16">
        <v>0.46782673000000002</v>
      </c>
      <c r="S13" s="14">
        <v>0</v>
      </c>
      <c r="T13" s="16">
        <v>0</v>
      </c>
      <c r="U13" s="14">
        <v>0.98035373999999997</v>
      </c>
      <c r="V13" s="16">
        <v>0.20293493000000001</v>
      </c>
    </row>
    <row r="14" spans="1:22" x14ac:dyDescent="0.25">
      <c r="A14" s="11" t="s">
        <v>484</v>
      </c>
      <c r="B14" s="13">
        <v>5587</v>
      </c>
      <c r="C14" s="14">
        <f>(74/B14*100)</f>
        <v>1.3245033112582782</v>
      </c>
      <c r="D14" s="15">
        <v>5513</v>
      </c>
      <c r="E14" s="14">
        <v>18.48055329</v>
      </c>
      <c r="F14" s="16">
        <v>0.57589749000000001</v>
      </c>
      <c r="G14" s="14">
        <v>40.390769769999999</v>
      </c>
      <c r="H14" s="16">
        <v>0.70217300000000005</v>
      </c>
      <c r="I14" s="14">
        <v>30.52941088</v>
      </c>
      <c r="J14" s="16">
        <v>0.59350289000000001</v>
      </c>
      <c r="K14" s="14">
        <v>10.161147</v>
      </c>
      <c r="L14" s="16">
        <v>0.44818935999999998</v>
      </c>
      <c r="M14" s="14">
        <v>0</v>
      </c>
      <c r="N14" s="16">
        <v>0</v>
      </c>
      <c r="O14" s="14" t="s">
        <v>582</v>
      </c>
      <c r="P14" s="16" t="s">
        <v>582</v>
      </c>
      <c r="Q14" s="14">
        <v>0</v>
      </c>
      <c r="R14" s="16">
        <v>0</v>
      </c>
      <c r="S14" s="14">
        <v>0</v>
      </c>
      <c r="T14" s="16">
        <v>0</v>
      </c>
      <c r="U14" s="14">
        <v>0.43811906</v>
      </c>
      <c r="V14" s="16">
        <v>0.10457419</v>
      </c>
    </row>
    <row r="15" spans="1:22" x14ac:dyDescent="0.25">
      <c r="A15" s="11" t="s">
        <v>485</v>
      </c>
      <c r="B15" s="13">
        <v>5882</v>
      </c>
      <c r="C15" s="14">
        <f>(53/B15*100)</f>
        <v>0.90105406324379467</v>
      </c>
      <c r="D15" s="15">
        <v>5829</v>
      </c>
      <c r="E15" s="14">
        <v>18.593007149999998</v>
      </c>
      <c r="F15" s="16">
        <v>0.57691601999999997</v>
      </c>
      <c r="G15" s="14">
        <v>42.915309430000001</v>
      </c>
      <c r="H15" s="16">
        <v>0.81496031999999996</v>
      </c>
      <c r="I15" s="14">
        <v>28.203375820000002</v>
      </c>
      <c r="J15" s="16">
        <v>0.61454178999999998</v>
      </c>
      <c r="K15" s="14">
        <v>8.4367808199999992</v>
      </c>
      <c r="L15" s="16">
        <v>0.37415501000000001</v>
      </c>
      <c r="M15" s="14">
        <v>0</v>
      </c>
      <c r="N15" s="16">
        <v>0</v>
      </c>
      <c r="O15" s="14" t="s">
        <v>582</v>
      </c>
      <c r="P15" s="16" t="s">
        <v>582</v>
      </c>
      <c r="Q15" s="14">
        <v>1.0127116700000001</v>
      </c>
      <c r="R15" s="16">
        <v>0.45391006</v>
      </c>
      <c r="S15" s="14">
        <v>0</v>
      </c>
      <c r="T15" s="16">
        <v>0</v>
      </c>
      <c r="U15" s="14">
        <v>0.83881512000000003</v>
      </c>
      <c r="V15" s="16">
        <v>0.12235493</v>
      </c>
    </row>
    <row r="16" spans="1:22" x14ac:dyDescent="0.25">
      <c r="A16" s="11" t="s">
        <v>486</v>
      </c>
      <c r="B16" s="13">
        <v>6108</v>
      </c>
      <c r="C16" s="14">
        <f>(102/B16*100)</f>
        <v>1.6699410609037328</v>
      </c>
      <c r="D16" s="15">
        <v>6006</v>
      </c>
      <c r="E16" s="14">
        <v>17.286766969999999</v>
      </c>
      <c r="F16" s="16">
        <v>0.54860850999999999</v>
      </c>
      <c r="G16" s="14">
        <v>26.902860499999999</v>
      </c>
      <c r="H16" s="16">
        <v>0.60468759999999999</v>
      </c>
      <c r="I16" s="14">
        <v>35.009521710000001</v>
      </c>
      <c r="J16" s="16">
        <v>0.60316994999999995</v>
      </c>
      <c r="K16" s="14">
        <v>18.7261904</v>
      </c>
      <c r="L16" s="16">
        <v>0.57066603000000005</v>
      </c>
      <c r="M16" s="14">
        <v>0</v>
      </c>
      <c r="N16" s="16">
        <v>0</v>
      </c>
      <c r="O16" s="14" t="s">
        <v>582</v>
      </c>
      <c r="P16" s="16" t="s">
        <v>582</v>
      </c>
      <c r="Q16" s="14">
        <v>0</v>
      </c>
      <c r="R16" s="16">
        <v>0</v>
      </c>
      <c r="S16" s="14">
        <v>0</v>
      </c>
      <c r="T16" s="16">
        <v>0</v>
      </c>
      <c r="U16" s="14">
        <v>2.0746604199999998</v>
      </c>
      <c r="V16" s="16">
        <v>0.32902019999999998</v>
      </c>
    </row>
    <row r="17" spans="1:22" x14ac:dyDescent="0.25">
      <c r="A17" s="11" t="s">
        <v>487</v>
      </c>
      <c r="B17" s="13">
        <v>6504</v>
      </c>
      <c r="C17" s="14">
        <f>(657/B17*100)</f>
        <v>10.101476014760149</v>
      </c>
      <c r="D17" s="15">
        <v>5847</v>
      </c>
      <c r="E17" s="14">
        <v>26.989308810000001</v>
      </c>
      <c r="F17" s="16">
        <v>0.58023469999999999</v>
      </c>
      <c r="G17" s="14">
        <v>35.248214050000001</v>
      </c>
      <c r="H17" s="16">
        <v>0.66417934999999995</v>
      </c>
      <c r="I17" s="14">
        <v>24.7525534</v>
      </c>
      <c r="J17" s="16">
        <v>0.60408582</v>
      </c>
      <c r="K17" s="14">
        <v>9.1040874499999997</v>
      </c>
      <c r="L17" s="16">
        <v>0.32379859999999999</v>
      </c>
      <c r="M17" s="14">
        <v>0</v>
      </c>
      <c r="N17" s="16">
        <v>0</v>
      </c>
      <c r="O17" s="14" t="s">
        <v>582</v>
      </c>
      <c r="P17" s="16" t="s">
        <v>582</v>
      </c>
      <c r="Q17" s="14">
        <v>2.5317506299999999</v>
      </c>
      <c r="R17" s="16">
        <v>0.33589255000000001</v>
      </c>
      <c r="S17" s="14">
        <v>0</v>
      </c>
      <c r="T17" s="16">
        <v>0</v>
      </c>
      <c r="U17" s="14">
        <v>1.3740856699999999</v>
      </c>
      <c r="V17" s="16">
        <v>0.19297152000000001</v>
      </c>
    </row>
    <row r="18" spans="1:22" x14ac:dyDescent="0.25">
      <c r="A18" s="11" t="s">
        <v>488</v>
      </c>
      <c r="B18" s="13">
        <v>5532</v>
      </c>
      <c r="C18" s="14">
        <f>(28/B18*100)</f>
        <v>0.50614605929139556</v>
      </c>
      <c r="D18" s="15">
        <v>5504</v>
      </c>
      <c r="E18" s="14">
        <v>10.81632961</v>
      </c>
      <c r="F18" s="16">
        <v>0.55144064999999998</v>
      </c>
      <c r="G18" s="14">
        <v>24.11657464</v>
      </c>
      <c r="H18" s="16">
        <v>0.63499435000000004</v>
      </c>
      <c r="I18" s="14">
        <v>40.4158337</v>
      </c>
      <c r="J18" s="16">
        <v>0.68396813000000001</v>
      </c>
      <c r="K18" s="14">
        <v>23.29302088</v>
      </c>
      <c r="L18" s="16">
        <v>0.70219503999999999</v>
      </c>
      <c r="M18" s="14">
        <v>0</v>
      </c>
      <c r="N18" s="16">
        <v>0</v>
      </c>
      <c r="O18" s="14" t="s">
        <v>582</v>
      </c>
      <c r="P18" s="16" t="s">
        <v>582</v>
      </c>
      <c r="Q18" s="14">
        <v>0</v>
      </c>
      <c r="R18" s="16">
        <v>0</v>
      </c>
      <c r="S18" s="14">
        <v>0</v>
      </c>
      <c r="T18" s="16">
        <v>0</v>
      </c>
      <c r="U18" s="14">
        <v>1.35824118</v>
      </c>
      <c r="V18" s="16">
        <v>0.24652552</v>
      </c>
    </row>
    <row r="19" spans="1:22" x14ac:dyDescent="0.25">
      <c r="A19" s="11" t="s">
        <v>489</v>
      </c>
      <c r="B19" s="13">
        <v>5658</v>
      </c>
      <c r="C19" s="14">
        <f>(64/B19*100)</f>
        <v>1.1311417462000708</v>
      </c>
      <c r="D19" s="15">
        <v>5594</v>
      </c>
      <c r="E19" s="14">
        <v>18.589689440000001</v>
      </c>
      <c r="F19" s="16">
        <v>0.61221258999999995</v>
      </c>
      <c r="G19" s="14">
        <v>34.664827959999997</v>
      </c>
      <c r="H19" s="16">
        <v>0.66444559999999997</v>
      </c>
      <c r="I19" s="14">
        <v>32.930350300000001</v>
      </c>
      <c r="J19" s="16">
        <v>0.75098324999999999</v>
      </c>
      <c r="K19" s="14">
        <v>12.81752534</v>
      </c>
      <c r="L19" s="16">
        <v>0.52048315000000001</v>
      </c>
      <c r="M19" s="14">
        <v>0</v>
      </c>
      <c r="N19" s="16">
        <v>0</v>
      </c>
      <c r="O19" s="14" t="s">
        <v>582</v>
      </c>
      <c r="P19" s="16" t="s">
        <v>582</v>
      </c>
      <c r="Q19" s="14">
        <v>0</v>
      </c>
      <c r="R19" s="16">
        <v>0</v>
      </c>
      <c r="S19" s="14">
        <v>0</v>
      </c>
      <c r="T19" s="16">
        <v>0</v>
      </c>
      <c r="U19" s="14">
        <v>0.99760696000000004</v>
      </c>
      <c r="V19" s="16">
        <v>0.16800810999999999</v>
      </c>
    </row>
    <row r="20" spans="1:22" x14ac:dyDescent="0.25">
      <c r="A20" s="11" t="s">
        <v>490</v>
      </c>
      <c r="B20" s="13">
        <v>3371</v>
      </c>
      <c r="C20" s="14">
        <f>(75/B20*100)</f>
        <v>2.2248590922574905</v>
      </c>
      <c r="D20" s="15">
        <v>3296</v>
      </c>
      <c r="E20" s="14">
        <v>18.442662609999999</v>
      </c>
      <c r="F20" s="16">
        <v>0.60550300999999995</v>
      </c>
      <c r="G20" s="14">
        <v>36.377218999999997</v>
      </c>
      <c r="H20" s="16">
        <v>0.89576865000000006</v>
      </c>
      <c r="I20" s="14">
        <v>31.13854692</v>
      </c>
      <c r="J20" s="16">
        <v>0.73232048999999999</v>
      </c>
      <c r="K20" s="14">
        <v>12.79004016</v>
      </c>
      <c r="L20" s="16">
        <v>0.66675823999999995</v>
      </c>
      <c r="M20" s="14">
        <v>0</v>
      </c>
      <c r="N20" s="16">
        <v>0</v>
      </c>
      <c r="O20" s="14" t="s">
        <v>582</v>
      </c>
      <c r="P20" s="16" t="s">
        <v>582</v>
      </c>
      <c r="Q20" s="14">
        <v>0</v>
      </c>
      <c r="R20" s="16">
        <v>0</v>
      </c>
      <c r="S20" s="14">
        <v>0</v>
      </c>
      <c r="T20" s="16">
        <v>0</v>
      </c>
      <c r="U20" s="14">
        <v>1.2515313100000001</v>
      </c>
      <c r="V20" s="16">
        <v>0.20583904</v>
      </c>
    </row>
    <row r="21" spans="1:22" x14ac:dyDescent="0.25">
      <c r="A21" s="11" t="s">
        <v>491</v>
      </c>
      <c r="B21" s="13">
        <v>5741</v>
      </c>
      <c r="C21" s="14">
        <f>(45/B21*100)</f>
        <v>0.7838355687162516</v>
      </c>
      <c r="D21" s="15">
        <v>5696</v>
      </c>
      <c r="E21" s="14">
        <v>9.7712587499999994</v>
      </c>
      <c r="F21" s="16">
        <v>0.43710937</v>
      </c>
      <c r="G21" s="14">
        <v>34.834381239999999</v>
      </c>
      <c r="H21" s="16">
        <v>0.67830292000000003</v>
      </c>
      <c r="I21" s="14">
        <v>37.438448510000001</v>
      </c>
      <c r="J21" s="16">
        <v>0.67474687</v>
      </c>
      <c r="K21" s="14">
        <v>17.31489577</v>
      </c>
      <c r="L21" s="16">
        <v>0.62267404999999998</v>
      </c>
      <c r="M21" s="14">
        <v>0</v>
      </c>
      <c r="N21" s="16">
        <v>0</v>
      </c>
      <c r="O21" s="14" t="s">
        <v>582</v>
      </c>
      <c r="P21" s="16" t="s">
        <v>582</v>
      </c>
      <c r="Q21" s="14">
        <v>0</v>
      </c>
      <c r="R21" s="16">
        <v>0</v>
      </c>
      <c r="S21" s="14">
        <v>0</v>
      </c>
      <c r="T21" s="16">
        <v>0</v>
      </c>
      <c r="U21" s="14">
        <v>0.64101573000000001</v>
      </c>
      <c r="V21" s="16">
        <v>0.12968639000000001</v>
      </c>
    </row>
    <row r="22" spans="1:22" x14ac:dyDescent="0.25">
      <c r="A22" s="11" t="s">
        <v>492</v>
      </c>
      <c r="B22" s="13">
        <v>6598</v>
      </c>
      <c r="C22" s="14">
        <f>(32/B22*100)</f>
        <v>0.48499545316762654</v>
      </c>
      <c r="D22" s="15">
        <v>6566</v>
      </c>
      <c r="E22" s="14">
        <v>21.170544320000001</v>
      </c>
      <c r="F22" s="16">
        <v>0.54374747999999995</v>
      </c>
      <c r="G22" s="14">
        <v>34.461818770000001</v>
      </c>
      <c r="H22" s="16">
        <v>0.68830692999999998</v>
      </c>
      <c r="I22" s="14">
        <v>31.04309237</v>
      </c>
      <c r="J22" s="16">
        <v>0.64533273000000002</v>
      </c>
      <c r="K22" s="14">
        <v>10.42654162</v>
      </c>
      <c r="L22" s="16">
        <v>0.43996590000000002</v>
      </c>
      <c r="M22" s="14">
        <v>0</v>
      </c>
      <c r="N22" s="16">
        <v>0</v>
      </c>
      <c r="O22" s="14" t="s">
        <v>582</v>
      </c>
      <c r="P22" s="16" t="s">
        <v>582</v>
      </c>
      <c r="Q22" s="14">
        <v>0</v>
      </c>
      <c r="R22" s="16">
        <v>0</v>
      </c>
      <c r="S22" s="14">
        <v>5.9247330000000001E-2</v>
      </c>
      <c r="T22" s="16">
        <v>2.3278819999999999E-2</v>
      </c>
      <c r="U22" s="14">
        <v>2.8387555999999998</v>
      </c>
      <c r="V22" s="16">
        <v>0.29786972</v>
      </c>
    </row>
    <row r="23" spans="1:22" x14ac:dyDescent="0.25">
      <c r="A23" s="11" t="s">
        <v>493</v>
      </c>
      <c r="B23" s="13">
        <v>11583</v>
      </c>
      <c r="C23" s="14">
        <f>(218/B23*100)</f>
        <v>1.8820685487352156</v>
      </c>
      <c r="D23" s="15">
        <v>11365</v>
      </c>
      <c r="E23" s="14">
        <v>7.1680015099999999</v>
      </c>
      <c r="F23" s="16">
        <v>0.31587705999999999</v>
      </c>
      <c r="G23" s="14">
        <v>16.011971679999998</v>
      </c>
      <c r="H23" s="16">
        <v>0.41927334999999999</v>
      </c>
      <c r="I23" s="14">
        <v>40.986654059999999</v>
      </c>
      <c r="J23" s="16">
        <v>0.62172682999999995</v>
      </c>
      <c r="K23" s="14">
        <v>34.577836840000003</v>
      </c>
      <c r="L23" s="16">
        <v>0.65486414999999998</v>
      </c>
      <c r="M23" s="14">
        <v>0</v>
      </c>
      <c r="N23" s="16">
        <v>0</v>
      </c>
      <c r="O23" s="14" t="s">
        <v>582</v>
      </c>
      <c r="P23" s="16" t="s">
        <v>582</v>
      </c>
      <c r="Q23" s="14">
        <v>0</v>
      </c>
      <c r="R23" s="16">
        <v>0</v>
      </c>
      <c r="S23" s="14">
        <v>0</v>
      </c>
      <c r="T23" s="16">
        <v>0</v>
      </c>
      <c r="U23" s="14">
        <v>1.2555359100000001</v>
      </c>
      <c r="V23" s="16">
        <v>0.19365562</v>
      </c>
    </row>
    <row r="24" spans="1:22" x14ac:dyDescent="0.25">
      <c r="A24" s="11" t="s">
        <v>494</v>
      </c>
      <c r="B24" s="13">
        <v>6647</v>
      </c>
      <c r="C24" s="14">
        <f>(7/B24*100)</f>
        <v>0.10531066646607493</v>
      </c>
      <c r="D24" s="15">
        <v>6640</v>
      </c>
      <c r="E24" s="14">
        <v>15.61881867</v>
      </c>
      <c r="F24" s="16">
        <v>0.52060644</v>
      </c>
      <c r="G24" s="14">
        <v>34.449428869999998</v>
      </c>
      <c r="H24" s="16">
        <v>0.59905158999999997</v>
      </c>
      <c r="I24" s="14">
        <v>32.808930250000003</v>
      </c>
      <c r="J24" s="16">
        <v>0.53461990000000004</v>
      </c>
      <c r="K24" s="14">
        <v>16.776088789999999</v>
      </c>
      <c r="L24" s="16">
        <v>0.52118147999999997</v>
      </c>
      <c r="M24" s="14">
        <v>0</v>
      </c>
      <c r="N24" s="16">
        <v>0</v>
      </c>
      <c r="O24" s="14" t="s">
        <v>582</v>
      </c>
      <c r="P24" s="16" t="s">
        <v>582</v>
      </c>
      <c r="Q24" s="14">
        <v>0</v>
      </c>
      <c r="R24" s="16">
        <v>0</v>
      </c>
      <c r="S24" s="14">
        <v>0</v>
      </c>
      <c r="T24" s="16">
        <v>0</v>
      </c>
      <c r="U24" s="14">
        <v>0.34673342000000001</v>
      </c>
      <c r="V24" s="16">
        <v>6.213233E-2</v>
      </c>
    </row>
    <row r="25" spans="1:22" x14ac:dyDescent="0.25">
      <c r="A25" s="11" t="s">
        <v>495</v>
      </c>
      <c r="B25" s="13">
        <v>5581</v>
      </c>
      <c r="C25" s="14">
        <f>(24/B25*100)</f>
        <v>0.43003046049095145</v>
      </c>
      <c r="D25" s="15">
        <v>5557</v>
      </c>
      <c r="E25" s="14">
        <v>11.173743719999999</v>
      </c>
      <c r="F25" s="16">
        <v>0.44210460000000001</v>
      </c>
      <c r="G25" s="14">
        <v>36.995568300000002</v>
      </c>
      <c r="H25" s="16">
        <v>0.7313518</v>
      </c>
      <c r="I25" s="14">
        <v>40.164989089999999</v>
      </c>
      <c r="J25" s="16">
        <v>0.75208675000000003</v>
      </c>
      <c r="K25" s="14">
        <v>11.430128939999999</v>
      </c>
      <c r="L25" s="16">
        <v>0.42539512000000002</v>
      </c>
      <c r="M25" s="14">
        <v>0</v>
      </c>
      <c r="N25" s="16">
        <v>0</v>
      </c>
      <c r="O25" s="14" t="s">
        <v>582</v>
      </c>
      <c r="P25" s="16" t="s">
        <v>582</v>
      </c>
      <c r="Q25" s="14">
        <v>0</v>
      </c>
      <c r="R25" s="16">
        <v>0</v>
      </c>
      <c r="S25" s="14">
        <v>0</v>
      </c>
      <c r="T25" s="16">
        <v>0</v>
      </c>
      <c r="U25" s="14">
        <v>0.23556995</v>
      </c>
      <c r="V25" s="16">
        <v>7.0808419999999997E-2</v>
      </c>
    </row>
    <row r="26" spans="1:22" x14ac:dyDescent="0.25">
      <c r="A26" s="11" t="s">
        <v>496</v>
      </c>
      <c r="B26" s="13">
        <v>4869</v>
      </c>
      <c r="C26" s="14">
        <f>(33/B26*100)</f>
        <v>0.67775723967960566</v>
      </c>
      <c r="D26" s="15">
        <v>4836</v>
      </c>
      <c r="E26" s="14">
        <v>14.528419850000001</v>
      </c>
      <c r="F26" s="16">
        <v>0.52863073000000005</v>
      </c>
      <c r="G26" s="14">
        <v>37.656895040000002</v>
      </c>
      <c r="H26" s="16">
        <v>0.72892352000000005</v>
      </c>
      <c r="I26" s="14">
        <v>35.796994230000003</v>
      </c>
      <c r="J26" s="16">
        <v>0.77896080000000001</v>
      </c>
      <c r="K26" s="14">
        <v>11.34008616</v>
      </c>
      <c r="L26" s="16">
        <v>0.51974863000000004</v>
      </c>
      <c r="M26" s="14">
        <v>0</v>
      </c>
      <c r="N26" s="16">
        <v>0</v>
      </c>
      <c r="O26" s="14" t="s">
        <v>582</v>
      </c>
      <c r="P26" s="16" t="s">
        <v>582</v>
      </c>
      <c r="Q26" s="14">
        <v>0</v>
      </c>
      <c r="R26" s="16">
        <v>0</v>
      </c>
      <c r="S26" s="14">
        <v>0</v>
      </c>
      <c r="T26" s="16">
        <v>0</v>
      </c>
      <c r="U26" s="14">
        <v>0.67760472000000005</v>
      </c>
      <c r="V26" s="16">
        <v>0.12723388999999999</v>
      </c>
    </row>
    <row r="27" spans="1:22" x14ac:dyDescent="0.25">
      <c r="A27" s="11" t="s">
        <v>497</v>
      </c>
      <c r="B27" s="13">
        <v>5299</v>
      </c>
      <c r="C27" s="14">
        <f>(17/B27*100)</f>
        <v>0.32081524816003021</v>
      </c>
      <c r="D27" s="15">
        <v>5282</v>
      </c>
      <c r="E27" s="14">
        <v>24.450944329999999</v>
      </c>
      <c r="F27" s="16">
        <v>0.53361952999999995</v>
      </c>
      <c r="G27" s="14">
        <v>30.620383489999998</v>
      </c>
      <c r="H27" s="16">
        <v>0.62783062000000001</v>
      </c>
      <c r="I27" s="14">
        <v>29.032034490000001</v>
      </c>
      <c r="J27" s="16">
        <v>0.58818535999999999</v>
      </c>
      <c r="K27" s="14">
        <v>14.30389738</v>
      </c>
      <c r="L27" s="16">
        <v>0.42181055000000001</v>
      </c>
      <c r="M27" s="14">
        <v>0</v>
      </c>
      <c r="N27" s="16">
        <v>0</v>
      </c>
      <c r="O27" s="14" t="s">
        <v>582</v>
      </c>
      <c r="P27" s="16" t="s">
        <v>582</v>
      </c>
      <c r="Q27" s="14">
        <v>0</v>
      </c>
      <c r="R27" s="16">
        <v>0</v>
      </c>
      <c r="S27" s="14">
        <v>0</v>
      </c>
      <c r="T27" s="16">
        <v>0</v>
      </c>
      <c r="U27" s="14">
        <v>1.5927403099999999</v>
      </c>
      <c r="V27" s="16">
        <v>0.13489619</v>
      </c>
    </row>
    <row r="28" spans="1:22" x14ac:dyDescent="0.25">
      <c r="A28" s="11" t="s">
        <v>498</v>
      </c>
      <c r="B28" s="13">
        <v>7568</v>
      </c>
      <c r="C28" s="14">
        <f>(54/B28*100)</f>
        <v>0.71353065539112048</v>
      </c>
      <c r="D28" s="15">
        <v>7514</v>
      </c>
      <c r="E28" s="14">
        <v>11.15004459</v>
      </c>
      <c r="F28" s="16">
        <v>0.47452949999999999</v>
      </c>
      <c r="G28" s="14">
        <v>23.569178260000001</v>
      </c>
      <c r="H28" s="16">
        <v>0.60742719999999994</v>
      </c>
      <c r="I28" s="14">
        <v>40.704453129999997</v>
      </c>
      <c r="J28" s="16">
        <v>0.68319300000000005</v>
      </c>
      <c r="K28" s="14">
        <v>23.52372385</v>
      </c>
      <c r="L28" s="16">
        <v>0.54386111000000004</v>
      </c>
      <c r="M28" s="14">
        <v>0</v>
      </c>
      <c r="N28" s="16">
        <v>0</v>
      </c>
      <c r="O28" s="14" t="s">
        <v>582</v>
      </c>
      <c r="P28" s="16" t="s">
        <v>582</v>
      </c>
      <c r="Q28" s="14">
        <v>0</v>
      </c>
      <c r="R28" s="16">
        <v>0</v>
      </c>
      <c r="S28" s="14">
        <v>0</v>
      </c>
      <c r="T28" s="16">
        <v>0</v>
      </c>
      <c r="U28" s="14">
        <v>1.0526001700000001</v>
      </c>
      <c r="V28" s="16">
        <v>0.13380565</v>
      </c>
    </row>
    <row r="29" spans="1:22" x14ac:dyDescent="0.25">
      <c r="A29" s="11" t="s">
        <v>499</v>
      </c>
      <c r="B29" s="13">
        <v>5385</v>
      </c>
      <c r="C29" s="14">
        <f>(30/B29*100)</f>
        <v>0.55710306406685239</v>
      </c>
      <c r="D29" s="15">
        <v>5355</v>
      </c>
      <c r="E29" s="14">
        <v>24.190028439999999</v>
      </c>
      <c r="F29" s="16">
        <v>0.57753683</v>
      </c>
      <c r="G29" s="14">
        <v>46.93526876</v>
      </c>
      <c r="H29" s="16">
        <v>0.65739163</v>
      </c>
      <c r="I29" s="14">
        <v>21.32537134</v>
      </c>
      <c r="J29" s="16">
        <v>0.52865178999999995</v>
      </c>
      <c r="K29" s="14">
        <v>4.1718949900000002</v>
      </c>
      <c r="L29" s="16">
        <v>0.30883725000000001</v>
      </c>
      <c r="M29" s="14">
        <v>0</v>
      </c>
      <c r="N29" s="16">
        <v>0</v>
      </c>
      <c r="O29" s="14" t="s">
        <v>582</v>
      </c>
      <c r="P29" s="16" t="s">
        <v>582</v>
      </c>
      <c r="Q29" s="14">
        <v>2.7667624100000001</v>
      </c>
      <c r="R29" s="16">
        <v>0.24169378</v>
      </c>
      <c r="S29" s="14">
        <v>0</v>
      </c>
      <c r="T29" s="16">
        <v>0</v>
      </c>
      <c r="U29" s="14">
        <v>0.61067404999999997</v>
      </c>
      <c r="V29" s="16">
        <v>0.12430943</v>
      </c>
    </row>
    <row r="30" spans="1:22" x14ac:dyDescent="0.25">
      <c r="A30" s="11" t="s">
        <v>500</v>
      </c>
      <c r="B30" s="13">
        <v>4520</v>
      </c>
      <c r="C30" s="14">
        <f>(103/B30*100)</f>
        <v>2.278761061946903</v>
      </c>
      <c r="D30" s="15">
        <v>4417</v>
      </c>
      <c r="E30" s="14">
        <v>8.0095114600000006</v>
      </c>
      <c r="F30" s="16">
        <v>0.48309519000000001</v>
      </c>
      <c r="G30" s="14">
        <v>30.043133619999999</v>
      </c>
      <c r="H30" s="16">
        <v>0.78595565000000001</v>
      </c>
      <c r="I30" s="14">
        <v>40.656367410000001</v>
      </c>
      <c r="J30" s="16">
        <v>0.70305616999999998</v>
      </c>
      <c r="K30" s="14">
        <v>19.975731230000001</v>
      </c>
      <c r="L30" s="16">
        <v>0.61929869999999998</v>
      </c>
      <c r="M30" s="14">
        <v>0</v>
      </c>
      <c r="N30" s="16">
        <v>0</v>
      </c>
      <c r="O30" s="14" t="s">
        <v>582</v>
      </c>
      <c r="P30" s="16" t="s">
        <v>582</v>
      </c>
      <c r="Q30" s="14">
        <v>0</v>
      </c>
      <c r="R30" s="16">
        <v>0</v>
      </c>
      <c r="S30" s="14">
        <v>0</v>
      </c>
      <c r="T30" s="16">
        <v>0</v>
      </c>
      <c r="U30" s="14">
        <v>1.31525629</v>
      </c>
      <c r="V30" s="16">
        <v>0.17126357</v>
      </c>
    </row>
    <row r="31" spans="1:22" x14ac:dyDescent="0.25">
      <c r="A31" s="11" t="s">
        <v>501</v>
      </c>
      <c r="B31" s="13">
        <v>5456</v>
      </c>
      <c r="C31" s="14">
        <f>(125/B31*100)</f>
        <v>2.2910557184750733</v>
      </c>
      <c r="D31" s="15">
        <v>5331</v>
      </c>
      <c r="E31" s="14">
        <v>14.78064962</v>
      </c>
      <c r="F31" s="16">
        <v>0.49410026000000001</v>
      </c>
      <c r="G31" s="14">
        <v>35.870390659999998</v>
      </c>
      <c r="H31" s="16">
        <v>0.83522552000000005</v>
      </c>
      <c r="I31" s="14">
        <v>32.657012639999998</v>
      </c>
      <c r="J31" s="16">
        <v>0.69734945999999998</v>
      </c>
      <c r="K31" s="14">
        <v>15.45903465</v>
      </c>
      <c r="L31" s="16">
        <v>0.55015674999999997</v>
      </c>
      <c r="M31" s="14">
        <v>0</v>
      </c>
      <c r="N31" s="16">
        <v>0</v>
      </c>
      <c r="O31" s="14" t="s">
        <v>582</v>
      </c>
      <c r="P31" s="16" t="s">
        <v>582</v>
      </c>
      <c r="Q31" s="14">
        <v>0</v>
      </c>
      <c r="R31" s="16">
        <v>0</v>
      </c>
      <c r="S31" s="14">
        <v>0</v>
      </c>
      <c r="T31" s="16">
        <v>0</v>
      </c>
      <c r="U31" s="14">
        <v>1.2329124300000001</v>
      </c>
      <c r="V31" s="16">
        <v>0.21815348000000001</v>
      </c>
    </row>
    <row r="32" spans="1:22" x14ac:dyDescent="0.25">
      <c r="A32" s="11" t="s">
        <v>502</v>
      </c>
      <c r="B32" s="13">
        <v>4478</v>
      </c>
      <c r="C32" s="14">
        <f>(5/B32*100)</f>
        <v>0.11165698972755694</v>
      </c>
      <c r="D32" s="15">
        <v>4473</v>
      </c>
      <c r="E32" s="14">
        <v>15.804236879999999</v>
      </c>
      <c r="F32" s="16">
        <v>0.61152843000000001</v>
      </c>
      <c r="G32" s="14">
        <v>42.56303011</v>
      </c>
      <c r="H32" s="16">
        <v>0.74248455999999996</v>
      </c>
      <c r="I32" s="14">
        <v>28.894563640000001</v>
      </c>
      <c r="J32" s="16">
        <v>0.70184243999999996</v>
      </c>
      <c r="K32" s="14">
        <v>12.147424340000001</v>
      </c>
      <c r="L32" s="16">
        <v>0.51040304999999997</v>
      </c>
      <c r="M32" s="14">
        <v>0</v>
      </c>
      <c r="N32" s="16">
        <v>0</v>
      </c>
      <c r="O32" s="14" t="s">
        <v>582</v>
      </c>
      <c r="P32" s="16" t="s">
        <v>582</v>
      </c>
      <c r="Q32" s="14">
        <v>0</v>
      </c>
      <c r="R32" s="16">
        <v>0</v>
      </c>
      <c r="S32" s="14">
        <v>0</v>
      </c>
      <c r="T32" s="16">
        <v>0</v>
      </c>
      <c r="U32" s="14">
        <v>0.59074503</v>
      </c>
      <c r="V32" s="16">
        <v>0.11428095000000001</v>
      </c>
    </row>
    <row r="33" spans="1:22" x14ac:dyDescent="0.25">
      <c r="A33" s="11" t="s">
        <v>503</v>
      </c>
      <c r="B33" s="13">
        <v>7325</v>
      </c>
      <c r="C33" s="14">
        <f>(76/B33*100)</f>
        <v>1.0375426621160411</v>
      </c>
      <c r="D33" s="15">
        <v>7249</v>
      </c>
      <c r="E33" s="14">
        <v>8.2537709100000001</v>
      </c>
      <c r="F33" s="16">
        <v>0.39739922999999999</v>
      </c>
      <c r="G33" s="14">
        <v>26.18035914</v>
      </c>
      <c r="H33" s="16">
        <v>0.63112997999999998</v>
      </c>
      <c r="I33" s="14">
        <v>43.553062709999999</v>
      </c>
      <c r="J33" s="16">
        <v>0.67664822000000002</v>
      </c>
      <c r="K33" s="14">
        <v>21.258082730000002</v>
      </c>
      <c r="L33" s="16">
        <v>0.64347736</v>
      </c>
      <c r="M33" s="14">
        <v>0</v>
      </c>
      <c r="N33" s="16">
        <v>0</v>
      </c>
      <c r="O33" s="14" t="s">
        <v>582</v>
      </c>
      <c r="P33" s="16" t="s">
        <v>582</v>
      </c>
      <c r="Q33" s="14">
        <v>0</v>
      </c>
      <c r="R33" s="16">
        <v>0</v>
      </c>
      <c r="S33" s="14">
        <v>0</v>
      </c>
      <c r="T33" s="16">
        <v>0</v>
      </c>
      <c r="U33" s="14">
        <v>0.75472450999999996</v>
      </c>
      <c r="V33" s="16">
        <v>0.13239429</v>
      </c>
    </row>
    <row r="34" spans="1:22" x14ac:dyDescent="0.25">
      <c r="A34" s="11" t="s">
        <v>504</v>
      </c>
      <c r="B34" s="13">
        <v>6350</v>
      </c>
      <c r="C34" s="14">
        <f>(36/B34*100)</f>
        <v>0.56692913385826771</v>
      </c>
      <c r="D34" s="15">
        <v>6314</v>
      </c>
      <c r="E34" s="14">
        <v>15.768570690000001</v>
      </c>
      <c r="F34" s="16">
        <v>0.57136153999999995</v>
      </c>
      <c r="G34" s="14">
        <v>36.644451480000001</v>
      </c>
      <c r="H34" s="16">
        <v>0.60721672000000004</v>
      </c>
      <c r="I34" s="14">
        <v>31.482099649999999</v>
      </c>
      <c r="J34" s="16">
        <v>0.66984003000000003</v>
      </c>
      <c r="K34" s="14">
        <v>11.057902540000001</v>
      </c>
      <c r="L34" s="16">
        <v>0.44349769999999999</v>
      </c>
      <c r="M34" s="14">
        <v>0</v>
      </c>
      <c r="N34" s="16">
        <v>0</v>
      </c>
      <c r="O34" s="14" t="s">
        <v>582</v>
      </c>
      <c r="P34" s="16" t="s">
        <v>582</v>
      </c>
      <c r="Q34" s="14">
        <v>2.5609508999999999</v>
      </c>
      <c r="R34" s="16">
        <v>0.53164458999999997</v>
      </c>
      <c r="S34" s="14">
        <v>0</v>
      </c>
      <c r="T34" s="16">
        <v>0</v>
      </c>
      <c r="U34" s="14">
        <v>2.4860247499999999</v>
      </c>
      <c r="V34" s="16">
        <v>0.26895804000000001</v>
      </c>
    </row>
    <row r="35" spans="1:22" x14ac:dyDescent="0.25">
      <c r="A35" s="11" t="s">
        <v>505</v>
      </c>
      <c r="B35" s="13">
        <v>6406</v>
      </c>
      <c r="C35" s="14">
        <f>(36/B35*100)</f>
        <v>0.56197315017171401</v>
      </c>
      <c r="D35" s="15">
        <v>6370</v>
      </c>
      <c r="E35" s="14">
        <v>13.37963334</v>
      </c>
      <c r="F35" s="16">
        <v>0.50330507999999996</v>
      </c>
      <c r="G35" s="14">
        <v>34.562310029999999</v>
      </c>
      <c r="H35" s="16">
        <v>0.73921409000000005</v>
      </c>
      <c r="I35" s="14">
        <v>35.527901139999997</v>
      </c>
      <c r="J35" s="16">
        <v>0.79780728999999995</v>
      </c>
      <c r="K35" s="14">
        <v>14.87936051</v>
      </c>
      <c r="L35" s="16">
        <v>0.53478393000000002</v>
      </c>
      <c r="M35" s="14">
        <v>0</v>
      </c>
      <c r="N35" s="16">
        <v>0</v>
      </c>
      <c r="O35" s="14" t="s">
        <v>582</v>
      </c>
      <c r="P35" s="16" t="s">
        <v>582</v>
      </c>
      <c r="Q35" s="14">
        <v>1.03376588</v>
      </c>
      <c r="R35" s="16">
        <v>5.6437689999999999E-2</v>
      </c>
      <c r="S35" s="14">
        <v>0</v>
      </c>
      <c r="T35" s="16">
        <v>0</v>
      </c>
      <c r="U35" s="14">
        <v>0.61702908999999995</v>
      </c>
      <c r="V35" s="16">
        <v>0.11635201000000001</v>
      </c>
    </row>
    <row r="36" spans="1:22" x14ac:dyDescent="0.25">
      <c r="A36" s="11" t="s">
        <v>506</v>
      </c>
      <c r="B36" s="13">
        <v>6736</v>
      </c>
      <c r="C36" s="14">
        <f>(28/B36*100)</f>
        <v>0.41567695961995249</v>
      </c>
      <c r="D36" s="15">
        <v>6708</v>
      </c>
      <c r="E36" s="14">
        <v>12.89374443</v>
      </c>
      <c r="F36" s="16">
        <v>0.37663342999999999</v>
      </c>
      <c r="G36" s="14">
        <v>30.718180969999999</v>
      </c>
      <c r="H36" s="16">
        <v>0.72675864999999995</v>
      </c>
      <c r="I36" s="14">
        <v>36.682864389999999</v>
      </c>
      <c r="J36" s="16">
        <v>0.63137270000000001</v>
      </c>
      <c r="K36" s="14">
        <v>19.010924930000002</v>
      </c>
      <c r="L36" s="16">
        <v>0.59463083999999999</v>
      </c>
      <c r="M36" s="14">
        <v>0</v>
      </c>
      <c r="N36" s="16">
        <v>0</v>
      </c>
      <c r="O36" s="14" t="s">
        <v>582</v>
      </c>
      <c r="P36" s="16" t="s">
        <v>582</v>
      </c>
      <c r="Q36" s="14">
        <v>0</v>
      </c>
      <c r="R36" s="16">
        <v>0</v>
      </c>
      <c r="S36" s="14">
        <v>0</v>
      </c>
      <c r="T36" s="16">
        <v>0</v>
      </c>
      <c r="U36" s="14">
        <v>0.69428529000000005</v>
      </c>
      <c r="V36" s="16">
        <v>0.10029307</v>
      </c>
    </row>
    <row r="37" spans="1:22" x14ac:dyDescent="0.25">
      <c r="A37" s="11" t="s">
        <v>507</v>
      </c>
      <c r="B37" s="13">
        <v>5458</v>
      </c>
      <c r="C37" s="14">
        <f>(64/B37*100)</f>
        <v>1.1725906925613778</v>
      </c>
      <c r="D37" s="15">
        <v>5394</v>
      </c>
      <c r="E37" s="14">
        <v>11.11510088</v>
      </c>
      <c r="F37" s="16">
        <v>0.44152908000000002</v>
      </c>
      <c r="G37" s="14">
        <v>29.524171129999999</v>
      </c>
      <c r="H37" s="16">
        <v>0.68877352999999997</v>
      </c>
      <c r="I37" s="14">
        <v>39.052795320000001</v>
      </c>
      <c r="J37" s="16">
        <v>0.74359536000000004</v>
      </c>
      <c r="K37" s="14">
        <v>18.464229899999999</v>
      </c>
      <c r="L37" s="16">
        <v>0.59251679000000002</v>
      </c>
      <c r="M37" s="14">
        <v>0</v>
      </c>
      <c r="N37" s="16">
        <v>0</v>
      </c>
      <c r="O37" s="14" t="s">
        <v>582</v>
      </c>
      <c r="P37" s="16" t="s">
        <v>582</v>
      </c>
      <c r="Q37" s="14">
        <v>0</v>
      </c>
      <c r="R37" s="16">
        <v>0</v>
      </c>
      <c r="S37" s="14">
        <v>0</v>
      </c>
      <c r="T37" s="16">
        <v>0</v>
      </c>
      <c r="U37" s="14">
        <v>1.8437027699999999</v>
      </c>
      <c r="V37" s="16">
        <v>0.25062981000000001</v>
      </c>
    </row>
    <row r="38" spans="1:22" x14ac:dyDescent="0.25">
      <c r="A38" s="11" t="s">
        <v>508</v>
      </c>
      <c r="B38" s="13">
        <v>5860</v>
      </c>
      <c r="C38" s="14">
        <f>(16/B38*100)</f>
        <v>0.27303754266211605</v>
      </c>
      <c r="D38" s="15">
        <v>5844</v>
      </c>
      <c r="E38" s="14">
        <v>31.553535750000002</v>
      </c>
      <c r="F38" s="16">
        <v>0.71156313999999998</v>
      </c>
      <c r="G38" s="14">
        <v>33.08772372</v>
      </c>
      <c r="H38" s="16">
        <v>0.73616453999999998</v>
      </c>
      <c r="I38" s="14">
        <v>25.109261790000001</v>
      </c>
      <c r="J38" s="16">
        <v>0.62098935</v>
      </c>
      <c r="K38" s="14">
        <v>9.0128882000000008</v>
      </c>
      <c r="L38" s="16">
        <v>0.60709897999999995</v>
      </c>
      <c r="M38" s="14">
        <v>0</v>
      </c>
      <c r="N38" s="16">
        <v>0</v>
      </c>
      <c r="O38" s="14" t="s">
        <v>582</v>
      </c>
      <c r="P38" s="16" t="s">
        <v>582</v>
      </c>
      <c r="Q38" s="14">
        <v>0</v>
      </c>
      <c r="R38" s="16">
        <v>0</v>
      </c>
      <c r="S38" s="14">
        <v>0</v>
      </c>
      <c r="T38" s="16">
        <v>0</v>
      </c>
      <c r="U38" s="14">
        <v>1.2365905399999999</v>
      </c>
      <c r="V38" s="16">
        <v>0.19035237999999999</v>
      </c>
    </row>
    <row r="39" spans="1:22" x14ac:dyDescent="0.25">
      <c r="A39" s="11" t="s">
        <v>509</v>
      </c>
      <c r="B39" s="13">
        <v>5895</v>
      </c>
      <c r="C39" s="14">
        <f>(31/B39*100)</f>
        <v>0.52586938083121293</v>
      </c>
      <c r="D39" s="15">
        <v>5864</v>
      </c>
      <c r="E39" s="14">
        <v>10.731232200000001</v>
      </c>
      <c r="F39" s="16">
        <v>0.51342041999999999</v>
      </c>
      <c r="G39" s="14">
        <v>19.511471239999999</v>
      </c>
      <c r="H39" s="16">
        <v>0.60913337999999995</v>
      </c>
      <c r="I39" s="14">
        <v>34.917807789999998</v>
      </c>
      <c r="J39" s="16">
        <v>0.83066501999999998</v>
      </c>
      <c r="K39" s="14">
        <v>33.730794170000003</v>
      </c>
      <c r="L39" s="16">
        <v>0.74768964999999998</v>
      </c>
      <c r="M39" s="14">
        <v>0</v>
      </c>
      <c r="N39" s="16">
        <v>0</v>
      </c>
      <c r="O39" s="14" t="s">
        <v>582</v>
      </c>
      <c r="P39" s="16" t="s">
        <v>582</v>
      </c>
      <c r="Q39" s="14">
        <v>0</v>
      </c>
      <c r="R39" s="16">
        <v>0</v>
      </c>
      <c r="S39" s="14">
        <v>0</v>
      </c>
      <c r="T39" s="16">
        <v>0</v>
      </c>
      <c r="U39" s="14">
        <v>1.1086946099999999</v>
      </c>
      <c r="V39" s="16">
        <v>0.24077335</v>
      </c>
    </row>
    <row r="40" spans="1:22" x14ac:dyDescent="0.25">
      <c r="A40" s="11" t="s">
        <v>510</v>
      </c>
      <c r="B40" s="13">
        <v>14157</v>
      </c>
      <c r="C40" s="14">
        <f>(277/B40*100)</f>
        <v>1.9566292293565022</v>
      </c>
      <c r="D40" s="15">
        <v>13880</v>
      </c>
      <c r="E40" s="14">
        <v>9.9819440400000001</v>
      </c>
      <c r="F40" s="16">
        <v>0.36309652999999997</v>
      </c>
      <c r="G40" s="14">
        <v>34.424839059999996</v>
      </c>
      <c r="H40" s="16">
        <v>0.72734368999999999</v>
      </c>
      <c r="I40" s="14">
        <v>37.363204170000003</v>
      </c>
      <c r="J40" s="16">
        <v>0.61002761999999999</v>
      </c>
      <c r="K40" s="14">
        <v>16.77800006</v>
      </c>
      <c r="L40" s="16">
        <v>0.52176960999999999</v>
      </c>
      <c r="M40" s="14">
        <v>0</v>
      </c>
      <c r="N40" s="16">
        <v>0</v>
      </c>
      <c r="O40" s="14" t="s">
        <v>582</v>
      </c>
      <c r="P40" s="16" t="s">
        <v>582</v>
      </c>
      <c r="Q40" s="14">
        <v>0</v>
      </c>
      <c r="R40" s="16">
        <v>0</v>
      </c>
      <c r="S40" s="14">
        <v>0</v>
      </c>
      <c r="T40" s="16">
        <v>0</v>
      </c>
      <c r="U40" s="14">
        <v>1.45201267</v>
      </c>
      <c r="V40" s="16">
        <v>0.18913923999999999</v>
      </c>
    </row>
    <row r="41" spans="1:22" x14ac:dyDescent="0.25">
      <c r="A41" s="11" t="s">
        <v>511</v>
      </c>
      <c r="B41" s="13">
        <v>5712</v>
      </c>
      <c r="C41" s="14">
        <f>(38/B41*100)</f>
        <v>0.665266106442577</v>
      </c>
      <c r="D41" s="15">
        <v>5674</v>
      </c>
      <c r="E41" s="14">
        <v>8.4023324800000001</v>
      </c>
      <c r="F41" s="16">
        <v>0.37828203999999999</v>
      </c>
      <c r="G41" s="14">
        <v>26.28687751</v>
      </c>
      <c r="H41" s="16">
        <v>0.59909984999999999</v>
      </c>
      <c r="I41" s="14">
        <v>39.584352539999998</v>
      </c>
      <c r="J41" s="16">
        <v>0.67278225999999997</v>
      </c>
      <c r="K41" s="14">
        <v>23.63769112</v>
      </c>
      <c r="L41" s="16">
        <v>0.70789212000000001</v>
      </c>
      <c r="M41" s="14">
        <v>0</v>
      </c>
      <c r="N41" s="16">
        <v>0</v>
      </c>
      <c r="O41" s="14" t="s">
        <v>582</v>
      </c>
      <c r="P41" s="16" t="s">
        <v>582</v>
      </c>
      <c r="Q41" s="14">
        <v>0.67671429000000005</v>
      </c>
      <c r="R41" s="16">
        <v>0.18039761000000001</v>
      </c>
      <c r="S41" s="14">
        <v>0</v>
      </c>
      <c r="T41" s="16">
        <v>0</v>
      </c>
      <c r="U41" s="14">
        <v>1.41203206</v>
      </c>
      <c r="V41" s="16">
        <v>0.24307670000000001</v>
      </c>
    </row>
    <row r="42" spans="1:22" x14ac:dyDescent="0.25">
      <c r="A42" s="11" t="s">
        <v>512</v>
      </c>
      <c r="B42" s="13">
        <f>IF(COUNT(B7:B41) &gt; 0, AVERAGE(B7:B41), "\u2014")</f>
        <v>7103.4285714285716</v>
      </c>
      <c r="C42" s="14">
        <f>IF(COUNT(C7:C41) &gt; 0, AVERAGE(C7:C41), "—")</f>
        <v>1.2852097626089007</v>
      </c>
      <c r="D42" s="15">
        <f>IF(COUNT(D7:D41) &gt; 0, AVERAGE(D7:D41), "—")</f>
        <v>7001.6285714285714</v>
      </c>
      <c r="E42" s="14">
        <f>IF(COUNT(E7:E41) &gt; 0, AVERAGE(E7:E41), "—")</f>
        <v>14.99672792914286</v>
      </c>
      <c r="F42" s="16">
        <f>IF(COUNT(F7:F41) &gt; 0, SQRT(SUMSQ(F7:F41)/(COUNT(F7:F41)*COUNT(F7:F41)) ), "—")</f>
        <v>8.6093007410058833E-2</v>
      </c>
      <c r="G42" s="14">
        <f>IF(COUNT(G7:G41) &gt; 0, AVERAGE(G7:G41), "—")</f>
        <v>32.395650181142869</v>
      </c>
      <c r="H42" s="16">
        <f>IF(COUNT(H7:H41) &gt; 0, SQRT(SUMSQ(H7:H41)/(COUNT(H7:H41)*COUNT(H7:H41)) ), "—")</f>
        <v>0.1137030685042167</v>
      </c>
      <c r="I42" s="14">
        <f>IF(COUNT(I7:I41) &gt; 0, AVERAGE(I7:I41), "—")</f>
        <v>34.592219468571436</v>
      </c>
      <c r="J42" s="16">
        <f>IF(COUNT(J7:J41) &gt; 0, SQRT(SUMSQ(J7:J41)/(COUNT(J7:J41)*COUNT(J7:J41)) ), "—")</f>
        <v>0.11140422753045294</v>
      </c>
      <c r="K42" s="14">
        <f>IF(COUNT(K7:K41) &gt; 0, AVERAGE(K7:K41), "—")</f>
        <v>16.260712232857141</v>
      </c>
      <c r="L42" s="16">
        <f>IF(COUNT(L7:L41) &gt; 0, SQRT(SUMSQ(L7:L41)/(COUNT(L7:L41)*COUNT(L7:L41)) ), "—")</f>
        <v>9.1731713946336141E-2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0.58509074371428582</v>
      </c>
      <c r="R42" s="16">
        <f>IF(COUNT(R7:R41) &gt; 0, SQRT(SUMSQ(R7:R41)/(COUNT(R7:R41)*COUNT(R7:R41)) ), "—")</f>
        <v>3.5798793547899853E-2</v>
      </c>
      <c r="S42" s="14">
        <f>IF(COUNT(S7:S41) &gt; 0, AVERAGE(S7:S41), "—")</f>
        <v>1.6927808571428572E-3</v>
      </c>
      <c r="T42" s="16">
        <f>IF(COUNT(T7:T41) &gt; 0, SQRT(SUMSQ(T7:T41)/(COUNT(T7:T41)*COUNT(T7:T41)) ), "—")</f>
        <v>6.6510914285714288E-4</v>
      </c>
      <c r="U42" s="14">
        <f>IF(COUNT(U7:U41) &gt; 0, AVERAGE(U7:U41), "—")</f>
        <v>1.1679066645714289</v>
      </c>
      <c r="V42" s="16">
        <f>IF(COUNT(V7:V41) &gt; 0, SQRT(SUMSQ(V7:V41)/(COUNT(V7:V41)*COUNT(V7:V41)) ), "—")</f>
        <v>3.1158609829830534E-2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(1223/B46*100)</f>
        <v>5.2849920055313078</v>
      </c>
      <c r="D46" s="15">
        <v>21918</v>
      </c>
      <c r="E46" s="14">
        <v>6.0663548900000004</v>
      </c>
      <c r="F46" s="16">
        <v>0.22356156999999999</v>
      </c>
      <c r="G46" s="14">
        <v>18.291669290000002</v>
      </c>
      <c r="H46" s="16">
        <v>0.34930116</v>
      </c>
      <c r="I46" s="14">
        <v>40.04131555</v>
      </c>
      <c r="J46" s="16">
        <v>0.40833979999999998</v>
      </c>
      <c r="K46" s="14">
        <v>28.290967240000001</v>
      </c>
      <c r="L46" s="16">
        <v>0.45372486000000001</v>
      </c>
      <c r="M46" s="14">
        <v>0</v>
      </c>
      <c r="N46" s="16">
        <v>0</v>
      </c>
      <c r="O46" s="14" t="s">
        <v>582</v>
      </c>
      <c r="P46" s="16" t="s">
        <v>582</v>
      </c>
      <c r="Q46" s="14">
        <v>0</v>
      </c>
      <c r="R46" s="16">
        <v>0</v>
      </c>
      <c r="S46" s="14">
        <v>0</v>
      </c>
      <c r="T46" s="16">
        <v>0</v>
      </c>
      <c r="U46" s="14">
        <v>7.30969303</v>
      </c>
      <c r="V46" s="16">
        <v>0.45068814000000001</v>
      </c>
    </row>
    <row r="47" spans="1:22" x14ac:dyDescent="0.25">
      <c r="A47" s="11" t="s">
        <v>517</v>
      </c>
      <c r="B47" s="13">
        <v>5928</v>
      </c>
      <c r="C47" s="14">
        <f>(81/B47*100)</f>
        <v>1.3663967611336032</v>
      </c>
      <c r="D47" s="15">
        <v>5847</v>
      </c>
      <c r="E47" s="14">
        <v>14.533041880000001</v>
      </c>
      <c r="F47" s="16">
        <v>0.57942150999999997</v>
      </c>
      <c r="G47" s="14">
        <v>21.700123099999999</v>
      </c>
      <c r="H47" s="16">
        <v>0.63444593999999999</v>
      </c>
      <c r="I47" s="14">
        <v>38.067556170000003</v>
      </c>
      <c r="J47" s="16">
        <v>0.75174892999999998</v>
      </c>
      <c r="K47" s="14">
        <v>20.12264528</v>
      </c>
      <c r="L47" s="16">
        <v>0.62957054999999995</v>
      </c>
      <c r="M47" s="14">
        <v>0</v>
      </c>
      <c r="N47" s="16">
        <v>0</v>
      </c>
      <c r="O47" s="14" t="s">
        <v>582</v>
      </c>
      <c r="P47" s="16" t="s">
        <v>582</v>
      </c>
      <c r="Q47" s="14">
        <v>0</v>
      </c>
      <c r="R47" s="16">
        <v>0</v>
      </c>
      <c r="S47" s="14">
        <v>0</v>
      </c>
      <c r="T47" s="16">
        <v>0</v>
      </c>
      <c r="U47" s="14">
        <v>5.5766335700000003</v>
      </c>
      <c r="V47" s="16">
        <v>0.69227130999999997</v>
      </c>
    </row>
    <row r="48" spans="1:22" x14ac:dyDescent="0.25">
      <c r="A48" s="11" t="s">
        <v>518</v>
      </c>
      <c r="B48" s="13">
        <v>9841</v>
      </c>
      <c r="C48" s="14">
        <f>(7/B48*100)</f>
        <v>7.1130982623717101E-2</v>
      </c>
      <c r="D48" s="15">
        <v>9834</v>
      </c>
      <c r="E48" s="14">
        <v>7.7928076099999997</v>
      </c>
      <c r="F48" s="16">
        <v>0.39526215999999997</v>
      </c>
      <c r="G48" s="14">
        <v>31.243626800000001</v>
      </c>
      <c r="H48" s="16">
        <v>0.81784836000000005</v>
      </c>
      <c r="I48" s="14">
        <v>46.788819670000002</v>
      </c>
      <c r="J48" s="16">
        <v>0.71387460000000003</v>
      </c>
      <c r="K48" s="14">
        <v>12.974308880000001</v>
      </c>
      <c r="L48" s="16">
        <v>0.49461405000000003</v>
      </c>
      <c r="M48" s="14">
        <v>0</v>
      </c>
      <c r="N48" s="16">
        <v>0</v>
      </c>
      <c r="O48" s="14" t="s">
        <v>582</v>
      </c>
      <c r="P48" s="16" t="s">
        <v>582</v>
      </c>
      <c r="Q48" s="14">
        <v>0</v>
      </c>
      <c r="R48" s="16">
        <v>0</v>
      </c>
      <c r="S48" s="14">
        <v>0</v>
      </c>
      <c r="T48" s="16">
        <v>0</v>
      </c>
      <c r="U48" s="14">
        <v>1.20043704</v>
      </c>
      <c r="V48" s="16">
        <v>0.52455052000000002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8.1677049799999999</v>
      </c>
      <c r="F50" s="16">
        <v>0.32952930000000002</v>
      </c>
      <c r="G50" s="14">
        <v>19.300855250000001</v>
      </c>
      <c r="H50" s="16">
        <v>0.51842268999999996</v>
      </c>
      <c r="I50" s="14">
        <v>41.460244039999999</v>
      </c>
      <c r="J50" s="16">
        <v>0.73268451000000001</v>
      </c>
      <c r="K50" s="14">
        <v>29.270545769999998</v>
      </c>
      <c r="L50" s="16">
        <v>0.63441700999999995</v>
      </c>
      <c r="M50" s="14">
        <v>0</v>
      </c>
      <c r="N50" s="16">
        <v>0</v>
      </c>
      <c r="O50" s="14" t="s">
        <v>582</v>
      </c>
      <c r="P50" s="16" t="s">
        <v>582</v>
      </c>
      <c r="Q50" s="14">
        <v>0</v>
      </c>
      <c r="R50" s="16">
        <v>0</v>
      </c>
      <c r="S50" s="14">
        <v>0</v>
      </c>
      <c r="T50" s="16">
        <v>0</v>
      </c>
      <c r="U50" s="14">
        <v>1.8006499600000001</v>
      </c>
      <c r="V50" s="16">
        <v>0.20836419</v>
      </c>
    </row>
    <row r="51" spans="1:22" x14ac:dyDescent="0.25">
      <c r="A51" s="11" t="s">
        <v>521</v>
      </c>
      <c r="B51" s="13">
        <v>6866</v>
      </c>
      <c r="C51" s="14">
        <f>(109/B51*100)</f>
        <v>1.5875327701718611</v>
      </c>
      <c r="D51" s="15">
        <v>6757</v>
      </c>
      <c r="E51" s="14">
        <v>12.351644439999999</v>
      </c>
      <c r="F51" s="16">
        <v>0.42096958000000001</v>
      </c>
      <c r="G51" s="14">
        <v>22.026817650000002</v>
      </c>
      <c r="H51" s="16">
        <v>0.63093385999999996</v>
      </c>
      <c r="I51" s="14">
        <v>31.07617291</v>
      </c>
      <c r="J51" s="16">
        <v>0.53736013000000005</v>
      </c>
      <c r="K51" s="14">
        <v>22.39928308</v>
      </c>
      <c r="L51" s="16">
        <v>0.57040276999999995</v>
      </c>
      <c r="M51" s="14">
        <v>0</v>
      </c>
      <c r="N51" s="16">
        <v>0</v>
      </c>
      <c r="O51" s="14" t="s">
        <v>582</v>
      </c>
      <c r="P51" s="16" t="s">
        <v>582</v>
      </c>
      <c r="Q51" s="14">
        <v>10.56892128</v>
      </c>
      <c r="R51" s="16">
        <v>0.61170833999999996</v>
      </c>
      <c r="S51" s="14">
        <v>0</v>
      </c>
      <c r="T51" s="16">
        <v>0</v>
      </c>
      <c r="U51" s="14">
        <v>1.5771606300000001</v>
      </c>
      <c r="V51" s="16">
        <v>0.21692231000000001</v>
      </c>
    </row>
    <row r="52" spans="1:22" x14ac:dyDescent="0.25">
      <c r="A52" s="11" t="s">
        <v>522</v>
      </c>
      <c r="B52" s="13">
        <v>5809</v>
      </c>
      <c r="C52" s="14">
        <f>(74/B52*100)</f>
        <v>1.2738853503184715</v>
      </c>
      <c r="D52" s="15">
        <v>5735</v>
      </c>
      <c r="E52" s="14">
        <v>18.82020627</v>
      </c>
      <c r="F52" s="16">
        <v>0.64379355000000005</v>
      </c>
      <c r="G52" s="14">
        <v>37.552172220000003</v>
      </c>
      <c r="H52" s="16">
        <v>0.75077651000000001</v>
      </c>
      <c r="I52" s="14">
        <v>31.036900660000001</v>
      </c>
      <c r="J52" s="16">
        <v>0.70473911</v>
      </c>
      <c r="K52" s="14">
        <v>11.79469048</v>
      </c>
      <c r="L52" s="16">
        <v>0.56703897000000003</v>
      </c>
      <c r="M52" s="14">
        <v>0</v>
      </c>
      <c r="N52" s="16">
        <v>0</v>
      </c>
      <c r="O52" s="14" t="s">
        <v>582</v>
      </c>
      <c r="P52" s="16" t="s">
        <v>582</v>
      </c>
      <c r="Q52" s="14">
        <v>0</v>
      </c>
      <c r="R52" s="16">
        <v>0</v>
      </c>
      <c r="S52" s="14">
        <v>0</v>
      </c>
      <c r="T52" s="16">
        <v>0</v>
      </c>
      <c r="U52" s="14">
        <v>0.79603036999999999</v>
      </c>
      <c r="V52" s="16">
        <v>0.14432763000000001</v>
      </c>
    </row>
    <row r="53" spans="1:22" x14ac:dyDescent="0.25">
      <c r="A53" s="11" t="s">
        <v>523</v>
      </c>
      <c r="B53" s="13">
        <v>5571</v>
      </c>
      <c r="C53" s="14">
        <f>(85/B53*100)</f>
        <v>1.5257583916711541</v>
      </c>
      <c r="D53" s="15">
        <v>5486</v>
      </c>
      <c r="E53" s="14">
        <v>13.446330079999999</v>
      </c>
      <c r="F53" s="16">
        <v>0.40712788999999999</v>
      </c>
      <c r="G53" s="14">
        <v>29.190558129999999</v>
      </c>
      <c r="H53" s="16">
        <v>0.60015837000000005</v>
      </c>
      <c r="I53" s="14">
        <v>37.046566470000002</v>
      </c>
      <c r="J53" s="16">
        <v>0.67232645000000002</v>
      </c>
      <c r="K53" s="14">
        <v>18.40481948</v>
      </c>
      <c r="L53" s="16">
        <v>0.60163509000000004</v>
      </c>
      <c r="M53" s="14">
        <v>0</v>
      </c>
      <c r="N53" s="16">
        <v>0</v>
      </c>
      <c r="O53" s="14" t="s">
        <v>582</v>
      </c>
      <c r="P53" s="16" t="s">
        <v>582</v>
      </c>
      <c r="Q53" s="14">
        <v>0</v>
      </c>
      <c r="R53" s="16">
        <v>0</v>
      </c>
      <c r="S53" s="14">
        <v>0</v>
      </c>
      <c r="T53" s="16">
        <v>0</v>
      </c>
      <c r="U53" s="14">
        <v>1.9117258399999999</v>
      </c>
      <c r="V53" s="16">
        <v>0.19616047</v>
      </c>
    </row>
    <row r="54" spans="1:22" x14ac:dyDescent="0.25">
      <c r="A54" s="11" t="s">
        <v>524</v>
      </c>
      <c r="B54" s="13">
        <v>4740</v>
      </c>
      <c r="C54" s="14">
        <f>(60/B54*100)</f>
        <v>1.2658227848101267</v>
      </c>
      <c r="D54" s="15">
        <v>4680</v>
      </c>
      <c r="E54" s="14">
        <v>13.92019797</v>
      </c>
      <c r="F54" s="16">
        <v>0.61842803999999996</v>
      </c>
      <c r="G54" s="14">
        <v>19.388664930000001</v>
      </c>
      <c r="H54" s="16">
        <v>0.59350760999999996</v>
      </c>
      <c r="I54" s="14">
        <v>34.006231790000001</v>
      </c>
      <c r="J54" s="16">
        <v>0.79969235000000005</v>
      </c>
      <c r="K54" s="14">
        <v>24.846710699999999</v>
      </c>
      <c r="L54" s="16">
        <v>0.67357533000000003</v>
      </c>
      <c r="M54" s="14">
        <v>0</v>
      </c>
      <c r="N54" s="16">
        <v>0</v>
      </c>
      <c r="O54" s="14" t="s">
        <v>582</v>
      </c>
      <c r="P54" s="16" t="s">
        <v>582</v>
      </c>
      <c r="Q54" s="14">
        <v>0</v>
      </c>
      <c r="R54" s="16">
        <v>0</v>
      </c>
      <c r="S54" s="14">
        <v>0</v>
      </c>
      <c r="T54" s="16">
        <v>0</v>
      </c>
      <c r="U54" s="14">
        <v>7.8381946100000004</v>
      </c>
      <c r="V54" s="16">
        <v>0.55956176999999996</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8.8682962500000002</v>
      </c>
      <c r="F56" s="16">
        <v>0.459314</v>
      </c>
      <c r="G56" s="14">
        <v>33.18636695</v>
      </c>
      <c r="H56" s="16">
        <v>0.71929768000000005</v>
      </c>
      <c r="I56" s="14">
        <v>43.149883889999998</v>
      </c>
      <c r="J56" s="16">
        <v>0.72696355999999995</v>
      </c>
      <c r="K56" s="14">
        <v>14.419791740000001</v>
      </c>
      <c r="L56" s="16">
        <v>0.57750259000000004</v>
      </c>
      <c r="M56" s="14">
        <v>0</v>
      </c>
      <c r="N56" s="16">
        <v>0</v>
      </c>
      <c r="O56" s="14" t="s">
        <v>582</v>
      </c>
      <c r="P56" s="16" t="s">
        <v>582</v>
      </c>
      <c r="Q56" s="14">
        <v>0</v>
      </c>
      <c r="R56" s="16">
        <v>0</v>
      </c>
      <c r="S56" s="14">
        <v>0</v>
      </c>
      <c r="T56" s="16">
        <v>0</v>
      </c>
      <c r="U56" s="14">
        <v>0.37566116999999999</v>
      </c>
      <c r="V56" s="16">
        <v>0.11212912999999999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27.09438566</v>
      </c>
      <c r="F61" s="16">
        <v>0.69003886000000003</v>
      </c>
      <c r="G61" s="14">
        <v>24.491745160000001</v>
      </c>
      <c r="H61" s="16">
        <v>0.56753946</v>
      </c>
      <c r="I61" s="14">
        <v>28.9817474</v>
      </c>
      <c r="J61" s="16">
        <v>0.61610361000000002</v>
      </c>
      <c r="K61" s="14">
        <v>17.918237399999999</v>
      </c>
      <c r="L61" s="16">
        <v>0.50617681999999997</v>
      </c>
      <c r="M61" s="14">
        <v>0</v>
      </c>
      <c r="N61" s="16">
        <v>0</v>
      </c>
      <c r="O61" s="14" t="s">
        <v>582</v>
      </c>
      <c r="P61" s="16" t="s">
        <v>582</v>
      </c>
      <c r="Q61" s="14">
        <v>0</v>
      </c>
      <c r="R61" s="16">
        <v>0</v>
      </c>
      <c r="S61" s="14">
        <v>0</v>
      </c>
      <c r="T61" s="16">
        <v>0</v>
      </c>
      <c r="U61" s="14">
        <v>1.5138843799999999</v>
      </c>
      <c r="V61" s="16">
        <v>0.26606194</v>
      </c>
    </row>
    <row r="62" spans="1:22" x14ac:dyDescent="0.25">
      <c r="A62" s="11" t="s">
        <v>532</v>
      </c>
      <c r="B62" s="13">
        <v>4476</v>
      </c>
      <c r="C62" s="14">
        <f>(3/B62*100)</f>
        <v>6.7024128686327081E-2</v>
      </c>
      <c r="D62" s="15">
        <v>4473</v>
      </c>
      <c r="E62" s="14">
        <v>9.0780541699999997</v>
      </c>
      <c r="F62" s="16">
        <v>0.39235883999999999</v>
      </c>
      <c r="G62" s="14">
        <v>32.605260170000001</v>
      </c>
      <c r="H62" s="16">
        <v>0.73884673999999995</v>
      </c>
      <c r="I62" s="14">
        <v>42.656241029999997</v>
      </c>
      <c r="J62" s="16">
        <v>0.87226457000000002</v>
      </c>
      <c r="K62" s="14">
        <v>15.458575400000001</v>
      </c>
      <c r="L62" s="16">
        <v>0.50639776999999997</v>
      </c>
      <c r="M62" s="14">
        <v>0</v>
      </c>
      <c r="N62" s="16">
        <v>0</v>
      </c>
      <c r="O62" s="14" t="s">
        <v>582</v>
      </c>
      <c r="P62" s="16" t="s">
        <v>582</v>
      </c>
      <c r="Q62" s="14">
        <v>0</v>
      </c>
      <c r="R62" s="16">
        <v>0</v>
      </c>
      <c r="S62" s="14">
        <v>0</v>
      </c>
      <c r="T62" s="16">
        <v>0</v>
      </c>
      <c r="U62" s="14">
        <v>0.20186921999999999</v>
      </c>
      <c r="V62" s="16">
        <v>6.7124569999999995E-2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15.787781430000001</v>
      </c>
      <c r="F66" s="16">
        <v>0.41828263999999998</v>
      </c>
      <c r="G66" s="14">
        <v>24.92428074</v>
      </c>
      <c r="H66" s="16">
        <v>0.63153840999999999</v>
      </c>
      <c r="I66" s="14">
        <v>36.122430889999997</v>
      </c>
      <c r="J66" s="16">
        <v>0.64182380000000006</v>
      </c>
      <c r="K66" s="14">
        <v>19.414098750000001</v>
      </c>
      <c r="L66" s="16">
        <v>0.49960542000000002</v>
      </c>
      <c r="M66" s="14">
        <v>0</v>
      </c>
      <c r="N66" s="16">
        <v>0</v>
      </c>
      <c r="O66" s="14" t="s">
        <v>582</v>
      </c>
      <c r="P66" s="16" t="s">
        <v>582</v>
      </c>
      <c r="Q66" s="14">
        <v>0</v>
      </c>
      <c r="R66" s="16">
        <v>0</v>
      </c>
      <c r="S66" s="14">
        <v>0</v>
      </c>
      <c r="T66" s="16">
        <v>0</v>
      </c>
      <c r="U66" s="14">
        <v>3.7514081799999999</v>
      </c>
      <c r="V66" s="16">
        <v>0.24984062000000001</v>
      </c>
    </row>
    <row r="67" spans="1:22" x14ac:dyDescent="0.25">
      <c r="A67" s="11" t="s">
        <v>537</v>
      </c>
      <c r="B67" s="13">
        <v>6971</v>
      </c>
      <c r="C67" s="14">
        <f>(44/B67*100)</f>
        <v>0.63118634342275137</v>
      </c>
      <c r="D67" s="15">
        <v>6927</v>
      </c>
      <c r="E67" s="14">
        <v>14.07557488</v>
      </c>
      <c r="F67" s="16">
        <v>0.45609559999999999</v>
      </c>
      <c r="G67" s="14">
        <v>35.768986409999997</v>
      </c>
      <c r="H67" s="16">
        <v>0.71072376999999998</v>
      </c>
      <c r="I67" s="14">
        <v>36.350155880000003</v>
      </c>
      <c r="J67" s="16">
        <v>0.64337601</v>
      </c>
      <c r="K67" s="14">
        <v>11.539977820000001</v>
      </c>
      <c r="L67" s="16">
        <v>0.40448191</v>
      </c>
      <c r="M67" s="14">
        <v>0</v>
      </c>
      <c r="N67" s="16">
        <v>0</v>
      </c>
      <c r="O67" s="14" t="s">
        <v>582</v>
      </c>
      <c r="P67" s="16" t="s">
        <v>582</v>
      </c>
      <c r="Q67" s="14">
        <v>0</v>
      </c>
      <c r="R67" s="16">
        <v>0</v>
      </c>
      <c r="S67" s="14">
        <v>0</v>
      </c>
      <c r="T67" s="16">
        <v>0</v>
      </c>
      <c r="U67" s="14">
        <v>2.2653050100000001</v>
      </c>
      <c r="V67" s="16">
        <v>0.24270778000000001</v>
      </c>
    </row>
    <row r="68" spans="1:22" x14ac:dyDescent="0.25">
      <c r="A68" s="11" t="s">
        <v>538</v>
      </c>
      <c r="B68" s="13">
        <v>12083</v>
      </c>
      <c r="C68" s="14">
        <f>(26/B68*100)</f>
        <v>0.21517834974757924</v>
      </c>
      <c r="D68" s="15">
        <v>12057</v>
      </c>
      <c r="E68" s="14">
        <v>14.691398810000001</v>
      </c>
      <c r="F68" s="16">
        <v>0.30416653999999999</v>
      </c>
      <c r="G68" s="14">
        <v>27.9443394</v>
      </c>
      <c r="H68" s="16">
        <v>0.34530523000000002</v>
      </c>
      <c r="I68" s="14">
        <v>32.992238139999998</v>
      </c>
      <c r="J68" s="16">
        <v>0.45073771000000001</v>
      </c>
      <c r="K68" s="14">
        <v>19.02939799</v>
      </c>
      <c r="L68" s="16">
        <v>0.36078409</v>
      </c>
      <c r="M68" s="14">
        <v>0</v>
      </c>
      <c r="N68" s="16">
        <v>0</v>
      </c>
      <c r="O68" s="14" t="s">
        <v>582</v>
      </c>
      <c r="P68" s="16" t="s">
        <v>582</v>
      </c>
      <c r="Q68" s="14">
        <v>0</v>
      </c>
      <c r="R68" s="16">
        <v>0</v>
      </c>
      <c r="S68" s="14">
        <v>0</v>
      </c>
      <c r="T68" s="16">
        <v>0</v>
      </c>
      <c r="U68" s="14">
        <v>5.3426256499999996</v>
      </c>
      <c r="V68" s="16">
        <v>0.18857847</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9.8511566100000003</v>
      </c>
      <c r="F70" s="16">
        <v>0.46530036000000002</v>
      </c>
      <c r="G70" s="14">
        <v>29.326165079999999</v>
      </c>
      <c r="H70" s="16">
        <v>0.77573223999999996</v>
      </c>
      <c r="I70" s="14">
        <v>43.290946349999999</v>
      </c>
      <c r="J70" s="16">
        <v>0.86014880000000005</v>
      </c>
      <c r="K70" s="14">
        <v>15.639266020000001</v>
      </c>
      <c r="L70" s="16">
        <v>0.60197581</v>
      </c>
      <c r="M70" s="14">
        <v>0</v>
      </c>
      <c r="N70" s="16">
        <v>0</v>
      </c>
      <c r="O70" s="14" t="s">
        <v>582</v>
      </c>
      <c r="P70" s="16" t="s">
        <v>582</v>
      </c>
      <c r="Q70" s="14">
        <v>0</v>
      </c>
      <c r="R70" s="16">
        <v>0</v>
      </c>
      <c r="S70" s="14">
        <v>0</v>
      </c>
      <c r="T70" s="16">
        <v>0</v>
      </c>
      <c r="U70" s="14">
        <v>1.8924659399999999</v>
      </c>
      <c r="V70" s="16">
        <v>0.27963424999999997</v>
      </c>
    </row>
    <row r="71" spans="1:22" x14ac:dyDescent="0.25">
      <c r="A71" s="11" t="s">
        <v>541</v>
      </c>
      <c r="B71" s="13">
        <v>6115</v>
      </c>
      <c r="C71" s="14">
        <f>(17/B71*100)</f>
        <v>0.27800490596892891</v>
      </c>
      <c r="D71" s="15">
        <v>6098</v>
      </c>
      <c r="E71" s="14">
        <v>6.0081795700000002</v>
      </c>
      <c r="F71" s="16">
        <v>0.34926177000000003</v>
      </c>
      <c r="G71" s="14">
        <v>23.4064856</v>
      </c>
      <c r="H71" s="16">
        <v>0.61013958000000001</v>
      </c>
      <c r="I71" s="14">
        <v>45.144807030000003</v>
      </c>
      <c r="J71" s="16">
        <v>0.74188569000000004</v>
      </c>
      <c r="K71" s="14">
        <v>25.163564090000001</v>
      </c>
      <c r="L71" s="16">
        <v>0.57160359999999999</v>
      </c>
      <c r="M71" s="14">
        <v>0</v>
      </c>
      <c r="N71" s="16">
        <v>0</v>
      </c>
      <c r="O71" s="14" t="s">
        <v>582</v>
      </c>
      <c r="P71" s="16" t="s">
        <v>582</v>
      </c>
      <c r="Q71" s="14">
        <v>0</v>
      </c>
      <c r="R71" s="16">
        <v>0</v>
      </c>
      <c r="S71" s="14">
        <v>0</v>
      </c>
      <c r="T71" s="16">
        <v>0</v>
      </c>
      <c r="U71" s="14">
        <v>0.27696372000000002</v>
      </c>
      <c r="V71" s="16">
        <v>7.0240259999999999E-2</v>
      </c>
    </row>
    <row r="72" spans="1:22" x14ac:dyDescent="0.25">
      <c r="A72" s="11" t="s">
        <v>542</v>
      </c>
      <c r="B72" s="13">
        <v>7708</v>
      </c>
      <c r="C72" s="14">
        <f>(5/B72*100)</f>
        <v>6.4867669953295279E-2</v>
      </c>
      <c r="D72" s="15">
        <v>7703</v>
      </c>
      <c r="E72" s="14">
        <v>7.0182201600000003</v>
      </c>
      <c r="F72" s="16">
        <v>0.34229322000000001</v>
      </c>
      <c r="G72" s="14">
        <v>25.183877219999999</v>
      </c>
      <c r="H72" s="16">
        <v>0.57866788999999996</v>
      </c>
      <c r="I72" s="14">
        <v>50.232987790000003</v>
      </c>
      <c r="J72" s="16">
        <v>0.60717299000000002</v>
      </c>
      <c r="K72" s="14">
        <v>17.33375483</v>
      </c>
      <c r="L72" s="16">
        <v>0.49662214999999998</v>
      </c>
      <c r="M72" s="14">
        <v>0</v>
      </c>
      <c r="N72" s="16">
        <v>0</v>
      </c>
      <c r="O72" s="14" t="s">
        <v>582</v>
      </c>
      <c r="P72" s="16" t="s">
        <v>582</v>
      </c>
      <c r="Q72" s="14">
        <v>0</v>
      </c>
      <c r="R72" s="16">
        <v>0</v>
      </c>
      <c r="S72" s="14">
        <v>0</v>
      </c>
      <c r="T72" s="16">
        <v>0</v>
      </c>
      <c r="U72" s="14">
        <v>0.23116</v>
      </c>
      <c r="V72" s="16">
        <v>5.4660569999999999E-2</v>
      </c>
    </row>
    <row r="73" spans="1:22" x14ac:dyDescent="0.25">
      <c r="A73" s="11" t="s">
        <v>543</v>
      </c>
      <c r="B73" s="13">
        <v>8249</v>
      </c>
      <c r="C73" s="14">
        <f>(146/B73*100)</f>
        <v>1.7699115044247788</v>
      </c>
      <c r="D73" s="15">
        <v>8103</v>
      </c>
      <c r="E73" s="14">
        <v>8.1133498500000005</v>
      </c>
      <c r="F73" s="16">
        <v>0.41487551</v>
      </c>
      <c r="G73" s="14">
        <v>34.570768049999998</v>
      </c>
      <c r="H73" s="16">
        <v>0.69615916</v>
      </c>
      <c r="I73" s="14">
        <v>47.588501399999998</v>
      </c>
      <c r="J73" s="16">
        <v>0.76789370000000001</v>
      </c>
      <c r="K73" s="14">
        <v>9.0583410400000002</v>
      </c>
      <c r="L73" s="16">
        <v>0.41252228000000002</v>
      </c>
      <c r="M73" s="14">
        <v>0</v>
      </c>
      <c r="N73" s="16">
        <v>0</v>
      </c>
      <c r="O73" s="14" t="s">
        <v>582</v>
      </c>
      <c r="P73" s="16" t="s">
        <v>582</v>
      </c>
      <c r="Q73" s="14">
        <v>0</v>
      </c>
      <c r="R73" s="16">
        <v>0</v>
      </c>
      <c r="S73" s="14">
        <v>0</v>
      </c>
      <c r="T73" s="16">
        <v>0</v>
      </c>
      <c r="U73" s="14">
        <v>0.66903966000000004</v>
      </c>
      <c r="V73" s="16">
        <v>0.12079636000000001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20.683582359999999</v>
      </c>
      <c r="F75" s="16">
        <v>0.63919526000000004</v>
      </c>
      <c r="G75" s="14">
        <v>25.223922290000001</v>
      </c>
      <c r="H75" s="16">
        <v>0.68959908999999997</v>
      </c>
      <c r="I75" s="14">
        <v>28.806512829999999</v>
      </c>
      <c r="J75" s="16">
        <v>0.66446976999999996</v>
      </c>
      <c r="K75" s="14">
        <v>20.853259980000001</v>
      </c>
      <c r="L75" s="16">
        <v>0.66670790000000002</v>
      </c>
      <c r="M75" s="14">
        <v>0</v>
      </c>
      <c r="N75" s="16">
        <v>0</v>
      </c>
      <c r="O75" s="14" t="s">
        <v>582</v>
      </c>
      <c r="P75" s="16" t="s">
        <v>582</v>
      </c>
      <c r="Q75" s="14">
        <v>0</v>
      </c>
      <c r="R75" s="16">
        <v>0</v>
      </c>
      <c r="S75" s="14">
        <v>0</v>
      </c>
      <c r="T75" s="16">
        <v>0</v>
      </c>
      <c r="U75" s="14">
        <v>4.4327225300000004</v>
      </c>
      <c r="V75" s="16">
        <v>0.4125992</v>
      </c>
    </row>
    <row r="76" spans="1:22" x14ac:dyDescent="0.25">
      <c r="A76" s="11" t="s">
        <v>546</v>
      </c>
      <c r="B76" s="13">
        <v>14167</v>
      </c>
      <c r="C76" s="14">
        <f>(228/B76*100)</f>
        <v>1.6093738970847746</v>
      </c>
      <c r="D76" s="15">
        <v>13939</v>
      </c>
      <c r="E76" s="14">
        <v>10.99776131</v>
      </c>
      <c r="F76" s="16">
        <v>0.34560571000000001</v>
      </c>
      <c r="G76" s="14">
        <v>24.939757749999998</v>
      </c>
      <c r="H76" s="16">
        <v>0.62915966999999995</v>
      </c>
      <c r="I76" s="14">
        <v>39.830747930000001</v>
      </c>
      <c r="J76" s="16">
        <v>0.53978981999999998</v>
      </c>
      <c r="K76" s="14">
        <v>21.313447459999999</v>
      </c>
      <c r="L76" s="16">
        <v>0.50657576999999998</v>
      </c>
      <c r="M76" s="14">
        <v>0</v>
      </c>
      <c r="N76" s="16">
        <v>0</v>
      </c>
      <c r="O76" s="14" t="s">
        <v>582</v>
      </c>
      <c r="P76" s="16" t="s">
        <v>582</v>
      </c>
      <c r="Q76" s="14">
        <v>0</v>
      </c>
      <c r="R76" s="16">
        <v>0</v>
      </c>
      <c r="S76" s="14">
        <v>0</v>
      </c>
      <c r="T76" s="16">
        <v>0</v>
      </c>
      <c r="U76" s="14">
        <v>2.9182855499999998</v>
      </c>
      <c r="V76" s="16">
        <v>0.19857337</v>
      </c>
    </row>
    <row r="77" spans="1:22" x14ac:dyDescent="0.25">
      <c r="A77" s="11" t="s">
        <v>547</v>
      </c>
      <c r="B77" s="13">
        <v>6062</v>
      </c>
      <c r="C77" s="14">
        <f>(84/B77*100)</f>
        <v>1.3856812933025404</v>
      </c>
      <c r="D77" s="15">
        <v>5978</v>
      </c>
      <c r="E77" s="14">
        <v>8.6327633800000001</v>
      </c>
      <c r="F77" s="16">
        <v>0.50416561000000004</v>
      </c>
      <c r="G77" s="14">
        <v>22.485188749999999</v>
      </c>
      <c r="H77" s="16">
        <v>0.59634284999999998</v>
      </c>
      <c r="I77" s="14">
        <v>38.247928969999997</v>
      </c>
      <c r="J77" s="16">
        <v>0.75038563000000003</v>
      </c>
      <c r="K77" s="14">
        <v>26.23014242</v>
      </c>
      <c r="L77" s="16">
        <v>0.66360056000000001</v>
      </c>
      <c r="M77" s="14">
        <v>0</v>
      </c>
      <c r="N77" s="16">
        <v>0</v>
      </c>
      <c r="O77" s="14" t="s">
        <v>582</v>
      </c>
      <c r="P77" s="16" t="s">
        <v>582</v>
      </c>
      <c r="Q77" s="14">
        <v>0</v>
      </c>
      <c r="R77" s="16">
        <v>0</v>
      </c>
      <c r="S77" s="14">
        <v>0</v>
      </c>
      <c r="T77" s="16">
        <v>0</v>
      </c>
      <c r="U77" s="14">
        <v>4.4039764799999999</v>
      </c>
      <c r="V77" s="16">
        <v>0.30720497000000002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4.7716396699999999</v>
      </c>
      <c r="F81" s="16">
        <v>0.33464504</v>
      </c>
      <c r="G81" s="14">
        <v>22.783255789999998</v>
      </c>
      <c r="H81" s="16">
        <v>0.64797806999999996</v>
      </c>
      <c r="I81" s="14">
        <v>52.036809740000002</v>
      </c>
      <c r="J81" s="16">
        <v>0.73247892000000003</v>
      </c>
      <c r="K81" s="14">
        <v>20.148622570000001</v>
      </c>
      <c r="L81" s="16">
        <v>0.71027101999999998</v>
      </c>
      <c r="M81" s="14">
        <v>0</v>
      </c>
      <c r="N81" s="16">
        <v>0</v>
      </c>
      <c r="O81" s="14" t="s">
        <v>582</v>
      </c>
      <c r="P81" s="16" t="s">
        <v>582</v>
      </c>
      <c r="Q81" s="14">
        <v>0</v>
      </c>
      <c r="R81" s="16">
        <v>0</v>
      </c>
      <c r="S81" s="14">
        <v>0</v>
      </c>
      <c r="T81" s="16">
        <v>0</v>
      </c>
      <c r="U81" s="14">
        <v>0.25967222000000001</v>
      </c>
      <c r="V81" s="16">
        <v>6.7930370000000004E-2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(370/B7*100)</f>
        <v>2.5464556090846524</v>
      </c>
      <c r="D7" s="15">
        <v>14160</v>
      </c>
      <c r="E7" s="14">
        <v>1.4854278400000001</v>
      </c>
      <c r="F7" s="16">
        <v>0.13301009</v>
      </c>
      <c r="G7" s="14">
        <v>9.1653133800000006</v>
      </c>
      <c r="H7" s="16">
        <v>0.26859146</v>
      </c>
      <c r="I7" s="14">
        <v>44.16265482</v>
      </c>
      <c r="J7" s="16">
        <v>0.50779162</v>
      </c>
      <c r="K7" s="14">
        <v>43.816672750000002</v>
      </c>
      <c r="L7" s="16">
        <v>0.57060827000000003</v>
      </c>
      <c r="M7" s="14">
        <v>0</v>
      </c>
      <c r="N7" s="16">
        <v>0</v>
      </c>
      <c r="O7" s="14" t="s">
        <v>582</v>
      </c>
      <c r="P7" s="16" t="s">
        <v>582</v>
      </c>
      <c r="Q7" s="14">
        <v>0</v>
      </c>
      <c r="R7" s="16">
        <v>0</v>
      </c>
      <c r="S7" s="14">
        <v>0</v>
      </c>
      <c r="T7" s="16">
        <v>0</v>
      </c>
      <c r="U7" s="14">
        <v>1.3699312100000001</v>
      </c>
      <c r="V7" s="16">
        <v>0.11729178</v>
      </c>
    </row>
    <row r="8" spans="1:22" x14ac:dyDescent="0.25">
      <c r="A8" s="11" t="s">
        <v>478</v>
      </c>
      <c r="B8" s="13">
        <v>7007</v>
      </c>
      <c r="C8" s="14">
        <f>(23/B8*100)</f>
        <v>0.32824318538604252</v>
      </c>
      <c r="D8" s="15">
        <v>6984</v>
      </c>
      <c r="E8" s="14">
        <v>4.7385169400000002</v>
      </c>
      <c r="F8" s="16">
        <v>0.31671904000000001</v>
      </c>
      <c r="G8" s="14">
        <v>17.063018589999999</v>
      </c>
      <c r="H8" s="16">
        <v>0.48401682000000001</v>
      </c>
      <c r="I8" s="14">
        <v>38.095761680000003</v>
      </c>
      <c r="J8" s="16">
        <v>0.58386883000000001</v>
      </c>
      <c r="K8" s="14">
        <v>38.903159270000003</v>
      </c>
      <c r="L8" s="16">
        <v>0.67549258999999995</v>
      </c>
      <c r="M8" s="14">
        <v>0</v>
      </c>
      <c r="N8" s="16">
        <v>0</v>
      </c>
      <c r="O8" s="14" t="s">
        <v>582</v>
      </c>
      <c r="P8" s="16" t="s">
        <v>582</v>
      </c>
      <c r="Q8" s="14">
        <v>0.47252866999999998</v>
      </c>
      <c r="R8" s="16">
        <v>0.11629533</v>
      </c>
      <c r="S8" s="14">
        <v>0</v>
      </c>
      <c r="T8" s="16">
        <v>0</v>
      </c>
      <c r="U8" s="14">
        <v>0.72701486000000004</v>
      </c>
      <c r="V8" s="16">
        <v>0.12607512000000001</v>
      </c>
    </row>
    <row r="9" spans="1:22" x14ac:dyDescent="0.25">
      <c r="A9" s="11" t="s">
        <v>479</v>
      </c>
      <c r="B9" s="13">
        <v>9651</v>
      </c>
      <c r="C9" s="14">
        <f>(102/B9*100)</f>
        <v>1.056885296860429</v>
      </c>
      <c r="D9" s="15">
        <v>9549</v>
      </c>
      <c r="E9" s="14">
        <v>4.0371871500000003</v>
      </c>
      <c r="F9" s="16">
        <v>0.16352433999999999</v>
      </c>
      <c r="G9" s="14">
        <v>22.72825357</v>
      </c>
      <c r="H9" s="16">
        <v>0.38338039000000002</v>
      </c>
      <c r="I9" s="14">
        <v>44.360044119999998</v>
      </c>
      <c r="J9" s="16">
        <v>0.67579232</v>
      </c>
      <c r="K9" s="14">
        <v>24.686838139999999</v>
      </c>
      <c r="L9" s="16">
        <v>0.62517942000000004</v>
      </c>
      <c r="M9" s="14">
        <v>0</v>
      </c>
      <c r="N9" s="16">
        <v>0</v>
      </c>
      <c r="O9" s="14" t="s">
        <v>582</v>
      </c>
      <c r="P9" s="16" t="s">
        <v>582</v>
      </c>
      <c r="Q9" s="14">
        <v>3.0091974800000001</v>
      </c>
      <c r="R9" s="16">
        <v>0.54039908000000003</v>
      </c>
      <c r="S9" s="14">
        <v>0</v>
      </c>
      <c r="T9" s="16">
        <v>0</v>
      </c>
      <c r="U9" s="14">
        <v>1.17847955</v>
      </c>
      <c r="V9" s="16">
        <v>0.19331008</v>
      </c>
    </row>
    <row r="10" spans="1:22" x14ac:dyDescent="0.25">
      <c r="A10" s="11" t="s">
        <v>480</v>
      </c>
      <c r="B10" s="13">
        <v>20058</v>
      </c>
      <c r="C10" s="14">
        <f>(529/B10*100)</f>
        <v>2.63735168012763</v>
      </c>
      <c r="D10" s="15">
        <v>19529</v>
      </c>
      <c r="E10" s="14">
        <v>1.43943135</v>
      </c>
      <c r="F10" s="16">
        <v>0.1116</v>
      </c>
      <c r="G10" s="14">
        <v>9.7387288299999994</v>
      </c>
      <c r="H10" s="16">
        <v>0.34346785000000002</v>
      </c>
      <c r="I10" s="14">
        <v>41.475436819999999</v>
      </c>
      <c r="J10" s="16">
        <v>0.50654416999999996</v>
      </c>
      <c r="K10" s="14">
        <v>46.265135119999997</v>
      </c>
      <c r="L10" s="16">
        <v>0.70068697000000002</v>
      </c>
      <c r="M10" s="14">
        <v>0</v>
      </c>
      <c r="N10" s="16">
        <v>0</v>
      </c>
      <c r="O10" s="14" t="s">
        <v>582</v>
      </c>
      <c r="P10" s="16" t="s">
        <v>582</v>
      </c>
      <c r="Q10" s="14">
        <v>0</v>
      </c>
      <c r="R10" s="16">
        <v>0</v>
      </c>
      <c r="S10" s="14">
        <v>0</v>
      </c>
      <c r="T10" s="16">
        <v>0</v>
      </c>
      <c r="U10" s="14">
        <v>1.0812678899999999</v>
      </c>
      <c r="V10" s="16">
        <v>0.16444365</v>
      </c>
    </row>
    <row r="11" spans="1:22" x14ac:dyDescent="0.25">
      <c r="A11" s="11" t="s">
        <v>481</v>
      </c>
      <c r="B11" s="13">
        <v>7053</v>
      </c>
      <c r="C11" s="14">
        <f>(50/B11*100)</f>
        <v>0.70891819084077701</v>
      </c>
      <c r="D11" s="15">
        <v>7003</v>
      </c>
      <c r="E11" s="14">
        <v>2.1630799199999999</v>
      </c>
      <c r="F11" s="16">
        <v>0.21785167</v>
      </c>
      <c r="G11" s="14">
        <v>5.5402155500000001</v>
      </c>
      <c r="H11" s="16">
        <v>0.30993724</v>
      </c>
      <c r="I11" s="14">
        <v>41.129058200000003</v>
      </c>
      <c r="J11" s="16">
        <v>0.72587460000000004</v>
      </c>
      <c r="K11" s="14">
        <v>50.1899783</v>
      </c>
      <c r="L11" s="16">
        <v>0.80110349999999997</v>
      </c>
      <c r="M11" s="14">
        <v>0</v>
      </c>
      <c r="N11" s="16">
        <v>0</v>
      </c>
      <c r="O11" s="14" t="s">
        <v>582</v>
      </c>
      <c r="P11" s="16" t="s">
        <v>582</v>
      </c>
      <c r="Q11" s="14">
        <v>0</v>
      </c>
      <c r="R11" s="16">
        <v>0</v>
      </c>
      <c r="S11" s="14">
        <v>0</v>
      </c>
      <c r="T11" s="16">
        <v>0</v>
      </c>
      <c r="U11" s="14">
        <v>0.97766803999999996</v>
      </c>
      <c r="V11" s="16">
        <v>0.18574134</v>
      </c>
    </row>
    <row r="12" spans="1:22" x14ac:dyDescent="0.25">
      <c r="A12" s="11" t="s">
        <v>482</v>
      </c>
      <c r="B12" s="13">
        <v>6894</v>
      </c>
      <c r="C12" s="14">
        <f>(56/B12*100)</f>
        <v>0.81230055120394551</v>
      </c>
      <c r="D12" s="15">
        <v>6838</v>
      </c>
      <c r="E12" s="14">
        <v>2.4860953800000001</v>
      </c>
      <c r="F12" s="16">
        <v>0.18492101999999999</v>
      </c>
      <c r="G12" s="14">
        <v>15.795762330000001</v>
      </c>
      <c r="H12" s="16">
        <v>0.53759106000000001</v>
      </c>
      <c r="I12" s="14">
        <v>53.41468313</v>
      </c>
      <c r="J12" s="16">
        <v>0.82015104000000005</v>
      </c>
      <c r="K12" s="14">
        <v>24.978169829999999</v>
      </c>
      <c r="L12" s="16">
        <v>0.66502320999999998</v>
      </c>
      <c r="M12" s="14">
        <v>0</v>
      </c>
      <c r="N12" s="16">
        <v>0</v>
      </c>
      <c r="O12" s="14" t="s">
        <v>582</v>
      </c>
      <c r="P12" s="16" t="s">
        <v>582</v>
      </c>
      <c r="Q12" s="14">
        <v>2.3465013799999999</v>
      </c>
      <c r="R12" s="16">
        <v>0.59149814000000001</v>
      </c>
      <c r="S12" s="14">
        <v>0</v>
      </c>
      <c r="T12" s="16">
        <v>0</v>
      </c>
      <c r="U12" s="14">
        <v>0.97878794999999996</v>
      </c>
      <c r="V12" s="16">
        <v>0.19395476</v>
      </c>
    </row>
    <row r="13" spans="1:22" x14ac:dyDescent="0.25">
      <c r="A13" s="11" t="s">
        <v>483</v>
      </c>
      <c r="B13" s="13">
        <v>7161</v>
      </c>
      <c r="C13" s="14">
        <f>(92/B13*100)</f>
        <v>1.2847367686077364</v>
      </c>
      <c r="D13" s="15">
        <v>7069</v>
      </c>
      <c r="E13" s="14">
        <v>2.7901928200000001</v>
      </c>
      <c r="F13" s="16">
        <v>0.22837880999999999</v>
      </c>
      <c r="G13" s="14">
        <v>19.134560440000001</v>
      </c>
      <c r="H13" s="16">
        <v>0.56285929000000001</v>
      </c>
      <c r="I13" s="14">
        <v>41.795028520000002</v>
      </c>
      <c r="J13" s="16">
        <v>0.58723391999999996</v>
      </c>
      <c r="K13" s="14">
        <v>31.372709369999999</v>
      </c>
      <c r="L13" s="16">
        <v>0.66634729999999998</v>
      </c>
      <c r="M13" s="14">
        <v>0</v>
      </c>
      <c r="N13" s="16">
        <v>0</v>
      </c>
      <c r="O13" s="14" t="s">
        <v>582</v>
      </c>
      <c r="P13" s="16" t="s">
        <v>582</v>
      </c>
      <c r="Q13" s="14">
        <v>4.0679935399999998</v>
      </c>
      <c r="R13" s="16">
        <v>0.46782673000000002</v>
      </c>
      <c r="S13" s="14">
        <v>0</v>
      </c>
      <c r="T13" s="16">
        <v>0</v>
      </c>
      <c r="U13" s="14">
        <v>0.83951533</v>
      </c>
      <c r="V13" s="16">
        <v>0.21987894999999999</v>
      </c>
    </row>
    <row r="14" spans="1:22" x14ac:dyDescent="0.25">
      <c r="A14" s="11" t="s">
        <v>484</v>
      </c>
      <c r="B14" s="13">
        <v>5587</v>
      </c>
      <c r="C14" s="14">
        <f>(75/B14*100)</f>
        <v>1.3424020046536602</v>
      </c>
      <c r="D14" s="15">
        <v>5512</v>
      </c>
      <c r="E14" s="14">
        <v>1.4152058999999999</v>
      </c>
      <c r="F14" s="16">
        <v>0.20034597000000001</v>
      </c>
      <c r="G14" s="14">
        <v>6.5112419099999999</v>
      </c>
      <c r="H14" s="16">
        <v>0.43395860000000003</v>
      </c>
      <c r="I14" s="14">
        <v>46.496953359999999</v>
      </c>
      <c r="J14" s="16">
        <v>0.80238598999999999</v>
      </c>
      <c r="K14" s="14">
        <v>45.092977339999997</v>
      </c>
      <c r="L14" s="16">
        <v>0.71889015000000001</v>
      </c>
      <c r="M14" s="14">
        <v>0</v>
      </c>
      <c r="N14" s="16">
        <v>0</v>
      </c>
      <c r="O14" s="14" t="s">
        <v>582</v>
      </c>
      <c r="P14" s="16" t="s">
        <v>582</v>
      </c>
      <c r="Q14" s="14">
        <v>0</v>
      </c>
      <c r="R14" s="16">
        <v>0</v>
      </c>
      <c r="S14" s="14">
        <v>0</v>
      </c>
      <c r="T14" s="16">
        <v>0</v>
      </c>
      <c r="U14" s="14">
        <v>0.48362148999999999</v>
      </c>
      <c r="V14" s="16">
        <v>9.8066719999999996E-2</v>
      </c>
    </row>
    <row r="15" spans="1:22" x14ac:dyDescent="0.25">
      <c r="A15" s="11" t="s">
        <v>485</v>
      </c>
      <c r="B15" s="13">
        <v>5882</v>
      </c>
      <c r="C15" s="14">
        <f>(53/B15*100)</f>
        <v>0.90105406324379467</v>
      </c>
      <c r="D15" s="15">
        <v>5829</v>
      </c>
      <c r="E15" s="14">
        <v>4.73433773</v>
      </c>
      <c r="F15" s="16">
        <v>0.28138162</v>
      </c>
      <c r="G15" s="14">
        <v>34.020879970000003</v>
      </c>
      <c r="H15" s="16">
        <v>0.75569894999999998</v>
      </c>
      <c r="I15" s="14">
        <v>42.768058439999997</v>
      </c>
      <c r="J15" s="16">
        <v>0.70555051000000002</v>
      </c>
      <c r="K15" s="14">
        <v>16.837257650000002</v>
      </c>
      <c r="L15" s="16">
        <v>0.63355640000000002</v>
      </c>
      <c r="M15" s="14">
        <v>0</v>
      </c>
      <c r="N15" s="16">
        <v>0</v>
      </c>
      <c r="O15" s="14" t="s">
        <v>582</v>
      </c>
      <c r="P15" s="16" t="s">
        <v>582</v>
      </c>
      <c r="Q15" s="14">
        <v>1.0127116700000001</v>
      </c>
      <c r="R15" s="16">
        <v>0.45391006</v>
      </c>
      <c r="S15" s="14">
        <v>0</v>
      </c>
      <c r="T15" s="16">
        <v>0</v>
      </c>
      <c r="U15" s="14">
        <v>0.62675453000000003</v>
      </c>
      <c r="V15" s="16">
        <v>0.11244661</v>
      </c>
    </row>
    <row r="16" spans="1:22" x14ac:dyDescent="0.25">
      <c r="A16" s="11" t="s">
        <v>486</v>
      </c>
      <c r="B16" s="13">
        <v>6108</v>
      </c>
      <c r="C16" s="14">
        <f>(103/B16*100)</f>
        <v>1.6863130320890634</v>
      </c>
      <c r="D16" s="15">
        <v>6005</v>
      </c>
      <c r="E16" s="14">
        <v>2.39209227</v>
      </c>
      <c r="F16" s="16">
        <v>0.21139796999999999</v>
      </c>
      <c r="G16" s="14">
        <v>12.07951061</v>
      </c>
      <c r="H16" s="16">
        <v>0.44310698999999998</v>
      </c>
      <c r="I16" s="14">
        <v>49.149876650000003</v>
      </c>
      <c r="J16" s="16">
        <v>0.76833786999999998</v>
      </c>
      <c r="K16" s="14">
        <v>34.451271689999999</v>
      </c>
      <c r="L16" s="16">
        <v>0.80200720000000003</v>
      </c>
      <c r="M16" s="14">
        <v>0</v>
      </c>
      <c r="N16" s="16">
        <v>0</v>
      </c>
      <c r="O16" s="14" t="s">
        <v>582</v>
      </c>
      <c r="P16" s="16" t="s">
        <v>582</v>
      </c>
      <c r="Q16" s="14">
        <v>0</v>
      </c>
      <c r="R16" s="16">
        <v>0</v>
      </c>
      <c r="S16" s="14">
        <v>0</v>
      </c>
      <c r="T16" s="16">
        <v>0</v>
      </c>
      <c r="U16" s="14">
        <v>1.92724878</v>
      </c>
      <c r="V16" s="16">
        <v>0.29106770999999998</v>
      </c>
    </row>
    <row r="17" spans="1:22" x14ac:dyDescent="0.25">
      <c r="A17" s="11" t="s">
        <v>487</v>
      </c>
      <c r="B17" s="13">
        <v>6504</v>
      </c>
      <c r="C17" s="14">
        <f>(664/B17*100)</f>
        <v>10.209102091020911</v>
      </c>
      <c r="D17" s="15">
        <v>5840</v>
      </c>
      <c r="E17" s="14">
        <v>3.17517307</v>
      </c>
      <c r="F17" s="16">
        <v>0.18925918999999999</v>
      </c>
      <c r="G17" s="14">
        <v>19.32749209</v>
      </c>
      <c r="H17" s="16">
        <v>0.56517949000000001</v>
      </c>
      <c r="I17" s="14">
        <v>44.811863590000002</v>
      </c>
      <c r="J17" s="16">
        <v>0.6904266</v>
      </c>
      <c r="K17" s="14">
        <v>28.63508491</v>
      </c>
      <c r="L17" s="16">
        <v>0.68489107000000005</v>
      </c>
      <c r="M17" s="14">
        <v>0</v>
      </c>
      <c r="N17" s="16">
        <v>0</v>
      </c>
      <c r="O17" s="14" t="s">
        <v>582</v>
      </c>
      <c r="P17" s="16" t="s">
        <v>582</v>
      </c>
      <c r="Q17" s="14">
        <v>2.5347012100000001</v>
      </c>
      <c r="R17" s="16">
        <v>0.33629144999999999</v>
      </c>
      <c r="S17" s="14">
        <v>0</v>
      </c>
      <c r="T17" s="16">
        <v>0</v>
      </c>
      <c r="U17" s="14">
        <v>1.51568513</v>
      </c>
      <c r="V17" s="16">
        <v>0.25539203999999999</v>
      </c>
    </row>
    <row r="18" spans="1:22" x14ac:dyDescent="0.25">
      <c r="A18" s="11" t="s">
        <v>488</v>
      </c>
      <c r="B18" s="13">
        <v>5532</v>
      </c>
      <c r="C18" s="14">
        <f>(28/B18*100)</f>
        <v>0.50614605929139556</v>
      </c>
      <c r="D18" s="15">
        <v>5504</v>
      </c>
      <c r="E18" s="14">
        <v>4.1781663699999996</v>
      </c>
      <c r="F18" s="16">
        <v>0.28949237999999999</v>
      </c>
      <c r="G18" s="14">
        <v>22.651521540000001</v>
      </c>
      <c r="H18" s="16">
        <v>0.60249142</v>
      </c>
      <c r="I18" s="14">
        <v>47.498608879999999</v>
      </c>
      <c r="J18" s="16">
        <v>0.80367825000000004</v>
      </c>
      <c r="K18" s="14">
        <v>24.602013889999998</v>
      </c>
      <c r="L18" s="16">
        <v>0.72276240000000003</v>
      </c>
      <c r="M18" s="14">
        <v>0</v>
      </c>
      <c r="N18" s="16">
        <v>0</v>
      </c>
      <c r="O18" s="14" t="s">
        <v>582</v>
      </c>
      <c r="P18" s="16" t="s">
        <v>582</v>
      </c>
      <c r="Q18" s="14">
        <v>0</v>
      </c>
      <c r="R18" s="16">
        <v>0</v>
      </c>
      <c r="S18" s="14">
        <v>0</v>
      </c>
      <c r="T18" s="16">
        <v>0</v>
      </c>
      <c r="U18" s="14">
        <v>1.0696893199999999</v>
      </c>
      <c r="V18" s="16">
        <v>0.22157349000000001</v>
      </c>
    </row>
    <row r="19" spans="1:22" x14ac:dyDescent="0.25">
      <c r="A19" s="11" t="s">
        <v>489</v>
      </c>
      <c r="B19" s="13">
        <v>5658</v>
      </c>
      <c r="C19" s="14">
        <f>(67/B19*100)</f>
        <v>1.1841640155531992</v>
      </c>
      <c r="D19" s="15">
        <v>5591</v>
      </c>
      <c r="E19" s="14">
        <v>3.11288425</v>
      </c>
      <c r="F19" s="16">
        <v>0.28292201</v>
      </c>
      <c r="G19" s="14">
        <v>20.353063939999998</v>
      </c>
      <c r="H19" s="16">
        <v>0.59295757000000004</v>
      </c>
      <c r="I19" s="14">
        <v>50.768246939999997</v>
      </c>
      <c r="J19" s="16">
        <v>0.68236887999999996</v>
      </c>
      <c r="K19" s="14">
        <v>24.747245410000001</v>
      </c>
      <c r="L19" s="16">
        <v>0.64562273000000003</v>
      </c>
      <c r="M19" s="14">
        <v>0</v>
      </c>
      <c r="N19" s="16">
        <v>0</v>
      </c>
      <c r="O19" s="14" t="s">
        <v>582</v>
      </c>
      <c r="P19" s="16" t="s">
        <v>582</v>
      </c>
      <c r="Q19" s="14">
        <v>0</v>
      </c>
      <c r="R19" s="16">
        <v>0</v>
      </c>
      <c r="S19" s="14">
        <v>0</v>
      </c>
      <c r="T19" s="16">
        <v>0</v>
      </c>
      <c r="U19" s="14">
        <v>1.01855947</v>
      </c>
      <c r="V19" s="16">
        <v>0.15639083000000001</v>
      </c>
    </row>
    <row r="20" spans="1:22" x14ac:dyDescent="0.25">
      <c r="A20" s="11" t="s">
        <v>490</v>
      </c>
      <c r="B20" s="13">
        <v>3371</v>
      </c>
      <c r="C20" s="14">
        <f>(75/B20*100)</f>
        <v>2.2248590922574905</v>
      </c>
      <c r="D20" s="15">
        <v>3296</v>
      </c>
      <c r="E20" s="14">
        <v>1.3702454500000001</v>
      </c>
      <c r="F20" s="16">
        <v>0.17347058000000001</v>
      </c>
      <c r="G20" s="14">
        <v>2.4161024699999998</v>
      </c>
      <c r="H20" s="16">
        <v>0.26761108</v>
      </c>
      <c r="I20" s="14">
        <v>25.521945089999999</v>
      </c>
      <c r="J20" s="16">
        <v>0.76815721999999997</v>
      </c>
      <c r="K20" s="14">
        <v>69.770910220000005</v>
      </c>
      <c r="L20" s="16">
        <v>0.79360779000000004</v>
      </c>
      <c r="M20" s="14">
        <v>0</v>
      </c>
      <c r="N20" s="16">
        <v>0</v>
      </c>
      <c r="O20" s="14" t="s">
        <v>582</v>
      </c>
      <c r="P20" s="16" t="s">
        <v>582</v>
      </c>
      <c r="Q20" s="14">
        <v>0</v>
      </c>
      <c r="R20" s="16">
        <v>0</v>
      </c>
      <c r="S20" s="14">
        <v>0</v>
      </c>
      <c r="T20" s="16">
        <v>0</v>
      </c>
      <c r="U20" s="14">
        <v>0.92079677000000004</v>
      </c>
      <c r="V20" s="16">
        <v>0.16893069999999999</v>
      </c>
    </row>
    <row r="21" spans="1:22" x14ac:dyDescent="0.25">
      <c r="A21" s="11" t="s">
        <v>491</v>
      </c>
      <c r="B21" s="13">
        <v>5741</v>
      </c>
      <c r="C21" s="14">
        <f>(45/B21*100)</f>
        <v>0.7838355687162516</v>
      </c>
      <c r="D21" s="15">
        <v>5696</v>
      </c>
      <c r="E21" s="14">
        <v>0.87246433999999995</v>
      </c>
      <c r="F21" s="16">
        <v>0.12376582999999999</v>
      </c>
      <c r="G21" s="14">
        <v>6.3977994000000002</v>
      </c>
      <c r="H21" s="16">
        <v>0.36321244000000003</v>
      </c>
      <c r="I21" s="14">
        <v>43.276070939999997</v>
      </c>
      <c r="J21" s="16">
        <v>0.66271606000000005</v>
      </c>
      <c r="K21" s="14">
        <v>48.956752360000003</v>
      </c>
      <c r="L21" s="16">
        <v>0.71483960000000002</v>
      </c>
      <c r="M21" s="14">
        <v>0</v>
      </c>
      <c r="N21" s="16">
        <v>0</v>
      </c>
      <c r="O21" s="14" t="s">
        <v>582</v>
      </c>
      <c r="P21" s="16" t="s">
        <v>582</v>
      </c>
      <c r="Q21" s="14">
        <v>0</v>
      </c>
      <c r="R21" s="16">
        <v>0</v>
      </c>
      <c r="S21" s="14">
        <v>0</v>
      </c>
      <c r="T21" s="16">
        <v>0</v>
      </c>
      <c r="U21" s="14">
        <v>0.49691296000000001</v>
      </c>
      <c r="V21" s="16">
        <v>0.11080242999999999</v>
      </c>
    </row>
    <row r="22" spans="1:22" x14ac:dyDescent="0.25">
      <c r="A22" s="11" t="s">
        <v>492</v>
      </c>
      <c r="B22" s="13">
        <v>6598</v>
      </c>
      <c r="C22" s="14">
        <f>(33/B22*100)</f>
        <v>0.50015156107911496</v>
      </c>
      <c r="D22" s="15">
        <v>6565</v>
      </c>
      <c r="E22" s="14">
        <v>2.0928034700000002</v>
      </c>
      <c r="F22" s="16">
        <v>0.22219067000000001</v>
      </c>
      <c r="G22" s="14">
        <v>1.79764301</v>
      </c>
      <c r="H22" s="16">
        <v>0.19603776000000001</v>
      </c>
      <c r="I22" s="14">
        <v>18.54697496</v>
      </c>
      <c r="J22" s="16">
        <v>0.67471782999999996</v>
      </c>
      <c r="K22" s="14">
        <v>75.501664250000005</v>
      </c>
      <c r="L22" s="16">
        <v>0.83449158999999995</v>
      </c>
      <c r="M22" s="14">
        <v>0</v>
      </c>
      <c r="N22" s="16">
        <v>0</v>
      </c>
      <c r="O22" s="14" t="s">
        <v>582</v>
      </c>
      <c r="P22" s="16" t="s">
        <v>582</v>
      </c>
      <c r="Q22" s="14">
        <v>0</v>
      </c>
      <c r="R22" s="16">
        <v>0</v>
      </c>
      <c r="S22" s="14">
        <v>2.7887180000000001E-2</v>
      </c>
      <c r="T22" s="16">
        <v>1.9990830000000001E-2</v>
      </c>
      <c r="U22" s="14">
        <v>2.0330271299999998</v>
      </c>
      <c r="V22" s="16">
        <v>0.26213511</v>
      </c>
    </row>
    <row r="23" spans="1:22" x14ac:dyDescent="0.25">
      <c r="A23" s="11" t="s">
        <v>493</v>
      </c>
      <c r="B23" s="13">
        <v>11583</v>
      </c>
      <c r="C23" s="14">
        <f>(218/B23*100)</f>
        <v>1.8820685487352156</v>
      </c>
      <c r="D23" s="15">
        <v>11365</v>
      </c>
      <c r="E23" s="14">
        <v>1.75525939</v>
      </c>
      <c r="F23" s="16">
        <v>0.15774964</v>
      </c>
      <c r="G23" s="14">
        <v>10.073484240000001</v>
      </c>
      <c r="H23" s="16">
        <v>0.46020886999999999</v>
      </c>
      <c r="I23" s="14">
        <v>50.979622470000002</v>
      </c>
      <c r="J23" s="16">
        <v>0.59658111999999996</v>
      </c>
      <c r="K23" s="14">
        <v>36.045460929999997</v>
      </c>
      <c r="L23" s="16">
        <v>0.66380724000000002</v>
      </c>
      <c r="M23" s="14">
        <v>0</v>
      </c>
      <c r="N23" s="16">
        <v>0</v>
      </c>
      <c r="O23" s="14" t="s">
        <v>582</v>
      </c>
      <c r="P23" s="16" t="s">
        <v>582</v>
      </c>
      <c r="Q23" s="14">
        <v>0</v>
      </c>
      <c r="R23" s="16">
        <v>0</v>
      </c>
      <c r="S23" s="14">
        <v>0</v>
      </c>
      <c r="T23" s="16">
        <v>0</v>
      </c>
      <c r="U23" s="14">
        <v>1.1461729700000001</v>
      </c>
      <c r="V23" s="16">
        <v>0.19838674000000001</v>
      </c>
    </row>
    <row r="24" spans="1:22" x14ac:dyDescent="0.25">
      <c r="A24" s="11" t="s">
        <v>494</v>
      </c>
      <c r="B24" s="13">
        <v>6647</v>
      </c>
      <c r="C24" s="14">
        <f>(7/B24*100)</f>
        <v>0.10531066646607493</v>
      </c>
      <c r="D24" s="15">
        <v>6640</v>
      </c>
      <c r="E24" s="14">
        <v>7.2191975299999998</v>
      </c>
      <c r="F24" s="16">
        <v>0.34549983000000001</v>
      </c>
      <c r="G24" s="14">
        <v>27.902314659999998</v>
      </c>
      <c r="H24" s="16">
        <v>0.69767659999999998</v>
      </c>
      <c r="I24" s="14">
        <v>37.853473260000001</v>
      </c>
      <c r="J24" s="16">
        <v>0.59217529000000002</v>
      </c>
      <c r="K24" s="14">
        <v>26.84670831</v>
      </c>
      <c r="L24" s="16">
        <v>0.71078271000000004</v>
      </c>
      <c r="M24" s="14">
        <v>0</v>
      </c>
      <c r="N24" s="16">
        <v>0</v>
      </c>
      <c r="O24" s="14" t="s">
        <v>582</v>
      </c>
      <c r="P24" s="16" t="s">
        <v>582</v>
      </c>
      <c r="Q24" s="14">
        <v>0</v>
      </c>
      <c r="R24" s="16">
        <v>0</v>
      </c>
      <c r="S24" s="14">
        <v>0</v>
      </c>
      <c r="T24" s="16">
        <v>0</v>
      </c>
      <c r="U24" s="14">
        <v>0.17830624</v>
      </c>
      <c r="V24" s="16">
        <v>5.4986930000000003E-2</v>
      </c>
    </row>
    <row r="25" spans="1:22" x14ac:dyDescent="0.25">
      <c r="A25" s="11" t="s">
        <v>495</v>
      </c>
      <c r="B25" s="13">
        <v>5581</v>
      </c>
      <c r="C25" s="14">
        <f>(24/B25*100)</f>
        <v>0.43003046049095145</v>
      </c>
      <c r="D25" s="15">
        <v>5557</v>
      </c>
      <c r="E25" s="14">
        <v>2.1740186499999998</v>
      </c>
      <c r="F25" s="16">
        <v>0.19673155000000001</v>
      </c>
      <c r="G25" s="14">
        <v>11.134095009999999</v>
      </c>
      <c r="H25" s="16">
        <v>0.48486198000000003</v>
      </c>
      <c r="I25" s="14">
        <v>37.436205149999999</v>
      </c>
      <c r="J25" s="16">
        <v>0.73059755000000004</v>
      </c>
      <c r="K25" s="14">
        <v>48.987361239999998</v>
      </c>
      <c r="L25" s="16">
        <v>0.86107509999999998</v>
      </c>
      <c r="M25" s="14">
        <v>0</v>
      </c>
      <c r="N25" s="16">
        <v>0</v>
      </c>
      <c r="O25" s="14" t="s">
        <v>582</v>
      </c>
      <c r="P25" s="16" t="s">
        <v>582</v>
      </c>
      <c r="Q25" s="14">
        <v>0</v>
      </c>
      <c r="R25" s="16">
        <v>0</v>
      </c>
      <c r="S25" s="14">
        <v>0</v>
      </c>
      <c r="T25" s="16">
        <v>0</v>
      </c>
      <c r="U25" s="14">
        <v>0.26831993999999998</v>
      </c>
      <c r="V25" s="16">
        <v>6.6080899999999998E-2</v>
      </c>
    </row>
    <row r="26" spans="1:22" x14ac:dyDescent="0.25">
      <c r="A26" s="11" t="s">
        <v>496</v>
      </c>
      <c r="B26" s="13">
        <v>4869</v>
      </c>
      <c r="C26" s="14">
        <f>(33/B26*100)</f>
        <v>0.67775723967960566</v>
      </c>
      <c r="D26" s="15">
        <v>4836</v>
      </c>
      <c r="E26" s="14">
        <v>4.2298258200000003</v>
      </c>
      <c r="F26" s="16">
        <v>0.27673331000000001</v>
      </c>
      <c r="G26" s="14">
        <v>7.1771213300000003</v>
      </c>
      <c r="H26" s="16">
        <v>0.37699227000000002</v>
      </c>
      <c r="I26" s="14">
        <v>45.761421689999999</v>
      </c>
      <c r="J26" s="16">
        <v>0.70624640000000005</v>
      </c>
      <c r="K26" s="14">
        <v>42.277718159999999</v>
      </c>
      <c r="L26" s="16">
        <v>0.73409248000000005</v>
      </c>
      <c r="M26" s="14">
        <v>0</v>
      </c>
      <c r="N26" s="16">
        <v>0</v>
      </c>
      <c r="O26" s="14" t="s">
        <v>582</v>
      </c>
      <c r="P26" s="16" t="s">
        <v>582</v>
      </c>
      <c r="Q26" s="14">
        <v>0</v>
      </c>
      <c r="R26" s="16">
        <v>0</v>
      </c>
      <c r="S26" s="14">
        <v>0</v>
      </c>
      <c r="T26" s="16">
        <v>0</v>
      </c>
      <c r="U26" s="14">
        <v>0.55391301000000004</v>
      </c>
      <c r="V26" s="16">
        <v>0.10031879</v>
      </c>
    </row>
    <row r="27" spans="1:22" x14ac:dyDescent="0.25">
      <c r="A27" s="11" t="s">
        <v>497</v>
      </c>
      <c r="B27" s="13">
        <v>5299</v>
      </c>
      <c r="C27" s="14">
        <f>(17/B27*100)</f>
        <v>0.32081524816003021</v>
      </c>
      <c r="D27" s="15">
        <v>5282</v>
      </c>
      <c r="E27" s="14">
        <v>3.6119826700000002</v>
      </c>
      <c r="F27" s="16">
        <v>0.22699726000000001</v>
      </c>
      <c r="G27" s="14">
        <v>13.49823258</v>
      </c>
      <c r="H27" s="16">
        <v>0.42063357000000001</v>
      </c>
      <c r="I27" s="14">
        <v>43.82010073</v>
      </c>
      <c r="J27" s="16">
        <v>0.57689393</v>
      </c>
      <c r="K27" s="14">
        <v>37.545415669999997</v>
      </c>
      <c r="L27" s="16">
        <v>0.63229778999999997</v>
      </c>
      <c r="M27" s="14">
        <v>0</v>
      </c>
      <c r="N27" s="16">
        <v>0</v>
      </c>
      <c r="O27" s="14" t="s">
        <v>582</v>
      </c>
      <c r="P27" s="16" t="s">
        <v>582</v>
      </c>
      <c r="Q27" s="14">
        <v>0</v>
      </c>
      <c r="R27" s="16">
        <v>0</v>
      </c>
      <c r="S27" s="14">
        <v>0</v>
      </c>
      <c r="T27" s="16">
        <v>0</v>
      </c>
      <c r="U27" s="14">
        <v>1.52426835</v>
      </c>
      <c r="V27" s="16">
        <v>0.15539644</v>
      </c>
    </row>
    <row r="28" spans="1:22" x14ac:dyDescent="0.25">
      <c r="A28" s="11" t="s">
        <v>498</v>
      </c>
      <c r="B28" s="13">
        <v>7568</v>
      </c>
      <c r="C28" s="14">
        <f>(57/B28*100)</f>
        <v>0.7531712473572939</v>
      </c>
      <c r="D28" s="15">
        <v>7511</v>
      </c>
      <c r="E28" s="14">
        <v>2.0586190700000002</v>
      </c>
      <c r="F28" s="16">
        <v>0.19469249999999999</v>
      </c>
      <c r="G28" s="14">
        <v>1.5694209299999999</v>
      </c>
      <c r="H28" s="16">
        <v>0.16907707999999999</v>
      </c>
      <c r="I28" s="14">
        <v>34.863225839999998</v>
      </c>
      <c r="J28" s="16">
        <v>0.70831010999999999</v>
      </c>
      <c r="K28" s="14">
        <v>60.934076359999999</v>
      </c>
      <c r="L28" s="16">
        <v>0.78077074000000002</v>
      </c>
      <c r="M28" s="14">
        <v>0</v>
      </c>
      <c r="N28" s="16">
        <v>0</v>
      </c>
      <c r="O28" s="14" t="s">
        <v>582</v>
      </c>
      <c r="P28" s="16" t="s">
        <v>582</v>
      </c>
      <c r="Q28" s="14">
        <v>0</v>
      </c>
      <c r="R28" s="16">
        <v>0</v>
      </c>
      <c r="S28" s="14">
        <v>0</v>
      </c>
      <c r="T28" s="16">
        <v>0</v>
      </c>
      <c r="U28" s="14">
        <v>0.5746578</v>
      </c>
      <c r="V28" s="16">
        <v>9.8961750000000001E-2</v>
      </c>
    </row>
    <row r="29" spans="1:22" x14ac:dyDescent="0.25">
      <c r="A29" s="11" t="s">
        <v>499</v>
      </c>
      <c r="B29" s="13">
        <v>5385</v>
      </c>
      <c r="C29" s="14">
        <f>(30/B29*100)</f>
        <v>0.55710306406685239</v>
      </c>
      <c r="D29" s="15">
        <v>5355</v>
      </c>
      <c r="E29" s="14">
        <v>0.83492717999999999</v>
      </c>
      <c r="F29" s="16">
        <v>0.12785241</v>
      </c>
      <c r="G29" s="14">
        <v>6.8944624900000004</v>
      </c>
      <c r="H29" s="16">
        <v>0.35860019999999998</v>
      </c>
      <c r="I29" s="14">
        <v>58.259044490000001</v>
      </c>
      <c r="J29" s="16">
        <v>0.93959978</v>
      </c>
      <c r="K29" s="14">
        <v>30.58904953</v>
      </c>
      <c r="L29" s="16">
        <v>0.88945107000000001</v>
      </c>
      <c r="M29" s="14">
        <v>0</v>
      </c>
      <c r="N29" s="16">
        <v>0</v>
      </c>
      <c r="O29" s="14" t="s">
        <v>582</v>
      </c>
      <c r="P29" s="16" t="s">
        <v>582</v>
      </c>
      <c r="Q29" s="14">
        <v>2.7667624100000001</v>
      </c>
      <c r="R29" s="16">
        <v>0.24169378</v>
      </c>
      <c r="S29" s="14">
        <v>0</v>
      </c>
      <c r="T29" s="16">
        <v>0</v>
      </c>
      <c r="U29" s="14">
        <v>0.6557539</v>
      </c>
      <c r="V29" s="16">
        <v>0.13683361999999999</v>
      </c>
    </row>
    <row r="30" spans="1:22" x14ac:dyDescent="0.25">
      <c r="A30" s="11" t="s">
        <v>500</v>
      </c>
      <c r="B30" s="13">
        <v>4520</v>
      </c>
      <c r="C30" s="14">
        <f>(103/B30*100)</f>
        <v>2.278761061946903</v>
      </c>
      <c r="D30" s="15">
        <v>4417</v>
      </c>
      <c r="E30" s="14">
        <v>1.77295012</v>
      </c>
      <c r="F30" s="16">
        <v>0.21258621</v>
      </c>
      <c r="G30" s="14">
        <v>9.3500555900000002</v>
      </c>
      <c r="H30" s="16">
        <v>0.40058465999999998</v>
      </c>
      <c r="I30" s="14">
        <v>46.906078809999997</v>
      </c>
      <c r="J30" s="16">
        <v>0.83574778999999999</v>
      </c>
      <c r="K30" s="14">
        <v>40.906596399999998</v>
      </c>
      <c r="L30" s="16">
        <v>0.78183681000000005</v>
      </c>
      <c r="M30" s="14">
        <v>0</v>
      </c>
      <c r="N30" s="16">
        <v>0</v>
      </c>
      <c r="O30" s="14" t="s">
        <v>582</v>
      </c>
      <c r="P30" s="16" t="s">
        <v>582</v>
      </c>
      <c r="Q30" s="14">
        <v>0</v>
      </c>
      <c r="R30" s="16">
        <v>0</v>
      </c>
      <c r="S30" s="14">
        <v>0</v>
      </c>
      <c r="T30" s="16">
        <v>0</v>
      </c>
      <c r="U30" s="14">
        <v>1.06431908</v>
      </c>
      <c r="V30" s="16">
        <v>0.14540188000000001</v>
      </c>
    </row>
    <row r="31" spans="1:22" x14ac:dyDescent="0.25">
      <c r="A31" s="11" t="s">
        <v>501</v>
      </c>
      <c r="B31" s="13">
        <v>5456</v>
      </c>
      <c r="C31" s="14">
        <f>(125/B31*100)</f>
        <v>2.2910557184750733</v>
      </c>
      <c r="D31" s="15">
        <v>5331</v>
      </c>
      <c r="E31" s="14">
        <v>3.2150441199999999</v>
      </c>
      <c r="F31" s="16">
        <v>0.26312524999999998</v>
      </c>
      <c r="G31" s="14">
        <v>13.163435160000001</v>
      </c>
      <c r="H31" s="16">
        <v>0.50563919000000002</v>
      </c>
      <c r="I31" s="14">
        <v>38.46112875</v>
      </c>
      <c r="J31" s="16">
        <v>0.77608878000000003</v>
      </c>
      <c r="K31" s="14">
        <v>44.06683546</v>
      </c>
      <c r="L31" s="16">
        <v>0.76126218999999995</v>
      </c>
      <c r="M31" s="14">
        <v>0</v>
      </c>
      <c r="N31" s="16">
        <v>0</v>
      </c>
      <c r="O31" s="14" t="s">
        <v>582</v>
      </c>
      <c r="P31" s="16" t="s">
        <v>582</v>
      </c>
      <c r="Q31" s="14">
        <v>0</v>
      </c>
      <c r="R31" s="16">
        <v>0</v>
      </c>
      <c r="S31" s="14">
        <v>0</v>
      </c>
      <c r="T31" s="16">
        <v>0</v>
      </c>
      <c r="U31" s="14">
        <v>1.09355651</v>
      </c>
      <c r="V31" s="16">
        <v>0.17176426</v>
      </c>
    </row>
    <row r="32" spans="1:22" x14ac:dyDescent="0.25">
      <c r="A32" s="11" t="s">
        <v>502</v>
      </c>
      <c r="B32" s="13">
        <v>4478</v>
      </c>
      <c r="C32" s="14">
        <f>(5/B32*100)</f>
        <v>0.11165698972755694</v>
      </c>
      <c r="D32" s="15">
        <v>4473</v>
      </c>
      <c r="E32" s="14">
        <v>5.7741303100000003</v>
      </c>
      <c r="F32" s="16">
        <v>0.42562432</v>
      </c>
      <c r="G32" s="14">
        <v>29.177354709999999</v>
      </c>
      <c r="H32" s="16">
        <v>0.63606815000000005</v>
      </c>
      <c r="I32" s="14">
        <v>47.242851020000003</v>
      </c>
      <c r="J32" s="16">
        <v>0.84748796999999998</v>
      </c>
      <c r="K32" s="14">
        <v>17.306488099999999</v>
      </c>
      <c r="L32" s="16">
        <v>0.61788613999999997</v>
      </c>
      <c r="M32" s="14">
        <v>0</v>
      </c>
      <c r="N32" s="16">
        <v>0</v>
      </c>
      <c r="O32" s="14" t="s">
        <v>582</v>
      </c>
      <c r="P32" s="16" t="s">
        <v>582</v>
      </c>
      <c r="Q32" s="14">
        <v>0</v>
      </c>
      <c r="R32" s="16">
        <v>0</v>
      </c>
      <c r="S32" s="14">
        <v>0</v>
      </c>
      <c r="T32" s="16">
        <v>0</v>
      </c>
      <c r="U32" s="14">
        <v>0.49917584999999998</v>
      </c>
      <c r="V32" s="16">
        <v>0.12834656</v>
      </c>
    </row>
    <row r="33" spans="1:22" x14ac:dyDescent="0.25">
      <c r="A33" s="11" t="s">
        <v>503</v>
      </c>
      <c r="B33" s="13">
        <v>7325</v>
      </c>
      <c r="C33" s="14">
        <f>(76/B33*100)</f>
        <v>1.0375426621160411</v>
      </c>
      <c r="D33" s="15">
        <v>7249</v>
      </c>
      <c r="E33" s="14">
        <v>0.41967923000000001</v>
      </c>
      <c r="F33" s="16">
        <v>9.2968759999999998E-2</v>
      </c>
      <c r="G33" s="14">
        <v>3.8657116199999999</v>
      </c>
      <c r="H33" s="16">
        <v>0.23780130999999999</v>
      </c>
      <c r="I33" s="14">
        <v>38.66314792</v>
      </c>
      <c r="J33" s="16">
        <v>0.70473496000000002</v>
      </c>
      <c r="K33" s="14">
        <v>56.47489822</v>
      </c>
      <c r="L33" s="16">
        <v>0.75803894999999999</v>
      </c>
      <c r="M33" s="14">
        <v>0</v>
      </c>
      <c r="N33" s="16">
        <v>0</v>
      </c>
      <c r="O33" s="14" t="s">
        <v>582</v>
      </c>
      <c r="P33" s="16" t="s">
        <v>582</v>
      </c>
      <c r="Q33" s="14">
        <v>0</v>
      </c>
      <c r="R33" s="16">
        <v>0</v>
      </c>
      <c r="S33" s="14">
        <v>0</v>
      </c>
      <c r="T33" s="16">
        <v>0</v>
      </c>
      <c r="U33" s="14">
        <v>0.57656300999999999</v>
      </c>
      <c r="V33" s="16">
        <v>0.11071325999999999</v>
      </c>
    </row>
    <row r="34" spans="1:22" x14ac:dyDescent="0.25">
      <c r="A34" s="11" t="s">
        <v>504</v>
      </c>
      <c r="B34" s="13">
        <v>6350</v>
      </c>
      <c r="C34" s="14">
        <f>(36/B34*100)</f>
        <v>0.56692913385826771</v>
      </c>
      <c r="D34" s="15">
        <v>6314</v>
      </c>
      <c r="E34" s="14">
        <v>5.3684915100000001</v>
      </c>
      <c r="F34" s="16">
        <v>0.34223225000000002</v>
      </c>
      <c r="G34" s="14">
        <v>19.971837109999999</v>
      </c>
      <c r="H34" s="16">
        <v>0.55691805000000005</v>
      </c>
      <c r="I34" s="14">
        <v>49.295456590000001</v>
      </c>
      <c r="J34" s="16">
        <v>0.58763821000000005</v>
      </c>
      <c r="K34" s="14">
        <v>21.127015249999999</v>
      </c>
      <c r="L34" s="16">
        <v>0.54598022000000002</v>
      </c>
      <c r="M34" s="14">
        <v>0</v>
      </c>
      <c r="N34" s="16">
        <v>0</v>
      </c>
      <c r="O34" s="14" t="s">
        <v>582</v>
      </c>
      <c r="P34" s="16" t="s">
        <v>582</v>
      </c>
      <c r="Q34" s="14">
        <v>2.5609508999999999</v>
      </c>
      <c r="R34" s="16">
        <v>0.53164458999999997</v>
      </c>
      <c r="S34" s="14">
        <v>0</v>
      </c>
      <c r="T34" s="16">
        <v>0</v>
      </c>
      <c r="U34" s="14">
        <v>1.67624865</v>
      </c>
      <c r="V34" s="16">
        <v>0.24676429999999999</v>
      </c>
    </row>
    <row r="35" spans="1:22" x14ac:dyDescent="0.25">
      <c r="A35" s="11" t="s">
        <v>505</v>
      </c>
      <c r="B35" s="13">
        <v>6406</v>
      </c>
      <c r="C35" s="14">
        <f>(36/B35*100)</f>
        <v>0.56197315017171401</v>
      </c>
      <c r="D35" s="15">
        <v>6370</v>
      </c>
      <c r="E35" s="14">
        <v>4.3625116799999999</v>
      </c>
      <c r="F35" s="16">
        <v>0.28607231999999999</v>
      </c>
      <c r="G35" s="14">
        <v>25.697809029999998</v>
      </c>
      <c r="H35" s="16">
        <v>0.66513639999999996</v>
      </c>
      <c r="I35" s="14">
        <v>45.625587660000001</v>
      </c>
      <c r="J35" s="16">
        <v>0.81809938000000004</v>
      </c>
      <c r="K35" s="14">
        <v>22.720101039999999</v>
      </c>
      <c r="L35" s="16">
        <v>0.65228169999999996</v>
      </c>
      <c r="M35" s="14">
        <v>0</v>
      </c>
      <c r="N35" s="16">
        <v>0</v>
      </c>
      <c r="O35" s="14" t="s">
        <v>582</v>
      </c>
      <c r="P35" s="16" t="s">
        <v>582</v>
      </c>
      <c r="Q35" s="14">
        <v>1.03376588</v>
      </c>
      <c r="R35" s="16">
        <v>5.6437689999999999E-2</v>
      </c>
      <c r="S35" s="14">
        <v>0</v>
      </c>
      <c r="T35" s="16">
        <v>0</v>
      </c>
      <c r="U35" s="14">
        <v>0.56022472000000001</v>
      </c>
      <c r="V35" s="16">
        <v>0.1073786</v>
      </c>
    </row>
    <row r="36" spans="1:22" x14ac:dyDescent="0.25">
      <c r="A36" s="11" t="s">
        <v>506</v>
      </c>
      <c r="B36" s="13">
        <v>6736</v>
      </c>
      <c r="C36" s="14">
        <f>(28/B36*100)</f>
        <v>0.41567695961995249</v>
      </c>
      <c r="D36" s="15">
        <v>6708</v>
      </c>
      <c r="E36" s="14">
        <v>3.9159705800000002</v>
      </c>
      <c r="F36" s="16">
        <v>0.25428846999999999</v>
      </c>
      <c r="G36" s="14">
        <v>18.795629000000002</v>
      </c>
      <c r="H36" s="16">
        <v>0.60741798999999996</v>
      </c>
      <c r="I36" s="14">
        <v>43.722432840000003</v>
      </c>
      <c r="J36" s="16">
        <v>0.68982619000000001</v>
      </c>
      <c r="K36" s="14">
        <v>32.870336639999998</v>
      </c>
      <c r="L36" s="16">
        <v>0.77081869999999997</v>
      </c>
      <c r="M36" s="14">
        <v>0</v>
      </c>
      <c r="N36" s="16">
        <v>0</v>
      </c>
      <c r="O36" s="14" t="s">
        <v>582</v>
      </c>
      <c r="P36" s="16" t="s">
        <v>582</v>
      </c>
      <c r="Q36" s="14">
        <v>0</v>
      </c>
      <c r="R36" s="16">
        <v>0</v>
      </c>
      <c r="S36" s="14">
        <v>0</v>
      </c>
      <c r="T36" s="16">
        <v>0</v>
      </c>
      <c r="U36" s="14">
        <v>0.69563092999999998</v>
      </c>
      <c r="V36" s="16">
        <v>0.10497372000000001</v>
      </c>
    </row>
    <row r="37" spans="1:22" x14ac:dyDescent="0.25">
      <c r="A37" s="11" t="s">
        <v>507</v>
      </c>
      <c r="B37" s="13">
        <v>5458</v>
      </c>
      <c r="C37" s="14">
        <f>(65/B37*100)</f>
        <v>1.1909124221326495</v>
      </c>
      <c r="D37" s="15">
        <v>5393</v>
      </c>
      <c r="E37" s="14">
        <v>3.3413067299999999</v>
      </c>
      <c r="F37" s="16">
        <v>0.22728649000000001</v>
      </c>
      <c r="G37" s="14">
        <v>16.310845910000001</v>
      </c>
      <c r="H37" s="16">
        <v>0.54520415</v>
      </c>
      <c r="I37" s="14">
        <v>36.10663254</v>
      </c>
      <c r="J37" s="16">
        <v>0.77589783000000001</v>
      </c>
      <c r="K37" s="14">
        <v>42.464912650000002</v>
      </c>
      <c r="L37" s="16">
        <v>0.70484060999999998</v>
      </c>
      <c r="M37" s="14">
        <v>0</v>
      </c>
      <c r="N37" s="16">
        <v>0</v>
      </c>
      <c r="O37" s="14" t="s">
        <v>582</v>
      </c>
      <c r="P37" s="16" t="s">
        <v>582</v>
      </c>
      <c r="Q37" s="14">
        <v>0</v>
      </c>
      <c r="R37" s="16">
        <v>0</v>
      </c>
      <c r="S37" s="14">
        <v>0</v>
      </c>
      <c r="T37" s="16">
        <v>0</v>
      </c>
      <c r="U37" s="14">
        <v>1.7763021699999999</v>
      </c>
      <c r="V37" s="16">
        <v>0.25351256</v>
      </c>
    </row>
    <row r="38" spans="1:22" x14ac:dyDescent="0.25">
      <c r="A38" s="11" t="s">
        <v>508</v>
      </c>
      <c r="B38" s="13">
        <v>5860</v>
      </c>
      <c r="C38" s="14">
        <f>(16/B38*100)</f>
        <v>0.27303754266211605</v>
      </c>
      <c r="D38" s="15">
        <v>5844</v>
      </c>
      <c r="E38" s="14">
        <v>4.4476634300000004</v>
      </c>
      <c r="F38" s="16">
        <v>0.34787615</v>
      </c>
      <c r="G38" s="14">
        <v>17.99629637</v>
      </c>
      <c r="H38" s="16">
        <v>0.71581015999999997</v>
      </c>
      <c r="I38" s="14">
        <v>47.064139019999999</v>
      </c>
      <c r="J38" s="16">
        <v>0.78861190000000003</v>
      </c>
      <c r="K38" s="14">
        <v>29.374842149999999</v>
      </c>
      <c r="L38" s="16">
        <v>0.72683295000000003</v>
      </c>
      <c r="M38" s="14">
        <v>0</v>
      </c>
      <c r="N38" s="16">
        <v>0</v>
      </c>
      <c r="O38" s="14" t="s">
        <v>582</v>
      </c>
      <c r="P38" s="16" t="s">
        <v>582</v>
      </c>
      <c r="Q38" s="14">
        <v>0</v>
      </c>
      <c r="R38" s="16">
        <v>0</v>
      </c>
      <c r="S38" s="14">
        <v>0</v>
      </c>
      <c r="T38" s="16">
        <v>0</v>
      </c>
      <c r="U38" s="14">
        <v>1.1170590300000001</v>
      </c>
      <c r="V38" s="16">
        <v>0.17576934999999999</v>
      </c>
    </row>
    <row r="39" spans="1:22" x14ac:dyDescent="0.25">
      <c r="A39" s="11" t="s">
        <v>509</v>
      </c>
      <c r="B39" s="13">
        <v>5895</v>
      </c>
      <c r="C39" s="14">
        <f>(31/B39*100)</f>
        <v>0.52586938083121293</v>
      </c>
      <c r="D39" s="15">
        <v>5864</v>
      </c>
      <c r="E39" s="14">
        <v>3.7821085800000001</v>
      </c>
      <c r="F39" s="16">
        <v>0.29159421000000002</v>
      </c>
      <c r="G39" s="14">
        <v>2.7020814199999998</v>
      </c>
      <c r="H39" s="16">
        <v>0.2442404</v>
      </c>
      <c r="I39" s="14">
        <v>23.495470560000001</v>
      </c>
      <c r="J39" s="16">
        <v>0.78554548999999996</v>
      </c>
      <c r="K39" s="14">
        <v>69.030986010000007</v>
      </c>
      <c r="L39" s="16">
        <v>1.0355620000000001</v>
      </c>
      <c r="M39" s="14">
        <v>0</v>
      </c>
      <c r="N39" s="16">
        <v>0</v>
      </c>
      <c r="O39" s="14" t="s">
        <v>582</v>
      </c>
      <c r="P39" s="16" t="s">
        <v>582</v>
      </c>
      <c r="Q39" s="14">
        <v>0</v>
      </c>
      <c r="R39" s="16">
        <v>0</v>
      </c>
      <c r="S39" s="14">
        <v>0</v>
      </c>
      <c r="T39" s="16">
        <v>0</v>
      </c>
      <c r="U39" s="14">
        <v>0.98935342999999998</v>
      </c>
      <c r="V39" s="16">
        <v>0.22681490000000001</v>
      </c>
    </row>
    <row r="40" spans="1:22" x14ac:dyDescent="0.25">
      <c r="A40" s="11" t="s">
        <v>510</v>
      </c>
      <c r="B40" s="13">
        <v>14157</v>
      </c>
      <c r="C40" s="14">
        <f>(279/B40*100)</f>
        <v>1.9707565162110616</v>
      </c>
      <c r="D40" s="15">
        <v>13878</v>
      </c>
      <c r="E40" s="14">
        <v>0.89211383</v>
      </c>
      <c r="F40" s="16">
        <v>0.13600266</v>
      </c>
      <c r="G40" s="14">
        <v>3.6406677799999998</v>
      </c>
      <c r="H40" s="16">
        <v>0.27983209999999997</v>
      </c>
      <c r="I40" s="14">
        <v>35.269222689999999</v>
      </c>
      <c r="J40" s="16">
        <v>0.59556516000000004</v>
      </c>
      <c r="K40" s="14">
        <v>58.902657480000002</v>
      </c>
      <c r="L40" s="16">
        <v>0.73084163999999996</v>
      </c>
      <c r="M40" s="14">
        <v>0</v>
      </c>
      <c r="N40" s="16">
        <v>0</v>
      </c>
      <c r="O40" s="14" t="s">
        <v>582</v>
      </c>
      <c r="P40" s="16" t="s">
        <v>582</v>
      </c>
      <c r="Q40" s="14">
        <v>0</v>
      </c>
      <c r="R40" s="16">
        <v>0</v>
      </c>
      <c r="S40" s="14">
        <v>0</v>
      </c>
      <c r="T40" s="16">
        <v>0</v>
      </c>
      <c r="U40" s="14">
        <v>1.2953382200000001</v>
      </c>
      <c r="V40" s="16">
        <v>0.16956613000000001</v>
      </c>
    </row>
    <row r="41" spans="1:22" x14ac:dyDescent="0.25">
      <c r="A41" s="11" t="s">
        <v>511</v>
      </c>
      <c r="B41" s="13">
        <v>5712</v>
      </c>
      <c r="C41" s="14">
        <f>(39/B41*100)</f>
        <v>0.6827731092436975</v>
      </c>
      <c r="D41" s="15">
        <v>5673</v>
      </c>
      <c r="E41" s="14">
        <v>0.80627265999999997</v>
      </c>
      <c r="F41" s="16">
        <v>0.13157592000000001</v>
      </c>
      <c r="G41" s="14">
        <v>4.7864288699999999</v>
      </c>
      <c r="H41" s="16">
        <v>0.31806896000000001</v>
      </c>
      <c r="I41" s="14">
        <v>38.321175310000001</v>
      </c>
      <c r="J41" s="16">
        <v>0.68963067</v>
      </c>
      <c r="K41" s="14">
        <v>54.392277300000003</v>
      </c>
      <c r="L41" s="16">
        <v>0.73682934</v>
      </c>
      <c r="M41" s="14">
        <v>0</v>
      </c>
      <c r="N41" s="16">
        <v>0</v>
      </c>
      <c r="O41" s="14" t="s">
        <v>582</v>
      </c>
      <c r="P41" s="16" t="s">
        <v>582</v>
      </c>
      <c r="Q41" s="14">
        <v>0.67681723999999999</v>
      </c>
      <c r="R41" s="16">
        <v>0.18043086999999999</v>
      </c>
      <c r="S41" s="14">
        <v>0</v>
      </c>
      <c r="T41" s="16">
        <v>0</v>
      </c>
      <c r="U41" s="14">
        <v>1.01702863</v>
      </c>
      <c r="V41" s="16">
        <v>0.20849719</v>
      </c>
    </row>
    <row r="42" spans="1:22" x14ac:dyDescent="0.25">
      <c r="A42" s="11" t="s">
        <v>512</v>
      </c>
      <c r="B42" s="13">
        <f>IF(COUNT(B7:B41) &gt; 0, AVERAGE(B7:B41), "\u2014")</f>
        <v>7103.4285714285716</v>
      </c>
      <c r="C42" s="14">
        <f>IF(COUNT(C7:C41) &gt; 0, AVERAGE(C7:C41), "—")</f>
        <v>1.2956034254848101</v>
      </c>
      <c r="D42" s="15">
        <f>IF(COUNT(D7:D41) &gt; 0, AVERAGE(D7:D41), "—")</f>
        <v>7000.8571428571431</v>
      </c>
      <c r="E42" s="14">
        <f>IF(COUNT(E7:E41) &gt; 0, AVERAGE(E7:E41), "—")</f>
        <v>2.9275822097142861</v>
      </c>
      <c r="F42" s="16">
        <f>IF(COUNT(F7:F41) &gt; 0, SQRT(SUMSQ(F7:F41)/(COUNT(F7:F41)*COUNT(F7:F41)) ), "—")</f>
        <v>4.0164386987992705E-2</v>
      </c>
      <c r="G42" s="14">
        <f>IF(COUNT(G7:G41) &gt; 0, AVERAGE(G7:G41), "—")</f>
        <v>13.383668326857142</v>
      </c>
      <c r="H42" s="16">
        <f>IF(COUNT(H7:H41) &gt; 0, SQRT(SUMSQ(H7:H41)/(COUNT(H7:H41)*COUNT(H7:H41)) ), "—")</f>
        <v>8.0622076457830052E-2</v>
      </c>
      <c r="I42" s="14">
        <f>IF(COUNT(I7:I41) &gt; 0, AVERAGE(I7:I41), "—")</f>
        <v>42.06907667085715</v>
      </c>
      <c r="J42" s="16">
        <f>IF(COUNT(J7:J41) &gt; 0, SQRT(SUMSQ(J7:J41)/(COUNT(J7:J41)*COUNT(J7:J41)) ), "—")</f>
        <v>0.12052619234295864</v>
      </c>
      <c r="K42" s="14">
        <f>IF(COUNT(K7:K41) &gt; 0, AVERAGE(K7:K41), "—")</f>
        <v>40.047759354285716</v>
      </c>
      <c r="L42" s="16">
        <f>IF(COUNT(L7:L41) &gt; 0, SQRT(SUMSQ(L7:L41)/(COUNT(L7:L41)*COUNT(L7:L41)) ), "—")</f>
        <v>0.12343647432871138</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0.58519801085714285</v>
      </c>
      <c r="R42" s="16">
        <f>IF(COUNT(R7:R41) &gt; 0, SQRT(SUMSQ(R7:R41)/(COUNT(R7:R41)*COUNT(R7:R41)) ), "—")</f>
        <v>3.5802363567528903E-2</v>
      </c>
      <c r="S42" s="14">
        <f>IF(COUNT(S7:S41) &gt; 0, AVERAGE(S7:S41), "—")</f>
        <v>7.9677657142857147E-4</v>
      </c>
      <c r="T42" s="16">
        <f>IF(COUNT(T7:T41) &gt; 0, SQRT(SUMSQ(T7:T41)/(COUNT(T7:T41)*COUNT(T7:T41)) ), "—")</f>
        <v>5.7116657142857147E-4</v>
      </c>
      <c r="U42" s="14">
        <f>IF(COUNT(U7:U41) &gt; 0, AVERAGE(U7:U41), "—")</f>
        <v>0.98591865285714275</v>
      </c>
      <c r="V42" s="16">
        <f>IF(COUNT(V7:V41) &gt; 0, SQRT(SUMSQ(V7:V41)/(COUNT(V7:V41)*COUNT(V7:V41)) ), "—")</f>
        <v>2.9429166564977502E-2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(1248/B46*100)</f>
        <v>5.3930253662330934</v>
      </c>
      <c r="D46" s="15">
        <v>21893</v>
      </c>
      <c r="E46" s="14">
        <v>1.01740779</v>
      </c>
      <c r="F46" s="16">
        <v>9.0669849999999996E-2</v>
      </c>
      <c r="G46" s="14">
        <v>3.6118668600000001</v>
      </c>
      <c r="H46" s="16">
        <v>0.15414263</v>
      </c>
      <c r="I46" s="14">
        <v>39.898271049999998</v>
      </c>
      <c r="J46" s="16">
        <v>0.54330893999999996</v>
      </c>
      <c r="K46" s="14">
        <v>49.224650570000001</v>
      </c>
      <c r="L46" s="16">
        <v>0.59831487000000005</v>
      </c>
      <c r="M46" s="14">
        <v>0</v>
      </c>
      <c r="N46" s="16">
        <v>0</v>
      </c>
      <c r="O46" s="14" t="s">
        <v>582</v>
      </c>
      <c r="P46" s="16" t="s">
        <v>582</v>
      </c>
      <c r="Q46" s="14">
        <v>0</v>
      </c>
      <c r="R46" s="16">
        <v>0</v>
      </c>
      <c r="S46" s="14">
        <v>0</v>
      </c>
      <c r="T46" s="16">
        <v>0</v>
      </c>
      <c r="U46" s="14">
        <v>6.2478037300000002</v>
      </c>
      <c r="V46" s="16">
        <v>0.4354305</v>
      </c>
    </row>
    <row r="47" spans="1:22" x14ac:dyDescent="0.25">
      <c r="A47" s="11" t="s">
        <v>517</v>
      </c>
      <c r="B47" s="13">
        <v>5928</v>
      </c>
      <c r="C47" s="14">
        <f>(86/B47*100)</f>
        <v>1.4507422402159245</v>
      </c>
      <c r="D47" s="15">
        <v>5842</v>
      </c>
      <c r="E47" s="14">
        <v>4.9322624700000004</v>
      </c>
      <c r="F47" s="16">
        <v>0.31539841000000002</v>
      </c>
      <c r="G47" s="14">
        <v>15.618583940000001</v>
      </c>
      <c r="H47" s="16">
        <v>0.62487767000000005</v>
      </c>
      <c r="I47" s="14">
        <v>44.396993569999999</v>
      </c>
      <c r="J47" s="16">
        <v>0.69626867000000003</v>
      </c>
      <c r="K47" s="14">
        <v>30.816766659999999</v>
      </c>
      <c r="L47" s="16">
        <v>0.76326439999999995</v>
      </c>
      <c r="M47" s="14">
        <v>0</v>
      </c>
      <c r="N47" s="16">
        <v>0</v>
      </c>
      <c r="O47" s="14" t="s">
        <v>582</v>
      </c>
      <c r="P47" s="16" t="s">
        <v>582</v>
      </c>
      <c r="Q47" s="14">
        <v>0</v>
      </c>
      <c r="R47" s="16">
        <v>0</v>
      </c>
      <c r="S47" s="14">
        <v>0</v>
      </c>
      <c r="T47" s="16">
        <v>0</v>
      </c>
      <c r="U47" s="14">
        <v>4.2353933599999998</v>
      </c>
      <c r="V47" s="16">
        <v>0.57061938999999995</v>
      </c>
    </row>
    <row r="48" spans="1:22" x14ac:dyDescent="0.25">
      <c r="A48" s="11" t="s">
        <v>518</v>
      </c>
      <c r="B48" s="13">
        <v>9841</v>
      </c>
      <c r="C48" s="14">
        <f>(7/B48*100)</f>
        <v>7.1130982623717101E-2</v>
      </c>
      <c r="D48" s="15">
        <v>9834</v>
      </c>
      <c r="E48" s="14">
        <v>2.50281602</v>
      </c>
      <c r="F48" s="16">
        <v>0.20082978000000001</v>
      </c>
      <c r="G48" s="14">
        <v>24.838023830000001</v>
      </c>
      <c r="H48" s="16">
        <v>0.52418998000000006</v>
      </c>
      <c r="I48" s="14">
        <v>46.919070720000001</v>
      </c>
      <c r="J48" s="16">
        <v>0.72988913</v>
      </c>
      <c r="K48" s="14">
        <v>24.752271060000002</v>
      </c>
      <c r="L48" s="16">
        <v>0.65234616000000001</v>
      </c>
      <c r="M48" s="14">
        <v>0</v>
      </c>
      <c r="N48" s="16">
        <v>0</v>
      </c>
      <c r="O48" s="14" t="s">
        <v>582</v>
      </c>
      <c r="P48" s="16" t="s">
        <v>582</v>
      </c>
      <c r="Q48" s="14">
        <v>0</v>
      </c>
      <c r="R48" s="16">
        <v>0</v>
      </c>
      <c r="S48" s="14">
        <v>0</v>
      </c>
      <c r="T48" s="16">
        <v>0</v>
      </c>
      <c r="U48" s="14">
        <v>0.98781836999999995</v>
      </c>
      <c r="V48" s="16">
        <v>0.52470744000000002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0.97250632999999997</v>
      </c>
      <c r="F50" s="16">
        <v>0.11487542000000001</v>
      </c>
      <c r="G50" s="14">
        <v>2.3450936800000002</v>
      </c>
      <c r="H50" s="16">
        <v>0.18005264000000001</v>
      </c>
      <c r="I50" s="14">
        <v>35.094930120000001</v>
      </c>
      <c r="J50" s="16">
        <v>0.67620771000000002</v>
      </c>
      <c r="K50" s="14">
        <v>60.445248239999998</v>
      </c>
      <c r="L50" s="16">
        <v>0.71973072999999999</v>
      </c>
      <c r="M50" s="14">
        <v>0</v>
      </c>
      <c r="N50" s="16">
        <v>0</v>
      </c>
      <c r="O50" s="14" t="s">
        <v>582</v>
      </c>
      <c r="P50" s="16" t="s">
        <v>582</v>
      </c>
      <c r="Q50" s="14">
        <v>0</v>
      </c>
      <c r="R50" s="16">
        <v>0</v>
      </c>
      <c r="S50" s="14">
        <v>0</v>
      </c>
      <c r="T50" s="16">
        <v>0</v>
      </c>
      <c r="U50" s="14">
        <v>1.14222164</v>
      </c>
      <c r="V50" s="16">
        <v>0.14690589000000001</v>
      </c>
    </row>
    <row r="51" spans="1:22" x14ac:dyDescent="0.25">
      <c r="A51" s="11" t="s">
        <v>521</v>
      </c>
      <c r="B51" s="13">
        <v>6866</v>
      </c>
      <c r="C51" s="14">
        <f>(108/B51*100)</f>
        <v>1.5729682493445967</v>
      </c>
      <c r="D51" s="15">
        <v>6758</v>
      </c>
      <c r="E51" s="14">
        <v>0.69377447999999997</v>
      </c>
      <c r="F51" s="16">
        <v>9.1956830000000003E-2</v>
      </c>
      <c r="G51" s="14">
        <v>1.3346580400000001</v>
      </c>
      <c r="H51" s="16">
        <v>0.16274308000000001</v>
      </c>
      <c r="I51" s="14">
        <v>22.10916804</v>
      </c>
      <c r="J51" s="16">
        <v>0.57121014000000003</v>
      </c>
      <c r="K51" s="14">
        <v>64.27215751</v>
      </c>
      <c r="L51" s="16">
        <v>0.79102987000000002</v>
      </c>
      <c r="M51" s="14">
        <v>0</v>
      </c>
      <c r="N51" s="16">
        <v>0</v>
      </c>
      <c r="O51" s="14" t="s">
        <v>582</v>
      </c>
      <c r="P51" s="16" t="s">
        <v>582</v>
      </c>
      <c r="Q51" s="14">
        <v>10.56717716</v>
      </c>
      <c r="R51" s="16">
        <v>0.61176695999999997</v>
      </c>
      <c r="S51" s="14">
        <v>0</v>
      </c>
      <c r="T51" s="16">
        <v>0</v>
      </c>
      <c r="U51" s="14">
        <v>1.02306476</v>
      </c>
      <c r="V51" s="16">
        <v>0.19228917000000001</v>
      </c>
    </row>
    <row r="52" spans="1:22" x14ac:dyDescent="0.25">
      <c r="A52" s="11" t="s">
        <v>522</v>
      </c>
      <c r="B52" s="13">
        <v>5809</v>
      </c>
      <c r="C52" s="14">
        <f>(74/B52*100)</f>
        <v>1.2738853503184715</v>
      </c>
      <c r="D52" s="15">
        <v>5735</v>
      </c>
      <c r="E52" s="14">
        <v>5.3574814499999999</v>
      </c>
      <c r="F52" s="16">
        <v>0.33293104000000001</v>
      </c>
      <c r="G52" s="14">
        <v>25.990188310000001</v>
      </c>
      <c r="H52" s="16">
        <v>0.59577676999999996</v>
      </c>
      <c r="I52" s="14">
        <v>46.336745110000003</v>
      </c>
      <c r="J52" s="16">
        <v>0.64110951000000005</v>
      </c>
      <c r="K52" s="14">
        <v>21.523460369999999</v>
      </c>
      <c r="L52" s="16">
        <v>0.60309645000000001</v>
      </c>
      <c r="M52" s="14">
        <v>0</v>
      </c>
      <c r="N52" s="16">
        <v>0</v>
      </c>
      <c r="O52" s="14" t="s">
        <v>582</v>
      </c>
      <c r="P52" s="16" t="s">
        <v>582</v>
      </c>
      <c r="Q52" s="14">
        <v>0</v>
      </c>
      <c r="R52" s="16">
        <v>0</v>
      </c>
      <c r="S52" s="14">
        <v>0</v>
      </c>
      <c r="T52" s="16">
        <v>0</v>
      </c>
      <c r="U52" s="14">
        <v>0.79212475999999998</v>
      </c>
      <c r="V52" s="16">
        <v>0.14679423999999999</v>
      </c>
    </row>
    <row r="53" spans="1:22" x14ac:dyDescent="0.25">
      <c r="A53" s="11" t="s">
        <v>523</v>
      </c>
      <c r="B53" s="13">
        <v>5571</v>
      </c>
      <c r="C53" s="14">
        <f>(85/B53*100)</f>
        <v>1.5257583916711541</v>
      </c>
      <c r="D53" s="15">
        <v>5486</v>
      </c>
      <c r="E53" s="14">
        <v>3.60463785</v>
      </c>
      <c r="F53" s="16">
        <v>0.26832488999999998</v>
      </c>
      <c r="G53" s="14">
        <v>13.601588769999999</v>
      </c>
      <c r="H53" s="16">
        <v>0.51647759000000004</v>
      </c>
      <c r="I53" s="14">
        <v>40.697706529999998</v>
      </c>
      <c r="J53" s="16">
        <v>0.76956574</v>
      </c>
      <c r="K53" s="14">
        <v>40.499694839999997</v>
      </c>
      <c r="L53" s="16">
        <v>0.74150475999999998</v>
      </c>
      <c r="M53" s="14">
        <v>0</v>
      </c>
      <c r="N53" s="16">
        <v>0</v>
      </c>
      <c r="O53" s="14" t="s">
        <v>582</v>
      </c>
      <c r="P53" s="16" t="s">
        <v>582</v>
      </c>
      <c r="Q53" s="14">
        <v>0</v>
      </c>
      <c r="R53" s="16">
        <v>0</v>
      </c>
      <c r="S53" s="14">
        <v>0</v>
      </c>
      <c r="T53" s="16">
        <v>0</v>
      </c>
      <c r="U53" s="14">
        <v>1.5963720100000001</v>
      </c>
      <c r="V53" s="16">
        <v>0.18326706000000001</v>
      </c>
    </row>
    <row r="54" spans="1:22" x14ac:dyDescent="0.25">
      <c r="A54" s="11" t="s">
        <v>524</v>
      </c>
      <c r="B54" s="13">
        <v>4740</v>
      </c>
      <c r="C54" s="14">
        <f>(68/B54*100)</f>
        <v>1.4345991561181435</v>
      </c>
      <c r="D54" s="15">
        <v>4672</v>
      </c>
      <c r="E54" s="14">
        <v>4.78500719</v>
      </c>
      <c r="F54" s="16">
        <v>0.35205062999999998</v>
      </c>
      <c r="G54" s="14">
        <v>3.7559901999999998</v>
      </c>
      <c r="H54" s="16">
        <v>0.31311712000000003</v>
      </c>
      <c r="I54" s="14">
        <v>31.25027691</v>
      </c>
      <c r="J54" s="16">
        <v>0.86890341000000004</v>
      </c>
      <c r="K54" s="14">
        <v>56.571934759999998</v>
      </c>
      <c r="L54" s="16">
        <v>0.93097960999999996</v>
      </c>
      <c r="M54" s="14">
        <v>0</v>
      </c>
      <c r="N54" s="16">
        <v>0</v>
      </c>
      <c r="O54" s="14" t="s">
        <v>582</v>
      </c>
      <c r="P54" s="16" t="s">
        <v>582</v>
      </c>
      <c r="Q54" s="14">
        <v>0</v>
      </c>
      <c r="R54" s="16">
        <v>0</v>
      </c>
      <c r="S54" s="14">
        <v>0</v>
      </c>
      <c r="T54" s="16">
        <v>0</v>
      </c>
      <c r="U54" s="14">
        <v>3.63679094</v>
      </c>
      <c r="V54" s="16">
        <v>0.33269187</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2.0482939500000001</v>
      </c>
      <c r="F56" s="16">
        <v>0.24649315999999999</v>
      </c>
      <c r="G56" s="14">
        <v>9.7864408800000007</v>
      </c>
      <c r="H56" s="16">
        <v>0.47191934000000002</v>
      </c>
      <c r="I56" s="14">
        <v>41.025282070000003</v>
      </c>
      <c r="J56" s="16">
        <v>0.78685408000000001</v>
      </c>
      <c r="K56" s="14">
        <v>46.809075309999997</v>
      </c>
      <c r="L56" s="16">
        <v>0.89693007000000002</v>
      </c>
      <c r="M56" s="14">
        <v>0</v>
      </c>
      <c r="N56" s="16">
        <v>0</v>
      </c>
      <c r="O56" s="14" t="s">
        <v>582</v>
      </c>
      <c r="P56" s="16" t="s">
        <v>582</v>
      </c>
      <c r="Q56" s="14">
        <v>0</v>
      </c>
      <c r="R56" s="16">
        <v>0</v>
      </c>
      <c r="S56" s="14">
        <v>0</v>
      </c>
      <c r="T56" s="16">
        <v>0</v>
      </c>
      <c r="U56" s="14">
        <v>0.33090778999999998</v>
      </c>
      <c r="V56" s="16">
        <v>0.10469148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5.6777157599999999</v>
      </c>
      <c r="F61" s="16">
        <v>0.38732557000000001</v>
      </c>
      <c r="G61" s="14">
        <v>10.94032428</v>
      </c>
      <c r="H61" s="16">
        <v>0.44811233</v>
      </c>
      <c r="I61" s="14">
        <v>41.19428911</v>
      </c>
      <c r="J61" s="16">
        <v>0.74301991999999994</v>
      </c>
      <c r="K61" s="14">
        <v>40.58475447</v>
      </c>
      <c r="L61" s="16">
        <v>0.77096063999999997</v>
      </c>
      <c r="M61" s="14">
        <v>0</v>
      </c>
      <c r="N61" s="16">
        <v>0</v>
      </c>
      <c r="O61" s="14" t="s">
        <v>582</v>
      </c>
      <c r="P61" s="16" t="s">
        <v>582</v>
      </c>
      <c r="Q61" s="14">
        <v>0</v>
      </c>
      <c r="R61" s="16">
        <v>0</v>
      </c>
      <c r="S61" s="14">
        <v>0</v>
      </c>
      <c r="T61" s="16">
        <v>0</v>
      </c>
      <c r="U61" s="14">
        <v>1.6029163799999999</v>
      </c>
      <c r="V61" s="16">
        <v>0.27535869000000002</v>
      </c>
    </row>
    <row r="62" spans="1:22" x14ac:dyDescent="0.25">
      <c r="A62" s="11" t="s">
        <v>532</v>
      </c>
      <c r="B62" s="13">
        <v>4476</v>
      </c>
      <c r="C62" s="14">
        <f>(3/B62*100)</f>
        <v>6.7024128686327081E-2</v>
      </c>
      <c r="D62" s="15">
        <v>4473</v>
      </c>
      <c r="E62" s="14">
        <v>6.4863484800000002</v>
      </c>
      <c r="F62" s="16">
        <v>0.33077405999999998</v>
      </c>
      <c r="G62" s="14">
        <v>43.71104227</v>
      </c>
      <c r="H62" s="16">
        <v>0.71047464000000005</v>
      </c>
      <c r="I62" s="14">
        <v>36.847012190000001</v>
      </c>
      <c r="J62" s="16">
        <v>0.64451407999999999</v>
      </c>
      <c r="K62" s="14">
        <v>12.866021569999999</v>
      </c>
      <c r="L62" s="16">
        <v>0.50222296</v>
      </c>
      <c r="M62" s="14">
        <v>0</v>
      </c>
      <c r="N62" s="16">
        <v>0</v>
      </c>
      <c r="O62" s="14" t="s">
        <v>582</v>
      </c>
      <c r="P62" s="16" t="s">
        <v>582</v>
      </c>
      <c r="Q62" s="14">
        <v>0</v>
      </c>
      <c r="R62" s="16">
        <v>0</v>
      </c>
      <c r="S62" s="14">
        <v>0</v>
      </c>
      <c r="T62" s="16">
        <v>0</v>
      </c>
      <c r="U62" s="14">
        <v>8.9575479999999999E-2</v>
      </c>
      <c r="V62" s="16">
        <v>4.4814819999999998E-2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5.19466758</v>
      </c>
      <c r="F66" s="16">
        <v>0.28491963999999997</v>
      </c>
      <c r="G66" s="14">
        <v>17.316535009999999</v>
      </c>
      <c r="H66" s="16">
        <v>0.44149570999999999</v>
      </c>
      <c r="I66" s="14">
        <v>45.892295390000001</v>
      </c>
      <c r="J66" s="16">
        <v>0.65411271000000004</v>
      </c>
      <c r="K66" s="14">
        <v>28.622831080000001</v>
      </c>
      <c r="L66" s="16">
        <v>0.57309334999999995</v>
      </c>
      <c r="M66" s="14">
        <v>0</v>
      </c>
      <c r="N66" s="16">
        <v>0</v>
      </c>
      <c r="O66" s="14" t="s">
        <v>582</v>
      </c>
      <c r="P66" s="16" t="s">
        <v>582</v>
      </c>
      <c r="Q66" s="14">
        <v>0</v>
      </c>
      <c r="R66" s="16">
        <v>0</v>
      </c>
      <c r="S66" s="14">
        <v>0</v>
      </c>
      <c r="T66" s="16">
        <v>0</v>
      </c>
      <c r="U66" s="14">
        <v>2.9736709399999999</v>
      </c>
      <c r="V66" s="16">
        <v>0.22053702</v>
      </c>
    </row>
    <row r="67" spans="1:22" x14ac:dyDescent="0.25">
      <c r="A67" s="11" t="s">
        <v>537</v>
      </c>
      <c r="B67" s="13">
        <v>6971</v>
      </c>
      <c r="C67" s="14">
        <f>(54/B67*100)</f>
        <v>0.77463778510974035</v>
      </c>
      <c r="D67" s="15">
        <v>6917</v>
      </c>
      <c r="E67" s="14">
        <v>1.2592344499999999</v>
      </c>
      <c r="F67" s="16">
        <v>0.12284745</v>
      </c>
      <c r="G67" s="14">
        <v>2.2055927099999999</v>
      </c>
      <c r="H67" s="16">
        <v>0.19684963999999999</v>
      </c>
      <c r="I67" s="14">
        <v>40.059069770000001</v>
      </c>
      <c r="J67" s="16">
        <v>0.72244467000000001</v>
      </c>
      <c r="K67" s="14">
        <v>55.340729349999997</v>
      </c>
      <c r="L67" s="16">
        <v>0.66479739999999998</v>
      </c>
      <c r="M67" s="14">
        <v>0</v>
      </c>
      <c r="N67" s="16">
        <v>0</v>
      </c>
      <c r="O67" s="14" t="s">
        <v>582</v>
      </c>
      <c r="P67" s="16" t="s">
        <v>582</v>
      </c>
      <c r="Q67" s="14">
        <v>0</v>
      </c>
      <c r="R67" s="16">
        <v>0</v>
      </c>
      <c r="S67" s="14">
        <v>0</v>
      </c>
      <c r="T67" s="16">
        <v>0</v>
      </c>
      <c r="U67" s="14">
        <v>1.13537373</v>
      </c>
      <c r="V67" s="16">
        <v>0.13560467000000001</v>
      </c>
    </row>
    <row r="68" spans="1:22" x14ac:dyDescent="0.25">
      <c r="A68" s="11" t="s">
        <v>538</v>
      </c>
      <c r="B68" s="13">
        <v>12083</v>
      </c>
      <c r="C68" s="14">
        <f>(26/B68*100)</f>
        <v>0.21517834974757924</v>
      </c>
      <c r="D68" s="15">
        <v>12057</v>
      </c>
      <c r="E68" s="14">
        <v>3.33488753</v>
      </c>
      <c r="F68" s="16">
        <v>0.16811013999999999</v>
      </c>
      <c r="G68" s="14">
        <v>2.8923809999999999</v>
      </c>
      <c r="H68" s="16">
        <v>0.13561155</v>
      </c>
      <c r="I68" s="14">
        <v>24.88215885</v>
      </c>
      <c r="J68" s="16">
        <v>0.43220856000000002</v>
      </c>
      <c r="K68" s="14">
        <v>63.718775319999999</v>
      </c>
      <c r="L68" s="16">
        <v>0.44040765999999998</v>
      </c>
      <c r="M68" s="14">
        <v>0</v>
      </c>
      <c r="N68" s="16">
        <v>0</v>
      </c>
      <c r="O68" s="14" t="s">
        <v>582</v>
      </c>
      <c r="P68" s="16" t="s">
        <v>582</v>
      </c>
      <c r="Q68" s="14">
        <v>0</v>
      </c>
      <c r="R68" s="16">
        <v>0</v>
      </c>
      <c r="S68" s="14">
        <v>0</v>
      </c>
      <c r="T68" s="16">
        <v>0</v>
      </c>
      <c r="U68" s="14">
        <v>5.1717972999999997</v>
      </c>
      <c r="V68" s="16">
        <v>0.20127411000000001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1.81355127</v>
      </c>
      <c r="F70" s="16">
        <v>0.27116551</v>
      </c>
      <c r="G70" s="14">
        <v>17.05046286</v>
      </c>
      <c r="H70" s="16">
        <v>0.50739159</v>
      </c>
      <c r="I70" s="14">
        <v>54.191722560000002</v>
      </c>
      <c r="J70" s="16">
        <v>0.80437756000000005</v>
      </c>
      <c r="K70" s="14">
        <v>25.507039089999999</v>
      </c>
      <c r="L70" s="16">
        <v>0.69645268000000005</v>
      </c>
      <c r="M70" s="14">
        <v>0</v>
      </c>
      <c r="N70" s="16">
        <v>0</v>
      </c>
      <c r="O70" s="14" t="s">
        <v>582</v>
      </c>
      <c r="P70" s="16" t="s">
        <v>582</v>
      </c>
      <c r="Q70" s="14">
        <v>0</v>
      </c>
      <c r="R70" s="16">
        <v>0</v>
      </c>
      <c r="S70" s="14">
        <v>0</v>
      </c>
      <c r="T70" s="16">
        <v>0</v>
      </c>
      <c r="U70" s="14">
        <v>1.4372242099999999</v>
      </c>
      <c r="V70" s="16">
        <v>0.20902802000000001</v>
      </c>
    </row>
    <row r="71" spans="1:22" x14ac:dyDescent="0.25">
      <c r="A71" s="11" t="s">
        <v>541</v>
      </c>
      <c r="B71" s="13">
        <v>6115</v>
      </c>
      <c r="C71" s="14">
        <f>(17/B71*100)</f>
        <v>0.27800490596892891</v>
      </c>
      <c r="D71" s="15">
        <v>6098</v>
      </c>
      <c r="E71" s="14">
        <v>1.4880039599999999</v>
      </c>
      <c r="F71" s="16">
        <v>0.17625616</v>
      </c>
      <c r="G71" s="14">
        <v>10.360736749999999</v>
      </c>
      <c r="H71" s="16">
        <v>0.39401714999999998</v>
      </c>
      <c r="I71" s="14">
        <v>43.086063809999999</v>
      </c>
      <c r="J71" s="16">
        <v>0.68033511999999996</v>
      </c>
      <c r="K71" s="14">
        <v>44.836694770000001</v>
      </c>
      <c r="L71" s="16">
        <v>0.72848964999999999</v>
      </c>
      <c r="M71" s="14">
        <v>0</v>
      </c>
      <c r="N71" s="16">
        <v>0</v>
      </c>
      <c r="O71" s="14" t="s">
        <v>582</v>
      </c>
      <c r="P71" s="16" t="s">
        <v>582</v>
      </c>
      <c r="Q71" s="14">
        <v>0</v>
      </c>
      <c r="R71" s="16">
        <v>0</v>
      </c>
      <c r="S71" s="14">
        <v>0</v>
      </c>
      <c r="T71" s="16">
        <v>0</v>
      </c>
      <c r="U71" s="14">
        <v>0.22850071</v>
      </c>
      <c r="V71" s="16">
        <v>6.2611390000000003E-2</v>
      </c>
    </row>
    <row r="72" spans="1:22" x14ac:dyDescent="0.25">
      <c r="A72" s="11" t="s">
        <v>542</v>
      </c>
      <c r="B72" s="13">
        <v>7708</v>
      </c>
      <c r="C72" s="14">
        <f>(5/B72*100)</f>
        <v>6.4867669953295279E-2</v>
      </c>
      <c r="D72" s="15">
        <v>7703</v>
      </c>
      <c r="E72" s="14">
        <v>2.4305658800000001</v>
      </c>
      <c r="F72" s="16">
        <v>0.19126282</v>
      </c>
      <c r="G72" s="14">
        <v>18.140238889999999</v>
      </c>
      <c r="H72" s="16">
        <v>0.43194759999999999</v>
      </c>
      <c r="I72" s="14">
        <v>48.444427589999997</v>
      </c>
      <c r="J72" s="16">
        <v>0.62536053999999996</v>
      </c>
      <c r="K72" s="14">
        <v>30.861528109999998</v>
      </c>
      <c r="L72" s="16">
        <v>0.57948330000000003</v>
      </c>
      <c r="M72" s="14">
        <v>0</v>
      </c>
      <c r="N72" s="16">
        <v>0</v>
      </c>
      <c r="O72" s="14" t="s">
        <v>582</v>
      </c>
      <c r="P72" s="16" t="s">
        <v>582</v>
      </c>
      <c r="Q72" s="14">
        <v>0</v>
      </c>
      <c r="R72" s="16">
        <v>0</v>
      </c>
      <c r="S72" s="14">
        <v>0</v>
      </c>
      <c r="T72" s="16">
        <v>0</v>
      </c>
      <c r="U72" s="14">
        <v>0.12323953</v>
      </c>
      <c r="V72" s="16">
        <v>2.60272E-2</v>
      </c>
    </row>
    <row r="73" spans="1:22" x14ac:dyDescent="0.25">
      <c r="A73" s="11" t="s">
        <v>543</v>
      </c>
      <c r="B73" s="13">
        <v>8249</v>
      </c>
      <c r="C73" s="14">
        <f>(148/B73*100)</f>
        <v>1.7941568674990909</v>
      </c>
      <c r="D73" s="15">
        <v>8101</v>
      </c>
      <c r="E73" s="14">
        <v>0.96154107</v>
      </c>
      <c r="F73" s="16">
        <v>0.14129170999999999</v>
      </c>
      <c r="G73" s="14">
        <v>7.4865389499999999</v>
      </c>
      <c r="H73" s="16">
        <v>0.30455494</v>
      </c>
      <c r="I73" s="14">
        <v>52.647504519999998</v>
      </c>
      <c r="J73" s="16">
        <v>0.78872315000000004</v>
      </c>
      <c r="K73" s="14">
        <v>38.517769149999999</v>
      </c>
      <c r="L73" s="16">
        <v>0.87972116</v>
      </c>
      <c r="M73" s="14">
        <v>0</v>
      </c>
      <c r="N73" s="16">
        <v>0</v>
      </c>
      <c r="O73" s="14" t="s">
        <v>582</v>
      </c>
      <c r="P73" s="16" t="s">
        <v>582</v>
      </c>
      <c r="Q73" s="14">
        <v>0</v>
      </c>
      <c r="R73" s="16">
        <v>0</v>
      </c>
      <c r="S73" s="14">
        <v>0</v>
      </c>
      <c r="T73" s="16">
        <v>0</v>
      </c>
      <c r="U73" s="14">
        <v>0.3866463</v>
      </c>
      <c r="V73" s="16">
        <v>8.3297289999999996E-2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1.41583635</v>
      </c>
      <c r="F75" s="16">
        <v>0.20083395000000001</v>
      </c>
      <c r="G75" s="14">
        <v>1.9812234500000001</v>
      </c>
      <c r="H75" s="16">
        <v>0.18674857</v>
      </c>
      <c r="I75" s="14">
        <v>30.383581960000001</v>
      </c>
      <c r="J75" s="16">
        <v>0.77821545999999997</v>
      </c>
      <c r="K75" s="14">
        <v>63.340773900000002</v>
      </c>
      <c r="L75" s="16">
        <v>0.92686005999999999</v>
      </c>
      <c r="M75" s="14">
        <v>0</v>
      </c>
      <c r="N75" s="16">
        <v>0</v>
      </c>
      <c r="O75" s="14" t="s">
        <v>582</v>
      </c>
      <c r="P75" s="16" t="s">
        <v>582</v>
      </c>
      <c r="Q75" s="14">
        <v>0</v>
      </c>
      <c r="R75" s="16">
        <v>0</v>
      </c>
      <c r="S75" s="14">
        <v>0</v>
      </c>
      <c r="T75" s="16">
        <v>0</v>
      </c>
      <c r="U75" s="14">
        <v>2.8785843500000001</v>
      </c>
      <c r="V75" s="16">
        <v>0.37077489000000002</v>
      </c>
    </row>
    <row r="76" spans="1:22" x14ac:dyDescent="0.25">
      <c r="A76" s="11" t="s">
        <v>546</v>
      </c>
      <c r="B76" s="13">
        <v>14167</v>
      </c>
      <c r="C76" s="14">
        <f>(228/B76*100)</f>
        <v>1.6093738970847746</v>
      </c>
      <c r="D76" s="15">
        <v>13939</v>
      </c>
      <c r="E76" s="14">
        <v>2.53334327</v>
      </c>
      <c r="F76" s="16">
        <v>0.18794373</v>
      </c>
      <c r="G76" s="14">
        <v>3.7134395200000001</v>
      </c>
      <c r="H76" s="16">
        <v>0.21043408</v>
      </c>
      <c r="I76" s="14">
        <v>29.746219480000001</v>
      </c>
      <c r="J76" s="16">
        <v>0.58779174999999995</v>
      </c>
      <c r="K76" s="14">
        <v>61.653681810000002</v>
      </c>
      <c r="L76" s="16">
        <v>0.61529244000000005</v>
      </c>
      <c r="M76" s="14">
        <v>0</v>
      </c>
      <c r="N76" s="16">
        <v>0</v>
      </c>
      <c r="O76" s="14" t="s">
        <v>582</v>
      </c>
      <c r="P76" s="16" t="s">
        <v>582</v>
      </c>
      <c r="Q76" s="14">
        <v>0</v>
      </c>
      <c r="R76" s="16">
        <v>0</v>
      </c>
      <c r="S76" s="14">
        <v>0</v>
      </c>
      <c r="T76" s="16">
        <v>0</v>
      </c>
      <c r="U76" s="14">
        <v>2.35331592</v>
      </c>
      <c r="V76" s="16">
        <v>0.19965445000000001</v>
      </c>
    </row>
    <row r="77" spans="1:22" x14ac:dyDescent="0.25">
      <c r="A77" s="11" t="s">
        <v>547</v>
      </c>
      <c r="B77" s="13">
        <v>6062</v>
      </c>
      <c r="C77" s="14">
        <f>(86/B77*100)</f>
        <v>1.4186737050478391</v>
      </c>
      <c r="D77" s="15">
        <v>5976</v>
      </c>
      <c r="E77" s="14">
        <v>2.4242826599999998</v>
      </c>
      <c r="F77" s="16">
        <v>0.23295128000000001</v>
      </c>
      <c r="G77" s="14">
        <v>8.7107361999999995</v>
      </c>
      <c r="H77" s="16">
        <v>0.37676284999999998</v>
      </c>
      <c r="I77" s="14">
        <v>44.085838369999998</v>
      </c>
      <c r="J77" s="16">
        <v>0.67650310999999996</v>
      </c>
      <c r="K77" s="14">
        <v>41.492472810000002</v>
      </c>
      <c r="L77" s="16">
        <v>0.62819261999999998</v>
      </c>
      <c r="M77" s="14">
        <v>0</v>
      </c>
      <c r="N77" s="16">
        <v>0</v>
      </c>
      <c r="O77" s="14" t="s">
        <v>582</v>
      </c>
      <c r="P77" s="16" t="s">
        <v>582</v>
      </c>
      <c r="Q77" s="14">
        <v>0</v>
      </c>
      <c r="R77" s="16">
        <v>0</v>
      </c>
      <c r="S77" s="14">
        <v>0</v>
      </c>
      <c r="T77" s="16">
        <v>0</v>
      </c>
      <c r="U77" s="14">
        <v>3.2866699599999998</v>
      </c>
      <c r="V77" s="16">
        <v>0.27518788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0.65817493999999999</v>
      </c>
      <c r="F81" s="16">
        <v>0.11188882999999999</v>
      </c>
      <c r="G81" s="14">
        <v>4.5876634799999998</v>
      </c>
      <c r="H81" s="16">
        <v>0.43834866</v>
      </c>
      <c r="I81" s="14">
        <v>30.937947000000001</v>
      </c>
      <c r="J81" s="16">
        <v>1.00887547</v>
      </c>
      <c r="K81" s="14">
        <v>63.611837180000002</v>
      </c>
      <c r="L81" s="16">
        <v>1.25267054</v>
      </c>
      <c r="M81" s="14">
        <v>0</v>
      </c>
      <c r="N81" s="16">
        <v>0</v>
      </c>
      <c r="O81" s="14" t="s">
        <v>582</v>
      </c>
      <c r="P81" s="16" t="s">
        <v>582</v>
      </c>
      <c r="Q81" s="14">
        <v>0</v>
      </c>
      <c r="R81" s="16">
        <v>0</v>
      </c>
      <c r="S81" s="14">
        <v>0</v>
      </c>
      <c r="T81" s="16">
        <v>0</v>
      </c>
      <c r="U81" s="14">
        <v>0.20437739999999999</v>
      </c>
      <c r="V81" s="16">
        <v>6.3071489999999994E-2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(370/B7*100)</f>
        <v>2.5464556090846524</v>
      </c>
      <c r="D7" s="15">
        <v>14160</v>
      </c>
      <c r="E7" s="14">
        <v>0.92741476</v>
      </c>
      <c r="F7" s="16">
        <v>9.6813369999999996E-2</v>
      </c>
      <c r="G7" s="14">
        <v>3.2465402800000001</v>
      </c>
      <c r="H7" s="16">
        <v>0.18380386000000001</v>
      </c>
      <c r="I7" s="14">
        <v>39.096305049999998</v>
      </c>
      <c r="J7" s="16">
        <v>0.54288011999999997</v>
      </c>
      <c r="K7" s="14">
        <v>55.063372489999999</v>
      </c>
      <c r="L7" s="16">
        <v>0.56983141999999998</v>
      </c>
      <c r="M7" s="14">
        <v>0</v>
      </c>
      <c r="N7" s="16">
        <v>0</v>
      </c>
      <c r="O7" s="14" t="s">
        <v>582</v>
      </c>
      <c r="P7" s="16" t="s">
        <v>582</v>
      </c>
      <c r="Q7" s="14">
        <v>0</v>
      </c>
      <c r="R7" s="16">
        <v>0</v>
      </c>
      <c r="S7" s="14">
        <v>0</v>
      </c>
      <c r="T7" s="16">
        <v>0</v>
      </c>
      <c r="U7" s="14">
        <v>1.66636743</v>
      </c>
      <c r="V7" s="16">
        <v>0.14223458999999999</v>
      </c>
    </row>
    <row r="8" spans="1:22" x14ac:dyDescent="0.25">
      <c r="A8" s="11" t="s">
        <v>478</v>
      </c>
      <c r="B8" s="13">
        <v>7007</v>
      </c>
      <c r="C8" s="14">
        <f>(23/B8*100)</f>
        <v>0.32824318538604252</v>
      </c>
      <c r="D8" s="15">
        <v>6984</v>
      </c>
      <c r="E8" s="14">
        <v>1.6061987799999999</v>
      </c>
      <c r="F8" s="16">
        <v>0.16855313999999999</v>
      </c>
      <c r="G8" s="14">
        <v>5.9720955199999999</v>
      </c>
      <c r="H8" s="16">
        <v>0.26347528999999997</v>
      </c>
      <c r="I8" s="14">
        <v>32.653364369999998</v>
      </c>
      <c r="J8" s="16">
        <v>0.75919917999999997</v>
      </c>
      <c r="K8" s="14">
        <v>57.740339599999999</v>
      </c>
      <c r="L8" s="16">
        <v>0.77855070000000004</v>
      </c>
      <c r="M8" s="14">
        <v>0</v>
      </c>
      <c r="N8" s="16">
        <v>0</v>
      </c>
      <c r="O8" s="14" t="s">
        <v>582</v>
      </c>
      <c r="P8" s="16" t="s">
        <v>582</v>
      </c>
      <c r="Q8" s="14">
        <v>0.47252866999999998</v>
      </c>
      <c r="R8" s="16">
        <v>0.11629533</v>
      </c>
      <c r="S8" s="14">
        <v>0</v>
      </c>
      <c r="T8" s="16">
        <v>0</v>
      </c>
      <c r="U8" s="14">
        <v>1.55547306</v>
      </c>
      <c r="V8" s="16">
        <v>0.17454321</v>
      </c>
    </row>
    <row r="9" spans="1:22" x14ac:dyDescent="0.25">
      <c r="A9" s="11" t="s">
        <v>479</v>
      </c>
      <c r="B9" s="13">
        <v>9651</v>
      </c>
      <c r="C9" s="14">
        <f>(102/B9*100)</f>
        <v>1.056885296860429</v>
      </c>
      <c r="D9" s="15">
        <v>9549</v>
      </c>
      <c r="E9" s="14">
        <v>1.2017586</v>
      </c>
      <c r="F9" s="16">
        <v>0.11443435</v>
      </c>
      <c r="G9" s="14">
        <v>6.4743993199999998</v>
      </c>
      <c r="H9" s="16">
        <v>0.21939929999999999</v>
      </c>
      <c r="I9" s="14">
        <v>46.90747898</v>
      </c>
      <c r="J9" s="16">
        <v>0.59083196000000004</v>
      </c>
      <c r="K9" s="14">
        <v>40.358906840000003</v>
      </c>
      <c r="L9" s="16">
        <v>0.62801116000000001</v>
      </c>
      <c r="M9" s="14">
        <v>0</v>
      </c>
      <c r="N9" s="16">
        <v>0</v>
      </c>
      <c r="O9" s="14" t="s">
        <v>582</v>
      </c>
      <c r="P9" s="16" t="s">
        <v>582</v>
      </c>
      <c r="Q9" s="14">
        <v>3.0091974800000001</v>
      </c>
      <c r="R9" s="16">
        <v>0.54039908000000003</v>
      </c>
      <c r="S9" s="14">
        <v>0</v>
      </c>
      <c r="T9" s="16">
        <v>0</v>
      </c>
      <c r="U9" s="14">
        <v>2.0482587900000002</v>
      </c>
      <c r="V9" s="16">
        <v>0.203405</v>
      </c>
    </row>
    <row r="10" spans="1:22" x14ac:dyDescent="0.25">
      <c r="A10" s="11" t="s">
        <v>480</v>
      </c>
      <c r="B10" s="13">
        <v>20058</v>
      </c>
      <c r="C10" s="14">
        <f>(529/B10*100)</f>
        <v>2.63735168012763</v>
      </c>
      <c r="D10" s="15">
        <v>19529</v>
      </c>
      <c r="E10" s="14">
        <v>0.88177660999999996</v>
      </c>
      <c r="F10" s="16">
        <v>9.4852359999999997E-2</v>
      </c>
      <c r="G10" s="14">
        <v>3.5946582299999998</v>
      </c>
      <c r="H10" s="16">
        <v>0.20420641</v>
      </c>
      <c r="I10" s="14">
        <v>38.17941845</v>
      </c>
      <c r="J10" s="16">
        <v>0.56599765999999996</v>
      </c>
      <c r="K10" s="14">
        <v>55.827595690000003</v>
      </c>
      <c r="L10" s="16">
        <v>0.63605555000000003</v>
      </c>
      <c r="M10" s="14">
        <v>0</v>
      </c>
      <c r="N10" s="16">
        <v>0</v>
      </c>
      <c r="O10" s="14" t="s">
        <v>582</v>
      </c>
      <c r="P10" s="16" t="s">
        <v>582</v>
      </c>
      <c r="Q10" s="14">
        <v>0</v>
      </c>
      <c r="R10" s="16">
        <v>0</v>
      </c>
      <c r="S10" s="14">
        <v>0</v>
      </c>
      <c r="T10" s="16">
        <v>0</v>
      </c>
      <c r="U10" s="14">
        <v>1.5165510200000001</v>
      </c>
      <c r="V10" s="16">
        <v>0.17314223000000001</v>
      </c>
    </row>
    <row r="11" spans="1:22" x14ac:dyDescent="0.25">
      <c r="A11" s="11" t="s">
        <v>481</v>
      </c>
      <c r="B11" s="13">
        <v>7053</v>
      </c>
      <c r="C11" s="14">
        <f>(50/B11*100)</f>
        <v>0.70891819084077701</v>
      </c>
      <c r="D11" s="15">
        <v>7003</v>
      </c>
      <c r="E11" s="14">
        <v>1.7512564500000001</v>
      </c>
      <c r="F11" s="16">
        <v>0.18140048</v>
      </c>
      <c r="G11" s="14">
        <v>2.3254233000000002</v>
      </c>
      <c r="H11" s="16">
        <v>0.23977530999999999</v>
      </c>
      <c r="I11" s="14">
        <v>30.396549369999999</v>
      </c>
      <c r="J11" s="16">
        <v>0.69240573999999999</v>
      </c>
      <c r="K11" s="14">
        <v>64.11788679</v>
      </c>
      <c r="L11" s="16">
        <v>0.81968759000000002</v>
      </c>
      <c r="M11" s="14">
        <v>0</v>
      </c>
      <c r="N11" s="16">
        <v>0</v>
      </c>
      <c r="O11" s="14" t="s">
        <v>582</v>
      </c>
      <c r="P11" s="16" t="s">
        <v>582</v>
      </c>
      <c r="Q11" s="14">
        <v>0</v>
      </c>
      <c r="R11" s="16">
        <v>0</v>
      </c>
      <c r="S11" s="14">
        <v>0</v>
      </c>
      <c r="T11" s="16">
        <v>0</v>
      </c>
      <c r="U11" s="14">
        <v>1.4088840899999999</v>
      </c>
      <c r="V11" s="16">
        <v>0.21394050000000001</v>
      </c>
    </row>
    <row r="12" spans="1:22" x14ac:dyDescent="0.25">
      <c r="A12" s="11" t="s">
        <v>482</v>
      </c>
      <c r="B12" s="13">
        <v>6894</v>
      </c>
      <c r="C12" s="14">
        <f>(56/B12*100)</f>
        <v>0.81230055120394551</v>
      </c>
      <c r="D12" s="15">
        <v>6838</v>
      </c>
      <c r="E12" s="14">
        <v>1.28853017</v>
      </c>
      <c r="F12" s="16">
        <v>0.16365088999999999</v>
      </c>
      <c r="G12" s="14">
        <v>5.0926027500000002</v>
      </c>
      <c r="H12" s="16">
        <v>0.31300228000000002</v>
      </c>
      <c r="I12" s="14">
        <v>50.943175760000003</v>
      </c>
      <c r="J12" s="16">
        <v>0.77860552000000005</v>
      </c>
      <c r="K12" s="14">
        <v>38.84934793</v>
      </c>
      <c r="L12" s="16">
        <v>0.70500991000000002</v>
      </c>
      <c r="M12" s="14">
        <v>0</v>
      </c>
      <c r="N12" s="16">
        <v>0</v>
      </c>
      <c r="O12" s="14" t="s">
        <v>582</v>
      </c>
      <c r="P12" s="16" t="s">
        <v>582</v>
      </c>
      <c r="Q12" s="14">
        <v>2.3465013799999999</v>
      </c>
      <c r="R12" s="16">
        <v>0.59149814000000001</v>
      </c>
      <c r="S12" s="14">
        <v>0</v>
      </c>
      <c r="T12" s="16">
        <v>0</v>
      </c>
      <c r="U12" s="14">
        <v>1.47984201</v>
      </c>
      <c r="V12" s="16">
        <v>0.22718441</v>
      </c>
    </row>
    <row r="13" spans="1:22" x14ac:dyDescent="0.25">
      <c r="A13" s="11" t="s">
        <v>483</v>
      </c>
      <c r="B13" s="13">
        <v>7161</v>
      </c>
      <c r="C13" s="14">
        <f>(92/B13*100)</f>
        <v>1.2847367686077364</v>
      </c>
      <c r="D13" s="15">
        <v>7069</v>
      </c>
      <c r="E13" s="14">
        <v>1.88876891</v>
      </c>
      <c r="F13" s="16">
        <v>0.22742952999999999</v>
      </c>
      <c r="G13" s="14">
        <v>14.037108379999999</v>
      </c>
      <c r="H13" s="16">
        <v>0.53338384000000005</v>
      </c>
      <c r="I13" s="14">
        <v>43.50579887</v>
      </c>
      <c r="J13" s="16">
        <v>0.70216953999999998</v>
      </c>
      <c r="K13" s="14">
        <v>35.325995990000003</v>
      </c>
      <c r="L13" s="16">
        <v>0.85357413000000004</v>
      </c>
      <c r="M13" s="14">
        <v>0</v>
      </c>
      <c r="N13" s="16">
        <v>0</v>
      </c>
      <c r="O13" s="14" t="s">
        <v>582</v>
      </c>
      <c r="P13" s="16" t="s">
        <v>582</v>
      </c>
      <c r="Q13" s="14">
        <v>4.0679935399999998</v>
      </c>
      <c r="R13" s="16">
        <v>0.46782673000000002</v>
      </c>
      <c r="S13" s="14">
        <v>0</v>
      </c>
      <c r="T13" s="16">
        <v>0</v>
      </c>
      <c r="U13" s="14">
        <v>1.17433432</v>
      </c>
      <c r="V13" s="16">
        <v>0.23266702</v>
      </c>
    </row>
    <row r="14" spans="1:22" x14ac:dyDescent="0.25">
      <c r="A14" s="11" t="s">
        <v>484</v>
      </c>
      <c r="B14" s="13">
        <v>5587</v>
      </c>
      <c r="C14" s="14">
        <f>(75/B14*100)</f>
        <v>1.3424020046536602</v>
      </c>
      <c r="D14" s="15">
        <v>5512</v>
      </c>
      <c r="E14" s="14">
        <v>1.23992762</v>
      </c>
      <c r="F14" s="16">
        <v>0.15592460999999999</v>
      </c>
      <c r="G14" s="14">
        <v>3.7230194299999999</v>
      </c>
      <c r="H14" s="16">
        <v>0.29045249000000001</v>
      </c>
      <c r="I14" s="14">
        <v>43.717714219999998</v>
      </c>
      <c r="J14" s="16">
        <v>0.78128931000000001</v>
      </c>
      <c r="K14" s="14">
        <v>50.491292000000001</v>
      </c>
      <c r="L14" s="16">
        <v>0.73056759999999998</v>
      </c>
      <c r="M14" s="14">
        <v>0</v>
      </c>
      <c r="N14" s="16">
        <v>0</v>
      </c>
      <c r="O14" s="14" t="s">
        <v>582</v>
      </c>
      <c r="P14" s="16" t="s">
        <v>582</v>
      </c>
      <c r="Q14" s="14">
        <v>0</v>
      </c>
      <c r="R14" s="16">
        <v>0</v>
      </c>
      <c r="S14" s="14">
        <v>0</v>
      </c>
      <c r="T14" s="16">
        <v>0</v>
      </c>
      <c r="U14" s="14">
        <v>0.82804672999999995</v>
      </c>
      <c r="V14" s="16">
        <v>0.15082404999999999</v>
      </c>
    </row>
    <row r="15" spans="1:22" x14ac:dyDescent="0.25">
      <c r="A15" s="11" t="s">
        <v>485</v>
      </c>
      <c r="B15" s="13">
        <v>5882</v>
      </c>
      <c r="C15" s="14">
        <f>(53/B15*100)</f>
        <v>0.90105406324379467</v>
      </c>
      <c r="D15" s="15">
        <v>5829</v>
      </c>
      <c r="E15" s="14">
        <v>2.5591681899999998</v>
      </c>
      <c r="F15" s="16">
        <v>0.17927204999999999</v>
      </c>
      <c r="G15" s="14">
        <v>17.050852760000001</v>
      </c>
      <c r="H15" s="16">
        <v>0.65346652000000005</v>
      </c>
      <c r="I15" s="14">
        <v>53.330932070000003</v>
      </c>
      <c r="J15" s="16">
        <v>0.71808211</v>
      </c>
      <c r="K15" s="14">
        <v>24.905601170000001</v>
      </c>
      <c r="L15" s="16">
        <v>0.83297474999999999</v>
      </c>
      <c r="M15" s="14">
        <v>0</v>
      </c>
      <c r="N15" s="16">
        <v>0</v>
      </c>
      <c r="O15" s="14" t="s">
        <v>582</v>
      </c>
      <c r="P15" s="16" t="s">
        <v>582</v>
      </c>
      <c r="Q15" s="14">
        <v>1.0127116700000001</v>
      </c>
      <c r="R15" s="16">
        <v>0.45391006</v>
      </c>
      <c r="S15" s="14">
        <v>0</v>
      </c>
      <c r="T15" s="16">
        <v>0</v>
      </c>
      <c r="U15" s="14">
        <v>1.14073414</v>
      </c>
      <c r="V15" s="16">
        <v>0.14683805</v>
      </c>
    </row>
    <row r="16" spans="1:22" x14ac:dyDescent="0.25">
      <c r="A16" s="11" t="s">
        <v>486</v>
      </c>
      <c r="B16" s="13">
        <v>6108</v>
      </c>
      <c r="C16" s="14">
        <f>(103/B16*100)</f>
        <v>1.6863130320890634</v>
      </c>
      <c r="D16" s="15">
        <v>6005</v>
      </c>
      <c r="E16" s="14">
        <v>1.45344875</v>
      </c>
      <c r="F16" s="16">
        <v>0.15840758999999999</v>
      </c>
      <c r="G16" s="14">
        <v>4.0620072199999999</v>
      </c>
      <c r="H16" s="16">
        <v>0.28521025</v>
      </c>
      <c r="I16" s="14">
        <v>41.134348250000002</v>
      </c>
      <c r="J16" s="16">
        <v>0.63806949000000002</v>
      </c>
      <c r="K16" s="14">
        <v>50.52245568</v>
      </c>
      <c r="L16" s="16">
        <v>0.68514207999999999</v>
      </c>
      <c r="M16" s="14">
        <v>0</v>
      </c>
      <c r="N16" s="16">
        <v>0</v>
      </c>
      <c r="O16" s="14" t="s">
        <v>582</v>
      </c>
      <c r="P16" s="16" t="s">
        <v>582</v>
      </c>
      <c r="Q16" s="14">
        <v>0</v>
      </c>
      <c r="R16" s="16">
        <v>0</v>
      </c>
      <c r="S16" s="14">
        <v>0</v>
      </c>
      <c r="T16" s="16">
        <v>0</v>
      </c>
      <c r="U16" s="14">
        <v>2.8277400899999998</v>
      </c>
      <c r="V16" s="16">
        <v>0.37375603000000002</v>
      </c>
    </row>
    <row r="17" spans="1:22" x14ac:dyDescent="0.25">
      <c r="A17" s="11" t="s">
        <v>487</v>
      </c>
      <c r="B17" s="13">
        <v>6504</v>
      </c>
      <c r="C17" s="14">
        <f>(664/B17*100)</f>
        <v>10.209102091020911</v>
      </c>
      <c r="D17" s="15">
        <v>5840</v>
      </c>
      <c r="E17" s="14">
        <v>1.15194858</v>
      </c>
      <c r="F17" s="16">
        <v>0.15287649</v>
      </c>
      <c r="G17" s="14">
        <v>7.5578570799999998</v>
      </c>
      <c r="H17" s="16">
        <v>0.38477260000000002</v>
      </c>
      <c r="I17" s="14">
        <v>38.494989830000002</v>
      </c>
      <c r="J17" s="16">
        <v>0.90192258000000003</v>
      </c>
      <c r="K17" s="14">
        <v>48.119569579999997</v>
      </c>
      <c r="L17" s="16">
        <v>0.90466981999999996</v>
      </c>
      <c r="M17" s="14">
        <v>0</v>
      </c>
      <c r="N17" s="16">
        <v>0</v>
      </c>
      <c r="O17" s="14" t="s">
        <v>582</v>
      </c>
      <c r="P17" s="16" t="s">
        <v>582</v>
      </c>
      <c r="Q17" s="14">
        <v>2.5347012100000001</v>
      </c>
      <c r="R17" s="16">
        <v>0.33629144999999999</v>
      </c>
      <c r="S17" s="14">
        <v>0</v>
      </c>
      <c r="T17" s="16">
        <v>0</v>
      </c>
      <c r="U17" s="14">
        <v>2.14093372</v>
      </c>
      <c r="V17" s="16">
        <v>0.26208885999999998</v>
      </c>
    </row>
    <row r="18" spans="1:22" x14ac:dyDescent="0.25">
      <c r="A18" s="11" t="s">
        <v>488</v>
      </c>
      <c r="B18" s="13">
        <v>5532</v>
      </c>
      <c r="C18" s="14">
        <f>(28/B18*100)</f>
        <v>0.50614605929139556</v>
      </c>
      <c r="D18" s="15">
        <v>5504</v>
      </c>
      <c r="E18" s="14">
        <v>1.1871818300000001</v>
      </c>
      <c r="F18" s="16">
        <v>0.19425948000000001</v>
      </c>
      <c r="G18" s="14">
        <v>3.1982879400000002</v>
      </c>
      <c r="H18" s="16">
        <v>0.34538285000000002</v>
      </c>
      <c r="I18" s="14">
        <v>37.466802149999999</v>
      </c>
      <c r="J18" s="16">
        <v>0.97287749000000001</v>
      </c>
      <c r="K18" s="14">
        <v>56.465737369999999</v>
      </c>
      <c r="L18" s="16">
        <v>1.13301232</v>
      </c>
      <c r="M18" s="14">
        <v>0</v>
      </c>
      <c r="N18" s="16">
        <v>0</v>
      </c>
      <c r="O18" s="14" t="s">
        <v>582</v>
      </c>
      <c r="P18" s="16" t="s">
        <v>582</v>
      </c>
      <c r="Q18" s="14">
        <v>0</v>
      </c>
      <c r="R18" s="16">
        <v>0</v>
      </c>
      <c r="S18" s="14">
        <v>0</v>
      </c>
      <c r="T18" s="16">
        <v>0</v>
      </c>
      <c r="U18" s="14">
        <v>1.6819907199999999</v>
      </c>
      <c r="V18" s="16">
        <v>0.22676226999999999</v>
      </c>
    </row>
    <row r="19" spans="1:22" x14ac:dyDescent="0.25">
      <c r="A19" s="11" t="s">
        <v>489</v>
      </c>
      <c r="B19" s="13">
        <v>5658</v>
      </c>
      <c r="C19" s="14">
        <f>(67/B19*100)</f>
        <v>1.1841640155531992</v>
      </c>
      <c r="D19" s="15">
        <v>5591</v>
      </c>
      <c r="E19" s="14">
        <v>1.3317578400000001</v>
      </c>
      <c r="F19" s="16">
        <v>0.2293712</v>
      </c>
      <c r="G19" s="14">
        <v>5.50470053</v>
      </c>
      <c r="H19" s="16">
        <v>0.31481341000000002</v>
      </c>
      <c r="I19" s="14">
        <v>49.237602289999998</v>
      </c>
      <c r="J19" s="16">
        <v>0.72917915</v>
      </c>
      <c r="K19" s="14">
        <v>42.413455310000003</v>
      </c>
      <c r="L19" s="16">
        <v>0.81675582999999996</v>
      </c>
      <c r="M19" s="14">
        <v>0</v>
      </c>
      <c r="N19" s="16">
        <v>0</v>
      </c>
      <c r="O19" s="14" t="s">
        <v>582</v>
      </c>
      <c r="P19" s="16" t="s">
        <v>582</v>
      </c>
      <c r="Q19" s="14">
        <v>0</v>
      </c>
      <c r="R19" s="16">
        <v>0</v>
      </c>
      <c r="S19" s="14">
        <v>0</v>
      </c>
      <c r="T19" s="16">
        <v>0</v>
      </c>
      <c r="U19" s="14">
        <v>1.5124840399999999</v>
      </c>
      <c r="V19" s="16">
        <v>0.19747485000000001</v>
      </c>
    </row>
    <row r="20" spans="1:22" x14ac:dyDescent="0.25">
      <c r="A20" s="11" t="s">
        <v>490</v>
      </c>
      <c r="B20" s="13">
        <v>3371</v>
      </c>
      <c r="C20" s="14">
        <f>(75/B20*100)</f>
        <v>2.2248590922574905</v>
      </c>
      <c r="D20" s="15">
        <v>3296</v>
      </c>
      <c r="E20" s="14">
        <v>2.4719626899999998</v>
      </c>
      <c r="F20" s="16">
        <v>0.25221334000000001</v>
      </c>
      <c r="G20" s="14">
        <v>10.75236211</v>
      </c>
      <c r="H20" s="16">
        <v>0.51757701</v>
      </c>
      <c r="I20" s="14">
        <v>31.207245019999998</v>
      </c>
      <c r="J20" s="16">
        <v>0.66982841999999998</v>
      </c>
      <c r="K20" s="14">
        <v>54.482524329999997</v>
      </c>
      <c r="L20" s="16">
        <v>0.76694927000000002</v>
      </c>
      <c r="M20" s="14">
        <v>0</v>
      </c>
      <c r="N20" s="16">
        <v>0</v>
      </c>
      <c r="O20" s="14" t="s">
        <v>582</v>
      </c>
      <c r="P20" s="16" t="s">
        <v>582</v>
      </c>
      <c r="Q20" s="14">
        <v>0</v>
      </c>
      <c r="R20" s="16">
        <v>0</v>
      </c>
      <c r="S20" s="14">
        <v>0</v>
      </c>
      <c r="T20" s="16">
        <v>0</v>
      </c>
      <c r="U20" s="14">
        <v>1.0859058500000001</v>
      </c>
      <c r="V20" s="16">
        <v>0.17603645000000001</v>
      </c>
    </row>
    <row r="21" spans="1:22" x14ac:dyDescent="0.25">
      <c r="A21" s="11" t="s">
        <v>491</v>
      </c>
      <c r="B21" s="13">
        <v>5741</v>
      </c>
      <c r="C21" s="14">
        <f>(45/B21*100)</f>
        <v>0.7838355687162516</v>
      </c>
      <c r="D21" s="15">
        <v>5696</v>
      </c>
      <c r="E21" s="14">
        <v>0.64342929999999998</v>
      </c>
      <c r="F21" s="16">
        <v>9.5872659999999998E-2</v>
      </c>
      <c r="G21" s="14">
        <v>2.2959269199999999</v>
      </c>
      <c r="H21" s="16">
        <v>0.18614219000000001</v>
      </c>
      <c r="I21" s="14">
        <v>32.82768609</v>
      </c>
      <c r="J21" s="16">
        <v>0.64285318999999996</v>
      </c>
      <c r="K21" s="14">
        <v>63.477932840000001</v>
      </c>
      <c r="L21" s="16">
        <v>0.69694940999999999</v>
      </c>
      <c r="M21" s="14">
        <v>0</v>
      </c>
      <c r="N21" s="16">
        <v>0</v>
      </c>
      <c r="O21" s="14" t="s">
        <v>582</v>
      </c>
      <c r="P21" s="16" t="s">
        <v>582</v>
      </c>
      <c r="Q21" s="14">
        <v>0</v>
      </c>
      <c r="R21" s="16">
        <v>0</v>
      </c>
      <c r="S21" s="14">
        <v>0</v>
      </c>
      <c r="T21" s="16">
        <v>0</v>
      </c>
      <c r="U21" s="14">
        <v>0.75502484999999997</v>
      </c>
      <c r="V21" s="16">
        <v>9.8711670000000001E-2</v>
      </c>
    </row>
    <row r="22" spans="1:22" x14ac:dyDescent="0.25">
      <c r="A22" s="11" t="s">
        <v>492</v>
      </c>
      <c r="B22" s="13">
        <v>6598</v>
      </c>
      <c r="C22" s="14">
        <f>(33/B22*100)</f>
        <v>0.50015156107911496</v>
      </c>
      <c r="D22" s="15">
        <v>6565</v>
      </c>
      <c r="E22" s="14">
        <v>1.4196461499999999</v>
      </c>
      <c r="F22" s="16">
        <v>0.18565618</v>
      </c>
      <c r="G22" s="14">
        <v>1.71818206</v>
      </c>
      <c r="H22" s="16">
        <v>0.23816680000000001</v>
      </c>
      <c r="I22" s="14">
        <v>19.122668709999999</v>
      </c>
      <c r="J22" s="16">
        <v>0.60162006999999995</v>
      </c>
      <c r="K22" s="14">
        <v>75.143145590000003</v>
      </c>
      <c r="L22" s="16">
        <v>0.81297870999999999</v>
      </c>
      <c r="M22" s="14">
        <v>0</v>
      </c>
      <c r="N22" s="16">
        <v>0</v>
      </c>
      <c r="O22" s="14" t="s">
        <v>582</v>
      </c>
      <c r="P22" s="16" t="s">
        <v>582</v>
      </c>
      <c r="Q22" s="14">
        <v>0</v>
      </c>
      <c r="R22" s="16">
        <v>0</v>
      </c>
      <c r="S22" s="14">
        <v>5.948705E-2</v>
      </c>
      <c r="T22" s="16">
        <v>3.5216730000000002E-2</v>
      </c>
      <c r="U22" s="14">
        <v>2.5368704399999999</v>
      </c>
      <c r="V22" s="16">
        <v>0.29650979999999999</v>
      </c>
    </row>
    <row r="23" spans="1:22" x14ac:dyDescent="0.25">
      <c r="A23" s="11" t="s">
        <v>493</v>
      </c>
      <c r="B23" s="13">
        <v>11583</v>
      </c>
      <c r="C23" s="14">
        <f>(218/B23*100)</f>
        <v>1.8820685487352156</v>
      </c>
      <c r="D23" s="15">
        <v>11365</v>
      </c>
      <c r="E23" s="14">
        <v>0.93495945000000003</v>
      </c>
      <c r="F23" s="16">
        <v>0.13430178000000001</v>
      </c>
      <c r="G23" s="14">
        <v>3.9556419900000002</v>
      </c>
      <c r="H23" s="16">
        <v>0.29687412000000002</v>
      </c>
      <c r="I23" s="14">
        <v>43.762450610000002</v>
      </c>
      <c r="J23" s="16">
        <v>0.70335460999999999</v>
      </c>
      <c r="K23" s="14">
        <v>49.47568055</v>
      </c>
      <c r="L23" s="16">
        <v>0.73260515000000004</v>
      </c>
      <c r="M23" s="14">
        <v>0</v>
      </c>
      <c r="N23" s="16">
        <v>0</v>
      </c>
      <c r="O23" s="14" t="s">
        <v>582</v>
      </c>
      <c r="P23" s="16" t="s">
        <v>582</v>
      </c>
      <c r="Q23" s="14">
        <v>0</v>
      </c>
      <c r="R23" s="16">
        <v>0</v>
      </c>
      <c r="S23" s="14">
        <v>0</v>
      </c>
      <c r="T23" s="16">
        <v>0</v>
      </c>
      <c r="U23" s="14">
        <v>1.8712674</v>
      </c>
      <c r="V23" s="16">
        <v>0.22019635000000001</v>
      </c>
    </row>
    <row r="24" spans="1:22" x14ac:dyDescent="0.25">
      <c r="A24" s="11" t="s">
        <v>494</v>
      </c>
      <c r="B24" s="13">
        <v>6647</v>
      </c>
      <c r="C24" s="14">
        <f>(7/B24*100)</f>
        <v>0.10531066646607493</v>
      </c>
      <c r="D24" s="15">
        <v>6640</v>
      </c>
      <c r="E24" s="14">
        <v>3.0588029900000002</v>
      </c>
      <c r="F24" s="16">
        <v>0.18073689000000001</v>
      </c>
      <c r="G24" s="14">
        <v>9.5566247499999992</v>
      </c>
      <c r="H24" s="16">
        <v>0.40461468</v>
      </c>
      <c r="I24" s="14">
        <v>40.825605410000001</v>
      </c>
      <c r="J24" s="16">
        <v>0.72499128000000002</v>
      </c>
      <c r="K24" s="14">
        <v>45.881865689999998</v>
      </c>
      <c r="L24" s="16">
        <v>0.86886394</v>
      </c>
      <c r="M24" s="14">
        <v>0</v>
      </c>
      <c r="N24" s="16">
        <v>0</v>
      </c>
      <c r="O24" s="14" t="s">
        <v>582</v>
      </c>
      <c r="P24" s="16" t="s">
        <v>582</v>
      </c>
      <c r="Q24" s="14">
        <v>0</v>
      </c>
      <c r="R24" s="16">
        <v>0</v>
      </c>
      <c r="S24" s="14">
        <v>0</v>
      </c>
      <c r="T24" s="16">
        <v>0</v>
      </c>
      <c r="U24" s="14">
        <v>0.67710117000000003</v>
      </c>
      <c r="V24" s="16">
        <v>9.4387139999999994E-2</v>
      </c>
    </row>
    <row r="25" spans="1:22" x14ac:dyDescent="0.25">
      <c r="A25" s="11" t="s">
        <v>495</v>
      </c>
      <c r="B25" s="13">
        <v>5581</v>
      </c>
      <c r="C25" s="14">
        <f>(24/B25*100)</f>
        <v>0.43003046049095145</v>
      </c>
      <c r="D25" s="15">
        <v>5557</v>
      </c>
      <c r="E25" s="14">
        <v>0.76153598</v>
      </c>
      <c r="F25" s="16">
        <v>0.12824824000000001</v>
      </c>
      <c r="G25" s="14">
        <v>3.1045374400000001</v>
      </c>
      <c r="H25" s="16">
        <v>0.25262820000000002</v>
      </c>
      <c r="I25" s="14">
        <v>41.291111149999999</v>
      </c>
      <c r="J25" s="16">
        <v>0.89719192999999997</v>
      </c>
      <c r="K25" s="14">
        <v>54.258510979999997</v>
      </c>
      <c r="L25" s="16">
        <v>0.99397025000000006</v>
      </c>
      <c r="M25" s="14">
        <v>0</v>
      </c>
      <c r="N25" s="16">
        <v>0</v>
      </c>
      <c r="O25" s="14" t="s">
        <v>582</v>
      </c>
      <c r="P25" s="16" t="s">
        <v>582</v>
      </c>
      <c r="Q25" s="14">
        <v>0</v>
      </c>
      <c r="R25" s="16">
        <v>0</v>
      </c>
      <c r="S25" s="14">
        <v>0</v>
      </c>
      <c r="T25" s="16">
        <v>0</v>
      </c>
      <c r="U25" s="14">
        <v>0.58430444000000004</v>
      </c>
      <c r="V25" s="16">
        <v>0.11202083</v>
      </c>
    </row>
    <row r="26" spans="1:22" x14ac:dyDescent="0.25">
      <c r="A26" s="11" t="s">
        <v>496</v>
      </c>
      <c r="B26" s="13">
        <v>4869</v>
      </c>
      <c r="C26" s="14">
        <f>(33/B26*100)</f>
        <v>0.67775723967960566</v>
      </c>
      <c r="D26" s="15">
        <v>4836</v>
      </c>
      <c r="E26" s="14">
        <v>3.75469359</v>
      </c>
      <c r="F26" s="16">
        <v>0.26882476999999999</v>
      </c>
      <c r="G26" s="14">
        <v>2.8463628700000001</v>
      </c>
      <c r="H26" s="16">
        <v>0.28022470999999999</v>
      </c>
      <c r="I26" s="14">
        <v>41.56824967</v>
      </c>
      <c r="J26" s="16">
        <v>0.77792899999999998</v>
      </c>
      <c r="K26" s="14">
        <v>50.702909740000003</v>
      </c>
      <c r="L26" s="16">
        <v>0.77249389000000002</v>
      </c>
      <c r="M26" s="14">
        <v>0</v>
      </c>
      <c r="N26" s="16">
        <v>0</v>
      </c>
      <c r="O26" s="14" t="s">
        <v>582</v>
      </c>
      <c r="P26" s="16" t="s">
        <v>582</v>
      </c>
      <c r="Q26" s="14">
        <v>0</v>
      </c>
      <c r="R26" s="16">
        <v>0</v>
      </c>
      <c r="S26" s="14">
        <v>0</v>
      </c>
      <c r="T26" s="16">
        <v>0</v>
      </c>
      <c r="U26" s="14">
        <v>1.1277841200000001</v>
      </c>
      <c r="V26" s="16">
        <v>0.17679874000000001</v>
      </c>
    </row>
    <row r="27" spans="1:22" x14ac:dyDescent="0.25">
      <c r="A27" s="11" t="s">
        <v>497</v>
      </c>
      <c r="B27" s="13">
        <v>5299</v>
      </c>
      <c r="C27" s="14">
        <f>(17/B27*100)</f>
        <v>0.32081524816003021</v>
      </c>
      <c r="D27" s="15">
        <v>5282</v>
      </c>
      <c r="E27" s="14">
        <v>1.8690091200000001</v>
      </c>
      <c r="F27" s="16">
        <v>0.17202181999999999</v>
      </c>
      <c r="G27" s="14">
        <v>5.4333697799999996</v>
      </c>
      <c r="H27" s="16">
        <v>0.31165923000000001</v>
      </c>
      <c r="I27" s="14">
        <v>37.368847760000001</v>
      </c>
      <c r="J27" s="16">
        <v>0.71039699999999995</v>
      </c>
      <c r="K27" s="14">
        <v>53.053264519999999</v>
      </c>
      <c r="L27" s="16">
        <v>0.71429894000000005</v>
      </c>
      <c r="M27" s="14">
        <v>0</v>
      </c>
      <c r="N27" s="16">
        <v>0</v>
      </c>
      <c r="O27" s="14" t="s">
        <v>582</v>
      </c>
      <c r="P27" s="16" t="s">
        <v>582</v>
      </c>
      <c r="Q27" s="14">
        <v>0</v>
      </c>
      <c r="R27" s="16">
        <v>0</v>
      </c>
      <c r="S27" s="14">
        <v>0</v>
      </c>
      <c r="T27" s="16">
        <v>0</v>
      </c>
      <c r="U27" s="14">
        <v>2.2755088200000002</v>
      </c>
      <c r="V27" s="16">
        <v>0.19336513</v>
      </c>
    </row>
    <row r="28" spans="1:22" x14ac:dyDescent="0.25">
      <c r="A28" s="11" t="s">
        <v>498</v>
      </c>
      <c r="B28" s="13">
        <v>7568</v>
      </c>
      <c r="C28" s="14">
        <f>(57/B28*100)</f>
        <v>0.7531712473572939</v>
      </c>
      <c r="D28" s="15">
        <v>7511</v>
      </c>
      <c r="E28" s="14">
        <v>1.8239365299999999</v>
      </c>
      <c r="F28" s="16">
        <v>0.17284179</v>
      </c>
      <c r="G28" s="14">
        <v>2.04266638</v>
      </c>
      <c r="H28" s="16">
        <v>0.22596930000000001</v>
      </c>
      <c r="I28" s="14">
        <v>36.075624920000003</v>
      </c>
      <c r="J28" s="16">
        <v>0.63925834000000004</v>
      </c>
      <c r="K28" s="14">
        <v>58.908651970000001</v>
      </c>
      <c r="L28" s="16">
        <v>0.78854718999999995</v>
      </c>
      <c r="M28" s="14">
        <v>0</v>
      </c>
      <c r="N28" s="16">
        <v>0</v>
      </c>
      <c r="O28" s="14" t="s">
        <v>582</v>
      </c>
      <c r="P28" s="16" t="s">
        <v>582</v>
      </c>
      <c r="Q28" s="14">
        <v>0</v>
      </c>
      <c r="R28" s="16">
        <v>0</v>
      </c>
      <c r="S28" s="14">
        <v>0</v>
      </c>
      <c r="T28" s="16">
        <v>0</v>
      </c>
      <c r="U28" s="14">
        <v>1.1491202</v>
      </c>
      <c r="V28" s="16">
        <v>0.14357729</v>
      </c>
    </row>
    <row r="29" spans="1:22" x14ac:dyDescent="0.25">
      <c r="A29" s="11" t="s">
        <v>499</v>
      </c>
      <c r="B29" s="13">
        <v>5385</v>
      </c>
      <c r="C29" s="14">
        <f>(30/B29*100)</f>
        <v>0.55710306406685239</v>
      </c>
      <c r="D29" s="15">
        <v>5355</v>
      </c>
      <c r="E29" s="14">
        <v>0.53391473</v>
      </c>
      <c r="F29" s="16">
        <v>0.11542458999999999</v>
      </c>
      <c r="G29" s="14">
        <v>5.3843699000000003</v>
      </c>
      <c r="H29" s="16">
        <v>0.29319930999999999</v>
      </c>
      <c r="I29" s="14">
        <v>60.212569289999998</v>
      </c>
      <c r="J29" s="16">
        <v>0.78880307999999999</v>
      </c>
      <c r="K29" s="14">
        <v>30.058822710000001</v>
      </c>
      <c r="L29" s="16">
        <v>0.79061386</v>
      </c>
      <c r="M29" s="14">
        <v>0</v>
      </c>
      <c r="N29" s="16">
        <v>0</v>
      </c>
      <c r="O29" s="14" t="s">
        <v>582</v>
      </c>
      <c r="P29" s="16" t="s">
        <v>582</v>
      </c>
      <c r="Q29" s="14">
        <v>2.7667624100000001</v>
      </c>
      <c r="R29" s="16">
        <v>0.24169378</v>
      </c>
      <c r="S29" s="14">
        <v>0</v>
      </c>
      <c r="T29" s="16">
        <v>0</v>
      </c>
      <c r="U29" s="14">
        <v>1.0435609699999999</v>
      </c>
      <c r="V29" s="16">
        <v>0.15611289</v>
      </c>
    </row>
    <row r="30" spans="1:22" x14ac:dyDescent="0.25">
      <c r="A30" s="11" t="s">
        <v>500</v>
      </c>
      <c r="B30" s="13">
        <v>4520</v>
      </c>
      <c r="C30" s="14">
        <f>(103/B30*100)</f>
        <v>2.278761061946903</v>
      </c>
      <c r="D30" s="15">
        <v>4417</v>
      </c>
      <c r="E30" s="14">
        <v>1.2808513100000001</v>
      </c>
      <c r="F30" s="16">
        <v>0.18582536999999999</v>
      </c>
      <c r="G30" s="14">
        <v>4.1373406199999998</v>
      </c>
      <c r="H30" s="16">
        <v>0.32743737000000001</v>
      </c>
      <c r="I30" s="14">
        <v>42.54566054</v>
      </c>
      <c r="J30" s="16">
        <v>0.65347043999999999</v>
      </c>
      <c r="K30" s="14">
        <v>50.592411939999998</v>
      </c>
      <c r="L30" s="16">
        <v>0.61885942999999999</v>
      </c>
      <c r="M30" s="14">
        <v>0</v>
      </c>
      <c r="N30" s="16">
        <v>0</v>
      </c>
      <c r="O30" s="14" t="s">
        <v>582</v>
      </c>
      <c r="P30" s="16" t="s">
        <v>582</v>
      </c>
      <c r="Q30" s="14">
        <v>0</v>
      </c>
      <c r="R30" s="16">
        <v>0</v>
      </c>
      <c r="S30" s="14">
        <v>0</v>
      </c>
      <c r="T30" s="16">
        <v>0</v>
      </c>
      <c r="U30" s="14">
        <v>1.44373559</v>
      </c>
      <c r="V30" s="16">
        <v>0.19874567000000001</v>
      </c>
    </row>
    <row r="31" spans="1:22" x14ac:dyDescent="0.25">
      <c r="A31" s="11" t="s">
        <v>501</v>
      </c>
      <c r="B31" s="13">
        <v>5456</v>
      </c>
      <c r="C31" s="14">
        <f>(125/B31*100)</f>
        <v>2.2910557184750733</v>
      </c>
      <c r="D31" s="15">
        <v>5331</v>
      </c>
      <c r="E31" s="14">
        <v>1.35875028</v>
      </c>
      <c r="F31" s="16">
        <v>0.13548826</v>
      </c>
      <c r="G31" s="14">
        <v>3.09647541</v>
      </c>
      <c r="H31" s="16">
        <v>0.24218013999999999</v>
      </c>
      <c r="I31" s="14">
        <v>38.439418259999997</v>
      </c>
      <c r="J31" s="16">
        <v>0.76341022000000003</v>
      </c>
      <c r="K31" s="14">
        <v>55.692370820000001</v>
      </c>
      <c r="L31" s="16">
        <v>0.76027255999999999</v>
      </c>
      <c r="M31" s="14">
        <v>0</v>
      </c>
      <c r="N31" s="16">
        <v>0</v>
      </c>
      <c r="O31" s="14" t="s">
        <v>582</v>
      </c>
      <c r="P31" s="16" t="s">
        <v>582</v>
      </c>
      <c r="Q31" s="14">
        <v>0</v>
      </c>
      <c r="R31" s="16">
        <v>0</v>
      </c>
      <c r="S31" s="14">
        <v>0</v>
      </c>
      <c r="T31" s="16">
        <v>0</v>
      </c>
      <c r="U31" s="14">
        <v>1.4129852300000001</v>
      </c>
      <c r="V31" s="16">
        <v>0.18552647</v>
      </c>
    </row>
    <row r="32" spans="1:22" x14ac:dyDescent="0.25">
      <c r="A32" s="11" t="s">
        <v>502</v>
      </c>
      <c r="B32" s="13">
        <v>4478</v>
      </c>
      <c r="C32" s="14">
        <f>(5/B32*100)</f>
        <v>0.11165698972755694</v>
      </c>
      <c r="D32" s="15">
        <v>4473</v>
      </c>
      <c r="E32" s="14">
        <v>2.1332871899999999</v>
      </c>
      <c r="F32" s="16">
        <v>0.21841704000000001</v>
      </c>
      <c r="G32" s="14">
        <v>11.658983900000001</v>
      </c>
      <c r="H32" s="16">
        <v>0.46939591000000003</v>
      </c>
      <c r="I32" s="14">
        <v>57.141862789999998</v>
      </c>
      <c r="J32" s="16">
        <v>0.69639359000000001</v>
      </c>
      <c r="K32" s="14">
        <v>28.0703663</v>
      </c>
      <c r="L32" s="16">
        <v>0.72206369999999997</v>
      </c>
      <c r="M32" s="14">
        <v>0</v>
      </c>
      <c r="N32" s="16">
        <v>0</v>
      </c>
      <c r="O32" s="14" t="s">
        <v>582</v>
      </c>
      <c r="P32" s="16" t="s">
        <v>582</v>
      </c>
      <c r="Q32" s="14">
        <v>0</v>
      </c>
      <c r="R32" s="16">
        <v>0</v>
      </c>
      <c r="S32" s="14">
        <v>0</v>
      </c>
      <c r="T32" s="16">
        <v>0</v>
      </c>
      <c r="U32" s="14">
        <v>0.99549982000000004</v>
      </c>
      <c r="V32" s="16">
        <v>0.16433598999999999</v>
      </c>
    </row>
    <row r="33" spans="1:22" x14ac:dyDescent="0.25">
      <c r="A33" s="11" t="s">
        <v>503</v>
      </c>
      <c r="B33" s="13">
        <v>7325</v>
      </c>
      <c r="C33" s="14">
        <f>(76/B33*100)</f>
        <v>1.0375426621160411</v>
      </c>
      <c r="D33" s="15">
        <v>7249</v>
      </c>
      <c r="E33" s="14">
        <v>1.05534054</v>
      </c>
      <c r="F33" s="16">
        <v>0.14095385999999999</v>
      </c>
      <c r="G33" s="14">
        <v>5.7887974499999997</v>
      </c>
      <c r="H33" s="16">
        <v>0.36141826999999999</v>
      </c>
      <c r="I33" s="14">
        <v>38.503063660000002</v>
      </c>
      <c r="J33" s="16">
        <v>0.74508556999999997</v>
      </c>
      <c r="K33" s="14">
        <v>53.63369909</v>
      </c>
      <c r="L33" s="16">
        <v>0.80065116999999997</v>
      </c>
      <c r="M33" s="14">
        <v>0</v>
      </c>
      <c r="N33" s="16">
        <v>0</v>
      </c>
      <c r="O33" s="14" t="s">
        <v>582</v>
      </c>
      <c r="P33" s="16" t="s">
        <v>582</v>
      </c>
      <c r="Q33" s="14">
        <v>0</v>
      </c>
      <c r="R33" s="16">
        <v>0</v>
      </c>
      <c r="S33" s="14">
        <v>0</v>
      </c>
      <c r="T33" s="16">
        <v>0</v>
      </c>
      <c r="U33" s="14">
        <v>1.01909926</v>
      </c>
      <c r="V33" s="16">
        <v>0.15013025999999999</v>
      </c>
    </row>
    <row r="34" spans="1:22" x14ac:dyDescent="0.25">
      <c r="A34" s="11" t="s">
        <v>504</v>
      </c>
      <c r="B34" s="13">
        <v>6350</v>
      </c>
      <c r="C34" s="14">
        <f>(36/B34*100)</f>
        <v>0.56692913385826771</v>
      </c>
      <c r="D34" s="15">
        <v>6314</v>
      </c>
      <c r="E34" s="14">
        <v>2.8188166300000002</v>
      </c>
      <c r="F34" s="16">
        <v>0.22195792</v>
      </c>
      <c r="G34" s="14">
        <v>4.5810506100000001</v>
      </c>
      <c r="H34" s="16">
        <v>0.32169826000000001</v>
      </c>
      <c r="I34" s="14">
        <v>48.74535573</v>
      </c>
      <c r="J34" s="16">
        <v>0.68497295999999996</v>
      </c>
      <c r="K34" s="14">
        <v>38.931363439999998</v>
      </c>
      <c r="L34" s="16">
        <v>0.74274828000000004</v>
      </c>
      <c r="M34" s="14">
        <v>0</v>
      </c>
      <c r="N34" s="16">
        <v>0</v>
      </c>
      <c r="O34" s="14" t="s">
        <v>582</v>
      </c>
      <c r="P34" s="16" t="s">
        <v>582</v>
      </c>
      <c r="Q34" s="14">
        <v>2.5609508999999999</v>
      </c>
      <c r="R34" s="16">
        <v>0.53164458999999997</v>
      </c>
      <c r="S34" s="14">
        <v>0</v>
      </c>
      <c r="T34" s="16">
        <v>0</v>
      </c>
      <c r="U34" s="14">
        <v>2.3624627</v>
      </c>
      <c r="V34" s="16">
        <v>0.27068351000000002</v>
      </c>
    </row>
    <row r="35" spans="1:22" x14ac:dyDescent="0.25">
      <c r="A35" s="11" t="s">
        <v>505</v>
      </c>
      <c r="B35" s="13">
        <v>6406</v>
      </c>
      <c r="C35" s="14">
        <f>(36/B35*100)</f>
        <v>0.56197315017171401</v>
      </c>
      <c r="D35" s="15">
        <v>6370</v>
      </c>
      <c r="E35" s="14">
        <v>3.3683616500000002</v>
      </c>
      <c r="F35" s="16">
        <v>0.25211924000000002</v>
      </c>
      <c r="G35" s="14">
        <v>10.11428875</v>
      </c>
      <c r="H35" s="16">
        <v>0.49890268999999998</v>
      </c>
      <c r="I35" s="14">
        <v>49.728510419999999</v>
      </c>
      <c r="J35" s="16">
        <v>0.78837325000000003</v>
      </c>
      <c r="K35" s="14">
        <v>33.998823309999999</v>
      </c>
      <c r="L35" s="16">
        <v>0.76791191999999997</v>
      </c>
      <c r="M35" s="14">
        <v>0</v>
      </c>
      <c r="N35" s="16">
        <v>0</v>
      </c>
      <c r="O35" s="14" t="s">
        <v>582</v>
      </c>
      <c r="P35" s="16" t="s">
        <v>582</v>
      </c>
      <c r="Q35" s="14">
        <v>1.03376588</v>
      </c>
      <c r="R35" s="16">
        <v>5.6437689999999999E-2</v>
      </c>
      <c r="S35" s="14">
        <v>0</v>
      </c>
      <c r="T35" s="16">
        <v>0</v>
      </c>
      <c r="U35" s="14">
        <v>1.7562499899999999</v>
      </c>
      <c r="V35" s="16">
        <v>0.20097643000000001</v>
      </c>
    </row>
    <row r="36" spans="1:22" x14ac:dyDescent="0.25">
      <c r="A36" s="11" t="s">
        <v>506</v>
      </c>
      <c r="B36" s="13">
        <v>6736</v>
      </c>
      <c r="C36" s="14">
        <f>(28/B36*100)</f>
        <v>0.41567695961995249</v>
      </c>
      <c r="D36" s="15">
        <v>6708</v>
      </c>
      <c r="E36" s="14">
        <v>1.37918728</v>
      </c>
      <c r="F36" s="16">
        <v>0.16952474000000001</v>
      </c>
      <c r="G36" s="14">
        <v>4.7033043799999996</v>
      </c>
      <c r="H36" s="16">
        <v>0.28633266000000002</v>
      </c>
      <c r="I36" s="14">
        <v>38.661426849999998</v>
      </c>
      <c r="J36" s="16">
        <v>0.71034604000000001</v>
      </c>
      <c r="K36" s="14">
        <v>53.963087010000002</v>
      </c>
      <c r="L36" s="16">
        <v>0.80660589999999999</v>
      </c>
      <c r="M36" s="14">
        <v>0</v>
      </c>
      <c r="N36" s="16">
        <v>0</v>
      </c>
      <c r="O36" s="14" t="s">
        <v>582</v>
      </c>
      <c r="P36" s="16" t="s">
        <v>582</v>
      </c>
      <c r="Q36" s="14">
        <v>0</v>
      </c>
      <c r="R36" s="16">
        <v>0</v>
      </c>
      <c r="S36" s="14">
        <v>0</v>
      </c>
      <c r="T36" s="16">
        <v>0</v>
      </c>
      <c r="U36" s="14">
        <v>1.2929944900000001</v>
      </c>
      <c r="V36" s="16">
        <v>0.15214184</v>
      </c>
    </row>
    <row r="37" spans="1:22" x14ac:dyDescent="0.25">
      <c r="A37" s="11" t="s">
        <v>507</v>
      </c>
      <c r="B37" s="13">
        <v>5458</v>
      </c>
      <c r="C37" s="14">
        <f>(65/B37*100)</f>
        <v>1.1909124221326495</v>
      </c>
      <c r="D37" s="15">
        <v>5393</v>
      </c>
      <c r="E37" s="14">
        <v>1.69189298</v>
      </c>
      <c r="F37" s="16">
        <v>0.18409524999999999</v>
      </c>
      <c r="G37" s="14">
        <v>5.9299264999999997</v>
      </c>
      <c r="H37" s="16">
        <v>0.32571601999999999</v>
      </c>
      <c r="I37" s="14">
        <v>36.502191160000002</v>
      </c>
      <c r="J37" s="16">
        <v>0.6891583</v>
      </c>
      <c r="K37" s="14">
        <v>53.622507239999997</v>
      </c>
      <c r="L37" s="16">
        <v>0.81328358999999995</v>
      </c>
      <c r="M37" s="14">
        <v>0</v>
      </c>
      <c r="N37" s="16">
        <v>0</v>
      </c>
      <c r="O37" s="14" t="s">
        <v>582</v>
      </c>
      <c r="P37" s="16" t="s">
        <v>582</v>
      </c>
      <c r="Q37" s="14">
        <v>0</v>
      </c>
      <c r="R37" s="16">
        <v>0</v>
      </c>
      <c r="S37" s="14">
        <v>0</v>
      </c>
      <c r="T37" s="16">
        <v>0</v>
      </c>
      <c r="U37" s="14">
        <v>2.2534821300000001</v>
      </c>
      <c r="V37" s="16">
        <v>0.29145516999999999</v>
      </c>
    </row>
    <row r="38" spans="1:22" x14ac:dyDescent="0.25">
      <c r="A38" s="11" t="s">
        <v>508</v>
      </c>
      <c r="B38" s="13">
        <v>5860</v>
      </c>
      <c r="C38" s="14">
        <f>(16/B38*100)</f>
        <v>0.27303754266211605</v>
      </c>
      <c r="D38" s="15">
        <v>5844</v>
      </c>
      <c r="E38" s="14">
        <v>1.69990719</v>
      </c>
      <c r="F38" s="16">
        <v>0.19657874</v>
      </c>
      <c r="G38" s="14">
        <v>7.4990201900000004</v>
      </c>
      <c r="H38" s="16">
        <v>0.45896228999999999</v>
      </c>
      <c r="I38" s="14">
        <v>42.11063644</v>
      </c>
      <c r="J38" s="16">
        <v>0.60987292000000004</v>
      </c>
      <c r="K38" s="14">
        <v>46.696787149999999</v>
      </c>
      <c r="L38" s="16">
        <v>0.74106696000000005</v>
      </c>
      <c r="M38" s="14">
        <v>0</v>
      </c>
      <c r="N38" s="16">
        <v>0</v>
      </c>
      <c r="O38" s="14" t="s">
        <v>582</v>
      </c>
      <c r="P38" s="16" t="s">
        <v>582</v>
      </c>
      <c r="Q38" s="14">
        <v>0</v>
      </c>
      <c r="R38" s="16">
        <v>0</v>
      </c>
      <c r="S38" s="14">
        <v>0</v>
      </c>
      <c r="T38" s="16">
        <v>0</v>
      </c>
      <c r="U38" s="14">
        <v>1.99364903</v>
      </c>
      <c r="V38" s="16">
        <v>0.24744788000000001</v>
      </c>
    </row>
    <row r="39" spans="1:22" x14ac:dyDescent="0.25">
      <c r="A39" s="11" t="s">
        <v>509</v>
      </c>
      <c r="B39" s="13">
        <v>5895</v>
      </c>
      <c r="C39" s="14">
        <f>(31/B39*100)</f>
        <v>0.52586938083121293</v>
      </c>
      <c r="D39" s="15">
        <v>5864</v>
      </c>
      <c r="E39" s="14">
        <v>3.4369556399999999</v>
      </c>
      <c r="F39" s="16">
        <v>0.30719202000000001</v>
      </c>
      <c r="G39" s="14">
        <v>2.3142496499999998</v>
      </c>
      <c r="H39" s="16">
        <v>0.27721173999999998</v>
      </c>
      <c r="I39" s="14">
        <v>26.134193669999998</v>
      </c>
      <c r="J39" s="16">
        <v>0.86810845000000003</v>
      </c>
      <c r="K39" s="14">
        <v>66.860400319999997</v>
      </c>
      <c r="L39" s="16">
        <v>1.1125712400000001</v>
      </c>
      <c r="M39" s="14">
        <v>0</v>
      </c>
      <c r="N39" s="16">
        <v>0</v>
      </c>
      <c r="O39" s="14" t="s">
        <v>582</v>
      </c>
      <c r="P39" s="16" t="s">
        <v>582</v>
      </c>
      <c r="Q39" s="14">
        <v>0</v>
      </c>
      <c r="R39" s="16">
        <v>0</v>
      </c>
      <c r="S39" s="14">
        <v>0</v>
      </c>
      <c r="T39" s="16">
        <v>0</v>
      </c>
      <c r="U39" s="14">
        <v>1.25420072</v>
      </c>
      <c r="V39" s="16">
        <v>0.26359606000000002</v>
      </c>
    </row>
    <row r="40" spans="1:22" x14ac:dyDescent="0.25">
      <c r="A40" s="11" t="s">
        <v>510</v>
      </c>
      <c r="B40" s="13">
        <v>14157</v>
      </c>
      <c r="C40" s="14">
        <f>(279/B40*100)</f>
        <v>1.9707565162110616</v>
      </c>
      <c r="D40" s="15">
        <v>13878</v>
      </c>
      <c r="E40" s="14">
        <v>0.69526509000000003</v>
      </c>
      <c r="F40" s="16">
        <v>0.11773764</v>
      </c>
      <c r="G40" s="14">
        <v>1.4776825499999999</v>
      </c>
      <c r="H40" s="16">
        <v>0.23361577</v>
      </c>
      <c r="I40" s="14">
        <v>33.085647780000002</v>
      </c>
      <c r="J40" s="16">
        <v>0.65247202000000004</v>
      </c>
      <c r="K40" s="14">
        <v>63.11361248</v>
      </c>
      <c r="L40" s="16">
        <v>0.72426566000000003</v>
      </c>
      <c r="M40" s="14">
        <v>0</v>
      </c>
      <c r="N40" s="16">
        <v>0</v>
      </c>
      <c r="O40" s="14" t="s">
        <v>582</v>
      </c>
      <c r="P40" s="16" t="s">
        <v>582</v>
      </c>
      <c r="Q40" s="14">
        <v>0</v>
      </c>
      <c r="R40" s="16">
        <v>0</v>
      </c>
      <c r="S40" s="14">
        <v>0</v>
      </c>
      <c r="T40" s="16">
        <v>0</v>
      </c>
      <c r="U40" s="14">
        <v>1.6277921</v>
      </c>
      <c r="V40" s="16">
        <v>0.19373645</v>
      </c>
    </row>
    <row r="41" spans="1:22" x14ac:dyDescent="0.25">
      <c r="A41" s="11" t="s">
        <v>511</v>
      </c>
      <c r="B41" s="13">
        <v>5712</v>
      </c>
      <c r="C41" s="14">
        <f>(39/B41*100)</f>
        <v>0.6827731092436975</v>
      </c>
      <c r="D41" s="15">
        <v>5673</v>
      </c>
      <c r="E41" s="14">
        <v>0.69886042000000004</v>
      </c>
      <c r="F41" s="16">
        <v>0.1093961</v>
      </c>
      <c r="G41" s="14">
        <v>1.9706584700000001</v>
      </c>
      <c r="H41" s="16">
        <v>0.18858865999999999</v>
      </c>
      <c r="I41" s="14">
        <v>31.663331190000001</v>
      </c>
      <c r="J41" s="16">
        <v>0.68382602000000003</v>
      </c>
      <c r="K41" s="14">
        <v>63.712923910000001</v>
      </c>
      <c r="L41" s="16">
        <v>0.75388997999999996</v>
      </c>
      <c r="M41" s="14">
        <v>0</v>
      </c>
      <c r="N41" s="16">
        <v>0</v>
      </c>
      <c r="O41" s="14" t="s">
        <v>582</v>
      </c>
      <c r="P41" s="16" t="s">
        <v>582</v>
      </c>
      <c r="Q41" s="14">
        <v>0.67681723999999999</v>
      </c>
      <c r="R41" s="16">
        <v>0.18043086999999999</v>
      </c>
      <c r="S41" s="14">
        <v>0</v>
      </c>
      <c r="T41" s="16">
        <v>0</v>
      </c>
      <c r="U41" s="14">
        <v>1.2774087700000001</v>
      </c>
      <c r="V41" s="16">
        <v>0.23884749999999999</v>
      </c>
    </row>
    <row r="42" spans="1:22" x14ac:dyDescent="0.25">
      <c r="A42" s="11" t="s">
        <v>512</v>
      </c>
      <c r="B42" s="13">
        <f>IF(COUNT(B7:B41) &gt; 0, AVERAGE(B7:B41), "\u2014")</f>
        <v>7103.4285714285716</v>
      </c>
      <c r="C42" s="14">
        <f>IF(COUNT(C7:C41) &gt; 0, AVERAGE(C7:C41), "—")</f>
        <v>1.2956034254848101</v>
      </c>
      <c r="D42" s="15">
        <f>IF(COUNT(D7:D41) &gt; 0, AVERAGE(D7:D41), "—")</f>
        <v>7000.8571428571431</v>
      </c>
      <c r="E42" s="14">
        <f>IF(COUNT(E7:E41) &gt; 0, AVERAGE(E7:E41), "—")</f>
        <v>1.6388143948571428</v>
      </c>
      <c r="F42" s="16">
        <f>IF(COUNT(F7:F41) &gt; 0, SQRT(SUMSQ(F7:F41)/(COUNT(F7:F41)*COUNT(F7:F41)) ), "—")</f>
        <v>3.0516483934438753E-2</v>
      </c>
      <c r="G42" s="14">
        <f>IF(COUNT(G7:G41) &gt; 0, AVERAGE(G7:G41), "—")</f>
        <v>5.4914678691428573</v>
      </c>
      <c r="H42" s="16">
        <f>IF(COUNT(H7:H41) &gt; 0, SQRT(SUMSQ(H7:H41)/(COUNT(H7:H41)*COUNT(H7:H41)) ), "—")</f>
        <v>5.7247852834339023E-2</v>
      </c>
      <c r="I42" s="14">
        <f>IF(COUNT(I7:I41) &gt; 0, AVERAGE(I7:I41), "—")</f>
        <v>40.359652479428576</v>
      </c>
      <c r="J42" s="16">
        <f>IF(COUNT(J7:J41) &gt; 0, SQRT(SUMSQ(J7:J41)/(COUNT(J7:J41)*COUNT(J7:J41)) ), "—")</f>
        <v>0.12213411102844562</v>
      </c>
      <c r="K42" s="14">
        <f>IF(COUNT(K7:K41) &gt; 0, AVERAGE(K7:K41), "—")</f>
        <v>50.415234810571427</v>
      </c>
      <c r="L42" s="16">
        <f>IF(COUNT(L7:L41) &gt; 0, SQRT(SUMSQ(L7:L41)/(COUNT(L7:L41)*COUNT(L7:L41)) ), "—")</f>
        <v>0.13376383185721105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0.58519801085714285</v>
      </c>
      <c r="R42" s="16">
        <f>IF(COUNT(R7:R41) &gt; 0, SQRT(SUMSQ(R7:R41)/(COUNT(R7:R41)*COUNT(R7:R41)) ), "—")</f>
        <v>3.5802363567528903E-2</v>
      </c>
      <c r="S42" s="14">
        <f>IF(COUNT(S7:S41) &gt; 0, AVERAGE(S7:S41), "—")</f>
        <v>1.6996299999999999E-3</v>
      </c>
      <c r="T42" s="16">
        <f>IF(COUNT(T7:T41) &gt; 0, SQRT(SUMSQ(T7:T41)/(COUNT(T7:T41)*COUNT(T7:T41)) ), "—")</f>
        <v>1.0061922857142857E-3</v>
      </c>
      <c r="U42" s="14">
        <f>IF(COUNT(U7:U41) &gt; 0, AVERAGE(U7:U41), "—")</f>
        <v>1.5079328071428573</v>
      </c>
      <c r="V42" s="16">
        <f>IF(COUNT(V7:V41) &gt; 0, SQRT(SUMSQ(V7:V41)/(COUNT(V7:V41)*COUNT(V7:V41)) ), "—")</f>
        <v>3.4985937317325556E-2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(1248/B46*100)</f>
        <v>5.3930253662330934</v>
      </c>
      <c r="D46" s="15">
        <v>21893</v>
      </c>
      <c r="E46" s="14">
        <v>0.95014162999999996</v>
      </c>
      <c r="F46" s="16">
        <v>8.6283250000000006E-2</v>
      </c>
      <c r="G46" s="14">
        <v>2.0987347000000001</v>
      </c>
      <c r="H46" s="16">
        <v>0.11597474000000001</v>
      </c>
      <c r="I46" s="14">
        <v>35.364631320000001</v>
      </c>
      <c r="J46" s="16">
        <v>0.47263504000000001</v>
      </c>
      <c r="K46" s="14">
        <v>54.379392840000001</v>
      </c>
      <c r="L46" s="16">
        <v>0.64039018000000003</v>
      </c>
      <c r="M46" s="14">
        <v>0</v>
      </c>
      <c r="N46" s="16">
        <v>0</v>
      </c>
      <c r="O46" s="14" t="s">
        <v>582</v>
      </c>
      <c r="P46" s="16" t="s">
        <v>582</v>
      </c>
      <c r="Q46" s="14">
        <v>0</v>
      </c>
      <c r="R46" s="16">
        <v>0</v>
      </c>
      <c r="S46" s="14">
        <v>0</v>
      </c>
      <c r="T46" s="16">
        <v>0</v>
      </c>
      <c r="U46" s="14">
        <v>7.2070995099999999</v>
      </c>
      <c r="V46" s="16">
        <v>0.47253974999999998</v>
      </c>
    </row>
    <row r="47" spans="1:22" x14ac:dyDescent="0.25">
      <c r="A47" s="11" t="s">
        <v>517</v>
      </c>
      <c r="B47" s="13">
        <v>5928</v>
      </c>
      <c r="C47" s="14">
        <f>(86/B47*100)</f>
        <v>1.4507422402159245</v>
      </c>
      <c r="D47" s="15">
        <v>5842</v>
      </c>
      <c r="E47" s="14">
        <v>2.2828010299999999</v>
      </c>
      <c r="F47" s="16">
        <v>0.2245267</v>
      </c>
      <c r="G47" s="14">
        <v>3.4542134</v>
      </c>
      <c r="H47" s="16">
        <v>0.26593770999999999</v>
      </c>
      <c r="I47" s="14">
        <v>42.111562050000003</v>
      </c>
      <c r="J47" s="16">
        <v>0.82427218999999996</v>
      </c>
      <c r="K47" s="14">
        <v>46.706982529999998</v>
      </c>
      <c r="L47" s="16">
        <v>0.99727389</v>
      </c>
      <c r="M47" s="14">
        <v>0</v>
      </c>
      <c r="N47" s="16">
        <v>0</v>
      </c>
      <c r="O47" s="14" t="s">
        <v>582</v>
      </c>
      <c r="P47" s="16" t="s">
        <v>582</v>
      </c>
      <c r="Q47" s="14">
        <v>0</v>
      </c>
      <c r="R47" s="16">
        <v>0</v>
      </c>
      <c r="S47" s="14">
        <v>0</v>
      </c>
      <c r="T47" s="16">
        <v>0</v>
      </c>
      <c r="U47" s="14">
        <v>5.4444409900000004</v>
      </c>
      <c r="V47" s="16">
        <v>0.63118803999999995</v>
      </c>
    </row>
    <row r="48" spans="1:22" x14ac:dyDescent="0.25">
      <c r="A48" s="11" t="s">
        <v>518</v>
      </c>
      <c r="B48" s="13">
        <v>9841</v>
      </c>
      <c r="C48" s="14">
        <f>(7/B48*100)</f>
        <v>7.1130982623717101E-2</v>
      </c>
      <c r="D48" s="15">
        <v>9834</v>
      </c>
      <c r="E48" s="14">
        <v>0.66988108000000002</v>
      </c>
      <c r="F48" s="16">
        <v>8.9909489999999995E-2</v>
      </c>
      <c r="G48" s="14">
        <v>2.6497550200000002</v>
      </c>
      <c r="H48" s="16">
        <v>0.20621993999999999</v>
      </c>
      <c r="I48" s="14">
        <v>49.084080100000001</v>
      </c>
      <c r="J48" s="16">
        <v>0.81257429999999997</v>
      </c>
      <c r="K48" s="14">
        <v>46.295905339999997</v>
      </c>
      <c r="L48" s="16">
        <v>0.92817068000000003</v>
      </c>
      <c r="M48" s="14">
        <v>0</v>
      </c>
      <c r="N48" s="16">
        <v>0</v>
      </c>
      <c r="O48" s="14" t="s">
        <v>582</v>
      </c>
      <c r="P48" s="16" t="s">
        <v>582</v>
      </c>
      <c r="Q48" s="14">
        <v>0</v>
      </c>
      <c r="R48" s="16">
        <v>0</v>
      </c>
      <c r="S48" s="14">
        <v>0</v>
      </c>
      <c r="T48" s="16">
        <v>0</v>
      </c>
      <c r="U48" s="14">
        <v>1.30037845</v>
      </c>
      <c r="V48" s="16">
        <v>0.52479134000000005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0.80996018000000003</v>
      </c>
      <c r="F50" s="16">
        <v>0.10896106999999999</v>
      </c>
      <c r="G50" s="14">
        <v>0.85751831000000001</v>
      </c>
      <c r="H50" s="16">
        <v>0.11128836</v>
      </c>
      <c r="I50" s="14">
        <v>23.091046909999999</v>
      </c>
      <c r="J50" s="16">
        <v>0.54720729000000001</v>
      </c>
      <c r="K50" s="14">
        <v>73.885985719999994</v>
      </c>
      <c r="L50" s="16">
        <v>0.60264938000000001</v>
      </c>
      <c r="M50" s="14">
        <v>0</v>
      </c>
      <c r="N50" s="16">
        <v>0</v>
      </c>
      <c r="O50" s="14" t="s">
        <v>582</v>
      </c>
      <c r="P50" s="16" t="s">
        <v>582</v>
      </c>
      <c r="Q50" s="14">
        <v>0</v>
      </c>
      <c r="R50" s="16">
        <v>0</v>
      </c>
      <c r="S50" s="14">
        <v>0</v>
      </c>
      <c r="T50" s="16">
        <v>0</v>
      </c>
      <c r="U50" s="14">
        <v>1.35548888</v>
      </c>
      <c r="V50" s="16">
        <v>0.15085757999999999</v>
      </c>
    </row>
    <row r="51" spans="1:22" x14ac:dyDescent="0.25">
      <c r="A51" s="11" t="s">
        <v>521</v>
      </c>
      <c r="B51" s="13">
        <v>6866</v>
      </c>
      <c r="C51" s="14">
        <f>(108/B51*100)</f>
        <v>1.5729682493445967</v>
      </c>
      <c r="D51" s="15">
        <v>6758</v>
      </c>
      <c r="E51" s="14">
        <v>0.66722809999999999</v>
      </c>
      <c r="F51" s="16">
        <v>0.10050228999999999</v>
      </c>
      <c r="G51" s="14">
        <v>1.1916454299999999</v>
      </c>
      <c r="H51" s="16">
        <v>0.15380331999999999</v>
      </c>
      <c r="I51" s="14">
        <v>21.76587327</v>
      </c>
      <c r="J51" s="16">
        <v>0.55853648</v>
      </c>
      <c r="K51" s="14">
        <v>64.189875999999998</v>
      </c>
      <c r="L51" s="16">
        <v>0.77965476</v>
      </c>
      <c r="M51" s="14">
        <v>0</v>
      </c>
      <c r="N51" s="16">
        <v>0</v>
      </c>
      <c r="O51" s="14" t="s">
        <v>582</v>
      </c>
      <c r="P51" s="16" t="s">
        <v>582</v>
      </c>
      <c r="Q51" s="14">
        <v>10.56717716</v>
      </c>
      <c r="R51" s="16">
        <v>0.61176695999999997</v>
      </c>
      <c r="S51" s="14">
        <v>0</v>
      </c>
      <c r="T51" s="16">
        <v>0</v>
      </c>
      <c r="U51" s="14">
        <v>1.6182000400000001</v>
      </c>
      <c r="V51" s="16">
        <v>0.22458844</v>
      </c>
    </row>
    <row r="52" spans="1:22" x14ac:dyDescent="0.25">
      <c r="A52" s="11" t="s">
        <v>522</v>
      </c>
      <c r="B52" s="13">
        <v>5809</v>
      </c>
      <c r="C52" s="14">
        <f>(74/B52*100)</f>
        <v>1.2738853503184715</v>
      </c>
      <c r="D52" s="15">
        <v>5735</v>
      </c>
      <c r="E52" s="14">
        <v>1.3293879399999999</v>
      </c>
      <c r="F52" s="16">
        <v>0.15857851000000001</v>
      </c>
      <c r="G52" s="14">
        <v>5.01349132</v>
      </c>
      <c r="H52" s="16">
        <v>0.33612868000000001</v>
      </c>
      <c r="I52" s="14">
        <v>48.323715569999997</v>
      </c>
      <c r="J52" s="16">
        <v>0.66769946000000002</v>
      </c>
      <c r="K52" s="14">
        <v>44.188530399999998</v>
      </c>
      <c r="L52" s="16">
        <v>0.71200105000000002</v>
      </c>
      <c r="M52" s="14">
        <v>0</v>
      </c>
      <c r="N52" s="16">
        <v>0</v>
      </c>
      <c r="O52" s="14" t="s">
        <v>582</v>
      </c>
      <c r="P52" s="16" t="s">
        <v>582</v>
      </c>
      <c r="Q52" s="14">
        <v>0</v>
      </c>
      <c r="R52" s="16">
        <v>0</v>
      </c>
      <c r="S52" s="14">
        <v>0</v>
      </c>
      <c r="T52" s="16">
        <v>0</v>
      </c>
      <c r="U52" s="14">
        <v>1.1448747800000001</v>
      </c>
      <c r="V52" s="16">
        <v>0.14808688</v>
      </c>
    </row>
    <row r="53" spans="1:22" x14ac:dyDescent="0.25">
      <c r="A53" s="11" t="s">
        <v>523</v>
      </c>
      <c r="B53" s="13">
        <v>5571</v>
      </c>
      <c r="C53" s="14">
        <f>(85/B53*100)</f>
        <v>1.5257583916711541</v>
      </c>
      <c r="D53" s="15">
        <v>5486</v>
      </c>
      <c r="E53" s="14">
        <v>1.5813550700000001</v>
      </c>
      <c r="F53" s="16">
        <v>0.14506274999999999</v>
      </c>
      <c r="G53" s="14">
        <v>2.9535375199999998</v>
      </c>
      <c r="H53" s="16">
        <v>0.20651965</v>
      </c>
      <c r="I53" s="14">
        <v>34.447488649999997</v>
      </c>
      <c r="J53" s="16">
        <v>0.72154859000000005</v>
      </c>
      <c r="K53" s="14">
        <v>59.004315439999999</v>
      </c>
      <c r="L53" s="16">
        <v>0.69906906999999996</v>
      </c>
      <c r="M53" s="14">
        <v>0</v>
      </c>
      <c r="N53" s="16">
        <v>0</v>
      </c>
      <c r="O53" s="14" t="s">
        <v>582</v>
      </c>
      <c r="P53" s="16" t="s">
        <v>582</v>
      </c>
      <c r="Q53" s="14">
        <v>0</v>
      </c>
      <c r="R53" s="16">
        <v>0</v>
      </c>
      <c r="S53" s="14">
        <v>0</v>
      </c>
      <c r="T53" s="16">
        <v>0</v>
      </c>
      <c r="U53" s="14">
        <v>2.01330331</v>
      </c>
      <c r="V53" s="16">
        <v>0.20200936999999999</v>
      </c>
    </row>
    <row r="54" spans="1:22" x14ac:dyDescent="0.25">
      <c r="A54" s="11" t="s">
        <v>524</v>
      </c>
      <c r="B54" s="13">
        <v>4740</v>
      </c>
      <c r="C54" s="14">
        <f>(68/B54*100)</f>
        <v>1.4345991561181435</v>
      </c>
      <c r="D54" s="15">
        <v>4672</v>
      </c>
      <c r="E54" s="14">
        <v>4.0498606600000002</v>
      </c>
      <c r="F54" s="16">
        <v>0.33302176999999999</v>
      </c>
      <c r="G54" s="14">
        <v>2.3220414800000002</v>
      </c>
      <c r="H54" s="16">
        <v>0.24287264</v>
      </c>
      <c r="I54" s="14">
        <v>28.403483309999999</v>
      </c>
      <c r="J54" s="16">
        <v>0.73051955000000002</v>
      </c>
      <c r="K54" s="14">
        <v>59.422052669999999</v>
      </c>
      <c r="L54" s="16">
        <v>0.92171457999999995</v>
      </c>
      <c r="M54" s="14">
        <v>0</v>
      </c>
      <c r="N54" s="16">
        <v>0</v>
      </c>
      <c r="O54" s="14" t="s">
        <v>582</v>
      </c>
      <c r="P54" s="16" t="s">
        <v>582</v>
      </c>
      <c r="Q54" s="14">
        <v>0</v>
      </c>
      <c r="R54" s="16">
        <v>0</v>
      </c>
      <c r="S54" s="14">
        <v>0</v>
      </c>
      <c r="T54" s="16">
        <v>0</v>
      </c>
      <c r="U54" s="14">
        <v>5.8025618899999998</v>
      </c>
      <c r="V54" s="16">
        <v>0.42575175999999998</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1.2881182</v>
      </c>
      <c r="F56" s="16">
        <v>0.15703070999999999</v>
      </c>
      <c r="G56" s="14">
        <v>5.1370883300000001</v>
      </c>
      <c r="H56" s="16">
        <v>0.38683559000000001</v>
      </c>
      <c r="I56" s="14">
        <v>45.359724870000001</v>
      </c>
      <c r="J56" s="16">
        <v>0.75364008999999998</v>
      </c>
      <c r="K56" s="14">
        <v>47.364787280000002</v>
      </c>
      <c r="L56" s="16">
        <v>0.74130649000000004</v>
      </c>
      <c r="M56" s="14">
        <v>0</v>
      </c>
      <c r="N56" s="16">
        <v>0</v>
      </c>
      <c r="O56" s="14" t="s">
        <v>582</v>
      </c>
      <c r="P56" s="16" t="s">
        <v>582</v>
      </c>
      <c r="Q56" s="14">
        <v>0</v>
      </c>
      <c r="R56" s="16">
        <v>0</v>
      </c>
      <c r="S56" s="14">
        <v>0</v>
      </c>
      <c r="T56" s="16">
        <v>0</v>
      </c>
      <c r="U56" s="14">
        <v>0.85028132999999995</v>
      </c>
      <c r="V56" s="16">
        <v>0.16035379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3.2777362600000002</v>
      </c>
      <c r="F61" s="16">
        <v>0.23565812999999999</v>
      </c>
      <c r="G61" s="14">
        <v>5.7600256400000003</v>
      </c>
      <c r="H61" s="16">
        <v>0.37070217999999999</v>
      </c>
      <c r="I61" s="14">
        <v>28.667873579999998</v>
      </c>
      <c r="J61" s="16">
        <v>0.83903075999999999</v>
      </c>
      <c r="K61" s="14">
        <v>60.320272459999998</v>
      </c>
      <c r="L61" s="16">
        <v>0.89075347000000005</v>
      </c>
      <c r="M61" s="14">
        <v>0</v>
      </c>
      <c r="N61" s="16">
        <v>0</v>
      </c>
      <c r="O61" s="14" t="s">
        <v>582</v>
      </c>
      <c r="P61" s="16" t="s">
        <v>582</v>
      </c>
      <c r="Q61" s="14">
        <v>0</v>
      </c>
      <c r="R61" s="16">
        <v>0</v>
      </c>
      <c r="S61" s="14">
        <v>0</v>
      </c>
      <c r="T61" s="16">
        <v>0</v>
      </c>
      <c r="U61" s="14">
        <v>1.97409206</v>
      </c>
      <c r="V61" s="16">
        <v>0.26277995999999998</v>
      </c>
    </row>
    <row r="62" spans="1:22" x14ac:dyDescent="0.25">
      <c r="A62" s="11" t="s">
        <v>532</v>
      </c>
      <c r="B62" s="13">
        <v>4476</v>
      </c>
      <c r="C62" s="14">
        <f>(3/B62*100)</f>
        <v>6.7024128686327081E-2</v>
      </c>
      <c r="D62" s="15">
        <v>4473</v>
      </c>
      <c r="E62" s="14">
        <v>1.2962987800000001</v>
      </c>
      <c r="F62" s="16">
        <v>0.16290863999999999</v>
      </c>
      <c r="G62" s="14">
        <v>7.5406927899999996</v>
      </c>
      <c r="H62" s="16">
        <v>0.42495836999999997</v>
      </c>
      <c r="I62" s="14">
        <v>59.080251109999999</v>
      </c>
      <c r="J62" s="16">
        <v>0.80061269000000002</v>
      </c>
      <c r="K62" s="14">
        <v>31.6345624</v>
      </c>
      <c r="L62" s="16">
        <v>0.73344034999999996</v>
      </c>
      <c r="M62" s="14">
        <v>0</v>
      </c>
      <c r="N62" s="16">
        <v>0</v>
      </c>
      <c r="O62" s="14" t="s">
        <v>582</v>
      </c>
      <c r="P62" s="16" t="s">
        <v>582</v>
      </c>
      <c r="Q62" s="14">
        <v>0</v>
      </c>
      <c r="R62" s="16">
        <v>0</v>
      </c>
      <c r="S62" s="14">
        <v>0</v>
      </c>
      <c r="T62" s="16">
        <v>0</v>
      </c>
      <c r="U62" s="14">
        <v>0.44819492</v>
      </c>
      <c r="V62" s="16">
        <v>0.10080873</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2.23407102</v>
      </c>
      <c r="F66" s="16">
        <v>0.18585012000000001</v>
      </c>
      <c r="G66" s="14">
        <v>5.4117122100000001</v>
      </c>
      <c r="H66" s="16">
        <v>0.32878441000000003</v>
      </c>
      <c r="I66" s="14">
        <v>48.545288419999999</v>
      </c>
      <c r="J66" s="16">
        <v>0.63408538999999997</v>
      </c>
      <c r="K66" s="14">
        <v>39.65522344</v>
      </c>
      <c r="L66" s="16">
        <v>0.69234127000000001</v>
      </c>
      <c r="M66" s="14">
        <v>0</v>
      </c>
      <c r="N66" s="16">
        <v>0</v>
      </c>
      <c r="O66" s="14" t="s">
        <v>582</v>
      </c>
      <c r="P66" s="16" t="s">
        <v>582</v>
      </c>
      <c r="Q66" s="14">
        <v>0</v>
      </c>
      <c r="R66" s="16">
        <v>0</v>
      </c>
      <c r="S66" s="14">
        <v>0</v>
      </c>
      <c r="T66" s="16">
        <v>0</v>
      </c>
      <c r="U66" s="14">
        <v>4.1537049100000001</v>
      </c>
      <c r="V66" s="16">
        <v>0.27281879999999997</v>
      </c>
    </row>
    <row r="67" spans="1:22" x14ac:dyDescent="0.25">
      <c r="A67" s="11" t="s">
        <v>537</v>
      </c>
      <c r="B67" s="13">
        <v>6971</v>
      </c>
      <c r="C67" s="14">
        <f>(54/B67*100)</f>
        <v>0.77463778510974035</v>
      </c>
      <c r="D67" s="15">
        <v>6917</v>
      </c>
      <c r="E67" s="14">
        <v>1.23897287</v>
      </c>
      <c r="F67" s="16">
        <v>0.13228897000000001</v>
      </c>
      <c r="G67" s="14">
        <v>2.0085945500000002</v>
      </c>
      <c r="H67" s="16">
        <v>0.17222154000000001</v>
      </c>
      <c r="I67" s="14">
        <v>35.792239619999997</v>
      </c>
      <c r="J67" s="16">
        <v>0.68685339000000001</v>
      </c>
      <c r="K67" s="14">
        <v>59.432828190000002</v>
      </c>
      <c r="L67" s="16">
        <v>0.68142179000000003</v>
      </c>
      <c r="M67" s="14">
        <v>0</v>
      </c>
      <c r="N67" s="16">
        <v>0</v>
      </c>
      <c r="O67" s="14" t="s">
        <v>582</v>
      </c>
      <c r="P67" s="16" t="s">
        <v>582</v>
      </c>
      <c r="Q67" s="14">
        <v>0</v>
      </c>
      <c r="R67" s="16">
        <v>0</v>
      </c>
      <c r="S67" s="14">
        <v>0</v>
      </c>
      <c r="T67" s="16">
        <v>0</v>
      </c>
      <c r="U67" s="14">
        <v>1.5273647800000001</v>
      </c>
      <c r="V67" s="16">
        <v>0.16640451000000001</v>
      </c>
    </row>
    <row r="68" spans="1:22" x14ac:dyDescent="0.25">
      <c r="A68" s="11" t="s">
        <v>538</v>
      </c>
      <c r="B68" s="13">
        <v>12083</v>
      </c>
      <c r="C68" s="14">
        <f>(26/B68*100)</f>
        <v>0.21517834974757924</v>
      </c>
      <c r="D68" s="15">
        <v>12057</v>
      </c>
      <c r="E68" s="14">
        <v>2.12691417</v>
      </c>
      <c r="F68" s="16">
        <v>0.14295434000000001</v>
      </c>
      <c r="G68" s="14">
        <v>2.8882458</v>
      </c>
      <c r="H68" s="16">
        <v>0.13052617</v>
      </c>
      <c r="I68" s="14">
        <v>23.63159387</v>
      </c>
      <c r="J68" s="16">
        <v>0.38932517</v>
      </c>
      <c r="K68" s="14">
        <v>65.394232540000004</v>
      </c>
      <c r="L68" s="16">
        <v>0.43718446999999999</v>
      </c>
      <c r="M68" s="14">
        <v>0</v>
      </c>
      <c r="N68" s="16">
        <v>0</v>
      </c>
      <c r="O68" s="14" t="s">
        <v>582</v>
      </c>
      <c r="P68" s="16" t="s">
        <v>582</v>
      </c>
      <c r="Q68" s="14">
        <v>0</v>
      </c>
      <c r="R68" s="16">
        <v>0</v>
      </c>
      <c r="S68" s="14">
        <v>0</v>
      </c>
      <c r="T68" s="16">
        <v>0</v>
      </c>
      <c r="U68" s="14">
        <v>5.9590136300000003</v>
      </c>
      <c r="V68" s="16">
        <v>0.23299950999999999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1.0740795000000001</v>
      </c>
      <c r="F70" s="16">
        <v>0.18322227999999999</v>
      </c>
      <c r="G70" s="14">
        <v>4.2053565400000004</v>
      </c>
      <c r="H70" s="16">
        <v>0.37464802000000003</v>
      </c>
      <c r="I70" s="14">
        <v>57.033957719999997</v>
      </c>
      <c r="J70" s="16">
        <v>0.95670374999999996</v>
      </c>
      <c r="K70" s="14">
        <v>35.615060339999999</v>
      </c>
      <c r="L70" s="16">
        <v>1.0603871600000001</v>
      </c>
      <c r="M70" s="14">
        <v>0</v>
      </c>
      <c r="N70" s="16">
        <v>0</v>
      </c>
      <c r="O70" s="14" t="s">
        <v>582</v>
      </c>
      <c r="P70" s="16" t="s">
        <v>582</v>
      </c>
      <c r="Q70" s="14">
        <v>0</v>
      </c>
      <c r="R70" s="16">
        <v>0</v>
      </c>
      <c r="S70" s="14">
        <v>0</v>
      </c>
      <c r="T70" s="16">
        <v>0</v>
      </c>
      <c r="U70" s="14">
        <v>2.0715458999999998</v>
      </c>
      <c r="V70" s="16">
        <v>0.30168498999999999</v>
      </c>
    </row>
    <row r="71" spans="1:22" x14ac:dyDescent="0.25">
      <c r="A71" s="11" t="s">
        <v>541</v>
      </c>
      <c r="B71" s="13">
        <v>6115</v>
      </c>
      <c r="C71" s="14">
        <f>(17/B71*100)</f>
        <v>0.27800490596892891</v>
      </c>
      <c r="D71" s="15">
        <v>6098</v>
      </c>
      <c r="E71" s="14">
        <v>0.78626600000000002</v>
      </c>
      <c r="F71" s="16">
        <v>0.12431085</v>
      </c>
      <c r="G71" s="14">
        <v>2.72725069</v>
      </c>
      <c r="H71" s="16">
        <v>0.19155059999999999</v>
      </c>
      <c r="I71" s="14">
        <v>35.453181649999998</v>
      </c>
      <c r="J71" s="16">
        <v>0.73411428000000001</v>
      </c>
      <c r="K71" s="14">
        <v>60.600704389999997</v>
      </c>
      <c r="L71" s="16">
        <v>0.69733005999999997</v>
      </c>
      <c r="M71" s="14">
        <v>0</v>
      </c>
      <c r="N71" s="16">
        <v>0</v>
      </c>
      <c r="O71" s="14" t="s">
        <v>582</v>
      </c>
      <c r="P71" s="16" t="s">
        <v>582</v>
      </c>
      <c r="Q71" s="14">
        <v>0</v>
      </c>
      <c r="R71" s="16">
        <v>0</v>
      </c>
      <c r="S71" s="14">
        <v>0</v>
      </c>
      <c r="T71" s="16">
        <v>0</v>
      </c>
      <c r="U71" s="14">
        <v>0.43259726999999998</v>
      </c>
      <c r="V71" s="16">
        <v>9.5063780000000001E-2</v>
      </c>
    </row>
    <row r="72" spans="1:22" x14ac:dyDescent="0.25">
      <c r="A72" s="11" t="s">
        <v>542</v>
      </c>
      <c r="B72" s="13">
        <v>7708</v>
      </c>
      <c r="C72" s="14">
        <f>(5/B72*100)</f>
        <v>6.4867669953295279E-2</v>
      </c>
      <c r="D72" s="15">
        <v>7703</v>
      </c>
      <c r="E72" s="14">
        <v>0.60457064999999999</v>
      </c>
      <c r="F72" s="16">
        <v>8.3325629999999998E-2</v>
      </c>
      <c r="G72" s="14">
        <v>2.1433327000000002</v>
      </c>
      <c r="H72" s="16">
        <v>0.17232285999999999</v>
      </c>
      <c r="I72" s="14">
        <v>43.581556519999999</v>
      </c>
      <c r="J72" s="16">
        <v>0.67582511000000001</v>
      </c>
      <c r="K72" s="14">
        <v>53.322534359999999</v>
      </c>
      <c r="L72" s="16">
        <v>0.70958220999999999</v>
      </c>
      <c r="M72" s="14">
        <v>0</v>
      </c>
      <c r="N72" s="16">
        <v>0</v>
      </c>
      <c r="O72" s="14" t="s">
        <v>582</v>
      </c>
      <c r="P72" s="16" t="s">
        <v>582</v>
      </c>
      <c r="Q72" s="14">
        <v>0</v>
      </c>
      <c r="R72" s="16">
        <v>0</v>
      </c>
      <c r="S72" s="14">
        <v>0</v>
      </c>
      <c r="T72" s="16">
        <v>0</v>
      </c>
      <c r="U72" s="14">
        <v>0.34800577999999999</v>
      </c>
      <c r="V72" s="16">
        <v>6.8132460000000006E-2</v>
      </c>
    </row>
    <row r="73" spans="1:22" x14ac:dyDescent="0.25">
      <c r="A73" s="11" t="s">
        <v>543</v>
      </c>
      <c r="B73" s="13">
        <v>8249</v>
      </c>
      <c r="C73" s="14">
        <f>(148/B73*100)</f>
        <v>1.7941568674990909</v>
      </c>
      <c r="D73" s="15">
        <v>8101</v>
      </c>
      <c r="E73" s="14">
        <v>0.46021466999999999</v>
      </c>
      <c r="F73" s="16">
        <v>0.10017595999999999</v>
      </c>
      <c r="G73" s="14">
        <v>2.0838521499999998</v>
      </c>
      <c r="H73" s="16">
        <v>0.21417934</v>
      </c>
      <c r="I73" s="14">
        <v>47.926728099999998</v>
      </c>
      <c r="J73" s="16">
        <v>0.99459056999999995</v>
      </c>
      <c r="K73" s="14">
        <v>48.73595933</v>
      </c>
      <c r="L73" s="16">
        <v>1.1495868199999999</v>
      </c>
      <c r="M73" s="14">
        <v>0</v>
      </c>
      <c r="N73" s="16">
        <v>0</v>
      </c>
      <c r="O73" s="14" t="s">
        <v>582</v>
      </c>
      <c r="P73" s="16" t="s">
        <v>582</v>
      </c>
      <c r="Q73" s="14">
        <v>0</v>
      </c>
      <c r="R73" s="16">
        <v>0</v>
      </c>
      <c r="S73" s="14">
        <v>0</v>
      </c>
      <c r="T73" s="16">
        <v>0</v>
      </c>
      <c r="U73" s="14">
        <v>0.79324576000000002</v>
      </c>
      <c r="V73" s="16">
        <v>0.116067</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0.84024058999999995</v>
      </c>
      <c r="F75" s="16">
        <v>0.14847854999999999</v>
      </c>
      <c r="G75" s="14">
        <v>2.5234753200000002</v>
      </c>
      <c r="H75" s="16">
        <v>0.24607593999999999</v>
      </c>
      <c r="I75" s="14">
        <v>39.211037040000001</v>
      </c>
      <c r="J75" s="16">
        <v>0.90202813000000004</v>
      </c>
      <c r="K75" s="14">
        <v>53.019834019999998</v>
      </c>
      <c r="L75" s="16">
        <v>0.94808638999999995</v>
      </c>
      <c r="M75" s="14">
        <v>0</v>
      </c>
      <c r="N75" s="16">
        <v>0</v>
      </c>
      <c r="O75" s="14" t="s">
        <v>582</v>
      </c>
      <c r="P75" s="16" t="s">
        <v>582</v>
      </c>
      <c r="Q75" s="14">
        <v>0</v>
      </c>
      <c r="R75" s="16">
        <v>0</v>
      </c>
      <c r="S75" s="14">
        <v>0</v>
      </c>
      <c r="T75" s="16">
        <v>0</v>
      </c>
      <c r="U75" s="14">
        <v>4.4054130200000001</v>
      </c>
      <c r="V75" s="16">
        <v>0.39680410999999999</v>
      </c>
    </row>
    <row r="76" spans="1:22" x14ac:dyDescent="0.25">
      <c r="A76" s="11" t="s">
        <v>546</v>
      </c>
      <c r="B76" s="13">
        <v>14167</v>
      </c>
      <c r="C76" s="14">
        <f>(228/B76*100)</f>
        <v>1.6093738970847746</v>
      </c>
      <c r="D76" s="15">
        <v>13939</v>
      </c>
      <c r="E76" s="14">
        <v>1.6193792600000001</v>
      </c>
      <c r="F76" s="16">
        <v>0.15330083</v>
      </c>
      <c r="G76" s="14">
        <v>2.683773</v>
      </c>
      <c r="H76" s="16">
        <v>0.18616150000000001</v>
      </c>
      <c r="I76" s="14">
        <v>27.388085369999999</v>
      </c>
      <c r="J76" s="16">
        <v>0.57435541000000001</v>
      </c>
      <c r="K76" s="14">
        <v>65.388409679999995</v>
      </c>
      <c r="L76" s="16">
        <v>0.64535301</v>
      </c>
      <c r="M76" s="14">
        <v>0</v>
      </c>
      <c r="N76" s="16">
        <v>0</v>
      </c>
      <c r="O76" s="14" t="s">
        <v>582</v>
      </c>
      <c r="P76" s="16" t="s">
        <v>582</v>
      </c>
      <c r="Q76" s="14">
        <v>0</v>
      </c>
      <c r="R76" s="16">
        <v>0</v>
      </c>
      <c r="S76" s="14">
        <v>0</v>
      </c>
      <c r="T76" s="16">
        <v>0</v>
      </c>
      <c r="U76" s="14">
        <v>2.9203526900000001</v>
      </c>
      <c r="V76" s="16">
        <v>0.22647474000000001</v>
      </c>
    </row>
    <row r="77" spans="1:22" x14ac:dyDescent="0.25">
      <c r="A77" s="11" t="s">
        <v>547</v>
      </c>
      <c r="B77" s="13">
        <v>6062</v>
      </c>
      <c r="C77" s="14">
        <f>(86/B77*100)</f>
        <v>1.4186737050478391</v>
      </c>
      <c r="D77" s="15">
        <v>5976</v>
      </c>
      <c r="E77" s="14">
        <v>1.3607870500000001</v>
      </c>
      <c r="F77" s="16">
        <v>0.16580183000000001</v>
      </c>
      <c r="G77" s="14">
        <v>3.4098147499999998</v>
      </c>
      <c r="H77" s="16">
        <v>0.25578957000000002</v>
      </c>
      <c r="I77" s="14">
        <v>37.827490109999999</v>
      </c>
      <c r="J77" s="16">
        <v>0.74573953000000004</v>
      </c>
      <c r="K77" s="14">
        <v>52.820723620000003</v>
      </c>
      <c r="L77" s="16">
        <v>0.73289939999999998</v>
      </c>
      <c r="M77" s="14">
        <v>0</v>
      </c>
      <c r="N77" s="16">
        <v>0</v>
      </c>
      <c r="O77" s="14" t="s">
        <v>582</v>
      </c>
      <c r="P77" s="16" t="s">
        <v>582</v>
      </c>
      <c r="Q77" s="14">
        <v>0</v>
      </c>
      <c r="R77" s="16">
        <v>0</v>
      </c>
      <c r="S77" s="14">
        <v>0</v>
      </c>
      <c r="T77" s="16">
        <v>0</v>
      </c>
      <c r="U77" s="14">
        <v>4.5811844800000001</v>
      </c>
      <c r="V77" s="16">
        <v>0.37039059000000002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0.32375826000000002</v>
      </c>
      <c r="F81" s="16">
        <v>6.7169060000000003E-2</v>
      </c>
      <c r="G81" s="14">
        <v>2.1939902400000002</v>
      </c>
      <c r="H81" s="16">
        <v>0.28217625000000002</v>
      </c>
      <c r="I81" s="14">
        <v>31.99802828</v>
      </c>
      <c r="J81" s="16">
        <v>0.93955520999999997</v>
      </c>
      <c r="K81" s="14">
        <v>65.190521090000004</v>
      </c>
      <c r="L81" s="16">
        <v>1.0880615899999999</v>
      </c>
      <c r="M81" s="14">
        <v>0</v>
      </c>
      <c r="N81" s="16">
        <v>0</v>
      </c>
      <c r="O81" s="14" t="s">
        <v>582</v>
      </c>
      <c r="P81" s="16" t="s">
        <v>582</v>
      </c>
      <c r="Q81" s="14">
        <v>0</v>
      </c>
      <c r="R81" s="16">
        <v>0</v>
      </c>
      <c r="S81" s="14">
        <v>0</v>
      </c>
      <c r="T81" s="16">
        <v>0</v>
      </c>
      <c r="U81" s="14">
        <v>0.29370213000000001</v>
      </c>
      <c r="V81" s="16">
        <v>7.7244750000000001E-2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(370/B7*100)</f>
        <v>2.5464556090846524</v>
      </c>
      <c r="D7" s="15">
        <v>14160</v>
      </c>
      <c r="E7" s="14">
        <v>1.23715474</v>
      </c>
      <c r="F7" s="16">
        <v>9.9947809999999998E-2</v>
      </c>
      <c r="G7" s="14">
        <v>11.86020092</v>
      </c>
      <c r="H7" s="16">
        <v>0.32983159000000001</v>
      </c>
      <c r="I7" s="14">
        <v>40.363929050000003</v>
      </c>
      <c r="J7" s="16">
        <v>0.50393213999999997</v>
      </c>
      <c r="K7" s="14">
        <v>44.767219099999998</v>
      </c>
      <c r="L7" s="16">
        <v>0.52873946999999999</v>
      </c>
      <c r="M7" s="14">
        <v>0</v>
      </c>
      <c r="N7" s="16">
        <v>0</v>
      </c>
      <c r="O7" s="14" t="s">
        <v>582</v>
      </c>
      <c r="P7" s="16" t="s">
        <v>582</v>
      </c>
      <c r="Q7" s="14">
        <v>0</v>
      </c>
      <c r="R7" s="16">
        <v>0</v>
      </c>
      <c r="S7" s="14">
        <v>0</v>
      </c>
      <c r="T7" s="16">
        <v>0</v>
      </c>
      <c r="U7" s="14">
        <v>1.77149618</v>
      </c>
      <c r="V7" s="16">
        <v>0.13226446</v>
      </c>
    </row>
    <row r="8" spans="1:22" x14ac:dyDescent="0.25">
      <c r="A8" s="11" t="s">
        <v>478</v>
      </c>
      <c r="B8" s="13">
        <v>7007</v>
      </c>
      <c r="C8" s="14">
        <f>(23/B8*100)</f>
        <v>0.32824318538604252</v>
      </c>
      <c r="D8" s="15">
        <v>6984</v>
      </c>
      <c r="E8" s="14">
        <v>16.86114349</v>
      </c>
      <c r="F8" s="16">
        <v>0.60258171999999999</v>
      </c>
      <c r="G8" s="14">
        <v>36.009639790000001</v>
      </c>
      <c r="H8" s="16">
        <v>0.58600805</v>
      </c>
      <c r="I8" s="14">
        <v>30.158669459999999</v>
      </c>
      <c r="J8" s="16">
        <v>0.56567447000000004</v>
      </c>
      <c r="K8" s="14">
        <v>15.259562069999999</v>
      </c>
      <c r="L8" s="16">
        <v>0.56039583000000004</v>
      </c>
      <c r="M8" s="14">
        <v>0</v>
      </c>
      <c r="N8" s="16">
        <v>0</v>
      </c>
      <c r="O8" s="14" t="s">
        <v>582</v>
      </c>
      <c r="P8" s="16" t="s">
        <v>582</v>
      </c>
      <c r="Q8" s="14">
        <v>0.47252866999999998</v>
      </c>
      <c r="R8" s="16">
        <v>0.11629533</v>
      </c>
      <c r="S8" s="14">
        <v>0</v>
      </c>
      <c r="T8" s="16">
        <v>0</v>
      </c>
      <c r="U8" s="14">
        <v>1.2384565300000001</v>
      </c>
      <c r="V8" s="16">
        <v>0.15131649</v>
      </c>
    </row>
    <row r="9" spans="1:22" x14ac:dyDescent="0.25">
      <c r="A9" s="11" t="s">
        <v>479</v>
      </c>
      <c r="B9" s="13">
        <v>9651</v>
      </c>
      <c r="C9" s="14">
        <f>(102/B9*100)</f>
        <v>1.056885296860429</v>
      </c>
      <c r="D9" s="15">
        <v>9549</v>
      </c>
      <c r="E9" s="14">
        <v>12.69488767</v>
      </c>
      <c r="F9" s="16">
        <v>0.32356255</v>
      </c>
      <c r="G9" s="14">
        <v>45.104935220000002</v>
      </c>
      <c r="H9" s="16">
        <v>0.67421202999999996</v>
      </c>
      <c r="I9" s="14">
        <v>25.733342180000001</v>
      </c>
      <c r="J9" s="16">
        <v>0.51692437000000002</v>
      </c>
      <c r="K9" s="14">
        <v>11.73297616</v>
      </c>
      <c r="L9" s="16">
        <v>0.4045493</v>
      </c>
      <c r="M9" s="14">
        <v>0</v>
      </c>
      <c r="N9" s="16">
        <v>0</v>
      </c>
      <c r="O9" s="14" t="s">
        <v>582</v>
      </c>
      <c r="P9" s="16" t="s">
        <v>582</v>
      </c>
      <c r="Q9" s="14">
        <v>3.0091974800000001</v>
      </c>
      <c r="R9" s="16">
        <v>0.54039908000000003</v>
      </c>
      <c r="S9" s="14">
        <v>0</v>
      </c>
      <c r="T9" s="16">
        <v>0</v>
      </c>
      <c r="U9" s="14">
        <v>1.7246612800000001</v>
      </c>
      <c r="V9" s="16">
        <v>0.2194991</v>
      </c>
    </row>
    <row r="10" spans="1:22" x14ac:dyDescent="0.25">
      <c r="A10" s="11" t="s">
        <v>480</v>
      </c>
      <c r="B10" s="13">
        <v>20058</v>
      </c>
      <c r="C10" s="14">
        <f>(529/B10*100)</f>
        <v>2.63735168012763</v>
      </c>
      <c r="D10" s="15">
        <v>19529</v>
      </c>
      <c r="E10" s="14">
        <v>2.6322343899999998</v>
      </c>
      <c r="F10" s="16">
        <v>0.16360525000000001</v>
      </c>
      <c r="G10" s="14">
        <v>15.2887279</v>
      </c>
      <c r="H10" s="16">
        <v>0.44560475999999999</v>
      </c>
      <c r="I10" s="14">
        <v>39.014163089999997</v>
      </c>
      <c r="J10" s="16">
        <v>0.48285879999999998</v>
      </c>
      <c r="K10" s="14">
        <v>41.670613690000003</v>
      </c>
      <c r="L10" s="16">
        <v>0.64032336999999995</v>
      </c>
      <c r="M10" s="14">
        <v>0</v>
      </c>
      <c r="N10" s="16">
        <v>0</v>
      </c>
      <c r="O10" s="14" t="s">
        <v>582</v>
      </c>
      <c r="P10" s="16" t="s">
        <v>582</v>
      </c>
      <c r="Q10" s="14">
        <v>0</v>
      </c>
      <c r="R10" s="16">
        <v>0</v>
      </c>
      <c r="S10" s="14">
        <v>0</v>
      </c>
      <c r="T10" s="16">
        <v>0</v>
      </c>
      <c r="U10" s="14">
        <v>1.39426093</v>
      </c>
      <c r="V10" s="16">
        <v>0.15743040999999999</v>
      </c>
    </row>
    <row r="11" spans="1:22" x14ac:dyDescent="0.25">
      <c r="A11" s="11" t="s">
        <v>481</v>
      </c>
      <c r="B11" s="13">
        <v>7053</v>
      </c>
      <c r="C11" s="14">
        <f>(50/B11*100)</f>
        <v>0.70891819084077701</v>
      </c>
      <c r="D11" s="15">
        <v>7003</v>
      </c>
      <c r="E11" s="14">
        <v>2.8686461599999999</v>
      </c>
      <c r="F11" s="16">
        <v>0.22209445</v>
      </c>
      <c r="G11" s="14">
        <v>13.39450422</v>
      </c>
      <c r="H11" s="16">
        <v>0.52253618999999996</v>
      </c>
      <c r="I11" s="14">
        <v>41.09437526</v>
      </c>
      <c r="J11" s="16">
        <v>0.72687897000000001</v>
      </c>
      <c r="K11" s="14">
        <v>41.348396549999997</v>
      </c>
      <c r="L11" s="16">
        <v>0.81957577000000004</v>
      </c>
      <c r="M11" s="14">
        <v>0</v>
      </c>
      <c r="N11" s="16">
        <v>0</v>
      </c>
      <c r="O11" s="14" t="s">
        <v>582</v>
      </c>
      <c r="P11" s="16" t="s">
        <v>582</v>
      </c>
      <c r="Q11" s="14">
        <v>0</v>
      </c>
      <c r="R11" s="16">
        <v>0</v>
      </c>
      <c r="S11" s="14">
        <v>0</v>
      </c>
      <c r="T11" s="16">
        <v>0</v>
      </c>
      <c r="U11" s="14">
        <v>1.2940777999999999</v>
      </c>
      <c r="V11" s="16">
        <v>0.19242507</v>
      </c>
    </row>
    <row r="12" spans="1:22" x14ac:dyDescent="0.25">
      <c r="A12" s="11" t="s">
        <v>482</v>
      </c>
      <c r="B12" s="13">
        <v>6894</v>
      </c>
      <c r="C12" s="14">
        <f>(56/B12*100)</f>
        <v>0.81230055120394551</v>
      </c>
      <c r="D12" s="15">
        <v>6838</v>
      </c>
      <c r="E12" s="14">
        <v>3.0030714000000001</v>
      </c>
      <c r="F12" s="16">
        <v>0.21665407</v>
      </c>
      <c r="G12" s="14">
        <v>28.76924743</v>
      </c>
      <c r="H12" s="16">
        <v>0.65824402000000004</v>
      </c>
      <c r="I12" s="14">
        <v>43.586744799999998</v>
      </c>
      <c r="J12" s="16">
        <v>0.66257376000000001</v>
      </c>
      <c r="K12" s="14">
        <v>20.65847703</v>
      </c>
      <c r="L12" s="16">
        <v>0.53720946000000003</v>
      </c>
      <c r="M12" s="14">
        <v>0</v>
      </c>
      <c r="N12" s="16">
        <v>0</v>
      </c>
      <c r="O12" s="14" t="s">
        <v>582</v>
      </c>
      <c r="P12" s="16" t="s">
        <v>582</v>
      </c>
      <c r="Q12" s="14">
        <v>2.3465013799999999</v>
      </c>
      <c r="R12" s="16">
        <v>0.59149814000000001</v>
      </c>
      <c r="S12" s="14">
        <v>0</v>
      </c>
      <c r="T12" s="16">
        <v>0</v>
      </c>
      <c r="U12" s="14">
        <v>1.6359579500000001</v>
      </c>
      <c r="V12" s="16">
        <v>0.24142479999999999</v>
      </c>
    </row>
    <row r="13" spans="1:22" x14ac:dyDescent="0.25">
      <c r="A13" s="11" t="s">
        <v>483</v>
      </c>
      <c r="B13" s="13">
        <v>7161</v>
      </c>
      <c r="C13" s="14">
        <f>(92/B13*100)</f>
        <v>1.2847367686077364</v>
      </c>
      <c r="D13" s="15">
        <v>7069</v>
      </c>
      <c r="E13" s="14">
        <v>7.31383925</v>
      </c>
      <c r="F13" s="16">
        <v>0.39316340999999999</v>
      </c>
      <c r="G13" s="14">
        <v>40.268185520000003</v>
      </c>
      <c r="H13" s="16">
        <v>0.78551227999999995</v>
      </c>
      <c r="I13" s="14">
        <v>30.369500949999999</v>
      </c>
      <c r="J13" s="16">
        <v>0.65628087000000002</v>
      </c>
      <c r="K13" s="14">
        <v>16.82603993</v>
      </c>
      <c r="L13" s="16">
        <v>0.63158736999999998</v>
      </c>
      <c r="M13" s="14">
        <v>0</v>
      </c>
      <c r="N13" s="16">
        <v>0</v>
      </c>
      <c r="O13" s="14" t="s">
        <v>582</v>
      </c>
      <c r="P13" s="16" t="s">
        <v>582</v>
      </c>
      <c r="Q13" s="14">
        <v>4.0679935399999998</v>
      </c>
      <c r="R13" s="16">
        <v>0.46782673000000002</v>
      </c>
      <c r="S13" s="14">
        <v>0</v>
      </c>
      <c r="T13" s="16">
        <v>0</v>
      </c>
      <c r="U13" s="14">
        <v>1.1544407999999999</v>
      </c>
      <c r="V13" s="16">
        <v>0.23104674</v>
      </c>
    </row>
    <row r="14" spans="1:22" x14ac:dyDescent="0.25">
      <c r="A14" s="11" t="s">
        <v>484</v>
      </c>
      <c r="B14" s="13">
        <v>5587</v>
      </c>
      <c r="C14" s="14">
        <f>(75/B14*100)</f>
        <v>1.3424020046536602</v>
      </c>
      <c r="D14" s="15">
        <v>5512</v>
      </c>
      <c r="E14" s="14">
        <v>3.5660006599999998</v>
      </c>
      <c r="F14" s="16">
        <v>0.29262598000000001</v>
      </c>
      <c r="G14" s="14">
        <v>30.585617979999999</v>
      </c>
      <c r="H14" s="16">
        <v>0.72503702000000003</v>
      </c>
      <c r="I14" s="14">
        <v>42.20108639</v>
      </c>
      <c r="J14" s="16">
        <v>0.81145480000000003</v>
      </c>
      <c r="K14" s="14">
        <v>23.090519960000002</v>
      </c>
      <c r="L14" s="16">
        <v>0.63983177999999996</v>
      </c>
      <c r="M14" s="14">
        <v>0</v>
      </c>
      <c r="N14" s="16">
        <v>0</v>
      </c>
      <c r="O14" s="14" t="s">
        <v>582</v>
      </c>
      <c r="P14" s="16" t="s">
        <v>582</v>
      </c>
      <c r="Q14" s="14">
        <v>0</v>
      </c>
      <c r="R14" s="16">
        <v>0</v>
      </c>
      <c r="S14" s="14">
        <v>0</v>
      </c>
      <c r="T14" s="16">
        <v>0</v>
      </c>
      <c r="U14" s="14">
        <v>0.55677500999999996</v>
      </c>
      <c r="V14" s="16">
        <v>0.1180866</v>
      </c>
    </row>
    <row r="15" spans="1:22" x14ac:dyDescent="0.25">
      <c r="A15" s="11" t="s">
        <v>485</v>
      </c>
      <c r="B15" s="13">
        <v>5882</v>
      </c>
      <c r="C15" s="14">
        <f>(53/B15*100)</f>
        <v>0.90105406324379467</v>
      </c>
      <c r="D15" s="15">
        <v>5829</v>
      </c>
      <c r="E15" s="14">
        <v>13.08687598</v>
      </c>
      <c r="F15" s="16">
        <v>0.46325813999999998</v>
      </c>
      <c r="G15" s="14">
        <v>49.645953660000004</v>
      </c>
      <c r="H15" s="16">
        <v>0.76288054999999999</v>
      </c>
      <c r="I15" s="14">
        <v>25.106312160000002</v>
      </c>
      <c r="J15" s="16">
        <v>0.74623116</v>
      </c>
      <c r="K15" s="14">
        <v>10.43577213</v>
      </c>
      <c r="L15" s="16">
        <v>0.39838316000000001</v>
      </c>
      <c r="M15" s="14">
        <v>0</v>
      </c>
      <c r="N15" s="16">
        <v>0</v>
      </c>
      <c r="O15" s="14" t="s">
        <v>582</v>
      </c>
      <c r="P15" s="16" t="s">
        <v>582</v>
      </c>
      <c r="Q15" s="14">
        <v>1.0127116700000001</v>
      </c>
      <c r="R15" s="16">
        <v>0.45391006</v>
      </c>
      <c r="S15" s="14">
        <v>0</v>
      </c>
      <c r="T15" s="16">
        <v>0</v>
      </c>
      <c r="U15" s="14">
        <v>0.71237441000000001</v>
      </c>
      <c r="V15" s="16">
        <v>0.12092271</v>
      </c>
    </row>
    <row r="16" spans="1:22" x14ac:dyDescent="0.25">
      <c r="A16" s="11" t="s">
        <v>486</v>
      </c>
      <c r="B16" s="13">
        <v>6108</v>
      </c>
      <c r="C16" s="14">
        <f>(103/B16*100)</f>
        <v>1.6863130320890634</v>
      </c>
      <c r="D16" s="15">
        <v>6005</v>
      </c>
      <c r="E16" s="14">
        <v>11.05094281</v>
      </c>
      <c r="F16" s="16">
        <v>0.42353305000000002</v>
      </c>
      <c r="G16" s="14">
        <v>40.093695930000003</v>
      </c>
      <c r="H16" s="16">
        <v>0.75533623000000005</v>
      </c>
      <c r="I16" s="14">
        <v>30.630051439999999</v>
      </c>
      <c r="J16" s="16">
        <v>0.56437950999999997</v>
      </c>
      <c r="K16" s="14">
        <v>15.8839407</v>
      </c>
      <c r="L16" s="16">
        <v>0.62605436000000003</v>
      </c>
      <c r="M16" s="14">
        <v>0</v>
      </c>
      <c r="N16" s="16">
        <v>0</v>
      </c>
      <c r="O16" s="14" t="s">
        <v>582</v>
      </c>
      <c r="P16" s="16" t="s">
        <v>582</v>
      </c>
      <c r="Q16" s="14">
        <v>0</v>
      </c>
      <c r="R16" s="16">
        <v>0</v>
      </c>
      <c r="S16" s="14">
        <v>0</v>
      </c>
      <c r="T16" s="16">
        <v>0</v>
      </c>
      <c r="U16" s="14">
        <v>2.34136912</v>
      </c>
      <c r="V16" s="16">
        <v>0.34613011999999999</v>
      </c>
    </row>
    <row r="17" spans="1:22" x14ac:dyDescent="0.25">
      <c r="A17" s="11" t="s">
        <v>487</v>
      </c>
      <c r="B17" s="13">
        <v>6504</v>
      </c>
      <c r="C17" s="14">
        <f>(664/B17*100)</f>
        <v>10.209102091020911</v>
      </c>
      <c r="D17" s="15">
        <v>5840</v>
      </c>
      <c r="E17" s="14">
        <v>15.38532672</v>
      </c>
      <c r="F17" s="16">
        <v>0.57258050000000005</v>
      </c>
      <c r="G17" s="14">
        <v>40.478168189999998</v>
      </c>
      <c r="H17" s="16">
        <v>0.77175028999999995</v>
      </c>
      <c r="I17" s="14">
        <v>28.851855239999999</v>
      </c>
      <c r="J17" s="16">
        <v>0.61313914000000003</v>
      </c>
      <c r="K17" s="14">
        <v>10.805000919999999</v>
      </c>
      <c r="L17" s="16">
        <v>0.47756381999999997</v>
      </c>
      <c r="M17" s="14">
        <v>0</v>
      </c>
      <c r="N17" s="16">
        <v>0</v>
      </c>
      <c r="O17" s="14" t="s">
        <v>582</v>
      </c>
      <c r="P17" s="16" t="s">
        <v>582</v>
      </c>
      <c r="Q17" s="14">
        <v>2.5347012100000001</v>
      </c>
      <c r="R17" s="16">
        <v>0.33629144999999999</v>
      </c>
      <c r="S17" s="14">
        <v>0</v>
      </c>
      <c r="T17" s="16">
        <v>0</v>
      </c>
      <c r="U17" s="14">
        <v>1.94494772</v>
      </c>
      <c r="V17" s="16">
        <v>0.27441385000000001</v>
      </c>
    </row>
    <row r="18" spans="1:22" x14ac:dyDescent="0.25">
      <c r="A18" s="11" t="s">
        <v>488</v>
      </c>
      <c r="B18" s="13">
        <v>5532</v>
      </c>
      <c r="C18" s="14">
        <f>(28/B18*100)</f>
        <v>0.50614605929139556</v>
      </c>
      <c r="D18" s="15">
        <v>5504</v>
      </c>
      <c r="E18" s="14">
        <v>4.5127478400000003</v>
      </c>
      <c r="F18" s="16">
        <v>0.29671959999999997</v>
      </c>
      <c r="G18" s="14">
        <v>28.72963975</v>
      </c>
      <c r="H18" s="16">
        <v>0.69649039000000001</v>
      </c>
      <c r="I18" s="14">
        <v>41.02716728</v>
      </c>
      <c r="J18" s="16">
        <v>0.72998006000000004</v>
      </c>
      <c r="K18" s="14">
        <v>24.13255599</v>
      </c>
      <c r="L18" s="16">
        <v>0.64343415000000004</v>
      </c>
      <c r="M18" s="14">
        <v>0</v>
      </c>
      <c r="N18" s="16">
        <v>0</v>
      </c>
      <c r="O18" s="14" t="s">
        <v>582</v>
      </c>
      <c r="P18" s="16" t="s">
        <v>582</v>
      </c>
      <c r="Q18" s="14">
        <v>0</v>
      </c>
      <c r="R18" s="16">
        <v>0</v>
      </c>
      <c r="S18" s="14">
        <v>0</v>
      </c>
      <c r="T18" s="16">
        <v>0</v>
      </c>
      <c r="U18" s="14">
        <v>1.5978891399999999</v>
      </c>
      <c r="V18" s="16">
        <v>0.24207027</v>
      </c>
    </row>
    <row r="19" spans="1:22" x14ac:dyDescent="0.25">
      <c r="A19" s="11" t="s">
        <v>489</v>
      </c>
      <c r="B19" s="13">
        <v>5658</v>
      </c>
      <c r="C19" s="14">
        <f>(67/B19*100)</f>
        <v>1.1841640155531992</v>
      </c>
      <c r="D19" s="15">
        <v>5591</v>
      </c>
      <c r="E19" s="14">
        <v>4.81972544</v>
      </c>
      <c r="F19" s="16">
        <v>0.30928420000000001</v>
      </c>
      <c r="G19" s="14">
        <v>30.340090719999999</v>
      </c>
      <c r="H19" s="16">
        <v>0.65666762000000001</v>
      </c>
      <c r="I19" s="14">
        <v>39.449404629999997</v>
      </c>
      <c r="J19" s="16">
        <v>0.73765026</v>
      </c>
      <c r="K19" s="14">
        <v>23.680067170000001</v>
      </c>
      <c r="L19" s="16">
        <v>0.75793067000000003</v>
      </c>
      <c r="M19" s="14">
        <v>0</v>
      </c>
      <c r="N19" s="16">
        <v>0</v>
      </c>
      <c r="O19" s="14" t="s">
        <v>582</v>
      </c>
      <c r="P19" s="16" t="s">
        <v>582</v>
      </c>
      <c r="Q19" s="14">
        <v>0</v>
      </c>
      <c r="R19" s="16">
        <v>0</v>
      </c>
      <c r="S19" s="14">
        <v>0</v>
      </c>
      <c r="T19" s="16">
        <v>0</v>
      </c>
      <c r="U19" s="14">
        <v>1.7107120300000001</v>
      </c>
      <c r="V19" s="16">
        <v>0.22109756999999999</v>
      </c>
    </row>
    <row r="20" spans="1:22" x14ac:dyDescent="0.25">
      <c r="A20" s="11" t="s">
        <v>490</v>
      </c>
      <c r="B20" s="13">
        <v>3371</v>
      </c>
      <c r="C20" s="14">
        <f>(75/B20*100)</f>
        <v>2.2248590922574905</v>
      </c>
      <c r="D20" s="15">
        <v>3296</v>
      </c>
      <c r="E20" s="14">
        <v>2.8295901899999998</v>
      </c>
      <c r="F20" s="16">
        <v>0.26865902000000003</v>
      </c>
      <c r="G20" s="14">
        <v>21.844740120000001</v>
      </c>
      <c r="H20" s="16">
        <v>0.72829096999999998</v>
      </c>
      <c r="I20" s="14">
        <v>37.539488810000002</v>
      </c>
      <c r="J20" s="16">
        <v>0.96781508000000005</v>
      </c>
      <c r="K20" s="14">
        <v>36.540677170000002</v>
      </c>
      <c r="L20" s="16">
        <v>0.87826890000000002</v>
      </c>
      <c r="M20" s="14">
        <v>0</v>
      </c>
      <c r="N20" s="16">
        <v>0</v>
      </c>
      <c r="O20" s="14" t="s">
        <v>582</v>
      </c>
      <c r="P20" s="16" t="s">
        <v>582</v>
      </c>
      <c r="Q20" s="14">
        <v>0</v>
      </c>
      <c r="R20" s="16">
        <v>0</v>
      </c>
      <c r="S20" s="14">
        <v>0</v>
      </c>
      <c r="T20" s="16">
        <v>0</v>
      </c>
      <c r="U20" s="14">
        <v>1.2455037200000001</v>
      </c>
      <c r="V20" s="16">
        <v>0.17512941000000001</v>
      </c>
    </row>
    <row r="21" spans="1:22" x14ac:dyDescent="0.25">
      <c r="A21" s="11" t="s">
        <v>491</v>
      </c>
      <c r="B21" s="13">
        <v>5741</v>
      </c>
      <c r="C21" s="14">
        <f>(45/B21*100)</f>
        <v>0.7838355687162516</v>
      </c>
      <c r="D21" s="15">
        <v>5696</v>
      </c>
      <c r="E21" s="14">
        <v>1.2593222100000001</v>
      </c>
      <c r="F21" s="16">
        <v>0.16983318</v>
      </c>
      <c r="G21" s="14">
        <v>11.90112768</v>
      </c>
      <c r="H21" s="16">
        <v>0.45127961999999999</v>
      </c>
      <c r="I21" s="14">
        <v>37.365848479999997</v>
      </c>
      <c r="J21" s="16">
        <v>0.60163637000000003</v>
      </c>
      <c r="K21" s="14">
        <v>48.6076841</v>
      </c>
      <c r="L21" s="16">
        <v>0.73307668000000004</v>
      </c>
      <c r="M21" s="14">
        <v>0</v>
      </c>
      <c r="N21" s="16">
        <v>0</v>
      </c>
      <c r="O21" s="14" t="s">
        <v>582</v>
      </c>
      <c r="P21" s="16" t="s">
        <v>582</v>
      </c>
      <c r="Q21" s="14">
        <v>0</v>
      </c>
      <c r="R21" s="16">
        <v>0</v>
      </c>
      <c r="S21" s="14">
        <v>0</v>
      </c>
      <c r="T21" s="16">
        <v>0</v>
      </c>
      <c r="U21" s="14">
        <v>0.86601753000000004</v>
      </c>
      <c r="V21" s="16">
        <v>0.13740206999999999</v>
      </c>
    </row>
    <row r="22" spans="1:22" x14ac:dyDescent="0.25">
      <c r="A22" s="11" t="s">
        <v>492</v>
      </c>
      <c r="B22" s="13">
        <v>6598</v>
      </c>
      <c r="C22" s="14">
        <f>(33/B22*100)</f>
        <v>0.50015156107911496</v>
      </c>
      <c r="D22" s="15">
        <v>6565</v>
      </c>
      <c r="E22" s="14">
        <v>1.67578121</v>
      </c>
      <c r="F22" s="16">
        <v>0.17102661999999999</v>
      </c>
      <c r="G22" s="14">
        <v>7.7726821599999996</v>
      </c>
      <c r="H22" s="16">
        <v>0.41960162000000001</v>
      </c>
      <c r="I22" s="14">
        <v>28.997199370000001</v>
      </c>
      <c r="J22" s="16">
        <v>0.70430548000000004</v>
      </c>
      <c r="K22" s="14">
        <v>59.134232519999998</v>
      </c>
      <c r="L22" s="16">
        <v>0.92548856000000002</v>
      </c>
      <c r="M22" s="14">
        <v>0</v>
      </c>
      <c r="N22" s="16">
        <v>0</v>
      </c>
      <c r="O22" s="14" t="s">
        <v>582</v>
      </c>
      <c r="P22" s="16" t="s">
        <v>582</v>
      </c>
      <c r="Q22" s="14">
        <v>0</v>
      </c>
      <c r="R22" s="16">
        <v>0</v>
      </c>
      <c r="S22" s="14">
        <v>6.0005309999999999E-2</v>
      </c>
      <c r="T22" s="16">
        <v>3.4824260000000003E-2</v>
      </c>
      <c r="U22" s="14">
        <v>2.3600994399999999</v>
      </c>
      <c r="V22" s="16">
        <v>0.29993879000000001</v>
      </c>
    </row>
    <row r="23" spans="1:22" x14ac:dyDescent="0.25">
      <c r="A23" s="11" t="s">
        <v>493</v>
      </c>
      <c r="B23" s="13">
        <v>11583</v>
      </c>
      <c r="C23" s="14">
        <f>(218/B23*100)</f>
        <v>1.8820685487352156</v>
      </c>
      <c r="D23" s="15">
        <v>11365</v>
      </c>
      <c r="E23" s="14">
        <v>8.2175396200000002</v>
      </c>
      <c r="F23" s="16">
        <v>0.29469718</v>
      </c>
      <c r="G23" s="14">
        <v>35.827355140000002</v>
      </c>
      <c r="H23" s="16">
        <v>0.71534761999999996</v>
      </c>
      <c r="I23" s="14">
        <v>36.825440890000003</v>
      </c>
      <c r="J23" s="16">
        <v>0.61695944000000003</v>
      </c>
      <c r="K23" s="14">
        <v>17.655964520000001</v>
      </c>
      <c r="L23" s="16">
        <v>0.57946043000000003</v>
      </c>
      <c r="M23" s="14">
        <v>0</v>
      </c>
      <c r="N23" s="16">
        <v>0</v>
      </c>
      <c r="O23" s="14" t="s">
        <v>582</v>
      </c>
      <c r="P23" s="16" t="s">
        <v>582</v>
      </c>
      <c r="Q23" s="14">
        <v>0</v>
      </c>
      <c r="R23" s="16">
        <v>0</v>
      </c>
      <c r="S23" s="14">
        <v>0</v>
      </c>
      <c r="T23" s="16">
        <v>0</v>
      </c>
      <c r="U23" s="14">
        <v>1.47369982</v>
      </c>
      <c r="V23" s="16">
        <v>0.23129859999999999</v>
      </c>
    </row>
    <row r="24" spans="1:22" x14ac:dyDescent="0.25">
      <c r="A24" s="11" t="s">
        <v>494</v>
      </c>
      <c r="B24" s="13">
        <v>6647</v>
      </c>
      <c r="C24" s="14">
        <f>(7/B24*100)</f>
        <v>0.10531066646607493</v>
      </c>
      <c r="D24" s="15">
        <v>6640</v>
      </c>
      <c r="E24" s="14">
        <v>15.24210506</v>
      </c>
      <c r="F24" s="16">
        <v>0.53828295999999998</v>
      </c>
      <c r="G24" s="14">
        <v>45.772826360000003</v>
      </c>
      <c r="H24" s="16">
        <v>0.63370875000000004</v>
      </c>
      <c r="I24" s="14">
        <v>23.93638215</v>
      </c>
      <c r="J24" s="16">
        <v>0.57922169000000001</v>
      </c>
      <c r="K24" s="14">
        <v>14.655963229999999</v>
      </c>
      <c r="L24" s="16">
        <v>0.53797015000000004</v>
      </c>
      <c r="M24" s="14">
        <v>0</v>
      </c>
      <c r="N24" s="16">
        <v>0</v>
      </c>
      <c r="O24" s="14" t="s">
        <v>582</v>
      </c>
      <c r="P24" s="16" t="s">
        <v>582</v>
      </c>
      <c r="Q24" s="14">
        <v>0</v>
      </c>
      <c r="R24" s="16">
        <v>0</v>
      </c>
      <c r="S24" s="14">
        <v>0</v>
      </c>
      <c r="T24" s="16">
        <v>0</v>
      </c>
      <c r="U24" s="14">
        <v>0.39272320999999999</v>
      </c>
      <c r="V24" s="16">
        <v>6.5245280000000003E-2</v>
      </c>
    </row>
    <row r="25" spans="1:22" x14ac:dyDescent="0.25">
      <c r="A25" s="11" t="s">
        <v>495</v>
      </c>
      <c r="B25" s="13">
        <v>5581</v>
      </c>
      <c r="C25" s="14">
        <f>(24/B25*100)</f>
        <v>0.43003046049095145</v>
      </c>
      <c r="D25" s="15">
        <v>5557</v>
      </c>
      <c r="E25" s="14">
        <v>1.1769990800000001</v>
      </c>
      <c r="F25" s="16">
        <v>0.14316175</v>
      </c>
      <c r="G25" s="14">
        <v>18.581986659999998</v>
      </c>
      <c r="H25" s="16">
        <v>0.59697043000000005</v>
      </c>
      <c r="I25" s="14">
        <v>40.814912730000003</v>
      </c>
      <c r="J25" s="16">
        <v>0.72828283999999999</v>
      </c>
      <c r="K25" s="14">
        <v>38.656540120000003</v>
      </c>
      <c r="L25" s="16">
        <v>0.86429389999999995</v>
      </c>
      <c r="M25" s="14">
        <v>0</v>
      </c>
      <c r="N25" s="16">
        <v>0</v>
      </c>
      <c r="O25" s="14" t="s">
        <v>582</v>
      </c>
      <c r="P25" s="16" t="s">
        <v>582</v>
      </c>
      <c r="Q25" s="14">
        <v>0</v>
      </c>
      <c r="R25" s="16">
        <v>0</v>
      </c>
      <c r="S25" s="14">
        <v>0</v>
      </c>
      <c r="T25" s="16">
        <v>0</v>
      </c>
      <c r="U25" s="14">
        <v>0.76956139000000001</v>
      </c>
      <c r="V25" s="16">
        <v>0.12314961000000001</v>
      </c>
    </row>
    <row r="26" spans="1:22" x14ac:dyDescent="0.25">
      <c r="A26" s="11" t="s">
        <v>496</v>
      </c>
      <c r="B26" s="13">
        <v>4869</v>
      </c>
      <c r="C26" s="14">
        <f>(33/B26*100)</f>
        <v>0.67775723967960566</v>
      </c>
      <c r="D26" s="15">
        <v>4836</v>
      </c>
      <c r="E26" s="14">
        <v>4.7470827900000003</v>
      </c>
      <c r="F26" s="16">
        <v>0.31884309</v>
      </c>
      <c r="G26" s="14">
        <v>30.07540401</v>
      </c>
      <c r="H26" s="16">
        <v>0.73378449000000001</v>
      </c>
      <c r="I26" s="14">
        <v>39.647888539999997</v>
      </c>
      <c r="J26" s="16">
        <v>0.73150926000000005</v>
      </c>
      <c r="K26" s="14">
        <v>24.617521839999998</v>
      </c>
      <c r="L26" s="16">
        <v>0.66292066999999999</v>
      </c>
      <c r="M26" s="14">
        <v>0</v>
      </c>
      <c r="N26" s="16">
        <v>0</v>
      </c>
      <c r="O26" s="14" t="s">
        <v>582</v>
      </c>
      <c r="P26" s="16" t="s">
        <v>582</v>
      </c>
      <c r="Q26" s="14">
        <v>0</v>
      </c>
      <c r="R26" s="16">
        <v>0</v>
      </c>
      <c r="S26" s="14">
        <v>0</v>
      </c>
      <c r="T26" s="16">
        <v>0</v>
      </c>
      <c r="U26" s="14">
        <v>0.91210281999999998</v>
      </c>
      <c r="V26" s="16">
        <v>0.13498851000000001</v>
      </c>
    </row>
    <row r="27" spans="1:22" x14ac:dyDescent="0.25">
      <c r="A27" s="11" t="s">
        <v>497</v>
      </c>
      <c r="B27" s="13">
        <v>5299</v>
      </c>
      <c r="C27" s="14">
        <f>(17/B27*100)</f>
        <v>0.32081524816003021</v>
      </c>
      <c r="D27" s="15">
        <v>5282</v>
      </c>
      <c r="E27" s="14">
        <v>11.69459148</v>
      </c>
      <c r="F27" s="16">
        <v>0.42969437999999999</v>
      </c>
      <c r="G27" s="14">
        <v>37.109086140000002</v>
      </c>
      <c r="H27" s="16">
        <v>0.63911092999999997</v>
      </c>
      <c r="I27" s="14">
        <v>30.652818100000001</v>
      </c>
      <c r="J27" s="16">
        <v>0.52892441000000001</v>
      </c>
      <c r="K27" s="14">
        <v>18.674066459999999</v>
      </c>
      <c r="L27" s="16">
        <v>0.51626221999999999</v>
      </c>
      <c r="M27" s="14">
        <v>0</v>
      </c>
      <c r="N27" s="16">
        <v>0</v>
      </c>
      <c r="O27" s="14" t="s">
        <v>582</v>
      </c>
      <c r="P27" s="16" t="s">
        <v>582</v>
      </c>
      <c r="Q27" s="14">
        <v>0</v>
      </c>
      <c r="R27" s="16">
        <v>0</v>
      </c>
      <c r="S27" s="14">
        <v>0</v>
      </c>
      <c r="T27" s="16">
        <v>0</v>
      </c>
      <c r="U27" s="14">
        <v>1.86943781</v>
      </c>
      <c r="V27" s="16">
        <v>0.17647551</v>
      </c>
    </row>
    <row r="28" spans="1:22" x14ac:dyDescent="0.25">
      <c r="A28" s="11" t="s">
        <v>498</v>
      </c>
      <c r="B28" s="13">
        <v>7568</v>
      </c>
      <c r="C28" s="14">
        <f>(57/B28*100)</f>
        <v>0.7531712473572939</v>
      </c>
      <c r="D28" s="15">
        <v>7511</v>
      </c>
      <c r="E28" s="14">
        <v>2.6667966999999999</v>
      </c>
      <c r="F28" s="16">
        <v>0.26306077</v>
      </c>
      <c r="G28" s="14">
        <v>14.0257592</v>
      </c>
      <c r="H28" s="16">
        <v>0.53222278000000001</v>
      </c>
      <c r="I28" s="14">
        <v>46.58532778</v>
      </c>
      <c r="J28" s="16">
        <v>0.69613522000000005</v>
      </c>
      <c r="K28" s="14">
        <v>35.493025690000003</v>
      </c>
      <c r="L28" s="16">
        <v>0.75022763999999997</v>
      </c>
      <c r="M28" s="14">
        <v>0</v>
      </c>
      <c r="N28" s="16">
        <v>0</v>
      </c>
      <c r="O28" s="14" t="s">
        <v>582</v>
      </c>
      <c r="P28" s="16" t="s">
        <v>582</v>
      </c>
      <c r="Q28" s="14">
        <v>0</v>
      </c>
      <c r="R28" s="16">
        <v>0</v>
      </c>
      <c r="S28" s="14">
        <v>0</v>
      </c>
      <c r="T28" s="16">
        <v>0</v>
      </c>
      <c r="U28" s="14">
        <v>1.22909062</v>
      </c>
      <c r="V28" s="16">
        <v>0.13464096</v>
      </c>
    </row>
    <row r="29" spans="1:22" x14ac:dyDescent="0.25">
      <c r="A29" s="11" t="s">
        <v>499</v>
      </c>
      <c r="B29" s="13">
        <v>5385</v>
      </c>
      <c r="C29" s="14">
        <f>(30/B29*100)</f>
        <v>0.55710306406685239</v>
      </c>
      <c r="D29" s="15">
        <v>5355</v>
      </c>
      <c r="E29" s="14">
        <v>9.2122596199999993</v>
      </c>
      <c r="F29" s="16">
        <v>0.45868035000000001</v>
      </c>
      <c r="G29" s="14">
        <v>51.553911390000003</v>
      </c>
      <c r="H29" s="16">
        <v>0.78233489000000001</v>
      </c>
      <c r="I29" s="14">
        <v>25.853618010000002</v>
      </c>
      <c r="J29" s="16">
        <v>0.64395924000000004</v>
      </c>
      <c r="K29" s="14">
        <v>9.7997212499999993</v>
      </c>
      <c r="L29" s="16">
        <v>0.44529267</v>
      </c>
      <c r="M29" s="14">
        <v>0</v>
      </c>
      <c r="N29" s="16">
        <v>0</v>
      </c>
      <c r="O29" s="14" t="s">
        <v>582</v>
      </c>
      <c r="P29" s="16" t="s">
        <v>582</v>
      </c>
      <c r="Q29" s="14">
        <v>2.7667624100000001</v>
      </c>
      <c r="R29" s="16">
        <v>0.24169378</v>
      </c>
      <c r="S29" s="14">
        <v>0</v>
      </c>
      <c r="T29" s="16">
        <v>0</v>
      </c>
      <c r="U29" s="14">
        <v>0.81372732000000003</v>
      </c>
      <c r="V29" s="16">
        <v>0.15470171999999999</v>
      </c>
    </row>
    <row r="30" spans="1:22" x14ac:dyDescent="0.25">
      <c r="A30" s="11" t="s">
        <v>500</v>
      </c>
      <c r="B30" s="13">
        <v>4520</v>
      </c>
      <c r="C30" s="14">
        <f>(103/B30*100)</f>
        <v>2.278761061946903</v>
      </c>
      <c r="D30" s="15">
        <v>4417</v>
      </c>
      <c r="E30" s="14">
        <v>1.7752325099999999</v>
      </c>
      <c r="F30" s="16">
        <v>0.20386683999999999</v>
      </c>
      <c r="G30" s="14">
        <v>12.46745131</v>
      </c>
      <c r="H30" s="16">
        <v>0.52529141000000001</v>
      </c>
      <c r="I30" s="14">
        <v>41.694341979999997</v>
      </c>
      <c r="J30" s="16">
        <v>0.76903396999999996</v>
      </c>
      <c r="K30" s="14">
        <v>42.652022330000001</v>
      </c>
      <c r="L30" s="16">
        <v>0.73275181</v>
      </c>
      <c r="M30" s="14">
        <v>0</v>
      </c>
      <c r="N30" s="16">
        <v>0</v>
      </c>
      <c r="O30" s="14" t="s">
        <v>582</v>
      </c>
      <c r="P30" s="16" t="s">
        <v>582</v>
      </c>
      <c r="Q30" s="14">
        <v>0</v>
      </c>
      <c r="R30" s="16">
        <v>0</v>
      </c>
      <c r="S30" s="14">
        <v>0</v>
      </c>
      <c r="T30" s="16">
        <v>0</v>
      </c>
      <c r="U30" s="14">
        <v>1.4109518700000001</v>
      </c>
      <c r="V30" s="16">
        <v>0.17700173999999999</v>
      </c>
    </row>
    <row r="31" spans="1:22" x14ac:dyDescent="0.25">
      <c r="A31" s="11" t="s">
        <v>501</v>
      </c>
      <c r="B31" s="13">
        <v>5456</v>
      </c>
      <c r="C31" s="14">
        <f>(125/B31*100)</f>
        <v>2.2910557184750733</v>
      </c>
      <c r="D31" s="15">
        <v>5331</v>
      </c>
      <c r="E31" s="14">
        <v>4.1800515000000003</v>
      </c>
      <c r="F31" s="16">
        <v>0.30306303000000001</v>
      </c>
      <c r="G31" s="14">
        <v>30.51206556</v>
      </c>
      <c r="H31" s="16">
        <v>0.69209151000000002</v>
      </c>
      <c r="I31" s="14">
        <v>34.341109080000003</v>
      </c>
      <c r="J31" s="16">
        <v>0.66797622000000001</v>
      </c>
      <c r="K31" s="14">
        <v>29.454538100000001</v>
      </c>
      <c r="L31" s="16">
        <v>0.65051932000000001</v>
      </c>
      <c r="M31" s="14">
        <v>0</v>
      </c>
      <c r="N31" s="16">
        <v>0</v>
      </c>
      <c r="O31" s="14" t="s">
        <v>582</v>
      </c>
      <c r="P31" s="16" t="s">
        <v>582</v>
      </c>
      <c r="Q31" s="14">
        <v>0</v>
      </c>
      <c r="R31" s="16">
        <v>0</v>
      </c>
      <c r="S31" s="14">
        <v>0</v>
      </c>
      <c r="T31" s="16">
        <v>0</v>
      </c>
      <c r="U31" s="14">
        <v>1.51223576</v>
      </c>
      <c r="V31" s="16">
        <v>0.20382777999999999</v>
      </c>
    </row>
    <row r="32" spans="1:22" x14ac:dyDescent="0.25">
      <c r="A32" s="11" t="s">
        <v>502</v>
      </c>
      <c r="B32" s="13">
        <v>4478</v>
      </c>
      <c r="C32" s="14">
        <f>(5/B32*100)</f>
        <v>0.11165698972755694</v>
      </c>
      <c r="D32" s="15">
        <v>4473</v>
      </c>
      <c r="E32" s="14">
        <v>4.8026973799999997</v>
      </c>
      <c r="F32" s="16">
        <v>0.32768468000000001</v>
      </c>
      <c r="G32" s="14">
        <v>36.839076009999999</v>
      </c>
      <c r="H32" s="16">
        <v>0.79920694000000003</v>
      </c>
      <c r="I32" s="14">
        <v>39.645055319999997</v>
      </c>
      <c r="J32" s="16">
        <v>0.79714715000000003</v>
      </c>
      <c r="K32" s="14">
        <v>17.91048301</v>
      </c>
      <c r="L32" s="16">
        <v>0.57072261000000002</v>
      </c>
      <c r="M32" s="14">
        <v>0</v>
      </c>
      <c r="N32" s="16">
        <v>0</v>
      </c>
      <c r="O32" s="14" t="s">
        <v>582</v>
      </c>
      <c r="P32" s="16" t="s">
        <v>582</v>
      </c>
      <c r="Q32" s="14">
        <v>0</v>
      </c>
      <c r="R32" s="16">
        <v>0</v>
      </c>
      <c r="S32" s="14">
        <v>0</v>
      </c>
      <c r="T32" s="16">
        <v>0</v>
      </c>
      <c r="U32" s="14">
        <v>0.80268828999999997</v>
      </c>
      <c r="V32" s="16">
        <v>0.14644988</v>
      </c>
    </row>
    <row r="33" spans="1:22" x14ac:dyDescent="0.25">
      <c r="A33" s="11" t="s">
        <v>503</v>
      </c>
      <c r="B33" s="13">
        <v>7325</v>
      </c>
      <c r="C33" s="14">
        <f>(76/B33*100)</f>
        <v>1.0375426621160411</v>
      </c>
      <c r="D33" s="15">
        <v>7249</v>
      </c>
      <c r="E33" s="14">
        <v>3.02496981</v>
      </c>
      <c r="F33" s="16">
        <v>0.18917481999999999</v>
      </c>
      <c r="G33" s="14">
        <v>19.977739920000001</v>
      </c>
      <c r="H33" s="16">
        <v>0.50382042000000005</v>
      </c>
      <c r="I33" s="14">
        <v>43.129911909999997</v>
      </c>
      <c r="J33" s="16">
        <v>0.72006742000000001</v>
      </c>
      <c r="K33" s="14">
        <v>32.923737770000002</v>
      </c>
      <c r="L33" s="16">
        <v>0.70504124000000001</v>
      </c>
      <c r="M33" s="14">
        <v>0</v>
      </c>
      <c r="N33" s="16">
        <v>0</v>
      </c>
      <c r="O33" s="14" t="s">
        <v>582</v>
      </c>
      <c r="P33" s="16" t="s">
        <v>582</v>
      </c>
      <c r="Q33" s="14">
        <v>0</v>
      </c>
      <c r="R33" s="16">
        <v>0</v>
      </c>
      <c r="S33" s="14">
        <v>0</v>
      </c>
      <c r="T33" s="16">
        <v>0</v>
      </c>
      <c r="U33" s="14">
        <v>0.94364059</v>
      </c>
      <c r="V33" s="16">
        <v>0.15514401999999999</v>
      </c>
    </row>
    <row r="34" spans="1:22" x14ac:dyDescent="0.25">
      <c r="A34" s="11" t="s">
        <v>504</v>
      </c>
      <c r="B34" s="13">
        <v>6350</v>
      </c>
      <c r="C34" s="14">
        <f>(36/B34*100)</f>
        <v>0.56692913385826771</v>
      </c>
      <c r="D34" s="15">
        <v>6314</v>
      </c>
      <c r="E34" s="14">
        <v>3.7374601099999998</v>
      </c>
      <c r="F34" s="16">
        <v>0.26591900000000002</v>
      </c>
      <c r="G34" s="14">
        <v>24.167728690000001</v>
      </c>
      <c r="H34" s="16">
        <v>0.72378255000000002</v>
      </c>
      <c r="I34" s="14">
        <v>44.544306570000003</v>
      </c>
      <c r="J34" s="16">
        <v>0.70399851000000002</v>
      </c>
      <c r="K34" s="14">
        <v>22.191218200000002</v>
      </c>
      <c r="L34" s="16">
        <v>0.67955421000000005</v>
      </c>
      <c r="M34" s="14">
        <v>0</v>
      </c>
      <c r="N34" s="16">
        <v>0</v>
      </c>
      <c r="O34" s="14" t="s">
        <v>582</v>
      </c>
      <c r="P34" s="16" t="s">
        <v>582</v>
      </c>
      <c r="Q34" s="14">
        <v>2.5609508999999999</v>
      </c>
      <c r="R34" s="16">
        <v>0.53164458999999997</v>
      </c>
      <c r="S34" s="14">
        <v>0</v>
      </c>
      <c r="T34" s="16">
        <v>0</v>
      </c>
      <c r="U34" s="14">
        <v>2.7983355400000001</v>
      </c>
      <c r="V34" s="16">
        <v>0.28657238000000002</v>
      </c>
    </row>
    <row r="35" spans="1:22" x14ac:dyDescent="0.25">
      <c r="A35" s="11" t="s">
        <v>505</v>
      </c>
      <c r="B35" s="13">
        <v>6406</v>
      </c>
      <c r="C35" s="14">
        <f>(36/B35*100)</f>
        <v>0.56197315017171401</v>
      </c>
      <c r="D35" s="15">
        <v>6370</v>
      </c>
      <c r="E35" s="14">
        <v>6.8396370800000001</v>
      </c>
      <c r="F35" s="16">
        <v>0.36516137999999998</v>
      </c>
      <c r="G35" s="14">
        <v>42.725284129999999</v>
      </c>
      <c r="H35" s="16">
        <v>0.72673993999999997</v>
      </c>
      <c r="I35" s="14">
        <v>33.640236680000001</v>
      </c>
      <c r="J35" s="16">
        <v>0.66177629000000004</v>
      </c>
      <c r="K35" s="14">
        <v>14.799805620000001</v>
      </c>
      <c r="L35" s="16">
        <v>0.51081666000000003</v>
      </c>
      <c r="M35" s="14">
        <v>0</v>
      </c>
      <c r="N35" s="16">
        <v>0</v>
      </c>
      <c r="O35" s="14" t="s">
        <v>582</v>
      </c>
      <c r="P35" s="16" t="s">
        <v>582</v>
      </c>
      <c r="Q35" s="14">
        <v>1.03376588</v>
      </c>
      <c r="R35" s="16">
        <v>5.6437689999999999E-2</v>
      </c>
      <c r="S35" s="14">
        <v>0</v>
      </c>
      <c r="T35" s="16">
        <v>0</v>
      </c>
      <c r="U35" s="14">
        <v>0.96127061000000003</v>
      </c>
      <c r="V35" s="16">
        <v>0.15401237000000001</v>
      </c>
    </row>
    <row r="36" spans="1:22" x14ac:dyDescent="0.25">
      <c r="A36" s="11" t="s">
        <v>506</v>
      </c>
      <c r="B36" s="13">
        <v>6736</v>
      </c>
      <c r="C36" s="14">
        <f>(28/B36*100)</f>
        <v>0.41567695961995249</v>
      </c>
      <c r="D36" s="15">
        <v>6708</v>
      </c>
      <c r="E36" s="14">
        <v>7.8214009100000004</v>
      </c>
      <c r="F36" s="16">
        <v>0.33889246000000001</v>
      </c>
      <c r="G36" s="14">
        <v>30.516803469999999</v>
      </c>
      <c r="H36" s="16">
        <v>0.73671043000000003</v>
      </c>
      <c r="I36" s="14">
        <v>36.102987390000003</v>
      </c>
      <c r="J36" s="16">
        <v>0.63620792000000004</v>
      </c>
      <c r="K36" s="14">
        <v>24.6526225</v>
      </c>
      <c r="L36" s="16">
        <v>0.59817142000000001</v>
      </c>
      <c r="M36" s="14">
        <v>0</v>
      </c>
      <c r="N36" s="16">
        <v>0</v>
      </c>
      <c r="O36" s="14" t="s">
        <v>582</v>
      </c>
      <c r="P36" s="16" t="s">
        <v>582</v>
      </c>
      <c r="Q36" s="14">
        <v>0</v>
      </c>
      <c r="R36" s="16">
        <v>0</v>
      </c>
      <c r="S36" s="14">
        <v>0</v>
      </c>
      <c r="T36" s="16">
        <v>0</v>
      </c>
      <c r="U36" s="14">
        <v>0.90618573000000002</v>
      </c>
      <c r="V36" s="16">
        <v>0.11366041</v>
      </c>
    </row>
    <row r="37" spans="1:22" x14ac:dyDescent="0.25">
      <c r="A37" s="11" t="s">
        <v>507</v>
      </c>
      <c r="B37" s="13">
        <v>5458</v>
      </c>
      <c r="C37" s="14">
        <f>(65/B37*100)</f>
        <v>1.1909124221326495</v>
      </c>
      <c r="D37" s="15">
        <v>5393</v>
      </c>
      <c r="E37" s="14">
        <v>3.1715200399999999</v>
      </c>
      <c r="F37" s="16">
        <v>0.24511679</v>
      </c>
      <c r="G37" s="14">
        <v>23.235670219999999</v>
      </c>
      <c r="H37" s="16">
        <v>0.60717783999999997</v>
      </c>
      <c r="I37" s="14">
        <v>35.120963089999996</v>
      </c>
      <c r="J37" s="16">
        <v>0.77214667000000003</v>
      </c>
      <c r="K37" s="14">
        <v>36.265397620000002</v>
      </c>
      <c r="L37" s="16">
        <v>0.76673541999999995</v>
      </c>
      <c r="M37" s="14">
        <v>0</v>
      </c>
      <c r="N37" s="16">
        <v>0</v>
      </c>
      <c r="O37" s="14" t="s">
        <v>582</v>
      </c>
      <c r="P37" s="16" t="s">
        <v>582</v>
      </c>
      <c r="Q37" s="14">
        <v>0</v>
      </c>
      <c r="R37" s="16">
        <v>0</v>
      </c>
      <c r="S37" s="14">
        <v>0</v>
      </c>
      <c r="T37" s="16">
        <v>0</v>
      </c>
      <c r="U37" s="14">
        <v>2.2064490399999999</v>
      </c>
      <c r="V37" s="16">
        <v>0.27227442000000002</v>
      </c>
    </row>
    <row r="38" spans="1:22" x14ac:dyDescent="0.25">
      <c r="A38" s="11" t="s">
        <v>508</v>
      </c>
      <c r="B38" s="13">
        <v>5860</v>
      </c>
      <c r="C38" s="14">
        <f>(16/B38*100)</f>
        <v>0.27303754266211605</v>
      </c>
      <c r="D38" s="15">
        <v>5844</v>
      </c>
      <c r="E38" s="14">
        <v>18.586697560000001</v>
      </c>
      <c r="F38" s="16">
        <v>0.63231057999999996</v>
      </c>
      <c r="G38" s="14">
        <v>41.041909599999997</v>
      </c>
      <c r="H38" s="16">
        <v>0.81135131999999999</v>
      </c>
      <c r="I38" s="14">
        <v>26.553224650000001</v>
      </c>
      <c r="J38" s="16">
        <v>0.71534220999999998</v>
      </c>
      <c r="K38" s="14">
        <v>12.050141050000001</v>
      </c>
      <c r="L38" s="16">
        <v>0.54343671999999998</v>
      </c>
      <c r="M38" s="14">
        <v>0</v>
      </c>
      <c r="N38" s="16">
        <v>0</v>
      </c>
      <c r="O38" s="14" t="s">
        <v>582</v>
      </c>
      <c r="P38" s="16" t="s">
        <v>582</v>
      </c>
      <c r="Q38" s="14">
        <v>0</v>
      </c>
      <c r="R38" s="16">
        <v>0</v>
      </c>
      <c r="S38" s="14">
        <v>0</v>
      </c>
      <c r="T38" s="16">
        <v>0</v>
      </c>
      <c r="U38" s="14">
        <v>1.7680271400000001</v>
      </c>
      <c r="V38" s="16">
        <v>0.25385149000000001</v>
      </c>
    </row>
    <row r="39" spans="1:22" x14ac:dyDescent="0.25">
      <c r="A39" s="11" t="s">
        <v>509</v>
      </c>
      <c r="B39" s="13">
        <v>5895</v>
      </c>
      <c r="C39" s="14">
        <f>(31/B39*100)</f>
        <v>0.52586938083121293</v>
      </c>
      <c r="D39" s="15">
        <v>5864</v>
      </c>
      <c r="E39" s="14">
        <v>3.7709654499999998</v>
      </c>
      <c r="F39" s="16">
        <v>0.29773017000000002</v>
      </c>
      <c r="G39" s="14">
        <v>10.563966629999999</v>
      </c>
      <c r="H39" s="16">
        <v>0.42978893000000001</v>
      </c>
      <c r="I39" s="14">
        <v>33.884633479999998</v>
      </c>
      <c r="J39" s="16">
        <v>0.64052456999999996</v>
      </c>
      <c r="K39" s="14">
        <v>50.412090749999997</v>
      </c>
      <c r="L39" s="16">
        <v>0.76230728999999997</v>
      </c>
      <c r="M39" s="14">
        <v>0</v>
      </c>
      <c r="N39" s="16">
        <v>0</v>
      </c>
      <c r="O39" s="14" t="s">
        <v>582</v>
      </c>
      <c r="P39" s="16" t="s">
        <v>582</v>
      </c>
      <c r="Q39" s="14">
        <v>0</v>
      </c>
      <c r="R39" s="16">
        <v>0</v>
      </c>
      <c r="S39" s="14">
        <v>0</v>
      </c>
      <c r="T39" s="16">
        <v>0</v>
      </c>
      <c r="U39" s="14">
        <v>1.3683436899999999</v>
      </c>
      <c r="V39" s="16">
        <v>0.25828445999999999</v>
      </c>
    </row>
    <row r="40" spans="1:22" x14ac:dyDescent="0.25">
      <c r="A40" s="11" t="s">
        <v>510</v>
      </c>
      <c r="B40" s="13">
        <v>14157</v>
      </c>
      <c r="C40" s="14">
        <f>(279/B40*100)</f>
        <v>1.9707565162110616</v>
      </c>
      <c r="D40" s="15">
        <v>13878</v>
      </c>
      <c r="E40" s="14">
        <v>1.13396768</v>
      </c>
      <c r="F40" s="16">
        <v>0.14512430000000001</v>
      </c>
      <c r="G40" s="14">
        <v>9.0155107099999992</v>
      </c>
      <c r="H40" s="16">
        <v>0.36780057999999999</v>
      </c>
      <c r="I40" s="14">
        <v>35.654326789999999</v>
      </c>
      <c r="J40" s="16">
        <v>0.67026224999999995</v>
      </c>
      <c r="K40" s="14">
        <v>52.288226139999999</v>
      </c>
      <c r="L40" s="16">
        <v>0.75933561000000005</v>
      </c>
      <c r="M40" s="14">
        <v>0</v>
      </c>
      <c r="N40" s="16">
        <v>0</v>
      </c>
      <c r="O40" s="14" t="s">
        <v>582</v>
      </c>
      <c r="P40" s="16" t="s">
        <v>582</v>
      </c>
      <c r="Q40" s="14">
        <v>0</v>
      </c>
      <c r="R40" s="16">
        <v>0</v>
      </c>
      <c r="S40" s="14">
        <v>0</v>
      </c>
      <c r="T40" s="16">
        <v>0</v>
      </c>
      <c r="U40" s="14">
        <v>1.90796868</v>
      </c>
      <c r="V40" s="16">
        <v>0.1803881</v>
      </c>
    </row>
    <row r="41" spans="1:22" x14ac:dyDescent="0.25">
      <c r="A41" s="11" t="s">
        <v>511</v>
      </c>
      <c r="B41" s="13">
        <v>5712</v>
      </c>
      <c r="C41" s="14">
        <f>(39/B41*100)</f>
        <v>0.6827731092436975</v>
      </c>
      <c r="D41" s="15">
        <v>5673</v>
      </c>
      <c r="E41" s="14">
        <v>0.78445743000000001</v>
      </c>
      <c r="F41" s="16">
        <v>0.12871105999999999</v>
      </c>
      <c r="G41" s="14">
        <v>5.8292902199999999</v>
      </c>
      <c r="H41" s="16">
        <v>0.33157213000000002</v>
      </c>
      <c r="I41" s="14">
        <v>34.293608489999997</v>
      </c>
      <c r="J41" s="16">
        <v>0.68389714999999995</v>
      </c>
      <c r="K41" s="14">
        <v>56.944404519999999</v>
      </c>
      <c r="L41" s="16">
        <v>0.79220767000000003</v>
      </c>
      <c r="M41" s="14">
        <v>0</v>
      </c>
      <c r="N41" s="16">
        <v>0</v>
      </c>
      <c r="O41" s="14" t="s">
        <v>582</v>
      </c>
      <c r="P41" s="16" t="s">
        <v>582</v>
      </c>
      <c r="Q41" s="14">
        <v>0.67681723999999999</v>
      </c>
      <c r="R41" s="16">
        <v>0.18043086999999999</v>
      </c>
      <c r="S41" s="14">
        <v>0</v>
      </c>
      <c r="T41" s="16">
        <v>0</v>
      </c>
      <c r="U41" s="14">
        <v>1.4714221000000001</v>
      </c>
      <c r="V41" s="16">
        <v>0.22668756000000001</v>
      </c>
    </row>
    <row r="42" spans="1:22" x14ac:dyDescent="0.25">
      <c r="A42" s="11" t="s">
        <v>512</v>
      </c>
      <c r="B42" s="13">
        <f>IF(COUNT(B7:B41) &gt; 0, AVERAGE(B7:B41), "\u2014")</f>
        <v>7103.4285714285716</v>
      </c>
      <c r="C42" s="14">
        <f>IF(COUNT(C7:C41) &gt; 0, AVERAGE(C7:C41), "—")</f>
        <v>1.2956034254848101</v>
      </c>
      <c r="D42" s="15">
        <f>IF(COUNT(D7:D41) &gt; 0, AVERAGE(D7:D41), "—")</f>
        <v>7000.8571428571431</v>
      </c>
      <c r="E42" s="14">
        <f>IF(COUNT(E7:E41) &gt; 0, AVERAGE(E7:E41), "—")</f>
        <v>6.2109634848571416</v>
      </c>
      <c r="F42" s="16">
        <f>IF(COUNT(F7:F41) &gt; 0, SQRT(SUMSQ(F7:F41)/(COUNT(F7:F41)*COUNT(F7:F41)) ), "—")</f>
        <v>5.729591704911851E-2</v>
      </c>
      <c r="G42" s="14">
        <f>IF(COUNT(G7:G41) &gt; 0, AVERAGE(G7:G41), "—")</f>
        <v>27.769313787428569</v>
      </c>
      <c r="H42" s="16">
        <f>IF(COUNT(H7:H41) &gt; 0, SQRT(SUMSQ(H7:H41)/(COUNT(H7:H41)*COUNT(H7:H41)) ), "—")</f>
        <v>0.10819461614945237</v>
      </c>
      <c r="I42" s="14">
        <f>IF(COUNT(I7:I41) &gt; 0, AVERAGE(I7:I41), "—")</f>
        <v>35.554578063428572</v>
      </c>
      <c r="J42" s="16">
        <f>IF(COUNT(J7:J41) &gt; 0, SQRT(SUMSQ(J7:J41)/(COUNT(J7:J41)*COUNT(J7:J41)) ), "—")</f>
        <v>0.11492514104247357</v>
      </c>
      <c r="K42" s="14">
        <f>IF(COUNT(K7:K41) &gt; 0, AVERAGE(K7:K41), "—")</f>
        <v>28.476320740285715</v>
      </c>
      <c r="L42" s="16">
        <f>IF(COUNT(L7:L41) &gt; 0, SQRT(SUMSQ(L7:L41)/(COUNT(L7:L41)*COUNT(L7:L41)) ), "—")</f>
        <v>0.11153693448175411</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0.58519801085714285</v>
      </c>
      <c r="R42" s="16">
        <f>IF(COUNT(R7:R41) &gt; 0, SQRT(SUMSQ(R7:R41)/(COUNT(R7:R41)*COUNT(R7:R41)) ), "—")</f>
        <v>3.5802363567528903E-2</v>
      </c>
      <c r="S42" s="14">
        <f>IF(COUNT(S7:S41) &gt; 0, AVERAGE(S7:S41), "—")</f>
        <v>1.7144374285714286E-3</v>
      </c>
      <c r="T42" s="16">
        <f>IF(COUNT(T7:T41) &gt; 0, SQRT(SUMSQ(T7:T41)/(COUNT(T7:T41)*COUNT(T7:T41)) ), "—")</f>
        <v>9.9497885714285722E-4</v>
      </c>
      <c r="U42" s="14">
        <f>IF(COUNT(U7:U41) &gt; 0, AVERAGE(U7:U41), "—")</f>
        <v>1.4019114748571433</v>
      </c>
      <c r="V42" s="16">
        <f>IF(COUNT(V7:V41) &gt; 0, SQRT(SUMSQ(V7:V41)/(COUNT(V7:V41)*COUNT(V7:V41)) ), "—")</f>
        <v>3.4087958477550404E-2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(1248/B46*100)</f>
        <v>5.3930253662330934</v>
      </c>
      <c r="D46" s="15">
        <v>21893</v>
      </c>
      <c r="E46" s="14">
        <v>2.7733016899999998</v>
      </c>
      <c r="F46" s="16">
        <v>0.14883911</v>
      </c>
      <c r="G46" s="14">
        <v>15.464189019999999</v>
      </c>
      <c r="H46" s="16">
        <v>0.34927814000000001</v>
      </c>
      <c r="I46" s="14">
        <v>37.628218699999998</v>
      </c>
      <c r="J46" s="16">
        <v>0.50390223999999995</v>
      </c>
      <c r="K46" s="14">
        <v>36.173580170000001</v>
      </c>
      <c r="L46" s="16">
        <v>0.50002265000000001</v>
      </c>
      <c r="M46" s="14">
        <v>0</v>
      </c>
      <c r="N46" s="16">
        <v>0</v>
      </c>
      <c r="O46" s="14" t="s">
        <v>582</v>
      </c>
      <c r="P46" s="16" t="s">
        <v>582</v>
      </c>
      <c r="Q46" s="14">
        <v>0</v>
      </c>
      <c r="R46" s="16">
        <v>0</v>
      </c>
      <c r="S46" s="14">
        <v>0</v>
      </c>
      <c r="T46" s="16">
        <v>0</v>
      </c>
      <c r="U46" s="14">
        <v>7.9607104099999999</v>
      </c>
      <c r="V46" s="16">
        <v>0.48700791999999998</v>
      </c>
    </row>
    <row r="47" spans="1:22" x14ac:dyDescent="0.25">
      <c r="A47" s="11" t="s">
        <v>517</v>
      </c>
      <c r="B47" s="13">
        <v>5928</v>
      </c>
      <c r="C47" s="14">
        <f>(86/B47*100)</f>
        <v>1.4507422402159245</v>
      </c>
      <c r="D47" s="15">
        <v>5842</v>
      </c>
      <c r="E47" s="14">
        <v>7.3706656800000001</v>
      </c>
      <c r="F47" s="16">
        <v>0.36007426999999997</v>
      </c>
      <c r="G47" s="14">
        <v>32.817391860000001</v>
      </c>
      <c r="H47" s="16">
        <v>0.77447588000000001</v>
      </c>
      <c r="I47" s="14">
        <v>32.66701948</v>
      </c>
      <c r="J47" s="16">
        <v>0.75685007999999998</v>
      </c>
      <c r="K47" s="14">
        <v>21.56534589</v>
      </c>
      <c r="L47" s="16">
        <v>0.62278845999999999</v>
      </c>
      <c r="M47" s="14">
        <v>0</v>
      </c>
      <c r="N47" s="16">
        <v>0</v>
      </c>
      <c r="O47" s="14" t="s">
        <v>582</v>
      </c>
      <c r="P47" s="16" t="s">
        <v>582</v>
      </c>
      <c r="Q47" s="14">
        <v>0</v>
      </c>
      <c r="R47" s="16">
        <v>0</v>
      </c>
      <c r="S47" s="14">
        <v>0</v>
      </c>
      <c r="T47" s="16">
        <v>0</v>
      </c>
      <c r="U47" s="14">
        <v>5.5795770999999998</v>
      </c>
      <c r="V47" s="16">
        <v>0.65898283999999996</v>
      </c>
    </row>
    <row r="48" spans="1:22" x14ac:dyDescent="0.25">
      <c r="A48" s="11" t="s">
        <v>518</v>
      </c>
      <c r="B48" s="13">
        <v>9841</v>
      </c>
      <c r="C48" s="14">
        <f>(7/B48*100)</f>
        <v>7.1130982623717101E-2</v>
      </c>
      <c r="D48" s="15">
        <v>9834</v>
      </c>
      <c r="E48" s="14">
        <v>0.87471980999999999</v>
      </c>
      <c r="F48" s="16">
        <v>0.11643829</v>
      </c>
      <c r="G48" s="14">
        <v>10.15911659</v>
      </c>
      <c r="H48" s="16">
        <v>0.45296607999999999</v>
      </c>
      <c r="I48" s="14">
        <v>52.018757409999999</v>
      </c>
      <c r="J48" s="16">
        <v>0.80350913999999996</v>
      </c>
      <c r="K48" s="14">
        <v>35.556752189999997</v>
      </c>
      <c r="L48" s="16">
        <v>0.78168201000000004</v>
      </c>
      <c r="M48" s="14">
        <v>0</v>
      </c>
      <c r="N48" s="16">
        <v>0</v>
      </c>
      <c r="O48" s="14" t="s">
        <v>582</v>
      </c>
      <c r="P48" s="16" t="s">
        <v>582</v>
      </c>
      <c r="Q48" s="14">
        <v>0</v>
      </c>
      <c r="R48" s="16">
        <v>0</v>
      </c>
      <c r="S48" s="14">
        <v>0</v>
      </c>
      <c r="T48" s="16">
        <v>0</v>
      </c>
      <c r="U48" s="14">
        <v>1.39065401</v>
      </c>
      <c r="V48" s="16">
        <v>0.52646839000000001</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1.2452334899999999</v>
      </c>
      <c r="F50" s="16">
        <v>0.13991423</v>
      </c>
      <c r="G50" s="14">
        <v>6.6677363200000004</v>
      </c>
      <c r="H50" s="16">
        <v>0.32540562000000001</v>
      </c>
      <c r="I50" s="14">
        <v>40.373684509999997</v>
      </c>
      <c r="J50" s="16">
        <v>0.61154034999999995</v>
      </c>
      <c r="K50" s="14">
        <v>49.934078130000003</v>
      </c>
      <c r="L50" s="16">
        <v>0.66536837000000004</v>
      </c>
      <c r="M50" s="14">
        <v>0</v>
      </c>
      <c r="N50" s="16">
        <v>0</v>
      </c>
      <c r="O50" s="14" t="s">
        <v>582</v>
      </c>
      <c r="P50" s="16" t="s">
        <v>582</v>
      </c>
      <c r="Q50" s="14">
        <v>0</v>
      </c>
      <c r="R50" s="16">
        <v>0</v>
      </c>
      <c r="S50" s="14">
        <v>0</v>
      </c>
      <c r="T50" s="16">
        <v>0</v>
      </c>
      <c r="U50" s="14">
        <v>1.7792675499999999</v>
      </c>
      <c r="V50" s="16">
        <v>0.18416732999999999</v>
      </c>
    </row>
    <row r="51" spans="1:22" x14ac:dyDescent="0.25">
      <c r="A51" s="11" t="s">
        <v>521</v>
      </c>
      <c r="B51" s="13">
        <v>6866</v>
      </c>
      <c r="C51" s="14">
        <f>(108/B51*100)</f>
        <v>1.5729682493445967</v>
      </c>
      <c r="D51" s="15">
        <v>6758</v>
      </c>
      <c r="E51" s="14">
        <v>2.3059308299999999</v>
      </c>
      <c r="F51" s="16">
        <v>0.20076336</v>
      </c>
      <c r="G51" s="14">
        <v>11.611971219999999</v>
      </c>
      <c r="H51" s="16">
        <v>0.44274891999999999</v>
      </c>
      <c r="I51" s="14">
        <v>35.264783110000003</v>
      </c>
      <c r="J51" s="16">
        <v>0.61762806999999997</v>
      </c>
      <c r="K51" s="14">
        <v>38.741251939999998</v>
      </c>
      <c r="L51" s="16">
        <v>0.68252385000000004</v>
      </c>
      <c r="M51" s="14">
        <v>0</v>
      </c>
      <c r="N51" s="16">
        <v>0</v>
      </c>
      <c r="O51" s="14" t="s">
        <v>582</v>
      </c>
      <c r="P51" s="16" t="s">
        <v>582</v>
      </c>
      <c r="Q51" s="14">
        <v>10.56717716</v>
      </c>
      <c r="R51" s="16">
        <v>0.61176695999999997</v>
      </c>
      <c r="S51" s="14">
        <v>0</v>
      </c>
      <c r="T51" s="16">
        <v>0</v>
      </c>
      <c r="U51" s="14">
        <v>1.50888574</v>
      </c>
      <c r="V51" s="16">
        <v>0.21759186</v>
      </c>
    </row>
    <row r="52" spans="1:22" x14ac:dyDescent="0.25">
      <c r="A52" s="11" t="s">
        <v>522</v>
      </c>
      <c r="B52" s="13">
        <v>5809</v>
      </c>
      <c r="C52" s="14">
        <f>(74/B52*100)</f>
        <v>1.2738853503184715</v>
      </c>
      <c r="D52" s="15">
        <v>5735</v>
      </c>
      <c r="E52" s="14">
        <v>5.3894732400000001</v>
      </c>
      <c r="F52" s="16">
        <v>0.28385023999999998</v>
      </c>
      <c r="G52" s="14">
        <v>34.870737509999998</v>
      </c>
      <c r="H52" s="16">
        <v>0.63106287999999999</v>
      </c>
      <c r="I52" s="14">
        <v>39.448218310000001</v>
      </c>
      <c r="J52" s="16">
        <v>0.70108921000000002</v>
      </c>
      <c r="K52" s="14">
        <v>19.05975432</v>
      </c>
      <c r="L52" s="16">
        <v>0.57959844000000005</v>
      </c>
      <c r="M52" s="14">
        <v>0</v>
      </c>
      <c r="N52" s="16">
        <v>0</v>
      </c>
      <c r="O52" s="14" t="s">
        <v>582</v>
      </c>
      <c r="P52" s="16" t="s">
        <v>582</v>
      </c>
      <c r="Q52" s="14">
        <v>0</v>
      </c>
      <c r="R52" s="16">
        <v>0</v>
      </c>
      <c r="S52" s="14">
        <v>0</v>
      </c>
      <c r="T52" s="16">
        <v>0</v>
      </c>
      <c r="U52" s="14">
        <v>1.2318166100000001</v>
      </c>
      <c r="V52" s="16">
        <v>0.18100056</v>
      </c>
    </row>
    <row r="53" spans="1:22" x14ac:dyDescent="0.25">
      <c r="A53" s="11" t="s">
        <v>523</v>
      </c>
      <c r="B53" s="13">
        <v>5571</v>
      </c>
      <c r="C53" s="14">
        <f>(85/B53*100)</f>
        <v>1.5257583916711541</v>
      </c>
      <c r="D53" s="15">
        <v>5486</v>
      </c>
      <c r="E53" s="14">
        <v>3.7854309599999998</v>
      </c>
      <c r="F53" s="16">
        <v>0.28677693999999998</v>
      </c>
      <c r="G53" s="14">
        <v>21.02504265</v>
      </c>
      <c r="H53" s="16">
        <v>0.54237747000000003</v>
      </c>
      <c r="I53" s="14">
        <v>39.995196800000002</v>
      </c>
      <c r="J53" s="16">
        <v>0.60329456000000004</v>
      </c>
      <c r="K53" s="14">
        <v>33.179676149999999</v>
      </c>
      <c r="L53" s="16">
        <v>0.59590158999999998</v>
      </c>
      <c r="M53" s="14">
        <v>0</v>
      </c>
      <c r="N53" s="16">
        <v>0</v>
      </c>
      <c r="O53" s="14" t="s">
        <v>582</v>
      </c>
      <c r="P53" s="16" t="s">
        <v>582</v>
      </c>
      <c r="Q53" s="14">
        <v>0</v>
      </c>
      <c r="R53" s="16">
        <v>0</v>
      </c>
      <c r="S53" s="14">
        <v>0</v>
      </c>
      <c r="T53" s="16">
        <v>0</v>
      </c>
      <c r="U53" s="14">
        <v>2.0146534300000001</v>
      </c>
      <c r="V53" s="16">
        <v>0.18676153000000001</v>
      </c>
    </row>
    <row r="54" spans="1:22" x14ac:dyDescent="0.25">
      <c r="A54" s="11" t="s">
        <v>524</v>
      </c>
      <c r="B54" s="13">
        <v>4740</v>
      </c>
      <c r="C54" s="14">
        <f>(68/B54*100)</f>
        <v>1.4345991561181435</v>
      </c>
      <c r="D54" s="15">
        <v>4672</v>
      </c>
      <c r="E54" s="14">
        <v>4.5830639499999997</v>
      </c>
      <c r="F54" s="16">
        <v>0.34359489999999998</v>
      </c>
      <c r="G54" s="14">
        <v>9.5769196399999998</v>
      </c>
      <c r="H54" s="16">
        <v>0.45257747999999998</v>
      </c>
      <c r="I54" s="14">
        <v>34.039570050000002</v>
      </c>
      <c r="J54" s="16">
        <v>0.80954068999999995</v>
      </c>
      <c r="K54" s="14">
        <v>44.728342130000001</v>
      </c>
      <c r="L54" s="16">
        <v>0.92928378</v>
      </c>
      <c r="M54" s="14">
        <v>0</v>
      </c>
      <c r="N54" s="16">
        <v>0</v>
      </c>
      <c r="O54" s="14" t="s">
        <v>582</v>
      </c>
      <c r="P54" s="16" t="s">
        <v>582</v>
      </c>
      <c r="Q54" s="14">
        <v>0</v>
      </c>
      <c r="R54" s="16">
        <v>0</v>
      </c>
      <c r="S54" s="14">
        <v>0</v>
      </c>
      <c r="T54" s="16">
        <v>0</v>
      </c>
      <c r="U54" s="14">
        <v>7.0721042199999999</v>
      </c>
      <c r="V54" s="16">
        <v>0.50749639999999996</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1.80388372</v>
      </c>
      <c r="F56" s="16">
        <v>0.22051185000000001</v>
      </c>
      <c r="G56" s="14">
        <v>15.554407599999999</v>
      </c>
      <c r="H56" s="16">
        <v>0.50456255999999999</v>
      </c>
      <c r="I56" s="14">
        <v>49.057431829999999</v>
      </c>
      <c r="J56" s="16">
        <v>0.72946222000000005</v>
      </c>
      <c r="K56" s="14">
        <v>32.68579149</v>
      </c>
      <c r="L56" s="16">
        <v>0.63656040000000003</v>
      </c>
      <c r="M56" s="14">
        <v>0</v>
      </c>
      <c r="N56" s="16">
        <v>0</v>
      </c>
      <c r="O56" s="14" t="s">
        <v>582</v>
      </c>
      <c r="P56" s="16" t="s">
        <v>582</v>
      </c>
      <c r="Q56" s="14">
        <v>0</v>
      </c>
      <c r="R56" s="16">
        <v>0</v>
      </c>
      <c r="S56" s="14">
        <v>0</v>
      </c>
      <c r="T56" s="16">
        <v>0</v>
      </c>
      <c r="U56" s="14">
        <v>0.89848536000000001</v>
      </c>
      <c r="V56" s="16">
        <v>0.13956472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9.1018904700000007</v>
      </c>
      <c r="F61" s="16">
        <v>0.40899840999999998</v>
      </c>
      <c r="G61" s="14">
        <v>23.75581201</v>
      </c>
      <c r="H61" s="16">
        <v>0.63590855000000002</v>
      </c>
      <c r="I61" s="14">
        <v>39.099928640000002</v>
      </c>
      <c r="J61" s="16">
        <v>0.67267982000000004</v>
      </c>
      <c r="K61" s="14">
        <v>26.048826980000001</v>
      </c>
      <c r="L61" s="16">
        <v>0.72560336999999997</v>
      </c>
      <c r="M61" s="14">
        <v>0</v>
      </c>
      <c r="N61" s="16">
        <v>0</v>
      </c>
      <c r="O61" s="14" t="s">
        <v>582</v>
      </c>
      <c r="P61" s="16" t="s">
        <v>582</v>
      </c>
      <c r="Q61" s="14">
        <v>0</v>
      </c>
      <c r="R61" s="16">
        <v>0</v>
      </c>
      <c r="S61" s="14">
        <v>0</v>
      </c>
      <c r="T61" s="16">
        <v>0</v>
      </c>
      <c r="U61" s="14">
        <v>1.99354191</v>
      </c>
      <c r="V61" s="16">
        <v>0.28232975999999999</v>
      </c>
    </row>
    <row r="62" spans="1:22" x14ac:dyDescent="0.25">
      <c r="A62" s="11" t="s">
        <v>532</v>
      </c>
      <c r="B62" s="13">
        <v>4476</v>
      </c>
      <c r="C62" s="14">
        <f>(3/B62*100)</f>
        <v>6.7024128686327081E-2</v>
      </c>
      <c r="D62" s="15">
        <v>4473</v>
      </c>
      <c r="E62" s="14">
        <v>4.5549302799999998</v>
      </c>
      <c r="F62" s="16">
        <v>0.27558462</v>
      </c>
      <c r="G62" s="14">
        <v>38.224736589999999</v>
      </c>
      <c r="H62" s="16">
        <v>0.73490058000000003</v>
      </c>
      <c r="I62" s="14">
        <v>41.814394049999997</v>
      </c>
      <c r="J62" s="16">
        <v>0.68789566000000002</v>
      </c>
      <c r="K62" s="14">
        <v>15.048111390000001</v>
      </c>
      <c r="L62" s="16">
        <v>0.56111535000000001</v>
      </c>
      <c r="M62" s="14">
        <v>0</v>
      </c>
      <c r="N62" s="16">
        <v>0</v>
      </c>
      <c r="O62" s="14" t="s">
        <v>582</v>
      </c>
      <c r="P62" s="16" t="s">
        <v>582</v>
      </c>
      <c r="Q62" s="14">
        <v>0</v>
      </c>
      <c r="R62" s="16">
        <v>0</v>
      </c>
      <c r="S62" s="14">
        <v>0</v>
      </c>
      <c r="T62" s="16">
        <v>0</v>
      </c>
      <c r="U62" s="14">
        <v>0.35782768999999998</v>
      </c>
      <c r="V62" s="16">
        <v>8.7800290000000003E-2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5.7121051600000001</v>
      </c>
      <c r="F66" s="16">
        <v>0.30735657999999999</v>
      </c>
      <c r="G66" s="14">
        <v>26.944455430000001</v>
      </c>
      <c r="H66" s="16">
        <v>0.60080789999999995</v>
      </c>
      <c r="I66" s="14">
        <v>39.261278480000001</v>
      </c>
      <c r="J66" s="16">
        <v>0.67206237999999996</v>
      </c>
      <c r="K66" s="14">
        <v>24.175696429999999</v>
      </c>
      <c r="L66" s="16">
        <v>0.59279983000000003</v>
      </c>
      <c r="M66" s="14">
        <v>0</v>
      </c>
      <c r="N66" s="16">
        <v>0</v>
      </c>
      <c r="O66" s="14" t="s">
        <v>582</v>
      </c>
      <c r="P66" s="16" t="s">
        <v>582</v>
      </c>
      <c r="Q66" s="14">
        <v>0</v>
      </c>
      <c r="R66" s="16">
        <v>0</v>
      </c>
      <c r="S66" s="14">
        <v>0</v>
      </c>
      <c r="T66" s="16">
        <v>0</v>
      </c>
      <c r="U66" s="14">
        <v>3.9064644999999998</v>
      </c>
      <c r="V66" s="16">
        <v>0.25397811999999997</v>
      </c>
    </row>
    <row r="67" spans="1:22" x14ac:dyDescent="0.25">
      <c r="A67" s="11" t="s">
        <v>537</v>
      </c>
      <c r="B67" s="13">
        <v>6971</v>
      </c>
      <c r="C67" s="14">
        <f>(54/B67*100)</f>
        <v>0.77463778510974035</v>
      </c>
      <c r="D67" s="15">
        <v>6917</v>
      </c>
      <c r="E67" s="14">
        <v>1.2684751000000001</v>
      </c>
      <c r="F67" s="16">
        <v>0.12919243</v>
      </c>
      <c r="G67" s="14">
        <v>8.8171812799999998</v>
      </c>
      <c r="H67" s="16">
        <v>0.37206442000000001</v>
      </c>
      <c r="I67" s="14">
        <v>46.102828959999997</v>
      </c>
      <c r="J67" s="16">
        <v>0.66667160999999997</v>
      </c>
      <c r="K67" s="14">
        <v>41.587671929999999</v>
      </c>
      <c r="L67" s="16">
        <v>0.66248821999999996</v>
      </c>
      <c r="M67" s="14">
        <v>0</v>
      </c>
      <c r="N67" s="16">
        <v>0</v>
      </c>
      <c r="O67" s="14" t="s">
        <v>582</v>
      </c>
      <c r="P67" s="16" t="s">
        <v>582</v>
      </c>
      <c r="Q67" s="14">
        <v>0</v>
      </c>
      <c r="R67" s="16">
        <v>0</v>
      </c>
      <c r="S67" s="14">
        <v>0</v>
      </c>
      <c r="T67" s="16">
        <v>0</v>
      </c>
      <c r="U67" s="14">
        <v>2.2238427299999999</v>
      </c>
      <c r="V67" s="16">
        <v>0.23200514999999999</v>
      </c>
    </row>
    <row r="68" spans="1:22" x14ac:dyDescent="0.25">
      <c r="A68" s="11" t="s">
        <v>538</v>
      </c>
      <c r="B68" s="13">
        <v>12083</v>
      </c>
      <c r="C68" s="14">
        <f>(26/B68*100)</f>
        <v>0.21517834974757924</v>
      </c>
      <c r="D68" s="15">
        <v>12057</v>
      </c>
      <c r="E68" s="14">
        <v>2.7349155199999999</v>
      </c>
      <c r="F68" s="16">
        <v>0.14497914000000001</v>
      </c>
      <c r="G68" s="14">
        <v>6.6818828100000003</v>
      </c>
      <c r="H68" s="16">
        <v>0.22474457</v>
      </c>
      <c r="I68" s="14">
        <v>27.901012049999999</v>
      </c>
      <c r="J68" s="16">
        <v>0.44794144000000002</v>
      </c>
      <c r="K68" s="14">
        <v>56.573866000000002</v>
      </c>
      <c r="L68" s="16">
        <v>0.46013195000000001</v>
      </c>
      <c r="M68" s="14">
        <v>0</v>
      </c>
      <c r="N68" s="16">
        <v>0</v>
      </c>
      <c r="O68" s="14" t="s">
        <v>582</v>
      </c>
      <c r="P68" s="16" t="s">
        <v>582</v>
      </c>
      <c r="Q68" s="14">
        <v>0</v>
      </c>
      <c r="R68" s="16">
        <v>0</v>
      </c>
      <c r="S68" s="14">
        <v>0</v>
      </c>
      <c r="T68" s="16">
        <v>0</v>
      </c>
      <c r="U68" s="14">
        <v>6.1083236200000002</v>
      </c>
      <c r="V68" s="16">
        <v>0.23824815999999999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2.4423051299999998</v>
      </c>
      <c r="F70" s="16">
        <v>0.32962730000000001</v>
      </c>
      <c r="G70" s="14">
        <v>23.93219461</v>
      </c>
      <c r="H70" s="16">
        <v>0.80057202999999999</v>
      </c>
      <c r="I70" s="14">
        <v>47.525007359999996</v>
      </c>
      <c r="J70" s="16">
        <v>0.76340905000000003</v>
      </c>
      <c r="K70" s="14">
        <v>24.16980384</v>
      </c>
      <c r="L70" s="16">
        <v>0.79783484999999998</v>
      </c>
      <c r="M70" s="14">
        <v>0</v>
      </c>
      <c r="N70" s="16">
        <v>0</v>
      </c>
      <c r="O70" s="14" t="s">
        <v>582</v>
      </c>
      <c r="P70" s="16" t="s">
        <v>582</v>
      </c>
      <c r="Q70" s="14">
        <v>0</v>
      </c>
      <c r="R70" s="16">
        <v>0</v>
      </c>
      <c r="S70" s="14">
        <v>0</v>
      </c>
      <c r="T70" s="16">
        <v>0</v>
      </c>
      <c r="U70" s="14">
        <v>1.93068906</v>
      </c>
      <c r="V70" s="16">
        <v>0.28076295000000001</v>
      </c>
    </row>
    <row r="71" spans="1:22" x14ac:dyDescent="0.25">
      <c r="A71" s="11" t="s">
        <v>541</v>
      </c>
      <c r="B71" s="13">
        <v>6115</v>
      </c>
      <c r="C71" s="14">
        <f>(17/B71*100)</f>
        <v>0.27800490596892891</v>
      </c>
      <c r="D71" s="15">
        <v>6098</v>
      </c>
      <c r="E71" s="14">
        <v>1.17599594</v>
      </c>
      <c r="F71" s="16">
        <v>0.14157371999999999</v>
      </c>
      <c r="G71" s="14">
        <v>10.19810635</v>
      </c>
      <c r="H71" s="16">
        <v>0.42454673999999998</v>
      </c>
      <c r="I71" s="14">
        <v>40.267464670000003</v>
      </c>
      <c r="J71" s="16">
        <v>0.73791963999999999</v>
      </c>
      <c r="K71" s="14">
        <v>47.806259660000002</v>
      </c>
      <c r="L71" s="16">
        <v>0.79178296000000004</v>
      </c>
      <c r="M71" s="14">
        <v>0</v>
      </c>
      <c r="N71" s="16">
        <v>0</v>
      </c>
      <c r="O71" s="14" t="s">
        <v>582</v>
      </c>
      <c r="P71" s="16" t="s">
        <v>582</v>
      </c>
      <c r="Q71" s="14">
        <v>0</v>
      </c>
      <c r="R71" s="16">
        <v>0</v>
      </c>
      <c r="S71" s="14">
        <v>0</v>
      </c>
      <c r="T71" s="16">
        <v>0</v>
      </c>
      <c r="U71" s="14">
        <v>0.55217338000000005</v>
      </c>
      <c r="V71" s="16">
        <v>8.6173540000000007E-2</v>
      </c>
    </row>
    <row r="72" spans="1:22" x14ac:dyDescent="0.25">
      <c r="A72" s="11" t="s">
        <v>542</v>
      </c>
      <c r="B72" s="13">
        <v>7708</v>
      </c>
      <c r="C72" s="14">
        <f>(5/B72*100)</f>
        <v>6.4867669953295279E-2</v>
      </c>
      <c r="D72" s="15">
        <v>7703</v>
      </c>
      <c r="E72" s="14">
        <v>2.12739075</v>
      </c>
      <c r="F72" s="16">
        <v>0.1855897</v>
      </c>
      <c r="G72" s="14">
        <v>29.385116750000002</v>
      </c>
      <c r="H72" s="16">
        <v>0.65828388999999998</v>
      </c>
      <c r="I72" s="14">
        <v>46.350591710000003</v>
      </c>
      <c r="J72" s="16">
        <v>0.67217167</v>
      </c>
      <c r="K72" s="14">
        <v>21.80394283</v>
      </c>
      <c r="L72" s="16">
        <v>0.50647518999999996</v>
      </c>
      <c r="M72" s="14">
        <v>0</v>
      </c>
      <c r="N72" s="16">
        <v>0</v>
      </c>
      <c r="O72" s="14" t="s">
        <v>582</v>
      </c>
      <c r="P72" s="16" t="s">
        <v>582</v>
      </c>
      <c r="Q72" s="14">
        <v>0</v>
      </c>
      <c r="R72" s="16">
        <v>0</v>
      </c>
      <c r="S72" s="14">
        <v>0</v>
      </c>
      <c r="T72" s="16">
        <v>0</v>
      </c>
      <c r="U72" s="14">
        <v>0.33295796</v>
      </c>
      <c r="V72" s="16">
        <v>5.4777859999999998E-2</v>
      </c>
    </row>
    <row r="73" spans="1:22" x14ac:dyDescent="0.25">
      <c r="A73" s="11" t="s">
        <v>543</v>
      </c>
      <c r="B73" s="13">
        <v>8249</v>
      </c>
      <c r="C73" s="14">
        <f>(148/B73*100)</f>
        <v>1.7941568674990909</v>
      </c>
      <c r="D73" s="15">
        <v>8101</v>
      </c>
      <c r="E73" s="14">
        <v>0.55092392999999995</v>
      </c>
      <c r="F73" s="16">
        <v>0.10184301</v>
      </c>
      <c r="G73" s="14">
        <v>2.1846614</v>
      </c>
      <c r="H73" s="16">
        <v>0.23564866000000001</v>
      </c>
      <c r="I73" s="14">
        <v>51.060997530000002</v>
      </c>
      <c r="J73" s="16">
        <v>1.1129402399999999</v>
      </c>
      <c r="K73" s="14">
        <v>44.90000551</v>
      </c>
      <c r="L73" s="16">
        <v>1.1859118900000001</v>
      </c>
      <c r="M73" s="14">
        <v>0</v>
      </c>
      <c r="N73" s="16">
        <v>0</v>
      </c>
      <c r="O73" s="14" t="s">
        <v>582</v>
      </c>
      <c r="P73" s="16" t="s">
        <v>582</v>
      </c>
      <c r="Q73" s="14">
        <v>0</v>
      </c>
      <c r="R73" s="16">
        <v>0</v>
      </c>
      <c r="S73" s="14">
        <v>0</v>
      </c>
      <c r="T73" s="16">
        <v>0</v>
      </c>
      <c r="U73" s="14">
        <v>1.30341163</v>
      </c>
      <c r="V73" s="16">
        <v>0.16495325</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1.4525401099999999</v>
      </c>
      <c r="F75" s="16">
        <v>0.20017456</v>
      </c>
      <c r="G75" s="14">
        <v>8.67869621</v>
      </c>
      <c r="H75" s="16">
        <v>0.40166287000000001</v>
      </c>
      <c r="I75" s="14">
        <v>39.459122219999998</v>
      </c>
      <c r="J75" s="16">
        <v>0.71844364999999999</v>
      </c>
      <c r="K75" s="14">
        <v>46.12507394</v>
      </c>
      <c r="L75" s="16">
        <v>0.82593322000000002</v>
      </c>
      <c r="M75" s="14">
        <v>0</v>
      </c>
      <c r="N75" s="16">
        <v>0</v>
      </c>
      <c r="O75" s="14" t="s">
        <v>582</v>
      </c>
      <c r="P75" s="16" t="s">
        <v>582</v>
      </c>
      <c r="Q75" s="14">
        <v>0</v>
      </c>
      <c r="R75" s="16">
        <v>0</v>
      </c>
      <c r="S75" s="14">
        <v>0</v>
      </c>
      <c r="T75" s="16">
        <v>0</v>
      </c>
      <c r="U75" s="14">
        <v>4.2845675200000004</v>
      </c>
      <c r="V75" s="16">
        <v>0.43037363000000001</v>
      </c>
    </row>
    <row r="76" spans="1:22" x14ac:dyDescent="0.25">
      <c r="A76" s="11" t="s">
        <v>546</v>
      </c>
      <c r="B76" s="13">
        <v>14167</v>
      </c>
      <c r="C76" s="14">
        <f>(228/B76*100)</f>
        <v>1.6093738970847746</v>
      </c>
      <c r="D76" s="15">
        <v>13939</v>
      </c>
      <c r="E76" s="14">
        <v>1.64778621</v>
      </c>
      <c r="F76" s="16">
        <v>0.12217275</v>
      </c>
      <c r="G76" s="14">
        <v>5.8830871900000004</v>
      </c>
      <c r="H76" s="16">
        <v>0.27642148999999999</v>
      </c>
      <c r="I76" s="14">
        <v>31.349284170000001</v>
      </c>
      <c r="J76" s="16">
        <v>0.66218239000000001</v>
      </c>
      <c r="K76" s="14">
        <v>58.24692683</v>
      </c>
      <c r="L76" s="16">
        <v>0.68537150000000002</v>
      </c>
      <c r="M76" s="14">
        <v>0</v>
      </c>
      <c r="N76" s="16">
        <v>0</v>
      </c>
      <c r="O76" s="14" t="s">
        <v>582</v>
      </c>
      <c r="P76" s="16" t="s">
        <v>582</v>
      </c>
      <c r="Q76" s="14">
        <v>0</v>
      </c>
      <c r="R76" s="16">
        <v>0</v>
      </c>
      <c r="S76" s="14">
        <v>0</v>
      </c>
      <c r="T76" s="16">
        <v>0</v>
      </c>
      <c r="U76" s="14">
        <v>2.8729155999999998</v>
      </c>
      <c r="V76" s="16">
        <v>0.22133296</v>
      </c>
    </row>
    <row r="77" spans="1:22" x14ac:dyDescent="0.25">
      <c r="A77" s="11" t="s">
        <v>547</v>
      </c>
      <c r="B77" s="13">
        <v>6062</v>
      </c>
      <c r="C77" s="14">
        <f>(86/B77*100)</f>
        <v>1.4186737050478391</v>
      </c>
      <c r="D77" s="15">
        <v>5976</v>
      </c>
      <c r="E77" s="14">
        <v>3.7363321100000002</v>
      </c>
      <c r="F77" s="16">
        <v>0.27787766000000003</v>
      </c>
      <c r="G77" s="14">
        <v>19.594974130000001</v>
      </c>
      <c r="H77" s="16">
        <v>0.57559526000000005</v>
      </c>
      <c r="I77" s="14">
        <v>37.976910119999999</v>
      </c>
      <c r="J77" s="16">
        <v>0.74706320000000004</v>
      </c>
      <c r="K77" s="14">
        <v>33.593142350000001</v>
      </c>
      <c r="L77" s="16">
        <v>0.64218593999999996</v>
      </c>
      <c r="M77" s="14">
        <v>0</v>
      </c>
      <c r="N77" s="16">
        <v>0</v>
      </c>
      <c r="O77" s="14" t="s">
        <v>582</v>
      </c>
      <c r="P77" s="16" t="s">
        <v>582</v>
      </c>
      <c r="Q77" s="14">
        <v>0</v>
      </c>
      <c r="R77" s="16">
        <v>0</v>
      </c>
      <c r="S77" s="14">
        <v>0</v>
      </c>
      <c r="T77" s="16">
        <v>0</v>
      </c>
      <c r="U77" s="14">
        <v>5.0986412999999997</v>
      </c>
      <c r="V77" s="16">
        <v>0.40838405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0.42681632000000003</v>
      </c>
      <c r="F81" s="16">
        <v>8.780731E-2</v>
      </c>
      <c r="G81" s="14">
        <v>3.9679062300000001</v>
      </c>
      <c r="H81" s="16">
        <v>0.35309998999999997</v>
      </c>
      <c r="I81" s="14">
        <v>37.933020480000003</v>
      </c>
      <c r="J81" s="16">
        <v>0.89689790000000003</v>
      </c>
      <c r="K81" s="14">
        <v>57.20322084</v>
      </c>
      <c r="L81" s="16">
        <v>1.03407542</v>
      </c>
      <c r="M81" s="14">
        <v>0</v>
      </c>
      <c r="N81" s="16">
        <v>0</v>
      </c>
      <c r="O81" s="14" t="s">
        <v>582</v>
      </c>
      <c r="P81" s="16" t="s">
        <v>582</v>
      </c>
      <c r="Q81" s="14">
        <v>0</v>
      </c>
      <c r="R81" s="16">
        <v>0</v>
      </c>
      <c r="S81" s="14">
        <v>0</v>
      </c>
      <c r="T81" s="16">
        <v>0</v>
      </c>
      <c r="U81" s="14">
        <v>0.46903612</v>
      </c>
      <c r="V81" s="16">
        <v>8.4490620000000002E-2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709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(370/B7*100)</f>
        <v>2.5464556090846524</v>
      </c>
      <c r="D7" s="15">
        <v>14160</v>
      </c>
      <c r="E7" s="14">
        <v>1.83579179</v>
      </c>
      <c r="F7" s="16">
        <v>0.13715396999999999</v>
      </c>
      <c r="G7" s="14">
        <v>16.650681120000002</v>
      </c>
      <c r="H7" s="16">
        <v>0.31539663000000001</v>
      </c>
      <c r="I7" s="14">
        <v>51.81752393</v>
      </c>
      <c r="J7" s="16">
        <v>0.47614256999999999</v>
      </c>
      <c r="K7" s="14">
        <v>27.049936540000001</v>
      </c>
      <c r="L7" s="16">
        <v>0.47896654</v>
      </c>
      <c r="M7" s="14">
        <v>0</v>
      </c>
      <c r="N7" s="16">
        <v>0</v>
      </c>
      <c r="O7" s="14" t="s">
        <v>582</v>
      </c>
      <c r="P7" s="16" t="s">
        <v>582</v>
      </c>
      <c r="Q7" s="14">
        <v>0</v>
      </c>
      <c r="R7" s="16">
        <v>0</v>
      </c>
      <c r="S7" s="14">
        <v>0</v>
      </c>
      <c r="T7" s="16">
        <v>0</v>
      </c>
      <c r="U7" s="14">
        <v>2.64606662</v>
      </c>
      <c r="V7" s="16">
        <v>0.18244830000000001</v>
      </c>
    </row>
    <row r="8" spans="1:22" x14ac:dyDescent="0.25">
      <c r="A8" s="11" t="s">
        <v>478</v>
      </c>
      <c r="B8" s="13">
        <v>7007</v>
      </c>
      <c r="C8" s="14">
        <f>(23/B8*100)</f>
        <v>0.32824318538604252</v>
      </c>
      <c r="D8" s="15">
        <v>6984</v>
      </c>
      <c r="E8" s="14">
        <v>8.6485140400000002</v>
      </c>
      <c r="F8" s="16">
        <v>0.38491851999999999</v>
      </c>
      <c r="G8" s="14">
        <v>24.21729152</v>
      </c>
      <c r="H8" s="16">
        <v>0.69539163000000004</v>
      </c>
      <c r="I8" s="14">
        <v>40.545657929999997</v>
      </c>
      <c r="J8" s="16">
        <v>0.67878696000000005</v>
      </c>
      <c r="K8" s="14">
        <v>24.70526095</v>
      </c>
      <c r="L8" s="16">
        <v>0.74993056000000002</v>
      </c>
      <c r="M8" s="14">
        <v>0</v>
      </c>
      <c r="N8" s="16">
        <v>0</v>
      </c>
      <c r="O8" s="14" t="s">
        <v>582</v>
      </c>
      <c r="P8" s="16" t="s">
        <v>582</v>
      </c>
      <c r="Q8" s="14">
        <v>0.47252866999999998</v>
      </c>
      <c r="R8" s="16">
        <v>0.11629533</v>
      </c>
      <c r="S8" s="14">
        <v>0</v>
      </c>
      <c r="T8" s="16">
        <v>0</v>
      </c>
      <c r="U8" s="14">
        <v>1.41074689</v>
      </c>
      <c r="V8" s="16">
        <v>0.15784986000000001</v>
      </c>
    </row>
    <row r="9" spans="1:22" x14ac:dyDescent="0.25">
      <c r="A9" s="11" t="s">
        <v>479</v>
      </c>
      <c r="B9" s="13">
        <v>9651</v>
      </c>
      <c r="C9" s="14">
        <f>(102/B9*100)</f>
        <v>1.056885296860429</v>
      </c>
      <c r="D9" s="15">
        <v>9549</v>
      </c>
      <c r="E9" s="14">
        <v>5.91142258</v>
      </c>
      <c r="F9" s="16">
        <v>0.28041603999999998</v>
      </c>
      <c r="G9" s="14">
        <v>29.320041939999999</v>
      </c>
      <c r="H9" s="16">
        <v>0.59983125999999998</v>
      </c>
      <c r="I9" s="14">
        <v>45.914262960000002</v>
      </c>
      <c r="J9" s="16">
        <v>0.63430743999999994</v>
      </c>
      <c r="K9" s="14">
        <v>12.404150469999999</v>
      </c>
      <c r="L9" s="16">
        <v>0.39466445999999999</v>
      </c>
      <c r="M9" s="14">
        <v>0</v>
      </c>
      <c r="N9" s="16">
        <v>0</v>
      </c>
      <c r="O9" s="14" t="s">
        <v>582</v>
      </c>
      <c r="P9" s="16" t="s">
        <v>582</v>
      </c>
      <c r="Q9" s="14">
        <v>3.0091974800000001</v>
      </c>
      <c r="R9" s="16">
        <v>0.54039908000000003</v>
      </c>
      <c r="S9" s="14">
        <v>0</v>
      </c>
      <c r="T9" s="16">
        <v>0</v>
      </c>
      <c r="U9" s="14">
        <v>3.44092457</v>
      </c>
      <c r="V9" s="16">
        <v>0.30105435000000003</v>
      </c>
    </row>
    <row r="10" spans="1:22" x14ac:dyDescent="0.25">
      <c r="A10" s="11" t="s">
        <v>480</v>
      </c>
      <c r="B10" s="13">
        <v>20058</v>
      </c>
      <c r="C10" s="14">
        <f>(529/B10*100)</f>
        <v>2.63735168012763</v>
      </c>
      <c r="D10" s="15">
        <v>19529</v>
      </c>
      <c r="E10" s="14">
        <v>2.0615711700000001</v>
      </c>
      <c r="F10" s="16">
        <v>0.14084068</v>
      </c>
      <c r="G10" s="14">
        <v>15.443293649999999</v>
      </c>
      <c r="H10" s="16">
        <v>0.43576780999999998</v>
      </c>
      <c r="I10" s="14">
        <v>49.586925770000001</v>
      </c>
      <c r="J10" s="16">
        <v>0.51883636</v>
      </c>
      <c r="K10" s="14">
        <v>30.841125219999999</v>
      </c>
      <c r="L10" s="16">
        <v>0.58010901999999998</v>
      </c>
      <c r="M10" s="14">
        <v>0</v>
      </c>
      <c r="N10" s="16">
        <v>0</v>
      </c>
      <c r="O10" s="14" t="s">
        <v>582</v>
      </c>
      <c r="P10" s="16" t="s">
        <v>582</v>
      </c>
      <c r="Q10" s="14">
        <v>0</v>
      </c>
      <c r="R10" s="16">
        <v>0</v>
      </c>
      <c r="S10" s="14">
        <v>0</v>
      </c>
      <c r="T10" s="16">
        <v>0</v>
      </c>
      <c r="U10" s="14">
        <v>2.0670841800000002</v>
      </c>
      <c r="V10" s="16">
        <v>0.21125658999999999</v>
      </c>
    </row>
    <row r="11" spans="1:22" x14ac:dyDescent="0.25">
      <c r="A11" s="11" t="s">
        <v>481</v>
      </c>
      <c r="B11" s="13">
        <v>7053</v>
      </c>
      <c r="C11" s="14">
        <f>(50/B11*100)</f>
        <v>0.70891819084077701</v>
      </c>
      <c r="D11" s="15">
        <v>7003</v>
      </c>
      <c r="E11" s="14">
        <v>7.4175437899999999</v>
      </c>
      <c r="F11" s="16">
        <v>0.42634654</v>
      </c>
      <c r="G11" s="14">
        <v>22.733590660000001</v>
      </c>
      <c r="H11" s="16">
        <v>0.61225088999999999</v>
      </c>
      <c r="I11" s="14">
        <v>40.397300010000002</v>
      </c>
      <c r="J11" s="16">
        <v>0.68985978000000003</v>
      </c>
      <c r="K11" s="14">
        <v>27.684966200000002</v>
      </c>
      <c r="L11" s="16">
        <v>0.70743679999999998</v>
      </c>
      <c r="M11" s="14">
        <v>0</v>
      </c>
      <c r="N11" s="16">
        <v>0</v>
      </c>
      <c r="O11" s="14" t="s">
        <v>582</v>
      </c>
      <c r="P11" s="16" t="s">
        <v>582</v>
      </c>
      <c r="Q11" s="14">
        <v>0</v>
      </c>
      <c r="R11" s="16">
        <v>0</v>
      </c>
      <c r="S11" s="14">
        <v>0</v>
      </c>
      <c r="T11" s="16">
        <v>0</v>
      </c>
      <c r="U11" s="14">
        <v>1.7665993499999999</v>
      </c>
      <c r="V11" s="16">
        <v>0.22453912000000001</v>
      </c>
    </row>
    <row r="12" spans="1:22" x14ac:dyDescent="0.25">
      <c r="A12" s="11" t="s">
        <v>482</v>
      </c>
      <c r="B12" s="13">
        <v>6894</v>
      </c>
      <c r="C12" s="14">
        <f>(56/B12*100)</f>
        <v>0.81230055120394551</v>
      </c>
      <c r="D12" s="15">
        <v>6838</v>
      </c>
      <c r="E12" s="14">
        <v>4.3677770499999999</v>
      </c>
      <c r="F12" s="16">
        <v>0.23933120999999999</v>
      </c>
      <c r="G12" s="14">
        <v>32.902321729999997</v>
      </c>
      <c r="H12" s="16">
        <v>0.69436491</v>
      </c>
      <c r="I12" s="14">
        <v>44.604300670000001</v>
      </c>
      <c r="J12" s="16">
        <v>0.62418770999999995</v>
      </c>
      <c r="K12" s="14">
        <v>12.80573407</v>
      </c>
      <c r="L12" s="16">
        <v>0.44229056</v>
      </c>
      <c r="M12" s="14">
        <v>0</v>
      </c>
      <c r="N12" s="16">
        <v>0</v>
      </c>
      <c r="O12" s="14" t="s">
        <v>582</v>
      </c>
      <c r="P12" s="16" t="s">
        <v>582</v>
      </c>
      <c r="Q12" s="14">
        <v>2.3465013799999999</v>
      </c>
      <c r="R12" s="16">
        <v>0.59149814000000001</v>
      </c>
      <c r="S12" s="14">
        <v>0</v>
      </c>
      <c r="T12" s="16">
        <v>0</v>
      </c>
      <c r="U12" s="14">
        <v>2.9733651000000001</v>
      </c>
      <c r="V12" s="16">
        <v>0.25475034000000002</v>
      </c>
    </row>
    <row r="13" spans="1:22" x14ac:dyDescent="0.25">
      <c r="A13" s="11" t="s">
        <v>483</v>
      </c>
      <c r="B13" s="13">
        <v>7161</v>
      </c>
      <c r="C13" s="14">
        <f>(92/B13*100)</f>
        <v>1.2847367686077364</v>
      </c>
      <c r="D13" s="15">
        <v>7069</v>
      </c>
      <c r="E13" s="14">
        <v>2.52098654</v>
      </c>
      <c r="F13" s="16">
        <v>0.24294151999999999</v>
      </c>
      <c r="G13" s="14">
        <v>16.195122829999999</v>
      </c>
      <c r="H13" s="16">
        <v>0.58009599999999995</v>
      </c>
      <c r="I13" s="14">
        <v>54.147749709999999</v>
      </c>
      <c r="J13" s="16">
        <v>0.70394080000000003</v>
      </c>
      <c r="K13" s="14">
        <v>21.301935589999999</v>
      </c>
      <c r="L13" s="16">
        <v>0.66362105999999998</v>
      </c>
      <c r="M13" s="14">
        <v>0</v>
      </c>
      <c r="N13" s="16">
        <v>0</v>
      </c>
      <c r="O13" s="14" t="s">
        <v>582</v>
      </c>
      <c r="P13" s="16" t="s">
        <v>582</v>
      </c>
      <c r="Q13" s="14">
        <v>4.0679935399999998</v>
      </c>
      <c r="R13" s="16">
        <v>0.46782673000000002</v>
      </c>
      <c r="S13" s="14">
        <v>0</v>
      </c>
      <c r="T13" s="16">
        <v>0</v>
      </c>
      <c r="U13" s="14">
        <v>1.7662117900000001</v>
      </c>
      <c r="V13" s="16">
        <v>0.24885022000000001</v>
      </c>
    </row>
    <row r="14" spans="1:22" x14ac:dyDescent="0.25">
      <c r="A14" s="11" t="s">
        <v>484</v>
      </c>
      <c r="B14" s="13">
        <v>5587</v>
      </c>
      <c r="C14" s="14">
        <f>(75/B14*100)</f>
        <v>1.3424020046536602</v>
      </c>
      <c r="D14" s="15">
        <v>5512</v>
      </c>
      <c r="E14" s="14">
        <v>2.6471677900000001</v>
      </c>
      <c r="F14" s="16">
        <v>0.27220288999999998</v>
      </c>
      <c r="G14" s="14">
        <v>22.194595719999999</v>
      </c>
      <c r="H14" s="16">
        <v>0.61331340000000001</v>
      </c>
      <c r="I14" s="14">
        <v>56.329994480000003</v>
      </c>
      <c r="J14" s="16">
        <v>0.73315788000000004</v>
      </c>
      <c r="K14" s="14">
        <v>16.845545359999999</v>
      </c>
      <c r="L14" s="16">
        <v>0.56700265999999999</v>
      </c>
      <c r="M14" s="14">
        <v>0</v>
      </c>
      <c r="N14" s="16">
        <v>0</v>
      </c>
      <c r="O14" s="14" t="s">
        <v>582</v>
      </c>
      <c r="P14" s="16" t="s">
        <v>582</v>
      </c>
      <c r="Q14" s="14">
        <v>0</v>
      </c>
      <c r="R14" s="16">
        <v>0</v>
      </c>
      <c r="S14" s="14">
        <v>0</v>
      </c>
      <c r="T14" s="16">
        <v>0</v>
      </c>
      <c r="U14" s="14">
        <v>1.9826966500000001</v>
      </c>
      <c r="V14" s="16">
        <v>0.20477446999999999</v>
      </c>
    </row>
    <row r="15" spans="1:22" x14ac:dyDescent="0.25">
      <c r="A15" s="11" t="s">
        <v>485</v>
      </c>
      <c r="B15" s="13">
        <v>5882</v>
      </c>
      <c r="C15" s="14">
        <f>(53/B15*100)</f>
        <v>0.90105406324379467</v>
      </c>
      <c r="D15" s="15">
        <v>5829</v>
      </c>
      <c r="E15" s="14">
        <v>9.1587055999999993</v>
      </c>
      <c r="F15" s="16">
        <v>0.45453858000000003</v>
      </c>
      <c r="G15" s="14">
        <v>33.608165290000002</v>
      </c>
      <c r="H15" s="16">
        <v>0.82715722000000003</v>
      </c>
      <c r="I15" s="14">
        <v>42.433163749999999</v>
      </c>
      <c r="J15" s="16">
        <v>0.80995353999999997</v>
      </c>
      <c r="K15" s="14">
        <v>12.26943153</v>
      </c>
      <c r="L15" s="16">
        <v>0.44905504000000002</v>
      </c>
      <c r="M15" s="14">
        <v>0</v>
      </c>
      <c r="N15" s="16">
        <v>0</v>
      </c>
      <c r="O15" s="14" t="s">
        <v>582</v>
      </c>
      <c r="P15" s="16" t="s">
        <v>582</v>
      </c>
      <c r="Q15" s="14">
        <v>1.0127116700000001</v>
      </c>
      <c r="R15" s="16">
        <v>0.45391006</v>
      </c>
      <c r="S15" s="14">
        <v>0</v>
      </c>
      <c r="T15" s="16">
        <v>0</v>
      </c>
      <c r="U15" s="14">
        <v>1.51782215</v>
      </c>
      <c r="V15" s="16">
        <v>0.18437181999999999</v>
      </c>
    </row>
    <row r="16" spans="1:22" x14ac:dyDescent="0.25">
      <c r="A16" s="11" t="s">
        <v>486</v>
      </c>
      <c r="B16" s="13">
        <v>6108</v>
      </c>
      <c r="C16" s="14">
        <f>(103/B16*100)</f>
        <v>1.6863130320890634</v>
      </c>
      <c r="D16" s="15">
        <v>6005</v>
      </c>
      <c r="E16" s="14">
        <v>5.26726764</v>
      </c>
      <c r="F16" s="16">
        <v>0.24806582999999999</v>
      </c>
      <c r="G16" s="14">
        <v>23.102324769999999</v>
      </c>
      <c r="H16" s="16">
        <v>0.56914810000000005</v>
      </c>
      <c r="I16" s="14">
        <v>51.414709799999997</v>
      </c>
      <c r="J16" s="16">
        <v>0.71623018000000005</v>
      </c>
      <c r="K16" s="14">
        <v>16.405068920000001</v>
      </c>
      <c r="L16" s="16">
        <v>0.60647596999999998</v>
      </c>
      <c r="M16" s="14">
        <v>0</v>
      </c>
      <c r="N16" s="16">
        <v>0</v>
      </c>
      <c r="O16" s="14" t="s">
        <v>582</v>
      </c>
      <c r="P16" s="16" t="s">
        <v>582</v>
      </c>
      <c r="Q16" s="14">
        <v>0</v>
      </c>
      <c r="R16" s="16">
        <v>0</v>
      </c>
      <c r="S16" s="14">
        <v>0</v>
      </c>
      <c r="T16" s="16">
        <v>0</v>
      </c>
      <c r="U16" s="14">
        <v>3.8106288699999999</v>
      </c>
      <c r="V16" s="16">
        <v>0.39916926000000003</v>
      </c>
    </row>
    <row r="17" spans="1:22" x14ac:dyDescent="0.25">
      <c r="A17" s="11" t="s">
        <v>487</v>
      </c>
      <c r="B17" s="13">
        <v>6504</v>
      </c>
      <c r="C17" s="14">
        <f>(664/B17*100)</f>
        <v>10.209102091020911</v>
      </c>
      <c r="D17" s="15">
        <v>5840</v>
      </c>
      <c r="E17" s="14">
        <v>6.39778482</v>
      </c>
      <c r="F17" s="16">
        <v>0.31432648000000002</v>
      </c>
      <c r="G17" s="14">
        <v>26.76099898</v>
      </c>
      <c r="H17" s="16">
        <v>0.61840888000000005</v>
      </c>
      <c r="I17" s="14">
        <v>42.99698738</v>
      </c>
      <c r="J17" s="16">
        <v>0.63307999000000004</v>
      </c>
      <c r="K17" s="14">
        <v>18.95374923</v>
      </c>
      <c r="L17" s="16">
        <v>0.52251201999999997</v>
      </c>
      <c r="M17" s="14">
        <v>0</v>
      </c>
      <c r="N17" s="16">
        <v>0</v>
      </c>
      <c r="O17" s="14" t="s">
        <v>582</v>
      </c>
      <c r="P17" s="16" t="s">
        <v>582</v>
      </c>
      <c r="Q17" s="14">
        <v>2.5347012100000001</v>
      </c>
      <c r="R17" s="16">
        <v>0.33629144999999999</v>
      </c>
      <c r="S17" s="14">
        <v>0</v>
      </c>
      <c r="T17" s="16">
        <v>0</v>
      </c>
      <c r="U17" s="14">
        <v>2.3557783799999998</v>
      </c>
      <c r="V17" s="16">
        <v>0.27697878999999997</v>
      </c>
    </row>
    <row r="18" spans="1:22" x14ac:dyDescent="0.25">
      <c r="A18" s="11" t="s">
        <v>488</v>
      </c>
      <c r="B18" s="13">
        <v>5532</v>
      </c>
      <c r="C18" s="14">
        <f>(28/B18*100)</f>
        <v>0.50614605929139556</v>
      </c>
      <c r="D18" s="15">
        <v>5504</v>
      </c>
      <c r="E18" s="14">
        <v>3.3795363300000001</v>
      </c>
      <c r="F18" s="16">
        <v>0.26526739999999999</v>
      </c>
      <c r="G18" s="14">
        <v>18.478072480000002</v>
      </c>
      <c r="H18" s="16">
        <v>0.48874135000000002</v>
      </c>
      <c r="I18" s="14">
        <v>55.000574960000002</v>
      </c>
      <c r="J18" s="16">
        <v>0.68186639000000004</v>
      </c>
      <c r="K18" s="14">
        <v>20.905218120000001</v>
      </c>
      <c r="L18" s="16">
        <v>0.61985173000000005</v>
      </c>
      <c r="M18" s="14">
        <v>0</v>
      </c>
      <c r="N18" s="16">
        <v>0</v>
      </c>
      <c r="O18" s="14" t="s">
        <v>582</v>
      </c>
      <c r="P18" s="16" t="s">
        <v>582</v>
      </c>
      <c r="Q18" s="14">
        <v>0</v>
      </c>
      <c r="R18" s="16">
        <v>0</v>
      </c>
      <c r="S18" s="14">
        <v>0</v>
      </c>
      <c r="T18" s="16">
        <v>0</v>
      </c>
      <c r="U18" s="14">
        <v>2.2365981100000001</v>
      </c>
      <c r="V18" s="16">
        <v>0.29158993999999999</v>
      </c>
    </row>
    <row r="19" spans="1:22" x14ac:dyDescent="0.25">
      <c r="A19" s="11" t="s">
        <v>489</v>
      </c>
      <c r="B19" s="13">
        <v>5658</v>
      </c>
      <c r="C19" s="14">
        <f>(67/B19*100)</f>
        <v>1.1841640155531992</v>
      </c>
      <c r="D19" s="15">
        <v>5591</v>
      </c>
      <c r="E19" s="14">
        <v>5.2721752400000002</v>
      </c>
      <c r="F19" s="16">
        <v>0.37700455999999999</v>
      </c>
      <c r="G19" s="14">
        <v>31.500648649999999</v>
      </c>
      <c r="H19" s="16">
        <v>0.76298080999999995</v>
      </c>
      <c r="I19" s="14">
        <v>44.026537709999999</v>
      </c>
      <c r="J19" s="16">
        <v>0.79221235000000001</v>
      </c>
      <c r="K19" s="14">
        <v>14.06708149</v>
      </c>
      <c r="L19" s="16">
        <v>0.48451897999999999</v>
      </c>
      <c r="M19" s="14">
        <v>0</v>
      </c>
      <c r="N19" s="16">
        <v>0</v>
      </c>
      <c r="O19" s="14" t="s">
        <v>582</v>
      </c>
      <c r="P19" s="16" t="s">
        <v>582</v>
      </c>
      <c r="Q19" s="14">
        <v>0</v>
      </c>
      <c r="R19" s="16">
        <v>0</v>
      </c>
      <c r="S19" s="14">
        <v>0</v>
      </c>
      <c r="T19" s="16">
        <v>0</v>
      </c>
      <c r="U19" s="14">
        <v>5.1335569100000003</v>
      </c>
      <c r="V19" s="16">
        <v>0.33721483000000002</v>
      </c>
    </row>
    <row r="20" spans="1:22" x14ac:dyDescent="0.25">
      <c r="A20" s="11" t="s">
        <v>490</v>
      </c>
      <c r="B20" s="13">
        <v>3371</v>
      </c>
      <c r="C20" s="14">
        <f>(75/B20*100)</f>
        <v>2.2248590922574905</v>
      </c>
      <c r="D20" s="15">
        <v>3296</v>
      </c>
      <c r="E20" s="14">
        <v>3.7441767399999999</v>
      </c>
      <c r="F20" s="16">
        <v>0.29767382999999997</v>
      </c>
      <c r="G20" s="14">
        <v>17.011722519999999</v>
      </c>
      <c r="H20" s="16">
        <v>0.58421646999999999</v>
      </c>
      <c r="I20" s="14">
        <v>44.796778689999996</v>
      </c>
      <c r="J20" s="16">
        <v>0.87882707999999998</v>
      </c>
      <c r="K20" s="14">
        <v>33.118231809999997</v>
      </c>
      <c r="L20" s="16">
        <v>0.80869663000000003</v>
      </c>
      <c r="M20" s="14">
        <v>0</v>
      </c>
      <c r="N20" s="16">
        <v>0</v>
      </c>
      <c r="O20" s="14" t="s">
        <v>582</v>
      </c>
      <c r="P20" s="16" t="s">
        <v>582</v>
      </c>
      <c r="Q20" s="14">
        <v>0</v>
      </c>
      <c r="R20" s="16">
        <v>0</v>
      </c>
      <c r="S20" s="14">
        <v>0</v>
      </c>
      <c r="T20" s="16">
        <v>0</v>
      </c>
      <c r="U20" s="14">
        <v>1.32909024</v>
      </c>
      <c r="V20" s="16">
        <v>0.18350458</v>
      </c>
    </row>
    <row r="21" spans="1:22" x14ac:dyDescent="0.25">
      <c r="A21" s="11" t="s">
        <v>491</v>
      </c>
      <c r="B21" s="13">
        <v>5741</v>
      </c>
      <c r="C21" s="14">
        <f>(45/B21*100)</f>
        <v>0.7838355687162516</v>
      </c>
      <c r="D21" s="15">
        <v>5696</v>
      </c>
      <c r="E21" s="14">
        <v>1.2426876099999999</v>
      </c>
      <c r="F21" s="16">
        <v>0.16894048</v>
      </c>
      <c r="G21" s="14">
        <v>13.54802177</v>
      </c>
      <c r="H21" s="16">
        <v>0.46847851000000001</v>
      </c>
      <c r="I21" s="14">
        <v>50.426665509999999</v>
      </c>
      <c r="J21" s="16">
        <v>0.69871413000000004</v>
      </c>
      <c r="K21" s="14">
        <v>33.245489300000003</v>
      </c>
      <c r="L21" s="16">
        <v>0.63500308000000005</v>
      </c>
      <c r="M21" s="14">
        <v>0</v>
      </c>
      <c r="N21" s="16">
        <v>0</v>
      </c>
      <c r="O21" s="14" t="s">
        <v>582</v>
      </c>
      <c r="P21" s="16" t="s">
        <v>582</v>
      </c>
      <c r="Q21" s="14">
        <v>0</v>
      </c>
      <c r="R21" s="16">
        <v>0</v>
      </c>
      <c r="S21" s="14">
        <v>0</v>
      </c>
      <c r="T21" s="16">
        <v>0</v>
      </c>
      <c r="U21" s="14">
        <v>1.5371358100000001</v>
      </c>
      <c r="V21" s="16">
        <v>0.1911716</v>
      </c>
    </row>
    <row r="22" spans="1:22" x14ac:dyDescent="0.25">
      <c r="A22" s="11" t="s">
        <v>492</v>
      </c>
      <c r="B22" s="13">
        <v>6598</v>
      </c>
      <c r="C22" s="14">
        <f>(33/B22*100)</f>
        <v>0.50015156107911496</v>
      </c>
      <c r="D22" s="15">
        <v>6565</v>
      </c>
      <c r="E22" s="14">
        <v>2.4600684500000001</v>
      </c>
      <c r="F22" s="16">
        <v>0.20977568999999999</v>
      </c>
      <c r="G22" s="14">
        <v>10.394655459999999</v>
      </c>
      <c r="H22" s="16">
        <v>0.45410444999999999</v>
      </c>
      <c r="I22" s="14">
        <v>40.299050559999998</v>
      </c>
      <c r="J22" s="16">
        <v>0.64734676000000002</v>
      </c>
      <c r="K22" s="14">
        <v>43.708108449999997</v>
      </c>
      <c r="L22" s="16">
        <v>0.81571282000000001</v>
      </c>
      <c r="M22" s="14">
        <v>0</v>
      </c>
      <c r="N22" s="16">
        <v>0</v>
      </c>
      <c r="O22" s="14" t="s">
        <v>582</v>
      </c>
      <c r="P22" s="16" t="s">
        <v>582</v>
      </c>
      <c r="Q22" s="14">
        <v>0</v>
      </c>
      <c r="R22" s="16">
        <v>0</v>
      </c>
      <c r="S22" s="14">
        <v>0.10725384</v>
      </c>
      <c r="T22" s="16">
        <v>5.0458650000000001E-2</v>
      </c>
      <c r="U22" s="14">
        <v>3.03086324</v>
      </c>
      <c r="V22" s="16">
        <v>0.36543341000000001</v>
      </c>
    </row>
    <row r="23" spans="1:22" x14ac:dyDescent="0.25">
      <c r="A23" s="11" t="s">
        <v>493</v>
      </c>
      <c r="B23" s="13">
        <v>11583</v>
      </c>
      <c r="C23" s="14">
        <f>(218/B23*100)</f>
        <v>1.8820685487352156</v>
      </c>
      <c r="D23" s="15">
        <v>11365</v>
      </c>
      <c r="E23" s="14">
        <v>4.3267561900000002</v>
      </c>
      <c r="F23" s="16">
        <v>0.27989139000000002</v>
      </c>
      <c r="G23" s="14">
        <v>22.192548710000001</v>
      </c>
      <c r="H23" s="16">
        <v>0.68661693999999995</v>
      </c>
      <c r="I23" s="14">
        <v>52.318869960000001</v>
      </c>
      <c r="J23" s="16">
        <v>0.68837126000000004</v>
      </c>
      <c r="K23" s="14">
        <v>18.58752587</v>
      </c>
      <c r="L23" s="16">
        <v>0.56147376000000004</v>
      </c>
      <c r="M23" s="14">
        <v>0</v>
      </c>
      <c r="N23" s="16">
        <v>0</v>
      </c>
      <c r="O23" s="14" t="s">
        <v>582</v>
      </c>
      <c r="P23" s="16" t="s">
        <v>582</v>
      </c>
      <c r="Q23" s="14">
        <v>0</v>
      </c>
      <c r="R23" s="16">
        <v>0</v>
      </c>
      <c r="S23" s="14">
        <v>0</v>
      </c>
      <c r="T23" s="16">
        <v>0</v>
      </c>
      <c r="U23" s="14">
        <v>2.5742992600000001</v>
      </c>
      <c r="V23" s="16">
        <v>0.32294110999999998</v>
      </c>
    </row>
    <row r="24" spans="1:22" x14ac:dyDescent="0.25">
      <c r="A24" s="11" t="s">
        <v>494</v>
      </c>
      <c r="B24" s="13">
        <v>6647</v>
      </c>
      <c r="C24" s="14">
        <f>(7/B24*100)</f>
        <v>0.10531066646607493</v>
      </c>
      <c r="D24" s="15">
        <v>6640</v>
      </c>
      <c r="E24" s="14">
        <v>7.7176178599999998</v>
      </c>
      <c r="F24" s="16">
        <v>0.35526411000000002</v>
      </c>
      <c r="G24" s="14">
        <v>33.928762079999998</v>
      </c>
      <c r="H24" s="16">
        <v>0.71158626000000003</v>
      </c>
      <c r="I24" s="14">
        <v>43.489793830000004</v>
      </c>
      <c r="J24" s="16">
        <v>0.68098369999999997</v>
      </c>
      <c r="K24" s="14">
        <v>14.1314525</v>
      </c>
      <c r="L24" s="16">
        <v>0.51049904999999995</v>
      </c>
      <c r="M24" s="14">
        <v>0</v>
      </c>
      <c r="N24" s="16">
        <v>0</v>
      </c>
      <c r="O24" s="14" t="s">
        <v>582</v>
      </c>
      <c r="P24" s="16" t="s">
        <v>582</v>
      </c>
      <c r="Q24" s="14">
        <v>0</v>
      </c>
      <c r="R24" s="16">
        <v>0</v>
      </c>
      <c r="S24" s="14">
        <v>0</v>
      </c>
      <c r="T24" s="16">
        <v>0</v>
      </c>
      <c r="U24" s="14">
        <v>0.73237372000000001</v>
      </c>
      <c r="V24" s="16">
        <v>0.1082521</v>
      </c>
    </row>
    <row r="25" spans="1:22" x14ac:dyDescent="0.25">
      <c r="A25" s="11" t="s">
        <v>495</v>
      </c>
      <c r="B25" s="13">
        <v>5581</v>
      </c>
      <c r="C25" s="14">
        <f>(24/B25*100)</f>
        <v>0.43003046049095145</v>
      </c>
      <c r="D25" s="15">
        <v>5557</v>
      </c>
      <c r="E25" s="14">
        <v>2.3154969799999998</v>
      </c>
      <c r="F25" s="16">
        <v>0.22441833</v>
      </c>
      <c r="G25" s="14">
        <v>30.397868630000001</v>
      </c>
      <c r="H25" s="16">
        <v>0.77052551000000002</v>
      </c>
      <c r="I25" s="14">
        <v>47.382705489999999</v>
      </c>
      <c r="J25" s="16">
        <v>0.67481707999999996</v>
      </c>
      <c r="K25" s="14">
        <v>19.511271539999999</v>
      </c>
      <c r="L25" s="16">
        <v>0.67112497999999998</v>
      </c>
      <c r="M25" s="14">
        <v>0</v>
      </c>
      <c r="N25" s="16">
        <v>0</v>
      </c>
      <c r="O25" s="14" t="s">
        <v>582</v>
      </c>
      <c r="P25" s="16" t="s">
        <v>582</v>
      </c>
      <c r="Q25" s="14">
        <v>0</v>
      </c>
      <c r="R25" s="16">
        <v>0</v>
      </c>
      <c r="S25" s="14">
        <v>0</v>
      </c>
      <c r="T25" s="16">
        <v>0</v>
      </c>
      <c r="U25" s="14">
        <v>0.39265735000000002</v>
      </c>
      <c r="V25" s="16">
        <v>9.1461580000000001E-2</v>
      </c>
    </row>
    <row r="26" spans="1:22" x14ac:dyDescent="0.25">
      <c r="A26" s="11" t="s">
        <v>496</v>
      </c>
      <c r="B26" s="13">
        <v>4869</v>
      </c>
      <c r="C26" s="14">
        <f>(33/B26*100)</f>
        <v>0.67775723967960566</v>
      </c>
      <c r="D26" s="15">
        <v>4836</v>
      </c>
      <c r="E26" s="14">
        <v>3.9368435700000002</v>
      </c>
      <c r="F26" s="16">
        <v>0.28590933000000002</v>
      </c>
      <c r="G26" s="14">
        <v>20.51407421</v>
      </c>
      <c r="H26" s="16">
        <v>0.64348331999999997</v>
      </c>
      <c r="I26" s="14">
        <v>54.508645370000004</v>
      </c>
      <c r="J26" s="16">
        <v>0.86239401999999998</v>
      </c>
      <c r="K26" s="14">
        <v>19.454617299999999</v>
      </c>
      <c r="L26" s="16">
        <v>0.75612292999999997</v>
      </c>
      <c r="M26" s="14">
        <v>0</v>
      </c>
      <c r="N26" s="16">
        <v>0</v>
      </c>
      <c r="O26" s="14" t="s">
        <v>582</v>
      </c>
      <c r="P26" s="16" t="s">
        <v>582</v>
      </c>
      <c r="Q26" s="14">
        <v>0</v>
      </c>
      <c r="R26" s="16">
        <v>0</v>
      </c>
      <c r="S26" s="14">
        <v>0</v>
      </c>
      <c r="T26" s="16">
        <v>0</v>
      </c>
      <c r="U26" s="14">
        <v>1.58581956</v>
      </c>
      <c r="V26" s="16">
        <v>0.2060109</v>
      </c>
    </row>
    <row r="27" spans="1:22" x14ac:dyDescent="0.25">
      <c r="A27" s="11" t="s">
        <v>497</v>
      </c>
      <c r="B27" s="13">
        <v>5299</v>
      </c>
      <c r="C27" s="14">
        <f>(17/B27*100)</f>
        <v>0.32081524816003021</v>
      </c>
      <c r="D27" s="15">
        <v>5282</v>
      </c>
      <c r="E27" s="14">
        <v>8.3356467100000007</v>
      </c>
      <c r="F27" s="16">
        <v>0.39974323</v>
      </c>
      <c r="G27" s="14">
        <v>27.410256369999999</v>
      </c>
      <c r="H27" s="16">
        <v>0.66702781</v>
      </c>
      <c r="I27" s="14">
        <v>41.404249720000003</v>
      </c>
      <c r="J27" s="16">
        <v>0.66404775000000005</v>
      </c>
      <c r="K27" s="14">
        <v>19.618457899999999</v>
      </c>
      <c r="L27" s="16">
        <v>0.51247014000000002</v>
      </c>
      <c r="M27" s="14">
        <v>0</v>
      </c>
      <c r="N27" s="16">
        <v>0</v>
      </c>
      <c r="O27" s="14" t="s">
        <v>582</v>
      </c>
      <c r="P27" s="16" t="s">
        <v>582</v>
      </c>
      <c r="Q27" s="14">
        <v>0</v>
      </c>
      <c r="R27" s="16">
        <v>0</v>
      </c>
      <c r="S27" s="14">
        <v>0</v>
      </c>
      <c r="T27" s="16">
        <v>0</v>
      </c>
      <c r="U27" s="14">
        <v>3.2313892900000001</v>
      </c>
      <c r="V27" s="16">
        <v>0.23395310999999999</v>
      </c>
    </row>
    <row r="28" spans="1:22" x14ac:dyDescent="0.25">
      <c r="A28" s="11" t="s">
        <v>498</v>
      </c>
      <c r="B28" s="13">
        <v>7568</v>
      </c>
      <c r="C28" s="14">
        <f>(57/B28*100)</f>
        <v>0.7531712473572939</v>
      </c>
      <c r="D28" s="15">
        <v>7511</v>
      </c>
      <c r="E28" s="14">
        <v>22.933063860000001</v>
      </c>
      <c r="F28" s="16">
        <v>0.71148062999999995</v>
      </c>
      <c r="G28" s="14">
        <v>37.16310936</v>
      </c>
      <c r="H28" s="16">
        <v>0.63163159000000002</v>
      </c>
      <c r="I28" s="14">
        <v>27.084850459999998</v>
      </c>
      <c r="J28" s="16">
        <v>0.64277501999999997</v>
      </c>
      <c r="K28" s="14">
        <v>11.627750819999999</v>
      </c>
      <c r="L28" s="16">
        <v>0.54806672000000001</v>
      </c>
      <c r="M28" s="14">
        <v>0</v>
      </c>
      <c r="N28" s="16">
        <v>0</v>
      </c>
      <c r="O28" s="14" t="s">
        <v>582</v>
      </c>
      <c r="P28" s="16" t="s">
        <v>582</v>
      </c>
      <c r="Q28" s="14">
        <v>0</v>
      </c>
      <c r="R28" s="16">
        <v>0</v>
      </c>
      <c r="S28" s="14">
        <v>0</v>
      </c>
      <c r="T28" s="16">
        <v>0</v>
      </c>
      <c r="U28" s="14">
        <v>1.1912255</v>
      </c>
      <c r="V28" s="16">
        <v>0.14621176999999999</v>
      </c>
    </row>
    <row r="29" spans="1:22" x14ac:dyDescent="0.25">
      <c r="A29" s="11" t="s">
        <v>499</v>
      </c>
      <c r="B29" s="13">
        <v>5385</v>
      </c>
      <c r="C29" s="14">
        <f>(30/B29*100)</f>
        <v>0.55710306406685239</v>
      </c>
      <c r="D29" s="15">
        <v>5355</v>
      </c>
      <c r="E29" s="14">
        <v>2.2396853999999999</v>
      </c>
      <c r="F29" s="16">
        <v>0.20520511</v>
      </c>
      <c r="G29" s="14">
        <v>23.689558089999998</v>
      </c>
      <c r="H29" s="16">
        <v>0.72288885999999997</v>
      </c>
      <c r="I29" s="14">
        <v>59.166353129999997</v>
      </c>
      <c r="J29" s="16">
        <v>0.70045942000000005</v>
      </c>
      <c r="K29" s="14">
        <v>10.033394230000001</v>
      </c>
      <c r="L29" s="16">
        <v>0.46623059</v>
      </c>
      <c r="M29" s="14">
        <v>0</v>
      </c>
      <c r="N29" s="16">
        <v>0</v>
      </c>
      <c r="O29" s="14" t="s">
        <v>582</v>
      </c>
      <c r="P29" s="16" t="s">
        <v>582</v>
      </c>
      <c r="Q29" s="14">
        <v>2.7667624100000001</v>
      </c>
      <c r="R29" s="16">
        <v>0.24169378</v>
      </c>
      <c r="S29" s="14">
        <v>0</v>
      </c>
      <c r="T29" s="16">
        <v>0</v>
      </c>
      <c r="U29" s="14">
        <v>2.1042467399999998</v>
      </c>
      <c r="V29" s="16">
        <v>0.2167538</v>
      </c>
    </row>
    <row r="30" spans="1:22" x14ac:dyDescent="0.25">
      <c r="A30" s="11" t="s">
        <v>500</v>
      </c>
      <c r="B30" s="13">
        <v>4520</v>
      </c>
      <c r="C30" s="14">
        <f>(103/B30*100)</f>
        <v>2.278761061946903</v>
      </c>
      <c r="D30" s="15">
        <v>4417</v>
      </c>
      <c r="E30" s="14">
        <v>2.5474101400000002</v>
      </c>
      <c r="F30" s="16">
        <v>0.21464463</v>
      </c>
      <c r="G30" s="14">
        <v>19.425171339999999</v>
      </c>
      <c r="H30" s="16">
        <v>0.60161571999999996</v>
      </c>
      <c r="I30" s="14">
        <v>49.649629949999998</v>
      </c>
      <c r="J30" s="16">
        <v>0.64306962999999995</v>
      </c>
      <c r="K30" s="14">
        <v>25.935198249999999</v>
      </c>
      <c r="L30" s="16">
        <v>0.61826082000000004</v>
      </c>
      <c r="M30" s="14">
        <v>0</v>
      </c>
      <c r="N30" s="16">
        <v>0</v>
      </c>
      <c r="O30" s="14" t="s">
        <v>582</v>
      </c>
      <c r="P30" s="16" t="s">
        <v>582</v>
      </c>
      <c r="Q30" s="14">
        <v>0</v>
      </c>
      <c r="R30" s="16">
        <v>0</v>
      </c>
      <c r="S30" s="14">
        <v>0</v>
      </c>
      <c r="T30" s="16">
        <v>0</v>
      </c>
      <c r="U30" s="14">
        <v>2.4425903199999999</v>
      </c>
      <c r="V30" s="16">
        <v>0.20835899999999999</v>
      </c>
    </row>
    <row r="31" spans="1:22" x14ac:dyDescent="0.25">
      <c r="A31" s="11" t="s">
        <v>501</v>
      </c>
      <c r="B31" s="13">
        <v>5456</v>
      </c>
      <c r="C31" s="14">
        <f>(125/B31*100)</f>
        <v>2.2910557184750733</v>
      </c>
      <c r="D31" s="15">
        <v>5331</v>
      </c>
      <c r="E31" s="14">
        <v>3.5305878700000002</v>
      </c>
      <c r="F31" s="16">
        <v>0.27383238999999998</v>
      </c>
      <c r="G31" s="14">
        <v>18.714314420000001</v>
      </c>
      <c r="H31" s="16">
        <v>0.62289525999999995</v>
      </c>
      <c r="I31" s="14">
        <v>50.767166899999999</v>
      </c>
      <c r="J31" s="16">
        <v>0.69336087000000002</v>
      </c>
      <c r="K31" s="14">
        <v>23.02766416</v>
      </c>
      <c r="L31" s="16">
        <v>0.69236852000000004</v>
      </c>
      <c r="M31" s="14">
        <v>0</v>
      </c>
      <c r="N31" s="16">
        <v>0</v>
      </c>
      <c r="O31" s="14" t="s">
        <v>582</v>
      </c>
      <c r="P31" s="16" t="s">
        <v>582</v>
      </c>
      <c r="Q31" s="14">
        <v>0</v>
      </c>
      <c r="R31" s="16">
        <v>0</v>
      </c>
      <c r="S31" s="14">
        <v>0</v>
      </c>
      <c r="T31" s="16">
        <v>0</v>
      </c>
      <c r="U31" s="14">
        <v>3.9602666499999999</v>
      </c>
      <c r="V31" s="16">
        <v>0.27189344999999998</v>
      </c>
    </row>
    <row r="32" spans="1:22" x14ac:dyDescent="0.25">
      <c r="A32" s="11" t="s">
        <v>502</v>
      </c>
      <c r="B32" s="13">
        <v>4478</v>
      </c>
      <c r="C32" s="14">
        <f>(5/B32*100)</f>
        <v>0.11165698972755694</v>
      </c>
      <c r="D32" s="15">
        <v>4473</v>
      </c>
      <c r="E32" s="14">
        <v>3.51874975</v>
      </c>
      <c r="F32" s="16">
        <v>0.30156956000000001</v>
      </c>
      <c r="G32" s="14">
        <v>21.745699170000002</v>
      </c>
      <c r="H32" s="16">
        <v>0.70214904</v>
      </c>
      <c r="I32" s="14">
        <v>56.626245089999998</v>
      </c>
      <c r="J32" s="16">
        <v>0.67770116999999996</v>
      </c>
      <c r="K32" s="14">
        <v>16.89371543</v>
      </c>
      <c r="L32" s="16">
        <v>0.65943165999999998</v>
      </c>
      <c r="M32" s="14">
        <v>0</v>
      </c>
      <c r="N32" s="16">
        <v>0</v>
      </c>
      <c r="O32" s="14" t="s">
        <v>582</v>
      </c>
      <c r="P32" s="16" t="s">
        <v>582</v>
      </c>
      <c r="Q32" s="14">
        <v>0</v>
      </c>
      <c r="R32" s="16">
        <v>0</v>
      </c>
      <c r="S32" s="14">
        <v>0</v>
      </c>
      <c r="T32" s="16">
        <v>0</v>
      </c>
      <c r="U32" s="14">
        <v>1.2155905600000001</v>
      </c>
      <c r="V32" s="16">
        <v>0.18855425000000001</v>
      </c>
    </row>
    <row r="33" spans="1:22" x14ac:dyDescent="0.25">
      <c r="A33" s="11" t="s">
        <v>503</v>
      </c>
      <c r="B33" s="13">
        <v>7325</v>
      </c>
      <c r="C33" s="14">
        <f>(76/B33*100)</f>
        <v>1.0375426621160411</v>
      </c>
      <c r="D33" s="15">
        <v>7249</v>
      </c>
      <c r="E33" s="14">
        <v>5.1509615200000001</v>
      </c>
      <c r="F33" s="16">
        <v>0.33235027</v>
      </c>
      <c r="G33" s="14">
        <v>22.710733309999998</v>
      </c>
      <c r="H33" s="16">
        <v>0.60363506</v>
      </c>
      <c r="I33" s="14">
        <v>47.512929720000002</v>
      </c>
      <c r="J33" s="16">
        <v>0.63723932000000005</v>
      </c>
      <c r="K33" s="14">
        <v>23.229394509999999</v>
      </c>
      <c r="L33" s="16">
        <v>0.54383775999999995</v>
      </c>
      <c r="M33" s="14">
        <v>0</v>
      </c>
      <c r="N33" s="16">
        <v>0</v>
      </c>
      <c r="O33" s="14" t="s">
        <v>582</v>
      </c>
      <c r="P33" s="16" t="s">
        <v>582</v>
      </c>
      <c r="Q33" s="14">
        <v>0</v>
      </c>
      <c r="R33" s="16">
        <v>0</v>
      </c>
      <c r="S33" s="14">
        <v>0</v>
      </c>
      <c r="T33" s="16">
        <v>0</v>
      </c>
      <c r="U33" s="14">
        <v>1.3959809400000001</v>
      </c>
      <c r="V33" s="16">
        <v>0.14796063000000001</v>
      </c>
    </row>
    <row r="34" spans="1:22" x14ac:dyDescent="0.25">
      <c r="A34" s="11" t="s">
        <v>504</v>
      </c>
      <c r="B34" s="13">
        <v>6350</v>
      </c>
      <c r="C34" s="14">
        <f>(36/B34*100)</f>
        <v>0.56692913385826771</v>
      </c>
      <c r="D34" s="15">
        <v>6314</v>
      </c>
      <c r="E34" s="14">
        <v>4.2667962900000003</v>
      </c>
      <c r="F34" s="16">
        <v>0.31893824999999998</v>
      </c>
      <c r="G34" s="14">
        <v>23.506813019999999</v>
      </c>
      <c r="H34" s="16">
        <v>0.63427844</v>
      </c>
      <c r="I34" s="14">
        <v>49.559288119999998</v>
      </c>
      <c r="J34" s="16">
        <v>0.76086489999999996</v>
      </c>
      <c r="K34" s="14">
        <v>16.401957970000002</v>
      </c>
      <c r="L34" s="16">
        <v>0.55870836999999995</v>
      </c>
      <c r="M34" s="14">
        <v>0</v>
      </c>
      <c r="N34" s="16">
        <v>0</v>
      </c>
      <c r="O34" s="14" t="s">
        <v>582</v>
      </c>
      <c r="P34" s="16" t="s">
        <v>582</v>
      </c>
      <c r="Q34" s="14">
        <v>2.5609508999999999</v>
      </c>
      <c r="R34" s="16">
        <v>0.53164458999999997</v>
      </c>
      <c r="S34" s="14">
        <v>0</v>
      </c>
      <c r="T34" s="16">
        <v>0</v>
      </c>
      <c r="U34" s="14">
        <v>3.7041936999999998</v>
      </c>
      <c r="V34" s="16">
        <v>0.29920638999999999</v>
      </c>
    </row>
    <row r="35" spans="1:22" x14ac:dyDescent="0.25">
      <c r="A35" s="11" t="s">
        <v>505</v>
      </c>
      <c r="B35" s="13">
        <v>6406</v>
      </c>
      <c r="C35" s="14">
        <f>(36/B35*100)</f>
        <v>0.56197315017171401</v>
      </c>
      <c r="D35" s="15">
        <v>6370</v>
      </c>
      <c r="E35" s="14">
        <v>4.73181824</v>
      </c>
      <c r="F35" s="16">
        <v>0.28570975999999998</v>
      </c>
      <c r="G35" s="14">
        <v>28.807970050000002</v>
      </c>
      <c r="H35" s="16">
        <v>0.67600190999999998</v>
      </c>
      <c r="I35" s="14">
        <v>48.580755330000002</v>
      </c>
      <c r="J35" s="16">
        <v>0.75207926999999997</v>
      </c>
      <c r="K35" s="14">
        <v>13.17559421</v>
      </c>
      <c r="L35" s="16">
        <v>0.60261231000000004</v>
      </c>
      <c r="M35" s="14">
        <v>0</v>
      </c>
      <c r="N35" s="16">
        <v>0</v>
      </c>
      <c r="O35" s="14" t="s">
        <v>582</v>
      </c>
      <c r="P35" s="16" t="s">
        <v>582</v>
      </c>
      <c r="Q35" s="14">
        <v>1.03376588</v>
      </c>
      <c r="R35" s="16">
        <v>5.6437689999999999E-2</v>
      </c>
      <c r="S35" s="14">
        <v>0</v>
      </c>
      <c r="T35" s="16">
        <v>0</v>
      </c>
      <c r="U35" s="14">
        <v>3.67009629</v>
      </c>
      <c r="V35" s="16">
        <v>0.34019811</v>
      </c>
    </row>
    <row r="36" spans="1:22" x14ac:dyDescent="0.25">
      <c r="A36" s="11" t="s">
        <v>506</v>
      </c>
      <c r="B36" s="13">
        <v>6736</v>
      </c>
      <c r="C36" s="14">
        <f>(28/B36*100)</f>
        <v>0.41567695961995249</v>
      </c>
      <c r="D36" s="15">
        <v>6708</v>
      </c>
      <c r="E36" s="14">
        <v>13.886951030000001</v>
      </c>
      <c r="F36" s="16">
        <v>0.47287267999999999</v>
      </c>
      <c r="G36" s="14">
        <v>31.905351400000001</v>
      </c>
      <c r="H36" s="16">
        <v>0.61817628999999996</v>
      </c>
      <c r="I36" s="14">
        <v>35.367450349999999</v>
      </c>
      <c r="J36" s="16">
        <v>0.65257816000000002</v>
      </c>
      <c r="K36" s="14">
        <v>17.188795639999999</v>
      </c>
      <c r="L36" s="16">
        <v>0.43663886000000002</v>
      </c>
      <c r="M36" s="14">
        <v>0</v>
      </c>
      <c r="N36" s="16">
        <v>0</v>
      </c>
      <c r="O36" s="14" t="s">
        <v>582</v>
      </c>
      <c r="P36" s="16" t="s">
        <v>582</v>
      </c>
      <c r="Q36" s="14">
        <v>0</v>
      </c>
      <c r="R36" s="16">
        <v>0</v>
      </c>
      <c r="S36" s="14">
        <v>0</v>
      </c>
      <c r="T36" s="16">
        <v>0</v>
      </c>
      <c r="U36" s="14">
        <v>1.6514515700000001</v>
      </c>
      <c r="V36" s="16">
        <v>0.16082051999999999</v>
      </c>
    </row>
    <row r="37" spans="1:22" x14ac:dyDescent="0.25">
      <c r="A37" s="11" t="s">
        <v>507</v>
      </c>
      <c r="B37" s="13">
        <v>5458</v>
      </c>
      <c r="C37" s="14">
        <f>(65/B37*100)</f>
        <v>1.1909124221326495</v>
      </c>
      <c r="D37" s="15">
        <v>5393</v>
      </c>
      <c r="E37" s="14">
        <v>2.9993494100000002</v>
      </c>
      <c r="F37" s="16">
        <v>0.24591150000000001</v>
      </c>
      <c r="G37" s="14">
        <v>14.20913309</v>
      </c>
      <c r="H37" s="16">
        <v>0.62555919000000004</v>
      </c>
      <c r="I37" s="14">
        <v>50.44374869</v>
      </c>
      <c r="J37" s="16">
        <v>0.81204478999999996</v>
      </c>
      <c r="K37" s="14">
        <v>28.64473856</v>
      </c>
      <c r="L37" s="16">
        <v>0.81063668</v>
      </c>
      <c r="M37" s="14">
        <v>0</v>
      </c>
      <c r="N37" s="16">
        <v>0</v>
      </c>
      <c r="O37" s="14" t="s">
        <v>582</v>
      </c>
      <c r="P37" s="16" t="s">
        <v>582</v>
      </c>
      <c r="Q37" s="14">
        <v>0</v>
      </c>
      <c r="R37" s="16">
        <v>0</v>
      </c>
      <c r="S37" s="14">
        <v>0</v>
      </c>
      <c r="T37" s="16">
        <v>0</v>
      </c>
      <c r="U37" s="14">
        <v>3.7030302499999999</v>
      </c>
      <c r="V37" s="16">
        <v>0.39758700000000002</v>
      </c>
    </row>
    <row r="38" spans="1:22" x14ac:dyDescent="0.25">
      <c r="A38" s="11" t="s">
        <v>508</v>
      </c>
      <c r="B38" s="13">
        <v>5860</v>
      </c>
      <c r="C38" s="14">
        <f>(16/B38*100)</f>
        <v>0.27303754266211605</v>
      </c>
      <c r="D38" s="15">
        <v>5844</v>
      </c>
      <c r="E38" s="14">
        <v>6.6193320800000004</v>
      </c>
      <c r="F38" s="16">
        <v>0.36249196</v>
      </c>
      <c r="G38" s="14">
        <v>25.06945142</v>
      </c>
      <c r="H38" s="16">
        <v>0.69786722000000001</v>
      </c>
      <c r="I38" s="14">
        <v>47.336310210000001</v>
      </c>
      <c r="J38" s="16">
        <v>0.81353995000000001</v>
      </c>
      <c r="K38" s="14">
        <v>18.256927990000001</v>
      </c>
      <c r="L38" s="16">
        <v>0.53235456000000003</v>
      </c>
      <c r="M38" s="14">
        <v>0</v>
      </c>
      <c r="N38" s="16">
        <v>0</v>
      </c>
      <c r="O38" s="14" t="s">
        <v>582</v>
      </c>
      <c r="P38" s="16" t="s">
        <v>582</v>
      </c>
      <c r="Q38" s="14">
        <v>0</v>
      </c>
      <c r="R38" s="16">
        <v>0</v>
      </c>
      <c r="S38" s="14">
        <v>0</v>
      </c>
      <c r="T38" s="16">
        <v>0</v>
      </c>
      <c r="U38" s="14">
        <v>2.7179783</v>
      </c>
      <c r="V38" s="16">
        <v>0.28981098</v>
      </c>
    </row>
    <row r="39" spans="1:22" x14ac:dyDescent="0.25">
      <c r="A39" s="11" t="s">
        <v>509</v>
      </c>
      <c r="B39" s="13">
        <v>5895</v>
      </c>
      <c r="C39" s="14">
        <f>(31/B39*100)</f>
        <v>0.52586938083121293</v>
      </c>
      <c r="D39" s="15">
        <v>5864</v>
      </c>
      <c r="E39" s="14">
        <v>6.8390302800000002</v>
      </c>
      <c r="F39" s="16">
        <v>0.34459531999999998</v>
      </c>
      <c r="G39" s="14">
        <v>19.872524609999999</v>
      </c>
      <c r="H39" s="16">
        <v>0.67325371000000001</v>
      </c>
      <c r="I39" s="14">
        <v>40.183539400000001</v>
      </c>
      <c r="J39" s="16">
        <v>0.79066610999999998</v>
      </c>
      <c r="K39" s="14">
        <v>31.434997989999999</v>
      </c>
      <c r="L39" s="16">
        <v>0.87078451999999995</v>
      </c>
      <c r="M39" s="14">
        <v>0</v>
      </c>
      <c r="N39" s="16">
        <v>0</v>
      </c>
      <c r="O39" s="14" t="s">
        <v>582</v>
      </c>
      <c r="P39" s="16" t="s">
        <v>582</v>
      </c>
      <c r="Q39" s="14">
        <v>0</v>
      </c>
      <c r="R39" s="16">
        <v>0</v>
      </c>
      <c r="S39" s="14">
        <v>0</v>
      </c>
      <c r="T39" s="16">
        <v>0</v>
      </c>
      <c r="U39" s="14">
        <v>1.6699077200000001</v>
      </c>
      <c r="V39" s="16">
        <v>0.29500552000000002</v>
      </c>
    </row>
    <row r="40" spans="1:22" x14ac:dyDescent="0.25">
      <c r="A40" s="11" t="s">
        <v>510</v>
      </c>
      <c r="B40" s="13">
        <v>14157</v>
      </c>
      <c r="C40" s="14">
        <f>(279/B40*100)</f>
        <v>1.9707565162110616</v>
      </c>
      <c r="D40" s="15">
        <v>13878</v>
      </c>
      <c r="E40" s="14">
        <v>1.9629263400000001</v>
      </c>
      <c r="F40" s="16">
        <v>0.17840475</v>
      </c>
      <c r="G40" s="14">
        <v>14.15733972</v>
      </c>
      <c r="H40" s="16">
        <v>0.46188206999999998</v>
      </c>
      <c r="I40" s="14">
        <v>46.677220239999997</v>
      </c>
      <c r="J40" s="16">
        <v>0.71254914000000003</v>
      </c>
      <c r="K40" s="14">
        <v>34.642049530000001</v>
      </c>
      <c r="L40" s="16">
        <v>0.71246147999999998</v>
      </c>
      <c r="M40" s="14">
        <v>0</v>
      </c>
      <c r="N40" s="16">
        <v>0</v>
      </c>
      <c r="O40" s="14" t="s">
        <v>582</v>
      </c>
      <c r="P40" s="16" t="s">
        <v>582</v>
      </c>
      <c r="Q40" s="14">
        <v>0</v>
      </c>
      <c r="R40" s="16">
        <v>0</v>
      </c>
      <c r="S40" s="14">
        <v>0</v>
      </c>
      <c r="T40" s="16">
        <v>0</v>
      </c>
      <c r="U40" s="14">
        <v>2.5604641699999999</v>
      </c>
      <c r="V40" s="16">
        <v>0.23847919000000001</v>
      </c>
    </row>
    <row r="41" spans="1:22" x14ac:dyDescent="0.25">
      <c r="A41" s="11" t="s">
        <v>511</v>
      </c>
      <c r="B41" s="13">
        <v>5712</v>
      </c>
      <c r="C41" s="14">
        <f>(39/B41*100)</f>
        <v>0.6827731092436975</v>
      </c>
      <c r="D41" s="15">
        <v>5673</v>
      </c>
      <c r="E41" s="14">
        <v>1.43547008</v>
      </c>
      <c r="F41" s="16">
        <v>0.17786182</v>
      </c>
      <c r="G41" s="14">
        <v>11.231921010000001</v>
      </c>
      <c r="H41" s="16">
        <v>0.51886281000000001</v>
      </c>
      <c r="I41" s="14">
        <v>46.844344300000003</v>
      </c>
      <c r="J41" s="16">
        <v>0.70968843999999998</v>
      </c>
      <c r="K41" s="14">
        <v>37.819268260000001</v>
      </c>
      <c r="L41" s="16">
        <v>0.80574966999999997</v>
      </c>
      <c r="M41" s="14">
        <v>0</v>
      </c>
      <c r="N41" s="16">
        <v>0</v>
      </c>
      <c r="O41" s="14" t="s">
        <v>582</v>
      </c>
      <c r="P41" s="16" t="s">
        <v>582</v>
      </c>
      <c r="Q41" s="14">
        <v>0.67681723999999999</v>
      </c>
      <c r="R41" s="16">
        <v>0.18043086999999999</v>
      </c>
      <c r="S41" s="14">
        <v>0</v>
      </c>
      <c r="T41" s="16">
        <v>0</v>
      </c>
      <c r="U41" s="14">
        <v>1.9921791099999999</v>
      </c>
      <c r="V41" s="16">
        <v>0.24205193999999999</v>
      </c>
    </row>
    <row r="42" spans="1:22" x14ac:dyDescent="0.25">
      <c r="A42" s="11" t="s">
        <v>512</v>
      </c>
      <c r="B42" s="13">
        <f>IF(COUNT(B7:B41) &gt; 0, AVERAGE(B7:B41), "\u2014")</f>
        <v>7103.4285714285716</v>
      </c>
      <c r="C42" s="14">
        <f>IF(COUNT(C7:C41) &gt; 0, AVERAGE(C7:C41), "—")</f>
        <v>1.2956034254848101</v>
      </c>
      <c r="D42" s="15">
        <f>IF(COUNT(D7:D41) &gt; 0, AVERAGE(D7:D41), "—")</f>
        <v>7000.8571428571431</v>
      </c>
      <c r="E42" s="14">
        <f>IF(COUNT(E7:E41) &gt; 0, AVERAGE(E7:E41), "—")</f>
        <v>5.1893620222857146</v>
      </c>
      <c r="F42" s="16">
        <f>IF(COUNT(F7:F41) &gt; 0, SQRT(SUMSQ(F7:F41)/(COUNT(F7:F41)*COUNT(F7:F41)) ), "—")</f>
        <v>5.3654030304818433E-2</v>
      </c>
      <c r="G42" s="14">
        <f>IF(COUNT(G7:G41) &gt; 0, AVERAGE(G7:G41), "—")</f>
        <v>22.877547117142853</v>
      </c>
      <c r="H42" s="16">
        <f>IF(COUNT(H7:H41) &gt; 0, SQRT(SUMSQ(H7:H41)/(COUNT(H7:H41)*COUNT(H7:H41)) ), "—")</f>
        <v>0.10573705701440549</v>
      </c>
      <c r="I42" s="14">
        <f>IF(COUNT(I7:I41) &gt; 0, AVERAGE(I7:I41), "—")</f>
        <v>47.132636573714286</v>
      </c>
      <c r="J42" s="16">
        <f>IF(COUNT(J7:J41) &gt; 0, SQRT(SUMSQ(J7:J41)/(COUNT(J7:J41)*COUNT(J7:J41)) ), "—")</f>
        <v>0.11907399843127268</v>
      </c>
      <c r="K42" s="14">
        <f>IF(COUNT(K7:K41) &gt; 0, AVERAGE(K7:K41), "—")</f>
        <v>21.88359445457143</v>
      </c>
      <c r="L42" s="16">
        <f>IF(COUNT(L7:L41) &gt; 0, SQRT(SUMSQ(L7:L41)/(COUNT(L7:L41)*COUNT(L7:L41)) ), "—")</f>
        <v>0.10543711644890122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0.58519801085714285</v>
      </c>
      <c r="R42" s="16">
        <f>IF(COUNT(R7:R41) &gt; 0, SQRT(SUMSQ(R7:R41)/(COUNT(R7:R41)*COUNT(R7:R41)) ), "—")</f>
        <v>3.5802363567528903E-2</v>
      </c>
      <c r="S42" s="14">
        <f>IF(COUNT(S7:S41) &gt; 0, AVERAGE(S7:S41), "—")</f>
        <v>3.0643954285714285E-3</v>
      </c>
      <c r="T42" s="16">
        <f>IF(COUNT(T7:T41) &gt; 0, SQRT(SUMSQ(T7:T41)/(COUNT(T7:T41)*COUNT(T7:T41)) ), "—")</f>
        <v>1.4416757142857142E-3</v>
      </c>
      <c r="U42" s="14">
        <f>IF(COUNT(U7:U41) &gt; 0, AVERAGE(U7:U41), "—")</f>
        <v>2.3285974245714289</v>
      </c>
      <c r="V42" s="16">
        <f>IF(COUNT(V7:V41) &gt; 0, SQRT(SUMSQ(V7:V41)/(COUNT(V7:V41)*COUNT(V7:V41)) ), "—")</f>
        <v>4.2623749781583092E-2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(1248/B46*100)</f>
        <v>5.3930253662330934</v>
      </c>
      <c r="D46" s="15">
        <v>21893</v>
      </c>
      <c r="E46" s="14">
        <v>17.561718890000002</v>
      </c>
      <c r="F46" s="16">
        <v>0.33033116000000001</v>
      </c>
      <c r="G46" s="14">
        <v>37.117912609999998</v>
      </c>
      <c r="H46" s="16">
        <v>0.46953035999999998</v>
      </c>
      <c r="I46" s="14">
        <v>24.585987240000001</v>
      </c>
      <c r="J46" s="16">
        <v>0.43492919000000002</v>
      </c>
      <c r="K46" s="14">
        <v>12.051666170000001</v>
      </c>
      <c r="L46" s="16">
        <v>0.36870689000000001</v>
      </c>
      <c r="M46" s="14">
        <v>0</v>
      </c>
      <c r="N46" s="16">
        <v>0</v>
      </c>
      <c r="O46" s="14" t="s">
        <v>582</v>
      </c>
      <c r="P46" s="16" t="s">
        <v>582</v>
      </c>
      <c r="Q46" s="14">
        <v>0</v>
      </c>
      <c r="R46" s="16">
        <v>0</v>
      </c>
      <c r="S46" s="14">
        <v>0</v>
      </c>
      <c r="T46" s="16">
        <v>0</v>
      </c>
      <c r="U46" s="14">
        <v>8.6827150799999995</v>
      </c>
      <c r="V46" s="16">
        <v>0.46535808000000001</v>
      </c>
    </row>
    <row r="47" spans="1:22" x14ac:dyDescent="0.25">
      <c r="A47" s="11" t="s">
        <v>517</v>
      </c>
      <c r="B47" s="13">
        <v>5928</v>
      </c>
      <c r="C47" s="14">
        <f>(86/B47*100)</f>
        <v>1.4507422402159245</v>
      </c>
      <c r="D47" s="15">
        <v>5842</v>
      </c>
      <c r="E47" s="14">
        <v>3.6884555799999998</v>
      </c>
      <c r="F47" s="16">
        <v>0.30275534999999998</v>
      </c>
      <c r="G47" s="14">
        <v>13.541192779999999</v>
      </c>
      <c r="H47" s="16">
        <v>0.49084928</v>
      </c>
      <c r="I47" s="14">
        <v>50.884716060000002</v>
      </c>
      <c r="J47" s="16">
        <v>0.86161911999999996</v>
      </c>
      <c r="K47" s="14">
        <v>25.10557614</v>
      </c>
      <c r="L47" s="16">
        <v>0.73651202000000004</v>
      </c>
      <c r="M47" s="14">
        <v>0</v>
      </c>
      <c r="N47" s="16">
        <v>0</v>
      </c>
      <c r="O47" s="14" t="s">
        <v>582</v>
      </c>
      <c r="P47" s="16" t="s">
        <v>582</v>
      </c>
      <c r="Q47" s="14">
        <v>0</v>
      </c>
      <c r="R47" s="16">
        <v>0</v>
      </c>
      <c r="S47" s="14">
        <v>0</v>
      </c>
      <c r="T47" s="16">
        <v>0</v>
      </c>
      <c r="U47" s="14">
        <v>6.7800594399999996</v>
      </c>
      <c r="V47" s="16">
        <v>0.72451516000000005</v>
      </c>
    </row>
    <row r="48" spans="1:22" x14ac:dyDescent="0.25">
      <c r="A48" s="11" t="s">
        <v>518</v>
      </c>
      <c r="B48" s="13">
        <v>9841</v>
      </c>
      <c r="C48" s="14">
        <f>(7/B48*100)</f>
        <v>7.1130982623717101E-2</v>
      </c>
      <c r="D48" s="15">
        <v>9834</v>
      </c>
      <c r="E48" s="14">
        <v>2.02091997</v>
      </c>
      <c r="F48" s="16">
        <v>0.19285471000000001</v>
      </c>
      <c r="G48" s="14">
        <v>24.556796030000001</v>
      </c>
      <c r="H48" s="16">
        <v>0.66441620999999995</v>
      </c>
      <c r="I48" s="14">
        <v>51.318326900000002</v>
      </c>
      <c r="J48" s="16">
        <v>0.69911831999999996</v>
      </c>
      <c r="K48" s="14">
        <v>20.672855949999999</v>
      </c>
      <c r="L48" s="16">
        <v>0.64625719999999998</v>
      </c>
      <c r="M48" s="14">
        <v>0</v>
      </c>
      <c r="N48" s="16">
        <v>0</v>
      </c>
      <c r="O48" s="14" t="s">
        <v>582</v>
      </c>
      <c r="P48" s="16" t="s">
        <v>582</v>
      </c>
      <c r="Q48" s="14">
        <v>0</v>
      </c>
      <c r="R48" s="16">
        <v>0</v>
      </c>
      <c r="S48" s="14">
        <v>0</v>
      </c>
      <c r="T48" s="16">
        <v>0</v>
      </c>
      <c r="U48" s="14">
        <v>1.4311011499999999</v>
      </c>
      <c r="V48" s="16">
        <v>0.52792508999999999</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22.404892220000001</v>
      </c>
      <c r="F50" s="16">
        <v>0.73217905999999999</v>
      </c>
      <c r="G50" s="14">
        <v>36.114219740000003</v>
      </c>
      <c r="H50" s="16">
        <v>0.64953815000000004</v>
      </c>
      <c r="I50" s="14">
        <v>25.67503941</v>
      </c>
      <c r="J50" s="16">
        <v>0.58735192999999997</v>
      </c>
      <c r="K50" s="14">
        <v>13.58735761</v>
      </c>
      <c r="L50" s="16">
        <v>0.47187059999999997</v>
      </c>
      <c r="M50" s="14">
        <v>0</v>
      </c>
      <c r="N50" s="16">
        <v>0</v>
      </c>
      <c r="O50" s="14" t="s">
        <v>582</v>
      </c>
      <c r="P50" s="16" t="s">
        <v>582</v>
      </c>
      <c r="Q50" s="14">
        <v>0</v>
      </c>
      <c r="R50" s="16">
        <v>0</v>
      </c>
      <c r="S50" s="14">
        <v>0</v>
      </c>
      <c r="T50" s="16">
        <v>0</v>
      </c>
      <c r="U50" s="14">
        <v>2.2184910200000001</v>
      </c>
      <c r="V50" s="16">
        <v>0.20463468000000001</v>
      </c>
    </row>
    <row r="51" spans="1:22" x14ac:dyDescent="0.25">
      <c r="A51" s="11" t="s">
        <v>521</v>
      </c>
      <c r="B51" s="13">
        <v>6866</v>
      </c>
      <c r="C51" s="14">
        <f>(108/B51*100)</f>
        <v>1.5729682493445967</v>
      </c>
      <c r="D51" s="15">
        <v>6758</v>
      </c>
      <c r="E51" s="14">
        <v>14.4331771</v>
      </c>
      <c r="F51" s="16">
        <v>0.52651035999999996</v>
      </c>
      <c r="G51" s="14">
        <v>28.012840990000001</v>
      </c>
      <c r="H51" s="16">
        <v>0.56532992999999998</v>
      </c>
      <c r="I51" s="14">
        <v>26.22681592</v>
      </c>
      <c r="J51" s="16">
        <v>0.50394749999999999</v>
      </c>
      <c r="K51" s="14">
        <v>18.276861749999998</v>
      </c>
      <c r="L51" s="16">
        <v>0.57681061</v>
      </c>
      <c r="M51" s="14">
        <v>0</v>
      </c>
      <c r="N51" s="16">
        <v>0</v>
      </c>
      <c r="O51" s="14" t="s">
        <v>582</v>
      </c>
      <c r="P51" s="16" t="s">
        <v>582</v>
      </c>
      <c r="Q51" s="14">
        <v>10.56717716</v>
      </c>
      <c r="R51" s="16">
        <v>0.61176695999999997</v>
      </c>
      <c r="S51" s="14">
        <v>0</v>
      </c>
      <c r="T51" s="16">
        <v>0</v>
      </c>
      <c r="U51" s="14">
        <v>2.4831270700000001</v>
      </c>
      <c r="V51" s="16">
        <v>0.24857895999999999</v>
      </c>
    </row>
    <row r="52" spans="1:22" x14ac:dyDescent="0.25">
      <c r="A52" s="11" t="s">
        <v>522</v>
      </c>
      <c r="B52" s="13">
        <v>5809</v>
      </c>
      <c r="C52" s="14">
        <f>(74/B52*100)</f>
        <v>1.2738853503184715</v>
      </c>
      <c r="D52" s="15">
        <v>5735</v>
      </c>
      <c r="E52" s="14">
        <v>3.71834299</v>
      </c>
      <c r="F52" s="16">
        <v>0.28907859000000002</v>
      </c>
      <c r="G52" s="14">
        <v>22.305632209999999</v>
      </c>
      <c r="H52" s="16">
        <v>0.56060370999999998</v>
      </c>
      <c r="I52" s="14">
        <v>55.06637886</v>
      </c>
      <c r="J52" s="16">
        <v>0.69983061999999996</v>
      </c>
      <c r="K52" s="14">
        <v>16.33146807</v>
      </c>
      <c r="L52" s="16">
        <v>0.56407169999999995</v>
      </c>
      <c r="M52" s="14">
        <v>0</v>
      </c>
      <c r="N52" s="16">
        <v>0</v>
      </c>
      <c r="O52" s="14" t="s">
        <v>582</v>
      </c>
      <c r="P52" s="16" t="s">
        <v>582</v>
      </c>
      <c r="Q52" s="14">
        <v>0</v>
      </c>
      <c r="R52" s="16">
        <v>0</v>
      </c>
      <c r="S52" s="14">
        <v>0</v>
      </c>
      <c r="T52" s="16">
        <v>0</v>
      </c>
      <c r="U52" s="14">
        <v>2.5781778700000002</v>
      </c>
      <c r="V52" s="16">
        <v>0.19699457000000001</v>
      </c>
    </row>
    <row r="53" spans="1:22" x14ac:dyDescent="0.25">
      <c r="A53" s="11" t="s">
        <v>523</v>
      </c>
      <c r="B53" s="13">
        <v>5571</v>
      </c>
      <c r="C53" s="14">
        <f>(85/B53*100)</f>
        <v>1.5257583916711541</v>
      </c>
      <c r="D53" s="15">
        <v>5486</v>
      </c>
      <c r="E53" s="14">
        <v>3.6139913300000002</v>
      </c>
      <c r="F53" s="16">
        <v>0.31206589000000001</v>
      </c>
      <c r="G53" s="14">
        <v>16.133355890000001</v>
      </c>
      <c r="H53" s="16">
        <v>0.49102542999999998</v>
      </c>
      <c r="I53" s="14">
        <v>52.85956066</v>
      </c>
      <c r="J53" s="16">
        <v>0.64411162</v>
      </c>
      <c r="K53" s="14">
        <v>24.676273689999999</v>
      </c>
      <c r="L53" s="16">
        <v>0.58603751999999998</v>
      </c>
      <c r="M53" s="14">
        <v>0</v>
      </c>
      <c r="N53" s="16">
        <v>0</v>
      </c>
      <c r="O53" s="14" t="s">
        <v>582</v>
      </c>
      <c r="P53" s="16" t="s">
        <v>582</v>
      </c>
      <c r="Q53" s="14">
        <v>0</v>
      </c>
      <c r="R53" s="16">
        <v>0</v>
      </c>
      <c r="S53" s="14">
        <v>0</v>
      </c>
      <c r="T53" s="16">
        <v>0</v>
      </c>
      <c r="U53" s="14">
        <v>2.71681843</v>
      </c>
      <c r="V53" s="16">
        <v>0.22724848</v>
      </c>
    </row>
    <row r="54" spans="1:22" x14ac:dyDescent="0.25">
      <c r="A54" s="11" t="s">
        <v>524</v>
      </c>
      <c r="B54" s="13">
        <v>4740</v>
      </c>
      <c r="C54" s="14">
        <f>(68/B54*100)</f>
        <v>1.4345991561181435</v>
      </c>
      <c r="D54" s="15">
        <v>4672</v>
      </c>
      <c r="E54" s="14">
        <v>33.594009270000001</v>
      </c>
      <c r="F54" s="16">
        <v>0.73721996999999995</v>
      </c>
      <c r="G54" s="14">
        <v>34.027739179999998</v>
      </c>
      <c r="H54" s="16">
        <v>0.78223604999999996</v>
      </c>
      <c r="I54" s="14">
        <v>13.783010409999999</v>
      </c>
      <c r="J54" s="16">
        <v>0.67127899999999996</v>
      </c>
      <c r="K54" s="14">
        <v>9.7312522700000006</v>
      </c>
      <c r="L54" s="16">
        <v>0.51984702999999999</v>
      </c>
      <c r="M54" s="14">
        <v>0</v>
      </c>
      <c r="N54" s="16">
        <v>0</v>
      </c>
      <c r="O54" s="14" t="s">
        <v>582</v>
      </c>
      <c r="P54" s="16" t="s">
        <v>582</v>
      </c>
      <c r="Q54" s="14">
        <v>0</v>
      </c>
      <c r="R54" s="16">
        <v>0</v>
      </c>
      <c r="S54" s="14">
        <v>0</v>
      </c>
      <c r="T54" s="16">
        <v>0</v>
      </c>
      <c r="U54" s="14">
        <v>8.8639888800000008</v>
      </c>
      <c r="V54" s="16">
        <v>0.54235197000000002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4.0000656499999998</v>
      </c>
      <c r="F56" s="16">
        <v>0.29290105999999999</v>
      </c>
      <c r="G56" s="14">
        <v>31.6950942</v>
      </c>
      <c r="H56" s="16">
        <v>0.81330245999999995</v>
      </c>
      <c r="I56" s="14">
        <v>43.992465989999999</v>
      </c>
      <c r="J56" s="16">
        <v>0.78688011999999996</v>
      </c>
      <c r="K56" s="14">
        <v>19.770847620000001</v>
      </c>
      <c r="L56" s="16">
        <v>0.63773504000000003</v>
      </c>
      <c r="M56" s="14">
        <v>0</v>
      </c>
      <c r="N56" s="16">
        <v>0</v>
      </c>
      <c r="O56" s="14" t="s">
        <v>582</v>
      </c>
      <c r="P56" s="16" t="s">
        <v>582</v>
      </c>
      <c r="Q56" s="14">
        <v>0</v>
      </c>
      <c r="R56" s="16">
        <v>0</v>
      </c>
      <c r="S56" s="14">
        <v>0</v>
      </c>
      <c r="T56" s="16">
        <v>0</v>
      </c>
      <c r="U56" s="14">
        <v>0.54152654</v>
      </c>
      <c r="V56" s="16">
        <v>0.12770439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7.4565473600000001</v>
      </c>
      <c r="F61" s="16">
        <v>0.42072441999999999</v>
      </c>
      <c r="G61" s="14">
        <v>20.768829090000001</v>
      </c>
      <c r="H61" s="16">
        <v>0.65308778999999995</v>
      </c>
      <c r="I61" s="14">
        <v>45.030484780000002</v>
      </c>
      <c r="J61" s="16">
        <v>0.87955656000000004</v>
      </c>
      <c r="K61" s="14">
        <v>24.037106009999999</v>
      </c>
      <c r="L61" s="16">
        <v>0.69843230999999995</v>
      </c>
      <c r="M61" s="14">
        <v>0</v>
      </c>
      <c r="N61" s="16">
        <v>0</v>
      </c>
      <c r="O61" s="14" t="s">
        <v>582</v>
      </c>
      <c r="P61" s="16" t="s">
        <v>582</v>
      </c>
      <c r="Q61" s="14">
        <v>0</v>
      </c>
      <c r="R61" s="16">
        <v>0</v>
      </c>
      <c r="S61" s="14">
        <v>0</v>
      </c>
      <c r="T61" s="16">
        <v>0</v>
      </c>
      <c r="U61" s="14">
        <v>2.7070327600000001</v>
      </c>
      <c r="V61" s="16">
        <v>0.31578771999999999</v>
      </c>
    </row>
    <row r="62" spans="1:22" x14ac:dyDescent="0.25">
      <c r="A62" s="11" t="s">
        <v>532</v>
      </c>
      <c r="B62" s="13">
        <v>4476</v>
      </c>
      <c r="C62" s="14">
        <f>(3/B62*100)</f>
        <v>6.7024128686327081E-2</v>
      </c>
      <c r="D62" s="15">
        <v>4473</v>
      </c>
      <c r="E62" s="14">
        <v>7.0852982799999999</v>
      </c>
      <c r="F62" s="16">
        <v>0.44886057000000001</v>
      </c>
      <c r="G62" s="14">
        <v>37.213021050000002</v>
      </c>
      <c r="H62" s="16">
        <v>0.75171460000000001</v>
      </c>
      <c r="I62" s="14">
        <v>41.08116029</v>
      </c>
      <c r="J62" s="16">
        <v>0.76283774000000004</v>
      </c>
      <c r="K62" s="14">
        <v>14.17484211</v>
      </c>
      <c r="L62" s="16">
        <v>0.53890183999999997</v>
      </c>
      <c r="M62" s="14">
        <v>0</v>
      </c>
      <c r="N62" s="16">
        <v>0</v>
      </c>
      <c r="O62" s="14" t="s">
        <v>582</v>
      </c>
      <c r="P62" s="16" t="s">
        <v>582</v>
      </c>
      <c r="Q62" s="14">
        <v>0</v>
      </c>
      <c r="R62" s="16">
        <v>0</v>
      </c>
      <c r="S62" s="14">
        <v>0</v>
      </c>
      <c r="T62" s="16">
        <v>0</v>
      </c>
      <c r="U62" s="14">
        <v>0.44567825999999999</v>
      </c>
      <c r="V62" s="16">
        <v>0.11364874</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3.7593207</v>
      </c>
      <c r="F66" s="16">
        <v>0.25603161000000002</v>
      </c>
      <c r="G66" s="14">
        <v>14.28097528</v>
      </c>
      <c r="H66" s="16">
        <v>0.45209004000000003</v>
      </c>
      <c r="I66" s="14">
        <v>51.979572570000002</v>
      </c>
      <c r="J66" s="16">
        <v>0.71309003000000004</v>
      </c>
      <c r="K66" s="14">
        <v>24.361752060000001</v>
      </c>
      <c r="L66" s="16">
        <v>0.58901868999999996</v>
      </c>
      <c r="M66" s="14">
        <v>0</v>
      </c>
      <c r="N66" s="16">
        <v>0</v>
      </c>
      <c r="O66" s="14" t="s">
        <v>582</v>
      </c>
      <c r="P66" s="16" t="s">
        <v>582</v>
      </c>
      <c r="Q66" s="14">
        <v>0</v>
      </c>
      <c r="R66" s="16">
        <v>0</v>
      </c>
      <c r="S66" s="14">
        <v>0</v>
      </c>
      <c r="T66" s="16">
        <v>0</v>
      </c>
      <c r="U66" s="14">
        <v>5.6183793900000003</v>
      </c>
      <c r="V66" s="16">
        <v>0.29748495000000003</v>
      </c>
    </row>
    <row r="67" spans="1:22" x14ac:dyDescent="0.25">
      <c r="A67" s="11" t="s">
        <v>537</v>
      </c>
      <c r="B67" s="13">
        <v>6971</v>
      </c>
      <c r="C67" s="14">
        <f>(54/B67*100)</f>
        <v>0.77463778510974035</v>
      </c>
      <c r="D67" s="15">
        <v>6917</v>
      </c>
      <c r="E67" s="14">
        <v>20.081640409999999</v>
      </c>
      <c r="F67" s="16">
        <v>0.59062981000000003</v>
      </c>
      <c r="G67" s="14">
        <v>39.537188299999997</v>
      </c>
      <c r="H67" s="16">
        <v>0.64638854999999995</v>
      </c>
      <c r="I67" s="14">
        <v>26.527345140000001</v>
      </c>
      <c r="J67" s="16">
        <v>0.60776386999999998</v>
      </c>
      <c r="K67" s="14">
        <v>11.33646613</v>
      </c>
      <c r="L67" s="16">
        <v>0.44005969</v>
      </c>
      <c r="M67" s="14">
        <v>0</v>
      </c>
      <c r="N67" s="16">
        <v>0</v>
      </c>
      <c r="O67" s="14" t="s">
        <v>582</v>
      </c>
      <c r="P67" s="16" t="s">
        <v>582</v>
      </c>
      <c r="Q67" s="14">
        <v>0</v>
      </c>
      <c r="R67" s="16">
        <v>0</v>
      </c>
      <c r="S67" s="14">
        <v>0</v>
      </c>
      <c r="T67" s="16">
        <v>0</v>
      </c>
      <c r="U67" s="14">
        <v>2.5173600299999999</v>
      </c>
      <c r="V67" s="16">
        <v>0.26552527999999997</v>
      </c>
    </row>
    <row r="68" spans="1:22" x14ac:dyDescent="0.25">
      <c r="A68" s="11" t="s">
        <v>538</v>
      </c>
      <c r="B68" s="13">
        <v>12083</v>
      </c>
      <c r="C68" s="14">
        <f>(26/B68*100)</f>
        <v>0.21517834974757924</v>
      </c>
      <c r="D68" s="15">
        <v>12057</v>
      </c>
      <c r="E68" s="14">
        <v>3.10373549</v>
      </c>
      <c r="F68" s="16">
        <v>0.15201334999999999</v>
      </c>
      <c r="G68" s="14">
        <v>9.0569153999999994</v>
      </c>
      <c r="H68" s="16">
        <v>0.24207662999999999</v>
      </c>
      <c r="I68" s="14">
        <v>36.988083830000001</v>
      </c>
      <c r="J68" s="16">
        <v>0.42102347000000001</v>
      </c>
      <c r="K68" s="14">
        <v>44.704203569999997</v>
      </c>
      <c r="L68" s="16">
        <v>0.38536778999999999</v>
      </c>
      <c r="M68" s="14">
        <v>0</v>
      </c>
      <c r="N68" s="16">
        <v>0</v>
      </c>
      <c r="O68" s="14" t="s">
        <v>582</v>
      </c>
      <c r="P68" s="16" t="s">
        <v>582</v>
      </c>
      <c r="Q68" s="14">
        <v>0</v>
      </c>
      <c r="R68" s="16">
        <v>0</v>
      </c>
      <c r="S68" s="14">
        <v>0</v>
      </c>
      <c r="T68" s="16">
        <v>0</v>
      </c>
      <c r="U68" s="14">
        <v>6.14706171</v>
      </c>
      <c r="V68" s="16">
        <v>0.22255678000000001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1.30190224</v>
      </c>
      <c r="F70" s="16">
        <v>0.15812382999999999</v>
      </c>
      <c r="G70" s="14">
        <v>9.7095942999999991</v>
      </c>
      <c r="H70" s="16">
        <v>0.42845660000000002</v>
      </c>
      <c r="I70" s="14">
        <v>57.244609349999998</v>
      </c>
      <c r="J70" s="16">
        <v>0.74091247999999998</v>
      </c>
      <c r="K70" s="14">
        <v>29.404167510000001</v>
      </c>
      <c r="L70" s="16">
        <v>0.77716123999999998</v>
      </c>
      <c r="M70" s="14">
        <v>0</v>
      </c>
      <c r="N70" s="16">
        <v>0</v>
      </c>
      <c r="O70" s="14" t="s">
        <v>582</v>
      </c>
      <c r="P70" s="16" t="s">
        <v>582</v>
      </c>
      <c r="Q70" s="14">
        <v>0</v>
      </c>
      <c r="R70" s="16">
        <v>0</v>
      </c>
      <c r="S70" s="14">
        <v>0</v>
      </c>
      <c r="T70" s="16">
        <v>0</v>
      </c>
      <c r="U70" s="14">
        <v>2.3397266000000001</v>
      </c>
      <c r="V70" s="16">
        <v>0.29103209000000002</v>
      </c>
    </row>
    <row r="71" spans="1:22" x14ac:dyDescent="0.25">
      <c r="A71" s="11" t="s">
        <v>541</v>
      </c>
      <c r="B71" s="13">
        <v>6115</v>
      </c>
      <c r="C71" s="14">
        <f>(17/B71*100)</f>
        <v>0.27800490596892891</v>
      </c>
      <c r="D71" s="15">
        <v>6098</v>
      </c>
      <c r="E71" s="14">
        <v>3.1638763000000001</v>
      </c>
      <c r="F71" s="16">
        <v>0.23336962999999999</v>
      </c>
      <c r="G71" s="14">
        <v>21.881601849999999</v>
      </c>
      <c r="H71" s="16">
        <v>0.51541650999999999</v>
      </c>
      <c r="I71" s="14">
        <v>46.620199540000002</v>
      </c>
      <c r="J71" s="16">
        <v>0.68897313000000004</v>
      </c>
      <c r="K71" s="14">
        <v>27.935128890000001</v>
      </c>
      <c r="L71" s="16">
        <v>0.59402560999999998</v>
      </c>
      <c r="M71" s="14">
        <v>0</v>
      </c>
      <c r="N71" s="16">
        <v>0</v>
      </c>
      <c r="O71" s="14" t="s">
        <v>582</v>
      </c>
      <c r="P71" s="16" t="s">
        <v>582</v>
      </c>
      <c r="Q71" s="14">
        <v>0</v>
      </c>
      <c r="R71" s="16">
        <v>0</v>
      </c>
      <c r="S71" s="14">
        <v>0</v>
      </c>
      <c r="T71" s="16">
        <v>0</v>
      </c>
      <c r="U71" s="14">
        <v>0.39919342000000002</v>
      </c>
      <c r="V71" s="16">
        <v>8.3732819999999999E-2</v>
      </c>
    </row>
    <row r="72" spans="1:22" x14ac:dyDescent="0.25">
      <c r="A72" s="11" t="s">
        <v>542</v>
      </c>
      <c r="B72" s="13">
        <v>7708</v>
      </c>
      <c r="C72" s="14">
        <f>(5/B72*100)</f>
        <v>6.4867669953295279E-2</v>
      </c>
      <c r="D72" s="15">
        <v>7703</v>
      </c>
      <c r="E72" s="14">
        <v>2.9596220999999998</v>
      </c>
      <c r="F72" s="16">
        <v>0.16915393000000001</v>
      </c>
      <c r="G72" s="14">
        <v>23.823948730000001</v>
      </c>
      <c r="H72" s="16">
        <v>0.58012812000000002</v>
      </c>
      <c r="I72" s="14">
        <v>50.891622720000001</v>
      </c>
      <c r="J72" s="16">
        <v>0.62437443000000004</v>
      </c>
      <c r="K72" s="14">
        <v>21.86869394</v>
      </c>
      <c r="L72" s="16">
        <v>0.59428612000000003</v>
      </c>
      <c r="M72" s="14">
        <v>0</v>
      </c>
      <c r="N72" s="16">
        <v>0</v>
      </c>
      <c r="O72" s="14" t="s">
        <v>582</v>
      </c>
      <c r="P72" s="16" t="s">
        <v>582</v>
      </c>
      <c r="Q72" s="14">
        <v>0</v>
      </c>
      <c r="R72" s="16">
        <v>0</v>
      </c>
      <c r="S72" s="14">
        <v>0</v>
      </c>
      <c r="T72" s="16">
        <v>0</v>
      </c>
      <c r="U72" s="14">
        <v>0.45611251000000003</v>
      </c>
      <c r="V72" s="16">
        <v>9.0147420000000006E-2</v>
      </c>
    </row>
    <row r="73" spans="1:22" x14ac:dyDescent="0.25">
      <c r="A73" s="11" t="s">
        <v>543</v>
      </c>
      <c r="B73" s="13">
        <v>8249</v>
      </c>
      <c r="C73" s="14">
        <f>(148/B73*100)</f>
        <v>1.7941568674990909</v>
      </c>
      <c r="D73" s="15">
        <v>8101</v>
      </c>
      <c r="E73" s="14">
        <v>2.8402972900000001</v>
      </c>
      <c r="F73" s="16">
        <v>0.20570609000000001</v>
      </c>
      <c r="G73" s="14">
        <v>29.90943141</v>
      </c>
      <c r="H73" s="16">
        <v>0.72192977000000003</v>
      </c>
      <c r="I73" s="14">
        <v>55.107646770000002</v>
      </c>
      <c r="J73" s="16">
        <v>0.74231564000000005</v>
      </c>
      <c r="K73" s="14">
        <v>11.408288349999999</v>
      </c>
      <c r="L73" s="16">
        <v>0.41097541999999998</v>
      </c>
      <c r="M73" s="14">
        <v>0</v>
      </c>
      <c r="N73" s="16">
        <v>0</v>
      </c>
      <c r="O73" s="14" t="s">
        <v>582</v>
      </c>
      <c r="P73" s="16" t="s">
        <v>582</v>
      </c>
      <c r="Q73" s="14">
        <v>0</v>
      </c>
      <c r="R73" s="16">
        <v>0</v>
      </c>
      <c r="S73" s="14">
        <v>0</v>
      </c>
      <c r="T73" s="16">
        <v>0</v>
      </c>
      <c r="U73" s="14">
        <v>0.73433618000000001</v>
      </c>
      <c r="V73" s="16">
        <v>0.11313258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2.11676507</v>
      </c>
      <c r="F75" s="16">
        <v>0.23473579999999999</v>
      </c>
      <c r="G75" s="14">
        <v>6.9001108999999996</v>
      </c>
      <c r="H75" s="16">
        <v>0.36820068</v>
      </c>
      <c r="I75" s="14">
        <v>44.833205550000002</v>
      </c>
      <c r="J75" s="16">
        <v>0.83174638999999995</v>
      </c>
      <c r="K75" s="14">
        <v>41.739339489999999</v>
      </c>
      <c r="L75" s="16">
        <v>0.88952615999999995</v>
      </c>
      <c r="M75" s="14">
        <v>0</v>
      </c>
      <c r="N75" s="16">
        <v>0</v>
      </c>
      <c r="O75" s="14" t="s">
        <v>582</v>
      </c>
      <c r="P75" s="16" t="s">
        <v>582</v>
      </c>
      <c r="Q75" s="14">
        <v>0</v>
      </c>
      <c r="R75" s="16">
        <v>0</v>
      </c>
      <c r="S75" s="14">
        <v>0</v>
      </c>
      <c r="T75" s="16">
        <v>0</v>
      </c>
      <c r="U75" s="14">
        <v>4.4105789900000003</v>
      </c>
      <c r="V75" s="16">
        <v>0.48053342999999998</v>
      </c>
    </row>
    <row r="76" spans="1:22" x14ac:dyDescent="0.25">
      <c r="A76" s="11" t="s">
        <v>546</v>
      </c>
      <c r="B76" s="13">
        <v>14167</v>
      </c>
      <c r="C76" s="14">
        <f>(228/B76*100)</f>
        <v>1.6093738970847746</v>
      </c>
      <c r="D76" s="15">
        <v>13939</v>
      </c>
      <c r="E76" s="14">
        <v>2.1531765699999998</v>
      </c>
      <c r="F76" s="16">
        <v>0.13849358000000001</v>
      </c>
      <c r="G76" s="14">
        <v>8.1348553799999994</v>
      </c>
      <c r="H76" s="16">
        <v>0.31368003999999999</v>
      </c>
      <c r="I76" s="14">
        <v>38.705996370000001</v>
      </c>
      <c r="J76" s="16">
        <v>0.49440809000000002</v>
      </c>
      <c r="K76" s="14">
        <v>47.724528050000004</v>
      </c>
      <c r="L76" s="16">
        <v>0.65071604999999999</v>
      </c>
      <c r="M76" s="14">
        <v>0</v>
      </c>
      <c r="N76" s="16">
        <v>0</v>
      </c>
      <c r="O76" s="14" t="s">
        <v>582</v>
      </c>
      <c r="P76" s="16" t="s">
        <v>582</v>
      </c>
      <c r="Q76" s="14">
        <v>0</v>
      </c>
      <c r="R76" s="16">
        <v>0</v>
      </c>
      <c r="S76" s="14">
        <v>0</v>
      </c>
      <c r="T76" s="16">
        <v>0</v>
      </c>
      <c r="U76" s="14">
        <v>3.2814436300000001</v>
      </c>
      <c r="V76" s="16">
        <v>0.24132887</v>
      </c>
    </row>
    <row r="77" spans="1:22" x14ac:dyDescent="0.25">
      <c r="A77" s="11" t="s">
        <v>547</v>
      </c>
      <c r="B77" s="13">
        <v>6062</v>
      </c>
      <c r="C77" s="14">
        <f>(86/B77*100)</f>
        <v>1.4186737050478391</v>
      </c>
      <c r="D77" s="15">
        <v>5976</v>
      </c>
      <c r="E77" s="14">
        <v>15.23814615</v>
      </c>
      <c r="F77" s="16">
        <v>0.50378279000000004</v>
      </c>
      <c r="G77" s="14">
        <v>33.828911699999999</v>
      </c>
      <c r="H77" s="16">
        <v>0.61473573999999997</v>
      </c>
      <c r="I77" s="14">
        <v>28.922064450000001</v>
      </c>
      <c r="J77" s="16">
        <v>0.58454523000000003</v>
      </c>
      <c r="K77" s="14">
        <v>15.35816099</v>
      </c>
      <c r="L77" s="16">
        <v>0.52886805000000003</v>
      </c>
      <c r="M77" s="14">
        <v>0</v>
      </c>
      <c r="N77" s="16">
        <v>0</v>
      </c>
      <c r="O77" s="14" t="s">
        <v>582</v>
      </c>
      <c r="P77" s="16" t="s">
        <v>582</v>
      </c>
      <c r="Q77" s="14">
        <v>0</v>
      </c>
      <c r="R77" s="16">
        <v>0</v>
      </c>
      <c r="S77" s="14">
        <v>0</v>
      </c>
      <c r="T77" s="16">
        <v>0</v>
      </c>
      <c r="U77" s="14">
        <v>6.65271671</v>
      </c>
      <c r="V77" s="16">
        <v>0.45199789000000001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0.75907082999999997</v>
      </c>
      <c r="F81" s="16">
        <v>0.11742767</v>
      </c>
      <c r="G81" s="14">
        <v>10.43636957</v>
      </c>
      <c r="H81" s="16">
        <v>0.56516743999999997</v>
      </c>
      <c r="I81" s="14">
        <v>49.297220760000002</v>
      </c>
      <c r="J81" s="16">
        <v>0.82123747000000002</v>
      </c>
      <c r="K81" s="14">
        <v>39.154929869999997</v>
      </c>
      <c r="L81" s="16">
        <v>0.98548062999999997</v>
      </c>
      <c r="M81" s="14">
        <v>0</v>
      </c>
      <c r="N81" s="16">
        <v>0</v>
      </c>
      <c r="O81" s="14" t="s">
        <v>582</v>
      </c>
      <c r="P81" s="16" t="s">
        <v>582</v>
      </c>
      <c r="Q81" s="14">
        <v>0</v>
      </c>
      <c r="R81" s="16">
        <v>0</v>
      </c>
      <c r="S81" s="14">
        <v>0</v>
      </c>
      <c r="T81" s="16">
        <v>0</v>
      </c>
      <c r="U81" s="14">
        <v>0.35240897999999998</v>
      </c>
      <c r="V81" s="16">
        <v>7.8958719999999996E-2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(370/B7*100)</f>
        <v>2.5464556090846524</v>
      </c>
      <c r="D7" s="15">
        <v>14160</v>
      </c>
      <c r="E7" s="14">
        <v>3.2227024000000002</v>
      </c>
      <c r="F7" s="16">
        <v>0.1794316</v>
      </c>
      <c r="G7" s="14">
        <v>22.10082895</v>
      </c>
      <c r="H7" s="16">
        <v>0.41169037000000003</v>
      </c>
      <c r="I7" s="14">
        <v>43.471935559999999</v>
      </c>
      <c r="J7" s="16">
        <v>0.42729134000000002</v>
      </c>
      <c r="K7" s="14">
        <v>29.493820500000002</v>
      </c>
      <c r="L7" s="16">
        <v>0.41640481000000001</v>
      </c>
      <c r="M7" s="14">
        <v>0</v>
      </c>
      <c r="N7" s="16">
        <v>0</v>
      </c>
      <c r="O7" s="14" t="s">
        <v>582</v>
      </c>
      <c r="P7" s="16" t="s">
        <v>582</v>
      </c>
      <c r="Q7" s="14">
        <v>0</v>
      </c>
      <c r="R7" s="16">
        <v>0</v>
      </c>
      <c r="S7" s="14">
        <v>0</v>
      </c>
      <c r="T7" s="16">
        <v>0</v>
      </c>
      <c r="U7" s="14">
        <v>1.71071259</v>
      </c>
      <c r="V7" s="16">
        <v>0.12963113000000001</v>
      </c>
    </row>
    <row r="8" spans="1:22" x14ac:dyDescent="0.25">
      <c r="A8" s="11" t="s">
        <v>478</v>
      </c>
      <c r="B8" s="13">
        <v>7007</v>
      </c>
      <c r="C8" s="14">
        <f>(23/B8*100)</f>
        <v>0.32824318538604252</v>
      </c>
      <c r="D8" s="15">
        <v>6984</v>
      </c>
      <c r="E8" s="14">
        <v>19.62502061</v>
      </c>
      <c r="F8" s="16">
        <v>0.59167477000000002</v>
      </c>
      <c r="G8" s="14">
        <v>32.82326355</v>
      </c>
      <c r="H8" s="16">
        <v>0.64429071000000004</v>
      </c>
      <c r="I8" s="14">
        <v>27.670221980000001</v>
      </c>
      <c r="J8" s="16">
        <v>0.55466108000000003</v>
      </c>
      <c r="K8" s="14">
        <v>18.38664172</v>
      </c>
      <c r="L8" s="16">
        <v>0.59807706999999999</v>
      </c>
      <c r="M8" s="14">
        <v>0</v>
      </c>
      <c r="N8" s="16">
        <v>0</v>
      </c>
      <c r="O8" s="14" t="s">
        <v>582</v>
      </c>
      <c r="P8" s="16" t="s">
        <v>582</v>
      </c>
      <c r="Q8" s="14">
        <v>0.47252866999999998</v>
      </c>
      <c r="R8" s="16">
        <v>0.11629533</v>
      </c>
      <c r="S8" s="14">
        <v>0</v>
      </c>
      <c r="T8" s="16">
        <v>0</v>
      </c>
      <c r="U8" s="14">
        <v>1.0223234699999999</v>
      </c>
      <c r="V8" s="16">
        <v>0.1425112</v>
      </c>
    </row>
    <row r="9" spans="1:22" x14ac:dyDescent="0.25">
      <c r="A9" s="11" t="s">
        <v>479</v>
      </c>
      <c r="B9" s="13">
        <v>9651</v>
      </c>
      <c r="C9" s="14">
        <f>(102/B9*100)</f>
        <v>1.056885296860429</v>
      </c>
      <c r="D9" s="15">
        <v>9549</v>
      </c>
      <c r="E9" s="14">
        <v>15.57131072</v>
      </c>
      <c r="F9" s="16">
        <v>0.35629550999999998</v>
      </c>
      <c r="G9" s="14">
        <v>40.198927589999997</v>
      </c>
      <c r="H9" s="16">
        <v>0.58966856999999995</v>
      </c>
      <c r="I9" s="14">
        <v>29.133206609999998</v>
      </c>
      <c r="J9" s="16">
        <v>0.48483267000000002</v>
      </c>
      <c r="K9" s="14">
        <v>10.46000869</v>
      </c>
      <c r="L9" s="16">
        <v>0.40295143</v>
      </c>
      <c r="M9" s="14">
        <v>0</v>
      </c>
      <c r="N9" s="16">
        <v>0</v>
      </c>
      <c r="O9" s="14" t="s">
        <v>582</v>
      </c>
      <c r="P9" s="16" t="s">
        <v>582</v>
      </c>
      <c r="Q9" s="14">
        <v>3.0091974800000001</v>
      </c>
      <c r="R9" s="16">
        <v>0.54039908000000003</v>
      </c>
      <c r="S9" s="14">
        <v>0</v>
      </c>
      <c r="T9" s="16">
        <v>0</v>
      </c>
      <c r="U9" s="14">
        <v>1.62734892</v>
      </c>
      <c r="V9" s="16">
        <v>0.21301938000000001</v>
      </c>
    </row>
    <row r="10" spans="1:22" x14ac:dyDescent="0.25">
      <c r="A10" s="11" t="s">
        <v>480</v>
      </c>
      <c r="B10" s="13">
        <v>20058</v>
      </c>
      <c r="C10" s="14">
        <f>(529/B10*100)</f>
        <v>2.63735168012763</v>
      </c>
      <c r="D10" s="15">
        <v>19529</v>
      </c>
      <c r="E10" s="14">
        <v>4.5464252800000002</v>
      </c>
      <c r="F10" s="16">
        <v>0.23680735</v>
      </c>
      <c r="G10" s="14">
        <v>22.003238230000001</v>
      </c>
      <c r="H10" s="16">
        <v>0.45639339000000001</v>
      </c>
      <c r="I10" s="14">
        <v>40.133749760000001</v>
      </c>
      <c r="J10" s="16">
        <v>0.43811358</v>
      </c>
      <c r="K10" s="14">
        <v>32.015532399999998</v>
      </c>
      <c r="L10" s="16">
        <v>0.65281663000000001</v>
      </c>
      <c r="M10" s="14">
        <v>0</v>
      </c>
      <c r="N10" s="16">
        <v>0</v>
      </c>
      <c r="O10" s="14" t="s">
        <v>582</v>
      </c>
      <c r="P10" s="16" t="s">
        <v>582</v>
      </c>
      <c r="Q10" s="14">
        <v>0</v>
      </c>
      <c r="R10" s="16">
        <v>0</v>
      </c>
      <c r="S10" s="14">
        <v>0</v>
      </c>
      <c r="T10" s="16">
        <v>0</v>
      </c>
      <c r="U10" s="14">
        <v>1.3010543299999999</v>
      </c>
      <c r="V10" s="16">
        <v>0.18053258</v>
      </c>
    </row>
    <row r="11" spans="1:22" x14ac:dyDescent="0.25">
      <c r="A11" s="11" t="s">
        <v>481</v>
      </c>
      <c r="B11" s="13">
        <v>7053</v>
      </c>
      <c r="C11" s="14">
        <f>(50/B11*100)</f>
        <v>0.70891819084077701</v>
      </c>
      <c r="D11" s="15">
        <v>7003</v>
      </c>
      <c r="E11" s="14">
        <v>5.0601734499999997</v>
      </c>
      <c r="F11" s="16">
        <v>0.32685670999999999</v>
      </c>
      <c r="G11" s="14">
        <v>22.555133170000001</v>
      </c>
      <c r="H11" s="16">
        <v>0.60552676000000005</v>
      </c>
      <c r="I11" s="14">
        <v>44.811107409999998</v>
      </c>
      <c r="J11" s="16">
        <v>0.75829057</v>
      </c>
      <c r="K11" s="14">
        <v>26.274649109999999</v>
      </c>
      <c r="L11" s="16">
        <v>0.57978755999999998</v>
      </c>
      <c r="M11" s="14">
        <v>0</v>
      </c>
      <c r="N11" s="16">
        <v>0</v>
      </c>
      <c r="O11" s="14" t="s">
        <v>582</v>
      </c>
      <c r="P11" s="16" t="s">
        <v>582</v>
      </c>
      <c r="Q11" s="14">
        <v>0</v>
      </c>
      <c r="R11" s="16">
        <v>0</v>
      </c>
      <c r="S11" s="14">
        <v>0</v>
      </c>
      <c r="T11" s="16">
        <v>0</v>
      </c>
      <c r="U11" s="14">
        <v>1.29893685</v>
      </c>
      <c r="V11" s="16">
        <v>0.20974599999999999</v>
      </c>
    </row>
    <row r="12" spans="1:22" x14ac:dyDescent="0.25">
      <c r="A12" s="11" t="s">
        <v>482</v>
      </c>
      <c r="B12" s="13">
        <v>6894</v>
      </c>
      <c r="C12" s="14">
        <f>(56/B12*100)</f>
        <v>0.81230055120394551</v>
      </c>
      <c r="D12" s="15">
        <v>6838</v>
      </c>
      <c r="E12" s="14">
        <v>11.090818820000001</v>
      </c>
      <c r="F12" s="16">
        <v>0.38579959000000003</v>
      </c>
      <c r="G12" s="14">
        <v>44.974547620000003</v>
      </c>
      <c r="H12" s="16">
        <v>0.78741848000000003</v>
      </c>
      <c r="I12" s="14">
        <v>29.92713247</v>
      </c>
      <c r="J12" s="16">
        <v>0.68021960000000004</v>
      </c>
      <c r="K12" s="14">
        <v>10.108325710000001</v>
      </c>
      <c r="L12" s="16">
        <v>0.48298254000000002</v>
      </c>
      <c r="M12" s="14">
        <v>0</v>
      </c>
      <c r="N12" s="16">
        <v>0</v>
      </c>
      <c r="O12" s="14" t="s">
        <v>582</v>
      </c>
      <c r="P12" s="16" t="s">
        <v>582</v>
      </c>
      <c r="Q12" s="14">
        <v>2.3465013799999999</v>
      </c>
      <c r="R12" s="16">
        <v>0.59149814000000001</v>
      </c>
      <c r="S12" s="14">
        <v>0</v>
      </c>
      <c r="T12" s="16">
        <v>0</v>
      </c>
      <c r="U12" s="14">
        <v>1.5526739899999999</v>
      </c>
      <c r="V12" s="16">
        <v>0.21769722</v>
      </c>
    </row>
    <row r="13" spans="1:22" x14ac:dyDescent="0.25">
      <c r="A13" s="11" t="s">
        <v>483</v>
      </c>
      <c r="B13" s="13">
        <v>7161</v>
      </c>
      <c r="C13" s="14">
        <f>(92/B13*100)</f>
        <v>1.2847367686077364</v>
      </c>
      <c r="D13" s="15">
        <v>7069</v>
      </c>
      <c r="E13" s="14">
        <v>4.2905838100000002</v>
      </c>
      <c r="F13" s="16">
        <v>0.28513640000000001</v>
      </c>
      <c r="G13" s="14">
        <v>24.907299040000002</v>
      </c>
      <c r="H13" s="16">
        <v>0.69062992999999995</v>
      </c>
      <c r="I13" s="14">
        <v>41.611713379999998</v>
      </c>
      <c r="J13" s="16">
        <v>0.73054737999999997</v>
      </c>
      <c r="K13" s="14">
        <v>23.907000020000002</v>
      </c>
      <c r="L13" s="16">
        <v>0.74714628000000005</v>
      </c>
      <c r="M13" s="14">
        <v>0</v>
      </c>
      <c r="N13" s="16">
        <v>0</v>
      </c>
      <c r="O13" s="14" t="s">
        <v>582</v>
      </c>
      <c r="P13" s="16" t="s">
        <v>582</v>
      </c>
      <c r="Q13" s="14">
        <v>4.0679935399999998</v>
      </c>
      <c r="R13" s="16">
        <v>0.46782673000000002</v>
      </c>
      <c r="S13" s="14">
        <v>0</v>
      </c>
      <c r="T13" s="16">
        <v>0</v>
      </c>
      <c r="U13" s="14">
        <v>1.2154102200000001</v>
      </c>
      <c r="V13" s="16">
        <v>0.24542433999999999</v>
      </c>
    </row>
    <row r="14" spans="1:22" x14ac:dyDescent="0.25">
      <c r="A14" s="11" t="s">
        <v>484</v>
      </c>
      <c r="B14" s="13">
        <v>5587</v>
      </c>
      <c r="C14" s="14">
        <f>(75/B14*100)</f>
        <v>1.3424020046536602</v>
      </c>
      <c r="D14" s="15">
        <v>5512</v>
      </c>
      <c r="E14" s="14">
        <v>8.3081269500000001</v>
      </c>
      <c r="F14" s="16">
        <v>0.41718241</v>
      </c>
      <c r="G14" s="14">
        <v>40.260435530000002</v>
      </c>
      <c r="H14" s="16">
        <v>0.70250067000000005</v>
      </c>
      <c r="I14" s="14">
        <v>35.304929970000003</v>
      </c>
      <c r="J14" s="16">
        <v>0.63663738999999997</v>
      </c>
      <c r="K14" s="14">
        <v>15.53105214</v>
      </c>
      <c r="L14" s="16">
        <v>0.58006338000000002</v>
      </c>
      <c r="M14" s="14">
        <v>0</v>
      </c>
      <c r="N14" s="16">
        <v>0</v>
      </c>
      <c r="O14" s="14" t="s">
        <v>582</v>
      </c>
      <c r="P14" s="16" t="s">
        <v>582</v>
      </c>
      <c r="Q14" s="14">
        <v>0</v>
      </c>
      <c r="R14" s="16">
        <v>0</v>
      </c>
      <c r="S14" s="14">
        <v>0</v>
      </c>
      <c r="T14" s="16">
        <v>0</v>
      </c>
      <c r="U14" s="14">
        <v>0.59545539999999997</v>
      </c>
      <c r="V14" s="16">
        <v>0.1012391</v>
      </c>
    </row>
    <row r="15" spans="1:22" x14ac:dyDescent="0.25">
      <c r="A15" s="11" t="s">
        <v>485</v>
      </c>
      <c r="B15" s="13">
        <v>5882</v>
      </c>
      <c r="C15" s="14">
        <f>(53/B15*100)</f>
        <v>0.90105406324379467</v>
      </c>
      <c r="D15" s="15">
        <v>5829</v>
      </c>
      <c r="E15" s="14">
        <v>15.87287317</v>
      </c>
      <c r="F15" s="16">
        <v>0.59177754000000005</v>
      </c>
      <c r="G15" s="14">
        <v>42.232806160000003</v>
      </c>
      <c r="H15" s="16">
        <v>0.69254333000000001</v>
      </c>
      <c r="I15" s="14">
        <v>28.365896070000002</v>
      </c>
      <c r="J15" s="16">
        <v>0.72246628999999996</v>
      </c>
      <c r="K15" s="14">
        <v>11.653160290000001</v>
      </c>
      <c r="L15" s="16">
        <v>0.44854330999999997</v>
      </c>
      <c r="M15" s="14">
        <v>0</v>
      </c>
      <c r="N15" s="16">
        <v>0</v>
      </c>
      <c r="O15" s="14" t="s">
        <v>582</v>
      </c>
      <c r="P15" s="16" t="s">
        <v>582</v>
      </c>
      <c r="Q15" s="14">
        <v>1.0127116700000001</v>
      </c>
      <c r="R15" s="16">
        <v>0.45391006</v>
      </c>
      <c r="S15" s="14">
        <v>0</v>
      </c>
      <c r="T15" s="16">
        <v>0</v>
      </c>
      <c r="U15" s="14">
        <v>0.86255265000000003</v>
      </c>
      <c r="V15" s="16">
        <v>0.13474584000000001</v>
      </c>
    </row>
    <row r="16" spans="1:22" x14ac:dyDescent="0.25">
      <c r="A16" s="11" t="s">
        <v>486</v>
      </c>
      <c r="B16" s="13">
        <v>6108</v>
      </c>
      <c r="C16" s="14">
        <f>(103/B16*100)</f>
        <v>1.6863130320890634</v>
      </c>
      <c r="D16" s="15">
        <v>6005</v>
      </c>
      <c r="E16" s="14">
        <v>16.936339440000001</v>
      </c>
      <c r="F16" s="16">
        <v>0.52563791999999998</v>
      </c>
      <c r="G16" s="14">
        <v>36.90216436</v>
      </c>
      <c r="H16" s="16">
        <v>0.69322762999999998</v>
      </c>
      <c r="I16" s="14">
        <v>29.11968706</v>
      </c>
      <c r="J16" s="16">
        <v>0.63435490999999999</v>
      </c>
      <c r="K16" s="14">
        <v>14.52878754</v>
      </c>
      <c r="L16" s="16">
        <v>0.58260466</v>
      </c>
      <c r="M16" s="14">
        <v>0</v>
      </c>
      <c r="N16" s="16">
        <v>0</v>
      </c>
      <c r="O16" s="14" t="s">
        <v>582</v>
      </c>
      <c r="P16" s="16" t="s">
        <v>582</v>
      </c>
      <c r="Q16" s="14">
        <v>0</v>
      </c>
      <c r="R16" s="16">
        <v>0</v>
      </c>
      <c r="S16" s="14">
        <v>0</v>
      </c>
      <c r="T16" s="16">
        <v>0</v>
      </c>
      <c r="U16" s="14">
        <v>2.5130216000000001</v>
      </c>
      <c r="V16" s="16">
        <v>0.35651445999999998</v>
      </c>
    </row>
    <row r="17" spans="1:22" x14ac:dyDescent="0.25">
      <c r="A17" s="11" t="s">
        <v>487</v>
      </c>
      <c r="B17" s="13">
        <v>6504</v>
      </c>
      <c r="C17" s="14">
        <f>(664/B17*100)</f>
        <v>10.209102091020911</v>
      </c>
      <c r="D17" s="15">
        <v>5840</v>
      </c>
      <c r="E17" s="14">
        <v>16.926689150000001</v>
      </c>
      <c r="F17" s="16">
        <v>0.5023514</v>
      </c>
      <c r="G17" s="14">
        <v>37.667853890000004</v>
      </c>
      <c r="H17" s="16">
        <v>0.79837155999999998</v>
      </c>
      <c r="I17" s="14">
        <v>26.6759418</v>
      </c>
      <c r="J17" s="16">
        <v>0.54791303999999996</v>
      </c>
      <c r="K17" s="14">
        <v>13.99867418</v>
      </c>
      <c r="L17" s="16">
        <v>0.50729511999999999</v>
      </c>
      <c r="M17" s="14">
        <v>0</v>
      </c>
      <c r="N17" s="16">
        <v>0</v>
      </c>
      <c r="O17" s="14" t="s">
        <v>582</v>
      </c>
      <c r="P17" s="16" t="s">
        <v>582</v>
      </c>
      <c r="Q17" s="14">
        <v>2.5347012100000001</v>
      </c>
      <c r="R17" s="16">
        <v>0.33629144999999999</v>
      </c>
      <c r="S17" s="14">
        <v>0</v>
      </c>
      <c r="T17" s="16">
        <v>0</v>
      </c>
      <c r="U17" s="14">
        <v>2.1961397800000002</v>
      </c>
      <c r="V17" s="16">
        <v>0.28125275999999999</v>
      </c>
    </row>
    <row r="18" spans="1:22" x14ac:dyDescent="0.25">
      <c r="A18" s="11" t="s">
        <v>488</v>
      </c>
      <c r="B18" s="13">
        <v>5532</v>
      </c>
      <c r="C18" s="14">
        <f>(28/B18*100)</f>
        <v>0.50614605929139556</v>
      </c>
      <c r="D18" s="15">
        <v>5504</v>
      </c>
      <c r="E18" s="14">
        <v>6.9380763700000001</v>
      </c>
      <c r="F18" s="16">
        <v>0.41586063000000001</v>
      </c>
      <c r="G18" s="14">
        <v>29.13340071</v>
      </c>
      <c r="H18" s="16">
        <v>0.68193188999999999</v>
      </c>
      <c r="I18" s="14">
        <v>43.456695140000001</v>
      </c>
      <c r="J18" s="16">
        <v>0.69446204</v>
      </c>
      <c r="K18" s="14">
        <v>18.91596242</v>
      </c>
      <c r="L18" s="16">
        <v>0.62222054999999998</v>
      </c>
      <c r="M18" s="14">
        <v>0</v>
      </c>
      <c r="N18" s="16">
        <v>0</v>
      </c>
      <c r="O18" s="14" t="s">
        <v>582</v>
      </c>
      <c r="P18" s="16" t="s">
        <v>582</v>
      </c>
      <c r="Q18" s="14">
        <v>0</v>
      </c>
      <c r="R18" s="16">
        <v>0</v>
      </c>
      <c r="S18" s="14">
        <v>0</v>
      </c>
      <c r="T18" s="16">
        <v>0</v>
      </c>
      <c r="U18" s="14">
        <v>1.55586537</v>
      </c>
      <c r="V18" s="16">
        <v>0.22319707</v>
      </c>
    </row>
    <row r="19" spans="1:22" x14ac:dyDescent="0.25">
      <c r="A19" s="11" t="s">
        <v>489</v>
      </c>
      <c r="B19" s="13">
        <v>5658</v>
      </c>
      <c r="C19" s="14">
        <f>(67/B19*100)</f>
        <v>1.1841640155531992</v>
      </c>
      <c r="D19" s="15">
        <v>5591</v>
      </c>
      <c r="E19" s="14">
        <v>14.681018959999999</v>
      </c>
      <c r="F19" s="16">
        <v>0.52819046999999997</v>
      </c>
      <c r="G19" s="14">
        <v>44.019565450000002</v>
      </c>
      <c r="H19" s="16">
        <v>0.70188010000000001</v>
      </c>
      <c r="I19" s="14">
        <v>28.571119599999999</v>
      </c>
      <c r="J19" s="16">
        <v>0.69994058000000003</v>
      </c>
      <c r="K19" s="14">
        <v>11.17766477</v>
      </c>
      <c r="L19" s="16">
        <v>0.47666293999999998</v>
      </c>
      <c r="M19" s="14">
        <v>0</v>
      </c>
      <c r="N19" s="16">
        <v>0</v>
      </c>
      <c r="O19" s="14" t="s">
        <v>582</v>
      </c>
      <c r="P19" s="16" t="s">
        <v>582</v>
      </c>
      <c r="Q19" s="14">
        <v>0</v>
      </c>
      <c r="R19" s="16">
        <v>0</v>
      </c>
      <c r="S19" s="14">
        <v>0</v>
      </c>
      <c r="T19" s="16">
        <v>0</v>
      </c>
      <c r="U19" s="14">
        <v>1.5506312200000001</v>
      </c>
      <c r="V19" s="16">
        <v>0.23856931000000001</v>
      </c>
    </row>
    <row r="20" spans="1:22" x14ac:dyDescent="0.25">
      <c r="A20" s="11" t="s">
        <v>490</v>
      </c>
      <c r="B20" s="13">
        <v>3371</v>
      </c>
      <c r="C20" s="14">
        <f>(75/B20*100)</f>
        <v>2.2248590922574905</v>
      </c>
      <c r="D20" s="15">
        <v>3296</v>
      </c>
      <c r="E20" s="14">
        <v>4.1415802900000003</v>
      </c>
      <c r="F20" s="16">
        <v>0.33050739000000001</v>
      </c>
      <c r="G20" s="14">
        <v>20.014337940000001</v>
      </c>
      <c r="H20" s="16">
        <v>0.69966399999999995</v>
      </c>
      <c r="I20" s="14">
        <v>38.356292199999999</v>
      </c>
      <c r="J20" s="16">
        <v>1.0121829899999999</v>
      </c>
      <c r="K20" s="14">
        <v>36.198575099999999</v>
      </c>
      <c r="L20" s="16">
        <v>0.92711931999999997</v>
      </c>
      <c r="M20" s="14">
        <v>0</v>
      </c>
      <c r="N20" s="16">
        <v>0</v>
      </c>
      <c r="O20" s="14" t="s">
        <v>582</v>
      </c>
      <c r="P20" s="16" t="s">
        <v>582</v>
      </c>
      <c r="Q20" s="14">
        <v>0</v>
      </c>
      <c r="R20" s="16">
        <v>0</v>
      </c>
      <c r="S20" s="14">
        <v>0</v>
      </c>
      <c r="T20" s="16">
        <v>0</v>
      </c>
      <c r="U20" s="14">
        <v>1.2892144699999999</v>
      </c>
      <c r="V20" s="16">
        <v>0.18268541999999999</v>
      </c>
    </row>
    <row r="21" spans="1:22" x14ac:dyDescent="0.25">
      <c r="A21" s="11" t="s">
        <v>491</v>
      </c>
      <c r="B21" s="13">
        <v>5741</v>
      </c>
      <c r="C21" s="14">
        <f>(45/B21*100)</f>
        <v>0.7838355687162516</v>
      </c>
      <c r="D21" s="15">
        <v>5696</v>
      </c>
      <c r="E21" s="14">
        <v>2.73627003</v>
      </c>
      <c r="F21" s="16">
        <v>0.22923261</v>
      </c>
      <c r="G21" s="14">
        <v>24.645564</v>
      </c>
      <c r="H21" s="16">
        <v>0.65432422999999995</v>
      </c>
      <c r="I21" s="14">
        <v>44.95313496</v>
      </c>
      <c r="J21" s="16">
        <v>0.67688702000000001</v>
      </c>
      <c r="K21" s="14">
        <v>26.850256980000001</v>
      </c>
      <c r="L21" s="16">
        <v>0.55732064999999997</v>
      </c>
      <c r="M21" s="14">
        <v>0</v>
      </c>
      <c r="N21" s="16">
        <v>0</v>
      </c>
      <c r="O21" s="14" t="s">
        <v>582</v>
      </c>
      <c r="P21" s="16" t="s">
        <v>582</v>
      </c>
      <c r="Q21" s="14">
        <v>0</v>
      </c>
      <c r="R21" s="16">
        <v>0</v>
      </c>
      <c r="S21" s="14">
        <v>0</v>
      </c>
      <c r="T21" s="16">
        <v>0</v>
      </c>
      <c r="U21" s="14">
        <v>0.81477401999999999</v>
      </c>
      <c r="V21" s="16">
        <v>0.13450423</v>
      </c>
    </row>
    <row r="22" spans="1:22" x14ac:dyDescent="0.25">
      <c r="A22" s="11" t="s">
        <v>492</v>
      </c>
      <c r="B22" s="13">
        <v>6598</v>
      </c>
      <c r="C22" s="14">
        <f>(33/B22*100)</f>
        <v>0.50015156107911496</v>
      </c>
      <c r="D22" s="15">
        <v>6565</v>
      </c>
      <c r="E22" s="14">
        <v>2.82576559</v>
      </c>
      <c r="F22" s="16">
        <v>0.23379021999999999</v>
      </c>
      <c r="G22" s="14">
        <v>10.464568829999999</v>
      </c>
      <c r="H22" s="16">
        <v>0.55423559</v>
      </c>
      <c r="I22" s="14">
        <v>32.677468159999997</v>
      </c>
      <c r="J22" s="16">
        <v>0.59892118000000005</v>
      </c>
      <c r="K22" s="14">
        <v>51.417127020000002</v>
      </c>
      <c r="L22" s="16">
        <v>0.84230212000000004</v>
      </c>
      <c r="M22" s="14">
        <v>0</v>
      </c>
      <c r="N22" s="16">
        <v>0</v>
      </c>
      <c r="O22" s="14" t="s">
        <v>582</v>
      </c>
      <c r="P22" s="16" t="s">
        <v>582</v>
      </c>
      <c r="Q22" s="14">
        <v>0</v>
      </c>
      <c r="R22" s="16">
        <v>0</v>
      </c>
      <c r="S22" s="14">
        <v>8.0886479999999997E-2</v>
      </c>
      <c r="T22" s="16">
        <v>3.4240960000000001E-2</v>
      </c>
      <c r="U22" s="14">
        <v>2.5341839199999998</v>
      </c>
      <c r="V22" s="16">
        <v>0.29501471000000001</v>
      </c>
    </row>
    <row r="23" spans="1:22" x14ac:dyDescent="0.25">
      <c r="A23" s="11" t="s">
        <v>493</v>
      </c>
      <c r="B23" s="13">
        <v>11583</v>
      </c>
      <c r="C23" s="14">
        <f>(218/B23*100)</f>
        <v>1.8820685487352156</v>
      </c>
      <c r="D23" s="15">
        <v>11365</v>
      </c>
      <c r="E23" s="14">
        <v>11.34948655</v>
      </c>
      <c r="F23" s="16">
        <v>0.44436107000000002</v>
      </c>
      <c r="G23" s="14">
        <v>35.89848602</v>
      </c>
      <c r="H23" s="16">
        <v>0.68140824</v>
      </c>
      <c r="I23" s="14">
        <v>37.811496419999997</v>
      </c>
      <c r="J23" s="16">
        <v>0.69043345</v>
      </c>
      <c r="K23" s="14">
        <v>13.33387093</v>
      </c>
      <c r="L23" s="16">
        <v>0.49909729000000003</v>
      </c>
      <c r="M23" s="14">
        <v>0</v>
      </c>
      <c r="N23" s="16">
        <v>0</v>
      </c>
      <c r="O23" s="14" t="s">
        <v>582</v>
      </c>
      <c r="P23" s="16" t="s">
        <v>582</v>
      </c>
      <c r="Q23" s="14">
        <v>0</v>
      </c>
      <c r="R23" s="16">
        <v>0</v>
      </c>
      <c r="S23" s="14">
        <v>0</v>
      </c>
      <c r="T23" s="16">
        <v>0</v>
      </c>
      <c r="U23" s="14">
        <v>1.6066600900000001</v>
      </c>
      <c r="V23" s="16">
        <v>0.24499349000000001</v>
      </c>
    </row>
    <row r="24" spans="1:22" x14ac:dyDescent="0.25">
      <c r="A24" s="11" t="s">
        <v>494</v>
      </c>
      <c r="B24" s="13">
        <v>6647</v>
      </c>
      <c r="C24" s="14">
        <f>(7/B24*100)</f>
        <v>0.10531066646607493</v>
      </c>
      <c r="D24" s="15">
        <v>6640</v>
      </c>
      <c r="E24" s="14">
        <v>20.854982840000002</v>
      </c>
      <c r="F24" s="16">
        <v>0.57894089999999998</v>
      </c>
      <c r="G24" s="14">
        <v>46.062708049999998</v>
      </c>
      <c r="H24" s="16">
        <v>0.56270639</v>
      </c>
      <c r="I24" s="14">
        <v>19.225058279999999</v>
      </c>
      <c r="J24" s="16">
        <v>0.50489258999999997</v>
      </c>
      <c r="K24" s="14">
        <v>13.537644869999999</v>
      </c>
      <c r="L24" s="16">
        <v>0.54184451</v>
      </c>
      <c r="M24" s="14">
        <v>0</v>
      </c>
      <c r="N24" s="16">
        <v>0</v>
      </c>
      <c r="O24" s="14" t="s">
        <v>582</v>
      </c>
      <c r="P24" s="16" t="s">
        <v>582</v>
      </c>
      <c r="Q24" s="14">
        <v>0</v>
      </c>
      <c r="R24" s="16">
        <v>0</v>
      </c>
      <c r="S24" s="14">
        <v>0</v>
      </c>
      <c r="T24" s="16">
        <v>0</v>
      </c>
      <c r="U24" s="14">
        <v>0.31960596000000002</v>
      </c>
      <c r="V24" s="16">
        <v>6.2984929999999995E-2</v>
      </c>
    </row>
    <row r="25" spans="1:22" x14ac:dyDescent="0.25">
      <c r="A25" s="11" t="s">
        <v>495</v>
      </c>
      <c r="B25" s="13">
        <v>5581</v>
      </c>
      <c r="C25" s="14">
        <f>(24/B25*100)</f>
        <v>0.43003046049095145</v>
      </c>
      <c r="D25" s="15">
        <v>5557</v>
      </c>
      <c r="E25" s="14">
        <v>2.1020493400000002</v>
      </c>
      <c r="F25" s="16">
        <v>0.24266415</v>
      </c>
      <c r="G25" s="14">
        <v>15.935390549999999</v>
      </c>
      <c r="H25" s="16">
        <v>0.63304079000000002</v>
      </c>
      <c r="I25" s="14">
        <v>41.858845260000002</v>
      </c>
      <c r="J25" s="16">
        <v>0.72725223999999999</v>
      </c>
      <c r="K25" s="14">
        <v>39.805583120000001</v>
      </c>
      <c r="L25" s="16">
        <v>0.86553988000000004</v>
      </c>
      <c r="M25" s="14">
        <v>0</v>
      </c>
      <c r="N25" s="16">
        <v>0</v>
      </c>
      <c r="O25" s="14" t="s">
        <v>582</v>
      </c>
      <c r="P25" s="16" t="s">
        <v>582</v>
      </c>
      <c r="Q25" s="14">
        <v>0</v>
      </c>
      <c r="R25" s="16">
        <v>0</v>
      </c>
      <c r="S25" s="14">
        <v>0</v>
      </c>
      <c r="T25" s="16">
        <v>0</v>
      </c>
      <c r="U25" s="14">
        <v>0.29813172999999998</v>
      </c>
      <c r="V25" s="16">
        <v>8.024278E-2</v>
      </c>
    </row>
    <row r="26" spans="1:22" x14ac:dyDescent="0.25">
      <c r="A26" s="11" t="s">
        <v>496</v>
      </c>
      <c r="B26" s="13">
        <v>4869</v>
      </c>
      <c r="C26" s="14">
        <f>(33/B26*100)</f>
        <v>0.67775723967960566</v>
      </c>
      <c r="D26" s="15">
        <v>4836</v>
      </c>
      <c r="E26" s="14">
        <v>7.6600188100000004</v>
      </c>
      <c r="F26" s="16">
        <v>0.39179578999999998</v>
      </c>
      <c r="G26" s="14">
        <v>33.298753320000003</v>
      </c>
      <c r="H26" s="16">
        <v>0.70762203999999995</v>
      </c>
      <c r="I26" s="14">
        <v>38.162439079999999</v>
      </c>
      <c r="J26" s="16">
        <v>0.80453368999999997</v>
      </c>
      <c r="K26" s="14">
        <v>19.872539320000001</v>
      </c>
      <c r="L26" s="16">
        <v>0.64887125999999995</v>
      </c>
      <c r="M26" s="14">
        <v>0</v>
      </c>
      <c r="N26" s="16">
        <v>0</v>
      </c>
      <c r="O26" s="14" t="s">
        <v>582</v>
      </c>
      <c r="P26" s="16" t="s">
        <v>582</v>
      </c>
      <c r="Q26" s="14">
        <v>0</v>
      </c>
      <c r="R26" s="16">
        <v>0</v>
      </c>
      <c r="S26" s="14">
        <v>0</v>
      </c>
      <c r="T26" s="16">
        <v>0</v>
      </c>
      <c r="U26" s="14">
        <v>1.00624947</v>
      </c>
      <c r="V26" s="16">
        <v>0.15056778000000001</v>
      </c>
    </row>
    <row r="27" spans="1:22" x14ac:dyDescent="0.25">
      <c r="A27" s="11" t="s">
        <v>497</v>
      </c>
      <c r="B27" s="13">
        <v>5299</v>
      </c>
      <c r="C27" s="14">
        <f>(17/B27*100)</f>
        <v>0.32081524816003021</v>
      </c>
      <c r="D27" s="15">
        <v>5282</v>
      </c>
      <c r="E27" s="14">
        <v>13.23287433</v>
      </c>
      <c r="F27" s="16">
        <v>0.47972168999999998</v>
      </c>
      <c r="G27" s="14">
        <v>32.016366290000001</v>
      </c>
      <c r="H27" s="16">
        <v>0.62543632999999998</v>
      </c>
      <c r="I27" s="14">
        <v>31.987794130000001</v>
      </c>
      <c r="J27" s="16">
        <v>0.66706768999999999</v>
      </c>
      <c r="K27" s="14">
        <v>20.680706659999998</v>
      </c>
      <c r="L27" s="16">
        <v>0.48852309999999999</v>
      </c>
      <c r="M27" s="14">
        <v>0</v>
      </c>
      <c r="N27" s="16">
        <v>0</v>
      </c>
      <c r="O27" s="14" t="s">
        <v>582</v>
      </c>
      <c r="P27" s="16" t="s">
        <v>582</v>
      </c>
      <c r="Q27" s="14">
        <v>0</v>
      </c>
      <c r="R27" s="16">
        <v>0</v>
      </c>
      <c r="S27" s="14">
        <v>0</v>
      </c>
      <c r="T27" s="16">
        <v>0</v>
      </c>
      <c r="U27" s="14">
        <v>2.0822585999999998</v>
      </c>
      <c r="V27" s="16">
        <v>0.18919865999999999</v>
      </c>
    </row>
    <row r="28" spans="1:22" x14ac:dyDescent="0.25">
      <c r="A28" s="11" t="s">
        <v>498</v>
      </c>
      <c r="B28" s="13">
        <v>7568</v>
      </c>
      <c r="C28" s="14">
        <f>(57/B28*100)</f>
        <v>0.7531712473572939</v>
      </c>
      <c r="D28" s="15">
        <v>7511</v>
      </c>
      <c r="E28" s="14">
        <v>3.30407143</v>
      </c>
      <c r="F28" s="16">
        <v>0.22860290999999999</v>
      </c>
      <c r="G28" s="14">
        <v>15.242389859999999</v>
      </c>
      <c r="H28" s="16">
        <v>0.58113349000000003</v>
      </c>
      <c r="I28" s="14">
        <v>50.734090209999998</v>
      </c>
      <c r="J28" s="16">
        <v>0.67208482999999997</v>
      </c>
      <c r="K28" s="14">
        <v>29.59789292</v>
      </c>
      <c r="L28" s="16">
        <v>0.74407951999999999</v>
      </c>
      <c r="M28" s="14">
        <v>0</v>
      </c>
      <c r="N28" s="16">
        <v>0</v>
      </c>
      <c r="O28" s="14" t="s">
        <v>582</v>
      </c>
      <c r="P28" s="16" t="s">
        <v>582</v>
      </c>
      <c r="Q28" s="14">
        <v>0</v>
      </c>
      <c r="R28" s="16">
        <v>0</v>
      </c>
      <c r="S28" s="14">
        <v>0</v>
      </c>
      <c r="T28" s="16">
        <v>0</v>
      </c>
      <c r="U28" s="14">
        <v>1.1215555800000001</v>
      </c>
      <c r="V28" s="16">
        <v>0.14046518999999999</v>
      </c>
    </row>
    <row r="29" spans="1:22" x14ac:dyDescent="0.25">
      <c r="A29" s="11" t="s">
        <v>499</v>
      </c>
      <c r="B29" s="13">
        <v>5385</v>
      </c>
      <c r="C29" s="14">
        <f>(30/B29*100)</f>
        <v>0.55710306406685239</v>
      </c>
      <c r="D29" s="15">
        <v>5355</v>
      </c>
      <c r="E29" s="14">
        <v>14.568698789999999</v>
      </c>
      <c r="F29" s="16">
        <v>0.55076049000000005</v>
      </c>
      <c r="G29" s="14">
        <v>53.171678249999999</v>
      </c>
      <c r="H29" s="16">
        <v>0.80523900000000004</v>
      </c>
      <c r="I29" s="14">
        <v>22.24238064</v>
      </c>
      <c r="J29" s="16">
        <v>0.69083287999999998</v>
      </c>
      <c r="K29" s="14">
        <v>6.4292848899999999</v>
      </c>
      <c r="L29" s="16">
        <v>0.34237372999999999</v>
      </c>
      <c r="M29" s="14">
        <v>0</v>
      </c>
      <c r="N29" s="16">
        <v>0</v>
      </c>
      <c r="O29" s="14" t="s">
        <v>582</v>
      </c>
      <c r="P29" s="16" t="s">
        <v>582</v>
      </c>
      <c r="Q29" s="14">
        <v>2.7667624100000001</v>
      </c>
      <c r="R29" s="16">
        <v>0.24169378</v>
      </c>
      <c r="S29" s="14">
        <v>0</v>
      </c>
      <c r="T29" s="16">
        <v>0</v>
      </c>
      <c r="U29" s="14">
        <v>0.82119502</v>
      </c>
      <c r="V29" s="16">
        <v>0.15161079</v>
      </c>
    </row>
    <row r="30" spans="1:22" x14ac:dyDescent="0.25">
      <c r="A30" s="11" t="s">
        <v>500</v>
      </c>
      <c r="B30" s="13">
        <v>4520</v>
      </c>
      <c r="C30" s="14">
        <f>(103/B30*100)</f>
        <v>2.278761061946903</v>
      </c>
      <c r="D30" s="15">
        <v>4417</v>
      </c>
      <c r="E30" s="14">
        <v>4.0503898600000001</v>
      </c>
      <c r="F30" s="16">
        <v>0.26035650999999999</v>
      </c>
      <c r="G30" s="14">
        <v>25.50560372</v>
      </c>
      <c r="H30" s="16">
        <v>0.69616515999999995</v>
      </c>
      <c r="I30" s="14">
        <v>42.765294609999998</v>
      </c>
      <c r="J30" s="16">
        <v>0.83622251000000003</v>
      </c>
      <c r="K30" s="14">
        <v>26.120080609999999</v>
      </c>
      <c r="L30" s="16">
        <v>0.69748547999999999</v>
      </c>
      <c r="M30" s="14">
        <v>0</v>
      </c>
      <c r="N30" s="16">
        <v>0</v>
      </c>
      <c r="O30" s="14" t="s">
        <v>582</v>
      </c>
      <c r="P30" s="16" t="s">
        <v>582</v>
      </c>
      <c r="Q30" s="14">
        <v>0</v>
      </c>
      <c r="R30" s="16">
        <v>0</v>
      </c>
      <c r="S30" s="14">
        <v>0</v>
      </c>
      <c r="T30" s="16">
        <v>0</v>
      </c>
      <c r="U30" s="14">
        <v>1.5586311900000001</v>
      </c>
      <c r="V30" s="16">
        <v>0.17857687</v>
      </c>
    </row>
    <row r="31" spans="1:22" x14ac:dyDescent="0.25">
      <c r="A31" s="11" t="s">
        <v>501</v>
      </c>
      <c r="B31" s="13">
        <v>5456</v>
      </c>
      <c r="C31" s="14">
        <f>(125/B31*100)</f>
        <v>2.2910557184750733</v>
      </c>
      <c r="D31" s="15">
        <v>5331</v>
      </c>
      <c r="E31" s="14">
        <v>6.9327409600000003</v>
      </c>
      <c r="F31" s="16">
        <v>0.37506072000000001</v>
      </c>
      <c r="G31" s="14">
        <v>28.21701462</v>
      </c>
      <c r="H31" s="16">
        <v>0.68042365000000005</v>
      </c>
      <c r="I31" s="14">
        <v>35.767599779999998</v>
      </c>
      <c r="J31" s="16">
        <v>0.70461441000000002</v>
      </c>
      <c r="K31" s="14">
        <v>27.53552861</v>
      </c>
      <c r="L31" s="16">
        <v>0.58767210000000003</v>
      </c>
      <c r="M31" s="14">
        <v>0</v>
      </c>
      <c r="N31" s="16">
        <v>0</v>
      </c>
      <c r="O31" s="14" t="s">
        <v>582</v>
      </c>
      <c r="P31" s="16" t="s">
        <v>582</v>
      </c>
      <c r="Q31" s="14">
        <v>0</v>
      </c>
      <c r="R31" s="16">
        <v>0</v>
      </c>
      <c r="S31" s="14">
        <v>0</v>
      </c>
      <c r="T31" s="16">
        <v>0</v>
      </c>
      <c r="U31" s="14">
        <v>1.54711603</v>
      </c>
      <c r="V31" s="16">
        <v>0.18627378999999999</v>
      </c>
    </row>
    <row r="32" spans="1:22" x14ac:dyDescent="0.25">
      <c r="A32" s="11" t="s">
        <v>502</v>
      </c>
      <c r="B32" s="13">
        <v>4478</v>
      </c>
      <c r="C32" s="14">
        <f>(5/B32*100)</f>
        <v>0.11165698972755694</v>
      </c>
      <c r="D32" s="15">
        <v>4473</v>
      </c>
      <c r="E32" s="14">
        <v>9.3185964499999994</v>
      </c>
      <c r="F32" s="16">
        <v>0.49605592999999998</v>
      </c>
      <c r="G32" s="14">
        <v>43.836343980000002</v>
      </c>
      <c r="H32" s="16">
        <v>0.69346764000000005</v>
      </c>
      <c r="I32" s="14">
        <v>35.104930179999997</v>
      </c>
      <c r="J32" s="16">
        <v>0.67072783000000002</v>
      </c>
      <c r="K32" s="14">
        <v>10.924380319999999</v>
      </c>
      <c r="L32" s="16">
        <v>0.46262262999999998</v>
      </c>
      <c r="M32" s="14">
        <v>0</v>
      </c>
      <c r="N32" s="16">
        <v>0</v>
      </c>
      <c r="O32" s="14" t="s">
        <v>582</v>
      </c>
      <c r="P32" s="16" t="s">
        <v>582</v>
      </c>
      <c r="Q32" s="14">
        <v>0</v>
      </c>
      <c r="R32" s="16">
        <v>0</v>
      </c>
      <c r="S32" s="14">
        <v>0</v>
      </c>
      <c r="T32" s="16">
        <v>0</v>
      </c>
      <c r="U32" s="14">
        <v>0.81574906000000003</v>
      </c>
      <c r="V32" s="16">
        <v>0.13265278</v>
      </c>
    </row>
    <row r="33" spans="1:22" x14ac:dyDescent="0.25">
      <c r="A33" s="11" t="s">
        <v>503</v>
      </c>
      <c r="B33" s="13">
        <v>7325</v>
      </c>
      <c r="C33" s="14">
        <f>(76/B33*100)</f>
        <v>1.0375426621160411</v>
      </c>
      <c r="D33" s="15">
        <v>7249</v>
      </c>
      <c r="E33" s="14">
        <v>6.4439633499999998</v>
      </c>
      <c r="F33" s="16">
        <v>0.31452175999999998</v>
      </c>
      <c r="G33" s="14">
        <v>27.76837068</v>
      </c>
      <c r="H33" s="16">
        <v>0.64408003999999996</v>
      </c>
      <c r="I33" s="14">
        <v>41.250304</v>
      </c>
      <c r="J33" s="16">
        <v>0.77772805</v>
      </c>
      <c r="K33" s="14">
        <v>23.685772799999999</v>
      </c>
      <c r="L33" s="16">
        <v>0.5898717</v>
      </c>
      <c r="M33" s="14">
        <v>0</v>
      </c>
      <c r="N33" s="16">
        <v>0</v>
      </c>
      <c r="O33" s="14" t="s">
        <v>582</v>
      </c>
      <c r="P33" s="16" t="s">
        <v>582</v>
      </c>
      <c r="Q33" s="14">
        <v>0</v>
      </c>
      <c r="R33" s="16">
        <v>0</v>
      </c>
      <c r="S33" s="14">
        <v>0</v>
      </c>
      <c r="T33" s="16">
        <v>0</v>
      </c>
      <c r="U33" s="14">
        <v>0.85158917000000001</v>
      </c>
      <c r="V33" s="16">
        <v>0.14821419999999999</v>
      </c>
    </row>
    <row r="34" spans="1:22" x14ac:dyDescent="0.25">
      <c r="A34" s="11" t="s">
        <v>504</v>
      </c>
      <c r="B34" s="13">
        <v>6350</v>
      </c>
      <c r="C34" s="14">
        <f>(36/B34*100)</f>
        <v>0.56692913385826771</v>
      </c>
      <c r="D34" s="15">
        <v>6314</v>
      </c>
      <c r="E34" s="14">
        <v>10.88520276</v>
      </c>
      <c r="F34" s="16">
        <v>0.44447703999999999</v>
      </c>
      <c r="G34" s="14">
        <v>41.720280090000003</v>
      </c>
      <c r="H34" s="16">
        <v>0.65270099999999998</v>
      </c>
      <c r="I34" s="14">
        <v>31.585967310000001</v>
      </c>
      <c r="J34" s="16">
        <v>0.63075649</v>
      </c>
      <c r="K34" s="14">
        <v>10.551076289999999</v>
      </c>
      <c r="L34" s="16">
        <v>0.46182456999999999</v>
      </c>
      <c r="M34" s="14">
        <v>0</v>
      </c>
      <c r="N34" s="16">
        <v>0</v>
      </c>
      <c r="O34" s="14" t="s">
        <v>582</v>
      </c>
      <c r="P34" s="16" t="s">
        <v>582</v>
      </c>
      <c r="Q34" s="14">
        <v>2.5609508999999999</v>
      </c>
      <c r="R34" s="16">
        <v>0.53164458999999997</v>
      </c>
      <c r="S34" s="14">
        <v>0</v>
      </c>
      <c r="T34" s="16">
        <v>0</v>
      </c>
      <c r="U34" s="14">
        <v>2.6965226499999999</v>
      </c>
      <c r="V34" s="16">
        <v>0.30821343000000001</v>
      </c>
    </row>
    <row r="35" spans="1:22" x14ac:dyDescent="0.25">
      <c r="A35" s="11" t="s">
        <v>505</v>
      </c>
      <c r="B35" s="13">
        <v>6406</v>
      </c>
      <c r="C35" s="14">
        <f>(36/B35*100)</f>
        <v>0.56197315017171401</v>
      </c>
      <c r="D35" s="15">
        <v>6370</v>
      </c>
      <c r="E35" s="14">
        <v>12.21572907</v>
      </c>
      <c r="F35" s="16">
        <v>0.51289938999999996</v>
      </c>
      <c r="G35" s="14">
        <v>42.352008779999998</v>
      </c>
      <c r="H35" s="16">
        <v>0.72916333</v>
      </c>
      <c r="I35" s="14">
        <v>31.268604119999999</v>
      </c>
      <c r="J35" s="16">
        <v>0.79526337999999996</v>
      </c>
      <c r="K35" s="14">
        <v>12.145402300000001</v>
      </c>
      <c r="L35" s="16">
        <v>0.50143578</v>
      </c>
      <c r="M35" s="14">
        <v>0</v>
      </c>
      <c r="N35" s="16">
        <v>0</v>
      </c>
      <c r="O35" s="14" t="s">
        <v>582</v>
      </c>
      <c r="P35" s="16" t="s">
        <v>582</v>
      </c>
      <c r="Q35" s="14">
        <v>1.03376588</v>
      </c>
      <c r="R35" s="16">
        <v>5.6437689999999999E-2</v>
      </c>
      <c r="S35" s="14">
        <v>0</v>
      </c>
      <c r="T35" s="16">
        <v>0</v>
      </c>
      <c r="U35" s="14">
        <v>0.98448986000000005</v>
      </c>
      <c r="V35" s="16">
        <v>0.15230210999999999</v>
      </c>
    </row>
    <row r="36" spans="1:22" x14ac:dyDescent="0.25">
      <c r="A36" s="11" t="s">
        <v>506</v>
      </c>
      <c r="B36" s="13">
        <v>6736</v>
      </c>
      <c r="C36" s="14">
        <f>(28/B36*100)</f>
        <v>0.41567695961995249</v>
      </c>
      <c r="D36" s="15">
        <v>6708</v>
      </c>
      <c r="E36" s="14">
        <v>9.4569565900000008</v>
      </c>
      <c r="F36" s="16">
        <v>0.43182846000000003</v>
      </c>
      <c r="G36" s="14">
        <v>32.710113509999999</v>
      </c>
      <c r="H36" s="16">
        <v>0.76742635999999997</v>
      </c>
      <c r="I36" s="14">
        <v>38.589635899999998</v>
      </c>
      <c r="J36" s="16">
        <v>0.76078338999999995</v>
      </c>
      <c r="K36" s="14">
        <v>18.305300419999998</v>
      </c>
      <c r="L36" s="16">
        <v>0.61429544999999997</v>
      </c>
      <c r="M36" s="14">
        <v>0</v>
      </c>
      <c r="N36" s="16">
        <v>0</v>
      </c>
      <c r="O36" s="14" t="s">
        <v>582</v>
      </c>
      <c r="P36" s="16" t="s">
        <v>582</v>
      </c>
      <c r="Q36" s="14">
        <v>0</v>
      </c>
      <c r="R36" s="16">
        <v>0</v>
      </c>
      <c r="S36" s="14">
        <v>0</v>
      </c>
      <c r="T36" s="16">
        <v>0</v>
      </c>
      <c r="U36" s="14">
        <v>0.93799357000000005</v>
      </c>
      <c r="V36" s="16">
        <v>0.12738748999999999</v>
      </c>
    </row>
    <row r="37" spans="1:22" x14ac:dyDescent="0.25">
      <c r="A37" s="11" t="s">
        <v>507</v>
      </c>
      <c r="B37" s="13">
        <v>5458</v>
      </c>
      <c r="C37" s="14">
        <f>(65/B37*100)</f>
        <v>1.1909124221326495</v>
      </c>
      <c r="D37" s="15">
        <v>5393</v>
      </c>
      <c r="E37" s="14">
        <v>7.4719497700000002</v>
      </c>
      <c r="F37" s="16">
        <v>0.41103564999999997</v>
      </c>
      <c r="G37" s="14">
        <v>28.106947470000001</v>
      </c>
      <c r="H37" s="16">
        <v>0.66210665000000002</v>
      </c>
      <c r="I37" s="14">
        <v>32.435023559999998</v>
      </c>
      <c r="J37" s="16">
        <v>0.81533719000000004</v>
      </c>
      <c r="K37" s="14">
        <v>29.860553379999999</v>
      </c>
      <c r="L37" s="16">
        <v>0.70015046000000003</v>
      </c>
      <c r="M37" s="14">
        <v>0</v>
      </c>
      <c r="N37" s="16">
        <v>0</v>
      </c>
      <c r="O37" s="14" t="s">
        <v>582</v>
      </c>
      <c r="P37" s="16" t="s">
        <v>582</v>
      </c>
      <c r="Q37" s="14">
        <v>0</v>
      </c>
      <c r="R37" s="16">
        <v>0</v>
      </c>
      <c r="S37" s="14">
        <v>0</v>
      </c>
      <c r="T37" s="16">
        <v>0</v>
      </c>
      <c r="U37" s="14">
        <v>2.1255258100000001</v>
      </c>
      <c r="V37" s="16">
        <v>0.27312293999999998</v>
      </c>
    </row>
    <row r="38" spans="1:22" x14ac:dyDescent="0.25">
      <c r="A38" s="11" t="s">
        <v>508</v>
      </c>
      <c r="B38" s="13">
        <v>5860</v>
      </c>
      <c r="C38" s="14">
        <f>(16/B38*100)</f>
        <v>0.27303754266211605</v>
      </c>
      <c r="D38" s="15">
        <v>5844</v>
      </c>
      <c r="E38" s="14">
        <v>21.469721939999999</v>
      </c>
      <c r="F38" s="16">
        <v>0.61429226999999997</v>
      </c>
      <c r="G38" s="14">
        <v>37.469615210000001</v>
      </c>
      <c r="H38" s="16">
        <v>0.69836536000000005</v>
      </c>
      <c r="I38" s="14">
        <v>27.133788630000002</v>
      </c>
      <c r="J38" s="16">
        <v>0.70264101999999995</v>
      </c>
      <c r="K38" s="14">
        <v>12.13614385</v>
      </c>
      <c r="L38" s="16">
        <v>0.54015796000000005</v>
      </c>
      <c r="M38" s="14">
        <v>0</v>
      </c>
      <c r="N38" s="16">
        <v>0</v>
      </c>
      <c r="O38" s="14" t="s">
        <v>582</v>
      </c>
      <c r="P38" s="16" t="s">
        <v>582</v>
      </c>
      <c r="Q38" s="14">
        <v>0</v>
      </c>
      <c r="R38" s="16">
        <v>0</v>
      </c>
      <c r="S38" s="14">
        <v>0</v>
      </c>
      <c r="T38" s="16">
        <v>0</v>
      </c>
      <c r="U38" s="14">
        <v>1.7907303800000001</v>
      </c>
      <c r="V38" s="16">
        <v>0.26513242999999997</v>
      </c>
    </row>
    <row r="39" spans="1:22" x14ac:dyDescent="0.25">
      <c r="A39" s="11" t="s">
        <v>509</v>
      </c>
      <c r="B39" s="13">
        <v>5895</v>
      </c>
      <c r="C39" s="14">
        <f>(31/B39*100)</f>
        <v>0.52586938083121293</v>
      </c>
      <c r="D39" s="15">
        <v>5864</v>
      </c>
      <c r="E39" s="14">
        <v>4.1381598400000001</v>
      </c>
      <c r="F39" s="16">
        <v>0.28569583999999998</v>
      </c>
      <c r="G39" s="14">
        <v>6.4422559499999998</v>
      </c>
      <c r="H39" s="16">
        <v>0.38046917000000002</v>
      </c>
      <c r="I39" s="14">
        <v>34.940669569999997</v>
      </c>
      <c r="J39" s="16">
        <v>0.77976935999999997</v>
      </c>
      <c r="K39" s="14">
        <v>52.958485709999998</v>
      </c>
      <c r="L39" s="16">
        <v>0.92656148999999999</v>
      </c>
      <c r="M39" s="14">
        <v>0</v>
      </c>
      <c r="N39" s="16">
        <v>0</v>
      </c>
      <c r="O39" s="14" t="s">
        <v>582</v>
      </c>
      <c r="P39" s="16" t="s">
        <v>582</v>
      </c>
      <c r="Q39" s="14">
        <v>0</v>
      </c>
      <c r="R39" s="16">
        <v>0</v>
      </c>
      <c r="S39" s="14">
        <v>0</v>
      </c>
      <c r="T39" s="16">
        <v>0</v>
      </c>
      <c r="U39" s="14">
        <v>1.52042894</v>
      </c>
      <c r="V39" s="16">
        <v>0.26764651</v>
      </c>
    </row>
    <row r="40" spans="1:22" x14ac:dyDescent="0.25">
      <c r="A40" s="11" t="s">
        <v>510</v>
      </c>
      <c r="B40" s="13">
        <v>14157</v>
      </c>
      <c r="C40" s="14">
        <f>(279/B40*100)</f>
        <v>1.9707565162110616</v>
      </c>
      <c r="D40" s="15">
        <v>13878</v>
      </c>
      <c r="E40" s="14">
        <v>3.41923055</v>
      </c>
      <c r="F40" s="16">
        <v>0.26800044000000001</v>
      </c>
      <c r="G40" s="14">
        <v>20.54978324</v>
      </c>
      <c r="H40" s="16">
        <v>0.48374581999999999</v>
      </c>
      <c r="I40" s="14">
        <v>43.35293308</v>
      </c>
      <c r="J40" s="16">
        <v>0.58875637999999997</v>
      </c>
      <c r="K40" s="14">
        <v>30.773408329999999</v>
      </c>
      <c r="L40" s="16">
        <v>0.64884377000000004</v>
      </c>
      <c r="M40" s="14">
        <v>0</v>
      </c>
      <c r="N40" s="16">
        <v>0</v>
      </c>
      <c r="O40" s="14" t="s">
        <v>582</v>
      </c>
      <c r="P40" s="16" t="s">
        <v>582</v>
      </c>
      <c r="Q40" s="14">
        <v>0</v>
      </c>
      <c r="R40" s="16">
        <v>0</v>
      </c>
      <c r="S40" s="14">
        <v>0</v>
      </c>
      <c r="T40" s="16">
        <v>0</v>
      </c>
      <c r="U40" s="14">
        <v>1.90464481</v>
      </c>
      <c r="V40" s="16">
        <v>0.18142167000000001</v>
      </c>
    </row>
    <row r="41" spans="1:22" x14ac:dyDescent="0.25">
      <c r="A41" s="11" t="s">
        <v>511</v>
      </c>
      <c r="B41" s="13">
        <v>5712</v>
      </c>
      <c r="C41" s="14">
        <f>(39/B41*100)</f>
        <v>0.6827731092436975</v>
      </c>
      <c r="D41" s="15">
        <v>5673</v>
      </c>
      <c r="E41" s="14">
        <v>1.7561190900000001</v>
      </c>
      <c r="F41" s="16">
        <v>0.17788662999999999</v>
      </c>
      <c r="G41" s="14">
        <v>12.540774689999999</v>
      </c>
      <c r="H41" s="16">
        <v>0.49631644000000003</v>
      </c>
      <c r="I41" s="14">
        <v>41.267415479999997</v>
      </c>
      <c r="J41" s="16">
        <v>0.79741125999999996</v>
      </c>
      <c r="K41" s="14">
        <v>42.234698649999999</v>
      </c>
      <c r="L41" s="16">
        <v>0.87330240999999997</v>
      </c>
      <c r="M41" s="14">
        <v>0</v>
      </c>
      <c r="N41" s="16">
        <v>0</v>
      </c>
      <c r="O41" s="14" t="s">
        <v>582</v>
      </c>
      <c r="P41" s="16" t="s">
        <v>582</v>
      </c>
      <c r="Q41" s="14">
        <v>0.67681723999999999</v>
      </c>
      <c r="R41" s="16">
        <v>0.18043086999999999</v>
      </c>
      <c r="S41" s="14">
        <v>0</v>
      </c>
      <c r="T41" s="16">
        <v>0</v>
      </c>
      <c r="U41" s="14">
        <v>1.5241748500000001</v>
      </c>
      <c r="V41" s="16">
        <v>0.23094888</v>
      </c>
    </row>
    <row r="42" spans="1:22" x14ac:dyDescent="0.25">
      <c r="A42" s="11" t="s">
        <v>512</v>
      </c>
      <c r="B42" s="13">
        <f>IF(COUNT(B7:B41) &gt; 0, AVERAGE(B7:B41), "\u2014")</f>
        <v>7103.4285714285716</v>
      </c>
      <c r="C42" s="14">
        <f>IF(COUNT(C7:C41) &gt; 0, AVERAGE(C7:C41), "—")</f>
        <v>1.2956034254848101</v>
      </c>
      <c r="D42" s="15">
        <f>IF(COUNT(D7:D41) &gt; 0, AVERAGE(D7:D41), "—")</f>
        <v>7000.8571428571431</v>
      </c>
      <c r="E42" s="14">
        <f>IF(COUNT(E7:E41) &gt; 0, AVERAGE(E7:E41), "—")</f>
        <v>9.2401347817142838</v>
      </c>
      <c r="F42" s="16">
        <f>IF(COUNT(F7:F41) &gt; 0, SQRT(SUMSQ(F7:F41)/(COUNT(F7:F41)*COUNT(F7:F41)) ), "—")</f>
        <v>6.9318754003006022E-2</v>
      </c>
      <c r="G42" s="14">
        <f>IF(COUNT(G7:G41) &gt; 0, AVERAGE(G7:G41), "—")</f>
        <v>30.678537694285705</v>
      </c>
      <c r="H42" s="16">
        <f>IF(COUNT(H7:H41) &gt; 0, SQRT(SUMSQ(H7:H41)/(COUNT(H7:H41)*COUNT(H7:H41)) ), "—")</f>
        <v>0.11020863459705874</v>
      </c>
      <c r="I42" s="14">
        <f>IF(COUNT(I7:I41) &gt; 0, AVERAGE(I7:I41), "—")</f>
        <v>35.477842924857136</v>
      </c>
      <c r="J42" s="16">
        <f>IF(COUNT(J7:J41) &gt; 0, SQRT(SUMSQ(J7:J41)/(COUNT(J7:J41)*COUNT(J7:J41)) ), "—")</f>
        <v>0.11718609899284421</v>
      </c>
      <c r="K42" s="14">
        <f>IF(COUNT(K7:K41) &gt; 0, AVERAGE(K7:K41), "—")</f>
        <v>22.611588359142861</v>
      </c>
      <c r="L42" s="16">
        <f>IF(COUNT(L7:L41) &gt; 0, SQRT(SUMSQ(L7:L41)/(COUNT(L7:L41)*COUNT(L7:L41)) ), "—")</f>
        <v>0.10520409085717695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0.58519801085714285</v>
      </c>
      <c r="R42" s="16">
        <f>IF(COUNT(R7:R41) &gt; 0, SQRT(SUMSQ(R7:R41)/(COUNT(R7:R41)*COUNT(R7:R41)) ), "—")</f>
        <v>3.5802363567528903E-2</v>
      </c>
      <c r="S42" s="14">
        <f>IF(COUNT(S7:S41) &gt; 0, AVERAGE(S7:S41), "—")</f>
        <v>2.3110422857142857E-3</v>
      </c>
      <c r="T42" s="16">
        <f>IF(COUNT(T7:T41) &gt; 0, SQRT(SUMSQ(T7:T41)/(COUNT(T7:T41)*COUNT(T7:T41)) ), "—")</f>
        <v>9.7831314285714297E-4</v>
      </c>
      <c r="U42" s="14">
        <f>IF(COUNT(U7:U41) &gt; 0, AVERAGE(U7:U41), "—")</f>
        <v>1.4043871877142859</v>
      </c>
      <c r="V42" s="16">
        <f>IF(COUNT(V7:V41) &gt; 0, SQRT(SUMSQ(V7:V41)/(COUNT(V7:V41)*COUNT(V7:V41)) ), "—")</f>
        <v>3.4540756530010319E-2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(1248/B46*100)</f>
        <v>5.3930253662330934</v>
      </c>
      <c r="D46" s="15">
        <v>21893</v>
      </c>
      <c r="E46" s="14">
        <v>5.98036002</v>
      </c>
      <c r="F46" s="16">
        <v>0.21400862000000001</v>
      </c>
      <c r="G46" s="14">
        <v>27.17577898</v>
      </c>
      <c r="H46" s="16">
        <v>0.52151970999999997</v>
      </c>
      <c r="I46" s="14">
        <v>38.80463417</v>
      </c>
      <c r="J46" s="16">
        <v>0.49045432</v>
      </c>
      <c r="K46" s="14">
        <v>19.965804299999999</v>
      </c>
      <c r="L46" s="16">
        <v>0.39089222000000001</v>
      </c>
      <c r="M46" s="14">
        <v>0</v>
      </c>
      <c r="N46" s="16">
        <v>0</v>
      </c>
      <c r="O46" s="14" t="s">
        <v>582</v>
      </c>
      <c r="P46" s="16" t="s">
        <v>582</v>
      </c>
      <c r="Q46" s="14">
        <v>0</v>
      </c>
      <c r="R46" s="16">
        <v>0</v>
      </c>
      <c r="S46" s="14">
        <v>0</v>
      </c>
      <c r="T46" s="16">
        <v>0</v>
      </c>
      <c r="U46" s="14">
        <v>8.0734225300000002</v>
      </c>
      <c r="V46" s="16">
        <v>0.46410130999999999</v>
      </c>
    </row>
    <row r="47" spans="1:22" x14ac:dyDescent="0.25">
      <c r="A47" s="11" t="s">
        <v>517</v>
      </c>
      <c r="B47" s="13">
        <v>5928</v>
      </c>
      <c r="C47" s="14">
        <f>(86/B47*100)</f>
        <v>1.4507422402159245</v>
      </c>
      <c r="D47" s="15">
        <v>5842</v>
      </c>
      <c r="E47" s="14">
        <v>6.5393553400000002</v>
      </c>
      <c r="F47" s="16">
        <v>0.31261999000000001</v>
      </c>
      <c r="G47" s="14">
        <v>24.26334847</v>
      </c>
      <c r="H47" s="16">
        <v>0.72626016000000004</v>
      </c>
      <c r="I47" s="14">
        <v>40.774695170000001</v>
      </c>
      <c r="J47" s="16">
        <v>0.74718114999999996</v>
      </c>
      <c r="K47" s="14">
        <v>22.399351620000001</v>
      </c>
      <c r="L47" s="16">
        <v>0.66917689000000002</v>
      </c>
      <c r="M47" s="14">
        <v>0</v>
      </c>
      <c r="N47" s="16">
        <v>0</v>
      </c>
      <c r="O47" s="14" t="s">
        <v>582</v>
      </c>
      <c r="P47" s="16" t="s">
        <v>582</v>
      </c>
      <c r="Q47" s="14">
        <v>0</v>
      </c>
      <c r="R47" s="16">
        <v>0</v>
      </c>
      <c r="S47" s="14">
        <v>0</v>
      </c>
      <c r="T47" s="16">
        <v>0</v>
      </c>
      <c r="U47" s="14">
        <v>6.0232493900000001</v>
      </c>
      <c r="V47" s="16">
        <v>0.67437804000000001</v>
      </c>
    </row>
    <row r="48" spans="1:22" x14ac:dyDescent="0.25">
      <c r="A48" s="11" t="s">
        <v>518</v>
      </c>
      <c r="B48" s="13">
        <v>9841</v>
      </c>
      <c r="C48" s="14">
        <f>(7/B48*100)</f>
        <v>7.1130982623717101E-2</v>
      </c>
      <c r="D48" s="15">
        <v>9834</v>
      </c>
      <c r="E48" s="14">
        <v>2.4033260099999998</v>
      </c>
      <c r="F48" s="16">
        <v>0.20463007</v>
      </c>
      <c r="G48" s="14">
        <v>16.24510922</v>
      </c>
      <c r="H48" s="16">
        <v>0.59297838000000003</v>
      </c>
      <c r="I48" s="14">
        <v>51.606008889999998</v>
      </c>
      <c r="J48" s="16">
        <v>0.73724860000000003</v>
      </c>
      <c r="K48" s="14">
        <v>28.524686160000002</v>
      </c>
      <c r="L48" s="16">
        <v>0.72657711999999997</v>
      </c>
      <c r="M48" s="14">
        <v>0</v>
      </c>
      <c r="N48" s="16">
        <v>0</v>
      </c>
      <c r="O48" s="14" t="s">
        <v>582</v>
      </c>
      <c r="P48" s="16" t="s">
        <v>582</v>
      </c>
      <c r="Q48" s="14">
        <v>0</v>
      </c>
      <c r="R48" s="16">
        <v>0</v>
      </c>
      <c r="S48" s="14">
        <v>0</v>
      </c>
      <c r="T48" s="16">
        <v>0</v>
      </c>
      <c r="U48" s="14">
        <v>1.2208697100000001</v>
      </c>
      <c r="V48" s="16">
        <v>0.52653821000000001</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(220/B50*100)</f>
        <v>1.8651971174226365</v>
      </c>
      <c r="D50" s="15">
        <v>11575</v>
      </c>
      <c r="E50" s="14">
        <v>1.3203515699999999</v>
      </c>
      <c r="F50" s="16">
        <v>0.14468299000000001</v>
      </c>
      <c r="G50" s="14">
        <v>6.8899204000000003</v>
      </c>
      <c r="H50" s="16">
        <v>0.31347629999999999</v>
      </c>
      <c r="I50" s="14">
        <v>45.567433960000002</v>
      </c>
      <c r="J50" s="16">
        <v>0.68657796000000004</v>
      </c>
      <c r="K50" s="14">
        <v>44.399290209999997</v>
      </c>
      <c r="L50" s="16">
        <v>0.72074141000000003</v>
      </c>
      <c r="M50" s="14">
        <v>0</v>
      </c>
      <c r="N50" s="16">
        <v>0</v>
      </c>
      <c r="O50" s="14" t="s">
        <v>582</v>
      </c>
      <c r="P50" s="16" t="s">
        <v>582</v>
      </c>
      <c r="Q50" s="14">
        <v>0</v>
      </c>
      <c r="R50" s="16">
        <v>0</v>
      </c>
      <c r="S50" s="14">
        <v>0</v>
      </c>
      <c r="T50" s="16">
        <v>0</v>
      </c>
      <c r="U50" s="14">
        <v>1.82300386</v>
      </c>
      <c r="V50" s="16">
        <v>0.18717695000000001</v>
      </c>
    </row>
    <row r="51" spans="1:22" x14ac:dyDescent="0.25">
      <c r="A51" s="11" t="s">
        <v>521</v>
      </c>
      <c r="B51" s="13">
        <v>6866</v>
      </c>
      <c r="C51" s="14">
        <f>(108/B51*100)</f>
        <v>1.5729682493445967</v>
      </c>
      <c r="D51" s="15">
        <v>6758</v>
      </c>
      <c r="E51" s="14">
        <v>2.1868389100000001</v>
      </c>
      <c r="F51" s="16">
        <v>0.20458190000000001</v>
      </c>
      <c r="G51" s="14">
        <v>10.49576811</v>
      </c>
      <c r="H51" s="16">
        <v>0.53499105999999996</v>
      </c>
      <c r="I51" s="14">
        <v>38.19509978</v>
      </c>
      <c r="J51" s="16">
        <v>0.62986576000000005</v>
      </c>
      <c r="K51" s="14">
        <v>36.859063319999997</v>
      </c>
      <c r="L51" s="16">
        <v>0.79336799999999996</v>
      </c>
      <c r="M51" s="14">
        <v>0</v>
      </c>
      <c r="N51" s="16">
        <v>0</v>
      </c>
      <c r="O51" s="14" t="s">
        <v>582</v>
      </c>
      <c r="P51" s="16" t="s">
        <v>582</v>
      </c>
      <c r="Q51" s="14">
        <v>10.56717716</v>
      </c>
      <c r="R51" s="16">
        <v>0.61176695999999997</v>
      </c>
      <c r="S51" s="14">
        <v>0</v>
      </c>
      <c r="T51" s="16">
        <v>0</v>
      </c>
      <c r="U51" s="14">
        <v>1.6960527299999999</v>
      </c>
      <c r="V51" s="16">
        <v>0.24052777</v>
      </c>
    </row>
    <row r="52" spans="1:22" x14ac:dyDescent="0.25">
      <c r="A52" s="11" t="s">
        <v>522</v>
      </c>
      <c r="B52" s="13">
        <v>5809</v>
      </c>
      <c r="C52" s="14">
        <f>(74/B52*100)</f>
        <v>1.2738853503184715</v>
      </c>
      <c r="D52" s="15">
        <v>5735</v>
      </c>
      <c r="E52" s="14">
        <v>7.6551201999999998</v>
      </c>
      <c r="F52" s="16">
        <v>0.37549294999999999</v>
      </c>
      <c r="G52" s="14">
        <v>30.42767387</v>
      </c>
      <c r="H52" s="16">
        <v>0.60917522000000002</v>
      </c>
      <c r="I52" s="14">
        <v>44.644547879999998</v>
      </c>
      <c r="J52" s="16">
        <v>0.64801565000000005</v>
      </c>
      <c r="K52" s="14">
        <v>16.088097340000001</v>
      </c>
      <c r="L52" s="16">
        <v>0.53576986000000004</v>
      </c>
      <c r="M52" s="14">
        <v>0</v>
      </c>
      <c r="N52" s="16">
        <v>0</v>
      </c>
      <c r="O52" s="14" t="s">
        <v>582</v>
      </c>
      <c r="P52" s="16" t="s">
        <v>582</v>
      </c>
      <c r="Q52" s="14">
        <v>0</v>
      </c>
      <c r="R52" s="16">
        <v>0</v>
      </c>
      <c r="S52" s="14">
        <v>0</v>
      </c>
      <c r="T52" s="16">
        <v>0</v>
      </c>
      <c r="U52" s="14">
        <v>1.1845607199999999</v>
      </c>
      <c r="V52" s="16">
        <v>0.16740208000000001</v>
      </c>
    </row>
    <row r="53" spans="1:22" x14ac:dyDescent="0.25">
      <c r="A53" s="11" t="s">
        <v>523</v>
      </c>
      <c r="B53" s="13">
        <v>5571</v>
      </c>
      <c r="C53" s="14">
        <f>(85/B53*100)</f>
        <v>1.5257583916711541</v>
      </c>
      <c r="D53" s="15">
        <v>5486</v>
      </c>
      <c r="E53" s="14">
        <v>5.4035079599999998</v>
      </c>
      <c r="F53" s="16">
        <v>0.33476120999999998</v>
      </c>
      <c r="G53" s="14">
        <v>21.226526230000001</v>
      </c>
      <c r="H53" s="16">
        <v>0.57504412999999999</v>
      </c>
      <c r="I53" s="14">
        <v>43.841533650000002</v>
      </c>
      <c r="J53" s="16">
        <v>0.71356721000000001</v>
      </c>
      <c r="K53" s="14">
        <v>27.468954960000001</v>
      </c>
      <c r="L53" s="16">
        <v>0.60689077999999996</v>
      </c>
      <c r="M53" s="14">
        <v>0</v>
      </c>
      <c r="N53" s="16">
        <v>0</v>
      </c>
      <c r="O53" s="14" t="s">
        <v>582</v>
      </c>
      <c r="P53" s="16" t="s">
        <v>582</v>
      </c>
      <c r="Q53" s="14">
        <v>0</v>
      </c>
      <c r="R53" s="16">
        <v>0</v>
      </c>
      <c r="S53" s="14">
        <v>0</v>
      </c>
      <c r="T53" s="16">
        <v>0</v>
      </c>
      <c r="U53" s="14">
        <v>2.0594772099999998</v>
      </c>
      <c r="V53" s="16">
        <v>0.20576470999999999</v>
      </c>
    </row>
    <row r="54" spans="1:22" x14ac:dyDescent="0.25">
      <c r="A54" s="11" t="s">
        <v>524</v>
      </c>
      <c r="B54" s="13">
        <v>4740</v>
      </c>
      <c r="C54" s="14">
        <f>(68/B54*100)</f>
        <v>1.4345991561181435</v>
      </c>
      <c r="D54" s="15">
        <v>4672</v>
      </c>
      <c r="E54" s="14">
        <v>4.1065426</v>
      </c>
      <c r="F54" s="16">
        <v>0.32791719000000003</v>
      </c>
      <c r="G54" s="14">
        <v>4.8445531800000001</v>
      </c>
      <c r="H54" s="16">
        <v>0.30888327999999998</v>
      </c>
      <c r="I54" s="14">
        <v>34.126785239999997</v>
      </c>
      <c r="J54" s="16">
        <v>0.89909947999999995</v>
      </c>
      <c r="K54" s="14">
        <v>49.93203725</v>
      </c>
      <c r="L54" s="16">
        <v>0.89584613000000002</v>
      </c>
      <c r="M54" s="14">
        <v>0</v>
      </c>
      <c r="N54" s="16">
        <v>0</v>
      </c>
      <c r="O54" s="14" t="s">
        <v>582</v>
      </c>
      <c r="P54" s="16" t="s">
        <v>582</v>
      </c>
      <c r="Q54" s="14">
        <v>0</v>
      </c>
      <c r="R54" s="16">
        <v>0</v>
      </c>
      <c r="S54" s="14">
        <v>0</v>
      </c>
      <c r="T54" s="16">
        <v>0</v>
      </c>
      <c r="U54" s="14">
        <v>6.9900817200000001</v>
      </c>
      <c r="V54" s="16">
        <v>0.45225186000000001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4.65776228</v>
      </c>
      <c r="F56" s="16">
        <v>0.35955298000000002</v>
      </c>
      <c r="G56" s="14">
        <v>19.82517167</v>
      </c>
      <c r="H56" s="16">
        <v>0.68703285999999997</v>
      </c>
      <c r="I56" s="14">
        <v>45.42048329</v>
      </c>
      <c r="J56" s="16">
        <v>0.74638857000000003</v>
      </c>
      <c r="K56" s="14">
        <v>29.623609210000001</v>
      </c>
      <c r="L56" s="16">
        <v>0.68139822000000005</v>
      </c>
      <c r="M56" s="14">
        <v>0</v>
      </c>
      <c r="N56" s="16">
        <v>0</v>
      </c>
      <c r="O56" s="14" t="s">
        <v>582</v>
      </c>
      <c r="P56" s="16" t="s">
        <v>582</v>
      </c>
      <c r="Q56" s="14">
        <v>0</v>
      </c>
      <c r="R56" s="16">
        <v>0</v>
      </c>
      <c r="S56" s="14">
        <v>0</v>
      </c>
      <c r="T56" s="16">
        <v>0</v>
      </c>
      <c r="U56" s="14">
        <v>0.47297356000000002</v>
      </c>
      <c r="V56" s="16">
        <v>0.12289677</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(137/B61*100)</f>
        <v>2.0996168582375478</v>
      </c>
      <c r="D61" s="15">
        <v>6388</v>
      </c>
      <c r="E61" s="14">
        <v>13.408658190000001</v>
      </c>
      <c r="F61" s="16">
        <v>0.56880419999999998</v>
      </c>
      <c r="G61" s="14">
        <v>22.338481900000001</v>
      </c>
      <c r="H61" s="16">
        <v>0.52923966</v>
      </c>
      <c r="I61" s="14">
        <v>36.021819729999997</v>
      </c>
      <c r="J61" s="16">
        <v>0.69455345000000002</v>
      </c>
      <c r="K61" s="14">
        <v>26.210801579999998</v>
      </c>
      <c r="L61" s="16">
        <v>0.70293678999999998</v>
      </c>
      <c r="M61" s="14">
        <v>0</v>
      </c>
      <c r="N61" s="16">
        <v>0</v>
      </c>
      <c r="O61" s="14" t="s">
        <v>582</v>
      </c>
      <c r="P61" s="16" t="s">
        <v>582</v>
      </c>
      <c r="Q61" s="14">
        <v>0</v>
      </c>
      <c r="R61" s="16">
        <v>0</v>
      </c>
      <c r="S61" s="14">
        <v>0</v>
      </c>
      <c r="T61" s="16">
        <v>0</v>
      </c>
      <c r="U61" s="14">
        <v>2.0202385999999999</v>
      </c>
      <c r="V61" s="16">
        <v>0.27681942999999998</v>
      </c>
    </row>
    <row r="62" spans="1:22" x14ac:dyDescent="0.25">
      <c r="A62" s="11" t="s">
        <v>532</v>
      </c>
      <c r="B62" s="13">
        <v>4476</v>
      </c>
      <c r="C62" s="14">
        <f>(3/B62*100)</f>
        <v>6.7024128686327081E-2</v>
      </c>
      <c r="D62" s="15">
        <v>4473</v>
      </c>
      <c r="E62" s="14">
        <v>9.7060594699999996</v>
      </c>
      <c r="F62" s="16">
        <v>0.39891957</v>
      </c>
      <c r="G62" s="14">
        <v>41.662035709999998</v>
      </c>
      <c r="H62" s="16">
        <v>0.89466076999999999</v>
      </c>
      <c r="I62" s="14">
        <v>36.38526865</v>
      </c>
      <c r="J62" s="16">
        <v>0.81365620999999999</v>
      </c>
      <c r="K62" s="14">
        <v>12.18002871</v>
      </c>
      <c r="L62" s="16">
        <v>0.47932979999999997</v>
      </c>
      <c r="M62" s="14">
        <v>0</v>
      </c>
      <c r="N62" s="16">
        <v>0</v>
      </c>
      <c r="O62" s="14" t="s">
        <v>582</v>
      </c>
      <c r="P62" s="16" t="s">
        <v>582</v>
      </c>
      <c r="Q62" s="14">
        <v>0</v>
      </c>
      <c r="R62" s="16">
        <v>0</v>
      </c>
      <c r="S62" s="14">
        <v>0</v>
      </c>
      <c r="T62" s="16">
        <v>0</v>
      </c>
      <c r="U62" s="14">
        <v>6.6607459999999993E-2</v>
      </c>
      <c r="V62" s="16">
        <v>3.8466750000000001E-2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10.68062413</v>
      </c>
      <c r="F66" s="16">
        <v>0.44240415</v>
      </c>
      <c r="G66" s="14">
        <v>33.103072750000003</v>
      </c>
      <c r="H66" s="16">
        <v>0.71738261000000003</v>
      </c>
      <c r="I66" s="14">
        <v>35.203705769999999</v>
      </c>
      <c r="J66" s="16">
        <v>0.61769048000000004</v>
      </c>
      <c r="K66" s="14">
        <v>16.967253719999999</v>
      </c>
      <c r="L66" s="16">
        <v>0.49691935999999998</v>
      </c>
      <c r="M66" s="14">
        <v>0</v>
      </c>
      <c r="N66" s="16">
        <v>0</v>
      </c>
      <c r="O66" s="14" t="s">
        <v>582</v>
      </c>
      <c r="P66" s="16" t="s">
        <v>582</v>
      </c>
      <c r="Q66" s="14">
        <v>0</v>
      </c>
      <c r="R66" s="16">
        <v>0</v>
      </c>
      <c r="S66" s="14">
        <v>0</v>
      </c>
      <c r="T66" s="16">
        <v>0</v>
      </c>
      <c r="U66" s="14">
        <v>4.0453436299999996</v>
      </c>
      <c r="V66" s="16">
        <v>0.25996335999999998</v>
      </c>
    </row>
    <row r="67" spans="1:22" x14ac:dyDescent="0.25">
      <c r="A67" s="11" t="s">
        <v>537</v>
      </c>
      <c r="B67" s="13">
        <v>6971</v>
      </c>
      <c r="C67" s="14">
        <f>(54/B67*100)</f>
        <v>0.77463778510974035</v>
      </c>
      <c r="D67" s="15">
        <v>6917</v>
      </c>
      <c r="E67" s="14">
        <v>1.63934322</v>
      </c>
      <c r="F67" s="16">
        <v>0.12660959999999999</v>
      </c>
      <c r="G67" s="14">
        <v>9.6889151299999998</v>
      </c>
      <c r="H67" s="16">
        <v>0.38678890999999999</v>
      </c>
      <c r="I67" s="14">
        <v>51.878858530000002</v>
      </c>
      <c r="J67" s="16">
        <v>0.68143392999999997</v>
      </c>
      <c r="K67" s="14">
        <v>34.571940990000002</v>
      </c>
      <c r="L67" s="16">
        <v>0.65143929</v>
      </c>
      <c r="M67" s="14">
        <v>0</v>
      </c>
      <c r="N67" s="16">
        <v>0</v>
      </c>
      <c r="O67" s="14" t="s">
        <v>582</v>
      </c>
      <c r="P67" s="16" t="s">
        <v>582</v>
      </c>
      <c r="Q67" s="14">
        <v>0</v>
      </c>
      <c r="R67" s="16">
        <v>0</v>
      </c>
      <c r="S67" s="14">
        <v>0</v>
      </c>
      <c r="T67" s="16">
        <v>0</v>
      </c>
      <c r="U67" s="14">
        <v>2.2209421300000001</v>
      </c>
      <c r="V67" s="16">
        <v>0.21359823999999999</v>
      </c>
    </row>
    <row r="68" spans="1:22" x14ac:dyDescent="0.25">
      <c r="A68" s="11" t="s">
        <v>538</v>
      </c>
      <c r="B68" s="13">
        <v>12083</v>
      </c>
      <c r="C68" s="14">
        <f>(26/B68*100)</f>
        <v>0.21517834974757924</v>
      </c>
      <c r="D68" s="15">
        <v>12057</v>
      </c>
      <c r="E68" s="14">
        <v>2.8361952100000001</v>
      </c>
      <c r="F68" s="16">
        <v>0.14121491999999999</v>
      </c>
      <c r="G68" s="14">
        <v>7.1123617599999998</v>
      </c>
      <c r="H68" s="16">
        <v>0.20386133000000001</v>
      </c>
      <c r="I68" s="14">
        <v>32.487747460000001</v>
      </c>
      <c r="J68" s="16">
        <v>0.40289143999999999</v>
      </c>
      <c r="K68" s="14">
        <v>51.67623347</v>
      </c>
      <c r="L68" s="16">
        <v>0.43122565000000002</v>
      </c>
      <c r="M68" s="14">
        <v>0</v>
      </c>
      <c r="N68" s="16">
        <v>0</v>
      </c>
      <c r="O68" s="14" t="s">
        <v>582</v>
      </c>
      <c r="P68" s="16" t="s">
        <v>582</v>
      </c>
      <c r="Q68" s="14">
        <v>0</v>
      </c>
      <c r="R68" s="16">
        <v>0</v>
      </c>
      <c r="S68" s="14">
        <v>0</v>
      </c>
      <c r="T68" s="16">
        <v>0</v>
      </c>
      <c r="U68" s="14">
        <v>5.8874620999999996</v>
      </c>
      <c r="V68" s="16">
        <v>0.20981458</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5.1632425299999998</v>
      </c>
      <c r="F70" s="16">
        <v>0.27176456999999998</v>
      </c>
      <c r="G70" s="14">
        <v>38.202819169999998</v>
      </c>
      <c r="H70" s="16">
        <v>0.79225539</v>
      </c>
      <c r="I70" s="14">
        <v>39.374086200000001</v>
      </c>
      <c r="J70" s="16">
        <v>0.70092502000000001</v>
      </c>
      <c r="K70" s="14">
        <v>15.30776539</v>
      </c>
      <c r="L70" s="16">
        <v>0.58799351</v>
      </c>
      <c r="M70" s="14">
        <v>0</v>
      </c>
      <c r="N70" s="16">
        <v>0</v>
      </c>
      <c r="O70" s="14" t="s">
        <v>582</v>
      </c>
      <c r="P70" s="16" t="s">
        <v>582</v>
      </c>
      <c r="Q70" s="14">
        <v>0</v>
      </c>
      <c r="R70" s="16">
        <v>0</v>
      </c>
      <c r="S70" s="14">
        <v>0</v>
      </c>
      <c r="T70" s="16">
        <v>0</v>
      </c>
      <c r="U70" s="14">
        <v>1.9520867200000001</v>
      </c>
      <c r="V70" s="16">
        <v>0.28883408999999999</v>
      </c>
    </row>
    <row r="71" spans="1:22" x14ac:dyDescent="0.25">
      <c r="A71" s="11" t="s">
        <v>541</v>
      </c>
      <c r="B71" s="13">
        <v>6115</v>
      </c>
      <c r="C71" s="14">
        <f>(17/B71*100)</f>
        <v>0.27800490596892891</v>
      </c>
      <c r="D71" s="15">
        <v>6098</v>
      </c>
      <c r="E71" s="14">
        <v>2.665845</v>
      </c>
      <c r="F71" s="16">
        <v>0.20193422999999999</v>
      </c>
      <c r="G71" s="14">
        <v>15.039683139999999</v>
      </c>
      <c r="H71" s="16">
        <v>0.4353957</v>
      </c>
      <c r="I71" s="14">
        <v>44.14103935</v>
      </c>
      <c r="J71" s="16">
        <v>0.65118640999999999</v>
      </c>
      <c r="K71" s="14">
        <v>37.911955519999999</v>
      </c>
      <c r="L71" s="16">
        <v>0.58239165999999998</v>
      </c>
      <c r="M71" s="14">
        <v>0</v>
      </c>
      <c r="N71" s="16">
        <v>0</v>
      </c>
      <c r="O71" s="14" t="s">
        <v>582</v>
      </c>
      <c r="P71" s="16" t="s">
        <v>582</v>
      </c>
      <c r="Q71" s="14">
        <v>0</v>
      </c>
      <c r="R71" s="16">
        <v>0</v>
      </c>
      <c r="S71" s="14">
        <v>0</v>
      </c>
      <c r="T71" s="16">
        <v>0</v>
      </c>
      <c r="U71" s="14">
        <v>0.24147699</v>
      </c>
      <c r="V71" s="16">
        <v>6.4435080000000006E-2</v>
      </c>
    </row>
    <row r="72" spans="1:22" x14ac:dyDescent="0.25">
      <c r="A72" s="11" t="s">
        <v>542</v>
      </c>
      <c r="B72" s="13">
        <v>7708</v>
      </c>
      <c r="C72" s="14">
        <f>(5/B72*100)</f>
        <v>6.4867669953295279E-2</v>
      </c>
      <c r="D72" s="15">
        <v>7703</v>
      </c>
      <c r="E72" s="14">
        <v>4.6235036300000001</v>
      </c>
      <c r="F72" s="16">
        <v>0.23877396000000001</v>
      </c>
      <c r="G72" s="14">
        <v>27.268989619999999</v>
      </c>
      <c r="H72" s="16">
        <v>0.46036376000000001</v>
      </c>
      <c r="I72" s="14">
        <v>47.072499780000001</v>
      </c>
      <c r="J72" s="16">
        <v>0.57688099000000004</v>
      </c>
      <c r="K72" s="14">
        <v>20.840656509999999</v>
      </c>
      <c r="L72" s="16">
        <v>0.48116765</v>
      </c>
      <c r="M72" s="14">
        <v>0</v>
      </c>
      <c r="N72" s="16">
        <v>0</v>
      </c>
      <c r="O72" s="14" t="s">
        <v>582</v>
      </c>
      <c r="P72" s="16" t="s">
        <v>582</v>
      </c>
      <c r="Q72" s="14">
        <v>0</v>
      </c>
      <c r="R72" s="16">
        <v>0</v>
      </c>
      <c r="S72" s="14">
        <v>0</v>
      </c>
      <c r="T72" s="16">
        <v>0</v>
      </c>
      <c r="U72" s="14">
        <v>0.19435046</v>
      </c>
      <c r="V72" s="16">
        <v>5.6568149999999998E-2</v>
      </c>
    </row>
    <row r="73" spans="1:22" x14ac:dyDescent="0.25">
      <c r="A73" s="11" t="s">
        <v>543</v>
      </c>
      <c r="B73" s="13">
        <v>8249</v>
      </c>
      <c r="C73" s="14">
        <f>(148/B73*100)</f>
        <v>1.7941568674990909</v>
      </c>
      <c r="D73" s="15">
        <v>8101</v>
      </c>
      <c r="E73" s="14">
        <v>2.3094614299999998</v>
      </c>
      <c r="F73" s="16">
        <v>0.24947829999999999</v>
      </c>
      <c r="G73" s="14">
        <v>17.815689849999998</v>
      </c>
      <c r="H73" s="16">
        <v>0.64880272999999999</v>
      </c>
      <c r="I73" s="14">
        <v>56.891088080000003</v>
      </c>
      <c r="J73" s="16">
        <v>0.89402269000000001</v>
      </c>
      <c r="K73" s="14">
        <v>22.223133560000001</v>
      </c>
      <c r="L73" s="16">
        <v>0.64764348000000005</v>
      </c>
      <c r="M73" s="14">
        <v>0</v>
      </c>
      <c r="N73" s="16">
        <v>0</v>
      </c>
      <c r="O73" s="14" t="s">
        <v>582</v>
      </c>
      <c r="P73" s="16" t="s">
        <v>582</v>
      </c>
      <c r="Q73" s="14">
        <v>0</v>
      </c>
      <c r="R73" s="16">
        <v>0</v>
      </c>
      <c r="S73" s="14">
        <v>0</v>
      </c>
      <c r="T73" s="16">
        <v>0</v>
      </c>
      <c r="U73" s="14">
        <v>0.76062708000000001</v>
      </c>
      <c r="V73" s="16">
        <v>0.11295375000000001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1.6184772000000001</v>
      </c>
      <c r="F75" s="16">
        <v>0.19322237</v>
      </c>
      <c r="G75" s="14">
        <v>5.01206744</v>
      </c>
      <c r="H75" s="16">
        <v>0.30403196999999998</v>
      </c>
      <c r="I75" s="14">
        <v>37.84452246</v>
      </c>
      <c r="J75" s="16">
        <v>0.81526631000000005</v>
      </c>
      <c r="K75" s="14">
        <v>50.999683140000002</v>
      </c>
      <c r="L75" s="16">
        <v>0.87847019000000004</v>
      </c>
      <c r="M75" s="14">
        <v>0</v>
      </c>
      <c r="N75" s="16">
        <v>0</v>
      </c>
      <c r="O75" s="14" t="s">
        <v>582</v>
      </c>
      <c r="P75" s="16" t="s">
        <v>582</v>
      </c>
      <c r="Q75" s="14">
        <v>0</v>
      </c>
      <c r="R75" s="16">
        <v>0</v>
      </c>
      <c r="S75" s="14">
        <v>0</v>
      </c>
      <c r="T75" s="16">
        <v>0</v>
      </c>
      <c r="U75" s="14">
        <v>4.5252497700000003</v>
      </c>
      <c r="V75" s="16">
        <v>0.44029639999999998</v>
      </c>
    </row>
    <row r="76" spans="1:22" x14ac:dyDescent="0.25">
      <c r="A76" s="11" t="s">
        <v>546</v>
      </c>
      <c r="B76" s="13">
        <v>14167</v>
      </c>
      <c r="C76" s="14">
        <f>(228/B76*100)</f>
        <v>1.6093738970847746</v>
      </c>
      <c r="D76" s="15">
        <v>13939</v>
      </c>
      <c r="E76" s="14">
        <v>2.2334447499999999</v>
      </c>
      <c r="F76" s="16">
        <v>0.15353211</v>
      </c>
      <c r="G76" s="14">
        <v>5.9756335099999998</v>
      </c>
      <c r="H76" s="16">
        <v>0.31134118999999999</v>
      </c>
      <c r="I76" s="14">
        <v>34.347986740000003</v>
      </c>
      <c r="J76" s="16">
        <v>0.64123752000000001</v>
      </c>
      <c r="K76" s="14">
        <v>54.50050375</v>
      </c>
      <c r="L76" s="16">
        <v>0.69834918999999995</v>
      </c>
      <c r="M76" s="14">
        <v>0</v>
      </c>
      <c r="N76" s="16">
        <v>0</v>
      </c>
      <c r="O76" s="14" t="s">
        <v>582</v>
      </c>
      <c r="P76" s="16" t="s">
        <v>582</v>
      </c>
      <c r="Q76" s="14">
        <v>0</v>
      </c>
      <c r="R76" s="16">
        <v>0</v>
      </c>
      <c r="S76" s="14">
        <v>0</v>
      </c>
      <c r="T76" s="16">
        <v>0</v>
      </c>
      <c r="U76" s="14">
        <v>2.9424312600000002</v>
      </c>
      <c r="V76" s="16">
        <v>0.23523827999999999</v>
      </c>
    </row>
    <row r="77" spans="1:22" x14ac:dyDescent="0.25">
      <c r="A77" s="11" t="s">
        <v>547</v>
      </c>
      <c r="B77" s="13">
        <v>6062</v>
      </c>
      <c r="C77" s="14">
        <f>(86/B77*100)</f>
        <v>1.4186737050478391</v>
      </c>
      <c r="D77" s="15">
        <v>5976</v>
      </c>
      <c r="E77" s="14">
        <v>10.762286639999999</v>
      </c>
      <c r="F77" s="16">
        <v>0.41272101</v>
      </c>
      <c r="G77" s="14">
        <v>36.459681959999998</v>
      </c>
      <c r="H77" s="16">
        <v>0.67841688</v>
      </c>
      <c r="I77" s="14">
        <v>32.797468340000002</v>
      </c>
      <c r="J77" s="16">
        <v>0.69919260000000005</v>
      </c>
      <c r="K77" s="14">
        <v>14.27751024</v>
      </c>
      <c r="L77" s="16">
        <v>0.57347762000000002</v>
      </c>
      <c r="M77" s="14">
        <v>0</v>
      </c>
      <c r="N77" s="16">
        <v>0</v>
      </c>
      <c r="O77" s="14" t="s">
        <v>582</v>
      </c>
      <c r="P77" s="16" t="s">
        <v>582</v>
      </c>
      <c r="Q77" s="14">
        <v>0</v>
      </c>
      <c r="R77" s="16">
        <v>0</v>
      </c>
      <c r="S77" s="14">
        <v>0</v>
      </c>
      <c r="T77" s="16">
        <v>0</v>
      </c>
      <c r="U77" s="14">
        <v>5.70305281</v>
      </c>
      <c r="V77" s="16">
        <v>0.40110657999999999</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1.0785282599999999</v>
      </c>
      <c r="F81" s="16">
        <v>0.17215514000000001</v>
      </c>
      <c r="G81" s="14">
        <v>7.1929125699999998</v>
      </c>
      <c r="H81" s="16">
        <v>0.50440501000000004</v>
      </c>
      <c r="I81" s="14">
        <v>38.545867970000003</v>
      </c>
      <c r="J81" s="16">
        <v>0.86055634000000003</v>
      </c>
      <c r="K81" s="14">
        <v>52.854515470000003</v>
      </c>
      <c r="L81" s="16">
        <v>1.1755500299999999</v>
      </c>
      <c r="M81" s="14">
        <v>0</v>
      </c>
      <c r="N81" s="16">
        <v>0</v>
      </c>
      <c r="O81" s="14" t="s">
        <v>582</v>
      </c>
      <c r="P81" s="16" t="s">
        <v>582</v>
      </c>
      <c r="Q81" s="14">
        <v>0</v>
      </c>
      <c r="R81" s="16">
        <v>0</v>
      </c>
      <c r="S81" s="14">
        <v>0</v>
      </c>
      <c r="T81" s="16">
        <v>0</v>
      </c>
      <c r="U81" s="14">
        <v>0.32817572</v>
      </c>
      <c r="V81" s="16">
        <v>7.7943319999999996E-2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(371/B7*100)</f>
        <v>2.5533379215416381</v>
      </c>
      <c r="D7" s="15">
        <v>14159</v>
      </c>
      <c r="E7" s="14">
        <v>66.971308930000006</v>
      </c>
      <c r="F7" s="16">
        <v>0.43426731000000002</v>
      </c>
      <c r="G7" s="14">
        <v>25.137335950000001</v>
      </c>
      <c r="H7" s="16">
        <v>0.39478963</v>
      </c>
      <c r="I7" s="14">
        <v>4.7345179899999996</v>
      </c>
      <c r="J7" s="16">
        <v>0.20138818999999999</v>
      </c>
      <c r="K7" s="14">
        <v>0.83449744000000003</v>
      </c>
      <c r="L7" s="16">
        <v>7.7816910000000003E-2</v>
      </c>
      <c r="M7" s="14">
        <v>0</v>
      </c>
      <c r="N7" s="16">
        <v>0</v>
      </c>
      <c r="O7" s="14" t="s">
        <v>582</v>
      </c>
      <c r="P7" s="16" t="s">
        <v>582</v>
      </c>
      <c r="Q7" s="14">
        <v>0</v>
      </c>
      <c r="R7" s="16">
        <v>0</v>
      </c>
      <c r="S7" s="14">
        <v>0</v>
      </c>
      <c r="T7" s="16">
        <v>0</v>
      </c>
      <c r="U7" s="14">
        <v>2.3223397000000001</v>
      </c>
      <c r="V7" s="16">
        <v>0.17266324</v>
      </c>
    </row>
    <row r="8" spans="1:22" x14ac:dyDescent="0.25">
      <c r="A8" s="11" t="s">
        <v>478</v>
      </c>
      <c r="B8" s="13">
        <v>7007</v>
      </c>
      <c r="C8" s="14">
        <f>(24/B8*100)</f>
        <v>0.34251462822891393</v>
      </c>
      <c r="D8" s="15">
        <v>6983</v>
      </c>
      <c r="E8" s="14">
        <v>77.400206080000004</v>
      </c>
      <c r="F8" s="16">
        <v>0.66146746000000001</v>
      </c>
      <c r="G8" s="14">
        <v>15.520506920000001</v>
      </c>
      <c r="H8" s="16">
        <v>0.43575900000000001</v>
      </c>
      <c r="I8" s="14">
        <v>3.0666964700000001</v>
      </c>
      <c r="J8" s="16">
        <v>0.34863122000000002</v>
      </c>
      <c r="K8" s="14">
        <v>1.51164118</v>
      </c>
      <c r="L8" s="16">
        <v>0.13553419999999999</v>
      </c>
      <c r="M8" s="14">
        <v>0</v>
      </c>
      <c r="N8" s="16">
        <v>0</v>
      </c>
      <c r="O8" s="14" t="s">
        <v>582</v>
      </c>
      <c r="P8" s="16" t="s">
        <v>582</v>
      </c>
      <c r="Q8" s="14">
        <v>0.47263271000000001</v>
      </c>
      <c r="R8" s="16">
        <v>0.11632104</v>
      </c>
      <c r="S8" s="14">
        <v>0</v>
      </c>
      <c r="T8" s="16">
        <v>0</v>
      </c>
      <c r="U8" s="14">
        <v>2.0283166399999999</v>
      </c>
      <c r="V8" s="16">
        <v>0.25308807</v>
      </c>
    </row>
    <row r="9" spans="1:22" x14ac:dyDescent="0.25">
      <c r="A9" s="11" t="s">
        <v>479</v>
      </c>
      <c r="B9" s="13">
        <v>9651</v>
      </c>
      <c r="C9" s="14">
        <f>(106/B9*100)</f>
        <v>1.0983317790902498</v>
      </c>
      <c r="D9" s="15">
        <v>9545</v>
      </c>
      <c r="E9" s="14">
        <v>62.244308169999996</v>
      </c>
      <c r="F9" s="16">
        <v>0.80570406999999999</v>
      </c>
      <c r="G9" s="14">
        <v>25.475353739999999</v>
      </c>
      <c r="H9" s="16">
        <v>0.57383081999999996</v>
      </c>
      <c r="I9" s="14">
        <v>5.4406654000000003</v>
      </c>
      <c r="J9" s="16">
        <v>0.25360495</v>
      </c>
      <c r="K9" s="14">
        <v>1.5334325799999999</v>
      </c>
      <c r="L9" s="16">
        <v>0.15406096999999999</v>
      </c>
      <c r="M9" s="14">
        <v>0</v>
      </c>
      <c r="N9" s="16">
        <v>0</v>
      </c>
      <c r="O9" s="14" t="s">
        <v>582</v>
      </c>
      <c r="P9" s="16" t="s">
        <v>582</v>
      </c>
      <c r="Q9" s="14">
        <v>3.0107771799999998</v>
      </c>
      <c r="R9" s="16">
        <v>0.54068846999999998</v>
      </c>
      <c r="S9" s="14">
        <v>0</v>
      </c>
      <c r="T9" s="16">
        <v>0</v>
      </c>
      <c r="U9" s="14">
        <v>2.2954629299999998</v>
      </c>
      <c r="V9" s="16">
        <v>0.23555209999999999</v>
      </c>
    </row>
    <row r="10" spans="1:22" x14ac:dyDescent="0.25">
      <c r="A10" s="11" t="s">
        <v>480</v>
      </c>
      <c r="B10" s="13">
        <v>20058</v>
      </c>
      <c r="C10" s="14">
        <f>(529/B10*100)</f>
        <v>2.63735168012763</v>
      </c>
      <c r="D10" s="15">
        <v>19529</v>
      </c>
      <c r="E10" s="14">
        <v>73.109328129999994</v>
      </c>
      <c r="F10" s="16">
        <v>0.56876643999999998</v>
      </c>
      <c r="G10" s="14">
        <v>20.267295699999998</v>
      </c>
      <c r="H10" s="16">
        <v>0.45083329</v>
      </c>
      <c r="I10" s="14">
        <v>3.90848423</v>
      </c>
      <c r="J10" s="16">
        <v>0.24322856000000001</v>
      </c>
      <c r="K10" s="14">
        <v>0.91884708999999998</v>
      </c>
      <c r="L10" s="16">
        <v>7.9067180000000001E-2</v>
      </c>
      <c r="M10" s="14">
        <v>0</v>
      </c>
      <c r="N10" s="16">
        <v>0</v>
      </c>
      <c r="O10" s="14" t="s">
        <v>582</v>
      </c>
      <c r="P10" s="16" t="s">
        <v>582</v>
      </c>
      <c r="Q10" s="14">
        <v>0</v>
      </c>
      <c r="R10" s="16">
        <v>0</v>
      </c>
      <c r="S10" s="14">
        <v>0</v>
      </c>
      <c r="T10" s="16">
        <v>0</v>
      </c>
      <c r="U10" s="14">
        <v>1.7960448499999999</v>
      </c>
      <c r="V10" s="16">
        <v>0.18593293999999999</v>
      </c>
    </row>
    <row r="11" spans="1:22" x14ac:dyDescent="0.25">
      <c r="A11" s="11" t="s">
        <v>481</v>
      </c>
      <c r="B11" s="13">
        <v>7053</v>
      </c>
      <c r="C11" s="14">
        <f>(50/B11*100)</f>
        <v>0.70891819084077701</v>
      </c>
      <c r="D11" s="15">
        <v>7003</v>
      </c>
      <c r="E11" s="14">
        <v>59.54892984</v>
      </c>
      <c r="F11" s="16">
        <v>0.78101012999999997</v>
      </c>
      <c r="G11" s="14">
        <v>28.037820279999998</v>
      </c>
      <c r="H11" s="16">
        <v>0.62245435999999998</v>
      </c>
      <c r="I11" s="14">
        <v>7.4972667299999998</v>
      </c>
      <c r="J11" s="16">
        <v>0.34615319</v>
      </c>
      <c r="K11" s="14">
        <v>2.8313912299999999</v>
      </c>
      <c r="L11" s="16">
        <v>0.32260240000000001</v>
      </c>
      <c r="M11" s="14">
        <v>0</v>
      </c>
      <c r="N11" s="16">
        <v>0</v>
      </c>
      <c r="O11" s="14" t="s">
        <v>582</v>
      </c>
      <c r="P11" s="16" t="s">
        <v>582</v>
      </c>
      <c r="Q11" s="14">
        <v>0</v>
      </c>
      <c r="R11" s="16">
        <v>0</v>
      </c>
      <c r="S11" s="14">
        <v>0</v>
      </c>
      <c r="T11" s="16">
        <v>0</v>
      </c>
      <c r="U11" s="14">
        <v>2.0845919199999998</v>
      </c>
      <c r="V11" s="16">
        <v>0.30676821999999998</v>
      </c>
    </row>
    <row r="12" spans="1:22" x14ac:dyDescent="0.25">
      <c r="A12" s="11" t="s">
        <v>482</v>
      </c>
      <c r="B12" s="13">
        <v>6894</v>
      </c>
      <c r="C12" s="14">
        <f>(57/B12*100)</f>
        <v>0.82680591818973026</v>
      </c>
      <c r="D12" s="15">
        <v>6837</v>
      </c>
      <c r="E12" s="14">
        <v>56.483340030000001</v>
      </c>
      <c r="F12" s="16">
        <v>0.86448979999999997</v>
      </c>
      <c r="G12" s="14">
        <v>31.417053979999999</v>
      </c>
      <c r="H12" s="16">
        <v>0.58682016999999997</v>
      </c>
      <c r="I12" s="14">
        <v>6.44866136</v>
      </c>
      <c r="J12" s="16">
        <v>0.47538113999999998</v>
      </c>
      <c r="K12" s="14">
        <v>1.53532107</v>
      </c>
      <c r="L12" s="16">
        <v>0.16386882</v>
      </c>
      <c r="M12" s="14">
        <v>0</v>
      </c>
      <c r="N12" s="16">
        <v>0</v>
      </c>
      <c r="O12" s="14" t="s">
        <v>582</v>
      </c>
      <c r="P12" s="16" t="s">
        <v>582</v>
      </c>
      <c r="Q12" s="14">
        <v>2.3471719100000001</v>
      </c>
      <c r="R12" s="16">
        <v>0.59165972</v>
      </c>
      <c r="S12" s="14">
        <v>0</v>
      </c>
      <c r="T12" s="16">
        <v>0</v>
      </c>
      <c r="U12" s="14">
        <v>1.7684516400000001</v>
      </c>
      <c r="V12" s="16">
        <v>0.22683169</v>
      </c>
    </row>
    <row r="13" spans="1:22" x14ac:dyDescent="0.25">
      <c r="A13" s="11" t="s">
        <v>483</v>
      </c>
      <c r="B13" s="13">
        <v>7161</v>
      </c>
      <c r="C13" s="14">
        <f>(92/B13*100)</f>
        <v>1.2847367686077364</v>
      </c>
      <c r="D13" s="15">
        <v>7069</v>
      </c>
      <c r="E13" s="14">
        <v>72.003578020000006</v>
      </c>
      <c r="F13" s="16">
        <v>0.74192426</v>
      </c>
      <c r="G13" s="14">
        <v>19.043438569999999</v>
      </c>
      <c r="H13" s="16">
        <v>0.58400308000000001</v>
      </c>
      <c r="I13" s="14">
        <v>2.37023165</v>
      </c>
      <c r="J13" s="16">
        <v>0.19708607</v>
      </c>
      <c r="K13" s="14">
        <v>0.99263013</v>
      </c>
      <c r="L13" s="16">
        <v>0.13772319999999999</v>
      </c>
      <c r="M13" s="14">
        <v>0</v>
      </c>
      <c r="N13" s="16">
        <v>0</v>
      </c>
      <c r="O13" s="14" t="s">
        <v>582</v>
      </c>
      <c r="P13" s="16" t="s">
        <v>582</v>
      </c>
      <c r="Q13" s="14">
        <v>4.0679935399999998</v>
      </c>
      <c r="R13" s="16">
        <v>0.46782673000000002</v>
      </c>
      <c r="S13" s="14">
        <v>0</v>
      </c>
      <c r="T13" s="16">
        <v>0</v>
      </c>
      <c r="U13" s="14">
        <v>1.52212809</v>
      </c>
      <c r="V13" s="16">
        <v>0.28046027000000001</v>
      </c>
    </row>
    <row r="14" spans="1:22" x14ac:dyDescent="0.25">
      <c r="A14" s="11" t="s">
        <v>484</v>
      </c>
      <c r="B14" s="13">
        <v>5587</v>
      </c>
      <c r="C14" s="14">
        <f>(76/B14*100)</f>
        <v>1.3603006980490424</v>
      </c>
      <c r="D14" s="15">
        <v>5511</v>
      </c>
      <c r="E14" s="14">
        <v>66.353777140000005</v>
      </c>
      <c r="F14" s="16">
        <v>0.79019642999999995</v>
      </c>
      <c r="G14" s="14">
        <v>26.233327259999999</v>
      </c>
      <c r="H14" s="16">
        <v>0.65705175999999998</v>
      </c>
      <c r="I14" s="14">
        <v>5.4469240900000004</v>
      </c>
      <c r="J14" s="16">
        <v>0.35094383000000001</v>
      </c>
      <c r="K14" s="14">
        <v>1.0986321100000001</v>
      </c>
      <c r="L14" s="16">
        <v>0.15562625999999999</v>
      </c>
      <c r="M14" s="14">
        <v>0</v>
      </c>
      <c r="N14" s="16">
        <v>0</v>
      </c>
      <c r="O14" s="14" t="s">
        <v>582</v>
      </c>
      <c r="P14" s="16" t="s">
        <v>582</v>
      </c>
      <c r="Q14" s="14">
        <v>0</v>
      </c>
      <c r="R14" s="16">
        <v>0</v>
      </c>
      <c r="S14" s="14">
        <v>0</v>
      </c>
      <c r="T14" s="16">
        <v>0</v>
      </c>
      <c r="U14" s="14">
        <v>0.86733939999999998</v>
      </c>
      <c r="V14" s="16">
        <v>0.14226552000000001</v>
      </c>
    </row>
    <row r="15" spans="1:22" x14ac:dyDescent="0.25">
      <c r="A15" s="11" t="s">
        <v>485</v>
      </c>
      <c r="B15" s="13">
        <v>5882</v>
      </c>
      <c r="C15" s="14">
        <f>(53/B15*100)</f>
        <v>0.90105406324379467</v>
      </c>
      <c r="D15" s="15">
        <v>5829</v>
      </c>
      <c r="E15" s="14">
        <v>70.973412479999993</v>
      </c>
      <c r="F15" s="16">
        <v>0.71392981</v>
      </c>
      <c r="G15" s="14">
        <v>22.900545749999999</v>
      </c>
      <c r="H15" s="16">
        <v>0.54427868999999995</v>
      </c>
      <c r="I15" s="14">
        <v>3.1005974699999999</v>
      </c>
      <c r="J15" s="16">
        <v>0.25801090999999998</v>
      </c>
      <c r="K15" s="14">
        <v>0.82999047000000004</v>
      </c>
      <c r="L15" s="16">
        <v>0.12300066</v>
      </c>
      <c r="M15" s="14">
        <v>0</v>
      </c>
      <c r="N15" s="16">
        <v>0</v>
      </c>
      <c r="O15" s="14" t="s">
        <v>582</v>
      </c>
      <c r="P15" s="16" t="s">
        <v>582</v>
      </c>
      <c r="Q15" s="14">
        <v>1.0127116700000001</v>
      </c>
      <c r="R15" s="16">
        <v>0.45391006</v>
      </c>
      <c r="S15" s="14">
        <v>0</v>
      </c>
      <c r="T15" s="16">
        <v>0</v>
      </c>
      <c r="U15" s="14">
        <v>1.1827421600000001</v>
      </c>
      <c r="V15" s="16">
        <v>0.17820299000000001</v>
      </c>
    </row>
    <row r="16" spans="1:22" x14ac:dyDescent="0.25">
      <c r="A16" s="11" t="s">
        <v>486</v>
      </c>
      <c r="B16" s="13">
        <v>6108</v>
      </c>
      <c r="C16" s="14">
        <f>(103/B16*100)</f>
        <v>1.6863130320890634</v>
      </c>
      <c r="D16" s="15">
        <v>6005</v>
      </c>
      <c r="E16" s="14">
        <v>67.949183340000005</v>
      </c>
      <c r="F16" s="16">
        <v>0.78538940999999995</v>
      </c>
      <c r="G16" s="14">
        <v>22.283629770000001</v>
      </c>
      <c r="H16" s="16">
        <v>0.55236949000000002</v>
      </c>
      <c r="I16" s="14">
        <v>4.9247753200000002</v>
      </c>
      <c r="J16" s="16">
        <v>0.33831537</v>
      </c>
      <c r="K16" s="14">
        <v>1.74581483</v>
      </c>
      <c r="L16" s="16">
        <v>0.17961521</v>
      </c>
      <c r="M16" s="14">
        <v>0</v>
      </c>
      <c r="N16" s="16">
        <v>0</v>
      </c>
      <c r="O16" s="14" t="s">
        <v>582</v>
      </c>
      <c r="P16" s="16" t="s">
        <v>582</v>
      </c>
      <c r="Q16" s="14">
        <v>0</v>
      </c>
      <c r="R16" s="16">
        <v>0</v>
      </c>
      <c r="S16" s="14">
        <v>0</v>
      </c>
      <c r="T16" s="16">
        <v>0</v>
      </c>
      <c r="U16" s="14">
        <v>3.0965967399999998</v>
      </c>
      <c r="V16" s="16">
        <v>0.31547361000000002</v>
      </c>
    </row>
    <row r="17" spans="1:22" x14ac:dyDescent="0.25">
      <c r="A17" s="11" t="s">
        <v>487</v>
      </c>
      <c r="B17" s="13">
        <v>6504</v>
      </c>
      <c r="C17" s="14">
        <f>(673/B17*100)</f>
        <v>10.347478474784747</v>
      </c>
      <c r="D17" s="15">
        <v>5831</v>
      </c>
      <c r="E17" s="14">
        <v>74.469071139999997</v>
      </c>
      <c r="F17" s="16">
        <v>0.78719687000000005</v>
      </c>
      <c r="G17" s="14">
        <v>17.16760034</v>
      </c>
      <c r="H17" s="16">
        <v>0.52224841</v>
      </c>
      <c r="I17" s="14">
        <v>2.4552761099999998</v>
      </c>
      <c r="J17" s="16">
        <v>0.21957345</v>
      </c>
      <c r="K17" s="14">
        <v>0.78981962999999999</v>
      </c>
      <c r="L17" s="16">
        <v>0.14784045000000001</v>
      </c>
      <c r="M17" s="14">
        <v>0</v>
      </c>
      <c r="N17" s="16">
        <v>0</v>
      </c>
      <c r="O17" s="14" t="s">
        <v>582</v>
      </c>
      <c r="P17" s="16" t="s">
        <v>582</v>
      </c>
      <c r="Q17" s="14">
        <v>2.5383283200000002</v>
      </c>
      <c r="R17" s="16">
        <v>0.33678783000000001</v>
      </c>
      <c r="S17" s="14">
        <v>0</v>
      </c>
      <c r="T17" s="16">
        <v>0</v>
      </c>
      <c r="U17" s="14">
        <v>2.5799044599999998</v>
      </c>
      <c r="V17" s="16">
        <v>0.32843481000000002</v>
      </c>
    </row>
    <row r="18" spans="1:22" x14ac:dyDescent="0.25">
      <c r="A18" s="11" t="s">
        <v>488</v>
      </c>
      <c r="B18" s="13">
        <v>5532</v>
      </c>
      <c r="C18" s="14">
        <f>(28/B18*100)</f>
        <v>0.50614605929139556</v>
      </c>
      <c r="D18" s="15">
        <v>5504</v>
      </c>
      <c r="E18" s="14">
        <v>52.937270499999997</v>
      </c>
      <c r="F18" s="16">
        <v>0.88308469000000001</v>
      </c>
      <c r="G18" s="14">
        <v>34.776770970000001</v>
      </c>
      <c r="H18" s="16">
        <v>0.82128036999999998</v>
      </c>
      <c r="I18" s="14">
        <v>8.8402820900000005</v>
      </c>
      <c r="J18" s="16">
        <v>0.57011230999999996</v>
      </c>
      <c r="K18" s="14">
        <v>1.68956339</v>
      </c>
      <c r="L18" s="16">
        <v>0.19953061999999999</v>
      </c>
      <c r="M18" s="14">
        <v>0</v>
      </c>
      <c r="N18" s="16">
        <v>0</v>
      </c>
      <c r="O18" s="14" t="s">
        <v>582</v>
      </c>
      <c r="P18" s="16" t="s">
        <v>582</v>
      </c>
      <c r="Q18" s="14">
        <v>0</v>
      </c>
      <c r="R18" s="16">
        <v>0</v>
      </c>
      <c r="S18" s="14">
        <v>0</v>
      </c>
      <c r="T18" s="16">
        <v>0</v>
      </c>
      <c r="U18" s="14">
        <v>1.75611305</v>
      </c>
      <c r="V18" s="16">
        <v>0.24410847999999999</v>
      </c>
    </row>
    <row r="19" spans="1:22" x14ac:dyDescent="0.25">
      <c r="A19" s="11" t="s">
        <v>489</v>
      </c>
      <c r="B19" s="13">
        <v>5658</v>
      </c>
      <c r="C19" s="14">
        <f>(70/B19*100)</f>
        <v>1.2371862849063273</v>
      </c>
      <c r="D19" s="15">
        <v>5588</v>
      </c>
      <c r="E19" s="14">
        <v>61.599996849999997</v>
      </c>
      <c r="F19" s="16">
        <v>0.89726269000000003</v>
      </c>
      <c r="G19" s="14">
        <v>28.101132969999998</v>
      </c>
      <c r="H19" s="16">
        <v>0.62643157000000005</v>
      </c>
      <c r="I19" s="14">
        <v>7.2325110199999996</v>
      </c>
      <c r="J19" s="16">
        <v>0.44588877999999998</v>
      </c>
      <c r="K19" s="14">
        <v>1.4122063600000001</v>
      </c>
      <c r="L19" s="16">
        <v>0.16775139</v>
      </c>
      <c r="M19" s="14">
        <v>0</v>
      </c>
      <c r="N19" s="16">
        <v>0</v>
      </c>
      <c r="O19" s="14" t="s">
        <v>582</v>
      </c>
      <c r="P19" s="16" t="s">
        <v>582</v>
      </c>
      <c r="Q19" s="14">
        <v>0</v>
      </c>
      <c r="R19" s="16">
        <v>0</v>
      </c>
      <c r="S19" s="14">
        <v>0</v>
      </c>
      <c r="T19" s="16">
        <v>0</v>
      </c>
      <c r="U19" s="14">
        <v>1.6541528000000001</v>
      </c>
      <c r="V19" s="16">
        <v>0.22433850999999999</v>
      </c>
    </row>
    <row r="20" spans="1:22" x14ac:dyDescent="0.25">
      <c r="A20" s="11" t="s">
        <v>490</v>
      </c>
      <c r="B20" s="13">
        <v>3371</v>
      </c>
      <c r="C20" s="14">
        <f>(75/B20*100)</f>
        <v>2.2248590922574905</v>
      </c>
      <c r="D20" s="15">
        <v>3296</v>
      </c>
      <c r="E20" s="14">
        <v>64.349898730000007</v>
      </c>
      <c r="F20" s="16">
        <v>0.98383931000000002</v>
      </c>
      <c r="G20" s="14">
        <v>28.741836379999999</v>
      </c>
      <c r="H20" s="16">
        <v>0.89403898000000004</v>
      </c>
      <c r="I20" s="14">
        <v>3.86124979</v>
      </c>
      <c r="J20" s="16">
        <v>0.29083650999999999</v>
      </c>
      <c r="K20" s="14">
        <v>1.0874598900000001</v>
      </c>
      <c r="L20" s="16">
        <v>0.19156340999999999</v>
      </c>
      <c r="M20" s="14">
        <v>0</v>
      </c>
      <c r="N20" s="16">
        <v>0</v>
      </c>
      <c r="O20" s="14" t="s">
        <v>582</v>
      </c>
      <c r="P20" s="16" t="s">
        <v>582</v>
      </c>
      <c r="Q20" s="14">
        <v>0</v>
      </c>
      <c r="R20" s="16">
        <v>0</v>
      </c>
      <c r="S20" s="14">
        <v>0</v>
      </c>
      <c r="T20" s="16">
        <v>0</v>
      </c>
      <c r="U20" s="14">
        <v>1.95955521</v>
      </c>
      <c r="V20" s="16">
        <v>0.25139133000000002</v>
      </c>
    </row>
    <row r="21" spans="1:22" x14ac:dyDescent="0.25">
      <c r="A21" s="11" t="s">
        <v>491</v>
      </c>
      <c r="B21" s="13">
        <v>5741</v>
      </c>
      <c r="C21" s="14">
        <f>(45/B21*100)</f>
        <v>0.7838355687162516</v>
      </c>
      <c r="D21" s="15">
        <v>5696</v>
      </c>
      <c r="E21" s="14">
        <v>70.8122106</v>
      </c>
      <c r="F21" s="16">
        <v>0.79482145000000004</v>
      </c>
      <c r="G21" s="14">
        <v>24.738246149999998</v>
      </c>
      <c r="H21" s="16">
        <v>0.67154029999999998</v>
      </c>
      <c r="I21" s="14">
        <v>2.9387230400000002</v>
      </c>
      <c r="J21" s="16">
        <v>0.34397275999999999</v>
      </c>
      <c r="K21" s="14">
        <v>0.79838947000000005</v>
      </c>
      <c r="L21" s="16">
        <v>0.15128673000000001</v>
      </c>
      <c r="M21" s="14">
        <v>0</v>
      </c>
      <c r="N21" s="16">
        <v>0</v>
      </c>
      <c r="O21" s="14" t="s">
        <v>582</v>
      </c>
      <c r="P21" s="16" t="s">
        <v>582</v>
      </c>
      <c r="Q21" s="14">
        <v>0</v>
      </c>
      <c r="R21" s="16">
        <v>0</v>
      </c>
      <c r="S21" s="14">
        <v>0</v>
      </c>
      <c r="T21" s="16">
        <v>0</v>
      </c>
      <c r="U21" s="14">
        <v>0.71243073999999995</v>
      </c>
      <c r="V21" s="16">
        <v>0.11740679</v>
      </c>
    </row>
    <row r="22" spans="1:22" x14ac:dyDescent="0.25">
      <c r="A22" s="11" t="s">
        <v>492</v>
      </c>
      <c r="B22" s="13">
        <v>6598</v>
      </c>
      <c r="C22" s="14">
        <f>(33/B22*100)</f>
        <v>0.50015156107911496</v>
      </c>
      <c r="D22" s="15">
        <v>6565</v>
      </c>
      <c r="E22" s="14">
        <v>62.910204270000001</v>
      </c>
      <c r="F22" s="16">
        <v>0.81822518</v>
      </c>
      <c r="G22" s="14">
        <v>25.864864699999998</v>
      </c>
      <c r="H22" s="16">
        <v>0.58670429000000002</v>
      </c>
      <c r="I22" s="14">
        <v>5.9502871400000004</v>
      </c>
      <c r="J22" s="16">
        <v>0.31588609000000001</v>
      </c>
      <c r="K22" s="14">
        <v>1.8028647200000001</v>
      </c>
      <c r="L22" s="16">
        <v>0.1925251</v>
      </c>
      <c r="M22" s="14">
        <v>0</v>
      </c>
      <c r="N22" s="16">
        <v>0</v>
      </c>
      <c r="O22" s="14" t="s">
        <v>582</v>
      </c>
      <c r="P22" s="16" t="s">
        <v>582</v>
      </c>
      <c r="Q22" s="14">
        <v>0</v>
      </c>
      <c r="R22" s="16">
        <v>0</v>
      </c>
      <c r="S22" s="14">
        <v>7.2298870000000001E-2</v>
      </c>
      <c r="T22" s="16">
        <v>3.5780960000000001E-2</v>
      </c>
      <c r="U22" s="14">
        <v>3.3994803</v>
      </c>
      <c r="V22" s="16">
        <v>0.41327201000000002</v>
      </c>
    </row>
    <row r="23" spans="1:22" x14ac:dyDescent="0.25">
      <c r="A23" s="11" t="s">
        <v>493</v>
      </c>
      <c r="B23" s="13">
        <v>11583</v>
      </c>
      <c r="C23" s="14">
        <f>(220/B23*100)</f>
        <v>1.899335232668566</v>
      </c>
      <c r="D23" s="15">
        <v>11363</v>
      </c>
      <c r="E23" s="14">
        <v>63.17823731</v>
      </c>
      <c r="F23" s="16">
        <v>0.76254376000000001</v>
      </c>
      <c r="G23" s="14">
        <v>28.006189429999999</v>
      </c>
      <c r="H23" s="16">
        <v>0.61032591000000003</v>
      </c>
      <c r="I23" s="14">
        <v>5.8014177699999996</v>
      </c>
      <c r="J23" s="16">
        <v>0.37314473999999997</v>
      </c>
      <c r="K23" s="14">
        <v>1.1272034200000001</v>
      </c>
      <c r="L23" s="16">
        <v>0.17790137</v>
      </c>
      <c r="M23" s="14">
        <v>0</v>
      </c>
      <c r="N23" s="16">
        <v>0</v>
      </c>
      <c r="O23" s="14" t="s">
        <v>582</v>
      </c>
      <c r="P23" s="16" t="s">
        <v>582</v>
      </c>
      <c r="Q23" s="14">
        <v>0</v>
      </c>
      <c r="R23" s="16">
        <v>0</v>
      </c>
      <c r="S23" s="14">
        <v>0</v>
      </c>
      <c r="T23" s="16">
        <v>0</v>
      </c>
      <c r="U23" s="14">
        <v>1.88695206</v>
      </c>
      <c r="V23" s="16">
        <v>0.25327056999999997</v>
      </c>
    </row>
    <row r="24" spans="1:22" x14ac:dyDescent="0.25">
      <c r="A24" s="11" t="s">
        <v>494</v>
      </c>
      <c r="B24" s="13">
        <v>6647</v>
      </c>
      <c r="C24" s="14">
        <f>(7/B24*100)</f>
        <v>0.10531066646607493</v>
      </c>
      <c r="D24" s="15">
        <v>6640</v>
      </c>
      <c r="E24" s="14">
        <v>79.715749009999996</v>
      </c>
      <c r="F24" s="16">
        <v>0.61136225</v>
      </c>
      <c r="G24" s="14">
        <v>16.713473889999999</v>
      </c>
      <c r="H24" s="16">
        <v>0.55693137999999998</v>
      </c>
      <c r="I24" s="14">
        <v>2.1189783900000001</v>
      </c>
      <c r="J24" s="16">
        <v>0.17977617000000001</v>
      </c>
      <c r="K24" s="14">
        <v>0.66962613000000004</v>
      </c>
      <c r="L24" s="16">
        <v>0.11318394</v>
      </c>
      <c r="M24" s="14">
        <v>0</v>
      </c>
      <c r="N24" s="16">
        <v>0</v>
      </c>
      <c r="O24" s="14" t="s">
        <v>582</v>
      </c>
      <c r="P24" s="16" t="s">
        <v>582</v>
      </c>
      <c r="Q24" s="14">
        <v>0</v>
      </c>
      <c r="R24" s="16">
        <v>0</v>
      </c>
      <c r="S24" s="14">
        <v>0</v>
      </c>
      <c r="T24" s="16">
        <v>0</v>
      </c>
      <c r="U24" s="14">
        <v>0.78217258000000001</v>
      </c>
      <c r="V24" s="16">
        <v>0.13750045999999999</v>
      </c>
    </row>
    <row r="25" spans="1:22" x14ac:dyDescent="0.25">
      <c r="A25" s="11" t="s">
        <v>495</v>
      </c>
      <c r="B25" s="13">
        <v>5581</v>
      </c>
      <c r="C25" s="14">
        <f>(24/B25*100)</f>
        <v>0.43003046049095145</v>
      </c>
      <c r="D25" s="15">
        <v>5557</v>
      </c>
      <c r="E25" s="14">
        <v>74.456640710000002</v>
      </c>
      <c r="F25" s="16">
        <v>0.69758239</v>
      </c>
      <c r="G25" s="14">
        <v>20.076798780000001</v>
      </c>
      <c r="H25" s="16">
        <v>0.58894336000000003</v>
      </c>
      <c r="I25" s="14">
        <v>4.4633609200000004</v>
      </c>
      <c r="J25" s="16">
        <v>0.26340859999999999</v>
      </c>
      <c r="K25" s="14">
        <v>0.62863458000000005</v>
      </c>
      <c r="L25" s="16">
        <v>0.10970918</v>
      </c>
      <c r="M25" s="14">
        <v>0</v>
      </c>
      <c r="N25" s="16">
        <v>0</v>
      </c>
      <c r="O25" s="14" t="s">
        <v>582</v>
      </c>
      <c r="P25" s="16" t="s">
        <v>582</v>
      </c>
      <c r="Q25" s="14">
        <v>0</v>
      </c>
      <c r="R25" s="16">
        <v>0</v>
      </c>
      <c r="S25" s="14">
        <v>0</v>
      </c>
      <c r="T25" s="16">
        <v>0</v>
      </c>
      <c r="U25" s="14">
        <v>0.37456500999999998</v>
      </c>
      <c r="V25" s="16">
        <v>8.5681670000000001E-2</v>
      </c>
    </row>
    <row r="26" spans="1:22" x14ac:dyDescent="0.25">
      <c r="A26" s="11" t="s">
        <v>496</v>
      </c>
      <c r="B26" s="13">
        <v>4869</v>
      </c>
      <c r="C26" s="14">
        <f>(33/B26*100)</f>
        <v>0.67775723967960566</v>
      </c>
      <c r="D26" s="15">
        <v>4836</v>
      </c>
      <c r="E26" s="14">
        <v>53.763904439999997</v>
      </c>
      <c r="F26" s="16">
        <v>0.81188722000000002</v>
      </c>
      <c r="G26" s="14">
        <v>37.621392929999999</v>
      </c>
      <c r="H26" s="16">
        <v>0.77927579000000002</v>
      </c>
      <c r="I26" s="14">
        <v>5.4611552300000001</v>
      </c>
      <c r="J26" s="16">
        <v>0.34279063999999998</v>
      </c>
      <c r="K26" s="14">
        <v>2.1498589899999998</v>
      </c>
      <c r="L26" s="16">
        <v>0.25506868999999999</v>
      </c>
      <c r="M26" s="14">
        <v>0</v>
      </c>
      <c r="N26" s="16">
        <v>0</v>
      </c>
      <c r="O26" s="14" t="s">
        <v>582</v>
      </c>
      <c r="P26" s="16" t="s">
        <v>582</v>
      </c>
      <c r="Q26" s="14">
        <v>0</v>
      </c>
      <c r="R26" s="16">
        <v>0</v>
      </c>
      <c r="S26" s="14">
        <v>0</v>
      </c>
      <c r="T26" s="16">
        <v>0</v>
      </c>
      <c r="U26" s="14">
        <v>1.00368842</v>
      </c>
      <c r="V26" s="16">
        <v>0.15397944999999999</v>
      </c>
    </row>
    <row r="27" spans="1:22" x14ac:dyDescent="0.25">
      <c r="A27" s="11" t="s">
        <v>497</v>
      </c>
      <c r="B27" s="13">
        <v>5299</v>
      </c>
      <c r="C27" s="14">
        <f>(17/B27*100)</f>
        <v>0.32081524816003021</v>
      </c>
      <c r="D27" s="15">
        <v>5282</v>
      </c>
      <c r="E27" s="14">
        <v>71.981547219999996</v>
      </c>
      <c r="F27" s="16">
        <v>0.53874801999999999</v>
      </c>
      <c r="G27" s="14">
        <v>19.255956820000002</v>
      </c>
      <c r="H27" s="16">
        <v>0.52381356000000001</v>
      </c>
      <c r="I27" s="14">
        <v>3.8750532600000001</v>
      </c>
      <c r="J27" s="16">
        <v>0.26098539999999998</v>
      </c>
      <c r="K27" s="14">
        <v>2.0054897500000002</v>
      </c>
      <c r="L27" s="16">
        <v>0.18512987</v>
      </c>
      <c r="M27" s="14">
        <v>0</v>
      </c>
      <c r="N27" s="16">
        <v>0</v>
      </c>
      <c r="O27" s="14" t="s">
        <v>582</v>
      </c>
      <c r="P27" s="16" t="s">
        <v>582</v>
      </c>
      <c r="Q27" s="14">
        <v>0</v>
      </c>
      <c r="R27" s="16">
        <v>0</v>
      </c>
      <c r="S27" s="14">
        <v>0</v>
      </c>
      <c r="T27" s="16">
        <v>0</v>
      </c>
      <c r="U27" s="14">
        <v>2.8819529400000001</v>
      </c>
      <c r="V27" s="16">
        <v>0.22912793000000001</v>
      </c>
    </row>
    <row r="28" spans="1:22" x14ac:dyDescent="0.25">
      <c r="A28" s="11" t="s">
        <v>498</v>
      </c>
      <c r="B28" s="13">
        <v>7568</v>
      </c>
      <c r="C28" s="14">
        <f>(58/B28*100)</f>
        <v>0.76638477801268501</v>
      </c>
      <c r="D28" s="15">
        <v>7510</v>
      </c>
      <c r="E28" s="14">
        <v>54.719331590000003</v>
      </c>
      <c r="F28" s="16">
        <v>0.90374069000000001</v>
      </c>
      <c r="G28" s="14">
        <v>32.161091050000003</v>
      </c>
      <c r="H28" s="16">
        <v>0.63703266999999997</v>
      </c>
      <c r="I28" s="14">
        <v>9.7037203600000002</v>
      </c>
      <c r="J28" s="16">
        <v>0.57003548999999998</v>
      </c>
      <c r="K28" s="14">
        <v>2.564092</v>
      </c>
      <c r="L28" s="16">
        <v>0.22403418999999999</v>
      </c>
      <c r="M28" s="14">
        <v>0</v>
      </c>
      <c r="N28" s="16">
        <v>0</v>
      </c>
      <c r="O28" s="14" t="s">
        <v>582</v>
      </c>
      <c r="P28" s="16" t="s">
        <v>582</v>
      </c>
      <c r="Q28" s="14">
        <v>0</v>
      </c>
      <c r="R28" s="16">
        <v>0</v>
      </c>
      <c r="S28" s="14">
        <v>0</v>
      </c>
      <c r="T28" s="16">
        <v>0</v>
      </c>
      <c r="U28" s="14">
        <v>0.85176499999999999</v>
      </c>
      <c r="V28" s="16">
        <v>0.12524379999999999</v>
      </c>
    </row>
    <row r="29" spans="1:22" x14ac:dyDescent="0.25">
      <c r="A29" s="11" t="s">
        <v>499</v>
      </c>
      <c r="B29" s="13">
        <v>5385</v>
      </c>
      <c r="C29" s="14">
        <f>(30/B29*100)</f>
        <v>0.55710306406685239</v>
      </c>
      <c r="D29" s="15">
        <v>5355</v>
      </c>
      <c r="E29" s="14">
        <v>58.53056875</v>
      </c>
      <c r="F29" s="16">
        <v>0.76662726000000003</v>
      </c>
      <c r="G29" s="14">
        <v>31.379479499999999</v>
      </c>
      <c r="H29" s="16">
        <v>0.72729993000000004</v>
      </c>
      <c r="I29" s="14">
        <v>5.6579151599999999</v>
      </c>
      <c r="J29" s="16">
        <v>0.36600083999999999</v>
      </c>
      <c r="K29" s="14">
        <v>0.64579814000000002</v>
      </c>
      <c r="L29" s="16">
        <v>0.12756644</v>
      </c>
      <c r="M29" s="14">
        <v>0</v>
      </c>
      <c r="N29" s="16">
        <v>0</v>
      </c>
      <c r="O29" s="14" t="s">
        <v>582</v>
      </c>
      <c r="P29" s="16" t="s">
        <v>582</v>
      </c>
      <c r="Q29" s="14">
        <v>2.7667624100000001</v>
      </c>
      <c r="R29" s="16">
        <v>0.24169378</v>
      </c>
      <c r="S29" s="14">
        <v>0</v>
      </c>
      <c r="T29" s="16">
        <v>0</v>
      </c>
      <c r="U29" s="14">
        <v>1.0194760300000001</v>
      </c>
      <c r="V29" s="16">
        <v>0.16170601000000001</v>
      </c>
    </row>
    <row r="30" spans="1:22" x14ac:dyDescent="0.25">
      <c r="A30" s="11" t="s">
        <v>500</v>
      </c>
      <c r="B30" s="13">
        <v>4520</v>
      </c>
      <c r="C30" s="14">
        <f>(105/B30*100)</f>
        <v>2.3230088495575223</v>
      </c>
      <c r="D30" s="15">
        <v>4415</v>
      </c>
      <c r="E30" s="14">
        <v>65.836757550000002</v>
      </c>
      <c r="F30" s="16">
        <v>0.65641618000000002</v>
      </c>
      <c r="G30" s="14">
        <v>25.581958010000001</v>
      </c>
      <c r="H30" s="16">
        <v>0.60350519000000002</v>
      </c>
      <c r="I30" s="14">
        <v>5.5684416900000002</v>
      </c>
      <c r="J30" s="16">
        <v>0.42682295999999997</v>
      </c>
      <c r="K30" s="14">
        <v>1.0058756200000001</v>
      </c>
      <c r="L30" s="16">
        <v>0.14322436</v>
      </c>
      <c r="M30" s="14">
        <v>0</v>
      </c>
      <c r="N30" s="16">
        <v>0</v>
      </c>
      <c r="O30" s="14" t="s">
        <v>582</v>
      </c>
      <c r="P30" s="16" t="s">
        <v>582</v>
      </c>
      <c r="Q30" s="14">
        <v>0</v>
      </c>
      <c r="R30" s="16">
        <v>0</v>
      </c>
      <c r="S30" s="14">
        <v>0</v>
      </c>
      <c r="T30" s="16">
        <v>0</v>
      </c>
      <c r="U30" s="14">
        <v>2.00696713</v>
      </c>
      <c r="V30" s="16">
        <v>0.20294138</v>
      </c>
    </row>
    <row r="31" spans="1:22" x14ac:dyDescent="0.25">
      <c r="A31" s="11" t="s">
        <v>501</v>
      </c>
      <c r="B31" s="13">
        <v>5456</v>
      </c>
      <c r="C31" s="14">
        <f>(125/B31*100)</f>
        <v>2.2910557184750733</v>
      </c>
      <c r="D31" s="15">
        <v>5331</v>
      </c>
      <c r="E31" s="14">
        <v>70.804135130000006</v>
      </c>
      <c r="F31" s="16">
        <v>0.67453717999999996</v>
      </c>
      <c r="G31" s="14">
        <v>20.575561239999999</v>
      </c>
      <c r="H31" s="16">
        <v>0.57416465000000005</v>
      </c>
      <c r="I31" s="14">
        <v>4.5370877099999998</v>
      </c>
      <c r="J31" s="16">
        <v>0.31539449000000003</v>
      </c>
      <c r="K31" s="14">
        <v>1.66093891</v>
      </c>
      <c r="L31" s="16">
        <v>0.24575748</v>
      </c>
      <c r="M31" s="14">
        <v>0</v>
      </c>
      <c r="N31" s="16">
        <v>0</v>
      </c>
      <c r="O31" s="14" t="s">
        <v>582</v>
      </c>
      <c r="P31" s="16" t="s">
        <v>582</v>
      </c>
      <c r="Q31" s="14">
        <v>0</v>
      </c>
      <c r="R31" s="16">
        <v>0</v>
      </c>
      <c r="S31" s="14">
        <v>0</v>
      </c>
      <c r="T31" s="16">
        <v>0</v>
      </c>
      <c r="U31" s="14">
        <v>2.4222769999999998</v>
      </c>
      <c r="V31" s="16">
        <v>0.2821147</v>
      </c>
    </row>
    <row r="32" spans="1:22" x14ac:dyDescent="0.25">
      <c r="A32" s="11" t="s">
        <v>502</v>
      </c>
      <c r="B32" s="13">
        <v>4478</v>
      </c>
      <c r="C32" s="14">
        <f>(5/B32*100)</f>
        <v>0.11165698972755694</v>
      </c>
      <c r="D32" s="15">
        <v>4473</v>
      </c>
      <c r="E32" s="14">
        <v>63.194463669999998</v>
      </c>
      <c r="F32" s="16">
        <v>0.78708560999999999</v>
      </c>
      <c r="G32" s="14">
        <v>29.648389340000001</v>
      </c>
      <c r="H32" s="16">
        <v>0.80794918000000004</v>
      </c>
      <c r="I32" s="14">
        <v>4.9600966399999997</v>
      </c>
      <c r="J32" s="16">
        <v>0.39101964</v>
      </c>
      <c r="K32" s="14">
        <v>1.3161175700000001</v>
      </c>
      <c r="L32" s="16">
        <v>0.17695295999999999</v>
      </c>
      <c r="M32" s="14">
        <v>0</v>
      </c>
      <c r="N32" s="16">
        <v>0</v>
      </c>
      <c r="O32" s="14" t="s">
        <v>582</v>
      </c>
      <c r="P32" s="16" t="s">
        <v>582</v>
      </c>
      <c r="Q32" s="14">
        <v>0</v>
      </c>
      <c r="R32" s="16">
        <v>0</v>
      </c>
      <c r="S32" s="14">
        <v>0</v>
      </c>
      <c r="T32" s="16">
        <v>0</v>
      </c>
      <c r="U32" s="14">
        <v>0.88093277999999997</v>
      </c>
      <c r="V32" s="16">
        <v>0.16886229</v>
      </c>
    </row>
    <row r="33" spans="1:22" x14ac:dyDescent="0.25">
      <c r="A33" s="11" t="s">
        <v>503</v>
      </c>
      <c r="B33" s="13">
        <v>7325</v>
      </c>
      <c r="C33" s="14">
        <f>(76/B33*100)</f>
        <v>1.0375426621160411</v>
      </c>
      <c r="D33" s="15">
        <v>7249</v>
      </c>
      <c r="E33" s="14">
        <v>71.185947299999995</v>
      </c>
      <c r="F33" s="16">
        <v>0.79212397000000001</v>
      </c>
      <c r="G33" s="14">
        <v>21.9136618</v>
      </c>
      <c r="H33" s="16">
        <v>0.66117364000000001</v>
      </c>
      <c r="I33" s="14">
        <v>4.5620528299999998</v>
      </c>
      <c r="J33" s="16">
        <v>0.32986819000000001</v>
      </c>
      <c r="K33" s="14">
        <v>1.4032561400000001</v>
      </c>
      <c r="L33" s="16">
        <v>0.17381740000000001</v>
      </c>
      <c r="M33" s="14">
        <v>0</v>
      </c>
      <c r="N33" s="16">
        <v>0</v>
      </c>
      <c r="O33" s="14" t="s">
        <v>582</v>
      </c>
      <c r="P33" s="16" t="s">
        <v>582</v>
      </c>
      <c r="Q33" s="14">
        <v>0</v>
      </c>
      <c r="R33" s="16">
        <v>0</v>
      </c>
      <c r="S33" s="14">
        <v>0</v>
      </c>
      <c r="T33" s="16">
        <v>0</v>
      </c>
      <c r="U33" s="14">
        <v>0.93508192999999995</v>
      </c>
      <c r="V33" s="16">
        <v>0.15781554</v>
      </c>
    </row>
    <row r="34" spans="1:22" x14ac:dyDescent="0.25">
      <c r="A34" s="11" t="s">
        <v>504</v>
      </c>
      <c r="B34" s="13">
        <v>6350</v>
      </c>
      <c r="C34" s="14">
        <f>(39/B34*100)</f>
        <v>0.6141732283464566</v>
      </c>
      <c r="D34" s="15">
        <v>6311</v>
      </c>
      <c r="E34" s="14">
        <v>51.256349450000002</v>
      </c>
      <c r="F34" s="16">
        <v>0.73815165999999999</v>
      </c>
      <c r="G34" s="14">
        <v>34.433136769999997</v>
      </c>
      <c r="H34" s="16">
        <v>0.60287431000000002</v>
      </c>
      <c r="I34" s="14">
        <v>7.5720493700000002</v>
      </c>
      <c r="J34" s="16">
        <v>0.36397007999999997</v>
      </c>
      <c r="K34" s="14">
        <v>1.64118527</v>
      </c>
      <c r="L34" s="16">
        <v>0.18964665999999999</v>
      </c>
      <c r="M34" s="14">
        <v>0</v>
      </c>
      <c r="N34" s="16">
        <v>0</v>
      </c>
      <c r="O34" s="14" t="s">
        <v>582</v>
      </c>
      <c r="P34" s="16" t="s">
        <v>582</v>
      </c>
      <c r="Q34" s="14">
        <v>2.56205434</v>
      </c>
      <c r="R34" s="16">
        <v>0.53182982999999995</v>
      </c>
      <c r="S34" s="14">
        <v>0</v>
      </c>
      <c r="T34" s="16">
        <v>0</v>
      </c>
      <c r="U34" s="14">
        <v>2.5352247999999999</v>
      </c>
      <c r="V34" s="16">
        <v>0.31122174000000002</v>
      </c>
    </row>
    <row r="35" spans="1:22" x14ac:dyDescent="0.25">
      <c r="A35" s="11" t="s">
        <v>505</v>
      </c>
      <c r="B35" s="13">
        <v>6406</v>
      </c>
      <c r="C35" s="14">
        <f>(36/B35*100)</f>
        <v>0.56197315017171401</v>
      </c>
      <c r="D35" s="15">
        <v>6370</v>
      </c>
      <c r="E35" s="14">
        <v>65.151500139999996</v>
      </c>
      <c r="F35" s="16">
        <v>0.78177708000000001</v>
      </c>
      <c r="G35" s="14">
        <v>26.78298221</v>
      </c>
      <c r="H35" s="16">
        <v>0.74605164999999996</v>
      </c>
      <c r="I35" s="14">
        <v>4.6850201</v>
      </c>
      <c r="J35" s="16">
        <v>0.32448072999999999</v>
      </c>
      <c r="K35" s="14">
        <v>1.03665126</v>
      </c>
      <c r="L35" s="16">
        <v>0.14899572999999999</v>
      </c>
      <c r="M35" s="14">
        <v>0</v>
      </c>
      <c r="N35" s="16">
        <v>0</v>
      </c>
      <c r="O35" s="14" t="s">
        <v>582</v>
      </c>
      <c r="P35" s="16" t="s">
        <v>582</v>
      </c>
      <c r="Q35" s="14">
        <v>1.03376588</v>
      </c>
      <c r="R35" s="16">
        <v>5.6437689999999999E-2</v>
      </c>
      <c r="S35" s="14">
        <v>0</v>
      </c>
      <c r="T35" s="16">
        <v>0</v>
      </c>
      <c r="U35" s="14">
        <v>1.3100804100000001</v>
      </c>
      <c r="V35" s="16">
        <v>0.16037717000000001</v>
      </c>
    </row>
    <row r="36" spans="1:22" x14ac:dyDescent="0.25">
      <c r="A36" s="11" t="s">
        <v>506</v>
      </c>
      <c r="B36" s="13">
        <v>6736</v>
      </c>
      <c r="C36" s="14">
        <f>(29/B36*100)</f>
        <v>0.43052256532066502</v>
      </c>
      <c r="D36" s="15">
        <v>6707</v>
      </c>
      <c r="E36" s="14">
        <v>68.393988100000001</v>
      </c>
      <c r="F36" s="16">
        <v>0.70505218999999997</v>
      </c>
      <c r="G36" s="14">
        <v>23.989466090000001</v>
      </c>
      <c r="H36" s="16">
        <v>0.61290458000000003</v>
      </c>
      <c r="I36" s="14">
        <v>5.3166693799999996</v>
      </c>
      <c r="J36" s="16">
        <v>0.27702082</v>
      </c>
      <c r="K36" s="14">
        <v>1.26531138</v>
      </c>
      <c r="L36" s="16">
        <v>0.17852230999999999</v>
      </c>
      <c r="M36" s="14">
        <v>0</v>
      </c>
      <c r="N36" s="16">
        <v>0</v>
      </c>
      <c r="O36" s="14" t="s">
        <v>582</v>
      </c>
      <c r="P36" s="16" t="s">
        <v>582</v>
      </c>
      <c r="Q36" s="14">
        <v>0</v>
      </c>
      <c r="R36" s="16">
        <v>0</v>
      </c>
      <c r="S36" s="14">
        <v>0</v>
      </c>
      <c r="T36" s="16">
        <v>0</v>
      </c>
      <c r="U36" s="14">
        <v>1.03456506</v>
      </c>
      <c r="V36" s="16">
        <v>0.13417955000000001</v>
      </c>
    </row>
    <row r="37" spans="1:22" x14ac:dyDescent="0.25">
      <c r="A37" s="11" t="s">
        <v>507</v>
      </c>
      <c r="B37" s="13">
        <v>5458</v>
      </c>
      <c r="C37" s="14">
        <f>(65/B37*100)</f>
        <v>1.1909124221326495</v>
      </c>
      <c r="D37" s="15">
        <v>5393</v>
      </c>
      <c r="E37" s="14">
        <v>63.01987364</v>
      </c>
      <c r="F37" s="16">
        <v>0.79511383000000002</v>
      </c>
      <c r="G37" s="14">
        <v>25.08526333</v>
      </c>
      <c r="H37" s="16">
        <v>0.59295187999999999</v>
      </c>
      <c r="I37" s="14">
        <v>6.6221514800000003</v>
      </c>
      <c r="J37" s="16">
        <v>0.36717591999999999</v>
      </c>
      <c r="K37" s="14">
        <v>1.9095182500000001</v>
      </c>
      <c r="L37" s="16">
        <v>0.18901217000000001</v>
      </c>
      <c r="M37" s="14">
        <v>0</v>
      </c>
      <c r="N37" s="16">
        <v>0</v>
      </c>
      <c r="O37" s="14" t="s">
        <v>582</v>
      </c>
      <c r="P37" s="16" t="s">
        <v>582</v>
      </c>
      <c r="Q37" s="14">
        <v>0</v>
      </c>
      <c r="R37" s="16">
        <v>0</v>
      </c>
      <c r="S37" s="14">
        <v>0</v>
      </c>
      <c r="T37" s="16">
        <v>0</v>
      </c>
      <c r="U37" s="14">
        <v>3.3631932999999998</v>
      </c>
      <c r="V37" s="16">
        <v>0.37896992000000002</v>
      </c>
    </row>
    <row r="38" spans="1:22" x14ac:dyDescent="0.25">
      <c r="A38" s="11" t="s">
        <v>508</v>
      </c>
      <c r="B38" s="13">
        <v>5860</v>
      </c>
      <c r="C38" s="14">
        <f>(16/B38*100)</f>
        <v>0.27303754266211605</v>
      </c>
      <c r="D38" s="15">
        <v>5844</v>
      </c>
      <c r="E38" s="14">
        <v>70.707564849999997</v>
      </c>
      <c r="F38" s="16">
        <v>0.67185397999999996</v>
      </c>
      <c r="G38" s="14">
        <v>21.877229660000001</v>
      </c>
      <c r="H38" s="16">
        <v>0.61888286999999997</v>
      </c>
      <c r="I38" s="14">
        <v>4.0233521999999997</v>
      </c>
      <c r="J38" s="16">
        <v>0.32689206999999998</v>
      </c>
      <c r="K38" s="14">
        <v>1.4198954800000001</v>
      </c>
      <c r="L38" s="16">
        <v>0.18490839000000001</v>
      </c>
      <c r="M38" s="14">
        <v>0</v>
      </c>
      <c r="N38" s="16">
        <v>0</v>
      </c>
      <c r="O38" s="14" t="s">
        <v>582</v>
      </c>
      <c r="P38" s="16" t="s">
        <v>582</v>
      </c>
      <c r="Q38" s="14">
        <v>0</v>
      </c>
      <c r="R38" s="16">
        <v>0</v>
      </c>
      <c r="S38" s="14">
        <v>0</v>
      </c>
      <c r="T38" s="16">
        <v>0</v>
      </c>
      <c r="U38" s="14">
        <v>1.9719578200000001</v>
      </c>
      <c r="V38" s="16">
        <v>0.25805043</v>
      </c>
    </row>
    <row r="39" spans="1:22" x14ac:dyDescent="0.25">
      <c r="A39" s="11" t="s">
        <v>509</v>
      </c>
      <c r="B39" s="13">
        <v>5895</v>
      </c>
      <c r="C39" s="14">
        <f>(31/B39*100)</f>
        <v>0.52586938083121293</v>
      </c>
      <c r="D39" s="15">
        <v>5864</v>
      </c>
      <c r="E39" s="14">
        <v>64.054385080000003</v>
      </c>
      <c r="F39" s="16">
        <v>1.1955379500000001</v>
      </c>
      <c r="G39" s="14">
        <v>21.422117010000001</v>
      </c>
      <c r="H39" s="16">
        <v>0.75731283000000005</v>
      </c>
      <c r="I39" s="14">
        <v>9.8833888499999993</v>
      </c>
      <c r="J39" s="16">
        <v>0.54863729999999999</v>
      </c>
      <c r="K39" s="14">
        <v>3.4705104000000002</v>
      </c>
      <c r="L39" s="16">
        <v>0.26354917</v>
      </c>
      <c r="M39" s="14">
        <v>0</v>
      </c>
      <c r="N39" s="16">
        <v>0</v>
      </c>
      <c r="O39" s="14" t="s">
        <v>582</v>
      </c>
      <c r="P39" s="16" t="s">
        <v>582</v>
      </c>
      <c r="Q39" s="14">
        <v>0</v>
      </c>
      <c r="R39" s="16">
        <v>0</v>
      </c>
      <c r="S39" s="14">
        <v>0</v>
      </c>
      <c r="T39" s="16">
        <v>0</v>
      </c>
      <c r="U39" s="14">
        <v>1.1695986599999999</v>
      </c>
      <c r="V39" s="16">
        <v>0.21915151999999999</v>
      </c>
    </row>
    <row r="40" spans="1:22" x14ac:dyDescent="0.25">
      <c r="A40" s="11" t="s">
        <v>510</v>
      </c>
      <c r="B40" s="13">
        <v>14157</v>
      </c>
      <c r="C40" s="14">
        <f>(281/B40*100)</f>
        <v>1.9848838030656211</v>
      </c>
      <c r="D40" s="15">
        <v>13876</v>
      </c>
      <c r="E40" s="14">
        <v>68.655817650000003</v>
      </c>
      <c r="F40" s="16">
        <v>0.81880863000000004</v>
      </c>
      <c r="G40" s="14">
        <v>23.586622389999999</v>
      </c>
      <c r="H40" s="16">
        <v>0.60139818</v>
      </c>
      <c r="I40" s="14">
        <v>4.2330588599999999</v>
      </c>
      <c r="J40" s="16">
        <v>0.28289240999999998</v>
      </c>
      <c r="K40" s="14">
        <v>1.0513998899999999</v>
      </c>
      <c r="L40" s="16">
        <v>0.13623453999999999</v>
      </c>
      <c r="M40" s="14">
        <v>0</v>
      </c>
      <c r="N40" s="16">
        <v>0</v>
      </c>
      <c r="O40" s="14" t="s">
        <v>582</v>
      </c>
      <c r="P40" s="16" t="s">
        <v>582</v>
      </c>
      <c r="Q40" s="14">
        <v>0</v>
      </c>
      <c r="R40" s="16">
        <v>0</v>
      </c>
      <c r="S40" s="14">
        <v>0</v>
      </c>
      <c r="T40" s="16">
        <v>0</v>
      </c>
      <c r="U40" s="14">
        <v>2.4731011999999999</v>
      </c>
      <c r="V40" s="16">
        <v>0.27476505000000001</v>
      </c>
    </row>
    <row r="41" spans="1:22" x14ac:dyDescent="0.25">
      <c r="A41" s="11" t="s">
        <v>511</v>
      </c>
      <c r="B41" s="13">
        <v>5712</v>
      </c>
      <c r="C41" s="14">
        <f>(38/B41*100)</f>
        <v>0.665266106442577</v>
      </c>
      <c r="D41" s="15">
        <v>5674</v>
      </c>
      <c r="E41" s="14">
        <v>71.667867130000005</v>
      </c>
      <c r="F41" s="16">
        <v>1.00292162</v>
      </c>
      <c r="G41" s="14">
        <v>20.75721815</v>
      </c>
      <c r="H41" s="16">
        <v>0.65777184</v>
      </c>
      <c r="I41" s="14">
        <v>4.2012534099999996</v>
      </c>
      <c r="J41" s="16">
        <v>0.36382910000000002</v>
      </c>
      <c r="K41" s="14">
        <v>0.92333710999999996</v>
      </c>
      <c r="L41" s="16">
        <v>0.16013007000000001</v>
      </c>
      <c r="M41" s="14">
        <v>0</v>
      </c>
      <c r="N41" s="16">
        <v>0</v>
      </c>
      <c r="O41" s="14" t="s">
        <v>582</v>
      </c>
      <c r="P41" s="16" t="s">
        <v>582</v>
      </c>
      <c r="Q41" s="14">
        <v>0.67671429000000005</v>
      </c>
      <c r="R41" s="16">
        <v>0.18039761000000001</v>
      </c>
      <c r="S41" s="14">
        <v>0</v>
      </c>
      <c r="T41" s="16">
        <v>0</v>
      </c>
      <c r="U41" s="14">
        <v>1.77360991</v>
      </c>
      <c r="V41" s="16">
        <v>0.29404809999999998</v>
      </c>
    </row>
    <row r="42" spans="1:22" x14ac:dyDescent="0.25">
      <c r="A42" s="11" t="s">
        <v>512</v>
      </c>
      <c r="B42" s="13">
        <f>IF(COUNT(B7:B41) &gt; 0, AVERAGE(B7:B41), "\u2014")</f>
        <v>7103.4285714285716</v>
      </c>
      <c r="C42" s="14">
        <f>IF(COUNT(C7:C41) &gt; 0, AVERAGE(C7:C41), "—")</f>
        <v>1.3075988808410821</v>
      </c>
      <c r="D42" s="15">
        <f>IF(COUNT(D7:D41) &gt; 0, AVERAGE(D7:D41), "—")</f>
        <v>7000</v>
      </c>
      <c r="E42" s="14">
        <f>IF(COUNT(E7:E41) &gt; 0, AVERAGE(E7:E41), "—")</f>
        <v>66.011161513428576</v>
      </c>
      <c r="F42" s="16">
        <f>IF(COUNT(F7:F41) &gt; 0, SQRT(SUMSQ(F7:F41)/(COUNT(F7:F41)*COUNT(F7:F41)) ), "—")</f>
        <v>0.1324870178345055</v>
      </c>
      <c r="G42" s="14">
        <f>IF(COUNT(G7:G41) &gt; 0, AVERAGE(G7:G41), "—")</f>
        <v>25.044992795142853</v>
      </c>
      <c r="H42" s="16">
        <f>IF(COUNT(H7:H41) &gt; 0, SQRT(SUMSQ(H7:H41)/(COUNT(H7:H41)*COUNT(H7:H41)) ), "—")</f>
        <v>0.10669931974084391</v>
      </c>
      <c r="I42" s="14">
        <f>IF(COUNT(I7:I41) &gt; 0, AVERAGE(I7:I41), "—")</f>
        <v>5.1846678145714291</v>
      </c>
      <c r="J42" s="16">
        <f>IF(COUNT(J7:J41) &gt; 0, SQRT(SUMSQ(J7:J41)/(COUNT(J7:J41)*COUNT(J7:J41)) ), "—")</f>
        <v>5.9573728951395039E-2</v>
      </c>
      <c r="K42" s="14">
        <f>IF(COUNT(K7:K41) &gt; 0, AVERAGE(K7:K41), "—")</f>
        <v>1.4087771965714286</v>
      </c>
      <c r="L42" s="16">
        <f>IF(COUNT(L7:L41) &gt; 0, SQRT(SUMSQ(L7:L41)/(COUNT(L7:L41)*COUNT(L7:L41)) ), "—")</f>
        <v>2.9975701738146475E-2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0.58539749285714282</v>
      </c>
      <c r="R42" s="16">
        <f>IF(COUNT(R7:R41) &gt; 0, SQRT(SUMSQ(R7:R41)/(COUNT(R7:R41)*COUNT(R7:R41)) ), "—")</f>
        <v>3.5814093981259773E-2</v>
      </c>
      <c r="S42" s="14">
        <f>IF(COUNT(S7:S41) &gt; 0, AVERAGE(S7:S41), "—")</f>
        <v>2.0656820000000001E-3</v>
      </c>
      <c r="T42" s="16">
        <f>IF(COUNT(T7:T41) &gt; 0, SQRT(SUMSQ(T7:T41)/(COUNT(T7:T41)*COUNT(T7:T41)) ), "—")</f>
        <v>1.022313142857143E-3</v>
      </c>
      <c r="U42" s="14">
        <f>IF(COUNT(U7:U41) &gt; 0, AVERAGE(U7:U41), "—")</f>
        <v>1.762937504857143</v>
      </c>
      <c r="V42" s="16">
        <f>IF(COUNT(V7:V41) &gt; 0, SQRT(SUMSQ(V7:V41)/(COUNT(V7:V41)*COUNT(V7:V41)) ), "—")</f>
        <v>4.0087987042749282E-2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(1266/B46*100)</f>
        <v>5.4708093859383782</v>
      </c>
      <c r="D46" s="15">
        <v>21875</v>
      </c>
      <c r="E46" s="14">
        <v>44.511372049999999</v>
      </c>
      <c r="F46" s="16">
        <v>0.71249342999999998</v>
      </c>
      <c r="G46" s="14">
        <v>33.042496759999999</v>
      </c>
      <c r="H46" s="16">
        <v>0.48112394000000003</v>
      </c>
      <c r="I46" s="14">
        <v>10.16838609</v>
      </c>
      <c r="J46" s="16">
        <v>0.34514444999999999</v>
      </c>
      <c r="K46" s="14">
        <v>2.3619321800000002</v>
      </c>
      <c r="L46" s="16">
        <v>0.15320159999999999</v>
      </c>
      <c r="M46" s="14">
        <v>0</v>
      </c>
      <c r="N46" s="16">
        <v>0</v>
      </c>
      <c r="O46" s="14" t="s">
        <v>582</v>
      </c>
      <c r="P46" s="16" t="s">
        <v>582</v>
      </c>
      <c r="Q46" s="14">
        <v>0</v>
      </c>
      <c r="R46" s="16">
        <v>0</v>
      </c>
      <c r="S46" s="14">
        <v>0</v>
      </c>
      <c r="T46" s="16">
        <v>0</v>
      </c>
      <c r="U46" s="14">
        <v>9.9158129099999996</v>
      </c>
      <c r="V46" s="16">
        <v>0.55649784000000002</v>
      </c>
    </row>
    <row r="47" spans="1:22" x14ac:dyDescent="0.25">
      <c r="A47" s="11" t="s">
        <v>517</v>
      </c>
      <c r="B47" s="13">
        <v>5928</v>
      </c>
      <c r="C47" s="14">
        <f>(89/B47*100)</f>
        <v>1.501349527665317</v>
      </c>
      <c r="D47" s="15">
        <v>5839</v>
      </c>
      <c r="E47" s="14">
        <v>56.864602009999999</v>
      </c>
      <c r="F47" s="16">
        <v>1.1678850700000001</v>
      </c>
      <c r="G47" s="14">
        <v>25.296231240000001</v>
      </c>
      <c r="H47" s="16">
        <v>0.68290649999999997</v>
      </c>
      <c r="I47" s="14">
        <v>10.04768159</v>
      </c>
      <c r="J47" s="16">
        <v>0.58995679000000001</v>
      </c>
      <c r="K47" s="14">
        <v>2.40905178</v>
      </c>
      <c r="L47" s="16">
        <v>0.2358345</v>
      </c>
      <c r="M47" s="14">
        <v>0</v>
      </c>
      <c r="N47" s="16">
        <v>0</v>
      </c>
      <c r="O47" s="14" t="s">
        <v>582</v>
      </c>
      <c r="P47" s="16" t="s">
        <v>582</v>
      </c>
      <c r="Q47" s="14">
        <v>0</v>
      </c>
      <c r="R47" s="16">
        <v>0</v>
      </c>
      <c r="S47" s="14">
        <v>0</v>
      </c>
      <c r="T47" s="16">
        <v>0</v>
      </c>
      <c r="U47" s="14">
        <v>5.3824333800000002</v>
      </c>
      <c r="V47" s="16">
        <v>0.60957148999999999</v>
      </c>
    </row>
    <row r="48" spans="1:22" x14ac:dyDescent="0.25">
      <c r="A48" s="11" t="s">
        <v>518</v>
      </c>
      <c r="B48" s="13">
        <v>9841</v>
      </c>
      <c r="C48" s="14">
        <f>(7/B48*100)</f>
        <v>7.1130982623717101E-2</v>
      </c>
      <c r="D48" s="15">
        <v>9834</v>
      </c>
      <c r="E48" s="14">
        <v>72.129185269999994</v>
      </c>
      <c r="F48" s="16">
        <v>0.84210655999999995</v>
      </c>
      <c r="G48" s="14">
        <v>23.187219259999999</v>
      </c>
      <c r="H48" s="16">
        <v>0.57638964999999998</v>
      </c>
      <c r="I48" s="14">
        <v>2.8327427300000001</v>
      </c>
      <c r="J48" s="16">
        <v>0.31771192999999998</v>
      </c>
      <c r="K48" s="14">
        <v>0.81691974999999994</v>
      </c>
      <c r="L48" s="16">
        <v>0.13314144999999999</v>
      </c>
      <c r="M48" s="14">
        <v>0</v>
      </c>
      <c r="N48" s="16">
        <v>0</v>
      </c>
      <c r="O48" s="14" t="s">
        <v>582</v>
      </c>
      <c r="P48" s="16" t="s">
        <v>582</v>
      </c>
      <c r="Q48" s="14">
        <v>0</v>
      </c>
      <c r="R48" s="16">
        <v>0</v>
      </c>
      <c r="S48" s="14">
        <v>0</v>
      </c>
      <c r="T48" s="16">
        <v>0</v>
      </c>
      <c r="U48" s="14">
        <v>1.033933</v>
      </c>
      <c r="V48" s="16">
        <v>0.51926992000000005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(221/B50*100)</f>
        <v>1.873675286138194</v>
      </c>
      <c r="D50" s="15">
        <v>11574</v>
      </c>
      <c r="E50" s="14">
        <v>46.636778339999999</v>
      </c>
      <c r="F50" s="16">
        <v>0.79327530000000002</v>
      </c>
      <c r="G50" s="14">
        <v>38.315316420000002</v>
      </c>
      <c r="H50" s="16">
        <v>0.64414539000000004</v>
      </c>
      <c r="I50" s="14">
        <v>10.799468879999999</v>
      </c>
      <c r="J50" s="16">
        <v>0.48063653000000001</v>
      </c>
      <c r="K50" s="14">
        <v>2.8700721900000001</v>
      </c>
      <c r="L50" s="16">
        <v>0.24129424999999999</v>
      </c>
      <c r="M50" s="14">
        <v>0</v>
      </c>
      <c r="N50" s="16">
        <v>0</v>
      </c>
      <c r="O50" s="14" t="s">
        <v>582</v>
      </c>
      <c r="P50" s="16" t="s">
        <v>582</v>
      </c>
      <c r="Q50" s="14">
        <v>0</v>
      </c>
      <c r="R50" s="16">
        <v>0</v>
      </c>
      <c r="S50" s="14">
        <v>0</v>
      </c>
      <c r="T50" s="16">
        <v>0</v>
      </c>
      <c r="U50" s="14">
        <v>1.37836417</v>
      </c>
      <c r="V50" s="16">
        <v>0.18300879</v>
      </c>
    </row>
    <row r="51" spans="1:22" x14ac:dyDescent="0.25">
      <c r="A51" s="11" t="s">
        <v>521</v>
      </c>
      <c r="B51" s="13">
        <v>6866</v>
      </c>
      <c r="C51" s="14">
        <f>(109/B51*100)</f>
        <v>1.5875327701718611</v>
      </c>
      <c r="D51" s="15">
        <v>6757</v>
      </c>
      <c r="E51" s="14">
        <v>55.557364890000002</v>
      </c>
      <c r="F51" s="16">
        <v>0.74241497999999995</v>
      </c>
      <c r="G51" s="14">
        <v>25.28621527</v>
      </c>
      <c r="H51" s="16">
        <v>0.52082154999999997</v>
      </c>
      <c r="I51" s="14">
        <v>4.3643079</v>
      </c>
      <c r="J51" s="16">
        <v>0.30973564999999997</v>
      </c>
      <c r="K51" s="14">
        <v>2.5493555699999999</v>
      </c>
      <c r="L51" s="16">
        <v>0.21965433000000001</v>
      </c>
      <c r="M51" s="14">
        <v>0</v>
      </c>
      <c r="N51" s="16">
        <v>0</v>
      </c>
      <c r="O51" s="14" t="s">
        <v>582</v>
      </c>
      <c r="P51" s="16" t="s">
        <v>582</v>
      </c>
      <c r="Q51" s="14">
        <v>10.56929261</v>
      </c>
      <c r="R51" s="16">
        <v>0.61207754999999997</v>
      </c>
      <c r="S51" s="14">
        <v>0</v>
      </c>
      <c r="T51" s="16">
        <v>0</v>
      </c>
      <c r="U51" s="14">
        <v>1.67346375</v>
      </c>
      <c r="V51" s="16">
        <v>0.26474950000000003</v>
      </c>
    </row>
    <row r="52" spans="1:22" x14ac:dyDescent="0.25">
      <c r="A52" s="11" t="s">
        <v>522</v>
      </c>
      <c r="B52" s="13">
        <v>5809</v>
      </c>
      <c r="C52" s="14">
        <f>(75/B52*100)</f>
        <v>1.2911000172146669</v>
      </c>
      <c r="D52" s="15">
        <v>5734</v>
      </c>
      <c r="E52" s="14">
        <v>65.567354350000002</v>
      </c>
      <c r="F52" s="16">
        <v>0.76558625000000002</v>
      </c>
      <c r="G52" s="14">
        <v>27.51466851</v>
      </c>
      <c r="H52" s="16">
        <v>0.63054942000000003</v>
      </c>
      <c r="I52" s="14">
        <v>4.8794971</v>
      </c>
      <c r="J52" s="16">
        <v>0.38764599</v>
      </c>
      <c r="K52" s="14">
        <v>0.98298814999999995</v>
      </c>
      <c r="L52" s="16">
        <v>0.14473494000000001</v>
      </c>
      <c r="M52" s="14">
        <v>0</v>
      </c>
      <c r="N52" s="16">
        <v>0</v>
      </c>
      <c r="O52" s="14" t="s">
        <v>582</v>
      </c>
      <c r="P52" s="16" t="s">
        <v>582</v>
      </c>
      <c r="Q52" s="14">
        <v>0</v>
      </c>
      <c r="R52" s="16">
        <v>0</v>
      </c>
      <c r="S52" s="14">
        <v>0</v>
      </c>
      <c r="T52" s="16">
        <v>0</v>
      </c>
      <c r="U52" s="14">
        <v>1.0554918900000001</v>
      </c>
      <c r="V52" s="16">
        <v>0.16933856</v>
      </c>
    </row>
    <row r="53" spans="1:22" x14ac:dyDescent="0.25">
      <c r="A53" s="11" t="s">
        <v>523</v>
      </c>
      <c r="B53" s="13">
        <v>5571</v>
      </c>
      <c r="C53" s="14">
        <f>(85/B53*100)</f>
        <v>1.5257583916711541</v>
      </c>
      <c r="D53" s="15">
        <v>5486</v>
      </c>
      <c r="E53" s="14">
        <v>56.652252230000002</v>
      </c>
      <c r="F53" s="16">
        <v>0.67024746000000002</v>
      </c>
      <c r="G53" s="14">
        <v>29.911894350000001</v>
      </c>
      <c r="H53" s="16">
        <v>0.55752022999999995</v>
      </c>
      <c r="I53" s="14">
        <v>8.4552099199999997</v>
      </c>
      <c r="J53" s="16">
        <v>0.41144794000000001</v>
      </c>
      <c r="K53" s="14">
        <v>2.3909734899999999</v>
      </c>
      <c r="L53" s="16">
        <v>0.19246189999999999</v>
      </c>
      <c r="M53" s="14">
        <v>0</v>
      </c>
      <c r="N53" s="16">
        <v>0</v>
      </c>
      <c r="O53" s="14" t="s">
        <v>582</v>
      </c>
      <c r="P53" s="16" t="s">
        <v>582</v>
      </c>
      <c r="Q53" s="14">
        <v>0</v>
      </c>
      <c r="R53" s="16">
        <v>0</v>
      </c>
      <c r="S53" s="14">
        <v>0</v>
      </c>
      <c r="T53" s="16">
        <v>0</v>
      </c>
      <c r="U53" s="14">
        <v>2.5896700099999999</v>
      </c>
      <c r="V53" s="16">
        <v>0.24839410000000001</v>
      </c>
    </row>
    <row r="54" spans="1:22" x14ac:dyDescent="0.25">
      <c r="A54" s="11" t="s">
        <v>524</v>
      </c>
      <c r="B54" s="13">
        <v>4740</v>
      </c>
      <c r="C54" s="14">
        <f>(75/B54*100)</f>
        <v>1.5822784810126582</v>
      </c>
      <c r="D54" s="15">
        <v>4665</v>
      </c>
      <c r="E54" s="14">
        <v>41.364920290000001</v>
      </c>
      <c r="F54" s="16">
        <v>0.98413300999999997</v>
      </c>
      <c r="G54" s="14">
        <v>31.659869180000001</v>
      </c>
      <c r="H54" s="16">
        <v>0.84450881</v>
      </c>
      <c r="I54" s="14">
        <v>14.361931009999999</v>
      </c>
      <c r="J54" s="16">
        <v>0.53055255999999995</v>
      </c>
      <c r="K54" s="14">
        <v>7.6406482599999999</v>
      </c>
      <c r="L54" s="16">
        <v>0.49080277999999999</v>
      </c>
      <c r="M54" s="14">
        <v>0</v>
      </c>
      <c r="N54" s="16">
        <v>0</v>
      </c>
      <c r="O54" s="14" t="s">
        <v>582</v>
      </c>
      <c r="P54" s="16" t="s">
        <v>582</v>
      </c>
      <c r="Q54" s="14">
        <v>0</v>
      </c>
      <c r="R54" s="16">
        <v>0</v>
      </c>
      <c r="S54" s="14">
        <v>0</v>
      </c>
      <c r="T54" s="16">
        <v>0</v>
      </c>
      <c r="U54" s="14">
        <v>4.9726312699999999</v>
      </c>
      <c r="V54" s="16">
        <v>0.39721124000000002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71.52537572</v>
      </c>
      <c r="F56" s="16">
        <v>0.82419396</v>
      </c>
      <c r="G56" s="14">
        <v>21.870439090000001</v>
      </c>
      <c r="H56" s="16">
        <v>0.67015595999999999</v>
      </c>
      <c r="I56" s="14">
        <v>4.8378728400000002</v>
      </c>
      <c r="J56" s="16">
        <v>0.40460185999999998</v>
      </c>
      <c r="K56" s="14">
        <v>1.2252047800000001</v>
      </c>
      <c r="L56" s="16">
        <v>0.16273952</v>
      </c>
      <c r="M56" s="14">
        <v>0</v>
      </c>
      <c r="N56" s="16">
        <v>0</v>
      </c>
      <c r="O56" s="14" t="s">
        <v>582</v>
      </c>
      <c r="P56" s="16" t="s">
        <v>582</v>
      </c>
      <c r="Q56" s="14">
        <v>0</v>
      </c>
      <c r="R56" s="16">
        <v>0</v>
      </c>
      <c r="S56" s="14">
        <v>0</v>
      </c>
      <c r="T56" s="16">
        <v>0</v>
      </c>
      <c r="U56" s="14">
        <v>0.54110756000000004</v>
      </c>
      <c r="V56" s="16">
        <v>0.12402782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71.164786100000001</v>
      </c>
      <c r="F61" s="16">
        <v>0.77555384999999999</v>
      </c>
      <c r="G61" s="14">
        <v>14.56800619</v>
      </c>
      <c r="H61" s="16">
        <v>0.51732688999999998</v>
      </c>
      <c r="I61" s="14">
        <v>8.6372106300000002</v>
      </c>
      <c r="J61" s="16">
        <v>0.36139271000000001</v>
      </c>
      <c r="K61" s="14">
        <v>2.8688866499999999</v>
      </c>
      <c r="L61" s="16">
        <v>0.25889568000000002</v>
      </c>
      <c r="M61" s="14">
        <v>0</v>
      </c>
      <c r="N61" s="16">
        <v>0</v>
      </c>
      <c r="O61" s="14" t="s">
        <v>582</v>
      </c>
      <c r="P61" s="16" t="s">
        <v>582</v>
      </c>
      <c r="Q61" s="14">
        <v>0</v>
      </c>
      <c r="R61" s="16">
        <v>0</v>
      </c>
      <c r="S61" s="14">
        <v>0</v>
      </c>
      <c r="T61" s="16">
        <v>0</v>
      </c>
      <c r="U61" s="14">
        <v>2.76111043</v>
      </c>
      <c r="V61" s="16">
        <v>0.30301698999999999</v>
      </c>
    </row>
    <row r="62" spans="1:22" x14ac:dyDescent="0.25">
      <c r="A62" s="11" t="s">
        <v>532</v>
      </c>
      <c r="B62" s="13">
        <v>4476</v>
      </c>
      <c r="C62" s="14">
        <f>(3/B62*100)</f>
        <v>6.7024128686327081E-2</v>
      </c>
      <c r="D62" s="15">
        <v>4473</v>
      </c>
      <c r="E62" s="14">
        <v>65.167880249999996</v>
      </c>
      <c r="F62" s="16">
        <v>0.70170540999999997</v>
      </c>
      <c r="G62" s="14">
        <v>28.050299030000001</v>
      </c>
      <c r="H62" s="16">
        <v>0.69345785999999998</v>
      </c>
      <c r="I62" s="14">
        <v>5.5121007500000001</v>
      </c>
      <c r="J62" s="16">
        <v>0.33462259</v>
      </c>
      <c r="K62" s="14">
        <v>0.95864892999999995</v>
      </c>
      <c r="L62" s="16">
        <v>0.14289560000000001</v>
      </c>
      <c r="M62" s="14">
        <v>0</v>
      </c>
      <c r="N62" s="16">
        <v>0</v>
      </c>
      <c r="O62" s="14" t="s">
        <v>582</v>
      </c>
      <c r="P62" s="16" t="s">
        <v>582</v>
      </c>
      <c r="Q62" s="14">
        <v>0</v>
      </c>
      <c r="R62" s="16">
        <v>0</v>
      </c>
      <c r="S62" s="14">
        <v>0</v>
      </c>
      <c r="T62" s="16">
        <v>0</v>
      </c>
      <c r="U62" s="14">
        <v>0.31107103000000003</v>
      </c>
      <c r="V62" s="16">
        <v>8.3200930000000006E-2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52.143114910000001</v>
      </c>
      <c r="F66" s="16">
        <v>0.70489166999999997</v>
      </c>
      <c r="G66" s="14">
        <v>30.016401139999999</v>
      </c>
      <c r="H66" s="16">
        <v>0.65990824000000003</v>
      </c>
      <c r="I66" s="14">
        <v>10.18384584</v>
      </c>
      <c r="J66" s="16">
        <v>0.39560643000000001</v>
      </c>
      <c r="K66" s="14">
        <v>2.3077426000000001</v>
      </c>
      <c r="L66" s="16">
        <v>0.21268519999999999</v>
      </c>
      <c r="M66" s="14">
        <v>0</v>
      </c>
      <c r="N66" s="16">
        <v>0</v>
      </c>
      <c r="O66" s="14" t="s">
        <v>582</v>
      </c>
      <c r="P66" s="16" t="s">
        <v>582</v>
      </c>
      <c r="Q66" s="14">
        <v>0</v>
      </c>
      <c r="R66" s="16">
        <v>0</v>
      </c>
      <c r="S66" s="14">
        <v>0</v>
      </c>
      <c r="T66" s="16">
        <v>0</v>
      </c>
      <c r="U66" s="14">
        <v>5.3488955200000001</v>
      </c>
      <c r="V66" s="16">
        <v>0.28376709999999999</v>
      </c>
    </row>
    <row r="67" spans="1:22" x14ac:dyDescent="0.25">
      <c r="A67" s="11" t="s">
        <v>537</v>
      </c>
      <c r="B67" s="13">
        <v>6971</v>
      </c>
      <c r="C67" s="14">
        <f>(66/B67*100)</f>
        <v>0.94677951513412706</v>
      </c>
      <c r="D67" s="15">
        <v>6905</v>
      </c>
      <c r="E67" s="14">
        <v>46.142363009999997</v>
      </c>
      <c r="F67" s="16">
        <v>0.78620736000000002</v>
      </c>
      <c r="G67" s="14">
        <v>42.373330600000003</v>
      </c>
      <c r="H67" s="16">
        <v>0.69710908000000005</v>
      </c>
      <c r="I67" s="14">
        <v>8.2722891500000006</v>
      </c>
      <c r="J67" s="16">
        <v>0.40093123000000003</v>
      </c>
      <c r="K67" s="14">
        <v>1.4931363200000001</v>
      </c>
      <c r="L67" s="16">
        <v>0.16097036000000001</v>
      </c>
      <c r="M67" s="14">
        <v>0</v>
      </c>
      <c r="N67" s="16">
        <v>0</v>
      </c>
      <c r="O67" s="14" t="s">
        <v>582</v>
      </c>
      <c r="P67" s="16" t="s">
        <v>582</v>
      </c>
      <c r="Q67" s="14">
        <v>0</v>
      </c>
      <c r="R67" s="16">
        <v>0</v>
      </c>
      <c r="S67" s="14">
        <v>0</v>
      </c>
      <c r="T67" s="16">
        <v>0</v>
      </c>
      <c r="U67" s="14">
        <v>1.7188809199999999</v>
      </c>
      <c r="V67" s="16">
        <v>0.16380879000000001</v>
      </c>
    </row>
    <row r="68" spans="1:22" x14ac:dyDescent="0.25">
      <c r="A68" s="11" t="s">
        <v>538</v>
      </c>
      <c r="B68" s="13">
        <v>12083</v>
      </c>
      <c r="C68" s="14">
        <f>(26/B68*100)</f>
        <v>0.21517834974757924</v>
      </c>
      <c r="D68" s="15">
        <v>12057</v>
      </c>
      <c r="E68" s="14">
        <v>48.609000819999999</v>
      </c>
      <c r="F68" s="16">
        <v>0.39849533999999998</v>
      </c>
      <c r="G68" s="14">
        <v>26.103845010000001</v>
      </c>
      <c r="H68" s="16">
        <v>0.33124575000000001</v>
      </c>
      <c r="I68" s="14">
        <v>14.188656569999999</v>
      </c>
      <c r="J68" s="16">
        <v>0.31189285999999999</v>
      </c>
      <c r="K68" s="14">
        <v>4.2690913200000002</v>
      </c>
      <c r="L68" s="16">
        <v>0.17636146999999999</v>
      </c>
      <c r="M68" s="14">
        <v>0</v>
      </c>
      <c r="N68" s="16">
        <v>0</v>
      </c>
      <c r="O68" s="14" t="s">
        <v>582</v>
      </c>
      <c r="P68" s="16" t="s">
        <v>582</v>
      </c>
      <c r="Q68" s="14">
        <v>0</v>
      </c>
      <c r="R68" s="16">
        <v>0</v>
      </c>
      <c r="S68" s="14">
        <v>0</v>
      </c>
      <c r="T68" s="16">
        <v>0</v>
      </c>
      <c r="U68" s="14">
        <v>6.8294062899999997</v>
      </c>
      <c r="V68" s="16">
        <v>0.23532944</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48.793329780000001</v>
      </c>
      <c r="F70" s="16">
        <v>1.15897293</v>
      </c>
      <c r="G70" s="14">
        <v>40.00819284</v>
      </c>
      <c r="H70" s="16">
        <v>0.94134264999999995</v>
      </c>
      <c r="I70" s="14">
        <v>7.9147026599999997</v>
      </c>
      <c r="J70" s="16">
        <v>0.47172751000000002</v>
      </c>
      <c r="K70" s="14">
        <v>1.17277374</v>
      </c>
      <c r="L70" s="16">
        <v>0.17017033000000001</v>
      </c>
      <c r="M70" s="14">
        <v>0</v>
      </c>
      <c r="N70" s="16">
        <v>0</v>
      </c>
      <c r="O70" s="14" t="s">
        <v>582</v>
      </c>
      <c r="P70" s="16" t="s">
        <v>582</v>
      </c>
      <c r="Q70" s="14">
        <v>0</v>
      </c>
      <c r="R70" s="16">
        <v>0</v>
      </c>
      <c r="S70" s="14">
        <v>0</v>
      </c>
      <c r="T70" s="16">
        <v>0</v>
      </c>
      <c r="U70" s="14">
        <v>2.11100099</v>
      </c>
      <c r="V70" s="16">
        <v>0.25092295999999997</v>
      </c>
    </row>
    <row r="71" spans="1:22" x14ac:dyDescent="0.25">
      <c r="A71" s="11" t="s">
        <v>541</v>
      </c>
      <c r="B71" s="13">
        <v>6115</v>
      </c>
      <c r="C71" s="14">
        <f>(17/B71*100)</f>
        <v>0.27800490596892891</v>
      </c>
      <c r="D71" s="15">
        <v>6098</v>
      </c>
      <c r="E71" s="14">
        <v>79.532016279999993</v>
      </c>
      <c r="F71" s="16">
        <v>0.66204596000000004</v>
      </c>
      <c r="G71" s="14">
        <v>16.102334979999998</v>
      </c>
      <c r="H71" s="16">
        <v>0.59699791000000002</v>
      </c>
      <c r="I71" s="14">
        <v>2.9074081700000001</v>
      </c>
      <c r="J71" s="16">
        <v>0.20797699</v>
      </c>
      <c r="K71" s="14">
        <v>1.03233157</v>
      </c>
      <c r="L71" s="16">
        <v>0.12396649</v>
      </c>
      <c r="M71" s="14">
        <v>0</v>
      </c>
      <c r="N71" s="16">
        <v>0</v>
      </c>
      <c r="O71" s="14" t="s">
        <v>582</v>
      </c>
      <c r="P71" s="16" t="s">
        <v>582</v>
      </c>
      <c r="Q71" s="14">
        <v>0</v>
      </c>
      <c r="R71" s="16">
        <v>0</v>
      </c>
      <c r="S71" s="14">
        <v>0</v>
      </c>
      <c r="T71" s="16">
        <v>0</v>
      </c>
      <c r="U71" s="14">
        <v>0.42590900999999998</v>
      </c>
      <c r="V71" s="16">
        <v>8.9644840000000003E-2</v>
      </c>
    </row>
    <row r="72" spans="1:22" x14ac:dyDescent="0.25">
      <c r="A72" s="11" t="s">
        <v>542</v>
      </c>
      <c r="B72" s="13">
        <v>7708</v>
      </c>
      <c r="C72" s="14">
        <f>(6/B72*100)</f>
        <v>7.7841203943954329E-2</v>
      </c>
      <c r="D72" s="15">
        <v>7702</v>
      </c>
      <c r="E72" s="14">
        <v>66.3322644</v>
      </c>
      <c r="F72" s="16">
        <v>0.56861876</v>
      </c>
      <c r="G72" s="14">
        <v>28.392978970000001</v>
      </c>
      <c r="H72" s="16">
        <v>0.50684355999999997</v>
      </c>
      <c r="I72" s="14">
        <v>4.2341599399999996</v>
      </c>
      <c r="J72" s="16">
        <v>0.26549451000000002</v>
      </c>
      <c r="K72" s="14">
        <v>0.80353200999999996</v>
      </c>
      <c r="L72" s="16">
        <v>8.1963250000000001E-2</v>
      </c>
      <c r="M72" s="14">
        <v>0</v>
      </c>
      <c r="N72" s="16">
        <v>0</v>
      </c>
      <c r="O72" s="14" t="s">
        <v>582</v>
      </c>
      <c r="P72" s="16" t="s">
        <v>582</v>
      </c>
      <c r="Q72" s="14">
        <v>0</v>
      </c>
      <c r="R72" s="16">
        <v>0</v>
      </c>
      <c r="S72" s="14">
        <v>0</v>
      </c>
      <c r="T72" s="16">
        <v>0</v>
      </c>
      <c r="U72" s="14">
        <v>0.23706468999999999</v>
      </c>
      <c r="V72" s="16">
        <v>5.5960589999999998E-2</v>
      </c>
    </row>
    <row r="73" spans="1:22" x14ac:dyDescent="0.25">
      <c r="A73" s="11" t="s">
        <v>543</v>
      </c>
      <c r="B73" s="13">
        <v>8249</v>
      </c>
      <c r="C73" s="14">
        <f>(147/B73*100)</f>
        <v>1.7820341859619349</v>
      </c>
      <c r="D73" s="15">
        <v>8102</v>
      </c>
      <c r="E73" s="14">
        <v>31.608416819999999</v>
      </c>
      <c r="F73" s="16">
        <v>0.92335959000000001</v>
      </c>
      <c r="G73" s="14">
        <v>43.404459549999999</v>
      </c>
      <c r="H73" s="16">
        <v>0.68894411</v>
      </c>
      <c r="I73" s="14">
        <v>21.86012831</v>
      </c>
      <c r="J73" s="16">
        <v>0.74666036999999996</v>
      </c>
      <c r="K73" s="14">
        <v>2.4277512400000001</v>
      </c>
      <c r="L73" s="16">
        <v>0.21682070000000001</v>
      </c>
      <c r="M73" s="14">
        <v>0</v>
      </c>
      <c r="N73" s="16">
        <v>0</v>
      </c>
      <c r="O73" s="14" t="s">
        <v>582</v>
      </c>
      <c r="P73" s="16" t="s">
        <v>582</v>
      </c>
      <c r="Q73" s="14">
        <v>0</v>
      </c>
      <c r="R73" s="16">
        <v>0</v>
      </c>
      <c r="S73" s="14">
        <v>0</v>
      </c>
      <c r="T73" s="16">
        <v>0</v>
      </c>
      <c r="U73" s="14">
        <v>0.69924408999999998</v>
      </c>
      <c r="V73" s="16">
        <v>0.13121295999999999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56.449870619999999</v>
      </c>
      <c r="F75" s="16">
        <v>0.95558266000000003</v>
      </c>
      <c r="G75" s="14">
        <v>28.373373789999999</v>
      </c>
      <c r="H75" s="16">
        <v>0.75225191999999996</v>
      </c>
      <c r="I75" s="14">
        <v>9.0546313200000004</v>
      </c>
      <c r="J75" s="16">
        <v>0.50598871999999995</v>
      </c>
      <c r="K75" s="14">
        <v>2.0186992500000001</v>
      </c>
      <c r="L75" s="16">
        <v>0.20587076000000001</v>
      </c>
      <c r="M75" s="14">
        <v>0</v>
      </c>
      <c r="N75" s="16">
        <v>0</v>
      </c>
      <c r="O75" s="14" t="s">
        <v>582</v>
      </c>
      <c r="P75" s="16" t="s">
        <v>582</v>
      </c>
      <c r="Q75" s="14">
        <v>0</v>
      </c>
      <c r="R75" s="16">
        <v>0</v>
      </c>
      <c r="S75" s="14">
        <v>0</v>
      </c>
      <c r="T75" s="16">
        <v>0</v>
      </c>
      <c r="U75" s="14">
        <v>4.1034250300000004</v>
      </c>
      <c r="V75" s="16">
        <v>0.47275677999999999</v>
      </c>
    </row>
    <row r="76" spans="1:22" x14ac:dyDescent="0.25">
      <c r="A76" s="11" t="s">
        <v>546</v>
      </c>
      <c r="B76" s="13">
        <v>14167</v>
      </c>
      <c r="C76" s="14">
        <f>(228/B76*100)</f>
        <v>1.6093738970847746</v>
      </c>
      <c r="D76" s="15">
        <v>13939</v>
      </c>
      <c r="E76" s="14">
        <v>55.146095809999998</v>
      </c>
      <c r="F76" s="16">
        <v>0.82072968000000002</v>
      </c>
      <c r="G76" s="14">
        <v>25.525147709999999</v>
      </c>
      <c r="H76" s="16">
        <v>0.47168743000000002</v>
      </c>
      <c r="I76" s="14">
        <v>12.56775019</v>
      </c>
      <c r="J76" s="16">
        <v>0.52048806000000003</v>
      </c>
      <c r="K76" s="14">
        <v>3.7067972999999999</v>
      </c>
      <c r="L76" s="16">
        <v>0.24597806999999999</v>
      </c>
      <c r="M76" s="14">
        <v>0</v>
      </c>
      <c r="N76" s="16">
        <v>0</v>
      </c>
      <c r="O76" s="14" t="s">
        <v>582</v>
      </c>
      <c r="P76" s="16" t="s">
        <v>582</v>
      </c>
      <c r="Q76" s="14">
        <v>0</v>
      </c>
      <c r="R76" s="16">
        <v>0</v>
      </c>
      <c r="S76" s="14">
        <v>0</v>
      </c>
      <c r="T76" s="16">
        <v>0</v>
      </c>
      <c r="U76" s="14">
        <v>3.0542090000000002</v>
      </c>
      <c r="V76" s="16">
        <v>0.22227331</v>
      </c>
    </row>
    <row r="77" spans="1:22" x14ac:dyDescent="0.25">
      <c r="A77" s="11" t="s">
        <v>547</v>
      </c>
      <c r="B77" s="13">
        <v>6062</v>
      </c>
      <c r="C77" s="14">
        <f>(86/B77*100)</f>
        <v>1.4186737050478391</v>
      </c>
      <c r="D77" s="15">
        <v>5976</v>
      </c>
      <c r="E77" s="14">
        <v>44.322924360000002</v>
      </c>
      <c r="F77" s="16">
        <v>0.81862029999999997</v>
      </c>
      <c r="G77" s="14">
        <v>30.78925967</v>
      </c>
      <c r="H77" s="16">
        <v>0.64242136000000005</v>
      </c>
      <c r="I77" s="14">
        <v>14.093155100000001</v>
      </c>
      <c r="J77" s="16">
        <v>0.51227018999999996</v>
      </c>
      <c r="K77" s="14">
        <v>4.9944050600000001</v>
      </c>
      <c r="L77" s="16">
        <v>0.34989396</v>
      </c>
      <c r="M77" s="14">
        <v>0</v>
      </c>
      <c r="N77" s="16">
        <v>0</v>
      </c>
      <c r="O77" s="14" t="s">
        <v>582</v>
      </c>
      <c r="P77" s="16" t="s">
        <v>582</v>
      </c>
      <c r="Q77" s="14">
        <v>0</v>
      </c>
      <c r="R77" s="16">
        <v>0</v>
      </c>
      <c r="S77" s="14">
        <v>0</v>
      </c>
      <c r="T77" s="16">
        <v>0</v>
      </c>
      <c r="U77" s="14">
        <v>5.8002558100000003</v>
      </c>
      <c r="V77" s="16">
        <v>0.46115439000000003</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51.429113809999997</v>
      </c>
      <c r="F81" s="16">
        <v>0.94780293999999998</v>
      </c>
      <c r="G81" s="14">
        <v>35.431071209999999</v>
      </c>
      <c r="H81" s="16">
        <v>0.71959607999999997</v>
      </c>
      <c r="I81" s="14">
        <v>10.590378810000001</v>
      </c>
      <c r="J81" s="16">
        <v>0.56491442000000003</v>
      </c>
      <c r="K81" s="14">
        <v>2.1910506600000001</v>
      </c>
      <c r="L81" s="16">
        <v>0.20251683000000001</v>
      </c>
      <c r="M81" s="14">
        <v>0</v>
      </c>
      <c r="N81" s="16">
        <v>0</v>
      </c>
      <c r="O81" s="14" t="s">
        <v>582</v>
      </c>
      <c r="P81" s="16" t="s">
        <v>582</v>
      </c>
      <c r="Q81" s="14">
        <v>0</v>
      </c>
      <c r="R81" s="16">
        <v>0</v>
      </c>
      <c r="S81" s="14">
        <v>0</v>
      </c>
      <c r="T81" s="16">
        <v>0</v>
      </c>
      <c r="U81" s="14">
        <v>0.35838551000000002</v>
      </c>
      <c r="V81" s="16">
        <v>8.9592050000000006E-2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(371/B7*100)</f>
        <v>2.5533379215416381</v>
      </c>
      <c r="D7" s="15">
        <v>14159</v>
      </c>
      <c r="E7" s="14">
        <v>1.24797622</v>
      </c>
      <c r="F7" s="16">
        <v>0.1077559</v>
      </c>
      <c r="G7" s="14">
        <v>9.9698643800000006</v>
      </c>
      <c r="H7" s="16">
        <v>0.25313851999999998</v>
      </c>
      <c r="I7" s="14">
        <v>63.641601469999998</v>
      </c>
      <c r="J7" s="16">
        <v>0.52404552000000004</v>
      </c>
      <c r="K7" s="14">
        <v>22.760887990000001</v>
      </c>
      <c r="L7" s="16">
        <v>0.46963026000000002</v>
      </c>
      <c r="M7" s="14">
        <v>0</v>
      </c>
      <c r="N7" s="16">
        <v>0</v>
      </c>
      <c r="O7" s="14" t="s">
        <v>582</v>
      </c>
      <c r="P7" s="16" t="s">
        <v>582</v>
      </c>
      <c r="Q7" s="14">
        <v>0</v>
      </c>
      <c r="R7" s="16">
        <v>0</v>
      </c>
      <c r="S7" s="14">
        <v>0</v>
      </c>
      <c r="T7" s="16">
        <v>0</v>
      </c>
      <c r="U7" s="14">
        <v>2.3796699399999999</v>
      </c>
      <c r="V7" s="16">
        <v>0.18162122</v>
      </c>
    </row>
    <row r="8" spans="1:22" x14ac:dyDescent="0.25">
      <c r="A8" s="11" t="s">
        <v>478</v>
      </c>
      <c r="B8" s="13">
        <v>7007</v>
      </c>
      <c r="C8" s="14">
        <f>(24/B8*100)</f>
        <v>0.34251462822891393</v>
      </c>
      <c r="D8" s="15">
        <v>6983</v>
      </c>
      <c r="E8" s="14">
        <v>1.68999386</v>
      </c>
      <c r="F8" s="16">
        <v>0.18936096999999999</v>
      </c>
      <c r="G8" s="14">
        <v>3.9051225299999999</v>
      </c>
      <c r="H8" s="16">
        <v>0.24568174000000001</v>
      </c>
      <c r="I8" s="14">
        <v>34.406435000000002</v>
      </c>
      <c r="J8" s="16">
        <v>0.59982426</v>
      </c>
      <c r="K8" s="14">
        <v>57.618964660000003</v>
      </c>
      <c r="L8" s="16">
        <v>0.63837275000000004</v>
      </c>
      <c r="M8" s="14">
        <v>0</v>
      </c>
      <c r="N8" s="16">
        <v>0</v>
      </c>
      <c r="O8" s="14" t="s">
        <v>582</v>
      </c>
      <c r="P8" s="16" t="s">
        <v>582</v>
      </c>
      <c r="Q8" s="14">
        <v>0.47263271000000001</v>
      </c>
      <c r="R8" s="16">
        <v>0.11632104</v>
      </c>
      <c r="S8" s="14">
        <v>0</v>
      </c>
      <c r="T8" s="16">
        <v>0</v>
      </c>
      <c r="U8" s="14">
        <v>1.9068512500000001</v>
      </c>
      <c r="V8" s="16">
        <v>0.26264472</v>
      </c>
    </row>
    <row r="9" spans="1:22" x14ac:dyDescent="0.25">
      <c r="A9" s="11" t="s">
        <v>479</v>
      </c>
      <c r="B9" s="13">
        <v>9651</v>
      </c>
      <c r="C9" s="14">
        <f>(106/B9*100)</f>
        <v>1.0983317790902498</v>
      </c>
      <c r="D9" s="15">
        <v>9545</v>
      </c>
      <c r="E9" s="14">
        <v>1.76049009</v>
      </c>
      <c r="F9" s="16">
        <v>0.14632517</v>
      </c>
      <c r="G9" s="14">
        <v>5.5964150000000004</v>
      </c>
      <c r="H9" s="16">
        <v>0.25416719999999998</v>
      </c>
      <c r="I9" s="14">
        <v>41.66333668</v>
      </c>
      <c r="J9" s="16">
        <v>0.47510257</v>
      </c>
      <c r="K9" s="14">
        <v>45.458876779999997</v>
      </c>
      <c r="L9" s="16">
        <v>0.63420284000000005</v>
      </c>
      <c r="M9" s="14">
        <v>0</v>
      </c>
      <c r="N9" s="16">
        <v>0</v>
      </c>
      <c r="O9" s="14" t="s">
        <v>582</v>
      </c>
      <c r="P9" s="16" t="s">
        <v>582</v>
      </c>
      <c r="Q9" s="14">
        <v>3.0107771799999998</v>
      </c>
      <c r="R9" s="16">
        <v>0.54068846999999998</v>
      </c>
      <c r="S9" s="14">
        <v>0</v>
      </c>
      <c r="T9" s="16">
        <v>0</v>
      </c>
      <c r="U9" s="14">
        <v>2.5101042800000002</v>
      </c>
      <c r="V9" s="16">
        <v>0.24097182</v>
      </c>
    </row>
    <row r="10" spans="1:22" x14ac:dyDescent="0.25">
      <c r="A10" s="11" t="s">
        <v>480</v>
      </c>
      <c r="B10" s="13">
        <v>20058</v>
      </c>
      <c r="C10" s="14">
        <f>(529/B10*100)</f>
        <v>2.63735168012763</v>
      </c>
      <c r="D10" s="15">
        <v>19529</v>
      </c>
      <c r="E10" s="14">
        <v>1.5687338399999999</v>
      </c>
      <c r="F10" s="16">
        <v>0.13012408</v>
      </c>
      <c r="G10" s="14">
        <v>10.64280567</v>
      </c>
      <c r="H10" s="16">
        <v>0.31617951999999999</v>
      </c>
      <c r="I10" s="14">
        <v>55.476131459999998</v>
      </c>
      <c r="J10" s="16">
        <v>0.55889401000000005</v>
      </c>
      <c r="K10" s="14">
        <v>30.383483200000001</v>
      </c>
      <c r="L10" s="16">
        <v>0.46918019999999999</v>
      </c>
      <c r="M10" s="14">
        <v>0</v>
      </c>
      <c r="N10" s="16">
        <v>0</v>
      </c>
      <c r="O10" s="14" t="s">
        <v>582</v>
      </c>
      <c r="P10" s="16" t="s">
        <v>582</v>
      </c>
      <c r="Q10" s="14">
        <v>0</v>
      </c>
      <c r="R10" s="16">
        <v>0</v>
      </c>
      <c r="S10" s="14">
        <v>0</v>
      </c>
      <c r="T10" s="16">
        <v>0</v>
      </c>
      <c r="U10" s="14">
        <v>1.92884583</v>
      </c>
      <c r="V10" s="16">
        <v>0.19084482999999999</v>
      </c>
    </row>
    <row r="11" spans="1:22" x14ac:dyDescent="0.25">
      <c r="A11" s="11" t="s">
        <v>481</v>
      </c>
      <c r="B11" s="13">
        <v>7053</v>
      </c>
      <c r="C11" s="14">
        <f>(50/B11*100)</f>
        <v>0.70891819084077701</v>
      </c>
      <c r="D11" s="15">
        <v>7003</v>
      </c>
      <c r="E11" s="14">
        <v>1.5769519999999999</v>
      </c>
      <c r="F11" s="16">
        <v>0.15700944999999999</v>
      </c>
      <c r="G11" s="14">
        <v>5.6754504299999997</v>
      </c>
      <c r="H11" s="16">
        <v>0.33537465</v>
      </c>
      <c r="I11" s="14">
        <v>50.620060010000003</v>
      </c>
      <c r="J11" s="16">
        <v>0.68135336000000002</v>
      </c>
      <c r="K11" s="14">
        <v>39.837886040000001</v>
      </c>
      <c r="L11" s="16">
        <v>0.74203967999999998</v>
      </c>
      <c r="M11" s="14">
        <v>0</v>
      </c>
      <c r="N11" s="16">
        <v>0</v>
      </c>
      <c r="O11" s="14" t="s">
        <v>582</v>
      </c>
      <c r="P11" s="16" t="s">
        <v>582</v>
      </c>
      <c r="Q11" s="14">
        <v>0</v>
      </c>
      <c r="R11" s="16">
        <v>0</v>
      </c>
      <c r="S11" s="14">
        <v>0</v>
      </c>
      <c r="T11" s="16">
        <v>0</v>
      </c>
      <c r="U11" s="14">
        <v>2.28965153</v>
      </c>
      <c r="V11" s="16">
        <v>0.30823608000000002</v>
      </c>
    </row>
    <row r="12" spans="1:22" x14ac:dyDescent="0.25">
      <c r="A12" s="11" t="s">
        <v>482</v>
      </c>
      <c r="B12" s="13">
        <v>6894</v>
      </c>
      <c r="C12" s="14">
        <f>(57/B12*100)</f>
        <v>0.82680591818973026</v>
      </c>
      <c r="D12" s="15">
        <v>6837</v>
      </c>
      <c r="E12" s="14">
        <v>2.3782560099999999</v>
      </c>
      <c r="F12" s="16">
        <v>0.18324410999999999</v>
      </c>
      <c r="G12" s="14">
        <v>11.12617032</v>
      </c>
      <c r="H12" s="16">
        <v>0.45744513999999997</v>
      </c>
      <c r="I12" s="14">
        <v>50.561157620000003</v>
      </c>
      <c r="J12" s="16">
        <v>0.74890851000000003</v>
      </c>
      <c r="K12" s="14">
        <v>31.683099129999999</v>
      </c>
      <c r="L12" s="16">
        <v>0.73026831999999997</v>
      </c>
      <c r="M12" s="14">
        <v>0</v>
      </c>
      <c r="N12" s="16">
        <v>0</v>
      </c>
      <c r="O12" s="14" t="s">
        <v>582</v>
      </c>
      <c r="P12" s="16" t="s">
        <v>582</v>
      </c>
      <c r="Q12" s="14">
        <v>2.3471719100000001</v>
      </c>
      <c r="R12" s="16">
        <v>0.59165972</v>
      </c>
      <c r="S12" s="14">
        <v>0</v>
      </c>
      <c r="T12" s="16">
        <v>0</v>
      </c>
      <c r="U12" s="14">
        <v>1.9041450099999999</v>
      </c>
      <c r="V12" s="16">
        <v>0.22945846</v>
      </c>
    </row>
    <row r="13" spans="1:22" x14ac:dyDescent="0.25">
      <c r="A13" s="11" t="s">
        <v>483</v>
      </c>
      <c r="B13" s="13">
        <v>7161</v>
      </c>
      <c r="C13" s="14">
        <f>(92/B13*100)</f>
        <v>1.2847367686077364</v>
      </c>
      <c r="D13" s="15">
        <v>7069</v>
      </c>
      <c r="E13" s="14">
        <v>1.2571236100000001</v>
      </c>
      <c r="F13" s="16">
        <v>0.15225283000000001</v>
      </c>
      <c r="G13" s="14">
        <v>4.0077224899999999</v>
      </c>
      <c r="H13" s="16">
        <v>0.25678933999999998</v>
      </c>
      <c r="I13" s="14">
        <v>49.299648519999998</v>
      </c>
      <c r="J13" s="16">
        <v>0.76420867000000003</v>
      </c>
      <c r="K13" s="14">
        <v>39.933409070000003</v>
      </c>
      <c r="L13" s="16">
        <v>0.71499418000000003</v>
      </c>
      <c r="M13" s="14">
        <v>0</v>
      </c>
      <c r="N13" s="16">
        <v>0</v>
      </c>
      <c r="O13" s="14" t="s">
        <v>582</v>
      </c>
      <c r="P13" s="16" t="s">
        <v>582</v>
      </c>
      <c r="Q13" s="14">
        <v>4.0679935399999998</v>
      </c>
      <c r="R13" s="16">
        <v>0.46782673000000002</v>
      </c>
      <c r="S13" s="14">
        <v>0</v>
      </c>
      <c r="T13" s="16">
        <v>0</v>
      </c>
      <c r="U13" s="14">
        <v>1.43410277</v>
      </c>
      <c r="V13" s="16">
        <v>0.26259779</v>
      </c>
    </row>
    <row r="14" spans="1:22" x14ac:dyDescent="0.25">
      <c r="A14" s="11" t="s">
        <v>484</v>
      </c>
      <c r="B14" s="13">
        <v>5587</v>
      </c>
      <c r="C14" s="14">
        <f>(76/B14*100)</f>
        <v>1.3603006980490424</v>
      </c>
      <c r="D14" s="15">
        <v>5511</v>
      </c>
      <c r="E14" s="14">
        <v>1.3340992199999999</v>
      </c>
      <c r="F14" s="16">
        <v>0.17449284000000001</v>
      </c>
      <c r="G14" s="14">
        <v>7.0063045500000003</v>
      </c>
      <c r="H14" s="16">
        <v>0.37350945000000002</v>
      </c>
      <c r="I14" s="14">
        <v>59.502435560000002</v>
      </c>
      <c r="J14" s="16">
        <v>0.68035464000000001</v>
      </c>
      <c r="K14" s="14">
        <v>31.16894924</v>
      </c>
      <c r="L14" s="16">
        <v>0.65550465999999996</v>
      </c>
      <c r="M14" s="14">
        <v>0</v>
      </c>
      <c r="N14" s="16">
        <v>0</v>
      </c>
      <c r="O14" s="14" t="s">
        <v>582</v>
      </c>
      <c r="P14" s="16" t="s">
        <v>582</v>
      </c>
      <c r="Q14" s="14">
        <v>0</v>
      </c>
      <c r="R14" s="16">
        <v>0</v>
      </c>
      <c r="S14" s="14">
        <v>0</v>
      </c>
      <c r="T14" s="16">
        <v>0</v>
      </c>
      <c r="U14" s="14">
        <v>0.98821143</v>
      </c>
      <c r="V14" s="16">
        <v>0.14238392999999999</v>
      </c>
    </row>
    <row r="15" spans="1:22" x14ac:dyDescent="0.25">
      <c r="A15" s="11" t="s">
        <v>485</v>
      </c>
      <c r="B15" s="13">
        <v>5882</v>
      </c>
      <c r="C15" s="14">
        <f>(53/B15*100)</f>
        <v>0.90105406324379467</v>
      </c>
      <c r="D15" s="15">
        <v>5829</v>
      </c>
      <c r="E15" s="14">
        <v>1.38873639</v>
      </c>
      <c r="F15" s="16">
        <v>0.17392188</v>
      </c>
      <c r="G15" s="14">
        <v>5.6905442300000004</v>
      </c>
      <c r="H15" s="16">
        <v>0.31658175</v>
      </c>
      <c r="I15" s="14">
        <v>59.586758449999998</v>
      </c>
      <c r="J15" s="16">
        <v>0.78358015999999997</v>
      </c>
      <c r="K15" s="14">
        <v>31.217840070000001</v>
      </c>
      <c r="L15" s="16">
        <v>0.77168283999999998</v>
      </c>
      <c r="M15" s="14">
        <v>0</v>
      </c>
      <c r="N15" s="16">
        <v>0</v>
      </c>
      <c r="O15" s="14" t="s">
        <v>582</v>
      </c>
      <c r="P15" s="16" t="s">
        <v>582</v>
      </c>
      <c r="Q15" s="14">
        <v>1.0127116700000001</v>
      </c>
      <c r="R15" s="16">
        <v>0.45391006</v>
      </c>
      <c r="S15" s="14">
        <v>0</v>
      </c>
      <c r="T15" s="16">
        <v>0</v>
      </c>
      <c r="U15" s="14">
        <v>1.1034091800000001</v>
      </c>
      <c r="V15" s="16">
        <v>0.16499494000000001</v>
      </c>
    </row>
    <row r="16" spans="1:22" x14ac:dyDescent="0.25">
      <c r="A16" s="11" t="s">
        <v>486</v>
      </c>
      <c r="B16" s="13">
        <v>6108</v>
      </c>
      <c r="C16" s="14">
        <f>(103/B16*100)</f>
        <v>1.6863130320890634</v>
      </c>
      <c r="D16" s="15">
        <v>6005</v>
      </c>
      <c r="E16" s="14">
        <v>1.7064857600000001</v>
      </c>
      <c r="F16" s="16">
        <v>0.18223558000000001</v>
      </c>
      <c r="G16" s="14">
        <v>4.6603069799999997</v>
      </c>
      <c r="H16" s="16">
        <v>0.25307647</v>
      </c>
      <c r="I16" s="14">
        <v>32.124331290000001</v>
      </c>
      <c r="J16" s="16">
        <v>0.54498409000000003</v>
      </c>
      <c r="K16" s="14">
        <v>58.519449059999999</v>
      </c>
      <c r="L16" s="16">
        <v>0.69586281999999999</v>
      </c>
      <c r="M16" s="14">
        <v>0</v>
      </c>
      <c r="N16" s="16">
        <v>0</v>
      </c>
      <c r="O16" s="14" t="s">
        <v>582</v>
      </c>
      <c r="P16" s="16" t="s">
        <v>582</v>
      </c>
      <c r="Q16" s="14">
        <v>0</v>
      </c>
      <c r="R16" s="16">
        <v>0</v>
      </c>
      <c r="S16" s="14">
        <v>0</v>
      </c>
      <c r="T16" s="16">
        <v>0</v>
      </c>
      <c r="U16" s="14">
        <v>2.9894269200000001</v>
      </c>
      <c r="V16" s="16">
        <v>0.31065756999999999</v>
      </c>
    </row>
    <row r="17" spans="1:22" x14ac:dyDescent="0.25">
      <c r="A17" s="11" t="s">
        <v>487</v>
      </c>
      <c r="B17" s="13">
        <v>6504</v>
      </c>
      <c r="C17" s="14">
        <f>(673/B17*100)</f>
        <v>10.347478474784747</v>
      </c>
      <c r="D17" s="15">
        <v>5831</v>
      </c>
      <c r="E17" s="14">
        <v>0.82192759000000004</v>
      </c>
      <c r="F17" s="16">
        <v>0.13103680000000001</v>
      </c>
      <c r="G17" s="14">
        <v>3.5322447100000001</v>
      </c>
      <c r="H17" s="16">
        <v>0.27047181999999997</v>
      </c>
      <c r="I17" s="14">
        <v>29.520240489999999</v>
      </c>
      <c r="J17" s="16">
        <v>0.69301992000000001</v>
      </c>
      <c r="K17" s="14">
        <v>61.138022929999998</v>
      </c>
      <c r="L17" s="16">
        <v>0.82868419999999998</v>
      </c>
      <c r="M17" s="14">
        <v>0</v>
      </c>
      <c r="N17" s="16">
        <v>0</v>
      </c>
      <c r="O17" s="14" t="s">
        <v>582</v>
      </c>
      <c r="P17" s="16" t="s">
        <v>582</v>
      </c>
      <c r="Q17" s="14">
        <v>2.5383283200000002</v>
      </c>
      <c r="R17" s="16">
        <v>0.33678783000000001</v>
      </c>
      <c r="S17" s="14">
        <v>0</v>
      </c>
      <c r="T17" s="16">
        <v>0</v>
      </c>
      <c r="U17" s="14">
        <v>2.4492359499999998</v>
      </c>
      <c r="V17" s="16">
        <v>0.32431626000000002</v>
      </c>
    </row>
    <row r="18" spans="1:22" x14ac:dyDescent="0.25">
      <c r="A18" s="11" t="s">
        <v>488</v>
      </c>
      <c r="B18" s="13">
        <v>5532</v>
      </c>
      <c r="C18" s="14">
        <f>(28/B18*100)</f>
        <v>0.50614605929139556</v>
      </c>
      <c r="D18" s="15">
        <v>5504</v>
      </c>
      <c r="E18" s="14">
        <v>4.22499161</v>
      </c>
      <c r="F18" s="16">
        <v>0.33055635999999999</v>
      </c>
      <c r="G18" s="14">
        <v>19.09145535</v>
      </c>
      <c r="H18" s="16">
        <v>0.6413527</v>
      </c>
      <c r="I18" s="14">
        <v>44.496451110000002</v>
      </c>
      <c r="J18" s="16">
        <v>0.78015769999999995</v>
      </c>
      <c r="K18" s="14">
        <v>30.144548149999999</v>
      </c>
      <c r="L18" s="16">
        <v>0.84606623999999997</v>
      </c>
      <c r="M18" s="14">
        <v>0</v>
      </c>
      <c r="N18" s="16">
        <v>0</v>
      </c>
      <c r="O18" s="14" t="s">
        <v>582</v>
      </c>
      <c r="P18" s="16" t="s">
        <v>582</v>
      </c>
      <c r="Q18" s="14">
        <v>0</v>
      </c>
      <c r="R18" s="16">
        <v>0</v>
      </c>
      <c r="S18" s="14">
        <v>0</v>
      </c>
      <c r="T18" s="16">
        <v>0</v>
      </c>
      <c r="U18" s="14">
        <v>2.04255378</v>
      </c>
      <c r="V18" s="16">
        <v>0.32055548</v>
      </c>
    </row>
    <row r="19" spans="1:22" x14ac:dyDescent="0.25">
      <c r="A19" s="11" t="s">
        <v>489</v>
      </c>
      <c r="B19" s="13">
        <v>5658</v>
      </c>
      <c r="C19" s="14">
        <f>(70/B19*100)</f>
        <v>1.2371862849063273</v>
      </c>
      <c r="D19" s="15">
        <v>5588</v>
      </c>
      <c r="E19" s="14">
        <v>3.1144186899999999</v>
      </c>
      <c r="F19" s="16">
        <v>0.25925620999999999</v>
      </c>
      <c r="G19" s="14">
        <v>13.190817170000001</v>
      </c>
      <c r="H19" s="16">
        <v>0.65337009000000001</v>
      </c>
      <c r="I19" s="14">
        <v>55.39759024</v>
      </c>
      <c r="J19" s="16">
        <v>0.79416220999999998</v>
      </c>
      <c r="K19" s="14">
        <v>26.46214376</v>
      </c>
      <c r="L19" s="16">
        <v>0.62290126000000001</v>
      </c>
      <c r="M19" s="14">
        <v>0</v>
      </c>
      <c r="N19" s="16">
        <v>0</v>
      </c>
      <c r="O19" s="14" t="s">
        <v>582</v>
      </c>
      <c r="P19" s="16" t="s">
        <v>582</v>
      </c>
      <c r="Q19" s="14">
        <v>0</v>
      </c>
      <c r="R19" s="16">
        <v>0</v>
      </c>
      <c r="S19" s="14">
        <v>0</v>
      </c>
      <c r="T19" s="16">
        <v>0</v>
      </c>
      <c r="U19" s="14">
        <v>1.83503014</v>
      </c>
      <c r="V19" s="16">
        <v>0.22803667</v>
      </c>
    </row>
    <row r="20" spans="1:22" x14ac:dyDescent="0.25">
      <c r="A20" s="11" t="s">
        <v>490</v>
      </c>
      <c r="B20" s="13">
        <v>3371</v>
      </c>
      <c r="C20" s="14">
        <f>(75/B20*100)</f>
        <v>2.2248590922574905</v>
      </c>
      <c r="D20" s="15">
        <v>3296</v>
      </c>
      <c r="E20" s="14">
        <v>1.7680377700000001</v>
      </c>
      <c r="F20" s="16">
        <v>0.26113665000000003</v>
      </c>
      <c r="G20" s="14">
        <v>4.2622002999999999</v>
      </c>
      <c r="H20" s="16">
        <v>0.28066406999999999</v>
      </c>
      <c r="I20" s="14">
        <v>38.975007069999997</v>
      </c>
      <c r="J20" s="16">
        <v>0.91344689999999995</v>
      </c>
      <c r="K20" s="14">
        <v>53.002072429999998</v>
      </c>
      <c r="L20" s="16">
        <v>0.99244986000000002</v>
      </c>
      <c r="M20" s="14">
        <v>0</v>
      </c>
      <c r="N20" s="16">
        <v>0</v>
      </c>
      <c r="O20" s="14" t="s">
        <v>582</v>
      </c>
      <c r="P20" s="16" t="s">
        <v>582</v>
      </c>
      <c r="Q20" s="14">
        <v>0</v>
      </c>
      <c r="R20" s="16">
        <v>0</v>
      </c>
      <c r="S20" s="14">
        <v>0</v>
      </c>
      <c r="T20" s="16">
        <v>0</v>
      </c>
      <c r="U20" s="14">
        <v>1.99268242</v>
      </c>
      <c r="V20" s="16">
        <v>0.25723259999999998</v>
      </c>
    </row>
    <row r="21" spans="1:22" x14ac:dyDescent="0.25">
      <c r="A21" s="11" t="s">
        <v>491</v>
      </c>
      <c r="B21" s="13">
        <v>5741</v>
      </c>
      <c r="C21" s="14">
        <f>(45/B21*100)</f>
        <v>0.7838355687162516</v>
      </c>
      <c r="D21" s="15">
        <v>5696</v>
      </c>
      <c r="E21" s="14">
        <v>0.82077389999999995</v>
      </c>
      <c r="F21" s="16">
        <v>0.15828697</v>
      </c>
      <c r="G21" s="14">
        <v>4.6898444899999996</v>
      </c>
      <c r="H21" s="16">
        <v>0.35673602999999998</v>
      </c>
      <c r="I21" s="14">
        <v>63.859221839999996</v>
      </c>
      <c r="J21" s="16">
        <v>0.66327418999999999</v>
      </c>
      <c r="K21" s="14">
        <v>29.78588221</v>
      </c>
      <c r="L21" s="16">
        <v>0.65398884999999995</v>
      </c>
      <c r="M21" s="14">
        <v>0</v>
      </c>
      <c r="N21" s="16">
        <v>0</v>
      </c>
      <c r="O21" s="14" t="s">
        <v>582</v>
      </c>
      <c r="P21" s="16" t="s">
        <v>582</v>
      </c>
      <c r="Q21" s="14">
        <v>0</v>
      </c>
      <c r="R21" s="16">
        <v>0</v>
      </c>
      <c r="S21" s="14">
        <v>0</v>
      </c>
      <c r="T21" s="16">
        <v>0</v>
      </c>
      <c r="U21" s="14">
        <v>0.84427757000000003</v>
      </c>
      <c r="V21" s="16">
        <v>0.13277125000000001</v>
      </c>
    </row>
    <row r="22" spans="1:22" x14ac:dyDescent="0.25">
      <c r="A22" s="11" t="s">
        <v>492</v>
      </c>
      <c r="B22" s="13">
        <v>6598</v>
      </c>
      <c r="C22" s="14">
        <f>(33/B22*100)</f>
        <v>0.50015156107911496</v>
      </c>
      <c r="D22" s="15">
        <v>6565</v>
      </c>
      <c r="E22" s="14">
        <v>3.2112768300000001</v>
      </c>
      <c r="F22" s="16">
        <v>0.24347582000000001</v>
      </c>
      <c r="G22" s="14">
        <v>7.8485700600000001</v>
      </c>
      <c r="H22" s="16">
        <v>0.36963866000000001</v>
      </c>
      <c r="I22" s="14">
        <v>47.381531039999999</v>
      </c>
      <c r="J22" s="16">
        <v>0.90777514999999998</v>
      </c>
      <c r="K22" s="14">
        <v>38.14161095</v>
      </c>
      <c r="L22" s="16">
        <v>0.77967368999999997</v>
      </c>
      <c r="M22" s="14">
        <v>0</v>
      </c>
      <c r="N22" s="16">
        <v>0</v>
      </c>
      <c r="O22" s="14" t="s">
        <v>582</v>
      </c>
      <c r="P22" s="16" t="s">
        <v>582</v>
      </c>
      <c r="Q22" s="14">
        <v>0</v>
      </c>
      <c r="R22" s="16">
        <v>0</v>
      </c>
      <c r="S22" s="14">
        <v>2.6856990000000001E-2</v>
      </c>
      <c r="T22" s="16">
        <v>1.895581E-2</v>
      </c>
      <c r="U22" s="14">
        <v>3.39015412</v>
      </c>
      <c r="V22" s="16">
        <v>0.37688284999999999</v>
      </c>
    </row>
    <row r="23" spans="1:22" x14ac:dyDescent="0.25">
      <c r="A23" s="11" t="s">
        <v>493</v>
      </c>
      <c r="B23" s="13">
        <v>11583</v>
      </c>
      <c r="C23" s="14">
        <f>(220/B23*100)</f>
        <v>1.899335232668566</v>
      </c>
      <c r="D23" s="15">
        <v>11363</v>
      </c>
      <c r="E23" s="14">
        <v>2.5388881599999999</v>
      </c>
      <c r="F23" s="16">
        <v>0.21722258</v>
      </c>
      <c r="G23" s="14">
        <v>10.0353431</v>
      </c>
      <c r="H23" s="16">
        <v>0.46354795999999998</v>
      </c>
      <c r="I23" s="14">
        <v>49.133598300000003</v>
      </c>
      <c r="J23" s="16">
        <v>0.75141279999999999</v>
      </c>
      <c r="K23" s="14">
        <v>36.215577660000001</v>
      </c>
      <c r="L23" s="16">
        <v>0.69384548999999995</v>
      </c>
      <c r="M23" s="14">
        <v>0</v>
      </c>
      <c r="N23" s="16">
        <v>0</v>
      </c>
      <c r="O23" s="14" t="s">
        <v>582</v>
      </c>
      <c r="P23" s="16" t="s">
        <v>582</v>
      </c>
      <c r="Q23" s="14">
        <v>0</v>
      </c>
      <c r="R23" s="16">
        <v>0</v>
      </c>
      <c r="S23" s="14">
        <v>0</v>
      </c>
      <c r="T23" s="16">
        <v>0</v>
      </c>
      <c r="U23" s="14">
        <v>2.0765927899999999</v>
      </c>
      <c r="V23" s="16">
        <v>0.26632981</v>
      </c>
    </row>
    <row r="24" spans="1:22" x14ac:dyDescent="0.25">
      <c r="A24" s="11" t="s">
        <v>494</v>
      </c>
      <c r="B24" s="13">
        <v>6647</v>
      </c>
      <c r="C24" s="14">
        <f>(7/B24*100)</f>
        <v>0.10531066646607493</v>
      </c>
      <c r="D24" s="15">
        <v>6640</v>
      </c>
      <c r="E24" s="14">
        <v>1.12196111</v>
      </c>
      <c r="F24" s="16">
        <v>0.13435721</v>
      </c>
      <c r="G24" s="14">
        <v>3.4577467899999998</v>
      </c>
      <c r="H24" s="16">
        <v>0.25303819</v>
      </c>
      <c r="I24" s="14">
        <v>36.086097219999999</v>
      </c>
      <c r="J24" s="16">
        <v>0.67274241000000001</v>
      </c>
      <c r="K24" s="14">
        <v>59.033702519999999</v>
      </c>
      <c r="L24" s="16">
        <v>0.63109579999999998</v>
      </c>
      <c r="M24" s="14">
        <v>0</v>
      </c>
      <c r="N24" s="16">
        <v>0</v>
      </c>
      <c r="O24" s="14" t="s">
        <v>582</v>
      </c>
      <c r="P24" s="16" t="s">
        <v>582</v>
      </c>
      <c r="Q24" s="14">
        <v>0</v>
      </c>
      <c r="R24" s="16">
        <v>0</v>
      </c>
      <c r="S24" s="14">
        <v>0</v>
      </c>
      <c r="T24" s="16">
        <v>0</v>
      </c>
      <c r="U24" s="14">
        <v>0.30049236000000001</v>
      </c>
      <c r="V24" s="16">
        <v>8.9812379999999997E-2</v>
      </c>
    </row>
    <row r="25" spans="1:22" x14ac:dyDescent="0.25">
      <c r="A25" s="11" t="s">
        <v>495</v>
      </c>
      <c r="B25" s="13">
        <v>5581</v>
      </c>
      <c r="C25" s="14">
        <f>(24/B25*100)</f>
        <v>0.43003046049095145</v>
      </c>
      <c r="D25" s="15">
        <v>5557</v>
      </c>
      <c r="E25" s="14">
        <v>1.25918131</v>
      </c>
      <c r="F25" s="16">
        <v>0.16283716000000001</v>
      </c>
      <c r="G25" s="14">
        <v>6.8954768900000003</v>
      </c>
      <c r="H25" s="16">
        <v>0.42132301</v>
      </c>
      <c r="I25" s="14">
        <v>65.5572023</v>
      </c>
      <c r="J25" s="16">
        <v>0.74253891000000005</v>
      </c>
      <c r="K25" s="14">
        <v>25.91156952</v>
      </c>
      <c r="L25" s="16">
        <v>0.62672475000000005</v>
      </c>
      <c r="M25" s="14">
        <v>0</v>
      </c>
      <c r="N25" s="16">
        <v>0</v>
      </c>
      <c r="O25" s="14" t="s">
        <v>582</v>
      </c>
      <c r="P25" s="16" t="s">
        <v>582</v>
      </c>
      <c r="Q25" s="14">
        <v>0</v>
      </c>
      <c r="R25" s="16">
        <v>0</v>
      </c>
      <c r="S25" s="14">
        <v>0</v>
      </c>
      <c r="T25" s="16">
        <v>0</v>
      </c>
      <c r="U25" s="14">
        <v>0.37656998000000003</v>
      </c>
      <c r="V25" s="16">
        <v>9.0860949999999996E-2</v>
      </c>
    </row>
    <row r="26" spans="1:22" x14ac:dyDescent="0.25">
      <c r="A26" s="11" t="s">
        <v>496</v>
      </c>
      <c r="B26" s="13">
        <v>4869</v>
      </c>
      <c r="C26" s="14">
        <f>(33/B26*100)</f>
        <v>0.67775723967960566</v>
      </c>
      <c r="D26" s="15">
        <v>4836</v>
      </c>
      <c r="E26" s="14">
        <v>3.4821452800000001</v>
      </c>
      <c r="F26" s="16">
        <v>0.31395307</v>
      </c>
      <c r="G26" s="14">
        <v>7.0793448899999998</v>
      </c>
      <c r="H26" s="16">
        <v>0.45154032</v>
      </c>
      <c r="I26" s="14">
        <v>51.117282099999997</v>
      </c>
      <c r="J26" s="16">
        <v>0.76889547000000003</v>
      </c>
      <c r="K26" s="14">
        <v>37.447645299999998</v>
      </c>
      <c r="L26" s="16">
        <v>0.84580801000000005</v>
      </c>
      <c r="M26" s="14">
        <v>0</v>
      </c>
      <c r="N26" s="16">
        <v>0</v>
      </c>
      <c r="O26" s="14" t="s">
        <v>582</v>
      </c>
      <c r="P26" s="16" t="s">
        <v>582</v>
      </c>
      <c r="Q26" s="14">
        <v>0</v>
      </c>
      <c r="R26" s="16">
        <v>0</v>
      </c>
      <c r="S26" s="14">
        <v>0</v>
      </c>
      <c r="T26" s="16">
        <v>0</v>
      </c>
      <c r="U26" s="14">
        <v>0.87358243000000002</v>
      </c>
      <c r="V26" s="16">
        <v>0.11723107000000001</v>
      </c>
    </row>
    <row r="27" spans="1:22" x14ac:dyDescent="0.25">
      <c r="A27" s="11" t="s">
        <v>497</v>
      </c>
      <c r="B27" s="13">
        <v>5299</v>
      </c>
      <c r="C27" s="14">
        <f>(17/B27*100)</f>
        <v>0.32081524816003021</v>
      </c>
      <c r="D27" s="15">
        <v>5282</v>
      </c>
      <c r="E27" s="14">
        <v>2.4543306999999999</v>
      </c>
      <c r="F27" s="16">
        <v>0.21748413</v>
      </c>
      <c r="G27" s="14">
        <v>6.4393314400000001</v>
      </c>
      <c r="H27" s="16">
        <v>0.35943886000000003</v>
      </c>
      <c r="I27" s="14">
        <v>39.588666439999997</v>
      </c>
      <c r="J27" s="16">
        <v>0.64812926000000004</v>
      </c>
      <c r="K27" s="14">
        <v>48.691079350000003</v>
      </c>
      <c r="L27" s="16">
        <v>0.62433941000000004</v>
      </c>
      <c r="M27" s="14">
        <v>0</v>
      </c>
      <c r="N27" s="16">
        <v>0</v>
      </c>
      <c r="O27" s="14" t="s">
        <v>582</v>
      </c>
      <c r="P27" s="16" t="s">
        <v>582</v>
      </c>
      <c r="Q27" s="14">
        <v>0</v>
      </c>
      <c r="R27" s="16">
        <v>0</v>
      </c>
      <c r="S27" s="14">
        <v>0</v>
      </c>
      <c r="T27" s="16">
        <v>0</v>
      </c>
      <c r="U27" s="14">
        <v>2.8265920699999998</v>
      </c>
      <c r="V27" s="16">
        <v>0.22451690999999999</v>
      </c>
    </row>
    <row r="28" spans="1:22" x14ac:dyDescent="0.25">
      <c r="A28" s="11" t="s">
        <v>498</v>
      </c>
      <c r="B28" s="13">
        <v>7568</v>
      </c>
      <c r="C28" s="14">
        <f>(58/B28*100)</f>
        <v>0.76638477801268501</v>
      </c>
      <c r="D28" s="15">
        <v>7510</v>
      </c>
      <c r="E28" s="14">
        <v>2.9958425100000001</v>
      </c>
      <c r="F28" s="16">
        <v>0.29236048999999997</v>
      </c>
      <c r="G28" s="14">
        <v>9.1014446400000004</v>
      </c>
      <c r="H28" s="16">
        <v>0.39230745</v>
      </c>
      <c r="I28" s="14">
        <v>43.289708939999997</v>
      </c>
      <c r="J28" s="16">
        <v>0.83803364000000002</v>
      </c>
      <c r="K28" s="14">
        <v>43.743980450000002</v>
      </c>
      <c r="L28" s="16">
        <v>0.87618538000000001</v>
      </c>
      <c r="M28" s="14">
        <v>0</v>
      </c>
      <c r="N28" s="16">
        <v>0</v>
      </c>
      <c r="O28" s="14" t="s">
        <v>582</v>
      </c>
      <c r="P28" s="16" t="s">
        <v>582</v>
      </c>
      <c r="Q28" s="14">
        <v>0</v>
      </c>
      <c r="R28" s="16">
        <v>0</v>
      </c>
      <c r="S28" s="14">
        <v>0</v>
      </c>
      <c r="T28" s="16">
        <v>0</v>
      </c>
      <c r="U28" s="14">
        <v>0.86902347000000002</v>
      </c>
      <c r="V28" s="16">
        <v>0.1187826</v>
      </c>
    </row>
    <row r="29" spans="1:22" x14ac:dyDescent="0.25">
      <c r="A29" s="11" t="s">
        <v>499</v>
      </c>
      <c r="B29" s="13">
        <v>5385</v>
      </c>
      <c r="C29" s="14">
        <f>(30/B29*100)</f>
        <v>0.55710306406685239</v>
      </c>
      <c r="D29" s="15">
        <v>5355</v>
      </c>
      <c r="E29" s="14">
        <v>0.91625120000000004</v>
      </c>
      <c r="F29" s="16">
        <v>0.12434247</v>
      </c>
      <c r="G29" s="14">
        <v>4.8243305100000002</v>
      </c>
      <c r="H29" s="16">
        <v>0.33157308000000002</v>
      </c>
      <c r="I29" s="14">
        <v>52.67208763</v>
      </c>
      <c r="J29" s="16">
        <v>0.69677696</v>
      </c>
      <c r="K29" s="14">
        <v>37.932447400000001</v>
      </c>
      <c r="L29" s="16">
        <v>0.60000063000000003</v>
      </c>
      <c r="M29" s="14">
        <v>0</v>
      </c>
      <c r="N29" s="16">
        <v>0</v>
      </c>
      <c r="O29" s="14" t="s">
        <v>582</v>
      </c>
      <c r="P29" s="16" t="s">
        <v>582</v>
      </c>
      <c r="Q29" s="14">
        <v>2.7667624100000001</v>
      </c>
      <c r="R29" s="16">
        <v>0.24169378</v>
      </c>
      <c r="S29" s="14">
        <v>0</v>
      </c>
      <c r="T29" s="16">
        <v>0</v>
      </c>
      <c r="U29" s="14">
        <v>0.88812084999999996</v>
      </c>
      <c r="V29" s="16">
        <v>0.16276578</v>
      </c>
    </row>
    <row r="30" spans="1:22" x14ac:dyDescent="0.25">
      <c r="A30" s="11" t="s">
        <v>500</v>
      </c>
      <c r="B30" s="13">
        <v>4520</v>
      </c>
      <c r="C30" s="14">
        <f>(105/B30*100)</f>
        <v>2.3230088495575223</v>
      </c>
      <c r="D30" s="15">
        <v>4415</v>
      </c>
      <c r="E30" s="14">
        <v>1.4360711500000001</v>
      </c>
      <c r="F30" s="16">
        <v>0.18900191999999999</v>
      </c>
      <c r="G30" s="14">
        <v>10.48918722</v>
      </c>
      <c r="H30" s="16">
        <v>0.51736693</v>
      </c>
      <c r="I30" s="14">
        <v>68.559266199999996</v>
      </c>
      <c r="J30" s="16">
        <v>0.78272949999999997</v>
      </c>
      <c r="K30" s="14">
        <v>17.533195259999999</v>
      </c>
      <c r="L30" s="16">
        <v>0.56401416000000004</v>
      </c>
      <c r="M30" s="14">
        <v>0</v>
      </c>
      <c r="N30" s="16">
        <v>0</v>
      </c>
      <c r="O30" s="14" t="s">
        <v>582</v>
      </c>
      <c r="P30" s="16" t="s">
        <v>582</v>
      </c>
      <c r="Q30" s="14">
        <v>0</v>
      </c>
      <c r="R30" s="16">
        <v>0</v>
      </c>
      <c r="S30" s="14">
        <v>0</v>
      </c>
      <c r="T30" s="16">
        <v>0</v>
      </c>
      <c r="U30" s="14">
        <v>1.9822801699999999</v>
      </c>
      <c r="V30" s="16">
        <v>0.20215925000000001</v>
      </c>
    </row>
    <row r="31" spans="1:22" x14ac:dyDescent="0.25">
      <c r="A31" s="11" t="s">
        <v>501</v>
      </c>
      <c r="B31" s="13">
        <v>5456</v>
      </c>
      <c r="C31" s="14">
        <f>(125/B31*100)</f>
        <v>2.2910557184750733</v>
      </c>
      <c r="D31" s="15">
        <v>5331</v>
      </c>
      <c r="E31" s="14">
        <v>2.0852247799999999</v>
      </c>
      <c r="F31" s="16">
        <v>0.21696699999999999</v>
      </c>
      <c r="G31" s="14">
        <v>7.2528051099999997</v>
      </c>
      <c r="H31" s="16">
        <v>0.38928522999999998</v>
      </c>
      <c r="I31" s="14">
        <v>61.637969259999998</v>
      </c>
      <c r="J31" s="16">
        <v>0.71240574000000001</v>
      </c>
      <c r="K31" s="14">
        <v>26.57395322</v>
      </c>
      <c r="L31" s="16">
        <v>0.60184044000000003</v>
      </c>
      <c r="M31" s="14">
        <v>0</v>
      </c>
      <c r="N31" s="16">
        <v>0</v>
      </c>
      <c r="O31" s="14" t="s">
        <v>582</v>
      </c>
      <c r="P31" s="16" t="s">
        <v>582</v>
      </c>
      <c r="Q31" s="14">
        <v>0</v>
      </c>
      <c r="R31" s="16">
        <v>0</v>
      </c>
      <c r="S31" s="14">
        <v>0</v>
      </c>
      <c r="T31" s="16">
        <v>0</v>
      </c>
      <c r="U31" s="14">
        <v>2.4500476400000002</v>
      </c>
      <c r="V31" s="16">
        <v>0.27681230000000001</v>
      </c>
    </row>
    <row r="32" spans="1:22" x14ac:dyDescent="0.25">
      <c r="A32" s="11" t="s">
        <v>502</v>
      </c>
      <c r="B32" s="13">
        <v>4478</v>
      </c>
      <c r="C32" s="14">
        <f>(5/B32*100)</f>
        <v>0.11165698972755694</v>
      </c>
      <c r="D32" s="15">
        <v>4473</v>
      </c>
      <c r="E32" s="14">
        <v>2.21107838</v>
      </c>
      <c r="F32" s="16">
        <v>0.22829621999999999</v>
      </c>
      <c r="G32" s="14">
        <v>7.6348441300000003</v>
      </c>
      <c r="H32" s="16">
        <v>0.41533144</v>
      </c>
      <c r="I32" s="14">
        <v>59.819529529999997</v>
      </c>
      <c r="J32" s="16">
        <v>0.78463715000000001</v>
      </c>
      <c r="K32" s="14">
        <v>29.459949380000001</v>
      </c>
      <c r="L32" s="16">
        <v>0.72466666000000002</v>
      </c>
      <c r="M32" s="14">
        <v>0</v>
      </c>
      <c r="N32" s="16">
        <v>0</v>
      </c>
      <c r="O32" s="14" t="s">
        <v>582</v>
      </c>
      <c r="P32" s="16" t="s">
        <v>582</v>
      </c>
      <c r="Q32" s="14">
        <v>0</v>
      </c>
      <c r="R32" s="16">
        <v>0</v>
      </c>
      <c r="S32" s="14">
        <v>0</v>
      </c>
      <c r="T32" s="16">
        <v>0</v>
      </c>
      <c r="U32" s="14">
        <v>0.87459856999999996</v>
      </c>
      <c r="V32" s="16">
        <v>0.16029663999999999</v>
      </c>
    </row>
    <row r="33" spans="1:22" x14ac:dyDescent="0.25">
      <c r="A33" s="11" t="s">
        <v>503</v>
      </c>
      <c r="B33" s="13">
        <v>7325</v>
      </c>
      <c r="C33" s="14">
        <f>(76/B33*100)</f>
        <v>1.0375426621160411</v>
      </c>
      <c r="D33" s="15">
        <v>7249</v>
      </c>
      <c r="E33" s="14">
        <v>0.49088513</v>
      </c>
      <c r="F33" s="16">
        <v>9.5131300000000002E-2</v>
      </c>
      <c r="G33" s="14">
        <v>2.77398715</v>
      </c>
      <c r="H33" s="16">
        <v>0.23420713000000001</v>
      </c>
      <c r="I33" s="14">
        <v>40.35016632</v>
      </c>
      <c r="J33" s="16">
        <v>0.72992725999999997</v>
      </c>
      <c r="K33" s="14">
        <v>55.533146430000002</v>
      </c>
      <c r="L33" s="16">
        <v>0.76130708999999996</v>
      </c>
      <c r="M33" s="14">
        <v>0</v>
      </c>
      <c r="N33" s="16">
        <v>0</v>
      </c>
      <c r="O33" s="14" t="s">
        <v>582</v>
      </c>
      <c r="P33" s="16" t="s">
        <v>582</v>
      </c>
      <c r="Q33" s="14">
        <v>0</v>
      </c>
      <c r="R33" s="16">
        <v>0</v>
      </c>
      <c r="S33" s="14">
        <v>0</v>
      </c>
      <c r="T33" s="16">
        <v>0</v>
      </c>
      <c r="U33" s="14">
        <v>0.85181496999999995</v>
      </c>
      <c r="V33" s="16">
        <v>0.13160972000000001</v>
      </c>
    </row>
    <row r="34" spans="1:22" x14ac:dyDescent="0.25">
      <c r="A34" s="11" t="s">
        <v>504</v>
      </c>
      <c r="B34" s="13">
        <v>6350</v>
      </c>
      <c r="C34" s="14">
        <f>(39/B34*100)</f>
        <v>0.6141732283464566</v>
      </c>
      <c r="D34" s="15">
        <v>6311</v>
      </c>
      <c r="E34" s="14">
        <v>3.59468247</v>
      </c>
      <c r="F34" s="16">
        <v>0.26152400999999997</v>
      </c>
      <c r="G34" s="14">
        <v>10.54233352</v>
      </c>
      <c r="H34" s="16">
        <v>0.50241557999999997</v>
      </c>
      <c r="I34" s="14">
        <v>53.754908710000002</v>
      </c>
      <c r="J34" s="16">
        <v>0.71027746000000003</v>
      </c>
      <c r="K34" s="14">
        <v>26.758824839999999</v>
      </c>
      <c r="L34" s="16">
        <v>0.70623731000000001</v>
      </c>
      <c r="M34" s="14">
        <v>0</v>
      </c>
      <c r="N34" s="16">
        <v>0</v>
      </c>
      <c r="O34" s="14" t="s">
        <v>582</v>
      </c>
      <c r="P34" s="16" t="s">
        <v>582</v>
      </c>
      <c r="Q34" s="14">
        <v>2.56205434</v>
      </c>
      <c r="R34" s="16">
        <v>0.53182982999999995</v>
      </c>
      <c r="S34" s="14">
        <v>0</v>
      </c>
      <c r="T34" s="16">
        <v>0</v>
      </c>
      <c r="U34" s="14">
        <v>2.7871961299999999</v>
      </c>
      <c r="V34" s="16">
        <v>0.33354513000000002</v>
      </c>
    </row>
    <row r="35" spans="1:22" x14ac:dyDescent="0.25">
      <c r="A35" s="11" t="s">
        <v>505</v>
      </c>
      <c r="B35" s="13">
        <v>6406</v>
      </c>
      <c r="C35" s="14">
        <f>(36/B35*100)</f>
        <v>0.56197315017171401</v>
      </c>
      <c r="D35" s="15">
        <v>6370</v>
      </c>
      <c r="E35" s="14">
        <v>1.9307441700000001</v>
      </c>
      <c r="F35" s="16">
        <v>0.19023866</v>
      </c>
      <c r="G35" s="14">
        <v>6.7221129299999998</v>
      </c>
      <c r="H35" s="16">
        <v>0.40018459000000001</v>
      </c>
      <c r="I35" s="14">
        <v>61.944037569999999</v>
      </c>
      <c r="J35" s="16">
        <v>0.78200983999999996</v>
      </c>
      <c r="K35" s="14">
        <v>27.146240509999998</v>
      </c>
      <c r="L35" s="16">
        <v>0.73771867000000002</v>
      </c>
      <c r="M35" s="14">
        <v>0</v>
      </c>
      <c r="N35" s="16">
        <v>0</v>
      </c>
      <c r="O35" s="14" t="s">
        <v>582</v>
      </c>
      <c r="P35" s="16" t="s">
        <v>582</v>
      </c>
      <c r="Q35" s="14">
        <v>1.03376588</v>
      </c>
      <c r="R35" s="16">
        <v>5.6437689999999999E-2</v>
      </c>
      <c r="S35" s="14">
        <v>0</v>
      </c>
      <c r="T35" s="16">
        <v>0</v>
      </c>
      <c r="U35" s="14">
        <v>1.2230989400000001</v>
      </c>
      <c r="V35" s="16">
        <v>0.11306604000000001</v>
      </c>
    </row>
    <row r="36" spans="1:22" x14ac:dyDescent="0.25">
      <c r="A36" s="11" t="s">
        <v>506</v>
      </c>
      <c r="B36" s="13">
        <v>6736</v>
      </c>
      <c r="C36" s="14">
        <f>(29/B36*100)</f>
        <v>0.43052256532066502</v>
      </c>
      <c r="D36" s="15">
        <v>6707</v>
      </c>
      <c r="E36" s="14">
        <v>1.58810257</v>
      </c>
      <c r="F36" s="16">
        <v>0.1598947</v>
      </c>
      <c r="G36" s="14">
        <v>6.0696943599999997</v>
      </c>
      <c r="H36" s="16">
        <v>0.31765067000000002</v>
      </c>
      <c r="I36" s="14">
        <v>56.240341979999997</v>
      </c>
      <c r="J36" s="16">
        <v>0.60682258</v>
      </c>
      <c r="K36" s="14">
        <v>35.005245739999999</v>
      </c>
      <c r="L36" s="16">
        <v>0.62556683000000002</v>
      </c>
      <c r="M36" s="14">
        <v>0</v>
      </c>
      <c r="N36" s="16">
        <v>0</v>
      </c>
      <c r="O36" s="14" t="s">
        <v>582</v>
      </c>
      <c r="P36" s="16" t="s">
        <v>582</v>
      </c>
      <c r="Q36" s="14">
        <v>0</v>
      </c>
      <c r="R36" s="16">
        <v>0</v>
      </c>
      <c r="S36" s="14">
        <v>0</v>
      </c>
      <c r="T36" s="16">
        <v>0</v>
      </c>
      <c r="U36" s="14">
        <v>1.09661535</v>
      </c>
      <c r="V36" s="16">
        <v>0.14917248999999999</v>
      </c>
    </row>
    <row r="37" spans="1:22" x14ac:dyDescent="0.25">
      <c r="A37" s="11" t="s">
        <v>507</v>
      </c>
      <c r="B37" s="13">
        <v>5458</v>
      </c>
      <c r="C37" s="14">
        <f>(65/B37*100)</f>
        <v>1.1909124221326495</v>
      </c>
      <c r="D37" s="15">
        <v>5393</v>
      </c>
      <c r="E37" s="14">
        <v>2.2603706200000002</v>
      </c>
      <c r="F37" s="16">
        <v>0.25733940999999999</v>
      </c>
      <c r="G37" s="14">
        <v>7.4307743799999999</v>
      </c>
      <c r="H37" s="16">
        <v>0.35769835999999999</v>
      </c>
      <c r="I37" s="14">
        <v>49.141247399999997</v>
      </c>
      <c r="J37" s="16">
        <v>0.73415695000000003</v>
      </c>
      <c r="K37" s="14">
        <v>37.489824140000003</v>
      </c>
      <c r="L37" s="16">
        <v>0.73336179000000001</v>
      </c>
      <c r="M37" s="14">
        <v>0</v>
      </c>
      <c r="N37" s="16">
        <v>0</v>
      </c>
      <c r="O37" s="14" t="s">
        <v>582</v>
      </c>
      <c r="P37" s="16" t="s">
        <v>582</v>
      </c>
      <c r="Q37" s="14">
        <v>0</v>
      </c>
      <c r="R37" s="16">
        <v>0</v>
      </c>
      <c r="S37" s="14">
        <v>0</v>
      </c>
      <c r="T37" s="16">
        <v>0</v>
      </c>
      <c r="U37" s="14">
        <v>3.6777834600000001</v>
      </c>
      <c r="V37" s="16">
        <v>0.41244656000000002</v>
      </c>
    </row>
    <row r="38" spans="1:22" x14ac:dyDescent="0.25">
      <c r="A38" s="11" t="s">
        <v>508</v>
      </c>
      <c r="B38" s="13">
        <v>5860</v>
      </c>
      <c r="C38" s="14">
        <f>(16/B38*100)</f>
        <v>0.27303754266211605</v>
      </c>
      <c r="D38" s="15">
        <v>5844</v>
      </c>
      <c r="E38" s="14">
        <v>2.2733963199999998</v>
      </c>
      <c r="F38" s="16">
        <v>0.23039413</v>
      </c>
      <c r="G38" s="14">
        <v>4.5368606299999996</v>
      </c>
      <c r="H38" s="16">
        <v>0.31913451999999998</v>
      </c>
      <c r="I38" s="14">
        <v>33.935919060000003</v>
      </c>
      <c r="J38" s="16">
        <v>0.66296060000000001</v>
      </c>
      <c r="K38" s="14">
        <v>57.12929784</v>
      </c>
      <c r="L38" s="16">
        <v>0.79245540999999997</v>
      </c>
      <c r="M38" s="14">
        <v>0</v>
      </c>
      <c r="N38" s="16">
        <v>0</v>
      </c>
      <c r="O38" s="14" t="s">
        <v>582</v>
      </c>
      <c r="P38" s="16" t="s">
        <v>582</v>
      </c>
      <c r="Q38" s="14">
        <v>0</v>
      </c>
      <c r="R38" s="16">
        <v>0</v>
      </c>
      <c r="S38" s="14">
        <v>0</v>
      </c>
      <c r="T38" s="16">
        <v>0</v>
      </c>
      <c r="U38" s="14">
        <v>2.1245261499999999</v>
      </c>
      <c r="V38" s="16">
        <v>0.25709675999999998</v>
      </c>
    </row>
    <row r="39" spans="1:22" x14ac:dyDescent="0.25">
      <c r="A39" s="11" t="s">
        <v>509</v>
      </c>
      <c r="B39" s="13">
        <v>5895</v>
      </c>
      <c r="C39" s="14">
        <f>(31/B39*100)</f>
        <v>0.52586938083121293</v>
      </c>
      <c r="D39" s="15">
        <v>5864</v>
      </c>
      <c r="E39" s="14">
        <v>4.0757420900000003</v>
      </c>
      <c r="F39" s="16">
        <v>0.36039659000000002</v>
      </c>
      <c r="G39" s="14">
        <v>7.2777066599999998</v>
      </c>
      <c r="H39" s="16">
        <v>0.38297355</v>
      </c>
      <c r="I39" s="14">
        <v>38.411520269999997</v>
      </c>
      <c r="J39" s="16">
        <v>0.80008104999999996</v>
      </c>
      <c r="K39" s="14">
        <v>48.723623500000002</v>
      </c>
      <c r="L39" s="16">
        <v>1.00371023</v>
      </c>
      <c r="M39" s="14">
        <v>0</v>
      </c>
      <c r="N39" s="16">
        <v>0</v>
      </c>
      <c r="O39" s="14" t="s">
        <v>582</v>
      </c>
      <c r="P39" s="16" t="s">
        <v>582</v>
      </c>
      <c r="Q39" s="14">
        <v>0</v>
      </c>
      <c r="R39" s="16">
        <v>0</v>
      </c>
      <c r="S39" s="14">
        <v>0</v>
      </c>
      <c r="T39" s="16">
        <v>0</v>
      </c>
      <c r="U39" s="14">
        <v>1.5114074900000001</v>
      </c>
      <c r="V39" s="16">
        <v>0.26429404000000001</v>
      </c>
    </row>
    <row r="40" spans="1:22" x14ac:dyDescent="0.25">
      <c r="A40" s="11" t="s">
        <v>510</v>
      </c>
      <c r="B40" s="13">
        <v>14157</v>
      </c>
      <c r="C40" s="14">
        <f>(281/B40*100)</f>
        <v>1.9848838030656211</v>
      </c>
      <c r="D40" s="15">
        <v>13876</v>
      </c>
      <c r="E40" s="14">
        <v>1.1787558899999999</v>
      </c>
      <c r="F40" s="16">
        <v>0.14765455999999999</v>
      </c>
      <c r="G40" s="14">
        <v>8.7234603100000001</v>
      </c>
      <c r="H40" s="16">
        <v>0.34904449999999998</v>
      </c>
      <c r="I40" s="14">
        <v>66.7270951</v>
      </c>
      <c r="J40" s="16">
        <v>0.78281272999999996</v>
      </c>
      <c r="K40" s="14">
        <v>21.006015770000001</v>
      </c>
      <c r="L40" s="16">
        <v>0.58172612999999995</v>
      </c>
      <c r="M40" s="14">
        <v>0</v>
      </c>
      <c r="N40" s="16">
        <v>0</v>
      </c>
      <c r="O40" s="14" t="s">
        <v>582</v>
      </c>
      <c r="P40" s="16" t="s">
        <v>582</v>
      </c>
      <c r="Q40" s="14">
        <v>0</v>
      </c>
      <c r="R40" s="16">
        <v>0</v>
      </c>
      <c r="S40" s="14">
        <v>0</v>
      </c>
      <c r="T40" s="16">
        <v>0</v>
      </c>
      <c r="U40" s="14">
        <v>2.3646729299999998</v>
      </c>
      <c r="V40" s="16">
        <v>0.28864205999999998</v>
      </c>
    </row>
    <row r="41" spans="1:22" x14ac:dyDescent="0.25">
      <c r="A41" s="11" t="s">
        <v>511</v>
      </c>
      <c r="B41" s="13">
        <v>5712</v>
      </c>
      <c r="C41" s="14">
        <f>(38/B41*100)</f>
        <v>0.665266106442577</v>
      </c>
      <c r="D41" s="15">
        <v>5674</v>
      </c>
      <c r="E41" s="14">
        <v>1.12047918</v>
      </c>
      <c r="F41" s="16">
        <v>0.12992037000000001</v>
      </c>
      <c r="G41" s="14">
        <v>7.7809113700000001</v>
      </c>
      <c r="H41" s="16">
        <v>0.32926526</v>
      </c>
      <c r="I41" s="14">
        <v>55.796546339999999</v>
      </c>
      <c r="J41" s="16">
        <v>0.79595466000000004</v>
      </c>
      <c r="K41" s="14">
        <v>32.890464270000003</v>
      </c>
      <c r="L41" s="16">
        <v>0.68832926999999999</v>
      </c>
      <c r="M41" s="14">
        <v>0</v>
      </c>
      <c r="N41" s="16">
        <v>0</v>
      </c>
      <c r="O41" s="14" t="s">
        <v>582</v>
      </c>
      <c r="P41" s="16" t="s">
        <v>582</v>
      </c>
      <c r="Q41" s="14">
        <v>0.67671429000000005</v>
      </c>
      <c r="R41" s="16">
        <v>0.18039761000000001</v>
      </c>
      <c r="S41" s="14">
        <v>0</v>
      </c>
      <c r="T41" s="16">
        <v>0</v>
      </c>
      <c r="U41" s="14">
        <v>1.7348845500000001</v>
      </c>
      <c r="V41" s="16">
        <v>0.30899370999999998</v>
      </c>
    </row>
    <row r="42" spans="1:22" x14ac:dyDescent="0.25">
      <c r="A42" s="11" t="s">
        <v>512</v>
      </c>
      <c r="B42" s="13">
        <f>IF(COUNT(B7:B41) &gt; 0, AVERAGE(B7:B41), "\u2014")</f>
        <v>7103.4285714285716</v>
      </c>
      <c r="C42" s="14">
        <f>IF(COUNT(C7:C41) &gt; 0, AVERAGE(C7:C41), "—")</f>
        <v>1.3075988808410821</v>
      </c>
      <c r="D42" s="15">
        <f>IF(COUNT(D7:D41) &gt; 0, AVERAGE(D7:D41), "—")</f>
        <v>7000</v>
      </c>
      <c r="E42" s="14">
        <f>IF(COUNT(E7:E41) &gt; 0, AVERAGE(E7:E41), "—")</f>
        <v>1.9681258974285718</v>
      </c>
      <c r="F42" s="16">
        <f>IF(COUNT(F7:F41) &gt; 0, SQRT(SUMSQ(F7:F41)/(COUNT(F7:F41)*COUNT(F7:F41)) ), "—")</f>
        <v>3.5084199313464064E-2</v>
      </c>
      <c r="G42" s="14">
        <f>IF(COUNT(G7:G41) &gt; 0, AVERAGE(G7:G41), "—")</f>
        <v>7.3132438482857154</v>
      </c>
      <c r="H42" s="16">
        <f>IF(COUNT(H7:H41) &gt; 0, SQRT(SUMSQ(H7:H41)/(COUNT(H7:H41)*COUNT(H7:H41)) ), "—")</f>
        <v>6.423557132098906E-2</v>
      </c>
      <c r="I42" s="14">
        <f>IF(COUNT(I7:I41) &gt; 0, AVERAGE(I7:I41), "—")</f>
        <v>50.293575100571438</v>
      </c>
      <c r="J42" s="16">
        <f>IF(COUNT(J7:J41) &gt; 0, SQRT(SUMSQ(J7:J41)/(COUNT(J7:J41)*COUNT(J7:J41)) ), "—")</f>
        <v>0.12242119001835851</v>
      </c>
      <c r="K42" s="14">
        <f>IF(COUNT(K7:K41) &gt; 0, AVERAGE(K7:K41), "—")</f>
        <v>38.042368822</v>
      </c>
      <c r="L42" s="16">
        <f>IF(COUNT(L7:L41) &gt; 0, SQRT(SUMSQ(L7:L41)/(COUNT(L7:L41)*COUNT(L7:L41)) ), "—")</f>
        <v>0.12080094353153073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0.58539749285714282</v>
      </c>
      <c r="R42" s="16">
        <f>IF(COUNT(R7:R41) &gt; 0, SQRT(SUMSQ(R7:R41)/(COUNT(R7:R41)*COUNT(R7:R41)) ), "—")</f>
        <v>3.5814093981259773E-2</v>
      </c>
      <c r="S42" s="14">
        <f>IF(COUNT(S7:S41) &gt; 0, AVERAGE(S7:S41), "—")</f>
        <v>7.6734257142857141E-4</v>
      </c>
      <c r="T42" s="16">
        <f>IF(COUNT(T7:T41) &gt; 0, SQRT(SUMSQ(T7:T41)/(COUNT(T7:T41)*COUNT(T7:T41)) ), "—")</f>
        <v>5.415945714285714E-4</v>
      </c>
      <c r="U42" s="14">
        <f>IF(COUNT(U7:U41) &gt; 0, AVERAGE(U7:U41), "—")</f>
        <v>1.7965214977142858</v>
      </c>
      <c r="V42" s="16">
        <f>IF(COUNT(V7:V41) &gt; 0, SQRT(SUMSQ(V7:V41)/(COUNT(V7:V41)*COUNT(V7:V41)) ), "—")</f>
        <v>4.0673052151162292E-2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(1266/B46*100)</f>
        <v>5.4708093859383782</v>
      </c>
      <c r="D46" s="15">
        <v>21875</v>
      </c>
      <c r="E46" s="14">
        <v>1.8612563</v>
      </c>
      <c r="F46" s="16">
        <v>0.12818109999999999</v>
      </c>
      <c r="G46" s="14">
        <v>6.186591</v>
      </c>
      <c r="H46" s="16">
        <v>0.25702469999999999</v>
      </c>
      <c r="I46" s="14">
        <v>46.592823009999996</v>
      </c>
      <c r="J46" s="16">
        <v>0.55757498999999999</v>
      </c>
      <c r="K46" s="14">
        <v>35.125797939999998</v>
      </c>
      <c r="L46" s="16">
        <v>0.61075566999999997</v>
      </c>
      <c r="M46" s="14">
        <v>0</v>
      </c>
      <c r="N46" s="16">
        <v>0</v>
      </c>
      <c r="O46" s="14" t="s">
        <v>582</v>
      </c>
      <c r="P46" s="16" t="s">
        <v>582</v>
      </c>
      <c r="Q46" s="14">
        <v>0</v>
      </c>
      <c r="R46" s="16">
        <v>0</v>
      </c>
      <c r="S46" s="14">
        <v>0</v>
      </c>
      <c r="T46" s="16">
        <v>0</v>
      </c>
      <c r="U46" s="14">
        <v>10.233531749999999</v>
      </c>
      <c r="V46" s="16">
        <v>0.56629640000000003</v>
      </c>
    </row>
    <row r="47" spans="1:22" x14ac:dyDescent="0.25">
      <c r="A47" s="11" t="s">
        <v>517</v>
      </c>
      <c r="B47" s="13">
        <v>5928</v>
      </c>
      <c r="C47" s="14">
        <f>(89/B47*100)</f>
        <v>1.501349527665317</v>
      </c>
      <c r="D47" s="15">
        <v>5839</v>
      </c>
      <c r="E47" s="14">
        <v>3.9274533599999999</v>
      </c>
      <c r="F47" s="16">
        <v>0.32024813000000002</v>
      </c>
      <c r="G47" s="14">
        <v>9.6288019899999995</v>
      </c>
      <c r="H47" s="16">
        <v>0.45367425</v>
      </c>
      <c r="I47" s="14">
        <v>60.371780459999997</v>
      </c>
      <c r="J47" s="16">
        <v>0.97901998000000001</v>
      </c>
      <c r="K47" s="14">
        <v>19.915574379999999</v>
      </c>
      <c r="L47" s="16">
        <v>0.55651107</v>
      </c>
      <c r="M47" s="14">
        <v>0</v>
      </c>
      <c r="N47" s="16">
        <v>0</v>
      </c>
      <c r="O47" s="14" t="s">
        <v>582</v>
      </c>
      <c r="P47" s="16" t="s">
        <v>582</v>
      </c>
      <c r="Q47" s="14">
        <v>0</v>
      </c>
      <c r="R47" s="16">
        <v>0</v>
      </c>
      <c r="S47" s="14">
        <v>0</v>
      </c>
      <c r="T47" s="16">
        <v>0</v>
      </c>
      <c r="U47" s="14">
        <v>6.1563898100000003</v>
      </c>
      <c r="V47" s="16">
        <v>0.63971378000000001</v>
      </c>
    </row>
    <row r="48" spans="1:22" x14ac:dyDescent="0.25">
      <c r="A48" s="11" t="s">
        <v>518</v>
      </c>
      <c r="B48" s="13">
        <v>9841</v>
      </c>
      <c r="C48" s="14">
        <f>(7/B48*100)</f>
        <v>7.1130982623717101E-2</v>
      </c>
      <c r="D48" s="15">
        <v>9834</v>
      </c>
      <c r="E48" s="14">
        <v>0.85530240999999996</v>
      </c>
      <c r="F48" s="16">
        <v>0.12368529</v>
      </c>
      <c r="G48" s="14">
        <v>4.9198592799999998</v>
      </c>
      <c r="H48" s="16">
        <v>0.30300485999999999</v>
      </c>
      <c r="I48" s="14">
        <v>59.197056609999997</v>
      </c>
      <c r="J48" s="16">
        <v>0.89030611000000004</v>
      </c>
      <c r="K48" s="14">
        <v>33.921418039999999</v>
      </c>
      <c r="L48" s="16">
        <v>0.81062931000000005</v>
      </c>
      <c r="M48" s="14">
        <v>0</v>
      </c>
      <c r="N48" s="16">
        <v>0</v>
      </c>
      <c r="O48" s="14" t="s">
        <v>582</v>
      </c>
      <c r="P48" s="16" t="s">
        <v>582</v>
      </c>
      <c r="Q48" s="14">
        <v>0</v>
      </c>
      <c r="R48" s="16">
        <v>0</v>
      </c>
      <c r="S48" s="14">
        <v>0</v>
      </c>
      <c r="T48" s="16">
        <v>0</v>
      </c>
      <c r="U48" s="14">
        <v>1.10636366</v>
      </c>
      <c r="V48" s="16">
        <v>0.52194901000000005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(221/B50*100)</f>
        <v>1.873675286138194</v>
      </c>
      <c r="D50" s="15">
        <v>11574</v>
      </c>
      <c r="E50" s="14">
        <v>1.5614968499999999</v>
      </c>
      <c r="F50" s="16">
        <v>0.17508641</v>
      </c>
      <c r="G50" s="14">
        <v>4.4332616800000002</v>
      </c>
      <c r="H50" s="16">
        <v>0.26052288000000001</v>
      </c>
      <c r="I50" s="14">
        <v>43.731706989999999</v>
      </c>
      <c r="J50" s="16">
        <v>0.61704570000000003</v>
      </c>
      <c r="K50" s="14">
        <v>48.82000824</v>
      </c>
      <c r="L50" s="16">
        <v>0.69721038000000002</v>
      </c>
      <c r="M50" s="14">
        <v>0</v>
      </c>
      <c r="N50" s="16">
        <v>0</v>
      </c>
      <c r="O50" s="14" t="s">
        <v>582</v>
      </c>
      <c r="P50" s="16" t="s">
        <v>582</v>
      </c>
      <c r="Q50" s="14">
        <v>0</v>
      </c>
      <c r="R50" s="16">
        <v>0</v>
      </c>
      <c r="S50" s="14">
        <v>0</v>
      </c>
      <c r="T50" s="16">
        <v>0</v>
      </c>
      <c r="U50" s="14">
        <v>1.45352624</v>
      </c>
      <c r="V50" s="16">
        <v>0.19599674</v>
      </c>
    </row>
    <row r="51" spans="1:22" x14ac:dyDescent="0.25">
      <c r="A51" s="11" t="s">
        <v>521</v>
      </c>
      <c r="B51" s="13">
        <v>6866</v>
      </c>
      <c r="C51" s="14">
        <f>(109/B51*100)</f>
        <v>1.5875327701718611</v>
      </c>
      <c r="D51" s="15">
        <v>6757</v>
      </c>
      <c r="E51" s="14">
        <v>1.01037789</v>
      </c>
      <c r="F51" s="16">
        <v>0.13319669000000001</v>
      </c>
      <c r="G51" s="14">
        <v>2.3788177500000001</v>
      </c>
      <c r="H51" s="16">
        <v>0.21483679</v>
      </c>
      <c r="I51" s="14">
        <v>34.57406177</v>
      </c>
      <c r="J51" s="16">
        <v>0.69523161</v>
      </c>
      <c r="K51" s="14">
        <v>49.790792670000002</v>
      </c>
      <c r="L51" s="16">
        <v>0.75048166999999999</v>
      </c>
      <c r="M51" s="14">
        <v>0</v>
      </c>
      <c r="N51" s="16">
        <v>0</v>
      </c>
      <c r="O51" s="14" t="s">
        <v>582</v>
      </c>
      <c r="P51" s="16" t="s">
        <v>582</v>
      </c>
      <c r="Q51" s="14">
        <v>10.56929261</v>
      </c>
      <c r="R51" s="16">
        <v>0.61207754999999997</v>
      </c>
      <c r="S51" s="14">
        <v>0</v>
      </c>
      <c r="T51" s="16">
        <v>0</v>
      </c>
      <c r="U51" s="14">
        <v>1.6766573</v>
      </c>
      <c r="V51" s="16">
        <v>0.26442926999999999</v>
      </c>
    </row>
    <row r="52" spans="1:22" x14ac:dyDescent="0.25">
      <c r="A52" s="11" t="s">
        <v>522</v>
      </c>
      <c r="B52" s="13">
        <v>5809</v>
      </c>
      <c r="C52" s="14">
        <f>(75/B52*100)</f>
        <v>1.2911000172146669</v>
      </c>
      <c r="D52" s="15">
        <v>5734</v>
      </c>
      <c r="E52" s="14">
        <v>1.3091683300000001</v>
      </c>
      <c r="F52" s="16">
        <v>0.18256741000000001</v>
      </c>
      <c r="G52" s="14">
        <v>5.2315734999999997</v>
      </c>
      <c r="H52" s="16">
        <v>0.30707454000000001</v>
      </c>
      <c r="I52" s="14">
        <v>59.774117480000001</v>
      </c>
      <c r="J52" s="16">
        <v>0.66344088000000001</v>
      </c>
      <c r="K52" s="14">
        <v>32.584447969999999</v>
      </c>
      <c r="L52" s="16">
        <v>0.61838864000000004</v>
      </c>
      <c r="M52" s="14">
        <v>0</v>
      </c>
      <c r="N52" s="16">
        <v>0</v>
      </c>
      <c r="O52" s="14" t="s">
        <v>582</v>
      </c>
      <c r="P52" s="16" t="s">
        <v>582</v>
      </c>
      <c r="Q52" s="14">
        <v>0</v>
      </c>
      <c r="R52" s="16">
        <v>0</v>
      </c>
      <c r="S52" s="14">
        <v>0</v>
      </c>
      <c r="T52" s="16">
        <v>0</v>
      </c>
      <c r="U52" s="14">
        <v>1.1006927099999999</v>
      </c>
      <c r="V52" s="16">
        <v>0.17893972</v>
      </c>
    </row>
    <row r="53" spans="1:22" x14ac:dyDescent="0.25">
      <c r="A53" s="11" t="s">
        <v>523</v>
      </c>
      <c r="B53" s="13">
        <v>5571</v>
      </c>
      <c r="C53" s="14">
        <f>(85/B53*100)</f>
        <v>1.5257583916711541</v>
      </c>
      <c r="D53" s="15">
        <v>5486</v>
      </c>
      <c r="E53" s="14">
        <v>4.9841629999999997</v>
      </c>
      <c r="F53" s="16">
        <v>0.31293619</v>
      </c>
      <c r="G53" s="14">
        <v>18.623628910000001</v>
      </c>
      <c r="H53" s="16">
        <v>0.56459753999999995</v>
      </c>
      <c r="I53" s="14">
        <v>47.344023870000001</v>
      </c>
      <c r="J53" s="16">
        <v>0.63653400999999998</v>
      </c>
      <c r="K53" s="14">
        <v>26.357184929999999</v>
      </c>
      <c r="L53" s="16">
        <v>0.62979543000000004</v>
      </c>
      <c r="M53" s="14">
        <v>0</v>
      </c>
      <c r="N53" s="16">
        <v>0</v>
      </c>
      <c r="O53" s="14" t="s">
        <v>582</v>
      </c>
      <c r="P53" s="16" t="s">
        <v>582</v>
      </c>
      <c r="Q53" s="14">
        <v>0</v>
      </c>
      <c r="R53" s="16">
        <v>0</v>
      </c>
      <c r="S53" s="14">
        <v>0</v>
      </c>
      <c r="T53" s="16">
        <v>0</v>
      </c>
      <c r="U53" s="14">
        <v>2.6909992800000002</v>
      </c>
      <c r="V53" s="16">
        <v>0.23996954000000001</v>
      </c>
    </row>
    <row r="54" spans="1:22" x14ac:dyDescent="0.25">
      <c r="A54" s="11" t="s">
        <v>524</v>
      </c>
      <c r="B54" s="13">
        <v>4740</v>
      </c>
      <c r="C54" s="14">
        <f>(75/B54*100)</f>
        <v>1.5822784810126582</v>
      </c>
      <c r="D54" s="15">
        <v>4665</v>
      </c>
      <c r="E54" s="14">
        <v>5.1253633299999999</v>
      </c>
      <c r="F54" s="16">
        <v>0.40151743000000001</v>
      </c>
      <c r="G54" s="14">
        <v>4.1210844299999998</v>
      </c>
      <c r="H54" s="16">
        <v>0.34788550000000001</v>
      </c>
      <c r="I54" s="14">
        <v>35.21491614</v>
      </c>
      <c r="J54" s="16">
        <v>0.87352715999999997</v>
      </c>
      <c r="K54" s="14">
        <v>49.631797810000002</v>
      </c>
      <c r="L54" s="16">
        <v>1.0435843300000001</v>
      </c>
      <c r="M54" s="14">
        <v>0</v>
      </c>
      <c r="N54" s="16">
        <v>0</v>
      </c>
      <c r="O54" s="14" t="s">
        <v>582</v>
      </c>
      <c r="P54" s="16" t="s">
        <v>582</v>
      </c>
      <c r="Q54" s="14">
        <v>0</v>
      </c>
      <c r="R54" s="16">
        <v>0</v>
      </c>
      <c r="S54" s="14">
        <v>0</v>
      </c>
      <c r="T54" s="16">
        <v>0</v>
      </c>
      <c r="U54" s="14">
        <v>5.9068383000000004</v>
      </c>
      <c r="V54" s="16">
        <v>0.41008436999999998</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1.3565818700000001</v>
      </c>
      <c r="F56" s="16">
        <v>0.13851779</v>
      </c>
      <c r="G56" s="14">
        <v>3.8504072300000001</v>
      </c>
      <c r="H56" s="16">
        <v>0.28937160000000001</v>
      </c>
      <c r="I56" s="14">
        <v>56.959176159999998</v>
      </c>
      <c r="J56" s="16">
        <v>0.80757003999999999</v>
      </c>
      <c r="K56" s="14">
        <v>37.339629360000004</v>
      </c>
      <c r="L56" s="16">
        <v>0.89514260000000001</v>
      </c>
      <c r="M56" s="14">
        <v>0</v>
      </c>
      <c r="N56" s="16">
        <v>0</v>
      </c>
      <c r="O56" s="14" t="s">
        <v>582</v>
      </c>
      <c r="P56" s="16" t="s">
        <v>582</v>
      </c>
      <c r="Q56" s="14">
        <v>0</v>
      </c>
      <c r="R56" s="16">
        <v>0</v>
      </c>
      <c r="S56" s="14">
        <v>0</v>
      </c>
      <c r="T56" s="16">
        <v>0</v>
      </c>
      <c r="U56" s="14">
        <v>0.49420536999999998</v>
      </c>
      <c r="V56" s="16">
        <v>0.10817497</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3.7331664899999999</v>
      </c>
      <c r="F61" s="16">
        <v>0.28605807999999999</v>
      </c>
      <c r="G61" s="14">
        <v>9.1356631700000008</v>
      </c>
      <c r="H61" s="16">
        <v>0.39984753000000001</v>
      </c>
      <c r="I61" s="14">
        <v>43.596343150000003</v>
      </c>
      <c r="J61" s="16">
        <v>0.79190552999999997</v>
      </c>
      <c r="K61" s="14">
        <v>41.19694896</v>
      </c>
      <c r="L61" s="16">
        <v>0.71632054000000001</v>
      </c>
      <c r="M61" s="14">
        <v>0</v>
      </c>
      <c r="N61" s="16">
        <v>0</v>
      </c>
      <c r="O61" s="14" t="s">
        <v>582</v>
      </c>
      <c r="P61" s="16" t="s">
        <v>582</v>
      </c>
      <c r="Q61" s="14">
        <v>0</v>
      </c>
      <c r="R61" s="16">
        <v>0</v>
      </c>
      <c r="S61" s="14">
        <v>0</v>
      </c>
      <c r="T61" s="16">
        <v>0</v>
      </c>
      <c r="U61" s="14">
        <v>2.3378782299999998</v>
      </c>
      <c r="V61" s="16">
        <v>0.27626486</v>
      </c>
    </row>
    <row r="62" spans="1:22" x14ac:dyDescent="0.25">
      <c r="A62" s="11" t="s">
        <v>532</v>
      </c>
      <c r="B62" s="13">
        <v>4476</v>
      </c>
      <c r="C62" s="14">
        <f>(3/B62*100)</f>
        <v>6.7024128686327081E-2</v>
      </c>
      <c r="D62" s="15">
        <v>4473</v>
      </c>
      <c r="E62" s="14">
        <v>0.60139872999999999</v>
      </c>
      <c r="F62" s="16">
        <v>0.11989305</v>
      </c>
      <c r="G62" s="14">
        <v>5.2220483700000004</v>
      </c>
      <c r="H62" s="16">
        <v>0.33974560999999998</v>
      </c>
      <c r="I62" s="14">
        <v>56.602823829999998</v>
      </c>
      <c r="J62" s="16">
        <v>0.75773862999999997</v>
      </c>
      <c r="K62" s="14">
        <v>37.28389516</v>
      </c>
      <c r="L62" s="16">
        <v>0.72144045999999995</v>
      </c>
      <c r="M62" s="14">
        <v>0</v>
      </c>
      <c r="N62" s="16">
        <v>0</v>
      </c>
      <c r="O62" s="14" t="s">
        <v>582</v>
      </c>
      <c r="P62" s="16" t="s">
        <v>582</v>
      </c>
      <c r="Q62" s="14">
        <v>0</v>
      </c>
      <c r="R62" s="16">
        <v>0</v>
      </c>
      <c r="S62" s="14">
        <v>0</v>
      </c>
      <c r="T62" s="16">
        <v>0</v>
      </c>
      <c r="U62" s="14">
        <v>0.28983390999999997</v>
      </c>
      <c r="V62" s="16">
        <v>8.0493460000000003E-2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3.4215376900000001</v>
      </c>
      <c r="F66" s="16">
        <v>0.24840669000000001</v>
      </c>
      <c r="G66" s="14">
        <v>8.7409246799999991</v>
      </c>
      <c r="H66" s="16">
        <v>0.36263893000000003</v>
      </c>
      <c r="I66" s="14">
        <v>59.223929669999997</v>
      </c>
      <c r="J66" s="16">
        <v>0.61482895999999998</v>
      </c>
      <c r="K66" s="14">
        <v>22.837695499999999</v>
      </c>
      <c r="L66" s="16">
        <v>0.58038995999999998</v>
      </c>
      <c r="M66" s="14">
        <v>0</v>
      </c>
      <c r="N66" s="16">
        <v>0</v>
      </c>
      <c r="O66" s="14" t="s">
        <v>582</v>
      </c>
      <c r="P66" s="16" t="s">
        <v>582</v>
      </c>
      <c r="Q66" s="14">
        <v>0</v>
      </c>
      <c r="R66" s="16">
        <v>0</v>
      </c>
      <c r="S66" s="14">
        <v>0</v>
      </c>
      <c r="T66" s="16">
        <v>0</v>
      </c>
      <c r="U66" s="14">
        <v>5.7759124699999997</v>
      </c>
      <c r="V66" s="16">
        <v>0.30067355000000001</v>
      </c>
    </row>
    <row r="67" spans="1:22" x14ac:dyDescent="0.25">
      <c r="A67" s="11" t="s">
        <v>537</v>
      </c>
      <c r="B67" s="13">
        <v>6971</v>
      </c>
      <c r="C67" s="14">
        <f>(66/B67*100)</f>
        <v>0.94677951513412706</v>
      </c>
      <c r="D67" s="15">
        <v>6905</v>
      </c>
      <c r="E67" s="14">
        <v>1.7449996400000001</v>
      </c>
      <c r="F67" s="16">
        <v>0.19189326000000001</v>
      </c>
      <c r="G67" s="14">
        <v>5.0301501599999998</v>
      </c>
      <c r="H67" s="16">
        <v>0.25366807000000002</v>
      </c>
      <c r="I67" s="14">
        <v>47.778372439999998</v>
      </c>
      <c r="J67" s="16">
        <v>0.56889076000000005</v>
      </c>
      <c r="K67" s="14">
        <v>43.701206130000003</v>
      </c>
      <c r="L67" s="16">
        <v>0.61268626999999998</v>
      </c>
      <c r="M67" s="14">
        <v>0</v>
      </c>
      <c r="N67" s="16">
        <v>0</v>
      </c>
      <c r="O67" s="14" t="s">
        <v>582</v>
      </c>
      <c r="P67" s="16" t="s">
        <v>582</v>
      </c>
      <c r="Q67" s="14">
        <v>0</v>
      </c>
      <c r="R67" s="16">
        <v>0</v>
      </c>
      <c r="S67" s="14">
        <v>0</v>
      </c>
      <c r="T67" s="16">
        <v>0</v>
      </c>
      <c r="U67" s="14">
        <v>1.7452716399999999</v>
      </c>
      <c r="V67" s="16">
        <v>0.19344364999999999</v>
      </c>
    </row>
    <row r="68" spans="1:22" x14ac:dyDescent="0.25">
      <c r="A68" s="11" t="s">
        <v>538</v>
      </c>
      <c r="B68" s="13">
        <v>12083</v>
      </c>
      <c r="C68" s="14">
        <f>(26/B68*100)</f>
        <v>0.21517834974757924</v>
      </c>
      <c r="D68" s="15">
        <v>12057</v>
      </c>
      <c r="E68" s="14">
        <v>3.3968311999999998</v>
      </c>
      <c r="F68" s="16">
        <v>0.17014292</v>
      </c>
      <c r="G68" s="14">
        <v>9.0738201800000002</v>
      </c>
      <c r="H68" s="16">
        <v>0.26051243000000002</v>
      </c>
      <c r="I68" s="14">
        <v>44.798915960000002</v>
      </c>
      <c r="J68" s="16">
        <v>0.47210366999999998</v>
      </c>
      <c r="K68" s="14">
        <v>35.822903740000001</v>
      </c>
      <c r="L68" s="16">
        <v>0.35649264000000003</v>
      </c>
      <c r="M68" s="14">
        <v>0</v>
      </c>
      <c r="N68" s="16">
        <v>0</v>
      </c>
      <c r="O68" s="14" t="s">
        <v>582</v>
      </c>
      <c r="P68" s="16" t="s">
        <v>582</v>
      </c>
      <c r="Q68" s="14">
        <v>0</v>
      </c>
      <c r="R68" s="16">
        <v>0</v>
      </c>
      <c r="S68" s="14">
        <v>0</v>
      </c>
      <c r="T68" s="16">
        <v>0</v>
      </c>
      <c r="U68" s="14">
        <v>6.9075289099999999</v>
      </c>
      <c r="V68" s="16">
        <v>0.22335103000000001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1.63360449</v>
      </c>
      <c r="F70" s="16">
        <v>0.19052403000000001</v>
      </c>
      <c r="G70" s="14">
        <v>6.5063995099999996</v>
      </c>
      <c r="H70" s="16">
        <v>0.53958159000000006</v>
      </c>
      <c r="I70" s="14">
        <v>56.721927299999997</v>
      </c>
      <c r="J70" s="16">
        <v>1.0321864000000001</v>
      </c>
      <c r="K70" s="14">
        <v>32.949679629999999</v>
      </c>
      <c r="L70" s="16">
        <v>0.92775819999999998</v>
      </c>
      <c r="M70" s="14">
        <v>0</v>
      </c>
      <c r="N70" s="16">
        <v>0</v>
      </c>
      <c r="O70" s="14" t="s">
        <v>582</v>
      </c>
      <c r="P70" s="16" t="s">
        <v>582</v>
      </c>
      <c r="Q70" s="14">
        <v>0</v>
      </c>
      <c r="R70" s="16">
        <v>0</v>
      </c>
      <c r="S70" s="14">
        <v>0</v>
      </c>
      <c r="T70" s="16">
        <v>0</v>
      </c>
      <c r="U70" s="14">
        <v>2.18838906</v>
      </c>
      <c r="V70" s="16">
        <v>0.26358948999999998</v>
      </c>
    </row>
    <row r="71" spans="1:22" x14ac:dyDescent="0.25">
      <c r="A71" s="11" t="s">
        <v>541</v>
      </c>
      <c r="B71" s="13">
        <v>6115</v>
      </c>
      <c r="C71" s="14">
        <f>(17/B71*100)</f>
        <v>0.27800490596892891</v>
      </c>
      <c r="D71" s="15">
        <v>6098</v>
      </c>
      <c r="E71" s="14">
        <v>0.99693284000000004</v>
      </c>
      <c r="F71" s="16">
        <v>0.15072726</v>
      </c>
      <c r="G71" s="14">
        <v>5.3014450699999998</v>
      </c>
      <c r="H71" s="16">
        <v>0.32626711000000003</v>
      </c>
      <c r="I71" s="14">
        <v>56.729037159999997</v>
      </c>
      <c r="J71" s="16">
        <v>0.77831101000000003</v>
      </c>
      <c r="K71" s="14">
        <v>36.645865100000002</v>
      </c>
      <c r="L71" s="16">
        <v>0.69972760000000001</v>
      </c>
      <c r="M71" s="14">
        <v>0</v>
      </c>
      <c r="N71" s="16">
        <v>0</v>
      </c>
      <c r="O71" s="14" t="s">
        <v>582</v>
      </c>
      <c r="P71" s="16" t="s">
        <v>582</v>
      </c>
      <c r="Q71" s="14">
        <v>0</v>
      </c>
      <c r="R71" s="16">
        <v>0</v>
      </c>
      <c r="S71" s="14">
        <v>0</v>
      </c>
      <c r="T71" s="16">
        <v>0</v>
      </c>
      <c r="U71" s="14">
        <v>0.32671982999999999</v>
      </c>
      <c r="V71" s="16">
        <v>8.7452299999999997E-2</v>
      </c>
    </row>
    <row r="72" spans="1:22" x14ac:dyDescent="0.25">
      <c r="A72" s="11" t="s">
        <v>542</v>
      </c>
      <c r="B72" s="13">
        <v>7708</v>
      </c>
      <c r="C72" s="14">
        <f>(6/B72*100)</f>
        <v>7.7841203943954329E-2</v>
      </c>
      <c r="D72" s="15">
        <v>7702</v>
      </c>
      <c r="E72" s="14">
        <v>0.60966171999999996</v>
      </c>
      <c r="F72" s="16">
        <v>9.6247379999999993E-2</v>
      </c>
      <c r="G72" s="14">
        <v>3.2255833100000002</v>
      </c>
      <c r="H72" s="16">
        <v>0.2034851</v>
      </c>
      <c r="I72" s="14">
        <v>52.082710640000002</v>
      </c>
      <c r="J72" s="16">
        <v>0.57983589000000002</v>
      </c>
      <c r="K72" s="14">
        <v>43.950972239999999</v>
      </c>
      <c r="L72" s="16">
        <v>0.64834238</v>
      </c>
      <c r="M72" s="14">
        <v>0</v>
      </c>
      <c r="N72" s="16">
        <v>0</v>
      </c>
      <c r="O72" s="14" t="s">
        <v>582</v>
      </c>
      <c r="P72" s="16" t="s">
        <v>582</v>
      </c>
      <c r="Q72" s="14">
        <v>0</v>
      </c>
      <c r="R72" s="16">
        <v>0</v>
      </c>
      <c r="S72" s="14">
        <v>0</v>
      </c>
      <c r="T72" s="16">
        <v>0</v>
      </c>
      <c r="U72" s="14">
        <v>0.13107209</v>
      </c>
      <c r="V72" s="16">
        <v>4.0128410000000003E-2</v>
      </c>
    </row>
    <row r="73" spans="1:22" x14ac:dyDescent="0.25">
      <c r="A73" s="11" t="s">
        <v>543</v>
      </c>
      <c r="B73" s="13">
        <v>8249</v>
      </c>
      <c r="C73" s="14">
        <f>(147/B73*100)</f>
        <v>1.7820341859619349</v>
      </c>
      <c r="D73" s="15">
        <v>8102</v>
      </c>
      <c r="E73" s="14">
        <v>1.55706674</v>
      </c>
      <c r="F73" s="16">
        <v>0.17226526</v>
      </c>
      <c r="G73" s="14">
        <v>10.42432118</v>
      </c>
      <c r="H73" s="16">
        <v>0.46061680999999999</v>
      </c>
      <c r="I73" s="14">
        <v>67.079867309999997</v>
      </c>
      <c r="J73" s="16">
        <v>0.75015604000000002</v>
      </c>
      <c r="K73" s="14">
        <v>20.146262839999999</v>
      </c>
      <c r="L73" s="16">
        <v>0.64054142000000003</v>
      </c>
      <c r="M73" s="14">
        <v>0</v>
      </c>
      <c r="N73" s="16">
        <v>0</v>
      </c>
      <c r="O73" s="14" t="s">
        <v>582</v>
      </c>
      <c r="P73" s="16" t="s">
        <v>582</v>
      </c>
      <c r="Q73" s="14">
        <v>0</v>
      </c>
      <c r="R73" s="16">
        <v>0</v>
      </c>
      <c r="S73" s="14">
        <v>0</v>
      </c>
      <c r="T73" s="16">
        <v>0</v>
      </c>
      <c r="U73" s="14">
        <v>0.79248193</v>
      </c>
      <c r="V73" s="16">
        <v>0.12389388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5.3435971000000002</v>
      </c>
      <c r="F75" s="16">
        <v>0.37203095000000003</v>
      </c>
      <c r="G75" s="14">
        <v>14.83447164</v>
      </c>
      <c r="H75" s="16">
        <v>0.65373276000000002</v>
      </c>
      <c r="I75" s="14">
        <v>39.865716370000001</v>
      </c>
      <c r="J75" s="16">
        <v>0.70258951000000003</v>
      </c>
      <c r="K75" s="14">
        <v>35.425916979999997</v>
      </c>
      <c r="L75" s="16">
        <v>0.81590985999999999</v>
      </c>
      <c r="M75" s="14">
        <v>0</v>
      </c>
      <c r="N75" s="16">
        <v>0</v>
      </c>
      <c r="O75" s="14" t="s">
        <v>582</v>
      </c>
      <c r="P75" s="16" t="s">
        <v>582</v>
      </c>
      <c r="Q75" s="14">
        <v>0</v>
      </c>
      <c r="R75" s="16">
        <v>0</v>
      </c>
      <c r="S75" s="14">
        <v>0</v>
      </c>
      <c r="T75" s="16">
        <v>0</v>
      </c>
      <c r="U75" s="14">
        <v>4.5302978999999999</v>
      </c>
      <c r="V75" s="16">
        <v>0.4550978</v>
      </c>
    </row>
    <row r="76" spans="1:22" x14ac:dyDescent="0.25">
      <c r="A76" s="11" t="s">
        <v>546</v>
      </c>
      <c r="B76" s="13">
        <v>14167</v>
      </c>
      <c r="C76" s="14">
        <f>(228/B76*100)</f>
        <v>1.6093738970847746</v>
      </c>
      <c r="D76" s="15">
        <v>13939</v>
      </c>
      <c r="E76" s="14">
        <v>2.3481296399999998</v>
      </c>
      <c r="F76" s="16">
        <v>0.17378621999999999</v>
      </c>
      <c r="G76" s="14">
        <v>7.3387294699999996</v>
      </c>
      <c r="H76" s="16">
        <v>0.24765598999999999</v>
      </c>
      <c r="I76" s="14">
        <v>49.49889512</v>
      </c>
      <c r="J76" s="16">
        <v>0.53907459999999996</v>
      </c>
      <c r="K76" s="14">
        <v>37.671565790000002</v>
      </c>
      <c r="L76" s="16">
        <v>0.57949107</v>
      </c>
      <c r="M76" s="14">
        <v>0</v>
      </c>
      <c r="N76" s="16">
        <v>0</v>
      </c>
      <c r="O76" s="14" t="s">
        <v>582</v>
      </c>
      <c r="P76" s="16" t="s">
        <v>582</v>
      </c>
      <c r="Q76" s="14">
        <v>0</v>
      </c>
      <c r="R76" s="16">
        <v>0</v>
      </c>
      <c r="S76" s="14">
        <v>0</v>
      </c>
      <c r="T76" s="16">
        <v>0</v>
      </c>
      <c r="U76" s="14">
        <v>3.14267998</v>
      </c>
      <c r="V76" s="16">
        <v>0.2283085</v>
      </c>
    </row>
    <row r="77" spans="1:22" x14ac:dyDescent="0.25">
      <c r="A77" s="11" t="s">
        <v>547</v>
      </c>
      <c r="B77" s="13">
        <v>6062</v>
      </c>
      <c r="C77" s="14">
        <f>(86/B77*100)</f>
        <v>1.4186737050478391</v>
      </c>
      <c r="D77" s="15">
        <v>5976</v>
      </c>
      <c r="E77" s="14">
        <v>1.81053423</v>
      </c>
      <c r="F77" s="16">
        <v>0.17808736999999999</v>
      </c>
      <c r="G77" s="14">
        <v>6.1260585299999999</v>
      </c>
      <c r="H77" s="16">
        <v>0.31468156000000003</v>
      </c>
      <c r="I77" s="14">
        <v>37.304477149999997</v>
      </c>
      <c r="J77" s="16">
        <v>0.71949220999999997</v>
      </c>
      <c r="K77" s="14">
        <v>48.067509039999997</v>
      </c>
      <c r="L77" s="16">
        <v>0.69915627999999996</v>
      </c>
      <c r="M77" s="14">
        <v>0</v>
      </c>
      <c r="N77" s="16">
        <v>0</v>
      </c>
      <c r="O77" s="14" t="s">
        <v>582</v>
      </c>
      <c r="P77" s="16" t="s">
        <v>582</v>
      </c>
      <c r="Q77" s="14">
        <v>0</v>
      </c>
      <c r="R77" s="16">
        <v>0</v>
      </c>
      <c r="S77" s="14">
        <v>0</v>
      </c>
      <c r="T77" s="16">
        <v>0</v>
      </c>
      <c r="U77" s="14">
        <v>6.6914210599999997</v>
      </c>
      <c r="V77" s="16">
        <v>0.4318707</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0.68733577000000001</v>
      </c>
      <c r="F81" s="16">
        <v>0.15310372</v>
      </c>
      <c r="G81" s="14">
        <v>6.0330407599999996</v>
      </c>
      <c r="H81" s="16">
        <v>0.41103057999999998</v>
      </c>
      <c r="I81" s="14">
        <v>47.123586199999998</v>
      </c>
      <c r="J81" s="16">
        <v>0.81245045999999999</v>
      </c>
      <c r="K81" s="14">
        <v>45.81257823</v>
      </c>
      <c r="L81" s="16">
        <v>0.98065184999999999</v>
      </c>
      <c r="M81" s="14">
        <v>0</v>
      </c>
      <c r="N81" s="16">
        <v>0</v>
      </c>
      <c r="O81" s="14" t="s">
        <v>582</v>
      </c>
      <c r="P81" s="16" t="s">
        <v>582</v>
      </c>
      <c r="Q81" s="14">
        <v>0</v>
      </c>
      <c r="R81" s="16">
        <v>0</v>
      </c>
      <c r="S81" s="14">
        <v>0</v>
      </c>
      <c r="T81" s="16">
        <v>0</v>
      </c>
      <c r="U81" s="14">
        <v>0.34345903999999999</v>
      </c>
      <c r="V81" s="16">
        <v>8.3360480000000001E-2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(371/B7*100)</f>
        <v>2.5533379215416381</v>
      </c>
      <c r="D7" s="15">
        <v>14159</v>
      </c>
      <c r="E7" s="14">
        <v>0.99835211999999995</v>
      </c>
      <c r="F7" s="16">
        <v>8.642039E-2</v>
      </c>
      <c r="G7" s="14">
        <v>3.04751562</v>
      </c>
      <c r="H7" s="16">
        <v>0.16971886</v>
      </c>
      <c r="I7" s="14">
        <v>14.619877300000001</v>
      </c>
      <c r="J7" s="16">
        <v>0.28618745000000001</v>
      </c>
      <c r="K7" s="14">
        <v>78.949201630000005</v>
      </c>
      <c r="L7" s="16">
        <v>0.37406348</v>
      </c>
      <c r="M7" s="14">
        <v>0</v>
      </c>
      <c r="N7" s="16">
        <v>0</v>
      </c>
      <c r="O7" s="14" t="s">
        <v>582</v>
      </c>
      <c r="P7" s="16" t="s">
        <v>582</v>
      </c>
      <c r="Q7" s="14">
        <v>0</v>
      </c>
      <c r="R7" s="16">
        <v>0</v>
      </c>
      <c r="S7" s="14">
        <v>0</v>
      </c>
      <c r="T7" s="16">
        <v>0</v>
      </c>
      <c r="U7" s="14">
        <v>2.3850533299999999</v>
      </c>
      <c r="V7" s="16">
        <v>0.18230526999999999</v>
      </c>
    </row>
    <row r="8" spans="1:22" x14ac:dyDescent="0.25">
      <c r="A8" s="11" t="s">
        <v>478</v>
      </c>
      <c r="B8" s="13">
        <v>7007</v>
      </c>
      <c r="C8" s="14">
        <f>(24/B8*100)</f>
        <v>0.34251462822891393</v>
      </c>
      <c r="D8" s="15">
        <v>6983</v>
      </c>
      <c r="E8" s="14">
        <v>2.4142972600000001</v>
      </c>
      <c r="F8" s="16">
        <v>0.25043366</v>
      </c>
      <c r="G8" s="14">
        <v>4.3167137599999998</v>
      </c>
      <c r="H8" s="16">
        <v>0.32464496999999998</v>
      </c>
      <c r="I8" s="14">
        <v>11.288674820000001</v>
      </c>
      <c r="J8" s="16">
        <v>0.42857029000000002</v>
      </c>
      <c r="K8" s="14">
        <v>79.364701940000003</v>
      </c>
      <c r="L8" s="16">
        <v>0.58785253999999998</v>
      </c>
      <c r="M8" s="14">
        <v>0</v>
      </c>
      <c r="N8" s="16">
        <v>0</v>
      </c>
      <c r="O8" s="14" t="s">
        <v>582</v>
      </c>
      <c r="P8" s="16" t="s">
        <v>582</v>
      </c>
      <c r="Q8" s="14">
        <v>0.47263271000000001</v>
      </c>
      <c r="R8" s="16">
        <v>0.11632104</v>
      </c>
      <c r="S8" s="14">
        <v>0</v>
      </c>
      <c r="T8" s="16">
        <v>0</v>
      </c>
      <c r="U8" s="14">
        <v>2.14297951</v>
      </c>
      <c r="V8" s="16">
        <v>0.29596217000000002</v>
      </c>
    </row>
    <row r="9" spans="1:22" x14ac:dyDescent="0.25">
      <c r="A9" s="11" t="s">
        <v>479</v>
      </c>
      <c r="B9" s="13">
        <v>9651</v>
      </c>
      <c r="C9" s="14">
        <f>(106/B9*100)</f>
        <v>1.0983317790902498</v>
      </c>
      <c r="D9" s="15">
        <v>9545</v>
      </c>
      <c r="E9" s="14">
        <v>2.1077642499999998</v>
      </c>
      <c r="F9" s="16">
        <v>0.12567407999999999</v>
      </c>
      <c r="G9" s="14">
        <v>4.9235883400000002</v>
      </c>
      <c r="H9" s="16">
        <v>0.25560748999999999</v>
      </c>
      <c r="I9" s="14">
        <v>22.190116159999999</v>
      </c>
      <c r="J9" s="16">
        <v>0.44885445000000002</v>
      </c>
      <c r="K9" s="14">
        <v>65.154903579999996</v>
      </c>
      <c r="L9" s="16">
        <v>0.63607431000000003</v>
      </c>
      <c r="M9" s="14">
        <v>0</v>
      </c>
      <c r="N9" s="16">
        <v>0</v>
      </c>
      <c r="O9" s="14" t="s">
        <v>582</v>
      </c>
      <c r="P9" s="16" t="s">
        <v>582</v>
      </c>
      <c r="Q9" s="14">
        <v>3.0107771799999998</v>
      </c>
      <c r="R9" s="16">
        <v>0.54068846999999998</v>
      </c>
      <c r="S9" s="14">
        <v>0</v>
      </c>
      <c r="T9" s="16">
        <v>0</v>
      </c>
      <c r="U9" s="14">
        <v>2.61285049</v>
      </c>
      <c r="V9" s="16">
        <v>0.26859699999999997</v>
      </c>
    </row>
    <row r="10" spans="1:22" x14ac:dyDescent="0.25">
      <c r="A10" s="11" t="s">
        <v>480</v>
      </c>
      <c r="B10" s="13">
        <v>20058</v>
      </c>
      <c r="C10" s="14">
        <f>(529/B10*100)</f>
        <v>2.63735168012763</v>
      </c>
      <c r="D10" s="15">
        <v>19529</v>
      </c>
      <c r="E10" s="14">
        <v>1.1646759499999999</v>
      </c>
      <c r="F10" s="16">
        <v>0.10358371</v>
      </c>
      <c r="G10" s="14">
        <v>2.4101028200000001</v>
      </c>
      <c r="H10" s="16">
        <v>0.21051116</v>
      </c>
      <c r="I10" s="14">
        <v>15.294002649999999</v>
      </c>
      <c r="J10" s="16">
        <v>0.38026012999999997</v>
      </c>
      <c r="K10" s="14">
        <v>79.181157049999996</v>
      </c>
      <c r="L10" s="16">
        <v>0.52878239999999999</v>
      </c>
      <c r="M10" s="14">
        <v>0</v>
      </c>
      <c r="N10" s="16">
        <v>0</v>
      </c>
      <c r="O10" s="14" t="s">
        <v>582</v>
      </c>
      <c r="P10" s="16" t="s">
        <v>582</v>
      </c>
      <c r="Q10" s="14">
        <v>0</v>
      </c>
      <c r="R10" s="16">
        <v>0</v>
      </c>
      <c r="S10" s="14">
        <v>0</v>
      </c>
      <c r="T10" s="16">
        <v>0</v>
      </c>
      <c r="U10" s="14">
        <v>1.9500615299999999</v>
      </c>
      <c r="V10" s="16">
        <v>0.19541185</v>
      </c>
    </row>
    <row r="11" spans="1:22" x14ac:dyDescent="0.25">
      <c r="A11" s="11" t="s">
        <v>481</v>
      </c>
      <c r="B11" s="13">
        <v>7053</v>
      </c>
      <c r="C11" s="14">
        <f>(50/B11*100)</f>
        <v>0.70891819084077701</v>
      </c>
      <c r="D11" s="15">
        <v>7003</v>
      </c>
      <c r="E11" s="14">
        <v>1.8353742</v>
      </c>
      <c r="F11" s="16">
        <v>0.17399888999999999</v>
      </c>
      <c r="G11" s="14">
        <v>3.4006526699999999</v>
      </c>
      <c r="H11" s="16">
        <v>0.25987080000000001</v>
      </c>
      <c r="I11" s="14">
        <v>25.915112369999999</v>
      </c>
      <c r="J11" s="16">
        <v>0.64091973999999996</v>
      </c>
      <c r="K11" s="14">
        <v>66.224459999999993</v>
      </c>
      <c r="L11" s="16">
        <v>0.77888767000000003</v>
      </c>
      <c r="M11" s="14">
        <v>0</v>
      </c>
      <c r="N11" s="16">
        <v>0</v>
      </c>
      <c r="O11" s="14" t="s">
        <v>582</v>
      </c>
      <c r="P11" s="16" t="s">
        <v>582</v>
      </c>
      <c r="Q11" s="14">
        <v>0</v>
      </c>
      <c r="R11" s="16">
        <v>0</v>
      </c>
      <c r="S11" s="14">
        <v>0</v>
      </c>
      <c r="T11" s="16">
        <v>0</v>
      </c>
      <c r="U11" s="14">
        <v>2.6244007599999999</v>
      </c>
      <c r="V11" s="16">
        <v>0.34892264000000001</v>
      </c>
    </row>
    <row r="12" spans="1:22" x14ac:dyDescent="0.25">
      <c r="A12" s="11" t="s">
        <v>482</v>
      </c>
      <c r="B12" s="13">
        <v>6894</v>
      </c>
      <c r="C12" s="14">
        <f>(57/B12*100)</f>
        <v>0.82680591818973026</v>
      </c>
      <c r="D12" s="15">
        <v>6837</v>
      </c>
      <c r="E12" s="14">
        <v>2.4499427200000001</v>
      </c>
      <c r="F12" s="16">
        <v>0.23325261</v>
      </c>
      <c r="G12" s="14">
        <v>5.8235857500000003</v>
      </c>
      <c r="H12" s="16">
        <v>0.30110252999999998</v>
      </c>
      <c r="I12" s="14">
        <v>33.140812889999999</v>
      </c>
      <c r="J12" s="16">
        <v>0.71853710000000004</v>
      </c>
      <c r="K12" s="14">
        <v>54.183940110000002</v>
      </c>
      <c r="L12" s="16">
        <v>0.81474519000000001</v>
      </c>
      <c r="M12" s="14">
        <v>0</v>
      </c>
      <c r="N12" s="16">
        <v>0</v>
      </c>
      <c r="O12" s="14" t="s">
        <v>582</v>
      </c>
      <c r="P12" s="16" t="s">
        <v>582</v>
      </c>
      <c r="Q12" s="14">
        <v>2.3471719100000001</v>
      </c>
      <c r="R12" s="16">
        <v>0.59165972</v>
      </c>
      <c r="S12" s="14">
        <v>0</v>
      </c>
      <c r="T12" s="16">
        <v>0</v>
      </c>
      <c r="U12" s="14">
        <v>2.05454662</v>
      </c>
      <c r="V12" s="16">
        <v>0.23976275</v>
      </c>
    </row>
    <row r="13" spans="1:22" x14ac:dyDescent="0.25">
      <c r="A13" s="11" t="s">
        <v>483</v>
      </c>
      <c r="B13" s="13">
        <v>7161</v>
      </c>
      <c r="C13" s="14">
        <f>(92/B13*100)</f>
        <v>1.2847367686077364</v>
      </c>
      <c r="D13" s="15">
        <v>7069</v>
      </c>
      <c r="E13" s="14">
        <v>1.4574651999999999</v>
      </c>
      <c r="F13" s="16">
        <v>0.14547800999999999</v>
      </c>
      <c r="G13" s="14">
        <v>3.4338562800000001</v>
      </c>
      <c r="H13" s="16">
        <v>0.20884036</v>
      </c>
      <c r="I13" s="14">
        <v>13.88066935</v>
      </c>
      <c r="J13" s="16">
        <v>0.45890212000000002</v>
      </c>
      <c r="K13" s="14">
        <v>75.547642949999997</v>
      </c>
      <c r="L13" s="16">
        <v>0.70319801000000004</v>
      </c>
      <c r="M13" s="14">
        <v>0</v>
      </c>
      <c r="N13" s="16">
        <v>0</v>
      </c>
      <c r="O13" s="14" t="s">
        <v>582</v>
      </c>
      <c r="P13" s="16" t="s">
        <v>582</v>
      </c>
      <c r="Q13" s="14">
        <v>4.0679935399999998</v>
      </c>
      <c r="R13" s="16">
        <v>0.46782673000000002</v>
      </c>
      <c r="S13" s="14">
        <v>0</v>
      </c>
      <c r="T13" s="16">
        <v>0</v>
      </c>
      <c r="U13" s="14">
        <v>1.6123726700000001</v>
      </c>
      <c r="V13" s="16">
        <v>0.26059697999999998</v>
      </c>
    </row>
    <row r="14" spans="1:22" x14ac:dyDescent="0.25">
      <c r="A14" s="11" t="s">
        <v>484</v>
      </c>
      <c r="B14" s="13">
        <v>5587</v>
      </c>
      <c r="C14" s="14">
        <f>(76/B14*100)</f>
        <v>1.3603006980490424</v>
      </c>
      <c r="D14" s="15">
        <v>5511</v>
      </c>
      <c r="E14" s="14">
        <v>1.60937756</v>
      </c>
      <c r="F14" s="16">
        <v>0.20991271</v>
      </c>
      <c r="G14" s="14">
        <v>3.4940527299999999</v>
      </c>
      <c r="H14" s="16">
        <v>0.32070125999999999</v>
      </c>
      <c r="I14" s="14">
        <v>19.989582800000001</v>
      </c>
      <c r="J14" s="16">
        <v>0.62957408999999998</v>
      </c>
      <c r="K14" s="14">
        <v>73.850521490000006</v>
      </c>
      <c r="L14" s="16">
        <v>0.74633099999999997</v>
      </c>
      <c r="M14" s="14">
        <v>0</v>
      </c>
      <c r="N14" s="16">
        <v>0</v>
      </c>
      <c r="O14" s="14" t="s">
        <v>582</v>
      </c>
      <c r="P14" s="16" t="s">
        <v>582</v>
      </c>
      <c r="Q14" s="14">
        <v>0</v>
      </c>
      <c r="R14" s="16">
        <v>0</v>
      </c>
      <c r="S14" s="14">
        <v>0</v>
      </c>
      <c r="T14" s="16">
        <v>0</v>
      </c>
      <c r="U14" s="14">
        <v>1.0564654099999999</v>
      </c>
      <c r="V14" s="16">
        <v>0.1473004</v>
      </c>
    </row>
    <row r="15" spans="1:22" x14ac:dyDescent="0.25">
      <c r="A15" s="11" t="s">
        <v>485</v>
      </c>
      <c r="B15" s="13">
        <v>5882</v>
      </c>
      <c r="C15" s="14">
        <f>(53/B15*100)</f>
        <v>0.90105406324379467</v>
      </c>
      <c r="D15" s="15">
        <v>5829</v>
      </c>
      <c r="E15" s="14">
        <v>1.9062127499999999</v>
      </c>
      <c r="F15" s="16">
        <v>0.18861133999999999</v>
      </c>
      <c r="G15" s="14">
        <v>5.0648753900000001</v>
      </c>
      <c r="H15" s="16">
        <v>0.31520842999999998</v>
      </c>
      <c r="I15" s="14">
        <v>17.463981839999999</v>
      </c>
      <c r="J15" s="16">
        <v>0.51738077000000005</v>
      </c>
      <c r="K15" s="14">
        <v>73.295895689999995</v>
      </c>
      <c r="L15" s="16">
        <v>0.67024693000000002</v>
      </c>
      <c r="M15" s="14">
        <v>0</v>
      </c>
      <c r="N15" s="16">
        <v>0</v>
      </c>
      <c r="O15" s="14" t="s">
        <v>582</v>
      </c>
      <c r="P15" s="16" t="s">
        <v>582</v>
      </c>
      <c r="Q15" s="14">
        <v>1.0127116700000001</v>
      </c>
      <c r="R15" s="16">
        <v>0.45391006</v>
      </c>
      <c r="S15" s="14">
        <v>0</v>
      </c>
      <c r="T15" s="16">
        <v>0</v>
      </c>
      <c r="U15" s="14">
        <v>1.2563226599999999</v>
      </c>
      <c r="V15" s="16">
        <v>0.17549201</v>
      </c>
    </row>
    <row r="16" spans="1:22" x14ac:dyDescent="0.25">
      <c r="A16" s="11" t="s">
        <v>486</v>
      </c>
      <c r="B16" s="13">
        <v>6108</v>
      </c>
      <c r="C16" s="14">
        <f>(103/B16*100)</f>
        <v>1.6863130320890634</v>
      </c>
      <c r="D16" s="15">
        <v>6005</v>
      </c>
      <c r="E16" s="14">
        <v>1.92695807</v>
      </c>
      <c r="F16" s="16">
        <v>0.18253726000000001</v>
      </c>
      <c r="G16" s="14">
        <v>3.32870416</v>
      </c>
      <c r="H16" s="16">
        <v>0.26527315000000001</v>
      </c>
      <c r="I16" s="14">
        <v>18.632657179999999</v>
      </c>
      <c r="J16" s="16">
        <v>0.52992530999999998</v>
      </c>
      <c r="K16" s="14">
        <v>72.661773289999999</v>
      </c>
      <c r="L16" s="16">
        <v>0.72593584</v>
      </c>
      <c r="M16" s="14">
        <v>0</v>
      </c>
      <c r="N16" s="16">
        <v>0</v>
      </c>
      <c r="O16" s="14" t="s">
        <v>582</v>
      </c>
      <c r="P16" s="16" t="s">
        <v>582</v>
      </c>
      <c r="Q16" s="14">
        <v>0</v>
      </c>
      <c r="R16" s="16">
        <v>0</v>
      </c>
      <c r="S16" s="14">
        <v>0</v>
      </c>
      <c r="T16" s="16">
        <v>0</v>
      </c>
      <c r="U16" s="14">
        <v>3.4499073099999999</v>
      </c>
      <c r="V16" s="16">
        <v>0.32864821999999999</v>
      </c>
    </row>
    <row r="17" spans="1:22" x14ac:dyDescent="0.25">
      <c r="A17" s="11" t="s">
        <v>487</v>
      </c>
      <c r="B17" s="13">
        <v>6504</v>
      </c>
      <c r="C17" s="14">
        <f>(673/B17*100)</f>
        <v>10.347478474784747</v>
      </c>
      <c r="D17" s="15">
        <v>5831</v>
      </c>
      <c r="E17" s="14">
        <v>1.6534443999999999</v>
      </c>
      <c r="F17" s="16">
        <v>0.15638434000000001</v>
      </c>
      <c r="G17" s="14">
        <v>4.6100513300000001</v>
      </c>
      <c r="H17" s="16">
        <v>0.33135878000000002</v>
      </c>
      <c r="I17" s="14">
        <v>14.24640645</v>
      </c>
      <c r="J17" s="16">
        <v>0.44598065999999997</v>
      </c>
      <c r="K17" s="14">
        <v>74.151257520000001</v>
      </c>
      <c r="L17" s="16">
        <v>0.69484111000000004</v>
      </c>
      <c r="M17" s="14">
        <v>0</v>
      </c>
      <c r="N17" s="16">
        <v>0</v>
      </c>
      <c r="O17" s="14" t="s">
        <v>582</v>
      </c>
      <c r="P17" s="16" t="s">
        <v>582</v>
      </c>
      <c r="Q17" s="14">
        <v>2.5383283200000002</v>
      </c>
      <c r="R17" s="16">
        <v>0.33678783000000001</v>
      </c>
      <c r="S17" s="14">
        <v>0</v>
      </c>
      <c r="T17" s="16">
        <v>0</v>
      </c>
      <c r="U17" s="14">
        <v>2.80051199</v>
      </c>
      <c r="V17" s="16">
        <v>0.3300901</v>
      </c>
    </row>
    <row r="18" spans="1:22" x14ac:dyDescent="0.25">
      <c r="A18" s="11" t="s">
        <v>488</v>
      </c>
      <c r="B18" s="13">
        <v>5532</v>
      </c>
      <c r="C18" s="14">
        <f>(28/B18*100)</f>
        <v>0.50614605929139556</v>
      </c>
      <c r="D18" s="15">
        <v>5504</v>
      </c>
      <c r="E18" s="14">
        <v>3.8864965100000002</v>
      </c>
      <c r="F18" s="16">
        <v>0.28314498999999999</v>
      </c>
      <c r="G18" s="14">
        <v>9.8772429200000005</v>
      </c>
      <c r="H18" s="16">
        <v>0.42448587999999998</v>
      </c>
      <c r="I18" s="14">
        <v>40.353779969999998</v>
      </c>
      <c r="J18" s="16">
        <v>0.64016925999999996</v>
      </c>
      <c r="K18" s="14">
        <v>43.474360480000001</v>
      </c>
      <c r="L18" s="16">
        <v>0.87920770000000004</v>
      </c>
      <c r="M18" s="14">
        <v>0</v>
      </c>
      <c r="N18" s="16">
        <v>0</v>
      </c>
      <c r="O18" s="14" t="s">
        <v>582</v>
      </c>
      <c r="P18" s="16" t="s">
        <v>582</v>
      </c>
      <c r="Q18" s="14">
        <v>0</v>
      </c>
      <c r="R18" s="16">
        <v>0</v>
      </c>
      <c r="S18" s="14">
        <v>0</v>
      </c>
      <c r="T18" s="16">
        <v>0</v>
      </c>
      <c r="U18" s="14">
        <v>2.40812012</v>
      </c>
      <c r="V18" s="16">
        <v>0.32436733000000001</v>
      </c>
    </row>
    <row r="19" spans="1:22" x14ac:dyDescent="0.25">
      <c r="A19" s="11" t="s">
        <v>489</v>
      </c>
      <c r="B19" s="13">
        <v>5658</v>
      </c>
      <c r="C19" s="14">
        <f>(70/B19*100)</f>
        <v>1.2371862849063273</v>
      </c>
      <c r="D19" s="15">
        <v>5588</v>
      </c>
      <c r="E19" s="14">
        <v>3.0456519599999998</v>
      </c>
      <c r="F19" s="16">
        <v>0.26653176000000001</v>
      </c>
      <c r="G19" s="14">
        <v>9.0984108300000006</v>
      </c>
      <c r="H19" s="16">
        <v>0.50976310000000002</v>
      </c>
      <c r="I19" s="14">
        <v>26.937777220000001</v>
      </c>
      <c r="J19" s="16">
        <v>0.73606280999999996</v>
      </c>
      <c r="K19" s="14">
        <v>58.964585450000001</v>
      </c>
      <c r="L19" s="16">
        <v>0.99405518000000004</v>
      </c>
      <c r="M19" s="14">
        <v>0</v>
      </c>
      <c r="N19" s="16">
        <v>0</v>
      </c>
      <c r="O19" s="14" t="s">
        <v>582</v>
      </c>
      <c r="P19" s="16" t="s">
        <v>582</v>
      </c>
      <c r="Q19" s="14">
        <v>0</v>
      </c>
      <c r="R19" s="16">
        <v>0</v>
      </c>
      <c r="S19" s="14">
        <v>0</v>
      </c>
      <c r="T19" s="16">
        <v>0</v>
      </c>
      <c r="U19" s="14">
        <v>1.95357454</v>
      </c>
      <c r="V19" s="16">
        <v>0.26254802999999999</v>
      </c>
    </row>
    <row r="20" spans="1:22" x14ac:dyDescent="0.25">
      <c r="A20" s="11" t="s">
        <v>490</v>
      </c>
      <c r="B20" s="13">
        <v>3371</v>
      </c>
      <c r="C20" s="14">
        <f>(75/B20*100)</f>
        <v>2.2248590922574905</v>
      </c>
      <c r="D20" s="15">
        <v>3296</v>
      </c>
      <c r="E20" s="14">
        <v>1.6552538400000001</v>
      </c>
      <c r="F20" s="16">
        <v>0.21431343999999999</v>
      </c>
      <c r="G20" s="14">
        <v>4.9308779899999999</v>
      </c>
      <c r="H20" s="16">
        <v>0.35388336999999997</v>
      </c>
      <c r="I20" s="14">
        <v>20.642566909999999</v>
      </c>
      <c r="J20" s="16">
        <v>0.67180688</v>
      </c>
      <c r="K20" s="14">
        <v>70.408642970000002</v>
      </c>
      <c r="L20" s="16">
        <v>0.67494684000000005</v>
      </c>
      <c r="M20" s="14">
        <v>0</v>
      </c>
      <c r="N20" s="16">
        <v>0</v>
      </c>
      <c r="O20" s="14" t="s">
        <v>582</v>
      </c>
      <c r="P20" s="16" t="s">
        <v>582</v>
      </c>
      <c r="Q20" s="14">
        <v>0</v>
      </c>
      <c r="R20" s="16">
        <v>0</v>
      </c>
      <c r="S20" s="14">
        <v>0</v>
      </c>
      <c r="T20" s="16">
        <v>0</v>
      </c>
      <c r="U20" s="14">
        <v>2.3626582900000002</v>
      </c>
      <c r="V20" s="16">
        <v>0.28979816000000003</v>
      </c>
    </row>
    <row r="21" spans="1:22" x14ac:dyDescent="0.25">
      <c r="A21" s="11" t="s">
        <v>491</v>
      </c>
      <c r="B21" s="13">
        <v>5741</v>
      </c>
      <c r="C21" s="14">
        <f>(45/B21*100)</f>
        <v>0.7838355687162516</v>
      </c>
      <c r="D21" s="15">
        <v>5696</v>
      </c>
      <c r="E21" s="14">
        <v>0.89619948999999999</v>
      </c>
      <c r="F21" s="16">
        <v>0.20753220999999999</v>
      </c>
      <c r="G21" s="14">
        <v>1.7193330200000001</v>
      </c>
      <c r="H21" s="16">
        <v>0.23867252999999999</v>
      </c>
      <c r="I21" s="14">
        <v>13.52811118</v>
      </c>
      <c r="J21" s="16">
        <v>0.48619934999999997</v>
      </c>
      <c r="K21" s="14">
        <v>82.699928060000005</v>
      </c>
      <c r="L21" s="16">
        <v>0.69640924000000004</v>
      </c>
      <c r="M21" s="14">
        <v>0</v>
      </c>
      <c r="N21" s="16">
        <v>0</v>
      </c>
      <c r="O21" s="14" t="s">
        <v>582</v>
      </c>
      <c r="P21" s="16" t="s">
        <v>582</v>
      </c>
      <c r="Q21" s="14">
        <v>0</v>
      </c>
      <c r="R21" s="16">
        <v>0</v>
      </c>
      <c r="S21" s="14">
        <v>0</v>
      </c>
      <c r="T21" s="16">
        <v>0</v>
      </c>
      <c r="U21" s="14">
        <v>1.15642825</v>
      </c>
      <c r="V21" s="16">
        <v>0.15971961000000001</v>
      </c>
    </row>
    <row r="22" spans="1:22" x14ac:dyDescent="0.25">
      <c r="A22" s="11" t="s">
        <v>492</v>
      </c>
      <c r="B22" s="13">
        <v>6598</v>
      </c>
      <c r="C22" s="14">
        <f>(33/B22*100)</f>
        <v>0.50015156107911496</v>
      </c>
      <c r="D22" s="15">
        <v>6565</v>
      </c>
      <c r="E22" s="14">
        <v>3.13048218</v>
      </c>
      <c r="F22" s="16">
        <v>0.26065055999999998</v>
      </c>
      <c r="G22" s="14">
        <v>3.4420616499999999</v>
      </c>
      <c r="H22" s="16">
        <v>0.26827087999999999</v>
      </c>
      <c r="I22" s="14">
        <v>20.937583669999999</v>
      </c>
      <c r="J22" s="16">
        <v>0.62909873999999999</v>
      </c>
      <c r="K22" s="14">
        <v>68.932028149999994</v>
      </c>
      <c r="L22" s="16">
        <v>0.85088626000000001</v>
      </c>
      <c r="M22" s="14">
        <v>0</v>
      </c>
      <c r="N22" s="16">
        <v>0</v>
      </c>
      <c r="O22" s="14" t="s">
        <v>582</v>
      </c>
      <c r="P22" s="16" t="s">
        <v>582</v>
      </c>
      <c r="Q22" s="14">
        <v>0</v>
      </c>
      <c r="R22" s="16">
        <v>0</v>
      </c>
      <c r="S22" s="14">
        <v>5.3955259999999998E-2</v>
      </c>
      <c r="T22" s="16">
        <v>4.2585320000000003E-2</v>
      </c>
      <c r="U22" s="14">
        <v>3.50388908</v>
      </c>
      <c r="V22" s="16">
        <v>0.39498664999999999</v>
      </c>
    </row>
    <row r="23" spans="1:22" x14ac:dyDescent="0.25">
      <c r="A23" s="11" t="s">
        <v>493</v>
      </c>
      <c r="B23" s="13">
        <v>11583</v>
      </c>
      <c r="C23" s="14">
        <f>(220/B23*100)</f>
        <v>1.899335232668566</v>
      </c>
      <c r="D23" s="15">
        <v>11363</v>
      </c>
      <c r="E23" s="14">
        <v>2.9107461400000001</v>
      </c>
      <c r="F23" s="16">
        <v>0.23215453</v>
      </c>
      <c r="G23" s="14">
        <v>7.9472358999999999</v>
      </c>
      <c r="H23" s="16">
        <v>0.38379953</v>
      </c>
      <c r="I23" s="14">
        <v>36.789390249999997</v>
      </c>
      <c r="J23" s="16">
        <v>0.68367465000000005</v>
      </c>
      <c r="K23" s="14">
        <v>50.261963909999999</v>
      </c>
      <c r="L23" s="16">
        <v>0.78648382999999999</v>
      </c>
      <c r="M23" s="14">
        <v>0</v>
      </c>
      <c r="N23" s="16">
        <v>0</v>
      </c>
      <c r="O23" s="14" t="s">
        <v>582</v>
      </c>
      <c r="P23" s="16" t="s">
        <v>582</v>
      </c>
      <c r="Q23" s="14">
        <v>0</v>
      </c>
      <c r="R23" s="16">
        <v>0</v>
      </c>
      <c r="S23" s="14">
        <v>0</v>
      </c>
      <c r="T23" s="16">
        <v>0</v>
      </c>
      <c r="U23" s="14">
        <v>2.0906637899999998</v>
      </c>
      <c r="V23" s="16">
        <v>0.28070130999999998</v>
      </c>
    </row>
    <row r="24" spans="1:22" x14ac:dyDescent="0.25">
      <c r="A24" s="11" t="s">
        <v>494</v>
      </c>
      <c r="B24" s="13">
        <v>6647</v>
      </c>
      <c r="C24" s="14">
        <f>(7/B24*100)</f>
        <v>0.10531066646607493</v>
      </c>
      <c r="D24" s="15">
        <v>6640</v>
      </c>
      <c r="E24" s="14">
        <v>1.12407894</v>
      </c>
      <c r="F24" s="16">
        <v>0.14486876000000001</v>
      </c>
      <c r="G24" s="14">
        <v>2.21037441</v>
      </c>
      <c r="H24" s="16">
        <v>0.17334686999999999</v>
      </c>
      <c r="I24" s="14">
        <v>14.607408250000001</v>
      </c>
      <c r="J24" s="16">
        <v>0.42699091</v>
      </c>
      <c r="K24" s="14">
        <v>81.540687199999994</v>
      </c>
      <c r="L24" s="16">
        <v>0.53492479000000004</v>
      </c>
      <c r="M24" s="14">
        <v>0</v>
      </c>
      <c r="N24" s="16">
        <v>0</v>
      </c>
      <c r="O24" s="14" t="s">
        <v>582</v>
      </c>
      <c r="P24" s="16" t="s">
        <v>582</v>
      </c>
      <c r="Q24" s="14">
        <v>0</v>
      </c>
      <c r="R24" s="16">
        <v>0</v>
      </c>
      <c r="S24" s="14">
        <v>0</v>
      </c>
      <c r="T24" s="16">
        <v>0</v>
      </c>
      <c r="U24" s="14">
        <v>0.51745121000000005</v>
      </c>
      <c r="V24" s="16">
        <v>0.10529543</v>
      </c>
    </row>
    <row r="25" spans="1:22" x14ac:dyDescent="0.25">
      <c r="A25" s="11" t="s">
        <v>495</v>
      </c>
      <c r="B25" s="13">
        <v>5581</v>
      </c>
      <c r="C25" s="14">
        <f>(24/B25*100)</f>
        <v>0.43003046049095145</v>
      </c>
      <c r="D25" s="15">
        <v>5557</v>
      </c>
      <c r="E25" s="14">
        <v>1.4225007000000001</v>
      </c>
      <c r="F25" s="16">
        <v>0.14617579999999999</v>
      </c>
      <c r="G25" s="14">
        <v>8.5306000900000001</v>
      </c>
      <c r="H25" s="16">
        <v>0.40306765</v>
      </c>
      <c r="I25" s="14">
        <v>32.369250520000001</v>
      </c>
      <c r="J25" s="16">
        <v>0.67877787000000001</v>
      </c>
      <c r="K25" s="14">
        <v>57.395407839999997</v>
      </c>
      <c r="L25" s="16">
        <v>0.80647698999999995</v>
      </c>
      <c r="M25" s="14">
        <v>0</v>
      </c>
      <c r="N25" s="16">
        <v>0</v>
      </c>
      <c r="O25" s="14" t="s">
        <v>582</v>
      </c>
      <c r="P25" s="16" t="s">
        <v>582</v>
      </c>
      <c r="Q25" s="14">
        <v>0</v>
      </c>
      <c r="R25" s="16">
        <v>0</v>
      </c>
      <c r="S25" s="14">
        <v>0</v>
      </c>
      <c r="T25" s="16">
        <v>0</v>
      </c>
      <c r="U25" s="14">
        <v>0.28224084999999999</v>
      </c>
      <c r="V25" s="16">
        <v>7.7223150000000004E-2</v>
      </c>
    </row>
    <row r="26" spans="1:22" x14ac:dyDescent="0.25">
      <c r="A26" s="11" t="s">
        <v>496</v>
      </c>
      <c r="B26" s="13">
        <v>4869</v>
      </c>
      <c r="C26" s="14">
        <f>(33/B26*100)</f>
        <v>0.67775723967960566</v>
      </c>
      <c r="D26" s="15">
        <v>4836</v>
      </c>
      <c r="E26" s="14">
        <v>4.23603796</v>
      </c>
      <c r="F26" s="16">
        <v>0.34285932000000002</v>
      </c>
      <c r="G26" s="14">
        <v>3.7369166100000002</v>
      </c>
      <c r="H26" s="16">
        <v>0.26290854000000002</v>
      </c>
      <c r="I26" s="14">
        <v>21.946645350000001</v>
      </c>
      <c r="J26" s="16">
        <v>0.65795300000000001</v>
      </c>
      <c r="K26" s="14">
        <v>69.008300320000004</v>
      </c>
      <c r="L26" s="16">
        <v>0.71849821999999997</v>
      </c>
      <c r="M26" s="14">
        <v>0</v>
      </c>
      <c r="N26" s="16">
        <v>0</v>
      </c>
      <c r="O26" s="14" t="s">
        <v>582</v>
      </c>
      <c r="P26" s="16" t="s">
        <v>582</v>
      </c>
      <c r="Q26" s="14">
        <v>0</v>
      </c>
      <c r="R26" s="16">
        <v>0</v>
      </c>
      <c r="S26" s="14">
        <v>0</v>
      </c>
      <c r="T26" s="16">
        <v>0</v>
      </c>
      <c r="U26" s="14">
        <v>1.07209976</v>
      </c>
      <c r="V26" s="16">
        <v>0.15021321000000001</v>
      </c>
    </row>
    <row r="27" spans="1:22" x14ac:dyDescent="0.25">
      <c r="A27" s="11" t="s">
        <v>497</v>
      </c>
      <c r="B27" s="13">
        <v>5299</v>
      </c>
      <c r="C27" s="14">
        <f>(17/B27*100)</f>
        <v>0.32081524816003021</v>
      </c>
      <c r="D27" s="15">
        <v>5282</v>
      </c>
      <c r="E27" s="14">
        <v>2.7719335599999999</v>
      </c>
      <c r="F27" s="16">
        <v>0.25156014999999998</v>
      </c>
      <c r="G27" s="14">
        <v>4.4752356899999999</v>
      </c>
      <c r="H27" s="16">
        <v>0.32249742999999997</v>
      </c>
      <c r="I27" s="14">
        <v>13.97211194</v>
      </c>
      <c r="J27" s="16">
        <v>0.50438799999999995</v>
      </c>
      <c r="K27" s="14">
        <v>75.439491610000005</v>
      </c>
      <c r="L27" s="16">
        <v>0.54345611000000005</v>
      </c>
      <c r="M27" s="14">
        <v>0</v>
      </c>
      <c r="N27" s="16">
        <v>0</v>
      </c>
      <c r="O27" s="14" t="s">
        <v>582</v>
      </c>
      <c r="P27" s="16" t="s">
        <v>582</v>
      </c>
      <c r="Q27" s="14">
        <v>0</v>
      </c>
      <c r="R27" s="16">
        <v>0</v>
      </c>
      <c r="S27" s="14">
        <v>0</v>
      </c>
      <c r="T27" s="16">
        <v>0</v>
      </c>
      <c r="U27" s="14">
        <v>3.3412271900000001</v>
      </c>
      <c r="V27" s="16">
        <v>0.24298740999999999</v>
      </c>
    </row>
    <row r="28" spans="1:22" x14ac:dyDescent="0.25">
      <c r="A28" s="11" t="s">
        <v>498</v>
      </c>
      <c r="B28" s="13">
        <v>7568</v>
      </c>
      <c r="C28" s="14">
        <f>(58/B28*100)</f>
        <v>0.76638477801268501</v>
      </c>
      <c r="D28" s="15">
        <v>7510</v>
      </c>
      <c r="E28" s="14">
        <v>2.5715540099999998</v>
      </c>
      <c r="F28" s="16">
        <v>0.21936855999999999</v>
      </c>
      <c r="G28" s="14">
        <v>3.6782646300000001</v>
      </c>
      <c r="H28" s="16">
        <v>0.25710456999999998</v>
      </c>
      <c r="I28" s="14">
        <v>32.98482027</v>
      </c>
      <c r="J28" s="16">
        <v>0.64228951000000001</v>
      </c>
      <c r="K28" s="14">
        <v>59.211999769999998</v>
      </c>
      <c r="L28" s="16">
        <v>0.81012039999999996</v>
      </c>
      <c r="M28" s="14">
        <v>0</v>
      </c>
      <c r="N28" s="16">
        <v>0</v>
      </c>
      <c r="O28" s="14" t="s">
        <v>582</v>
      </c>
      <c r="P28" s="16" t="s">
        <v>582</v>
      </c>
      <c r="Q28" s="14">
        <v>0</v>
      </c>
      <c r="R28" s="16">
        <v>0</v>
      </c>
      <c r="S28" s="14">
        <v>0</v>
      </c>
      <c r="T28" s="16">
        <v>0</v>
      </c>
      <c r="U28" s="14">
        <v>1.5533613100000001</v>
      </c>
      <c r="V28" s="16">
        <v>0.17764366000000001</v>
      </c>
    </row>
    <row r="29" spans="1:22" x14ac:dyDescent="0.25">
      <c r="A29" s="11" t="s">
        <v>499</v>
      </c>
      <c r="B29" s="13">
        <v>5385</v>
      </c>
      <c r="C29" s="14">
        <f>(30/B29*100)</f>
        <v>0.55710306406685239</v>
      </c>
      <c r="D29" s="15">
        <v>5355</v>
      </c>
      <c r="E29" s="14">
        <v>1.1480420200000001</v>
      </c>
      <c r="F29" s="16">
        <v>0.15207803</v>
      </c>
      <c r="G29" s="14">
        <v>4.5620314100000003</v>
      </c>
      <c r="H29" s="16">
        <v>0.30462598000000002</v>
      </c>
      <c r="I29" s="14">
        <v>21.604521890000001</v>
      </c>
      <c r="J29" s="16">
        <v>0.65037802</v>
      </c>
      <c r="K29" s="14">
        <v>68.865878609999996</v>
      </c>
      <c r="L29" s="16">
        <v>0.73875738999999996</v>
      </c>
      <c r="M29" s="14">
        <v>0</v>
      </c>
      <c r="N29" s="16">
        <v>0</v>
      </c>
      <c r="O29" s="14" t="s">
        <v>582</v>
      </c>
      <c r="P29" s="16" t="s">
        <v>582</v>
      </c>
      <c r="Q29" s="14">
        <v>2.7667624100000001</v>
      </c>
      <c r="R29" s="16">
        <v>0.24169378</v>
      </c>
      <c r="S29" s="14">
        <v>0</v>
      </c>
      <c r="T29" s="16">
        <v>0</v>
      </c>
      <c r="U29" s="14">
        <v>1.0527636600000001</v>
      </c>
      <c r="V29" s="16">
        <v>0.17248814000000001</v>
      </c>
    </row>
    <row r="30" spans="1:22" x14ac:dyDescent="0.25">
      <c r="A30" s="11" t="s">
        <v>500</v>
      </c>
      <c r="B30" s="13">
        <v>4520</v>
      </c>
      <c r="C30" s="14">
        <f>(105/B30*100)</f>
        <v>2.3230088495575223</v>
      </c>
      <c r="D30" s="15">
        <v>4415</v>
      </c>
      <c r="E30" s="14">
        <v>1.19476286</v>
      </c>
      <c r="F30" s="16">
        <v>0.15568271</v>
      </c>
      <c r="G30" s="14">
        <v>2.7506444299999999</v>
      </c>
      <c r="H30" s="16">
        <v>0.26457101999999999</v>
      </c>
      <c r="I30" s="14">
        <v>12.36652525</v>
      </c>
      <c r="J30" s="16">
        <v>0.62155152000000002</v>
      </c>
      <c r="K30" s="14">
        <v>81.204302630000001</v>
      </c>
      <c r="L30" s="16">
        <v>0.72315273999999996</v>
      </c>
      <c r="M30" s="14">
        <v>0</v>
      </c>
      <c r="N30" s="16">
        <v>0</v>
      </c>
      <c r="O30" s="14" t="s">
        <v>582</v>
      </c>
      <c r="P30" s="16" t="s">
        <v>582</v>
      </c>
      <c r="Q30" s="14">
        <v>0</v>
      </c>
      <c r="R30" s="16">
        <v>0</v>
      </c>
      <c r="S30" s="14">
        <v>0</v>
      </c>
      <c r="T30" s="16">
        <v>0</v>
      </c>
      <c r="U30" s="14">
        <v>2.4837648200000002</v>
      </c>
      <c r="V30" s="16">
        <v>0.24034595</v>
      </c>
    </row>
    <row r="31" spans="1:22" x14ac:dyDescent="0.25">
      <c r="A31" s="11" t="s">
        <v>501</v>
      </c>
      <c r="B31" s="13">
        <v>5456</v>
      </c>
      <c r="C31" s="14">
        <f>(125/B31*100)</f>
        <v>2.2910557184750733</v>
      </c>
      <c r="D31" s="15">
        <v>5331</v>
      </c>
      <c r="E31" s="14">
        <v>2.3035276499999999</v>
      </c>
      <c r="F31" s="16">
        <v>0.25380441999999998</v>
      </c>
      <c r="G31" s="14">
        <v>3.8404402100000001</v>
      </c>
      <c r="H31" s="16">
        <v>0.25567800000000002</v>
      </c>
      <c r="I31" s="14">
        <v>13.167465139999999</v>
      </c>
      <c r="J31" s="16">
        <v>0.42242109999999999</v>
      </c>
      <c r="K31" s="14">
        <v>78.056606479999999</v>
      </c>
      <c r="L31" s="16">
        <v>0.60508406999999997</v>
      </c>
      <c r="M31" s="14">
        <v>0</v>
      </c>
      <c r="N31" s="16">
        <v>0</v>
      </c>
      <c r="O31" s="14" t="s">
        <v>582</v>
      </c>
      <c r="P31" s="16" t="s">
        <v>582</v>
      </c>
      <c r="Q31" s="14">
        <v>0</v>
      </c>
      <c r="R31" s="16">
        <v>0</v>
      </c>
      <c r="S31" s="14">
        <v>0</v>
      </c>
      <c r="T31" s="16">
        <v>0</v>
      </c>
      <c r="U31" s="14">
        <v>2.6319605300000002</v>
      </c>
      <c r="V31" s="16">
        <v>0.27410056999999999</v>
      </c>
    </row>
    <row r="32" spans="1:22" x14ac:dyDescent="0.25">
      <c r="A32" s="11" t="s">
        <v>502</v>
      </c>
      <c r="B32" s="13">
        <v>4478</v>
      </c>
      <c r="C32" s="14">
        <f>(5/B32*100)</f>
        <v>0.11165698972755694</v>
      </c>
      <c r="D32" s="15">
        <v>4473</v>
      </c>
      <c r="E32" s="14">
        <v>2.2809453199999998</v>
      </c>
      <c r="F32" s="16">
        <v>0.21914454999999999</v>
      </c>
      <c r="G32" s="14">
        <v>3.8641231700000001</v>
      </c>
      <c r="H32" s="16">
        <v>0.31566476999999998</v>
      </c>
      <c r="I32" s="14">
        <v>24.52220457</v>
      </c>
      <c r="J32" s="16">
        <v>0.63608171999999996</v>
      </c>
      <c r="K32" s="14">
        <v>68.184806100000003</v>
      </c>
      <c r="L32" s="16">
        <v>0.75672174999999997</v>
      </c>
      <c r="M32" s="14">
        <v>0</v>
      </c>
      <c r="N32" s="16">
        <v>0</v>
      </c>
      <c r="O32" s="14" t="s">
        <v>582</v>
      </c>
      <c r="P32" s="16" t="s">
        <v>582</v>
      </c>
      <c r="Q32" s="14">
        <v>0</v>
      </c>
      <c r="R32" s="16">
        <v>0</v>
      </c>
      <c r="S32" s="14">
        <v>0</v>
      </c>
      <c r="T32" s="16">
        <v>0</v>
      </c>
      <c r="U32" s="14">
        <v>1.14792085</v>
      </c>
      <c r="V32" s="16">
        <v>0.19796084999999999</v>
      </c>
    </row>
    <row r="33" spans="1:22" x14ac:dyDescent="0.25">
      <c r="A33" s="11" t="s">
        <v>503</v>
      </c>
      <c r="B33" s="13">
        <v>7325</v>
      </c>
      <c r="C33" s="14">
        <f>(76/B33*100)</f>
        <v>1.0375426621160411</v>
      </c>
      <c r="D33" s="15">
        <v>7249</v>
      </c>
      <c r="E33" s="14">
        <v>0.66311792999999997</v>
      </c>
      <c r="F33" s="16">
        <v>0.10285194</v>
      </c>
      <c r="G33" s="14">
        <v>1.9448143200000001</v>
      </c>
      <c r="H33" s="16">
        <v>0.21716241</v>
      </c>
      <c r="I33" s="14">
        <v>22.562886240000001</v>
      </c>
      <c r="J33" s="16">
        <v>0.69468121999999999</v>
      </c>
      <c r="K33" s="14">
        <v>73.682917619999998</v>
      </c>
      <c r="L33" s="16">
        <v>0.71372542999999999</v>
      </c>
      <c r="M33" s="14">
        <v>0</v>
      </c>
      <c r="N33" s="16">
        <v>0</v>
      </c>
      <c r="O33" s="14" t="s">
        <v>582</v>
      </c>
      <c r="P33" s="16" t="s">
        <v>582</v>
      </c>
      <c r="Q33" s="14">
        <v>0</v>
      </c>
      <c r="R33" s="16">
        <v>0</v>
      </c>
      <c r="S33" s="14">
        <v>0</v>
      </c>
      <c r="T33" s="16">
        <v>0</v>
      </c>
      <c r="U33" s="14">
        <v>1.14626388</v>
      </c>
      <c r="V33" s="16">
        <v>0.17195416999999999</v>
      </c>
    </row>
    <row r="34" spans="1:22" x14ac:dyDescent="0.25">
      <c r="A34" s="11" t="s">
        <v>504</v>
      </c>
      <c r="B34" s="13">
        <v>6350</v>
      </c>
      <c r="C34" s="14">
        <f>(39/B34*100)</f>
        <v>0.6141732283464566</v>
      </c>
      <c r="D34" s="15">
        <v>6311</v>
      </c>
      <c r="E34" s="14">
        <v>4.40307987</v>
      </c>
      <c r="F34" s="16">
        <v>0.24385728000000001</v>
      </c>
      <c r="G34" s="14">
        <v>8.2073595499999996</v>
      </c>
      <c r="H34" s="16">
        <v>0.39655445</v>
      </c>
      <c r="I34" s="14">
        <v>30.78749547</v>
      </c>
      <c r="J34" s="16">
        <v>0.66067547999999998</v>
      </c>
      <c r="K34" s="14">
        <v>51.06214842</v>
      </c>
      <c r="L34" s="16">
        <v>0.82128473999999996</v>
      </c>
      <c r="M34" s="14">
        <v>0</v>
      </c>
      <c r="N34" s="16">
        <v>0</v>
      </c>
      <c r="O34" s="14" t="s">
        <v>582</v>
      </c>
      <c r="P34" s="16" t="s">
        <v>582</v>
      </c>
      <c r="Q34" s="14">
        <v>2.56205434</v>
      </c>
      <c r="R34" s="16">
        <v>0.53182982999999995</v>
      </c>
      <c r="S34" s="14">
        <v>0</v>
      </c>
      <c r="T34" s="16">
        <v>0</v>
      </c>
      <c r="U34" s="14">
        <v>2.97786236</v>
      </c>
      <c r="V34" s="16">
        <v>0.34095926999999998</v>
      </c>
    </row>
    <row r="35" spans="1:22" x14ac:dyDescent="0.25">
      <c r="A35" s="11" t="s">
        <v>505</v>
      </c>
      <c r="B35" s="13">
        <v>6406</v>
      </c>
      <c r="C35" s="14">
        <f>(36/B35*100)</f>
        <v>0.56197315017171401</v>
      </c>
      <c r="D35" s="15">
        <v>6370</v>
      </c>
      <c r="E35" s="14">
        <v>2.2248673700000001</v>
      </c>
      <c r="F35" s="16">
        <v>0.17750880999999999</v>
      </c>
      <c r="G35" s="14">
        <v>5.8506969800000004</v>
      </c>
      <c r="H35" s="16">
        <v>0.37297866000000002</v>
      </c>
      <c r="I35" s="14">
        <v>21.37036269</v>
      </c>
      <c r="J35" s="16">
        <v>0.58208972999999997</v>
      </c>
      <c r="K35" s="14">
        <v>68.094633009999995</v>
      </c>
      <c r="L35" s="16">
        <v>0.64992057999999997</v>
      </c>
      <c r="M35" s="14">
        <v>0</v>
      </c>
      <c r="N35" s="16">
        <v>0</v>
      </c>
      <c r="O35" s="14" t="s">
        <v>582</v>
      </c>
      <c r="P35" s="16" t="s">
        <v>582</v>
      </c>
      <c r="Q35" s="14">
        <v>1.03376588</v>
      </c>
      <c r="R35" s="16">
        <v>5.6437689999999999E-2</v>
      </c>
      <c r="S35" s="14">
        <v>0</v>
      </c>
      <c r="T35" s="16">
        <v>0</v>
      </c>
      <c r="U35" s="14">
        <v>1.42567406</v>
      </c>
      <c r="V35" s="16">
        <v>0.14765586999999999</v>
      </c>
    </row>
    <row r="36" spans="1:22" x14ac:dyDescent="0.25">
      <c r="A36" s="11" t="s">
        <v>506</v>
      </c>
      <c r="B36" s="13">
        <v>6736</v>
      </c>
      <c r="C36" s="14">
        <f>(29/B36*100)</f>
        <v>0.43052256532066502</v>
      </c>
      <c r="D36" s="15">
        <v>6707</v>
      </c>
      <c r="E36" s="14">
        <v>1.77641786</v>
      </c>
      <c r="F36" s="16">
        <v>0.17072287</v>
      </c>
      <c r="G36" s="14">
        <v>4.5253026600000004</v>
      </c>
      <c r="H36" s="16">
        <v>0.26283440000000002</v>
      </c>
      <c r="I36" s="14">
        <v>23.23849517</v>
      </c>
      <c r="J36" s="16">
        <v>0.63650832000000002</v>
      </c>
      <c r="K36" s="14">
        <v>69.188645699999995</v>
      </c>
      <c r="L36" s="16">
        <v>0.72926685000000002</v>
      </c>
      <c r="M36" s="14">
        <v>0</v>
      </c>
      <c r="N36" s="16">
        <v>0</v>
      </c>
      <c r="O36" s="14" t="s">
        <v>582</v>
      </c>
      <c r="P36" s="16" t="s">
        <v>582</v>
      </c>
      <c r="Q36" s="14">
        <v>0</v>
      </c>
      <c r="R36" s="16">
        <v>0</v>
      </c>
      <c r="S36" s="14">
        <v>0</v>
      </c>
      <c r="T36" s="16">
        <v>0</v>
      </c>
      <c r="U36" s="14">
        <v>1.2711386099999999</v>
      </c>
      <c r="V36" s="16">
        <v>0.15525207999999999</v>
      </c>
    </row>
    <row r="37" spans="1:22" x14ac:dyDescent="0.25">
      <c r="A37" s="11" t="s">
        <v>507</v>
      </c>
      <c r="B37" s="13">
        <v>5458</v>
      </c>
      <c r="C37" s="14">
        <f>(65/B37*100)</f>
        <v>1.1909124221326495</v>
      </c>
      <c r="D37" s="15">
        <v>5393</v>
      </c>
      <c r="E37" s="14">
        <v>2.6284186799999998</v>
      </c>
      <c r="F37" s="16">
        <v>0.22738185</v>
      </c>
      <c r="G37" s="14">
        <v>6.1144093100000001</v>
      </c>
      <c r="H37" s="16">
        <v>0.37493534000000001</v>
      </c>
      <c r="I37" s="14">
        <v>18.12850019</v>
      </c>
      <c r="J37" s="16">
        <v>0.54734349999999998</v>
      </c>
      <c r="K37" s="14">
        <v>69.494255469999999</v>
      </c>
      <c r="L37" s="16">
        <v>0.73595493999999995</v>
      </c>
      <c r="M37" s="14">
        <v>0</v>
      </c>
      <c r="N37" s="16">
        <v>0</v>
      </c>
      <c r="O37" s="14" t="s">
        <v>582</v>
      </c>
      <c r="P37" s="16" t="s">
        <v>582</v>
      </c>
      <c r="Q37" s="14">
        <v>0</v>
      </c>
      <c r="R37" s="16">
        <v>0</v>
      </c>
      <c r="S37" s="14">
        <v>0</v>
      </c>
      <c r="T37" s="16">
        <v>0</v>
      </c>
      <c r="U37" s="14">
        <v>3.63441634</v>
      </c>
      <c r="V37" s="16">
        <v>0.39468878000000002</v>
      </c>
    </row>
    <row r="38" spans="1:22" x14ac:dyDescent="0.25">
      <c r="A38" s="11" t="s">
        <v>508</v>
      </c>
      <c r="B38" s="13">
        <v>5860</v>
      </c>
      <c r="C38" s="14">
        <f>(16/B38*100)</f>
        <v>0.27303754266211605</v>
      </c>
      <c r="D38" s="15">
        <v>5844</v>
      </c>
      <c r="E38" s="14">
        <v>3.0718706500000001</v>
      </c>
      <c r="F38" s="16">
        <v>0.26340352</v>
      </c>
      <c r="G38" s="14">
        <v>6.1213905500000001</v>
      </c>
      <c r="H38" s="16">
        <v>0.37767335000000002</v>
      </c>
      <c r="I38" s="14">
        <v>16.054508810000002</v>
      </c>
      <c r="J38" s="16">
        <v>0.58996258000000001</v>
      </c>
      <c r="K38" s="14">
        <v>72.305028460000003</v>
      </c>
      <c r="L38" s="16">
        <v>0.82088046000000003</v>
      </c>
      <c r="M38" s="14">
        <v>0</v>
      </c>
      <c r="N38" s="16">
        <v>0</v>
      </c>
      <c r="O38" s="14" t="s">
        <v>582</v>
      </c>
      <c r="P38" s="16" t="s">
        <v>582</v>
      </c>
      <c r="Q38" s="14">
        <v>0</v>
      </c>
      <c r="R38" s="16">
        <v>0</v>
      </c>
      <c r="S38" s="14">
        <v>0</v>
      </c>
      <c r="T38" s="16">
        <v>0</v>
      </c>
      <c r="U38" s="14">
        <v>2.4472015300000001</v>
      </c>
      <c r="V38" s="16">
        <v>0.29110587999999998</v>
      </c>
    </row>
    <row r="39" spans="1:22" x14ac:dyDescent="0.25">
      <c r="A39" s="11" t="s">
        <v>509</v>
      </c>
      <c r="B39" s="13">
        <v>5895</v>
      </c>
      <c r="C39" s="14">
        <f>(31/B39*100)</f>
        <v>0.52586938083121293</v>
      </c>
      <c r="D39" s="15">
        <v>5864</v>
      </c>
      <c r="E39" s="14">
        <v>5.1237467499999996</v>
      </c>
      <c r="F39" s="16">
        <v>0.40197638000000002</v>
      </c>
      <c r="G39" s="14">
        <v>6.7760358099999998</v>
      </c>
      <c r="H39" s="16">
        <v>0.36168235999999998</v>
      </c>
      <c r="I39" s="14">
        <v>27.764694330000001</v>
      </c>
      <c r="J39" s="16">
        <v>0.73395023999999998</v>
      </c>
      <c r="K39" s="14">
        <v>58.73153834</v>
      </c>
      <c r="L39" s="16">
        <v>1.1318808499999999</v>
      </c>
      <c r="M39" s="14">
        <v>0</v>
      </c>
      <c r="N39" s="16">
        <v>0</v>
      </c>
      <c r="O39" s="14" t="s">
        <v>582</v>
      </c>
      <c r="P39" s="16" t="s">
        <v>582</v>
      </c>
      <c r="Q39" s="14">
        <v>0</v>
      </c>
      <c r="R39" s="16">
        <v>0</v>
      </c>
      <c r="S39" s="14">
        <v>0</v>
      </c>
      <c r="T39" s="16">
        <v>0</v>
      </c>
      <c r="U39" s="14">
        <v>1.6039847700000001</v>
      </c>
      <c r="V39" s="16">
        <v>0.27954910999999999</v>
      </c>
    </row>
    <row r="40" spans="1:22" x14ac:dyDescent="0.25">
      <c r="A40" s="11" t="s">
        <v>510</v>
      </c>
      <c r="B40" s="13">
        <v>14157</v>
      </c>
      <c r="C40" s="14">
        <f>(281/B40*100)</f>
        <v>1.9848838030656211</v>
      </c>
      <c r="D40" s="15">
        <v>13876</v>
      </c>
      <c r="E40" s="14">
        <v>1.22511204</v>
      </c>
      <c r="F40" s="16">
        <v>0.13910591999999999</v>
      </c>
      <c r="G40" s="14">
        <v>2.1071026399999999</v>
      </c>
      <c r="H40" s="16">
        <v>0.19939562999999999</v>
      </c>
      <c r="I40" s="14">
        <v>12.75726375</v>
      </c>
      <c r="J40" s="16">
        <v>0.41456231999999998</v>
      </c>
      <c r="K40" s="14">
        <v>81.351809689999996</v>
      </c>
      <c r="L40" s="16">
        <v>0.67109785</v>
      </c>
      <c r="M40" s="14">
        <v>0</v>
      </c>
      <c r="N40" s="16">
        <v>0</v>
      </c>
      <c r="O40" s="14" t="s">
        <v>582</v>
      </c>
      <c r="P40" s="16" t="s">
        <v>582</v>
      </c>
      <c r="Q40" s="14">
        <v>0</v>
      </c>
      <c r="R40" s="16">
        <v>0</v>
      </c>
      <c r="S40" s="14">
        <v>0</v>
      </c>
      <c r="T40" s="16">
        <v>0</v>
      </c>
      <c r="U40" s="14">
        <v>2.5587118700000002</v>
      </c>
      <c r="V40" s="16">
        <v>0.28395219999999999</v>
      </c>
    </row>
    <row r="41" spans="1:22" x14ac:dyDescent="0.25">
      <c r="A41" s="11" t="s">
        <v>511</v>
      </c>
      <c r="B41" s="13">
        <v>5712</v>
      </c>
      <c r="C41" s="14">
        <f>(38/B41*100)</f>
        <v>0.665266106442577</v>
      </c>
      <c r="D41" s="15">
        <v>5674</v>
      </c>
      <c r="E41" s="14">
        <v>0.91804503000000004</v>
      </c>
      <c r="F41" s="16">
        <v>0.13139143</v>
      </c>
      <c r="G41" s="14">
        <v>1.91860827</v>
      </c>
      <c r="H41" s="16">
        <v>0.19153165999999999</v>
      </c>
      <c r="I41" s="14">
        <v>14.99349368</v>
      </c>
      <c r="J41" s="16">
        <v>0.53087275</v>
      </c>
      <c r="K41" s="14">
        <v>79.459072399999997</v>
      </c>
      <c r="L41" s="16">
        <v>0.85866953999999995</v>
      </c>
      <c r="M41" s="14">
        <v>0</v>
      </c>
      <c r="N41" s="16">
        <v>0</v>
      </c>
      <c r="O41" s="14" t="s">
        <v>582</v>
      </c>
      <c r="P41" s="16" t="s">
        <v>582</v>
      </c>
      <c r="Q41" s="14">
        <v>0.67671429000000005</v>
      </c>
      <c r="R41" s="16">
        <v>0.18039761000000001</v>
      </c>
      <c r="S41" s="14">
        <v>0</v>
      </c>
      <c r="T41" s="16">
        <v>0</v>
      </c>
      <c r="U41" s="14">
        <v>2.03406632</v>
      </c>
      <c r="V41" s="16">
        <v>0.31583080000000002</v>
      </c>
    </row>
    <row r="42" spans="1:22" x14ac:dyDescent="0.25">
      <c r="A42" s="11" t="s">
        <v>512</v>
      </c>
      <c r="B42" s="13">
        <f>IF(COUNT(B7:B41) &gt; 0, AVERAGE(B7:B41), "\u2014")</f>
        <v>7103.4285714285716</v>
      </c>
      <c r="C42" s="14">
        <f>IF(COUNT(C7:C41) &gt; 0, AVERAGE(C7:C41), "—")</f>
        <v>1.3075988808410821</v>
      </c>
      <c r="D42" s="15">
        <f>IF(COUNT(D7:D41) &gt; 0, AVERAGE(D7:D41), "—")</f>
        <v>7000</v>
      </c>
      <c r="E42" s="14">
        <f>IF(COUNT(E7:E41) &gt; 0, AVERAGE(E7:E41), "—")</f>
        <v>2.1753358228571424</v>
      </c>
      <c r="F42" s="16">
        <f>IF(COUNT(F7:F41) &gt; 0, SQRT(SUMSQ(F7:F41)/(COUNT(F7:F41)*COUNT(F7:F41)) ), "—")</f>
        <v>3.5949111451009139E-2</v>
      </c>
      <c r="G42" s="14">
        <f>IF(COUNT(G7:G41) &gt; 0, AVERAGE(G7:G41), "—")</f>
        <v>4.6309489114285709</v>
      </c>
      <c r="H42" s="16">
        <f>IF(COUNT(H7:H41) &gt; 0, SQRT(SUMSQ(H7:H41)/(COUNT(H7:H41)*COUNT(H7:H41)) ), "—")</f>
        <v>5.2155035638879264E-2</v>
      </c>
      <c r="I42" s="14">
        <f>IF(COUNT(I7:I41) &gt; 0, AVERAGE(I7:I41), "—")</f>
        <v>21.172850186285711</v>
      </c>
      <c r="J42" s="16">
        <f>IF(COUNT(J7:J41) &gt; 0, SQRT(SUMSQ(J7:J41)/(COUNT(J7:J41)*COUNT(J7:J41)) ), "—")</f>
        <v>9.828692054848924E-2</v>
      </c>
      <c r="K42" s="14">
        <f>IF(COUNT(K7:K41) &gt; 0, AVERAGE(K7:K41), "—")</f>
        <v>69.416699826857155</v>
      </c>
      <c r="L42" s="16">
        <f>IF(COUNT(L7:L41) &gt; 0, SQRT(SUMSQ(L7:L41)/(COUNT(L7:L41)*COUNT(L7:L41)) ), "—")</f>
        <v>0.12528918866647776</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0.58539749285714282</v>
      </c>
      <c r="R42" s="16">
        <f>IF(COUNT(R7:R41) &gt; 0, SQRT(SUMSQ(R7:R41)/(COUNT(R7:R41)*COUNT(R7:R41)) ), "—")</f>
        <v>3.5814093981259773E-2</v>
      </c>
      <c r="S42" s="14">
        <f>IF(COUNT(S7:S41) &gt; 0, AVERAGE(S7:S41), "—")</f>
        <v>1.5415788571428572E-3</v>
      </c>
      <c r="T42" s="16">
        <f>IF(COUNT(T7:T41) &gt; 0, SQRT(SUMSQ(T7:T41)/(COUNT(T7:T41)*COUNT(T7:T41)) ), "—")</f>
        <v>1.2167234285714286E-3</v>
      </c>
      <c r="U42" s="14">
        <f>IF(COUNT(U7:U41) &gt; 0, AVERAGE(U7:U41), "—")</f>
        <v>2.0172261791428565</v>
      </c>
      <c r="V42" s="16">
        <f>IF(COUNT(V7:V41) &gt; 0, SQRT(SUMSQ(V7:V41)/(COUNT(V7:V41)*COUNT(V7:V41)) ), "—")</f>
        <v>4.3227359500722727E-2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(1266/B46*100)</f>
        <v>5.4708093859383782</v>
      </c>
      <c r="D46" s="15">
        <v>21875</v>
      </c>
      <c r="E46" s="14">
        <v>1.4872518299999999</v>
      </c>
      <c r="F46" s="16">
        <v>0.12540778999999999</v>
      </c>
      <c r="G46" s="14">
        <v>3.5215656399999999</v>
      </c>
      <c r="H46" s="16">
        <v>0.20378508000000001</v>
      </c>
      <c r="I46" s="14">
        <v>36.196115429999999</v>
      </c>
      <c r="J46" s="16">
        <v>0.45135956999999999</v>
      </c>
      <c r="K46" s="14">
        <v>47.840184170000001</v>
      </c>
      <c r="L46" s="16">
        <v>0.64656583000000001</v>
      </c>
      <c r="M46" s="14">
        <v>0</v>
      </c>
      <c r="N46" s="16">
        <v>0</v>
      </c>
      <c r="O46" s="14" t="s">
        <v>582</v>
      </c>
      <c r="P46" s="16" t="s">
        <v>582</v>
      </c>
      <c r="Q46" s="14">
        <v>0</v>
      </c>
      <c r="R46" s="16">
        <v>0</v>
      </c>
      <c r="S46" s="14">
        <v>0</v>
      </c>
      <c r="T46" s="16">
        <v>0</v>
      </c>
      <c r="U46" s="14">
        <v>10.95488293</v>
      </c>
      <c r="V46" s="16">
        <v>0.54953182</v>
      </c>
    </row>
    <row r="47" spans="1:22" x14ac:dyDescent="0.25">
      <c r="A47" s="11" t="s">
        <v>517</v>
      </c>
      <c r="B47" s="13">
        <v>5928</v>
      </c>
      <c r="C47" s="14">
        <f>(89/B47*100)</f>
        <v>1.501349527665317</v>
      </c>
      <c r="D47" s="15">
        <v>5839</v>
      </c>
      <c r="E47" s="14">
        <v>3.7852259099999999</v>
      </c>
      <c r="F47" s="16">
        <v>0.38353435000000002</v>
      </c>
      <c r="G47" s="14">
        <v>5.83001244</v>
      </c>
      <c r="H47" s="16">
        <v>0.43527880000000002</v>
      </c>
      <c r="I47" s="14">
        <v>24.878000790000002</v>
      </c>
      <c r="J47" s="16">
        <v>0.74377689999999996</v>
      </c>
      <c r="K47" s="14">
        <v>58.774670540000002</v>
      </c>
      <c r="L47" s="16">
        <v>1.26697098</v>
      </c>
      <c r="M47" s="14">
        <v>0</v>
      </c>
      <c r="N47" s="16">
        <v>0</v>
      </c>
      <c r="O47" s="14" t="s">
        <v>582</v>
      </c>
      <c r="P47" s="16" t="s">
        <v>582</v>
      </c>
      <c r="Q47" s="14">
        <v>0</v>
      </c>
      <c r="R47" s="16">
        <v>0</v>
      </c>
      <c r="S47" s="14">
        <v>0</v>
      </c>
      <c r="T47" s="16">
        <v>0</v>
      </c>
      <c r="U47" s="14">
        <v>6.7320903200000002</v>
      </c>
      <c r="V47" s="16">
        <v>0.68935866999999995</v>
      </c>
    </row>
    <row r="48" spans="1:22" x14ac:dyDescent="0.25">
      <c r="A48" s="11" t="s">
        <v>518</v>
      </c>
      <c r="B48" s="13">
        <v>9841</v>
      </c>
      <c r="C48" s="14">
        <f>(7/B48*100)</f>
        <v>7.1130982623717101E-2</v>
      </c>
      <c r="D48" s="15">
        <v>9834</v>
      </c>
      <c r="E48" s="14">
        <v>1.1364877200000001</v>
      </c>
      <c r="F48" s="16">
        <v>0.14343513999999999</v>
      </c>
      <c r="G48" s="14">
        <v>5.8913666899999999</v>
      </c>
      <c r="H48" s="16">
        <v>0.40749222000000002</v>
      </c>
      <c r="I48" s="14">
        <v>44.868021689999999</v>
      </c>
      <c r="J48" s="16">
        <v>0.79381484000000002</v>
      </c>
      <c r="K48" s="14">
        <v>46.988379020000004</v>
      </c>
      <c r="L48" s="16">
        <v>0.84639405000000001</v>
      </c>
      <c r="M48" s="14">
        <v>0</v>
      </c>
      <c r="N48" s="16">
        <v>0</v>
      </c>
      <c r="O48" s="14" t="s">
        <v>582</v>
      </c>
      <c r="P48" s="16" t="s">
        <v>582</v>
      </c>
      <c r="Q48" s="14">
        <v>0</v>
      </c>
      <c r="R48" s="16">
        <v>0</v>
      </c>
      <c r="S48" s="14">
        <v>0</v>
      </c>
      <c r="T48" s="16">
        <v>0</v>
      </c>
      <c r="U48" s="14">
        <v>1.1157448700000001</v>
      </c>
      <c r="V48" s="16">
        <v>0.52492121000000003</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(221/B50*100)</f>
        <v>1.873675286138194</v>
      </c>
      <c r="D50" s="15">
        <v>11574</v>
      </c>
      <c r="E50" s="14">
        <v>1.5065052999999999</v>
      </c>
      <c r="F50" s="16">
        <v>0.15484571</v>
      </c>
      <c r="G50" s="14">
        <v>3.09790169</v>
      </c>
      <c r="H50" s="16">
        <v>0.25169353999999999</v>
      </c>
      <c r="I50" s="14">
        <v>32.290112999999998</v>
      </c>
      <c r="J50" s="16">
        <v>0.63553411000000004</v>
      </c>
      <c r="K50" s="14">
        <v>61.143911150000001</v>
      </c>
      <c r="L50" s="16">
        <v>0.81014078</v>
      </c>
      <c r="M50" s="14">
        <v>0</v>
      </c>
      <c r="N50" s="16">
        <v>0</v>
      </c>
      <c r="O50" s="14" t="s">
        <v>582</v>
      </c>
      <c r="P50" s="16" t="s">
        <v>582</v>
      </c>
      <c r="Q50" s="14">
        <v>0</v>
      </c>
      <c r="R50" s="16">
        <v>0</v>
      </c>
      <c r="S50" s="14">
        <v>0</v>
      </c>
      <c r="T50" s="16">
        <v>0</v>
      </c>
      <c r="U50" s="14">
        <v>1.9615688499999999</v>
      </c>
      <c r="V50" s="16">
        <v>0.23060030000000001</v>
      </c>
    </row>
    <row r="51" spans="1:22" x14ac:dyDescent="0.25">
      <c r="A51" s="11" t="s">
        <v>521</v>
      </c>
      <c r="B51" s="13">
        <v>6866</v>
      </c>
      <c r="C51" s="14">
        <f>(109/B51*100)</f>
        <v>1.5875327701718611</v>
      </c>
      <c r="D51" s="15">
        <v>6757</v>
      </c>
      <c r="E51" s="14">
        <v>1.2514341899999999</v>
      </c>
      <c r="F51" s="16">
        <v>0.15985546</v>
      </c>
      <c r="G51" s="14">
        <v>1.8257566199999999</v>
      </c>
      <c r="H51" s="16">
        <v>0.18282116000000001</v>
      </c>
      <c r="I51" s="14">
        <v>23.58881293</v>
      </c>
      <c r="J51" s="16">
        <v>0.47167858000000001</v>
      </c>
      <c r="K51" s="14">
        <v>60.825524309999999</v>
      </c>
      <c r="L51" s="16">
        <v>0.80954910999999996</v>
      </c>
      <c r="M51" s="14">
        <v>0</v>
      </c>
      <c r="N51" s="16">
        <v>0</v>
      </c>
      <c r="O51" s="14" t="s">
        <v>582</v>
      </c>
      <c r="P51" s="16" t="s">
        <v>582</v>
      </c>
      <c r="Q51" s="14">
        <v>10.56929261</v>
      </c>
      <c r="R51" s="16">
        <v>0.61207754999999997</v>
      </c>
      <c r="S51" s="14">
        <v>0</v>
      </c>
      <c r="T51" s="16">
        <v>0</v>
      </c>
      <c r="U51" s="14">
        <v>1.9391793399999999</v>
      </c>
      <c r="V51" s="16">
        <v>0.25783906000000001</v>
      </c>
    </row>
    <row r="52" spans="1:22" x14ac:dyDescent="0.25">
      <c r="A52" s="11" t="s">
        <v>522</v>
      </c>
      <c r="B52" s="13">
        <v>5809</v>
      </c>
      <c r="C52" s="14">
        <f>(75/B52*100)</f>
        <v>1.2911000172146669</v>
      </c>
      <c r="D52" s="15">
        <v>5734</v>
      </c>
      <c r="E52" s="14">
        <v>2.23952632</v>
      </c>
      <c r="F52" s="16">
        <v>0.21333110999999999</v>
      </c>
      <c r="G52" s="14">
        <v>6.32417038</v>
      </c>
      <c r="H52" s="16">
        <v>0.31803946</v>
      </c>
      <c r="I52" s="14">
        <v>25.39430595</v>
      </c>
      <c r="J52" s="16">
        <v>0.67155615999999996</v>
      </c>
      <c r="K52" s="14">
        <v>64.809926099999998</v>
      </c>
      <c r="L52" s="16">
        <v>0.79410828</v>
      </c>
      <c r="M52" s="14">
        <v>0</v>
      </c>
      <c r="N52" s="16">
        <v>0</v>
      </c>
      <c r="O52" s="14" t="s">
        <v>582</v>
      </c>
      <c r="P52" s="16" t="s">
        <v>582</v>
      </c>
      <c r="Q52" s="14">
        <v>0</v>
      </c>
      <c r="R52" s="16">
        <v>0</v>
      </c>
      <c r="S52" s="14">
        <v>0</v>
      </c>
      <c r="T52" s="16">
        <v>0</v>
      </c>
      <c r="U52" s="14">
        <v>1.2320712599999999</v>
      </c>
      <c r="V52" s="16">
        <v>0.16989435</v>
      </c>
    </row>
    <row r="53" spans="1:22" x14ac:dyDescent="0.25">
      <c r="A53" s="11" t="s">
        <v>523</v>
      </c>
      <c r="B53" s="13">
        <v>5571</v>
      </c>
      <c r="C53" s="14">
        <f>(85/B53*100)</f>
        <v>1.5257583916711541</v>
      </c>
      <c r="D53" s="15">
        <v>5486</v>
      </c>
      <c r="E53" s="14">
        <v>4.4601460199999998</v>
      </c>
      <c r="F53" s="16">
        <v>0.26658121000000001</v>
      </c>
      <c r="G53" s="14">
        <v>9.0625153199999993</v>
      </c>
      <c r="H53" s="16">
        <v>0.43128188000000001</v>
      </c>
      <c r="I53" s="14">
        <v>33.219585000000002</v>
      </c>
      <c r="J53" s="16">
        <v>0.72242216999999997</v>
      </c>
      <c r="K53" s="14">
        <v>50.142309869999998</v>
      </c>
      <c r="L53" s="16">
        <v>0.70535568000000004</v>
      </c>
      <c r="M53" s="14">
        <v>0</v>
      </c>
      <c r="N53" s="16">
        <v>0</v>
      </c>
      <c r="O53" s="14" t="s">
        <v>582</v>
      </c>
      <c r="P53" s="16" t="s">
        <v>582</v>
      </c>
      <c r="Q53" s="14">
        <v>0</v>
      </c>
      <c r="R53" s="16">
        <v>0</v>
      </c>
      <c r="S53" s="14">
        <v>0</v>
      </c>
      <c r="T53" s="16">
        <v>0</v>
      </c>
      <c r="U53" s="14">
        <v>3.1154438</v>
      </c>
      <c r="V53" s="16">
        <v>0.26759350999999998</v>
      </c>
    </row>
    <row r="54" spans="1:22" x14ac:dyDescent="0.25">
      <c r="A54" s="11" t="s">
        <v>524</v>
      </c>
      <c r="B54" s="13">
        <v>4740</v>
      </c>
      <c r="C54" s="14">
        <f>(75/B54*100)</f>
        <v>1.5822784810126582</v>
      </c>
      <c r="D54" s="15">
        <v>4665</v>
      </c>
      <c r="E54" s="14">
        <v>4.6885159700000001</v>
      </c>
      <c r="F54" s="16">
        <v>0.36121133</v>
      </c>
      <c r="G54" s="14">
        <v>3.2331473599999998</v>
      </c>
      <c r="H54" s="16">
        <v>0.30083960999999998</v>
      </c>
      <c r="I54" s="14">
        <v>27.32414382</v>
      </c>
      <c r="J54" s="16">
        <v>0.78813876999999999</v>
      </c>
      <c r="K54" s="14">
        <v>58.246424349999998</v>
      </c>
      <c r="L54" s="16">
        <v>0.87543311000000001</v>
      </c>
      <c r="M54" s="14">
        <v>0</v>
      </c>
      <c r="N54" s="16">
        <v>0</v>
      </c>
      <c r="O54" s="14" t="s">
        <v>582</v>
      </c>
      <c r="P54" s="16" t="s">
        <v>582</v>
      </c>
      <c r="Q54" s="14">
        <v>0</v>
      </c>
      <c r="R54" s="16">
        <v>0</v>
      </c>
      <c r="S54" s="14">
        <v>0</v>
      </c>
      <c r="T54" s="16">
        <v>0</v>
      </c>
      <c r="U54" s="14">
        <v>6.5077684900000001</v>
      </c>
      <c r="V54" s="16">
        <v>0.46712449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1.3414093899999999</v>
      </c>
      <c r="F56" s="16">
        <v>0.15217073</v>
      </c>
      <c r="G56" s="14">
        <v>4.7197184200000004</v>
      </c>
      <c r="H56" s="16">
        <v>0.32938445</v>
      </c>
      <c r="I56" s="14">
        <v>33.915350250000003</v>
      </c>
      <c r="J56" s="16">
        <v>0.89752863000000005</v>
      </c>
      <c r="K56" s="14">
        <v>59.404164690000002</v>
      </c>
      <c r="L56" s="16">
        <v>0.92898619000000004</v>
      </c>
      <c r="M56" s="14">
        <v>0</v>
      </c>
      <c r="N56" s="16">
        <v>0</v>
      </c>
      <c r="O56" s="14" t="s">
        <v>582</v>
      </c>
      <c r="P56" s="16" t="s">
        <v>582</v>
      </c>
      <c r="Q56" s="14">
        <v>0</v>
      </c>
      <c r="R56" s="16">
        <v>0</v>
      </c>
      <c r="S56" s="14">
        <v>0</v>
      </c>
      <c r="T56" s="16">
        <v>0</v>
      </c>
      <c r="U56" s="14">
        <v>0.61935724999999997</v>
      </c>
      <c r="V56" s="16">
        <v>0.12754130999999999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4.3287532200000003</v>
      </c>
      <c r="F61" s="16">
        <v>0.32614166</v>
      </c>
      <c r="G61" s="14">
        <v>7.3468721099999996</v>
      </c>
      <c r="H61" s="16">
        <v>0.35312921000000003</v>
      </c>
      <c r="I61" s="14">
        <v>18.347909489999999</v>
      </c>
      <c r="J61" s="16">
        <v>0.57988079000000003</v>
      </c>
      <c r="K61" s="14">
        <v>67.413409779999995</v>
      </c>
      <c r="L61" s="16">
        <v>0.76007504999999997</v>
      </c>
      <c r="M61" s="14">
        <v>0</v>
      </c>
      <c r="N61" s="16">
        <v>0</v>
      </c>
      <c r="O61" s="14" t="s">
        <v>582</v>
      </c>
      <c r="P61" s="16" t="s">
        <v>582</v>
      </c>
      <c r="Q61" s="14">
        <v>0</v>
      </c>
      <c r="R61" s="16">
        <v>0</v>
      </c>
      <c r="S61" s="14">
        <v>0</v>
      </c>
      <c r="T61" s="16">
        <v>0</v>
      </c>
      <c r="U61" s="14">
        <v>2.56305541</v>
      </c>
      <c r="V61" s="16">
        <v>0.33457529000000003</v>
      </c>
    </row>
    <row r="62" spans="1:22" x14ac:dyDescent="0.25">
      <c r="A62" s="11" t="s">
        <v>532</v>
      </c>
      <c r="B62" s="13">
        <v>4476</v>
      </c>
      <c r="C62" s="14">
        <f>(3/B62*100)</f>
        <v>6.7024128686327081E-2</v>
      </c>
      <c r="D62" s="15">
        <v>4473</v>
      </c>
      <c r="E62" s="14">
        <v>0.98200217000000001</v>
      </c>
      <c r="F62" s="16">
        <v>0.14122603</v>
      </c>
      <c r="G62" s="14">
        <v>6.4909941299999998</v>
      </c>
      <c r="H62" s="16">
        <v>0.37108785</v>
      </c>
      <c r="I62" s="14">
        <v>39.175646620000002</v>
      </c>
      <c r="J62" s="16">
        <v>0.75874748999999997</v>
      </c>
      <c r="K62" s="14">
        <v>53.173264719999999</v>
      </c>
      <c r="L62" s="16">
        <v>0.75316278000000003</v>
      </c>
      <c r="M62" s="14">
        <v>0</v>
      </c>
      <c r="N62" s="16">
        <v>0</v>
      </c>
      <c r="O62" s="14" t="s">
        <v>582</v>
      </c>
      <c r="P62" s="16" t="s">
        <v>582</v>
      </c>
      <c r="Q62" s="14">
        <v>0</v>
      </c>
      <c r="R62" s="16">
        <v>0</v>
      </c>
      <c r="S62" s="14">
        <v>0</v>
      </c>
      <c r="T62" s="16">
        <v>0</v>
      </c>
      <c r="U62" s="14">
        <v>0.17809235000000001</v>
      </c>
      <c r="V62" s="16">
        <v>6.2954839999999998E-2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(75/B66*100)</f>
        <v>1.323918799646955</v>
      </c>
      <c r="D66" s="15">
        <v>5590</v>
      </c>
      <c r="E66" s="14">
        <v>4.3698357000000003</v>
      </c>
      <c r="F66" s="16">
        <v>0.23452646999999999</v>
      </c>
      <c r="G66" s="14">
        <v>6.45025768</v>
      </c>
      <c r="H66" s="16">
        <v>0.32883972</v>
      </c>
      <c r="I66" s="14">
        <v>28.872838600000001</v>
      </c>
      <c r="J66" s="16">
        <v>0.67325029000000003</v>
      </c>
      <c r="K66" s="14">
        <v>53.925750770000001</v>
      </c>
      <c r="L66" s="16">
        <v>0.63563212999999996</v>
      </c>
      <c r="M66" s="14">
        <v>0</v>
      </c>
      <c r="N66" s="16">
        <v>0</v>
      </c>
      <c r="O66" s="14" t="s">
        <v>582</v>
      </c>
      <c r="P66" s="16" t="s">
        <v>582</v>
      </c>
      <c r="Q66" s="14">
        <v>0</v>
      </c>
      <c r="R66" s="16">
        <v>0</v>
      </c>
      <c r="S66" s="14">
        <v>0</v>
      </c>
      <c r="T66" s="16">
        <v>0</v>
      </c>
      <c r="U66" s="14">
        <v>6.3813172399999996</v>
      </c>
      <c r="V66" s="16">
        <v>0.31132594000000002</v>
      </c>
    </row>
    <row r="67" spans="1:22" x14ac:dyDescent="0.25">
      <c r="A67" s="11" t="s">
        <v>537</v>
      </c>
      <c r="B67" s="13">
        <v>6971</v>
      </c>
      <c r="C67" s="14">
        <f>(66/B67*100)</f>
        <v>0.94677951513412706</v>
      </c>
      <c r="D67" s="15">
        <v>6905</v>
      </c>
      <c r="E67" s="14">
        <v>1.82533473</v>
      </c>
      <c r="F67" s="16">
        <v>0.16494489000000001</v>
      </c>
      <c r="G67" s="14">
        <v>2.8407162600000002</v>
      </c>
      <c r="H67" s="16">
        <v>0.21071925</v>
      </c>
      <c r="I67" s="14">
        <v>33.951695030000003</v>
      </c>
      <c r="J67" s="16">
        <v>0.64143315999999995</v>
      </c>
      <c r="K67" s="14">
        <v>59.328147340000001</v>
      </c>
      <c r="L67" s="16">
        <v>0.69099151000000003</v>
      </c>
      <c r="M67" s="14">
        <v>0</v>
      </c>
      <c r="N67" s="16">
        <v>0</v>
      </c>
      <c r="O67" s="14" t="s">
        <v>582</v>
      </c>
      <c r="P67" s="16" t="s">
        <v>582</v>
      </c>
      <c r="Q67" s="14">
        <v>0</v>
      </c>
      <c r="R67" s="16">
        <v>0</v>
      </c>
      <c r="S67" s="14">
        <v>0</v>
      </c>
      <c r="T67" s="16">
        <v>0</v>
      </c>
      <c r="U67" s="14">
        <v>2.05410665</v>
      </c>
      <c r="V67" s="16">
        <v>0.20245928999999999</v>
      </c>
    </row>
    <row r="68" spans="1:22" x14ac:dyDescent="0.25">
      <c r="A68" s="11" t="s">
        <v>538</v>
      </c>
      <c r="B68" s="13">
        <v>12083</v>
      </c>
      <c r="C68" s="14">
        <f>(26/B68*100)</f>
        <v>0.21517834974757924</v>
      </c>
      <c r="D68" s="15">
        <v>12057</v>
      </c>
      <c r="E68" s="14">
        <v>3.2055831600000002</v>
      </c>
      <c r="F68" s="16">
        <v>0.14772901999999999</v>
      </c>
      <c r="G68" s="14">
        <v>4.9836130299999999</v>
      </c>
      <c r="H68" s="16">
        <v>0.18649041</v>
      </c>
      <c r="I68" s="14">
        <v>26.226755019999999</v>
      </c>
      <c r="J68" s="16">
        <v>0.35710739000000002</v>
      </c>
      <c r="K68" s="14">
        <v>58.10086458</v>
      </c>
      <c r="L68" s="16">
        <v>0.33866259999999998</v>
      </c>
      <c r="M68" s="14">
        <v>0</v>
      </c>
      <c r="N68" s="16">
        <v>0</v>
      </c>
      <c r="O68" s="14" t="s">
        <v>582</v>
      </c>
      <c r="P68" s="16" t="s">
        <v>582</v>
      </c>
      <c r="Q68" s="14">
        <v>0</v>
      </c>
      <c r="R68" s="16">
        <v>0</v>
      </c>
      <c r="S68" s="14">
        <v>0</v>
      </c>
      <c r="T68" s="16">
        <v>0</v>
      </c>
      <c r="U68" s="14">
        <v>7.4831842100000001</v>
      </c>
      <c r="V68" s="16">
        <v>0.23148801999999999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1.98325839</v>
      </c>
      <c r="F70" s="16">
        <v>0.17528218000000001</v>
      </c>
      <c r="G70" s="14">
        <v>3.8857336500000002</v>
      </c>
      <c r="H70" s="16">
        <v>0.3088747</v>
      </c>
      <c r="I70" s="14">
        <v>29.814169110000002</v>
      </c>
      <c r="J70" s="16">
        <v>0.71072763000000005</v>
      </c>
      <c r="K70" s="14">
        <v>61.715299299999998</v>
      </c>
      <c r="L70" s="16">
        <v>0.83516014000000005</v>
      </c>
      <c r="M70" s="14">
        <v>0</v>
      </c>
      <c r="N70" s="16">
        <v>0</v>
      </c>
      <c r="O70" s="14" t="s">
        <v>582</v>
      </c>
      <c r="P70" s="16" t="s">
        <v>582</v>
      </c>
      <c r="Q70" s="14">
        <v>0</v>
      </c>
      <c r="R70" s="16">
        <v>0</v>
      </c>
      <c r="S70" s="14">
        <v>0</v>
      </c>
      <c r="T70" s="16">
        <v>0</v>
      </c>
      <c r="U70" s="14">
        <v>2.60153955</v>
      </c>
      <c r="V70" s="16">
        <v>0.24854075</v>
      </c>
    </row>
    <row r="71" spans="1:22" x14ac:dyDescent="0.25">
      <c r="A71" s="11" t="s">
        <v>541</v>
      </c>
      <c r="B71" s="13">
        <v>6115</v>
      </c>
      <c r="C71" s="14">
        <f>(17/B71*100)</f>
        <v>0.27800490596892891</v>
      </c>
      <c r="D71" s="15">
        <v>6098</v>
      </c>
      <c r="E71" s="14">
        <v>0.95543909000000005</v>
      </c>
      <c r="F71" s="16">
        <v>0.11594649</v>
      </c>
      <c r="G71" s="14">
        <v>2.6218655200000001</v>
      </c>
      <c r="H71" s="16">
        <v>0.20069751999999999</v>
      </c>
      <c r="I71" s="14">
        <v>19.528055139999999</v>
      </c>
      <c r="J71" s="16">
        <v>0.55563951</v>
      </c>
      <c r="K71" s="14">
        <v>76.426621359999999</v>
      </c>
      <c r="L71" s="16">
        <v>0.55586880000000005</v>
      </c>
      <c r="M71" s="14">
        <v>0</v>
      </c>
      <c r="N71" s="16">
        <v>0</v>
      </c>
      <c r="O71" s="14" t="s">
        <v>582</v>
      </c>
      <c r="P71" s="16" t="s">
        <v>582</v>
      </c>
      <c r="Q71" s="14">
        <v>0</v>
      </c>
      <c r="R71" s="16">
        <v>0</v>
      </c>
      <c r="S71" s="14">
        <v>0</v>
      </c>
      <c r="T71" s="16">
        <v>0</v>
      </c>
      <c r="U71" s="14">
        <v>0.46801889000000002</v>
      </c>
      <c r="V71" s="16">
        <v>7.9930210000000002E-2</v>
      </c>
    </row>
    <row r="72" spans="1:22" x14ac:dyDescent="0.25">
      <c r="A72" s="11" t="s">
        <v>542</v>
      </c>
      <c r="B72" s="13">
        <v>7708</v>
      </c>
      <c r="C72" s="14">
        <f>(6/B72*100)</f>
        <v>7.7841203943954329E-2</v>
      </c>
      <c r="D72" s="15">
        <v>7702</v>
      </c>
      <c r="E72" s="14">
        <v>1.01496115</v>
      </c>
      <c r="F72" s="16">
        <v>0.11915968</v>
      </c>
      <c r="G72" s="14">
        <v>4.7899315900000001</v>
      </c>
      <c r="H72" s="16">
        <v>0.25781055000000003</v>
      </c>
      <c r="I72" s="14">
        <v>37.520265809999998</v>
      </c>
      <c r="J72" s="16">
        <v>0.70314670000000001</v>
      </c>
      <c r="K72" s="14">
        <v>56.456528179999999</v>
      </c>
      <c r="L72" s="16">
        <v>0.71951038</v>
      </c>
      <c r="M72" s="14">
        <v>0</v>
      </c>
      <c r="N72" s="16">
        <v>0</v>
      </c>
      <c r="O72" s="14" t="s">
        <v>582</v>
      </c>
      <c r="P72" s="16" t="s">
        <v>582</v>
      </c>
      <c r="Q72" s="14">
        <v>0</v>
      </c>
      <c r="R72" s="16">
        <v>0</v>
      </c>
      <c r="S72" s="14">
        <v>0</v>
      </c>
      <c r="T72" s="16">
        <v>0</v>
      </c>
      <c r="U72" s="14">
        <v>0.21831328</v>
      </c>
      <c r="V72" s="16">
        <v>5.5976320000000003E-2</v>
      </c>
    </row>
    <row r="73" spans="1:22" x14ac:dyDescent="0.25">
      <c r="A73" s="11" t="s">
        <v>543</v>
      </c>
      <c r="B73" s="13">
        <v>8249</v>
      </c>
      <c r="C73" s="14">
        <f>(147/B73*100)</f>
        <v>1.7820341859619349</v>
      </c>
      <c r="D73" s="15">
        <v>8102</v>
      </c>
      <c r="E73" s="14">
        <v>1.2433352099999999</v>
      </c>
      <c r="F73" s="16">
        <v>0.16115779999999999</v>
      </c>
      <c r="G73" s="14">
        <v>6.9746000500000003</v>
      </c>
      <c r="H73" s="16">
        <v>0.37699908999999998</v>
      </c>
      <c r="I73" s="14">
        <v>48.926332479999999</v>
      </c>
      <c r="J73" s="16">
        <v>0.88223057000000005</v>
      </c>
      <c r="K73" s="14">
        <v>41.955980150000002</v>
      </c>
      <c r="L73" s="16">
        <v>1.01580768</v>
      </c>
      <c r="M73" s="14">
        <v>0</v>
      </c>
      <c r="N73" s="16">
        <v>0</v>
      </c>
      <c r="O73" s="14" t="s">
        <v>582</v>
      </c>
      <c r="P73" s="16" t="s">
        <v>582</v>
      </c>
      <c r="Q73" s="14">
        <v>0</v>
      </c>
      <c r="R73" s="16">
        <v>0</v>
      </c>
      <c r="S73" s="14">
        <v>0</v>
      </c>
      <c r="T73" s="16">
        <v>0</v>
      </c>
      <c r="U73" s="14">
        <v>0.89975210000000005</v>
      </c>
      <c r="V73" s="16">
        <v>0.14824641999999999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2.2970602000000002</v>
      </c>
      <c r="F75" s="16">
        <v>0.23066939</v>
      </c>
      <c r="G75" s="14">
        <v>3.9203847500000002</v>
      </c>
      <c r="H75" s="16">
        <v>0.30470206999999999</v>
      </c>
      <c r="I75" s="14">
        <v>31.603495550000002</v>
      </c>
      <c r="J75" s="16">
        <v>0.70435152999999995</v>
      </c>
      <c r="K75" s="14">
        <v>57.737245049999999</v>
      </c>
      <c r="L75" s="16">
        <v>0.91813067000000004</v>
      </c>
      <c r="M75" s="14">
        <v>0</v>
      </c>
      <c r="N75" s="16">
        <v>0</v>
      </c>
      <c r="O75" s="14" t="s">
        <v>582</v>
      </c>
      <c r="P75" s="16" t="s">
        <v>582</v>
      </c>
      <c r="Q75" s="14">
        <v>0</v>
      </c>
      <c r="R75" s="16">
        <v>0</v>
      </c>
      <c r="S75" s="14">
        <v>0</v>
      </c>
      <c r="T75" s="16">
        <v>0</v>
      </c>
      <c r="U75" s="14">
        <v>4.4418144399999999</v>
      </c>
      <c r="V75" s="16">
        <v>0.50390696999999995</v>
      </c>
    </row>
    <row r="76" spans="1:22" x14ac:dyDescent="0.25">
      <c r="A76" s="11" t="s">
        <v>546</v>
      </c>
      <c r="B76" s="13">
        <v>14167</v>
      </c>
      <c r="C76" s="14">
        <f>(228/B76*100)</f>
        <v>1.6093738970847746</v>
      </c>
      <c r="D76" s="15">
        <v>13939</v>
      </c>
      <c r="E76" s="14">
        <v>2.3843849600000002</v>
      </c>
      <c r="F76" s="16">
        <v>0.17588039999999999</v>
      </c>
      <c r="G76" s="14">
        <v>3.7219221400000002</v>
      </c>
      <c r="H76" s="16">
        <v>0.24700204000000001</v>
      </c>
      <c r="I76" s="14">
        <v>24.665288780000001</v>
      </c>
      <c r="J76" s="16">
        <v>0.56387122999999995</v>
      </c>
      <c r="K76" s="14">
        <v>65.707816339999994</v>
      </c>
      <c r="L76" s="16">
        <v>0.70518186000000005</v>
      </c>
      <c r="M76" s="14">
        <v>0</v>
      </c>
      <c r="N76" s="16">
        <v>0</v>
      </c>
      <c r="O76" s="14" t="s">
        <v>582</v>
      </c>
      <c r="P76" s="16" t="s">
        <v>582</v>
      </c>
      <c r="Q76" s="14">
        <v>0</v>
      </c>
      <c r="R76" s="16">
        <v>0</v>
      </c>
      <c r="S76" s="14">
        <v>0</v>
      </c>
      <c r="T76" s="16">
        <v>0</v>
      </c>
      <c r="U76" s="14">
        <v>3.5205877700000001</v>
      </c>
      <c r="V76" s="16">
        <v>0.23714905999999999</v>
      </c>
    </row>
    <row r="77" spans="1:22" x14ac:dyDescent="0.25">
      <c r="A77" s="11" t="s">
        <v>547</v>
      </c>
      <c r="B77" s="13">
        <v>6062</v>
      </c>
      <c r="C77" s="14">
        <f>(86/B77*100)</f>
        <v>1.4186737050478391</v>
      </c>
      <c r="D77" s="15">
        <v>5976</v>
      </c>
      <c r="E77" s="14">
        <v>2.38873223</v>
      </c>
      <c r="F77" s="16">
        <v>0.20709354999999999</v>
      </c>
      <c r="G77" s="14">
        <v>5.2997594899999996</v>
      </c>
      <c r="H77" s="16">
        <v>0.26688246999999998</v>
      </c>
      <c r="I77" s="14">
        <v>21.571734339999999</v>
      </c>
      <c r="J77" s="16">
        <v>0.55506087999999998</v>
      </c>
      <c r="K77" s="14">
        <v>63.772948130000003</v>
      </c>
      <c r="L77" s="16">
        <v>0.66676486000000001</v>
      </c>
      <c r="M77" s="14">
        <v>0</v>
      </c>
      <c r="N77" s="16">
        <v>0</v>
      </c>
      <c r="O77" s="14" t="s">
        <v>582</v>
      </c>
      <c r="P77" s="16" t="s">
        <v>582</v>
      </c>
      <c r="Q77" s="14">
        <v>0</v>
      </c>
      <c r="R77" s="16">
        <v>0</v>
      </c>
      <c r="S77" s="14">
        <v>0</v>
      </c>
      <c r="T77" s="16">
        <v>0</v>
      </c>
      <c r="U77" s="14">
        <v>6.9668258099999996</v>
      </c>
      <c r="V77" s="16">
        <v>0.45641711000000001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0.71715708</v>
      </c>
      <c r="F81" s="16">
        <v>0.10667425</v>
      </c>
      <c r="G81" s="14">
        <v>3.6930729699999998</v>
      </c>
      <c r="H81" s="16">
        <v>0.37564649999999999</v>
      </c>
      <c r="I81" s="14">
        <v>35.064307429999999</v>
      </c>
      <c r="J81" s="16">
        <v>0.86922416000000002</v>
      </c>
      <c r="K81" s="14">
        <v>60.055498380000003</v>
      </c>
      <c r="L81" s="16">
        <v>0.97612421000000005</v>
      </c>
      <c r="M81" s="14">
        <v>0</v>
      </c>
      <c r="N81" s="16">
        <v>0</v>
      </c>
      <c r="O81" s="14" t="s">
        <v>582</v>
      </c>
      <c r="P81" s="16" t="s">
        <v>582</v>
      </c>
      <c r="Q81" s="14">
        <v>0</v>
      </c>
      <c r="R81" s="16">
        <v>0</v>
      </c>
      <c r="S81" s="14">
        <v>0</v>
      </c>
      <c r="T81" s="16">
        <v>0</v>
      </c>
      <c r="U81" s="14">
        <v>0.46996412999999998</v>
      </c>
      <c r="V81" s="16">
        <v>0.10978968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6.7537634200000003</v>
      </c>
      <c r="F7" s="16">
        <v>0.28434303</v>
      </c>
      <c r="G7" s="14">
        <v>26.625787020000001</v>
      </c>
      <c r="H7" s="16">
        <v>0.46500156999999998</v>
      </c>
      <c r="I7" s="14">
        <v>49.457302030000001</v>
      </c>
      <c r="J7" s="16">
        <v>0.59270732999999998</v>
      </c>
      <c r="K7" s="14">
        <v>15.64826785</v>
      </c>
      <c r="L7" s="16">
        <v>0.37008553999999999</v>
      </c>
      <c r="M7" s="14">
        <v>0</v>
      </c>
      <c r="N7" s="16">
        <v>0</v>
      </c>
      <c r="O7" s="14" t="s">
        <v>582</v>
      </c>
      <c r="P7" s="16" t="s">
        <v>582</v>
      </c>
      <c r="Q7" s="14">
        <v>0</v>
      </c>
      <c r="R7" s="16">
        <v>0</v>
      </c>
      <c r="S7" s="14">
        <v>0</v>
      </c>
      <c r="T7" s="16">
        <v>0</v>
      </c>
      <c r="U7" s="14">
        <v>1.51487968</v>
      </c>
      <c r="V7" s="16">
        <v>0.13195783999999999</v>
      </c>
    </row>
    <row r="8" spans="1:22" x14ac:dyDescent="0.25">
      <c r="A8" s="11" t="s">
        <v>478</v>
      </c>
      <c r="B8" s="13">
        <v>7007</v>
      </c>
      <c r="C8" s="14">
        <f>(25/B8*100)</f>
        <v>0.35678607107178534</v>
      </c>
      <c r="D8" s="15">
        <v>6982</v>
      </c>
      <c r="E8" s="14">
        <v>8.6870306900000003</v>
      </c>
      <c r="F8" s="16">
        <v>0.35706471000000001</v>
      </c>
      <c r="G8" s="14">
        <v>21.868504260000002</v>
      </c>
      <c r="H8" s="16">
        <v>0.60858931000000005</v>
      </c>
      <c r="I8" s="14">
        <v>42.00470808</v>
      </c>
      <c r="J8" s="16">
        <v>0.69870487000000003</v>
      </c>
      <c r="K8" s="14">
        <v>26.302397549999998</v>
      </c>
      <c r="L8" s="16">
        <v>0.54874372999999999</v>
      </c>
      <c r="M8" s="14">
        <v>0</v>
      </c>
      <c r="N8" s="16">
        <v>0</v>
      </c>
      <c r="O8" s="14" t="s">
        <v>582</v>
      </c>
      <c r="P8" s="16" t="s">
        <v>582</v>
      </c>
      <c r="Q8" s="14">
        <v>0.47263917</v>
      </c>
      <c r="R8" s="16">
        <v>0.11632265999999999</v>
      </c>
      <c r="S8" s="14">
        <v>0</v>
      </c>
      <c r="T8" s="16">
        <v>0</v>
      </c>
      <c r="U8" s="14">
        <v>0.66472023999999996</v>
      </c>
      <c r="V8" s="16">
        <v>0.10352475</v>
      </c>
    </row>
    <row r="9" spans="1:22" x14ac:dyDescent="0.25">
      <c r="A9" s="11" t="s">
        <v>479</v>
      </c>
      <c r="B9" s="13">
        <v>9651</v>
      </c>
      <c r="C9" s="14">
        <f>(113/B9*100)</f>
        <v>1.170863122992436</v>
      </c>
      <c r="D9" s="15">
        <v>9538</v>
      </c>
      <c r="E9" s="14">
        <v>8.3453687900000002</v>
      </c>
      <c r="F9" s="16">
        <v>0.37976421999999999</v>
      </c>
      <c r="G9" s="14">
        <v>24.067220200000001</v>
      </c>
      <c r="H9" s="16">
        <v>0.45530352000000002</v>
      </c>
      <c r="I9" s="14">
        <v>44.033260640000002</v>
      </c>
      <c r="J9" s="16">
        <v>0.54074818000000002</v>
      </c>
      <c r="K9" s="14">
        <v>19.344359440000002</v>
      </c>
      <c r="L9" s="16">
        <v>0.56138527000000005</v>
      </c>
      <c r="M9" s="14">
        <v>0</v>
      </c>
      <c r="N9" s="16">
        <v>0</v>
      </c>
      <c r="O9" s="14" t="s">
        <v>582</v>
      </c>
      <c r="P9" s="16" t="s">
        <v>582</v>
      </c>
      <c r="Q9" s="14">
        <v>3.0136035099999998</v>
      </c>
      <c r="R9" s="16">
        <v>0.54114876999999995</v>
      </c>
      <c r="S9" s="14">
        <v>0</v>
      </c>
      <c r="T9" s="16">
        <v>0</v>
      </c>
      <c r="U9" s="14">
        <v>1.19618742</v>
      </c>
      <c r="V9" s="16">
        <v>0.20622293</v>
      </c>
    </row>
    <row r="10" spans="1:22" x14ac:dyDescent="0.25">
      <c r="A10" s="11" t="s">
        <v>480</v>
      </c>
      <c r="B10" s="13">
        <v>20058</v>
      </c>
      <c r="C10" s="14">
        <f>(530/B10*100)</f>
        <v>2.6423372220560375</v>
      </c>
      <c r="D10" s="15">
        <v>19528</v>
      </c>
      <c r="E10" s="14">
        <v>7.6396959400000002</v>
      </c>
      <c r="F10" s="16">
        <v>0.21026452000000001</v>
      </c>
      <c r="G10" s="14">
        <v>25.404762730000002</v>
      </c>
      <c r="H10" s="16">
        <v>0.42638068000000001</v>
      </c>
      <c r="I10" s="14">
        <v>46.898823929999999</v>
      </c>
      <c r="J10" s="16">
        <v>0.50050044000000005</v>
      </c>
      <c r="K10" s="14">
        <v>18.999364119999999</v>
      </c>
      <c r="L10" s="16">
        <v>0.39807298000000002</v>
      </c>
      <c r="M10" s="14">
        <v>0</v>
      </c>
      <c r="N10" s="16">
        <v>0</v>
      </c>
      <c r="O10" s="14" t="s">
        <v>582</v>
      </c>
      <c r="P10" s="16" t="s">
        <v>582</v>
      </c>
      <c r="Q10" s="14">
        <v>0</v>
      </c>
      <c r="R10" s="16">
        <v>0</v>
      </c>
      <c r="S10" s="14">
        <v>0</v>
      </c>
      <c r="T10" s="16">
        <v>0</v>
      </c>
      <c r="U10" s="14">
        <v>1.0573532800000001</v>
      </c>
      <c r="V10" s="16">
        <v>0.14985657999999999</v>
      </c>
    </row>
    <row r="11" spans="1:22" x14ac:dyDescent="0.25">
      <c r="A11" s="11" t="s">
        <v>481</v>
      </c>
      <c r="B11" s="13">
        <v>7053</v>
      </c>
      <c r="C11" s="14">
        <f>(51/B11*100)</f>
        <v>0.72309655465759248</v>
      </c>
      <c r="D11" s="15">
        <v>7002</v>
      </c>
      <c r="E11" s="14">
        <v>7.26617844</v>
      </c>
      <c r="F11" s="16">
        <v>0.37651285000000001</v>
      </c>
      <c r="G11" s="14">
        <v>20.638347809999999</v>
      </c>
      <c r="H11" s="16">
        <v>0.53365280000000004</v>
      </c>
      <c r="I11" s="14">
        <v>51.276312779999998</v>
      </c>
      <c r="J11" s="16">
        <v>0.65043055999999999</v>
      </c>
      <c r="K11" s="14">
        <v>19.65885042</v>
      </c>
      <c r="L11" s="16">
        <v>0.60598050999999997</v>
      </c>
      <c r="M11" s="14">
        <v>0</v>
      </c>
      <c r="N11" s="16">
        <v>0</v>
      </c>
      <c r="O11" s="14" t="s">
        <v>582</v>
      </c>
      <c r="P11" s="16" t="s">
        <v>582</v>
      </c>
      <c r="Q11" s="14">
        <v>0</v>
      </c>
      <c r="R11" s="16">
        <v>0</v>
      </c>
      <c r="S11" s="14">
        <v>0</v>
      </c>
      <c r="T11" s="16">
        <v>0</v>
      </c>
      <c r="U11" s="14">
        <v>1.1603105499999999</v>
      </c>
      <c r="V11" s="16">
        <v>0.19954106999999999</v>
      </c>
    </row>
    <row r="12" spans="1:22" x14ac:dyDescent="0.25">
      <c r="A12" s="11" t="s">
        <v>482</v>
      </c>
      <c r="B12" s="13">
        <v>6894</v>
      </c>
      <c r="C12" s="14">
        <f>(57/B12*100)</f>
        <v>0.82680591818973026</v>
      </c>
      <c r="D12" s="15">
        <v>6837</v>
      </c>
      <c r="E12" s="14">
        <v>6.6201859199999999</v>
      </c>
      <c r="F12" s="16">
        <v>0.33895656000000002</v>
      </c>
      <c r="G12" s="14">
        <v>20.26994255</v>
      </c>
      <c r="H12" s="16">
        <v>0.58658390000000005</v>
      </c>
      <c r="I12" s="14">
        <v>50.414187120000001</v>
      </c>
      <c r="J12" s="16">
        <v>0.75520683</v>
      </c>
      <c r="K12" s="14">
        <v>19.495160469999998</v>
      </c>
      <c r="L12" s="16">
        <v>0.69543396999999996</v>
      </c>
      <c r="M12" s="14">
        <v>0</v>
      </c>
      <c r="N12" s="16">
        <v>0</v>
      </c>
      <c r="O12" s="14" t="s">
        <v>582</v>
      </c>
      <c r="P12" s="16" t="s">
        <v>582</v>
      </c>
      <c r="Q12" s="14">
        <v>2.3471719100000001</v>
      </c>
      <c r="R12" s="16">
        <v>0.59165972</v>
      </c>
      <c r="S12" s="14">
        <v>0</v>
      </c>
      <c r="T12" s="16">
        <v>0</v>
      </c>
      <c r="U12" s="14">
        <v>0.85335203000000004</v>
      </c>
      <c r="V12" s="16">
        <v>0.14975717999999999</v>
      </c>
    </row>
    <row r="13" spans="1:22" x14ac:dyDescent="0.25">
      <c r="A13" s="11" t="s">
        <v>483</v>
      </c>
      <c r="B13" s="13">
        <v>7161</v>
      </c>
      <c r="C13" s="14">
        <f>(93/B13*100)</f>
        <v>1.2987012987012987</v>
      </c>
      <c r="D13" s="15">
        <v>7068</v>
      </c>
      <c r="E13" s="14">
        <v>5.0444712699999998</v>
      </c>
      <c r="F13" s="16">
        <v>0.27757564000000001</v>
      </c>
      <c r="G13" s="14">
        <v>28.65154381</v>
      </c>
      <c r="H13" s="16">
        <v>0.73889119999999997</v>
      </c>
      <c r="I13" s="14">
        <v>47.148026889999997</v>
      </c>
      <c r="J13" s="16">
        <v>0.78492156000000002</v>
      </c>
      <c r="K13" s="14">
        <v>14.110617469999999</v>
      </c>
      <c r="L13" s="16">
        <v>0.48199101</v>
      </c>
      <c r="M13" s="14">
        <v>0</v>
      </c>
      <c r="N13" s="16">
        <v>0</v>
      </c>
      <c r="O13" s="14" t="s">
        <v>582</v>
      </c>
      <c r="P13" s="16" t="s">
        <v>582</v>
      </c>
      <c r="Q13" s="14">
        <v>4.06863741</v>
      </c>
      <c r="R13" s="16">
        <v>0.46783816</v>
      </c>
      <c r="S13" s="14">
        <v>0</v>
      </c>
      <c r="T13" s="16">
        <v>0</v>
      </c>
      <c r="U13" s="14">
        <v>0.97670314000000003</v>
      </c>
      <c r="V13" s="16">
        <v>0.19065302000000001</v>
      </c>
    </row>
    <row r="14" spans="1:22" x14ac:dyDescent="0.25">
      <c r="A14" s="11" t="s">
        <v>484</v>
      </c>
      <c r="B14" s="13">
        <v>5587</v>
      </c>
      <c r="C14" s="14">
        <f>(76/B14*100)</f>
        <v>1.3603006980490424</v>
      </c>
      <c r="D14" s="15">
        <v>5511</v>
      </c>
      <c r="E14" s="14">
        <v>9.7941281799999995</v>
      </c>
      <c r="F14" s="16">
        <v>0.45806332999999999</v>
      </c>
      <c r="G14" s="14">
        <v>28.41050035</v>
      </c>
      <c r="H14" s="16">
        <v>0.68037930999999996</v>
      </c>
      <c r="I14" s="14">
        <v>45.578144080000001</v>
      </c>
      <c r="J14" s="16">
        <v>0.66546013000000004</v>
      </c>
      <c r="K14" s="14">
        <v>15.592258360000001</v>
      </c>
      <c r="L14" s="16">
        <v>0.57272582999999999</v>
      </c>
      <c r="M14" s="14">
        <v>0</v>
      </c>
      <c r="N14" s="16">
        <v>0</v>
      </c>
      <c r="O14" s="14" t="s">
        <v>582</v>
      </c>
      <c r="P14" s="16" t="s">
        <v>582</v>
      </c>
      <c r="Q14" s="14">
        <v>0</v>
      </c>
      <c r="R14" s="16">
        <v>0</v>
      </c>
      <c r="S14" s="14">
        <v>0</v>
      </c>
      <c r="T14" s="16">
        <v>0</v>
      </c>
      <c r="U14" s="14">
        <v>0.62496903000000004</v>
      </c>
      <c r="V14" s="16">
        <v>0.12903602</v>
      </c>
    </row>
    <row r="15" spans="1:22" x14ac:dyDescent="0.25">
      <c r="A15" s="11" t="s">
        <v>485</v>
      </c>
      <c r="B15" s="13">
        <v>5882</v>
      </c>
      <c r="C15" s="14">
        <f>(53/B15*100)</f>
        <v>0.90105406324379467</v>
      </c>
      <c r="D15" s="15">
        <v>5829</v>
      </c>
      <c r="E15" s="14">
        <v>6.6336567799999999</v>
      </c>
      <c r="F15" s="16">
        <v>0.31924606999999999</v>
      </c>
      <c r="G15" s="14">
        <v>29.92239052</v>
      </c>
      <c r="H15" s="16">
        <v>0.64092550000000004</v>
      </c>
      <c r="I15" s="14">
        <v>47.764065340000002</v>
      </c>
      <c r="J15" s="16">
        <v>0.73420596999999999</v>
      </c>
      <c r="K15" s="14">
        <v>14.117110200000001</v>
      </c>
      <c r="L15" s="16">
        <v>0.49710748999999999</v>
      </c>
      <c r="M15" s="14">
        <v>0</v>
      </c>
      <c r="N15" s="16">
        <v>0</v>
      </c>
      <c r="O15" s="14" t="s">
        <v>582</v>
      </c>
      <c r="P15" s="16" t="s">
        <v>582</v>
      </c>
      <c r="Q15" s="14">
        <v>1.0127116700000001</v>
      </c>
      <c r="R15" s="16">
        <v>0.45391006</v>
      </c>
      <c r="S15" s="14">
        <v>0</v>
      </c>
      <c r="T15" s="16">
        <v>0</v>
      </c>
      <c r="U15" s="14">
        <v>0.55006549000000005</v>
      </c>
      <c r="V15" s="16">
        <v>0.10464466</v>
      </c>
    </row>
    <row r="16" spans="1:22" x14ac:dyDescent="0.25">
      <c r="A16" s="11" t="s">
        <v>486</v>
      </c>
      <c r="B16" s="13">
        <v>6108</v>
      </c>
      <c r="C16" s="14">
        <f>(105/B16*100)</f>
        <v>1.7190569744597251</v>
      </c>
      <c r="D16" s="15">
        <v>6003</v>
      </c>
      <c r="E16" s="14">
        <v>9.1849763600000003</v>
      </c>
      <c r="F16" s="16">
        <v>0.40913769</v>
      </c>
      <c r="G16" s="14">
        <v>19.62479342</v>
      </c>
      <c r="H16" s="16">
        <v>0.57907299000000001</v>
      </c>
      <c r="I16" s="14">
        <v>46.590304000000003</v>
      </c>
      <c r="J16" s="16">
        <v>0.84585787000000001</v>
      </c>
      <c r="K16" s="14">
        <v>22.622903650000001</v>
      </c>
      <c r="L16" s="16">
        <v>0.65576650000000003</v>
      </c>
      <c r="M16" s="14">
        <v>0</v>
      </c>
      <c r="N16" s="16">
        <v>0</v>
      </c>
      <c r="O16" s="14" t="s">
        <v>582</v>
      </c>
      <c r="P16" s="16" t="s">
        <v>582</v>
      </c>
      <c r="Q16" s="14">
        <v>0</v>
      </c>
      <c r="R16" s="16">
        <v>0</v>
      </c>
      <c r="S16" s="14">
        <v>0</v>
      </c>
      <c r="T16" s="16">
        <v>0</v>
      </c>
      <c r="U16" s="14">
        <v>1.9770225699999999</v>
      </c>
      <c r="V16" s="16">
        <v>0.31847386</v>
      </c>
    </row>
    <row r="17" spans="1:22" x14ac:dyDescent="0.25">
      <c r="A17" s="11" t="s">
        <v>487</v>
      </c>
      <c r="B17" s="13">
        <v>6504</v>
      </c>
      <c r="C17" s="14">
        <f>(695/B17*100)</f>
        <v>10.685731857318572</v>
      </c>
      <c r="D17" s="15">
        <v>5809</v>
      </c>
      <c r="E17" s="14">
        <v>8.4893439700000002</v>
      </c>
      <c r="F17" s="16">
        <v>0.39533701999999998</v>
      </c>
      <c r="G17" s="14">
        <v>24.47920203</v>
      </c>
      <c r="H17" s="16">
        <v>0.58761797999999998</v>
      </c>
      <c r="I17" s="14">
        <v>41.545030990000001</v>
      </c>
      <c r="J17" s="16">
        <v>0.67476312999999999</v>
      </c>
      <c r="K17" s="14">
        <v>21.919830430000001</v>
      </c>
      <c r="L17" s="16">
        <v>0.59503876</v>
      </c>
      <c r="M17" s="14">
        <v>0</v>
      </c>
      <c r="N17" s="16">
        <v>0</v>
      </c>
      <c r="O17" s="14" t="s">
        <v>582</v>
      </c>
      <c r="P17" s="16" t="s">
        <v>582</v>
      </c>
      <c r="Q17" s="14">
        <v>2.5477739399999999</v>
      </c>
      <c r="R17" s="16">
        <v>0.33802921000000002</v>
      </c>
      <c r="S17" s="14">
        <v>0</v>
      </c>
      <c r="T17" s="16">
        <v>0</v>
      </c>
      <c r="U17" s="14">
        <v>1.0188186400000001</v>
      </c>
      <c r="V17" s="16">
        <v>0.1714724</v>
      </c>
    </row>
    <row r="18" spans="1:22" x14ac:dyDescent="0.25">
      <c r="A18" s="11" t="s">
        <v>488</v>
      </c>
      <c r="B18" s="13">
        <v>5532</v>
      </c>
      <c r="C18" s="14">
        <f>(28/B18*100)</f>
        <v>0.50614605929139556</v>
      </c>
      <c r="D18" s="15">
        <v>5504</v>
      </c>
      <c r="E18" s="14">
        <v>6.3578938899999997</v>
      </c>
      <c r="F18" s="16">
        <v>0.32474441999999998</v>
      </c>
      <c r="G18" s="14">
        <v>21.357108889999999</v>
      </c>
      <c r="H18" s="16">
        <v>0.61782062000000004</v>
      </c>
      <c r="I18" s="14">
        <v>52.00509203</v>
      </c>
      <c r="J18" s="16">
        <v>0.67995298999999998</v>
      </c>
      <c r="K18" s="14">
        <v>18.797597939999999</v>
      </c>
      <c r="L18" s="16">
        <v>0.49893844999999998</v>
      </c>
      <c r="M18" s="14">
        <v>0</v>
      </c>
      <c r="N18" s="16">
        <v>0</v>
      </c>
      <c r="O18" s="14" t="s">
        <v>582</v>
      </c>
      <c r="P18" s="16" t="s">
        <v>582</v>
      </c>
      <c r="Q18" s="14">
        <v>0</v>
      </c>
      <c r="R18" s="16">
        <v>0</v>
      </c>
      <c r="S18" s="14">
        <v>0</v>
      </c>
      <c r="T18" s="16">
        <v>0</v>
      </c>
      <c r="U18" s="14">
        <v>1.4823072399999999</v>
      </c>
      <c r="V18" s="16">
        <v>0.27411677000000001</v>
      </c>
    </row>
    <row r="19" spans="1:22" x14ac:dyDescent="0.25">
      <c r="A19" s="11" t="s">
        <v>489</v>
      </c>
      <c r="B19" s="13">
        <v>5658</v>
      </c>
      <c r="C19" s="14">
        <f>(71/B19*100)</f>
        <v>1.2548603746907034</v>
      </c>
      <c r="D19" s="15">
        <v>5587</v>
      </c>
      <c r="E19" s="14">
        <v>7.05850651</v>
      </c>
      <c r="F19" s="16">
        <v>0.44814515999999999</v>
      </c>
      <c r="G19" s="14">
        <v>18.750195059999999</v>
      </c>
      <c r="H19" s="16">
        <v>0.60118826999999997</v>
      </c>
      <c r="I19" s="14">
        <v>53.73876053</v>
      </c>
      <c r="J19" s="16">
        <v>0.71605368999999996</v>
      </c>
      <c r="K19" s="14">
        <v>19.825235719999998</v>
      </c>
      <c r="L19" s="16">
        <v>0.51793520000000004</v>
      </c>
      <c r="M19" s="14">
        <v>0</v>
      </c>
      <c r="N19" s="16">
        <v>0</v>
      </c>
      <c r="O19" s="14" t="s">
        <v>582</v>
      </c>
      <c r="P19" s="16" t="s">
        <v>582</v>
      </c>
      <c r="Q19" s="14">
        <v>0</v>
      </c>
      <c r="R19" s="16">
        <v>0</v>
      </c>
      <c r="S19" s="14">
        <v>0</v>
      </c>
      <c r="T19" s="16">
        <v>0</v>
      </c>
      <c r="U19" s="14">
        <v>0.62730218000000004</v>
      </c>
      <c r="V19" s="16">
        <v>0.12955454999999999</v>
      </c>
    </row>
    <row r="20" spans="1:22" x14ac:dyDescent="0.25">
      <c r="A20" s="11" t="s">
        <v>490</v>
      </c>
      <c r="B20" s="13">
        <v>3371</v>
      </c>
      <c r="C20" s="14">
        <f>(75/B20*100)</f>
        <v>2.2248590922574905</v>
      </c>
      <c r="D20" s="15">
        <v>3296</v>
      </c>
      <c r="E20" s="14">
        <v>10.66569928</v>
      </c>
      <c r="F20" s="16">
        <v>0.56482277999999997</v>
      </c>
      <c r="G20" s="14">
        <v>30.673640750000001</v>
      </c>
      <c r="H20" s="16">
        <v>0.72346736</v>
      </c>
      <c r="I20" s="14">
        <v>42.19124936</v>
      </c>
      <c r="J20" s="16">
        <v>0.79546645000000005</v>
      </c>
      <c r="K20" s="14">
        <v>15.47518438</v>
      </c>
      <c r="L20" s="16">
        <v>0.60683843000000004</v>
      </c>
      <c r="M20" s="14">
        <v>0</v>
      </c>
      <c r="N20" s="16">
        <v>0</v>
      </c>
      <c r="O20" s="14" t="s">
        <v>582</v>
      </c>
      <c r="P20" s="16" t="s">
        <v>582</v>
      </c>
      <c r="Q20" s="14">
        <v>0</v>
      </c>
      <c r="R20" s="16">
        <v>0</v>
      </c>
      <c r="S20" s="14">
        <v>0</v>
      </c>
      <c r="T20" s="16">
        <v>0</v>
      </c>
      <c r="U20" s="14">
        <v>0.99422622999999999</v>
      </c>
      <c r="V20" s="16">
        <v>0.19104515999999999</v>
      </c>
    </row>
    <row r="21" spans="1:22" x14ac:dyDescent="0.25">
      <c r="A21" s="11" t="s">
        <v>491</v>
      </c>
      <c r="B21" s="13">
        <v>5741</v>
      </c>
      <c r="C21" s="14">
        <f>(45/B21*100)</f>
        <v>0.7838355687162516</v>
      </c>
      <c r="D21" s="15">
        <v>5696</v>
      </c>
      <c r="E21" s="14">
        <v>6.6201855199999997</v>
      </c>
      <c r="F21" s="16">
        <v>0.34893946999999997</v>
      </c>
      <c r="G21" s="14">
        <v>25.362170020000001</v>
      </c>
      <c r="H21" s="16">
        <v>0.66659632999999996</v>
      </c>
      <c r="I21" s="14">
        <v>50.370139049999999</v>
      </c>
      <c r="J21" s="16">
        <v>0.81332926000000005</v>
      </c>
      <c r="K21" s="14">
        <v>17.241734099999999</v>
      </c>
      <c r="L21" s="16">
        <v>0.61850442999999999</v>
      </c>
      <c r="M21" s="14">
        <v>0</v>
      </c>
      <c r="N21" s="16">
        <v>0</v>
      </c>
      <c r="O21" s="14" t="s">
        <v>582</v>
      </c>
      <c r="P21" s="16" t="s">
        <v>582</v>
      </c>
      <c r="Q21" s="14">
        <v>0</v>
      </c>
      <c r="R21" s="16">
        <v>0</v>
      </c>
      <c r="S21" s="14">
        <v>0</v>
      </c>
      <c r="T21" s="16">
        <v>0</v>
      </c>
      <c r="U21" s="14">
        <v>0.4057713</v>
      </c>
      <c r="V21" s="16">
        <v>0.11186711000000001</v>
      </c>
    </row>
    <row r="22" spans="1:22" x14ac:dyDescent="0.25">
      <c r="A22" s="11" t="s">
        <v>492</v>
      </c>
      <c r="B22" s="13">
        <v>6598</v>
      </c>
      <c r="C22" s="14">
        <f>(34/B22*100)</f>
        <v>0.51530766899060321</v>
      </c>
      <c r="D22" s="15">
        <v>6564</v>
      </c>
      <c r="E22" s="14">
        <v>11.483073320000001</v>
      </c>
      <c r="F22" s="16">
        <v>0.45245488</v>
      </c>
      <c r="G22" s="14">
        <v>23.84598355</v>
      </c>
      <c r="H22" s="16">
        <v>0.57842473999999999</v>
      </c>
      <c r="I22" s="14">
        <v>46.945928469999998</v>
      </c>
      <c r="J22" s="16">
        <v>0.84286377999999995</v>
      </c>
      <c r="K22" s="14">
        <v>15.15361422</v>
      </c>
      <c r="L22" s="16">
        <v>0.57643538999999999</v>
      </c>
      <c r="M22" s="14">
        <v>0</v>
      </c>
      <c r="N22" s="16">
        <v>0</v>
      </c>
      <c r="O22" s="14" t="s">
        <v>582</v>
      </c>
      <c r="P22" s="16" t="s">
        <v>582</v>
      </c>
      <c r="Q22" s="14">
        <v>0</v>
      </c>
      <c r="R22" s="16">
        <v>0</v>
      </c>
      <c r="S22" s="14">
        <v>5.8329699999999998E-2</v>
      </c>
      <c r="T22" s="16">
        <v>3.4293860000000002E-2</v>
      </c>
      <c r="U22" s="14">
        <v>2.5130707299999999</v>
      </c>
      <c r="V22" s="16">
        <v>0.31610084999999999</v>
      </c>
    </row>
    <row r="23" spans="1:22" x14ac:dyDescent="0.25">
      <c r="A23" s="11" t="s">
        <v>493</v>
      </c>
      <c r="B23" s="13">
        <v>11583</v>
      </c>
      <c r="C23" s="14">
        <f>(222/B23*100)</f>
        <v>1.9166019166019166</v>
      </c>
      <c r="D23" s="15">
        <v>11361</v>
      </c>
      <c r="E23" s="14">
        <v>6.3963441599999999</v>
      </c>
      <c r="F23" s="16">
        <v>0.3362772</v>
      </c>
      <c r="G23" s="14">
        <v>21.78551302</v>
      </c>
      <c r="H23" s="16">
        <v>0.57246748000000003</v>
      </c>
      <c r="I23" s="14">
        <v>51.487870729999997</v>
      </c>
      <c r="J23" s="16">
        <v>0.67705601000000004</v>
      </c>
      <c r="K23" s="14">
        <v>19.064018870000002</v>
      </c>
      <c r="L23" s="16">
        <v>0.53669635999999998</v>
      </c>
      <c r="M23" s="14">
        <v>0</v>
      </c>
      <c r="N23" s="16">
        <v>0</v>
      </c>
      <c r="O23" s="14" t="s">
        <v>582</v>
      </c>
      <c r="P23" s="16" t="s">
        <v>582</v>
      </c>
      <c r="Q23" s="14">
        <v>0</v>
      </c>
      <c r="R23" s="16">
        <v>0</v>
      </c>
      <c r="S23" s="14">
        <v>0</v>
      </c>
      <c r="T23" s="16">
        <v>0</v>
      </c>
      <c r="U23" s="14">
        <v>1.2662532200000001</v>
      </c>
      <c r="V23" s="16">
        <v>0.18252191000000001</v>
      </c>
    </row>
    <row r="24" spans="1:22" x14ac:dyDescent="0.25">
      <c r="A24" s="11" t="s">
        <v>494</v>
      </c>
      <c r="B24" s="13">
        <v>6647</v>
      </c>
      <c r="C24" s="14">
        <f>(7/B24*100)</f>
        <v>0.10531066646607493</v>
      </c>
      <c r="D24" s="15">
        <v>6640</v>
      </c>
      <c r="E24" s="14">
        <v>8.4148020500000005</v>
      </c>
      <c r="F24" s="16">
        <v>0.40505554999999999</v>
      </c>
      <c r="G24" s="14">
        <v>25.947661530000001</v>
      </c>
      <c r="H24" s="16">
        <v>0.59361576999999999</v>
      </c>
      <c r="I24" s="14">
        <v>45.97697376</v>
      </c>
      <c r="J24" s="16">
        <v>0.67814713999999998</v>
      </c>
      <c r="K24" s="14">
        <v>19.431918719999999</v>
      </c>
      <c r="L24" s="16">
        <v>0.54742352000000005</v>
      </c>
      <c r="M24" s="14">
        <v>0</v>
      </c>
      <c r="N24" s="16">
        <v>0</v>
      </c>
      <c r="O24" s="14" t="s">
        <v>582</v>
      </c>
      <c r="P24" s="16" t="s">
        <v>582</v>
      </c>
      <c r="Q24" s="14">
        <v>0</v>
      </c>
      <c r="R24" s="16">
        <v>0</v>
      </c>
      <c r="S24" s="14">
        <v>0</v>
      </c>
      <c r="T24" s="16">
        <v>0</v>
      </c>
      <c r="U24" s="14">
        <v>0.22864393999999999</v>
      </c>
      <c r="V24" s="16">
        <v>6.2535530000000006E-2</v>
      </c>
    </row>
    <row r="25" spans="1:22" x14ac:dyDescent="0.25">
      <c r="A25" s="11" t="s">
        <v>495</v>
      </c>
      <c r="B25" s="13">
        <v>5581</v>
      </c>
      <c r="C25" s="14">
        <f>(24/B25*100)</f>
        <v>0.43003046049095145</v>
      </c>
      <c r="D25" s="15">
        <v>5557</v>
      </c>
      <c r="E25" s="14">
        <v>3.9424194899999998</v>
      </c>
      <c r="F25" s="16">
        <v>0.29333671</v>
      </c>
      <c r="G25" s="14">
        <v>20.4902552</v>
      </c>
      <c r="H25" s="16">
        <v>0.56486780000000003</v>
      </c>
      <c r="I25" s="14">
        <v>58.743648700000001</v>
      </c>
      <c r="J25" s="16">
        <v>0.80735235999999999</v>
      </c>
      <c r="K25" s="14">
        <v>16.62676282</v>
      </c>
      <c r="L25" s="16">
        <v>0.57591104000000004</v>
      </c>
      <c r="M25" s="14">
        <v>0</v>
      </c>
      <c r="N25" s="16">
        <v>0</v>
      </c>
      <c r="O25" s="14" t="s">
        <v>582</v>
      </c>
      <c r="P25" s="16" t="s">
        <v>582</v>
      </c>
      <c r="Q25" s="14">
        <v>0</v>
      </c>
      <c r="R25" s="16">
        <v>0</v>
      </c>
      <c r="S25" s="14">
        <v>0</v>
      </c>
      <c r="T25" s="16">
        <v>0</v>
      </c>
      <c r="U25" s="14">
        <v>0.19691379000000001</v>
      </c>
      <c r="V25" s="16">
        <v>6.9530729999999999E-2</v>
      </c>
    </row>
    <row r="26" spans="1:22" x14ac:dyDescent="0.25">
      <c r="A26" s="11" t="s">
        <v>496</v>
      </c>
      <c r="B26" s="13">
        <v>4869</v>
      </c>
      <c r="C26" s="14">
        <f>(34/B26*100)</f>
        <v>0.69829533785171494</v>
      </c>
      <c r="D26" s="15">
        <v>4835</v>
      </c>
      <c r="E26" s="14">
        <v>8.2535364300000005</v>
      </c>
      <c r="F26" s="16">
        <v>0.43317731999999998</v>
      </c>
      <c r="G26" s="14">
        <v>22.64021631</v>
      </c>
      <c r="H26" s="16">
        <v>0.62903914000000005</v>
      </c>
      <c r="I26" s="14">
        <v>49.760957879999999</v>
      </c>
      <c r="J26" s="16">
        <v>0.74092157999999997</v>
      </c>
      <c r="K26" s="14">
        <v>18.903289229999999</v>
      </c>
      <c r="L26" s="16">
        <v>0.62952308000000001</v>
      </c>
      <c r="M26" s="14">
        <v>0</v>
      </c>
      <c r="N26" s="16">
        <v>0</v>
      </c>
      <c r="O26" s="14" t="s">
        <v>582</v>
      </c>
      <c r="P26" s="16" t="s">
        <v>582</v>
      </c>
      <c r="Q26" s="14">
        <v>0</v>
      </c>
      <c r="R26" s="16">
        <v>0</v>
      </c>
      <c r="S26" s="14">
        <v>0</v>
      </c>
      <c r="T26" s="16">
        <v>0</v>
      </c>
      <c r="U26" s="14">
        <v>0.44200014999999998</v>
      </c>
      <c r="V26" s="16">
        <v>0.10640126</v>
      </c>
    </row>
    <row r="27" spans="1:22" x14ac:dyDescent="0.25">
      <c r="A27" s="11" t="s">
        <v>497</v>
      </c>
      <c r="B27" s="13">
        <v>5299</v>
      </c>
      <c r="C27" s="14">
        <f>(17/B27*100)</f>
        <v>0.32081524816003021</v>
      </c>
      <c r="D27" s="15">
        <v>5282</v>
      </c>
      <c r="E27" s="14">
        <v>10.581271020000001</v>
      </c>
      <c r="F27" s="16">
        <v>0.36816061</v>
      </c>
      <c r="G27" s="14">
        <v>21.1520908</v>
      </c>
      <c r="H27" s="16">
        <v>0.55310336999999998</v>
      </c>
      <c r="I27" s="14">
        <v>44.527014399999999</v>
      </c>
      <c r="J27" s="16">
        <v>0.72656706999999998</v>
      </c>
      <c r="K27" s="14">
        <v>22.272196730000001</v>
      </c>
      <c r="L27" s="16">
        <v>0.54582602000000002</v>
      </c>
      <c r="M27" s="14">
        <v>0</v>
      </c>
      <c r="N27" s="16">
        <v>0</v>
      </c>
      <c r="O27" s="14" t="s">
        <v>582</v>
      </c>
      <c r="P27" s="16" t="s">
        <v>582</v>
      </c>
      <c r="Q27" s="14">
        <v>0</v>
      </c>
      <c r="R27" s="16">
        <v>0</v>
      </c>
      <c r="S27" s="14">
        <v>0</v>
      </c>
      <c r="T27" s="16">
        <v>0</v>
      </c>
      <c r="U27" s="14">
        <v>1.46742704</v>
      </c>
      <c r="V27" s="16">
        <v>0.1918618</v>
      </c>
    </row>
    <row r="28" spans="1:22" x14ac:dyDescent="0.25">
      <c r="A28" s="11" t="s">
        <v>498</v>
      </c>
      <c r="B28" s="13">
        <v>7568</v>
      </c>
      <c r="C28" s="14">
        <f>(63/B28*100)</f>
        <v>0.83245243128964064</v>
      </c>
      <c r="D28" s="15">
        <v>7505</v>
      </c>
      <c r="E28" s="14">
        <v>7.1373590199999999</v>
      </c>
      <c r="F28" s="16">
        <v>0.33875312000000002</v>
      </c>
      <c r="G28" s="14">
        <v>22.547830569999999</v>
      </c>
      <c r="H28" s="16">
        <v>0.43309858000000001</v>
      </c>
      <c r="I28" s="14">
        <v>52.944411000000002</v>
      </c>
      <c r="J28" s="16">
        <v>0.56087414999999996</v>
      </c>
      <c r="K28" s="14">
        <v>16.95984571</v>
      </c>
      <c r="L28" s="16">
        <v>0.44480990999999998</v>
      </c>
      <c r="M28" s="14">
        <v>0</v>
      </c>
      <c r="N28" s="16">
        <v>0</v>
      </c>
      <c r="O28" s="14" t="s">
        <v>582</v>
      </c>
      <c r="P28" s="16" t="s">
        <v>582</v>
      </c>
      <c r="Q28" s="14">
        <v>0</v>
      </c>
      <c r="R28" s="16">
        <v>0</v>
      </c>
      <c r="S28" s="14">
        <v>0</v>
      </c>
      <c r="T28" s="16">
        <v>0</v>
      </c>
      <c r="U28" s="14">
        <v>0.41055370000000002</v>
      </c>
      <c r="V28" s="16">
        <v>7.5900629999999997E-2</v>
      </c>
    </row>
    <row r="29" spans="1:22" x14ac:dyDescent="0.25">
      <c r="A29" s="11" t="s">
        <v>499</v>
      </c>
      <c r="B29" s="13">
        <v>5385</v>
      </c>
      <c r="C29" s="14">
        <f>(30/B29*100)</f>
        <v>0.55710306406685239</v>
      </c>
      <c r="D29" s="15">
        <v>5355</v>
      </c>
      <c r="E29" s="14">
        <v>5.2453182500000004</v>
      </c>
      <c r="F29" s="16">
        <v>0.31893702000000002</v>
      </c>
      <c r="G29" s="14">
        <v>29.566382749999999</v>
      </c>
      <c r="H29" s="16">
        <v>0.65399333000000004</v>
      </c>
      <c r="I29" s="14">
        <v>51.158814159999999</v>
      </c>
      <c r="J29" s="16">
        <v>0.79648843000000003</v>
      </c>
      <c r="K29" s="14">
        <v>10.580585449999999</v>
      </c>
      <c r="L29" s="16">
        <v>0.48125015999999998</v>
      </c>
      <c r="M29" s="14">
        <v>0</v>
      </c>
      <c r="N29" s="16">
        <v>0</v>
      </c>
      <c r="O29" s="14" t="s">
        <v>582</v>
      </c>
      <c r="P29" s="16" t="s">
        <v>582</v>
      </c>
      <c r="Q29" s="14">
        <v>2.7667624100000001</v>
      </c>
      <c r="R29" s="16">
        <v>0.24169378</v>
      </c>
      <c r="S29" s="14">
        <v>0</v>
      </c>
      <c r="T29" s="16">
        <v>0</v>
      </c>
      <c r="U29" s="14">
        <v>0.68213698</v>
      </c>
      <c r="V29" s="16">
        <v>0.14622072999999999</v>
      </c>
    </row>
    <row r="30" spans="1:22" x14ac:dyDescent="0.25">
      <c r="A30" s="11" t="s">
        <v>500</v>
      </c>
      <c r="B30" s="13">
        <v>4520</v>
      </c>
      <c r="C30" s="14">
        <f>(105/B30*100)</f>
        <v>2.3230088495575223</v>
      </c>
      <c r="D30" s="15">
        <v>4415</v>
      </c>
      <c r="E30" s="14">
        <v>6.3280554499999999</v>
      </c>
      <c r="F30" s="16">
        <v>0.37280660999999998</v>
      </c>
      <c r="G30" s="14">
        <v>23.7303678</v>
      </c>
      <c r="H30" s="16">
        <v>0.64163751999999996</v>
      </c>
      <c r="I30" s="14">
        <v>51.16284331</v>
      </c>
      <c r="J30" s="16">
        <v>0.86409800999999997</v>
      </c>
      <c r="K30" s="14">
        <v>17.580434879999999</v>
      </c>
      <c r="L30" s="16">
        <v>0.68361048000000002</v>
      </c>
      <c r="M30" s="14">
        <v>0</v>
      </c>
      <c r="N30" s="16">
        <v>0</v>
      </c>
      <c r="O30" s="14" t="s">
        <v>582</v>
      </c>
      <c r="P30" s="16" t="s">
        <v>582</v>
      </c>
      <c r="Q30" s="14">
        <v>0</v>
      </c>
      <c r="R30" s="16">
        <v>0</v>
      </c>
      <c r="S30" s="14">
        <v>0</v>
      </c>
      <c r="T30" s="16">
        <v>0</v>
      </c>
      <c r="U30" s="14">
        <v>1.19829856</v>
      </c>
      <c r="V30" s="16">
        <v>0.16749085</v>
      </c>
    </row>
    <row r="31" spans="1:22" x14ac:dyDescent="0.25">
      <c r="A31" s="11" t="s">
        <v>501</v>
      </c>
      <c r="B31" s="13">
        <v>5456</v>
      </c>
      <c r="C31" s="14">
        <f>(126/B31*100)</f>
        <v>2.3093841642228741</v>
      </c>
      <c r="D31" s="15">
        <v>5330</v>
      </c>
      <c r="E31" s="14">
        <v>10.20897465</v>
      </c>
      <c r="F31" s="16">
        <v>0.43090083000000001</v>
      </c>
      <c r="G31" s="14">
        <v>28.851075680000001</v>
      </c>
      <c r="H31" s="16">
        <v>0.66421368999999997</v>
      </c>
      <c r="I31" s="14">
        <v>42.749083630000001</v>
      </c>
      <c r="J31" s="16">
        <v>0.75266312999999996</v>
      </c>
      <c r="K31" s="14">
        <v>16.693990629999998</v>
      </c>
      <c r="L31" s="16">
        <v>0.61240614999999998</v>
      </c>
      <c r="M31" s="14">
        <v>0</v>
      </c>
      <c r="N31" s="16">
        <v>0</v>
      </c>
      <c r="O31" s="14" t="s">
        <v>582</v>
      </c>
      <c r="P31" s="16" t="s">
        <v>582</v>
      </c>
      <c r="Q31" s="14">
        <v>0</v>
      </c>
      <c r="R31" s="16">
        <v>0</v>
      </c>
      <c r="S31" s="14">
        <v>0</v>
      </c>
      <c r="T31" s="16">
        <v>0</v>
      </c>
      <c r="U31" s="14">
        <v>1.4968754099999999</v>
      </c>
      <c r="V31" s="16">
        <v>0.24028740000000001</v>
      </c>
    </row>
    <row r="32" spans="1:22" x14ac:dyDescent="0.25">
      <c r="A32" s="11" t="s">
        <v>502</v>
      </c>
      <c r="B32" s="13">
        <v>4478</v>
      </c>
      <c r="C32" s="14">
        <f>(5/B32*100)</f>
        <v>0.11165698972755694</v>
      </c>
      <c r="D32" s="15">
        <v>4473</v>
      </c>
      <c r="E32" s="14">
        <v>7.6121957499999997</v>
      </c>
      <c r="F32" s="16">
        <v>0.38571229000000001</v>
      </c>
      <c r="G32" s="14">
        <v>18.741113639999998</v>
      </c>
      <c r="H32" s="16">
        <v>0.65725018000000002</v>
      </c>
      <c r="I32" s="14">
        <v>51.882616200000001</v>
      </c>
      <c r="J32" s="16">
        <v>0.73722069999999995</v>
      </c>
      <c r="K32" s="14">
        <v>21.356415720000001</v>
      </c>
      <c r="L32" s="16">
        <v>0.73283761000000003</v>
      </c>
      <c r="M32" s="14">
        <v>0</v>
      </c>
      <c r="N32" s="16">
        <v>0</v>
      </c>
      <c r="O32" s="14" t="s">
        <v>582</v>
      </c>
      <c r="P32" s="16" t="s">
        <v>582</v>
      </c>
      <c r="Q32" s="14">
        <v>0</v>
      </c>
      <c r="R32" s="16">
        <v>0</v>
      </c>
      <c r="S32" s="14">
        <v>0</v>
      </c>
      <c r="T32" s="16">
        <v>0</v>
      </c>
      <c r="U32" s="14">
        <v>0.40765868999999999</v>
      </c>
      <c r="V32" s="16">
        <v>0.11063165</v>
      </c>
    </row>
    <row r="33" spans="1:22" x14ac:dyDescent="0.25">
      <c r="A33" s="11" t="s">
        <v>503</v>
      </c>
      <c r="B33" s="13">
        <v>7325</v>
      </c>
      <c r="C33" s="14">
        <f>(76/B33*100)</f>
        <v>1.0375426621160411</v>
      </c>
      <c r="D33" s="15">
        <v>7249</v>
      </c>
      <c r="E33" s="14">
        <v>7.9002565999999996</v>
      </c>
      <c r="F33" s="16">
        <v>0.46395532</v>
      </c>
      <c r="G33" s="14">
        <v>20.150830169999999</v>
      </c>
      <c r="H33" s="16">
        <v>0.47697640000000002</v>
      </c>
      <c r="I33" s="14">
        <v>48.101427379999997</v>
      </c>
      <c r="J33" s="16">
        <v>0.65213498000000003</v>
      </c>
      <c r="K33" s="14">
        <v>23.421137999999999</v>
      </c>
      <c r="L33" s="16">
        <v>0.59559320999999998</v>
      </c>
      <c r="M33" s="14">
        <v>0</v>
      </c>
      <c r="N33" s="16">
        <v>0</v>
      </c>
      <c r="O33" s="14" t="s">
        <v>582</v>
      </c>
      <c r="P33" s="16" t="s">
        <v>582</v>
      </c>
      <c r="Q33" s="14">
        <v>0</v>
      </c>
      <c r="R33" s="16">
        <v>0</v>
      </c>
      <c r="S33" s="14">
        <v>0</v>
      </c>
      <c r="T33" s="16">
        <v>0</v>
      </c>
      <c r="U33" s="14">
        <v>0.42634784999999997</v>
      </c>
      <c r="V33" s="16">
        <v>0.1010279</v>
      </c>
    </row>
    <row r="34" spans="1:22" x14ac:dyDescent="0.25">
      <c r="A34" s="11" t="s">
        <v>504</v>
      </c>
      <c r="B34" s="13">
        <v>6350</v>
      </c>
      <c r="C34" s="14">
        <f>(39/B34*100)</f>
        <v>0.6141732283464566</v>
      </c>
      <c r="D34" s="15">
        <v>6311</v>
      </c>
      <c r="E34" s="14">
        <v>6.5224958199999996</v>
      </c>
      <c r="F34" s="16">
        <v>0.36991299</v>
      </c>
      <c r="G34" s="14">
        <v>20.380427730000001</v>
      </c>
      <c r="H34" s="16">
        <v>0.52263976999999995</v>
      </c>
      <c r="I34" s="14">
        <v>53.007877069999999</v>
      </c>
      <c r="J34" s="16">
        <v>0.69724182999999995</v>
      </c>
      <c r="K34" s="14">
        <v>15.485390990000001</v>
      </c>
      <c r="L34" s="16">
        <v>0.46026998000000002</v>
      </c>
      <c r="M34" s="14">
        <v>0</v>
      </c>
      <c r="N34" s="16">
        <v>0</v>
      </c>
      <c r="O34" s="14" t="s">
        <v>582</v>
      </c>
      <c r="P34" s="16" t="s">
        <v>582</v>
      </c>
      <c r="Q34" s="14">
        <v>2.56205434</v>
      </c>
      <c r="R34" s="16">
        <v>0.53182982999999995</v>
      </c>
      <c r="S34" s="14">
        <v>0</v>
      </c>
      <c r="T34" s="16">
        <v>0</v>
      </c>
      <c r="U34" s="14">
        <v>2.0417540700000001</v>
      </c>
      <c r="V34" s="16">
        <v>0.27750556999999998</v>
      </c>
    </row>
    <row r="35" spans="1:22" x14ac:dyDescent="0.25">
      <c r="A35" s="11" t="s">
        <v>505</v>
      </c>
      <c r="B35" s="13">
        <v>6406</v>
      </c>
      <c r="C35" s="14">
        <f>(38/B35*100)</f>
        <v>0.59319388073680923</v>
      </c>
      <c r="D35" s="15">
        <v>6368</v>
      </c>
      <c r="E35" s="14">
        <v>8.1602121000000007</v>
      </c>
      <c r="F35" s="16">
        <v>0.45674363000000001</v>
      </c>
      <c r="G35" s="14">
        <v>21.924011480000001</v>
      </c>
      <c r="H35" s="16">
        <v>0.64511658000000005</v>
      </c>
      <c r="I35" s="14">
        <v>49.118119729999997</v>
      </c>
      <c r="J35" s="16">
        <v>0.76537511000000003</v>
      </c>
      <c r="K35" s="14">
        <v>19.216297220000001</v>
      </c>
      <c r="L35" s="16">
        <v>0.50172468999999997</v>
      </c>
      <c r="M35" s="14">
        <v>0</v>
      </c>
      <c r="N35" s="16">
        <v>0</v>
      </c>
      <c r="O35" s="14" t="s">
        <v>582</v>
      </c>
      <c r="P35" s="16" t="s">
        <v>582</v>
      </c>
      <c r="Q35" s="14">
        <v>1.0339346199999999</v>
      </c>
      <c r="R35" s="16">
        <v>5.6459860000000001E-2</v>
      </c>
      <c r="S35" s="14">
        <v>0</v>
      </c>
      <c r="T35" s="16">
        <v>0</v>
      </c>
      <c r="U35" s="14">
        <v>0.54742484999999996</v>
      </c>
      <c r="V35" s="16">
        <v>9.4753680000000007E-2</v>
      </c>
    </row>
    <row r="36" spans="1:22" x14ac:dyDescent="0.25">
      <c r="A36" s="11" t="s">
        <v>506</v>
      </c>
      <c r="B36" s="13">
        <v>6736</v>
      </c>
      <c r="C36" s="14">
        <f>(30/B36*100)</f>
        <v>0.44536817102137766</v>
      </c>
      <c r="D36" s="15">
        <v>6706</v>
      </c>
      <c r="E36" s="14">
        <v>8.5529841500000003</v>
      </c>
      <c r="F36" s="16">
        <v>0.37479040000000002</v>
      </c>
      <c r="G36" s="14">
        <v>24.43962187</v>
      </c>
      <c r="H36" s="16">
        <v>0.63404651000000001</v>
      </c>
      <c r="I36" s="14">
        <v>46.225367390000002</v>
      </c>
      <c r="J36" s="16">
        <v>0.77163698999999997</v>
      </c>
      <c r="K36" s="14">
        <v>20.273956519999999</v>
      </c>
      <c r="L36" s="16">
        <v>0.57330656000000002</v>
      </c>
      <c r="M36" s="14">
        <v>0</v>
      </c>
      <c r="N36" s="16">
        <v>0</v>
      </c>
      <c r="O36" s="14" t="s">
        <v>582</v>
      </c>
      <c r="P36" s="16" t="s">
        <v>582</v>
      </c>
      <c r="Q36" s="14">
        <v>0</v>
      </c>
      <c r="R36" s="16">
        <v>0</v>
      </c>
      <c r="S36" s="14">
        <v>0</v>
      </c>
      <c r="T36" s="16">
        <v>0</v>
      </c>
      <c r="U36" s="14">
        <v>0.50807007999999998</v>
      </c>
      <c r="V36" s="16">
        <v>8.9445230000000001E-2</v>
      </c>
    </row>
    <row r="37" spans="1:22" x14ac:dyDescent="0.25">
      <c r="A37" s="11" t="s">
        <v>507</v>
      </c>
      <c r="B37" s="13">
        <v>5458</v>
      </c>
      <c r="C37" s="14">
        <f>(66/B37*100)</f>
        <v>1.2092341517039207</v>
      </c>
      <c r="D37" s="15">
        <v>5392</v>
      </c>
      <c r="E37" s="14">
        <v>10.426068020000001</v>
      </c>
      <c r="F37" s="16">
        <v>0.43553324999999998</v>
      </c>
      <c r="G37" s="14">
        <v>30.644877780000002</v>
      </c>
      <c r="H37" s="16">
        <v>0.79890216999999997</v>
      </c>
      <c r="I37" s="14">
        <v>41.279216769999998</v>
      </c>
      <c r="J37" s="16">
        <v>0.80631224999999995</v>
      </c>
      <c r="K37" s="14">
        <v>15.934140340000001</v>
      </c>
      <c r="L37" s="16">
        <v>0.50686781999999997</v>
      </c>
      <c r="M37" s="14">
        <v>0</v>
      </c>
      <c r="N37" s="16">
        <v>0</v>
      </c>
      <c r="O37" s="14" t="s">
        <v>582</v>
      </c>
      <c r="P37" s="16" t="s">
        <v>582</v>
      </c>
      <c r="Q37" s="14">
        <v>0</v>
      </c>
      <c r="R37" s="16">
        <v>0</v>
      </c>
      <c r="S37" s="14">
        <v>0</v>
      </c>
      <c r="T37" s="16">
        <v>0</v>
      </c>
      <c r="U37" s="14">
        <v>1.7156970899999999</v>
      </c>
      <c r="V37" s="16">
        <v>0.32554575000000002</v>
      </c>
    </row>
    <row r="38" spans="1:22" x14ac:dyDescent="0.25">
      <c r="A38" s="11" t="s">
        <v>508</v>
      </c>
      <c r="B38" s="13">
        <v>5860</v>
      </c>
      <c r="C38" s="14">
        <f>(17/B38*100)</f>
        <v>0.29010238907849828</v>
      </c>
      <c r="D38" s="15">
        <v>5843</v>
      </c>
      <c r="E38" s="14">
        <v>5.8966213600000001</v>
      </c>
      <c r="F38" s="16">
        <v>0.39968748999999998</v>
      </c>
      <c r="G38" s="14">
        <v>20.729977760000001</v>
      </c>
      <c r="H38" s="16">
        <v>0.64141362999999996</v>
      </c>
      <c r="I38" s="14">
        <v>46.042432820000002</v>
      </c>
      <c r="J38" s="16">
        <v>0.63167843999999995</v>
      </c>
      <c r="K38" s="14">
        <v>26.388149429999999</v>
      </c>
      <c r="L38" s="16">
        <v>0.75490542999999999</v>
      </c>
      <c r="M38" s="14">
        <v>0</v>
      </c>
      <c r="N38" s="16">
        <v>0</v>
      </c>
      <c r="O38" s="14" t="s">
        <v>582</v>
      </c>
      <c r="P38" s="16" t="s">
        <v>582</v>
      </c>
      <c r="Q38" s="14">
        <v>0</v>
      </c>
      <c r="R38" s="16">
        <v>0</v>
      </c>
      <c r="S38" s="14">
        <v>0</v>
      </c>
      <c r="T38" s="16">
        <v>0</v>
      </c>
      <c r="U38" s="14">
        <v>0.94281862000000005</v>
      </c>
      <c r="V38" s="16">
        <v>0.15488384999999999</v>
      </c>
    </row>
    <row r="39" spans="1:22" x14ac:dyDescent="0.25">
      <c r="A39" s="11" t="s">
        <v>509</v>
      </c>
      <c r="B39" s="13">
        <v>5895</v>
      </c>
      <c r="C39" s="14">
        <f>(31/B39*100)</f>
        <v>0.52586938083121293</v>
      </c>
      <c r="D39" s="15">
        <v>5864</v>
      </c>
      <c r="E39" s="14">
        <v>15.843367900000001</v>
      </c>
      <c r="F39" s="16">
        <v>0.55746969000000002</v>
      </c>
      <c r="G39" s="14">
        <v>35.602996470000001</v>
      </c>
      <c r="H39" s="16">
        <v>0.69507987999999998</v>
      </c>
      <c r="I39" s="14">
        <v>32.242555439999997</v>
      </c>
      <c r="J39" s="16">
        <v>0.59621007000000004</v>
      </c>
      <c r="K39" s="14">
        <v>15.14071966</v>
      </c>
      <c r="L39" s="16">
        <v>0.44874338000000003</v>
      </c>
      <c r="M39" s="14">
        <v>0</v>
      </c>
      <c r="N39" s="16">
        <v>0</v>
      </c>
      <c r="O39" s="14" t="s">
        <v>582</v>
      </c>
      <c r="P39" s="16" t="s">
        <v>582</v>
      </c>
      <c r="Q39" s="14">
        <v>0</v>
      </c>
      <c r="R39" s="16">
        <v>0</v>
      </c>
      <c r="S39" s="14">
        <v>0</v>
      </c>
      <c r="T39" s="16">
        <v>0</v>
      </c>
      <c r="U39" s="14">
        <v>1.17036053</v>
      </c>
      <c r="V39" s="16">
        <v>0.19200349999999999</v>
      </c>
    </row>
    <row r="40" spans="1:22" x14ac:dyDescent="0.25">
      <c r="A40" s="11" t="s">
        <v>510</v>
      </c>
      <c r="B40" s="13">
        <v>14157</v>
      </c>
      <c r="C40" s="14">
        <f>(286/B40*100)</f>
        <v>2.0202020202020203</v>
      </c>
      <c r="D40" s="15">
        <v>13871</v>
      </c>
      <c r="E40" s="14">
        <v>6.9369359499999996</v>
      </c>
      <c r="F40" s="16">
        <v>0.41095785000000001</v>
      </c>
      <c r="G40" s="14">
        <v>24.2515845</v>
      </c>
      <c r="H40" s="16">
        <v>0.57258732000000001</v>
      </c>
      <c r="I40" s="14">
        <v>51.752446569999996</v>
      </c>
      <c r="J40" s="16">
        <v>0.67802145000000003</v>
      </c>
      <c r="K40" s="14">
        <v>15.79583922</v>
      </c>
      <c r="L40" s="16">
        <v>0.47267304999999998</v>
      </c>
      <c r="M40" s="14">
        <v>0</v>
      </c>
      <c r="N40" s="16">
        <v>0</v>
      </c>
      <c r="O40" s="14" t="s">
        <v>582</v>
      </c>
      <c r="P40" s="16" t="s">
        <v>582</v>
      </c>
      <c r="Q40" s="14">
        <v>0</v>
      </c>
      <c r="R40" s="16">
        <v>0</v>
      </c>
      <c r="S40" s="14">
        <v>0</v>
      </c>
      <c r="T40" s="16">
        <v>0</v>
      </c>
      <c r="U40" s="14">
        <v>1.2631937600000001</v>
      </c>
      <c r="V40" s="16">
        <v>0.1649283</v>
      </c>
    </row>
    <row r="41" spans="1:22" x14ac:dyDescent="0.25">
      <c r="A41" s="11" t="s">
        <v>511</v>
      </c>
      <c r="B41" s="13">
        <v>5712</v>
      </c>
      <c r="C41" s="14">
        <f>(39/B41*100)</f>
        <v>0.6827731092436975</v>
      </c>
      <c r="D41" s="15">
        <v>5673</v>
      </c>
      <c r="E41" s="14">
        <v>7.6213929299999998</v>
      </c>
      <c r="F41" s="16">
        <v>0.39261033000000001</v>
      </c>
      <c r="G41" s="14">
        <v>22.789089950000001</v>
      </c>
      <c r="H41" s="16">
        <v>0.63472209999999996</v>
      </c>
      <c r="I41" s="14">
        <v>50.476942129999998</v>
      </c>
      <c r="J41" s="16">
        <v>0.76771091000000002</v>
      </c>
      <c r="K41" s="14">
        <v>17.150157960000001</v>
      </c>
      <c r="L41" s="16">
        <v>0.64609116</v>
      </c>
      <c r="M41" s="14">
        <v>0</v>
      </c>
      <c r="N41" s="16">
        <v>0</v>
      </c>
      <c r="O41" s="14" t="s">
        <v>582</v>
      </c>
      <c r="P41" s="16" t="s">
        <v>582</v>
      </c>
      <c r="Q41" s="14">
        <v>0.67681148000000002</v>
      </c>
      <c r="R41" s="16">
        <v>0.18042580999999999</v>
      </c>
      <c r="S41" s="14">
        <v>0</v>
      </c>
      <c r="T41" s="16">
        <v>0</v>
      </c>
      <c r="U41" s="14">
        <v>1.28560556</v>
      </c>
      <c r="V41" s="16">
        <v>0.22964517000000001</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7.9607076965714292</v>
      </c>
      <c r="F42" s="16">
        <f>IF(COUNT(F7:F41) &gt; 0, SQRT(SUMSQ(F7:F41)/(COUNT(F7:F41)*COUNT(F7:F41)) ), "—")</f>
        <v>6.6261097952554873E-2</v>
      </c>
      <c r="G42" s="14">
        <f>IF(COUNT(G7:G41) &gt; 0, AVERAGE(G7:G41), "—")</f>
        <v>24.180514799428565</v>
      </c>
      <c r="H42" s="16">
        <f>IF(COUNT(H7:H41) &gt; 0, SQRT(SUMSQ(H7:H41)/(COUNT(H7:H41)*COUNT(H7:H41)) ), "—")</f>
        <v>0.10275238098427271</v>
      </c>
      <c r="I42" s="14">
        <f>IF(COUNT(I7:I41) &gt; 0, AVERAGE(I7:I41), "—")</f>
        <v>47.902912982571429</v>
      </c>
      <c r="J42" s="16">
        <f>IF(COUNT(J7:J41) &gt; 0, SQRT(SUMSQ(J7:J41)/(COUNT(J7:J41)*COUNT(J7:J41)) ), "—")</f>
        <v>0.12163279094980109</v>
      </c>
      <c r="K42" s="14">
        <f>IF(COUNT(K7:K41) &gt; 0, AVERAGE(K7:K41), "—")</f>
        <v>18.359420983428567</v>
      </c>
      <c r="L42" s="16">
        <f>IF(COUNT(L7:L41) &gt; 0, SQRT(SUMSQ(L7:L41)/(COUNT(L7:L41)*COUNT(L7:L41)) ), "—")</f>
        <v>9.5587795779642562E-2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1.666562857142857E-3</v>
      </c>
      <c r="T42" s="16">
        <f>IF(COUNT(T7:T41) &gt; 0, SQRT(SUMSQ(T7:T41)/(COUNT(T7:T41)*COUNT(T7:T41)) ), "—")</f>
        <v>9.7982457142857158E-4</v>
      </c>
      <c r="U42" s="14">
        <f>IF(COUNT(U7:U41) &gt; 0, AVERAGE(U7:U41), "—")</f>
        <v>1.0090026754285715</v>
      </c>
      <c r="V42" s="16">
        <f>IF(COUNT(V7:V41) &gt; 0, SQRT(SUMSQ(V7:V41)/(COUNT(V7:V41)*COUNT(V7:V41)) ), "—")</f>
        <v>3.0736859911458785E-2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6.2554939300000001</v>
      </c>
      <c r="F46" s="16">
        <v>0.21939036000000001</v>
      </c>
      <c r="G46" s="14">
        <v>20.721097889999999</v>
      </c>
      <c r="H46" s="16">
        <v>0.4304924</v>
      </c>
      <c r="I46" s="14">
        <v>49.327563269999999</v>
      </c>
      <c r="J46" s="16">
        <v>0.57885675999999997</v>
      </c>
      <c r="K46" s="14">
        <v>15.37919677</v>
      </c>
      <c r="L46" s="16">
        <v>0.37284352999999998</v>
      </c>
      <c r="M46" s="14">
        <v>0</v>
      </c>
      <c r="N46" s="16">
        <v>0</v>
      </c>
      <c r="O46" s="14" t="s">
        <v>582</v>
      </c>
      <c r="P46" s="16" t="s">
        <v>582</v>
      </c>
      <c r="Q46" s="14">
        <v>0</v>
      </c>
      <c r="R46" s="16">
        <v>0</v>
      </c>
      <c r="S46" s="14">
        <v>0</v>
      </c>
      <c r="T46" s="16">
        <v>0</v>
      </c>
      <c r="U46" s="14">
        <v>8.3166481300000008</v>
      </c>
      <c r="V46" s="16">
        <v>0.45592609000000001</v>
      </c>
    </row>
    <row r="47" spans="1:22" x14ac:dyDescent="0.25">
      <c r="A47" s="11" t="s">
        <v>517</v>
      </c>
      <c r="B47" s="13">
        <v>5928</v>
      </c>
      <c r="C47" s="14">
        <f>(96/B47*100)</f>
        <v>1.6194331983805668</v>
      </c>
      <c r="D47" s="15">
        <v>5832</v>
      </c>
      <c r="E47" s="14">
        <v>10.407288879999999</v>
      </c>
      <c r="F47" s="16">
        <v>0.46670750999999999</v>
      </c>
      <c r="G47" s="14">
        <v>21.41363793</v>
      </c>
      <c r="H47" s="16">
        <v>0.63902853999999998</v>
      </c>
      <c r="I47" s="14">
        <v>48.882580529999998</v>
      </c>
      <c r="J47" s="16">
        <v>0.80978475000000005</v>
      </c>
      <c r="K47" s="14">
        <v>14.766190480000001</v>
      </c>
      <c r="L47" s="16">
        <v>0.55401838999999997</v>
      </c>
      <c r="M47" s="14">
        <v>0</v>
      </c>
      <c r="N47" s="16">
        <v>0</v>
      </c>
      <c r="O47" s="14" t="s">
        <v>582</v>
      </c>
      <c r="P47" s="16" t="s">
        <v>582</v>
      </c>
      <c r="Q47" s="14">
        <v>0</v>
      </c>
      <c r="R47" s="16">
        <v>0</v>
      </c>
      <c r="S47" s="14">
        <v>0</v>
      </c>
      <c r="T47" s="16">
        <v>0</v>
      </c>
      <c r="U47" s="14">
        <v>4.5303021899999996</v>
      </c>
      <c r="V47" s="16">
        <v>0.60561242000000004</v>
      </c>
    </row>
    <row r="48" spans="1:22" x14ac:dyDescent="0.25">
      <c r="A48" s="11" t="s">
        <v>518</v>
      </c>
      <c r="B48" s="13">
        <v>9841</v>
      </c>
      <c r="C48" s="14">
        <f>(7/B48*100)</f>
        <v>7.1130982623717101E-2</v>
      </c>
      <c r="D48" s="15">
        <v>9834</v>
      </c>
      <c r="E48" s="14">
        <v>2.08184887</v>
      </c>
      <c r="F48" s="16">
        <v>0.15715329</v>
      </c>
      <c r="G48" s="14">
        <v>10.672238050000001</v>
      </c>
      <c r="H48" s="16">
        <v>0.44847330000000002</v>
      </c>
      <c r="I48" s="14">
        <v>61.762410129999999</v>
      </c>
      <c r="J48" s="16">
        <v>0.77953355000000002</v>
      </c>
      <c r="K48" s="14">
        <v>24.667633769999998</v>
      </c>
      <c r="L48" s="16">
        <v>0.65914229999999996</v>
      </c>
      <c r="M48" s="14">
        <v>0</v>
      </c>
      <c r="N48" s="16">
        <v>0</v>
      </c>
      <c r="O48" s="14" t="s">
        <v>582</v>
      </c>
      <c r="P48" s="16" t="s">
        <v>582</v>
      </c>
      <c r="Q48" s="14">
        <v>0</v>
      </c>
      <c r="R48" s="16">
        <v>0</v>
      </c>
      <c r="S48" s="14">
        <v>0</v>
      </c>
      <c r="T48" s="16">
        <v>0</v>
      </c>
      <c r="U48" s="14">
        <v>0.81586917000000003</v>
      </c>
      <c r="V48" s="16">
        <v>0.51839031999999996</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8.2403823999999997</v>
      </c>
      <c r="F50" s="16">
        <v>0.31463721</v>
      </c>
      <c r="G50" s="14">
        <v>23.27199598</v>
      </c>
      <c r="H50" s="16">
        <v>0.57644624</v>
      </c>
      <c r="I50" s="14">
        <v>47.370333070000001</v>
      </c>
      <c r="J50" s="16">
        <v>0.59840459000000001</v>
      </c>
      <c r="K50" s="14">
        <v>19.834677030000002</v>
      </c>
      <c r="L50" s="16">
        <v>0.49425243000000002</v>
      </c>
      <c r="M50" s="14">
        <v>0</v>
      </c>
      <c r="N50" s="16">
        <v>0</v>
      </c>
      <c r="O50" s="14" t="s">
        <v>582</v>
      </c>
      <c r="P50" s="16" t="s">
        <v>582</v>
      </c>
      <c r="Q50" s="14">
        <v>0</v>
      </c>
      <c r="R50" s="16">
        <v>0</v>
      </c>
      <c r="S50" s="14">
        <v>0</v>
      </c>
      <c r="T50" s="16">
        <v>0</v>
      </c>
      <c r="U50" s="14">
        <v>1.2826115300000001</v>
      </c>
      <c r="V50" s="16">
        <v>0.16467670000000001</v>
      </c>
    </row>
    <row r="51" spans="1:22" x14ac:dyDescent="0.25">
      <c r="A51" s="11" t="s">
        <v>521</v>
      </c>
      <c r="B51" s="13">
        <v>6866</v>
      </c>
      <c r="C51" s="14">
        <f>(110/B51*100)</f>
        <v>1.602097290999126</v>
      </c>
      <c r="D51" s="15">
        <v>6756</v>
      </c>
      <c r="E51" s="14">
        <v>7.8703639399999998</v>
      </c>
      <c r="F51" s="16">
        <v>0.41827034000000002</v>
      </c>
      <c r="G51" s="14">
        <v>17.928355700000001</v>
      </c>
      <c r="H51" s="16">
        <v>0.48813545000000003</v>
      </c>
      <c r="I51" s="14">
        <v>40.335275250000002</v>
      </c>
      <c r="J51" s="16">
        <v>0.61033952999999996</v>
      </c>
      <c r="K51" s="14">
        <v>22.08989712</v>
      </c>
      <c r="L51" s="16">
        <v>0.64193202999999999</v>
      </c>
      <c r="M51" s="14">
        <v>0</v>
      </c>
      <c r="N51" s="16">
        <v>0</v>
      </c>
      <c r="O51" s="14" t="s">
        <v>582</v>
      </c>
      <c r="P51" s="16" t="s">
        <v>582</v>
      </c>
      <c r="Q51" s="14">
        <v>10.569687030000001</v>
      </c>
      <c r="R51" s="16">
        <v>0.61143541999999995</v>
      </c>
      <c r="S51" s="14">
        <v>0</v>
      </c>
      <c r="T51" s="16">
        <v>0</v>
      </c>
      <c r="U51" s="14">
        <v>1.20642096</v>
      </c>
      <c r="V51" s="16">
        <v>0.20019690000000001</v>
      </c>
    </row>
    <row r="52" spans="1:22" x14ac:dyDescent="0.25">
      <c r="A52" s="11" t="s">
        <v>522</v>
      </c>
      <c r="B52" s="13">
        <v>5809</v>
      </c>
      <c r="C52" s="14">
        <f>(76/B52*100)</f>
        <v>1.3083146841108624</v>
      </c>
      <c r="D52" s="15">
        <v>5733</v>
      </c>
      <c r="E52" s="14">
        <v>6.1744306499999997</v>
      </c>
      <c r="F52" s="16">
        <v>0.31212184999999998</v>
      </c>
      <c r="G52" s="14">
        <v>17.449296260000001</v>
      </c>
      <c r="H52" s="16">
        <v>0.50384744999999997</v>
      </c>
      <c r="I52" s="14">
        <v>52.737804410000003</v>
      </c>
      <c r="J52" s="16">
        <v>0.73965031999999997</v>
      </c>
      <c r="K52" s="14">
        <v>23.059635440000001</v>
      </c>
      <c r="L52" s="16">
        <v>0.58151881999999999</v>
      </c>
      <c r="M52" s="14">
        <v>0</v>
      </c>
      <c r="N52" s="16">
        <v>0</v>
      </c>
      <c r="O52" s="14" t="s">
        <v>582</v>
      </c>
      <c r="P52" s="16" t="s">
        <v>582</v>
      </c>
      <c r="Q52" s="14">
        <v>0</v>
      </c>
      <c r="R52" s="16">
        <v>0</v>
      </c>
      <c r="S52" s="14">
        <v>0</v>
      </c>
      <c r="T52" s="16">
        <v>0</v>
      </c>
      <c r="U52" s="14">
        <v>0.57883324000000003</v>
      </c>
      <c r="V52" s="16">
        <v>0.11697462</v>
      </c>
    </row>
    <row r="53" spans="1:22" x14ac:dyDescent="0.25">
      <c r="A53" s="11" t="s">
        <v>523</v>
      </c>
      <c r="B53" s="13">
        <v>5571</v>
      </c>
      <c r="C53" s="14">
        <f>(85/B53*100)</f>
        <v>1.5257583916711541</v>
      </c>
      <c r="D53" s="15">
        <v>5486</v>
      </c>
      <c r="E53" s="14">
        <v>8.0926163399999993</v>
      </c>
      <c r="F53" s="16">
        <v>0.34999984000000001</v>
      </c>
      <c r="G53" s="14">
        <v>23.4136278</v>
      </c>
      <c r="H53" s="16">
        <v>0.60866122</v>
      </c>
      <c r="I53" s="14">
        <v>50.847340770000002</v>
      </c>
      <c r="J53" s="16">
        <v>0.67015681999999999</v>
      </c>
      <c r="K53" s="14">
        <v>15.64317217</v>
      </c>
      <c r="L53" s="16">
        <v>0.46468177999999999</v>
      </c>
      <c r="M53" s="14">
        <v>0</v>
      </c>
      <c r="N53" s="16">
        <v>0</v>
      </c>
      <c r="O53" s="14" t="s">
        <v>582</v>
      </c>
      <c r="P53" s="16" t="s">
        <v>582</v>
      </c>
      <c r="Q53" s="14">
        <v>0</v>
      </c>
      <c r="R53" s="16">
        <v>0</v>
      </c>
      <c r="S53" s="14">
        <v>0</v>
      </c>
      <c r="T53" s="16">
        <v>0</v>
      </c>
      <c r="U53" s="14">
        <v>2.0032429299999999</v>
      </c>
      <c r="V53" s="16">
        <v>0.22710527</v>
      </c>
    </row>
    <row r="54" spans="1:22" x14ac:dyDescent="0.25">
      <c r="A54" s="11" t="s">
        <v>524</v>
      </c>
      <c r="B54" s="13">
        <v>4740</v>
      </c>
      <c r="C54" s="14">
        <f>(83/B54*100)</f>
        <v>1.751054852320675</v>
      </c>
      <c r="D54" s="15">
        <v>4657</v>
      </c>
      <c r="E54" s="14">
        <v>10.16979622</v>
      </c>
      <c r="F54" s="16">
        <v>0.51988749999999995</v>
      </c>
      <c r="G54" s="14">
        <v>14.80296718</v>
      </c>
      <c r="H54" s="16">
        <v>0.60368067000000003</v>
      </c>
      <c r="I54" s="14">
        <v>38.417123099999998</v>
      </c>
      <c r="J54" s="16">
        <v>0.77181372999999998</v>
      </c>
      <c r="K54" s="14">
        <v>30.864586289999998</v>
      </c>
      <c r="L54" s="16">
        <v>0.91371901</v>
      </c>
      <c r="M54" s="14">
        <v>0</v>
      </c>
      <c r="N54" s="16">
        <v>0</v>
      </c>
      <c r="O54" s="14" t="s">
        <v>582</v>
      </c>
      <c r="P54" s="16" t="s">
        <v>582</v>
      </c>
      <c r="Q54" s="14">
        <v>0</v>
      </c>
      <c r="R54" s="16">
        <v>0</v>
      </c>
      <c r="S54" s="14">
        <v>0</v>
      </c>
      <c r="T54" s="16">
        <v>0</v>
      </c>
      <c r="U54" s="14">
        <v>5.7455271999999997</v>
      </c>
      <c r="V54" s="16">
        <v>0.50567101999999997</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5.6078975399999997</v>
      </c>
      <c r="F56" s="16">
        <v>0.36658579000000002</v>
      </c>
      <c r="G56" s="14">
        <v>23.293257440000001</v>
      </c>
      <c r="H56" s="16">
        <v>0.62569529999999995</v>
      </c>
      <c r="I56" s="14">
        <v>53.886373059999997</v>
      </c>
      <c r="J56" s="16">
        <v>0.76126543999999996</v>
      </c>
      <c r="K56" s="14">
        <v>16.934661550000001</v>
      </c>
      <c r="L56" s="16">
        <v>0.67916189000000005</v>
      </c>
      <c r="M56" s="14">
        <v>0</v>
      </c>
      <c r="N56" s="16">
        <v>0</v>
      </c>
      <c r="O56" s="14" t="s">
        <v>582</v>
      </c>
      <c r="P56" s="16" t="s">
        <v>582</v>
      </c>
      <c r="Q56" s="14">
        <v>0</v>
      </c>
      <c r="R56" s="16">
        <v>0</v>
      </c>
      <c r="S56" s="14">
        <v>0</v>
      </c>
      <c r="T56" s="16">
        <v>0</v>
      </c>
      <c r="U56" s="14">
        <v>0.27781041000000001</v>
      </c>
      <c r="V56" s="16">
        <v>0.10598298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11.13960644</v>
      </c>
      <c r="F61" s="16">
        <v>0.47710000000000002</v>
      </c>
      <c r="G61" s="14">
        <v>15.13547337</v>
      </c>
      <c r="H61" s="16">
        <v>0.47031168000000001</v>
      </c>
      <c r="I61" s="14">
        <v>42.322676080000001</v>
      </c>
      <c r="J61" s="16">
        <v>0.68687299999999996</v>
      </c>
      <c r="K61" s="14">
        <v>29.963631469999999</v>
      </c>
      <c r="L61" s="16">
        <v>0.67662447999999997</v>
      </c>
      <c r="M61" s="14">
        <v>0</v>
      </c>
      <c r="N61" s="16">
        <v>0</v>
      </c>
      <c r="O61" s="14" t="s">
        <v>582</v>
      </c>
      <c r="P61" s="16" t="s">
        <v>582</v>
      </c>
      <c r="Q61" s="14">
        <v>0</v>
      </c>
      <c r="R61" s="16">
        <v>0</v>
      </c>
      <c r="S61" s="14">
        <v>0</v>
      </c>
      <c r="T61" s="16">
        <v>0</v>
      </c>
      <c r="U61" s="14">
        <v>1.4386126400000001</v>
      </c>
      <c r="V61" s="16">
        <v>0.28341201999999999</v>
      </c>
    </row>
    <row r="62" spans="1:22" x14ac:dyDescent="0.25">
      <c r="A62" s="11" t="s">
        <v>532</v>
      </c>
      <c r="B62" s="13">
        <v>4476</v>
      </c>
      <c r="C62" s="14">
        <f>(3/B62*100)</f>
        <v>6.7024128686327081E-2</v>
      </c>
      <c r="D62" s="15">
        <v>4473</v>
      </c>
      <c r="E62" s="14">
        <v>5.5019080300000001</v>
      </c>
      <c r="F62" s="16">
        <v>0.32434660999999998</v>
      </c>
      <c r="G62" s="14">
        <v>25.498446130000001</v>
      </c>
      <c r="H62" s="16">
        <v>0.64339088</v>
      </c>
      <c r="I62" s="14">
        <v>51.451080300000001</v>
      </c>
      <c r="J62" s="16">
        <v>0.79312431999999999</v>
      </c>
      <c r="K62" s="14">
        <v>17.435169890000001</v>
      </c>
      <c r="L62" s="16">
        <v>0.54478327000000004</v>
      </c>
      <c r="M62" s="14">
        <v>0</v>
      </c>
      <c r="N62" s="16">
        <v>0</v>
      </c>
      <c r="O62" s="14" t="s">
        <v>582</v>
      </c>
      <c r="P62" s="16" t="s">
        <v>582</v>
      </c>
      <c r="Q62" s="14">
        <v>0</v>
      </c>
      <c r="R62" s="16">
        <v>0</v>
      </c>
      <c r="S62" s="14">
        <v>0</v>
      </c>
      <c r="T62" s="16">
        <v>0</v>
      </c>
      <c r="U62" s="14">
        <v>0.11339564000000001</v>
      </c>
      <c r="V62" s="16">
        <v>5.0796010000000003E-2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19.259208820000001</v>
      </c>
      <c r="F66" s="16">
        <v>0.44804840000000001</v>
      </c>
      <c r="G66" s="14">
        <v>35.15602157</v>
      </c>
      <c r="H66" s="16">
        <v>0.73153303000000003</v>
      </c>
      <c r="I66" s="14">
        <v>32.462153440000002</v>
      </c>
      <c r="J66" s="16">
        <v>0.69530912</v>
      </c>
      <c r="K66" s="14">
        <v>9.85356801</v>
      </c>
      <c r="L66" s="16">
        <v>0.38827658999999998</v>
      </c>
      <c r="M66" s="14">
        <v>0</v>
      </c>
      <c r="N66" s="16">
        <v>0</v>
      </c>
      <c r="O66" s="14" t="s">
        <v>582</v>
      </c>
      <c r="P66" s="16" t="s">
        <v>582</v>
      </c>
      <c r="Q66" s="14">
        <v>0</v>
      </c>
      <c r="R66" s="16">
        <v>0</v>
      </c>
      <c r="S66" s="14">
        <v>0</v>
      </c>
      <c r="T66" s="16">
        <v>0</v>
      </c>
      <c r="U66" s="14">
        <v>3.2690481600000001</v>
      </c>
      <c r="V66" s="16">
        <v>0.21845844</v>
      </c>
    </row>
    <row r="67" spans="1:22" x14ac:dyDescent="0.25">
      <c r="A67" s="11" t="s">
        <v>537</v>
      </c>
      <c r="B67" s="13">
        <v>6971</v>
      </c>
      <c r="C67" s="14">
        <f>(83/B67*100)</f>
        <v>1.1906469660020083</v>
      </c>
      <c r="D67" s="15">
        <v>6888</v>
      </c>
      <c r="E67" s="14">
        <v>5.6403967699999997</v>
      </c>
      <c r="F67" s="16">
        <v>0.36155290000000001</v>
      </c>
      <c r="G67" s="14">
        <v>26.147908950000001</v>
      </c>
      <c r="H67" s="16">
        <v>0.60278863999999999</v>
      </c>
      <c r="I67" s="14">
        <v>54.132582220000003</v>
      </c>
      <c r="J67" s="16">
        <v>0.78284555</v>
      </c>
      <c r="K67" s="14">
        <v>12.798740889999999</v>
      </c>
      <c r="L67" s="16">
        <v>0.49915587</v>
      </c>
      <c r="M67" s="14">
        <v>0</v>
      </c>
      <c r="N67" s="16">
        <v>0</v>
      </c>
      <c r="O67" s="14" t="s">
        <v>582</v>
      </c>
      <c r="P67" s="16" t="s">
        <v>582</v>
      </c>
      <c r="Q67" s="14">
        <v>0</v>
      </c>
      <c r="R67" s="16">
        <v>0</v>
      </c>
      <c r="S67" s="14">
        <v>0</v>
      </c>
      <c r="T67" s="16">
        <v>0</v>
      </c>
      <c r="U67" s="14">
        <v>1.2803711799999999</v>
      </c>
      <c r="V67" s="16">
        <v>0.17766509</v>
      </c>
    </row>
    <row r="68" spans="1:22" x14ac:dyDescent="0.25">
      <c r="A68" s="11" t="s">
        <v>538</v>
      </c>
      <c r="B68" s="13">
        <v>12083</v>
      </c>
      <c r="C68" s="14">
        <f>(26/B68*100)</f>
        <v>0.21517834974757924</v>
      </c>
      <c r="D68" s="15">
        <v>12057</v>
      </c>
      <c r="E68" s="14">
        <v>11.704633210000001</v>
      </c>
      <c r="F68" s="16">
        <v>0.28948184999999999</v>
      </c>
      <c r="G68" s="14">
        <v>24.212503689999998</v>
      </c>
      <c r="H68" s="16">
        <v>0.40225599000000001</v>
      </c>
      <c r="I68" s="14">
        <v>39.721192260000002</v>
      </c>
      <c r="J68" s="16">
        <v>0.44292253999999998</v>
      </c>
      <c r="K68" s="14">
        <v>18.41875653</v>
      </c>
      <c r="L68" s="16">
        <v>0.33503042</v>
      </c>
      <c r="M68" s="14">
        <v>0</v>
      </c>
      <c r="N68" s="16">
        <v>0</v>
      </c>
      <c r="O68" s="14" t="s">
        <v>582</v>
      </c>
      <c r="P68" s="16" t="s">
        <v>582</v>
      </c>
      <c r="Q68" s="14">
        <v>0</v>
      </c>
      <c r="R68" s="16">
        <v>0</v>
      </c>
      <c r="S68" s="14">
        <v>0</v>
      </c>
      <c r="T68" s="16">
        <v>0</v>
      </c>
      <c r="U68" s="14">
        <v>5.9429143099999999</v>
      </c>
      <c r="V68" s="16">
        <v>0.22070546999999999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5.79577718</v>
      </c>
      <c r="F70" s="16">
        <v>0.30543282999999999</v>
      </c>
      <c r="G70" s="14">
        <v>22.160710389999998</v>
      </c>
      <c r="H70" s="16">
        <v>0.69050548</v>
      </c>
      <c r="I70" s="14">
        <v>55.408356869999999</v>
      </c>
      <c r="J70" s="16">
        <v>0.82757312999999999</v>
      </c>
      <c r="K70" s="14">
        <v>15.52415615</v>
      </c>
      <c r="L70" s="16">
        <v>0.54572102</v>
      </c>
      <c r="M70" s="14">
        <v>0</v>
      </c>
      <c r="N70" s="16">
        <v>0</v>
      </c>
      <c r="O70" s="14" t="s">
        <v>582</v>
      </c>
      <c r="P70" s="16" t="s">
        <v>582</v>
      </c>
      <c r="Q70" s="14">
        <v>0</v>
      </c>
      <c r="R70" s="16">
        <v>0</v>
      </c>
      <c r="S70" s="14">
        <v>0</v>
      </c>
      <c r="T70" s="16">
        <v>0</v>
      </c>
      <c r="U70" s="14">
        <v>1.11099941</v>
      </c>
      <c r="V70" s="16">
        <v>0.14740033</v>
      </c>
    </row>
    <row r="71" spans="1:22" x14ac:dyDescent="0.25">
      <c r="A71" s="11" t="s">
        <v>541</v>
      </c>
      <c r="B71" s="13">
        <v>6115</v>
      </c>
      <c r="C71" s="14">
        <f>(17/B71*100)</f>
        <v>0.27800490596892891</v>
      </c>
      <c r="D71" s="15">
        <v>6098</v>
      </c>
      <c r="E71" s="14">
        <v>6.2133260799999999</v>
      </c>
      <c r="F71" s="16">
        <v>0.36148472999999998</v>
      </c>
      <c r="G71" s="14">
        <v>21.122400420000002</v>
      </c>
      <c r="H71" s="16">
        <v>0.54680375000000003</v>
      </c>
      <c r="I71" s="14">
        <v>49.832071339999999</v>
      </c>
      <c r="J71" s="16">
        <v>0.64084474999999996</v>
      </c>
      <c r="K71" s="14">
        <v>22.616990269999999</v>
      </c>
      <c r="L71" s="16">
        <v>0.55334550999999998</v>
      </c>
      <c r="M71" s="14">
        <v>0</v>
      </c>
      <c r="N71" s="16">
        <v>0</v>
      </c>
      <c r="O71" s="14" t="s">
        <v>582</v>
      </c>
      <c r="P71" s="16" t="s">
        <v>582</v>
      </c>
      <c r="Q71" s="14">
        <v>0</v>
      </c>
      <c r="R71" s="16">
        <v>0</v>
      </c>
      <c r="S71" s="14">
        <v>0</v>
      </c>
      <c r="T71" s="16">
        <v>0</v>
      </c>
      <c r="U71" s="14">
        <v>0.21521190000000001</v>
      </c>
      <c r="V71" s="16">
        <v>5.1786140000000001E-2</v>
      </c>
    </row>
    <row r="72" spans="1:22" x14ac:dyDescent="0.25">
      <c r="A72" s="11" t="s">
        <v>542</v>
      </c>
      <c r="B72" s="13">
        <v>7708</v>
      </c>
      <c r="C72" s="14">
        <f>(5/B72*100)</f>
        <v>6.4867669953295279E-2</v>
      </c>
      <c r="D72" s="15">
        <v>7703</v>
      </c>
      <c r="E72" s="14">
        <v>2.1843493700000001</v>
      </c>
      <c r="F72" s="16">
        <v>0.16935121</v>
      </c>
      <c r="G72" s="14">
        <v>13.05236116</v>
      </c>
      <c r="H72" s="16">
        <v>0.50510695999999999</v>
      </c>
      <c r="I72" s="14">
        <v>57.756530089999998</v>
      </c>
      <c r="J72" s="16">
        <v>0.54095587999999994</v>
      </c>
      <c r="K72" s="14">
        <v>26.945486599999999</v>
      </c>
      <c r="L72" s="16">
        <v>0.53864263000000001</v>
      </c>
      <c r="M72" s="14">
        <v>0</v>
      </c>
      <c r="N72" s="16">
        <v>0</v>
      </c>
      <c r="O72" s="14" t="s">
        <v>582</v>
      </c>
      <c r="P72" s="16" t="s">
        <v>582</v>
      </c>
      <c r="Q72" s="14">
        <v>0</v>
      </c>
      <c r="R72" s="16">
        <v>0</v>
      </c>
      <c r="S72" s="14">
        <v>0</v>
      </c>
      <c r="T72" s="16">
        <v>0</v>
      </c>
      <c r="U72" s="14">
        <v>6.1272769999999997E-2</v>
      </c>
      <c r="V72" s="16">
        <v>2.3093599999999999E-2</v>
      </c>
    </row>
    <row r="73" spans="1:22" x14ac:dyDescent="0.25">
      <c r="A73" s="11" t="s">
        <v>543</v>
      </c>
      <c r="B73" s="13">
        <v>8249</v>
      </c>
      <c r="C73" s="14">
        <f>(147/B73*100)</f>
        <v>1.7820341859619349</v>
      </c>
      <c r="D73" s="15">
        <v>8102</v>
      </c>
      <c r="E73" s="14">
        <v>2.37792183</v>
      </c>
      <c r="F73" s="16">
        <v>0.21381264</v>
      </c>
      <c r="G73" s="14">
        <v>14.50402407</v>
      </c>
      <c r="H73" s="16">
        <v>0.45773169000000002</v>
      </c>
      <c r="I73" s="14">
        <v>64.21551934</v>
      </c>
      <c r="J73" s="16">
        <v>0.74549569000000004</v>
      </c>
      <c r="K73" s="14">
        <v>18.440798740000002</v>
      </c>
      <c r="L73" s="16">
        <v>0.65693018000000003</v>
      </c>
      <c r="M73" s="14">
        <v>0</v>
      </c>
      <c r="N73" s="16">
        <v>0</v>
      </c>
      <c r="O73" s="14" t="s">
        <v>582</v>
      </c>
      <c r="P73" s="16" t="s">
        <v>582</v>
      </c>
      <c r="Q73" s="14">
        <v>0</v>
      </c>
      <c r="R73" s="16">
        <v>0</v>
      </c>
      <c r="S73" s="14">
        <v>0</v>
      </c>
      <c r="T73" s="16">
        <v>0</v>
      </c>
      <c r="U73" s="14">
        <v>0.46173602000000002</v>
      </c>
      <c r="V73" s="16">
        <v>0.10799201999999999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6.9217973600000002</v>
      </c>
      <c r="F75" s="16">
        <v>0.39811733999999999</v>
      </c>
      <c r="G75" s="14">
        <v>14.250821350000001</v>
      </c>
      <c r="H75" s="16">
        <v>0.59467062000000004</v>
      </c>
      <c r="I75" s="14">
        <v>52.474745489999997</v>
      </c>
      <c r="J75" s="16">
        <v>0.81042424999999996</v>
      </c>
      <c r="K75" s="14">
        <v>22.974222430000001</v>
      </c>
      <c r="L75" s="16">
        <v>0.58205253000000001</v>
      </c>
      <c r="M75" s="14">
        <v>0</v>
      </c>
      <c r="N75" s="16">
        <v>0</v>
      </c>
      <c r="O75" s="14" t="s">
        <v>582</v>
      </c>
      <c r="P75" s="16" t="s">
        <v>582</v>
      </c>
      <c r="Q75" s="14">
        <v>0</v>
      </c>
      <c r="R75" s="16">
        <v>0</v>
      </c>
      <c r="S75" s="14">
        <v>0</v>
      </c>
      <c r="T75" s="16">
        <v>0</v>
      </c>
      <c r="U75" s="14">
        <v>3.37841338</v>
      </c>
      <c r="V75" s="16">
        <v>0.41494407</v>
      </c>
    </row>
    <row r="76" spans="1:22" x14ac:dyDescent="0.25">
      <c r="A76" s="11" t="s">
        <v>546</v>
      </c>
      <c r="B76" s="13">
        <v>14167</v>
      </c>
      <c r="C76" s="14">
        <f>(229/B76*100)</f>
        <v>1.6164325545281288</v>
      </c>
      <c r="D76" s="15">
        <v>13938</v>
      </c>
      <c r="E76" s="14">
        <v>10.10284573</v>
      </c>
      <c r="F76" s="16">
        <v>0.34846719999999998</v>
      </c>
      <c r="G76" s="14">
        <v>20.256799480000002</v>
      </c>
      <c r="H76" s="16">
        <v>0.43205042999999999</v>
      </c>
      <c r="I76" s="14">
        <v>43.054427009999998</v>
      </c>
      <c r="J76" s="16">
        <v>0.51715493000000001</v>
      </c>
      <c r="K76" s="14">
        <v>23.844695940000001</v>
      </c>
      <c r="L76" s="16">
        <v>0.52215942000000004</v>
      </c>
      <c r="M76" s="14">
        <v>0</v>
      </c>
      <c r="N76" s="16">
        <v>0</v>
      </c>
      <c r="O76" s="14" t="s">
        <v>582</v>
      </c>
      <c r="P76" s="16" t="s">
        <v>582</v>
      </c>
      <c r="Q76" s="14">
        <v>0</v>
      </c>
      <c r="R76" s="16">
        <v>0</v>
      </c>
      <c r="S76" s="14">
        <v>0</v>
      </c>
      <c r="T76" s="16">
        <v>0</v>
      </c>
      <c r="U76" s="14">
        <v>2.7412318400000002</v>
      </c>
      <c r="V76" s="16">
        <v>0.23810381999999999</v>
      </c>
    </row>
    <row r="77" spans="1:22" x14ac:dyDescent="0.25">
      <c r="A77" s="11" t="s">
        <v>547</v>
      </c>
      <c r="B77" s="13">
        <v>6062</v>
      </c>
      <c r="C77" s="14">
        <f>(87/B77*100)</f>
        <v>1.4351699109204883</v>
      </c>
      <c r="D77" s="15">
        <v>5975</v>
      </c>
      <c r="E77" s="14">
        <v>8.8621067900000003</v>
      </c>
      <c r="F77" s="16">
        <v>0.41579854999999999</v>
      </c>
      <c r="G77" s="14">
        <v>19.998835849999999</v>
      </c>
      <c r="H77" s="16">
        <v>0.50803085999999997</v>
      </c>
      <c r="I77" s="14">
        <v>44.969154330000002</v>
      </c>
      <c r="J77" s="16">
        <v>0.72719831000000001</v>
      </c>
      <c r="K77" s="14">
        <v>23.288796139999999</v>
      </c>
      <c r="L77" s="16">
        <v>0.61732361000000002</v>
      </c>
      <c r="M77" s="14">
        <v>0</v>
      </c>
      <c r="N77" s="16">
        <v>0</v>
      </c>
      <c r="O77" s="14" t="s">
        <v>582</v>
      </c>
      <c r="P77" s="16" t="s">
        <v>582</v>
      </c>
      <c r="Q77" s="14">
        <v>0</v>
      </c>
      <c r="R77" s="16">
        <v>0</v>
      </c>
      <c r="S77" s="14">
        <v>0</v>
      </c>
      <c r="T77" s="16">
        <v>0</v>
      </c>
      <c r="U77" s="14">
        <v>2.8811068899999999</v>
      </c>
      <c r="V77" s="16">
        <v>0.28945599</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1.65232573</v>
      </c>
      <c r="F81" s="16">
        <v>0.18496362</v>
      </c>
      <c r="G81" s="14">
        <v>10.80551902</v>
      </c>
      <c r="H81" s="16">
        <v>0.49375850999999998</v>
      </c>
      <c r="I81" s="14">
        <v>57.824910950000003</v>
      </c>
      <c r="J81" s="16">
        <v>0.65069206000000002</v>
      </c>
      <c r="K81" s="14">
        <v>29.487239129999999</v>
      </c>
      <c r="L81" s="16">
        <v>0.70684992999999996</v>
      </c>
      <c r="M81" s="14">
        <v>0</v>
      </c>
      <c r="N81" s="16">
        <v>0</v>
      </c>
      <c r="O81" s="14" t="s">
        <v>582</v>
      </c>
      <c r="P81" s="16" t="s">
        <v>582</v>
      </c>
      <c r="Q81" s="14">
        <v>0</v>
      </c>
      <c r="R81" s="16">
        <v>0</v>
      </c>
      <c r="S81" s="14">
        <v>0</v>
      </c>
      <c r="T81" s="16">
        <v>0</v>
      </c>
      <c r="U81" s="14">
        <v>0.23000517000000001</v>
      </c>
      <c r="V81" s="16">
        <v>6.6021289999999996E-2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1.04913959</v>
      </c>
      <c r="F7" s="16">
        <v>0.10849594</v>
      </c>
      <c r="G7" s="14">
        <v>11.20728261</v>
      </c>
      <c r="H7" s="16">
        <v>0.33493050000000002</v>
      </c>
      <c r="I7" s="14">
        <v>65.114965130000002</v>
      </c>
      <c r="J7" s="16">
        <v>0.56883733999999997</v>
      </c>
      <c r="K7" s="14">
        <v>20.96152309</v>
      </c>
      <c r="L7" s="16">
        <v>0.41183816000000001</v>
      </c>
      <c r="M7" s="14">
        <v>0</v>
      </c>
      <c r="N7" s="16">
        <v>0</v>
      </c>
      <c r="O7" s="14" t="s">
        <v>582</v>
      </c>
      <c r="P7" s="16" t="s">
        <v>582</v>
      </c>
      <c r="Q7" s="14">
        <v>0</v>
      </c>
      <c r="R7" s="16">
        <v>0</v>
      </c>
      <c r="S7" s="14">
        <v>0</v>
      </c>
      <c r="T7" s="16">
        <v>0</v>
      </c>
      <c r="U7" s="14">
        <v>1.66708959</v>
      </c>
      <c r="V7" s="16">
        <v>0.13490621</v>
      </c>
    </row>
    <row r="8" spans="1:22" x14ac:dyDescent="0.25">
      <c r="A8" s="11" t="s">
        <v>478</v>
      </c>
      <c r="B8" s="13">
        <v>7007</v>
      </c>
      <c r="C8" s="14">
        <f>(25/B8*100)</f>
        <v>0.35678607107178534</v>
      </c>
      <c r="D8" s="15">
        <v>6982</v>
      </c>
      <c r="E8" s="14">
        <v>1.55139815</v>
      </c>
      <c r="F8" s="16">
        <v>0.16386830999999999</v>
      </c>
      <c r="G8" s="14">
        <v>9.6756095999999996</v>
      </c>
      <c r="H8" s="16">
        <v>0.38028614999999999</v>
      </c>
      <c r="I8" s="14">
        <v>48.202908039999997</v>
      </c>
      <c r="J8" s="16">
        <v>0.72368237000000002</v>
      </c>
      <c r="K8" s="14">
        <v>39.117272020000001</v>
      </c>
      <c r="L8" s="16">
        <v>0.72147360999999999</v>
      </c>
      <c r="M8" s="14">
        <v>0</v>
      </c>
      <c r="N8" s="16">
        <v>0</v>
      </c>
      <c r="O8" s="14" t="s">
        <v>582</v>
      </c>
      <c r="P8" s="16" t="s">
        <v>582</v>
      </c>
      <c r="Q8" s="14">
        <v>0.47263917</v>
      </c>
      <c r="R8" s="16">
        <v>0.11632265999999999</v>
      </c>
      <c r="S8" s="14">
        <v>0</v>
      </c>
      <c r="T8" s="16">
        <v>0</v>
      </c>
      <c r="U8" s="14">
        <v>0.98017303</v>
      </c>
      <c r="V8" s="16">
        <v>0.13391511</v>
      </c>
    </row>
    <row r="9" spans="1:22" x14ac:dyDescent="0.25">
      <c r="A9" s="11" t="s">
        <v>479</v>
      </c>
      <c r="B9" s="13">
        <v>9651</v>
      </c>
      <c r="C9" s="14">
        <f>(113/B9*100)</f>
        <v>1.170863122992436</v>
      </c>
      <c r="D9" s="15">
        <v>9538</v>
      </c>
      <c r="E9" s="14">
        <v>2.0741541899999998</v>
      </c>
      <c r="F9" s="16">
        <v>0.18658219000000001</v>
      </c>
      <c r="G9" s="14">
        <v>12.268899530000001</v>
      </c>
      <c r="H9" s="16">
        <v>0.37707167000000003</v>
      </c>
      <c r="I9" s="14">
        <v>62.737015999999997</v>
      </c>
      <c r="J9" s="16">
        <v>0.68811641000000001</v>
      </c>
      <c r="K9" s="14">
        <v>18.08747425</v>
      </c>
      <c r="L9" s="16">
        <v>0.52744106999999996</v>
      </c>
      <c r="M9" s="14">
        <v>0</v>
      </c>
      <c r="N9" s="16">
        <v>0</v>
      </c>
      <c r="O9" s="14" t="s">
        <v>582</v>
      </c>
      <c r="P9" s="16" t="s">
        <v>582</v>
      </c>
      <c r="Q9" s="14">
        <v>3.0136035099999998</v>
      </c>
      <c r="R9" s="16">
        <v>0.54114876999999995</v>
      </c>
      <c r="S9" s="14">
        <v>0</v>
      </c>
      <c r="T9" s="16">
        <v>0</v>
      </c>
      <c r="U9" s="14">
        <v>1.81885253</v>
      </c>
      <c r="V9" s="16">
        <v>0.21161119</v>
      </c>
    </row>
    <row r="10" spans="1:22" x14ac:dyDescent="0.25">
      <c r="A10" s="11" t="s">
        <v>480</v>
      </c>
      <c r="B10" s="13">
        <v>20058</v>
      </c>
      <c r="C10" s="14">
        <f>(530/B10*100)</f>
        <v>2.6423372220560375</v>
      </c>
      <c r="D10" s="15">
        <v>19528</v>
      </c>
      <c r="E10" s="14">
        <v>1.38431846</v>
      </c>
      <c r="F10" s="16">
        <v>0.13043935000000001</v>
      </c>
      <c r="G10" s="14">
        <v>9.2289580600000001</v>
      </c>
      <c r="H10" s="16">
        <v>0.29916137999999998</v>
      </c>
      <c r="I10" s="14">
        <v>63.233556849999999</v>
      </c>
      <c r="J10" s="16">
        <v>0.42650138999999998</v>
      </c>
      <c r="K10" s="14">
        <v>24.754413469999999</v>
      </c>
      <c r="L10" s="16">
        <v>0.43861673000000001</v>
      </c>
      <c r="M10" s="14">
        <v>0</v>
      </c>
      <c r="N10" s="16">
        <v>0</v>
      </c>
      <c r="O10" s="14" t="s">
        <v>582</v>
      </c>
      <c r="P10" s="16" t="s">
        <v>582</v>
      </c>
      <c r="Q10" s="14">
        <v>0</v>
      </c>
      <c r="R10" s="16">
        <v>0</v>
      </c>
      <c r="S10" s="14">
        <v>0</v>
      </c>
      <c r="T10" s="16">
        <v>0</v>
      </c>
      <c r="U10" s="14">
        <v>1.3987531499999999</v>
      </c>
      <c r="V10" s="16">
        <v>0.15565809</v>
      </c>
    </row>
    <row r="11" spans="1:22" x14ac:dyDescent="0.25">
      <c r="A11" s="11" t="s">
        <v>481</v>
      </c>
      <c r="B11" s="13">
        <v>7053</v>
      </c>
      <c r="C11" s="14">
        <f>(51/B11*100)</f>
        <v>0.72309655465759248</v>
      </c>
      <c r="D11" s="15">
        <v>7002</v>
      </c>
      <c r="E11" s="14">
        <v>1.7175256000000001</v>
      </c>
      <c r="F11" s="16">
        <v>0.20028757</v>
      </c>
      <c r="G11" s="14">
        <v>11.59150234</v>
      </c>
      <c r="H11" s="16">
        <v>0.49832882000000001</v>
      </c>
      <c r="I11" s="14">
        <v>57.12757586</v>
      </c>
      <c r="J11" s="16">
        <v>0.67861974999999997</v>
      </c>
      <c r="K11" s="14">
        <v>28.360820230000002</v>
      </c>
      <c r="L11" s="16">
        <v>0.67733140999999997</v>
      </c>
      <c r="M11" s="14">
        <v>0</v>
      </c>
      <c r="N11" s="16">
        <v>0</v>
      </c>
      <c r="O11" s="14" t="s">
        <v>582</v>
      </c>
      <c r="P11" s="16" t="s">
        <v>582</v>
      </c>
      <c r="Q11" s="14">
        <v>0</v>
      </c>
      <c r="R11" s="16">
        <v>0</v>
      </c>
      <c r="S11" s="14">
        <v>0</v>
      </c>
      <c r="T11" s="16">
        <v>0</v>
      </c>
      <c r="U11" s="14">
        <v>1.2025759600000001</v>
      </c>
      <c r="V11" s="16">
        <v>0.19979974</v>
      </c>
    </row>
    <row r="12" spans="1:22" x14ac:dyDescent="0.25">
      <c r="A12" s="11" t="s">
        <v>482</v>
      </c>
      <c r="B12" s="13">
        <v>6894</v>
      </c>
      <c r="C12" s="14">
        <f>(57/B12*100)</f>
        <v>0.82680591818973026</v>
      </c>
      <c r="D12" s="15">
        <v>6837</v>
      </c>
      <c r="E12" s="14">
        <v>1.4825363600000001</v>
      </c>
      <c r="F12" s="16">
        <v>0.17633677</v>
      </c>
      <c r="G12" s="14">
        <v>6.4343304999999997</v>
      </c>
      <c r="H12" s="16">
        <v>0.37082080000000001</v>
      </c>
      <c r="I12" s="14">
        <v>65.072836989999999</v>
      </c>
      <c r="J12" s="16">
        <v>0.71973140000000002</v>
      </c>
      <c r="K12" s="14">
        <v>23.304364169999999</v>
      </c>
      <c r="L12" s="16">
        <v>0.56950445000000005</v>
      </c>
      <c r="M12" s="14">
        <v>0</v>
      </c>
      <c r="N12" s="16">
        <v>0</v>
      </c>
      <c r="O12" s="14" t="s">
        <v>582</v>
      </c>
      <c r="P12" s="16" t="s">
        <v>582</v>
      </c>
      <c r="Q12" s="14">
        <v>2.3471719100000001</v>
      </c>
      <c r="R12" s="16">
        <v>0.59165972</v>
      </c>
      <c r="S12" s="14">
        <v>0</v>
      </c>
      <c r="T12" s="16">
        <v>0</v>
      </c>
      <c r="U12" s="14">
        <v>1.35876007</v>
      </c>
      <c r="V12" s="16">
        <v>0.16750471</v>
      </c>
    </row>
    <row r="13" spans="1:22" x14ac:dyDescent="0.25">
      <c r="A13" s="11" t="s">
        <v>483</v>
      </c>
      <c r="B13" s="13">
        <v>7161</v>
      </c>
      <c r="C13" s="14">
        <f>(93/B13*100)</f>
        <v>1.2987012987012987</v>
      </c>
      <c r="D13" s="15">
        <v>7068</v>
      </c>
      <c r="E13" s="14">
        <v>0.83476432</v>
      </c>
      <c r="F13" s="16">
        <v>0.12911972999999999</v>
      </c>
      <c r="G13" s="14">
        <v>7.5220842799999996</v>
      </c>
      <c r="H13" s="16">
        <v>0.35953278</v>
      </c>
      <c r="I13" s="14">
        <v>65.878696930000004</v>
      </c>
      <c r="J13" s="16">
        <v>0.7010788</v>
      </c>
      <c r="K13" s="14">
        <v>20.66226301</v>
      </c>
      <c r="L13" s="16">
        <v>0.57020506999999998</v>
      </c>
      <c r="M13" s="14">
        <v>0</v>
      </c>
      <c r="N13" s="16">
        <v>0</v>
      </c>
      <c r="O13" s="14" t="s">
        <v>582</v>
      </c>
      <c r="P13" s="16" t="s">
        <v>582</v>
      </c>
      <c r="Q13" s="14">
        <v>4.06863741</v>
      </c>
      <c r="R13" s="16">
        <v>0.46783816</v>
      </c>
      <c r="S13" s="14">
        <v>0</v>
      </c>
      <c r="T13" s="16">
        <v>0</v>
      </c>
      <c r="U13" s="14">
        <v>1.03355405</v>
      </c>
      <c r="V13" s="16">
        <v>0.19119043999999999</v>
      </c>
    </row>
    <row r="14" spans="1:22" x14ac:dyDescent="0.25">
      <c r="A14" s="11" t="s">
        <v>484</v>
      </c>
      <c r="B14" s="13">
        <v>5587</v>
      </c>
      <c r="C14" s="14">
        <f>(76/B14*100)</f>
        <v>1.3603006980490424</v>
      </c>
      <c r="D14" s="15">
        <v>5511</v>
      </c>
      <c r="E14" s="14">
        <v>1.53413935</v>
      </c>
      <c r="F14" s="16">
        <v>0.16498841</v>
      </c>
      <c r="G14" s="14">
        <v>10.4042318</v>
      </c>
      <c r="H14" s="16">
        <v>0.41897236999999998</v>
      </c>
      <c r="I14" s="14">
        <v>64.293186750000004</v>
      </c>
      <c r="J14" s="16">
        <v>0.73518861000000002</v>
      </c>
      <c r="K14" s="14">
        <v>23.17107528</v>
      </c>
      <c r="L14" s="16">
        <v>0.70167548000000002</v>
      </c>
      <c r="M14" s="14">
        <v>0</v>
      </c>
      <c r="N14" s="16">
        <v>0</v>
      </c>
      <c r="O14" s="14" t="s">
        <v>582</v>
      </c>
      <c r="P14" s="16" t="s">
        <v>582</v>
      </c>
      <c r="Q14" s="14">
        <v>0</v>
      </c>
      <c r="R14" s="16">
        <v>0</v>
      </c>
      <c r="S14" s="14">
        <v>0</v>
      </c>
      <c r="T14" s="16">
        <v>0</v>
      </c>
      <c r="U14" s="14">
        <v>0.59736683000000002</v>
      </c>
      <c r="V14" s="16">
        <v>8.3325270000000007E-2</v>
      </c>
    </row>
    <row r="15" spans="1:22" x14ac:dyDescent="0.25">
      <c r="A15" s="11" t="s">
        <v>485</v>
      </c>
      <c r="B15" s="13">
        <v>5882</v>
      </c>
      <c r="C15" s="14">
        <f>(53/B15*100)</f>
        <v>0.90105406324379467</v>
      </c>
      <c r="D15" s="15">
        <v>5829</v>
      </c>
      <c r="E15" s="14">
        <v>1.01790709</v>
      </c>
      <c r="F15" s="16">
        <v>0.13085843999999999</v>
      </c>
      <c r="G15" s="14">
        <v>8.2141337799999992</v>
      </c>
      <c r="H15" s="16">
        <v>0.43431534999999999</v>
      </c>
      <c r="I15" s="14">
        <v>63.580564099999997</v>
      </c>
      <c r="J15" s="16">
        <v>0.72523539000000004</v>
      </c>
      <c r="K15" s="14">
        <v>25.43181126</v>
      </c>
      <c r="L15" s="16">
        <v>0.66132027999999998</v>
      </c>
      <c r="M15" s="14">
        <v>0</v>
      </c>
      <c r="N15" s="16">
        <v>0</v>
      </c>
      <c r="O15" s="14" t="s">
        <v>582</v>
      </c>
      <c r="P15" s="16" t="s">
        <v>582</v>
      </c>
      <c r="Q15" s="14">
        <v>1.0127116700000001</v>
      </c>
      <c r="R15" s="16">
        <v>0.45391006</v>
      </c>
      <c r="S15" s="14">
        <v>0</v>
      </c>
      <c r="T15" s="16">
        <v>0</v>
      </c>
      <c r="U15" s="14">
        <v>0.74287210999999997</v>
      </c>
      <c r="V15" s="16">
        <v>0.12172355999999999</v>
      </c>
    </row>
    <row r="16" spans="1:22" x14ac:dyDescent="0.25">
      <c r="A16" s="11" t="s">
        <v>486</v>
      </c>
      <c r="B16" s="13">
        <v>6108</v>
      </c>
      <c r="C16" s="14">
        <f>(105/B16*100)</f>
        <v>1.7190569744597251</v>
      </c>
      <c r="D16" s="15">
        <v>6003</v>
      </c>
      <c r="E16" s="14">
        <v>2.4854551300000001</v>
      </c>
      <c r="F16" s="16">
        <v>0.20672015999999999</v>
      </c>
      <c r="G16" s="14">
        <v>10.848592650000001</v>
      </c>
      <c r="H16" s="16">
        <v>0.43372846999999998</v>
      </c>
      <c r="I16" s="14">
        <v>62.767218659999997</v>
      </c>
      <c r="J16" s="16">
        <v>0.64477826999999999</v>
      </c>
      <c r="K16" s="14">
        <v>21.18121515</v>
      </c>
      <c r="L16" s="16">
        <v>0.5878738</v>
      </c>
      <c r="M16" s="14">
        <v>0</v>
      </c>
      <c r="N16" s="16">
        <v>0</v>
      </c>
      <c r="O16" s="14" t="s">
        <v>582</v>
      </c>
      <c r="P16" s="16" t="s">
        <v>582</v>
      </c>
      <c r="Q16" s="14">
        <v>0</v>
      </c>
      <c r="R16" s="16">
        <v>0</v>
      </c>
      <c r="S16" s="14">
        <v>0</v>
      </c>
      <c r="T16" s="16">
        <v>0</v>
      </c>
      <c r="U16" s="14">
        <v>2.7175184099999998</v>
      </c>
      <c r="V16" s="16">
        <v>0.3565835</v>
      </c>
    </row>
    <row r="17" spans="1:22" x14ac:dyDescent="0.25">
      <c r="A17" s="11" t="s">
        <v>487</v>
      </c>
      <c r="B17" s="13">
        <v>6504</v>
      </c>
      <c r="C17" s="14">
        <f>(695/B17*100)</f>
        <v>10.685731857318572</v>
      </c>
      <c r="D17" s="15">
        <v>5809</v>
      </c>
      <c r="E17" s="14">
        <v>1.07874537</v>
      </c>
      <c r="F17" s="16">
        <v>0.12982113000000001</v>
      </c>
      <c r="G17" s="14">
        <v>8.7348848300000004</v>
      </c>
      <c r="H17" s="16">
        <v>0.37080917000000002</v>
      </c>
      <c r="I17" s="14">
        <v>51.992571239999997</v>
      </c>
      <c r="J17" s="16">
        <v>0.77089768000000003</v>
      </c>
      <c r="K17" s="14">
        <v>34.08250013</v>
      </c>
      <c r="L17" s="16">
        <v>0.60171147000000003</v>
      </c>
      <c r="M17" s="14">
        <v>0</v>
      </c>
      <c r="N17" s="16">
        <v>0</v>
      </c>
      <c r="O17" s="14" t="s">
        <v>582</v>
      </c>
      <c r="P17" s="16" t="s">
        <v>582</v>
      </c>
      <c r="Q17" s="14">
        <v>2.5477739399999999</v>
      </c>
      <c r="R17" s="16">
        <v>0.33802921000000002</v>
      </c>
      <c r="S17" s="14">
        <v>0</v>
      </c>
      <c r="T17" s="16">
        <v>0</v>
      </c>
      <c r="U17" s="14">
        <v>1.56352449</v>
      </c>
      <c r="V17" s="16">
        <v>0.21816537999999999</v>
      </c>
    </row>
    <row r="18" spans="1:22" x14ac:dyDescent="0.25">
      <c r="A18" s="11" t="s">
        <v>488</v>
      </c>
      <c r="B18" s="13">
        <v>5532</v>
      </c>
      <c r="C18" s="14">
        <f>(28/B18*100)</f>
        <v>0.50614605929139556</v>
      </c>
      <c r="D18" s="15">
        <v>5504</v>
      </c>
      <c r="E18" s="14">
        <v>1.8160254</v>
      </c>
      <c r="F18" s="16">
        <v>0.27854158000000001</v>
      </c>
      <c r="G18" s="14">
        <v>12.67855466</v>
      </c>
      <c r="H18" s="16">
        <v>0.56818986000000005</v>
      </c>
      <c r="I18" s="14">
        <v>61.824495540000001</v>
      </c>
      <c r="J18" s="16">
        <v>0.78478269</v>
      </c>
      <c r="K18" s="14">
        <v>21.838535190000002</v>
      </c>
      <c r="L18" s="16">
        <v>0.66603533000000004</v>
      </c>
      <c r="M18" s="14">
        <v>0</v>
      </c>
      <c r="N18" s="16">
        <v>0</v>
      </c>
      <c r="O18" s="14" t="s">
        <v>582</v>
      </c>
      <c r="P18" s="16" t="s">
        <v>582</v>
      </c>
      <c r="Q18" s="14">
        <v>0</v>
      </c>
      <c r="R18" s="16">
        <v>0</v>
      </c>
      <c r="S18" s="14">
        <v>0</v>
      </c>
      <c r="T18" s="16">
        <v>0</v>
      </c>
      <c r="U18" s="14">
        <v>1.84238922</v>
      </c>
      <c r="V18" s="16">
        <v>0.31389581999999999</v>
      </c>
    </row>
    <row r="19" spans="1:22" x14ac:dyDescent="0.25">
      <c r="A19" s="11" t="s">
        <v>489</v>
      </c>
      <c r="B19" s="13">
        <v>5658</v>
      </c>
      <c r="C19" s="14">
        <f>(71/B19*100)</f>
        <v>1.2548603746907034</v>
      </c>
      <c r="D19" s="15">
        <v>5587</v>
      </c>
      <c r="E19" s="14">
        <v>2.3985352400000002</v>
      </c>
      <c r="F19" s="16">
        <v>0.23345456000000001</v>
      </c>
      <c r="G19" s="14">
        <v>13.34719179</v>
      </c>
      <c r="H19" s="16">
        <v>0.55597750000000001</v>
      </c>
      <c r="I19" s="14">
        <v>60.128885029999999</v>
      </c>
      <c r="J19" s="16">
        <v>0.78504121000000004</v>
      </c>
      <c r="K19" s="14">
        <v>22.947948190000002</v>
      </c>
      <c r="L19" s="16">
        <v>0.67957420000000002</v>
      </c>
      <c r="M19" s="14">
        <v>0</v>
      </c>
      <c r="N19" s="16">
        <v>0</v>
      </c>
      <c r="O19" s="14" t="s">
        <v>582</v>
      </c>
      <c r="P19" s="16" t="s">
        <v>582</v>
      </c>
      <c r="Q19" s="14">
        <v>0</v>
      </c>
      <c r="R19" s="16">
        <v>0</v>
      </c>
      <c r="S19" s="14">
        <v>0</v>
      </c>
      <c r="T19" s="16">
        <v>0</v>
      </c>
      <c r="U19" s="14">
        <v>1.17743975</v>
      </c>
      <c r="V19" s="16">
        <v>0.21273364</v>
      </c>
    </row>
    <row r="20" spans="1:22" x14ac:dyDescent="0.25">
      <c r="A20" s="11" t="s">
        <v>490</v>
      </c>
      <c r="B20" s="13">
        <v>3371</v>
      </c>
      <c r="C20" s="14">
        <f>(75/B20*100)</f>
        <v>2.2248590922574905</v>
      </c>
      <c r="D20" s="15">
        <v>3296</v>
      </c>
      <c r="E20" s="14">
        <v>2.8350577399999999</v>
      </c>
      <c r="F20" s="16">
        <v>0.29520503999999997</v>
      </c>
      <c r="G20" s="14">
        <v>15.43002549</v>
      </c>
      <c r="H20" s="16">
        <v>0.67185539999999999</v>
      </c>
      <c r="I20" s="14">
        <v>56.390053530000003</v>
      </c>
      <c r="J20" s="16">
        <v>0.80729768000000002</v>
      </c>
      <c r="K20" s="14">
        <v>24.356059869999999</v>
      </c>
      <c r="L20" s="16">
        <v>0.84322483000000004</v>
      </c>
      <c r="M20" s="14">
        <v>0</v>
      </c>
      <c r="N20" s="16">
        <v>0</v>
      </c>
      <c r="O20" s="14" t="s">
        <v>582</v>
      </c>
      <c r="P20" s="16" t="s">
        <v>582</v>
      </c>
      <c r="Q20" s="14">
        <v>0</v>
      </c>
      <c r="R20" s="16">
        <v>0</v>
      </c>
      <c r="S20" s="14">
        <v>0</v>
      </c>
      <c r="T20" s="16">
        <v>0</v>
      </c>
      <c r="U20" s="14">
        <v>0.98880336000000002</v>
      </c>
      <c r="V20" s="16">
        <v>0.18629612000000001</v>
      </c>
    </row>
    <row r="21" spans="1:22" x14ac:dyDescent="0.25">
      <c r="A21" s="11" t="s">
        <v>491</v>
      </c>
      <c r="B21" s="13">
        <v>5741</v>
      </c>
      <c r="C21" s="14">
        <f>(45/B21*100)</f>
        <v>0.7838355687162516</v>
      </c>
      <c r="D21" s="15">
        <v>5696</v>
      </c>
      <c r="E21" s="14">
        <v>1.50650661</v>
      </c>
      <c r="F21" s="16">
        <v>0.17794551</v>
      </c>
      <c r="G21" s="14">
        <v>13.84942655</v>
      </c>
      <c r="H21" s="16">
        <v>0.43512409000000002</v>
      </c>
      <c r="I21" s="14">
        <v>63.482707830000003</v>
      </c>
      <c r="J21" s="16">
        <v>0.67028140000000003</v>
      </c>
      <c r="K21" s="14">
        <v>20.54313664</v>
      </c>
      <c r="L21" s="16">
        <v>0.59864030999999995</v>
      </c>
      <c r="M21" s="14">
        <v>0</v>
      </c>
      <c r="N21" s="16">
        <v>0</v>
      </c>
      <c r="O21" s="14" t="s">
        <v>582</v>
      </c>
      <c r="P21" s="16" t="s">
        <v>582</v>
      </c>
      <c r="Q21" s="14">
        <v>0</v>
      </c>
      <c r="R21" s="16">
        <v>0</v>
      </c>
      <c r="S21" s="14">
        <v>0</v>
      </c>
      <c r="T21" s="16">
        <v>0</v>
      </c>
      <c r="U21" s="14">
        <v>0.61822237000000002</v>
      </c>
      <c r="V21" s="16">
        <v>0.10658452</v>
      </c>
    </row>
    <row r="22" spans="1:22" x14ac:dyDescent="0.25">
      <c r="A22" s="11" t="s">
        <v>492</v>
      </c>
      <c r="B22" s="13">
        <v>6598</v>
      </c>
      <c r="C22" s="14">
        <f>(34/B22*100)</f>
        <v>0.51530766899060321</v>
      </c>
      <c r="D22" s="15">
        <v>6564</v>
      </c>
      <c r="E22" s="14">
        <v>1.98970059</v>
      </c>
      <c r="F22" s="16">
        <v>0.20887921000000001</v>
      </c>
      <c r="G22" s="14">
        <v>5.4766831299999996</v>
      </c>
      <c r="H22" s="16">
        <v>0.31872528999999999</v>
      </c>
      <c r="I22" s="14">
        <v>57.374046839999998</v>
      </c>
      <c r="J22" s="16">
        <v>0.53170704999999996</v>
      </c>
      <c r="K22" s="14">
        <v>32.32043307</v>
      </c>
      <c r="L22" s="16">
        <v>0.50000456000000004</v>
      </c>
      <c r="M22" s="14">
        <v>0</v>
      </c>
      <c r="N22" s="16">
        <v>0</v>
      </c>
      <c r="O22" s="14" t="s">
        <v>582</v>
      </c>
      <c r="P22" s="16" t="s">
        <v>582</v>
      </c>
      <c r="Q22" s="14">
        <v>0</v>
      </c>
      <c r="R22" s="16">
        <v>0</v>
      </c>
      <c r="S22" s="14">
        <v>1.3852160000000001E-2</v>
      </c>
      <c r="T22" s="16">
        <v>1.384662E-2</v>
      </c>
      <c r="U22" s="14">
        <v>2.82528421</v>
      </c>
      <c r="V22" s="16">
        <v>0.31576932000000002</v>
      </c>
    </row>
    <row r="23" spans="1:22" x14ac:dyDescent="0.25">
      <c r="A23" s="11" t="s">
        <v>493</v>
      </c>
      <c r="B23" s="13">
        <v>11583</v>
      </c>
      <c r="C23" s="14">
        <f>(222/B23*100)</f>
        <v>1.9166019166019166</v>
      </c>
      <c r="D23" s="15">
        <v>11361</v>
      </c>
      <c r="E23" s="14">
        <v>2.10673829</v>
      </c>
      <c r="F23" s="16">
        <v>0.23430657999999999</v>
      </c>
      <c r="G23" s="14">
        <v>12.16181181</v>
      </c>
      <c r="H23" s="16">
        <v>0.41974631000000001</v>
      </c>
      <c r="I23" s="14">
        <v>59.666625369999998</v>
      </c>
      <c r="J23" s="16">
        <v>0.65815358999999996</v>
      </c>
      <c r="K23" s="14">
        <v>24.353233459999998</v>
      </c>
      <c r="L23" s="16">
        <v>0.66728651000000005</v>
      </c>
      <c r="M23" s="14">
        <v>0</v>
      </c>
      <c r="N23" s="16">
        <v>0</v>
      </c>
      <c r="O23" s="14" t="s">
        <v>582</v>
      </c>
      <c r="P23" s="16" t="s">
        <v>582</v>
      </c>
      <c r="Q23" s="14">
        <v>0</v>
      </c>
      <c r="R23" s="16">
        <v>0</v>
      </c>
      <c r="S23" s="14">
        <v>0</v>
      </c>
      <c r="T23" s="16">
        <v>0</v>
      </c>
      <c r="U23" s="14">
        <v>1.7115910599999999</v>
      </c>
      <c r="V23" s="16">
        <v>0.23783868</v>
      </c>
    </row>
    <row r="24" spans="1:22" x14ac:dyDescent="0.25">
      <c r="A24" s="11" t="s">
        <v>494</v>
      </c>
      <c r="B24" s="13">
        <v>6647</v>
      </c>
      <c r="C24" s="14">
        <f>(7/B24*100)</f>
        <v>0.10531066646607493</v>
      </c>
      <c r="D24" s="15">
        <v>6640</v>
      </c>
      <c r="E24" s="14">
        <v>3.1846190499999998</v>
      </c>
      <c r="F24" s="16">
        <v>0.21302161999999999</v>
      </c>
      <c r="G24" s="14">
        <v>19.883102139999998</v>
      </c>
      <c r="H24" s="16">
        <v>0.52729999000000005</v>
      </c>
      <c r="I24" s="14">
        <v>58.481531029999999</v>
      </c>
      <c r="J24" s="16">
        <v>0.57305457000000004</v>
      </c>
      <c r="K24" s="14">
        <v>18.034400909999999</v>
      </c>
      <c r="L24" s="16">
        <v>0.53329203000000003</v>
      </c>
      <c r="M24" s="14">
        <v>0</v>
      </c>
      <c r="N24" s="16">
        <v>0</v>
      </c>
      <c r="O24" s="14" t="s">
        <v>582</v>
      </c>
      <c r="P24" s="16" t="s">
        <v>582</v>
      </c>
      <c r="Q24" s="14">
        <v>0</v>
      </c>
      <c r="R24" s="16">
        <v>0</v>
      </c>
      <c r="S24" s="14">
        <v>0</v>
      </c>
      <c r="T24" s="16">
        <v>0</v>
      </c>
      <c r="U24" s="14">
        <v>0.41634686999999998</v>
      </c>
      <c r="V24" s="16">
        <v>9.2949530000000002E-2</v>
      </c>
    </row>
    <row r="25" spans="1:22" x14ac:dyDescent="0.25">
      <c r="A25" s="11" t="s">
        <v>495</v>
      </c>
      <c r="B25" s="13">
        <v>5581</v>
      </c>
      <c r="C25" s="14">
        <f>(24/B25*100)</f>
        <v>0.43003046049095145</v>
      </c>
      <c r="D25" s="15">
        <v>5557</v>
      </c>
      <c r="E25" s="14">
        <v>0.38059602999999997</v>
      </c>
      <c r="F25" s="16">
        <v>9.1729359999999996E-2</v>
      </c>
      <c r="G25" s="14">
        <v>4.5727370199999999</v>
      </c>
      <c r="H25" s="16">
        <v>0.27656143999999999</v>
      </c>
      <c r="I25" s="14">
        <v>67.149187019999999</v>
      </c>
      <c r="J25" s="16">
        <v>0.80202834000000001</v>
      </c>
      <c r="K25" s="14">
        <v>27.508576649999998</v>
      </c>
      <c r="L25" s="16">
        <v>0.80930815</v>
      </c>
      <c r="M25" s="14">
        <v>0</v>
      </c>
      <c r="N25" s="16">
        <v>0</v>
      </c>
      <c r="O25" s="14" t="s">
        <v>582</v>
      </c>
      <c r="P25" s="16" t="s">
        <v>582</v>
      </c>
      <c r="Q25" s="14">
        <v>0</v>
      </c>
      <c r="R25" s="16">
        <v>0</v>
      </c>
      <c r="S25" s="14">
        <v>0</v>
      </c>
      <c r="T25" s="16">
        <v>0</v>
      </c>
      <c r="U25" s="14">
        <v>0.38890328000000002</v>
      </c>
      <c r="V25" s="16">
        <v>9.3808030000000001E-2</v>
      </c>
    </row>
    <row r="26" spans="1:22" x14ac:dyDescent="0.25">
      <c r="A26" s="11" t="s">
        <v>496</v>
      </c>
      <c r="B26" s="13">
        <v>4869</v>
      </c>
      <c r="C26" s="14">
        <f>(34/B26*100)</f>
        <v>0.69829533785171494</v>
      </c>
      <c r="D26" s="15">
        <v>4835</v>
      </c>
      <c r="E26" s="14">
        <v>2.6080303900000001</v>
      </c>
      <c r="F26" s="16">
        <v>0.28169709999999998</v>
      </c>
      <c r="G26" s="14">
        <v>16.565123790000001</v>
      </c>
      <c r="H26" s="16">
        <v>0.72966180999999997</v>
      </c>
      <c r="I26" s="14">
        <v>65.325963090000002</v>
      </c>
      <c r="J26" s="16">
        <v>0.81209204000000001</v>
      </c>
      <c r="K26" s="14">
        <v>14.77727889</v>
      </c>
      <c r="L26" s="16">
        <v>0.62088206000000001</v>
      </c>
      <c r="M26" s="14">
        <v>0</v>
      </c>
      <c r="N26" s="16">
        <v>0</v>
      </c>
      <c r="O26" s="14" t="s">
        <v>582</v>
      </c>
      <c r="P26" s="16" t="s">
        <v>582</v>
      </c>
      <c r="Q26" s="14">
        <v>0</v>
      </c>
      <c r="R26" s="16">
        <v>0</v>
      </c>
      <c r="S26" s="14">
        <v>0</v>
      </c>
      <c r="T26" s="16">
        <v>0</v>
      </c>
      <c r="U26" s="14">
        <v>0.72360382999999995</v>
      </c>
      <c r="V26" s="16">
        <v>0.12082221999999999</v>
      </c>
    </row>
    <row r="27" spans="1:22" x14ac:dyDescent="0.25">
      <c r="A27" s="11" t="s">
        <v>497</v>
      </c>
      <c r="B27" s="13">
        <v>5299</v>
      </c>
      <c r="C27" s="14">
        <f>(17/B27*100)</f>
        <v>0.32081524816003021</v>
      </c>
      <c r="D27" s="15">
        <v>5282</v>
      </c>
      <c r="E27" s="14">
        <v>2.4669757899999998</v>
      </c>
      <c r="F27" s="16">
        <v>0.17387153999999999</v>
      </c>
      <c r="G27" s="14">
        <v>11.296504929999999</v>
      </c>
      <c r="H27" s="16">
        <v>0.46147385000000002</v>
      </c>
      <c r="I27" s="14">
        <v>56.46052624</v>
      </c>
      <c r="J27" s="16">
        <v>0.68366652999999999</v>
      </c>
      <c r="K27" s="14">
        <v>27.754418650000002</v>
      </c>
      <c r="L27" s="16">
        <v>0.66430529000000005</v>
      </c>
      <c r="M27" s="14">
        <v>0</v>
      </c>
      <c r="N27" s="16">
        <v>0</v>
      </c>
      <c r="O27" s="14" t="s">
        <v>582</v>
      </c>
      <c r="P27" s="16" t="s">
        <v>582</v>
      </c>
      <c r="Q27" s="14">
        <v>0</v>
      </c>
      <c r="R27" s="16">
        <v>0</v>
      </c>
      <c r="S27" s="14">
        <v>0</v>
      </c>
      <c r="T27" s="16">
        <v>0</v>
      </c>
      <c r="U27" s="14">
        <v>2.0215743900000001</v>
      </c>
      <c r="V27" s="16">
        <v>0.21496555000000001</v>
      </c>
    </row>
    <row r="28" spans="1:22" x14ac:dyDescent="0.25">
      <c r="A28" s="11" t="s">
        <v>498</v>
      </c>
      <c r="B28" s="13">
        <v>7568</v>
      </c>
      <c r="C28" s="14">
        <f>(63/B28*100)</f>
        <v>0.83245243128964064</v>
      </c>
      <c r="D28" s="15">
        <v>7505</v>
      </c>
      <c r="E28" s="14">
        <v>1.67966098</v>
      </c>
      <c r="F28" s="16">
        <v>0.20773261000000001</v>
      </c>
      <c r="G28" s="14">
        <v>9.5271603500000008</v>
      </c>
      <c r="H28" s="16">
        <v>0.40638992000000002</v>
      </c>
      <c r="I28" s="14">
        <v>64.271925519999996</v>
      </c>
      <c r="J28" s="16">
        <v>0.62696684000000003</v>
      </c>
      <c r="K28" s="14">
        <v>23.892085999999999</v>
      </c>
      <c r="L28" s="16">
        <v>0.59029012000000003</v>
      </c>
      <c r="M28" s="14">
        <v>0</v>
      </c>
      <c r="N28" s="16">
        <v>0</v>
      </c>
      <c r="O28" s="14" t="s">
        <v>582</v>
      </c>
      <c r="P28" s="16" t="s">
        <v>582</v>
      </c>
      <c r="Q28" s="14">
        <v>0</v>
      </c>
      <c r="R28" s="16">
        <v>0</v>
      </c>
      <c r="S28" s="14">
        <v>0</v>
      </c>
      <c r="T28" s="16">
        <v>0</v>
      </c>
      <c r="U28" s="14">
        <v>0.62916715999999995</v>
      </c>
      <c r="V28" s="16">
        <v>0.11485674</v>
      </c>
    </row>
    <row r="29" spans="1:22" x14ac:dyDescent="0.25">
      <c r="A29" s="11" t="s">
        <v>499</v>
      </c>
      <c r="B29" s="13">
        <v>5385</v>
      </c>
      <c r="C29" s="14">
        <f>(30/B29*100)</f>
        <v>0.55710306406685239</v>
      </c>
      <c r="D29" s="15">
        <v>5355</v>
      </c>
      <c r="E29" s="14">
        <v>0.78896208999999995</v>
      </c>
      <c r="F29" s="16">
        <v>0.14441103</v>
      </c>
      <c r="G29" s="14">
        <v>9.8428896699999999</v>
      </c>
      <c r="H29" s="16">
        <v>0.43201771999999999</v>
      </c>
      <c r="I29" s="14">
        <v>70.457874169999997</v>
      </c>
      <c r="J29" s="16">
        <v>0.67918688000000005</v>
      </c>
      <c r="K29" s="14">
        <v>15.39642578</v>
      </c>
      <c r="L29" s="16">
        <v>0.57460299000000004</v>
      </c>
      <c r="M29" s="14">
        <v>0</v>
      </c>
      <c r="N29" s="16">
        <v>0</v>
      </c>
      <c r="O29" s="14" t="s">
        <v>582</v>
      </c>
      <c r="P29" s="16" t="s">
        <v>582</v>
      </c>
      <c r="Q29" s="14">
        <v>2.7667624100000001</v>
      </c>
      <c r="R29" s="16">
        <v>0.24169378</v>
      </c>
      <c r="S29" s="14">
        <v>0</v>
      </c>
      <c r="T29" s="16">
        <v>0</v>
      </c>
      <c r="U29" s="14">
        <v>0.74708587999999998</v>
      </c>
      <c r="V29" s="16">
        <v>0.15222284</v>
      </c>
    </row>
    <row r="30" spans="1:22" x14ac:dyDescent="0.25">
      <c r="A30" s="11" t="s">
        <v>500</v>
      </c>
      <c r="B30" s="13">
        <v>4520</v>
      </c>
      <c r="C30" s="14">
        <f>(105/B30*100)</f>
        <v>2.3230088495575223</v>
      </c>
      <c r="D30" s="15">
        <v>4415</v>
      </c>
      <c r="E30" s="14">
        <v>1.4811252399999999</v>
      </c>
      <c r="F30" s="16">
        <v>0.20371237</v>
      </c>
      <c r="G30" s="14">
        <v>15.444551150000001</v>
      </c>
      <c r="H30" s="16">
        <v>0.64692622</v>
      </c>
      <c r="I30" s="14">
        <v>65.646087129999998</v>
      </c>
      <c r="J30" s="16">
        <v>0.80874544999999998</v>
      </c>
      <c r="K30" s="14">
        <v>16.174473899999999</v>
      </c>
      <c r="L30" s="16">
        <v>0.58695306000000003</v>
      </c>
      <c r="M30" s="14">
        <v>0</v>
      </c>
      <c r="N30" s="16">
        <v>0</v>
      </c>
      <c r="O30" s="14" t="s">
        <v>582</v>
      </c>
      <c r="P30" s="16" t="s">
        <v>582</v>
      </c>
      <c r="Q30" s="14">
        <v>0</v>
      </c>
      <c r="R30" s="16">
        <v>0</v>
      </c>
      <c r="S30" s="14">
        <v>0</v>
      </c>
      <c r="T30" s="16">
        <v>0</v>
      </c>
      <c r="U30" s="14">
        <v>1.2537625800000001</v>
      </c>
      <c r="V30" s="16">
        <v>0.17595889000000001</v>
      </c>
    </row>
    <row r="31" spans="1:22" x14ac:dyDescent="0.25">
      <c r="A31" s="11" t="s">
        <v>501</v>
      </c>
      <c r="B31" s="13">
        <v>5456</v>
      </c>
      <c r="C31" s="14">
        <f>(126/B31*100)</f>
        <v>2.3093841642228741</v>
      </c>
      <c r="D31" s="15">
        <v>5330</v>
      </c>
      <c r="E31" s="14">
        <v>1.7387306899999999</v>
      </c>
      <c r="F31" s="16">
        <v>0.19759473999999999</v>
      </c>
      <c r="G31" s="14">
        <v>10.326334210000001</v>
      </c>
      <c r="H31" s="16">
        <v>0.44688871000000002</v>
      </c>
      <c r="I31" s="14">
        <v>64.071323050000004</v>
      </c>
      <c r="J31" s="16">
        <v>0.78802006999999996</v>
      </c>
      <c r="K31" s="14">
        <v>22.123204139999999</v>
      </c>
      <c r="L31" s="16">
        <v>0.65920926000000002</v>
      </c>
      <c r="M31" s="14">
        <v>0</v>
      </c>
      <c r="N31" s="16">
        <v>0</v>
      </c>
      <c r="O31" s="14" t="s">
        <v>582</v>
      </c>
      <c r="P31" s="16" t="s">
        <v>582</v>
      </c>
      <c r="Q31" s="14">
        <v>0</v>
      </c>
      <c r="R31" s="16">
        <v>0</v>
      </c>
      <c r="S31" s="14">
        <v>0</v>
      </c>
      <c r="T31" s="16">
        <v>0</v>
      </c>
      <c r="U31" s="14">
        <v>1.7404078999999999</v>
      </c>
      <c r="V31" s="16">
        <v>0.24377006000000001</v>
      </c>
    </row>
    <row r="32" spans="1:22" x14ac:dyDescent="0.25">
      <c r="A32" s="11" t="s">
        <v>502</v>
      </c>
      <c r="B32" s="13">
        <v>4478</v>
      </c>
      <c r="C32" s="14">
        <f>(5/B32*100)</f>
        <v>0.11165698972755694</v>
      </c>
      <c r="D32" s="15">
        <v>4473</v>
      </c>
      <c r="E32" s="14">
        <v>1.1423917100000001</v>
      </c>
      <c r="F32" s="16">
        <v>0.13753899</v>
      </c>
      <c r="G32" s="14">
        <v>10.51299092</v>
      </c>
      <c r="H32" s="16">
        <v>0.53963395000000003</v>
      </c>
      <c r="I32" s="14">
        <v>68.610288620000006</v>
      </c>
      <c r="J32" s="16">
        <v>0.81483890999999997</v>
      </c>
      <c r="K32" s="14">
        <v>19.115823320000001</v>
      </c>
      <c r="L32" s="16">
        <v>0.58244684999999996</v>
      </c>
      <c r="M32" s="14">
        <v>0</v>
      </c>
      <c r="N32" s="16">
        <v>0</v>
      </c>
      <c r="O32" s="14" t="s">
        <v>582</v>
      </c>
      <c r="P32" s="16" t="s">
        <v>582</v>
      </c>
      <c r="Q32" s="14">
        <v>0</v>
      </c>
      <c r="R32" s="16">
        <v>0</v>
      </c>
      <c r="S32" s="14">
        <v>0</v>
      </c>
      <c r="T32" s="16">
        <v>0</v>
      </c>
      <c r="U32" s="14">
        <v>0.61850541999999997</v>
      </c>
      <c r="V32" s="16">
        <v>0.13076858</v>
      </c>
    </row>
    <row r="33" spans="1:22" x14ac:dyDescent="0.25">
      <c r="A33" s="11" t="s">
        <v>503</v>
      </c>
      <c r="B33" s="13">
        <v>7325</v>
      </c>
      <c r="C33" s="14">
        <f>(76/B33*100)</f>
        <v>1.0375426621160411</v>
      </c>
      <c r="D33" s="15">
        <v>7249</v>
      </c>
      <c r="E33" s="14">
        <v>0.71764678000000004</v>
      </c>
      <c r="F33" s="16">
        <v>0.10356246</v>
      </c>
      <c r="G33" s="14">
        <v>6.0081022800000001</v>
      </c>
      <c r="H33" s="16">
        <v>0.34056746999999998</v>
      </c>
      <c r="I33" s="14">
        <v>61.325789399999998</v>
      </c>
      <c r="J33" s="16">
        <v>0.65636311999999997</v>
      </c>
      <c r="K33" s="14">
        <v>31.184493870000001</v>
      </c>
      <c r="L33" s="16">
        <v>0.66590380999999998</v>
      </c>
      <c r="M33" s="14">
        <v>0</v>
      </c>
      <c r="N33" s="16">
        <v>0</v>
      </c>
      <c r="O33" s="14" t="s">
        <v>582</v>
      </c>
      <c r="P33" s="16" t="s">
        <v>582</v>
      </c>
      <c r="Q33" s="14">
        <v>0</v>
      </c>
      <c r="R33" s="16">
        <v>0</v>
      </c>
      <c r="S33" s="14">
        <v>0</v>
      </c>
      <c r="T33" s="16">
        <v>0</v>
      </c>
      <c r="U33" s="14">
        <v>0.76396766000000005</v>
      </c>
      <c r="V33" s="16">
        <v>0.13971310000000001</v>
      </c>
    </row>
    <row r="34" spans="1:22" x14ac:dyDescent="0.25">
      <c r="A34" s="11" t="s">
        <v>504</v>
      </c>
      <c r="B34" s="13">
        <v>6350</v>
      </c>
      <c r="C34" s="14">
        <f>(39/B34*100)</f>
        <v>0.6141732283464566</v>
      </c>
      <c r="D34" s="15">
        <v>6311</v>
      </c>
      <c r="E34" s="14">
        <v>2.62802574</v>
      </c>
      <c r="F34" s="16">
        <v>0.23555079000000001</v>
      </c>
      <c r="G34" s="14">
        <v>18.425133970000001</v>
      </c>
      <c r="H34" s="16">
        <v>0.53500234000000002</v>
      </c>
      <c r="I34" s="14">
        <v>60.551954279999997</v>
      </c>
      <c r="J34" s="16">
        <v>0.74170290999999999</v>
      </c>
      <c r="K34" s="14">
        <v>13.37879092</v>
      </c>
      <c r="L34" s="16">
        <v>0.46761630999999998</v>
      </c>
      <c r="M34" s="14">
        <v>0</v>
      </c>
      <c r="N34" s="16">
        <v>0</v>
      </c>
      <c r="O34" s="14" t="s">
        <v>582</v>
      </c>
      <c r="P34" s="16" t="s">
        <v>582</v>
      </c>
      <c r="Q34" s="14">
        <v>2.56205434</v>
      </c>
      <c r="R34" s="16">
        <v>0.53182982999999995</v>
      </c>
      <c r="S34" s="14">
        <v>0</v>
      </c>
      <c r="T34" s="16">
        <v>0</v>
      </c>
      <c r="U34" s="14">
        <v>2.4540407499999999</v>
      </c>
      <c r="V34" s="16">
        <v>0.24173633</v>
      </c>
    </row>
    <row r="35" spans="1:22" x14ac:dyDescent="0.25">
      <c r="A35" s="11" t="s">
        <v>505</v>
      </c>
      <c r="B35" s="13">
        <v>6406</v>
      </c>
      <c r="C35" s="14">
        <f>(38/B35*100)</f>
        <v>0.59319388073680923</v>
      </c>
      <c r="D35" s="15">
        <v>6368</v>
      </c>
      <c r="E35" s="14">
        <v>1.7649065799999999</v>
      </c>
      <c r="F35" s="16">
        <v>0.17732299000000001</v>
      </c>
      <c r="G35" s="14">
        <v>15.807362660000001</v>
      </c>
      <c r="H35" s="16">
        <v>0.61574043000000001</v>
      </c>
      <c r="I35" s="14">
        <v>63.529677900000003</v>
      </c>
      <c r="J35" s="16">
        <v>0.83029529999999996</v>
      </c>
      <c r="K35" s="14">
        <v>17.069911260000001</v>
      </c>
      <c r="L35" s="16">
        <v>0.55563790999999996</v>
      </c>
      <c r="M35" s="14">
        <v>0</v>
      </c>
      <c r="N35" s="16">
        <v>0</v>
      </c>
      <c r="O35" s="14" t="s">
        <v>582</v>
      </c>
      <c r="P35" s="16" t="s">
        <v>582</v>
      </c>
      <c r="Q35" s="14">
        <v>1.0339346199999999</v>
      </c>
      <c r="R35" s="16">
        <v>5.6459860000000001E-2</v>
      </c>
      <c r="S35" s="14">
        <v>0</v>
      </c>
      <c r="T35" s="16">
        <v>0</v>
      </c>
      <c r="U35" s="14">
        <v>0.79420696999999996</v>
      </c>
      <c r="V35" s="16">
        <v>0.12561294000000001</v>
      </c>
    </row>
    <row r="36" spans="1:22" x14ac:dyDescent="0.25">
      <c r="A36" s="11" t="s">
        <v>506</v>
      </c>
      <c r="B36" s="13">
        <v>6736</v>
      </c>
      <c r="C36" s="14">
        <f>(30/B36*100)</f>
        <v>0.44536817102137766</v>
      </c>
      <c r="D36" s="15">
        <v>6706</v>
      </c>
      <c r="E36" s="14">
        <v>0.89495592000000002</v>
      </c>
      <c r="F36" s="16">
        <v>0.13139774000000001</v>
      </c>
      <c r="G36" s="14">
        <v>5.7364788100000004</v>
      </c>
      <c r="H36" s="16">
        <v>0.35783883</v>
      </c>
      <c r="I36" s="14">
        <v>57.400307830000003</v>
      </c>
      <c r="J36" s="16">
        <v>0.75588025999999997</v>
      </c>
      <c r="K36" s="14">
        <v>35.101483559999998</v>
      </c>
      <c r="L36" s="16">
        <v>0.73266483000000004</v>
      </c>
      <c r="M36" s="14">
        <v>0</v>
      </c>
      <c r="N36" s="16">
        <v>0</v>
      </c>
      <c r="O36" s="14" t="s">
        <v>582</v>
      </c>
      <c r="P36" s="16" t="s">
        <v>582</v>
      </c>
      <c r="Q36" s="14">
        <v>0</v>
      </c>
      <c r="R36" s="16">
        <v>0</v>
      </c>
      <c r="S36" s="14">
        <v>0</v>
      </c>
      <c r="T36" s="16">
        <v>0</v>
      </c>
      <c r="U36" s="14">
        <v>0.86677388</v>
      </c>
      <c r="V36" s="16">
        <v>0.12020191</v>
      </c>
    </row>
    <row r="37" spans="1:22" x14ac:dyDescent="0.25">
      <c r="A37" s="11" t="s">
        <v>507</v>
      </c>
      <c r="B37" s="13">
        <v>5458</v>
      </c>
      <c r="C37" s="14">
        <f>(66/B37*100)</f>
        <v>1.2092341517039207</v>
      </c>
      <c r="D37" s="15">
        <v>5392</v>
      </c>
      <c r="E37" s="14">
        <v>1.6400634999999999</v>
      </c>
      <c r="F37" s="16">
        <v>0.19795861000000001</v>
      </c>
      <c r="G37" s="14">
        <v>11.07710032</v>
      </c>
      <c r="H37" s="16">
        <v>0.43969387999999998</v>
      </c>
      <c r="I37" s="14">
        <v>60.094973510000003</v>
      </c>
      <c r="J37" s="16">
        <v>0.82738688999999999</v>
      </c>
      <c r="K37" s="14">
        <v>25.350976549999999</v>
      </c>
      <c r="L37" s="16">
        <v>0.65931627000000004</v>
      </c>
      <c r="M37" s="14">
        <v>0</v>
      </c>
      <c r="N37" s="16">
        <v>0</v>
      </c>
      <c r="O37" s="14" t="s">
        <v>582</v>
      </c>
      <c r="P37" s="16" t="s">
        <v>582</v>
      </c>
      <c r="Q37" s="14">
        <v>0</v>
      </c>
      <c r="R37" s="16">
        <v>0</v>
      </c>
      <c r="S37" s="14">
        <v>0</v>
      </c>
      <c r="T37" s="16">
        <v>0</v>
      </c>
      <c r="U37" s="14">
        <v>1.83688612</v>
      </c>
      <c r="V37" s="16">
        <v>0.30983003999999997</v>
      </c>
    </row>
    <row r="38" spans="1:22" x14ac:dyDescent="0.25">
      <c r="A38" s="11" t="s">
        <v>508</v>
      </c>
      <c r="B38" s="13">
        <v>5860</v>
      </c>
      <c r="C38" s="14">
        <f>(17/B38*100)</f>
        <v>0.29010238907849828</v>
      </c>
      <c r="D38" s="15">
        <v>5843</v>
      </c>
      <c r="E38" s="14">
        <v>1.8601251599999999</v>
      </c>
      <c r="F38" s="16">
        <v>0.25418034</v>
      </c>
      <c r="G38" s="14">
        <v>10.92107762</v>
      </c>
      <c r="H38" s="16">
        <v>0.54630445999999999</v>
      </c>
      <c r="I38" s="14">
        <v>57.846019759999997</v>
      </c>
      <c r="J38" s="16">
        <v>0.82492142999999996</v>
      </c>
      <c r="K38" s="14">
        <v>27.920332609999999</v>
      </c>
      <c r="L38" s="16">
        <v>0.82366881000000003</v>
      </c>
      <c r="M38" s="14">
        <v>0</v>
      </c>
      <c r="N38" s="16">
        <v>0</v>
      </c>
      <c r="O38" s="14" t="s">
        <v>582</v>
      </c>
      <c r="P38" s="16" t="s">
        <v>582</v>
      </c>
      <c r="Q38" s="14">
        <v>0</v>
      </c>
      <c r="R38" s="16">
        <v>0</v>
      </c>
      <c r="S38" s="14">
        <v>0</v>
      </c>
      <c r="T38" s="16">
        <v>0</v>
      </c>
      <c r="U38" s="14">
        <v>1.45244485</v>
      </c>
      <c r="V38" s="16">
        <v>0.21484021</v>
      </c>
    </row>
    <row r="39" spans="1:22" x14ac:dyDescent="0.25">
      <c r="A39" s="11" t="s">
        <v>509</v>
      </c>
      <c r="B39" s="13">
        <v>5895</v>
      </c>
      <c r="C39" s="14">
        <f>(31/B39*100)</f>
        <v>0.52586938083121293</v>
      </c>
      <c r="D39" s="15">
        <v>5864</v>
      </c>
      <c r="E39" s="14">
        <v>3.1538980599999999</v>
      </c>
      <c r="F39" s="16">
        <v>0.33163461999999999</v>
      </c>
      <c r="G39" s="14">
        <v>10.23636112</v>
      </c>
      <c r="H39" s="16">
        <v>0.48559457</v>
      </c>
      <c r="I39" s="14">
        <v>55.081883840000003</v>
      </c>
      <c r="J39" s="16">
        <v>0.71572057</v>
      </c>
      <c r="K39" s="14">
        <v>30.18614101</v>
      </c>
      <c r="L39" s="16">
        <v>0.81453746000000005</v>
      </c>
      <c r="M39" s="14">
        <v>0</v>
      </c>
      <c r="N39" s="16">
        <v>0</v>
      </c>
      <c r="O39" s="14" t="s">
        <v>582</v>
      </c>
      <c r="P39" s="16" t="s">
        <v>582</v>
      </c>
      <c r="Q39" s="14">
        <v>0</v>
      </c>
      <c r="R39" s="16">
        <v>0</v>
      </c>
      <c r="S39" s="14">
        <v>0</v>
      </c>
      <c r="T39" s="16">
        <v>0</v>
      </c>
      <c r="U39" s="14">
        <v>1.3417159700000001</v>
      </c>
      <c r="V39" s="16">
        <v>0.20986641</v>
      </c>
    </row>
    <row r="40" spans="1:22" x14ac:dyDescent="0.25">
      <c r="A40" s="11" t="s">
        <v>510</v>
      </c>
      <c r="B40" s="13">
        <v>14157</v>
      </c>
      <c r="C40" s="14">
        <f>(286/B40*100)</f>
        <v>2.0202020202020203</v>
      </c>
      <c r="D40" s="15">
        <v>13871</v>
      </c>
      <c r="E40" s="14">
        <v>1.67930001</v>
      </c>
      <c r="F40" s="16">
        <v>0.16511324999999999</v>
      </c>
      <c r="G40" s="14">
        <v>11.235147449999999</v>
      </c>
      <c r="H40" s="16">
        <v>0.44405529999999999</v>
      </c>
      <c r="I40" s="14">
        <v>65.244148539999998</v>
      </c>
      <c r="J40" s="16">
        <v>0.64509048000000002</v>
      </c>
      <c r="K40" s="14">
        <v>20.59828632</v>
      </c>
      <c r="L40" s="16">
        <v>0.57365052000000005</v>
      </c>
      <c r="M40" s="14">
        <v>0</v>
      </c>
      <c r="N40" s="16">
        <v>0</v>
      </c>
      <c r="O40" s="14" t="s">
        <v>582</v>
      </c>
      <c r="P40" s="16" t="s">
        <v>582</v>
      </c>
      <c r="Q40" s="14">
        <v>0</v>
      </c>
      <c r="R40" s="16">
        <v>0</v>
      </c>
      <c r="S40" s="14">
        <v>0</v>
      </c>
      <c r="T40" s="16">
        <v>0</v>
      </c>
      <c r="U40" s="14">
        <v>1.2431176799999999</v>
      </c>
      <c r="V40" s="16">
        <v>0.17784942000000001</v>
      </c>
    </row>
    <row r="41" spans="1:22" x14ac:dyDescent="0.25">
      <c r="A41" s="11" t="s">
        <v>511</v>
      </c>
      <c r="B41" s="13">
        <v>5712</v>
      </c>
      <c r="C41" s="14">
        <f>(39/B41*100)</f>
        <v>0.6827731092436975</v>
      </c>
      <c r="D41" s="15">
        <v>5673</v>
      </c>
      <c r="E41" s="14">
        <v>0.71280882000000001</v>
      </c>
      <c r="F41" s="16">
        <v>0.10782675999999999</v>
      </c>
      <c r="G41" s="14">
        <v>9.2718229399999998</v>
      </c>
      <c r="H41" s="16">
        <v>0.42286044</v>
      </c>
      <c r="I41" s="14">
        <v>63.893350150000003</v>
      </c>
      <c r="J41" s="16">
        <v>0.58593152000000004</v>
      </c>
      <c r="K41" s="14">
        <v>24.296367369999999</v>
      </c>
      <c r="L41" s="16">
        <v>0.62211713000000002</v>
      </c>
      <c r="M41" s="14">
        <v>0</v>
      </c>
      <c r="N41" s="16">
        <v>0</v>
      </c>
      <c r="O41" s="14" t="s">
        <v>582</v>
      </c>
      <c r="P41" s="16" t="s">
        <v>582</v>
      </c>
      <c r="Q41" s="14">
        <v>0.67681148000000002</v>
      </c>
      <c r="R41" s="16">
        <v>0.18042580999999999</v>
      </c>
      <c r="S41" s="14">
        <v>0</v>
      </c>
      <c r="T41" s="16">
        <v>0</v>
      </c>
      <c r="U41" s="14">
        <v>1.1488392300000001</v>
      </c>
      <c r="V41" s="16">
        <v>0.24306269999999999</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1.6967277148571427</v>
      </c>
      <c r="F42" s="16">
        <f>IF(COUNT(F7:F41) &gt; 0, SQRT(SUMSQ(F7:F41)/(COUNT(F7:F41)*COUNT(F7:F41)) ), "—")</f>
        <v>3.290208084744637E-2</v>
      </c>
      <c r="G42" s="14">
        <f>IF(COUNT(G7:G41) &gt; 0, AVERAGE(G7:G41), "—")</f>
        <v>11.021833850285716</v>
      </c>
      <c r="H42" s="16">
        <f>IF(COUNT(H7:H41) &gt; 0, SQRT(SUMSQ(H7:H41)/(COUNT(H7:H41)*COUNT(H7:H41)) ), "—")</f>
        <v>7.8858724787665951E-2</v>
      </c>
      <c r="I42" s="14">
        <f>IF(COUNT(I7:I41) &gt; 0, AVERAGE(I7:I41), "—")</f>
        <v>61.551734907714298</v>
      </c>
      <c r="J42" s="16">
        <f>IF(COUNT(J7:J41) &gt; 0, SQRT(SUMSQ(J7:J41)/(COUNT(J7:J41)*COUNT(J7:J41)) ), "—")</f>
        <v>0.12077532436739957</v>
      </c>
      <c r="K42" s="14">
        <f>IF(COUNT(K7:K41) &gt; 0, AVERAGE(K7:K41), "—")</f>
        <v>23.866787148285709</v>
      </c>
      <c r="L42" s="16">
        <f>IF(COUNT(L7:L41) &gt; 0, SQRT(SUMSQ(L7:L41)/(COUNT(L7:L41)*COUNT(L7:L41)) ), "—")</f>
        <v>0.10743706155191754</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3.9577600000000003E-4</v>
      </c>
      <c r="T42" s="16">
        <f>IF(COUNT(T7:T41) &gt; 0, SQRT(SUMSQ(T7:T41)/(COUNT(T7:T41)*COUNT(T7:T41)) ), "—")</f>
        <v>3.9561771428571431E-4</v>
      </c>
      <c r="U42" s="14">
        <f>IF(COUNT(U7:U41) &gt; 0, AVERAGE(U7:U41), "—")</f>
        <v>1.276746303142857</v>
      </c>
      <c r="V42" s="16">
        <f>IF(COUNT(V7:V41) &gt; 0, SQRT(SUMSQ(V7:V41)/(COUNT(V7:V41)*COUNT(V7:V41)) ), "—")</f>
        <v>3.3313557613123455E-2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1.7681531699999999</v>
      </c>
      <c r="F46" s="16">
        <v>0.11422423</v>
      </c>
      <c r="G46" s="14">
        <v>12.65456644</v>
      </c>
      <c r="H46" s="16">
        <v>0.26212221000000002</v>
      </c>
      <c r="I46" s="14">
        <v>59.48714142</v>
      </c>
      <c r="J46" s="16">
        <v>0.54047840000000003</v>
      </c>
      <c r="K46" s="14">
        <v>17.132531820000001</v>
      </c>
      <c r="L46" s="16">
        <v>0.36030105000000001</v>
      </c>
      <c r="M46" s="14">
        <v>0</v>
      </c>
      <c r="N46" s="16">
        <v>0</v>
      </c>
      <c r="O46" s="14" t="s">
        <v>582</v>
      </c>
      <c r="P46" s="16" t="s">
        <v>582</v>
      </c>
      <c r="Q46" s="14">
        <v>0</v>
      </c>
      <c r="R46" s="16">
        <v>0</v>
      </c>
      <c r="S46" s="14">
        <v>0</v>
      </c>
      <c r="T46" s="16">
        <v>0</v>
      </c>
      <c r="U46" s="14">
        <v>8.9576071499999994</v>
      </c>
      <c r="V46" s="16">
        <v>0.45547231999999999</v>
      </c>
    </row>
    <row r="47" spans="1:22" x14ac:dyDescent="0.25">
      <c r="A47" s="11" t="s">
        <v>517</v>
      </c>
      <c r="B47" s="13">
        <v>5928</v>
      </c>
      <c r="C47" s="14">
        <f>(96/B47*100)</f>
        <v>1.6194331983805668</v>
      </c>
      <c r="D47" s="15">
        <v>5832</v>
      </c>
      <c r="E47" s="14">
        <v>3.01993979</v>
      </c>
      <c r="F47" s="16">
        <v>0.26981824999999998</v>
      </c>
      <c r="G47" s="14">
        <v>8.2794232599999997</v>
      </c>
      <c r="H47" s="16">
        <v>0.41160201000000002</v>
      </c>
      <c r="I47" s="14">
        <v>56.604149630000002</v>
      </c>
      <c r="J47" s="16">
        <v>0.79586564999999998</v>
      </c>
      <c r="K47" s="14">
        <v>26.795773050000001</v>
      </c>
      <c r="L47" s="16">
        <v>0.62247642999999997</v>
      </c>
      <c r="M47" s="14">
        <v>0</v>
      </c>
      <c r="N47" s="16">
        <v>0</v>
      </c>
      <c r="O47" s="14" t="s">
        <v>582</v>
      </c>
      <c r="P47" s="16" t="s">
        <v>582</v>
      </c>
      <c r="Q47" s="14">
        <v>0</v>
      </c>
      <c r="R47" s="16">
        <v>0</v>
      </c>
      <c r="S47" s="14">
        <v>0</v>
      </c>
      <c r="T47" s="16">
        <v>0</v>
      </c>
      <c r="U47" s="14">
        <v>5.3007142700000003</v>
      </c>
      <c r="V47" s="16">
        <v>0.62285924000000004</v>
      </c>
    </row>
    <row r="48" spans="1:22" x14ac:dyDescent="0.25">
      <c r="A48" s="11" t="s">
        <v>518</v>
      </c>
      <c r="B48" s="13">
        <v>9841</v>
      </c>
      <c r="C48" s="14">
        <f>(7/B48*100)</f>
        <v>7.1130982623717101E-2</v>
      </c>
      <c r="D48" s="15">
        <v>9834</v>
      </c>
      <c r="E48" s="14">
        <v>1.2904473000000001</v>
      </c>
      <c r="F48" s="16">
        <v>0.13368282000000001</v>
      </c>
      <c r="G48" s="14">
        <v>11.508264540000001</v>
      </c>
      <c r="H48" s="16">
        <v>0.55992544</v>
      </c>
      <c r="I48" s="14">
        <v>65.102882870000002</v>
      </c>
      <c r="J48" s="16">
        <v>0.65611891</v>
      </c>
      <c r="K48" s="14">
        <v>21.073790339999999</v>
      </c>
      <c r="L48" s="16">
        <v>0.66093014999999999</v>
      </c>
      <c r="M48" s="14">
        <v>0</v>
      </c>
      <c r="N48" s="16">
        <v>0</v>
      </c>
      <c r="O48" s="14" t="s">
        <v>582</v>
      </c>
      <c r="P48" s="16" t="s">
        <v>582</v>
      </c>
      <c r="Q48" s="14">
        <v>0</v>
      </c>
      <c r="R48" s="16">
        <v>0</v>
      </c>
      <c r="S48" s="14">
        <v>0</v>
      </c>
      <c r="T48" s="16">
        <v>0</v>
      </c>
      <c r="U48" s="14">
        <v>1.0246149499999999</v>
      </c>
      <c r="V48" s="16">
        <v>0.52531804000000004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1.3166154000000001</v>
      </c>
      <c r="F50" s="16">
        <v>0.12827184</v>
      </c>
      <c r="G50" s="14">
        <v>8.6061660500000006</v>
      </c>
      <c r="H50" s="16">
        <v>0.39014431999999999</v>
      </c>
      <c r="I50" s="14">
        <v>63.488722410000001</v>
      </c>
      <c r="J50" s="16">
        <v>0.60670188999999997</v>
      </c>
      <c r="K50" s="14">
        <v>25.539954989999998</v>
      </c>
      <c r="L50" s="16">
        <v>0.57711730999999999</v>
      </c>
      <c r="M50" s="14">
        <v>0</v>
      </c>
      <c r="N50" s="16">
        <v>0</v>
      </c>
      <c r="O50" s="14" t="s">
        <v>582</v>
      </c>
      <c r="P50" s="16" t="s">
        <v>582</v>
      </c>
      <c r="Q50" s="14">
        <v>0</v>
      </c>
      <c r="R50" s="16">
        <v>0</v>
      </c>
      <c r="S50" s="14">
        <v>0</v>
      </c>
      <c r="T50" s="16">
        <v>0</v>
      </c>
      <c r="U50" s="14">
        <v>1.0485411499999999</v>
      </c>
      <c r="V50" s="16">
        <v>0.1467543</v>
      </c>
    </row>
    <row r="51" spans="1:22" x14ac:dyDescent="0.25">
      <c r="A51" s="11" t="s">
        <v>521</v>
      </c>
      <c r="B51" s="13">
        <v>6866</v>
      </c>
      <c r="C51" s="14">
        <f>(110/B51*100)</f>
        <v>1.602097290999126</v>
      </c>
      <c r="D51" s="15">
        <v>6756</v>
      </c>
      <c r="E51" s="14">
        <v>1.1457103900000001</v>
      </c>
      <c r="F51" s="16">
        <v>0.16145402</v>
      </c>
      <c r="G51" s="14">
        <v>8.08934292</v>
      </c>
      <c r="H51" s="16">
        <v>0.38710406000000003</v>
      </c>
      <c r="I51" s="14">
        <v>51.81549132</v>
      </c>
      <c r="J51" s="16">
        <v>0.66197570999999999</v>
      </c>
      <c r="K51" s="14">
        <v>26.876848630000001</v>
      </c>
      <c r="L51" s="16">
        <v>0.64493250999999996</v>
      </c>
      <c r="M51" s="14">
        <v>0</v>
      </c>
      <c r="N51" s="16">
        <v>0</v>
      </c>
      <c r="O51" s="14" t="s">
        <v>582</v>
      </c>
      <c r="P51" s="16" t="s">
        <v>582</v>
      </c>
      <c r="Q51" s="14">
        <v>10.569687030000001</v>
      </c>
      <c r="R51" s="16">
        <v>0.61143541999999995</v>
      </c>
      <c r="S51" s="14">
        <v>0</v>
      </c>
      <c r="T51" s="16">
        <v>0</v>
      </c>
      <c r="U51" s="14">
        <v>1.50291971</v>
      </c>
      <c r="V51" s="16">
        <v>0.23356326999999999</v>
      </c>
    </row>
    <row r="52" spans="1:22" x14ac:dyDescent="0.25">
      <c r="A52" s="11" t="s">
        <v>522</v>
      </c>
      <c r="B52" s="13">
        <v>5809</v>
      </c>
      <c r="C52" s="14">
        <f>(76/B52*100)</f>
        <v>1.3083146841108624</v>
      </c>
      <c r="D52" s="15">
        <v>5733</v>
      </c>
      <c r="E52" s="14">
        <v>1.50773427</v>
      </c>
      <c r="F52" s="16">
        <v>0.17032048</v>
      </c>
      <c r="G52" s="14">
        <v>5.5969311099999999</v>
      </c>
      <c r="H52" s="16">
        <v>0.34788391000000002</v>
      </c>
      <c r="I52" s="14">
        <v>66.563566199999997</v>
      </c>
      <c r="J52" s="16">
        <v>0.61901832000000001</v>
      </c>
      <c r="K52" s="14">
        <v>25.509844269999999</v>
      </c>
      <c r="L52" s="16">
        <v>0.59733290999999999</v>
      </c>
      <c r="M52" s="14">
        <v>0</v>
      </c>
      <c r="N52" s="16">
        <v>0</v>
      </c>
      <c r="O52" s="14" t="s">
        <v>582</v>
      </c>
      <c r="P52" s="16" t="s">
        <v>582</v>
      </c>
      <c r="Q52" s="14">
        <v>0</v>
      </c>
      <c r="R52" s="16">
        <v>0</v>
      </c>
      <c r="S52" s="14">
        <v>0</v>
      </c>
      <c r="T52" s="16">
        <v>0</v>
      </c>
      <c r="U52" s="14">
        <v>0.82192416000000001</v>
      </c>
      <c r="V52" s="16">
        <v>0.12306233</v>
      </c>
    </row>
    <row r="53" spans="1:22" x14ac:dyDescent="0.25">
      <c r="A53" s="11" t="s">
        <v>523</v>
      </c>
      <c r="B53" s="13">
        <v>5571</v>
      </c>
      <c r="C53" s="14">
        <f>(85/B53*100)</f>
        <v>1.5257583916711541</v>
      </c>
      <c r="D53" s="15">
        <v>5486</v>
      </c>
      <c r="E53" s="14">
        <v>2.8926338299999999</v>
      </c>
      <c r="F53" s="16">
        <v>0.22492503999999999</v>
      </c>
      <c r="G53" s="14">
        <v>12.572216450000001</v>
      </c>
      <c r="H53" s="16">
        <v>0.41956176000000001</v>
      </c>
      <c r="I53" s="14">
        <v>59.287436630000002</v>
      </c>
      <c r="J53" s="16">
        <v>0.60820271000000004</v>
      </c>
      <c r="K53" s="14">
        <v>22.943295729999999</v>
      </c>
      <c r="L53" s="16">
        <v>0.61155428999999994</v>
      </c>
      <c r="M53" s="14">
        <v>0</v>
      </c>
      <c r="N53" s="16">
        <v>0</v>
      </c>
      <c r="O53" s="14" t="s">
        <v>582</v>
      </c>
      <c r="P53" s="16" t="s">
        <v>582</v>
      </c>
      <c r="Q53" s="14">
        <v>0</v>
      </c>
      <c r="R53" s="16">
        <v>0</v>
      </c>
      <c r="S53" s="14">
        <v>0</v>
      </c>
      <c r="T53" s="16">
        <v>0</v>
      </c>
      <c r="U53" s="14">
        <v>2.30441735</v>
      </c>
      <c r="V53" s="16">
        <v>0.21630324000000001</v>
      </c>
    </row>
    <row r="54" spans="1:22" x14ac:dyDescent="0.25">
      <c r="A54" s="11" t="s">
        <v>524</v>
      </c>
      <c r="B54" s="13">
        <v>4740</v>
      </c>
      <c r="C54" s="14">
        <f>(83/B54*100)</f>
        <v>1.751054852320675</v>
      </c>
      <c r="D54" s="15">
        <v>4657</v>
      </c>
      <c r="E54" s="14">
        <v>4.9757459900000001</v>
      </c>
      <c r="F54" s="16">
        <v>0.39334975999999999</v>
      </c>
      <c r="G54" s="14">
        <v>6.0306334699999997</v>
      </c>
      <c r="H54" s="16">
        <v>0.36431059999999998</v>
      </c>
      <c r="I54" s="14">
        <v>47.216510059999997</v>
      </c>
      <c r="J54" s="16">
        <v>0.83780957</v>
      </c>
      <c r="K54" s="14">
        <v>35.782118869999998</v>
      </c>
      <c r="L54" s="16">
        <v>0.91054760000000001</v>
      </c>
      <c r="M54" s="14">
        <v>0</v>
      </c>
      <c r="N54" s="16">
        <v>0</v>
      </c>
      <c r="O54" s="14" t="s">
        <v>582</v>
      </c>
      <c r="P54" s="16" t="s">
        <v>582</v>
      </c>
      <c r="Q54" s="14">
        <v>0</v>
      </c>
      <c r="R54" s="16">
        <v>0</v>
      </c>
      <c r="S54" s="14">
        <v>0</v>
      </c>
      <c r="T54" s="16">
        <v>0</v>
      </c>
      <c r="U54" s="14">
        <v>5.9949916099999996</v>
      </c>
      <c r="V54" s="16">
        <v>0.46940302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1.4923826499999999</v>
      </c>
      <c r="F56" s="16">
        <v>0.16476784</v>
      </c>
      <c r="G56" s="14">
        <v>8.6161056299999998</v>
      </c>
      <c r="H56" s="16">
        <v>0.42460076000000002</v>
      </c>
      <c r="I56" s="14">
        <v>66.602083109999995</v>
      </c>
      <c r="J56" s="16">
        <v>0.74023216999999997</v>
      </c>
      <c r="K56" s="14">
        <v>22.845823500000002</v>
      </c>
      <c r="L56" s="16">
        <v>0.60889751999999997</v>
      </c>
      <c r="M56" s="14">
        <v>0</v>
      </c>
      <c r="N56" s="16">
        <v>0</v>
      </c>
      <c r="O56" s="14" t="s">
        <v>582</v>
      </c>
      <c r="P56" s="16" t="s">
        <v>582</v>
      </c>
      <c r="Q56" s="14">
        <v>0</v>
      </c>
      <c r="R56" s="16">
        <v>0</v>
      </c>
      <c r="S56" s="14">
        <v>0</v>
      </c>
      <c r="T56" s="16">
        <v>0</v>
      </c>
      <c r="U56" s="14">
        <v>0.44360512000000002</v>
      </c>
      <c r="V56" s="16">
        <v>0.11801328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2.9654004299999999</v>
      </c>
      <c r="F61" s="16">
        <v>0.24096998</v>
      </c>
      <c r="G61" s="14">
        <v>11.00680131</v>
      </c>
      <c r="H61" s="16">
        <v>0.42753908000000002</v>
      </c>
      <c r="I61" s="14">
        <v>50.322944229999997</v>
      </c>
      <c r="J61" s="16">
        <v>0.81376066000000002</v>
      </c>
      <c r="K61" s="14">
        <v>33.74987059</v>
      </c>
      <c r="L61" s="16">
        <v>0.72423006999999995</v>
      </c>
      <c r="M61" s="14">
        <v>0</v>
      </c>
      <c r="N61" s="16">
        <v>0</v>
      </c>
      <c r="O61" s="14" t="s">
        <v>582</v>
      </c>
      <c r="P61" s="16" t="s">
        <v>582</v>
      </c>
      <c r="Q61" s="14">
        <v>0</v>
      </c>
      <c r="R61" s="16">
        <v>0</v>
      </c>
      <c r="S61" s="14">
        <v>0</v>
      </c>
      <c r="T61" s="16">
        <v>0</v>
      </c>
      <c r="U61" s="14">
        <v>1.9549834500000001</v>
      </c>
      <c r="V61" s="16">
        <v>0.29576562000000001</v>
      </c>
    </row>
    <row r="62" spans="1:22" x14ac:dyDescent="0.25">
      <c r="A62" s="11" t="s">
        <v>532</v>
      </c>
      <c r="B62" s="13">
        <v>4476</v>
      </c>
      <c r="C62" s="14">
        <f>(3/B62*100)</f>
        <v>6.7024128686327081E-2</v>
      </c>
      <c r="D62" s="15">
        <v>4473</v>
      </c>
      <c r="E62" s="14">
        <v>1.4959812800000001</v>
      </c>
      <c r="F62" s="16">
        <v>0.17171031</v>
      </c>
      <c r="G62" s="14">
        <v>14.33479215</v>
      </c>
      <c r="H62" s="16">
        <v>0.51395166000000003</v>
      </c>
      <c r="I62" s="14">
        <v>66.251259860000005</v>
      </c>
      <c r="J62" s="16">
        <v>0.66049645999999995</v>
      </c>
      <c r="K62" s="14">
        <v>17.781777770000001</v>
      </c>
      <c r="L62" s="16">
        <v>0.64803270000000002</v>
      </c>
      <c r="M62" s="14">
        <v>0</v>
      </c>
      <c r="N62" s="16">
        <v>0</v>
      </c>
      <c r="O62" s="14" t="s">
        <v>582</v>
      </c>
      <c r="P62" s="16" t="s">
        <v>582</v>
      </c>
      <c r="Q62" s="14">
        <v>0</v>
      </c>
      <c r="R62" s="16">
        <v>0</v>
      </c>
      <c r="S62" s="14">
        <v>0</v>
      </c>
      <c r="T62" s="16">
        <v>0</v>
      </c>
      <c r="U62" s="14">
        <v>0.13618894000000001</v>
      </c>
      <c r="V62" s="16">
        <v>5.5680670000000002E-2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3.3534704</v>
      </c>
      <c r="F66" s="16">
        <v>0.21582404999999999</v>
      </c>
      <c r="G66" s="14">
        <v>13.359189819999999</v>
      </c>
      <c r="H66" s="16">
        <v>0.41883323</v>
      </c>
      <c r="I66" s="14">
        <v>62.642820299999997</v>
      </c>
      <c r="J66" s="16">
        <v>0.54619103000000002</v>
      </c>
      <c r="K66" s="14">
        <v>16.527222380000001</v>
      </c>
      <c r="L66" s="16">
        <v>0.42563210000000001</v>
      </c>
      <c r="M66" s="14">
        <v>0</v>
      </c>
      <c r="N66" s="16">
        <v>0</v>
      </c>
      <c r="O66" s="14" t="s">
        <v>582</v>
      </c>
      <c r="P66" s="16" t="s">
        <v>582</v>
      </c>
      <c r="Q66" s="14">
        <v>0</v>
      </c>
      <c r="R66" s="16">
        <v>0</v>
      </c>
      <c r="S66" s="14">
        <v>0</v>
      </c>
      <c r="T66" s="16">
        <v>0</v>
      </c>
      <c r="U66" s="14">
        <v>4.1172971</v>
      </c>
      <c r="V66" s="16">
        <v>0.2356231</v>
      </c>
    </row>
    <row r="67" spans="1:22" x14ac:dyDescent="0.25">
      <c r="A67" s="11" t="s">
        <v>537</v>
      </c>
      <c r="B67" s="13">
        <v>6971</v>
      </c>
      <c r="C67" s="14">
        <f>(83/B67*100)</f>
        <v>1.1906469660020083</v>
      </c>
      <c r="D67" s="15">
        <v>6888</v>
      </c>
      <c r="E67" s="14">
        <v>0.98758610000000002</v>
      </c>
      <c r="F67" s="16">
        <v>0.12451173</v>
      </c>
      <c r="G67" s="14">
        <v>8.7104201200000002</v>
      </c>
      <c r="H67" s="16">
        <v>0.34254944999999998</v>
      </c>
      <c r="I67" s="14">
        <v>65.267200650000007</v>
      </c>
      <c r="J67" s="16">
        <v>0.65766919999999995</v>
      </c>
      <c r="K67" s="14">
        <v>23.526498929999999</v>
      </c>
      <c r="L67" s="16">
        <v>0.63054122000000001</v>
      </c>
      <c r="M67" s="14">
        <v>0</v>
      </c>
      <c r="N67" s="16">
        <v>0</v>
      </c>
      <c r="O67" s="14" t="s">
        <v>582</v>
      </c>
      <c r="P67" s="16" t="s">
        <v>582</v>
      </c>
      <c r="Q67" s="14">
        <v>0</v>
      </c>
      <c r="R67" s="16">
        <v>0</v>
      </c>
      <c r="S67" s="14">
        <v>0</v>
      </c>
      <c r="T67" s="16">
        <v>0</v>
      </c>
      <c r="U67" s="14">
        <v>1.5082941999999999</v>
      </c>
      <c r="V67" s="16">
        <v>0.18095483000000001</v>
      </c>
    </row>
    <row r="68" spans="1:22" x14ac:dyDescent="0.25">
      <c r="A68" s="11" t="s">
        <v>538</v>
      </c>
      <c r="B68" s="13">
        <v>12083</v>
      </c>
      <c r="C68" s="14">
        <f>(26/B68*100)</f>
        <v>0.21517834974757924</v>
      </c>
      <c r="D68" s="15">
        <v>12057</v>
      </c>
      <c r="E68" s="14">
        <v>4.0278175300000001</v>
      </c>
      <c r="F68" s="16">
        <v>0.17086714</v>
      </c>
      <c r="G68" s="14">
        <v>9.9688352099999999</v>
      </c>
      <c r="H68" s="16">
        <v>0.28143983</v>
      </c>
      <c r="I68" s="14">
        <v>55.287291410000002</v>
      </c>
      <c r="J68" s="16">
        <v>0.41108127999999999</v>
      </c>
      <c r="K68" s="14">
        <v>24.3079608</v>
      </c>
      <c r="L68" s="16">
        <v>0.34880812999999999</v>
      </c>
      <c r="M68" s="14">
        <v>0</v>
      </c>
      <c r="N68" s="16">
        <v>0</v>
      </c>
      <c r="O68" s="14" t="s">
        <v>582</v>
      </c>
      <c r="P68" s="16" t="s">
        <v>582</v>
      </c>
      <c r="Q68" s="14">
        <v>0</v>
      </c>
      <c r="R68" s="16">
        <v>0</v>
      </c>
      <c r="S68" s="14">
        <v>0</v>
      </c>
      <c r="T68" s="16">
        <v>0</v>
      </c>
      <c r="U68" s="14">
        <v>6.40809505</v>
      </c>
      <c r="V68" s="16">
        <v>0.18998631999999999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1.48133384</v>
      </c>
      <c r="F70" s="16">
        <v>0.26801024000000001</v>
      </c>
      <c r="G70" s="14">
        <v>6.9122236199999998</v>
      </c>
      <c r="H70" s="16">
        <v>0.47715000000000002</v>
      </c>
      <c r="I70" s="14">
        <v>68.804114380000001</v>
      </c>
      <c r="J70" s="16">
        <v>0.67756561999999998</v>
      </c>
      <c r="K70" s="14">
        <v>21.025667070000001</v>
      </c>
      <c r="L70" s="16">
        <v>0.69972502999999997</v>
      </c>
      <c r="M70" s="14">
        <v>0</v>
      </c>
      <c r="N70" s="16">
        <v>0</v>
      </c>
      <c r="O70" s="14" t="s">
        <v>582</v>
      </c>
      <c r="P70" s="16" t="s">
        <v>582</v>
      </c>
      <c r="Q70" s="14">
        <v>0</v>
      </c>
      <c r="R70" s="16">
        <v>0</v>
      </c>
      <c r="S70" s="14">
        <v>0</v>
      </c>
      <c r="T70" s="16">
        <v>0</v>
      </c>
      <c r="U70" s="14">
        <v>1.77666108</v>
      </c>
      <c r="V70" s="16">
        <v>0.22215106000000001</v>
      </c>
    </row>
    <row r="71" spans="1:22" x14ac:dyDescent="0.25">
      <c r="A71" s="11" t="s">
        <v>541</v>
      </c>
      <c r="B71" s="13">
        <v>6115</v>
      </c>
      <c r="C71" s="14">
        <f>(17/B71*100)</f>
        <v>0.27800490596892891</v>
      </c>
      <c r="D71" s="15">
        <v>6098</v>
      </c>
      <c r="E71" s="14">
        <v>0.79570706000000002</v>
      </c>
      <c r="F71" s="16">
        <v>0.10117349</v>
      </c>
      <c r="G71" s="14">
        <v>7.4106308199999997</v>
      </c>
      <c r="H71" s="16">
        <v>0.37864796000000001</v>
      </c>
      <c r="I71" s="14">
        <v>60.552723350000001</v>
      </c>
      <c r="J71" s="16">
        <v>0.60452463999999995</v>
      </c>
      <c r="K71" s="14">
        <v>30.926145640000001</v>
      </c>
      <c r="L71" s="16">
        <v>0.55022229</v>
      </c>
      <c r="M71" s="14">
        <v>0</v>
      </c>
      <c r="N71" s="16">
        <v>0</v>
      </c>
      <c r="O71" s="14" t="s">
        <v>582</v>
      </c>
      <c r="P71" s="16" t="s">
        <v>582</v>
      </c>
      <c r="Q71" s="14">
        <v>0</v>
      </c>
      <c r="R71" s="16">
        <v>0</v>
      </c>
      <c r="S71" s="14">
        <v>0</v>
      </c>
      <c r="T71" s="16">
        <v>0</v>
      </c>
      <c r="U71" s="14">
        <v>0.31479312999999998</v>
      </c>
      <c r="V71" s="16">
        <v>7.0350380000000004E-2</v>
      </c>
    </row>
    <row r="72" spans="1:22" x14ac:dyDescent="0.25">
      <c r="A72" s="11" t="s">
        <v>542</v>
      </c>
      <c r="B72" s="13">
        <v>7708</v>
      </c>
      <c r="C72" s="14">
        <f>(5/B72*100)</f>
        <v>6.4867669953295279E-2</v>
      </c>
      <c r="D72" s="15">
        <v>7703</v>
      </c>
      <c r="E72" s="14">
        <v>0.87770700999999995</v>
      </c>
      <c r="F72" s="16">
        <v>0.11300184000000001</v>
      </c>
      <c r="G72" s="14">
        <v>6.66684112</v>
      </c>
      <c r="H72" s="16">
        <v>0.29444778999999999</v>
      </c>
      <c r="I72" s="14">
        <v>61.701909299999997</v>
      </c>
      <c r="J72" s="16">
        <v>0.66476433000000001</v>
      </c>
      <c r="K72" s="14">
        <v>30.568911629999999</v>
      </c>
      <c r="L72" s="16">
        <v>0.66545838999999996</v>
      </c>
      <c r="M72" s="14">
        <v>0</v>
      </c>
      <c r="N72" s="16">
        <v>0</v>
      </c>
      <c r="O72" s="14" t="s">
        <v>582</v>
      </c>
      <c r="P72" s="16" t="s">
        <v>582</v>
      </c>
      <c r="Q72" s="14">
        <v>0</v>
      </c>
      <c r="R72" s="16">
        <v>0</v>
      </c>
      <c r="S72" s="14">
        <v>0</v>
      </c>
      <c r="T72" s="16">
        <v>0</v>
      </c>
      <c r="U72" s="14">
        <v>0.18463093999999999</v>
      </c>
      <c r="V72" s="16">
        <v>5.423099E-2</v>
      </c>
    </row>
    <row r="73" spans="1:22" x14ac:dyDescent="0.25">
      <c r="A73" s="11" t="s">
        <v>543</v>
      </c>
      <c r="B73" s="13">
        <v>8249</v>
      </c>
      <c r="C73" s="14">
        <f>(147/B73*100)</f>
        <v>1.7820341859619349</v>
      </c>
      <c r="D73" s="15">
        <v>8102</v>
      </c>
      <c r="E73" s="14">
        <v>0.56705455999999999</v>
      </c>
      <c r="F73" s="16">
        <v>0.12117288</v>
      </c>
      <c r="G73" s="14">
        <v>8.9409540100000005</v>
      </c>
      <c r="H73" s="16">
        <v>0.52569094000000005</v>
      </c>
      <c r="I73" s="14">
        <v>77.00406357</v>
      </c>
      <c r="J73" s="16">
        <v>0.71826895000000002</v>
      </c>
      <c r="K73" s="14">
        <v>12.87981742</v>
      </c>
      <c r="L73" s="16">
        <v>0.55134198999999995</v>
      </c>
      <c r="M73" s="14">
        <v>0</v>
      </c>
      <c r="N73" s="16">
        <v>0</v>
      </c>
      <c r="O73" s="14" t="s">
        <v>582</v>
      </c>
      <c r="P73" s="16" t="s">
        <v>582</v>
      </c>
      <c r="Q73" s="14">
        <v>0</v>
      </c>
      <c r="R73" s="16">
        <v>0</v>
      </c>
      <c r="S73" s="14">
        <v>0</v>
      </c>
      <c r="T73" s="16">
        <v>0</v>
      </c>
      <c r="U73" s="14">
        <v>0.60811044000000003</v>
      </c>
      <c r="V73" s="16">
        <v>0.1055555</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2.0127373500000001</v>
      </c>
      <c r="F75" s="16">
        <v>0.17278667</v>
      </c>
      <c r="G75" s="14">
        <v>8.3127495899999992</v>
      </c>
      <c r="H75" s="16">
        <v>0.40822013000000001</v>
      </c>
      <c r="I75" s="14">
        <v>60.111984280000001</v>
      </c>
      <c r="J75" s="16">
        <v>0.79558799000000002</v>
      </c>
      <c r="K75" s="14">
        <v>24.158540649999999</v>
      </c>
      <c r="L75" s="16">
        <v>0.62619683999999998</v>
      </c>
      <c r="M75" s="14">
        <v>0</v>
      </c>
      <c r="N75" s="16">
        <v>0</v>
      </c>
      <c r="O75" s="14" t="s">
        <v>582</v>
      </c>
      <c r="P75" s="16" t="s">
        <v>582</v>
      </c>
      <c r="Q75" s="14">
        <v>0</v>
      </c>
      <c r="R75" s="16">
        <v>0</v>
      </c>
      <c r="S75" s="14">
        <v>0</v>
      </c>
      <c r="T75" s="16">
        <v>0</v>
      </c>
      <c r="U75" s="14">
        <v>5.4039881300000001</v>
      </c>
      <c r="V75" s="16">
        <v>0.58936350000000004</v>
      </c>
    </row>
    <row r="76" spans="1:22" x14ac:dyDescent="0.25">
      <c r="A76" s="11" t="s">
        <v>546</v>
      </c>
      <c r="B76" s="13">
        <v>14167</v>
      </c>
      <c r="C76" s="14">
        <f>(229/B76*100)</f>
        <v>1.6164325545281288</v>
      </c>
      <c r="D76" s="15">
        <v>13938</v>
      </c>
      <c r="E76" s="14">
        <v>2.4255849</v>
      </c>
      <c r="F76" s="16">
        <v>0.18458786999999999</v>
      </c>
      <c r="G76" s="14">
        <v>8.9121625699999996</v>
      </c>
      <c r="H76" s="16">
        <v>0.34535702000000001</v>
      </c>
      <c r="I76" s="14">
        <v>58.518030240000002</v>
      </c>
      <c r="J76" s="16">
        <v>0.54346536000000001</v>
      </c>
      <c r="K76" s="14">
        <v>27.121794550000001</v>
      </c>
      <c r="L76" s="16">
        <v>0.52842476999999999</v>
      </c>
      <c r="M76" s="14">
        <v>0</v>
      </c>
      <c r="N76" s="16">
        <v>0</v>
      </c>
      <c r="O76" s="14" t="s">
        <v>582</v>
      </c>
      <c r="P76" s="16" t="s">
        <v>582</v>
      </c>
      <c r="Q76" s="14">
        <v>0</v>
      </c>
      <c r="R76" s="16">
        <v>0</v>
      </c>
      <c r="S76" s="14">
        <v>0</v>
      </c>
      <c r="T76" s="16">
        <v>0</v>
      </c>
      <c r="U76" s="14">
        <v>3.0224277399999999</v>
      </c>
      <c r="V76" s="16">
        <v>0.25419787999999999</v>
      </c>
    </row>
    <row r="77" spans="1:22" x14ac:dyDescent="0.25">
      <c r="A77" s="11" t="s">
        <v>547</v>
      </c>
      <c r="B77" s="13">
        <v>6062</v>
      </c>
      <c r="C77" s="14">
        <f>(87/B77*100)</f>
        <v>1.4351699109204883</v>
      </c>
      <c r="D77" s="15">
        <v>5975</v>
      </c>
      <c r="E77" s="14">
        <v>2.0972259900000001</v>
      </c>
      <c r="F77" s="16">
        <v>0.20388608</v>
      </c>
      <c r="G77" s="14">
        <v>13.637742920000001</v>
      </c>
      <c r="H77" s="16">
        <v>0.49926997000000001</v>
      </c>
      <c r="I77" s="14">
        <v>58.162226629999999</v>
      </c>
      <c r="J77" s="16">
        <v>0.76577275</v>
      </c>
      <c r="K77" s="14">
        <v>21.834842210000001</v>
      </c>
      <c r="L77" s="16">
        <v>0.59498658999999998</v>
      </c>
      <c r="M77" s="14">
        <v>0</v>
      </c>
      <c r="N77" s="16">
        <v>0</v>
      </c>
      <c r="O77" s="14" t="s">
        <v>582</v>
      </c>
      <c r="P77" s="16" t="s">
        <v>582</v>
      </c>
      <c r="Q77" s="14">
        <v>0</v>
      </c>
      <c r="R77" s="16">
        <v>0</v>
      </c>
      <c r="S77" s="14">
        <v>0</v>
      </c>
      <c r="T77" s="16">
        <v>0</v>
      </c>
      <c r="U77" s="14">
        <v>4.2679622400000001</v>
      </c>
      <c r="V77" s="16">
        <v>0.36413444</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0.50179903000000003</v>
      </c>
      <c r="F81" s="16">
        <v>7.4852600000000005E-2</v>
      </c>
      <c r="G81" s="14">
        <v>12.064073410000001</v>
      </c>
      <c r="H81" s="16">
        <v>0.49190922999999998</v>
      </c>
      <c r="I81" s="14">
        <v>68.20496052</v>
      </c>
      <c r="J81" s="16">
        <v>0.67669811000000002</v>
      </c>
      <c r="K81" s="14">
        <v>19.000197270000001</v>
      </c>
      <c r="L81" s="16">
        <v>0.63231957000000005</v>
      </c>
      <c r="M81" s="14">
        <v>0</v>
      </c>
      <c r="N81" s="16">
        <v>0</v>
      </c>
      <c r="O81" s="14" t="s">
        <v>582</v>
      </c>
      <c r="P81" s="16" t="s">
        <v>582</v>
      </c>
      <c r="Q81" s="14">
        <v>0</v>
      </c>
      <c r="R81" s="16">
        <v>0</v>
      </c>
      <c r="S81" s="14">
        <v>0</v>
      </c>
      <c r="T81" s="16">
        <v>0</v>
      </c>
      <c r="U81" s="14">
        <v>0.22896978000000001</v>
      </c>
      <c r="V81" s="16">
        <v>6.997805E-2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1.50784289</v>
      </c>
      <c r="F7" s="16">
        <v>0.11834591999999999</v>
      </c>
      <c r="G7" s="14">
        <v>6.7287870200000004</v>
      </c>
      <c r="H7" s="16">
        <v>0.24037964000000001</v>
      </c>
      <c r="I7" s="14">
        <v>66.062466360000002</v>
      </c>
      <c r="J7" s="16">
        <v>0.50738914000000002</v>
      </c>
      <c r="K7" s="14">
        <v>24.091301569999999</v>
      </c>
      <c r="L7" s="16">
        <v>0.50662781999999995</v>
      </c>
      <c r="M7" s="14">
        <v>0</v>
      </c>
      <c r="N7" s="16">
        <v>0</v>
      </c>
      <c r="O7" s="14" t="s">
        <v>582</v>
      </c>
      <c r="P7" s="16" t="s">
        <v>582</v>
      </c>
      <c r="Q7" s="14">
        <v>0</v>
      </c>
      <c r="R7" s="16">
        <v>0</v>
      </c>
      <c r="S7" s="14">
        <v>0</v>
      </c>
      <c r="T7" s="16">
        <v>0</v>
      </c>
      <c r="U7" s="14">
        <v>1.6096021700000001</v>
      </c>
      <c r="V7" s="16">
        <v>0.14829702</v>
      </c>
    </row>
    <row r="8" spans="1:22" x14ac:dyDescent="0.25">
      <c r="A8" s="11" t="s">
        <v>478</v>
      </c>
      <c r="B8" s="13">
        <v>7007</v>
      </c>
      <c r="C8" s="14">
        <f>(25/B8*100)</f>
        <v>0.35678607107178534</v>
      </c>
      <c r="D8" s="15">
        <v>6982</v>
      </c>
      <c r="E8" s="14">
        <v>3.8385874499999999</v>
      </c>
      <c r="F8" s="16">
        <v>0.23808652999999999</v>
      </c>
      <c r="G8" s="14">
        <v>13.05514878</v>
      </c>
      <c r="H8" s="16">
        <v>0.49270947999999998</v>
      </c>
      <c r="I8" s="14">
        <v>51.770589600000001</v>
      </c>
      <c r="J8" s="16">
        <v>0.65278924999999999</v>
      </c>
      <c r="K8" s="14">
        <v>29.77664012</v>
      </c>
      <c r="L8" s="16">
        <v>0.51776562999999998</v>
      </c>
      <c r="M8" s="14">
        <v>0</v>
      </c>
      <c r="N8" s="16">
        <v>0</v>
      </c>
      <c r="O8" s="14" t="s">
        <v>582</v>
      </c>
      <c r="P8" s="16" t="s">
        <v>582</v>
      </c>
      <c r="Q8" s="14">
        <v>0.47263917</v>
      </c>
      <c r="R8" s="16">
        <v>0.11632265999999999</v>
      </c>
      <c r="S8" s="14">
        <v>0</v>
      </c>
      <c r="T8" s="16">
        <v>0</v>
      </c>
      <c r="U8" s="14">
        <v>1.0863948800000001</v>
      </c>
      <c r="V8" s="16">
        <v>0.15458730000000001</v>
      </c>
    </row>
    <row r="9" spans="1:22" x14ac:dyDescent="0.25">
      <c r="A9" s="11" t="s">
        <v>479</v>
      </c>
      <c r="B9" s="13">
        <v>9651</v>
      </c>
      <c r="C9" s="14">
        <f>(113/B9*100)</f>
        <v>1.170863122992436</v>
      </c>
      <c r="D9" s="15">
        <v>9538</v>
      </c>
      <c r="E9" s="14">
        <v>2.69102116</v>
      </c>
      <c r="F9" s="16">
        <v>0.18919367000000001</v>
      </c>
      <c r="G9" s="14">
        <v>6.3027863599999998</v>
      </c>
      <c r="H9" s="16">
        <v>0.32339832000000002</v>
      </c>
      <c r="I9" s="14">
        <v>60.932415339999999</v>
      </c>
      <c r="J9" s="16">
        <v>0.72512907000000004</v>
      </c>
      <c r="K9" s="14">
        <v>25.433348779999999</v>
      </c>
      <c r="L9" s="16">
        <v>0.54510628999999999</v>
      </c>
      <c r="M9" s="14">
        <v>0</v>
      </c>
      <c r="N9" s="16">
        <v>0</v>
      </c>
      <c r="O9" s="14" t="s">
        <v>582</v>
      </c>
      <c r="P9" s="16" t="s">
        <v>582</v>
      </c>
      <c r="Q9" s="14">
        <v>3.0136035099999998</v>
      </c>
      <c r="R9" s="16">
        <v>0.54114876999999995</v>
      </c>
      <c r="S9" s="14">
        <v>0</v>
      </c>
      <c r="T9" s="16">
        <v>0</v>
      </c>
      <c r="U9" s="14">
        <v>1.6268248599999999</v>
      </c>
      <c r="V9" s="16">
        <v>0.22272849</v>
      </c>
    </row>
    <row r="10" spans="1:22" x14ac:dyDescent="0.25">
      <c r="A10" s="11" t="s">
        <v>480</v>
      </c>
      <c r="B10" s="13">
        <v>20058</v>
      </c>
      <c r="C10" s="14">
        <f>(530/B10*100)</f>
        <v>2.6423372220560375</v>
      </c>
      <c r="D10" s="15">
        <v>19528</v>
      </c>
      <c r="E10" s="14">
        <v>1.8954566900000001</v>
      </c>
      <c r="F10" s="16">
        <v>0.12469762</v>
      </c>
      <c r="G10" s="14">
        <v>7.4911990099999999</v>
      </c>
      <c r="H10" s="16">
        <v>0.24209764</v>
      </c>
      <c r="I10" s="14">
        <v>65.525763830000002</v>
      </c>
      <c r="J10" s="16">
        <v>0.53064518999999999</v>
      </c>
      <c r="K10" s="14">
        <v>23.80919737</v>
      </c>
      <c r="L10" s="16">
        <v>0.52144347999999996</v>
      </c>
      <c r="M10" s="14">
        <v>0</v>
      </c>
      <c r="N10" s="16">
        <v>0</v>
      </c>
      <c r="O10" s="14" t="s">
        <v>582</v>
      </c>
      <c r="P10" s="16" t="s">
        <v>582</v>
      </c>
      <c r="Q10" s="14">
        <v>0</v>
      </c>
      <c r="R10" s="16">
        <v>0</v>
      </c>
      <c r="S10" s="14">
        <v>0</v>
      </c>
      <c r="T10" s="16">
        <v>0</v>
      </c>
      <c r="U10" s="14">
        <v>1.27838311</v>
      </c>
      <c r="V10" s="16">
        <v>0.16049578</v>
      </c>
    </row>
    <row r="11" spans="1:22" x14ac:dyDescent="0.25">
      <c r="A11" s="11" t="s">
        <v>481</v>
      </c>
      <c r="B11" s="13">
        <v>7053</v>
      </c>
      <c r="C11" s="14">
        <f>(51/B11*100)</f>
        <v>0.72309655465759248</v>
      </c>
      <c r="D11" s="15">
        <v>7002</v>
      </c>
      <c r="E11" s="14">
        <v>1.9371133899999999</v>
      </c>
      <c r="F11" s="16">
        <v>0.19977495000000001</v>
      </c>
      <c r="G11" s="14">
        <v>7.4456068599999998</v>
      </c>
      <c r="H11" s="16">
        <v>0.35120343999999998</v>
      </c>
      <c r="I11" s="14">
        <v>60.130110729999998</v>
      </c>
      <c r="J11" s="16">
        <v>0.73548707000000002</v>
      </c>
      <c r="K11" s="14">
        <v>29.141363649999999</v>
      </c>
      <c r="L11" s="16">
        <v>0.72221276000000001</v>
      </c>
      <c r="M11" s="14">
        <v>0</v>
      </c>
      <c r="N11" s="16">
        <v>0</v>
      </c>
      <c r="O11" s="14" t="s">
        <v>582</v>
      </c>
      <c r="P11" s="16" t="s">
        <v>582</v>
      </c>
      <c r="Q11" s="14">
        <v>0</v>
      </c>
      <c r="R11" s="16">
        <v>0</v>
      </c>
      <c r="S11" s="14">
        <v>0</v>
      </c>
      <c r="T11" s="16">
        <v>0</v>
      </c>
      <c r="U11" s="14">
        <v>1.3458053699999999</v>
      </c>
      <c r="V11" s="16">
        <v>0.20069192999999999</v>
      </c>
    </row>
    <row r="12" spans="1:22" x14ac:dyDescent="0.25">
      <c r="A12" s="11" t="s">
        <v>482</v>
      </c>
      <c r="B12" s="13">
        <v>6894</v>
      </c>
      <c r="C12" s="14">
        <f>(57/B12*100)</f>
        <v>0.82680591818973026</v>
      </c>
      <c r="D12" s="15">
        <v>6837</v>
      </c>
      <c r="E12" s="14">
        <v>4.0275783000000001</v>
      </c>
      <c r="F12" s="16">
        <v>0.33821595999999998</v>
      </c>
      <c r="G12" s="14">
        <v>17.50606715</v>
      </c>
      <c r="H12" s="16">
        <v>0.55035462999999996</v>
      </c>
      <c r="I12" s="14">
        <v>64.791112990000002</v>
      </c>
      <c r="J12" s="16">
        <v>0.79821176999999999</v>
      </c>
      <c r="K12" s="14">
        <v>9.9169981099999998</v>
      </c>
      <c r="L12" s="16">
        <v>0.47116023000000001</v>
      </c>
      <c r="M12" s="14">
        <v>0</v>
      </c>
      <c r="N12" s="16">
        <v>0</v>
      </c>
      <c r="O12" s="14" t="s">
        <v>582</v>
      </c>
      <c r="P12" s="16" t="s">
        <v>582</v>
      </c>
      <c r="Q12" s="14">
        <v>2.3471719100000001</v>
      </c>
      <c r="R12" s="16">
        <v>0.59165972</v>
      </c>
      <c r="S12" s="14">
        <v>0</v>
      </c>
      <c r="T12" s="16">
        <v>0</v>
      </c>
      <c r="U12" s="14">
        <v>1.41107155</v>
      </c>
      <c r="V12" s="16">
        <v>0.18553318999999999</v>
      </c>
    </row>
    <row r="13" spans="1:22" x14ac:dyDescent="0.25">
      <c r="A13" s="11" t="s">
        <v>483</v>
      </c>
      <c r="B13" s="13">
        <v>7161</v>
      </c>
      <c r="C13" s="14">
        <f>(93/B13*100)</f>
        <v>1.2987012987012987</v>
      </c>
      <c r="D13" s="15">
        <v>7068</v>
      </c>
      <c r="E13" s="14">
        <v>1.2633331299999999</v>
      </c>
      <c r="F13" s="16">
        <v>0.15038985999999999</v>
      </c>
      <c r="G13" s="14">
        <v>7.1380264999999996</v>
      </c>
      <c r="H13" s="16">
        <v>0.36039639000000001</v>
      </c>
      <c r="I13" s="14">
        <v>65.701330600000006</v>
      </c>
      <c r="J13" s="16">
        <v>0.72863246000000004</v>
      </c>
      <c r="K13" s="14">
        <v>20.727269769999999</v>
      </c>
      <c r="L13" s="16">
        <v>0.61861389</v>
      </c>
      <c r="M13" s="14">
        <v>0</v>
      </c>
      <c r="N13" s="16">
        <v>0</v>
      </c>
      <c r="O13" s="14" t="s">
        <v>582</v>
      </c>
      <c r="P13" s="16" t="s">
        <v>582</v>
      </c>
      <c r="Q13" s="14">
        <v>4.06863741</v>
      </c>
      <c r="R13" s="16">
        <v>0.46783816</v>
      </c>
      <c r="S13" s="14">
        <v>0</v>
      </c>
      <c r="T13" s="16">
        <v>0</v>
      </c>
      <c r="U13" s="14">
        <v>1.10140258</v>
      </c>
      <c r="V13" s="16">
        <v>0.18331295</v>
      </c>
    </row>
    <row r="14" spans="1:22" x14ac:dyDescent="0.25">
      <c r="A14" s="11" t="s">
        <v>484</v>
      </c>
      <c r="B14" s="13">
        <v>5587</v>
      </c>
      <c r="C14" s="14">
        <f>(76/B14*100)</f>
        <v>1.3603006980490424</v>
      </c>
      <c r="D14" s="15">
        <v>5511</v>
      </c>
      <c r="E14" s="14">
        <v>2.0784621900000002</v>
      </c>
      <c r="F14" s="16">
        <v>0.22218009999999999</v>
      </c>
      <c r="G14" s="14">
        <v>8.8841202199999998</v>
      </c>
      <c r="H14" s="16">
        <v>0.46932024</v>
      </c>
      <c r="I14" s="14">
        <v>67.251832109999995</v>
      </c>
      <c r="J14" s="16">
        <v>0.79554824999999996</v>
      </c>
      <c r="K14" s="14">
        <v>21.11537538</v>
      </c>
      <c r="L14" s="16">
        <v>0.73598293999999997</v>
      </c>
      <c r="M14" s="14">
        <v>0</v>
      </c>
      <c r="N14" s="16">
        <v>0</v>
      </c>
      <c r="O14" s="14" t="s">
        <v>582</v>
      </c>
      <c r="P14" s="16" t="s">
        <v>582</v>
      </c>
      <c r="Q14" s="14">
        <v>0</v>
      </c>
      <c r="R14" s="16">
        <v>0</v>
      </c>
      <c r="S14" s="14">
        <v>0</v>
      </c>
      <c r="T14" s="16">
        <v>0</v>
      </c>
      <c r="U14" s="14">
        <v>0.67021010000000003</v>
      </c>
      <c r="V14" s="16">
        <v>0.11507275</v>
      </c>
    </row>
    <row r="15" spans="1:22" x14ac:dyDescent="0.25">
      <c r="A15" s="11" t="s">
        <v>485</v>
      </c>
      <c r="B15" s="13">
        <v>5882</v>
      </c>
      <c r="C15" s="14">
        <f>(53/B15*100)</f>
        <v>0.90105406324379467</v>
      </c>
      <c r="D15" s="15">
        <v>5829</v>
      </c>
      <c r="E15" s="14">
        <v>1.81076153</v>
      </c>
      <c r="F15" s="16">
        <v>0.18327662</v>
      </c>
      <c r="G15" s="14">
        <v>11.50477553</v>
      </c>
      <c r="H15" s="16">
        <v>0.45338455</v>
      </c>
      <c r="I15" s="14">
        <v>70.098870059999996</v>
      </c>
      <c r="J15" s="16">
        <v>0.73423561999999998</v>
      </c>
      <c r="K15" s="14">
        <v>14.73536236</v>
      </c>
      <c r="L15" s="16">
        <v>0.45341198999999999</v>
      </c>
      <c r="M15" s="14">
        <v>0</v>
      </c>
      <c r="N15" s="16">
        <v>0</v>
      </c>
      <c r="O15" s="14" t="s">
        <v>582</v>
      </c>
      <c r="P15" s="16" t="s">
        <v>582</v>
      </c>
      <c r="Q15" s="14">
        <v>1.0127116700000001</v>
      </c>
      <c r="R15" s="16">
        <v>0.45391006</v>
      </c>
      <c r="S15" s="14">
        <v>0</v>
      </c>
      <c r="T15" s="16">
        <v>0</v>
      </c>
      <c r="U15" s="14">
        <v>0.83751885000000004</v>
      </c>
      <c r="V15" s="16">
        <v>0.12965967</v>
      </c>
    </row>
    <row r="16" spans="1:22" x14ac:dyDescent="0.25">
      <c r="A16" s="11" t="s">
        <v>486</v>
      </c>
      <c r="B16" s="13">
        <v>6108</v>
      </c>
      <c r="C16" s="14">
        <f>(105/B16*100)</f>
        <v>1.7190569744597251</v>
      </c>
      <c r="D16" s="15">
        <v>6003</v>
      </c>
      <c r="E16" s="14">
        <v>3.5948704</v>
      </c>
      <c r="F16" s="16">
        <v>0.26017371</v>
      </c>
      <c r="G16" s="14">
        <v>9.2104754999999994</v>
      </c>
      <c r="H16" s="16">
        <v>0.43808792000000002</v>
      </c>
      <c r="I16" s="14">
        <v>62.451371469999998</v>
      </c>
      <c r="J16" s="16">
        <v>0.66112486000000004</v>
      </c>
      <c r="K16" s="14">
        <v>21.93651607</v>
      </c>
      <c r="L16" s="16">
        <v>0.60660990000000004</v>
      </c>
      <c r="M16" s="14">
        <v>0</v>
      </c>
      <c r="N16" s="16">
        <v>0</v>
      </c>
      <c r="O16" s="14" t="s">
        <v>582</v>
      </c>
      <c r="P16" s="16" t="s">
        <v>582</v>
      </c>
      <c r="Q16" s="14">
        <v>0</v>
      </c>
      <c r="R16" s="16">
        <v>0</v>
      </c>
      <c r="S16" s="14">
        <v>0</v>
      </c>
      <c r="T16" s="16">
        <v>0</v>
      </c>
      <c r="U16" s="14">
        <v>2.8067665599999998</v>
      </c>
      <c r="V16" s="16">
        <v>0.30973384999999998</v>
      </c>
    </row>
    <row r="17" spans="1:22" x14ac:dyDescent="0.25">
      <c r="A17" s="11" t="s">
        <v>487</v>
      </c>
      <c r="B17" s="13">
        <v>6504</v>
      </c>
      <c r="C17" s="14">
        <f>(695/B17*100)</f>
        <v>10.685731857318572</v>
      </c>
      <c r="D17" s="15">
        <v>5809</v>
      </c>
      <c r="E17" s="14">
        <v>2.8971675700000001</v>
      </c>
      <c r="F17" s="16">
        <v>0.22897682999999999</v>
      </c>
      <c r="G17" s="14">
        <v>14.07738333</v>
      </c>
      <c r="H17" s="16">
        <v>0.46018260999999999</v>
      </c>
      <c r="I17" s="14">
        <v>54.883030339999998</v>
      </c>
      <c r="J17" s="16">
        <v>0.78249559999999996</v>
      </c>
      <c r="K17" s="14">
        <v>24.08349742</v>
      </c>
      <c r="L17" s="16">
        <v>0.75541117000000002</v>
      </c>
      <c r="M17" s="14">
        <v>0</v>
      </c>
      <c r="N17" s="16">
        <v>0</v>
      </c>
      <c r="O17" s="14" t="s">
        <v>582</v>
      </c>
      <c r="P17" s="16" t="s">
        <v>582</v>
      </c>
      <c r="Q17" s="14">
        <v>2.5477739399999999</v>
      </c>
      <c r="R17" s="16">
        <v>0.33802921000000002</v>
      </c>
      <c r="S17" s="14">
        <v>0</v>
      </c>
      <c r="T17" s="16">
        <v>0</v>
      </c>
      <c r="U17" s="14">
        <v>1.51114741</v>
      </c>
      <c r="V17" s="16">
        <v>0.23307543999999999</v>
      </c>
    </row>
    <row r="18" spans="1:22" x14ac:dyDescent="0.25">
      <c r="A18" s="11" t="s">
        <v>488</v>
      </c>
      <c r="B18" s="13">
        <v>5532</v>
      </c>
      <c r="C18" s="14">
        <f>(28/B18*100)</f>
        <v>0.50614605929139556</v>
      </c>
      <c r="D18" s="15">
        <v>5504</v>
      </c>
      <c r="E18" s="14">
        <v>2.2218517100000001</v>
      </c>
      <c r="F18" s="16">
        <v>0.2283406</v>
      </c>
      <c r="G18" s="14">
        <v>7.6124410500000002</v>
      </c>
      <c r="H18" s="16">
        <v>0.42465811999999997</v>
      </c>
      <c r="I18" s="14">
        <v>64.063024990000002</v>
      </c>
      <c r="J18" s="16">
        <v>0.71967446000000002</v>
      </c>
      <c r="K18" s="14">
        <v>24.393212380000001</v>
      </c>
      <c r="L18" s="16">
        <v>0.69259678000000002</v>
      </c>
      <c r="M18" s="14">
        <v>0</v>
      </c>
      <c r="N18" s="16">
        <v>0</v>
      </c>
      <c r="O18" s="14" t="s">
        <v>582</v>
      </c>
      <c r="P18" s="16" t="s">
        <v>582</v>
      </c>
      <c r="Q18" s="14">
        <v>0</v>
      </c>
      <c r="R18" s="16">
        <v>0</v>
      </c>
      <c r="S18" s="14">
        <v>0</v>
      </c>
      <c r="T18" s="16">
        <v>0</v>
      </c>
      <c r="U18" s="14">
        <v>1.7094698699999999</v>
      </c>
      <c r="V18" s="16">
        <v>0.31832832999999999</v>
      </c>
    </row>
    <row r="19" spans="1:22" x14ac:dyDescent="0.25">
      <c r="A19" s="11" t="s">
        <v>489</v>
      </c>
      <c r="B19" s="13">
        <v>5658</v>
      </c>
      <c r="C19" s="14">
        <f>(71/B19*100)</f>
        <v>1.2548603746907034</v>
      </c>
      <c r="D19" s="15">
        <v>5587</v>
      </c>
      <c r="E19" s="14">
        <v>2.5706216</v>
      </c>
      <c r="F19" s="16">
        <v>0.25749160999999998</v>
      </c>
      <c r="G19" s="14">
        <v>10.15688937</v>
      </c>
      <c r="H19" s="16">
        <v>0.44563901</v>
      </c>
      <c r="I19" s="14">
        <v>66.071374349999999</v>
      </c>
      <c r="J19" s="16">
        <v>0.62109424999999996</v>
      </c>
      <c r="K19" s="14">
        <v>20.324547949999999</v>
      </c>
      <c r="L19" s="16">
        <v>0.60950183000000002</v>
      </c>
      <c r="M19" s="14">
        <v>0</v>
      </c>
      <c r="N19" s="16">
        <v>0</v>
      </c>
      <c r="O19" s="14" t="s">
        <v>582</v>
      </c>
      <c r="P19" s="16" t="s">
        <v>582</v>
      </c>
      <c r="Q19" s="14">
        <v>0</v>
      </c>
      <c r="R19" s="16">
        <v>0</v>
      </c>
      <c r="S19" s="14">
        <v>0</v>
      </c>
      <c r="T19" s="16">
        <v>0</v>
      </c>
      <c r="U19" s="14">
        <v>0.87656672999999996</v>
      </c>
      <c r="V19" s="16">
        <v>0.17833547999999999</v>
      </c>
    </row>
    <row r="20" spans="1:22" x14ac:dyDescent="0.25">
      <c r="A20" s="11" t="s">
        <v>490</v>
      </c>
      <c r="B20" s="13">
        <v>3371</v>
      </c>
      <c r="C20" s="14">
        <f>(75/B20*100)</f>
        <v>2.2248590922574905</v>
      </c>
      <c r="D20" s="15">
        <v>3296</v>
      </c>
      <c r="E20" s="14">
        <v>3.0227440699999999</v>
      </c>
      <c r="F20" s="16">
        <v>0.27875325000000001</v>
      </c>
      <c r="G20" s="14">
        <v>9.7321542599999997</v>
      </c>
      <c r="H20" s="16">
        <v>0.45905458999999998</v>
      </c>
      <c r="I20" s="14">
        <v>62.648102719999997</v>
      </c>
      <c r="J20" s="16">
        <v>0.87606461000000002</v>
      </c>
      <c r="K20" s="14">
        <v>23.37676312</v>
      </c>
      <c r="L20" s="16">
        <v>0.76783509000000005</v>
      </c>
      <c r="M20" s="14">
        <v>0</v>
      </c>
      <c r="N20" s="16">
        <v>0</v>
      </c>
      <c r="O20" s="14" t="s">
        <v>582</v>
      </c>
      <c r="P20" s="16" t="s">
        <v>582</v>
      </c>
      <c r="Q20" s="14">
        <v>0</v>
      </c>
      <c r="R20" s="16">
        <v>0</v>
      </c>
      <c r="S20" s="14">
        <v>0</v>
      </c>
      <c r="T20" s="16">
        <v>0</v>
      </c>
      <c r="U20" s="14">
        <v>1.22023583</v>
      </c>
      <c r="V20" s="16">
        <v>0.2187344</v>
      </c>
    </row>
    <row r="21" spans="1:22" x14ac:dyDescent="0.25">
      <c r="A21" s="11" t="s">
        <v>491</v>
      </c>
      <c r="B21" s="13">
        <v>5741</v>
      </c>
      <c r="C21" s="14">
        <f>(45/B21*100)</f>
        <v>0.7838355687162516</v>
      </c>
      <c r="D21" s="15">
        <v>5696</v>
      </c>
      <c r="E21" s="14">
        <v>0.74168456999999999</v>
      </c>
      <c r="F21" s="16">
        <v>0.11710932</v>
      </c>
      <c r="G21" s="14">
        <v>6.2157750399999996</v>
      </c>
      <c r="H21" s="16">
        <v>0.3594986</v>
      </c>
      <c r="I21" s="14">
        <v>70.651681109999998</v>
      </c>
      <c r="J21" s="16">
        <v>0.67813586999999997</v>
      </c>
      <c r="K21" s="14">
        <v>21.768022819999999</v>
      </c>
      <c r="L21" s="16">
        <v>0.59836303999999996</v>
      </c>
      <c r="M21" s="14">
        <v>0</v>
      </c>
      <c r="N21" s="16">
        <v>0</v>
      </c>
      <c r="O21" s="14" t="s">
        <v>582</v>
      </c>
      <c r="P21" s="16" t="s">
        <v>582</v>
      </c>
      <c r="Q21" s="14">
        <v>0</v>
      </c>
      <c r="R21" s="16">
        <v>0</v>
      </c>
      <c r="S21" s="14">
        <v>0</v>
      </c>
      <c r="T21" s="16">
        <v>0</v>
      </c>
      <c r="U21" s="14">
        <v>0.62283646000000004</v>
      </c>
      <c r="V21" s="16">
        <v>0.13006680000000001</v>
      </c>
    </row>
    <row r="22" spans="1:22" x14ac:dyDescent="0.25">
      <c r="A22" s="11" t="s">
        <v>492</v>
      </c>
      <c r="B22" s="13">
        <v>6598</v>
      </c>
      <c r="C22" s="14">
        <f>(34/B22*100)</f>
        <v>0.51530766899060321</v>
      </c>
      <c r="D22" s="15">
        <v>6564</v>
      </c>
      <c r="E22" s="14">
        <v>2.2635307999999998</v>
      </c>
      <c r="F22" s="16">
        <v>0.23337815000000001</v>
      </c>
      <c r="G22" s="14">
        <v>6.2742048400000003</v>
      </c>
      <c r="H22" s="16">
        <v>0.34493455000000001</v>
      </c>
      <c r="I22" s="14">
        <v>54.139366099999997</v>
      </c>
      <c r="J22" s="16">
        <v>0.61756405000000003</v>
      </c>
      <c r="K22" s="14">
        <v>34.873197230000002</v>
      </c>
      <c r="L22" s="16">
        <v>0.62690835</v>
      </c>
      <c r="M22" s="14">
        <v>0</v>
      </c>
      <c r="N22" s="16">
        <v>0</v>
      </c>
      <c r="O22" s="14" t="s">
        <v>582</v>
      </c>
      <c r="P22" s="16" t="s">
        <v>582</v>
      </c>
      <c r="Q22" s="14">
        <v>0</v>
      </c>
      <c r="R22" s="16">
        <v>0</v>
      </c>
      <c r="S22" s="14">
        <v>0.15353479</v>
      </c>
      <c r="T22" s="16">
        <v>9.1982590000000003E-2</v>
      </c>
      <c r="U22" s="14">
        <v>2.2961662399999998</v>
      </c>
      <c r="V22" s="16">
        <v>0.31186900000000001</v>
      </c>
    </row>
    <row r="23" spans="1:22" x14ac:dyDescent="0.25">
      <c r="A23" s="11" t="s">
        <v>493</v>
      </c>
      <c r="B23" s="13">
        <v>11583</v>
      </c>
      <c r="C23" s="14">
        <f>(222/B23*100)</f>
        <v>1.9166019166019166</v>
      </c>
      <c r="D23" s="15">
        <v>11361</v>
      </c>
      <c r="E23" s="14">
        <v>3.4212415599999999</v>
      </c>
      <c r="F23" s="16">
        <v>0.29050276000000003</v>
      </c>
      <c r="G23" s="14">
        <v>11.089259999999999</v>
      </c>
      <c r="H23" s="16">
        <v>0.45825809000000001</v>
      </c>
      <c r="I23" s="14">
        <v>68.553238840000006</v>
      </c>
      <c r="J23" s="16">
        <v>0.66565965000000005</v>
      </c>
      <c r="K23" s="14">
        <v>15.236791240000001</v>
      </c>
      <c r="L23" s="16">
        <v>0.51809967999999995</v>
      </c>
      <c r="M23" s="14">
        <v>0</v>
      </c>
      <c r="N23" s="16">
        <v>0</v>
      </c>
      <c r="O23" s="14" t="s">
        <v>582</v>
      </c>
      <c r="P23" s="16" t="s">
        <v>582</v>
      </c>
      <c r="Q23" s="14">
        <v>0</v>
      </c>
      <c r="R23" s="16">
        <v>0</v>
      </c>
      <c r="S23" s="14">
        <v>0</v>
      </c>
      <c r="T23" s="16">
        <v>0</v>
      </c>
      <c r="U23" s="14">
        <v>1.6994683500000001</v>
      </c>
      <c r="V23" s="16">
        <v>0.2393363</v>
      </c>
    </row>
    <row r="24" spans="1:22" x14ac:dyDescent="0.25">
      <c r="A24" s="11" t="s">
        <v>494</v>
      </c>
      <c r="B24" s="13">
        <v>6647</v>
      </c>
      <c r="C24" s="14">
        <f>(7/B24*100)</f>
        <v>0.10531066646607493</v>
      </c>
      <c r="D24" s="15">
        <v>6640</v>
      </c>
      <c r="E24" s="14">
        <v>3.3189994500000002</v>
      </c>
      <c r="F24" s="16">
        <v>0.25941111</v>
      </c>
      <c r="G24" s="14">
        <v>10.59969308</v>
      </c>
      <c r="H24" s="16">
        <v>0.45890829</v>
      </c>
      <c r="I24" s="14">
        <v>56.969518180000001</v>
      </c>
      <c r="J24" s="16">
        <v>0.63047697999999996</v>
      </c>
      <c r="K24" s="14">
        <v>28.689573370000002</v>
      </c>
      <c r="L24" s="16">
        <v>0.64684242000000003</v>
      </c>
      <c r="M24" s="14">
        <v>0</v>
      </c>
      <c r="N24" s="16">
        <v>0</v>
      </c>
      <c r="O24" s="14" t="s">
        <v>582</v>
      </c>
      <c r="P24" s="16" t="s">
        <v>582</v>
      </c>
      <c r="Q24" s="14">
        <v>0</v>
      </c>
      <c r="R24" s="16">
        <v>0</v>
      </c>
      <c r="S24" s="14">
        <v>0</v>
      </c>
      <c r="T24" s="16">
        <v>0</v>
      </c>
      <c r="U24" s="14">
        <v>0.42221593000000002</v>
      </c>
      <c r="V24" s="16">
        <v>8.0012139999999995E-2</v>
      </c>
    </row>
    <row r="25" spans="1:22" x14ac:dyDescent="0.25">
      <c r="A25" s="11" t="s">
        <v>495</v>
      </c>
      <c r="B25" s="13">
        <v>5581</v>
      </c>
      <c r="C25" s="14">
        <f>(24/B25*100)</f>
        <v>0.43003046049095145</v>
      </c>
      <c r="D25" s="15">
        <v>5557</v>
      </c>
      <c r="E25" s="14">
        <v>2.3406745099999999</v>
      </c>
      <c r="F25" s="16">
        <v>0.21194020999999999</v>
      </c>
      <c r="G25" s="14">
        <v>15.377425540000001</v>
      </c>
      <c r="H25" s="16">
        <v>0.49735547000000002</v>
      </c>
      <c r="I25" s="14">
        <v>68.438442330000001</v>
      </c>
      <c r="J25" s="16">
        <v>0.67566011999999998</v>
      </c>
      <c r="K25" s="14">
        <v>13.39132379</v>
      </c>
      <c r="L25" s="16">
        <v>0.53449395</v>
      </c>
      <c r="M25" s="14">
        <v>0</v>
      </c>
      <c r="N25" s="16">
        <v>0</v>
      </c>
      <c r="O25" s="14" t="s">
        <v>582</v>
      </c>
      <c r="P25" s="16" t="s">
        <v>582</v>
      </c>
      <c r="Q25" s="14">
        <v>0</v>
      </c>
      <c r="R25" s="16">
        <v>0</v>
      </c>
      <c r="S25" s="14">
        <v>0</v>
      </c>
      <c r="T25" s="16">
        <v>0</v>
      </c>
      <c r="U25" s="14">
        <v>0.45213382000000002</v>
      </c>
      <c r="V25" s="16">
        <v>9.1485239999999995E-2</v>
      </c>
    </row>
    <row r="26" spans="1:22" x14ac:dyDescent="0.25">
      <c r="A26" s="11" t="s">
        <v>496</v>
      </c>
      <c r="B26" s="13">
        <v>4869</v>
      </c>
      <c r="C26" s="14">
        <f>(34/B26*100)</f>
        <v>0.69829533785171494</v>
      </c>
      <c r="D26" s="15">
        <v>4835</v>
      </c>
      <c r="E26" s="14">
        <v>3.77861023</v>
      </c>
      <c r="F26" s="16">
        <v>0.28071994</v>
      </c>
      <c r="G26" s="14">
        <v>12.364604679999999</v>
      </c>
      <c r="H26" s="16">
        <v>0.49916843999999999</v>
      </c>
      <c r="I26" s="14">
        <v>70.539341870000001</v>
      </c>
      <c r="J26" s="16">
        <v>0.67318739999999999</v>
      </c>
      <c r="K26" s="14">
        <v>12.721208389999999</v>
      </c>
      <c r="L26" s="16">
        <v>0.53070086000000005</v>
      </c>
      <c r="M26" s="14">
        <v>0</v>
      </c>
      <c r="N26" s="16">
        <v>0</v>
      </c>
      <c r="O26" s="14" t="s">
        <v>582</v>
      </c>
      <c r="P26" s="16" t="s">
        <v>582</v>
      </c>
      <c r="Q26" s="14">
        <v>0</v>
      </c>
      <c r="R26" s="16">
        <v>0</v>
      </c>
      <c r="S26" s="14">
        <v>0</v>
      </c>
      <c r="T26" s="16">
        <v>0</v>
      </c>
      <c r="U26" s="14">
        <v>0.59623484000000004</v>
      </c>
      <c r="V26" s="16">
        <v>0.10644892</v>
      </c>
    </row>
    <row r="27" spans="1:22" x14ac:dyDescent="0.25">
      <c r="A27" s="11" t="s">
        <v>497</v>
      </c>
      <c r="B27" s="13">
        <v>5299</v>
      </c>
      <c r="C27" s="14">
        <f>(17/B27*100)</f>
        <v>0.32081524816003021</v>
      </c>
      <c r="D27" s="15">
        <v>5282</v>
      </c>
      <c r="E27" s="14">
        <v>4.2188511399999999</v>
      </c>
      <c r="F27" s="16">
        <v>0.26903348999999999</v>
      </c>
      <c r="G27" s="14">
        <v>11.76327517</v>
      </c>
      <c r="H27" s="16">
        <v>0.44593947</v>
      </c>
      <c r="I27" s="14">
        <v>56.247274220000001</v>
      </c>
      <c r="J27" s="16">
        <v>0.65346084999999998</v>
      </c>
      <c r="K27" s="14">
        <v>25.892371959999998</v>
      </c>
      <c r="L27" s="16">
        <v>0.58406897999999996</v>
      </c>
      <c r="M27" s="14">
        <v>0</v>
      </c>
      <c r="N27" s="16">
        <v>0</v>
      </c>
      <c r="O27" s="14" t="s">
        <v>582</v>
      </c>
      <c r="P27" s="16" t="s">
        <v>582</v>
      </c>
      <c r="Q27" s="14">
        <v>0</v>
      </c>
      <c r="R27" s="16">
        <v>0</v>
      </c>
      <c r="S27" s="14">
        <v>0</v>
      </c>
      <c r="T27" s="16">
        <v>0</v>
      </c>
      <c r="U27" s="14">
        <v>1.8782275100000001</v>
      </c>
      <c r="V27" s="16">
        <v>0.18800712</v>
      </c>
    </row>
    <row r="28" spans="1:22" x14ac:dyDescent="0.25">
      <c r="A28" s="11" t="s">
        <v>498</v>
      </c>
      <c r="B28" s="13">
        <v>7568</v>
      </c>
      <c r="C28" s="14">
        <f>(63/B28*100)</f>
        <v>0.83245243128964064</v>
      </c>
      <c r="D28" s="15">
        <v>7505</v>
      </c>
      <c r="E28" s="14">
        <v>2.1385489799999999</v>
      </c>
      <c r="F28" s="16">
        <v>0.24183866000000001</v>
      </c>
      <c r="G28" s="14">
        <v>5.13268579</v>
      </c>
      <c r="H28" s="16">
        <v>0.3157838</v>
      </c>
      <c r="I28" s="14">
        <v>60.854761240000002</v>
      </c>
      <c r="J28" s="16">
        <v>0.68423328999999999</v>
      </c>
      <c r="K28" s="14">
        <v>31.101728900000001</v>
      </c>
      <c r="L28" s="16">
        <v>0.67881475000000002</v>
      </c>
      <c r="M28" s="14">
        <v>0</v>
      </c>
      <c r="N28" s="16">
        <v>0</v>
      </c>
      <c r="O28" s="14" t="s">
        <v>582</v>
      </c>
      <c r="P28" s="16" t="s">
        <v>582</v>
      </c>
      <c r="Q28" s="14">
        <v>0</v>
      </c>
      <c r="R28" s="16">
        <v>0</v>
      </c>
      <c r="S28" s="14">
        <v>0</v>
      </c>
      <c r="T28" s="16">
        <v>0</v>
      </c>
      <c r="U28" s="14">
        <v>0.77227508</v>
      </c>
      <c r="V28" s="16">
        <v>0.11450291</v>
      </c>
    </row>
    <row r="29" spans="1:22" x14ac:dyDescent="0.25">
      <c r="A29" s="11" t="s">
        <v>499</v>
      </c>
      <c r="B29" s="13">
        <v>5385</v>
      </c>
      <c r="C29" s="14">
        <f>(30/B29*100)</f>
        <v>0.55710306406685239</v>
      </c>
      <c r="D29" s="15">
        <v>5355</v>
      </c>
      <c r="E29" s="14">
        <v>0.73575623000000001</v>
      </c>
      <c r="F29" s="16">
        <v>0.12685539000000001</v>
      </c>
      <c r="G29" s="14">
        <v>7.6470093200000004</v>
      </c>
      <c r="H29" s="16">
        <v>0.39807863999999998</v>
      </c>
      <c r="I29" s="14">
        <v>75.887127849999999</v>
      </c>
      <c r="J29" s="16">
        <v>0.65186160000000004</v>
      </c>
      <c r="K29" s="14">
        <v>12.3013355</v>
      </c>
      <c r="L29" s="16">
        <v>0.57643928</v>
      </c>
      <c r="M29" s="14">
        <v>0</v>
      </c>
      <c r="N29" s="16">
        <v>0</v>
      </c>
      <c r="O29" s="14" t="s">
        <v>582</v>
      </c>
      <c r="P29" s="16" t="s">
        <v>582</v>
      </c>
      <c r="Q29" s="14">
        <v>2.7667624100000001</v>
      </c>
      <c r="R29" s="16">
        <v>0.24169378</v>
      </c>
      <c r="S29" s="14">
        <v>0</v>
      </c>
      <c r="T29" s="16">
        <v>0</v>
      </c>
      <c r="U29" s="14">
        <v>0.66200868000000002</v>
      </c>
      <c r="V29" s="16">
        <v>0.14701396999999999</v>
      </c>
    </row>
    <row r="30" spans="1:22" x14ac:dyDescent="0.25">
      <c r="A30" s="11" t="s">
        <v>500</v>
      </c>
      <c r="B30" s="13">
        <v>4520</v>
      </c>
      <c r="C30" s="14">
        <f>(105/B30*100)</f>
        <v>2.3230088495575223</v>
      </c>
      <c r="D30" s="15">
        <v>4415</v>
      </c>
      <c r="E30" s="14">
        <v>1.65692924</v>
      </c>
      <c r="F30" s="16">
        <v>0.20148743999999999</v>
      </c>
      <c r="G30" s="14">
        <v>7.0851569300000001</v>
      </c>
      <c r="H30" s="16">
        <v>0.45081829000000001</v>
      </c>
      <c r="I30" s="14">
        <v>65.118815080000005</v>
      </c>
      <c r="J30" s="16">
        <v>0.81483724000000002</v>
      </c>
      <c r="K30" s="14">
        <v>24.942864029999999</v>
      </c>
      <c r="L30" s="16">
        <v>0.78866994999999995</v>
      </c>
      <c r="M30" s="14">
        <v>0</v>
      </c>
      <c r="N30" s="16">
        <v>0</v>
      </c>
      <c r="O30" s="14" t="s">
        <v>582</v>
      </c>
      <c r="P30" s="16" t="s">
        <v>582</v>
      </c>
      <c r="Q30" s="14">
        <v>0</v>
      </c>
      <c r="R30" s="16">
        <v>0</v>
      </c>
      <c r="S30" s="14">
        <v>0</v>
      </c>
      <c r="T30" s="16">
        <v>0</v>
      </c>
      <c r="U30" s="14">
        <v>1.1962347200000001</v>
      </c>
      <c r="V30" s="16">
        <v>0.16571098000000001</v>
      </c>
    </row>
    <row r="31" spans="1:22" x14ac:dyDescent="0.25">
      <c r="A31" s="11" t="s">
        <v>501</v>
      </c>
      <c r="B31" s="13">
        <v>5456</v>
      </c>
      <c r="C31" s="14">
        <f>(126/B31*100)</f>
        <v>2.3093841642228741</v>
      </c>
      <c r="D31" s="15">
        <v>5330</v>
      </c>
      <c r="E31" s="14">
        <v>3.0416220100000002</v>
      </c>
      <c r="F31" s="16">
        <v>0.26653814999999997</v>
      </c>
      <c r="G31" s="14">
        <v>8.7790499900000007</v>
      </c>
      <c r="H31" s="16">
        <v>0.43891350000000001</v>
      </c>
      <c r="I31" s="14">
        <v>60.960016330000002</v>
      </c>
      <c r="J31" s="16">
        <v>0.70890461000000005</v>
      </c>
      <c r="K31" s="14">
        <v>25.4187984</v>
      </c>
      <c r="L31" s="16">
        <v>0.63116245000000004</v>
      </c>
      <c r="M31" s="14">
        <v>0</v>
      </c>
      <c r="N31" s="16">
        <v>0</v>
      </c>
      <c r="O31" s="14" t="s">
        <v>582</v>
      </c>
      <c r="P31" s="16" t="s">
        <v>582</v>
      </c>
      <c r="Q31" s="14">
        <v>0</v>
      </c>
      <c r="R31" s="16">
        <v>0</v>
      </c>
      <c r="S31" s="14">
        <v>0</v>
      </c>
      <c r="T31" s="16">
        <v>0</v>
      </c>
      <c r="U31" s="14">
        <v>1.80051326</v>
      </c>
      <c r="V31" s="16">
        <v>0.26061115000000001</v>
      </c>
    </row>
    <row r="32" spans="1:22" x14ac:dyDescent="0.25">
      <c r="A32" s="11" t="s">
        <v>502</v>
      </c>
      <c r="B32" s="13">
        <v>4478</v>
      </c>
      <c r="C32" s="14">
        <f>(5/B32*100)</f>
        <v>0.11165698972755694</v>
      </c>
      <c r="D32" s="15">
        <v>4473</v>
      </c>
      <c r="E32" s="14">
        <v>3.6705071999999999</v>
      </c>
      <c r="F32" s="16">
        <v>0.29828307999999998</v>
      </c>
      <c r="G32" s="14">
        <v>13.25488767</v>
      </c>
      <c r="H32" s="16">
        <v>0.58470029999999995</v>
      </c>
      <c r="I32" s="14">
        <v>67.397060060000001</v>
      </c>
      <c r="J32" s="16">
        <v>0.84023492</v>
      </c>
      <c r="K32" s="14">
        <v>15.03580814</v>
      </c>
      <c r="L32" s="16">
        <v>0.60416199000000004</v>
      </c>
      <c r="M32" s="14">
        <v>0</v>
      </c>
      <c r="N32" s="16">
        <v>0</v>
      </c>
      <c r="O32" s="14" t="s">
        <v>582</v>
      </c>
      <c r="P32" s="16" t="s">
        <v>582</v>
      </c>
      <c r="Q32" s="14">
        <v>0</v>
      </c>
      <c r="R32" s="16">
        <v>0</v>
      </c>
      <c r="S32" s="14">
        <v>0</v>
      </c>
      <c r="T32" s="16">
        <v>0</v>
      </c>
      <c r="U32" s="14">
        <v>0.64173692999999998</v>
      </c>
      <c r="V32" s="16">
        <v>0.13133334999999999</v>
      </c>
    </row>
    <row r="33" spans="1:22" x14ac:dyDescent="0.25">
      <c r="A33" s="11" t="s">
        <v>503</v>
      </c>
      <c r="B33" s="13">
        <v>7325</v>
      </c>
      <c r="C33" s="14">
        <f>(76/B33*100)</f>
        <v>1.0375426621160411</v>
      </c>
      <c r="D33" s="15">
        <v>7249</v>
      </c>
      <c r="E33" s="14">
        <v>0.87064405</v>
      </c>
      <c r="F33" s="16">
        <v>0.15443802000000001</v>
      </c>
      <c r="G33" s="14">
        <v>2.9718855899999999</v>
      </c>
      <c r="H33" s="16">
        <v>0.28840459000000002</v>
      </c>
      <c r="I33" s="14">
        <v>55.495756299999996</v>
      </c>
      <c r="J33" s="16">
        <v>0.76154208000000001</v>
      </c>
      <c r="K33" s="14">
        <v>40.014903050000001</v>
      </c>
      <c r="L33" s="16">
        <v>0.80808603000000001</v>
      </c>
      <c r="M33" s="14">
        <v>0</v>
      </c>
      <c r="N33" s="16">
        <v>0</v>
      </c>
      <c r="O33" s="14" t="s">
        <v>582</v>
      </c>
      <c r="P33" s="16" t="s">
        <v>582</v>
      </c>
      <c r="Q33" s="14">
        <v>0</v>
      </c>
      <c r="R33" s="16">
        <v>0</v>
      </c>
      <c r="S33" s="14">
        <v>0</v>
      </c>
      <c r="T33" s="16">
        <v>0</v>
      </c>
      <c r="U33" s="14">
        <v>0.64681100000000002</v>
      </c>
      <c r="V33" s="16">
        <v>0.12546852999999999</v>
      </c>
    </row>
    <row r="34" spans="1:22" x14ac:dyDescent="0.25">
      <c r="A34" s="11" t="s">
        <v>504</v>
      </c>
      <c r="B34" s="13">
        <v>6350</v>
      </c>
      <c r="C34" s="14">
        <f>(39/B34*100)</f>
        <v>0.6141732283464566</v>
      </c>
      <c r="D34" s="15">
        <v>6311</v>
      </c>
      <c r="E34" s="14">
        <v>4.6176671699999998</v>
      </c>
      <c r="F34" s="16">
        <v>0.34028912</v>
      </c>
      <c r="G34" s="14">
        <v>15.781660280000001</v>
      </c>
      <c r="H34" s="16">
        <v>0.49604795000000002</v>
      </c>
      <c r="I34" s="14">
        <v>63.096003260000003</v>
      </c>
      <c r="J34" s="16">
        <v>0.77428456999999995</v>
      </c>
      <c r="K34" s="14">
        <v>11.328221020000001</v>
      </c>
      <c r="L34" s="16">
        <v>0.45334866000000001</v>
      </c>
      <c r="M34" s="14">
        <v>0</v>
      </c>
      <c r="N34" s="16">
        <v>0</v>
      </c>
      <c r="O34" s="14" t="s">
        <v>582</v>
      </c>
      <c r="P34" s="16" t="s">
        <v>582</v>
      </c>
      <c r="Q34" s="14">
        <v>2.56205434</v>
      </c>
      <c r="R34" s="16">
        <v>0.53182982999999995</v>
      </c>
      <c r="S34" s="14">
        <v>0</v>
      </c>
      <c r="T34" s="16">
        <v>0</v>
      </c>
      <c r="U34" s="14">
        <v>2.6143939199999999</v>
      </c>
      <c r="V34" s="16">
        <v>0.30564351000000001</v>
      </c>
    </row>
    <row r="35" spans="1:22" x14ac:dyDescent="0.25">
      <c r="A35" s="11" t="s">
        <v>505</v>
      </c>
      <c r="B35" s="13">
        <v>6406</v>
      </c>
      <c r="C35" s="14">
        <f>(38/B35*100)</f>
        <v>0.59319388073680923</v>
      </c>
      <c r="D35" s="15">
        <v>6368</v>
      </c>
      <c r="E35" s="14">
        <v>1.8155430699999999</v>
      </c>
      <c r="F35" s="16">
        <v>0.17924050999999999</v>
      </c>
      <c r="G35" s="14">
        <v>5.7677495900000002</v>
      </c>
      <c r="H35" s="16">
        <v>0.35953640999999997</v>
      </c>
      <c r="I35" s="14">
        <v>65.846750520000001</v>
      </c>
      <c r="J35" s="16">
        <v>0.73288262000000004</v>
      </c>
      <c r="K35" s="14">
        <v>24.51907821</v>
      </c>
      <c r="L35" s="16">
        <v>0.72004469000000004</v>
      </c>
      <c r="M35" s="14">
        <v>0</v>
      </c>
      <c r="N35" s="16">
        <v>0</v>
      </c>
      <c r="O35" s="14" t="s">
        <v>582</v>
      </c>
      <c r="P35" s="16" t="s">
        <v>582</v>
      </c>
      <c r="Q35" s="14">
        <v>1.0339346199999999</v>
      </c>
      <c r="R35" s="16">
        <v>5.6459860000000001E-2</v>
      </c>
      <c r="S35" s="14">
        <v>0</v>
      </c>
      <c r="T35" s="16">
        <v>0</v>
      </c>
      <c r="U35" s="14">
        <v>1.01694398</v>
      </c>
      <c r="V35" s="16">
        <v>0.1437174</v>
      </c>
    </row>
    <row r="36" spans="1:22" x14ac:dyDescent="0.25">
      <c r="A36" s="11" t="s">
        <v>506</v>
      </c>
      <c r="B36" s="13">
        <v>6736</v>
      </c>
      <c r="C36" s="14">
        <f>(30/B36*100)</f>
        <v>0.44536817102137766</v>
      </c>
      <c r="D36" s="15">
        <v>6706</v>
      </c>
      <c r="E36" s="14">
        <v>2.1007036499999998</v>
      </c>
      <c r="F36" s="16">
        <v>0.20880742999999999</v>
      </c>
      <c r="G36" s="14">
        <v>7.56444852</v>
      </c>
      <c r="H36" s="16">
        <v>0.40781114000000002</v>
      </c>
      <c r="I36" s="14">
        <v>64.38469139</v>
      </c>
      <c r="J36" s="16">
        <v>0.70968467000000002</v>
      </c>
      <c r="K36" s="14">
        <v>25.001382499999998</v>
      </c>
      <c r="L36" s="16">
        <v>0.62465532000000001</v>
      </c>
      <c r="M36" s="14">
        <v>0</v>
      </c>
      <c r="N36" s="16">
        <v>0</v>
      </c>
      <c r="O36" s="14" t="s">
        <v>582</v>
      </c>
      <c r="P36" s="16" t="s">
        <v>582</v>
      </c>
      <c r="Q36" s="14">
        <v>0</v>
      </c>
      <c r="R36" s="16">
        <v>0</v>
      </c>
      <c r="S36" s="14">
        <v>0</v>
      </c>
      <c r="T36" s="16">
        <v>0</v>
      </c>
      <c r="U36" s="14">
        <v>0.94877394000000004</v>
      </c>
      <c r="V36" s="16">
        <v>0.12184687</v>
      </c>
    </row>
    <row r="37" spans="1:22" x14ac:dyDescent="0.25">
      <c r="A37" s="11" t="s">
        <v>507</v>
      </c>
      <c r="B37" s="13">
        <v>5458</v>
      </c>
      <c r="C37" s="14">
        <f>(66/B37*100)</f>
        <v>1.2092341517039207</v>
      </c>
      <c r="D37" s="15">
        <v>5392</v>
      </c>
      <c r="E37" s="14">
        <v>3.3645742300000001</v>
      </c>
      <c r="F37" s="16">
        <v>0.29212656999999997</v>
      </c>
      <c r="G37" s="14">
        <v>9.3894590000000004</v>
      </c>
      <c r="H37" s="16">
        <v>0.33025738999999998</v>
      </c>
      <c r="I37" s="14">
        <v>61.22381919</v>
      </c>
      <c r="J37" s="16">
        <v>0.82475606000000001</v>
      </c>
      <c r="K37" s="14">
        <v>23.861163980000001</v>
      </c>
      <c r="L37" s="16">
        <v>0.73055709999999996</v>
      </c>
      <c r="M37" s="14">
        <v>0</v>
      </c>
      <c r="N37" s="16">
        <v>0</v>
      </c>
      <c r="O37" s="14" t="s">
        <v>582</v>
      </c>
      <c r="P37" s="16" t="s">
        <v>582</v>
      </c>
      <c r="Q37" s="14">
        <v>0</v>
      </c>
      <c r="R37" s="16">
        <v>0</v>
      </c>
      <c r="S37" s="14">
        <v>0</v>
      </c>
      <c r="T37" s="16">
        <v>0</v>
      </c>
      <c r="U37" s="14">
        <v>2.1609836100000002</v>
      </c>
      <c r="V37" s="16">
        <v>0.31993655999999998</v>
      </c>
    </row>
    <row r="38" spans="1:22" x14ac:dyDescent="0.25">
      <c r="A38" s="11" t="s">
        <v>508</v>
      </c>
      <c r="B38" s="13">
        <v>5860</v>
      </c>
      <c r="C38" s="14">
        <f>(17/B38*100)</f>
        <v>0.29010238907849828</v>
      </c>
      <c r="D38" s="15">
        <v>5843</v>
      </c>
      <c r="E38" s="14">
        <v>2.98697898</v>
      </c>
      <c r="F38" s="16">
        <v>0.25767410000000002</v>
      </c>
      <c r="G38" s="14">
        <v>8.5076451300000002</v>
      </c>
      <c r="H38" s="16">
        <v>0.42345493000000001</v>
      </c>
      <c r="I38" s="14">
        <v>54.918827800000003</v>
      </c>
      <c r="J38" s="16">
        <v>0.79914262999999996</v>
      </c>
      <c r="K38" s="14">
        <v>32.136396980000001</v>
      </c>
      <c r="L38" s="16">
        <v>0.93779062999999996</v>
      </c>
      <c r="M38" s="14">
        <v>0</v>
      </c>
      <c r="N38" s="16">
        <v>0</v>
      </c>
      <c r="O38" s="14" t="s">
        <v>582</v>
      </c>
      <c r="P38" s="16" t="s">
        <v>582</v>
      </c>
      <c r="Q38" s="14">
        <v>0</v>
      </c>
      <c r="R38" s="16">
        <v>0</v>
      </c>
      <c r="S38" s="14">
        <v>0</v>
      </c>
      <c r="T38" s="16">
        <v>0</v>
      </c>
      <c r="U38" s="14">
        <v>1.45015111</v>
      </c>
      <c r="V38" s="16">
        <v>0.18913687000000001</v>
      </c>
    </row>
    <row r="39" spans="1:22" x14ac:dyDescent="0.25">
      <c r="A39" s="11" t="s">
        <v>509</v>
      </c>
      <c r="B39" s="13">
        <v>5895</v>
      </c>
      <c r="C39" s="14">
        <f>(31/B39*100)</f>
        <v>0.52586938083121293</v>
      </c>
      <c r="D39" s="15">
        <v>5864</v>
      </c>
      <c r="E39" s="14">
        <v>5.5791514800000002</v>
      </c>
      <c r="F39" s="16">
        <v>0.40465405999999998</v>
      </c>
      <c r="G39" s="14">
        <v>10.860754289999999</v>
      </c>
      <c r="H39" s="16">
        <v>0.53835511999999996</v>
      </c>
      <c r="I39" s="14">
        <v>55.614808310000001</v>
      </c>
      <c r="J39" s="16">
        <v>0.72222792000000002</v>
      </c>
      <c r="K39" s="14">
        <v>26.620289469999999</v>
      </c>
      <c r="L39" s="16">
        <v>0.74768111999999998</v>
      </c>
      <c r="M39" s="14">
        <v>0</v>
      </c>
      <c r="N39" s="16">
        <v>0</v>
      </c>
      <c r="O39" s="14" t="s">
        <v>582</v>
      </c>
      <c r="P39" s="16" t="s">
        <v>582</v>
      </c>
      <c r="Q39" s="14">
        <v>0</v>
      </c>
      <c r="R39" s="16">
        <v>0</v>
      </c>
      <c r="S39" s="14">
        <v>0</v>
      </c>
      <c r="T39" s="16">
        <v>0</v>
      </c>
      <c r="U39" s="14">
        <v>1.32499645</v>
      </c>
      <c r="V39" s="16">
        <v>0.23053831999999999</v>
      </c>
    </row>
    <row r="40" spans="1:22" x14ac:dyDescent="0.25">
      <c r="A40" s="11" t="s">
        <v>510</v>
      </c>
      <c r="B40" s="13">
        <v>14157</v>
      </c>
      <c r="C40" s="14">
        <f>(286/B40*100)</f>
        <v>2.0202020202020203</v>
      </c>
      <c r="D40" s="15">
        <v>13871</v>
      </c>
      <c r="E40" s="14">
        <v>2.3591806700000002</v>
      </c>
      <c r="F40" s="16">
        <v>0.20876454999999999</v>
      </c>
      <c r="G40" s="14">
        <v>8.2693367500000008</v>
      </c>
      <c r="H40" s="16">
        <v>0.41714122999999997</v>
      </c>
      <c r="I40" s="14">
        <v>67.285125269999995</v>
      </c>
      <c r="J40" s="16">
        <v>0.64344628999999998</v>
      </c>
      <c r="K40" s="14">
        <v>20.740425170000002</v>
      </c>
      <c r="L40" s="16">
        <v>0.62816996000000003</v>
      </c>
      <c r="M40" s="14">
        <v>0</v>
      </c>
      <c r="N40" s="16">
        <v>0</v>
      </c>
      <c r="O40" s="14" t="s">
        <v>582</v>
      </c>
      <c r="P40" s="16" t="s">
        <v>582</v>
      </c>
      <c r="Q40" s="14">
        <v>0</v>
      </c>
      <c r="R40" s="16">
        <v>0</v>
      </c>
      <c r="S40" s="14">
        <v>0</v>
      </c>
      <c r="T40" s="16">
        <v>0</v>
      </c>
      <c r="U40" s="14">
        <v>1.3459321399999999</v>
      </c>
      <c r="V40" s="16">
        <v>0.17134439000000001</v>
      </c>
    </row>
    <row r="41" spans="1:22" x14ac:dyDescent="0.25">
      <c r="A41" s="11" t="s">
        <v>511</v>
      </c>
      <c r="B41" s="13">
        <v>5712</v>
      </c>
      <c r="C41" s="14">
        <f>(39/B41*100)</f>
        <v>0.6827731092436975</v>
      </c>
      <c r="D41" s="15">
        <v>5673</v>
      </c>
      <c r="E41" s="14">
        <v>1.11655449</v>
      </c>
      <c r="F41" s="16">
        <v>0.1580067</v>
      </c>
      <c r="G41" s="14">
        <v>5.71473984</v>
      </c>
      <c r="H41" s="16">
        <v>0.32659653999999999</v>
      </c>
      <c r="I41" s="14">
        <v>64.428065720000006</v>
      </c>
      <c r="J41" s="16">
        <v>0.69834479999999999</v>
      </c>
      <c r="K41" s="14">
        <v>26.661304959999999</v>
      </c>
      <c r="L41" s="16">
        <v>0.74408595</v>
      </c>
      <c r="M41" s="14">
        <v>0</v>
      </c>
      <c r="N41" s="16">
        <v>0</v>
      </c>
      <c r="O41" s="14" t="s">
        <v>582</v>
      </c>
      <c r="P41" s="16" t="s">
        <v>582</v>
      </c>
      <c r="Q41" s="14">
        <v>0.67681148000000002</v>
      </c>
      <c r="R41" s="16">
        <v>0.18042580999999999</v>
      </c>
      <c r="S41" s="14">
        <v>0</v>
      </c>
      <c r="T41" s="16">
        <v>0</v>
      </c>
      <c r="U41" s="14">
        <v>1.4025235199999999</v>
      </c>
      <c r="V41" s="16">
        <v>0.25899346000000001</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2.6141533082857142</v>
      </c>
      <c r="F42" s="16">
        <f>IF(COUNT(F7:F41) &gt; 0, SQRT(SUMSQ(F7:F41)/(COUNT(F7:F41)*COUNT(F7:F41)) ), "—")</f>
        <v>4.029212492106797E-2</v>
      </c>
      <c r="G42" s="14">
        <f>IF(COUNT(G7:G41) &gt; 0, AVERAGE(G7:G41), "—")</f>
        <v>9.3501876565714266</v>
      </c>
      <c r="H42" s="16">
        <f>IF(COUNT(H7:H41) &gt; 0, SQRT(SUMSQ(H7:H41)/(COUNT(H7:H41)*COUNT(H7:H41)) ), "—")</f>
        <v>7.1616224160325134E-2</v>
      </c>
      <c r="I42" s="14">
        <f>IF(COUNT(I7:I41) &gt; 0, AVERAGE(I7:I41), "—")</f>
        <v>63.155196756000024</v>
      </c>
      <c r="J42" s="16">
        <f>IF(COUNT(J7:J41) &gt; 0, SQRT(SUMSQ(J7:J41)/(COUNT(J7:J41)*COUNT(J7:J41)) ), "—")</f>
        <v>0.12067529890135396</v>
      </c>
      <c r="K42" s="14">
        <f>IF(COUNT(K7:K41) &gt; 0, AVERAGE(K7:K41), "—")</f>
        <v>23.003359518857145</v>
      </c>
      <c r="L42" s="16">
        <f>IF(COUNT(L7:L41) &gt; 0, SQRT(SUMSQ(L7:L41)/(COUNT(L7:L41)*COUNT(L7:L41)) ), "—")</f>
        <v>0.1090183670982636</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4.386708285714286E-3</v>
      </c>
      <c r="T42" s="16">
        <f>IF(COUNT(T7:T41) &gt; 0, SQRT(SUMSQ(T7:T41)/(COUNT(T7:T41)*COUNT(T7:T41)) ), "—")</f>
        <v>2.6280740000000002E-3</v>
      </c>
      <c r="U42" s="14">
        <f>IF(COUNT(U7:U41) &gt; 0, AVERAGE(U7:U41), "—")</f>
        <v>1.2869417531428571</v>
      </c>
      <c r="V42" s="16">
        <f>IF(COUNT(V7:V41) &gt; 0, SQRT(SUMSQ(V7:V41)/(COUNT(V7:V41)*COUNT(V7:V41)) ), "—")</f>
        <v>3.3848322313574319E-2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1.2372894800000001</v>
      </c>
      <c r="F46" s="16">
        <v>9.3696779999999993E-2</v>
      </c>
      <c r="G46" s="14">
        <v>4.09098893</v>
      </c>
      <c r="H46" s="16">
        <v>0.18037283000000001</v>
      </c>
      <c r="I46" s="14">
        <v>60.881422350000001</v>
      </c>
      <c r="J46" s="16">
        <v>0.52061020999999996</v>
      </c>
      <c r="K46" s="14">
        <v>24.70625338</v>
      </c>
      <c r="L46" s="16">
        <v>0.46973830999999999</v>
      </c>
      <c r="M46" s="14">
        <v>0</v>
      </c>
      <c r="N46" s="16">
        <v>0</v>
      </c>
      <c r="O46" s="14" t="s">
        <v>582</v>
      </c>
      <c r="P46" s="16" t="s">
        <v>582</v>
      </c>
      <c r="Q46" s="14">
        <v>0</v>
      </c>
      <c r="R46" s="16">
        <v>0</v>
      </c>
      <c r="S46" s="14">
        <v>0</v>
      </c>
      <c r="T46" s="16">
        <v>0</v>
      </c>
      <c r="U46" s="14">
        <v>9.0840458599999998</v>
      </c>
      <c r="V46" s="16">
        <v>0.47170352999999998</v>
      </c>
    </row>
    <row r="47" spans="1:22" x14ac:dyDescent="0.25">
      <c r="A47" s="11" t="s">
        <v>517</v>
      </c>
      <c r="B47" s="13">
        <v>5928</v>
      </c>
      <c r="C47" s="14">
        <f>(96/B47*100)</f>
        <v>1.6194331983805668</v>
      </c>
      <c r="D47" s="15">
        <v>5832</v>
      </c>
      <c r="E47" s="14">
        <v>3.9003453800000001</v>
      </c>
      <c r="F47" s="16">
        <v>0.31400639000000002</v>
      </c>
      <c r="G47" s="14">
        <v>8.7160209500000008</v>
      </c>
      <c r="H47" s="16">
        <v>0.37305191999999998</v>
      </c>
      <c r="I47" s="14">
        <v>62.338224330000003</v>
      </c>
      <c r="J47" s="16">
        <v>0.82475027999999995</v>
      </c>
      <c r="K47" s="14">
        <v>19.452058529999999</v>
      </c>
      <c r="L47" s="16">
        <v>0.55058445</v>
      </c>
      <c r="M47" s="14">
        <v>0</v>
      </c>
      <c r="N47" s="16">
        <v>0</v>
      </c>
      <c r="O47" s="14" t="s">
        <v>582</v>
      </c>
      <c r="P47" s="16" t="s">
        <v>582</v>
      </c>
      <c r="Q47" s="14">
        <v>0</v>
      </c>
      <c r="R47" s="16">
        <v>0</v>
      </c>
      <c r="S47" s="14">
        <v>0</v>
      </c>
      <c r="T47" s="16">
        <v>0</v>
      </c>
      <c r="U47" s="14">
        <v>5.5933508099999996</v>
      </c>
      <c r="V47" s="16">
        <v>0.67508235999999999</v>
      </c>
    </row>
    <row r="48" spans="1:22" x14ac:dyDescent="0.25">
      <c r="A48" s="11" t="s">
        <v>518</v>
      </c>
      <c r="B48" s="13">
        <v>9841</v>
      </c>
      <c r="C48" s="14">
        <f>(7/B48*100)</f>
        <v>7.1130982623717101E-2</v>
      </c>
      <c r="D48" s="15">
        <v>9834</v>
      </c>
      <c r="E48" s="14">
        <v>1.67531308</v>
      </c>
      <c r="F48" s="16">
        <v>0.14770230000000001</v>
      </c>
      <c r="G48" s="14">
        <v>9.2803815400000005</v>
      </c>
      <c r="H48" s="16">
        <v>0.49439457999999997</v>
      </c>
      <c r="I48" s="14">
        <v>69.783227609999997</v>
      </c>
      <c r="J48" s="16">
        <v>0.75939522000000004</v>
      </c>
      <c r="K48" s="14">
        <v>18.20660844</v>
      </c>
      <c r="L48" s="16">
        <v>0.64521209999999996</v>
      </c>
      <c r="M48" s="14">
        <v>0</v>
      </c>
      <c r="N48" s="16">
        <v>0</v>
      </c>
      <c r="O48" s="14" t="s">
        <v>582</v>
      </c>
      <c r="P48" s="16" t="s">
        <v>582</v>
      </c>
      <c r="Q48" s="14">
        <v>0</v>
      </c>
      <c r="R48" s="16">
        <v>0</v>
      </c>
      <c r="S48" s="14">
        <v>0</v>
      </c>
      <c r="T48" s="16">
        <v>0</v>
      </c>
      <c r="U48" s="14">
        <v>1.0544693300000001</v>
      </c>
      <c r="V48" s="16">
        <v>0.52359201</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2.0687946799999999</v>
      </c>
      <c r="F50" s="16">
        <v>0.19673931</v>
      </c>
      <c r="G50" s="14">
        <v>4.6232472600000003</v>
      </c>
      <c r="H50" s="16">
        <v>0.27785503</v>
      </c>
      <c r="I50" s="14">
        <v>58.137370900000001</v>
      </c>
      <c r="J50" s="16">
        <v>0.67919478</v>
      </c>
      <c r="K50" s="14">
        <v>33.556573090000001</v>
      </c>
      <c r="L50" s="16">
        <v>0.58427890999999998</v>
      </c>
      <c r="M50" s="14">
        <v>0</v>
      </c>
      <c r="N50" s="16">
        <v>0</v>
      </c>
      <c r="O50" s="14" t="s">
        <v>582</v>
      </c>
      <c r="P50" s="16" t="s">
        <v>582</v>
      </c>
      <c r="Q50" s="14">
        <v>0</v>
      </c>
      <c r="R50" s="16">
        <v>0</v>
      </c>
      <c r="S50" s="14">
        <v>0</v>
      </c>
      <c r="T50" s="16">
        <v>0</v>
      </c>
      <c r="U50" s="14">
        <v>1.6140140599999999</v>
      </c>
      <c r="V50" s="16">
        <v>0.19250134999999999</v>
      </c>
    </row>
    <row r="51" spans="1:22" x14ac:dyDescent="0.25">
      <c r="A51" s="11" t="s">
        <v>521</v>
      </c>
      <c r="B51" s="13">
        <v>6866</v>
      </c>
      <c r="C51" s="14">
        <f>(110/B51*100)</f>
        <v>1.602097290999126</v>
      </c>
      <c r="D51" s="15">
        <v>6756</v>
      </c>
      <c r="E51" s="14">
        <v>1.3687334200000001</v>
      </c>
      <c r="F51" s="16">
        <v>0.14337327</v>
      </c>
      <c r="G51" s="14">
        <v>3.4045969</v>
      </c>
      <c r="H51" s="16">
        <v>0.24436026999999999</v>
      </c>
      <c r="I51" s="14">
        <v>46.747909020000002</v>
      </c>
      <c r="J51" s="16">
        <v>0.62815571000000003</v>
      </c>
      <c r="K51" s="14">
        <v>36.434800750000001</v>
      </c>
      <c r="L51" s="16">
        <v>0.65684337999999998</v>
      </c>
      <c r="M51" s="14">
        <v>0</v>
      </c>
      <c r="N51" s="16">
        <v>0</v>
      </c>
      <c r="O51" s="14" t="s">
        <v>582</v>
      </c>
      <c r="P51" s="16" t="s">
        <v>582</v>
      </c>
      <c r="Q51" s="14">
        <v>10.569687030000001</v>
      </c>
      <c r="R51" s="16">
        <v>0.61143541999999995</v>
      </c>
      <c r="S51" s="14">
        <v>0</v>
      </c>
      <c r="T51" s="16">
        <v>0</v>
      </c>
      <c r="U51" s="14">
        <v>1.47427288</v>
      </c>
      <c r="V51" s="16">
        <v>0.21711981999999999</v>
      </c>
    </row>
    <row r="52" spans="1:22" x14ac:dyDescent="0.25">
      <c r="A52" s="11" t="s">
        <v>522</v>
      </c>
      <c r="B52" s="13">
        <v>5809</v>
      </c>
      <c r="C52" s="14">
        <f>(76/B52*100)</f>
        <v>1.3083146841108624</v>
      </c>
      <c r="D52" s="15">
        <v>5733</v>
      </c>
      <c r="E52" s="14">
        <v>1.8835260300000001</v>
      </c>
      <c r="F52" s="16">
        <v>0.19613013000000001</v>
      </c>
      <c r="G52" s="14">
        <v>5.7295980399999999</v>
      </c>
      <c r="H52" s="16">
        <v>0.34302211999999999</v>
      </c>
      <c r="I52" s="14">
        <v>62.435838740000001</v>
      </c>
      <c r="J52" s="16">
        <v>0.67130493999999996</v>
      </c>
      <c r="K52" s="14">
        <v>28.800299559999999</v>
      </c>
      <c r="L52" s="16">
        <v>0.67236509</v>
      </c>
      <c r="M52" s="14">
        <v>0</v>
      </c>
      <c r="N52" s="16">
        <v>0</v>
      </c>
      <c r="O52" s="14" t="s">
        <v>582</v>
      </c>
      <c r="P52" s="16" t="s">
        <v>582</v>
      </c>
      <c r="Q52" s="14">
        <v>0</v>
      </c>
      <c r="R52" s="16">
        <v>0</v>
      </c>
      <c r="S52" s="14">
        <v>0</v>
      </c>
      <c r="T52" s="16">
        <v>0</v>
      </c>
      <c r="U52" s="14">
        <v>1.1507376300000001</v>
      </c>
      <c r="V52" s="16">
        <v>0.17001508000000001</v>
      </c>
    </row>
    <row r="53" spans="1:22" x14ac:dyDescent="0.25">
      <c r="A53" s="11" t="s">
        <v>523</v>
      </c>
      <c r="B53" s="13">
        <v>5571</v>
      </c>
      <c r="C53" s="14">
        <f>(85/B53*100)</f>
        <v>1.5257583916711541</v>
      </c>
      <c r="D53" s="15">
        <v>5486</v>
      </c>
      <c r="E53" s="14">
        <v>2.7645185099999998</v>
      </c>
      <c r="F53" s="16">
        <v>0.24006496999999999</v>
      </c>
      <c r="G53" s="14">
        <v>7.0189071500000004</v>
      </c>
      <c r="H53" s="16">
        <v>0.31286497000000002</v>
      </c>
      <c r="I53" s="14">
        <v>60.737386690000001</v>
      </c>
      <c r="J53" s="16">
        <v>0.69930625999999996</v>
      </c>
      <c r="K53" s="14">
        <v>27.240964170000002</v>
      </c>
      <c r="L53" s="16">
        <v>0.62674167000000003</v>
      </c>
      <c r="M53" s="14">
        <v>0</v>
      </c>
      <c r="N53" s="16">
        <v>0</v>
      </c>
      <c r="O53" s="14" t="s">
        <v>582</v>
      </c>
      <c r="P53" s="16" t="s">
        <v>582</v>
      </c>
      <c r="Q53" s="14">
        <v>0</v>
      </c>
      <c r="R53" s="16">
        <v>0</v>
      </c>
      <c r="S53" s="14">
        <v>0</v>
      </c>
      <c r="T53" s="16">
        <v>0</v>
      </c>
      <c r="U53" s="14">
        <v>2.2382234799999998</v>
      </c>
      <c r="V53" s="16">
        <v>0.22041137</v>
      </c>
    </row>
    <row r="54" spans="1:22" x14ac:dyDescent="0.25">
      <c r="A54" s="11" t="s">
        <v>524</v>
      </c>
      <c r="B54" s="13">
        <v>4740</v>
      </c>
      <c r="C54" s="14">
        <f>(83/B54*100)</f>
        <v>1.751054852320675</v>
      </c>
      <c r="D54" s="15">
        <v>4657</v>
      </c>
      <c r="E54" s="14">
        <v>4.3308546200000002</v>
      </c>
      <c r="F54" s="16">
        <v>0.38758725999999999</v>
      </c>
      <c r="G54" s="14">
        <v>4.9046806399999996</v>
      </c>
      <c r="H54" s="16">
        <v>0.37233825999999998</v>
      </c>
      <c r="I54" s="14">
        <v>44.502855089999997</v>
      </c>
      <c r="J54" s="16">
        <v>0.82149377999999995</v>
      </c>
      <c r="K54" s="14">
        <v>39.487564949999999</v>
      </c>
      <c r="L54" s="16">
        <v>0.91510208999999998</v>
      </c>
      <c r="M54" s="14">
        <v>0</v>
      </c>
      <c r="N54" s="16">
        <v>0</v>
      </c>
      <c r="O54" s="14" t="s">
        <v>582</v>
      </c>
      <c r="P54" s="16" t="s">
        <v>582</v>
      </c>
      <c r="Q54" s="14">
        <v>0</v>
      </c>
      <c r="R54" s="16">
        <v>0</v>
      </c>
      <c r="S54" s="14">
        <v>0</v>
      </c>
      <c r="T54" s="16">
        <v>0</v>
      </c>
      <c r="U54" s="14">
        <v>6.7740447100000001</v>
      </c>
      <c r="V54" s="16">
        <v>0.55682416000000001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3.2894245999999998</v>
      </c>
      <c r="F56" s="16">
        <v>0.29088138000000002</v>
      </c>
      <c r="G56" s="14">
        <v>11.858807519999999</v>
      </c>
      <c r="H56" s="16">
        <v>0.50957993000000001</v>
      </c>
      <c r="I56" s="14">
        <v>68.898532700000004</v>
      </c>
      <c r="J56" s="16">
        <v>0.64196507999999997</v>
      </c>
      <c r="K56" s="14">
        <v>15.331495889999999</v>
      </c>
      <c r="L56" s="16">
        <v>0.53578718999999997</v>
      </c>
      <c r="M56" s="14">
        <v>0</v>
      </c>
      <c r="N56" s="16">
        <v>0</v>
      </c>
      <c r="O56" s="14" t="s">
        <v>582</v>
      </c>
      <c r="P56" s="16" t="s">
        <v>582</v>
      </c>
      <c r="Q56" s="14">
        <v>0</v>
      </c>
      <c r="R56" s="16">
        <v>0</v>
      </c>
      <c r="S56" s="14">
        <v>0</v>
      </c>
      <c r="T56" s="16">
        <v>0</v>
      </c>
      <c r="U56" s="14">
        <v>0.62173928000000001</v>
      </c>
      <c r="V56" s="16">
        <v>0.14025658999999999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4.8254227700000003</v>
      </c>
      <c r="F61" s="16">
        <v>0.34056839999999999</v>
      </c>
      <c r="G61" s="14">
        <v>9.8088292799999994</v>
      </c>
      <c r="H61" s="16">
        <v>0.49806145000000002</v>
      </c>
      <c r="I61" s="14">
        <v>48.942849699999996</v>
      </c>
      <c r="J61" s="16">
        <v>0.88750625000000005</v>
      </c>
      <c r="K61" s="14">
        <v>34.577479570000001</v>
      </c>
      <c r="L61" s="16">
        <v>0.78383336000000003</v>
      </c>
      <c r="M61" s="14">
        <v>0</v>
      </c>
      <c r="N61" s="16">
        <v>0</v>
      </c>
      <c r="O61" s="14" t="s">
        <v>582</v>
      </c>
      <c r="P61" s="16" t="s">
        <v>582</v>
      </c>
      <c r="Q61" s="14">
        <v>0</v>
      </c>
      <c r="R61" s="16">
        <v>0</v>
      </c>
      <c r="S61" s="14">
        <v>0</v>
      </c>
      <c r="T61" s="16">
        <v>0</v>
      </c>
      <c r="U61" s="14">
        <v>1.8454186800000001</v>
      </c>
      <c r="V61" s="16">
        <v>0.29926533</v>
      </c>
    </row>
    <row r="62" spans="1:22" x14ac:dyDescent="0.25">
      <c r="A62" s="11" t="s">
        <v>532</v>
      </c>
      <c r="B62" s="13">
        <v>4476</v>
      </c>
      <c r="C62" s="14">
        <f>(3/B62*100)</f>
        <v>6.7024128686327081E-2</v>
      </c>
      <c r="D62" s="15">
        <v>4473</v>
      </c>
      <c r="E62" s="14">
        <v>2.2132263600000002</v>
      </c>
      <c r="F62" s="16">
        <v>0.22938900000000001</v>
      </c>
      <c r="G62" s="14">
        <v>12.83563015</v>
      </c>
      <c r="H62" s="16">
        <v>0.4502467</v>
      </c>
      <c r="I62" s="14">
        <v>70.196688399999999</v>
      </c>
      <c r="J62" s="16">
        <v>0.58698717</v>
      </c>
      <c r="K62" s="14">
        <v>14.575946</v>
      </c>
      <c r="L62" s="16">
        <v>0.48034969999999999</v>
      </c>
      <c r="M62" s="14">
        <v>0</v>
      </c>
      <c r="N62" s="16">
        <v>0</v>
      </c>
      <c r="O62" s="14" t="s">
        <v>582</v>
      </c>
      <c r="P62" s="16" t="s">
        <v>582</v>
      </c>
      <c r="Q62" s="14">
        <v>0</v>
      </c>
      <c r="R62" s="16">
        <v>0</v>
      </c>
      <c r="S62" s="14">
        <v>0</v>
      </c>
      <c r="T62" s="16">
        <v>0</v>
      </c>
      <c r="U62" s="14">
        <v>0.17850909000000001</v>
      </c>
      <c r="V62" s="16">
        <v>6.2928070000000003E-2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2.0678652799999999</v>
      </c>
      <c r="F66" s="16">
        <v>0.15420664000000001</v>
      </c>
      <c r="G66" s="14">
        <v>3.0031669000000001</v>
      </c>
      <c r="H66" s="16">
        <v>0.2298105</v>
      </c>
      <c r="I66" s="14">
        <v>59.629602390000002</v>
      </c>
      <c r="J66" s="16">
        <v>0.59145844999999997</v>
      </c>
      <c r="K66" s="14">
        <v>31.703249929999998</v>
      </c>
      <c r="L66" s="16">
        <v>0.55486173999999999</v>
      </c>
      <c r="M66" s="14">
        <v>0</v>
      </c>
      <c r="N66" s="16">
        <v>0</v>
      </c>
      <c r="O66" s="14" t="s">
        <v>582</v>
      </c>
      <c r="P66" s="16" t="s">
        <v>582</v>
      </c>
      <c r="Q66" s="14">
        <v>0</v>
      </c>
      <c r="R66" s="16">
        <v>0</v>
      </c>
      <c r="S66" s="14">
        <v>0</v>
      </c>
      <c r="T66" s="16">
        <v>0</v>
      </c>
      <c r="U66" s="14">
        <v>3.5961154899999999</v>
      </c>
      <c r="V66" s="16">
        <v>0.23447510999999999</v>
      </c>
    </row>
    <row r="67" spans="1:22" x14ac:dyDescent="0.25">
      <c r="A67" s="11" t="s">
        <v>537</v>
      </c>
      <c r="B67" s="13">
        <v>6971</v>
      </c>
      <c r="C67" s="14">
        <f>(83/B67*100)</f>
        <v>1.1906469660020083</v>
      </c>
      <c r="D67" s="15">
        <v>6888</v>
      </c>
      <c r="E67" s="14">
        <v>2.6515573899999998</v>
      </c>
      <c r="F67" s="16">
        <v>0.23271599000000001</v>
      </c>
      <c r="G67" s="14">
        <v>12.52847117</v>
      </c>
      <c r="H67" s="16">
        <v>0.46259379</v>
      </c>
      <c r="I67" s="14">
        <v>61.34486991</v>
      </c>
      <c r="J67" s="16">
        <v>0.66076033000000001</v>
      </c>
      <c r="K67" s="14">
        <v>21.431343680000001</v>
      </c>
      <c r="L67" s="16">
        <v>0.54520014999999999</v>
      </c>
      <c r="M67" s="14">
        <v>0</v>
      </c>
      <c r="N67" s="16">
        <v>0</v>
      </c>
      <c r="O67" s="14" t="s">
        <v>582</v>
      </c>
      <c r="P67" s="16" t="s">
        <v>582</v>
      </c>
      <c r="Q67" s="14">
        <v>0</v>
      </c>
      <c r="R67" s="16">
        <v>0</v>
      </c>
      <c r="S67" s="14">
        <v>0</v>
      </c>
      <c r="T67" s="16">
        <v>0</v>
      </c>
      <c r="U67" s="14">
        <v>2.04375785</v>
      </c>
      <c r="V67" s="16">
        <v>0.22428516000000001</v>
      </c>
    </row>
    <row r="68" spans="1:22" x14ac:dyDescent="0.25">
      <c r="A68" s="11" t="s">
        <v>538</v>
      </c>
      <c r="B68" s="13">
        <v>12083</v>
      </c>
      <c r="C68" s="14">
        <f>(26/B68*100)</f>
        <v>0.21517834974757924</v>
      </c>
      <c r="D68" s="15">
        <v>12057</v>
      </c>
      <c r="E68" s="14">
        <v>3.08051071</v>
      </c>
      <c r="F68" s="16">
        <v>0.14166938000000001</v>
      </c>
      <c r="G68" s="14">
        <v>4.8124394800000001</v>
      </c>
      <c r="H68" s="16">
        <v>0.17243407999999999</v>
      </c>
      <c r="I68" s="14">
        <v>45.587688280000002</v>
      </c>
      <c r="J68" s="16">
        <v>0.43506491000000003</v>
      </c>
      <c r="K68" s="14">
        <v>40.371456590000001</v>
      </c>
      <c r="L68" s="16">
        <v>0.41878259000000001</v>
      </c>
      <c r="M68" s="14">
        <v>0</v>
      </c>
      <c r="N68" s="16">
        <v>0</v>
      </c>
      <c r="O68" s="14" t="s">
        <v>582</v>
      </c>
      <c r="P68" s="16" t="s">
        <v>582</v>
      </c>
      <c r="Q68" s="14">
        <v>0</v>
      </c>
      <c r="R68" s="16">
        <v>0</v>
      </c>
      <c r="S68" s="14">
        <v>0</v>
      </c>
      <c r="T68" s="16">
        <v>0</v>
      </c>
      <c r="U68" s="14">
        <v>6.1479049400000001</v>
      </c>
      <c r="V68" s="16">
        <v>0.22322500000000001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3.7730120600000001</v>
      </c>
      <c r="F70" s="16">
        <v>0.28386133000000002</v>
      </c>
      <c r="G70" s="14">
        <v>17.84577084</v>
      </c>
      <c r="H70" s="16">
        <v>0.77028039999999998</v>
      </c>
      <c r="I70" s="14">
        <v>65.263026569999994</v>
      </c>
      <c r="J70" s="16">
        <v>0.65204044000000005</v>
      </c>
      <c r="K70" s="14">
        <v>11.29840484</v>
      </c>
      <c r="L70" s="16">
        <v>0.57609239999999995</v>
      </c>
      <c r="M70" s="14">
        <v>0</v>
      </c>
      <c r="N70" s="16">
        <v>0</v>
      </c>
      <c r="O70" s="14" t="s">
        <v>582</v>
      </c>
      <c r="P70" s="16" t="s">
        <v>582</v>
      </c>
      <c r="Q70" s="14">
        <v>0</v>
      </c>
      <c r="R70" s="16">
        <v>0</v>
      </c>
      <c r="S70" s="14">
        <v>0</v>
      </c>
      <c r="T70" s="16">
        <v>0</v>
      </c>
      <c r="U70" s="14">
        <v>1.81978569</v>
      </c>
      <c r="V70" s="16">
        <v>0.18433052999999999</v>
      </c>
    </row>
    <row r="71" spans="1:22" x14ac:dyDescent="0.25">
      <c r="A71" s="11" t="s">
        <v>541</v>
      </c>
      <c r="B71" s="13">
        <v>6115</v>
      </c>
      <c r="C71" s="14">
        <f>(17/B71*100)</f>
        <v>0.27800490596892891</v>
      </c>
      <c r="D71" s="15">
        <v>6098</v>
      </c>
      <c r="E71" s="14">
        <v>2.2495193000000002</v>
      </c>
      <c r="F71" s="16">
        <v>0.16606599</v>
      </c>
      <c r="G71" s="14">
        <v>6.3267448999999996</v>
      </c>
      <c r="H71" s="16">
        <v>0.31707078</v>
      </c>
      <c r="I71" s="14">
        <v>61.108210810000003</v>
      </c>
      <c r="J71" s="16">
        <v>0.55109227999999999</v>
      </c>
      <c r="K71" s="14">
        <v>29.99392581</v>
      </c>
      <c r="L71" s="16">
        <v>0.63364264000000003</v>
      </c>
      <c r="M71" s="14">
        <v>0</v>
      </c>
      <c r="N71" s="16">
        <v>0</v>
      </c>
      <c r="O71" s="14" t="s">
        <v>582</v>
      </c>
      <c r="P71" s="16" t="s">
        <v>582</v>
      </c>
      <c r="Q71" s="14">
        <v>0</v>
      </c>
      <c r="R71" s="16">
        <v>0</v>
      </c>
      <c r="S71" s="14">
        <v>0</v>
      </c>
      <c r="T71" s="16">
        <v>0</v>
      </c>
      <c r="U71" s="14">
        <v>0.32159917999999998</v>
      </c>
      <c r="V71" s="16">
        <v>7.6305789999999998E-2</v>
      </c>
    </row>
    <row r="72" spans="1:22" x14ac:dyDescent="0.25">
      <c r="A72" s="11" t="s">
        <v>542</v>
      </c>
      <c r="B72" s="13">
        <v>7708</v>
      </c>
      <c r="C72" s="14">
        <f>(5/B72*100)</f>
        <v>6.4867669953295279E-2</v>
      </c>
      <c r="D72" s="15">
        <v>7703</v>
      </c>
      <c r="E72" s="14">
        <v>1.22310571</v>
      </c>
      <c r="F72" s="16">
        <v>0.12110482</v>
      </c>
      <c r="G72" s="14">
        <v>8.1739359199999999</v>
      </c>
      <c r="H72" s="16">
        <v>0.32815755000000002</v>
      </c>
      <c r="I72" s="14">
        <v>67.415882510000003</v>
      </c>
      <c r="J72" s="16">
        <v>0.59975405000000004</v>
      </c>
      <c r="K72" s="14">
        <v>22.98231874</v>
      </c>
      <c r="L72" s="16">
        <v>0.61020443000000002</v>
      </c>
      <c r="M72" s="14">
        <v>0</v>
      </c>
      <c r="N72" s="16">
        <v>0</v>
      </c>
      <c r="O72" s="14" t="s">
        <v>582</v>
      </c>
      <c r="P72" s="16" t="s">
        <v>582</v>
      </c>
      <c r="Q72" s="14">
        <v>0</v>
      </c>
      <c r="R72" s="16">
        <v>0</v>
      </c>
      <c r="S72" s="14">
        <v>0</v>
      </c>
      <c r="T72" s="16">
        <v>0</v>
      </c>
      <c r="U72" s="14">
        <v>0.20475713000000001</v>
      </c>
      <c r="V72" s="16">
        <v>4.6972270000000003E-2</v>
      </c>
    </row>
    <row r="73" spans="1:22" x14ac:dyDescent="0.25">
      <c r="A73" s="11" t="s">
        <v>543</v>
      </c>
      <c r="B73" s="13">
        <v>8249</v>
      </c>
      <c r="C73" s="14">
        <f>(147/B73*100)</f>
        <v>1.7820341859619349</v>
      </c>
      <c r="D73" s="15">
        <v>8102</v>
      </c>
      <c r="E73" s="14">
        <v>0.52175859999999996</v>
      </c>
      <c r="F73" s="16">
        <v>0.10355179</v>
      </c>
      <c r="G73" s="14">
        <v>1.6803372000000001</v>
      </c>
      <c r="H73" s="16">
        <v>0.19515353999999999</v>
      </c>
      <c r="I73" s="14">
        <v>63.654824810000001</v>
      </c>
      <c r="J73" s="16">
        <v>0.96050024000000001</v>
      </c>
      <c r="K73" s="14">
        <v>33.3847989</v>
      </c>
      <c r="L73" s="16">
        <v>0.98310744000000005</v>
      </c>
      <c r="M73" s="14">
        <v>0</v>
      </c>
      <c r="N73" s="16">
        <v>0</v>
      </c>
      <c r="O73" s="14" t="s">
        <v>582</v>
      </c>
      <c r="P73" s="16" t="s">
        <v>582</v>
      </c>
      <c r="Q73" s="14">
        <v>0</v>
      </c>
      <c r="R73" s="16">
        <v>0</v>
      </c>
      <c r="S73" s="14">
        <v>0</v>
      </c>
      <c r="T73" s="16">
        <v>0</v>
      </c>
      <c r="U73" s="14">
        <v>0.75828048999999997</v>
      </c>
      <c r="V73" s="16">
        <v>0.12092211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1.8651234800000001</v>
      </c>
      <c r="F75" s="16">
        <v>0.25007994</v>
      </c>
      <c r="G75" s="14">
        <v>3.7918449999999999</v>
      </c>
      <c r="H75" s="16">
        <v>0.25836123999999999</v>
      </c>
      <c r="I75" s="14">
        <v>48.203150229999999</v>
      </c>
      <c r="J75" s="16">
        <v>0.64557882</v>
      </c>
      <c r="K75" s="14">
        <v>42.248440479999999</v>
      </c>
      <c r="L75" s="16">
        <v>0.73103351999999999</v>
      </c>
      <c r="M75" s="14">
        <v>0</v>
      </c>
      <c r="N75" s="16">
        <v>0</v>
      </c>
      <c r="O75" s="14" t="s">
        <v>582</v>
      </c>
      <c r="P75" s="16" t="s">
        <v>582</v>
      </c>
      <c r="Q75" s="14">
        <v>0</v>
      </c>
      <c r="R75" s="16">
        <v>0</v>
      </c>
      <c r="S75" s="14">
        <v>0</v>
      </c>
      <c r="T75" s="16">
        <v>0</v>
      </c>
      <c r="U75" s="14">
        <v>3.8914408200000001</v>
      </c>
      <c r="V75" s="16">
        <v>0.53058101000000002</v>
      </c>
    </row>
    <row r="76" spans="1:22" x14ac:dyDescent="0.25">
      <c r="A76" s="11" t="s">
        <v>546</v>
      </c>
      <c r="B76" s="13">
        <v>14167</v>
      </c>
      <c r="C76" s="14">
        <f>(229/B76*100)</f>
        <v>1.6164325545281288</v>
      </c>
      <c r="D76" s="15">
        <v>13938</v>
      </c>
      <c r="E76" s="14">
        <v>2.25410836</v>
      </c>
      <c r="F76" s="16">
        <v>0.14260954000000001</v>
      </c>
      <c r="G76" s="14">
        <v>4.90424799</v>
      </c>
      <c r="H76" s="16">
        <v>0.23497988</v>
      </c>
      <c r="I76" s="14">
        <v>48.86970255</v>
      </c>
      <c r="J76" s="16">
        <v>0.67215999999999998</v>
      </c>
      <c r="K76" s="14">
        <v>41.124547100000001</v>
      </c>
      <c r="L76" s="16">
        <v>0.64091790999999998</v>
      </c>
      <c r="M76" s="14">
        <v>0</v>
      </c>
      <c r="N76" s="16">
        <v>0</v>
      </c>
      <c r="O76" s="14" t="s">
        <v>582</v>
      </c>
      <c r="P76" s="16" t="s">
        <v>582</v>
      </c>
      <c r="Q76" s="14">
        <v>0</v>
      </c>
      <c r="R76" s="16">
        <v>0</v>
      </c>
      <c r="S76" s="14">
        <v>0</v>
      </c>
      <c r="T76" s="16">
        <v>0</v>
      </c>
      <c r="U76" s="14">
        <v>2.8473940099999999</v>
      </c>
      <c r="V76" s="16">
        <v>0.24493086</v>
      </c>
    </row>
    <row r="77" spans="1:22" x14ac:dyDescent="0.25">
      <c r="A77" s="11" t="s">
        <v>547</v>
      </c>
      <c r="B77" s="13">
        <v>6062</v>
      </c>
      <c r="C77" s="14">
        <f>(87/B77*100)</f>
        <v>1.4351699109204883</v>
      </c>
      <c r="D77" s="15">
        <v>5975</v>
      </c>
      <c r="E77" s="14">
        <v>1.6104721799999999</v>
      </c>
      <c r="F77" s="16">
        <v>0.14489191000000001</v>
      </c>
      <c r="G77" s="14">
        <v>2.7244002799999998</v>
      </c>
      <c r="H77" s="16">
        <v>0.24238095000000001</v>
      </c>
      <c r="I77" s="14">
        <v>56.14531083</v>
      </c>
      <c r="J77" s="16">
        <v>0.77760366000000003</v>
      </c>
      <c r="K77" s="14">
        <v>36.113923309999997</v>
      </c>
      <c r="L77" s="16">
        <v>0.69338661000000001</v>
      </c>
      <c r="M77" s="14">
        <v>0</v>
      </c>
      <c r="N77" s="16">
        <v>0</v>
      </c>
      <c r="O77" s="14" t="s">
        <v>582</v>
      </c>
      <c r="P77" s="16" t="s">
        <v>582</v>
      </c>
      <c r="Q77" s="14">
        <v>0</v>
      </c>
      <c r="R77" s="16">
        <v>0</v>
      </c>
      <c r="S77" s="14">
        <v>0</v>
      </c>
      <c r="T77" s="16">
        <v>0</v>
      </c>
      <c r="U77" s="14">
        <v>3.4058934000000001</v>
      </c>
      <c r="V77" s="16">
        <v>0.31060523000000001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0.75819820000000004</v>
      </c>
      <c r="F81" s="16">
        <v>0.1073089</v>
      </c>
      <c r="G81" s="14">
        <v>5.1432310000000001</v>
      </c>
      <c r="H81" s="16">
        <v>0.33642916</v>
      </c>
      <c r="I81" s="14">
        <v>61.598236489999998</v>
      </c>
      <c r="J81" s="16">
        <v>0.81041993999999995</v>
      </c>
      <c r="K81" s="14">
        <v>32.237455480000001</v>
      </c>
      <c r="L81" s="16">
        <v>0.83486866999999998</v>
      </c>
      <c r="M81" s="14">
        <v>0</v>
      </c>
      <c r="N81" s="16">
        <v>0</v>
      </c>
      <c r="O81" s="14" t="s">
        <v>582</v>
      </c>
      <c r="P81" s="16" t="s">
        <v>582</v>
      </c>
      <c r="Q81" s="14">
        <v>0</v>
      </c>
      <c r="R81" s="16">
        <v>0</v>
      </c>
      <c r="S81" s="14">
        <v>0</v>
      </c>
      <c r="T81" s="16">
        <v>0</v>
      </c>
      <c r="U81" s="14">
        <v>0.26287883000000001</v>
      </c>
      <c r="V81" s="16">
        <v>7.5187790000000004E-2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1.06025971</v>
      </c>
      <c r="F7" s="16">
        <v>0.10309227999999999</v>
      </c>
      <c r="G7" s="14">
        <v>7.6922002100000002</v>
      </c>
      <c r="H7" s="16">
        <v>0.28243552</v>
      </c>
      <c r="I7" s="14">
        <v>69.145036230000002</v>
      </c>
      <c r="J7" s="16">
        <v>0.46165369000000001</v>
      </c>
      <c r="K7" s="14">
        <v>20.235599449999999</v>
      </c>
      <c r="L7" s="16">
        <v>0.39479332</v>
      </c>
      <c r="M7" s="14">
        <v>0</v>
      </c>
      <c r="N7" s="16">
        <v>0</v>
      </c>
      <c r="O7" s="14" t="s">
        <v>582</v>
      </c>
      <c r="P7" s="16" t="s">
        <v>582</v>
      </c>
      <c r="Q7" s="14">
        <v>0</v>
      </c>
      <c r="R7" s="16">
        <v>0</v>
      </c>
      <c r="S7" s="14">
        <v>0</v>
      </c>
      <c r="T7" s="16">
        <v>0</v>
      </c>
      <c r="U7" s="14">
        <v>1.8669043999999999</v>
      </c>
      <c r="V7" s="16">
        <v>0.16823721</v>
      </c>
    </row>
    <row r="8" spans="1:22" x14ac:dyDescent="0.25">
      <c r="A8" s="11" t="s">
        <v>478</v>
      </c>
      <c r="B8" s="13">
        <v>7007</v>
      </c>
      <c r="C8" s="14">
        <f>(25/B8*100)</f>
        <v>0.35678607107178534</v>
      </c>
      <c r="D8" s="15">
        <v>6982</v>
      </c>
      <c r="E8" s="14">
        <v>2.3598659400000002</v>
      </c>
      <c r="F8" s="16">
        <v>0.20398817</v>
      </c>
      <c r="G8" s="14">
        <v>9.2431311899999997</v>
      </c>
      <c r="H8" s="16">
        <v>0.39891314999999999</v>
      </c>
      <c r="I8" s="14">
        <v>53.912832829999999</v>
      </c>
      <c r="J8" s="16">
        <v>0.72970058000000004</v>
      </c>
      <c r="K8" s="14">
        <v>32.595855409999999</v>
      </c>
      <c r="L8" s="16">
        <v>0.63526123999999995</v>
      </c>
      <c r="M8" s="14">
        <v>0</v>
      </c>
      <c r="N8" s="16">
        <v>0</v>
      </c>
      <c r="O8" s="14" t="s">
        <v>582</v>
      </c>
      <c r="P8" s="16" t="s">
        <v>582</v>
      </c>
      <c r="Q8" s="14">
        <v>0.47263917</v>
      </c>
      <c r="R8" s="16">
        <v>0.11632265999999999</v>
      </c>
      <c r="S8" s="14">
        <v>0</v>
      </c>
      <c r="T8" s="16">
        <v>0</v>
      </c>
      <c r="U8" s="14">
        <v>1.4156754600000001</v>
      </c>
      <c r="V8" s="16">
        <v>0.15482083999999999</v>
      </c>
    </row>
    <row r="9" spans="1:22" x14ac:dyDescent="0.25">
      <c r="A9" s="11" t="s">
        <v>479</v>
      </c>
      <c r="B9" s="13">
        <v>9651</v>
      </c>
      <c r="C9" s="14">
        <f>(113/B9*100)</f>
        <v>1.170863122992436</v>
      </c>
      <c r="D9" s="15">
        <v>9538</v>
      </c>
      <c r="E9" s="14">
        <v>2.7182255999999998</v>
      </c>
      <c r="F9" s="16">
        <v>0.21382303999999999</v>
      </c>
      <c r="G9" s="14">
        <v>10.934133750000001</v>
      </c>
      <c r="H9" s="16">
        <v>0.39208040999999999</v>
      </c>
      <c r="I9" s="14">
        <v>67.594593840000002</v>
      </c>
      <c r="J9" s="16">
        <v>0.65992269999999997</v>
      </c>
      <c r="K9" s="14">
        <v>13.94659972</v>
      </c>
      <c r="L9" s="16">
        <v>0.39023184999999999</v>
      </c>
      <c r="M9" s="14">
        <v>0</v>
      </c>
      <c r="N9" s="16">
        <v>0</v>
      </c>
      <c r="O9" s="14" t="s">
        <v>582</v>
      </c>
      <c r="P9" s="16" t="s">
        <v>582</v>
      </c>
      <c r="Q9" s="14">
        <v>3.0136035099999998</v>
      </c>
      <c r="R9" s="16">
        <v>0.54114876999999995</v>
      </c>
      <c r="S9" s="14">
        <v>0</v>
      </c>
      <c r="T9" s="16">
        <v>0</v>
      </c>
      <c r="U9" s="14">
        <v>1.79284358</v>
      </c>
      <c r="V9" s="16">
        <v>0.21550111</v>
      </c>
    </row>
    <row r="10" spans="1:22" x14ac:dyDescent="0.25">
      <c r="A10" s="11" t="s">
        <v>480</v>
      </c>
      <c r="B10" s="13">
        <v>20058</v>
      </c>
      <c r="C10" s="14">
        <f>(530/B10*100)</f>
        <v>2.6423372220560375</v>
      </c>
      <c r="D10" s="15">
        <v>19528</v>
      </c>
      <c r="E10" s="14">
        <v>1.50162723</v>
      </c>
      <c r="F10" s="16">
        <v>0.12626438000000001</v>
      </c>
      <c r="G10" s="14">
        <v>8.8516557200000001</v>
      </c>
      <c r="H10" s="16">
        <v>0.29209363999999999</v>
      </c>
      <c r="I10" s="14">
        <v>68.044341689999996</v>
      </c>
      <c r="J10" s="16">
        <v>0.40907528999999998</v>
      </c>
      <c r="K10" s="14">
        <v>20.051013640000001</v>
      </c>
      <c r="L10" s="16">
        <v>0.39067780000000002</v>
      </c>
      <c r="M10" s="14">
        <v>0</v>
      </c>
      <c r="N10" s="16">
        <v>0</v>
      </c>
      <c r="O10" s="14" t="s">
        <v>582</v>
      </c>
      <c r="P10" s="16" t="s">
        <v>582</v>
      </c>
      <c r="Q10" s="14">
        <v>0</v>
      </c>
      <c r="R10" s="16">
        <v>0</v>
      </c>
      <c r="S10" s="14">
        <v>0</v>
      </c>
      <c r="T10" s="16">
        <v>0</v>
      </c>
      <c r="U10" s="14">
        <v>1.5513617200000001</v>
      </c>
      <c r="V10" s="16">
        <v>0.18378148999999999</v>
      </c>
    </row>
    <row r="11" spans="1:22" x14ac:dyDescent="0.25">
      <c r="A11" s="11" t="s">
        <v>481</v>
      </c>
      <c r="B11" s="13">
        <v>7053</v>
      </c>
      <c r="C11" s="14">
        <f>(51/B11*100)</f>
        <v>0.72309655465759248</v>
      </c>
      <c r="D11" s="15">
        <v>7002</v>
      </c>
      <c r="E11" s="14">
        <v>3.5531294</v>
      </c>
      <c r="F11" s="16">
        <v>0.23870058</v>
      </c>
      <c r="G11" s="14">
        <v>16.122575829999999</v>
      </c>
      <c r="H11" s="16">
        <v>0.56068008000000003</v>
      </c>
      <c r="I11" s="14">
        <v>58.911020669999999</v>
      </c>
      <c r="J11" s="16">
        <v>0.68602832999999996</v>
      </c>
      <c r="K11" s="14">
        <v>19.427651229999999</v>
      </c>
      <c r="L11" s="16">
        <v>0.55189927999999999</v>
      </c>
      <c r="M11" s="14">
        <v>0</v>
      </c>
      <c r="N11" s="16">
        <v>0</v>
      </c>
      <c r="O11" s="14" t="s">
        <v>582</v>
      </c>
      <c r="P11" s="16" t="s">
        <v>582</v>
      </c>
      <c r="Q11" s="14">
        <v>0</v>
      </c>
      <c r="R11" s="16">
        <v>0</v>
      </c>
      <c r="S11" s="14">
        <v>0</v>
      </c>
      <c r="T11" s="16">
        <v>0</v>
      </c>
      <c r="U11" s="14">
        <v>1.98562287</v>
      </c>
      <c r="V11" s="16">
        <v>0.2382869</v>
      </c>
    </row>
    <row r="12" spans="1:22" x14ac:dyDescent="0.25">
      <c r="A12" s="11" t="s">
        <v>482</v>
      </c>
      <c r="B12" s="13">
        <v>6894</v>
      </c>
      <c r="C12" s="14">
        <f>(57/B12*100)</f>
        <v>0.82680591818973026</v>
      </c>
      <c r="D12" s="15">
        <v>6837</v>
      </c>
      <c r="E12" s="14">
        <v>2.1505170499999999</v>
      </c>
      <c r="F12" s="16">
        <v>0.26779649999999999</v>
      </c>
      <c r="G12" s="14">
        <v>11.34079167</v>
      </c>
      <c r="H12" s="16">
        <v>0.51155432999999995</v>
      </c>
      <c r="I12" s="14">
        <v>70.348171890000003</v>
      </c>
      <c r="J12" s="16">
        <v>0.73877402999999997</v>
      </c>
      <c r="K12" s="14">
        <v>12.330527679999999</v>
      </c>
      <c r="L12" s="16">
        <v>0.44597149000000003</v>
      </c>
      <c r="M12" s="14">
        <v>0</v>
      </c>
      <c r="N12" s="16">
        <v>0</v>
      </c>
      <c r="O12" s="14" t="s">
        <v>582</v>
      </c>
      <c r="P12" s="16" t="s">
        <v>582</v>
      </c>
      <c r="Q12" s="14">
        <v>2.3471719100000001</v>
      </c>
      <c r="R12" s="16">
        <v>0.59165972</v>
      </c>
      <c r="S12" s="14">
        <v>0</v>
      </c>
      <c r="T12" s="16">
        <v>0</v>
      </c>
      <c r="U12" s="14">
        <v>1.4828197999999999</v>
      </c>
      <c r="V12" s="16">
        <v>0.18003304000000001</v>
      </c>
    </row>
    <row r="13" spans="1:22" x14ac:dyDescent="0.25">
      <c r="A13" s="11" t="s">
        <v>483</v>
      </c>
      <c r="B13" s="13">
        <v>7161</v>
      </c>
      <c r="C13" s="14">
        <f>(93/B13*100)</f>
        <v>1.2987012987012987</v>
      </c>
      <c r="D13" s="15">
        <v>7068</v>
      </c>
      <c r="E13" s="14">
        <v>1.4804167399999999</v>
      </c>
      <c r="F13" s="16">
        <v>0.16862912999999999</v>
      </c>
      <c r="G13" s="14">
        <v>11.32817781</v>
      </c>
      <c r="H13" s="16">
        <v>0.41422247000000001</v>
      </c>
      <c r="I13" s="14">
        <v>67.551494419999997</v>
      </c>
      <c r="J13" s="16">
        <v>0.66355993000000002</v>
      </c>
      <c r="K13" s="14">
        <v>14.37480268</v>
      </c>
      <c r="L13" s="16">
        <v>0.47235637000000003</v>
      </c>
      <c r="M13" s="14">
        <v>0</v>
      </c>
      <c r="N13" s="16">
        <v>0</v>
      </c>
      <c r="O13" s="14" t="s">
        <v>582</v>
      </c>
      <c r="P13" s="16" t="s">
        <v>582</v>
      </c>
      <c r="Q13" s="14">
        <v>4.06863741</v>
      </c>
      <c r="R13" s="16">
        <v>0.46783816</v>
      </c>
      <c r="S13" s="14">
        <v>0</v>
      </c>
      <c r="T13" s="16">
        <v>0</v>
      </c>
      <c r="U13" s="14">
        <v>1.19647094</v>
      </c>
      <c r="V13" s="16">
        <v>0.20057576999999999</v>
      </c>
    </row>
    <row r="14" spans="1:22" x14ac:dyDescent="0.25">
      <c r="A14" s="11" t="s">
        <v>484</v>
      </c>
      <c r="B14" s="13">
        <v>5587</v>
      </c>
      <c r="C14" s="14">
        <f>(76/B14*100)</f>
        <v>1.3603006980490424</v>
      </c>
      <c r="D14" s="15">
        <v>5511</v>
      </c>
      <c r="E14" s="14">
        <v>1.6769666999999999</v>
      </c>
      <c r="F14" s="16">
        <v>0.17372004999999999</v>
      </c>
      <c r="G14" s="14">
        <v>6.5907186299999996</v>
      </c>
      <c r="H14" s="16">
        <v>0.36190953999999997</v>
      </c>
      <c r="I14" s="14">
        <v>72.604416819999997</v>
      </c>
      <c r="J14" s="16">
        <v>0.68758821000000003</v>
      </c>
      <c r="K14" s="14">
        <v>18.3289598</v>
      </c>
      <c r="L14" s="16">
        <v>0.55450255999999998</v>
      </c>
      <c r="M14" s="14">
        <v>0</v>
      </c>
      <c r="N14" s="16">
        <v>0</v>
      </c>
      <c r="O14" s="14" t="s">
        <v>582</v>
      </c>
      <c r="P14" s="16" t="s">
        <v>582</v>
      </c>
      <c r="Q14" s="14">
        <v>0</v>
      </c>
      <c r="R14" s="16">
        <v>0</v>
      </c>
      <c r="S14" s="14">
        <v>0</v>
      </c>
      <c r="T14" s="16">
        <v>0</v>
      </c>
      <c r="U14" s="14">
        <v>0.79893806000000001</v>
      </c>
      <c r="V14" s="16">
        <v>0.12565966000000001</v>
      </c>
    </row>
    <row r="15" spans="1:22" x14ac:dyDescent="0.25">
      <c r="A15" s="11" t="s">
        <v>485</v>
      </c>
      <c r="B15" s="13">
        <v>5882</v>
      </c>
      <c r="C15" s="14">
        <f>(53/B15*100)</f>
        <v>0.90105406324379467</v>
      </c>
      <c r="D15" s="15">
        <v>5829</v>
      </c>
      <c r="E15" s="14">
        <v>0.95093530000000004</v>
      </c>
      <c r="F15" s="16">
        <v>0.13111708</v>
      </c>
      <c r="G15" s="14">
        <v>6.5729624099999997</v>
      </c>
      <c r="H15" s="16">
        <v>0.3154634</v>
      </c>
      <c r="I15" s="14">
        <v>75.610800889999993</v>
      </c>
      <c r="J15" s="16">
        <v>0.74209771999999996</v>
      </c>
      <c r="K15" s="14">
        <v>14.864472109999999</v>
      </c>
      <c r="L15" s="16">
        <v>0.53621026000000005</v>
      </c>
      <c r="M15" s="14">
        <v>0</v>
      </c>
      <c r="N15" s="16">
        <v>0</v>
      </c>
      <c r="O15" s="14" t="s">
        <v>582</v>
      </c>
      <c r="P15" s="16" t="s">
        <v>582</v>
      </c>
      <c r="Q15" s="14">
        <v>1.0127116700000001</v>
      </c>
      <c r="R15" s="16">
        <v>0.45391006</v>
      </c>
      <c r="S15" s="14">
        <v>0</v>
      </c>
      <c r="T15" s="16">
        <v>0</v>
      </c>
      <c r="U15" s="14">
        <v>0.98811762000000003</v>
      </c>
      <c r="V15" s="16">
        <v>0.13676715</v>
      </c>
    </row>
    <row r="16" spans="1:22" x14ac:dyDescent="0.25">
      <c r="A16" s="11" t="s">
        <v>486</v>
      </c>
      <c r="B16" s="13">
        <v>6108</v>
      </c>
      <c r="C16" s="14">
        <f>(105/B16*100)</f>
        <v>1.7190569744597251</v>
      </c>
      <c r="D16" s="15">
        <v>6003</v>
      </c>
      <c r="E16" s="14">
        <v>3.94864309</v>
      </c>
      <c r="F16" s="16">
        <v>0.29216941000000002</v>
      </c>
      <c r="G16" s="14">
        <v>12.747214830000001</v>
      </c>
      <c r="H16" s="16">
        <v>0.45534810999999997</v>
      </c>
      <c r="I16" s="14">
        <v>62.391223170000004</v>
      </c>
      <c r="J16" s="16">
        <v>0.70066565000000003</v>
      </c>
      <c r="K16" s="14">
        <v>17.67692491</v>
      </c>
      <c r="L16" s="16">
        <v>0.57420603999999997</v>
      </c>
      <c r="M16" s="14">
        <v>0</v>
      </c>
      <c r="N16" s="16">
        <v>0</v>
      </c>
      <c r="O16" s="14" t="s">
        <v>582</v>
      </c>
      <c r="P16" s="16" t="s">
        <v>582</v>
      </c>
      <c r="Q16" s="14">
        <v>0</v>
      </c>
      <c r="R16" s="16">
        <v>0</v>
      </c>
      <c r="S16" s="14">
        <v>0</v>
      </c>
      <c r="T16" s="16">
        <v>0</v>
      </c>
      <c r="U16" s="14">
        <v>3.2359939999999998</v>
      </c>
      <c r="V16" s="16">
        <v>0.36054556999999998</v>
      </c>
    </row>
    <row r="17" spans="1:22" x14ac:dyDescent="0.25">
      <c r="A17" s="11" t="s">
        <v>487</v>
      </c>
      <c r="B17" s="13">
        <v>6504</v>
      </c>
      <c r="C17" s="14">
        <f>(695/B17*100)</f>
        <v>10.685731857318572</v>
      </c>
      <c r="D17" s="15">
        <v>5809</v>
      </c>
      <c r="E17" s="14">
        <v>1.4083016100000001</v>
      </c>
      <c r="F17" s="16">
        <v>0.16941955</v>
      </c>
      <c r="G17" s="14">
        <v>8.7364871100000006</v>
      </c>
      <c r="H17" s="16">
        <v>0.35924340999999999</v>
      </c>
      <c r="I17" s="14">
        <v>59.076376119999999</v>
      </c>
      <c r="J17" s="16">
        <v>0.74064576000000004</v>
      </c>
      <c r="K17" s="14">
        <v>26.667977369999999</v>
      </c>
      <c r="L17" s="16">
        <v>0.61726508999999996</v>
      </c>
      <c r="M17" s="14">
        <v>0</v>
      </c>
      <c r="N17" s="16">
        <v>0</v>
      </c>
      <c r="O17" s="14" t="s">
        <v>582</v>
      </c>
      <c r="P17" s="16" t="s">
        <v>582</v>
      </c>
      <c r="Q17" s="14">
        <v>2.5477739399999999</v>
      </c>
      <c r="R17" s="16">
        <v>0.33802921000000002</v>
      </c>
      <c r="S17" s="14">
        <v>0</v>
      </c>
      <c r="T17" s="16">
        <v>0</v>
      </c>
      <c r="U17" s="14">
        <v>1.5630838600000001</v>
      </c>
      <c r="V17" s="16">
        <v>0.21565391</v>
      </c>
    </row>
    <row r="18" spans="1:22" x14ac:dyDescent="0.25">
      <c r="A18" s="11" t="s">
        <v>488</v>
      </c>
      <c r="B18" s="13">
        <v>5532</v>
      </c>
      <c r="C18" s="14">
        <f>(28/B18*100)</f>
        <v>0.50614605929139556</v>
      </c>
      <c r="D18" s="15">
        <v>5504</v>
      </c>
      <c r="E18" s="14">
        <v>2.3670152500000001</v>
      </c>
      <c r="F18" s="16">
        <v>0.24255583999999999</v>
      </c>
      <c r="G18" s="14">
        <v>10.610576760000001</v>
      </c>
      <c r="H18" s="16">
        <v>0.42907867999999999</v>
      </c>
      <c r="I18" s="14">
        <v>67.158005360000004</v>
      </c>
      <c r="J18" s="16">
        <v>0.65987326999999996</v>
      </c>
      <c r="K18" s="14">
        <v>17.824458979999999</v>
      </c>
      <c r="L18" s="16">
        <v>0.54916271000000005</v>
      </c>
      <c r="M18" s="14">
        <v>0</v>
      </c>
      <c r="N18" s="16">
        <v>0</v>
      </c>
      <c r="O18" s="14" t="s">
        <v>582</v>
      </c>
      <c r="P18" s="16" t="s">
        <v>582</v>
      </c>
      <c r="Q18" s="14">
        <v>0</v>
      </c>
      <c r="R18" s="16">
        <v>0</v>
      </c>
      <c r="S18" s="14">
        <v>0</v>
      </c>
      <c r="T18" s="16">
        <v>0</v>
      </c>
      <c r="U18" s="14">
        <v>2.0399436500000001</v>
      </c>
      <c r="V18" s="16">
        <v>0.33111791000000002</v>
      </c>
    </row>
    <row r="19" spans="1:22" x14ac:dyDescent="0.25">
      <c r="A19" s="11" t="s">
        <v>489</v>
      </c>
      <c r="B19" s="13">
        <v>5658</v>
      </c>
      <c r="C19" s="14">
        <f>(71/B19*100)</f>
        <v>1.2548603746907034</v>
      </c>
      <c r="D19" s="15">
        <v>5587</v>
      </c>
      <c r="E19" s="14">
        <v>3.38874247</v>
      </c>
      <c r="F19" s="16">
        <v>0.23320145</v>
      </c>
      <c r="G19" s="14">
        <v>11.5034151</v>
      </c>
      <c r="H19" s="16">
        <v>0.47794627000000001</v>
      </c>
      <c r="I19" s="14">
        <v>63.721451160000001</v>
      </c>
      <c r="J19" s="16">
        <v>0.63612040000000003</v>
      </c>
      <c r="K19" s="14">
        <v>20.32766045</v>
      </c>
      <c r="L19" s="16">
        <v>0.56175109999999995</v>
      </c>
      <c r="M19" s="14">
        <v>0</v>
      </c>
      <c r="N19" s="16">
        <v>0</v>
      </c>
      <c r="O19" s="14" t="s">
        <v>582</v>
      </c>
      <c r="P19" s="16" t="s">
        <v>582</v>
      </c>
      <c r="Q19" s="14">
        <v>0</v>
      </c>
      <c r="R19" s="16">
        <v>0</v>
      </c>
      <c r="S19" s="14">
        <v>0</v>
      </c>
      <c r="T19" s="16">
        <v>0</v>
      </c>
      <c r="U19" s="14">
        <v>1.05873083</v>
      </c>
      <c r="V19" s="16">
        <v>0.19801015999999999</v>
      </c>
    </row>
    <row r="20" spans="1:22" x14ac:dyDescent="0.25">
      <c r="A20" s="11" t="s">
        <v>490</v>
      </c>
      <c r="B20" s="13">
        <v>3371</v>
      </c>
      <c r="C20" s="14">
        <f>(75/B20*100)</f>
        <v>2.2248590922574905</v>
      </c>
      <c r="D20" s="15">
        <v>3296</v>
      </c>
      <c r="E20" s="14">
        <v>3.3882518099999999</v>
      </c>
      <c r="F20" s="16">
        <v>0.31019078</v>
      </c>
      <c r="G20" s="14">
        <v>16.82893829</v>
      </c>
      <c r="H20" s="16">
        <v>0.60031509999999999</v>
      </c>
      <c r="I20" s="14">
        <v>62.217626459999998</v>
      </c>
      <c r="J20" s="16">
        <v>0.82892785000000002</v>
      </c>
      <c r="K20" s="14">
        <v>15.22496651</v>
      </c>
      <c r="L20" s="16">
        <v>0.63043269999999996</v>
      </c>
      <c r="M20" s="14">
        <v>0</v>
      </c>
      <c r="N20" s="16">
        <v>0</v>
      </c>
      <c r="O20" s="14" t="s">
        <v>582</v>
      </c>
      <c r="P20" s="16" t="s">
        <v>582</v>
      </c>
      <c r="Q20" s="14">
        <v>0</v>
      </c>
      <c r="R20" s="16">
        <v>0</v>
      </c>
      <c r="S20" s="14">
        <v>0</v>
      </c>
      <c r="T20" s="16">
        <v>0</v>
      </c>
      <c r="U20" s="14">
        <v>2.34021692</v>
      </c>
      <c r="V20" s="16">
        <v>0.23970520000000001</v>
      </c>
    </row>
    <row r="21" spans="1:22" x14ac:dyDescent="0.25">
      <c r="A21" s="11" t="s">
        <v>491</v>
      </c>
      <c r="B21" s="13">
        <v>5741</v>
      </c>
      <c r="C21" s="14">
        <f>(45/B21*100)</f>
        <v>0.7838355687162516</v>
      </c>
      <c r="D21" s="15">
        <v>5696</v>
      </c>
      <c r="E21" s="14">
        <v>0.72384936</v>
      </c>
      <c r="F21" s="16">
        <v>0.10302863</v>
      </c>
      <c r="G21" s="14">
        <v>9.7034074500000003</v>
      </c>
      <c r="H21" s="16">
        <v>0.39704721999999998</v>
      </c>
      <c r="I21" s="14">
        <v>69.728284680000002</v>
      </c>
      <c r="J21" s="16">
        <v>0.71491974999999996</v>
      </c>
      <c r="K21" s="14">
        <v>19.031989020000001</v>
      </c>
      <c r="L21" s="16">
        <v>0.54291378999999995</v>
      </c>
      <c r="M21" s="14">
        <v>0</v>
      </c>
      <c r="N21" s="16">
        <v>0</v>
      </c>
      <c r="O21" s="14" t="s">
        <v>582</v>
      </c>
      <c r="P21" s="16" t="s">
        <v>582</v>
      </c>
      <c r="Q21" s="14">
        <v>0</v>
      </c>
      <c r="R21" s="16">
        <v>0</v>
      </c>
      <c r="S21" s="14">
        <v>0</v>
      </c>
      <c r="T21" s="16">
        <v>0</v>
      </c>
      <c r="U21" s="14">
        <v>0.81246947999999997</v>
      </c>
      <c r="V21" s="16">
        <v>0.12806550999999999</v>
      </c>
    </row>
    <row r="22" spans="1:22" x14ac:dyDescent="0.25">
      <c r="A22" s="11" t="s">
        <v>492</v>
      </c>
      <c r="B22" s="13">
        <v>6598</v>
      </c>
      <c r="C22" s="14">
        <f>(34/B22*100)</f>
        <v>0.51530766899060321</v>
      </c>
      <c r="D22" s="15">
        <v>6564</v>
      </c>
      <c r="E22" s="14">
        <v>2.4229618799999999</v>
      </c>
      <c r="F22" s="16">
        <v>0.21020692999999999</v>
      </c>
      <c r="G22" s="14">
        <v>8.9749087599999999</v>
      </c>
      <c r="H22" s="16">
        <v>0.45380252999999998</v>
      </c>
      <c r="I22" s="14">
        <v>61.59507996</v>
      </c>
      <c r="J22" s="16">
        <v>0.61365314999999998</v>
      </c>
      <c r="K22" s="14">
        <v>24.073032479999998</v>
      </c>
      <c r="L22" s="16">
        <v>0.51718834000000002</v>
      </c>
      <c r="M22" s="14">
        <v>0</v>
      </c>
      <c r="N22" s="16">
        <v>0</v>
      </c>
      <c r="O22" s="14" t="s">
        <v>582</v>
      </c>
      <c r="P22" s="16" t="s">
        <v>582</v>
      </c>
      <c r="Q22" s="14">
        <v>0</v>
      </c>
      <c r="R22" s="16">
        <v>0</v>
      </c>
      <c r="S22" s="14">
        <v>9.9828059999999996E-2</v>
      </c>
      <c r="T22" s="16">
        <v>5.6476279999999997E-2</v>
      </c>
      <c r="U22" s="14">
        <v>2.8341888499999999</v>
      </c>
      <c r="V22" s="16">
        <v>0.34027460999999998</v>
      </c>
    </row>
    <row r="23" spans="1:22" x14ac:dyDescent="0.25">
      <c r="A23" s="11" t="s">
        <v>493</v>
      </c>
      <c r="B23" s="13">
        <v>11583</v>
      </c>
      <c r="C23" s="14">
        <f>(222/B23*100)</f>
        <v>1.9166019166019166</v>
      </c>
      <c r="D23" s="15">
        <v>11361</v>
      </c>
      <c r="E23" s="14">
        <v>4.7747600400000003</v>
      </c>
      <c r="F23" s="16">
        <v>0.28104862000000003</v>
      </c>
      <c r="G23" s="14">
        <v>17.164446819999998</v>
      </c>
      <c r="H23" s="16">
        <v>0.48243437</v>
      </c>
      <c r="I23" s="14">
        <v>61.97177353</v>
      </c>
      <c r="J23" s="16">
        <v>0.64507475000000003</v>
      </c>
      <c r="K23" s="14">
        <v>14.111257050000001</v>
      </c>
      <c r="L23" s="16">
        <v>0.51994658000000005</v>
      </c>
      <c r="M23" s="14">
        <v>0</v>
      </c>
      <c r="N23" s="16">
        <v>0</v>
      </c>
      <c r="O23" s="14" t="s">
        <v>582</v>
      </c>
      <c r="P23" s="16" t="s">
        <v>582</v>
      </c>
      <c r="Q23" s="14">
        <v>0</v>
      </c>
      <c r="R23" s="16">
        <v>0</v>
      </c>
      <c r="S23" s="14">
        <v>0</v>
      </c>
      <c r="T23" s="16">
        <v>0</v>
      </c>
      <c r="U23" s="14">
        <v>1.9777625599999999</v>
      </c>
      <c r="V23" s="16">
        <v>0.2483088</v>
      </c>
    </row>
    <row r="24" spans="1:22" x14ac:dyDescent="0.25">
      <c r="A24" s="11" t="s">
        <v>494</v>
      </c>
      <c r="B24" s="13">
        <v>6647</v>
      </c>
      <c r="C24" s="14">
        <f>(7/B24*100)</f>
        <v>0.10531066646607493</v>
      </c>
      <c r="D24" s="15">
        <v>6640</v>
      </c>
      <c r="E24" s="14">
        <v>3.4760845300000001</v>
      </c>
      <c r="F24" s="16">
        <v>0.24518069000000001</v>
      </c>
      <c r="G24" s="14">
        <v>18.356075929999999</v>
      </c>
      <c r="H24" s="16">
        <v>0.44702196999999999</v>
      </c>
      <c r="I24" s="14">
        <v>61.488652899999998</v>
      </c>
      <c r="J24" s="16">
        <v>0.50979869</v>
      </c>
      <c r="K24" s="14">
        <v>16.048559180000002</v>
      </c>
      <c r="L24" s="16">
        <v>0.47082005999999998</v>
      </c>
      <c r="M24" s="14">
        <v>0</v>
      </c>
      <c r="N24" s="16">
        <v>0</v>
      </c>
      <c r="O24" s="14" t="s">
        <v>582</v>
      </c>
      <c r="P24" s="16" t="s">
        <v>582</v>
      </c>
      <c r="Q24" s="14">
        <v>0</v>
      </c>
      <c r="R24" s="16">
        <v>0</v>
      </c>
      <c r="S24" s="14">
        <v>0</v>
      </c>
      <c r="T24" s="16">
        <v>0</v>
      </c>
      <c r="U24" s="14">
        <v>0.63062746000000003</v>
      </c>
      <c r="V24" s="16">
        <v>9.9649650000000006E-2</v>
      </c>
    </row>
    <row r="25" spans="1:22" x14ac:dyDescent="0.25">
      <c r="A25" s="11" t="s">
        <v>495</v>
      </c>
      <c r="B25" s="13">
        <v>5581</v>
      </c>
      <c r="C25" s="14">
        <f>(24/B25*100)</f>
        <v>0.43003046049095145</v>
      </c>
      <c r="D25" s="15">
        <v>5557</v>
      </c>
      <c r="E25" s="14">
        <v>0.92144475000000003</v>
      </c>
      <c r="F25" s="16">
        <v>0.15911185999999999</v>
      </c>
      <c r="G25" s="14">
        <v>9.8703950799999998</v>
      </c>
      <c r="H25" s="16">
        <v>0.39254147</v>
      </c>
      <c r="I25" s="14">
        <v>72.779227890000001</v>
      </c>
      <c r="J25" s="16">
        <v>0.71884786000000001</v>
      </c>
      <c r="K25" s="14">
        <v>15.973715840000001</v>
      </c>
      <c r="L25" s="16">
        <v>0.66902569999999995</v>
      </c>
      <c r="M25" s="14">
        <v>0</v>
      </c>
      <c r="N25" s="16">
        <v>0</v>
      </c>
      <c r="O25" s="14" t="s">
        <v>582</v>
      </c>
      <c r="P25" s="16" t="s">
        <v>582</v>
      </c>
      <c r="Q25" s="14">
        <v>0</v>
      </c>
      <c r="R25" s="16">
        <v>0</v>
      </c>
      <c r="S25" s="14">
        <v>0</v>
      </c>
      <c r="T25" s="16">
        <v>0</v>
      </c>
      <c r="U25" s="14">
        <v>0.45521644999999999</v>
      </c>
      <c r="V25" s="16">
        <v>9.2422660000000004E-2</v>
      </c>
    </row>
    <row r="26" spans="1:22" x14ac:dyDescent="0.25">
      <c r="A26" s="11" t="s">
        <v>496</v>
      </c>
      <c r="B26" s="13">
        <v>4869</v>
      </c>
      <c r="C26" s="14">
        <f>(34/B26*100)</f>
        <v>0.69829533785171494</v>
      </c>
      <c r="D26" s="15">
        <v>4835</v>
      </c>
      <c r="E26" s="14">
        <v>3.3923899099999999</v>
      </c>
      <c r="F26" s="16">
        <v>0.26391237000000001</v>
      </c>
      <c r="G26" s="14">
        <v>14.98317619</v>
      </c>
      <c r="H26" s="16">
        <v>0.60537934000000004</v>
      </c>
      <c r="I26" s="14">
        <v>70.377824189999998</v>
      </c>
      <c r="J26" s="16">
        <v>0.75753234000000003</v>
      </c>
      <c r="K26" s="14">
        <v>10.402366239999999</v>
      </c>
      <c r="L26" s="16">
        <v>0.49440070000000003</v>
      </c>
      <c r="M26" s="14">
        <v>0</v>
      </c>
      <c r="N26" s="16">
        <v>0</v>
      </c>
      <c r="O26" s="14" t="s">
        <v>582</v>
      </c>
      <c r="P26" s="16" t="s">
        <v>582</v>
      </c>
      <c r="Q26" s="14">
        <v>0</v>
      </c>
      <c r="R26" s="16">
        <v>0</v>
      </c>
      <c r="S26" s="14">
        <v>0</v>
      </c>
      <c r="T26" s="16">
        <v>0</v>
      </c>
      <c r="U26" s="14">
        <v>0.84424348000000005</v>
      </c>
      <c r="V26" s="16">
        <v>0.14188075</v>
      </c>
    </row>
    <row r="27" spans="1:22" x14ac:dyDescent="0.25">
      <c r="A27" s="11" t="s">
        <v>497</v>
      </c>
      <c r="B27" s="13">
        <v>5299</v>
      </c>
      <c r="C27" s="14">
        <f>(17/B27*100)</f>
        <v>0.32081524816003021</v>
      </c>
      <c r="D27" s="15">
        <v>5282</v>
      </c>
      <c r="E27" s="14">
        <v>3.3891962200000001</v>
      </c>
      <c r="F27" s="16">
        <v>0.24106261000000001</v>
      </c>
      <c r="G27" s="14">
        <v>12.06887319</v>
      </c>
      <c r="H27" s="16">
        <v>0.42692708000000001</v>
      </c>
      <c r="I27" s="14">
        <v>58.871937029999998</v>
      </c>
      <c r="J27" s="16">
        <v>0.54806838999999996</v>
      </c>
      <c r="K27" s="14">
        <v>23.303187940000001</v>
      </c>
      <c r="L27" s="16">
        <v>0.49406357000000001</v>
      </c>
      <c r="M27" s="14">
        <v>0</v>
      </c>
      <c r="N27" s="16">
        <v>0</v>
      </c>
      <c r="O27" s="14" t="s">
        <v>582</v>
      </c>
      <c r="P27" s="16" t="s">
        <v>582</v>
      </c>
      <c r="Q27" s="14">
        <v>0</v>
      </c>
      <c r="R27" s="16">
        <v>0</v>
      </c>
      <c r="S27" s="14">
        <v>0</v>
      </c>
      <c r="T27" s="16">
        <v>0</v>
      </c>
      <c r="U27" s="14">
        <v>2.3668056200000001</v>
      </c>
      <c r="V27" s="16">
        <v>0.18997299000000001</v>
      </c>
    </row>
    <row r="28" spans="1:22" x14ac:dyDescent="0.25">
      <c r="A28" s="11" t="s">
        <v>498</v>
      </c>
      <c r="B28" s="13">
        <v>7568</v>
      </c>
      <c r="C28" s="14">
        <f>(63/B28*100)</f>
        <v>0.83245243128964064</v>
      </c>
      <c r="D28" s="15">
        <v>7505</v>
      </c>
      <c r="E28" s="14">
        <v>3.01673233</v>
      </c>
      <c r="F28" s="16">
        <v>0.23304622</v>
      </c>
      <c r="G28" s="14">
        <v>12.49904197</v>
      </c>
      <c r="H28" s="16">
        <v>0.45192901000000002</v>
      </c>
      <c r="I28" s="14">
        <v>61.911461520000003</v>
      </c>
      <c r="J28" s="16">
        <v>0.63507837</v>
      </c>
      <c r="K28" s="14">
        <v>21.684295689999999</v>
      </c>
      <c r="L28" s="16">
        <v>0.62871054000000004</v>
      </c>
      <c r="M28" s="14">
        <v>0</v>
      </c>
      <c r="N28" s="16">
        <v>0</v>
      </c>
      <c r="O28" s="14" t="s">
        <v>582</v>
      </c>
      <c r="P28" s="16" t="s">
        <v>582</v>
      </c>
      <c r="Q28" s="14">
        <v>0</v>
      </c>
      <c r="R28" s="16">
        <v>0</v>
      </c>
      <c r="S28" s="14">
        <v>0</v>
      </c>
      <c r="T28" s="16">
        <v>0</v>
      </c>
      <c r="U28" s="14">
        <v>0.88846849000000006</v>
      </c>
      <c r="V28" s="16">
        <v>0.13057604</v>
      </c>
    </row>
    <row r="29" spans="1:22" x14ac:dyDescent="0.25">
      <c r="A29" s="11" t="s">
        <v>499</v>
      </c>
      <c r="B29" s="13">
        <v>5385</v>
      </c>
      <c r="C29" s="14">
        <f>(30/B29*100)</f>
        <v>0.55710306406685239</v>
      </c>
      <c r="D29" s="15">
        <v>5355</v>
      </c>
      <c r="E29" s="14">
        <v>0.59006241000000004</v>
      </c>
      <c r="F29" s="16">
        <v>0.11989323</v>
      </c>
      <c r="G29" s="14">
        <v>5.2270524600000003</v>
      </c>
      <c r="H29" s="16">
        <v>0.31221807000000001</v>
      </c>
      <c r="I29" s="14">
        <v>78.571222410000004</v>
      </c>
      <c r="J29" s="16">
        <v>0.67824603000000006</v>
      </c>
      <c r="K29" s="14">
        <v>12.072697249999999</v>
      </c>
      <c r="L29" s="16">
        <v>0.54891137000000001</v>
      </c>
      <c r="M29" s="14">
        <v>0</v>
      </c>
      <c r="N29" s="16">
        <v>0</v>
      </c>
      <c r="O29" s="14" t="s">
        <v>582</v>
      </c>
      <c r="P29" s="16" t="s">
        <v>582</v>
      </c>
      <c r="Q29" s="14">
        <v>2.7667624100000001</v>
      </c>
      <c r="R29" s="16">
        <v>0.24169378</v>
      </c>
      <c r="S29" s="14">
        <v>0</v>
      </c>
      <c r="T29" s="16">
        <v>0</v>
      </c>
      <c r="U29" s="14">
        <v>0.77220306000000005</v>
      </c>
      <c r="V29" s="16">
        <v>0.13108610000000001</v>
      </c>
    </row>
    <row r="30" spans="1:22" x14ac:dyDescent="0.25">
      <c r="A30" s="11" t="s">
        <v>500</v>
      </c>
      <c r="B30" s="13">
        <v>4520</v>
      </c>
      <c r="C30" s="14">
        <f>(105/B30*100)</f>
        <v>2.3230088495575223</v>
      </c>
      <c r="D30" s="15">
        <v>4415</v>
      </c>
      <c r="E30" s="14">
        <v>1.25279568</v>
      </c>
      <c r="F30" s="16">
        <v>0.17330103999999999</v>
      </c>
      <c r="G30" s="14">
        <v>9.3625278299999994</v>
      </c>
      <c r="H30" s="16">
        <v>0.46126672000000002</v>
      </c>
      <c r="I30" s="14">
        <v>69.701181349999999</v>
      </c>
      <c r="J30" s="16">
        <v>0.72929613000000004</v>
      </c>
      <c r="K30" s="14">
        <v>18.12228086</v>
      </c>
      <c r="L30" s="16">
        <v>0.71727784000000006</v>
      </c>
      <c r="M30" s="14">
        <v>0</v>
      </c>
      <c r="N30" s="16">
        <v>0</v>
      </c>
      <c r="O30" s="14" t="s">
        <v>582</v>
      </c>
      <c r="P30" s="16" t="s">
        <v>582</v>
      </c>
      <c r="Q30" s="14">
        <v>0</v>
      </c>
      <c r="R30" s="16">
        <v>0</v>
      </c>
      <c r="S30" s="14">
        <v>0</v>
      </c>
      <c r="T30" s="16">
        <v>0</v>
      </c>
      <c r="U30" s="14">
        <v>1.56121428</v>
      </c>
      <c r="V30" s="16">
        <v>0.20649508</v>
      </c>
    </row>
    <row r="31" spans="1:22" x14ac:dyDescent="0.25">
      <c r="A31" s="11" t="s">
        <v>501</v>
      </c>
      <c r="B31" s="13">
        <v>5456</v>
      </c>
      <c r="C31" s="14">
        <f>(126/B31*100)</f>
        <v>2.3093841642228741</v>
      </c>
      <c r="D31" s="15">
        <v>5330</v>
      </c>
      <c r="E31" s="14">
        <v>1.7450905400000001</v>
      </c>
      <c r="F31" s="16">
        <v>0.21784481999999999</v>
      </c>
      <c r="G31" s="14">
        <v>5.6588962299999999</v>
      </c>
      <c r="H31" s="16">
        <v>0.33571093000000002</v>
      </c>
      <c r="I31" s="14">
        <v>67.751330670000002</v>
      </c>
      <c r="J31" s="16">
        <v>0.69314986000000001</v>
      </c>
      <c r="K31" s="14">
        <v>23.14120252</v>
      </c>
      <c r="L31" s="16">
        <v>0.63718821000000003</v>
      </c>
      <c r="M31" s="14">
        <v>0</v>
      </c>
      <c r="N31" s="16">
        <v>0</v>
      </c>
      <c r="O31" s="14" t="s">
        <v>582</v>
      </c>
      <c r="P31" s="16" t="s">
        <v>582</v>
      </c>
      <c r="Q31" s="14">
        <v>0</v>
      </c>
      <c r="R31" s="16">
        <v>0</v>
      </c>
      <c r="S31" s="14">
        <v>0</v>
      </c>
      <c r="T31" s="16">
        <v>0</v>
      </c>
      <c r="U31" s="14">
        <v>1.70348005</v>
      </c>
      <c r="V31" s="16">
        <v>0.25816272000000001</v>
      </c>
    </row>
    <row r="32" spans="1:22" x14ac:dyDescent="0.25">
      <c r="A32" s="11" t="s">
        <v>502</v>
      </c>
      <c r="B32" s="13">
        <v>4478</v>
      </c>
      <c r="C32" s="14">
        <f>(5/B32*100)</f>
        <v>0.11165698972755694</v>
      </c>
      <c r="D32" s="15">
        <v>4473</v>
      </c>
      <c r="E32" s="14">
        <v>3.7010846100000001</v>
      </c>
      <c r="F32" s="16">
        <v>0.36809244000000002</v>
      </c>
      <c r="G32" s="14">
        <v>17.460782330000001</v>
      </c>
      <c r="H32" s="16">
        <v>0.64565141999999998</v>
      </c>
      <c r="I32" s="14">
        <v>66.312830550000001</v>
      </c>
      <c r="J32" s="16">
        <v>0.82031947999999999</v>
      </c>
      <c r="K32" s="14">
        <v>11.8595234</v>
      </c>
      <c r="L32" s="16">
        <v>0.49388319000000003</v>
      </c>
      <c r="M32" s="14">
        <v>0</v>
      </c>
      <c r="N32" s="16">
        <v>0</v>
      </c>
      <c r="O32" s="14" t="s">
        <v>582</v>
      </c>
      <c r="P32" s="16" t="s">
        <v>582</v>
      </c>
      <c r="Q32" s="14">
        <v>0</v>
      </c>
      <c r="R32" s="16">
        <v>0</v>
      </c>
      <c r="S32" s="14">
        <v>0</v>
      </c>
      <c r="T32" s="16">
        <v>0</v>
      </c>
      <c r="U32" s="14">
        <v>0.66577911000000001</v>
      </c>
      <c r="V32" s="16">
        <v>0.11752595</v>
      </c>
    </row>
    <row r="33" spans="1:22" x14ac:dyDescent="0.25">
      <c r="A33" s="11" t="s">
        <v>503</v>
      </c>
      <c r="B33" s="13">
        <v>7325</v>
      </c>
      <c r="C33" s="14">
        <f>(76/B33*100)</f>
        <v>1.0375426621160411</v>
      </c>
      <c r="D33" s="15">
        <v>7249</v>
      </c>
      <c r="E33" s="14">
        <v>1.02239061</v>
      </c>
      <c r="F33" s="16">
        <v>0.13164397999999999</v>
      </c>
      <c r="G33" s="14">
        <v>5.9226161099999999</v>
      </c>
      <c r="H33" s="16">
        <v>0.29213392999999999</v>
      </c>
      <c r="I33" s="14">
        <v>68.511740880000005</v>
      </c>
      <c r="J33" s="16">
        <v>0.67026715999999997</v>
      </c>
      <c r="K33" s="14">
        <v>23.821646609999998</v>
      </c>
      <c r="L33" s="16">
        <v>0.63142865999999997</v>
      </c>
      <c r="M33" s="14">
        <v>0</v>
      </c>
      <c r="N33" s="16">
        <v>0</v>
      </c>
      <c r="O33" s="14" t="s">
        <v>582</v>
      </c>
      <c r="P33" s="16" t="s">
        <v>582</v>
      </c>
      <c r="Q33" s="14">
        <v>0</v>
      </c>
      <c r="R33" s="16">
        <v>0</v>
      </c>
      <c r="S33" s="14">
        <v>0</v>
      </c>
      <c r="T33" s="16">
        <v>0</v>
      </c>
      <c r="U33" s="14">
        <v>0.72160579000000002</v>
      </c>
      <c r="V33" s="16">
        <v>0.11967087999999999</v>
      </c>
    </row>
    <row r="34" spans="1:22" x14ac:dyDescent="0.25">
      <c r="A34" s="11" t="s">
        <v>504</v>
      </c>
      <c r="B34" s="13">
        <v>6350</v>
      </c>
      <c r="C34" s="14">
        <f>(39/B34*100)</f>
        <v>0.6141732283464566</v>
      </c>
      <c r="D34" s="15">
        <v>6311</v>
      </c>
      <c r="E34" s="14">
        <v>3.3443502199999999</v>
      </c>
      <c r="F34" s="16">
        <v>0.28994418999999999</v>
      </c>
      <c r="G34" s="14">
        <v>12.07471799</v>
      </c>
      <c r="H34" s="16">
        <v>0.45054125</v>
      </c>
      <c r="I34" s="14">
        <v>67.209192439999995</v>
      </c>
      <c r="J34" s="16">
        <v>0.72161973000000001</v>
      </c>
      <c r="K34" s="14">
        <v>12.190291009999999</v>
      </c>
      <c r="L34" s="16">
        <v>0.42417802999999998</v>
      </c>
      <c r="M34" s="14">
        <v>0</v>
      </c>
      <c r="N34" s="16">
        <v>0</v>
      </c>
      <c r="O34" s="14" t="s">
        <v>582</v>
      </c>
      <c r="P34" s="16" t="s">
        <v>582</v>
      </c>
      <c r="Q34" s="14">
        <v>2.56205434</v>
      </c>
      <c r="R34" s="16">
        <v>0.53182982999999995</v>
      </c>
      <c r="S34" s="14">
        <v>0</v>
      </c>
      <c r="T34" s="16">
        <v>0</v>
      </c>
      <c r="U34" s="14">
        <v>2.6193940100000002</v>
      </c>
      <c r="V34" s="16">
        <v>0.33025734000000001</v>
      </c>
    </row>
    <row r="35" spans="1:22" x14ac:dyDescent="0.25">
      <c r="A35" s="11" t="s">
        <v>505</v>
      </c>
      <c r="B35" s="13">
        <v>6406</v>
      </c>
      <c r="C35" s="14">
        <f>(38/B35*100)</f>
        <v>0.59319388073680923</v>
      </c>
      <c r="D35" s="15">
        <v>6368</v>
      </c>
      <c r="E35" s="14">
        <v>1.7371883100000001</v>
      </c>
      <c r="F35" s="16">
        <v>0.18883485</v>
      </c>
      <c r="G35" s="14">
        <v>8.2692302400000006</v>
      </c>
      <c r="H35" s="16">
        <v>0.45504158</v>
      </c>
      <c r="I35" s="14">
        <v>71.917952900000003</v>
      </c>
      <c r="J35" s="16">
        <v>0.77308372000000003</v>
      </c>
      <c r="K35" s="14">
        <v>16.160414660000001</v>
      </c>
      <c r="L35" s="16">
        <v>0.64826645000000005</v>
      </c>
      <c r="M35" s="14">
        <v>0</v>
      </c>
      <c r="N35" s="16">
        <v>0</v>
      </c>
      <c r="O35" s="14" t="s">
        <v>582</v>
      </c>
      <c r="P35" s="16" t="s">
        <v>582</v>
      </c>
      <c r="Q35" s="14">
        <v>1.0339346199999999</v>
      </c>
      <c r="R35" s="16">
        <v>5.6459860000000001E-2</v>
      </c>
      <c r="S35" s="14">
        <v>0</v>
      </c>
      <c r="T35" s="16">
        <v>0</v>
      </c>
      <c r="U35" s="14">
        <v>0.88127926999999995</v>
      </c>
      <c r="V35" s="16">
        <v>0.11858597</v>
      </c>
    </row>
    <row r="36" spans="1:22" x14ac:dyDescent="0.25">
      <c r="A36" s="11" t="s">
        <v>506</v>
      </c>
      <c r="B36" s="13">
        <v>6736</v>
      </c>
      <c r="C36" s="14">
        <f>(30/B36*100)</f>
        <v>0.44536817102137766</v>
      </c>
      <c r="D36" s="15">
        <v>6706</v>
      </c>
      <c r="E36" s="14">
        <v>2.2021164199999999</v>
      </c>
      <c r="F36" s="16">
        <v>0.19126995999999999</v>
      </c>
      <c r="G36" s="14">
        <v>12.15259893</v>
      </c>
      <c r="H36" s="16">
        <v>0.52063643000000004</v>
      </c>
      <c r="I36" s="14">
        <v>64.691695960000004</v>
      </c>
      <c r="J36" s="16">
        <v>0.76872174999999998</v>
      </c>
      <c r="K36" s="14">
        <v>19.706375179999998</v>
      </c>
      <c r="L36" s="16">
        <v>0.60283275999999997</v>
      </c>
      <c r="M36" s="14">
        <v>0</v>
      </c>
      <c r="N36" s="16">
        <v>0</v>
      </c>
      <c r="O36" s="14" t="s">
        <v>582</v>
      </c>
      <c r="P36" s="16" t="s">
        <v>582</v>
      </c>
      <c r="Q36" s="14">
        <v>0</v>
      </c>
      <c r="R36" s="16">
        <v>0</v>
      </c>
      <c r="S36" s="14">
        <v>0</v>
      </c>
      <c r="T36" s="16">
        <v>0</v>
      </c>
      <c r="U36" s="14">
        <v>1.2472135099999999</v>
      </c>
      <c r="V36" s="16">
        <v>0.15155664999999999</v>
      </c>
    </row>
    <row r="37" spans="1:22" x14ac:dyDescent="0.25">
      <c r="A37" s="11" t="s">
        <v>507</v>
      </c>
      <c r="B37" s="13">
        <v>5458</v>
      </c>
      <c r="C37" s="14">
        <f>(66/B37*100)</f>
        <v>1.2092341517039207</v>
      </c>
      <c r="D37" s="15">
        <v>5392</v>
      </c>
      <c r="E37" s="14">
        <v>2.0486650700000002</v>
      </c>
      <c r="F37" s="16">
        <v>0.23308180000000001</v>
      </c>
      <c r="G37" s="14">
        <v>8.0856567600000009</v>
      </c>
      <c r="H37" s="16">
        <v>0.33787771999999999</v>
      </c>
      <c r="I37" s="14">
        <v>64.280156430000005</v>
      </c>
      <c r="J37" s="16">
        <v>0.83841476000000004</v>
      </c>
      <c r="K37" s="14">
        <v>22.834097369999999</v>
      </c>
      <c r="L37" s="16">
        <v>0.71110233</v>
      </c>
      <c r="M37" s="14">
        <v>0</v>
      </c>
      <c r="N37" s="16">
        <v>0</v>
      </c>
      <c r="O37" s="14" t="s">
        <v>582</v>
      </c>
      <c r="P37" s="16" t="s">
        <v>582</v>
      </c>
      <c r="Q37" s="14">
        <v>0</v>
      </c>
      <c r="R37" s="16">
        <v>0</v>
      </c>
      <c r="S37" s="14">
        <v>0</v>
      </c>
      <c r="T37" s="16">
        <v>0</v>
      </c>
      <c r="U37" s="14">
        <v>2.7514243700000001</v>
      </c>
      <c r="V37" s="16">
        <v>0.35509115000000002</v>
      </c>
    </row>
    <row r="38" spans="1:22" x14ac:dyDescent="0.25">
      <c r="A38" s="11" t="s">
        <v>508</v>
      </c>
      <c r="B38" s="13">
        <v>5860</v>
      </c>
      <c r="C38" s="14">
        <f>(17/B38*100)</f>
        <v>0.29010238907849828</v>
      </c>
      <c r="D38" s="15">
        <v>5843</v>
      </c>
      <c r="E38" s="14">
        <v>2.2307496900000001</v>
      </c>
      <c r="F38" s="16">
        <v>0.20590406999999999</v>
      </c>
      <c r="G38" s="14">
        <v>9.4514200600000002</v>
      </c>
      <c r="H38" s="16">
        <v>0.47485695999999999</v>
      </c>
      <c r="I38" s="14">
        <v>58.531970340000001</v>
      </c>
      <c r="J38" s="16">
        <v>0.86627609000000005</v>
      </c>
      <c r="K38" s="14">
        <v>28.403691009999999</v>
      </c>
      <c r="L38" s="16">
        <v>0.85309088</v>
      </c>
      <c r="M38" s="14">
        <v>0</v>
      </c>
      <c r="N38" s="16">
        <v>0</v>
      </c>
      <c r="O38" s="14" t="s">
        <v>582</v>
      </c>
      <c r="P38" s="16" t="s">
        <v>582</v>
      </c>
      <c r="Q38" s="14">
        <v>0</v>
      </c>
      <c r="R38" s="16">
        <v>0</v>
      </c>
      <c r="S38" s="14">
        <v>0</v>
      </c>
      <c r="T38" s="16">
        <v>0</v>
      </c>
      <c r="U38" s="14">
        <v>1.3821688999999999</v>
      </c>
      <c r="V38" s="16">
        <v>0.18626081</v>
      </c>
    </row>
    <row r="39" spans="1:22" x14ac:dyDescent="0.25">
      <c r="A39" s="11" t="s">
        <v>509</v>
      </c>
      <c r="B39" s="13">
        <v>5895</v>
      </c>
      <c r="C39" s="14">
        <f>(31/B39*100)</f>
        <v>0.52586938083121293</v>
      </c>
      <c r="D39" s="15">
        <v>5864</v>
      </c>
      <c r="E39" s="14">
        <v>5.9148961199999999</v>
      </c>
      <c r="F39" s="16">
        <v>0.33764485</v>
      </c>
      <c r="G39" s="14">
        <v>18.186731630000001</v>
      </c>
      <c r="H39" s="16">
        <v>0.49170715999999998</v>
      </c>
      <c r="I39" s="14">
        <v>55.573530550000001</v>
      </c>
      <c r="J39" s="16">
        <v>0.68297721</v>
      </c>
      <c r="K39" s="14">
        <v>18.93578376</v>
      </c>
      <c r="L39" s="16">
        <v>0.58918287000000003</v>
      </c>
      <c r="M39" s="14">
        <v>0</v>
      </c>
      <c r="N39" s="16">
        <v>0</v>
      </c>
      <c r="O39" s="14" t="s">
        <v>582</v>
      </c>
      <c r="P39" s="16" t="s">
        <v>582</v>
      </c>
      <c r="Q39" s="14">
        <v>0</v>
      </c>
      <c r="R39" s="16">
        <v>0</v>
      </c>
      <c r="S39" s="14">
        <v>0</v>
      </c>
      <c r="T39" s="16">
        <v>0</v>
      </c>
      <c r="U39" s="14">
        <v>1.38905794</v>
      </c>
      <c r="V39" s="16">
        <v>0.24371567999999999</v>
      </c>
    </row>
    <row r="40" spans="1:22" x14ac:dyDescent="0.25">
      <c r="A40" s="11" t="s">
        <v>510</v>
      </c>
      <c r="B40" s="13">
        <v>14157</v>
      </c>
      <c r="C40" s="14">
        <f>(286/B40*100)</f>
        <v>2.0202020202020203</v>
      </c>
      <c r="D40" s="15">
        <v>13871</v>
      </c>
      <c r="E40" s="14">
        <v>1.6675917</v>
      </c>
      <c r="F40" s="16">
        <v>0.16424498000000001</v>
      </c>
      <c r="G40" s="14">
        <v>9.9258058200000008</v>
      </c>
      <c r="H40" s="16">
        <v>0.40745772000000002</v>
      </c>
      <c r="I40" s="14">
        <v>70.103824209999999</v>
      </c>
      <c r="J40" s="16">
        <v>0.65086624999999998</v>
      </c>
      <c r="K40" s="14">
        <v>16.555122539999999</v>
      </c>
      <c r="L40" s="16">
        <v>0.52693298</v>
      </c>
      <c r="M40" s="14">
        <v>0</v>
      </c>
      <c r="N40" s="16">
        <v>0</v>
      </c>
      <c r="O40" s="14" t="s">
        <v>582</v>
      </c>
      <c r="P40" s="16" t="s">
        <v>582</v>
      </c>
      <c r="Q40" s="14">
        <v>0</v>
      </c>
      <c r="R40" s="16">
        <v>0</v>
      </c>
      <c r="S40" s="14">
        <v>0</v>
      </c>
      <c r="T40" s="16">
        <v>0</v>
      </c>
      <c r="U40" s="14">
        <v>1.74765573</v>
      </c>
      <c r="V40" s="16">
        <v>0.20492793000000001</v>
      </c>
    </row>
    <row r="41" spans="1:22" x14ac:dyDescent="0.25">
      <c r="A41" s="11" t="s">
        <v>511</v>
      </c>
      <c r="B41" s="13">
        <v>5712</v>
      </c>
      <c r="C41" s="14">
        <f>(39/B41*100)</f>
        <v>0.6827731092436975</v>
      </c>
      <c r="D41" s="15">
        <v>5673</v>
      </c>
      <c r="E41" s="14">
        <v>1.2869000900000001</v>
      </c>
      <c r="F41" s="16">
        <v>0.15091660000000001</v>
      </c>
      <c r="G41" s="14">
        <v>12.080162639999999</v>
      </c>
      <c r="H41" s="16">
        <v>0.48808380000000001</v>
      </c>
      <c r="I41" s="14">
        <v>64.825774480000007</v>
      </c>
      <c r="J41" s="16">
        <v>0.79893269</v>
      </c>
      <c r="K41" s="14">
        <v>19.499428829999999</v>
      </c>
      <c r="L41" s="16">
        <v>0.76166093000000001</v>
      </c>
      <c r="M41" s="14">
        <v>0</v>
      </c>
      <c r="N41" s="16">
        <v>0</v>
      </c>
      <c r="O41" s="14" t="s">
        <v>582</v>
      </c>
      <c r="P41" s="16" t="s">
        <v>582</v>
      </c>
      <c r="Q41" s="14">
        <v>0.67681148000000002</v>
      </c>
      <c r="R41" s="16">
        <v>0.18042580999999999</v>
      </c>
      <c r="S41" s="14">
        <v>0</v>
      </c>
      <c r="T41" s="16">
        <v>0</v>
      </c>
      <c r="U41" s="14">
        <v>1.63092247</v>
      </c>
      <c r="V41" s="16">
        <v>0.26576339999999998</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2.3661199540000002</v>
      </c>
      <c r="F42" s="16">
        <f>IF(COUNT(F7:F41) &gt; 0, SQRT(SUMSQ(F7:F41)/(COUNT(F7:F41)*COUNT(F7:F41)) ), "—")</f>
        <v>3.73037182472453E-2</v>
      </c>
      <c r="G42" s="14">
        <f>IF(COUNT(G7:G41) &gt; 0, AVERAGE(G7:G41), "—")</f>
        <v>11.045185820857142</v>
      </c>
      <c r="H42" s="16">
        <f>IF(COUNT(H7:H41) &gt; 0, SQRT(SUMSQ(H7:H41)/(COUNT(H7:H41)*COUNT(H7:H41)) ), "—")</f>
        <v>7.4836246090407677E-2</v>
      </c>
      <c r="I42" s="14">
        <f>IF(COUNT(I7:I41) &gt; 0, AVERAGE(I7:I41), "—")</f>
        <v>65.856972469142846</v>
      </c>
      <c r="J42" s="16">
        <f>IF(COUNT(J7:J41) &gt; 0, SQRT(SUMSQ(J7:J41)/(COUNT(J7:J41)*COUNT(J7:J41)) ), "—")</f>
        <v>0.11793787704973588</v>
      </c>
      <c r="K42" s="14">
        <f>IF(COUNT(K7:K41) &gt; 0, AVERAGE(K7:K41), "—")</f>
        <v>18.623097953714282</v>
      </c>
      <c r="L42" s="16">
        <f>IF(COUNT(L7:L41) &gt; 0, SQRT(SUMSQ(L7:L41)/(COUNT(L7:L41)*COUNT(L7:L41)) ), "—")</f>
        <v>9.7156565556155067E-2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2.8522302857142854E-3</v>
      </c>
      <c r="T42" s="16">
        <f>IF(COUNT(T7:T41) &gt; 0, SQRT(SUMSQ(T7:T41)/(COUNT(T7:T41)*COUNT(T7:T41)) ), "—")</f>
        <v>1.6136079999999999E-3</v>
      </c>
      <c r="U42" s="14">
        <f>IF(COUNT(U7:U41) &gt; 0, AVERAGE(U7:U41), "—")</f>
        <v>1.5199972740000003</v>
      </c>
      <c r="V42" s="16">
        <f>IF(COUNT(V7:V41) &gt; 0, SQRT(SUMSQ(V7:V41)/(COUNT(V7:V41)*COUNT(V7:V41)) ), "—")</f>
        <v>3.6121265355490144E-2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2.0269655800000002</v>
      </c>
      <c r="F46" s="16">
        <v>0.13368577000000001</v>
      </c>
      <c r="G46" s="14">
        <v>12.78609499</v>
      </c>
      <c r="H46" s="16">
        <v>0.35507834999999999</v>
      </c>
      <c r="I46" s="14">
        <v>61.240229220000003</v>
      </c>
      <c r="J46" s="16">
        <v>0.51159447999999996</v>
      </c>
      <c r="K46" s="14">
        <v>14.441557189999999</v>
      </c>
      <c r="L46" s="16">
        <v>0.32212161</v>
      </c>
      <c r="M46" s="14">
        <v>0</v>
      </c>
      <c r="N46" s="16">
        <v>0</v>
      </c>
      <c r="O46" s="14" t="s">
        <v>582</v>
      </c>
      <c r="P46" s="16" t="s">
        <v>582</v>
      </c>
      <c r="Q46" s="14">
        <v>0</v>
      </c>
      <c r="R46" s="16">
        <v>0</v>
      </c>
      <c r="S46" s="14">
        <v>0</v>
      </c>
      <c r="T46" s="16">
        <v>0</v>
      </c>
      <c r="U46" s="14">
        <v>9.5051530300000007</v>
      </c>
      <c r="V46" s="16">
        <v>0.48414511999999998</v>
      </c>
    </row>
    <row r="47" spans="1:22" x14ac:dyDescent="0.25">
      <c r="A47" s="11" t="s">
        <v>517</v>
      </c>
      <c r="B47" s="13">
        <v>5928</v>
      </c>
      <c r="C47" s="14">
        <f>(96/B47*100)</f>
        <v>1.6194331983805668</v>
      </c>
      <c r="D47" s="15">
        <v>5832</v>
      </c>
      <c r="E47" s="14">
        <v>4.9112552899999997</v>
      </c>
      <c r="F47" s="16">
        <v>0.35083893999999999</v>
      </c>
      <c r="G47" s="14">
        <v>13.974582</v>
      </c>
      <c r="H47" s="16">
        <v>0.47575696000000001</v>
      </c>
      <c r="I47" s="14">
        <v>59.432799269999997</v>
      </c>
      <c r="J47" s="16">
        <v>1.0284539399999999</v>
      </c>
      <c r="K47" s="14">
        <v>15.87483299</v>
      </c>
      <c r="L47" s="16">
        <v>0.51637074999999999</v>
      </c>
      <c r="M47" s="14">
        <v>0</v>
      </c>
      <c r="N47" s="16">
        <v>0</v>
      </c>
      <c r="O47" s="14" t="s">
        <v>582</v>
      </c>
      <c r="P47" s="16" t="s">
        <v>582</v>
      </c>
      <c r="Q47" s="14">
        <v>0</v>
      </c>
      <c r="R47" s="16">
        <v>0</v>
      </c>
      <c r="S47" s="14">
        <v>0</v>
      </c>
      <c r="T47" s="16">
        <v>0</v>
      </c>
      <c r="U47" s="14">
        <v>5.8065304600000003</v>
      </c>
      <c r="V47" s="16">
        <v>0.72555351000000001</v>
      </c>
    </row>
    <row r="48" spans="1:22" x14ac:dyDescent="0.25">
      <c r="A48" s="11" t="s">
        <v>518</v>
      </c>
      <c r="B48" s="13">
        <v>9841</v>
      </c>
      <c r="C48" s="14">
        <f>(7/B48*100)</f>
        <v>7.1130982623717101E-2</v>
      </c>
      <c r="D48" s="15">
        <v>9834</v>
      </c>
      <c r="E48" s="14">
        <v>0.95470071999999995</v>
      </c>
      <c r="F48" s="16">
        <v>0.13191796</v>
      </c>
      <c r="G48" s="14">
        <v>9.9989401999999998</v>
      </c>
      <c r="H48" s="16">
        <v>0.42447666000000001</v>
      </c>
      <c r="I48" s="14">
        <v>69.186859889999994</v>
      </c>
      <c r="J48" s="16">
        <v>0.82741226000000001</v>
      </c>
      <c r="K48" s="14">
        <v>18.674308069999999</v>
      </c>
      <c r="L48" s="16">
        <v>0.66791411000000001</v>
      </c>
      <c r="M48" s="14">
        <v>0</v>
      </c>
      <c r="N48" s="16">
        <v>0</v>
      </c>
      <c r="O48" s="14" t="s">
        <v>582</v>
      </c>
      <c r="P48" s="16" t="s">
        <v>582</v>
      </c>
      <c r="Q48" s="14">
        <v>0</v>
      </c>
      <c r="R48" s="16">
        <v>0</v>
      </c>
      <c r="S48" s="14">
        <v>0</v>
      </c>
      <c r="T48" s="16">
        <v>0</v>
      </c>
      <c r="U48" s="14">
        <v>1.18519113</v>
      </c>
      <c r="V48" s="16">
        <v>0.52521172000000005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4.3378992700000003</v>
      </c>
      <c r="F50" s="16">
        <v>0.25521236000000003</v>
      </c>
      <c r="G50" s="14">
        <v>16.518525360000002</v>
      </c>
      <c r="H50" s="16">
        <v>0.43752194999999999</v>
      </c>
      <c r="I50" s="14">
        <v>57.347054159999999</v>
      </c>
      <c r="J50" s="16">
        <v>0.66462562999999997</v>
      </c>
      <c r="K50" s="14">
        <v>20.356534549999999</v>
      </c>
      <c r="L50" s="16">
        <v>0.47677660999999999</v>
      </c>
      <c r="M50" s="14">
        <v>0</v>
      </c>
      <c r="N50" s="16">
        <v>0</v>
      </c>
      <c r="O50" s="14" t="s">
        <v>582</v>
      </c>
      <c r="P50" s="16" t="s">
        <v>582</v>
      </c>
      <c r="Q50" s="14">
        <v>0</v>
      </c>
      <c r="R50" s="16">
        <v>0</v>
      </c>
      <c r="S50" s="14">
        <v>0</v>
      </c>
      <c r="T50" s="16">
        <v>0</v>
      </c>
      <c r="U50" s="14">
        <v>1.43998666</v>
      </c>
      <c r="V50" s="16">
        <v>0.16979130000000001</v>
      </c>
    </row>
    <row r="51" spans="1:22" x14ac:dyDescent="0.25">
      <c r="A51" s="11" t="s">
        <v>521</v>
      </c>
      <c r="B51" s="13">
        <v>6866</v>
      </c>
      <c r="C51" s="14">
        <f>(110/B51*100)</f>
        <v>1.602097290999126</v>
      </c>
      <c r="D51" s="15">
        <v>6756</v>
      </c>
      <c r="E51" s="14">
        <v>2.98281675</v>
      </c>
      <c r="F51" s="16">
        <v>0.22148108</v>
      </c>
      <c r="G51" s="14">
        <v>11.338164409999999</v>
      </c>
      <c r="H51" s="16">
        <v>0.46535939999999998</v>
      </c>
      <c r="I51" s="14">
        <v>49.305755699999999</v>
      </c>
      <c r="J51" s="16">
        <v>0.63722044</v>
      </c>
      <c r="K51" s="14">
        <v>24.093381579999999</v>
      </c>
      <c r="L51" s="16">
        <v>0.58829277000000002</v>
      </c>
      <c r="M51" s="14">
        <v>0</v>
      </c>
      <c r="N51" s="16">
        <v>0</v>
      </c>
      <c r="O51" s="14" t="s">
        <v>582</v>
      </c>
      <c r="P51" s="16" t="s">
        <v>582</v>
      </c>
      <c r="Q51" s="14">
        <v>10.569687030000001</v>
      </c>
      <c r="R51" s="16">
        <v>0.61143541999999995</v>
      </c>
      <c r="S51" s="14">
        <v>0</v>
      </c>
      <c r="T51" s="16">
        <v>0</v>
      </c>
      <c r="U51" s="14">
        <v>1.7101945300000001</v>
      </c>
      <c r="V51" s="16">
        <v>0.22869908999999999</v>
      </c>
    </row>
    <row r="52" spans="1:22" x14ac:dyDescent="0.25">
      <c r="A52" s="11" t="s">
        <v>522</v>
      </c>
      <c r="B52" s="13">
        <v>5809</v>
      </c>
      <c r="C52" s="14">
        <f>(76/B52*100)</f>
        <v>1.3083146841108624</v>
      </c>
      <c r="D52" s="15">
        <v>5733</v>
      </c>
      <c r="E52" s="14">
        <v>4.0541232000000003</v>
      </c>
      <c r="F52" s="16">
        <v>0.28344757999999998</v>
      </c>
      <c r="G52" s="14">
        <v>18.19042035</v>
      </c>
      <c r="H52" s="16">
        <v>0.59650563999999995</v>
      </c>
      <c r="I52" s="14">
        <v>62.041083669999999</v>
      </c>
      <c r="J52" s="16">
        <v>0.80685364000000004</v>
      </c>
      <c r="K52" s="14">
        <v>14.47963337</v>
      </c>
      <c r="L52" s="16">
        <v>0.5093202</v>
      </c>
      <c r="M52" s="14">
        <v>0</v>
      </c>
      <c r="N52" s="16">
        <v>0</v>
      </c>
      <c r="O52" s="14" t="s">
        <v>582</v>
      </c>
      <c r="P52" s="16" t="s">
        <v>582</v>
      </c>
      <c r="Q52" s="14">
        <v>0</v>
      </c>
      <c r="R52" s="16">
        <v>0</v>
      </c>
      <c r="S52" s="14">
        <v>0</v>
      </c>
      <c r="T52" s="16">
        <v>0</v>
      </c>
      <c r="U52" s="14">
        <v>1.2347394199999999</v>
      </c>
      <c r="V52" s="16">
        <v>0.16106962</v>
      </c>
    </row>
    <row r="53" spans="1:22" x14ac:dyDescent="0.25">
      <c r="A53" s="11" t="s">
        <v>523</v>
      </c>
      <c r="B53" s="13">
        <v>5571</v>
      </c>
      <c r="C53" s="14">
        <f>(85/B53*100)</f>
        <v>1.5257583916711541</v>
      </c>
      <c r="D53" s="15">
        <v>5486</v>
      </c>
      <c r="E53" s="14">
        <v>3.07254629</v>
      </c>
      <c r="F53" s="16">
        <v>0.22075930999999999</v>
      </c>
      <c r="G53" s="14">
        <v>12.215673949999999</v>
      </c>
      <c r="H53" s="16">
        <v>0.47199466000000001</v>
      </c>
      <c r="I53" s="14">
        <v>60.639002269999999</v>
      </c>
      <c r="J53" s="16">
        <v>0.64081838000000002</v>
      </c>
      <c r="K53" s="14">
        <v>21.720187719999998</v>
      </c>
      <c r="L53" s="16">
        <v>0.56947722000000001</v>
      </c>
      <c r="M53" s="14">
        <v>0</v>
      </c>
      <c r="N53" s="16">
        <v>0</v>
      </c>
      <c r="O53" s="14" t="s">
        <v>582</v>
      </c>
      <c r="P53" s="16" t="s">
        <v>582</v>
      </c>
      <c r="Q53" s="14">
        <v>0</v>
      </c>
      <c r="R53" s="16">
        <v>0</v>
      </c>
      <c r="S53" s="14">
        <v>0</v>
      </c>
      <c r="T53" s="16">
        <v>0</v>
      </c>
      <c r="U53" s="14">
        <v>2.3525897800000002</v>
      </c>
      <c r="V53" s="16">
        <v>0.22331054</v>
      </c>
    </row>
    <row r="54" spans="1:22" x14ac:dyDescent="0.25">
      <c r="A54" s="11" t="s">
        <v>524</v>
      </c>
      <c r="B54" s="13">
        <v>4740</v>
      </c>
      <c r="C54" s="14">
        <f>(83/B54*100)</f>
        <v>1.751054852320675</v>
      </c>
      <c r="D54" s="15">
        <v>4657</v>
      </c>
      <c r="E54" s="14">
        <v>5.1379739100000004</v>
      </c>
      <c r="F54" s="16">
        <v>0.43554741000000002</v>
      </c>
      <c r="G54" s="14">
        <v>9.6517985999999993</v>
      </c>
      <c r="H54" s="16">
        <v>0.50900966000000003</v>
      </c>
      <c r="I54" s="14">
        <v>49.350339589999997</v>
      </c>
      <c r="J54" s="16">
        <v>0.90201518999999997</v>
      </c>
      <c r="K54" s="14">
        <v>28.934836390000001</v>
      </c>
      <c r="L54" s="16">
        <v>0.86099316999999997</v>
      </c>
      <c r="M54" s="14">
        <v>0</v>
      </c>
      <c r="N54" s="16">
        <v>0</v>
      </c>
      <c r="O54" s="14" t="s">
        <v>582</v>
      </c>
      <c r="P54" s="16" t="s">
        <v>582</v>
      </c>
      <c r="Q54" s="14">
        <v>0</v>
      </c>
      <c r="R54" s="16">
        <v>0</v>
      </c>
      <c r="S54" s="14">
        <v>0</v>
      </c>
      <c r="T54" s="16">
        <v>0</v>
      </c>
      <c r="U54" s="14">
        <v>6.9250515100000003</v>
      </c>
      <c r="V54" s="16">
        <v>0.50477958000000001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1.85110752</v>
      </c>
      <c r="F56" s="16">
        <v>0.18987825999999999</v>
      </c>
      <c r="G56" s="14">
        <v>8.3752537799999995</v>
      </c>
      <c r="H56" s="16">
        <v>0.45119703</v>
      </c>
      <c r="I56" s="14">
        <v>72.859834820000003</v>
      </c>
      <c r="J56" s="16">
        <v>0.77770927999999995</v>
      </c>
      <c r="K56" s="14">
        <v>16.29390828</v>
      </c>
      <c r="L56" s="16">
        <v>0.57553286000000003</v>
      </c>
      <c r="M56" s="14">
        <v>0</v>
      </c>
      <c r="N56" s="16">
        <v>0</v>
      </c>
      <c r="O56" s="14" t="s">
        <v>582</v>
      </c>
      <c r="P56" s="16" t="s">
        <v>582</v>
      </c>
      <c r="Q56" s="14">
        <v>0</v>
      </c>
      <c r="R56" s="16">
        <v>0</v>
      </c>
      <c r="S56" s="14">
        <v>0</v>
      </c>
      <c r="T56" s="16">
        <v>0</v>
      </c>
      <c r="U56" s="14">
        <v>0.61989559000000005</v>
      </c>
      <c r="V56" s="16">
        <v>0.12774068999999999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6.2463647499999997</v>
      </c>
      <c r="F61" s="16">
        <v>0.34807002999999997</v>
      </c>
      <c r="G61" s="14">
        <v>16.048284840000001</v>
      </c>
      <c r="H61" s="16">
        <v>0.56079526000000002</v>
      </c>
      <c r="I61" s="14">
        <v>52.871374789999997</v>
      </c>
      <c r="J61" s="16">
        <v>0.76870022999999998</v>
      </c>
      <c r="K61" s="14">
        <v>23.074344759999999</v>
      </c>
      <c r="L61" s="16">
        <v>0.61144001000000003</v>
      </c>
      <c r="M61" s="14">
        <v>0</v>
      </c>
      <c r="N61" s="16">
        <v>0</v>
      </c>
      <c r="O61" s="14" t="s">
        <v>582</v>
      </c>
      <c r="P61" s="16" t="s">
        <v>582</v>
      </c>
      <c r="Q61" s="14">
        <v>0</v>
      </c>
      <c r="R61" s="16">
        <v>0</v>
      </c>
      <c r="S61" s="14">
        <v>0</v>
      </c>
      <c r="T61" s="16">
        <v>0</v>
      </c>
      <c r="U61" s="14">
        <v>1.7596308599999999</v>
      </c>
      <c r="V61" s="16">
        <v>0.29090366000000001</v>
      </c>
    </row>
    <row r="62" spans="1:22" x14ac:dyDescent="0.25">
      <c r="A62" s="11" t="s">
        <v>532</v>
      </c>
      <c r="B62" s="13">
        <v>4476</v>
      </c>
      <c r="C62" s="14">
        <f>(3/B62*100)</f>
        <v>6.7024128686327081E-2</v>
      </c>
      <c r="D62" s="15">
        <v>4473</v>
      </c>
      <c r="E62" s="14">
        <v>1.16035807</v>
      </c>
      <c r="F62" s="16">
        <v>0.16327596999999999</v>
      </c>
      <c r="G62" s="14">
        <v>13.09667876</v>
      </c>
      <c r="H62" s="16">
        <v>0.56233193000000004</v>
      </c>
      <c r="I62" s="14">
        <v>72.474683400000004</v>
      </c>
      <c r="J62" s="16">
        <v>0.69135272000000003</v>
      </c>
      <c r="K62" s="14">
        <v>12.8869694</v>
      </c>
      <c r="L62" s="16">
        <v>0.49267199</v>
      </c>
      <c r="M62" s="14">
        <v>0</v>
      </c>
      <c r="N62" s="16">
        <v>0</v>
      </c>
      <c r="O62" s="14" t="s">
        <v>582</v>
      </c>
      <c r="P62" s="16" t="s">
        <v>582</v>
      </c>
      <c r="Q62" s="14">
        <v>0</v>
      </c>
      <c r="R62" s="16">
        <v>0</v>
      </c>
      <c r="S62" s="14">
        <v>0</v>
      </c>
      <c r="T62" s="16">
        <v>0</v>
      </c>
      <c r="U62" s="14">
        <v>0.38131037000000001</v>
      </c>
      <c r="V62" s="16">
        <v>7.4411030000000003E-2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4.4766397199999997</v>
      </c>
      <c r="F66" s="16">
        <v>0.26382192999999998</v>
      </c>
      <c r="G66" s="14">
        <v>13.79173881</v>
      </c>
      <c r="H66" s="16">
        <v>0.54462949000000005</v>
      </c>
      <c r="I66" s="14">
        <v>62.318358719999999</v>
      </c>
      <c r="J66" s="16">
        <v>0.71892639000000003</v>
      </c>
      <c r="K66" s="14">
        <v>14.91138121</v>
      </c>
      <c r="L66" s="16">
        <v>0.52590923000000001</v>
      </c>
      <c r="M66" s="14">
        <v>0</v>
      </c>
      <c r="N66" s="16">
        <v>0</v>
      </c>
      <c r="O66" s="14" t="s">
        <v>582</v>
      </c>
      <c r="P66" s="16" t="s">
        <v>582</v>
      </c>
      <c r="Q66" s="14">
        <v>0</v>
      </c>
      <c r="R66" s="16">
        <v>0</v>
      </c>
      <c r="S66" s="14">
        <v>0</v>
      </c>
      <c r="T66" s="16">
        <v>0</v>
      </c>
      <c r="U66" s="14">
        <v>4.5018815400000003</v>
      </c>
      <c r="V66" s="16">
        <v>0.26795925999999998</v>
      </c>
    </row>
    <row r="67" spans="1:22" x14ac:dyDescent="0.25">
      <c r="A67" s="11" t="s">
        <v>537</v>
      </c>
      <c r="B67" s="13">
        <v>6971</v>
      </c>
      <c r="C67" s="14">
        <f>(83/B67*100)</f>
        <v>1.1906469660020083</v>
      </c>
      <c r="D67" s="15">
        <v>6888</v>
      </c>
      <c r="E67" s="14">
        <v>3.34016533</v>
      </c>
      <c r="F67" s="16">
        <v>0.273507</v>
      </c>
      <c r="G67" s="14">
        <v>18.079003369999999</v>
      </c>
      <c r="H67" s="16">
        <v>0.58484378999999997</v>
      </c>
      <c r="I67" s="14">
        <v>60.782339010000001</v>
      </c>
      <c r="J67" s="16">
        <v>0.67162604999999997</v>
      </c>
      <c r="K67" s="14">
        <v>15.71464302</v>
      </c>
      <c r="L67" s="16">
        <v>0.42612657999999998</v>
      </c>
      <c r="M67" s="14">
        <v>0</v>
      </c>
      <c r="N67" s="16">
        <v>0</v>
      </c>
      <c r="O67" s="14" t="s">
        <v>582</v>
      </c>
      <c r="P67" s="16" t="s">
        <v>582</v>
      </c>
      <c r="Q67" s="14">
        <v>0</v>
      </c>
      <c r="R67" s="16">
        <v>0</v>
      </c>
      <c r="S67" s="14">
        <v>0</v>
      </c>
      <c r="T67" s="16">
        <v>0</v>
      </c>
      <c r="U67" s="14">
        <v>2.08384926</v>
      </c>
      <c r="V67" s="16">
        <v>0.24575167000000001</v>
      </c>
    </row>
    <row r="68" spans="1:22" x14ac:dyDescent="0.25">
      <c r="A68" s="11" t="s">
        <v>538</v>
      </c>
      <c r="B68" s="13">
        <v>12083</v>
      </c>
      <c r="C68" s="14">
        <f>(26/B68*100)</f>
        <v>0.21517834974757924</v>
      </c>
      <c r="D68" s="15">
        <v>12057</v>
      </c>
      <c r="E68" s="14">
        <v>5.9697134199999997</v>
      </c>
      <c r="F68" s="16">
        <v>0.21159644999999999</v>
      </c>
      <c r="G68" s="14">
        <v>17.330230820000001</v>
      </c>
      <c r="H68" s="16">
        <v>0.31549616000000003</v>
      </c>
      <c r="I68" s="14">
        <v>48.967775490000001</v>
      </c>
      <c r="J68" s="16">
        <v>0.46497687999999998</v>
      </c>
      <c r="K68" s="14">
        <v>20.65259034</v>
      </c>
      <c r="L68" s="16">
        <v>0.37372264999999999</v>
      </c>
      <c r="M68" s="14">
        <v>0</v>
      </c>
      <c r="N68" s="16">
        <v>0</v>
      </c>
      <c r="O68" s="14" t="s">
        <v>582</v>
      </c>
      <c r="P68" s="16" t="s">
        <v>582</v>
      </c>
      <c r="Q68" s="14">
        <v>0</v>
      </c>
      <c r="R68" s="16">
        <v>0</v>
      </c>
      <c r="S68" s="14">
        <v>0</v>
      </c>
      <c r="T68" s="16">
        <v>0</v>
      </c>
      <c r="U68" s="14">
        <v>7.0796899299999998</v>
      </c>
      <c r="V68" s="16">
        <v>0.22920286000000001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2.37395515</v>
      </c>
      <c r="F70" s="16">
        <v>0.21535225</v>
      </c>
      <c r="G70" s="14">
        <v>12.87208605</v>
      </c>
      <c r="H70" s="16">
        <v>0.54137676999999995</v>
      </c>
      <c r="I70" s="14">
        <v>70.634439360000002</v>
      </c>
      <c r="J70" s="16">
        <v>0.62662892000000003</v>
      </c>
      <c r="K70" s="14">
        <v>11.84077177</v>
      </c>
      <c r="L70" s="16">
        <v>0.46921088</v>
      </c>
      <c r="M70" s="14">
        <v>0</v>
      </c>
      <c r="N70" s="16">
        <v>0</v>
      </c>
      <c r="O70" s="14" t="s">
        <v>582</v>
      </c>
      <c r="P70" s="16" t="s">
        <v>582</v>
      </c>
      <c r="Q70" s="14">
        <v>0</v>
      </c>
      <c r="R70" s="16">
        <v>0</v>
      </c>
      <c r="S70" s="14">
        <v>0</v>
      </c>
      <c r="T70" s="16">
        <v>0</v>
      </c>
      <c r="U70" s="14">
        <v>2.27874767</v>
      </c>
      <c r="V70" s="16">
        <v>0.36798872999999999</v>
      </c>
    </row>
    <row r="71" spans="1:22" x14ac:dyDescent="0.25">
      <c r="A71" s="11" t="s">
        <v>541</v>
      </c>
      <c r="B71" s="13">
        <v>6115</v>
      </c>
      <c r="C71" s="14">
        <f>(17/B71*100)</f>
        <v>0.27800490596892891</v>
      </c>
      <c r="D71" s="15">
        <v>6098</v>
      </c>
      <c r="E71" s="14">
        <v>1.26371097</v>
      </c>
      <c r="F71" s="16">
        <v>0.12431497</v>
      </c>
      <c r="G71" s="14">
        <v>7.1713479700000002</v>
      </c>
      <c r="H71" s="16">
        <v>0.44953887999999997</v>
      </c>
      <c r="I71" s="14">
        <v>66.31671102</v>
      </c>
      <c r="J71" s="16">
        <v>0.87406797999999997</v>
      </c>
      <c r="K71" s="14">
        <v>24.75696786</v>
      </c>
      <c r="L71" s="16">
        <v>0.64177165000000003</v>
      </c>
      <c r="M71" s="14">
        <v>0</v>
      </c>
      <c r="N71" s="16">
        <v>0</v>
      </c>
      <c r="O71" s="14" t="s">
        <v>582</v>
      </c>
      <c r="P71" s="16" t="s">
        <v>582</v>
      </c>
      <c r="Q71" s="14">
        <v>0</v>
      </c>
      <c r="R71" s="16">
        <v>0</v>
      </c>
      <c r="S71" s="14">
        <v>0</v>
      </c>
      <c r="T71" s="16">
        <v>0</v>
      </c>
      <c r="U71" s="14">
        <v>0.49126217</v>
      </c>
      <c r="V71" s="16">
        <v>9.8538399999999998E-2</v>
      </c>
    </row>
    <row r="72" spans="1:22" x14ac:dyDescent="0.25">
      <c r="A72" s="11" t="s">
        <v>542</v>
      </c>
      <c r="B72" s="13">
        <v>7708</v>
      </c>
      <c r="C72" s="14">
        <f>(5/B72*100)</f>
        <v>6.4867669953295279E-2</v>
      </c>
      <c r="D72" s="15">
        <v>7703</v>
      </c>
      <c r="E72" s="14">
        <v>0.97847572999999999</v>
      </c>
      <c r="F72" s="16">
        <v>0.10622146</v>
      </c>
      <c r="G72" s="14">
        <v>6.6178182699999999</v>
      </c>
      <c r="H72" s="16">
        <v>0.32605944999999997</v>
      </c>
      <c r="I72" s="14">
        <v>69.755007090000007</v>
      </c>
      <c r="J72" s="16">
        <v>0.54665995999999994</v>
      </c>
      <c r="K72" s="14">
        <v>22.471545509999999</v>
      </c>
      <c r="L72" s="16">
        <v>0.50734847000000005</v>
      </c>
      <c r="M72" s="14">
        <v>0</v>
      </c>
      <c r="N72" s="16">
        <v>0</v>
      </c>
      <c r="O72" s="14" t="s">
        <v>582</v>
      </c>
      <c r="P72" s="16" t="s">
        <v>582</v>
      </c>
      <c r="Q72" s="14">
        <v>0</v>
      </c>
      <c r="R72" s="16">
        <v>0</v>
      </c>
      <c r="S72" s="14">
        <v>0</v>
      </c>
      <c r="T72" s="16">
        <v>0</v>
      </c>
      <c r="U72" s="14">
        <v>0.17715339999999999</v>
      </c>
      <c r="V72" s="16">
        <v>4.8055630000000002E-2</v>
      </c>
    </row>
    <row r="73" spans="1:22" x14ac:dyDescent="0.25">
      <c r="A73" s="11" t="s">
        <v>543</v>
      </c>
      <c r="B73" s="13">
        <v>8249</v>
      </c>
      <c r="C73" s="14">
        <f>(147/B73*100)</f>
        <v>1.7820341859619349</v>
      </c>
      <c r="D73" s="15">
        <v>8102</v>
      </c>
      <c r="E73" s="14">
        <v>0.46999100999999999</v>
      </c>
      <c r="F73" s="16">
        <v>0.1047483</v>
      </c>
      <c r="G73" s="14">
        <v>6.7542937600000004</v>
      </c>
      <c r="H73" s="16">
        <v>0.37755830000000001</v>
      </c>
      <c r="I73" s="14">
        <v>77.131665650000002</v>
      </c>
      <c r="J73" s="16">
        <v>0.64716952999999999</v>
      </c>
      <c r="K73" s="14">
        <v>14.9546841</v>
      </c>
      <c r="L73" s="16">
        <v>0.57927260999999997</v>
      </c>
      <c r="M73" s="14">
        <v>0</v>
      </c>
      <c r="N73" s="16">
        <v>0</v>
      </c>
      <c r="O73" s="14" t="s">
        <v>582</v>
      </c>
      <c r="P73" s="16" t="s">
        <v>582</v>
      </c>
      <c r="Q73" s="14">
        <v>0</v>
      </c>
      <c r="R73" s="16">
        <v>0</v>
      </c>
      <c r="S73" s="14">
        <v>0</v>
      </c>
      <c r="T73" s="16">
        <v>0</v>
      </c>
      <c r="U73" s="14">
        <v>0.68936547999999997</v>
      </c>
      <c r="V73" s="16">
        <v>0.11955621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6.2864612199999996</v>
      </c>
      <c r="F75" s="16">
        <v>0.35740871000000002</v>
      </c>
      <c r="G75" s="14">
        <v>18.71100333</v>
      </c>
      <c r="H75" s="16">
        <v>0.58298222</v>
      </c>
      <c r="I75" s="14">
        <v>50.864192889999998</v>
      </c>
      <c r="J75" s="16">
        <v>0.82300673999999996</v>
      </c>
      <c r="K75" s="14">
        <v>19.227546239999999</v>
      </c>
      <c r="L75" s="16">
        <v>0.60463599000000001</v>
      </c>
      <c r="M75" s="14">
        <v>0</v>
      </c>
      <c r="N75" s="16">
        <v>0</v>
      </c>
      <c r="O75" s="14" t="s">
        <v>582</v>
      </c>
      <c r="P75" s="16" t="s">
        <v>582</v>
      </c>
      <c r="Q75" s="14">
        <v>0</v>
      </c>
      <c r="R75" s="16">
        <v>0</v>
      </c>
      <c r="S75" s="14">
        <v>0</v>
      </c>
      <c r="T75" s="16">
        <v>0</v>
      </c>
      <c r="U75" s="14">
        <v>4.9107963200000002</v>
      </c>
      <c r="V75" s="16">
        <v>0.58963093</v>
      </c>
    </row>
    <row r="76" spans="1:22" x14ac:dyDescent="0.25">
      <c r="A76" s="11" t="s">
        <v>546</v>
      </c>
      <c r="B76" s="13">
        <v>14167</v>
      </c>
      <c r="C76" s="14">
        <f>(229/B76*100)</f>
        <v>1.6164325545281288</v>
      </c>
      <c r="D76" s="15">
        <v>13938</v>
      </c>
      <c r="E76" s="14">
        <v>2.5220984899999999</v>
      </c>
      <c r="F76" s="16">
        <v>0.14995357000000001</v>
      </c>
      <c r="G76" s="14">
        <v>10.8832325</v>
      </c>
      <c r="H76" s="16">
        <v>0.36286111999999998</v>
      </c>
      <c r="I76" s="14">
        <v>57.164614980000003</v>
      </c>
      <c r="J76" s="16">
        <v>0.63938022000000005</v>
      </c>
      <c r="K76" s="14">
        <v>26.414117900000001</v>
      </c>
      <c r="L76" s="16">
        <v>0.63158113999999999</v>
      </c>
      <c r="M76" s="14">
        <v>0</v>
      </c>
      <c r="N76" s="16">
        <v>0</v>
      </c>
      <c r="O76" s="14" t="s">
        <v>582</v>
      </c>
      <c r="P76" s="16" t="s">
        <v>582</v>
      </c>
      <c r="Q76" s="14">
        <v>0</v>
      </c>
      <c r="R76" s="16">
        <v>0</v>
      </c>
      <c r="S76" s="14">
        <v>0</v>
      </c>
      <c r="T76" s="16">
        <v>0</v>
      </c>
      <c r="U76" s="14">
        <v>3.01593613</v>
      </c>
      <c r="V76" s="16">
        <v>0.22606912000000001</v>
      </c>
    </row>
    <row r="77" spans="1:22" x14ac:dyDescent="0.25">
      <c r="A77" s="11" t="s">
        <v>547</v>
      </c>
      <c r="B77" s="13">
        <v>6062</v>
      </c>
      <c r="C77" s="14">
        <f>(87/B77*100)</f>
        <v>1.4351699109204883</v>
      </c>
      <c r="D77" s="15">
        <v>5975</v>
      </c>
      <c r="E77" s="14">
        <v>3.2715402299999998</v>
      </c>
      <c r="F77" s="16">
        <v>0.26326590999999999</v>
      </c>
      <c r="G77" s="14">
        <v>14.203501490000001</v>
      </c>
      <c r="H77" s="16">
        <v>0.4538954</v>
      </c>
      <c r="I77" s="14">
        <v>58.943154079999999</v>
      </c>
      <c r="J77" s="16">
        <v>0.78127679000000005</v>
      </c>
      <c r="K77" s="14">
        <v>19.36042887</v>
      </c>
      <c r="L77" s="16">
        <v>0.64910568000000002</v>
      </c>
      <c r="M77" s="14">
        <v>0</v>
      </c>
      <c r="N77" s="16">
        <v>0</v>
      </c>
      <c r="O77" s="14" t="s">
        <v>582</v>
      </c>
      <c r="P77" s="16" t="s">
        <v>582</v>
      </c>
      <c r="Q77" s="14">
        <v>0</v>
      </c>
      <c r="R77" s="16">
        <v>0</v>
      </c>
      <c r="S77" s="14">
        <v>0</v>
      </c>
      <c r="T77" s="16">
        <v>0</v>
      </c>
      <c r="U77" s="14">
        <v>4.2213753399999998</v>
      </c>
      <c r="V77" s="16">
        <v>0.33616193</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1.9400713700000001</v>
      </c>
      <c r="F81" s="16">
        <v>0.18179595000000001</v>
      </c>
      <c r="G81" s="14">
        <v>22.534297689999999</v>
      </c>
      <c r="H81" s="16">
        <v>0.62529990999999996</v>
      </c>
      <c r="I81" s="14">
        <v>62.289481770000002</v>
      </c>
      <c r="J81" s="16">
        <v>0.60508971</v>
      </c>
      <c r="K81" s="14">
        <v>12.850241130000001</v>
      </c>
      <c r="L81" s="16">
        <v>0.49307128</v>
      </c>
      <c r="M81" s="14">
        <v>0</v>
      </c>
      <c r="N81" s="16">
        <v>0</v>
      </c>
      <c r="O81" s="14" t="s">
        <v>582</v>
      </c>
      <c r="P81" s="16" t="s">
        <v>582</v>
      </c>
      <c r="Q81" s="14">
        <v>0</v>
      </c>
      <c r="R81" s="16">
        <v>0</v>
      </c>
      <c r="S81" s="14">
        <v>0</v>
      </c>
      <c r="T81" s="16">
        <v>0</v>
      </c>
      <c r="U81" s="14">
        <v>0.38590804000000001</v>
      </c>
      <c r="V81" s="16">
        <v>9.8934380000000002E-2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3.5608393600000001</v>
      </c>
      <c r="F7" s="16">
        <v>0.15532583999999999</v>
      </c>
      <c r="G7" s="14">
        <v>22.251116400000001</v>
      </c>
      <c r="H7" s="16">
        <v>0.41520889</v>
      </c>
      <c r="I7" s="14">
        <v>51.903006599999998</v>
      </c>
      <c r="J7" s="16">
        <v>0.54959309000000001</v>
      </c>
      <c r="K7" s="14">
        <v>20.38251927</v>
      </c>
      <c r="L7" s="16">
        <v>0.46231961999999999</v>
      </c>
      <c r="M7" s="14">
        <v>0</v>
      </c>
      <c r="N7" s="16">
        <v>0</v>
      </c>
      <c r="O7" s="14" t="s">
        <v>582</v>
      </c>
      <c r="P7" s="16" t="s">
        <v>582</v>
      </c>
      <c r="Q7" s="14">
        <v>0</v>
      </c>
      <c r="R7" s="16">
        <v>0</v>
      </c>
      <c r="S7" s="14">
        <v>0</v>
      </c>
      <c r="T7" s="16">
        <v>0</v>
      </c>
      <c r="U7" s="14">
        <v>1.9025183800000001</v>
      </c>
      <c r="V7" s="16">
        <v>0.15074546</v>
      </c>
    </row>
    <row r="8" spans="1:22" x14ac:dyDescent="0.25">
      <c r="A8" s="11" t="s">
        <v>478</v>
      </c>
      <c r="B8" s="13">
        <v>7007</v>
      </c>
      <c r="C8" s="14">
        <f>(25/B8*100)</f>
        <v>0.35678607107178534</v>
      </c>
      <c r="D8" s="15">
        <v>6982</v>
      </c>
      <c r="E8" s="14">
        <v>5.55344354</v>
      </c>
      <c r="F8" s="16">
        <v>0.27745894999999998</v>
      </c>
      <c r="G8" s="14">
        <v>18.966130400000001</v>
      </c>
      <c r="H8" s="16">
        <v>0.54857686000000005</v>
      </c>
      <c r="I8" s="14">
        <v>39.529600930000001</v>
      </c>
      <c r="J8" s="16">
        <v>0.56910596999999996</v>
      </c>
      <c r="K8" s="14">
        <v>34.302373029999998</v>
      </c>
      <c r="L8" s="16">
        <v>0.51262196000000004</v>
      </c>
      <c r="M8" s="14">
        <v>0</v>
      </c>
      <c r="N8" s="16">
        <v>0</v>
      </c>
      <c r="O8" s="14" t="s">
        <v>582</v>
      </c>
      <c r="P8" s="16" t="s">
        <v>582</v>
      </c>
      <c r="Q8" s="14">
        <v>0.47263917</v>
      </c>
      <c r="R8" s="16">
        <v>0.11632265999999999</v>
      </c>
      <c r="S8" s="14">
        <v>0</v>
      </c>
      <c r="T8" s="16">
        <v>0</v>
      </c>
      <c r="U8" s="14">
        <v>1.17581293</v>
      </c>
      <c r="V8" s="16">
        <v>0.15646138000000001</v>
      </c>
    </row>
    <row r="9" spans="1:22" x14ac:dyDescent="0.25">
      <c r="A9" s="11" t="s">
        <v>479</v>
      </c>
      <c r="B9" s="13">
        <v>9651</v>
      </c>
      <c r="C9" s="14">
        <f>(113/B9*100)</f>
        <v>1.170863122992436</v>
      </c>
      <c r="D9" s="15">
        <v>9538</v>
      </c>
      <c r="E9" s="14">
        <v>4.9438297200000001</v>
      </c>
      <c r="F9" s="16">
        <v>0.23861781000000001</v>
      </c>
      <c r="G9" s="14">
        <v>22.564192540000001</v>
      </c>
      <c r="H9" s="16">
        <v>0.4976312</v>
      </c>
      <c r="I9" s="14">
        <v>48.274689729999999</v>
      </c>
      <c r="J9" s="16">
        <v>0.59510825999999994</v>
      </c>
      <c r="K9" s="14">
        <v>19.36889661</v>
      </c>
      <c r="L9" s="16">
        <v>0.56850007000000002</v>
      </c>
      <c r="M9" s="14">
        <v>0</v>
      </c>
      <c r="N9" s="16">
        <v>0</v>
      </c>
      <c r="O9" s="14" t="s">
        <v>582</v>
      </c>
      <c r="P9" s="16" t="s">
        <v>582</v>
      </c>
      <c r="Q9" s="14">
        <v>3.0136035099999998</v>
      </c>
      <c r="R9" s="16">
        <v>0.54114876999999995</v>
      </c>
      <c r="S9" s="14">
        <v>0</v>
      </c>
      <c r="T9" s="16">
        <v>0</v>
      </c>
      <c r="U9" s="14">
        <v>1.8347878900000001</v>
      </c>
      <c r="V9" s="16">
        <v>0.23660141000000001</v>
      </c>
    </row>
    <row r="10" spans="1:22" x14ac:dyDescent="0.25">
      <c r="A10" s="11" t="s">
        <v>480</v>
      </c>
      <c r="B10" s="13">
        <v>20058</v>
      </c>
      <c r="C10" s="14">
        <f>(530/B10*100)</f>
        <v>2.6423372220560375</v>
      </c>
      <c r="D10" s="15">
        <v>19528</v>
      </c>
      <c r="E10" s="14">
        <v>4.57136107</v>
      </c>
      <c r="F10" s="16">
        <v>0.18510366</v>
      </c>
      <c r="G10" s="14">
        <v>23.148458609999999</v>
      </c>
      <c r="H10" s="16">
        <v>0.47522573000000001</v>
      </c>
      <c r="I10" s="14">
        <v>49.940291070000001</v>
      </c>
      <c r="J10" s="16">
        <v>0.50296722999999999</v>
      </c>
      <c r="K10" s="14">
        <v>20.863674759999999</v>
      </c>
      <c r="L10" s="16">
        <v>0.44841771000000002</v>
      </c>
      <c r="M10" s="14">
        <v>0</v>
      </c>
      <c r="N10" s="16">
        <v>0</v>
      </c>
      <c r="O10" s="14" t="s">
        <v>582</v>
      </c>
      <c r="P10" s="16" t="s">
        <v>582</v>
      </c>
      <c r="Q10" s="14">
        <v>0</v>
      </c>
      <c r="R10" s="16">
        <v>0</v>
      </c>
      <c r="S10" s="14">
        <v>0</v>
      </c>
      <c r="T10" s="16">
        <v>0</v>
      </c>
      <c r="U10" s="14">
        <v>1.47621449</v>
      </c>
      <c r="V10" s="16">
        <v>0.17111261</v>
      </c>
    </row>
    <row r="11" spans="1:22" x14ac:dyDescent="0.25">
      <c r="A11" s="11" t="s">
        <v>481</v>
      </c>
      <c r="B11" s="13">
        <v>7053</v>
      </c>
      <c r="C11" s="14">
        <f>(51/B11*100)</f>
        <v>0.72309655465759248</v>
      </c>
      <c r="D11" s="15">
        <v>7002</v>
      </c>
      <c r="E11" s="14">
        <v>4.6582920200000002</v>
      </c>
      <c r="F11" s="16">
        <v>0.26771982999999999</v>
      </c>
      <c r="G11" s="14">
        <v>20.289800410000002</v>
      </c>
      <c r="H11" s="16">
        <v>0.64542511000000002</v>
      </c>
      <c r="I11" s="14">
        <v>49.20555298</v>
      </c>
      <c r="J11" s="16">
        <v>0.62914683999999998</v>
      </c>
      <c r="K11" s="14">
        <v>24.375908129999999</v>
      </c>
      <c r="L11" s="16">
        <v>0.66901009</v>
      </c>
      <c r="M11" s="14">
        <v>0</v>
      </c>
      <c r="N11" s="16">
        <v>0</v>
      </c>
      <c r="O11" s="14" t="s">
        <v>582</v>
      </c>
      <c r="P11" s="16" t="s">
        <v>582</v>
      </c>
      <c r="Q11" s="14">
        <v>0</v>
      </c>
      <c r="R11" s="16">
        <v>0</v>
      </c>
      <c r="S11" s="14">
        <v>0</v>
      </c>
      <c r="T11" s="16">
        <v>0</v>
      </c>
      <c r="U11" s="14">
        <v>1.47044646</v>
      </c>
      <c r="V11" s="16">
        <v>0.23037012000000001</v>
      </c>
    </row>
    <row r="12" spans="1:22" x14ac:dyDescent="0.25">
      <c r="A12" s="11" t="s">
        <v>482</v>
      </c>
      <c r="B12" s="13">
        <v>6894</v>
      </c>
      <c r="C12" s="14">
        <f>(57/B12*100)</f>
        <v>0.82680591818973026</v>
      </c>
      <c r="D12" s="15">
        <v>6837</v>
      </c>
      <c r="E12" s="14">
        <v>4.0423567199999999</v>
      </c>
      <c r="F12" s="16">
        <v>0.32769979999999999</v>
      </c>
      <c r="G12" s="14">
        <v>18.692686309999999</v>
      </c>
      <c r="H12" s="16">
        <v>0.60422343000000001</v>
      </c>
      <c r="I12" s="14">
        <v>52.173237100000001</v>
      </c>
      <c r="J12" s="16">
        <v>0.79706288999999997</v>
      </c>
      <c r="K12" s="14">
        <v>21.37351301</v>
      </c>
      <c r="L12" s="16">
        <v>0.59475374000000003</v>
      </c>
      <c r="M12" s="14">
        <v>0</v>
      </c>
      <c r="N12" s="16">
        <v>0</v>
      </c>
      <c r="O12" s="14" t="s">
        <v>582</v>
      </c>
      <c r="P12" s="16" t="s">
        <v>582</v>
      </c>
      <c r="Q12" s="14">
        <v>2.3471719100000001</v>
      </c>
      <c r="R12" s="16">
        <v>0.59165972</v>
      </c>
      <c r="S12" s="14">
        <v>0</v>
      </c>
      <c r="T12" s="16">
        <v>0</v>
      </c>
      <c r="U12" s="14">
        <v>1.37103497</v>
      </c>
      <c r="V12" s="16">
        <v>0.19323071999999999</v>
      </c>
    </row>
    <row r="13" spans="1:22" x14ac:dyDescent="0.25">
      <c r="A13" s="11" t="s">
        <v>483</v>
      </c>
      <c r="B13" s="13">
        <v>7161</v>
      </c>
      <c r="C13" s="14">
        <f>(93/B13*100)</f>
        <v>1.2987012987012987</v>
      </c>
      <c r="D13" s="15">
        <v>7068</v>
      </c>
      <c r="E13" s="14">
        <v>4.0732959400000004</v>
      </c>
      <c r="F13" s="16">
        <v>0.27236916</v>
      </c>
      <c r="G13" s="14">
        <v>27.415812559999999</v>
      </c>
      <c r="H13" s="16">
        <v>0.76344151000000005</v>
      </c>
      <c r="I13" s="14">
        <v>48.432536540000001</v>
      </c>
      <c r="J13" s="16">
        <v>0.74498805999999995</v>
      </c>
      <c r="K13" s="14">
        <v>14.804686650000001</v>
      </c>
      <c r="L13" s="16">
        <v>0.55319231000000002</v>
      </c>
      <c r="M13" s="14">
        <v>0</v>
      </c>
      <c r="N13" s="16">
        <v>0</v>
      </c>
      <c r="O13" s="14" t="s">
        <v>582</v>
      </c>
      <c r="P13" s="16" t="s">
        <v>582</v>
      </c>
      <c r="Q13" s="14">
        <v>4.06863741</v>
      </c>
      <c r="R13" s="16">
        <v>0.46783816</v>
      </c>
      <c r="S13" s="14">
        <v>0</v>
      </c>
      <c r="T13" s="16">
        <v>0</v>
      </c>
      <c r="U13" s="14">
        <v>1.2050308999999999</v>
      </c>
      <c r="V13" s="16">
        <v>0.20159804000000001</v>
      </c>
    </row>
    <row r="14" spans="1:22" x14ac:dyDescent="0.25">
      <c r="A14" s="11" t="s">
        <v>484</v>
      </c>
      <c r="B14" s="13">
        <v>5587</v>
      </c>
      <c r="C14" s="14">
        <f>(76/B14*100)</f>
        <v>1.3603006980490424</v>
      </c>
      <c r="D14" s="15">
        <v>5511</v>
      </c>
      <c r="E14" s="14">
        <v>4.0179038599999997</v>
      </c>
      <c r="F14" s="16">
        <v>0.30358995</v>
      </c>
      <c r="G14" s="14">
        <v>23.31697428</v>
      </c>
      <c r="H14" s="16">
        <v>0.70626160000000004</v>
      </c>
      <c r="I14" s="14">
        <v>51.055162180000004</v>
      </c>
      <c r="J14" s="16">
        <v>0.82707573999999995</v>
      </c>
      <c r="K14" s="14">
        <v>20.911976339999999</v>
      </c>
      <c r="L14" s="16">
        <v>0.64900497999999995</v>
      </c>
      <c r="M14" s="14">
        <v>0</v>
      </c>
      <c r="N14" s="16">
        <v>0</v>
      </c>
      <c r="O14" s="14" t="s">
        <v>582</v>
      </c>
      <c r="P14" s="16" t="s">
        <v>582</v>
      </c>
      <c r="Q14" s="14">
        <v>0</v>
      </c>
      <c r="R14" s="16">
        <v>0</v>
      </c>
      <c r="S14" s="14">
        <v>0</v>
      </c>
      <c r="T14" s="16">
        <v>0</v>
      </c>
      <c r="U14" s="14">
        <v>0.69798333000000001</v>
      </c>
      <c r="V14" s="16">
        <v>0.13027512999999999</v>
      </c>
    </row>
    <row r="15" spans="1:22" x14ac:dyDescent="0.25">
      <c r="A15" s="11" t="s">
        <v>485</v>
      </c>
      <c r="B15" s="13">
        <v>5882</v>
      </c>
      <c r="C15" s="14">
        <f>(53/B15*100)</f>
        <v>0.90105406324379467</v>
      </c>
      <c r="D15" s="15">
        <v>5829</v>
      </c>
      <c r="E15" s="14">
        <v>3.3502442000000001</v>
      </c>
      <c r="F15" s="16">
        <v>0.23414814</v>
      </c>
      <c r="G15" s="14">
        <v>24.408461339999999</v>
      </c>
      <c r="H15" s="16">
        <v>0.59498183999999998</v>
      </c>
      <c r="I15" s="14">
        <v>54.654155340000003</v>
      </c>
      <c r="J15" s="16">
        <v>0.71510545000000003</v>
      </c>
      <c r="K15" s="14">
        <v>15.72824623</v>
      </c>
      <c r="L15" s="16">
        <v>0.46439217999999999</v>
      </c>
      <c r="M15" s="14">
        <v>0</v>
      </c>
      <c r="N15" s="16">
        <v>0</v>
      </c>
      <c r="O15" s="14" t="s">
        <v>582</v>
      </c>
      <c r="P15" s="16" t="s">
        <v>582</v>
      </c>
      <c r="Q15" s="14">
        <v>1.0127116700000001</v>
      </c>
      <c r="R15" s="16">
        <v>0.45391006</v>
      </c>
      <c r="S15" s="14">
        <v>0</v>
      </c>
      <c r="T15" s="16">
        <v>0</v>
      </c>
      <c r="U15" s="14">
        <v>0.84618121999999996</v>
      </c>
      <c r="V15" s="16">
        <v>0.12580862000000001</v>
      </c>
    </row>
    <row r="16" spans="1:22" x14ac:dyDescent="0.25">
      <c r="A16" s="11" t="s">
        <v>486</v>
      </c>
      <c r="B16" s="13">
        <v>6108</v>
      </c>
      <c r="C16" s="14">
        <f>(105/B16*100)</f>
        <v>1.7190569744597251</v>
      </c>
      <c r="D16" s="15">
        <v>6003</v>
      </c>
      <c r="E16" s="14">
        <v>4.8849257699999997</v>
      </c>
      <c r="F16" s="16">
        <v>0.27918577999999999</v>
      </c>
      <c r="G16" s="14">
        <v>22.229830880000002</v>
      </c>
      <c r="H16" s="16">
        <v>0.53157845999999997</v>
      </c>
      <c r="I16" s="14">
        <v>45.452436130000002</v>
      </c>
      <c r="J16" s="16">
        <v>0.69508784999999995</v>
      </c>
      <c r="K16" s="14">
        <v>24.541716869999998</v>
      </c>
      <c r="L16" s="16">
        <v>0.63482309000000003</v>
      </c>
      <c r="M16" s="14">
        <v>0</v>
      </c>
      <c r="N16" s="16">
        <v>0</v>
      </c>
      <c r="O16" s="14" t="s">
        <v>582</v>
      </c>
      <c r="P16" s="16" t="s">
        <v>582</v>
      </c>
      <c r="Q16" s="14">
        <v>0</v>
      </c>
      <c r="R16" s="16">
        <v>0</v>
      </c>
      <c r="S16" s="14">
        <v>0</v>
      </c>
      <c r="T16" s="16">
        <v>0</v>
      </c>
      <c r="U16" s="14">
        <v>2.8910903499999998</v>
      </c>
      <c r="V16" s="16">
        <v>0.36654692</v>
      </c>
    </row>
    <row r="17" spans="1:22" x14ac:dyDescent="0.25">
      <c r="A17" s="11" t="s">
        <v>487</v>
      </c>
      <c r="B17" s="13">
        <v>6504</v>
      </c>
      <c r="C17" s="14">
        <f>(695/B17*100)</f>
        <v>10.685731857318572</v>
      </c>
      <c r="D17" s="15">
        <v>5809</v>
      </c>
      <c r="E17" s="14">
        <v>5.50347557</v>
      </c>
      <c r="F17" s="16">
        <v>0.31818814000000001</v>
      </c>
      <c r="G17" s="14">
        <v>21.633219019999999</v>
      </c>
      <c r="H17" s="16">
        <v>0.55546127000000001</v>
      </c>
      <c r="I17" s="14">
        <v>41.162385649999997</v>
      </c>
      <c r="J17" s="16">
        <v>0.82503897000000004</v>
      </c>
      <c r="K17" s="14">
        <v>27.578569420000001</v>
      </c>
      <c r="L17" s="16">
        <v>0.59271346999999996</v>
      </c>
      <c r="M17" s="14">
        <v>0</v>
      </c>
      <c r="N17" s="16">
        <v>0</v>
      </c>
      <c r="O17" s="14" t="s">
        <v>582</v>
      </c>
      <c r="P17" s="16" t="s">
        <v>582</v>
      </c>
      <c r="Q17" s="14">
        <v>2.5477739399999999</v>
      </c>
      <c r="R17" s="16">
        <v>0.33802921000000002</v>
      </c>
      <c r="S17" s="14">
        <v>0</v>
      </c>
      <c r="T17" s="16">
        <v>0</v>
      </c>
      <c r="U17" s="14">
        <v>1.5745764099999999</v>
      </c>
      <c r="V17" s="16">
        <v>0.20011156999999999</v>
      </c>
    </row>
    <row r="18" spans="1:22" x14ac:dyDescent="0.25">
      <c r="A18" s="11" t="s">
        <v>488</v>
      </c>
      <c r="B18" s="13">
        <v>5532</v>
      </c>
      <c r="C18" s="14">
        <f>(28/B18*100)</f>
        <v>0.50614605929139556</v>
      </c>
      <c r="D18" s="15">
        <v>5504</v>
      </c>
      <c r="E18" s="14">
        <v>3.7582981499999999</v>
      </c>
      <c r="F18" s="16">
        <v>0.29741721999999998</v>
      </c>
      <c r="G18" s="14">
        <v>13.25539989</v>
      </c>
      <c r="H18" s="16">
        <v>0.51511739999999995</v>
      </c>
      <c r="I18" s="14">
        <v>49.929571430000003</v>
      </c>
      <c r="J18" s="16">
        <v>0.74621466999999997</v>
      </c>
      <c r="K18" s="14">
        <v>31.252882929999998</v>
      </c>
      <c r="L18" s="16">
        <v>0.70516915999999996</v>
      </c>
      <c r="M18" s="14">
        <v>0</v>
      </c>
      <c r="N18" s="16">
        <v>0</v>
      </c>
      <c r="O18" s="14" t="s">
        <v>582</v>
      </c>
      <c r="P18" s="16" t="s">
        <v>582</v>
      </c>
      <c r="Q18" s="14">
        <v>0</v>
      </c>
      <c r="R18" s="16">
        <v>0</v>
      </c>
      <c r="S18" s="14">
        <v>0</v>
      </c>
      <c r="T18" s="16">
        <v>0</v>
      </c>
      <c r="U18" s="14">
        <v>1.8038476000000001</v>
      </c>
      <c r="V18" s="16">
        <v>0.32697078000000002</v>
      </c>
    </row>
    <row r="19" spans="1:22" x14ac:dyDescent="0.25">
      <c r="A19" s="11" t="s">
        <v>489</v>
      </c>
      <c r="B19" s="13">
        <v>5658</v>
      </c>
      <c r="C19" s="14">
        <f>(71/B19*100)</f>
        <v>1.2548603746907034</v>
      </c>
      <c r="D19" s="15">
        <v>5587</v>
      </c>
      <c r="E19" s="14">
        <v>4.6516671399999998</v>
      </c>
      <c r="F19" s="16">
        <v>0.30899891000000002</v>
      </c>
      <c r="G19" s="14">
        <v>18.092253240000002</v>
      </c>
      <c r="H19" s="16">
        <v>0.59809687</v>
      </c>
      <c r="I19" s="14">
        <v>51.128818070000001</v>
      </c>
      <c r="J19" s="16">
        <v>0.76494116000000001</v>
      </c>
      <c r="K19" s="14">
        <v>25.179655270000001</v>
      </c>
      <c r="L19" s="16">
        <v>0.59088353000000005</v>
      </c>
      <c r="M19" s="14">
        <v>0</v>
      </c>
      <c r="N19" s="16">
        <v>0</v>
      </c>
      <c r="O19" s="14" t="s">
        <v>582</v>
      </c>
      <c r="P19" s="16" t="s">
        <v>582</v>
      </c>
      <c r="Q19" s="14">
        <v>0</v>
      </c>
      <c r="R19" s="16">
        <v>0</v>
      </c>
      <c r="S19" s="14">
        <v>0</v>
      </c>
      <c r="T19" s="16">
        <v>0</v>
      </c>
      <c r="U19" s="14">
        <v>0.94760628999999996</v>
      </c>
      <c r="V19" s="16">
        <v>0.19700387</v>
      </c>
    </row>
    <row r="20" spans="1:22" x14ac:dyDescent="0.25">
      <c r="A20" s="11" t="s">
        <v>490</v>
      </c>
      <c r="B20" s="13">
        <v>3371</v>
      </c>
      <c r="C20" s="14">
        <f>(75/B20*100)</f>
        <v>2.2248590922574905</v>
      </c>
      <c r="D20" s="15">
        <v>3296</v>
      </c>
      <c r="E20" s="14">
        <v>6.1724379699999998</v>
      </c>
      <c r="F20" s="16">
        <v>0.36701759</v>
      </c>
      <c r="G20" s="14">
        <v>30.646016230000001</v>
      </c>
      <c r="H20" s="16">
        <v>0.78606883000000005</v>
      </c>
      <c r="I20" s="14">
        <v>47.894820889999998</v>
      </c>
      <c r="J20" s="16">
        <v>0.82521348999999999</v>
      </c>
      <c r="K20" s="14">
        <v>13.859933659999999</v>
      </c>
      <c r="L20" s="16">
        <v>0.65524439999999995</v>
      </c>
      <c r="M20" s="14">
        <v>0</v>
      </c>
      <c r="N20" s="16">
        <v>0</v>
      </c>
      <c r="O20" s="14" t="s">
        <v>582</v>
      </c>
      <c r="P20" s="16" t="s">
        <v>582</v>
      </c>
      <c r="Q20" s="14">
        <v>0</v>
      </c>
      <c r="R20" s="16">
        <v>0</v>
      </c>
      <c r="S20" s="14">
        <v>0</v>
      </c>
      <c r="T20" s="16">
        <v>0</v>
      </c>
      <c r="U20" s="14">
        <v>1.42679125</v>
      </c>
      <c r="V20" s="16">
        <v>0.20788332000000001</v>
      </c>
    </row>
    <row r="21" spans="1:22" x14ac:dyDescent="0.25">
      <c r="A21" s="11" t="s">
        <v>491</v>
      </c>
      <c r="B21" s="13">
        <v>5741</v>
      </c>
      <c r="C21" s="14">
        <f>(45/B21*100)</f>
        <v>0.7838355687162516</v>
      </c>
      <c r="D21" s="15">
        <v>5696</v>
      </c>
      <c r="E21" s="14">
        <v>3.6139729100000002</v>
      </c>
      <c r="F21" s="16">
        <v>0.30633985000000002</v>
      </c>
      <c r="G21" s="14">
        <v>22.084536270000001</v>
      </c>
      <c r="H21" s="16">
        <v>0.51351555999999998</v>
      </c>
      <c r="I21" s="14">
        <v>50.301638070000003</v>
      </c>
      <c r="J21" s="16">
        <v>0.76922038000000004</v>
      </c>
      <c r="K21" s="14">
        <v>23.26591556</v>
      </c>
      <c r="L21" s="16">
        <v>0.60998607000000005</v>
      </c>
      <c r="M21" s="14">
        <v>0</v>
      </c>
      <c r="N21" s="16">
        <v>0</v>
      </c>
      <c r="O21" s="14" t="s">
        <v>582</v>
      </c>
      <c r="P21" s="16" t="s">
        <v>582</v>
      </c>
      <c r="Q21" s="14">
        <v>0</v>
      </c>
      <c r="R21" s="16">
        <v>0</v>
      </c>
      <c r="S21" s="14">
        <v>0</v>
      </c>
      <c r="T21" s="16">
        <v>0</v>
      </c>
      <c r="U21" s="14">
        <v>0.73393719000000002</v>
      </c>
      <c r="V21" s="16">
        <v>0.14828036999999999</v>
      </c>
    </row>
    <row r="22" spans="1:22" x14ac:dyDescent="0.25">
      <c r="A22" s="11" t="s">
        <v>492</v>
      </c>
      <c r="B22" s="13">
        <v>6598</v>
      </c>
      <c r="C22" s="14">
        <f>(34/B22*100)</f>
        <v>0.51530766899060321</v>
      </c>
      <c r="D22" s="15">
        <v>6564</v>
      </c>
      <c r="E22" s="14">
        <v>5.2324338700000004</v>
      </c>
      <c r="F22" s="16">
        <v>0.32398695</v>
      </c>
      <c r="G22" s="14">
        <v>20.473780430000001</v>
      </c>
      <c r="H22" s="16">
        <v>0.51834208000000004</v>
      </c>
      <c r="I22" s="14">
        <v>46.051137359999998</v>
      </c>
      <c r="J22" s="16">
        <v>0.61290341000000004</v>
      </c>
      <c r="K22" s="14">
        <v>25.0407659</v>
      </c>
      <c r="L22" s="16">
        <v>0.55647294000000003</v>
      </c>
      <c r="M22" s="14">
        <v>0</v>
      </c>
      <c r="N22" s="16">
        <v>0</v>
      </c>
      <c r="O22" s="14" t="s">
        <v>582</v>
      </c>
      <c r="P22" s="16" t="s">
        <v>582</v>
      </c>
      <c r="Q22" s="14">
        <v>0</v>
      </c>
      <c r="R22" s="16">
        <v>0</v>
      </c>
      <c r="S22" s="14">
        <v>0.15069118000000001</v>
      </c>
      <c r="T22" s="16">
        <v>7.4119340000000006E-2</v>
      </c>
      <c r="U22" s="14">
        <v>3.05119126</v>
      </c>
      <c r="V22" s="16">
        <v>0.34696597000000001</v>
      </c>
    </row>
    <row r="23" spans="1:22" x14ac:dyDescent="0.25">
      <c r="A23" s="11" t="s">
        <v>493</v>
      </c>
      <c r="B23" s="13">
        <v>11583</v>
      </c>
      <c r="C23" s="14">
        <f>(222/B23*100)</f>
        <v>1.9166019166019166</v>
      </c>
      <c r="D23" s="15">
        <v>11361</v>
      </c>
      <c r="E23" s="14">
        <v>5.1470779599999998</v>
      </c>
      <c r="F23" s="16">
        <v>0.29088866000000002</v>
      </c>
      <c r="G23" s="14">
        <v>20.865375570000001</v>
      </c>
      <c r="H23" s="16">
        <v>0.55293446999999996</v>
      </c>
      <c r="I23" s="14">
        <v>48.841345009999998</v>
      </c>
      <c r="J23" s="16">
        <v>0.61902343999999998</v>
      </c>
      <c r="K23" s="14">
        <v>23.541050309999999</v>
      </c>
      <c r="L23" s="16">
        <v>0.63445901000000005</v>
      </c>
      <c r="M23" s="14">
        <v>0</v>
      </c>
      <c r="N23" s="16">
        <v>0</v>
      </c>
      <c r="O23" s="14" t="s">
        <v>582</v>
      </c>
      <c r="P23" s="16" t="s">
        <v>582</v>
      </c>
      <c r="Q23" s="14">
        <v>0</v>
      </c>
      <c r="R23" s="16">
        <v>0</v>
      </c>
      <c r="S23" s="14">
        <v>0</v>
      </c>
      <c r="T23" s="16">
        <v>0</v>
      </c>
      <c r="U23" s="14">
        <v>1.60515115</v>
      </c>
      <c r="V23" s="16">
        <v>0.23541092999999999</v>
      </c>
    </row>
    <row r="24" spans="1:22" x14ac:dyDescent="0.25">
      <c r="A24" s="11" t="s">
        <v>494</v>
      </c>
      <c r="B24" s="13">
        <v>6647</v>
      </c>
      <c r="C24" s="14">
        <f>(7/B24*100)</f>
        <v>0.10531066646607493</v>
      </c>
      <c r="D24" s="15">
        <v>6640</v>
      </c>
      <c r="E24" s="14">
        <v>4.2133029200000003</v>
      </c>
      <c r="F24" s="16">
        <v>0.27526678999999998</v>
      </c>
      <c r="G24" s="14">
        <v>15.22186567</v>
      </c>
      <c r="H24" s="16">
        <v>0.53338458</v>
      </c>
      <c r="I24" s="14">
        <v>48.509987039999999</v>
      </c>
      <c r="J24" s="16">
        <v>0.70439289000000005</v>
      </c>
      <c r="K24" s="14">
        <v>31.679788739999999</v>
      </c>
      <c r="L24" s="16">
        <v>0.74758964999999999</v>
      </c>
      <c r="M24" s="14">
        <v>0</v>
      </c>
      <c r="N24" s="16">
        <v>0</v>
      </c>
      <c r="O24" s="14" t="s">
        <v>582</v>
      </c>
      <c r="P24" s="16" t="s">
        <v>582</v>
      </c>
      <c r="Q24" s="14">
        <v>0</v>
      </c>
      <c r="R24" s="16">
        <v>0</v>
      </c>
      <c r="S24" s="14">
        <v>0</v>
      </c>
      <c r="T24" s="16">
        <v>0</v>
      </c>
      <c r="U24" s="14">
        <v>0.37505564000000002</v>
      </c>
      <c r="V24" s="16">
        <v>7.7391559999999998E-2</v>
      </c>
    </row>
    <row r="25" spans="1:22" x14ac:dyDescent="0.25">
      <c r="A25" s="11" t="s">
        <v>495</v>
      </c>
      <c r="B25" s="13">
        <v>5581</v>
      </c>
      <c r="C25" s="14">
        <f>(24/B25*100)</f>
        <v>0.43003046049095145</v>
      </c>
      <c r="D25" s="15">
        <v>5557</v>
      </c>
      <c r="E25" s="14">
        <v>1.81165398</v>
      </c>
      <c r="F25" s="16">
        <v>0.19757784</v>
      </c>
      <c r="G25" s="14">
        <v>15.123274909999999</v>
      </c>
      <c r="H25" s="16">
        <v>0.50312038000000003</v>
      </c>
      <c r="I25" s="14">
        <v>62.67971979</v>
      </c>
      <c r="J25" s="16">
        <v>0.67804370999999997</v>
      </c>
      <c r="K25" s="14">
        <v>20.081149140000001</v>
      </c>
      <c r="L25" s="16">
        <v>0.57718725000000004</v>
      </c>
      <c r="M25" s="14">
        <v>0</v>
      </c>
      <c r="N25" s="16">
        <v>0</v>
      </c>
      <c r="O25" s="14" t="s">
        <v>582</v>
      </c>
      <c r="P25" s="16" t="s">
        <v>582</v>
      </c>
      <c r="Q25" s="14">
        <v>0</v>
      </c>
      <c r="R25" s="16">
        <v>0</v>
      </c>
      <c r="S25" s="14">
        <v>0</v>
      </c>
      <c r="T25" s="16">
        <v>0</v>
      </c>
      <c r="U25" s="14">
        <v>0.30420216999999999</v>
      </c>
      <c r="V25" s="16">
        <v>8.2784280000000002E-2</v>
      </c>
    </row>
    <row r="26" spans="1:22" x14ac:dyDescent="0.25">
      <c r="A26" s="11" t="s">
        <v>496</v>
      </c>
      <c r="B26" s="13">
        <v>4869</v>
      </c>
      <c r="C26" s="14">
        <f>(34/B26*100)</f>
        <v>0.69829533785171494</v>
      </c>
      <c r="D26" s="15">
        <v>4835</v>
      </c>
      <c r="E26" s="14">
        <v>5.7031792599999998</v>
      </c>
      <c r="F26" s="16">
        <v>0.35036645</v>
      </c>
      <c r="G26" s="14">
        <v>23.476198709999998</v>
      </c>
      <c r="H26" s="16">
        <v>0.64490550000000002</v>
      </c>
      <c r="I26" s="14">
        <v>48.316447080000003</v>
      </c>
      <c r="J26" s="16">
        <v>0.73471620000000004</v>
      </c>
      <c r="K26" s="14">
        <v>21.735942250000001</v>
      </c>
      <c r="L26" s="16">
        <v>0.67352867000000005</v>
      </c>
      <c r="M26" s="14">
        <v>0</v>
      </c>
      <c r="N26" s="16">
        <v>0</v>
      </c>
      <c r="O26" s="14" t="s">
        <v>582</v>
      </c>
      <c r="P26" s="16" t="s">
        <v>582</v>
      </c>
      <c r="Q26" s="14">
        <v>0</v>
      </c>
      <c r="R26" s="16">
        <v>0</v>
      </c>
      <c r="S26" s="14">
        <v>0</v>
      </c>
      <c r="T26" s="16">
        <v>0</v>
      </c>
      <c r="U26" s="14">
        <v>0.76823269000000005</v>
      </c>
      <c r="V26" s="16">
        <v>0.13331188999999999</v>
      </c>
    </row>
    <row r="27" spans="1:22" x14ac:dyDescent="0.25">
      <c r="A27" s="11" t="s">
        <v>497</v>
      </c>
      <c r="B27" s="13">
        <v>5299</v>
      </c>
      <c r="C27" s="14">
        <f>(17/B27*100)</f>
        <v>0.32081524816003021</v>
      </c>
      <c r="D27" s="15">
        <v>5282</v>
      </c>
      <c r="E27" s="14">
        <v>7.8505652100000001</v>
      </c>
      <c r="F27" s="16">
        <v>0.38161123000000002</v>
      </c>
      <c r="G27" s="14">
        <v>20.420114259999998</v>
      </c>
      <c r="H27" s="16">
        <v>0.53971986000000005</v>
      </c>
      <c r="I27" s="14">
        <v>44.909376190000003</v>
      </c>
      <c r="J27" s="16">
        <v>0.71957037000000001</v>
      </c>
      <c r="K27" s="14">
        <v>24.552306959999999</v>
      </c>
      <c r="L27" s="16">
        <v>0.55687874000000004</v>
      </c>
      <c r="M27" s="14">
        <v>0</v>
      </c>
      <c r="N27" s="16">
        <v>0</v>
      </c>
      <c r="O27" s="14" t="s">
        <v>582</v>
      </c>
      <c r="P27" s="16" t="s">
        <v>582</v>
      </c>
      <c r="Q27" s="14">
        <v>0</v>
      </c>
      <c r="R27" s="16">
        <v>0</v>
      </c>
      <c r="S27" s="14">
        <v>0</v>
      </c>
      <c r="T27" s="16">
        <v>0</v>
      </c>
      <c r="U27" s="14">
        <v>2.26763738</v>
      </c>
      <c r="V27" s="16">
        <v>0.23512468</v>
      </c>
    </row>
    <row r="28" spans="1:22" x14ac:dyDescent="0.25">
      <c r="A28" s="11" t="s">
        <v>498</v>
      </c>
      <c r="B28" s="13">
        <v>7568</v>
      </c>
      <c r="C28" s="14">
        <f>(63/B28*100)</f>
        <v>0.83245243128964064</v>
      </c>
      <c r="D28" s="15">
        <v>7505</v>
      </c>
      <c r="E28" s="14">
        <v>3.4951337200000001</v>
      </c>
      <c r="F28" s="16">
        <v>0.21383115999999999</v>
      </c>
      <c r="G28" s="14">
        <v>14.115493839999999</v>
      </c>
      <c r="H28" s="16">
        <v>0.51120593999999997</v>
      </c>
      <c r="I28" s="14">
        <v>51.14986305</v>
      </c>
      <c r="J28" s="16">
        <v>0.66016573999999995</v>
      </c>
      <c r="K28" s="14">
        <v>30.560411989999999</v>
      </c>
      <c r="L28" s="16">
        <v>0.71294972000000001</v>
      </c>
      <c r="M28" s="14">
        <v>0</v>
      </c>
      <c r="N28" s="16">
        <v>0</v>
      </c>
      <c r="O28" s="14" t="s">
        <v>582</v>
      </c>
      <c r="P28" s="16" t="s">
        <v>582</v>
      </c>
      <c r="Q28" s="14">
        <v>0</v>
      </c>
      <c r="R28" s="16">
        <v>0</v>
      </c>
      <c r="S28" s="14">
        <v>0</v>
      </c>
      <c r="T28" s="16">
        <v>0</v>
      </c>
      <c r="U28" s="14">
        <v>0.67909739999999996</v>
      </c>
      <c r="V28" s="16">
        <v>0.12294438000000001</v>
      </c>
    </row>
    <row r="29" spans="1:22" x14ac:dyDescent="0.25">
      <c r="A29" s="11" t="s">
        <v>499</v>
      </c>
      <c r="B29" s="13">
        <v>5385</v>
      </c>
      <c r="C29" s="14">
        <f>(30/B29*100)</f>
        <v>0.55710306406685239</v>
      </c>
      <c r="D29" s="15">
        <v>5355</v>
      </c>
      <c r="E29" s="14">
        <v>3.2227241499999999</v>
      </c>
      <c r="F29" s="16">
        <v>0.19557796999999999</v>
      </c>
      <c r="G29" s="14">
        <v>32.685244689999998</v>
      </c>
      <c r="H29" s="16">
        <v>0.65158302000000001</v>
      </c>
      <c r="I29" s="14">
        <v>50.402654900000002</v>
      </c>
      <c r="J29" s="16">
        <v>0.77890243000000003</v>
      </c>
      <c r="K29" s="14">
        <v>10.099472540000001</v>
      </c>
      <c r="L29" s="16">
        <v>0.46852139999999998</v>
      </c>
      <c r="M29" s="14">
        <v>0</v>
      </c>
      <c r="N29" s="16">
        <v>0</v>
      </c>
      <c r="O29" s="14" t="s">
        <v>582</v>
      </c>
      <c r="P29" s="16" t="s">
        <v>582</v>
      </c>
      <c r="Q29" s="14">
        <v>2.7667624100000001</v>
      </c>
      <c r="R29" s="16">
        <v>0.24169378</v>
      </c>
      <c r="S29" s="14">
        <v>0</v>
      </c>
      <c r="T29" s="16">
        <v>0</v>
      </c>
      <c r="U29" s="14">
        <v>0.82314131000000001</v>
      </c>
      <c r="V29" s="16">
        <v>0.15564327999999999</v>
      </c>
    </row>
    <row r="30" spans="1:22" x14ac:dyDescent="0.25">
      <c r="A30" s="11" t="s">
        <v>500</v>
      </c>
      <c r="B30" s="13">
        <v>4520</v>
      </c>
      <c r="C30" s="14">
        <f>(105/B30*100)</f>
        <v>2.3230088495575223</v>
      </c>
      <c r="D30" s="15">
        <v>4415</v>
      </c>
      <c r="E30" s="14">
        <v>3.17478682</v>
      </c>
      <c r="F30" s="16">
        <v>0.24696755000000001</v>
      </c>
      <c r="G30" s="14">
        <v>20.56805276</v>
      </c>
      <c r="H30" s="16">
        <v>0.66845566999999995</v>
      </c>
      <c r="I30" s="14">
        <v>52.605708630000002</v>
      </c>
      <c r="J30" s="16">
        <v>0.75862859000000005</v>
      </c>
      <c r="K30" s="14">
        <v>22.16434769</v>
      </c>
      <c r="L30" s="16">
        <v>0.73803626</v>
      </c>
      <c r="M30" s="14">
        <v>0</v>
      </c>
      <c r="N30" s="16">
        <v>0</v>
      </c>
      <c r="O30" s="14" t="s">
        <v>582</v>
      </c>
      <c r="P30" s="16" t="s">
        <v>582</v>
      </c>
      <c r="Q30" s="14">
        <v>0</v>
      </c>
      <c r="R30" s="16">
        <v>0</v>
      </c>
      <c r="S30" s="14">
        <v>0</v>
      </c>
      <c r="T30" s="16">
        <v>0</v>
      </c>
      <c r="U30" s="14">
        <v>1.4871041</v>
      </c>
      <c r="V30" s="16">
        <v>0.20928327999999999</v>
      </c>
    </row>
    <row r="31" spans="1:22" x14ac:dyDescent="0.25">
      <c r="A31" s="11" t="s">
        <v>501</v>
      </c>
      <c r="B31" s="13">
        <v>5456</v>
      </c>
      <c r="C31" s="14">
        <f>(126/B31*100)</f>
        <v>2.3093841642228741</v>
      </c>
      <c r="D31" s="15">
        <v>5330</v>
      </c>
      <c r="E31" s="14">
        <v>6.4504450200000001</v>
      </c>
      <c r="F31" s="16">
        <v>0.36260509000000002</v>
      </c>
      <c r="G31" s="14">
        <v>26.417740859999999</v>
      </c>
      <c r="H31" s="16">
        <v>0.66282856000000001</v>
      </c>
      <c r="I31" s="14">
        <v>49.844671290000001</v>
      </c>
      <c r="J31" s="16">
        <v>0.78013756999999995</v>
      </c>
      <c r="K31" s="14">
        <v>15.129971189999999</v>
      </c>
      <c r="L31" s="16">
        <v>0.54961861999999995</v>
      </c>
      <c r="M31" s="14">
        <v>0</v>
      </c>
      <c r="N31" s="16">
        <v>0</v>
      </c>
      <c r="O31" s="14" t="s">
        <v>582</v>
      </c>
      <c r="P31" s="16" t="s">
        <v>582</v>
      </c>
      <c r="Q31" s="14">
        <v>0</v>
      </c>
      <c r="R31" s="16">
        <v>0</v>
      </c>
      <c r="S31" s="14">
        <v>0</v>
      </c>
      <c r="T31" s="16">
        <v>0</v>
      </c>
      <c r="U31" s="14">
        <v>2.1571716400000001</v>
      </c>
      <c r="V31" s="16">
        <v>0.28136208000000001</v>
      </c>
    </row>
    <row r="32" spans="1:22" x14ac:dyDescent="0.25">
      <c r="A32" s="11" t="s">
        <v>502</v>
      </c>
      <c r="B32" s="13">
        <v>4478</v>
      </c>
      <c r="C32" s="14">
        <f>(5/B32*100)</f>
        <v>0.11165698972755694</v>
      </c>
      <c r="D32" s="15">
        <v>4473</v>
      </c>
      <c r="E32" s="14">
        <v>5.6250645199999996</v>
      </c>
      <c r="F32" s="16">
        <v>0.39400507000000001</v>
      </c>
      <c r="G32" s="14">
        <v>22.83620243</v>
      </c>
      <c r="H32" s="16">
        <v>0.62988754999999996</v>
      </c>
      <c r="I32" s="14">
        <v>52.502340599999997</v>
      </c>
      <c r="J32" s="16">
        <v>0.76649343999999997</v>
      </c>
      <c r="K32" s="14">
        <v>18.635661760000001</v>
      </c>
      <c r="L32" s="16">
        <v>0.70985925999999999</v>
      </c>
      <c r="M32" s="14">
        <v>0</v>
      </c>
      <c r="N32" s="16">
        <v>0</v>
      </c>
      <c r="O32" s="14" t="s">
        <v>582</v>
      </c>
      <c r="P32" s="16" t="s">
        <v>582</v>
      </c>
      <c r="Q32" s="14">
        <v>0</v>
      </c>
      <c r="R32" s="16">
        <v>0</v>
      </c>
      <c r="S32" s="14">
        <v>0</v>
      </c>
      <c r="T32" s="16">
        <v>0</v>
      </c>
      <c r="U32" s="14">
        <v>0.4007307</v>
      </c>
      <c r="V32" s="16">
        <v>0.11876105000000001</v>
      </c>
    </row>
    <row r="33" spans="1:22" x14ac:dyDescent="0.25">
      <c r="A33" s="11" t="s">
        <v>503</v>
      </c>
      <c r="B33" s="13">
        <v>7325</v>
      </c>
      <c r="C33" s="14">
        <f>(76/B33*100)</f>
        <v>1.0375426621160411</v>
      </c>
      <c r="D33" s="15">
        <v>7249</v>
      </c>
      <c r="E33" s="14">
        <v>2.5618264700000002</v>
      </c>
      <c r="F33" s="16">
        <v>0.22555748</v>
      </c>
      <c r="G33" s="14">
        <v>14.31110477</v>
      </c>
      <c r="H33" s="16">
        <v>0.56343467000000003</v>
      </c>
      <c r="I33" s="14">
        <v>52.583151100000002</v>
      </c>
      <c r="J33" s="16">
        <v>0.7036287</v>
      </c>
      <c r="K33" s="14">
        <v>29.769205589999999</v>
      </c>
      <c r="L33" s="16">
        <v>0.65811923000000006</v>
      </c>
      <c r="M33" s="14">
        <v>0</v>
      </c>
      <c r="N33" s="16">
        <v>0</v>
      </c>
      <c r="O33" s="14" t="s">
        <v>582</v>
      </c>
      <c r="P33" s="16" t="s">
        <v>582</v>
      </c>
      <c r="Q33" s="14">
        <v>0</v>
      </c>
      <c r="R33" s="16">
        <v>0</v>
      </c>
      <c r="S33" s="14">
        <v>0</v>
      </c>
      <c r="T33" s="16">
        <v>0</v>
      </c>
      <c r="U33" s="14">
        <v>0.77471206999999997</v>
      </c>
      <c r="V33" s="16">
        <v>0.13997376</v>
      </c>
    </row>
    <row r="34" spans="1:22" x14ac:dyDescent="0.25">
      <c r="A34" s="11" t="s">
        <v>504</v>
      </c>
      <c r="B34" s="13">
        <v>6350</v>
      </c>
      <c r="C34" s="14">
        <f>(39/B34*100)</f>
        <v>0.6141732283464566</v>
      </c>
      <c r="D34" s="15">
        <v>6311</v>
      </c>
      <c r="E34" s="14">
        <v>4.7166450199999996</v>
      </c>
      <c r="F34" s="16">
        <v>0.32139238999999997</v>
      </c>
      <c r="G34" s="14">
        <v>19.647303050000001</v>
      </c>
      <c r="H34" s="16">
        <v>0.53800292000000005</v>
      </c>
      <c r="I34" s="14">
        <v>50.919463520000001</v>
      </c>
      <c r="J34" s="16">
        <v>0.64355516000000001</v>
      </c>
      <c r="K34" s="14">
        <v>19.448501100000001</v>
      </c>
      <c r="L34" s="16">
        <v>0.66692976000000004</v>
      </c>
      <c r="M34" s="14">
        <v>0</v>
      </c>
      <c r="N34" s="16">
        <v>0</v>
      </c>
      <c r="O34" s="14" t="s">
        <v>582</v>
      </c>
      <c r="P34" s="16" t="s">
        <v>582</v>
      </c>
      <c r="Q34" s="14">
        <v>2.56205434</v>
      </c>
      <c r="R34" s="16">
        <v>0.53182982999999995</v>
      </c>
      <c r="S34" s="14">
        <v>0</v>
      </c>
      <c r="T34" s="16">
        <v>0</v>
      </c>
      <c r="U34" s="14">
        <v>2.7060329699999999</v>
      </c>
      <c r="V34" s="16">
        <v>0.30260571000000003</v>
      </c>
    </row>
    <row r="35" spans="1:22" x14ac:dyDescent="0.25">
      <c r="A35" s="11" t="s">
        <v>505</v>
      </c>
      <c r="B35" s="13">
        <v>6406</v>
      </c>
      <c r="C35" s="14">
        <f>(38/B35*100)</f>
        <v>0.59319388073680923</v>
      </c>
      <c r="D35" s="15">
        <v>6368</v>
      </c>
      <c r="E35" s="14">
        <v>3.9837111300000001</v>
      </c>
      <c r="F35" s="16">
        <v>0.29660725999999998</v>
      </c>
      <c r="G35" s="14">
        <v>20.354915940000001</v>
      </c>
      <c r="H35" s="16">
        <v>0.63887298999999997</v>
      </c>
      <c r="I35" s="14">
        <v>53.857634279999999</v>
      </c>
      <c r="J35" s="16">
        <v>0.74347512999999998</v>
      </c>
      <c r="K35" s="14">
        <v>19.815403960000001</v>
      </c>
      <c r="L35" s="16">
        <v>0.68446401999999995</v>
      </c>
      <c r="M35" s="14">
        <v>0</v>
      </c>
      <c r="N35" s="16">
        <v>0</v>
      </c>
      <c r="O35" s="14" t="s">
        <v>582</v>
      </c>
      <c r="P35" s="16" t="s">
        <v>582</v>
      </c>
      <c r="Q35" s="14">
        <v>1.0339346199999999</v>
      </c>
      <c r="R35" s="16">
        <v>5.6459860000000001E-2</v>
      </c>
      <c r="S35" s="14">
        <v>0</v>
      </c>
      <c r="T35" s="16">
        <v>0</v>
      </c>
      <c r="U35" s="14">
        <v>0.95440007000000004</v>
      </c>
      <c r="V35" s="16">
        <v>0.14865444999999999</v>
      </c>
    </row>
    <row r="36" spans="1:22" x14ac:dyDescent="0.25">
      <c r="A36" s="11" t="s">
        <v>506</v>
      </c>
      <c r="B36" s="13">
        <v>6736</v>
      </c>
      <c r="C36" s="14">
        <f>(30/B36*100)</f>
        <v>0.44536817102137766</v>
      </c>
      <c r="D36" s="15">
        <v>6706</v>
      </c>
      <c r="E36" s="14">
        <v>5.2222321899999997</v>
      </c>
      <c r="F36" s="16">
        <v>0.30345306</v>
      </c>
      <c r="G36" s="14">
        <v>19.183660929999999</v>
      </c>
      <c r="H36" s="16">
        <v>0.61966646000000003</v>
      </c>
      <c r="I36" s="14">
        <v>46.177537000000001</v>
      </c>
      <c r="J36" s="16">
        <v>0.69716944999999997</v>
      </c>
      <c r="K36" s="14">
        <v>28.57040615</v>
      </c>
      <c r="L36" s="16">
        <v>0.66412227999999995</v>
      </c>
      <c r="M36" s="14">
        <v>0</v>
      </c>
      <c r="N36" s="16">
        <v>0</v>
      </c>
      <c r="O36" s="14" t="s">
        <v>582</v>
      </c>
      <c r="P36" s="16" t="s">
        <v>582</v>
      </c>
      <c r="Q36" s="14">
        <v>0</v>
      </c>
      <c r="R36" s="16">
        <v>0</v>
      </c>
      <c r="S36" s="14">
        <v>0</v>
      </c>
      <c r="T36" s="16">
        <v>0</v>
      </c>
      <c r="U36" s="14">
        <v>0.84616373</v>
      </c>
      <c r="V36" s="16">
        <v>0.1080882</v>
      </c>
    </row>
    <row r="37" spans="1:22" x14ac:dyDescent="0.25">
      <c r="A37" s="11" t="s">
        <v>507</v>
      </c>
      <c r="B37" s="13">
        <v>5458</v>
      </c>
      <c r="C37" s="14">
        <f>(66/B37*100)</f>
        <v>1.2092341517039207</v>
      </c>
      <c r="D37" s="15">
        <v>5392</v>
      </c>
      <c r="E37" s="14">
        <v>6.4273997300000003</v>
      </c>
      <c r="F37" s="16">
        <v>0.36299557999999998</v>
      </c>
      <c r="G37" s="14">
        <v>29.355222059999999</v>
      </c>
      <c r="H37" s="16">
        <v>0.69264172999999996</v>
      </c>
      <c r="I37" s="14">
        <v>47.94909311</v>
      </c>
      <c r="J37" s="16">
        <v>0.63886516999999998</v>
      </c>
      <c r="K37" s="14">
        <v>13.87993756</v>
      </c>
      <c r="L37" s="16">
        <v>0.53156404000000002</v>
      </c>
      <c r="M37" s="14">
        <v>0</v>
      </c>
      <c r="N37" s="16">
        <v>0</v>
      </c>
      <c r="O37" s="14" t="s">
        <v>582</v>
      </c>
      <c r="P37" s="16" t="s">
        <v>582</v>
      </c>
      <c r="Q37" s="14">
        <v>0</v>
      </c>
      <c r="R37" s="16">
        <v>0</v>
      </c>
      <c r="S37" s="14">
        <v>0</v>
      </c>
      <c r="T37" s="16">
        <v>0</v>
      </c>
      <c r="U37" s="14">
        <v>2.3883475500000002</v>
      </c>
      <c r="V37" s="16">
        <v>0.31598370999999997</v>
      </c>
    </row>
    <row r="38" spans="1:22" x14ac:dyDescent="0.25">
      <c r="A38" s="11" t="s">
        <v>508</v>
      </c>
      <c r="B38" s="13">
        <v>5860</v>
      </c>
      <c r="C38" s="14">
        <f>(17/B38*100)</f>
        <v>0.29010238907849828</v>
      </c>
      <c r="D38" s="15">
        <v>5843</v>
      </c>
      <c r="E38" s="14">
        <v>3.9397005100000002</v>
      </c>
      <c r="F38" s="16">
        <v>0.27101616000000001</v>
      </c>
      <c r="G38" s="14">
        <v>20.194858620000002</v>
      </c>
      <c r="H38" s="16">
        <v>0.65228710000000001</v>
      </c>
      <c r="I38" s="14">
        <v>47.159455989999998</v>
      </c>
      <c r="J38" s="16">
        <v>0.78461283000000004</v>
      </c>
      <c r="K38" s="14">
        <v>27.260487189999999</v>
      </c>
      <c r="L38" s="16">
        <v>0.80593658000000001</v>
      </c>
      <c r="M38" s="14">
        <v>0</v>
      </c>
      <c r="N38" s="16">
        <v>0</v>
      </c>
      <c r="O38" s="14" t="s">
        <v>582</v>
      </c>
      <c r="P38" s="16" t="s">
        <v>582</v>
      </c>
      <c r="Q38" s="14">
        <v>0</v>
      </c>
      <c r="R38" s="16">
        <v>0</v>
      </c>
      <c r="S38" s="14">
        <v>0</v>
      </c>
      <c r="T38" s="16">
        <v>0</v>
      </c>
      <c r="U38" s="14">
        <v>1.4454976799999999</v>
      </c>
      <c r="V38" s="16">
        <v>0.18284711000000001</v>
      </c>
    </row>
    <row r="39" spans="1:22" x14ac:dyDescent="0.25">
      <c r="A39" s="11" t="s">
        <v>509</v>
      </c>
      <c r="B39" s="13">
        <v>5895</v>
      </c>
      <c r="C39" s="14">
        <f>(31/B39*100)</f>
        <v>0.52586938083121293</v>
      </c>
      <c r="D39" s="15">
        <v>5864</v>
      </c>
      <c r="E39" s="14">
        <v>7.3238476500000003</v>
      </c>
      <c r="F39" s="16">
        <v>0.42871867000000002</v>
      </c>
      <c r="G39" s="14">
        <v>21.211759919999999</v>
      </c>
      <c r="H39" s="16">
        <v>0.60331051000000002</v>
      </c>
      <c r="I39" s="14">
        <v>47.289217579999999</v>
      </c>
      <c r="J39" s="16">
        <v>0.70685692</v>
      </c>
      <c r="K39" s="14">
        <v>22.505810990000001</v>
      </c>
      <c r="L39" s="16">
        <v>0.66065702000000004</v>
      </c>
      <c r="M39" s="14">
        <v>0</v>
      </c>
      <c r="N39" s="16">
        <v>0</v>
      </c>
      <c r="O39" s="14" t="s">
        <v>582</v>
      </c>
      <c r="P39" s="16" t="s">
        <v>582</v>
      </c>
      <c r="Q39" s="14">
        <v>0</v>
      </c>
      <c r="R39" s="16">
        <v>0</v>
      </c>
      <c r="S39" s="14">
        <v>0</v>
      </c>
      <c r="T39" s="16">
        <v>0</v>
      </c>
      <c r="U39" s="14">
        <v>1.66936386</v>
      </c>
      <c r="V39" s="16">
        <v>0.27907741000000003</v>
      </c>
    </row>
    <row r="40" spans="1:22" x14ac:dyDescent="0.25">
      <c r="A40" s="11" t="s">
        <v>510</v>
      </c>
      <c r="B40" s="13">
        <v>14157</v>
      </c>
      <c r="C40" s="14">
        <f>(286/B40*100)</f>
        <v>2.0202020202020203</v>
      </c>
      <c r="D40" s="15">
        <v>13871</v>
      </c>
      <c r="E40" s="14">
        <v>4.1371155599999998</v>
      </c>
      <c r="F40" s="16">
        <v>0.28068516999999998</v>
      </c>
      <c r="G40" s="14">
        <v>21.483050590000001</v>
      </c>
      <c r="H40" s="16">
        <v>0.51163080999999999</v>
      </c>
      <c r="I40" s="14">
        <v>52.321185560000004</v>
      </c>
      <c r="J40" s="16">
        <v>0.68696084999999996</v>
      </c>
      <c r="K40" s="14">
        <v>20.365503820000001</v>
      </c>
      <c r="L40" s="16">
        <v>0.50395677999999999</v>
      </c>
      <c r="M40" s="14">
        <v>0</v>
      </c>
      <c r="N40" s="16">
        <v>0</v>
      </c>
      <c r="O40" s="14" t="s">
        <v>582</v>
      </c>
      <c r="P40" s="16" t="s">
        <v>582</v>
      </c>
      <c r="Q40" s="14">
        <v>0</v>
      </c>
      <c r="R40" s="16">
        <v>0</v>
      </c>
      <c r="S40" s="14">
        <v>0</v>
      </c>
      <c r="T40" s="16">
        <v>0</v>
      </c>
      <c r="U40" s="14">
        <v>1.69314447</v>
      </c>
      <c r="V40" s="16">
        <v>0.21599948999999999</v>
      </c>
    </row>
    <row r="41" spans="1:22" x14ac:dyDescent="0.25">
      <c r="A41" s="11" t="s">
        <v>511</v>
      </c>
      <c r="B41" s="13">
        <v>5712</v>
      </c>
      <c r="C41" s="14">
        <f>(39/B41*100)</f>
        <v>0.6827731092436975</v>
      </c>
      <c r="D41" s="15">
        <v>5673</v>
      </c>
      <c r="E41" s="14">
        <v>3.8268442</v>
      </c>
      <c r="F41" s="16">
        <v>0.22678635</v>
      </c>
      <c r="G41" s="14">
        <v>20.66536601</v>
      </c>
      <c r="H41" s="16">
        <v>0.63506169000000001</v>
      </c>
      <c r="I41" s="14">
        <v>51.530952280000001</v>
      </c>
      <c r="J41" s="16">
        <v>0.71406733</v>
      </c>
      <c r="K41" s="14">
        <v>21.970633249999999</v>
      </c>
      <c r="L41" s="16">
        <v>0.62856323000000003</v>
      </c>
      <c r="M41" s="14">
        <v>0</v>
      </c>
      <c r="N41" s="16">
        <v>0</v>
      </c>
      <c r="O41" s="14" t="s">
        <v>582</v>
      </c>
      <c r="P41" s="16" t="s">
        <v>582</v>
      </c>
      <c r="Q41" s="14">
        <v>0.67681148000000002</v>
      </c>
      <c r="R41" s="16">
        <v>0.18042580999999999</v>
      </c>
      <c r="S41" s="14">
        <v>0</v>
      </c>
      <c r="T41" s="16">
        <v>0</v>
      </c>
      <c r="U41" s="14">
        <v>1.3293927999999999</v>
      </c>
      <c r="V41" s="16">
        <v>0.23592609</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4.6120581094285713</v>
      </c>
      <c r="F42" s="16">
        <f>IF(COUNT(F7:F41) &gt; 0, SQRT(SUMSQ(F7:F41)/(COUNT(F7:F41)*COUNT(F7:F41)) ), "—")</f>
        <v>4.983358414487369E-2</v>
      </c>
      <c r="G42" s="14">
        <f>IF(COUNT(G7:G41) &gt; 0, AVERAGE(G7:G41), "—")</f>
        <v>21.360156411428562</v>
      </c>
      <c r="H42" s="16">
        <f>IF(COUNT(H7:H41) &gt; 0, SQRT(SUMSQ(H7:H41)/(COUNT(H7:H41)*COUNT(H7:H41)) ), "—")</f>
        <v>0.10053452486629127</v>
      </c>
      <c r="I42" s="14">
        <f>IF(COUNT(I7:I41) &gt; 0, AVERAGE(I7:I41), "—")</f>
        <v>49.618252687714282</v>
      </c>
      <c r="J42" s="16">
        <f>IF(COUNT(J7:J41) &gt; 0, SQRT(SUMSQ(J7:J41)/(COUNT(J7:J41)*COUNT(J7:J41)) ), "—")</f>
        <v>0.1199758245375287</v>
      </c>
      <c r="K42" s="14">
        <f>IF(COUNT(K7:K41) &gt; 0, AVERAGE(K7:K41), "—")</f>
        <v>22.41706359485714</v>
      </c>
      <c r="L42" s="16">
        <f>IF(COUNT(L7:L41) &gt; 0, SQRT(SUMSQ(L7:L41)/(COUNT(L7:L41)*COUNT(L7:L41)) ), "—")</f>
        <v>0.10458353600269212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4.3054622857142859E-3</v>
      </c>
      <c r="T42" s="16">
        <f>IF(COUNT(T7:T41) &gt; 0, SQRT(SUMSQ(T7:T41)/(COUNT(T7:T41)*COUNT(T7:T41)) ), "—")</f>
        <v>2.1176954285714285E-3</v>
      </c>
      <c r="U42" s="14">
        <f>IF(COUNT(U7:U41) &gt; 0, AVERAGE(U7:U41), "—")</f>
        <v>1.4023894371428571</v>
      </c>
      <c r="V42" s="16">
        <f>IF(COUNT(V7:V41) &gt; 0, SQRT(SUMSQ(V7:V41)/(COUNT(V7:V41)*COUNT(V7:V41)) ), "—")</f>
        <v>3.5892953034820901E-2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4.3330676700000001</v>
      </c>
      <c r="F46" s="16">
        <v>0.2130804</v>
      </c>
      <c r="G46" s="14">
        <v>14.202768320000001</v>
      </c>
      <c r="H46" s="16">
        <v>0.30464583000000001</v>
      </c>
      <c r="I46" s="14">
        <v>45.449227700000002</v>
      </c>
      <c r="J46" s="16">
        <v>0.51198447999999996</v>
      </c>
      <c r="K46" s="14">
        <v>26.584683609999999</v>
      </c>
      <c r="L46" s="16">
        <v>0.42577938999999998</v>
      </c>
      <c r="M46" s="14">
        <v>0</v>
      </c>
      <c r="N46" s="16">
        <v>0</v>
      </c>
      <c r="O46" s="14" t="s">
        <v>582</v>
      </c>
      <c r="P46" s="16" t="s">
        <v>582</v>
      </c>
      <c r="Q46" s="14">
        <v>0</v>
      </c>
      <c r="R46" s="16">
        <v>0</v>
      </c>
      <c r="S46" s="14">
        <v>0</v>
      </c>
      <c r="T46" s="16">
        <v>0</v>
      </c>
      <c r="U46" s="14">
        <v>9.4302527099999995</v>
      </c>
      <c r="V46" s="16">
        <v>0.51782616000000004</v>
      </c>
    </row>
    <row r="47" spans="1:22" x14ac:dyDescent="0.25">
      <c r="A47" s="11" t="s">
        <v>517</v>
      </c>
      <c r="B47" s="13">
        <v>5928</v>
      </c>
      <c r="C47" s="14">
        <f>(96/B47*100)</f>
        <v>1.6194331983805668</v>
      </c>
      <c r="D47" s="15">
        <v>5832</v>
      </c>
      <c r="E47" s="14">
        <v>6.7597184800000001</v>
      </c>
      <c r="F47" s="16">
        <v>0.39421121999999997</v>
      </c>
      <c r="G47" s="14">
        <v>18.725482379999999</v>
      </c>
      <c r="H47" s="16">
        <v>0.57670823999999998</v>
      </c>
      <c r="I47" s="14">
        <v>48.350157430000003</v>
      </c>
      <c r="J47" s="16">
        <v>0.90874962999999997</v>
      </c>
      <c r="K47" s="14">
        <v>20.507106690000001</v>
      </c>
      <c r="L47" s="16">
        <v>0.69086614999999996</v>
      </c>
      <c r="M47" s="14">
        <v>0</v>
      </c>
      <c r="N47" s="16">
        <v>0</v>
      </c>
      <c r="O47" s="14" t="s">
        <v>582</v>
      </c>
      <c r="P47" s="16" t="s">
        <v>582</v>
      </c>
      <c r="Q47" s="14">
        <v>0</v>
      </c>
      <c r="R47" s="16">
        <v>0</v>
      </c>
      <c r="S47" s="14">
        <v>0</v>
      </c>
      <c r="T47" s="16">
        <v>0</v>
      </c>
      <c r="U47" s="14">
        <v>5.6575350200000001</v>
      </c>
      <c r="V47" s="16">
        <v>0.67684546000000001</v>
      </c>
    </row>
    <row r="48" spans="1:22" x14ac:dyDescent="0.25">
      <c r="A48" s="11" t="s">
        <v>518</v>
      </c>
      <c r="B48" s="13">
        <v>9841</v>
      </c>
      <c r="C48" s="14">
        <f>(7/B48*100)</f>
        <v>7.1130982623717101E-2</v>
      </c>
      <c r="D48" s="15">
        <v>9834</v>
      </c>
      <c r="E48" s="14">
        <v>1.4948686900000001</v>
      </c>
      <c r="F48" s="16">
        <v>0.14635507</v>
      </c>
      <c r="G48" s="14">
        <v>11.86157274</v>
      </c>
      <c r="H48" s="16">
        <v>0.36718431000000001</v>
      </c>
      <c r="I48" s="14">
        <v>58.3373159</v>
      </c>
      <c r="J48" s="16">
        <v>0.74284006000000002</v>
      </c>
      <c r="K48" s="14">
        <v>27.183734090000002</v>
      </c>
      <c r="L48" s="16">
        <v>0.59323727000000004</v>
      </c>
      <c r="M48" s="14">
        <v>0</v>
      </c>
      <c r="N48" s="16">
        <v>0</v>
      </c>
      <c r="O48" s="14" t="s">
        <v>582</v>
      </c>
      <c r="P48" s="16" t="s">
        <v>582</v>
      </c>
      <c r="Q48" s="14">
        <v>0</v>
      </c>
      <c r="R48" s="16">
        <v>0</v>
      </c>
      <c r="S48" s="14">
        <v>0</v>
      </c>
      <c r="T48" s="16">
        <v>0</v>
      </c>
      <c r="U48" s="14">
        <v>1.1225085800000001</v>
      </c>
      <c r="V48" s="16">
        <v>0.51361053999999995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3.6833055200000002</v>
      </c>
      <c r="F50" s="16">
        <v>0.19382431</v>
      </c>
      <c r="G50" s="14">
        <v>12.648068970000001</v>
      </c>
      <c r="H50" s="16">
        <v>0.44702593000000002</v>
      </c>
      <c r="I50" s="14">
        <v>43.901010159999998</v>
      </c>
      <c r="J50" s="16">
        <v>0.59291950000000004</v>
      </c>
      <c r="K50" s="14">
        <v>38.653203380000001</v>
      </c>
      <c r="L50" s="16">
        <v>0.72619703999999996</v>
      </c>
      <c r="M50" s="14">
        <v>0</v>
      </c>
      <c r="N50" s="16">
        <v>0</v>
      </c>
      <c r="O50" s="14" t="s">
        <v>582</v>
      </c>
      <c r="P50" s="16" t="s">
        <v>582</v>
      </c>
      <c r="Q50" s="14">
        <v>0</v>
      </c>
      <c r="R50" s="16">
        <v>0</v>
      </c>
      <c r="S50" s="14">
        <v>0</v>
      </c>
      <c r="T50" s="16">
        <v>0</v>
      </c>
      <c r="U50" s="14">
        <v>1.1144119800000001</v>
      </c>
      <c r="V50" s="16">
        <v>0.18162618</v>
      </c>
    </row>
    <row r="51" spans="1:22" x14ac:dyDescent="0.25">
      <c r="A51" s="11" t="s">
        <v>521</v>
      </c>
      <c r="B51" s="13">
        <v>6866</v>
      </c>
      <c r="C51" s="14">
        <f>(110/B51*100)</f>
        <v>1.602097290999126</v>
      </c>
      <c r="D51" s="15">
        <v>6756</v>
      </c>
      <c r="E51" s="14">
        <v>4.01365967</v>
      </c>
      <c r="F51" s="16">
        <v>0.25314115999999998</v>
      </c>
      <c r="G51" s="14">
        <v>11.57814617</v>
      </c>
      <c r="H51" s="16">
        <v>0.44517064000000001</v>
      </c>
      <c r="I51" s="14">
        <v>37.763679209999999</v>
      </c>
      <c r="J51" s="16">
        <v>0.61063115999999995</v>
      </c>
      <c r="K51" s="14">
        <v>34.693242779999999</v>
      </c>
      <c r="L51" s="16">
        <v>0.67844952999999997</v>
      </c>
      <c r="M51" s="14">
        <v>0</v>
      </c>
      <c r="N51" s="16">
        <v>0</v>
      </c>
      <c r="O51" s="14" t="s">
        <v>582</v>
      </c>
      <c r="P51" s="16" t="s">
        <v>582</v>
      </c>
      <c r="Q51" s="14">
        <v>10.569687030000001</v>
      </c>
      <c r="R51" s="16">
        <v>0.61143541999999995</v>
      </c>
      <c r="S51" s="14">
        <v>0</v>
      </c>
      <c r="T51" s="16">
        <v>0</v>
      </c>
      <c r="U51" s="14">
        <v>1.3815851400000001</v>
      </c>
      <c r="V51" s="16">
        <v>0.22929395</v>
      </c>
    </row>
    <row r="52" spans="1:22" x14ac:dyDescent="0.25">
      <c r="A52" s="11" t="s">
        <v>522</v>
      </c>
      <c r="B52" s="13">
        <v>5809</v>
      </c>
      <c r="C52" s="14">
        <f>(76/B52*100)</f>
        <v>1.3083146841108624</v>
      </c>
      <c r="D52" s="15">
        <v>5733</v>
      </c>
      <c r="E52" s="14">
        <v>3.2848354899999999</v>
      </c>
      <c r="F52" s="16">
        <v>0.25300903000000002</v>
      </c>
      <c r="G52" s="14">
        <v>15.63364254</v>
      </c>
      <c r="H52" s="16">
        <v>0.53551727000000005</v>
      </c>
      <c r="I52" s="14">
        <v>51.366384179999997</v>
      </c>
      <c r="J52" s="16">
        <v>0.74898988</v>
      </c>
      <c r="K52" s="14">
        <v>28.78287508</v>
      </c>
      <c r="L52" s="16">
        <v>0.72226104000000002</v>
      </c>
      <c r="M52" s="14">
        <v>0</v>
      </c>
      <c r="N52" s="16">
        <v>0</v>
      </c>
      <c r="O52" s="14" t="s">
        <v>582</v>
      </c>
      <c r="P52" s="16" t="s">
        <v>582</v>
      </c>
      <c r="Q52" s="14">
        <v>0</v>
      </c>
      <c r="R52" s="16">
        <v>0</v>
      </c>
      <c r="S52" s="14">
        <v>0</v>
      </c>
      <c r="T52" s="16">
        <v>0</v>
      </c>
      <c r="U52" s="14">
        <v>0.93226271000000005</v>
      </c>
      <c r="V52" s="16">
        <v>0.13333486</v>
      </c>
    </row>
    <row r="53" spans="1:22" x14ac:dyDescent="0.25">
      <c r="A53" s="11" t="s">
        <v>523</v>
      </c>
      <c r="B53" s="13">
        <v>5571</v>
      </c>
      <c r="C53" s="14">
        <f>(85/B53*100)</f>
        <v>1.5257583916711541</v>
      </c>
      <c r="D53" s="15">
        <v>5486</v>
      </c>
      <c r="E53" s="14">
        <v>4.5433670299999998</v>
      </c>
      <c r="F53" s="16">
        <v>0.28839428</v>
      </c>
      <c r="G53" s="14">
        <v>17.123659910000001</v>
      </c>
      <c r="H53" s="16">
        <v>0.52031928000000005</v>
      </c>
      <c r="I53" s="14">
        <v>49.3374138</v>
      </c>
      <c r="J53" s="16">
        <v>0.65630732999999997</v>
      </c>
      <c r="K53" s="14">
        <v>26.686878270000001</v>
      </c>
      <c r="L53" s="16">
        <v>0.58566611000000002</v>
      </c>
      <c r="M53" s="14">
        <v>0</v>
      </c>
      <c r="N53" s="16">
        <v>0</v>
      </c>
      <c r="O53" s="14" t="s">
        <v>582</v>
      </c>
      <c r="P53" s="16" t="s">
        <v>582</v>
      </c>
      <c r="Q53" s="14">
        <v>0</v>
      </c>
      <c r="R53" s="16">
        <v>0</v>
      </c>
      <c r="S53" s="14">
        <v>0</v>
      </c>
      <c r="T53" s="16">
        <v>0</v>
      </c>
      <c r="U53" s="14">
        <v>2.3086809800000001</v>
      </c>
      <c r="V53" s="16">
        <v>0.23855130999999999</v>
      </c>
    </row>
    <row r="54" spans="1:22" x14ac:dyDescent="0.25">
      <c r="A54" s="11" t="s">
        <v>524</v>
      </c>
      <c r="B54" s="13">
        <v>4740</v>
      </c>
      <c r="C54" s="14">
        <f>(83/B54*100)</f>
        <v>1.751054852320675</v>
      </c>
      <c r="D54" s="15">
        <v>4657</v>
      </c>
      <c r="E54" s="14">
        <v>5.9201149300000004</v>
      </c>
      <c r="F54" s="16">
        <v>0.44285036999999999</v>
      </c>
      <c r="G54" s="14">
        <v>10.93907471</v>
      </c>
      <c r="H54" s="16">
        <v>0.59621997000000004</v>
      </c>
      <c r="I54" s="14">
        <v>34.661552010000001</v>
      </c>
      <c r="J54" s="16">
        <v>0.73988449999999994</v>
      </c>
      <c r="K54" s="14">
        <v>41.74613394</v>
      </c>
      <c r="L54" s="16">
        <v>0.83995797999999999</v>
      </c>
      <c r="M54" s="14">
        <v>0</v>
      </c>
      <c r="N54" s="16">
        <v>0</v>
      </c>
      <c r="O54" s="14" t="s">
        <v>582</v>
      </c>
      <c r="P54" s="16" t="s">
        <v>582</v>
      </c>
      <c r="Q54" s="14">
        <v>0</v>
      </c>
      <c r="R54" s="16">
        <v>0</v>
      </c>
      <c r="S54" s="14">
        <v>0</v>
      </c>
      <c r="T54" s="16">
        <v>0</v>
      </c>
      <c r="U54" s="14">
        <v>6.7331244100000003</v>
      </c>
      <c r="V54" s="16">
        <v>0.50270504000000005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3.5211492999999998</v>
      </c>
      <c r="F56" s="16">
        <v>0.23770785</v>
      </c>
      <c r="G56" s="14">
        <v>16.168255890000001</v>
      </c>
      <c r="H56" s="16">
        <v>0.54874073999999995</v>
      </c>
      <c r="I56" s="14">
        <v>59.691036029999999</v>
      </c>
      <c r="J56" s="16">
        <v>0.85266238999999999</v>
      </c>
      <c r="K56" s="14">
        <v>20.162010259999999</v>
      </c>
      <c r="L56" s="16">
        <v>0.73051222999999998</v>
      </c>
      <c r="M56" s="14">
        <v>0</v>
      </c>
      <c r="N56" s="16">
        <v>0</v>
      </c>
      <c r="O56" s="14" t="s">
        <v>582</v>
      </c>
      <c r="P56" s="16" t="s">
        <v>582</v>
      </c>
      <c r="Q56" s="14">
        <v>0</v>
      </c>
      <c r="R56" s="16">
        <v>0</v>
      </c>
      <c r="S56" s="14">
        <v>0</v>
      </c>
      <c r="T56" s="16">
        <v>0</v>
      </c>
      <c r="U56" s="14">
        <v>0.45754852000000001</v>
      </c>
      <c r="V56" s="16">
        <v>0.1193364</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6.1679249799999996</v>
      </c>
      <c r="F61" s="16">
        <v>0.34363714000000001</v>
      </c>
      <c r="G61" s="14">
        <v>14.87552483</v>
      </c>
      <c r="H61" s="16">
        <v>0.47549121</v>
      </c>
      <c r="I61" s="14">
        <v>43.594842440000001</v>
      </c>
      <c r="J61" s="16">
        <v>0.75953373999999996</v>
      </c>
      <c r="K61" s="14">
        <v>33.663326470000001</v>
      </c>
      <c r="L61" s="16">
        <v>0.70098669000000002</v>
      </c>
      <c r="M61" s="14">
        <v>0</v>
      </c>
      <c r="N61" s="16">
        <v>0</v>
      </c>
      <c r="O61" s="14" t="s">
        <v>582</v>
      </c>
      <c r="P61" s="16" t="s">
        <v>582</v>
      </c>
      <c r="Q61" s="14">
        <v>0</v>
      </c>
      <c r="R61" s="16">
        <v>0</v>
      </c>
      <c r="S61" s="14">
        <v>0</v>
      </c>
      <c r="T61" s="16">
        <v>0</v>
      </c>
      <c r="U61" s="14">
        <v>1.69838128</v>
      </c>
      <c r="V61" s="16">
        <v>0.30118008000000002</v>
      </c>
    </row>
    <row r="62" spans="1:22" x14ac:dyDescent="0.25">
      <c r="A62" s="11" t="s">
        <v>532</v>
      </c>
      <c r="B62" s="13">
        <v>4476</v>
      </c>
      <c r="C62" s="14">
        <f>(3/B62*100)</f>
        <v>6.7024128686327081E-2</v>
      </c>
      <c r="D62" s="15">
        <v>4473</v>
      </c>
      <c r="E62" s="14">
        <v>3.93956975</v>
      </c>
      <c r="F62" s="16">
        <v>0.28406935999999999</v>
      </c>
      <c r="G62" s="14">
        <v>21.776114830000001</v>
      </c>
      <c r="H62" s="16">
        <v>0.58295819000000004</v>
      </c>
      <c r="I62" s="14">
        <v>54.499507770000001</v>
      </c>
      <c r="J62" s="16">
        <v>0.76063256999999995</v>
      </c>
      <c r="K62" s="14">
        <v>19.628896910000002</v>
      </c>
      <c r="L62" s="16">
        <v>0.55583404999999997</v>
      </c>
      <c r="M62" s="14">
        <v>0</v>
      </c>
      <c r="N62" s="16">
        <v>0</v>
      </c>
      <c r="O62" s="14" t="s">
        <v>582</v>
      </c>
      <c r="P62" s="16" t="s">
        <v>582</v>
      </c>
      <c r="Q62" s="14">
        <v>0</v>
      </c>
      <c r="R62" s="16">
        <v>0</v>
      </c>
      <c r="S62" s="14">
        <v>0</v>
      </c>
      <c r="T62" s="16">
        <v>0</v>
      </c>
      <c r="U62" s="14">
        <v>0.15591073999999999</v>
      </c>
      <c r="V62" s="16">
        <v>5.8915820000000001E-2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5.4020250499999998</v>
      </c>
      <c r="F66" s="16">
        <v>0.31295898</v>
      </c>
      <c r="G66" s="14">
        <v>17.568672060000001</v>
      </c>
      <c r="H66" s="16">
        <v>0.57385607000000005</v>
      </c>
      <c r="I66" s="14">
        <v>51.542747890000001</v>
      </c>
      <c r="J66" s="16">
        <v>0.62913195</v>
      </c>
      <c r="K66" s="14">
        <v>21.21272935</v>
      </c>
      <c r="L66" s="16">
        <v>0.59555692000000005</v>
      </c>
      <c r="M66" s="14">
        <v>0</v>
      </c>
      <c r="N66" s="16">
        <v>0</v>
      </c>
      <c r="O66" s="14" t="s">
        <v>582</v>
      </c>
      <c r="P66" s="16" t="s">
        <v>582</v>
      </c>
      <c r="Q66" s="14">
        <v>0</v>
      </c>
      <c r="R66" s="16">
        <v>0</v>
      </c>
      <c r="S66" s="14">
        <v>0</v>
      </c>
      <c r="T66" s="16">
        <v>0</v>
      </c>
      <c r="U66" s="14">
        <v>4.27382565</v>
      </c>
      <c r="V66" s="16">
        <v>0.21674863</v>
      </c>
    </row>
    <row r="67" spans="1:22" x14ac:dyDescent="0.25">
      <c r="A67" s="11" t="s">
        <v>537</v>
      </c>
      <c r="B67" s="13">
        <v>6971</v>
      </c>
      <c r="C67" s="14">
        <f>(83/B67*100)</f>
        <v>1.1906469660020083</v>
      </c>
      <c r="D67" s="15">
        <v>6888</v>
      </c>
      <c r="E67" s="14">
        <v>3.5538136800000002</v>
      </c>
      <c r="F67" s="16">
        <v>0.27061994</v>
      </c>
      <c r="G67" s="14">
        <v>16.71018364</v>
      </c>
      <c r="H67" s="16">
        <v>0.55756251000000001</v>
      </c>
      <c r="I67" s="14">
        <v>51.696507109999999</v>
      </c>
      <c r="J67" s="16">
        <v>0.71145203999999995</v>
      </c>
      <c r="K67" s="14">
        <v>26.142204830000001</v>
      </c>
      <c r="L67" s="16">
        <v>0.60629743000000003</v>
      </c>
      <c r="M67" s="14">
        <v>0</v>
      </c>
      <c r="N67" s="16">
        <v>0</v>
      </c>
      <c r="O67" s="14" t="s">
        <v>582</v>
      </c>
      <c r="P67" s="16" t="s">
        <v>582</v>
      </c>
      <c r="Q67" s="14">
        <v>0</v>
      </c>
      <c r="R67" s="16">
        <v>0</v>
      </c>
      <c r="S67" s="14">
        <v>0</v>
      </c>
      <c r="T67" s="16">
        <v>0</v>
      </c>
      <c r="U67" s="14">
        <v>1.8972907400000001</v>
      </c>
      <c r="V67" s="16">
        <v>0.21868098999999999</v>
      </c>
    </row>
    <row r="68" spans="1:22" x14ac:dyDescent="0.25">
      <c r="A68" s="11" t="s">
        <v>538</v>
      </c>
      <c r="B68" s="13">
        <v>12083</v>
      </c>
      <c r="C68" s="14">
        <f>(26/B68*100)</f>
        <v>0.21517834974757924</v>
      </c>
      <c r="D68" s="15">
        <v>12057</v>
      </c>
      <c r="E68" s="14">
        <v>4.7857941300000002</v>
      </c>
      <c r="F68" s="16">
        <v>0.21356596</v>
      </c>
      <c r="G68" s="14">
        <v>13.41813541</v>
      </c>
      <c r="H68" s="16">
        <v>0.29300520000000002</v>
      </c>
      <c r="I68" s="14">
        <v>45.153744869999997</v>
      </c>
      <c r="J68" s="16">
        <v>0.39407017</v>
      </c>
      <c r="K68" s="14">
        <v>29.444757620000001</v>
      </c>
      <c r="L68" s="16">
        <v>0.39010043999999999</v>
      </c>
      <c r="M68" s="14">
        <v>0</v>
      </c>
      <c r="N68" s="16">
        <v>0</v>
      </c>
      <c r="O68" s="14" t="s">
        <v>582</v>
      </c>
      <c r="P68" s="16" t="s">
        <v>582</v>
      </c>
      <c r="Q68" s="14">
        <v>0</v>
      </c>
      <c r="R68" s="16">
        <v>0</v>
      </c>
      <c r="S68" s="14">
        <v>0</v>
      </c>
      <c r="T68" s="16">
        <v>0</v>
      </c>
      <c r="U68" s="14">
        <v>7.1975679699999997</v>
      </c>
      <c r="V68" s="16">
        <v>0.26036868000000002</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4.0089832899999998</v>
      </c>
      <c r="F70" s="16">
        <v>0.26129955999999999</v>
      </c>
      <c r="G70" s="14">
        <v>27.64595503</v>
      </c>
      <c r="H70" s="16">
        <v>0.68153995999999994</v>
      </c>
      <c r="I70" s="14">
        <v>55.051534429999997</v>
      </c>
      <c r="J70" s="16">
        <v>0.83256032999999996</v>
      </c>
      <c r="K70" s="14">
        <v>11.30491</v>
      </c>
      <c r="L70" s="16">
        <v>0.49130636999999999</v>
      </c>
      <c r="M70" s="14">
        <v>0</v>
      </c>
      <c r="N70" s="16">
        <v>0</v>
      </c>
      <c r="O70" s="14" t="s">
        <v>582</v>
      </c>
      <c r="P70" s="16" t="s">
        <v>582</v>
      </c>
      <c r="Q70" s="14">
        <v>0</v>
      </c>
      <c r="R70" s="16">
        <v>0</v>
      </c>
      <c r="S70" s="14">
        <v>0</v>
      </c>
      <c r="T70" s="16">
        <v>0</v>
      </c>
      <c r="U70" s="14">
        <v>1.9886172499999999</v>
      </c>
      <c r="V70" s="16">
        <v>0.29908045</v>
      </c>
    </row>
    <row r="71" spans="1:22" x14ac:dyDescent="0.25">
      <c r="A71" s="11" t="s">
        <v>541</v>
      </c>
      <c r="B71" s="13">
        <v>6115</v>
      </c>
      <c r="C71" s="14">
        <f>(17/B71*100)</f>
        <v>0.27800490596892891</v>
      </c>
      <c r="D71" s="15">
        <v>6098</v>
      </c>
      <c r="E71" s="14">
        <v>3.7933212799999998</v>
      </c>
      <c r="F71" s="16">
        <v>0.27115900999999998</v>
      </c>
      <c r="G71" s="14">
        <v>13.861526980000001</v>
      </c>
      <c r="H71" s="16">
        <v>0.55311505999999999</v>
      </c>
      <c r="I71" s="14">
        <v>50.681461579999997</v>
      </c>
      <c r="J71" s="16">
        <v>0.82862168000000003</v>
      </c>
      <c r="K71" s="14">
        <v>31.399059229999999</v>
      </c>
      <c r="L71" s="16">
        <v>0.60229089999999996</v>
      </c>
      <c r="M71" s="14">
        <v>0</v>
      </c>
      <c r="N71" s="16">
        <v>0</v>
      </c>
      <c r="O71" s="14" t="s">
        <v>582</v>
      </c>
      <c r="P71" s="16" t="s">
        <v>582</v>
      </c>
      <c r="Q71" s="14">
        <v>0</v>
      </c>
      <c r="R71" s="16">
        <v>0</v>
      </c>
      <c r="S71" s="14">
        <v>0</v>
      </c>
      <c r="T71" s="16">
        <v>0</v>
      </c>
      <c r="U71" s="14">
        <v>0.26463092999999999</v>
      </c>
      <c r="V71" s="16">
        <v>6.8970190000000001E-2</v>
      </c>
    </row>
    <row r="72" spans="1:22" x14ac:dyDescent="0.25">
      <c r="A72" s="11" t="s">
        <v>542</v>
      </c>
      <c r="B72" s="13">
        <v>7708</v>
      </c>
      <c r="C72" s="14">
        <f>(5/B72*100)</f>
        <v>6.4867669953295279E-2</v>
      </c>
      <c r="D72" s="15">
        <v>7703</v>
      </c>
      <c r="E72" s="14">
        <v>1.5714418699999999</v>
      </c>
      <c r="F72" s="16">
        <v>0.14580464000000001</v>
      </c>
      <c r="G72" s="14">
        <v>14.26711309</v>
      </c>
      <c r="H72" s="16">
        <v>0.47522465000000003</v>
      </c>
      <c r="I72" s="14">
        <v>57.315298679999998</v>
      </c>
      <c r="J72" s="16">
        <v>0.59215030999999996</v>
      </c>
      <c r="K72" s="14">
        <v>26.67068029</v>
      </c>
      <c r="L72" s="16">
        <v>0.59651065999999997</v>
      </c>
      <c r="M72" s="14">
        <v>0</v>
      </c>
      <c r="N72" s="16">
        <v>0</v>
      </c>
      <c r="O72" s="14" t="s">
        <v>582</v>
      </c>
      <c r="P72" s="16" t="s">
        <v>582</v>
      </c>
      <c r="Q72" s="14">
        <v>0</v>
      </c>
      <c r="R72" s="16">
        <v>0</v>
      </c>
      <c r="S72" s="14">
        <v>0</v>
      </c>
      <c r="T72" s="16">
        <v>0</v>
      </c>
      <c r="U72" s="14">
        <v>0.17546606000000001</v>
      </c>
      <c r="V72" s="16">
        <v>4.4213509999999998E-2</v>
      </c>
    </row>
    <row r="73" spans="1:22" x14ac:dyDescent="0.25">
      <c r="A73" s="11" t="s">
        <v>543</v>
      </c>
      <c r="B73" s="13">
        <v>8249</v>
      </c>
      <c r="C73" s="14">
        <f>(147/B73*100)</f>
        <v>1.7820341859619349</v>
      </c>
      <c r="D73" s="15">
        <v>8102</v>
      </c>
      <c r="E73" s="14">
        <v>1.22945734</v>
      </c>
      <c r="F73" s="16">
        <v>0.15932130999999999</v>
      </c>
      <c r="G73" s="14">
        <v>8.19206754</v>
      </c>
      <c r="H73" s="16">
        <v>0.3446169</v>
      </c>
      <c r="I73" s="14">
        <v>59.426260480000003</v>
      </c>
      <c r="J73" s="16">
        <v>0.93945144999999997</v>
      </c>
      <c r="K73" s="14">
        <v>30.490346599999999</v>
      </c>
      <c r="L73" s="16">
        <v>0.96493024000000005</v>
      </c>
      <c r="M73" s="14">
        <v>0</v>
      </c>
      <c r="N73" s="16">
        <v>0</v>
      </c>
      <c r="O73" s="14" t="s">
        <v>582</v>
      </c>
      <c r="P73" s="16" t="s">
        <v>582</v>
      </c>
      <c r="Q73" s="14">
        <v>0</v>
      </c>
      <c r="R73" s="16">
        <v>0</v>
      </c>
      <c r="S73" s="14">
        <v>0</v>
      </c>
      <c r="T73" s="16">
        <v>0</v>
      </c>
      <c r="U73" s="14">
        <v>0.66186803999999999</v>
      </c>
      <c r="V73" s="16">
        <v>0.11602108999999999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4.3359058599999996</v>
      </c>
      <c r="F75" s="16">
        <v>0.29758590000000001</v>
      </c>
      <c r="G75" s="14">
        <v>10.66471447</v>
      </c>
      <c r="H75" s="16">
        <v>0.42166311000000001</v>
      </c>
      <c r="I75" s="14">
        <v>45.706362439999999</v>
      </c>
      <c r="J75" s="16">
        <v>0.82528738999999995</v>
      </c>
      <c r="K75" s="14">
        <v>34.888757269999999</v>
      </c>
      <c r="L75" s="16">
        <v>0.77747591999999999</v>
      </c>
      <c r="M75" s="14">
        <v>0</v>
      </c>
      <c r="N75" s="16">
        <v>0</v>
      </c>
      <c r="O75" s="14" t="s">
        <v>582</v>
      </c>
      <c r="P75" s="16" t="s">
        <v>582</v>
      </c>
      <c r="Q75" s="14">
        <v>0</v>
      </c>
      <c r="R75" s="16">
        <v>0</v>
      </c>
      <c r="S75" s="14">
        <v>0</v>
      </c>
      <c r="T75" s="16">
        <v>0</v>
      </c>
      <c r="U75" s="14">
        <v>4.4042599600000001</v>
      </c>
      <c r="V75" s="16">
        <v>0.65078181999999996</v>
      </c>
    </row>
    <row r="76" spans="1:22" x14ac:dyDescent="0.25">
      <c r="A76" s="11" t="s">
        <v>546</v>
      </c>
      <c r="B76" s="13">
        <v>14167</v>
      </c>
      <c r="C76" s="14">
        <f>(229/B76*100)</f>
        <v>1.6164325545281288</v>
      </c>
      <c r="D76" s="15">
        <v>13938</v>
      </c>
      <c r="E76" s="14">
        <v>3.76736453</v>
      </c>
      <c r="F76" s="16">
        <v>0.2146015</v>
      </c>
      <c r="G76" s="14">
        <v>9.3149904699999997</v>
      </c>
      <c r="H76" s="16">
        <v>0.30933348999999999</v>
      </c>
      <c r="I76" s="14">
        <v>43.564029159999997</v>
      </c>
      <c r="J76" s="16">
        <v>0.65229700000000002</v>
      </c>
      <c r="K76" s="14">
        <v>40.399357559999999</v>
      </c>
      <c r="L76" s="16">
        <v>0.66333229000000005</v>
      </c>
      <c r="M76" s="14">
        <v>0</v>
      </c>
      <c r="N76" s="16">
        <v>0</v>
      </c>
      <c r="O76" s="14" t="s">
        <v>582</v>
      </c>
      <c r="P76" s="16" t="s">
        <v>582</v>
      </c>
      <c r="Q76" s="14">
        <v>0</v>
      </c>
      <c r="R76" s="16">
        <v>0</v>
      </c>
      <c r="S76" s="14">
        <v>0</v>
      </c>
      <c r="T76" s="16">
        <v>0</v>
      </c>
      <c r="U76" s="14">
        <v>2.9542582799999999</v>
      </c>
      <c r="V76" s="16">
        <v>0.25272998000000002</v>
      </c>
    </row>
    <row r="77" spans="1:22" x14ac:dyDescent="0.25">
      <c r="A77" s="11" t="s">
        <v>547</v>
      </c>
      <c r="B77" s="13">
        <v>6062</v>
      </c>
      <c r="C77" s="14">
        <f>(87/B77*100)</f>
        <v>1.4351699109204883</v>
      </c>
      <c r="D77" s="15">
        <v>5975</v>
      </c>
      <c r="E77" s="14">
        <v>4.5414646899999997</v>
      </c>
      <c r="F77" s="16">
        <v>0.28424270000000001</v>
      </c>
      <c r="G77" s="14">
        <v>14.676363200000001</v>
      </c>
      <c r="H77" s="16">
        <v>0.46862234000000003</v>
      </c>
      <c r="I77" s="14">
        <v>46.232086209999999</v>
      </c>
      <c r="J77" s="16">
        <v>0.71163799999999999</v>
      </c>
      <c r="K77" s="14">
        <v>30.40916262</v>
      </c>
      <c r="L77" s="16">
        <v>0.67873379</v>
      </c>
      <c r="M77" s="14">
        <v>0</v>
      </c>
      <c r="N77" s="16">
        <v>0</v>
      </c>
      <c r="O77" s="14" t="s">
        <v>582</v>
      </c>
      <c r="P77" s="16" t="s">
        <v>582</v>
      </c>
      <c r="Q77" s="14">
        <v>0</v>
      </c>
      <c r="R77" s="16">
        <v>0</v>
      </c>
      <c r="S77" s="14">
        <v>0</v>
      </c>
      <c r="T77" s="16">
        <v>0</v>
      </c>
      <c r="U77" s="14">
        <v>4.14092328</v>
      </c>
      <c r="V77" s="16">
        <v>0.41145994000000002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0.78380453000000005</v>
      </c>
      <c r="F81" s="16">
        <v>0.11632442</v>
      </c>
      <c r="G81" s="14">
        <v>8.2032470499999999</v>
      </c>
      <c r="H81" s="16">
        <v>0.34199362999999999</v>
      </c>
      <c r="I81" s="14">
        <v>55.018711879999998</v>
      </c>
      <c r="J81" s="16">
        <v>0.87000308999999998</v>
      </c>
      <c r="K81" s="14">
        <v>35.57478897</v>
      </c>
      <c r="L81" s="16">
        <v>0.88138660999999996</v>
      </c>
      <c r="M81" s="14">
        <v>0</v>
      </c>
      <c r="N81" s="16">
        <v>0</v>
      </c>
      <c r="O81" s="14" t="s">
        <v>582</v>
      </c>
      <c r="P81" s="16" t="s">
        <v>582</v>
      </c>
      <c r="Q81" s="14">
        <v>0</v>
      </c>
      <c r="R81" s="16">
        <v>0</v>
      </c>
      <c r="S81" s="14">
        <v>0</v>
      </c>
      <c r="T81" s="16">
        <v>0</v>
      </c>
      <c r="U81" s="14">
        <v>0.41944756</v>
      </c>
      <c r="V81" s="16">
        <v>9.1961109999999999E-2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719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1.00944356</v>
      </c>
      <c r="F7" s="16">
        <v>9.3343640000000005E-2</v>
      </c>
      <c r="G7" s="14">
        <v>8.1198884699999994</v>
      </c>
      <c r="H7" s="16">
        <v>0.27249353999999998</v>
      </c>
      <c r="I7" s="14">
        <v>66.524580049999997</v>
      </c>
      <c r="J7" s="16">
        <v>0.52717208999999998</v>
      </c>
      <c r="K7" s="14">
        <v>22.22155609</v>
      </c>
      <c r="L7" s="16">
        <v>0.44686498000000002</v>
      </c>
      <c r="M7" s="14">
        <v>0</v>
      </c>
      <c r="N7" s="16">
        <v>0</v>
      </c>
      <c r="O7" s="14" t="s">
        <v>582</v>
      </c>
      <c r="P7" s="16" t="s">
        <v>582</v>
      </c>
      <c r="Q7" s="14">
        <v>0</v>
      </c>
      <c r="R7" s="16">
        <v>0</v>
      </c>
      <c r="S7" s="14">
        <v>0</v>
      </c>
      <c r="T7" s="16">
        <v>0</v>
      </c>
      <c r="U7" s="14">
        <v>2.12453183</v>
      </c>
      <c r="V7" s="16">
        <v>0.16612689</v>
      </c>
    </row>
    <row r="8" spans="1:22" x14ac:dyDescent="0.25">
      <c r="A8" s="11" t="s">
        <v>478</v>
      </c>
      <c r="B8" s="13">
        <v>7007</v>
      </c>
      <c r="C8" s="14">
        <f>(25/B8*100)</f>
        <v>0.35678607107178534</v>
      </c>
      <c r="D8" s="15">
        <v>6982</v>
      </c>
      <c r="E8" s="14">
        <v>2.9771956899999998</v>
      </c>
      <c r="F8" s="16">
        <v>0.22142379000000001</v>
      </c>
      <c r="G8" s="14">
        <v>15.173801190000001</v>
      </c>
      <c r="H8" s="16">
        <v>0.46549671999999997</v>
      </c>
      <c r="I8" s="14">
        <v>48.603629669999997</v>
      </c>
      <c r="J8" s="16">
        <v>0.65594872999999998</v>
      </c>
      <c r="K8" s="14">
        <v>31.22402846</v>
      </c>
      <c r="L8" s="16">
        <v>0.59441555999999995</v>
      </c>
      <c r="M8" s="14">
        <v>0</v>
      </c>
      <c r="N8" s="16">
        <v>0</v>
      </c>
      <c r="O8" s="14" t="s">
        <v>582</v>
      </c>
      <c r="P8" s="16" t="s">
        <v>582</v>
      </c>
      <c r="Q8" s="14">
        <v>0.47263917</v>
      </c>
      <c r="R8" s="16">
        <v>0.11632265999999999</v>
      </c>
      <c r="S8" s="14">
        <v>0</v>
      </c>
      <c r="T8" s="16">
        <v>0</v>
      </c>
      <c r="U8" s="14">
        <v>1.5487058199999999</v>
      </c>
      <c r="V8" s="16">
        <v>0.16351210999999999</v>
      </c>
    </row>
    <row r="9" spans="1:22" x14ac:dyDescent="0.25">
      <c r="A9" s="11" t="s">
        <v>479</v>
      </c>
      <c r="B9" s="13">
        <v>9651</v>
      </c>
      <c r="C9" s="14">
        <f>(113/B9*100)</f>
        <v>1.170863122992436</v>
      </c>
      <c r="D9" s="15">
        <v>9538</v>
      </c>
      <c r="E9" s="14">
        <v>1.77505253</v>
      </c>
      <c r="F9" s="16">
        <v>0.14278163999999999</v>
      </c>
      <c r="G9" s="14">
        <v>8.6509009399999997</v>
      </c>
      <c r="H9" s="16">
        <v>0.27176294000000001</v>
      </c>
      <c r="I9" s="14">
        <v>68.342286020000003</v>
      </c>
      <c r="J9" s="16">
        <v>0.62669841000000004</v>
      </c>
      <c r="K9" s="14">
        <v>15.382165580000001</v>
      </c>
      <c r="L9" s="16">
        <v>0.39621223</v>
      </c>
      <c r="M9" s="14">
        <v>0</v>
      </c>
      <c r="N9" s="16">
        <v>0</v>
      </c>
      <c r="O9" s="14" t="s">
        <v>582</v>
      </c>
      <c r="P9" s="16" t="s">
        <v>582</v>
      </c>
      <c r="Q9" s="14">
        <v>3.0136035099999998</v>
      </c>
      <c r="R9" s="16">
        <v>0.54114876999999995</v>
      </c>
      <c r="S9" s="14">
        <v>0</v>
      </c>
      <c r="T9" s="16">
        <v>0</v>
      </c>
      <c r="U9" s="14">
        <v>2.8359914100000001</v>
      </c>
      <c r="V9" s="16">
        <v>0.22270441999999999</v>
      </c>
    </row>
    <row r="10" spans="1:22" x14ac:dyDescent="0.25">
      <c r="A10" s="11" t="s">
        <v>480</v>
      </c>
      <c r="B10" s="13">
        <v>20058</v>
      </c>
      <c r="C10" s="14">
        <f>(530/B10*100)</f>
        <v>2.6423372220560375</v>
      </c>
      <c r="D10" s="15">
        <v>19528</v>
      </c>
      <c r="E10" s="14">
        <v>1.2811409199999999</v>
      </c>
      <c r="F10" s="16">
        <v>0.12300277</v>
      </c>
      <c r="G10" s="14">
        <v>8.2858230000000006</v>
      </c>
      <c r="H10" s="16">
        <v>0.30785784999999999</v>
      </c>
      <c r="I10" s="14">
        <v>63.518503879999997</v>
      </c>
      <c r="J10" s="16">
        <v>0.59536011</v>
      </c>
      <c r="K10" s="14">
        <v>25.168232289999999</v>
      </c>
      <c r="L10" s="16">
        <v>0.53948207000000004</v>
      </c>
      <c r="M10" s="14">
        <v>0</v>
      </c>
      <c r="N10" s="16">
        <v>0</v>
      </c>
      <c r="O10" s="14" t="s">
        <v>582</v>
      </c>
      <c r="P10" s="16" t="s">
        <v>582</v>
      </c>
      <c r="Q10" s="14">
        <v>0</v>
      </c>
      <c r="R10" s="16">
        <v>0</v>
      </c>
      <c r="S10" s="14">
        <v>0</v>
      </c>
      <c r="T10" s="16">
        <v>0</v>
      </c>
      <c r="U10" s="14">
        <v>1.7462999100000001</v>
      </c>
      <c r="V10" s="16">
        <v>0.17561387000000001</v>
      </c>
    </row>
    <row r="11" spans="1:22" x14ac:dyDescent="0.25">
      <c r="A11" s="11" t="s">
        <v>481</v>
      </c>
      <c r="B11" s="13">
        <v>7053</v>
      </c>
      <c r="C11" s="14">
        <f>(51/B11*100)</f>
        <v>0.72309655465759248</v>
      </c>
      <c r="D11" s="15">
        <v>7002</v>
      </c>
      <c r="E11" s="14">
        <v>1.6249350300000001</v>
      </c>
      <c r="F11" s="16">
        <v>0.18715525</v>
      </c>
      <c r="G11" s="14">
        <v>8.0125299600000002</v>
      </c>
      <c r="H11" s="16">
        <v>0.41752157000000001</v>
      </c>
      <c r="I11" s="14">
        <v>61.853148259999998</v>
      </c>
      <c r="J11" s="16">
        <v>0.67747933000000005</v>
      </c>
      <c r="K11" s="14">
        <v>26.435409360000001</v>
      </c>
      <c r="L11" s="16">
        <v>0.67357164000000003</v>
      </c>
      <c r="M11" s="14">
        <v>0</v>
      </c>
      <c r="N11" s="16">
        <v>0</v>
      </c>
      <c r="O11" s="14" t="s">
        <v>582</v>
      </c>
      <c r="P11" s="16" t="s">
        <v>582</v>
      </c>
      <c r="Q11" s="14">
        <v>0</v>
      </c>
      <c r="R11" s="16">
        <v>0</v>
      </c>
      <c r="S11" s="14">
        <v>0</v>
      </c>
      <c r="T11" s="16">
        <v>0</v>
      </c>
      <c r="U11" s="14">
        <v>2.0739774</v>
      </c>
      <c r="V11" s="16">
        <v>0.24249266999999999</v>
      </c>
    </row>
    <row r="12" spans="1:22" x14ac:dyDescent="0.25">
      <c r="A12" s="11" t="s">
        <v>482</v>
      </c>
      <c r="B12" s="13">
        <v>6894</v>
      </c>
      <c r="C12" s="14">
        <f>(57/B12*100)</f>
        <v>0.82680591818973026</v>
      </c>
      <c r="D12" s="15">
        <v>6837</v>
      </c>
      <c r="E12" s="14">
        <v>1.46342846</v>
      </c>
      <c r="F12" s="16">
        <v>0.17707822000000001</v>
      </c>
      <c r="G12" s="14">
        <v>12.11664058</v>
      </c>
      <c r="H12" s="16">
        <v>0.53832637999999999</v>
      </c>
      <c r="I12" s="14">
        <v>65.272862369999999</v>
      </c>
      <c r="J12" s="16">
        <v>0.68698161000000002</v>
      </c>
      <c r="K12" s="14">
        <v>17.042449099999999</v>
      </c>
      <c r="L12" s="16">
        <v>0.44688714000000002</v>
      </c>
      <c r="M12" s="14">
        <v>0</v>
      </c>
      <c r="N12" s="16">
        <v>0</v>
      </c>
      <c r="O12" s="14" t="s">
        <v>582</v>
      </c>
      <c r="P12" s="16" t="s">
        <v>582</v>
      </c>
      <c r="Q12" s="14">
        <v>2.3471719100000001</v>
      </c>
      <c r="R12" s="16">
        <v>0.59165972</v>
      </c>
      <c r="S12" s="14">
        <v>0</v>
      </c>
      <c r="T12" s="16">
        <v>0</v>
      </c>
      <c r="U12" s="14">
        <v>1.75744758</v>
      </c>
      <c r="V12" s="16">
        <v>0.17968603</v>
      </c>
    </row>
    <row r="13" spans="1:22" x14ac:dyDescent="0.25">
      <c r="A13" s="11" t="s">
        <v>483</v>
      </c>
      <c r="B13" s="13">
        <v>7161</v>
      </c>
      <c r="C13" s="14">
        <f>(93/B13*100)</f>
        <v>1.2987012987012987</v>
      </c>
      <c r="D13" s="15">
        <v>7068</v>
      </c>
      <c r="E13" s="14">
        <v>0.92106794000000003</v>
      </c>
      <c r="F13" s="16">
        <v>0.13731088999999999</v>
      </c>
      <c r="G13" s="14">
        <v>9.0591095500000005</v>
      </c>
      <c r="H13" s="16">
        <v>0.37155603999999998</v>
      </c>
      <c r="I13" s="14">
        <v>63.059461499999998</v>
      </c>
      <c r="J13" s="16">
        <v>0.83192215999999997</v>
      </c>
      <c r="K13" s="14">
        <v>21.48038596</v>
      </c>
      <c r="L13" s="16">
        <v>0.64884206</v>
      </c>
      <c r="M13" s="14">
        <v>0</v>
      </c>
      <c r="N13" s="16">
        <v>0</v>
      </c>
      <c r="O13" s="14" t="s">
        <v>582</v>
      </c>
      <c r="P13" s="16" t="s">
        <v>582</v>
      </c>
      <c r="Q13" s="14">
        <v>4.06863741</v>
      </c>
      <c r="R13" s="16">
        <v>0.46783816</v>
      </c>
      <c r="S13" s="14">
        <v>0</v>
      </c>
      <c r="T13" s="16">
        <v>0</v>
      </c>
      <c r="U13" s="14">
        <v>1.4113376399999999</v>
      </c>
      <c r="V13" s="16">
        <v>0.19035874</v>
      </c>
    </row>
    <row r="14" spans="1:22" x14ac:dyDescent="0.25">
      <c r="A14" s="11" t="s">
        <v>484</v>
      </c>
      <c r="B14" s="13">
        <v>5587</v>
      </c>
      <c r="C14" s="14">
        <f>(76/B14*100)</f>
        <v>1.3603006980490424</v>
      </c>
      <c r="D14" s="15">
        <v>5511</v>
      </c>
      <c r="E14" s="14">
        <v>1.6870144600000001</v>
      </c>
      <c r="F14" s="16">
        <v>0.2080275</v>
      </c>
      <c r="G14" s="14">
        <v>11.069917780000001</v>
      </c>
      <c r="H14" s="16">
        <v>0.51341607</v>
      </c>
      <c r="I14" s="14">
        <v>64.364429720000004</v>
      </c>
      <c r="J14" s="16">
        <v>0.73021999000000004</v>
      </c>
      <c r="K14" s="14">
        <v>22.038642100000001</v>
      </c>
      <c r="L14" s="16">
        <v>0.70529125000000004</v>
      </c>
      <c r="M14" s="14">
        <v>0</v>
      </c>
      <c r="N14" s="16">
        <v>0</v>
      </c>
      <c r="O14" s="14" t="s">
        <v>582</v>
      </c>
      <c r="P14" s="16" t="s">
        <v>582</v>
      </c>
      <c r="Q14" s="14">
        <v>0</v>
      </c>
      <c r="R14" s="16">
        <v>0</v>
      </c>
      <c r="S14" s="14">
        <v>0</v>
      </c>
      <c r="T14" s="16">
        <v>0</v>
      </c>
      <c r="U14" s="14">
        <v>0.83999594</v>
      </c>
      <c r="V14" s="16">
        <v>0.12588727999999999</v>
      </c>
    </row>
    <row r="15" spans="1:22" x14ac:dyDescent="0.25">
      <c r="A15" s="11" t="s">
        <v>485</v>
      </c>
      <c r="B15" s="13">
        <v>5882</v>
      </c>
      <c r="C15" s="14">
        <f>(53/B15*100)</f>
        <v>0.90105406324379467</v>
      </c>
      <c r="D15" s="15">
        <v>5829</v>
      </c>
      <c r="E15" s="14">
        <v>1.64107772</v>
      </c>
      <c r="F15" s="16">
        <v>0.19398757</v>
      </c>
      <c r="G15" s="14">
        <v>18.667891999999998</v>
      </c>
      <c r="H15" s="16">
        <v>0.60787857000000001</v>
      </c>
      <c r="I15" s="14">
        <v>60.251919260000001</v>
      </c>
      <c r="J15" s="16">
        <v>0.72388680000000005</v>
      </c>
      <c r="K15" s="14">
        <v>17.278718569999999</v>
      </c>
      <c r="L15" s="16">
        <v>0.57011610999999995</v>
      </c>
      <c r="M15" s="14">
        <v>0</v>
      </c>
      <c r="N15" s="16">
        <v>0</v>
      </c>
      <c r="O15" s="14" t="s">
        <v>582</v>
      </c>
      <c r="P15" s="16" t="s">
        <v>582</v>
      </c>
      <c r="Q15" s="14">
        <v>1.0127116700000001</v>
      </c>
      <c r="R15" s="16">
        <v>0.45391006</v>
      </c>
      <c r="S15" s="14">
        <v>0</v>
      </c>
      <c r="T15" s="16">
        <v>0</v>
      </c>
      <c r="U15" s="14">
        <v>1.14768078</v>
      </c>
      <c r="V15" s="16">
        <v>0.16283085</v>
      </c>
    </row>
    <row r="16" spans="1:22" x14ac:dyDescent="0.25">
      <c r="A16" s="11" t="s">
        <v>486</v>
      </c>
      <c r="B16" s="13">
        <v>6108</v>
      </c>
      <c r="C16" s="14">
        <f>(105/B16*100)</f>
        <v>1.7190569744597251</v>
      </c>
      <c r="D16" s="15">
        <v>6003</v>
      </c>
      <c r="E16" s="14">
        <v>2.1007396200000001</v>
      </c>
      <c r="F16" s="16">
        <v>0.19124604000000001</v>
      </c>
      <c r="G16" s="14">
        <v>9.0319999299999996</v>
      </c>
      <c r="H16" s="16">
        <v>0.36377704999999999</v>
      </c>
      <c r="I16" s="14">
        <v>63.958581440000003</v>
      </c>
      <c r="J16" s="16">
        <v>0.68988985999999997</v>
      </c>
      <c r="K16" s="14">
        <v>20.063206350000002</v>
      </c>
      <c r="L16" s="16">
        <v>0.56143292</v>
      </c>
      <c r="M16" s="14">
        <v>0</v>
      </c>
      <c r="N16" s="16">
        <v>0</v>
      </c>
      <c r="O16" s="14" t="s">
        <v>582</v>
      </c>
      <c r="P16" s="16" t="s">
        <v>582</v>
      </c>
      <c r="Q16" s="14">
        <v>0</v>
      </c>
      <c r="R16" s="16">
        <v>0</v>
      </c>
      <c r="S16" s="14">
        <v>0</v>
      </c>
      <c r="T16" s="16">
        <v>0</v>
      </c>
      <c r="U16" s="14">
        <v>4.8454726600000004</v>
      </c>
      <c r="V16" s="16">
        <v>0.44738122000000002</v>
      </c>
    </row>
    <row r="17" spans="1:22" x14ac:dyDescent="0.25">
      <c r="A17" s="11" t="s">
        <v>487</v>
      </c>
      <c r="B17" s="13">
        <v>6504</v>
      </c>
      <c r="C17" s="14">
        <f>(695/B17*100)</f>
        <v>10.685731857318572</v>
      </c>
      <c r="D17" s="15">
        <v>5809</v>
      </c>
      <c r="E17" s="14">
        <v>2.1564503400000001</v>
      </c>
      <c r="F17" s="16">
        <v>0.16297955</v>
      </c>
      <c r="G17" s="14">
        <v>15.50659284</v>
      </c>
      <c r="H17" s="16">
        <v>0.45831840000000001</v>
      </c>
      <c r="I17" s="14">
        <v>50.371836620000003</v>
      </c>
      <c r="J17" s="16">
        <v>0.65202411999999998</v>
      </c>
      <c r="K17" s="14">
        <v>27.28473486</v>
      </c>
      <c r="L17" s="16">
        <v>0.63523289999999999</v>
      </c>
      <c r="M17" s="14">
        <v>0</v>
      </c>
      <c r="N17" s="16">
        <v>0</v>
      </c>
      <c r="O17" s="14" t="s">
        <v>582</v>
      </c>
      <c r="P17" s="16" t="s">
        <v>582</v>
      </c>
      <c r="Q17" s="14">
        <v>2.5477739399999999</v>
      </c>
      <c r="R17" s="16">
        <v>0.33802921000000002</v>
      </c>
      <c r="S17" s="14">
        <v>0</v>
      </c>
      <c r="T17" s="16">
        <v>0</v>
      </c>
      <c r="U17" s="14">
        <v>2.13261141</v>
      </c>
      <c r="V17" s="16">
        <v>0.26885524</v>
      </c>
    </row>
    <row r="18" spans="1:22" x14ac:dyDescent="0.25">
      <c r="A18" s="11" t="s">
        <v>488</v>
      </c>
      <c r="B18" s="13">
        <v>5532</v>
      </c>
      <c r="C18" s="14">
        <f>(28/B18*100)</f>
        <v>0.50614605929139556</v>
      </c>
      <c r="D18" s="15">
        <v>5504</v>
      </c>
      <c r="E18" s="14">
        <v>1.67543134</v>
      </c>
      <c r="F18" s="16">
        <v>0.18818619</v>
      </c>
      <c r="G18" s="14">
        <v>7.2799803199999999</v>
      </c>
      <c r="H18" s="16">
        <v>0.41822082999999999</v>
      </c>
      <c r="I18" s="14">
        <v>64.632019529999994</v>
      </c>
      <c r="J18" s="16">
        <v>0.88048760000000004</v>
      </c>
      <c r="K18" s="14">
        <v>24.382171069999998</v>
      </c>
      <c r="L18" s="16">
        <v>0.75086501000000005</v>
      </c>
      <c r="M18" s="14">
        <v>0</v>
      </c>
      <c r="N18" s="16">
        <v>0</v>
      </c>
      <c r="O18" s="14" t="s">
        <v>582</v>
      </c>
      <c r="P18" s="16" t="s">
        <v>582</v>
      </c>
      <c r="Q18" s="14">
        <v>0</v>
      </c>
      <c r="R18" s="16">
        <v>0</v>
      </c>
      <c r="S18" s="14">
        <v>0</v>
      </c>
      <c r="T18" s="16">
        <v>0</v>
      </c>
      <c r="U18" s="14">
        <v>2.0303977299999998</v>
      </c>
      <c r="V18" s="16">
        <v>0.33692306</v>
      </c>
    </row>
    <row r="19" spans="1:22" x14ac:dyDescent="0.25">
      <c r="A19" s="11" t="s">
        <v>489</v>
      </c>
      <c r="B19" s="13">
        <v>5658</v>
      </c>
      <c r="C19" s="14">
        <f>(71/B19*100)</f>
        <v>1.2548603746907034</v>
      </c>
      <c r="D19" s="15">
        <v>5587</v>
      </c>
      <c r="E19" s="14">
        <v>2.1154187699999998</v>
      </c>
      <c r="F19" s="16">
        <v>0.21641774999999999</v>
      </c>
      <c r="G19" s="14">
        <v>9.8300082900000003</v>
      </c>
      <c r="H19" s="16">
        <v>0.51390239000000004</v>
      </c>
      <c r="I19" s="14">
        <v>62.751398780000002</v>
      </c>
      <c r="J19" s="16">
        <v>0.63772101000000003</v>
      </c>
      <c r="K19" s="14">
        <v>24.096862900000001</v>
      </c>
      <c r="L19" s="16">
        <v>0.57285478999999995</v>
      </c>
      <c r="M19" s="14">
        <v>0</v>
      </c>
      <c r="N19" s="16">
        <v>0</v>
      </c>
      <c r="O19" s="14" t="s">
        <v>582</v>
      </c>
      <c r="P19" s="16" t="s">
        <v>582</v>
      </c>
      <c r="Q19" s="14">
        <v>0</v>
      </c>
      <c r="R19" s="16">
        <v>0</v>
      </c>
      <c r="S19" s="14">
        <v>0</v>
      </c>
      <c r="T19" s="16">
        <v>0</v>
      </c>
      <c r="U19" s="14">
        <v>1.2063112600000001</v>
      </c>
      <c r="V19" s="16">
        <v>0.18670473000000001</v>
      </c>
    </row>
    <row r="20" spans="1:22" x14ac:dyDescent="0.25">
      <c r="A20" s="11" t="s">
        <v>490</v>
      </c>
      <c r="B20" s="13">
        <v>3371</v>
      </c>
      <c r="C20" s="14">
        <f>(75/B20*100)</f>
        <v>2.2248590922574905</v>
      </c>
      <c r="D20" s="15">
        <v>3296</v>
      </c>
      <c r="E20" s="14">
        <v>2.1186578800000002</v>
      </c>
      <c r="F20" s="16">
        <v>0.26651985</v>
      </c>
      <c r="G20" s="14">
        <v>8.8484044100000006</v>
      </c>
      <c r="H20" s="16">
        <v>0.55124322999999997</v>
      </c>
      <c r="I20" s="14">
        <v>63.767714150000003</v>
      </c>
      <c r="J20" s="16">
        <v>0.78808661000000002</v>
      </c>
      <c r="K20" s="14">
        <v>23.560604640000001</v>
      </c>
      <c r="L20" s="16">
        <v>0.79774796999999997</v>
      </c>
      <c r="M20" s="14">
        <v>0</v>
      </c>
      <c r="N20" s="16">
        <v>0</v>
      </c>
      <c r="O20" s="14" t="s">
        <v>582</v>
      </c>
      <c r="P20" s="16" t="s">
        <v>582</v>
      </c>
      <c r="Q20" s="14">
        <v>0</v>
      </c>
      <c r="R20" s="16">
        <v>0</v>
      </c>
      <c r="S20" s="14">
        <v>0</v>
      </c>
      <c r="T20" s="16">
        <v>0</v>
      </c>
      <c r="U20" s="14">
        <v>1.70461891</v>
      </c>
      <c r="V20" s="16">
        <v>0.19981092</v>
      </c>
    </row>
    <row r="21" spans="1:22" x14ac:dyDescent="0.25">
      <c r="A21" s="11" t="s">
        <v>491</v>
      </c>
      <c r="B21" s="13">
        <v>5741</v>
      </c>
      <c r="C21" s="14">
        <f>(45/B21*100)</f>
        <v>0.7838355687162516</v>
      </c>
      <c r="D21" s="15">
        <v>5696</v>
      </c>
      <c r="E21" s="14">
        <v>0.87053086000000002</v>
      </c>
      <c r="F21" s="16">
        <v>0.11421341</v>
      </c>
      <c r="G21" s="14">
        <v>9.9635633000000006</v>
      </c>
      <c r="H21" s="16">
        <v>0.41536575999999997</v>
      </c>
      <c r="I21" s="14">
        <v>67.617093330000003</v>
      </c>
      <c r="J21" s="16">
        <v>0.70535817999999995</v>
      </c>
      <c r="K21" s="14">
        <v>20.496384559999999</v>
      </c>
      <c r="L21" s="16">
        <v>0.60099093000000003</v>
      </c>
      <c r="M21" s="14">
        <v>0</v>
      </c>
      <c r="N21" s="16">
        <v>0</v>
      </c>
      <c r="O21" s="14" t="s">
        <v>582</v>
      </c>
      <c r="P21" s="16" t="s">
        <v>582</v>
      </c>
      <c r="Q21" s="14">
        <v>0</v>
      </c>
      <c r="R21" s="16">
        <v>0</v>
      </c>
      <c r="S21" s="14">
        <v>0</v>
      </c>
      <c r="T21" s="16">
        <v>0</v>
      </c>
      <c r="U21" s="14">
        <v>1.05242795</v>
      </c>
      <c r="V21" s="16">
        <v>0.15173078000000001</v>
      </c>
    </row>
    <row r="22" spans="1:22" x14ac:dyDescent="0.25">
      <c r="A22" s="11" t="s">
        <v>492</v>
      </c>
      <c r="B22" s="13">
        <v>6598</v>
      </c>
      <c r="C22" s="14">
        <f>(34/B22*100)</f>
        <v>0.51530766899060321</v>
      </c>
      <c r="D22" s="15">
        <v>6564</v>
      </c>
      <c r="E22" s="14">
        <v>3.1461604799999998</v>
      </c>
      <c r="F22" s="16">
        <v>0.29419023999999999</v>
      </c>
      <c r="G22" s="14">
        <v>12.94454988</v>
      </c>
      <c r="H22" s="16">
        <v>0.47731498999999999</v>
      </c>
      <c r="I22" s="14">
        <v>53.138558549999999</v>
      </c>
      <c r="J22" s="16">
        <v>0.68428343999999997</v>
      </c>
      <c r="K22" s="14">
        <v>27.4578399</v>
      </c>
      <c r="L22" s="16">
        <v>0.62249701999999996</v>
      </c>
      <c r="M22" s="14">
        <v>0</v>
      </c>
      <c r="N22" s="16">
        <v>0</v>
      </c>
      <c r="O22" s="14" t="s">
        <v>582</v>
      </c>
      <c r="P22" s="16" t="s">
        <v>582</v>
      </c>
      <c r="Q22" s="14">
        <v>0</v>
      </c>
      <c r="R22" s="16">
        <v>0</v>
      </c>
      <c r="S22" s="14">
        <v>4.1756960000000003E-2</v>
      </c>
      <c r="T22" s="16">
        <v>1.439579E-2</v>
      </c>
      <c r="U22" s="14">
        <v>3.27113422</v>
      </c>
      <c r="V22" s="16">
        <v>0.35218583999999997</v>
      </c>
    </row>
    <row r="23" spans="1:22" x14ac:dyDescent="0.25">
      <c r="A23" s="11" t="s">
        <v>493</v>
      </c>
      <c r="B23" s="13">
        <v>11583</v>
      </c>
      <c r="C23" s="14">
        <f>(222/B23*100)</f>
        <v>1.9166019166019166</v>
      </c>
      <c r="D23" s="15">
        <v>11361</v>
      </c>
      <c r="E23" s="14">
        <v>1.49359909</v>
      </c>
      <c r="F23" s="16">
        <v>0.18019096000000001</v>
      </c>
      <c r="G23" s="14">
        <v>7.3414941000000002</v>
      </c>
      <c r="H23" s="16">
        <v>0.35504021000000002</v>
      </c>
      <c r="I23" s="14">
        <v>63.819623409999998</v>
      </c>
      <c r="J23" s="16">
        <v>0.63340567000000003</v>
      </c>
      <c r="K23" s="14">
        <v>25.524208309999999</v>
      </c>
      <c r="L23" s="16">
        <v>0.56530358999999997</v>
      </c>
      <c r="M23" s="14">
        <v>0</v>
      </c>
      <c r="N23" s="16">
        <v>0</v>
      </c>
      <c r="O23" s="14" t="s">
        <v>582</v>
      </c>
      <c r="P23" s="16" t="s">
        <v>582</v>
      </c>
      <c r="Q23" s="14">
        <v>0</v>
      </c>
      <c r="R23" s="16">
        <v>0</v>
      </c>
      <c r="S23" s="14">
        <v>0</v>
      </c>
      <c r="T23" s="16">
        <v>0</v>
      </c>
      <c r="U23" s="14">
        <v>1.82107508</v>
      </c>
      <c r="V23" s="16">
        <v>0.24903347000000001</v>
      </c>
    </row>
    <row r="24" spans="1:22" x14ac:dyDescent="0.25">
      <c r="A24" s="11" t="s">
        <v>494</v>
      </c>
      <c r="B24" s="13">
        <v>6647</v>
      </c>
      <c r="C24" s="14">
        <f>(7/B24*100)</f>
        <v>0.10531066646607493</v>
      </c>
      <c r="D24" s="15">
        <v>6640</v>
      </c>
      <c r="E24" s="14">
        <v>5.0865673600000001</v>
      </c>
      <c r="F24" s="16">
        <v>0.24824462999999999</v>
      </c>
      <c r="G24" s="14">
        <v>27.28267658</v>
      </c>
      <c r="H24" s="16">
        <v>0.61918037000000004</v>
      </c>
      <c r="I24" s="14">
        <v>47.801101160000002</v>
      </c>
      <c r="J24" s="16">
        <v>0.59941427999999997</v>
      </c>
      <c r="K24" s="14">
        <v>19.363009309999999</v>
      </c>
      <c r="L24" s="16">
        <v>0.55914235000000001</v>
      </c>
      <c r="M24" s="14">
        <v>0</v>
      </c>
      <c r="N24" s="16">
        <v>0</v>
      </c>
      <c r="O24" s="14" t="s">
        <v>582</v>
      </c>
      <c r="P24" s="16" t="s">
        <v>582</v>
      </c>
      <c r="Q24" s="14">
        <v>0</v>
      </c>
      <c r="R24" s="16">
        <v>0</v>
      </c>
      <c r="S24" s="14">
        <v>0</v>
      </c>
      <c r="T24" s="16">
        <v>0</v>
      </c>
      <c r="U24" s="14">
        <v>0.46664559</v>
      </c>
      <c r="V24" s="16">
        <v>8.3583409999999997E-2</v>
      </c>
    </row>
    <row r="25" spans="1:22" x14ac:dyDescent="0.25">
      <c r="A25" s="11" t="s">
        <v>495</v>
      </c>
      <c r="B25" s="13">
        <v>5581</v>
      </c>
      <c r="C25" s="14">
        <f>(24/B25*100)</f>
        <v>0.43003046049095145</v>
      </c>
      <c r="D25" s="15">
        <v>5557</v>
      </c>
      <c r="E25" s="14">
        <v>0.48720552</v>
      </c>
      <c r="F25" s="16">
        <v>0.10691932</v>
      </c>
      <c r="G25" s="14">
        <v>8.27742851</v>
      </c>
      <c r="H25" s="16">
        <v>0.38222127</v>
      </c>
      <c r="I25" s="14">
        <v>66.400118809999995</v>
      </c>
      <c r="J25" s="16">
        <v>0.75037277999999996</v>
      </c>
      <c r="K25" s="14">
        <v>24.19823826</v>
      </c>
      <c r="L25" s="16">
        <v>0.80156930999999998</v>
      </c>
      <c r="M25" s="14">
        <v>0</v>
      </c>
      <c r="N25" s="16">
        <v>0</v>
      </c>
      <c r="O25" s="14" t="s">
        <v>582</v>
      </c>
      <c r="P25" s="16" t="s">
        <v>582</v>
      </c>
      <c r="Q25" s="14">
        <v>0</v>
      </c>
      <c r="R25" s="16">
        <v>0</v>
      </c>
      <c r="S25" s="14">
        <v>0</v>
      </c>
      <c r="T25" s="16">
        <v>0</v>
      </c>
      <c r="U25" s="14">
        <v>0.63700889999999999</v>
      </c>
      <c r="V25" s="16">
        <v>0.11552571</v>
      </c>
    </row>
    <row r="26" spans="1:22" x14ac:dyDescent="0.25">
      <c r="A26" s="11" t="s">
        <v>496</v>
      </c>
      <c r="B26" s="13">
        <v>4869</v>
      </c>
      <c r="C26" s="14">
        <f>(34/B26*100)</f>
        <v>0.69829533785171494</v>
      </c>
      <c r="D26" s="15">
        <v>4835</v>
      </c>
      <c r="E26" s="14">
        <v>3.5148058600000001</v>
      </c>
      <c r="F26" s="16">
        <v>0.31135275000000001</v>
      </c>
      <c r="G26" s="14">
        <v>14.37755129</v>
      </c>
      <c r="H26" s="16">
        <v>0.49327172000000002</v>
      </c>
      <c r="I26" s="14">
        <v>60.993855859999996</v>
      </c>
      <c r="J26" s="16">
        <v>0.70257398999999998</v>
      </c>
      <c r="K26" s="14">
        <v>20.249517279999999</v>
      </c>
      <c r="L26" s="16">
        <v>0.60931787999999998</v>
      </c>
      <c r="M26" s="14">
        <v>0</v>
      </c>
      <c r="N26" s="16">
        <v>0</v>
      </c>
      <c r="O26" s="14" t="s">
        <v>582</v>
      </c>
      <c r="P26" s="16" t="s">
        <v>582</v>
      </c>
      <c r="Q26" s="14">
        <v>0</v>
      </c>
      <c r="R26" s="16">
        <v>0</v>
      </c>
      <c r="S26" s="14">
        <v>0</v>
      </c>
      <c r="T26" s="16">
        <v>0</v>
      </c>
      <c r="U26" s="14">
        <v>0.86426970999999997</v>
      </c>
      <c r="V26" s="16">
        <v>0.15505453</v>
      </c>
    </row>
    <row r="27" spans="1:22" x14ac:dyDescent="0.25">
      <c r="A27" s="11" t="s">
        <v>497</v>
      </c>
      <c r="B27" s="13">
        <v>5299</v>
      </c>
      <c r="C27" s="14">
        <f>(17/B27*100)</f>
        <v>0.32081524816003021</v>
      </c>
      <c r="D27" s="15">
        <v>5282</v>
      </c>
      <c r="E27" s="14">
        <v>3.00919201</v>
      </c>
      <c r="F27" s="16">
        <v>0.22367581</v>
      </c>
      <c r="G27" s="14">
        <v>13.64171494</v>
      </c>
      <c r="H27" s="16">
        <v>0.47135505999999999</v>
      </c>
      <c r="I27" s="14">
        <v>54.118130030000003</v>
      </c>
      <c r="J27" s="16">
        <v>0.67214978999999997</v>
      </c>
      <c r="K27" s="14">
        <v>25.936750750000002</v>
      </c>
      <c r="L27" s="16">
        <v>0.55650476999999998</v>
      </c>
      <c r="M27" s="14">
        <v>0</v>
      </c>
      <c r="N27" s="16">
        <v>0</v>
      </c>
      <c r="O27" s="14" t="s">
        <v>582</v>
      </c>
      <c r="P27" s="16" t="s">
        <v>582</v>
      </c>
      <c r="Q27" s="14">
        <v>0</v>
      </c>
      <c r="R27" s="16">
        <v>0</v>
      </c>
      <c r="S27" s="14">
        <v>0</v>
      </c>
      <c r="T27" s="16">
        <v>0</v>
      </c>
      <c r="U27" s="14">
        <v>3.29421228</v>
      </c>
      <c r="V27" s="16">
        <v>0.23878292000000001</v>
      </c>
    </row>
    <row r="28" spans="1:22" x14ac:dyDescent="0.25">
      <c r="A28" s="11" t="s">
        <v>498</v>
      </c>
      <c r="B28" s="13">
        <v>7568</v>
      </c>
      <c r="C28" s="14">
        <f>(63/B28*100)</f>
        <v>0.83245243128964064</v>
      </c>
      <c r="D28" s="15">
        <v>7505</v>
      </c>
      <c r="E28" s="14">
        <v>1.8496421999999999</v>
      </c>
      <c r="F28" s="16">
        <v>0.18744932</v>
      </c>
      <c r="G28" s="14">
        <v>5.4074238899999996</v>
      </c>
      <c r="H28" s="16">
        <v>0.34328350000000002</v>
      </c>
      <c r="I28" s="14">
        <v>62.175753479999997</v>
      </c>
      <c r="J28" s="16">
        <v>0.65412638000000001</v>
      </c>
      <c r="K28" s="14">
        <v>29.751338459999999</v>
      </c>
      <c r="L28" s="16">
        <v>0.61493611999999997</v>
      </c>
      <c r="M28" s="14">
        <v>0</v>
      </c>
      <c r="N28" s="16">
        <v>0</v>
      </c>
      <c r="O28" s="14" t="s">
        <v>582</v>
      </c>
      <c r="P28" s="16" t="s">
        <v>582</v>
      </c>
      <c r="Q28" s="14">
        <v>0</v>
      </c>
      <c r="R28" s="16">
        <v>0</v>
      </c>
      <c r="S28" s="14">
        <v>0</v>
      </c>
      <c r="T28" s="16">
        <v>0</v>
      </c>
      <c r="U28" s="14">
        <v>0.81584197999999997</v>
      </c>
      <c r="V28" s="16">
        <v>0.12650327</v>
      </c>
    </row>
    <row r="29" spans="1:22" x14ac:dyDescent="0.25">
      <c r="A29" s="11" t="s">
        <v>499</v>
      </c>
      <c r="B29" s="13">
        <v>5385</v>
      </c>
      <c r="C29" s="14">
        <f>(30/B29*100)</f>
        <v>0.55710306406685239</v>
      </c>
      <c r="D29" s="15">
        <v>5355</v>
      </c>
      <c r="E29" s="14">
        <v>0.80181051999999997</v>
      </c>
      <c r="F29" s="16">
        <v>0.1344177</v>
      </c>
      <c r="G29" s="14">
        <v>17.71244532</v>
      </c>
      <c r="H29" s="16">
        <v>0.53038054000000001</v>
      </c>
      <c r="I29" s="14">
        <v>68.242095399999997</v>
      </c>
      <c r="J29" s="16">
        <v>0.63248152000000002</v>
      </c>
      <c r="K29" s="14">
        <v>9.1264077100000005</v>
      </c>
      <c r="L29" s="16">
        <v>0.44814588</v>
      </c>
      <c r="M29" s="14">
        <v>0</v>
      </c>
      <c r="N29" s="16">
        <v>0</v>
      </c>
      <c r="O29" s="14" t="s">
        <v>582</v>
      </c>
      <c r="P29" s="16" t="s">
        <v>582</v>
      </c>
      <c r="Q29" s="14">
        <v>2.7667624100000001</v>
      </c>
      <c r="R29" s="16">
        <v>0.24169378</v>
      </c>
      <c r="S29" s="14">
        <v>0</v>
      </c>
      <c r="T29" s="16">
        <v>0</v>
      </c>
      <c r="U29" s="14">
        <v>1.35047864</v>
      </c>
      <c r="V29" s="16">
        <v>0.18407586000000001</v>
      </c>
    </row>
    <row r="30" spans="1:22" x14ac:dyDescent="0.25">
      <c r="A30" s="11" t="s">
        <v>500</v>
      </c>
      <c r="B30" s="13">
        <v>4520</v>
      </c>
      <c r="C30" s="14">
        <f>(105/B30*100)</f>
        <v>2.3230088495575223</v>
      </c>
      <c r="D30" s="15">
        <v>4415</v>
      </c>
      <c r="E30" s="14">
        <v>1.2043963900000001</v>
      </c>
      <c r="F30" s="16">
        <v>0.1820146</v>
      </c>
      <c r="G30" s="14">
        <v>9.0317271800000007</v>
      </c>
      <c r="H30" s="16">
        <v>0.39953293000000001</v>
      </c>
      <c r="I30" s="14">
        <v>65.656901809999994</v>
      </c>
      <c r="J30" s="16">
        <v>0.75652059000000005</v>
      </c>
      <c r="K30" s="14">
        <v>22.315828140000001</v>
      </c>
      <c r="L30" s="16">
        <v>0.68061684</v>
      </c>
      <c r="M30" s="14">
        <v>0</v>
      </c>
      <c r="N30" s="16">
        <v>0</v>
      </c>
      <c r="O30" s="14" t="s">
        <v>582</v>
      </c>
      <c r="P30" s="16" t="s">
        <v>582</v>
      </c>
      <c r="Q30" s="14">
        <v>0</v>
      </c>
      <c r="R30" s="16">
        <v>0</v>
      </c>
      <c r="S30" s="14">
        <v>0</v>
      </c>
      <c r="T30" s="16">
        <v>0</v>
      </c>
      <c r="U30" s="14">
        <v>1.7911464800000001</v>
      </c>
      <c r="V30" s="16">
        <v>0.22256695000000001</v>
      </c>
    </row>
    <row r="31" spans="1:22" x14ac:dyDescent="0.25">
      <c r="A31" s="11" t="s">
        <v>501</v>
      </c>
      <c r="B31" s="13">
        <v>5456</v>
      </c>
      <c r="C31" s="14">
        <f>(126/B31*100)</f>
        <v>2.3093841642228741</v>
      </c>
      <c r="D31" s="15">
        <v>5330</v>
      </c>
      <c r="E31" s="14">
        <v>1.9101309</v>
      </c>
      <c r="F31" s="16">
        <v>0.21332619999999999</v>
      </c>
      <c r="G31" s="14">
        <v>9.2300663899999993</v>
      </c>
      <c r="H31" s="16">
        <v>0.42094997000000001</v>
      </c>
      <c r="I31" s="14">
        <v>62.66620382</v>
      </c>
      <c r="J31" s="16">
        <v>0.75782490999999996</v>
      </c>
      <c r="K31" s="14">
        <v>23.977733650000001</v>
      </c>
      <c r="L31" s="16">
        <v>0.67866906000000005</v>
      </c>
      <c r="M31" s="14">
        <v>0</v>
      </c>
      <c r="N31" s="16">
        <v>0</v>
      </c>
      <c r="O31" s="14" t="s">
        <v>582</v>
      </c>
      <c r="P31" s="16" t="s">
        <v>582</v>
      </c>
      <c r="Q31" s="14">
        <v>0</v>
      </c>
      <c r="R31" s="16">
        <v>0</v>
      </c>
      <c r="S31" s="14">
        <v>0</v>
      </c>
      <c r="T31" s="16">
        <v>0</v>
      </c>
      <c r="U31" s="14">
        <v>2.2158652399999998</v>
      </c>
      <c r="V31" s="16">
        <v>0.26385588999999998</v>
      </c>
    </row>
    <row r="32" spans="1:22" x14ac:dyDescent="0.25">
      <c r="A32" s="11" t="s">
        <v>502</v>
      </c>
      <c r="B32" s="13">
        <v>4478</v>
      </c>
      <c r="C32" s="14">
        <f>(5/B32*100)</f>
        <v>0.11165698972755694</v>
      </c>
      <c r="D32" s="15">
        <v>4473</v>
      </c>
      <c r="E32" s="14">
        <v>1.7760145000000001</v>
      </c>
      <c r="F32" s="16">
        <v>0.22449182000000001</v>
      </c>
      <c r="G32" s="14">
        <v>10.023272690000001</v>
      </c>
      <c r="H32" s="16">
        <v>0.44392429</v>
      </c>
      <c r="I32" s="14">
        <v>65.865731310000001</v>
      </c>
      <c r="J32" s="16">
        <v>0.84266483000000003</v>
      </c>
      <c r="K32" s="14">
        <v>21.693021120000001</v>
      </c>
      <c r="L32" s="16">
        <v>0.71767771000000002</v>
      </c>
      <c r="M32" s="14">
        <v>0</v>
      </c>
      <c r="N32" s="16">
        <v>0</v>
      </c>
      <c r="O32" s="14" t="s">
        <v>582</v>
      </c>
      <c r="P32" s="16" t="s">
        <v>582</v>
      </c>
      <c r="Q32" s="14">
        <v>0</v>
      </c>
      <c r="R32" s="16">
        <v>0</v>
      </c>
      <c r="S32" s="14">
        <v>0</v>
      </c>
      <c r="T32" s="16">
        <v>0</v>
      </c>
      <c r="U32" s="14">
        <v>0.64196038</v>
      </c>
      <c r="V32" s="16">
        <v>0.14725368999999999</v>
      </c>
    </row>
    <row r="33" spans="1:22" x14ac:dyDescent="0.25">
      <c r="A33" s="11" t="s">
        <v>503</v>
      </c>
      <c r="B33" s="13">
        <v>7325</v>
      </c>
      <c r="C33" s="14">
        <f>(76/B33*100)</f>
        <v>1.0375426621160411</v>
      </c>
      <c r="D33" s="15">
        <v>7249</v>
      </c>
      <c r="E33" s="14">
        <v>0.73447819000000003</v>
      </c>
      <c r="F33" s="16">
        <v>0.1254152</v>
      </c>
      <c r="G33" s="14">
        <v>5.4922488600000001</v>
      </c>
      <c r="H33" s="16">
        <v>0.34980086999999999</v>
      </c>
      <c r="I33" s="14">
        <v>66.162018450000005</v>
      </c>
      <c r="J33" s="16">
        <v>0.75377768999999994</v>
      </c>
      <c r="K33" s="14">
        <v>26.39468437</v>
      </c>
      <c r="L33" s="16">
        <v>0.67214463999999996</v>
      </c>
      <c r="M33" s="14">
        <v>0</v>
      </c>
      <c r="N33" s="16">
        <v>0</v>
      </c>
      <c r="O33" s="14" t="s">
        <v>582</v>
      </c>
      <c r="P33" s="16" t="s">
        <v>582</v>
      </c>
      <c r="Q33" s="14">
        <v>0</v>
      </c>
      <c r="R33" s="16">
        <v>0</v>
      </c>
      <c r="S33" s="14">
        <v>0</v>
      </c>
      <c r="T33" s="16">
        <v>0</v>
      </c>
      <c r="U33" s="14">
        <v>1.2165701200000001</v>
      </c>
      <c r="V33" s="16">
        <v>0.15396139</v>
      </c>
    </row>
    <row r="34" spans="1:22" x14ac:dyDescent="0.25">
      <c r="A34" s="11" t="s">
        <v>504</v>
      </c>
      <c r="B34" s="13">
        <v>6350</v>
      </c>
      <c r="C34" s="14">
        <f>(39/B34*100)</f>
        <v>0.6141732283464566</v>
      </c>
      <c r="D34" s="15">
        <v>6311</v>
      </c>
      <c r="E34" s="14">
        <v>2.8949647399999998</v>
      </c>
      <c r="F34" s="16">
        <v>0.21296734</v>
      </c>
      <c r="G34" s="14">
        <v>13.331061829999999</v>
      </c>
      <c r="H34" s="16">
        <v>0.54634181999999998</v>
      </c>
      <c r="I34" s="14">
        <v>64.154823010000001</v>
      </c>
      <c r="J34" s="16">
        <v>0.74844149000000004</v>
      </c>
      <c r="K34" s="14">
        <v>14.07478513</v>
      </c>
      <c r="L34" s="16">
        <v>0.48740496</v>
      </c>
      <c r="M34" s="14">
        <v>0</v>
      </c>
      <c r="N34" s="16">
        <v>0</v>
      </c>
      <c r="O34" s="14" t="s">
        <v>582</v>
      </c>
      <c r="P34" s="16" t="s">
        <v>582</v>
      </c>
      <c r="Q34" s="14">
        <v>2.56205434</v>
      </c>
      <c r="R34" s="16">
        <v>0.53182982999999995</v>
      </c>
      <c r="S34" s="14">
        <v>0</v>
      </c>
      <c r="T34" s="16">
        <v>0</v>
      </c>
      <c r="U34" s="14">
        <v>2.9823109699999999</v>
      </c>
      <c r="V34" s="16">
        <v>0.34344896000000003</v>
      </c>
    </row>
    <row r="35" spans="1:22" x14ac:dyDescent="0.25">
      <c r="A35" s="11" t="s">
        <v>505</v>
      </c>
      <c r="B35" s="13">
        <v>6406</v>
      </c>
      <c r="C35" s="14">
        <f>(38/B35*100)</f>
        <v>0.59319388073680923</v>
      </c>
      <c r="D35" s="15">
        <v>6368</v>
      </c>
      <c r="E35" s="14">
        <v>1.8016318200000001</v>
      </c>
      <c r="F35" s="16">
        <v>0.15593061</v>
      </c>
      <c r="G35" s="14">
        <v>14.21659077</v>
      </c>
      <c r="H35" s="16">
        <v>0.59386757000000001</v>
      </c>
      <c r="I35" s="14">
        <v>61.991567609999997</v>
      </c>
      <c r="J35" s="16">
        <v>0.86186289000000005</v>
      </c>
      <c r="K35" s="14">
        <v>19.59322607</v>
      </c>
      <c r="L35" s="16">
        <v>0.67089293000000005</v>
      </c>
      <c r="M35" s="14">
        <v>0</v>
      </c>
      <c r="N35" s="16">
        <v>0</v>
      </c>
      <c r="O35" s="14" t="s">
        <v>582</v>
      </c>
      <c r="P35" s="16" t="s">
        <v>582</v>
      </c>
      <c r="Q35" s="14">
        <v>1.0339346199999999</v>
      </c>
      <c r="R35" s="16">
        <v>5.6459860000000001E-2</v>
      </c>
      <c r="S35" s="14">
        <v>0</v>
      </c>
      <c r="T35" s="16">
        <v>0</v>
      </c>
      <c r="U35" s="14">
        <v>1.36304911</v>
      </c>
      <c r="V35" s="16">
        <v>0.18070317999999999</v>
      </c>
    </row>
    <row r="36" spans="1:22" x14ac:dyDescent="0.25">
      <c r="A36" s="11" t="s">
        <v>506</v>
      </c>
      <c r="B36" s="13">
        <v>6736</v>
      </c>
      <c r="C36" s="14">
        <f>(30/B36*100)</f>
        <v>0.44536817102137766</v>
      </c>
      <c r="D36" s="15">
        <v>6706</v>
      </c>
      <c r="E36" s="14">
        <v>1.3384997300000001</v>
      </c>
      <c r="F36" s="16">
        <v>0.16063758</v>
      </c>
      <c r="G36" s="14">
        <v>6.5444331499999997</v>
      </c>
      <c r="H36" s="16">
        <v>0.35355784000000001</v>
      </c>
      <c r="I36" s="14">
        <v>60.086928870000001</v>
      </c>
      <c r="J36" s="16">
        <v>0.67427676000000003</v>
      </c>
      <c r="K36" s="14">
        <v>30.899204220000001</v>
      </c>
      <c r="L36" s="16">
        <v>0.67355595000000001</v>
      </c>
      <c r="M36" s="14">
        <v>0</v>
      </c>
      <c r="N36" s="16">
        <v>0</v>
      </c>
      <c r="O36" s="14" t="s">
        <v>582</v>
      </c>
      <c r="P36" s="16" t="s">
        <v>582</v>
      </c>
      <c r="Q36" s="14">
        <v>0</v>
      </c>
      <c r="R36" s="16">
        <v>0</v>
      </c>
      <c r="S36" s="14">
        <v>0</v>
      </c>
      <c r="T36" s="16">
        <v>0</v>
      </c>
      <c r="U36" s="14">
        <v>1.13093402</v>
      </c>
      <c r="V36" s="16">
        <v>0.14399417</v>
      </c>
    </row>
    <row r="37" spans="1:22" x14ac:dyDescent="0.25">
      <c r="A37" s="11" t="s">
        <v>507</v>
      </c>
      <c r="B37" s="13">
        <v>5458</v>
      </c>
      <c r="C37" s="14">
        <f>(66/B37*100)</f>
        <v>1.2092341517039207</v>
      </c>
      <c r="D37" s="15">
        <v>5392</v>
      </c>
      <c r="E37" s="14">
        <v>1.9556838400000001</v>
      </c>
      <c r="F37" s="16">
        <v>0.22872284000000001</v>
      </c>
      <c r="G37" s="14">
        <v>11.718061670000001</v>
      </c>
      <c r="H37" s="16">
        <v>0.4248091</v>
      </c>
      <c r="I37" s="14">
        <v>64.426934660000001</v>
      </c>
      <c r="J37" s="16">
        <v>0.74296435999999999</v>
      </c>
      <c r="K37" s="14">
        <v>19.289969899999999</v>
      </c>
      <c r="L37" s="16">
        <v>0.54387030999999997</v>
      </c>
      <c r="M37" s="14">
        <v>0</v>
      </c>
      <c r="N37" s="16">
        <v>0</v>
      </c>
      <c r="O37" s="14" t="s">
        <v>582</v>
      </c>
      <c r="P37" s="16" t="s">
        <v>582</v>
      </c>
      <c r="Q37" s="14">
        <v>0</v>
      </c>
      <c r="R37" s="16">
        <v>0</v>
      </c>
      <c r="S37" s="14">
        <v>0</v>
      </c>
      <c r="T37" s="16">
        <v>0</v>
      </c>
      <c r="U37" s="14">
        <v>2.6093499200000001</v>
      </c>
      <c r="V37" s="16">
        <v>0.33600785999999999</v>
      </c>
    </row>
    <row r="38" spans="1:22" x14ac:dyDescent="0.25">
      <c r="A38" s="11" t="s">
        <v>508</v>
      </c>
      <c r="B38" s="13">
        <v>5860</v>
      </c>
      <c r="C38" s="14">
        <f>(17/B38*100)</f>
        <v>0.29010238907849828</v>
      </c>
      <c r="D38" s="15">
        <v>5843</v>
      </c>
      <c r="E38" s="14">
        <v>1.7935801499999999</v>
      </c>
      <c r="F38" s="16">
        <v>0.20953817</v>
      </c>
      <c r="G38" s="14">
        <v>11.69217218</v>
      </c>
      <c r="H38" s="16">
        <v>0.55335942999999999</v>
      </c>
      <c r="I38" s="14">
        <v>57.294481920000003</v>
      </c>
      <c r="J38" s="16">
        <v>0.83232636000000004</v>
      </c>
      <c r="K38" s="14">
        <v>27.187437030000002</v>
      </c>
      <c r="L38" s="16">
        <v>0.71826676</v>
      </c>
      <c r="M38" s="14">
        <v>0</v>
      </c>
      <c r="N38" s="16">
        <v>0</v>
      </c>
      <c r="O38" s="14" t="s">
        <v>582</v>
      </c>
      <c r="P38" s="16" t="s">
        <v>582</v>
      </c>
      <c r="Q38" s="14">
        <v>0</v>
      </c>
      <c r="R38" s="16">
        <v>0</v>
      </c>
      <c r="S38" s="14">
        <v>0</v>
      </c>
      <c r="T38" s="16">
        <v>0</v>
      </c>
      <c r="U38" s="14">
        <v>2.0323287200000002</v>
      </c>
      <c r="V38" s="16">
        <v>0.23635516000000001</v>
      </c>
    </row>
    <row r="39" spans="1:22" x14ac:dyDescent="0.25">
      <c r="A39" s="11" t="s">
        <v>509</v>
      </c>
      <c r="B39" s="13">
        <v>5895</v>
      </c>
      <c r="C39" s="14">
        <f>(31/B39*100)</f>
        <v>0.52586938083121293</v>
      </c>
      <c r="D39" s="15">
        <v>5864</v>
      </c>
      <c r="E39" s="14">
        <v>3.5432423100000001</v>
      </c>
      <c r="F39" s="16">
        <v>0.31764806000000001</v>
      </c>
      <c r="G39" s="14">
        <v>7.9581250700000004</v>
      </c>
      <c r="H39" s="16">
        <v>0.33819586000000001</v>
      </c>
      <c r="I39" s="14">
        <v>52.686188080000001</v>
      </c>
      <c r="J39" s="16">
        <v>0.80399151999999996</v>
      </c>
      <c r="K39" s="14">
        <v>33.834307510000002</v>
      </c>
      <c r="L39" s="16">
        <v>0.79100313</v>
      </c>
      <c r="M39" s="14">
        <v>0</v>
      </c>
      <c r="N39" s="16">
        <v>0</v>
      </c>
      <c r="O39" s="14" t="s">
        <v>582</v>
      </c>
      <c r="P39" s="16" t="s">
        <v>582</v>
      </c>
      <c r="Q39" s="14">
        <v>0</v>
      </c>
      <c r="R39" s="16">
        <v>0</v>
      </c>
      <c r="S39" s="14">
        <v>0</v>
      </c>
      <c r="T39" s="16">
        <v>0</v>
      </c>
      <c r="U39" s="14">
        <v>1.9781370300000001</v>
      </c>
      <c r="V39" s="16">
        <v>0.30366912000000001</v>
      </c>
    </row>
    <row r="40" spans="1:22" x14ac:dyDescent="0.25">
      <c r="A40" s="11" t="s">
        <v>510</v>
      </c>
      <c r="B40" s="13">
        <v>14157</v>
      </c>
      <c r="C40" s="14">
        <f>(286/B40*100)</f>
        <v>2.0202020202020203</v>
      </c>
      <c r="D40" s="15">
        <v>13871</v>
      </c>
      <c r="E40" s="14">
        <v>1.6096834900000001</v>
      </c>
      <c r="F40" s="16">
        <v>0.15298002999999999</v>
      </c>
      <c r="G40" s="14">
        <v>10.846343790000001</v>
      </c>
      <c r="H40" s="16">
        <v>0.46195988999999998</v>
      </c>
      <c r="I40" s="14">
        <v>66.248097470000005</v>
      </c>
      <c r="J40" s="16">
        <v>0.65254489999999998</v>
      </c>
      <c r="K40" s="14">
        <v>19.002214049999999</v>
      </c>
      <c r="L40" s="16">
        <v>0.55538677000000003</v>
      </c>
      <c r="M40" s="14">
        <v>0</v>
      </c>
      <c r="N40" s="16">
        <v>0</v>
      </c>
      <c r="O40" s="14" t="s">
        <v>582</v>
      </c>
      <c r="P40" s="16" t="s">
        <v>582</v>
      </c>
      <c r="Q40" s="14">
        <v>0</v>
      </c>
      <c r="R40" s="16">
        <v>0</v>
      </c>
      <c r="S40" s="14">
        <v>0</v>
      </c>
      <c r="T40" s="16">
        <v>0</v>
      </c>
      <c r="U40" s="14">
        <v>2.2936611999999998</v>
      </c>
      <c r="V40" s="16">
        <v>0.24417876999999999</v>
      </c>
    </row>
    <row r="41" spans="1:22" x14ac:dyDescent="0.25">
      <c r="A41" s="11" t="s">
        <v>511</v>
      </c>
      <c r="B41" s="13">
        <v>5712</v>
      </c>
      <c r="C41" s="14">
        <f>(39/B41*100)</f>
        <v>0.6827731092436975</v>
      </c>
      <c r="D41" s="15">
        <v>5673</v>
      </c>
      <c r="E41" s="14">
        <v>0.84851613000000004</v>
      </c>
      <c r="F41" s="16">
        <v>0.13749227999999999</v>
      </c>
      <c r="G41" s="14">
        <v>8.1681046100000003</v>
      </c>
      <c r="H41" s="16">
        <v>0.43854209</v>
      </c>
      <c r="I41" s="14">
        <v>63.513808769999997</v>
      </c>
      <c r="J41" s="16">
        <v>0.69267838999999998</v>
      </c>
      <c r="K41" s="14">
        <v>25.086847410000001</v>
      </c>
      <c r="L41" s="16">
        <v>0.85033534</v>
      </c>
      <c r="M41" s="14">
        <v>0</v>
      </c>
      <c r="N41" s="16">
        <v>0</v>
      </c>
      <c r="O41" s="14" t="s">
        <v>582</v>
      </c>
      <c r="P41" s="16" t="s">
        <v>582</v>
      </c>
      <c r="Q41" s="14">
        <v>0.67681148000000002</v>
      </c>
      <c r="R41" s="16">
        <v>0.18042580999999999</v>
      </c>
      <c r="S41" s="14">
        <v>0</v>
      </c>
      <c r="T41" s="16">
        <v>0</v>
      </c>
      <c r="U41" s="14">
        <v>1.7059116000000001</v>
      </c>
      <c r="V41" s="16">
        <v>0.28630978000000001</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1.8919254385714279</v>
      </c>
      <c r="F42" s="16">
        <f>IF(COUNT(F7:F41) &gt; 0, SQRT(SUMSQ(F7:F41)/(COUNT(F7:F41)*COUNT(F7:F41)) ), "—")</f>
        <v>3.3329317498216784E-2</v>
      </c>
      <c r="G42" s="14">
        <f>IF(COUNT(G7:G41) &gt; 0, AVERAGE(G7:G41), "—")</f>
        <v>10.995844150285713</v>
      </c>
      <c r="H42" s="16">
        <f>IF(COUNT(H7:H41) &gt; 0, SQRT(SUMSQ(H7:H41)/(COUNT(H7:H41)*COUNT(H7:H41)) ), "—")</f>
        <v>7.6344264732307265E-2</v>
      </c>
      <c r="I42" s="14">
        <f>IF(COUNT(I7:I41) &gt; 0, AVERAGE(I7:I41), "—")</f>
        <v>61.780925344571422</v>
      </c>
      <c r="J42" s="16">
        <f>IF(COUNT(J7:J41) &gt; 0, SQRT(SUMSQ(J7:J41)/(COUNT(J7:J41)*COUNT(J7:J41)) ), "—")</f>
        <v>0.12081924188795465</v>
      </c>
      <c r="K42" s="14">
        <f>IF(COUNT(K7:K41) &gt; 0, AVERAGE(K7:K41), "—")</f>
        <v>22.946060584857147</v>
      </c>
      <c r="L42" s="16">
        <f>IF(COUNT(L7:L41) &gt; 0, SQRT(SUMSQ(L7:L41)/(COUNT(L7:L41)*COUNT(L7:L41)) ), "—")</f>
        <v>0.1066341748369935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1.1930560000000001E-3</v>
      </c>
      <c r="T42" s="16">
        <f>IF(COUNT(T7:T41) &gt; 0, SQRT(SUMSQ(T7:T41)/(COUNT(T7:T41)*COUNT(T7:T41)) ), "—")</f>
        <v>4.1130828571428571E-4</v>
      </c>
      <c r="U42" s="14">
        <f>IF(COUNT(U7:U41) &gt; 0, AVERAGE(U7:U41), "—")</f>
        <v>1.7982771262857145</v>
      </c>
      <c r="V42" s="16">
        <f>IF(COUNT(V7:V41) &gt; 0, SQRT(SUMSQ(V7:V41)/(COUNT(V7:V41)*COUNT(V7:V41)) ), "—")</f>
        <v>3.9008231584627323E-2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1.49073542</v>
      </c>
      <c r="F46" s="16">
        <v>0.12357798</v>
      </c>
      <c r="G46" s="14">
        <v>9.8186122299999994</v>
      </c>
      <c r="H46" s="16">
        <v>0.28459348000000001</v>
      </c>
      <c r="I46" s="14">
        <v>61.813215079999999</v>
      </c>
      <c r="J46" s="16">
        <v>0.54960151999999995</v>
      </c>
      <c r="K46" s="14">
        <v>16.346836119999999</v>
      </c>
      <c r="L46" s="16">
        <v>0.36168526000000001</v>
      </c>
      <c r="M46" s="14">
        <v>0</v>
      </c>
      <c r="N46" s="16">
        <v>0</v>
      </c>
      <c r="O46" s="14" t="s">
        <v>582</v>
      </c>
      <c r="P46" s="16" t="s">
        <v>582</v>
      </c>
      <c r="Q46" s="14">
        <v>0</v>
      </c>
      <c r="R46" s="16">
        <v>0</v>
      </c>
      <c r="S46" s="14">
        <v>0</v>
      </c>
      <c r="T46" s="16">
        <v>0</v>
      </c>
      <c r="U46" s="14">
        <v>10.53060114</v>
      </c>
      <c r="V46" s="16">
        <v>0.51499183000000004</v>
      </c>
    </row>
    <row r="47" spans="1:22" x14ac:dyDescent="0.25">
      <c r="A47" s="11" t="s">
        <v>517</v>
      </c>
      <c r="B47" s="13">
        <v>5928</v>
      </c>
      <c r="C47" s="14">
        <f>(96/B47*100)</f>
        <v>1.6194331983805668</v>
      </c>
      <c r="D47" s="15">
        <v>5832</v>
      </c>
      <c r="E47" s="14">
        <v>2.3173861699999998</v>
      </c>
      <c r="F47" s="16">
        <v>0.24113412000000001</v>
      </c>
      <c r="G47" s="14">
        <v>7.7835277300000003</v>
      </c>
      <c r="H47" s="16">
        <v>0.37624549000000002</v>
      </c>
      <c r="I47" s="14">
        <v>57.225656540000003</v>
      </c>
      <c r="J47" s="16">
        <v>0.75508573999999995</v>
      </c>
      <c r="K47" s="14">
        <v>26.4034315</v>
      </c>
      <c r="L47" s="16">
        <v>0.71088516000000002</v>
      </c>
      <c r="M47" s="14">
        <v>0</v>
      </c>
      <c r="N47" s="16">
        <v>0</v>
      </c>
      <c r="O47" s="14" t="s">
        <v>582</v>
      </c>
      <c r="P47" s="16" t="s">
        <v>582</v>
      </c>
      <c r="Q47" s="14">
        <v>0</v>
      </c>
      <c r="R47" s="16">
        <v>0</v>
      </c>
      <c r="S47" s="14">
        <v>0</v>
      </c>
      <c r="T47" s="16">
        <v>0</v>
      </c>
      <c r="U47" s="14">
        <v>6.2699980499999999</v>
      </c>
      <c r="V47" s="16">
        <v>0.74282844000000003</v>
      </c>
    </row>
    <row r="48" spans="1:22" x14ac:dyDescent="0.25">
      <c r="A48" s="11" t="s">
        <v>518</v>
      </c>
      <c r="B48" s="13">
        <v>9841</v>
      </c>
      <c r="C48" s="14">
        <f>(7/B48*100)</f>
        <v>7.1130982623717101E-2</v>
      </c>
      <c r="D48" s="15">
        <v>9834</v>
      </c>
      <c r="E48" s="14">
        <v>0.65682291000000004</v>
      </c>
      <c r="F48" s="16">
        <v>0.1240211</v>
      </c>
      <c r="G48" s="14">
        <v>8.3876532800000003</v>
      </c>
      <c r="H48" s="16">
        <v>0.43600932999999997</v>
      </c>
      <c r="I48" s="14">
        <v>64.697083340000006</v>
      </c>
      <c r="J48" s="16">
        <v>0.82716299999999998</v>
      </c>
      <c r="K48" s="14">
        <v>25.062287990000002</v>
      </c>
      <c r="L48" s="16">
        <v>0.84152901999999996</v>
      </c>
      <c r="M48" s="14">
        <v>0</v>
      </c>
      <c r="N48" s="16">
        <v>0</v>
      </c>
      <c r="O48" s="14" t="s">
        <v>582</v>
      </c>
      <c r="P48" s="16" t="s">
        <v>582</v>
      </c>
      <c r="Q48" s="14">
        <v>0</v>
      </c>
      <c r="R48" s="16">
        <v>0</v>
      </c>
      <c r="S48" s="14">
        <v>0</v>
      </c>
      <c r="T48" s="16">
        <v>0</v>
      </c>
      <c r="U48" s="14">
        <v>1.1961524699999999</v>
      </c>
      <c r="V48" s="16">
        <v>0.52077549999999995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2.6280565</v>
      </c>
      <c r="F50" s="16">
        <v>0.24193027</v>
      </c>
      <c r="G50" s="14">
        <v>13.329862090000001</v>
      </c>
      <c r="H50" s="16">
        <v>0.51527621999999995</v>
      </c>
      <c r="I50" s="14">
        <v>60.959741059999999</v>
      </c>
      <c r="J50" s="16">
        <v>0.63945905999999997</v>
      </c>
      <c r="K50" s="14">
        <v>21.364902539999999</v>
      </c>
      <c r="L50" s="16">
        <v>0.53464297000000005</v>
      </c>
      <c r="M50" s="14">
        <v>0</v>
      </c>
      <c r="N50" s="16">
        <v>0</v>
      </c>
      <c r="O50" s="14" t="s">
        <v>582</v>
      </c>
      <c r="P50" s="16" t="s">
        <v>582</v>
      </c>
      <c r="Q50" s="14">
        <v>0</v>
      </c>
      <c r="R50" s="16">
        <v>0</v>
      </c>
      <c r="S50" s="14">
        <v>0</v>
      </c>
      <c r="T50" s="16">
        <v>0</v>
      </c>
      <c r="U50" s="14">
        <v>1.7174377999999999</v>
      </c>
      <c r="V50" s="16">
        <v>0.17469472999999999</v>
      </c>
    </row>
    <row r="51" spans="1:22" x14ac:dyDescent="0.25">
      <c r="A51" s="11" t="s">
        <v>521</v>
      </c>
      <c r="B51" s="13">
        <v>6866</v>
      </c>
      <c r="C51" s="14">
        <f>(110/B51*100)</f>
        <v>1.602097290999126</v>
      </c>
      <c r="D51" s="15">
        <v>6756</v>
      </c>
      <c r="E51" s="14">
        <v>0.97242686</v>
      </c>
      <c r="F51" s="16">
        <v>0.1238524</v>
      </c>
      <c r="G51" s="14">
        <v>4.4812743099999999</v>
      </c>
      <c r="H51" s="16">
        <v>0.29526741000000001</v>
      </c>
      <c r="I51" s="14">
        <v>50.698970510000002</v>
      </c>
      <c r="J51" s="16">
        <v>0.65064007999999995</v>
      </c>
      <c r="K51" s="14">
        <v>31.62157925</v>
      </c>
      <c r="L51" s="16">
        <v>0.61721024999999996</v>
      </c>
      <c r="M51" s="14">
        <v>0</v>
      </c>
      <c r="N51" s="16">
        <v>0</v>
      </c>
      <c r="O51" s="14" t="s">
        <v>582</v>
      </c>
      <c r="P51" s="16" t="s">
        <v>582</v>
      </c>
      <c r="Q51" s="14">
        <v>10.569687030000001</v>
      </c>
      <c r="R51" s="16">
        <v>0.61143541999999995</v>
      </c>
      <c r="S51" s="14">
        <v>0</v>
      </c>
      <c r="T51" s="16">
        <v>0</v>
      </c>
      <c r="U51" s="14">
        <v>1.6560620399999999</v>
      </c>
      <c r="V51" s="16">
        <v>0.25265873999999999</v>
      </c>
    </row>
    <row r="52" spans="1:22" x14ac:dyDescent="0.25">
      <c r="A52" s="11" t="s">
        <v>522</v>
      </c>
      <c r="B52" s="13">
        <v>5809</v>
      </c>
      <c r="C52" s="14">
        <f>(76/B52*100)</f>
        <v>1.3083146841108624</v>
      </c>
      <c r="D52" s="15">
        <v>5733</v>
      </c>
      <c r="E52" s="14">
        <v>2.0305393600000001</v>
      </c>
      <c r="F52" s="16">
        <v>0.21047278</v>
      </c>
      <c r="G52" s="14">
        <v>10.57793612</v>
      </c>
      <c r="H52" s="16">
        <v>0.44241916999999997</v>
      </c>
      <c r="I52" s="14">
        <v>62.266187209999998</v>
      </c>
      <c r="J52" s="16">
        <v>0.70499800999999995</v>
      </c>
      <c r="K52" s="14">
        <v>23.900092059999999</v>
      </c>
      <c r="L52" s="16">
        <v>0.58310293000000002</v>
      </c>
      <c r="M52" s="14">
        <v>0</v>
      </c>
      <c r="N52" s="16">
        <v>0</v>
      </c>
      <c r="O52" s="14" t="s">
        <v>582</v>
      </c>
      <c r="P52" s="16" t="s">
        <v>582</v>
      </c>
      <c r="Q52" s="14">
        <v>0</v>
      </c>
      <c r="R52" s="16">
        <v>0</v>
      </c>
      <c r="S52" s="14">
        <v>0</v>
      </c>
      <c r="T52" s="16">
        <v>0</v>
      </c>
      <c r="U52" s="14">
        <v>1.22524525</v>
      </c>
      <c r="V52" s="16">
        <v>0.16962093</v>
      </c>
    </row>
    <row r="53" spans="1:22" x14ac:dyDescent="0.25">
      <c r="A53" s="11" t="s">
        <v>523</v>
      </c>
      <c r="B53" s="13">
        <v>5571</v>
      </c>
      <c r="C53" s="14">
        <f>(85/B53*100)</f>
        <v>1.5257583916711541</v>
      </c>
      <c r="D53" s="15">
        <v>5486</v>
      </c>
      <c r="E53" s="14">
        <v>2.46565163</v>
      </c>
      <c r="F53" s="16">
        <v>0.19550904</v>
      </c>
      <c r="G53" s="14">
        <v>8.1840026800000008</v>
      </c>
      <c r="H53" s="16">
        <v>0.36463747000000002</v>
      </c>
      <c r="I53" s="14">
        <v>60.830043619999998</v>
      </c>
      <c r="J53" s="16">
        <v>0.68133809000000001</v>
      </c>
      <c r="K53" s="14">
        <v>25.95037748</v>
      </c>
      <c r="L53" s="16">
        <v>0.63718162</v>
      </c>
      <c r="M53" s="14">
        <v>0</v>
      </c>
      <c r="N53" s="16">
        <v>0</v>
      </c>
      <c r="O53" s="14" t="s">
        <v>582</v>
      </c>
      <c r="P53" s="16" t="s">
        <v>582</v>
      </c>
      <c r="Q53" s="14">
        <v>0</v>
      </c>
      <c r="R53" s="16">
        <v>0</v>
      </c>
      <c r="S53" s="14">
        <v>0</v>
      </c>
      <c r="T53" s="16">
        <v>0</v>
      </c>
      <c r="U53" s="14">
        <v>2.5699245899999998</v>
      </c>
      <c r="V53" s="16">
        <v>0.21592257000000001</v>
      </c>
    </row>
    <row r="54" spans="1:22" x14ac:dyDescent="0.25">
      <c r="A54" s="11" t="s">
        <v>524</v>
      </c>
      <c r="B54" s="13">
        <v>4740</v>
      </c>
      <c r="C54" s="14">
        <f>(83/B54*100)</f>
        <v>1.751054852320675</v>
      </c>
      <c r="D54" s="15">
        <v>4657</v>
      </c>
      <c r="E54" s="14">
        <v>4.6779165300000001</v>
      </c>
      <c r="F54" s="16">
        <v>0.40301319000000002</v>
      </c>
      <c r="G54" s="14">
        <v>10.915025999999999</v>
      </c>
      <c r="H54" s="16">
        <v>0.50805345000000002</v>
      </c>
      <c r="I54" s="14">
        <v>50.610805900000003</v>
      </c>
      <c r="J54" s="16">
        <v>0.93980984999999995</v>
      </c>
      <c r="K54" s="14">
        <v>24.829127759999999</v>
      </c>
      <c r="L54" s="16">
        <v>0.84469965000000002</v>
      </c>
      <c r="M54" s="14">
        <v>0</v>
      </c>
      <c r="N54" s="16">
        <v>0</v>
      </c>
      <c r="O54" s="14" t="s">
        <v>582</v>
      </c>
      <c r="P54" s="16" t="s">
        <v>582</v>
      </c>
      <c r="Q54" s="14">
        <v>0</v>
      </c>
      <c r="R54" s="16">
        <v>0</v>
      </c>
      <c r="S54" s="14">
        <v>0</v>
      </c>
      <c r="T54" s="16">
        <v>0</v>
      </c>
      <c r="U54" s="14">
        <v>8.9671238100000004</v>
      </c>
      <c r="V54" s="16">
        <v>0.57231882999999995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1.07674815</v>
      </c>
      <c r="F56" s="16">
        <v>0.15140149999999999</v>
      </c>
      <c r="G56" s="14">
        <v>7.1195930799999996</v>
      </c>
      <c r="H56" s="16">
        <v>0.36981223000000002</v>
      </c>
      <c r="I56" s="14">
        <v>68.655898750000006</v>
      </c>
      <c r="J56" s="16">
        <v>0.81532757</v>
      </c>
      <c r="K56" s="14">
        <v>22.48321309</v>
      </c>
      <c r="L56" s="16">
        <v>0.81363222000000002</v>
      </c>
      <c r="M56" s="14">
        <v>0</v>
      </c>
      <c r="N56" s="16">
        <v>0</v>
      </c>
      <c r="O56" s="14" t="s">
        <v>582</v>
      </c>
      <c r="P56" s="16" t="s">
        <v>582</v>
      </c>
      <c r="Q56" s="14">
        <v>0</v>
      </c>
      <c r="R56" s="16">
        <v>0</v>
      </c>
      <c r="S56" s="14">
        <v>0</v>
      </c>
      <c r="T56" s="16">
        <v>0</v>
      </c>
      <c r="U56" s="14">
        <v>0.66454692999999998</v>
      </c>
      <c r="V56" s="16">
        <v>0.14464836</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3.0976917300000002</v>
      </c>
      <c r="F61" s="16">
        <v>0.26137687999999998</v>
      </c>
      <c r="G61" s="14">
        <v>8.3152630799999994</v>
      </c>
      <c r="H61" s="16">
        <v>0.41303019000000002</v>
      </c>
      <c r="I61" s="14">
        <v>47.731832519999998</v>
      </c>
      <c r="J61" s="16">
        <v>0.88593244000000004</v>
      </c>
      <c r="K61" s="14">
        <v>39.03045942</v>
      </c>
      <c r="L61" s="16">
        <v>0.87447799000000004</v>
      </c>
      <c r="M61" s="14">
        <v>0</v>
      </c>
      <c r="N61" s="16">
        <v>0</v>
      </c>
      <c r="O61" s="14" t="s">
        <v>582</v>
      </c>
      <c r="P61" s="16" t="s">
        <v>582</v>
      </c>
      <c r="Q61" s="14">
        <v>0</v>
      </c>
      <c r="R61" s="16">
        <v>0</v>
      </c>
      <c r="S61" s="14">
        <v>0</v>
      </c>
      <c r="T61" s="16">
        <v>0</v>
      </c>
      <c r="U61" s="14">
        <v>1.8247532500000001</v>
      </c>
      <c r="V61" s="16">
        <v>0.29763342999999998</v>
      </c>
    </row>
    <row r="62" spans="1:22" x14ac:dyDescent="0.25">
      <c r="A62" s="11" t="s">
        <v>532</v>
      </c>
      <c r="B62" s="13">
        <v>4476</v>
      </c>
      <c r="C62" s="14">
        <f>(3/B62*100)</f>
        <v>6.7024128686327081E-2</v>
      </c>
      <c r="D62" s="15">
        <v>4473</v>
      </c>
      <c r="E62" s="14">
        <v>0.69048620000000005</v>
      </c>
      <c r="F62" s="16">
        <v>0.13143555000000001</v>
      </c>
      <c r="G62" s="14">
        <v>9.7633782999999994</v>
      </c>
      <c r="H62" s="16">
        <v>0.44762618999999998</v>
      </c>
      <c r="I62" s="14">
        <v>65.59288712</v>
      </c>
      <c r="J62" s="16">
        <v>0.63841068999999995</v>
      </c>
      <c r="K62" s="14">
        <v>23.48675995</v>
      </c>
      <c r="L62" s="16">
        <v>0.57779002000000002</v>
      </c>
      <c r="M62" s="14">
        <v>0</v>
      </c>
      <c r="N62" s="16">
        <v>0</v>
      </c>
      <c r="O62" s="14" t="s">
        <v>582</v>
      </c>
      <c r="P62" s="16" t="s">
        <v>582</v>
      </c>
      <c r="Q62" s="14">
        <v>0</v>
      </c>
      <c r="R62" s="16">
        <v>0</v>
      </c>
      <c r="S62" s="14">
        <v>0</v>
      </c>
      <c r="T62" s="16">
        <v>0</v>
      </c>
      <c r="U62" s="14">
        <v>0.46648843000000001</v>
      </c>
      <c r="V62" s="16">
        <v>9.6853449999999994E-2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3.2589024000000002</v>
      </c>
      <c r="F66" s="16">
        <v>0.22580557000000001</v>
      </c>
      <c r="G66" s="14">
        <v>11.84692345</v>
      </c>
      <c r="H66" s="16">
        <v>0.46943892999999998</v>
      </c>
      <c r="I66" s="14">
        <v>60.140781339999997</v>
      </c>
      <c r="J66" s="16">
        <v>0.71426140000000005</v>
      </c>
      <c r="K66" s="14">
        <v>20.07597745</v>
      </c>
      <c r="L66" s="16">
        <v>0.48992284000000003</v>
      </c>
      <c r="M66" s="14">
        <v>0</v>
      </c>
      <c r="N66" s="16">
        <v>0</v>
      </c>
      <c r="O66" s="14" t="s">
        <v>582</v>
      </c>
      <c r="P66" s="16" t="s">
        <v>582</v>
      </c>
      <c r="Q66" s="14">
        <v>0</v>
      </c>
      <c r="R66" s="16">
        <v>0</v>
      </c>
      <c r="S66" s="14">
        <v>0</v>
      </c>
      <c r="T66" s="16">
        <v>0</v>
      </c>
      <c r="U66" s="14">
        <v>4.6774153600000004</v>
      </c>
      <c r="V66" s="16">
        <v>0.26536752000000002</v>
      </c>
    </row>
    <row r="67" spans="1:22" x14ac:dyDescent="0.25">
      <c r="A67" s="11" t="s">
        <v>537</v>
      </c>
      <c r="B67" s="13">
        <v>6971</v>
      </c>
      <c r="C67" s="14">
        <f>(83/B67*100)</f>
        <v>1.1906469660020083</v>
      </c>
      <c r="D67" s="15">
        <v>6888</v>
      </c>
      <c r="E67" s="14">
        <v>1.37179016</v>
      </c>
      <c r="F67" s="16">
        <v>0.15013380000000001</v>
      </c>
      <c r="G67" s="14">
        <v>7.6418697800000004</v>
      </c>
      <c r="H67" s="16">
        <v>0.30753591000000002</v>
      </c>
      <c r="I67" s="14">
        <v>67.481437589999999</v>
      </c>
      <c r="J67" s="16">
        <v>0.66960014999999995</v>
      </c>
      <c r="K67" s="14">
        <v>21.074322590000001</v>
      </c>
      <c r="L67" s="16">
        <v>0.55601566999999996</v>
      </c>
      <c r="M67" s="14">
        <v>0</v>
      </c>
      <c r="N67" s="16">
        <v>0</v>
      </c>
      <c r="O67" s="14" t="s">
        <v>582</v>
      </c>
      <c r="P67" s="16" t="s">
        <v>582</v>
      </c>
      <c r="Q67" s="14">
        <v>0</v>
      </c>
      <c r="R67" s="16">
        <v>0</v>
      </c>
      <c r="S67" s="14">
        <v>0</v>
      </c>
      <c r="T67" s="16">
        <v>0</v>
      </c>
      <c r="U67" s="14">
        <v>2.4305798799999998</v>
      </c>
      <c r="V67" s="16">
        <v>0.30155075999999997</v>
      </c>
    </row>
    <row r="68" spans="1:22" x14ac:dyDescent="0.25">
      <c r="A68" s="11" t="s">
        <v>538</v>
      </c>
      <c r="B68" s="13">
        <v>12083</v>
      </c>
      <c r="C68" s="14">
        <f>(26/B68*100)</f>
        <v>0.21517834974757924</v>
      </c>
      <c r="D68" s="15">
        <v>12057</v>
      </c>
      <c r="E68" s="14">
        <v>3.3573782599999999</v>
      </c>
      <c r="F68" s="16">
        <v>0.14803494</v>
      </c>
      <c r="G68" s="14">
        <v>8.2340676199999994</v>
      </c>
      <c r="H68" s="16">
        <v>0.21848026000000001</v>
      </c>
      <c r="I68" s="14">
        <v>52.119206689999999</v>
      </c>
      <c r="J68" s="16">
        <v>0.38838350999999999</v>
      </c>
      <c r="K68" s="14">
        <v>28.992090730000001</v>
      </c>
      <c r="L68" s="16">
        <v>0.39207378999999998</v>
      </c>
      <c r="M68" s="14">
        <v>0</v>
      </c>
      <c r="N68" s="16">
        <v>0</v>
      </c>
      <c r="O68" s="14" t="s">
        <v>582</v>
      </c>
      <c r="P68" s="16" t="s">
        <v>582</v>
      </c>
      <c r="Q68" s="14">
        <v>0</v>
      </c>
      <c r="R68" s="16">
        <v>0</v>
      </c>
      <c r="S68" s="14">
        <v>0</v>
      </c>
      <c r="T68" s="16">
        <v>0</v>
      </c>
      <c r="U68" s="14">
        <v>7.2972567000000002</v>
      </c>
      <c r="V68" s="16">
        <v>0.22084972</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1.8102813200000001</v>
      </c>
      <c r="F70" s="16">
        <v>0.20461430999999999</v>
      </c>
      <c r="G70" s="14">
        <v>16.200549670000001</v>
      </c>
      <c r="H70" s="16">
        <v>0.61735899999999999</v>
      </c>
      <c r="I70" s="14">
        <v>63.30279153</v>
      </c>
      <c r="J70" s="16">
        <v>0.60509022000000001</v>
      </c>
      <c r="K70" s="14">
        <v>16.843137680000002</v>
      </c>
      <c r="L70" s="16">
        <v>0.64644738999999996</v>
      </c>
      <c r="M70" s="14">
        <v>0</v>
      </c>
      <c r="N70" s="16">
        <v>0</v>
      </c>
      <c r="O70" s="14" t="s">
        <v>582</v>
      </c>
      <c r="P70" s="16" t="s">
        <v>582</v>
      </c>
      <c r="Q70" s="14">
        <v>0</v>
      </c>
      <c r="R70" s="16">
        <v>0</v>
      </c>
      <c r="S70" s="14">
        <v>0</v>
      </c>
      <c r="T70" s="16">
        <v>0</v>
      </c>
      <c r="U70" s="14">
        <v>1.8432397899999999</v>
      </c>
      <c r="V70" s="16">
        <v>0.2209276</v>
      </c>
    </row>
    <row r="71" spans="1:22" x14ac:dyDescent="0.25">
      <c r="A71" s="11" t="s">
        <v>541</v>
      </c>
      <c r="B71" s="13">
        <v>6115</v>
      </c>
      <c r="C71" s="14">
        <f>(17/B71*100)</f>
        <v>0.27800490596892891</v>
      </c>
      <c r="D71" s="15">
        <v>6098</v>
      </c>
      <c r="E71" s="14">
        <v>0.69801495000000002</v>
      </c>
      <c r="F71" s="16">
        <v>0.10385627</v>
      </c>
      <c r="G71" s="14">
        <v>3.8818712999999998</v>
      </c>
      <c r="H71" s="16">
        <v>0.22588899000000001</v>
      </c>
      <c r="I71" s="14">
        <v>58.710667000000001</v>
      </c>
      <c r="J71" s="16">
        <v>0.77039930000000001</v>
      </c>
      <c r="K71" s="14">
        <v>36.362683490000002</v>
      </c>
      <c r="L71" s="16">
        <v>0.79545617999999996</v>
      </c>
      <c r="M71" s="14">
        <v>0</v>
      </c>
      <c r="N71" s="16">
        <v>0</v>
      </c>
      <c r="O71" s="14" t="s">
        <v>582</v>
      </c>
      <c r="P71" s="16" t="s">
        <v>582</v>
      </c>
      <c r="Q71" s="14">
        <v>0</v>
      </c>
      <c r="R71" s="16">
        <v>0</v>
      </c>
      <c r="S71" s="14">
        <v>0</v>
      </c>
      <c r="T71" s="16">
        <v>0</v>
      </c>
      <c r="U71" s="14">
        <v>0.34676326000000002</v>
      </c>
      <c r="V71" s="16">
        <v>7.8692890000000001E-2</v>
      </c>
    </row>
    <row r="72" spans="1:22" x14ac:dyDescent="0.25">
      <c r="A72" s="11" t="s">
        <v>542</v>
      </c>
      <c r="B72" s="13">
        <v>7708</v>
      </c>
      <c r="C72" s="14">
        <f>(5/B72*100)</f>
        <v>6.4867669953295279E-2</v>
      </c>
      <c r="D72" s="15">
        <v>7703</v>
      </c>
      <c r="E72" s="14">
        <v>0.49184845999999999</v>
      </c>
      <c r="F72" s="16">
        <v>8.253568E-2</v>
      </c>
      <c r="G72" s="14">
        <v>6.7041657399999997</v>
      </c>
      <c r="H72" s="16">
        <v>0.33072364999999998</v>
      </c>
      <c r="I72" s="14">
        <v>60.643482200000001</v>
      </c>
      <c r="J72" s="16">
        <v>0.65044164999999998</v>
      </c>
      <c r="K72" s="14">
        <v>31.944034670000001</v>
      </c>
      <c r="L72" s="16">
        <v>0.68940610000000002</v>
      </c>
      <c r="M72" s="14">
        <v>0</v>
      </c>
      <c r="N72" s="16">
        <v>0</v>
      </c>
      <c r="O72" s="14" t="s">
        <v>582</v>
      </c>
      <c r="P72" s="16" t="s">
        <v>582</v>
      </c>
      <c r="Q72" s="14">
        <v>0</v>
      </c>
      <c r="R72" s="16">
        <v>0</v>
      </c>
      <c r="S72" s="14">
        <v>0</v>
      </c>
      <c r="T72" s="16">
        <v>0</v>
      </c>
      <c r="U72" s="14">
        <v>0.21646892000000001</v>
      </c>
      <c r="V72" s="16">
        <v>4.9507900000000001E-2</v>
      </c>
    </row>
    <row r="73" spans="1:22" x14ac:dyDescent="0.25">
      <c r="A73" s="11" t="s">
        <v>543</v>
      </c>
      <c r="B73" s="13">
        <v>8249</v>
      </c>
      <c r="C73" s="14">
        <f>(147/B73*100)</f>
        <v>1.7820341859619349</v>
      </c>
      <c r="D73" s="15">
        <v>8102</v>
      </c>
      <c r="E73" s="14">
        <v>0.87844708000000005</v>
      </c>
      <c r="F73" s="16">
        <v>0.13034398</v>
      </c>
      <c r="G73" s="14">
        <v>10.096149459999999</v>
      </c>
      <c r="H73" s="16">
        <v>0.41702488999999998</v>
      </c>
      <c r="I73" s="14">
        <v>70.021628449999994</v>
      </c>
      <c r="J73" s="16">
        <v>0.62154290000000001</v>
      </c>
      <c r="K73" s="14">
        <v>18.220999460000002</v>
      </c>
      <c r="L73" s="16">
        <v>0.62397263999999997</v>
      </c>
      <c r="M73" s="14">
        <v>0</v>
      </c>
      <c r="N73" s="16">
        <v>0</v>
      </c>
      <c r="O73" s="14" t="s">
        <v>582</v>
      </c>
      <c r="P73" s="16" t="s">
        <v>582</v>
      </c>
      <c r="Q73" s="14">
        <v>0</v>
      </c>
      <c r="R73" s="16">
        <v>0</v>
      </c>
      <c r="S73" s="14">
        <v>0</v>
      </c>
      <c r="T73" s="16">
        <v>0</v>
      </c>
      <c r="U73" s="14">
        <v>0.78277556000000004</v>
      </c>
      <c r="V73" s="16">
        <v>0.13649850999999999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2.99406091</v>
      </c>
      <c r="F75" s="16">
        <v>0.28068987000000001</v>
      </c>
      <c r="G75" s="14">
        <v>9.3526985499999995</v>
      </c>
      <c r="H75" s="16">
        <v>0.46086884</v>
      </c>
      <c r="I75" s="14">
        <v>54.420314429999998</v>
      </c>
      <c r="J75" s="16">
        <v>0.87808269000000005</v>
      </c>
      <c r="K75" s="14">
        <v>27.89405107</v>
      </c>
      <c r="L75" s="16">
        <v>0.76884814000000001</v>
      </c>
      <c r="M75" s="14">
        <v>0</v>
      </c>
      <c r="N75" s="16">
        <v>0</v>
      </c>
      <c r="O75" s="14" t="s">
        <v>582</v>
      </c>
      <c r="P75" s="16" t="s">
        <v>582</v>
      </c>
      <c r="Q75" s="14">
        <v>0</v>
      </c>
      <c r="R75" s="16">
        <v>0</v>
      </c>
      <c r="S75" s="14">
        <v>0</v>
      </c>
      <c r="T75" s="16">
        <v>0</v>
      </c>
      <c r="U75" s="14">
        <v>5.3388750399999996</v>
      </c>
      <c r="V75" s="16">
        <v>0.60265157999999996</v>
      </c>
    </row>
    <row r="76" spans="1:22" x14ac:dyDescent="0.25">
      <c r="A76" s="11" t="s">
        <v>546</v>
      </c>
      <c r="B76" s="13">
        <v>14167</v>
      </c>
      <c r="C76" s="14">
        <f>(229/B76*100)</f>
        <v>1.6164325545281288</v>
      </c>
      <c r="D76" s="15">
        <v>13938</v>
      </c>
      <c r="E76" s="14">
        <v>2.1072319899999998</v>
      </c>
      <c r="F76" s="16">
        <v>0.13689957999999999</v>
      </c>
      <c r="G76" s="14">
        <v>6.5179986699999999</v>
      </c>
      <c r="H76" s="16">
        <v>0.25622088999999998</v>
      </c>
      <c r="I76" s="14">
        <v>54.546478610000001</v>
      </c>
      <c r="J76" s="16">
        <v>0.64732509000000005</v>
      </c>
      <c r="K76" s="14">
        <v>33.367352459999999</v>
      </c>
      <c r="L76" s="16">
        <v>0.59424779999999999</v>
      </c>
      <c r="M76" s="14">
        <v>0</v>
      </c>
      <c r="N76" s="16">
        <v>0</v>
      </c>
      <c r="O76" s="14" t="s">
        <v>582</v>
      </c>
      <c r="P76" s="16" t="s">
        <v>582</v>
      </c>
      <c r="Q76" s="14">
        <v>0</v>
      </c>
      <c r="R76" s="16">
        <v>0</v>
      </c>
      <c r="S76" s="14">
        <v>0</v>
      </c>
      <c r="T76" s="16">
        <v>0</v>
      </c>
      <c r="U76" s="14">
        <v>3.4609382700000002</v>
      </c>
      <c r="V76" s="16">
        <v>0.24574405999999999</v>
      </c>
    </row>
    <row r="77" spans="1:22" x14ac:dyDescent="0.25">
      <c r="A77" s="11" t="s">
        <v>547</v>
      </c>
      <c r="B77" s="13">
        <v>6062</v>
      </c>
      <c r="C77" s="14">
        <f>(87/B77*100)</f>
        <v>1.4351699109204883</v>
      </c>
      <c r="D77" s="15">
        <v>5975</v>
      </c>
      <c r="E77" s="14">
        <v>1.4464390899999999</v>
      </c>
      <c r="F77" s="16">
        <v>0.19254152999999999</v>
      </c>
      <c r="G77" s="14">
        <v>7.65431141</v>
      </c>
      <c r="H77" s="16">
        <v>0.37739337000000001</v>
      </c>
      <c r="I77" s="14">
        <v>62.35395295</v>
      </c>
      <c r="J77" s="16">
        <v>0.59943577000000003</v>
      </c>
      <c r="K77" s="14">
        <v>23.23088224</v>
      </c>
      <c r="L77" s="16">
        <v>0.57609527000000005</v>
      </c>
      <c r="M77" s="14">
        <v>0</v>
      </c>
      <c r="N77" s="16">
        <v>0</v>
      </c>
      <c r="O77" s="14" t="s">
        <v>582</v>
      </c>
      <c r="P77" s="16" t="s">
        <v>582</v>
      </c>
      <c r="Q77" s="14">
        <v>0</v>
      </c>
      <c r="R77" s="16">
        <v>0</v>
      </c>
      <c r="S77" s="14">
        <v>0</v>
      </c>
      <c r="T77" s="16">
        <v>0</v>
      </c>
      <c r="U77" s="14">
        <v>5.3144143100000001</v>
      </c>
      <c r="V77" s="16">
        <v>0.42206580999999999</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0.63270088999999996</v>
      </c>
      <c r="F81" s="16">
        <v>9.8878450000000007E-2</v>
      </c>
      <c r="G81" s="14">
        <v>9.2412335500000005</v>
      </c>
      <c r="H81" s="16">
        <v>0.46317390000000003</v>
      </c>
      <c r="I81" s="14">
        <v>66.572026949999994</v>
      </c>
      <c r="J81" s="16">
        <v>0.72063469000000002</v>
      </c>
      <c r="K81" s="14">
        <v>23.08253655</v>
      </c>
      <c r="L81" s="16">
        <v>0.78135637000000002</v>
      </c>
      <c r="M81" s="14">
        <v>0</v>
      </c>
      <c r="N81" s="16">
        <v>0</v>
      </c>
      <c r="O81" s="14" t="s">
        <v>582</v>
      </c>
      <c r="P81" s="16" t="s">
        <v>582</v>
      </c>
      <c r="Q81" s="14">
        <v>0</v>
      </c>
      <c r="R81" s="16">
        <v>0</v>
      </c>
      <c r="S81" s="14">
        <v>0</v>
      </c>
      <c r="T81" s="16">
        <v>0</v>
      </c>
      <c r="U81" s="14">
        <v>0.47150207</v>
      </c>
      <c r="V81" s="16">
        <v>9.5683699999999997E-2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4.8913699900000003</v>
      </c>
      <c r="F7" s="16">
        <v>0.19540504</v>
      </c>
      <c r="G7" s="14">
        <v>22.098618080000001</v>
      </c>
      <c r="H7" s="16">
        <v>0.36675139000000001</v>
      </c>
      <c r="I7" s="14">
        <v>52.24974555</v>
      </c>
      <c r="J7" s="16">
        <v>0.53348731999999999</v>
      </c>
      <c r="K7" s="14">
        <v>18.632451929999998</v>
      </c>
      <c r="L7" s="16">
        <v>0.39293499999999998</v>
      </c>
      <c r="M7" s="14">
        <v>0</v>
      </c>
      <c r="N7" s="16">
        <v>0</v>
      </c>
      <c r="O7" s="14" t="s">
        <v>582</v>
      </c>
      <c r="P7" s="16" t="s">
        <v>582</v>
      </c>
      <c r="Q7" s="14">
        <v>0</v>
      </c>
      <c r="R7" s="16">
        <v>0</v>
      </c>
      <c r="S7" s="14">
        <v>0</v>
      </c>
      <c r="T7" s="16">
        <v>0</v>
      </c>
      <c r="U7" s="14">
        <v>2.1278144600000002</v>
      </c>
      <c r="V7" s="16">
        <v>0.15733252</v>
      </c>
    </row>
    <row r="8" spans="1:22" x14ac:dyDescent="0.25">
      <c r="A8" s="11" t="s">
        <v>478</v>
      </c>
      <c r="B8" s="13">
        <v>7007</v>
      </c>
      <c r="C8" s="14">
        <f>(25/B8*100)</f>
        <v>0.35678607107178534</v>
      </c>
      <c r="D8" s="15">
        <v>6982</v>
      </c>
      <c r="E8" s="14">
        <v>7.4351890699999998</v>
      </c>
      <c r="F8" s="16">
        <v>0.34063423999999998</v>
      </c>
      <c r="G8" s="14">
        <v>24.7768233</v>
      </c>
      <c r="H8" s="16">
        <v>0.55807090999999998</v>
      </c>
      <c r="I8" s="14">
        <v>41.839308369999998</v>
      </c>
      <c r="J8" s="16">
        <v>0.62411828000000003</v>
      </c>
      <c r="K8" s="14">
        <v>24.04017954</v>
      </c>
      <c r="L8" s="16">
        <v>0.53210212000000001</v>
      </c>
      <c r="M8" s="14">
        <v>0</v>
      </c>
      <c r="N8" s="16">
        <v>0</v>
      </c>
      <c r="O8" s="14" t="s">
        <v>582</v>
      </c>
      <c r="P8" s="16" t="s">
        <v>582</v>
      </c>
      <c r="Q8" s="14">
        <v>0.47263917</v>
      </c>
      <c r="R8" s="16">
        <v>0.11632265999999999</v>
      </c>
      <c r="S8" s="14">
        <v>0</v>
      </c>
      <c r="T8" s="16">
        <v>0</v>
      </c>
      <c r="U8" s="14">
        <v>1.4358605499999999</v>
      </c>
      <c r="V8" s="16">
        <v>0.17838743000000001</v>
      </c>
    </row>
    <row r="9" spans="1:22" x14ac:dyDescent="0.25">
      <c r="A9" s="11" t="s">
        <v>479</v>
      </c>
      <c r="B9" s="13">
        <v>9651</v>
      </c>
      <c r="C9" s="14">
        <f>(113/B9*100)</f>
        <v>1.170863122992436</v>
      </c>
      <c r="D9" s="15">
        <v>9538</v>
      </c>
      <c r="E9" s="14">
        <v>6.0672885399999998</v>
      </c>
      <c r="F9" s="16">
        <v>0.28951732000000002</v>
      </c>
      <c r="G9" s="14">
        <v>29.001230360000001</v>
      </c>
      <c r="H9" s="16">
        <v>0.53712844999999998</v>
      </c>
      <c r="I9" s="14">
        <v>44.936081399999999</v>
      </c>
      <c r="J9" s="16">
        <v>0.56058631999999997</v>
      </c>
      <c r="K9" s="14">
        <v>14.71746624</v>
      </c>
      <c r="L9" s="16">
        <v>0.44793200999999999</v>
      </c>
      <c r="M9" s="14">
        <v>0</v>
      </c>
      <c r="N9" s="16">
        <v>0</v>
      </c>
      <c r="O9" s="14" t="s">
        <v>582</v>
      </c>
      <c r="P9" s="16" t="s">
        <v>582</v>
      </c>
      <c r="Q9" s="14">
        <v>3.0136035099999998</v>
      </c>
      <c r="R9" s="16">
        <v>0.54114876999999995</v>
      </c>
      <c r="S9" s="14">
        <v>0</v>
      </c>
      <c r="T9" s="16">
        <v>0</v>
      </c>
      <c r="U9" s="14">
        <v>2.26432995</v>
      </c>
      <c r="V9" s="16">
        <v>0.24605214</v>
      </c>
    </row>
    <row r="10" spans="1:22" x14ac:dyDescent="0.25">
      <c r="A10" s="11" t="s">
        <v>480</v>
      </c>
      <c r="B10" s="13">
        <v>20058</v>
      </c>
      <c r="C10" s="14">
        <f>(530/B10*100)</f>
        <v>2.6423372220560375</v>
      </c>
      <c r="D10" s="15">
        <v>19528</v>
      </c>
      <c r="E10" s="14">
        <v>6.3493586300000002</v>
      </c>
      <c r="F10" s="16">
        <v>0.23870711</v>
      </c>
      <c r="G10" s="14">
        <v>23.43365738</v>
      </c>
      <c r="H10" s="16">
        <v>0.40766912</v>
      </c>
      <c r="I10" s="14">
        <v>48.674543489999998</v>
      </c>
      <c r="J10" s="16">
        <v>0.51007325000000003</v>
      </c>
      <c r="K10" s="14">
        <v>20.126950539999999</v>
      </c>
      <c r="L10" s="16">
        <v>0.40101982000000003</v>
      </c>
      <c r="M10" s="14">
        <v>0</v>
      </c>
      <c r="N10" s="16">
        <v>0</v>
      </c>
      <c r="O10" s="14" t="s">
        <v>582</v>
      </c>
      <c r="P10" s="16" t="s">
        <v>582</v>
      </c>
      <c r="Q10" s="14">
        <v>0</v>
      </c>
      <c r="R10" s="16">
        <v>0</v>
      </c>
      <c r="S10" s="14">
        <v>0</v>
      </c>
      <c r="T10" s="16">
        <v>0</v>
      </c>
      <c r="U10" s="14">
        <v>1.4154899599999999</v>
      </c>
      <c r="V10" s="16">
        <v>0.18877453</v>
      </c>
    </row>
    <row r="11" spans="1:22" x14ac:dyDescent="0.25">
      <c r="A11" s="11" t="s">
        <v>481</v>
      </c>
      <c r="B11" s="13">
        <v>7053</v>
      </c>
      <c r="C11" s="14">
        <f>(51/B11*100)</f>
        <v>0.72309655465759248</v>
      </c>
      <c r="D11" s="15">
        <v>7002</v>
      </c>
      <c r="E11" s="14">
        <v>3.9618926600000002</v>
      </c>
      <c r="F11" s="16">
        <v>0.29456767</v>
      </c>
      <c r="G11" s="14">
        <v>14.52227922</v>
      </c>
      <c r="H11" s="16">
        <v>0.56282549000000004</v>
      </c>
      <c r="I11" s="14">
        <v>51.733660540000002</v>
      </c>
      <c r="J11" s="16">
        <v>0.68987999</v>
      </c>
      <c r="K11" s="14">
        <v>27.776676309999999</v>
      </c>
      <c r="L11" s="16">
        <v>0.65851588999999999</v>
      </c>
      <c r="M11" s="14">
        <v>0</v>
      </c>
      <c r="N11" s="16">
        <v>0</v>
      </c>
      <c r="O11" s="14" t="s">
        <v>582</v>
      </c>
      <c r="P11" s="16" t="s">
        <v>582</v>
      </c>
      <c r="Q11" s="14">
        <v>0</v>
      </c>
      <c r="R11" s="16">
        <v>0</v>
      </c>
      <c r="S11" s="14">
        <v>0</v>
      </c>
      <c r="T11" s="16">
        <v>0</v>
      </c>
      <c r="U11" s="14">
        <v>2.0054912800000002</v>
      </c>
      <c r="V11" s="16">
        <v>0.25160117999999998</v>
      </c>
    </row>
    <row r="12" spans="1:22" x14ac:dyDescent="0.25">
      <c r="A12" s="11" t="s">
        <v>482</v>
      </c>
      <c r="B12" s="13">
        <v>6894</v>
      </c>
      <c r="C12" s="14">
        <f>(57/B12*100)</f>
        <v>0.82680591818973026</v>
      </c>
      <c r="D12" s="15">
        <v>6837</v>
      </c>
      <c r="E12" s="14">
        <v>5.1569883799999996</v>
      </c>
      <c r="F12" s="16">
        <v>0.27987938000000001</v>
      </c>
      <c r="G12" s="14">
        <v>26.93116706</v>
      </c>
      <c r="H12" s="16">
        <v>0.65699894000000003</v>
      </c>
      <c r="I12" s="14">
        <v>49.9599495</v>
      </c>
      <c r="J12" s="16">
        <v>0.73651047999999997</v>
      </c>
      <c r="K12" s="14">
        <v>13.865099239999999</v>
      </c>
      <c r="L12" s="16">
        <v>0.47204923999999998</v>
      </c>
      <c r="M12" s="14">
        <v>0</v>
      </c>
      <c r="N12" s="16">
        <v>0</v>
      </c>
      <c r="O12" s="14" t="s">
        <v>582</v>
      </c>
      <c r="P12" s="16" t="s">
        <v>582</v>
      </c>
      <c r="Q12" s="14">
        <v>2.3471719100000001</v>
      </c>
      <c r="R12" s="16">
        <v>0.59165972</v>
      </c>
      <c r="S12" s="14">
        <v>0</v>
      </c>
      <c r="T12" s="16">
        <v>0</v>
      </c>
      <c r="U12" s="14">
        <v>1.7396239099999999</v>
      </c>
      <c r="V12" s="16">
        <v>0.20591512000000001</v>
      </c>
    </row>
    <row r="13" spans="1:22" x14ac:dyDescent="0.25">
      <c r="A13" s="11" t="s">
        <v>483</v>
      </c>
      <c r="B13" s="13">
        <v>7161</v>
      </c>
      <c r="C13" s="14">
        <f>(93/B13*100)</f>
        <v>1.2987012987012987</v>
      </c>
      <c r="D13" s="15">
        <v>7068</v>
      </c>
      <c r="E13" s="14">
        <v>6.2746034899999996</v>
      </c>
      <c r="F13" s="16">
        <v>0.37590138000000001</v>
      </c>
      <c r="G13" s="14">
        <v>30.77916359</v>
      </c>
      <c r="H13" s="16">
        <v>0.85830817999999998</v>
      </c>
      <c r="I13" s="14">
        <v>43.016865439999997</v>
      </c>
      <c r="J13" s="16">
        <v>0.79103937000000002</v>
      </c>
      <c r="K13" s="14">
        <v>14.50413547</v>
      </c>
      <c r="L13" s="16">
        <v>0.50421316000000005</v>
      </c>
      <c r="M13" s="14">
        <v>0</v>
      </c>
      <c r="N13" s="16">
        <v>0</v>
      </c>
      <c r="O13" s="14" t="s">
        <v>582</v>
      </c>
      <c r="P13" s="16" t="s">
        <v>582</v>
      </c>
      <c r="Q13" s="14">
        <v>4.06863741</v>
      </c>
      <c r="R13" s="16">
        <v>0.46783816</v>
      </c>
      <c r="S13" s="14">
        <v>0</v>
      </c>
      <c r="T13" s="16">
        <v>0</v>
      </c>
      <c r="U13" s="14">
        <v>1.3565946</v>
      </c>
      <c r="V13" s="16">
        <v>0.20962496</v>
      </c>
    </row>
    <row r="14" spans="1:22" x14ac:dyDescent="0.25">
      <c r="A14" s="11" t="s">
        <v>484</v>
      </c>
      <c r="B14" s="13">
        <v>5587</v>
      </c>
      <c r="C14" s="14">
        <f>(76/B14*100)</f>
        <v>1.3603006980490424</v>
      </c>
      <c r="D14" s="15">
        <v>5511</v>
      </c>
      <c r="E14" s="14">
        <v>4.9608889899999999</v>
      </c>
      <c r="F14" s="16">
        <v>0.32731829000000001</v>
      </c>
      <c r="G14" s="14">
        <v>23.977428280000002</v>
      </c>
      <c r="H14" s="16">
        <v>0.61915648999999995</v>
      </c>
      <c r="I14" s="14">
        <v>52.646390969999999</v>
      </c>
      <c r="J14" s="16">
        <v>0.72091868999999997</v>
      </c>
      <c r="K14" s="14">
        <v>17.65468048</v>
      </c>
      <c r="L14" s="16">
        <v>0.59303477000000004</v>
      </c>
      <c r="M14" s="14">
        <v>0</v>
      </c>
      <c r="N14" s="16">
        <v>0</v>
      </c>
      <c r="O14" s="14" t="s">
        <v>582</v>
      </c>
      <c r="P14" s="16" t="s">
        <v>582</v>
      </c>
      <c r="Q14" s="14">
        <v>0</v>
      </c>
      <c r="R14" s="16">
        <v>0</v>
      </c>
      <c r="S14" s="14">
        <v>0</v>
      </c>
      <c r="T14" s="16">
        <v>0</v>
      </c>
      <c r="U14" s="14">
        <v>0.76061128</v>
      </c>
      <c r="V14" s="16">
        <v>0.13852755999999999</v>
      </c>
    </row>
    <row r="15" spans="1:22" x14ac:dyDescent="0.25">
      <c r="A15" s="11" t="s">
        <v>485</v>
      </c>
      <c r="B15" s="13">
        <v>5882</v>
      </c>
      <c r="C15" s="14">
        <f>(53/B15*100)</f>
        <v>0.90105406324379467</v>
      </c>
      <c r="D15" s="15">
        <v>5829</v>
      </c>
      <c r="E15" s="14">
        <v>6.9208155900000001</v>
      </c>
      <c r="F15" s="16">
        <v>0.32797796000000001</v>
      </c>
      <c r="G15" s="14">
        <v>32.703019470000001</v>
      </c>
      <c r="H15" s="16">
        <v>0.67313433</v>
      </c>
      <c r="I15" s="14">
        <v>46.19572101</v>
      </c>
      <c r="J15" s="16">
        <v>0.79616602000000003</v>
      </c>
      <c r="K15" s="14">
        <v>12.10462916</v>
      </c>
      <c r="L15" s="16">
        <v>0.49787102</v>
      </c>
      <c r="M15" s="14">
        <v>0</v>
      </c>
      <c r="N15" s="16">
        <v>0</v>
      </c>
      <c r="O15" s="14" t="s">
        <v>582</v>
      </c>
      <c r="P15" s="16" t="s">
        <v>582</v>
      </c>
      <c r="Q15" s="14">
        <v>1.0127116700000001</v>
      </c>
      <c r="R15" s="16">
        <v>0.45391006</v>
      </c>
      <c r="S15" s="14">
        <v>0</v>
      </c>
      <c r="T15" s="16">
        <v>0</v>
      </c>
      <c r="U15" s="14">
        <v>1.06310309</v>
      </c>
      <c r="V15" s="16">
        <v>0.13918675</v>
      </c>
    </row>
    <row r="16" spans="1:22" x14ac:dyDescent="0.25">
      <c r="A16" s="11" t="s">
        <v>486</v>
      </c>
      <c r="B16" s="13">
        <v>6108</v>
      </c>
      <c r="C16" s="14">
        <f>(105/B16*100)</f>
        <v>1.7190569744597251</v>
      </c>
      <c r="D16" s="15">
        <v>6003</v>
      </c>
      <c r="E16" s="14">
        <v>4.9286545500000001</v>
      </c>
      <c r="F16" s="16">
        <v>0.27623302999999999</v>
      </c>
      <c r="G16" s="14">
        <v>17.968907659999999</v>
      </c>
      <c r="H16" s="16">
        <v>0.48346539999999999</v>
      </c>
      <c r="I16" s="14">
        <v>48.148301019999998</v>
      </c>
      <c r="J16" s="16">
        <v>0.67803961999999995</v>
      </c>
      <c r="K16" s="14">
        <v>25.938574379999999</v>
      </c>
      <c r="L16" s="16">
        <v>0.61545344000000002</v>
      </c>
      <c r="M16" s="14">
        <v>0</v>
      </c>
      <c r="N16" s="16">
        <v>0</v>
      </c>
      <c r="O16" s="14" t="s">
        <v>582</v>
      </c>
      <c r="P16" s="16" t="s">
        <v>582</v>
      </c>
      <c r="Q16" s="14">
        <v>0</v>
      </c>
      <c r="R16" s="16">
        <v>0</v>
      </c>
      <c r="S16" s="14">
        <v>0</v>
      </c>
      <c r="T16" s="16">
        <v>0</v>
      </c>
      <c r="U16" s="14">
        <v>3.0155623899999999</v>
      </c>
      <c r="V16" s="16">
        <v>0.37563822000000002</v>
      </c>
    </row>
    <row r="17" spans="1:22" x14ac:dyDescent="0.25">
      <c r="A17" s="11" t="s">
        <v>487</v>
      </c>
      <c r="B17" s="13">
        <v>6504</v>
      </c>
      <c r="C17" s="14">
        <f>(695/B17*100)</f>
        <v>10.685731857318572</v>
      </c>
      <c r="D17" s="15">
        <v>5809</v>
      </c>
      <c r="E17" s="14">
        <v>7.1937104200000004</v>
      </c>
      <c r="F17" s="16">
        <v>0.36150986000000002</v>
      </c>
      <c r="G17" s="14">
        <v>25.98118917</v>
      </c>
      <c r="H17" s="16">
        <v>0.56991446999999995</v>
      </c>
      <c r="I17" s="14">
        <v>42.435019349999997</v>
      </c>
      <c r="J17" s="16">
        <v>0.70261130000000005</v>
      </c>
      <c r="K17" s="14">
        <v>19.964456160000001</v>
      </c>
      <c r="L17" s="16">
        <v>0.54141083000000001</v>
      </c>
      <c r="M17" s="14">
        <v>0</v>
      </c>
      <c r="N17" s="16">
        <v>0</v>
      </c>
      <c r="O17" s="14" t="s">
        <v>582</v>
      </c>
      <c r="P17" s="16" t="s">
        <v>582</v>
      </c>
      <c r="Q17" s="14">
        <v>2.5477739399999999</v>
      </c>
      <c r="R17" s="16">
        <v>0.33802921000000002</v>
      </c>
      <c r="S17" s="14">
        <v>0</v>
      </c>
      <c r="T17" s="16">
        <v>0</v>
      </c>
      <c r="U17" s="14">
        <v>1.8778509699999999</v>
      </c>
      <c r="V17" s="16">
        <v>0.25598418000000001</v>
      </c>
    </row>
    <row r="18" spans="1:22" x14ac:dyDescent="0.25">
      <c r="A18" s="11" t="s">
        <v>488</v>
      </c>
      <c r="B18" s="13">
        <v>5532</v>
      </c>
      <c r="C18" s="14">
        <f>(28/B18*100)</f>
        <v>0.50614605929139556</v>
      </c>
      <c r="D18" s="15">
        <v>5504</v>
      </c>
      <c r="E18" s="14">
        <v>4.2978317800000001</v>
      </c>
      <c r="F18" s="16">
        <v>0.28135949999999998</v>
      </c>
      <c r="G18" s="14">
        <v>19.484866520000001</v>
      </c>
      <c r="H18" s="16">
        <v>0.60690975000000003</v>
      </c>
      <c r="I18" s="14">
        <v>48.59572584</v>
      </c>
      <c r="J18" s="16">
        <v>0.67827687999999997</v>
      </c>
      <c r="K18" s="14">
        <v>25.390308050000002</v>
      </c>
      <c r="L18" s="16">
        <v>0.56545427999999998</v>
      </c>
      <c r="M18" s="14">
        <v>0</v>
      </c>
      <c r="N18" s="16">
        <v>0</v>
      </c>
      <c r="O18" s="14" t="s">
        <v>582</v>
      </c>
      <c r="P18" s="16" t="s">
        <v>582</v>
      </c>
      <c r="Q18" s="14">
        <v>0</v>
      </c>
      <c r="R18" s="16">
        <v>0</v>
      </c>
      <c r="S18" s="14">
        <v>0</v>
      </c>
      <c r="T18" s="16">
        <v>0</v>
      </c>
      <c r="U18" s="14">
        <v>2.2312678099999999</v>
      </c>
      <c r="V18" s="16">
        <v>0.33357710000000002</v>
      </c>
    </row>
    <row r="19" spans="1:22" x14ac:dyDescent="0.25">
      <c r="A19" s="11" t="s">
        <v>489</v>
      </c>
      <c r="B19" s="13">
        <v>5658</v>
      </c>
      <c r="C19" s="14">
        <f>(71/B19*100)</f>
        <v>1.2548603746907034</v>
      </c>
      <c r="D19" s="15">
        <v>5587</v>
      </c>
      <c r="E19" s="14">
        <v>6.8445212299999998</v>
      </c>
      <c r="F19" s="16">
        <v>0.37552267</v>
      </c>
      <c r="G19" s="14">
        <v>25.916797880000001</v>
      </c>
      <c r="H19" s="16">
        <v>0.63669083999999998</v>
      </c>
      <c r="I19" s="14">
        <v>48.707111750000003</v>
      </c>
      <c r="J19" s="16">
        <v>0.71398032</v>
      </c>
      <c r="K19" s="14">
        <v>17.132441190000002</v>
      </c>
      <c r="L19" s="16">
        <v>0.53690647999999996</v>
      </c>
      <c r="M19" s="14">
        <v>0</v>
      </c>
      <c r="N19" s="16">
        <v>0</v>
      </c>
      <c r="O19" s="14" t="s">
        <v>582</v>
      </c>
      <c r="P19" s="16" t="s">
        <v>582</v>
      </c>
      <c r="Q19" s="14">
        <v>0</v>
      </c>
      <c r="R19" s="16">
        <v>0</v>
      </c>
      <c r="S19" s="14">
        <v>0</v>
      </c>
      <c r="T19" s="16">
        <v>0</v>
      </c>
      <c r="U19" s="14">
        <v>1.39912795</v>
      </c>
      <c r="V19" s="16">
        <v>0.23714909000000001</v>
      </c>
    </row>
    <row r="20" spans="1:22" x14ac:dyDescent="0.25">
      <c r="A20" s="11" t="s">
        <v>490</v>
      </c>
      <c r="B20" s="13">
        <v>3371</v>
      </c>
      <c r="C20" s="14">
        <f>(75/B20*100)</f>
        <v>2.2248590922574905</v>
      </c>
      <c r="D20" s="15">
        <v>3296</v>
      </c>
      <c r="E20" s="14">
        <v>7.4295993200000003</v>
      </c>
      <c r="F20" s="16">
        <v>0.40560773999999999</v>
      </c>
      <c r="G20" s="14">
        <v>26.732426060000002</v>
      </c>
      <c r="H20" s="16">
        <v>0.82221509999999998</v>
      </c>
      <c r="I20" s="14">
        <v>50.81523541</v>
      </c>
      <c r="J20" s="16">
        <v>0.96278154999999999</v>
      </c>
      <c r="K20" s="14">
        <v>12.39513661</v>
      </c>
      <c r="L20" s="16">
        <v>0.56657106999999995</v>
      </c>
      <c r="M20" s="14">
        <v>0</v>
      </c>
      <c r="N20" s="16">
        <v>0</v>
      </c>
      <c r="O20" s="14" t="s">
        <v>582</v>
      </c>
      <c r="P20" s="16" t="s">
        <v>582</v>
      </c>
      <c r="Q20" s="14">
        <v>0</v>
      </c>
      <c r="R20" s="16">
        <v>0</v>
      </c>
      <c r="S20" s="14">
        <v>0</v>
      </c>
      <c r="T20" s="16">
        <v>0</v>
      </c>
      <c r="U20" s="14">
        <v>2.6276025999999999</v>
      </c>
      <c r="V20" s="16">
        <v>0.28222414000000001</v>
      </c>
    </row>
    <row r="21" spans="1:22" x14ac:dyDescent="0.25">
      <c r="A21" s="11" t="s">
        <v>491</v>
      </c>
      <c r="B21" s="13">
        <v>5741</v>
      </c>
      <c r="C21" s="14">
        <f>(45/B21*100)</f>
        <v>0.7838355687162516</v>
      </c>
      <c r="D21" s="15">
        <v>5696</v>
      </c>
      <c r="E21" s="14">
        <v>4.1465129899999997</v>
      </c>
      <c r="F21" s="16">
        <v>0.29441371</v>
      </c>
      <c r="G21" s="14">
        <v>23.54272151</v>
      </c>
      <c r="H21" s="16">
        <v>0.59177807000000004</v>
      </c>
      <c r="I21" s="14">
        <v>51.789623839999997</v>
      </c>
      <c r="J21" s="16">
        <v>0.79395990000000005</v>
      </c>
      <c r="K21" s="14">
        <v>19.348984640000001</v>
      </c>
      <c r="L21" s="16">
        <v>0.51978860999999998</v>
      </c>
      <c r="M21" s="14">
        <v>0</v>
      </c>
      <c r="N21" s="16">
        <v>0</v>
      </c>
      <c r="O21" s="14" t="s">
        <v>582</v>
      </c>
      <c r="P21" s="16" t="s">
        <v>582</v>
      </c>
      <c r="Q21" s="14">
        <v>0</v>
      </c>
      <c r="R21" s="16">
        <v>0</v>
      </c>
      <c r="S21" s="14">
        <v>0</v>
      </c>
      <c r="T21" s="16">
        <v>0</v>
      </c>
      <c r="U21" s="14">
        <v>1.1721570299999999</v>
      </c>
      <c r="V21" s="16">
        <v>0.15616743999999999</v>
      </c>
    </row>
    <row r="22" spans="1:22" x14ac:dyDescent="0.25">
      <c r="A22" s="11" t="s">
        <v>492</v>
      </c>
      <c r="B22" s="13">
        <v>6598</v>
      </c>
      <c r="C22" s="14">
        <f>(34/B22*100)</f>
        <v>0.51530766899060321</v>
      </c>
      <c r="D22" s="15">
        <v>6564</v>
      </c>
      <c r="E22" s="14">
        <v>7.7308694500000001</v>
      </c>
      <c r="F22" s="16">
        <v>0.34218380999999998</v>
      </c>
      <c r="G22" s="14">
        <v>27.254762840000001</v>
      </c>
      <c r="H22" s="16">
        <v>0.65477147999999996</v>
      </c>
      <c r="I22" s="14">
        <v>42.884921050000003</v>
      </c>
      <c r="J22" s="16">
        <v>0.82780032999999997</v>
      </c>
      <c r="K22" s="14">
        <v>19.118870730000001</v>
      </c>
      <c r="L22" s="16">
        <v>0.61558396999999998</v>
      </c>
      <c r="M22" s="14">
        <v>0</v>
      </c>
      <c r="N22" s="16">
        <v>0</v>
      </c>
      <c r="O22" s="14" t="s">
        <v>582</v>
      </c>
      <c r="P22" s="16" t="s">
        <v>582</v>
      </c>
      <c r="Q22" s="14">
        <v>0</v>
      </c>
      <c r="R22" s="16">
        <v>0</v>
      </c>
      <c r="S22" s="14">
        <v>0.15072168999999999</v>
      </c>
      <c r="T22" s="16">
        <v>7.4307750000000006E-2</v>
      </c>
      <c r="U22" s="14">
        <v>2.8598542299999998</v>
      </c>
      <c r="V22" s="16">
        <v>0.34139796</v>
      </c>
    </row>
    <row r="23" spans="1:22" x14ac:dyDescent="0.25">
      <c r="A23" s="11" t="s">
        <v>493</v>
      </c>
      <c r="B23" s="13">
        <v>11583</v>
      </c>
      <c r="C23" s="14">
        <f>(222/B23*100)</f>
        <v>1.9166019166019166</v>
      </c>
      <c r="D23" s="15">
        <v>11361</v>
      </c>
      <c r="E23" s="14">
        <v>5.1637589000000004</v>
      </c>
      <c r="F23" s="16">
        <v>0.31255411999999999</v>
      </c>
      <c r="G23" s="14">
        <v>23.4189653</v>
      </c>
      <c r="H23" s="16">
        <v>0.52114481999999995</v>
      </c>
      <c r="I23" s="14">
        <v>51.869510589999997</v>
      </c>
      <c r="J23" s="16">
        <v>0.65324181000000003</v>
      </c>
      <c r="K23" s="14">
        <v>17.610485690000001</v>
      </c>
      <c r="L23" s="16">
        <v>0.56192014999999995</v>
      </c>
      <c r="M23" s="14">
        <v>0</v>
      </c>
      <c r="N23" s="16">
        <v>0</v>
      </c>
      <c r="O23" s="14" t="s">
        <v>582</v>
      </c>
      <c r="P23" s="16" t="s">
        <v>582</v>
      </c>
      <c r="Q23" s="14">
        <v>0</v>
      </c>
      <c r="R23" s="16">
        <v>0</v>
      </c>
      <c r="S23" s="14">
        <v>0</v>
      </c>
      <c r="T23" s="16">
        <v>0</v>
      </c>
      <c r="U23" s="14">
        <v>1.9372795199999999</v>
      </c>
      <c r="V23" s="16">
        <v>0.25412783</v>
      </c>
    </row>
    <row r="24" spans="1:22" x14ac:dyDescent="0.25">
      <c r="A24" s="11" t="s">
        <v>494</v>
      </c>
      <c r="B24" s="13">
        <v>6647</v>
      </c>
      <c r="C24" s="14">
        <f>(7/B24*100)</f>
        <v>0.10531066646607493</v>
      </c>
      <c r="D24" s="15">
        <v>6640</v>
      </c>
      <c r="E24" s="14">
        <v>8.5739298000000002</v>
      </c>
      <c r="F24" s="16">
        <v>0.36840979000000001</v>
      </c>
      <c r="G24" s="14">
        <v>37.638107769999998</v>
      </c>
      <c r="H24" s="16">
        <v>0.66787415000000006</v>
      </c>
      <c r="I24" s="14">
        <v>41.893682750000004</v>
      </c>
      <c r="J24" s="16">
        <v>0.57680217</v>
      </c>
      <c r="K24" s="14">
        <v>11.43212364</v>
      </c>
      <c r="L24" s="16">
        <v>0.46586302000000002</v>
      </c>
      <c r="M24" s="14">
        <v>0</v>
      </c>
      <c r="N24" s="16">
        <v>0</v>
      </c>
      <c r="O24" s="14" t="s">
        <v>582</v>
      </c>
      <c r="P24" s="16" t="s">
        <v>582</v>
      </c>
      <c r="Q24" s="14">
        <v>0</v>
      </c>
      <c r="R24" s="16">
        <v>0</v>
      </c>
      <c r="S24" s="14">
        <v>0</v>
      </c>
      <c r="T24" s="16">
        <v>0</v>
      </c>
      <c r="U24" s="14">
        <v>0.46215604999999998</v>
      </c>
      <c r="V24" s="16">
        <v>6.6900440000000005E-2</v>
      </c>
    </row>
    <row r="25" spans="1:22" x14ac:dyDescent="0.25">
      <c r="A25" s="11" t="s">
        <v>495</v>
      </c>
      <c r="B25" s="13">
        <v>5581</v>
      </c>
      <c r="C25" s="14">
        <f>(24/B25*100)</f>
        <v>0.43003046049095145</v>
      </c>
      <c r="D25" s="15">
        <v>5557</v>
      </c>
      <c r="E25" s="14">
        <v>2.0527430400000002</v>
      </c>
      <c r="F25" s="16">
        <v>0.18854693</v>
      </c>
      <c r="G25" s="14">
        <v>13.47087054</v>
      </c>
      <c r="H25" s="16">
        <v>0.45969521000000002</v>
      </c>
      <c r="I25" s="14">
        <v>62.570258029999998</v>
      </c>
      <c r="J25" s="16">
        <v>0.62184220999999995</v>
      </c>
      <c r="K25" s="14">
        <v>21.641557840000001</v>
      </c>
      <c r="L25" s="16">
        <v>0.62819734999999999</v>
      </c>
      <c r="M25" s="14">
        <v>0</v>
      </c>
      <c r="N25" s="16">
        <v>0</v>
      </c>
      <c r="O25" s="14" t="s">
        <v>582</v>
      </c>
      <c r="P25" s="16" t="s">
        <v>582</v>
      </c>
      <c r="Q25" s="14">
        <v>0</v>
      </c>
      <c r="R25" s="16">
        <v>0</v>
      </c>
      <c r="S25" s="14">
        <v>0</v>
      </c>
      <c r="T25" s="16">
        <v>0</v>
      </c>
      <c r="U25" s="14">
        <v>0.26457054000000002</v>
      </c>
      <c r="V25" s="16">
        <v>8.1391409999999997E-2</v>
      </c>
    </row>
    <row r="26" spans="1:22" x14ac:dyDescent="0.25">
      <c r="A26" s="11" t="s">
        <v>496</v>
      </c>
      <c r="B26" s="13">
        <v>4869</v>
      </c>
      <c r="C26" s="14">
        <f>(34/B26*100)</f>
        <v>0.69829533785171494</v>
      </c>
      <c r="D26" s="15">
        <v>4835</v>
      </c>
      <c r="E26" s="14">
        <v>7.2606005099999997</v>
      </c>
      <c r="F26" s="16">
        <v>0.45136862999999999</v>
      </c>
      <c r="G26" s="14">
        <v>26.881030819999999</v>
      </c>
      <c r="H26" s="16">
        <v>0.72461498000000002</v>
      </c>
      <c r="I26" s="14">
        <v>50.28286172</v>
      </c>
      <c r="J26" s="16">
        <v>0.73153199000000002</v>
      </c>
      <c r="K26" s="14">
        <v>14.80883393</v>
      </c>
      <c r="L26" s="16">
        <v>0.52919883999999995</v>
      </c>
      <c r="M26" s="14">
        <v>0</v>
      </c>
      <c r="N26" s="16">
        <v>0</v>
      </c>
      <c r="O26" s="14" t="s">
        <v>582</v>
      </c>
      <c r="P26" s="16" t="s">
        <v>582</v>
      </c>
      <c r="Q26" s="14">
        <v>0</v>
      </c>
      <c r="R26" s="16">
        <v>0</v>
      </c>
      <c r="S26" s="14">
        <v>0</v>
      </c>
      <c r="T26" s="16">
        <v>0</v>
      </c>
      <c r="U26" s="14">
        <v>0.76667302000000004</v>
      </c>
      <c r="V26" s="16">
        <v>0.12183119000000001</v>
      </c>
    </row>
    <row r="27" spans="1:22" x14ac:dyDescent="0.25">
      <c r="A27" s="11" t="s">
        <v>497</v>
      </c>
      <c r="B27" s="13">
        <v>5299</v>
      </c>
      <c r="C27" s="14">
        <f>(17/B27*100)</f>
        <v>0.32081524816003021</v>
      </c>
      <c r="D27" s="15">
        <v>5282</v>
      </c>
      <c r="E27" s="14">
        <v>8.1640388300000009</v>
      </c>
      <c r="F27" s="16">
        <v>0.33577045</v>
      </c>
      <c r="G27" s="14">
        <v>24.15063198</v>
      </c>
      <c r="H27" s="16">
        <v>0.57321661999999995</v>
      </c>
      <c r="I27" s="14">
        <v>46.286302980000002</v>
      </c>
      <c r="J27" s="16">
        <v>0.65442977000000002</v>
      </c>
      <c r="K27" s="14">
        <v>18.791894249999999</v>
      </c>
      <c r="L27" s="16">
        <v>0.51813566</v>
      </c>
      <c r="M27" s="14">
        <v>0</v>
      </c>
      <c r="N27" s="16">
        <v>0</v>
      </c>
      <c r="O27" s="14" t="s">
        <v>582</v>
      </c>
      <c r="P27" s="16" t="s">
        <v>582</v>
      </c>
      <c r="Q27" s="14">
        <v>0</v>
      </c>
      <c r="R27" s="16">
        <v>0</v>
      </c>
      <c r="S27" s="14">
        <v>0</v>
      </c>
      <c r="T27" s="16">
        <v>0</v>
      </c>
      <c r="U27" s="14">
        <v>2.6071319700000002</v>
      </c>
      <c r="V27" s="16">
        <v>0.22325088000000001</v>
      </c>
    </row>
    <row r="28" spans="1:22" x14ac:dyDescent="0.25">
      <c r="A28" s="11" t="s">
        <v>498</v>
      </c>
      <c r="B28" s="13">
        <v>7568</v>
      </c>
      <c r="C28" s="14">
        <f>(63/B28*100)</f>
        <v>0.83245243128964064</v>
      </c>
      <c r="D28" s="15">
        <v>7505</v>
      </c>
      <c r="E28" s="14">
        <v>3.2485151700000001</v>
      </c>
      <c r="F28" s="16">
        <v>0.23788091</v>
      </c>
      <c r="G28" s="14">
        <v>13.66148944</v>
      </c>
      <c r="H28" s="16">
        <v>0.45862013000000001</v>
      </c>
      <c r="I28" s="14">
        <v>55.018148459999999</v>
      </c>
      <c r="J28" s="16">
        <v>0.56665818000000001</v>
      </c>
      <c r="K28" s="14">
        <v>27.251787310000001</v>
      </c>
      <c r="L28" s="16">
        <v>0.56856180999999995</v>
      </c>
      <c r="M28" s="14">
        <v>0</v>
      </c>
      <c r="N28" s="16">
        <v>0</v>
      </c>
      <c r="O28" s="14" t="s">
        <v>582</v>
      </c>
      <c r="P28" s="16" t="s">
        <v>582</v>
      </c>
      <c r="Q28" s="14">
        <v>0</v>
      </c>
      <c r="R28" s="16">
        <v>0</v>
      </c>
      <c r="S28" s="14">
        <v>0</v>
      </c>
      <c r="T28" s="16">
        <v>0</v>
      </c>
      <c r="U28" s="14">
        <v>0.82005961999999999</v>
      </c>
      <c r="V28" s="16">
        <v>0.12580817</v>
      </c>
    </row>
    <row r="29" spans="1:22" x14ac:dyDescent="0.25">
      <c r="A29" s="11" t="s">
        <v>499</v>
      </c>
      <c r="B29" s="13">
        <v>5385</v>
      </c>
      <c r="C29" s="14">
        <f>(30/B29*100)</f>
        <v>0.55710306406685239</v>
      </c>
      <c r="D29" s="15">
        <v>5355</v>
      </c>
      <c r="E29" s="14">
        <v>3.4773190399999998</v>
      </c>
      <c r="F29" s="16">
        <v>0.29144446000000002</v>
      </c>
      <c r="G29" s="14">
        <v>27.109480470000001</v>
      </c>
      <c r="H29" s="16">
        <v>0.66661020999999998</v>
      </c>
      <c r="I29" s="14">
        <v>57.898414950000003</v>
      </c>
      <c r="J29" s="16">
        <v>0.74265899000000002</v>
      </c>
      <c r="K29" s="14">
        <v>7.5142981400000002</v>
      </c>
      <c r="L29" s="16">
        <v>0.42900319999999997</v>
      </c>
      <c r="M29" s="14">
        <v>0</v>
      </c>
      <c r="N29" s="16">
        <v>0</v>
      </c>
      <c r="O29" s="14" t="s">
        <v>582</v>
      </c>
      <c r="P29" s="16" t="s">
        <v>582</v>
      </c>
      <c r="Q29" s="14">
        <v>2.7667624100000001</v>
      </c>
      <c r="R29" s="16">
        <v>0.24169378</v>
      </c>
      <c r="S29" s="14">
        <v>0</v>
      </c>
      <c r="T29" s="16">
        <v>0</v>
      </c>
      <c r="U29" s="14">
        <v>1.2337249800000001</v>
      </c>
      <c r="V29" s="16">
        <v>0.16852105000000001</v>
      </c>
    </row>
    <row r="30" spans="1:22" x14ac:dyDescent="0.25">
      <c r="A30" s="11" t="s">
        <v>500</v>
      </c>
      <c r="B30" s="13">
        <v>4520</v>
      </c>
      <c r="C30" s="14">
        <f>(105/B30*100)</f>
        <v>2.3230088495575223</v>
      </c>
      <c r="D30" s="15">
        <v>4415</v>
      </c>
      <c r="E30" s="14">
        <v>4.8549436100000003</v>
      </c>
      <c r="F30" s="16">
        <v>0.34158791999999999</v>
      </c>
      <c r="G30" s="14">
        <v>21.680237040000002</v>
      </c>
      <c r="H30" s="16">
        <v>0.68334156000000001</v>
      </c>
      <c r="I30" s="14">
        <v>51.640671189999999</v>
      </c>
      <c r="J30" s="16">
        <v>0.77694514000000003</v>
      </c>
      <c r="K30" s="14">
        <v>20.11920932</v>
      </c>
      <c r="L30" s="16">
        <v>0.59439500000000001</v>
      </c>
      <c r="M30" s="14">
        <v>0</v>
      </c>
      <c r="N30" s="16">
        <v>0</v>
      </c>
      <c r="O30" s="14" t="s">
        <v>582</v>
      </c>
      <c r="P30" s="16" t="s">
        <v>582</v>
      </c>
      <c r="Q30" s="14">
        <v>0</v>
      </c>
      <c r="R30" s="16">
        <v>0</v>
      </c>
      <c r="S30" s="14">
        <v>0</v>
      </c>
      <c r="T30" s="16">
        <v>0</v>
      </c>
      <c r="U30" s="14">
        <v>1.7049388400000001</v>
      </c>
      <c r="V30" s="16">
        <v>0.21266724000000001</v>
      </c>
    </row>
    <row r="31" spans="1:22" x14ac:dyDescent="0.25">
      <c r="A31" s="11" t="s">
        <v>501</v>
      </c>
      <c r="B31" s="13">
        <v>5456</v>
      </c>
      <c r="C31" s="14">
        <f>(126/B31*100)</f>
        <v>2.3093841642228741</v>
      </c>
      <c r="D31" s="15">
        <v>5330</v>
      </c>
      <c r="E31" s="14">
        <v>11.692705350000001</v>
      </c>
      <c r="F31" s="16">
        <v>0.46111226999999999</v>
      </c>
      <c r="G31" s="14">
        <v>31.508633159999999</v>
      </c>
      <c r="H31" s="16">
        <v>0.66626777999999998</v>
      </c>
      <c r="I31" s="14">
        <v>39.640034909999997</v>
      </c>
      <c r="J31" s="16">
        <v>0.72697928000000001</v>
      </c>
      <c r="K31" s="14">
        <v>15.33469045</v>
      </c>
      <c r="L31" s="16">
        <v>0.54834335000000001</v>
      </c>
      <c r="M31" s="14">
        <v>0</v>
      </c>
      <c r="N31" s="16">
        <v>0</v>
      </c>
      <c r="O31" s="14" t="s">
        <v>582</v>
      </c>
      <c r="P31" s="16" t="s">
        <v>582</v>
      </c>
      <c r="Q31" s="14">
        <v>0</v>
      </c>
      <c r="R31" s="16">
        <v>0</v>
      </c>
      <c r="S31" s="14">
        <v>0</v>
      </c>
      <c r="T31" s="16">
        <v>0</v>
      </c>
      <c r="U31" s="14">
        <v>1.8239361300000001</v>
      </c>
      <c r="V31" s="16">
        <v>0.26007575999999999</v>
      </c>
    </row>
    <row r="32" spans="1:22" x14ac:dyDescent="0.25">
      <c r="A32" s="11" t="s">
        <v>502</v>
      </c>
      <c r="B32" s="13">
        <v>4478</v>
      </c>
      <c r="C32" s="14">
        <f>(5/B32*100)</f>
        <v>0.11165698972755694</v>
      </c>
      <c r="D32" s="15">
        <v>4473</v>
      </c>
      <c r="E32" s="14">
        <v>5.7583159999999998</v>
      </c>
      <c r="F32" s="16">
        <v>0.40452311000000002</v>
      </c>
      <c r="G32" s="14">
        <v>25.280120050000001</v>
      </c>
      <c r="H32" s="16">
        <v>0.69386915999999998</v>
      </c>
      <c r="I32" s="14">
        <v>52.78059082</v>
      </c>
      <c r="J32" s="16">
        <v>0.87258566000000004</v>
      </c>
      <c r="K32" s="14">
        <v>15.498056679999999</v>
      </c>
      <c r="L32" s="16">
        <v>0.58602072999999999</v>
      </c>
      <c r="M32" s="14">
        <v>0</v>
      </c>
      <c r="N32" s="16">
        <v>0</v>
      </c>
      <c r="O32" s="14" t="s">
        <v>582</v>
      </c>
      <c r="P32" s="16" t="s">
        <v>582</v>
      </c>
      <c r="Q32" s="14">
        <v>0</v>
      </c>
      <c r="R32" s="16">
        <v>0</v>
      </c>
      <c r="S32" s="14">
        <v>0</v>
      </c>
      <c r="T32" s="16">
        <v>0</v>
      </c>
      <c r="U32" s="14">
        <v>0.68291645000000001</v>
      </c>
      <c r="V32" s="16">
        <v>0.13476160000000001</v>
      </c>
    </row>
    <row r="33" spans="1:22" x14ac:dyDescent="0.25">
      <c r="A33" s="11" t="s">
        <v>503</v>
      </c>
      <c r="B33" s="13">
        <v>7325</v>
      </c>
      <c r="C33" s="14">
        <f>(76/B33*100)</f>
        <v>1.0375426621160411</v>
      </c>
      <c r="D33" s="15">
        <v>7249</v>
      </c>
      <c r="E33" s="14">
        <v>2.9708533199999998</v>
      </c>
      <c r="F33" s="16">
        <v>0.24958907999999999</v>
      </c>
      <c r="G33" s="14">
        <v>15.896908590000001</v>
      </c>
      <c r="H33" s="16">
        <v>0.49944813999999998</v>
      </c>
      <c r="I33" s="14">
        <v>52.10149543</v>
      </c>
      <c r="J33" s="16">
        <v>0.70137366999999995</v>
      </c>
      <c r="K33" s="14">
        <v>28.17409279</v>
      </c>
      <c r="L33" s="16">
        <v>0.66624892999999996</v>
      </c>
      <c r="M33" s="14">
        <v>0</v>
      </c>
      <c r="N33" s="16">
        <v>0</v>
      </c>
      <c r="O33" s="14" t="s">
        <v>582</v>
      </c>
      <c r="P33" s="16" t="s">
        <v>582</v>
      </c>
      <c r="Q33" s="14">
        <v>0</v>
      </c>
      <c r="R33" s="16">
        <v>0</v>
      </c>
      <c r="S33" s="14">
        <v>0</v>
      </c>
      <c r="T33" s="16">
        <v>0</v>
      </c>
      <c r="U33" s="14">
        <v>0.85664987999999997</v>
      </c>
      <c r="V33" s="16">
        <v>0.15050105999999999</v>
      </c>
    </row>
    <row r="34" spans="1:22" x14ac:dyDescent="0.25">
      <c r="A34" s="11" t="s">
        <v>504</v>
      </c>
      <c r="B34" s="13">
        <v>6350</v>
      </c>
      <c r="C34" s="14">
        <f>(39/B34*100)</f>
        <v>0.6141732283464566</v>
      </c>
      <c r="D34" s="15">
        <v>6311</v>
      </c>
      <c r="E34" s="14">
        <v>5.2969891699999998</v>
      </c>
      <c r="F34" s="16">
        <v>0.32403404000000002</v>
      </c>
      <c r="G34" s="14">
        <v>23.376137230000001</v>
      </c>
      <c r="H34" s="16">
        <v>0.56092744000000005</v>
      </c>
      <c r="I34" s="14">
        <v>50.660397320000001</v>
      </c>
      <c r="J34" s="16">
        <v>0.68215504999999999</v>
      </c>
      <c r="K34" s="14">
        <v>14.9136261</v>
      </c>
      <c r="L34" s="16">
        <v>0.50330859999999999</v>
      </c>
      <c r="M34" s="14">
        <v>0</v>
      </c>
      <c r="N34" s="16">
        <v>0</v>
      </c>
      <c r="O34" s="14" t="s">
        <v>582</v>
      </c>
      <c r="P34" s="16" t="s">
        <v>582</v>
      </c>
      <c r="Q34" s="14">
        <v>2.56205434</v>
      </c>
      <c r="R34" s="16">
        <v>0.53182982999999995</v>
      </c>
      <c r="S34" s="14">
        <v>0</v>
      </c>
      <c r="T34" s="16">
        <v>0</v>
      </c>
      <c r="U34" s="14">
        <v>3.1907958399999998</v>
      </c>
      <c r="V34" s="16">
        <v>0.32485809999999998</v>
      </c>
    </row>
    <row r="35" spans="1:22" x14ac:dyDescent="0.25">
      <c r="A35" s="11" t="s">
        <v>505</v>
      </c>
      <c r="B35" s="13">
        <v>6406</v>
      </c>
      <c r="C35" s="14">
        <f>(38/B35*100)</f>
        <v>0.59319388073680923</v>
      </c>
      <c r="D35" s="15">
        <v>6368</v>
      </c>
      <c r="E35" s="14">
        <v>4.8794596300000004</v>
      </c>
      <c r="F35" s="16">
        <v>0.33729922000000001</v>
      </c>
      <c r="G35" s="14">
        <v>23.248617159999998</v>
      </c>
      <c r="H35" s="16">
        <v>0.67194229000000005</v>
      </c>
      <c r="I35" s="14">
        <v>52.967559889999997</v>
      </c>
      <c r="J35" s="16">
        <v>0.73656677999999998</v>
      </c>
      <c r="K35" s="14">
        <v>16.487313690000001</v>
      </c>
      <c r="L35" s="16">
        <v>0.59308978999999995</v>
      </c>
      <c r="M35" s="14">
        <v>0</v>
      </c>
      <c r="N35" s="16">
        <v>0</v>
      </c>
      <c r="O35" s="14" t="s">
        <v>582</v>
      </c>
      <c r="P35" s="16" t="s">
        <v>582</v>
      </c>
      <c r="Q35" s="14">
        <v>1.0339346199999999</v>
      </c>
      <c r="R35" s="16">
        <v>5.6459860000000001E-2</v>
      </c>
      <c r="S35" s="14">
        <v>0</v>
      </c>
      <c r="T35" s="16">
        <v>0</v>
      </c>
      <c r="U35" s="14">
        <v>1.3831150000000001</v>
      </c>
      <c r="V35" s="16">
        <v>0.16293848999999999</v>
      </c>
    </row>
    <row r="36" spans="1:22" x14ac:dyDescent="0.25">
      <c r="A36" s="11" t="s">
        <v>506</v>
      </c>
      <c r="B36" s="13">
        <v>6736</v>
      </c>
      <c r="C36" s="14">
        <f>(30/B36*100)</f>
        <v>0.44536817102137766</v>
      </c>
      <c r="D36" s="15">
        <v>6706</v>
      </c>
      <c r="E36" s="14">
        <v>5.2232276400000002</v>
      </c>
      <c r="F36" s="16">
        <v>0.28895959999999998</v>
      </c>
      <c r="G36" s="14">
        <v>22.295339030000001</v>
      </c>
      <c r="H36" s="16">
        <v>0.53960757000000004</v>
      </c>
      <c r="I36" s="14">
        <v>47.271388219999999</v>
      </c>
      <c r="J36" s="16">
        <v>0.71854247000000004</v>
      </c>
      <c r="K36" s="14">
        <v>24.351601890000001</v>
      </c>
      <c r="L36" s="16">
        <v>0.68146379999999995</v>
      </c>
      <c r="M36" s="14">
        <v>0</v>
      </c>
      <c r="N36" s="16">
        <v>0</v>
      </c>
      <c r="O36" s="14" t="s">
        <v>582</v>
      </c>
      <c r="P36" s="16" t="s">
        <v>582</v>
      </c>
      <c r="Q36" s="14">
        <v>0</v>
      </c>
      <c r="R36" s="16">
        <v>0</v>
      </c>
      <c r="S36" s="14">
        <v>0</v>
      </c>
      <c r="T36" s="16">
        <v>0</v>
      </c>
      <c r="U36" s="14">
        <v>0.85844321000000001</v>
      </c>
      <c r="V36" s="16">
        <v>0.13077715000000001</v>
      </c>
    </row>
    <row r="37" spans="1:22" x14ac:dyDescent="0.25">
      <c r="A37" s="11" t="s">
        <v>507</v>
      </c>
      <c r="B37" s="13">
        <v>5458</v>
      </c>
      <c r="C37" s="14">
        <f>(66/B37*100)</f>
        <v>1.2092341517039207</v>
      </c>
      <c r="D37" s="15">
        <v>5392</v>
      </c>
      <c r="E37" s="14">
        <v>7.4616080599999997</v>
      </c>
      <c r="F37" s="16">
        <v>0.32582327999999999</v>
      </c>
      <c r="G37" s="14">
        <v>24.741964849999999</v>
      </c>
      <c r="H37" s="16">
        <v>0.70303152000000002</v>
      </c>
      <c r="I37" s="14">
        <v>48.539663779999998</v>
      </c>
      <c r="J37" s="16">
        <v>0.66189423000000003</v>
      </c>
      <c r="K37" s="14">
        <v>16.433056619999999</v>
      </c>
      <c r="L37" s="16">
        <v>0.56038860999999995</v>
      </c>
      <c r="M37" s="14">
        <v>0</v>
      </c>
      <c r="N37" s="16">
        <v>0</v>
      </c>
      <c r="O37" s="14" t="s">
        <v>582</v>
      </c>
      <c r="P37" s="16" t="s">
        <v>582</v>
      </c>
      <c r="Q37" s="14">
        <v>0</v>
      </c>
      <c r="R37" s="16">
        <v>0</v>
      </c>
      <c r="S37" s="14">
        <v>0</v>
      </c>
      <c r="T37" s="16">
        <v>0</v>
      </c>
      <c r="U37" s="14">
        <v>2.8237066799999999</v>
      </c>
      <c r="V37" s="16">
        <v>0.31464407</v>
      </c>
    </row>
    <row r="38" spans="1:22" x14ac:dyDescent="0.25">
      <c r="A38" s="11" t="s">
        <v>508</v>
      </c>
      <c r="B38" s="13">
        <v>5860</v>
      </c>
      <c r="C38" s="14">
        <f>(17/B38*100)</f>
        <v>0.29010238907849828</v>
      </c>
      <c r="D38" s="15">
        <v>5843</v>
      </c>
      <c r="E38" s="14">
        <v>5.1572813499999999</v>
      </c>
      <c r="F38" s="16">
        <v>0.33659914000000002</v>
      </c>
      <c r="G38" s="14">
        <v>22.80474414</v>
      </c>
      <c r="H38" s="16">
        <v>0.63959111999999996</v>
      </c>
      <c r="I38" s="14">
        <v>49.269978039999998</v>
      </c>
      <c r="J38" s="16">
        <v>0.98189636999999996</v>
      </c>
      <c r="K38" s="14">
        <v>21.2915502</v>
      </c>
      <c r="L38" s="16">
        <v>0.84505233999999996</v>
      </c>
      <c r="M38" s="14">
        <v>0</v>
      </c>
      <c r="N38" s="16">
        <v>0</v>
      </c>
      <c r="O38" s="14" t="s">
        <v>582</v>
      </c>
      <c r="P38" s="16" t="s">
        <v>582</v>
      </c>
      <c r="Q38" s="14">
        <v>0</v>
      </c>
      <c r="R38" s="16">
        <v>0</v>
      </c>
      <c r="S38" s="14">
        <v>0</v>
      </c>
      <c r="T38" s="16">
        <v>0</v>
      </c>
      <c r="U38" s="14">
        <v>1.47644628</v>
      </c>
      <c r="V38" s="16">
        <v>0.18115229999999999</v>
      </c>
    </row>
    <row r="39" spans="1:22" x14ac:dyDescent="0.25">
      <c r="A39" s="11" t="s">
        <v>509</v>
      </c>
      <c r="B39" s="13">
        <v>5895</v>
      </c>
      <c r="C39" s="14">
        <f>(31/B39*100)</f>
        <v>0.52586938083121293</v>
      </c>
      <c r="D39" s="15">
        <v>5864</v>
      </c>
      <c r="E39" s="14">
        <v>5.57995134</v>
      </c>
      <c r="F39" s="16">
        <v>0.34338452000000003</v>
      </c>
      <c r="G39" s="14">
        <v>15.12217581</v>
      </c>
      <c r="H39" s="16">
        <v>0.58847614999999998</v>
      </c>
      <c r="I39" s="14">
        <v>48.040653659999997</v>
      </c>
      <c r="J39" s="16">
        <v>0.70058001000000003</v>
      </c>
      <c r="K39" s="14">
        <v>29.194295019999998</v>
      </c>
      <c r="L39" s="16">
        <v>0.72081591</v>
      </c>
      <c r="M39" s="14">
        <v>0</v>
      </c>
      <c r="N39" s="16">
        <v>0</v>
      </c>
      <c r="O39" s="14" t="s">
        <v>582</v>
      </c>
      <c r="P39" s="16" t="s">
        <v>582</v>
      </c>
      <c r="Q39" s="14">
        <v>0</v>
      </c>
      <c r="R39" s="16">
        <v>0</v>
      </c>
      <c r="S39" s="14">
        <v>0</v>
      </c>
      <c r="T39" s="16">
        <v>0</v>
      </c>
      <c r="U39" s="14">
        <v>2.0629241700000001</v>
      </c>
      <c r="V39" s="16">
        <v>0.31028101000000002</v>
      </c>
    </row>
    <row r="40" spans="1:22" x14ac:dyDescent="0.25">
      <c r="A40" s="11" t="s">
        <v>510</v>
      </c>
      <c r="B40" s="13">
        <v>14157</v>
      </c>
      <c r="C40" s="14">
        <f>(286/B40*100)</f>
        <v>2.0202020202020203</v>
      </c>
      <c r="D40" s="15">
        <v>13871</v>
      </c>
      <c r="E40" s="14">
        <v>5.1588621999999997</v>
      </c>
      <c r="F40" s="16">
        <v>0.29350668000000002</v>
      </c>
      <c r="G40" s="14">
        <v>22.707819489999999</v>
      </c>
      <c r="H40" s="16">
        <v>0.56896429000000004</v>
      </c>
      <c r="I40" s="14">
        <v>52.890100969999999</v>
      </c>
      <c r="J40" s="16">
        <v>0.68642722</v>
      </c>
      <c r="K40" s="14">
        <v>17.207006710000002</v>
      </c>
      <c r="L40" s="16">
        <v>0.55582690999999995</v>
      </c>
      <c r="M40" s="14">
        <v>0</v>
      </c>
      <c r="N40" s="16">
        <v>0</v>
      </c>
      <c r="O40" s="14" t="s">
        <v>582</v>
      </c>
      <c r="P40" s="16" t="s">
        <v>582</v>
      </c>
      <c r="Q40" s="14">
        <v>0</v>
      </c>
      <c r="R40" s="16">
        <v>0</v>
      </c>
      <c r="S40" s="14">
        <v>0</v>
      </c>
      <c r="T40" s="16">
        <v>0</v>
      </c>
      <c r="U40" s="14">
        <v>2.0362106299999998</v>
      </c>
      <c r="V40" s="16">
        <v>0.24020257</v>
      </c>
    </row>
    <row r="41" spans="1:22" x14ac:dyDescent="0.25">
      <c r="A41" s="11" t="s">
        <v>511</v>
      </c>
      <c r="B41" s="13">
        <v>5712</v>
      </c>
      <c r="C41" s="14">
        <f>(39/B41*100)</f>
        <v>0.6827731092436975</v>
      </c>
      <c r="D41" s="15">
        <v>5673</v>
      </c>
      <c r="E41" s="14">
        <v>4.7365961800000003</v>
      </c>
      <c r="F41" s="16">
        <v>0.32078769000000001</v>
      </c>
      <c r="G41" s="14">
        <v>20.42149152</v>
      </c>
      <c r="H41" s="16">
        <v>0.52462323</v>
      </c>
      <c r="I41" s="14">
        <v>50.32742571</v>
      </c>
      <c r="J41" s="16">
        <v>0.57112556999999997</v>
      </c>
      <c r="K41" s="14">
        <v>22.108421100000001</v>
      </c>
      <c r="L41" s="16">
        <v>0.62242248</v>
      </c>
      <c r="M41" s="14">
        <v>0</v>
      </c>
      <c r="N41" s="16">
        <v>0</v>
      </c>
      <c r="O41" s="14" t="s">
        <v>582</v>
      </c>
      <c r="P41" s="16" t="s">
        <v>582</v>
      </c>
      <c r="Q41" s="14">
        <v>0.67681148000000002</v>
      </c>
      <c r="R41" s="16">
        <v>0.18042580999999999</v>
      </c>
      <c r="S41" s="14">
        <v>0</v>
      </c>
      <c r="T41" s="16">
        <v>0</v>
      </c>
      <c r="U41" s="14">
        <v>1.7292540199999999</v>
      </c>
      <c r="V41" s="16">
        <v>0.32018499</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5.7514798348571432</v>
      </c>
      <c r="F42" s="16">
        <f>IF(COUNT(F7:F41) &gt; 0, SQRT(SUMSQ(F7:F41)/(COUNT(F7:F41)*COUNT(F7:F41)) ), "—")</f>
        <v>5.5124999159903383E-2</v>
      </c>
      <c r="G42" s="14">
        <f>IF(COUNT(G7:G41) &gt; 0, AVERAGE(G7:G41), "—")</f>
        <v>23.729137793428578</v>
      </c>
      <c r="H42" s="16">
        <f>IF(COUNT(H7:H41) &gt; 0, SQRT(SUMSQ(H7:H41)/(COUNT(H7:H41)*COUNT(H7:H41)) ), "—")</f>
        <v>0.10299371956010045</v>
      </c>
      <c r="I42" s="14">
        <f>IF(COUNT(I7:I41) &gt; 0, AVERAGE(I7:I41), "—")</f>
        <v>49.330781255714292</v>
      </c>
      <c r="J42" s="16">
        <f>IF(COUNT(J7:J41) &gt; 0, SQRT(SUMSQ(J7:J41)/(COUNT(J7:J41)*COUNT(J7:J41)) ), "—")</f>
        <v>0.12052374241106213</v>
      </c>
      <c r="K42" s="14">
        <f>IF(COUNT(K7:K41) &gt; 0, AVERAGE(K7:K41), "—")</f>
        <v>18.939284058285711</v>
      </c>
      <c r="L42" s="16">
        <f>IF(COUNT(L7:L41) &gt; 0, SQRT(SUMSQ(L7:L41)/(COUNT(L7:L41)*COUNT(L7:L41)) ), "—")</f>
        <v>9.6033070375131938E-2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0.58577429885714294</v>
      </c>
      <c r="R42" s="16">
        <f>IF(COUNT(R7:R41) &gt; 0, SQRT(SUMSQ(R7:R41)/(COUNT(R7:R41)*COUNT(R7:R41)) ), "—")</f>
        <v>3.5829583605900626E-2</v>
      </c>
      <c r="S42" s="14">
        <f>IF(COUNT(S7:S41) &gt; 0, AVERAGE(S7:S41), "—")</f>
        <v>4.3063339999999993E-3</v>
      </c>
      <c r="T42" s="16">
        <f>IF(COUNT(T7:T41) &gt; 0, SQRT(SUMSQ(T7:T41)/(COUNT(T7:T41)*COUNT(T7:T41)) ), "—")</f>
        <v>2.1230785714285716E-3</v>
      </c>
      <c r="U42" s="14">
        <f>IF(COUNT(U7:U41) &gt; 0, AVERAGE(U7:U41), "—")</f>
        <v>1.6592364254285712</v>
      </c>
      <c r="V42" s="16">
        <f>IF(COUNT(V7:V41) &gt; 0, SQRT(SUMSQ(V7:V41)/(COUNT(V7:V41)*COUNT(V7:V41)) ), "—")</f>
        <v>3.8454434839137651E-2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2.81089433</v>
      </c>
      <c r="F46" s="16">
        <v>0.15832640000000001</v>
      </c>
      <c r="G46" s="14">
        <v>12.43461093</v>
      </c>
      <c r="H46" s="16">
        <v>0.29340347999999999</v>
      </c>
      <c r="I46" s="14">
        <v>49.660729760000002</v>
      </c>
      <c r="J46" s="16">
        <v>0.53128436000000001</v>
      </c>
      <c r="K46" s="14">
        <v>25.158834129999999</v>
      </c>
      <c r="L46" s="16">
        <v>0.33754340999999999</v>
      </c>
      <c r="M46" s="14">
        <v>0</v>
      </c>
      <c r="N46" s="16">
        <v>0</v>
      </c>
      <c r="O46" s="14" t="s">
        <v>582</v>
      </c>
      <c r="P46" s="16" t="s">
        <v>582</v>
      </c>
      <c r="Q46" s="14">
        <v>0</v>
      </c>
      <c r="R46" s="16">
        <v>0</v>
      </c>
      <c r="S46" s="14">
        <v>0</v>
      </c>
      <c r="T46" s="16">
        <v>0</v>
      </c>
      <c r="U46" s="14">
        <v>9.9349308500000006</v>
      </c>
      <c r="V46" s="16">
        <v>0.51531684</v>
      </c>
    </row>
    <row r="47" spans="1:22" x14ac:dyDescent="0.25">
      <c r="A47" s="11" t="s">
        <v>517</v>
      </c>
      <c r="B47" s="13">
        <v>5928</v>
      </c>
      <c r="C47" s="14">
        <f>(96/B47*100)</f>
        <v>1.6194331983805668</v>
      </c>
      <c r="D47" s="15">
        <v>5832</v>
      </c>
      <c r="E47" s="14">
        <v>5.94527714</v>
      </c>
      <c r="F47" s="16">
        <v>0.36804044000000002</v>
      </c>
      <c r="G47" s="14">
        <v>18.19611312</v>
      </c>
      <c r="H47" s="16">
        <v>0.65414802999999999</v>
      </c>
      <c r="I47" s="14">
        <v>50.256009769999999</v>
      </c>
      <c r="J47" s="16">
        <v>0.90109894999999995</v>
      </c>
      <c r="K47" s="14">
        <v>18.789447710000001</v>
      </c>
      <c r="L47" s="16">
        <v>0.60017228</v>
      </c>
      <c r="M47" s="14">
        <v>0</v>
      </c>
      <c r="N47" s="16">
        <v>0</v>
      </c>
      <c r="O47" s="14" t="s">
        <v>582</v>
      </c>
      <c r="P47" s="16" t="s">
        <v>582</v>
      </c>
      <c r="Q47" s="14">
        <v>0</v>
      </c>
      <c r="R47" s="16">
        <v>0</v>
      </c>
      <c r="S47" s="14">
        <v>0</v>
      </c>
      <c r="T47" s="16">
        <v>0</v>
      </c>
      <c r="U47" s="14">
        <v>6.8131522599999998</v>
      </c>
      <c r="V47" s="16">
        <v>0.72900156999999999</v>
      </c>
    </row>
    <row r="48" spans="1:22" x14ac:dyDescent="0.25">
      <c r="A48" s="11" t="s">
        <v>518</v>
      </c>
      <c r="B48" s="13">
        <v>9841</v>
      </c>
      <c r="C48" s="14">
        <f>(7/B48*100)</f>
        <v>7.1130982623717101E-2</v>
      </c>
      <c r="D48" s="15">
        <v>9834</v>
      </c>
      <c r="E48" s="14">
        <v>1.3695589399999999</v>
      </c>
      <c r="F48" s="16">
        <v>0.15063014</v>
      </c>
      <c r="G48" s="14">
        <v>9.3034541300000004</v>
      </c>
      <c r="H48" s="16">
        <v>0.47317353000000001</v>
      </c>
      <c r="I48" s="14">
        <v>60.309738150000001</v>
      </c>
      <c r="J48" s="16">
        <v>0.83662623999999997</v>
      </c>
      <c r="K48" s="14">
        <v>27.70557269</v>
      </c>
      <c r="L48" s="16">
        <v>0.69964939000000004</v>
      </c>
      <c r="M48" s="14">
        <v>0</v>
      </c>
      <c r="N48" s="16">
        <v>0</v>
      </c>
      <c r="O48" s="14" t="s">
        <v>582</v>
      </c>
      <c r="P48" s="16" t="s">
        <v>582</v>
      </c>
      <c r="Q48" s="14">
        <v>0</v>
      </c>
      <c r="R48" s="16">
        <v>0</v>
      </c>
      <c r="S48" s="14">
        <v>0</v>
      </c>
      <c r="T48" s="16">
        <v>0</v>
      </c>
      <c r="U48" s="14">
        <v>1.31167609</v>
      </c>
      <c r="V48" s="16">
        <v>0.50484552999999999</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4.4650098299999996</v>
      </c>
      <c r="F50" s="16">
        <v>0.23204206999999999</v>
      </c>
      <c r="G50" s="14">
        <v>18.418758369999999</v>
      </c>
      <c r="H50" s="16">
        <v>0.50761204000000004</v>
      </c>
      <c r="I50" s="14">
        <v>50.828843720000002</v>
      </c>
      <c r="J50" s="16">
        <v>0.58550106000000002</v>
      </c>
      <c r="K50" s="14">
        <v>24.668957720000002</v>
      </c>
      <c r="L50" s="16">
        <v>0.57944050999999996</v>
      </c>
      <c r="M50" s="14">
        <v>0</v>
      </c>
      <c r="N50" s="16">
        <v>0</v>
      </c>
      <c r="O50" s="14" t="s">
        <v>582</v>
      </c>
      <c r="P50" s="16" t="s">
        <v>582</v>
      </c>
      <c r="Q50" s="14">
        <v>0</v>
      </c>
      <c r="R50" s="16">
        <v>0</v>
      </c>
      <c r="S50" s="14">
        <v>0</v>
      </c>
      <c r="T50" s="16">
        <v>0</v>
      </c>
      <c r="U50" s="14">
        <v>1.61843037</v>
      </c>
      <c r="V50" s="16">
        <v>0.18260842999999999</v>
      </c>
    </row>
    <row r="51" spans="1:22" x14ac:dyDescent="0.25">
      <c r="A51" s="11" t="s">
        <v>521</v>
      </c>
      <c r="B51" s="13">
        <v>6866</v>
      </c>
      <c r="C51" s="14">
        <f>(110/B51*100)</f>
        <v>1.602097290999126</v>
      </c>
      <c r="D51" s="15">
        <v>6756</v>
      </c>
      <c r="E51" s="14">
        <v>4.6756340600000001</v>
      </c>
      <c r="F51" s="16">
        <v>0.32916542999999998</v>
      </c>
      <c r="G51" s="14">
        <v>14.81860249</v>
      </c>
      <c r="H51" s="16">
        <v>0.41754826</v>
      </c>
      <c r="I51" s="14">
        <v>40.918780599999998</v>
      </c>
      <c r="J51" s="16">
        <v>0.61639975000000002</v>
      </c>
      <c r="K51" s="14">
        <v>27.42098614</v>
      </c>
      <c r="L51" s="16">
        <v>0.74843451000000005</v>
      </c>
      <c r="M51" s="14">
        <v>0</v>
      </c>
      <c r="N51" s="16">
        <v>0</v>
      </c>
      <c r="O51" s="14" t="s">
        <v>582</v>
      </c>
      <c r="P51" s="16" t="s">
        <v>582</v>
      </c>
      <c r="Q51" s="14">
        <v>10.569687030000001</v>
      </c>
      <c r="R51" s="16">
        <v>0.61143541999999995</v>
      </c>
      <c r="S51" s="14">
        <v>0</v>
      </c>
      <c r="T51" s="16">
        <v>0</v>
      </c>
      <c r="U51" s="14">
        <v>1.5963096699999999</v>
      </c>
      <c r="V51" s="16">
        <v>0.24910495999999999</v>
      </c>
    </row>
    <row r="52" spans="1:22" x14ac:dyDescent="0.25">
      <c r="A52" s="11" t="s">
        <v>522</v>
      </c>
      <c r="B52" s="13">
        <v>5809</v>
      </c>
      <c r="C52" s="14">
        <f>(76/B52*100)</f>
        <v>1.3083146841108624</v>
      </c>
      <c r="D52" s="15">
        <v>5733</v>
      </c>
      <c r="E52" s="14">
        <v>3.62039942</v>
      </c>
      <c r="F52" s="16">
        <v>0.25544948000000001</v>
      </c>
      <c r="G52" s="14">
        <v>16.868914140000001</v>
      </c>
      <c r="H52" s="16">
        <v>0.60662499999999997</v>
      </c>
      <c r="I52" s="14">
        <v>53.514113850000001</v>
      </c>
      <c r="J52" s="16">
        <v>0.77381074999999999</v>
      </c>
      <c r="K52" s="14">
        <v>24.795118169999999</v>
      </c>
      <c r="L52" s="16">
        <v>0.58335559999999997</v>
      </c>
      <c r="M52" s="14">
        <v>0</v>
      </c>
      <c r="N52" s="16">
        <v>0</v>
      </c>
      <c r="O52" s="14" t="s">
        <v>582</v>
      </c>
      <c r="P52" s="16" t="s">
        <v>582</v>
      </c>
      <c r="Q52" s="14">
        <v>0</v>
      </c>
      <c r="R52" s="16">
        <v>0</v>
      </c>
      <c r="S52" s="14">
        <v>0</v>
      </c>
      <c r="T52" s="16">
        <v>0</v>
      </c>
      <c r="U52" s="14">
        <v>1.2014544300000001</v>
      </c>
      <c r="V52" s="16">
        <v>0.16479352</v>
      </c>
    </row>
    <row r="53" spans="1:22" x14ac:dyDescent="0.25">
      <c r="A53" s="11" t="s">
        <v>523</v>
      </c>
      <c r="B53" s="13">
        <v>5571</v>
      </c>
      <c r="C53" s="14">
        <f>(85/B53*100)</f>
        <v>1.5257583916711541</v>
      </c>
      <c r="D53" s="15">
        <v>5486</v>
      </c>
      <c r="E53" s="14">
        <v>5.0469237199999997</v>
      </c>
      <c r="F53" s="16">
        <v>0.32344580000000001</v>
      </c>
      <c r="G53" s="14">
        <v>18.22553139</v>
      </c>
      <c r="H53" s="16">
        <v>0.53295068000000001</v>
      </c>
      <c r="I53" s="14">
        <v>50.121385310000001</v>
      </c>
      <c r="J53" s="16">
        <v>0.61522949999999998</v>
      </c>
      <c r="K53" s="14">
        <v>23.96842754</v>
      </c>
      <c r="L53" s="16">
        <v>0.58496550000000003</v>
      </c>
      <c r="M53" s="14">
        <v>0</v>
      </c>
      <c r="N53" s="16">
        <v>0</v>
      </c>
      <c r="O53" s="14" t="s">
        <v>582</v>
      </c>
      <c r="P53" s="16" t="s">
        <v>582</v>
      </c>
      <c r="Q53" s="14">
        <v>0</v>
      </c>
      <c r="R53" s="16">
        <v>0</v>
      </c>
      <c r="S53" s="14">
        <v>0</v>
      </c>
      <c r="T53" s="16">
        <v>0</v>
      </c>
      <c r="U53" s="14">
        <v>2.6377320399999999</v>
      </c>
      <c r="V53" s="16">
        <v>0.22688222</v>
      </c>
    </row>
    <row r="54" spans="1:22" x14ac:dyDescent="0.25">
      <c r="A54" s="11" t="s">
        <v>524</v>
      </c>
      <c r="B54" s="13">
        <v>4740</v>
      </c>
      <c r="C54" s="14">
        <f>(83/B54*100)</f>
        <v>1.751054852320675</v>
      </c>
      <c r="D54" s="15">
        <v>4657</v>
      </c>
      <c r="E54" s="14">
        <v>5.5856831800000002</v>
      </c>
      <c r="F54" s="16">
        <v>0.40835874999999999</v>
      </c>
      <c r="G54" s="14">
        <v>10.422889420000001</v>
      </c>
      <c r="H54" s="16">
        <v>0.54667661999999995</v>
      </c>
      <c r="I54" s="14">
        <v>41.575162489999997</v>
      </c>
      <c r="J54" s="16">
        <v>0.73813962</v>
      </c>
      <c r="K54" s="14">
        <v>33.6088892</v>
      </c>
      <c r="L54" s="16">
        <v>0.85277296000000002</v>
      </c>
      <c r="M54" s="14">
        <v>0</v>
      </c>
      <c r="N54" s="16">
        <v>0</v>
      </c>
      <c r="O54" s="14" t="s">
        <v>582</v>
      </c>
      <c r="P54" s="16" t="s">
        <v>582</v>
      </c>
      <c r="Q54" s="14">
        <v>0</v>
      </c>
      <c r="R54" s="16">
        <v>0</v>
      </c>
      <c r="S54" s="14">
        <v>0</v>
      </c>
      <c r="T54" s="16">
        <v>0</v>
      </c>
      <c r="U54" s="14">
        <v>8.8073757100000005</v>
      </c>
      <c r="V54" s="16">
        <v>0.55896941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3.9561931600000002</v>
      </c>
      <c r="F56" s="16">
        <v>0.22284825999999999</v>
      </c>
      <c r="G56" s="14">
        <v>19.07667674</v>
      </c>
      <c r="H56" s="16">
        <v>0.53215334999999997</v>
      </c>
      <c r="I56" s="14">
        <v>57.408198339999998</v>
      </c>
      <c r="J56" s="16">
        <v>0.88120385999999995</v>
      </c>
      <c r="K56" s="14">
        <v>19.061523130000001</v>
      </c>
      <c r="L56" s="16">
        <v>0.72310558000000003</v>
      </c>
      <c r="M56" s="14">
        <v>0</v>
      </c>
      <c r="N56" s="16">
        <v>0</v>
      </c>
      <c r="O56" s="14" t="s">
        <v>582</v>
      </c>
      <c r="P56" s="16" t="s">
        <v>582</v>
      </c>
      <c r="Q56" s="14">
        <v>0</v>
      </c>
      <c r="R56" s="16">
        <v>0</v>
      </c>
      <c r="S56" s="14">
        <v>0</v>
      </c>
      <c r="T56" s="16">
        <v>0</v>
      </c>
      <c r="U56" s="14">
        <v>0.49740864000000001</v>
      </c>
      <c r="V56" s="16">
        <v>0.12529509999999999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6.8715490499999996</v>
      </c>
      <c r="F61" s="16">
        <v>0.37643218000000001</v>
      </c>
      <c r="G61" s="14">
        <v>13.168055450000001</v>
      </c>
      <c r="H61" s="16">
        <v>0.47008084999999999</v>
      </c>
      <c r="I61" s="14">
        <v>44.137015609999999</v>
      </c>
      <c r="J61" s="16">
        <v>0.67073258999999996</v>
      </c>
      <c r="K61" s="14">
        <v>33.725553920000003</v>
      </c>
      <c r="L61" s="16">
        <v>0.60889592000000003</v>
      </c>
      <c r="M61" s="14">
        <v>0</v>
      </c>
      <c r="N61" s="16">
        <v>0</v>
      </c>
      <c r="O61" s="14" t="s">
        <v>582</v>
      </c>
      <c r="P61" s="16" t="s">
        <v>582</v>
      </c>
      <c r="Q61" s="14">
        <v>0</v>
      </c>
      <c r="R61" s="16">
        <v>0</v>
      </c>
      <c r="S61" s="14">
        <v>0</v>
      </c>
      <c r="T61" s="16">
        <v>0</v>
      </c>
      <c r="U61" s="14">
        <v>2.0978259600000002</v>
      </c>
      <c r="V61" s="16">
        <v>0.29747370000000001</v>
      </c>
    </row>
    <row r="62" spans="1:22" x14ac:dyDescent="0.25">
      <c r="A62" s="11" t="s">
        <v>532</v>
      </c>
      <c r="B62" s="13">
        <v>4476</v>
      </c>
      <c r="C62" s="14">
        <f>(3/B62*100)</f>
        <v>6.7024128686327081E-2</v>
      </c>
      <c r="D62" s="15">
        <v>4473</v>
      </c>
      <c r="E62" s="14">
        <v>3.1044996299999998</v>
      </c>
      <c r="F62" s="16">
        <v>0.24645953000000001</v>
      </c>
      <c r="G62" s="14">
        <v>17.033687</v>
      </c>
      <c r="H62" s="16">
        <v>0.53483815000000001</v>
      </c>
      <c r="I62" s="14">
        <v>59.107551290000004</v>
      </c>
      <c r="J62" s="16">
        <v>0.66978399</v>
      </c>
      <c r="K62" s="14">
        <v>20.508301840000001</v>
      </c>
      <c r="L62" s="16">
        <v>0.48351561999999998</v>
      </c>
      <c r="M62" s="14">
        <v>0</v>
      </c>
      <c r="N62" s="16">
        <v>0</v>
      </c>
      <c r="O62" s="14" t="s">
        <v>582</v>
      </c>
      <c r="P62" s="16" t="s">
        <v>582</v>
      </c>
      <c r="Q62" s="14">
        <v>0</v>
      </c>
      <c r="R62" s="16">
        <v>0</v>
      </c>
      <c r="S62" s="14">
        <v>0</v>
      </c>
      <c r="T62" s="16">
        <v>0</v>
      </c>
      <c r="U62" s="14">
        <v>0.24596024999999999</v>
      </c>
      <c r="V62" s="16">
        <v>6.6777359999999994E-2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5.4745395600000002</v>
      </c>
      <c r="F66" s="16">
        <v>0.29031913999999998</v>
      </c>
      <c r="G66" s="14">
        <v>18.985837539999999</v>
      </c>
      <c r="H66" s="16">
        <v>0.55936076000000001</v>
      </c>
      <c r="I66" s="14">
        <v>51.649787480000001</v>
      </c>
      <c r="J66" s="16">
        <v>0.65570048000000003</v>
      </c>
      <c r="K66" s="14">
        <v>19.44415643</v>
      </c>
      <c r="L66" s="16">
        <v>0.53824525999999995</v>
      </c>
      <c r="M66" s="14">
        <v>0</v>
      </c>
      <c r="N66" s="16">
        <v>0</v>
      </c>
      <c r="O66" s="14" t="s">
        <v>582</v>
      </c>
      <c r="P66" s="16" t="s">
        <v>582</v>
      </c>
      <c r="Q66" s="14">
        <v>0</v>
      </c>
      <c r="R66" s="16">
        <v>0</v>
      </c>
      <c r="S66" s="14">
        <v>0</v>
      </c>
      <c r="T66" s="16">
        <v>0</v>
      </c>
      <c r="U66" s="14">
        <v>4.4456789800000003</v>
      </c>
      <c r="V66" s="16">
        <v>0.24793448000000001</v>
      </c>
    </row>
    <row r="67" spans="1:22" x14ac:dyDescent="0.25">
      <c r="A67" s="11" t="s">
        <v>537</v>
      </c>
      <c r="B67" s="13">
        <v>6971</v>
      </c>
      <c r="C67" s="14">
        <f>(83/B67*100)</f>
        <v>1.1906469660020083</v>
      </c>
      <c r="D67" s="15">
        <v>6888</v>
      </c>
      <c r="E67" s="14">
        <v>2.9818932999999999</v>
      </c>
      <c r="F67" s="16">
        <v>0.22835706</v>
      </c>
      <c r="G67" s="14">
        <v>19.838211959999999</v>
      </c>
      <c r="H67" s="16">
        <v>0.54695757</v>
      </c>
      <c r="I67" s="14">
        <v>54.220043199999999</v>
      </c>
      <c r="J67" s="16">
        <v>0.53644495000000003</v>
      </c>
      <c r="K67" s="14">
        <v>20.17743565</v>
      </c>
      <c r="L67" s="16">
        <v>0.60093271000000004</v>
      </c>
      <c r="M67" s="14">
        <v>0</v>
      </c>
      <c r="N67" s="16">
        <v>0</v>
      </c>
      <c r="O67" s="14" t="s">
        <v>582</v>
      </c>
      <c r="P67" s="16" t="s">
        <v>582</v>
      </c>
      <c r="Q67" s="14">
        <v>0</v>
      </c>
      <c r="R67" s="16">
        <v>0</v>
      </c>
      <c r="S67" s="14">
        <v>0</v>
      </c>
      <c r="T67" s="16">
        <v>0</v>
      </c>
      <c r="U67" s="14">
        <v>2.7824158899999998</v>
      </c>
      <c r="V67" s="16">
        <v>0.26726302000000002</v>
      </c>
    </row>
    <row r="68" spans="1:22" x14ac:dyDescent="0.25">
      <c r="A68" s="11" t="s">
        <v>538</v>
      </c>
      <c r="B68" s="13">
        <v>12083</v>
      </c>
      <c r="C68" s="14">
        <f>(26/B68*100)</f>
        <v>0.21517834974757924</v>
      </c>
      <c r="D68" s="15">
        <v>12057</v>
      </c>
      <c r="E68" s="14">
        <v>4.4871306500000001</v>
      </c>
      <c r="F68" s="16">
        <v>0.17726202999999999</v>
      </c>
      <c r="G68" s="14">
        <v>11.275325430000001</v>
      </c>
      <c r="H68" s="16">
        <v>0.28801025000000002</v>
      </c>
      <c r="I68" s="14">
        <v>43.949062550000001</v>
      </c>
      <c r="J68" s="16">
        <v>0.43986175999999999</v>
      </c>
      <c r="K68" s="14">
        <v>33.304621609999998</v>
      </c>
      <c r="L68" s="16">
        <v>0.41574338</v>
      </c>
      <c r="M68" s="14">
        <v>0</v>
      </c>
      <c r="N68" s="16">
        <v>0</v>
      </c>
      <c r="O68" s="14" t="s">
        <v>582</v>
      </c>
      <c r="P68" s="16" t="s">
        <v>582</v>
      </c>
      <c r="Q68" s="14">
        <v>0</v>
      </c>
      <c r="R68" s="16">
        <v>0</v>
      </c>
      <c r="S68" s="14">
        <v>0</v>
      </c>
      <c r="T68" s="16">
        <v>0</v>
      </c>
      <c r="U68" s="14">
        <v>6.9838597599999996</v>
      </c>
      <c r="V68" s="16">
        <v>0.22590689999999999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4.6744825399999996</v>
      </c>
      <c r="F70" s="16">
        <v>0.37065244000000003</v>
      </c>
      <c r="G70" s="14">
        <v>24.309068969999998</v>
      </c>
      <c r="H70" s="16">
        <v>0.68389575999999996</v>
      </c>
      <c r="I70" s="14">
        <v>55.586105369999999</v>
      </c>
      <c r="J70" s="16">
        <v>0.73043150000000001</v>
      </c>
      <c r="K70" s="14">
        <v>13.33815748</v>
      </c>
      <c r="L70" s="16">
        <v>0.5984486</v>
      </c>
      <c r="M70" s="14">
        <v>0</v>
      </c>
      <c r="N70" s="16">
        <v>0</v>
      </c>
      <c r="O70" s="14" t="s">
        <v>582</v>
      </c>
      <c r="P70" s="16" t="s">
        <v>582</v>
      </c>
      <c r="Q70" s="14">
        <v>0</v>
      </c>
      <c r="R70" s="16">
        <v>0</v>
      </c>
      <c r="S70" s="14">
        <v>0</v>
      </c>
      <c r="T70" s="16">
        <v>0</v>
      </c>
      <c r="U70" s="14">
        <v>2.0921856299999999</v>
      </c>
      <c r="V70" s="16">
        <v>0.33327463000000002</v>
      </c>
    </row>
    <row r="71" spans="1:22" x14ac:dyDescent="0.25">
      <c r="A71" s="11" t="s">
        <v>541</v>
      </c>
      <c r="B71" s="13">
        <v>6115</v>
      </c>
      <c r="C71" s="14">
        <f>(17/B71*100)</f>
        <v>0.27800490596892891</v>
      </c>
      <c r="D71" s="15">
        <v>6098</v>
      </c>
      <c r="E71" s="14">
        <v>3.9286006100000002</v>
      </c>
      <c r="F71" s="16">
        <v>0.29857676</v>
      </c>
      <c r="G71" s="14">
        <v>15.876225290000001</v>
      </c>
      <c r="H71" s="16">
        <v>0.47811457000000002</v>
      </c>
      <c r="I71" s="14">
        <v>53.04608365</v>
      </c>
      <c r="J71" s="16">
        <v>0.81161256000000004</v>
      </c>
      <c r="K71" s="14">
        <v>26.768547909999999</v>
      </c>
      <c r="L71" s="16">
        <v>0.60762830999999995</v>
      </c>
      <c r="M71" s="14">
        <v>0</v>
      </c>
      <c r="N71" s="16">
        <v>0</v>
      </c>
      <c r="O71" s="14" t="s">
        <v>582</v>
      </c>
      <c r="P71" s="16" t="s">
        <v>582</v>
      </c>
      <c r="Q71" s="14">
        <v>0</v>
      </c>
      <c r="R71" s="16">
        <v>0</v>
      </c>
      <c r="S71" s="14">
        <v>0</v>
      </c>
      <c r="T71" s="16">
        <v>0</v>
      </c>
      <c r="U71" s="14">
        <v>0.38054253999999998</v>
      </c>
      <c r="V71" s="16">
        <v>8.1018309999999996E-2</v>
      </c>
    </row>
    <row r="72" spans="1:22" x14ac:dyDescent="0.25">
      <c r="A72" s="11" t="s">
        <v>542</v>
      </c>
      <c r="B72" s="13">
        <v>7708</v>
      </c>
      <c r="C72" s="14">
        <f>(5/B72*100)</f>
        <v>6.4867669953295279E-2</v>
      </c>
      <c r="D72" s="15">
        <v>7703</v>
      </c>
      <c r="E72" s="14">
        <v>1.9880354</v>
      </c>
      <c r="F72" s="16">
        <v>0.16752138999999999</v>
      </c>
      <c r="G72" s="14">
        <v>12.74197833</v>
      </c>
      <c r="H72" s="16">
        <v>0.45404795999999997</v>
      </c>
      <c r="I72" s="14">
        <v>56.445830110000003</v>
      </c>
      <c r="J72" s="16">
        <v>0.59878434999999997</v>
      </c>
      <c r="K72" s="14">
        <v>28.560416570000001</v>
      </c>
      <c r="L72" s="16">
        <v>0.60288343</v>
      </c>
      <c r="M72" s="14">
        <v>0</v>
      </c>
      <c r="N72" s="16">
        <v>0</v>
      </c>
      <c r="O72" s="14" t="s">
        <v>582</v>
      </c>
      <c r="P72" s="16" t="s">
        <v>582</v>
      </c>
      <c r="Q72" s="14">
        <v>0</v>
      </c>
      <c r="R72" s="16">
        <v>0</v>
      </c>
      <c r="S72" s="14">
        <v>0</v>
      </c>
      <c r="T72" s="16">
        <v>0</v>
      </c>
      <c r="U72" s="14">
        <v>0.26373959000000002</v>
      </c>
      <c r="V72" s="16">
        <v>5.8380920000000003E-2</v>
      </c>
    </row>
    <row r="73" spans="1:22" x14ac:dyDescent="0.25">
      <c r="A73" s="11" t="s">
        <v>543</v>
      </c>
      <c r="B73" s="13">
        <v>8249</v>
      </c>
      <c r="C73" s="14">
        <f>(147/B73*100)</f>
        <v>1.7820341859619349</v>
      </c>
      <c r="D73" s="15">
        <v>8102</v>
      </c>
      <c r="E73" s="14">
        <v>1.0847014699999999</v>
      </c>
      <c r="F73" s="16">
        <v>0.14400441999999999</v>
      </c>
      <c r="G73" s="14">
        <v>11.576402910000001</v>
      </c>
      <c r="H73" s="16">
        <v>0.49911981999999999</v>
      </c>
      <c r="I73" s="14">
        <v>65.033220639999996</v>
      </c>
      <c r="J73" s="16">
        <v>0.78035206000000001</v>
      </c>
      <c r="K73" s="14">
        <v>21.45981626</v>
      </c>
      <c r="L73" s="16">
        <v>0.68439855999999999</v>
      </c>
      <c r="M73" s="14">
        <v>0</v>
      </c>
      <c r="N73" s="16">
        <v>0</v>
      </c>
      <c r="O73" s="14" t="s">
        <v>582</v>
      </c>
      <c r="P73" s="16" t="s">
        <v>582</v>
      </c>
      <c r="Q73" s="14">
        <v>0</v>
      </c>
      <c r="R73" s="16">
        <v>0</v>
      </c>
      <c r="S73" s="14">
        <v>0</v>
      </c>
      <c r="T73" s="16">
        <v>0</v>
      </c>
      <c r="U73" s="14">
        <v>0.84585871999999995</v>
      </c>
      <c r="V73" s="16">
        <v>0.15537311000000001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4.0132865899999999</v>
      </c>
      <c r="F75" s="16">
        <v>0.29016398999999998</v>
      </c>
      <c r="G75" s="14">
        <v>9.5124186599999998</v>
      </c>
      <c r="H75" s="16">
        <v>0.46582088999999999</v>
      </c>
      <c r="I75" s="14">
        <v>48.663919120000003</v>
      </c>
      <c r="J75" s="16">
        <v>0.94432945000000001</v>
      </c>
      <c r="K75" s="14">
        <v>32.698517170000002</v>
      </c>
      <c r="L75" s="16">
        <v>0.78129073000000004</v>
      </c>
      <c r="M75" s="14">
        <v>0</v>
      </c>
      <c r="N75" s="16">
        <v>0</v>
      </c>
      <c r="O75" s="14" t="s">
        <v>582</v>
      </c>
      <c r="P75" s="16" t="s">
        <v>582</v>
      </c>
      <c r="Q75" s="14">
        <v>0</v>
      </c>
      <c r="R75" s="16">
        <v>0</v>
      </c>
      <c r="S75" s="14">
        <v>0</v>
      </c>
      <c r="T75" s="16">
        <v>0</v>
      </c>
      <c r="U75" s="14">
        <v>5.1118584599999997</v>
      </c>
      <c r="V75" s="16">
        <v>0.51111969000000002</v>
      </c>
    </row>
    <row r="76" spans="1:22" x14ac:dyDescent="0.25">
      <c r="A76" s="11" t="s">
        <v>546</v>
      </c>
      <c r="B76" s="13">
        <v>14167</v>
      </c>
      <c r="C76" s="14">
        <f>(229/B76*100)</f>
        <v>1.6164325545281288</v>
      </c>
      <c r="D76" s="15">
        <v>13938</v>
      </c>
      <c r="E76" s="14">
        <v>3.8248534799999998</v>
      </c>
      <c r="F76" s="16">
        <v>0.22489310000000001</v>
      </c>
      <c r="G76" s="14">
        <v>10.20866773</v>
      </c>
      <c r="H76" s="16">
        <v>0.36772621</v>
      </c>
      <c r="I76" s="14">
        <v>44.138844419999998</v>
      </c>
      <c r="J76" s="16">
        <v>0.73487159999999996</v>
      </c>
      <c r="K76" s="14">
        <v>38.667529960000003</v>
      </c>
      <c r="L76" s="16">
        <v>0.77965607000000003</v>
      </c>
      <c r="M76" s="14">
        <v>0</v>
      </c>
      <c r="N76" s="16">
        <v>0</v>
      </c>
      <c r="O76" s="14" t="s">
        <v>582</v>
      </c>
      <c r="P76" s="16" t="s">
        <v>582</v>
      </c>
      <c r="Q76" s="14">
        <v>0</v>
      </c>
      <c r="R76" s="16">
        <v>0</v>
      </c>
      <c r="S76" s="14">
        <v>0</v>
      </c>
      <c r="T76" s="16">
        <v>0</v>
      </c>
      <c r="U76" s="14">
        <v>3.1601044100000002</v>
      </c>
      <c r="V76" s="16">
        <v>0.24441067</v>
      </c>
    </row>
    <row r="77" spans="1:22" x14ac:dyDescent="0.25">
      <c r="A77" s="11" t="s">
        <v>547</v>
      </c>
      <c r="B77" s="13">
        <v>6062</v>
      </c>
      <c r="C77" s="14">
        <f>(87/B77*100)</f>
        <v>1.4351699109204883</v>
      </c>
      <c r="D77" s="15">
        <v>5975</v>
      </c>
      <c r="E77" s="14">
        <v>4.5765564899999998</v>
      </c>
      <c r="F77" s="16">
        <v>0.27305819999999997</v>
      </c>
      <c r="G77" s="14">
        <v>18.994558510000001</v>
      </c>
      <c r="H77" s="16">
        <v>0.60061646999999996</v>
      </c>
      <c r="I77" s="14">
        <v>46.809619140000002</v>
      </c>
      <c r="J77" s="16">
        <v>0.69782748999999999</v>
      </c>
      <c r="K77" s="14">
        <v>24.69554488</v>
      </c>
      <c r="L77" s="16">
        <v>0.56018120000000005</v>
      </c>
      <c r="M77" s="14">
        <v>0</v>
      </c>
      <c r="N77" s="16">
        <v>0</v>
      </c>
      <c r="O77" s="14" t="s">
        <v>582</v>
      </c>
      <c r="P77" s="16" t="s">
        <v>582</v>
      </c>
      <c r="Q77" s="14">
        <v>0</v>
      </c>
      <c r="R77" s="16">
        <v>0</v>
      </c>
      <c r="S77" s="14">
        <v>0</v>
      </c>
      <c r="T77" s="16">
        <v>0</v>
      </c>
      <c r="U77" s="14">
        <v>4.9237209799999997</v>
      </c>
      <c r="V77" s="16">
        <v>0.38683097</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0.67517970000000005</v>
      </c>
      <c r="F81" s="16">
        <v>8.9192540000000001E-2</v>
      </c>
      <c r="G81" s="14">
        <v>6.9780379100000003</v>
      </c>
      <c r="H81" s="16">
        <v>0.3646163</v>
      </c>
      <c r="I81" s="14">
        <v>55.276569180000003</v>
      </c>
      <c r="J81" s="16">
        <v>0.97062921999999996</v>
      </c>
      <c r="K81" s="14">
        <v>36.606613600000003</v>
      </c>
      <c r="L81" s="16">
        <v>1.08482419</v>
      </c>
      <c r="M81" s="14">
        <v>0</v>
      </c>
      <c r="N81" s="16">
        <v>0</v>
      </c>
      <c r="O81" s="14" t="s">
        <v>582</v>
      </c>
      <c r="P81" s="16" t="s">
        <v>582</v>
      </c>
      <c r="Q81" s="14">
        <v>0</v>
      </c>
      <c r="R81" s="16">
        <v>0</v>
      </c>
      <c r="S81" s="14">
        <v>0</v>
      </c>
      <c r="T81" s="16">
        <v>0</v>
      </c>
      <c r="U81" s="14">
        <v>0.46359961</v>
      </c>
      <c r="V81" s="16">
        <v>0.10423575</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(380/B7*100)</f>
        <v>2.6152787336545078</v>
      </c>
      <c r="D7" s="15">
        <v>14150</v>
      </c>
      <c r="E7" s="14">
        <v>2.4057770299999999</v>
      </c>
      <c r="F7" s="16">
        <v>0.12481001999999999</v>
      </c>
      <c r="G7" s="14">
        <v>8.3813315500000005</v>
      </c>
      <c r="H7" s="16">
        <v>0.29994161000000003</v>
      </c>
      <c r="I7" s="14">
        <v>60.041349310000001</v>
      </c>
      <c r="J7" s="16">
        <v>0.55180194000000005</v>
      </c>
      <c r="K7" s="14">
        <v>27.034261900000001</v>
      </c>
      <c r="L7" s="16">
        <v>0.50428859000000004</v>
      </c>
      <c r="M7" s="14">
        <v>0</v>
      </c>
      <c r="N7" s="16">
        <v>0</v>
      </c>
      <c r="O7" s="14" t="s">
        <v>582</v>
      </c>
      <c r="P7" s="16" t="s">
        <v>582</v>
      </c>
      <c r="Q7" s="14">
        <v>0</v>
      </c>
      <c r="R7" s="16">
        <v>0</v>
      </c>
      <c r="S7" s="14">
        <v>0</v>
      </c>
      <c r="T7" s="16">
        <v>0</v>
      </c>
      <c r="U7" s="14">
        <v>2.1372802100000001</v>
      </c>
      <c r="V7" s="16">
        <v>0.15180233000000001</v>
      </c>
    </row>
    <row r="8" spans="1:22" x14ac:dyDescent="0.25">
      <c r="A8" s="11" t="s">
        <v>478</v>
      </c>
      <c r="B8" s="13">
        <v>7007</v>
      </c>
      <c r="C8" s="14">
        <f>(25/B8*100)</f>
        <v>0.35678607107178534</v>
      </c>
      <c r="D8" s="15">
        <v>6982</v>
      </c>
      <c r="E8" s="14">
        <v>2.8695172599999998</v>
      </c>
      <c r="F8" s="16">
        <v>0.21241652999999999</v>
      </c>
      <c r="G8" s="14">
        <v>9.5717651999999998</v>
      </c>
      <c r="H8" s="16">
        <v>0.42233902000000001</v>
      </c>
      <c r="I8" s="14">
        <v>37.890209910000003</v>
      </c>
      <c r="J8" s="16">
        <v>0.69328396000000003</v>
      </c>
      <c r="K8" s="14">
        <v>48.096183490000001</v>
      </c>
      <c r="L8" s="16">
        <v>0.73360095000000003</v>
      </c>
      <c r="M8" s="14">
        <v>0</v>
      </c>
      <c r="N8" s="16">
        <v>0</v>
      </c>
      <c r="O8" s="14" t="s">
        <v>582</v>
      </c>
      <c r="P8" s="16" t="s">
        <v>582</v>
      </c>
      <c r="Q8" s="14">
        <v>0.47263917</v>
      </c>
      <c r="R8" s="16">
        <v>0.11632265999999999</v>
      </c>
      <c r="S8" s="14">
        <v>0</v>
      </c>
      <c r="T8" s="16">
        <v>0</v>
      </c>
      <c r="U8" s="14">
        <v>1.09968497</v>
      </c>
      <c r="V8" s="16">
        <v>0.16146091000000001</v>
      </c>
    </row>
    <row r="9" spans="1:22" x14ac:dyDescent="0.25">
      <c r="A9" s="11" t="s">
        <v>479</v>
      </c>
      <c r="B9" s="13">
        <v>9651</v>
      </c>
      <c r="C9" s="14">
        <f>(113/B9*100)</f>
        <v>1.170863122992436</v>
      </c>
      <c r="D9" s="15">
        <v>9538</v>
      </c>
      <c r="E9" s="14">
        <v>3.34250984</v>
      </c>
      <c r="F9" s="16">
        <v>0.25924904999999998</v>
      </c>
      <c r="G9" s="14">
        <v>10.99734308</v>
      </c>
      <c r="H9" s="16">
        <v>0.36244421999999998</v>
      </c>
      <c r="I9" s="14">
        <v>55.581802670000002</v>
      </c>
      <c r="J9" s="16">
        <v>0.61615443000000003</v>
      </c>
      <c r="K9" s="14">
        <v>25.001603809999999</v>
      </c>
      <c r="L9" s="16">
        <v>0.54455282999999999</v>
      </c>
      <c r="M9" s="14">
        <v>0</v>
      </c>
      <c r="N9" s="16">
        <v>0</v>
      </c>
      <c r="O9" s="14" t="s">
        <v>582</v>
      </c>
      <c r="P9" s="16" t="s">
        <v>582</v>
      </c>
      <c r="Q9" s="14">
        <v>3.0136035099999998</v>
      </c>
      <c r="R9" s="16">
        <v>0.54114876999999995</v>
      </c>
      <c r="S9" s="14">
        <v>0</v>
      </c>
      <c r="T9" s="16">
        <v>0</v>
      </c>
      <c r="U9" s="14">
        <v>2.0631371000000001</v>
      </c>
      <c r="V9" s="16">
        <v>0.25282225000000003</v>
      </c>
    </row>
    <row r="10" spans="1:22" x14ac:dyDescent="0.25">
      <c r="A10" s="11" t="s">
        <v>480</v>
      </c>
      <c r="B10" s="13">
        <v>20058</v>
      </c>
      <c r="C10" s="14">
        <f>(530/B10*100)</f>
        <v>2.6423372220560375</v>
      </c>
      <c r="D10" s="15">
        <v>19528</v>
      </c>
      <c r="E10" s="14">
        <v>2.9586925100000001</v>
      </c>
      <c r="F10" s="16">
        <v>0.16672511000000001</v>
      </c>
      <c r="G10" s="14">
        <v>9.5595303999999999</v>
      </c>
      <c r="H10" s="16">
        <v>0.26873786999999999</v>
      </c>
      <c r="I10" s="14">
        <v>57.377886879999998</v>
      </c>
      <c r="J10" s="16">
        <v>0.49393336999999998</v>
      </c>
      <c r="K10" s="14">
        <v>28.425244410000001</v>
      </c>
      <c r="L10" s="16">
        <v>0.47137744999999998</v>
      </c>
      <c r="M10" s="14">
        <v>0</v>
      </c>
      <c r="N10" s="16">
        <v>0</v>
      </c>
      <c r="O10" s="14" t="s">
        <v>582</v>
      </c>
      <c r="P10" s="16" t="s">
        <v>582</v>
      </c>
      <c r="Q10" s="14">
        <v>0</v>
      </c>
      <c r="R10" s="16">
        <v>0</v>
      </c>
      <c r="S10" s="14">
        <v>0</v>
      </c>
      <c r="T10" s="16">
        <v>0</v>
      </c>
      <c r="U10" s="14">
        <v>1.6786458</v>
      </c>
      <c r="V10" s="16">
        <v>0.17404658000000001</v>
      </c>
    </row>
    <row r="11" spans="1:22" x14ac:dyDescent="0.25">
      <c r="A11" s="11" t="s">
        <v>481</v>
      </c>
      <c r="B11" s="13">
        <v>7053</v>
      </c>
      <c r="C11" s="14">
        <f>(51/B11*100)</f>
        <v>0.72309655465759248</v>
      </c>
      <c r="D11" s="15">
        <v>7002</v>
      </c>
      <c r="E11" s="14">
        <v>1.82830458</v>
      </c>
      <c r="F11" s="16">
        <v>0.19179855000000001</v>
      </c>
      <c r="G11" s="14">
        <v>4.9251360999999996</v>
      </c>
      <c r="H11" s="16">
        <v>0.28916377999999998</v>
      </c>
      <c r="I11" s="14">
        <v>55.825647330000002</v>
      </c>
      <c r="J11" s="16">
        <v>0.66962573999999997</v>
      </c>
      <c r="K11" s="14">
        <v>35.502873229999999</v>
      </c>
      <c r="L11" s="16">
        <v>0.71069201000000004</v>
      </c>
      <c r="M11" s="14">
        <v>0</v>
      </c>
      <c r="N11" s="16">
        <v>0</v>
      </c>
      <c r="O11" s="14" t="s">
        <v>582</v>
      </c>
      <c r="P11" s="16" t="s">
        <v>582</v>
      </c>
      <c r="Q11" s="14">
        <v>0</v>
      </c>
      <c r="R11" s="16">
        <v>0</v>
      </c>
      <c r="S11" s="14">
        <v>0</v>
      </c>
      <c r="T11" s="16">
        <v>0</v>
      </c>
      <c r="U11" s="14">
        <v>1.91803876</v>
      </c>
      <c r="V11" s="16">
        <v>0.25775231999999998</v>
      </c>
    </row>
    <row r="12" spans="1:22" x14ac:dyDescent="0.25">
      <c r="A12" s="11" t="s">
        <v>482</v>
      </c>
      <c r="B12" s="13">
        <v>6894</v>
      </c>
      <c r="C12" s="14">
        <f>(57/B12*100)</f>
        <v>0.82680591818973026</v>
      </c>
      <c r="D12" s="15">
        <v>6837</v>
      </c>
      <c r="E12" s="14">
        <v>2.1501319699999999</v>
      </c>
      <c r="F12" s="16">
        <v>0.19025281999999999</v>
      </c>
      <c r="G12" s="14">
        <v>8.1629468500000009</v>
      </c>
      <c r="H12" s="16">
        <v>0.44057485000000002</v>
      </c>
      <c r="I12" s="14">
        <v>55.489334210000003</v>
      </c>
      <c r="J12" s="16">
        <v>0.81625903</v>
      </c>
      <c r="K12" s="14">
        <v>30.503812180000001</v>
      </c>
      <c r="L12" s="16">
        <v>0.76120277999999997</v>
      </c>
      <c r="M12" s="14">
        <v>0</v>
      </c>
      <c r="N12" s="16">
        <v>0</v>
      </c>
      <c r="O12" s="14" t="s">
        <v>582</v>
      </c>
      <c r="P12" s="16" t="s">
        <v>582</v>
      </c>
      <c r="Q12" s="14">
        <v>2.3471719100000001</v>
      </c>
      <c r="R12" s="16">
        <v>0.59165972</v>
      </c>
      <c r="S12" s="14">
        <v>0</v>
      </c>
      <c r="T12" s="16">
        <v>0</v>
      </c>
      <c r="U12" s="14">
        <v>1.34660289</v>
      </c>
      <c r="V12" s="16">
        <v>0.19793628999999999</v>
      </c>
    </row>
    <row r="13" spans="1:22" x14ac:dyDescent="0.25">
      <c r="A13" s="11" t="s">
        <v>483</v>
      </c>
      <c r="B13" s="13">
        <v>7161</v>
      </c>
      <c r="C13" s="14">
        <f>(93/B13*100)</f>
        <v>1.2987012987012987</v>
      </c>
      <c r="D13" s="15">
        <v>7068</v>
      </c>
      <c r="E13" s="14">
        <v>1.97255666</v>
      </c>
      <c r="F13" s="16">
        <v>0.20532188000000001</v>
      </c>
      <c r="G13" s="14">
        <v>7.3622324900000002</v>
      </c>
      <c r="H13" s="16">
        <v>0.45666274000000001</v>
      </c>
      <c r="I13" s="14">
        <v>57.021116970000001</v>
      </c>
      <c r="J13" s="16">
        <v>0.70867767000000004</v>
      </c>
      <c r="K13" s="14">
        <v>28.26790926</v>
      </c>
      <c r="L13" s="16">
        <v>0.58456001999999996</v>
      </c>
      <c r="M13" s="14">
        <v>0</v>
      </c>
      <c r="N13" s="16">
        <v>0</v>
      </c>
      <c r="O13" s="14" t="s">
        <v>582</v>
      </c>
      <c r="P13" s="16" t="s">
        <v>582</v>
      </c>
      <c r="Q13" s="14">
        <v>4.06863741</v>
      </c>
      <c r="R13" s="16">
        <v>0.46783816</v>
      </c>
      <c r="S13" s="14">
        <v>0</v>
      </c>
      <c r="T13" s="16">
        <v>0</v>
      </c>
      <c r="U13" s="14">
        <v>1.3075472100000001</v>
      </c>
      <c r="V13" s="16">
        <v>0.20125776000000001</v>
      </c>
    </row>
    <row r="14" spans="1:22" x14ac:dyDescent="0.25">
      <c r="A14" s="11" t="s">
        <v>484</v>
      </c>
      <c r="B14" s="13">
        <v>5587</v>
      </c>
      <c r="C14" s="14">
        <f>(76/B14*100)</f>
        <v>1.3603006980490424</v>
      </c>
      <c r="D14" s="15">
        <v>5511</v>
      </c>
      <c r="E14" s="14">
        <v>4.5151971900000003</v>
      </c>
      <c r="F14" s="16">
        <v>0.29734765000000002</v>
      </c>
      <c r="G14" s="14">
        <v>14.53899038</v>
      </c>
      <c r="H14" s="16">
        <v>0.46949162</v>
      </c>
      <c r="I14" s="14">
        <v>55.71617861</v>
      </c>
      <c r="J14" s="16">
        <v>0.74514161000000001</v>
      </c>
      <c r="K14" s="14">
        <v>24.53462322</v>
      </c>
      <c r="L14" s="16">
        <v>0.69772372999999999</v>
      </c>
      <c r="M14" s="14">
        <v>0</v>
      </c>
      <c r="N14" s="16">
        <v>0</v>
      </c>
      <c r="O14" s="14" t="s">
        <v>582</v>
      </c>
      <c r="P14" s="16" t="s">
        <v>582</v>
      </c>
      <c r="Q14" s="14">
        <v>0</v>
      </c>
      <c r="R14" s="16">
        <v>0</v>
      </c>
      <c r="S14" s="14">
        <v>0</v>
      </c>
      <c r="T14" s="16">
        <v>0</v>
      </c>
      <c r="U14" s="14">
        <v>0.69501060999999997</v>
      </c>
      <c r="V14" s="16">
        <v>0.12663368999999999</v>
      </c>
    </row>
    <row r="15" spans="1:22" x14ac:dyDescent="0.25">
      <c r="A15" s="11" t="s">
        <v>485</v>
      </c>
      <c r="B15" s="13">
        <v>5882</v>
      </c>
      <c r="C15" s="14">
        <f>(53/B15*100)</f>
        <v>0.90105406324379467</v>
      </c>
      <c r="D15" s="15">
        <v>5829</v>
      </c>
      <c r="E15" s="14">
        <v>3.3422074400000001</v>
      </c>
      <c r="F15" s="16">
        <v>0.22377979000000001</v>
      </c>
      <c r="G15" s="14">
        <v>13.42470003</v>
      </c>
      <c r="H15" s="16">
        <v>0.53357982000000004</v>
      </c>
      <c r="I15" s="14">
        <v>61.38894088</v>
      </c>
      <c r="J15" s="16">
        <v>0.72588953000000001</v>
      </c>
      <c r="K15" s="14">
        <v>19.790900069999999</v>
      </c>
      <c r="L15" s="16">
        <v>0.60762132000000002</v>
      </c>
      <c r="M15" s="14">
        <v>0</v>
      </c>
      <c r="N15" s="16">
        <v>0</v>
      </c>
      <c r="O15" s="14" t="s">
        <v>582</v>
      </c>
      <c r="P15" s="16" t="s">
        <v>582</v>
      </c>
      <c r="Q15" s="14">
        <v>1.0127116700000001</v>
      </c>
      <c r="R15" s="16">
        <v>0.45391006</v>
      </c>
      <c r="S15" s="14">
        <v>0</v>
      </c>
      <c r="T15" s="16">
        <v>0</v>
      </c>
      <c r="U15" s="14">
        <v>1.0405399099999999</v>
      </c>
      <c r="V15" s="16">
        <v>0.15076824999999999</v>
      </c>
    </row>
    <row r="16" spans="1:22" x14ac:dyDescent="0.25">
      <c r="A16" s="11" t="s">
        <v>486</v>
      </c>
      <c r="B16" s="13">
        <v>6108</v>
      </c>
      <c r="C16" s="14">
        <f>(105/B16*100)</f>
        <v>1.7190569744597251</v>
      </c>
      <c r="D16" s="15">
        <v>6003</v>
      </c>
      <c r="E16" s="14">
        <v>4.1293611300000004</v>
      </c>
      <c r="F16" s="16">
        <v>0.25966437999999997</v>
      </c>
      <c r="G16" s="14">
        <v>10.251718540000001</v>
      </c>
      <c r="H16" s="16">
        <v>0.41745789</v>
      </c>
      <c r="I16" s="14">
        <v>53.202615280000003</v>
      </c>
      <c r="J16" s="16">
        <v>0.64565459999999997</v>
      </c>
      <c r="K16" s="14">
        <v>29.470729510000002</v>
      </c>
      <c r="L16" s="16">
        <v>0.59403532999999997</v>
      </c>
      <c r="M16" s="14">
        <v>0</v>
      </c>
      <c r="N16" s="16">
        <v>0</v>
      </c>
      <c r="O16" s="14" t="s">
        <v>582</v>
      </c>
      <c r="P16" s="16" t="s">
        <v>582</v>
      </c>
      <c r="Q16" s="14">
        <v>0</v>
      </c>
      <c r="R16" s="16">
        <v>0</v>
      </c>
      <c r="S16" s="14">
        <v>0</v>
      </c>
      <c r="T16" s="16">
        <v>0</v>
      </c>
      <c r="U16" s="14">
        <v>2.9455755400000001</v>
      </c>
      <c r="V16" s="16">
        <v>0.36739114</v>
      </c>
    </row>
    <row r="17" spans="1:22" x14ac:dyDescent="0.25">
      <c r="A17" s="11" t="s">
        <v>487</v>
      </c>
      <c r="B17" s="13">
        <v>6504</v>
      </c>
      <c r="C17" s="14">
        <f>(695/B17*100)</f>
        <v>10.685731857318572</v>
      </c>
      <c r="D17" s="15">
        <v>5809</v>
      </c>
      <c r="E17" s="14">
        <v>1.8344734199999999</v>
      </c>
      <c r="F17" s="16">
        <v>0.18584381999999999</v>
      </c>
      <c r="G17" s="14">
        <v>6.1328301999999999</v>
      </c>
      <c r="H17" s="16">
        <v>0.33849236999999999</v>
      </c>
      <c r="I17" s="14">
        <v>32.678685600000001</v>
      </c>
      <c r="J17" s="16">
        <v>0.65412221000000004</v>
      </c>
      <c r="K17" s="14">
        <v>55.119694920000001</v>
      </c>
      <c r="L17" s="16">
        <v>0.70272840999999997</v>
      </c>
      <c r="M17" s="14">
        <v>0</v>
      </c>
      <c r="N17" s="16">
        <v>0</v>
      </c>
      <c r="O17" s="14" t="s">
        <v>582</v>
      </c>
      <c r="P17" s="16" t="s">
        <v>582</v>
      </c>
      <c r="Q17" s="14">
        <v>2.5477739399999999</v>
      </c>
      <c r="R17" s="16">
        <v>0.33802921000000002</v>
      </c>
      <c r="S17" s="14">
        <v>0</v>
      </c>
      <c r="T17" s="16">
        <v>0</v>
      </c>
      <c r="U17" s="14">
        <v>1.68654193</v>
      </c>
      <c r="V17" s="16">
        <v>0.25865326</v>
      </c>
    </row>
    <row r="18" spans="1:22" x14ac:dyDescent="0.25">
      <c r="A18" s="11" t="s">
        <v>488</v>
      </c>
      <c r="B18" s="13">
        <v>5532</v>
      </c>
      <c r="C18" s="14">
        <f>(28/B18*100)</f>
        <v>0.50614605929139556</v>
      </c>
      <c r="D18" s="15">
        <v>5504</v>
      </c>
      <c r="E18" s="14">
        <v>3.3108244299999998</v>
      </c>
      <c r="F18" s="16">
        <v>0.24700862000000001</v>
      </c>
      <c r="G18" s="14">
        <v>7.9234309100000004</v>
      </c>
      <c r="H18" s="16">
        <v>0.30467095</v>
      </c>
      <c r="I18" s="14">
        <v>54.983493060000001</v>
      </c>
      <c r="J18" s="16">
        <v>0.85622295000000004</v>
      </c>
      <c r="K18" s="14">
        <v>31.882821880000002</v>
      </c>
      <c r="L18" s="16">
        <v>0.74474319</v>
      </c>
      <c r="M18" s="14">
        <v>0</v>
      </c>
      <c r="N18" s="16">
        <v>0</v>
      </c>
      <c r="O18" s="14" t="s">
        <v>582</v>
      </c>
      <c r="P18" s="16" t="s">
        <v>582</v>
      </c>
      <c r="Q18" s="14">
        <v>0</v>
      </c>
      <c r="R18" s="16">
        <v>0</v>
      </c>
      <c r="S18" s="14">
        <v>0</v>
      </c>
      <c r="T18" s="16">
        <v>0</v>
      </c>
      <c r="U18" s="14">
        <v>1.8994297200000001</v>
      </c>
      <c r="V18" s="16">
        <v>0.31356465</v>
      </c>
    </row>
    <row r="19" spans="1:22" x14ac:dyDescent="0.25">
      <c r="A19" s="11" t="s">
        <v>489</v>
      </c>
      <c r="B19" s="13">
        <v>5658</v>
      </c>
      <c r="C19" s="14">
        <f>(71/B19*100)</f>
        <v>1.2548603746907034</v>
      </c>
      <c r="D19" s="15">
        <v>5587</v>
      </c>
      <c r="E19" s="14">
        <v>3.5533868499999999</v>
      </c>
      <c r="F19" s="16">
        <v>0.27682707000000001</v>
      </c>
      <c r="G19" s="14">
        <v>10.55366027</v>
      </c>
      <c r="H19" s="16">
        <v>0.47312626000000002</v>
      </c>
      <c r="I19" s="14">
        <v>62.247057810000001</v>
      </c>
      <c r="J19" s="16">
        <v>0.76058775000000001</v>
      </c>
      <c r="K19" s="14">
        <v>22.38900108</v>
      </c>
      <c r="L19" s="16">
        <v>0.58085377999999999</v>
      </c>
      <c r="M19" s="14">
        <v>0</v>
      </c>
      <c r="N19" s="16">
        <v>0</v>
      </c>
      <c r="O19" s="14" t="s">
        <v>582</v>
      </c>
      <c r="P19" s="16" t="s">
        <v>582</v>
      </c>
      <c r="Q19" s="14">
        <v>0</v>
      </c>
      <c r="R19" s="16">
        <v>0</v>
      </c>
      <c r="S19" s="14">
        <v>0</v>
      </c>
      <c r="T19" s="16">
        <v>0</v>
      </c>
      <c r="U19" s="14">
        <v>1.25689399</v>
      </c>
      <c r="V19" s="16">
        <v>0.21602036999999999</v>
      </c>
    </row>
    <row r="20" spans="1:22" x14ac:dyDescent="0.25">
      <c r="A20" s="11" t="s">
        <v>490</v>
      </c>
      <c r="B20" s="13">
        <v>3371</v>
      </c>
      <c r="C20" s="14">
        <f>(75/B20*100)</f>
        <v>2.2248590922574905</v>
      </c>
      <c r="D20" s="15">
        <v>3296</v>
      </c>
      <c r="E20" s="14">
        <v>3.8943333400000002</v>
      </c>
      <c r="F20" s="16">
        <v>0.37858514999999998</v>
      </c>
      <c r="G20" s="14">
        <v>9.1950105200000003</v>
      </c>
      <c r="H20" s="16">
        <v>0.56756470999999997</v>
      </c>
      <c r="I20" s="14">
        <v>58.718288630000004</v>
      </c>
      <c r="J20" s="16">
        <v>0.88700544999999997</v>
      </c>
      <c r="K20" s="14">
        <v>26.418402889999999</v>
      </c>
      <c r="L20" s="16">
        <v>0.77390645999999996</v>
      </c>
      <c r="M20" s="14">
        <v>0</v>
      </c>
      <c r="N20" s="16">
        <v>0</v>
      </c>
      <c r="O20" s="14" t="s">
        <v>582</v>
      </c>
      <c r="P20" s="16" t="s">
        <v>582</v>
      </c>
      <c r="Q20" s="14">
        <v>0</v>
      </c>
      <c r="R20" s="16">
        <v>0</v>
      </c>
      <c r="S20" s="14">
        <v>0</v>
      </c>
      <c r="T20" s="16">
        <v>0</v>
      </c>
      <c r="U20" s="14">
        <v>1.7739646200000001</v>
      </c>
      <c r="V20" s="16">
        <v>0.23975737</v>
      </c>
    </row>
    <row r="21" spans="1:22" x14ac:dyDescent="0.25">
      <c r="A21" s="11" t="s">
        <v>491</v>
      </c>
      <c r="B21" s="13">
        <v>5741</v>
      </c>
      <c r="C21" s="14">
        <f>(45/B21*100)</f>
        <v>0.7838355687162516</v>
      </c>
      <c r="D21" s="15">
        <v>5696</v>
      </c>
      <c r="E21" s="14">
        <v>2.6662750900000001</v>
      </c>
      <c r="F21" s="16">
        <v>0.24200339000000001</v>
      </c>
      <c r="G21" s="14">
        <v>9.6531987299999997</v>
      </c>
      <c r="H21" s="16">
        <v>0.42728392999999998</v>
      </c>
      <c r="I21" s="14">
        <v>56.722816270000003</v>
      </c>
      <c r="J21" s="16">
        <v>0.75381673000000005</v>
      </c>
      <c r="K21" s="14">
        <v>30.179249609999999</v>
      </c>
      <c r="L21" s="16">
        <v>0.69498744999999995</v>
      </c>
      <c r="M21" s="14">
        <v>0</v>
      </c>
      <c r="N21" s="16">
        <v>0</v>
      </c>
      <c r="O21" s="14" t="s">
        <v>582</v>
      </c>
      <c r="P21" s="16" t="s">
        <v>582</v>
      </c>
      <c r="Q21" s="14">
        <v>0</v>
      </c>
      <c r="R21" s="16">
        <v>0</v>
      </c>
      <c r="S21" s="14">
        <v>0</v>
      </c>
      <c r="T21" s="16">
        <v>0</v>
      </c>
      <c r="U21" s="14">
        <v>0.77846031000000004</v>
      </c>
      <c r="V21" s="16">
        <v>0.11212141</v>
      </c>
    </row>
    <row r="22" spans="1:22" x14ac:dyDescent="0.25">
      <c r="A22" s="11" t="s">
        <v>492</v>
      </c>
      <c r="B22" s="13">
        <v>6598</v>
      </c>
      <c r="C22" s="14">
        <f>(34/B22*100)</f>
        <v>0.51530766899060321</v>
      </c>
      <c r="D22" s="15">
        <v>6564</v>
      </c>
      <c r="E22" s="14">
        <v>3.1647912300000001</v>
      </c>
      <c r="F22" s="16">
        <v>0.22087135999999999</v>
      </c>
      <c r="G22" s="14">
        <v>8.5865104700000003</v>
      </c>
      <c r="H22" s="16">
        <v>0.34450969999999997</v>
      </c>
      <c r="I22" s="14">
        <v>51.549140250000001</v>
      </c>
      <c r="J22" s="16">
        <v>0.77796847000000002</v>
      </c>
      <c r="K22" s="14">
        <v>33.789364089999999</v>
      </c>
      <c r="L22" s="16">
        <v>0.73703547000000003</v>
      </c>
      <c r="M22" s="14">
        <v>0</v>
      </c>
      <c r="N22" s="16">
        <v>0</v>
      </c>
      <c r="O22" s="14" t="s">
        <v>582</v>
      </c>
      <c r="P22" s="16" t="s">
        <v>582</v>
      </c>
      <c r="Q22" s="14">
        <v>1.372899E-2</v>
      </c>
      <c r="R22" s="16">
        <v>1.3213040000000001E-2</v>
      </c>
      <c r="S22" s="14">
        <v>1.4251990000000001E-2</v>
      </c>
      <c r="T22" s="16">
        <v>1.3951730000000001E-2</v>
      </c>
      <c r="U22" s="14">
        <v>2.8822129900000002</v>
      </c>
      <c r="V22" s="16">
        <v>0.35760996</v>
      </c>
    </row>
    <row r="23" spans="1:22" x14ac:dyDescent="0.25">
      <c r="A23" s="11" t="s">
        <v>493</v>
      </c>
      <c r="B23" s="13">
        <v>11583</v>
      </c>
      <c r="C23" s="14">
        <f>(222/B23*100)</f>
        <v>1.9166019166019166</v>
      </c>
      <c r="D23" s="15">
        <v>11361</v>
      </c>
      <c r="E23" s="14">
        <v>2.62588803</v>
      </c>
      <c r="F23" s="16">
        <v>0.20633166</v>
      </c>
      <c r="G23" s="14">
        <v>9.4875496500000001</v>
      </c>
      <c r="H23" s="16">
        <v>0.46980640000000001</v>
      </c>
      <c r="I23" s="14">
        <v>57.398924819999998</v>
      </c>
      <c r="J23" s="16">
        <v>0.63576334000000001</v>
      </c>
      <c r="K23" s="14">
        <v>28.612477340000002</v>
      </c>
      <c r="L23" s="16">
        <v>0.7035399</v>
      </c>
      <c r="M23" s="14">
        <v>0</v>
      </c>
      <c r="N23" s="16">
        <v>0</v>
      </c>
      <c r="O23" s="14" t="s">
        <v>582</v>
      </c>
      <c r="P23" s="16" t="s">
        <v>582</v>
      </c>
      <c r="Q23" s="14">
        <v>0</v>
      </c>
      <c r="R23" s="16">
        <v>0</v>
      </c>
      <c r="S23" s="14">
        <v>0</v>
      </c>
      <c r="T23" s="16">
        <v>0</v>
      </c>
      <c r="U23" s="14">
        <v>1.87516017</v>
      </c>
      <c r="V23" s="16">
        <v>0.23924616000000001</v>
      </c>
    </row>
    <row r="24" spans="1:22" x14ac:dyDescent="0.25">
      <c r="A24" s="11" t="s">
        <v>494</v>
      </c>
      <c r="B24" s="13">
        <v>6647</v>
      </c>
      <c r="C24" s="14">
        <f>(7/B24*100)</f>
        <v>0.10531066646607493</v>
      </c>
      <c r="D24" s="15">
        <v>6640</v>
      </c>
      <c r="E24" s="14">
        <v>2.85639814</v>
      </c>
      <c r="F24" s="16">
        <v>0.21105373999999999</v>
      </c>
      <c r="G24" s="14">
        <v>7.8683699599999999</v>
      </c>
      <c r="H24" s="16">
        <v>0.34618106999999998</v>
      </c>
      <c r="I24" s="14">
        <v>46.85287872</v>
      </c>
      <c r="J24" s="16">
        <v>0.66665293000000003</v>
      </c>
      <c r="K24" s="14">
        <v>42.012492809999998</v>
      </c>
      <c r="L24" s="16">
        <v>0.80623535000000002</v>
      </c>
      <c r="M24" s="14">
        <v>0</v>
      </c>
      <c r="N24" s="16">
        <v>0</v>
      </c>
      <c r="O24" s="14" t="s">
        <v>582</v>
      </c>
      <c r="P24" s="16" t="s">
        <v>582</v>
      </c>
      <c r="Q24" s="14">
        <v>0</v>
      </c>
      <c r="R24" s="16">
        <v>0</v>
      </c>
      <c r="S24" s="14">
        <v>0</v>
      </c>
      <c r="T24" s="16">
        <v>0</v>
      </c>
      <c r="U24" s="14">
        <v>0.40986035999999998</v>
      </c>
      <c r="V24" s="16">
        <v>7.8297549999999994E-2</v>
      </c>
    </row>
    <row r="25" spans="1:22" x14ac:dyDescent="0.25">
      <c r="A25" s="11" t="s">
        <v>495</v>
      </c>
      <c r="B25" s="13">
        <v>5581</v>
      </c>
      <c r="C25" s="14">
        <f>(24/B25*100)</f>
        <v>0.43003046049095145</v>
      </c>
      <c r="D25" s="15">
        <v>5557</v>
      </c>
      <c r="E25" s="14">
        <v>2.1577874800000001</v>
      </c>
      <c r="F25" s="16">
        <v>0.17607529999999999</v>
      </c>
      <c r="G25" s="14">
        <v>10.985811679999999</v>
      </c>
      <c r="H25" s="16">
        <v>0.42400995000000002</v>
      </c>
      <c r="I25" s="14">
        <v>62.130242729999999</v>
      </c>
      <c r="J25" s="16">
        <v>0.79173342999999996</v>
      </c>
      <c r="K25" s="14">
        <v>24.353385769999999</v>
      </c>
      <c r="L25" s="16">
        <v>0.71149116000000001</v>
      </c>
      <c r="M25" s="14">
        <v>0</v>
      </c>
      <c r="N25" s="16">
        <v>0</v>
      </c>
      <c r="O25" s="14" t="s">
        <v>582</v>
      </c>
      <c r="P25" s="16" t="s">
        <v>582</v>
      </c>
      <c r="Q25" s="14">
        <v>0</v>
      </c>
      <c r="R25" s="16">
        <v>0</v>
      </c>
      <c r="S25" s="14">
        <v>0</v>
      </c>
      <c r="T25" s="16">
        <v>0</v>
      </c>
      <c r="U25" s="14">
        <v>0.37277233999999998</v>
      </c>
      <c r="V25" s="16">
        <v>9.2338130000000004E-2</v>
      </c>
    </row>
    <row r="26" spans="1:22" x14ac:dyDescent="0.25">
      <c r="A26" s="11" t="s">
        <v>496</v>
      </c>
      <c r="B26" s="13">
        <v>4869</v>
      </c>
      <c r="C26" s="14">
        <f>(34/B26*100)</f>
        <v>0.69829533785171494</v>
      </c>
      <c r="D26" s="15">
        <v>4835</v>
      </c>
      <c r="E26" s="14">
        <v>5.2396672999999998</v>
      </c>
      <c r="F26" s="16">
        <v>0.32492302000000001</v>
      </c>
      <c r="G26" s="14">
        <v>12.84665729</v>
      </c>
      <c r="H26" s="16">
        <v>0.53927336000000003</v>
      </c>
      <c r="I26" s="14">
        <v>60.633943850000001</v>
      </c>
      <c r="J26" s="16">
        <v>0.57149296999999999</v>
      </c>
      <c r="K26" s="14">
        <v>20.592746460000001</v>
      </c>
      <c r="L26" s="16">
        <v>0.67649722000000001</v>
      </c>
      <c r="M26" s="14">
        <v>0</v>
      </c>
      <c r="N26" s="16">
        <v>0</v>
      </c>
      <c r="O26" s="14" t="s">
        <v>582</v>
      </c>
      <c r="P26" s="16" t="s">
        <v>582</v>
      </c>
      <c r="Q26" s="14">
        <v>0</v>
      </c>
      <c r="R26" s="16">
        <v>0</v>
      </c>
      <c r="S26" s="14">
        <v>0</v>
      </c>
      <c r="T26" s="16">
        <v>0</v>
      </c>
      <c r="U26" s="14">
        <v>0.68698510000000002</v>
      </c>
      <c r="V26" s="16">
        <v>0.10405917000000001</v>
      </c>
    </row>
    <row r="27" spans="1:22" x14ac:dyDescent="0.25">
      <c r="A27" s="11" t="s">
        <v>497</v>
      </c>
      <c r="B27" s="13">
        <v>5299</v>
      </c>
      <c r="C27" s="14">
        <f>(17/B27*100)</f>
        <v>0.32081524816003021</v>
      </c>
      <c r="D27" s="15">
        <v>5282</v>
      </c>
      <c r="E27" s="14">
        <v>4.6106693099999996</v>
      </c>
      <c r="F27" s="16">
        <v>0.27275257000000003</v>
      </c>
      <c r="G27" s="14">
        <v>9.7598615399999993</v>
      </c>
      <c r="H27" s="16">
        <v>0.42467969999999999</v>
      </c>
      <c r="I27" s="14">
        <v>46.916395459999997</v>
      </c>
      <c r="J27" s="16">
        <v>0.64479527000000003</v>
      </c>
      <c r="K27" s="14">
        <v>36.60998</v>
      </c>
      <c r="L27" s="16">
        <v>0.67254773000000001</v>
      </c>
      <c r="M27" s="14">
        <v>0</v>
      </c>
      <c r="N27" s="16">
        <v>0</v>
      </c>
      <c r="O27" s="14" t="s">
        <v>582</v>
      </c>
      <c r="P27" s="16" t="s">
        <v>582</v>
      </c>
      <c r="Q27" s="14">
        <v>0</v>
      </c>
      <c r="R27" s="16">
        <v>0</v>
      </c>
      <c r="S27" s="14">
        <v>0</v>
      </c>
      <c r="T27" s="16">
        <v>0</v>
      </c>
      <c r="U27" s="14">
        <v>2.1030937000000001</v>
      </c>
      <c r="V27" s="16">
        <v>0.19321459999999999</v>
      </c>
    </row>
    <row r="28" spans="1:22" x14ac:dyDescent="0.25">
      <c r="A28" s="11" t="s">
        <v>498</v>
      </c>
      <c r="B28" s="13">
        <v>7568</v>
      </c>
      <c r="C28" s="14">
        <f>(63/B28*100)</f>
        <v>0.83245243128964064</v>
      </c>
      <c r="D28" s="15">
        <v>7505</v>
      </c>
      <c r="E28" s="14">
        <v>2.9573598099999998</v>
      </c>
      <c r="F28" s="16">
        <v>0.27059407000000002</v>
      </c>
      <c r="G28" s="14">
        <v>6.6914847799999997</v>
      </c>
      <c r="H28" s="16">
        <v>0.32524650999999999</v>
      </c>
      <c r="I28" s="14">
        <v>54.912550609999997</v>
      </c>
      <c r="J28" s="16">
        <v>0.64032381000000005</v>
      </c>
      <c r="K28" s="14">
        <v>34.29886174</v>
      </c>
      <c r="L28" s="16">
        <v>0.64799097000000005</v>
      </c>
      <c r="M28" s="14">
        <v>0</v>
      </c>
      <c r="N28" s="16">
        <v>0</v>
      </c>
      <c r="O28" s="14" t="s">
        <v>582</v>
      </c>
      <c r="P28" s="16" t="s">
        <v>582</v>
      </c>
      <c r="Q28" s="14">
        <v>0</v>
      </c>
      <c r="R28" s="16">
        <v>0</v>
      </c>
      <c r="S28" s="14">
        <v>0</v>
      </c>
      <c r="T28" s="16">
        <v>0</v>
      </c>
      <c r="U28" s="14">
        <v>1.13974306</v>
      </c>
      <c r="V28" s="16">
        <v>0.15705551000000001</v>
      </c>
    </row>
    <row r="29" spans="1:22" x14ac:dyDescent="0.25">
      <c r="A29" s="11" t="s">
        <v>499</v>
      </c>
      <c r="B29" s="13">
        <v>5385</v>
      </c>
      <c r="C29" s="14">
        <f>(30/B29*100)</f>
        <v>0.55710306406685239</v>
      </c>
      <c r="D29" s="15">
        <v>5355</v>
      </c>
      <c r="E29" s="14">
        <v>2.4721193000000001</v>
      </c>
      <c r="F29" s="16">
        <v>0.20715589000000001</v>
      </c>
      <c r="G29" s="14">
        <v>12.881895950000001</v>
      </c>
      <c r="H29" s="16">
        <v>0.51208271000000005</v>
      </c>
      <c r="I29" s="14">
        <v>65.790025479999997</v>
      </c>
      <c r="J29" s="16">
        <v>0.75674573999999994</v>
      </c>
      <c r="K29" s="14">
        <v>15.323761080000001</v>
      </c>
      <c r="L29" s="16">
        <v>0.60596258000000003</v>
      </c>
      <c r="M29" s="14">
        <v>0</v>
      </c>
      <c r="N29" s="16">
        <v>0</v>
      </c>
      <c r="O29" s="14" t="s">
        <v>582</v>
      </c>
      <c r="P29" s="16" t="s">
        <v>582</v>
      </c>
      <c r="Q29" s="14">
        <v>2.7667624100000001</v>
      </c>
      <c r="R29" s="16">
        <v>0.24169378</v>
      </c>
      <c r="S29" s="14">
        <v>0</v>
      </c>
      <c r="T29" s="16">
        <v>0</v>
      </c>
      <c r="U29" s="14">
        <v>0.76543578999999995</v>
      </c>
      <c r="V29" s="16">
        <v>0.15877065000000001</v>
      </c>
    </row>
    <row r="30" spans="1:22" x14ac:dyDescent="0.25">
      <c r="A30" s="11" t="s">
        <v>500</v>
      </c>
      <c r="B30" s="13">
        <v>4520</v>
      </c>
      <c r="C30" s="14">
        <f>(105/B30*100)</f>
        <v>2.3230088495575223</v>
      </c>
      <c r="D30" s="15">
        <v>4415</v>
      </c>
      <c r="E30" s="14">
        <v>2.3155832799999998</v>
      </c>
      <c r="F30" s="16">
        <v>0.24998036000000001</v>
      </c>
      <c r="G30" s="14">
        <v>7.8385437900000001</v>
      </c>
      <c r="H30" s="16">
        <v>0.42919559000000002</v>
      </c>
      <c r="I30" s="14">
        <v>58.00324372</v>
      </c>
      <c r="J30" s="16">
        <v>0.83487303999999996</v>
      </c>
      <c r="K30" s="14">
        <v>30.259136890000001</v>
      </c>
      <c r="L30" s="16">
        <v>0.87434206999999997</v>
      </c>
      <c r="M30" s="14">
        <v>0</v>
      </c>
      <c r="N30" s="16">
        <v>0</v>
      </c>
      <c r="O30" s="14" t="s">
        <v>582</v>
      </c>
      <c r="P30" s="16" t="s">
        <v>582</v>
      </c>
      <c r="Q30" s="14">
        <v>0</v>
      </c>
      <c r="R30" s="16">
        <v>0</v>
      </c>
      <c r="S30" s="14">
        <v>0</v>
      </c>
      <c r="T30" s="16">
        <v>0</v>
      </c>
      <c r="U30" s="14">
        <v>1.5834923299999999</v>
      </c>
      <c r="V30" s="16">
        <v>0.18803468000000001</v>
      </c>
    </row>
    <row r="31" spans="1:22" x14ac:dyDescent="0.25">
      <c r="A31" s="11" t="s">
        <v>501</v>
      </c>
      <c r="B31" s="13">
        <v>5456</v>
      </c>
      <c r="C31" s="14">
        <f>(126/B31*100)</f>
        <v>2.3093841642228741</v>
      </c>
      <c r="D31" s="15">
        <v>5330</v>
      </c>
      <c r="E31" s="14">
        <v>4.2805895200000004</v>
      </c>
      <c r="F31" s="16">
        <v>0.25303779999999998</v>
      </c>
      <c r="G31" s="14">
        <v>11.583157</v>
      </c>
      <c r="H31" s="16">
        <v>0.50010858000000002</v>
      </c>
      <c r="I31" s="14">
        <v>55.47231232</v>
      </c>
      <c r="J31" s="16">
        <v>0.65008546</v>
      </c>
      <c r="K31" s="14">
        <v>26.66567044</v>
      </c>
      <c r="L31" s="16">
        <v>0.72022556999999998</v>
      </c>
      <c r="M31" s="14">
        <v>0</v>
      </c>
      <c r="N31" s="16">
        <v>0</v>
      </c>
      <c r="O31" s="14" t="s">
        <v>582</v>
      </c>
      <c r="P31" s="16" t="s">
        <v>582</v>
      </c>
      <c r="Q31" s="14">
        <v>0</v>
      </c>
      <c r="R31" s="16">
        <v>0</v>
      </c>
      <c r="S31" s="14">
        <v>0</v>
      </c>
      <c r="T31" s="16">
        <v>0</v>
      </c>
      <c r="U31" s="14">
        <v>1.99827073</v>
      </c>
      <c r="V31" s="16">
        <v>0.24572611</v>
      </c>
    </row>
    <row r="32" spans="1:22" x14ac:dyDescent="0.25">
      <c r="A32" s="11" t="s">
        <v>502</v>
      </c>
      <c r="B32" s="13">
        <v>4478</v>
      </c>
      <c r="C32" s="14">
        <f>(5/B32*100)</f>
        <v>0.11165698972755694</v>
      </c>
      <c r="D32" s="15">
        <v>4473</v>
      </c>
      <c r="E32" s="14">
        <v>4.1864822400000001</v>
      </c>
      <c r="F32" s="16">
        <v>0.31656286</v>
      </c>
      <c r="G32" s="14">
        <v>10.56445811</v>
      </c>
      <c r="H32" s="16">
        <v>0.46430181999999998</v>
      </c>
      <c r="I32" s="14">
        <v>59.183141640000002</v>
      </c>
      <c r="J32" s="16">
        <v>0.79065658000000005</v>
      </c>
      <c r="K32" s="14">
        <v>25.506504190000001</v>
      </c>
      <c r="L32" s="16">
        <v>0.70291119999999996</v>
      </c>
      <c r="M32" s="14">
        <v>0</v>
      </c>
      <c r="N32" s="16">
        <v>0</v>
      </c>
      <c r="O32" s="14" t="s">
        <v>582</v>
      </c>
      <c r="P32" s="16" t="s">
        <v>582</v>
      </c>
      <c r="Q32" s="14">
        <v>0</v>
      </c>
      <c r="R32" s="16">
        <v>0</v>
      </c>
      <c r="S32" s="14">
        <v>0</v>
      </c>
      <c r="T32" s="16">
        <v>0</v>
      </c>
      <c r="U32" s="14">
        <v>0.55941383</v>
      </c>
      <c r="V32" s="16">
        <v>0.11164308000000001</v>
      </c>
    </row>
    <row r="33" spans="1:22" x14ac:dyDescent="0.25">
      <c r="A33" s="11" t="s">
        <v>503</v>
      </c>
      <c r="B33" s="13">
        <v>7325</v>
      </c>
      <c r="C33" s="14">
        <f>(76/B33*100)</f>
        <v>1.0375426621160411</v>
      </c>
      <c r="D33" s="15">
        <v>7249</v>
      </c>
      <c r="E33" s="14">
        <v>1.1137065799999999</v>
      </c>
      <c r="F33" s="16">
        <v>0.14357415000000001</v>
      </c>
      <c r="G33" s="14">
        <v>3.9807616000000001</v>
      </c>
      <c r="H33" s="16">
        <v>0.26808770999999998</v>
      </c>
      <c r="I33" s="14">
        <v>53.585894070000002</v>
      </c>
      <c r="J33" s="16">
        <v>0.83757983000000003</v>
      </c>
      <c r="K33" s="14">
        <v>40.401015870000002</v>
      </c>
      <c r="L33" s="16">
        <v>0.82345362</v>
      </c>
      <c r="M33" s="14">
        <v>0</v>
      </c>
      <c r="N33" s="16">
        <v>0</v>
      </c>
      <c r="O33" s="14" t="s">
        <v>582</v>
      </c>
      <c r="P33" s="16" t="s">
        <v>582</v>
      </c>
      <c r="Q33" s="14">
        <v>0</v>
      </c>
      <c r="R33" s="16">
        <v>0</v>
      </c>
      <c r="S33" s="14">
        <v>0</v>
      </c>
      <c r="T33" s="16">
        <v>0</v>
      </c>
      <c r="U33" s="14">
        <v>0.91862189000000005</v>
      </c>
      <c r="V33" s="16">
        <v>0.13853438000000001</v>
      </c>
    </row>
    <row r="34" spans="1:22" x14ac:dyDescent="0.25">
      <c r="A34" s="11" t="s">
        <v>504</v>
      </c>
      <c r="B34" s="13">
        <v>6350</v>
      </c>
      <c r="C34" s="14">
        <f>(39/B34*100)</f>
        <v>0.6141732283464566</v>
      </c>
      <c r="D34" s="15">
        <v>6311</v>
      </c>
      <c r="E34" s="14">
        <v>4.5089542399999996</v>
      </c>
      <c r="F34" s="16">
        <v>0.30102908</v>
      </c>
      <c r="G34" s="14">
        <v>13.93080673</v>
      </c>
      <c r="H34" s="16">
        <v>0.47290636000000003</v>
      </c>
      <c r="I34" s="14">
        <v>60.888162149999999</v>
      </c>
      <c r="J34" s="16">
        <v>0.75425410999999998</v>
      </c>
      <c r="K34" s="14">
        <v>15.254205819999999</v>
      </c>
      <c r="L34" s="16">
        <v>0.52940231000000004</v>
      </c>
      <c r="M34" s="14">
        <v>0</v>
      </c>
      <c r="N34" s="16">
        <v>0</v>
      </c>
      <c r="O34" s="14" t="s">
        <v>582</v>
      </c>
      <c r="P34" s="16" t="s">
        <v>582</v>
      </c>
      <c r="Q34" s="14">
        <v>2.56205434</v>
      </c>
      <c r="R34" s="16">
        <v>0.53182982999999995</v>
      </c>
      <c r="S34" s="14">
        <v>0</v>
      </c>
      <c r="T34" s="16">
        <v>0</v>
      </c>
      <c r="U34" s="14">
        <v>2.85581672</v>
      </c>
      <c r="V34" s="16">
        <v>0.33340839</v>
      </c>
    </row>
    <row r="35" spans="1:22" x14ac:dyDescent="0.25">
      <c r="A35" s="11" t="s">
        <v>505</v>
      </c>
      <c r="B35" s="13">
        <v>6406</v>
      </c>
      <c r="C35" s="14">
        <f>(38/B35*100)</f>
        <v>0.59319388073680923</v>
      </c>
      <c r="D35" s="15">
        <v>6368</v>
      </c>
      <c r="E35" s="14">
        <v>2.46649684</v>
      </c>
      <c r="F35" s="16">
        <v>0.20770398000000001</v>
      </c>
      <c r="G35" s="14">
        <v>8.3223291199999991</v>
      </c>
      <c r="H35" s="16">
        <v>0.50222442</v>
      </c>
      <c r="I35" s="14">
        <v>55.097821779999997</v>
      </c>
      <c r="J35" s="16">
        <v>0.58646354999999994</v>
      </c>
      <c r="K35" s="14">
        <v>32.232546730000003</v>
      </c>
      <c r="L35" s="16">
        <v>0.64255446000000005</v>
      </c>
      <c r="M35" s="14">
        <v>0</v>
      </c>
      <c r="N35" s="16">
        <v>0</v>
      </c>
      <c r="O35" s="14" t="s">
        <v>582</v>
      </c>
      <c r="P35" s="16" t="s">
        <v>582</v>
      </c>
      <c r="Q35" s="14">
        <v>1.0339346199999999</v>
      </c>
      <c r="R35" s="16">
        <v>5.6459860000000001E-2</v>
      </c>
      <c r="S35" s="14">
        <v>0</v>
      </c>
      <c r="T35" s="16">
        <v>0</v>
      </c>
      <c r="U35" s="14">
        <v>0.84687091000000003</v>
      </c>
      <c r="V35" s="16">
        <v>0.10354214</v>
      </c>
    </row>
    <row r="36" spans="1:22" x14ac:dyDescent="0.25">
      <c r="A36" s="11" t="s">
        <v>506</v>
      </c>
      <c r="B36" s="13">
        <v>6736</v>
      </c>
      <c r="C36" s="14">
        <f>(30/B36*100)</f>
        <v>0.44536817102137766</v>
      </c>
      <c r="D36" s="15">
        <v>6706</v>
      </c>
      <c r="E36" s="14">
        <v>1.6772829199999999</v>
      </c>
      <c r="F36" s="16">
        <v>0.16668878000000001</v>
      </c>
      <c r="G36" s="14">
        <v>5.6665170099999997</v>
      </c>
      <c r="H36" s="16">
        <v>0.32088981</v>
      </c>
      <c r="I36" s="14">
        <v>52.449867040000001</v>
      </c>
      <c r="J36" s="16">
        <v>0.68387388000000005</v>
      </c>
      <c r="K36" s="14">
        <v>39.244774040000003</v>
      </c>
      <c r="L36" s="16">
        <v>0.73058111999999997</v>
      </c>
      <c r="M36" s="14">
        <v>0</v>
      </c>
      <c r="N36" s="16">
        <v>0</v>
      </c>
      <c r="O36" s="14" t="s">
        <v>582</v>
      </c>
      <c r="P36" s="16" t="s">
        <v>582</v>
      </c>
      <c r="Q36" s="14">
        <v>0</v>
      </c>
      <c r="R36" s="16">
        <v>0</v>
      </c>
      <c r="S36" s="14">
        <v>0</v>
      </c>
      <c r="T36" s="16">
        <v>0</v>
      </c>
      <c r="U36" s="14">
        <v>0.96155899</v>
      </c>
      <c r="V36" s="16">
        <v>0.13067741999999999</v>
      </c>
    </row>
    <row r="37" spans="1:22" x14ac:dyDescent="0.25">
      <c r="A37" s="11" t="s">
        <v>507</v>
      </c>
      <c r="B37" s="13">
        <v>5458</v>
      </c>
      <c r="C37" s="14">
        <f>(66/B37*100)</f>
        <v>1.2092341517039207</v>
      </c>
      <c r="D37" s="15">
        <v>5392</v>
      </c>
      <c r="E37" s="14">
        <v>4.4825171399999997</v>
      </c>
      <c r="F37" s="16">
        <v>0.24114703000000001</v>
      </c>
      <c r="G37" s="14">
        <v>12.13345425</v>
      </c>
      <c r="H37" s="16">
        <v>0.52132948000000001</v>
      </c>
      <c r="I37" s="14">
        <v>55.383985719999998</v>
      </c>
      <c r="J37" s="16">
        <v>0.78124484000000005</v>
      </c>
      <c r="K37" s="14">
        <v>25.794003759999999</v>
      </c>
      <c r="L37" s="16">
        <v>0.73644646999999996</v>
      </c>
      <c r="M37" s="14">
        <v>0</v>
      </c>
      <c r="N37" s="16">
        <v>0</v>
      </c>
      <c r="O37" s="14" t="s">
        <v>582</v>
      </c>
      <c r="P37" s="16" t="s">
        <v>582</v>
      </c>
      <c r="Q37" s="14">
        <v>0</v>
      </c>
      <c r="R37" s="16">
        <v>0</v>
      </c>
      <c r="S37" s="14">
        <v>0</v>
      </c>
      <c r="T37" s="16">
        <v>0</v>
      </c>
      <c r="U37" s="14">
        <v>2.2060391300000002</v>
      </c>
      <c r="V37" s="16">
        <v>0.33687987000000003</v>
      </c>
    </row>
    <row r="38" spans="1:22" x14ac:dyDescent="0.25">
      <c r="A38" s="11" t="s">
        <v>508</v>
      </c>
      <c r="B38" s="13">
        <v>5860</v>
      </c>
      <c r="C38" s="14">
        <f>(17/B38*100)</f>
        <v>0.29010238907849828</v>
      </c>
      <c r="D38" s="15">
        <v>5843</v>
      </c>
      <c r="E38" s="14">
        <v>1.90573305</v>
      </c>
      <c r="F38" s="16">
        <v>0.17078351999999999</v>
      </c>
      <c r="G38" s="14">
        <v>6.9131583399999998</v>
      </c>
      <c r="H38" s="16">
        <v>0.44240962</v>
      </c>
      <c r="I38" s="14">
        <v>39.379986000000002</v>
      </c>
      <c r="J38" s="16">
        <v>0.88296527999999996</v>
      </c>
      <c r="K38" s="14">
        <v>50.372332960000001</v>
      </c>
      <c r="L38" s="16">
        <v>1.0860558199999999</v>
      </c>
      <c r="M38" s="14">
        <v>0</v>
      </c>
      <c r="N38" s="16">
        <v>0</v>
      </c>
      <c r="O38" s="14" t="s">
        <v>582</v>
      </c>
      <c r="P38" s="16" t="s">
        <v>582</v>
      </c>
      <c r="Q38" s="14">
        <v>0</v>
      </c>
      <c r="R38" s="16">
        <v>0</v>
      </c>
      <c r="S38" s="14">
        <v>0</v>
      </c>
      <c r="T38" s="16">
        <v>0</v>
      </c>
      <c r="U38" s="14">
        <v>1.4287896499999999</v>
      </c>
      <c r="V38" s="16">
        <v>0.18947907999999999</v>
      </c>
    </row>
    <row r="39" spans="1:22" x14ac:dyDescent="0.25">
      <c r="A39" s="11" t="s">
        <v>509</v>
      </c>
      <c r="B39" s="13">
        <v>5895</v>
      </c>
      <c r="C39" s="14">
        <f>(31/B39*100)</f>
        <v>0.52586938083121293</v>
      </c>
      <c r="D39" s="15">
        <v>5864</v>
      </c>
      <c r="E39" s="14">
        <v>6.2044325200000001</v>
      </c>
      <c r="F39" s="16">
        <v>0.36874143999999998</v>
      </c>
      <c r="G39" s="14">
        <v>12.8024793</v>
      </c>
      <c r="H39" s="16">
        <v>0.48136746000000002</v>
      </c>
      <c r="I39" s="14">
        <v>48.172379820000003</v>
      </c>
      <c r="J39" s="16">
        <v>0.74023477000000004</v>
      </c>
      <c r="K39" s="14">
        <v>31.279174319999999</v>
      </c>
      <c r="L39" s="16">
        <v>0.66760920000000001</v>
      </c>
      <c r="M39" s="14">
        <v>0</v>
      </c>
      <c r="N39" s="16">
        <v>0</v>
      </c>
      <c r="O39" s="14" t="s">
        <v>582</v>
      </c>
      <c r="P39" s="16" t="s">
        <v>582</v>
      </c>
      <c r="Q39" s="14">
        <v>0</v>
      </c>
      <c r="R39" s="16">
        <v>0</v>
      </c>
      <c r="S39" s="14">
        <v>0</v>
      </c>
      <c r="T39" s="16">
        <v>0</v>
      </c>
      <c r="U39" s="14">
        <v>1.54153403</v>
      </c>
      <c r="V39" s="16">
        <v>0.27085917999999998</v>
      </c>
    </row>
    <row r="40" spans="1:22" x14ac:dyDescent="0.25">
      <c r="A40" s="11" t="s">
        <v>510</v>
      </c>
      <c r="B40" s="13">
        <v>14157</v>
      </c>
      <c r="C40" s="14">
        <f>(286/B40*100)</f>
        <v>2.0202020202020203</v>
      </c>
      <c r="D40" s="15">
        <v>13871</v>
      </c>
      <c r="E40" s="14">
        <v>3.20206239</v>
      </c>
      <c r="F40" s="16">
        <v>0.24532161</v>
      </c>
      <c r="G40" s="14">
        <v>10.9433963</v>
      </c>
      <c r="H40" s="16">
        <v>0.49832902000000001</v>
      </c>
      <c r="I40" s="14">
        <v>62.024854419999997</v>
      </c>
      <c r="J40" s="16">
        <v>0.58656642000000003</v>
      </c>
      <c r="K40" s="14">
        <v>21.789039630000001</v>
      </c>
      <c r="L40" s="16">
        <v>0.52221773999999999</v>
      </c>
      <c r="M40" s="14">
        <v>0</v>
      </c>
      <c r="N40" s="16">
        <v>0</v>
      </c>
      <c r="O40" s="14" t="s">
        <v>582</v>
      </c>
      <c r="P40" s="16" t="s">
        <v>582</v>
      </c>
      <c r="Q40" s="14">
        <v>0</v>
      </c>
      <c r="R40" s="16">
        <v>0</v>
      </c>
      <c r="S40" s="14">
        <v>0</v>
      </c>
      <c r="T40" s="16">
        <v>0</v>
      </c>
      <c r="U40" s="14">
        <v>2.0406472600000001</v>
      </c>
      <c r="V40" s="16">
        <v>0.24669279</v>
      </c>
    </row>
    <row r="41" spans="1:22" x14ac:dyDescent="0.25">
      <c r="A41" s="11" t="s">
        <v>511</v>
      </c>
      <c r="B41" s="13">
        <v>5712</v>
      </c>
      <c r="C41" s="14">
        <f>(39/B41*100)</f>
        <v>0.6827731092436975</v>
      </c>
      <c r="D41" s="15">
        <v>5673</v>
      </c>
      <c r="E41" s="14">
        <v>2.56966793</v>
      </c>
      <c r="F41" s="16">
        <v>0.21933030000000001</v>
      </c>
      <c r="G41" s="14">
        <v>10.06175586</v>
      </c>
      <c r="H41" s="16">
        <v>0.38006963999999999</v>
      </c>
      <c r="I41" s="14">
        <v>57.835707849999999</v>
      </c>
      <c r="J41" s="16">
        <v>0.63061851000000002</v>
      </c>
      <c r="K41" s="14">
        <v>27.04437742</v>
      </c>
      <c r="L41" s="16">
        <v>0.79297297</v>
      </c>
      <c r="M41" s="14">
        <v>0</v>
      </c>
      <c r="N41" s="16">
        <v>0</v>
      </c>
      <c r="O41" s="14" t="s">
        <v>582</v>
      </c>
      <c r="P41" s="16" t="s">
        <v>582</v>
      </c>
      <c r="Q41" s="14">
        <v>0.67681148000000002</v>
      </c>
      <c r="R41" s="16">
        <v>0.18042580999999999</v>
      </c>
      <c r="S41" s="14">
        <v>0</v>
      </c>
      <c r="T41" s="16">
        <v>0</v>
      </c>
      <c r="U41" s="14">
        <v>1.81167945</v>
      </c>
      <c r="V41" s="16">
        <v>0.29913674000000001</v>
      </c>
    </row>
    <row r="42" spans="1:22" x14ac:dyDescent="0.25">
      <c r="A42" s="11" t="s">
        <v>512</v>
      </c>
      <c r="B42" s="13">
        <f>IF(COUNT(B7:B41) &gt; 0, AVERAGE(B7:B41), "\u2014")</f>
        <v>7103.4285714285716</v>
      </c>
      <c r="C42" s="14">
        <f>IF(COUNT(C7:C41) &gt; 0, AVERAGE(C7:C41), "—")</f>
        <v>1.3316611257158897</v>
      </c>
      <c r="D42" s="15">
        <f>IF(COUNT(D7:D41) &gt; 0, AVERAGE(D7:D41), "—")</f>
        <v>6998.1142857142859</v>
      </c>
      <c r="E42" s="14">
        <f>IF(COUNT(E7:E41) &gt; 0, AVERAGE(E7:E41), "—")</f>
        <v>3.1363353711428568</v>
      </c>
      <c r="F42" s="16">
        <f>IF(COUNT(F7:F41) &gt; 0, SQRT(SUMSQ(F7:F41)/(COUNT(F7:F41)*COUNT(F7:F41)) ), "—")</f>
        <v>4.0951078719422072E-2</v>
      </c>
      <c r="G42" s="14">
        <f>IF(COUNT(G7:G41) &gt; 0, AVERAGE(G7:G41), "—")</f>
        <v>9.5566509708571434</v>
      </c>
      <c r="H42" s="16">
        <f>IF(COUNT(H7:H41) &gt; 0, SQRT(SUMSQ(H7:H41)/(COUNT(H7:H41)*COUNT(H7:H41)) ), "—")</f>
        <v>7.2530719985176836E-2</v>
      </c>
      <c r="I42" s="14">
        <f>IF(COUNT(I7:I41) &gt; 0, AVERAGE(I7:I41), "—")</f>
        <v>54.815625196285708</v>
      </c>
      <c r="J42" s="16">
        <f>IF(COUNT(J7:J41) &gt; 0, SQRT(SUMSQ(J7:J41)/(COUNT(J7:J41)*COUNT(J7:J41)) ), "—")</f>
        <v>0.12098708851332042</v>
      </c>
      <c r="K42" s="14">
        <f>IF(COUNT(K7:K41) &gt; 0, AVERAGE(K7:K41), "—")</f>
        <v>30.401518937714297</v>
      </c>
      <c r="L42" s="16">
        <f>IF(COUNT(L7:L41) &gt; 0, SQRT(SUMSQ(L7:L41)/(COUNT(L7:L41)*COUNT(L7:L41)) ), "—")</f>
        <v>0.11800018063690525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0.58616655571428578</v>
      </c>
      <c r="R42" s="16">
        <f>IF(COUNT(R7:R41) &gt; 0, SQRT(SUMSQ(R7:R41)/(COUNT(R7:R41)*COUNT(R7:R41)) ), "—")</f>
        <v>3.583157238066776E-2</v>
      </c>
      <c r="S42" s="14">
        <f>IF(COUNT(S7:S41) &gt; 0, AVERAGE(S7:S41), "—")</f>
        <v>4.0719971428571431E-4</v>
      </c>
      <c r="T42" s="16">
        <f>IF(COUNT(T7:T41) &gt; 0, SQRT(SUMSQ(T7:T41)/(COUNT(T7:T41)*COUNT(T7:T41)) ), "—")</f>
        <v>3.9862085714285715E-4</v>
      </c>
      <c r="U42" s="14">
        <f>IF(COUNT(U7:U41) &gt; 0, AVERAGE(U7:U41), "—")</f>
        <v>1.5032957714285713</v>
      </c>
      <c r="V42" s="16">
        <f>IF(COUNT(V7:V41) &gt; 0, SQRT(SUMSQ(V7:V41)/(COUNT(V7:V41)*COUNT(V7:V41)) ), "—")</f>
        <v>3.7059194940201337E-2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(1306/B46*100)</f>
        <v>5.6436627630612337</v>
      </c>
      <c r="D46" s="15">
        <v>21835</v>
      </c>
      <c r="E46" s="14">
        <v>1.50046133</v>
      </c>
      <c r="F46" s="16">
        <v>0.1229073</v>
      </c>
      <c r="G46" s="14">
        <v>4.1923155799999998</v>
      </c>
      <c r="H46" s="16">
        <v>0.18670880000000001</v>
      </c>
      <c r="I46" s="14">
        <v>57.743477540000001</v>
      </c>
      <c r="J46" s="16">
        <v>0.53338129000000001</v>
      </c>
      <c r="K46" s="14">
        <v>27.056070609999999</v>
      </c>
      <c r="L46" s="16">
        <v>0.46708611999999999</v>
      </c>
      <c r="M46" s="14">
        <v>0</v>
      </c>
      <c r="N46" s="16">
        <v>0</v>
      </c>
      <c r="O46" s="14" t="s">
        <v>582</v>
      </c>
      <c r="P46" s="16" t="s">
        <v>582</v>
      </c>
      <c r="Q46" s="14">
        <v>0</v>
      </c>
      <c r="R46" s="16">
        <v>0</v>
      </c>
      <c r="S46" s="14">
        <v>0</v>
      </c>
      <c r="T46" s="16">
        <v>0</v>
      </c>
      <c r="U46" s="14">
        <v>9.5076749500000002</v>
      </c>
      <c r="V46" s="16">
        <v>0.48276206999999999</v>
      </c>
    </row>
    <row r="47" spans="1:22" x14ac:dyDescent="0.25">
      <c r="A47" s="11" t="s">
        <v>517</v>
      </c>
      <c r="B47" s="13">
        <v>5928</v>
      </c>
      <c r="C47" s="14">
        <f>(96/B47*100)</f>
        <v>1.6194331983805668</v>
      </c>
      <c r="D47" s="15">
        <v>5832</v>
      </c>
      <c r="E47" s="14">
        <v>5.0316163200000004</v>
      </c>
      <c r="F47" s="16">
        <v>0.36152915000000002</v>
      </c>
      <c r="G47" s="14">
        <v>11.81112016</v>
      </c>
      <c r="H47" s="16">
        <v>0.44862503999999997</v>
      </c>
      <c r="I47" s="14">
        <v>56.950081349999998</v>
      </c>
      <c r="J47" s="16">
        <v>0.96077195999999998</v>
      </c>
      <c r="K47" s="14">
        <v>19.977844640000001</v>
      </c>
      <c r="L47" s="16">
        <v>0.65572405</v>
      </c>
      <c r="M47" s="14">
        <v>0</v>
      </c>
      <c r="N47" s="16">
        <v>0</v>
      </c>
      <c r="O47" s="14" t="s">
        <v>582</v>
      </c>
      <c r="P47" s="16" t="s">
        <v>582</v>
      </c>
      <c r="Q47" s="14">
        <v>0</v>
      </c>
      <c r="R47" s="16">
        <v>0</v>
      </c>
      <c r="S47" s="14">
        <v>0</v>
      </c>
      <c r="T47" s="16">
        <v>0</v>
      </c>
      <c r="U47" s="14">
        <v>6.2293375299999996</v>
      </c>
      <c r="V47" s="16">
        <v>0.74750711999999997</v>
      </c>
    </row>
    <row r="48" spans="1:22" x14ac:dyDescent="0.25">
      <c r="A48" s="11" t="s">
        <v>518</v>
      </c>
      <c r="B48" s="13">
        <v>9841</v>
      </c>
      <c r="C48" s="14">
        <f>(7/B48*100)</f>
        <v>7.1130982623717101E-2</v>
      </c>
      <c r="D48" s="15">
        <v>9834</v>
      </c>
      <c r="E48" s="14">
        <v>1.0227636899999999</v>
      </c>
      <c r="F48" s="16">
        <v>0.14817656000000001</v>
      </c>
      <c r="G48" s="14">
        <v>6.3402213700000001</v>
      </c>
      <c r="H48" s="16">
        <v>0.39185260999999999</v>
      </c>
      <c r="I48" s="14">
        <v>58.013115599999999</v>
      </c>
      <c r="J48" s="16">
        <v>0.85270226999999998</v>
      </c>
      <c r="K48" s="14">
        <v>33.605187170000001</v>
      </c>
      <c r="L48" s="16">
        <v>0.66913407999999996</v>
      </c>
      <c r="M48" s="14">
        <v>0</v>
      </c>
      <c r="N48" s="16">
        <v>0</v>
      </c>
      <c r="O48" s="14" t="s">
        <v>582</v>
      </c>
      <c r="P48" s="16" t="s">
        <v>582</v>
      </c>
      <c r="Q48" s="14">
        <v>0</v>
      </c>
      <c r="R48" s="16">
        <v>0</v>
      </c>
      <c r="S48" s="14">
        <v>0</v>
      </c>
      <c r="T48" s="16">
        <v>0</v>
      </c>
      <c r="U48" s="14">
        <v>1.0187121800000001</v>
      </c>
      <c r="V48" s="16">
        <v>0.51981516000000005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(222/B50*100)</f>
        <v>1.8821534548537515</v>
      </c>
      <c r="D50" s="15">
        <v>11573</v>
      </c>
      <c r="E50" s="14">
        <v>1.8873007100000001</v>
      </c>
      <c r="F50" s="16">
        <v>0.15620642000000001</v>
      </c>
      <c r="G50" s="14">
        <v>4.1402859699999999</v>
      </c>
      <c r="H50" s="16">
        <v>0.24261213000000001</v>
      </c>
      <c r="I50" s="14">
        <v>55.508197780000003</v>
      </c>
      <c r="J50" s="16">
        <v>0.66421512000000005</v>
      </c>
      <c r="K50" s="14">
        <v>36.715068090000003</v>
      </c>
      <c r="L50" s="16">
        <v>0.64927519</v>
      </c>
      <c r="M50" s="14">
        <v>0</v>
      </c>
      <c r="N50" s="16">
        <v>0</v>
      </c>
      <c r="O50" s="14" t="s">
        <v>582</v>
      </c>
      <c r="P50" s="16" t="s">
        <v>582</v>
      </c>
      <c r="Q50" s="14">
        <v>0</v>
      </c>
      <c r="R50" s="16">
        <v>0</v>
      </c>
      <c r="S50" s="14">
        <v>0</v>
      </c>
      <c r="T50" s="16">
        <v>0</v>
      </c>
      <c r="U50" s="14">
        <v>1.7491474600000001</v>
      </c>
      <c r="V50" s="16">
        <v>0.17372619</v>
      </c>
    </row>
    <row r="51" spans="1:22" x14ac:dyDescent="0.25">
      <c r="A51" s="11" t="s">
        <v>521</v>
      </c>
      <c r="B51" s="13">
        <v>6866</v>
      </c>
      <c r="C51" s="14">
        <f>(110/B51*100)</f>
        <v>1.602097290999126</v>
      </c>
      <c r="D51" s="15">
        <v>6756</v>
      </c>
      <c r="E51" s="14">
        <v>1.91811361</v>
      </c>
      <c r="F51" s="16">
        <v>0.18840999</v>
      </c>
      <c r="G51" s="14">
        <v>4.4365602300000004</v>
      </c>
      <c r="H51" s="16">
        <v>0.28487597999999997</v>
      </c>
      <c r="I51" s="14">
        <v>42.186578449999999</v>
      </c>
      <c r="J51" s="16">
        <v>0.66160591000000002</v>
      </c>
      <c r="K51" s="14">
        <v>39.107778349999997</v>
      </c>
      <c r="L51" s="16">
        <v>0.75891744999999999</v>
      </c>
      <c r="M51" s="14">
        <v>0</v>
      </c>
      <c r="N51" s="16">
        <v>0</v>
      </c>
      <c r="O51" s="14" t="s">
        <v>582</v>
      </c>
      <c r="P51" s="16" t="s">
        <v>582</v>
      </c>
      <c r="Q51" s="14">
        <v>10.569687030000001</v>
      </c>
      <c r="R51" s="16">
        <v>0.61143541999999995</v>
      </c>
      <c r="S51" s="14">
        <v>0</v>
      </c>
      <c r="T51" s="16">
        <v>0</v>
      </c>
      <c r="U51" s="14">
        <v>1.78128233</v>
      </c>
      <c r="V51" s="16">
        <v>0.24989101999999999</v>
      </c>
    </row>
    <row r="52" spans="1:22" x14ac:dyDescent="0.25">
      <c r="A52" s="11" t="s">
        <v>522</v>
      </c>
      <c r="B52" s="13">
        <v>5809</v>
      </c>
      <c r="C52" s="14">
        <f>(76/B52*100)</f>
        <v>1.3083146841108624</v>
      </c>
      <c r="D52" s="15">
        <v>5733</v>
      </c>
      <c r="E52" s="14">
        <v>2.3691343499999999</v>
      </c>
      <c r="F52" s="16">
        <v>0.21273184000000001</v>
      </c>
      <c r="G52" s="14">
        <v>7.32517189</v>
      </c>
      <c r="H52" s="16">
        <v>0.43654760999999997</v>
      </c>
      <c r="I52" s="14">
        <v>58.271271380000002</v>
      </c>
      <c r="J52" s="16">
        <v>0.72513415000000003</v>
      </c>
      <c r="K52" s="14">
        <v>31.372700869999999</v>
      </c>
      <c r="L52" s="16">
        <v>0.68635310000000005</v>
      </c>
      <c r="M52" s="14">
        <v>0</v>
      </c>
      <c r="N52" s="16">
        <v>0</v>
      </c>
      <c r="O52" s="14" t="s">
        <v>582</v>
      </c>
      <c r="P52" s="16" t="s">
        <v>582</v>
      </c>
      <c r="Q52" s="14">
        <v>0</v>
      </c>
      <c r="R52" s="16">
        <v>0</v>
      </c>
      <c r="S52" s="14">
        <v>0</v>
      </c>
      <c r="T52" s="16">
        <v>0</v>
      </c>
      <c r="U52" s="14">
        <v>0.66172151000000001</v>
      </c>
      <c r="V52" s="16">
        <v>0.11742208</v>
      </c>
    </row>
    <row r="53" spans="1:22" x14ac:dyDescent="0.25">
      <c r="A53" s="11" t="s">
        <v>523</v>
      </c>
      <c r="B53" s="13">
        <v>5571</v>
      </c>
      <c r="C53" s="14">
        <f>(85/B53*100)</f>
        <v>1.5257583916711541</v>
      </c>
      <c r="D53" s="15">
        <v>5486</v>
      </c>
      <c r="E53" s="14">
        <v>3.4476186499999999</v>
      </c>
      <c r="F53" s="16">
        <v>0.26239027999999998</v>
      </c>
      <c r="G53" s="14">
        <v>9.4713700799999998</v>
      </c>
      <c r="H53" s="16">
        <v>0.40148186000000002</v>
      </c>
      <c r="I53" s="14">
        <v>53.478851679999998</v>
      </c>
      <c r="J53" s="16">
        <v>0.66179052000000005</v>
      </c>
      <c r="K53" s="14">
        <v>31.014360140000001</v>
      </c>
      <c r="L53" s="16">
        <v>0.61809829999999999</v>
      </c>
      <c r="M53" s="14">
        <v>0</v>
      </c>
      <c r="N53" s="16">
        <v>0</v>
      </c>
      <c r="O53" s="14" t="s">
        <v>582</v>
      </c>
      <c r="P53" s="16" t="s">
        <v>582</v>
      </c>
      <c r="Q53" s="14">
        <v>0</v>
      </c>
      <c r="R53" s="16">
        <v>0</v>
      </c>
      <c r="S53" s="14">
        <v>0</v>
      </c>
      <c r="T53" s="16">
        <v>0</v>
      </c>
      <c r="U53" s="14">
        <v>2.5877994499999999</v>
      </c>
      <c r="V53" s="16">
        <v>0.24173613999999999</v>
      </c>
    </row>
    <row r="54" spans="1:22" x14ac:dyDescent="0.25">
      <c r="A54" s="11" t="s">
        <v>524</v>
      </c>
      <c r="B54" s="13">
        <v>4740</v>
      </c>
      <c r="C54" s="14">
        <f>(83/B54*100)</f>
        <v>1.751054852320675</v>
      </c>
      <c r="D54" s="15">
        <v>4657</v>
      </c>
      <c r="E54" s="14">
        <v>4.0100059400000001</v>
      </c>
      <c r="F54" s="16">
        <v>0.37707986999999998</v>
      </c>
      <c r="G54" s="14">
        <v>1.77755084</v>
      </c>
      <c r="H54" s="16">
        <v>0.27676156000000002</v>
      </c>
      <c r="I54" s="14">
        <v>33.690563429999997</v>
      </c>
      <c r="J54" s="16">
        <v>0.87468798000000003</v>
      </c>
      <c r="K54" s="14">
        <v>54.22362133</v>
      </c>
      <c r="L54" s="16">
        <v>1.00888673</v>
      </c>
      <c r="M54" s="14">
        <v>0</v>
      </c>
      <c r="N54" s="16">
        <v>0</v>
      </c>
      <c r="O54" s="14" t="s">
        <v>582</v>
      </c>
      <c r="P54" s="16" t="s">
        <v>582</v>
      </c>
      <c r="Q54" s="14">
        <v>0</v>
      </c>
      <c r="R54" s="16">
        <v>0</v>
      </c>
      <c r="S54" s="14">
        <v>0</v>
      </c>
      <c r="T54" s="16">
        <v>0</v>
      </c>
      <c r="U54" s="14">
        <v>6.2982584700000004</v>
      </c>
      <c r="V54" s="16">
        <v>0.54001991000000005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2.9639980000000001</v>
      </c>
      <c r="F56" s="16">
        <v>0.24245347</v>
      </c>
      <c r="G56" s="14">
        <v>12.48167671</v>
      </c>
      <c r="H56" s="16">
        <v>0.48926890000000001</v>
      </c>
      <c r="I56" s="14">
        <v>59.058751389999998</v>
      </c>
      <c r="J56" s="16">
        <v>0.85914796999999998</v>
      </c>
      <c r="K56" s="14">
        <v>25.076678470000001</v>
      </c>
      <c r="L56" s="16">
        <v>0.76156000999999995</v>
      </c>
      <c r="M56" s="14">
        <v>0</v>
      </c>
      <c r="N56" s="16">
        <v>0</v>
      </c>
      <c r="O56" s="14" t="s">
        <v>582</v>
      </c>
      <c r="P56" s="16" t="s">
        <v>582</v>
      </c>
      <c r="Q56" s="14">
        <v>0</v>
      </c>
      <c r="R56" s="16">
        <v>0</v>
      </c>
      <c r="S56" s="14">
        <v>0</v>
      </c>
      <c r="T56" s="16">
        <v>0</v>
      </c>
      <c r="U56" s="14">
        <v>0.41889543000000001</v>
      </c>
      <c r="V56" s="16">
        <v>0.11222348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5.04453716</v>
      </c>
      <c r="F61" s="16">
        <v>0.30963943999999999</v>
      </c>
      <c r="G61" s="14">
        <v>8.9708222299999996</v>
      </c>
      <c r="H61" s="16">
        <v>0.43803943000000001</v>
      </c>
      <c r="I61" s="14">
        <v>37.422417359999997</v>
      </c>
      <c r="J61" s="16">
        <v>0.75699404999999997</v>
      </c>
      <c r="K61" s="14">
        <v>46.811927660000002</v>
      </c>
      <c r="L61" s="16">
        <v>0.74502347999999996</v>
      </c>
      <c r="M61" s="14">
        <v>0</v>
      </c>
      <c r="N61" s="16">
        <v>0</v>
      </c>
      <c r="O61" s="14" t="s">
        <v>582</v>
      </c>
      <c r="P61" s="16" t="s">
        <v>582</v>
      </c>
      <c r="Q61" s="14">
        <v>0</v>
      </c>
      <c r="R61" s="16">
        <v>0</v>
      </c>
      <c r="S61" s="14">
        <v>0</v>
      </c>
      <c r="T61" s="16">
        <v>0</v>
      </c>
      <c r="U61" s="14">
        <v>1.7502955899999999</v>
      </c>
      <c r="V61" s="16">
        <v>0.28245114999999998</v>
      </c>
    </row>
    <row r="62" spans="1:22" x14ac:dyDescent="0.25">
      <c r="A62" s="11" t="s">
        <v>532</v>
      </c>
      <c r="B62" s="13">
        <v>4476</v>
      </c>
      <c r="C62" s="14">
        <f>(3/B62*100)</f>
        <v>6.7024128686327081E-2</v>
      </c>
      <c r="D62" s="15">
        <v>4473</v>
      </c>
      <c r="E62" s="14">
        <v>2.4429439300000002</v>
      </c>
      <c r="F62" s="16">
        <v>0.23543869000000001</v>
      </c>
      <c r="G62" s="14">
        <v>13.51570871</v>
      </c>
      <c r="H62" s="16">
        <v>0.48873716</v>
      </c>
      <c r="I62" s="14">
        <v>62.911369039999997</v>
      </c>
      <c r="J62" s="16">
        <v>0.71788138000000001</v>
      </c>
      <c r="K62" s="14">
        <v>20.995761630000001</v>
      </c>
      <c r="L62" s="16">
        <v>0.50770884999999999</v>
      </c>
      <c r="M62" s="14">
        <v>0</v>
      </c>
      <c r="N62" s="16">
        <v>0</v>
      </c>
      <c r="O62" s="14" t="s">
        <v>582</v>
      </c>
      <c r="P62" s="16" t="s">
        <v>582</v>
      </c>
      <c r="Q62" s="14">
        <v>0</v>
      </c>
      <c r="R62" s="16">
        <v>0</v>
      </c>
      <c r="S62" s="14">
        <v>0</v>
      </c>
      <c r="T62" s="16">
        <v>0</v>
      </c>
      <c r="U62" s="14">
        <v>0.13421669</v>
      </c>
      <c r="V62" s="16">
        <v>5.475153E-2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(76/B66*100)</f>
        <v>1.3415710503089144</v>
      </c>
      <c r="D66" s="15">
        <v>5589</v>
      </c>
      <c r="E66" s="14">
        <v>3.3175381100000001</v>
      </c>
      <c r="F66" s="16">
        <v>0.23029163</v>
      </c>
      <c r="G66" s="14">
        <v>6.7243132799999996</v>
      </c>
      <c r="H66" s="16">
        <v>0.37069337000000002</v>
      </c>
      <c r="I66" s="14">
        <v>56.414042670000001</v>
      </c>
      <c r="J66" s="16">
        <v>0.67817877999999998</v>
      </c>
      <c r="K66" s="14">
        <v>29.42103153</v>
      </c>
      <c r="L66" s="16">
        <v>0.61939122999999996</v>
      </c>
      <c r="M66" s="14">
        <v>0</v>
      </c>
      <c r="N66" s="16">
        <v>0</v>
      </c>
      <c r="O66" s="14" t="s">
        <v>582</v>
      </c>
      <c r="P66" s="16" t="s">
        <v>582</v>
      </c>
      <c r="Q66" s="14">
        <v>0</v>
      </c>
      <c r="R66" s="16">
        <v>0</v>
      </c>
      <c r="S66" s="14">
        <v>0</v>
      </c>
      <c r="T66" s="16">
        <v>0</v>
      </c>
      <c r="U66" s="14">
        <v>4.1230744100000001</v>
      </c>
      <c r="V66" s="16">
        <v>0.21939785000000001</v>
      </c>
    </row>
    <row r="67" spans="1:22" x14ac:dyDescent="0.25">
      <c r="A67" s="11" t="s">
        <v>537</v>
      </c>
      <c r="B67" s="13">
        <v>6971</v>
      </c>
      <c r="C67" s="14">
        <f>(83/B67*100)</f>
        <v>1.1906469660020083</v>
      </c>
      <c r="D67" s="15">
        <v>6888</v>
      </c>
      <c r="E67" s="14">
        <v>2.2206852600000002</v>
      </c>
      <c r="F67" s="16">
        <v>0.17595554999999999</v>
      </c>
      <c r="G67" s="14">
        <v>7.0230858200000004</v>
      </c>
      <c r="H67" s="16">
        <v>0.31961138</v>
      </c>
      <c r="I67" s="14">
        <v>58.036605989999998</v>
      </c>
      <c r="J67" s="16">
        <v>0.62376902000000001</v>
      </c>
      <c r="K67" s="14">
        <v>30.129615279999999</v>
      </c>
      <c r="L67" s="16">
        <v>0.55756474</v>
      </c>
      <c r="M67" s="14">
        <v>0</v>
      </c>
      <c r="N67" s="16">
        <v>0</v>
      </c>
      <c r="O67" s="14" t="s">
        <v>582</v>
      </c>
      <c r="P67" s="16" t="s">
        <v>582</v>
      </c>
      <c r="Q67" s="14">
        <v>0</v>
      </c>
      <c r="R67" s="16">
        <v>0</v>
      </c>
      <c r="S67" s="14">
        <v>0</v>
      </c>
      <c r="T67" s="16">
        <v>0</v>
      </c>
      <c r="U67" s="14">
        <v>2.59000765</v>
      </c>
      <c r="V67" s="16">
        <v>0.25464191000000003</v>
      </c>
    </row>
    <row r="68" spans="1:22" x14ac:dyDescent="0.25">
      <c r="A68" s="11" t="s">
        <v>538</v>
      </c>
      <c r="B68" s="13">
        <v>12083</v>
      </c>
      <c r="C68" s="14">
        <f>(26/B68*100)</f>
        <v>0.21517834974757924</v>
      </c>
      <c r="D68" s="15">
        <v>12057</v>
      </c>
      <c r="E68" s="14">
        <v>3.9087701699999999</v>
      </c>
      <c r="F68" s="16">
        <v>0.17366767</v>
      </c>
      <c r="G68" s="14">
        <v>7.3595382899999997</v>
      </c>
      <c r="H68" s="16">
        <v>0.20126435000000001</v>
      </c>
      <c r="I68" s="14">
        <v>46.474542169999999</v>
      </c>
      <c r="J68" s="16">
        <v>0.38168864000000002</v>
      </c>
      <c r="K68" s="14">
        <v>34.569271899999997</v>
      </c>
      <c r="L68" s="16">
        <v>0.39868093999999998</v>
      </c>
      <c r="M68" s="14">
        <v>0</v>
      </c>
      <c r="N68" s="16">
        <v>0</v>
      </c>
      <c r="O68" s="14" t="s">
        <v>582</v>
      </c>
      <c r="P68" s="16" t="s">
        <v>582</v>
      </c>
      <c r="Q68" s="14">
        <v>0</v>
      </c>
      <c r="R68" s="16">
        <v>0</v>
      </c>
      <c r="S68" s="14">
        <v>0</v>
      </c>
      <c r="T68" s="16">
        <v>0</v>
      </c>
      <c r="U68" s="14">
        <v>7.6878774600000002</v>
      </c>
      <c r="V68" s="16">
        <v>0.22515685999999999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4.0282172899999997</v>
      </c>
      <c r="F70" s="16">
        <v>0.30457479999999998</v>
      </c>
      <c r="G70" s="14">
        <v>15.279839429999999</v>
      </c>
      <c r="H70" s="16">
        <v>0.70954408000000002</v>
      </c>
      <c r="I70" s="14">
        <v>62.307151480000002</v>
      </c>
      <c r="J70" s="16">
        <v>0.98590378000000001</v>
      </c>
      <c r="K70" s="14">
        <v>16.405558299999999</v>
      </c>
      <c r="L70" s="16">
        <v>0.60957278000000004</v>
      </c>
      <c r="M70" s="14">
        <v>0</v>
      </c>
      <c r="N70" s="16">
        <v>0</v>
      </c>
      <c r="O70" s="14" t="s">
        <v>582</v>
      </c>
      <c r="P70" s="16" t="s">
        <v>582</v>
      </c>
      <c r="Q70" s="14">
        <v>0</v>
      </c>
      <c r="R70" s="16">
        <v>0</v>
      </c>
      <c r="S70" s="14">
        <v>0</v>
      </c>
      <c r="T70" s="16">
        <v>0</v>
      </c>
      <c r="U70" s="14">
        <v>1.97923351</v>
      </c>
      <c r="V70" s="16">
        <v>0.25223693000000003</v>
      </c>
    </row>
    <row r="71" spans="1:22" x14ac:dyDescent="0.25">
      <c r="A71" s="11" t="s">
        <v>541</v>
      </c>
      <c r="B71" s="13">
        <v>6115</v>
      </c>
      <c r="C71" s="14">
        <f>(17/B71*100)</f>
        <v>0.27800490596892891</v>
      </c>
      <c r="D71" s="15">
        <v>6098</v>
      </c>
      <c r="E71" s="14">
        <v>1.8656402000000001</v>
      </c>
      <c r="F71" s="16">
        <v>0.1534374</v>
      </c>
      <c r="G71" s="14">
        <v>5.9530622199999996</v>
      </c>
      <c r="H71" s="16">
        <v>0.34648596999999998</v>
      </c>
      <c r="I71" s="14">
        <v>55.938708310000003</v>
      </c>
      <c r="J71" s="16">
        <v>0.71782694999999996</v>
      </c>
      <c r="K71" s="14">
        <v>35.828410150000003</v>
      </c>
      <c r="L71" s="16">
        <v>0.65289598999999998</v>
      </c>
      <c r="M71" s="14">
        <v>0</v>
      </c>
      <c r="N71" s="16">
        <v>0</v>
      </c>
      <c r="O71" s="14" t="s">
        <v>582</v>
      </c>
      <c r="P71" s="16" t="s">
        <v>582</v>
      </c>
      <c r="Q71" s="14">
        <v>0</v>
      </c>
      <c r="R71" s="16">
        <v>0</v>
      </c>
      <c r="S71" s="14">
        <v>0</v>
      </c>
      <c r="T71" s="16">
        <v>0</v>
      </c>
      <c r="U71" s="14">
        <v>0.41417912000000001</v>
      </c>
      <c r="V71" s="16">
        <v>8.0753740000000004E-2</v>
      </c>
    </row>
    <row r="72" spans="1:22" x14ac:dyDescent="0.25">
      <c r="A72" s="11" t="s">
        <v>542</v>
      </c>
      <c r="B72" s="13">
        <v>7708</v>
      </c>
      <c r="C72" s="14">
        <f>(5/B72*100)</f>
        <v>6.4867669953295279E-2</v>
      </c>
      <c r="D72" s="15">
        <v>7703</v>
      </c>
      <c r="E72" s="14">
        <v>1.47599597</v>
      </c>
      <c r="F72" s="16">
        <v>0.13289655</v>
      </c>
      <c r="G72" s="14">
        <v>7.9839925200000001</v>
      </c>
      <c r="H72" s="16">
        <v>0.31154348999999998</v>
      </c>
      <c r="I72" s="14">
        <v>54.950524719999997</v>
      </c>
      <c r="J72" s="16">
        <v>0.64152427999999995</v>
      </c>
      <c r="K72" s="14">
        <v>35.352706840000003</v>
      </c>
      <c r="L72" s="16">
        <v>0.75014276000000002</v>
      </c>
      <c r="M72" s="14">
        <v>0</v>
      </c>
      <c r="N72" s="16">
        <v>0</v>
      </c>
      <c r="O72" s="14" t="s">
        <v>582</v>
      </c>
      <c r="P72" s="16" t="s">
        <v>582</v>
      </c>
      <c r="Q72" s="14">
        <v>0</v>
      </c>
      <c r="R72" s="16">
        <v>0</v>
      </c>
      <c r="S72" s="14">
        <v>0</v>
      </c>
      <c r="T72" s="16">
        <v>0</v>
      </c>
      <c r="U72" s="14">
        <v>0.23677993999999999</v>
      </c>
      <c r="V72" s="16">
        <v>5.6793879999999998E-2</v>
      </c>
    </row>
    <row r="73" spans="1:22" x14ac:dyDescent="0.25">
      <c r="A73" s="11" t="s">
        <v>543</v>
      </c>
      <c r="B73" s="13">
        <v>8249</v>
      </c>
      <c r="C73" s="14">
        <f>(147/B73*100)</f>
        <v>1.7820341859619349</v>
      </c>
      <c r="D73" s="15">
        <v>8102</v>
      </c>
      <c r="E73" s="14">
        <v>0.73006992999999998</v>
      </c>
      <c r="F73" s="16">
        <v>0.11536390000000001</v>
      </c>
      <c r="G73" s="14">
        <v>2.8667376400000002</v>
      </c>
      <c r="H73" s="16">
        <v>0.21024207</v>
      </c>
      <c r="I73" s="14">
        <v>55.725438029999999</v>
      </c>
      <c r="J73" s="16">
        <v>0.87038176</v>
      </c>
      <c r="K73" s="14">
        <v>39.825519139999997</v>
      </c>
      <c r="L73" s="16">
        <v>0.89652717000000004</v>
      </c>
      <c r="M73" s="14">
        <v>0</v>
      </c>
      <c r="N73" s="16">
        <v>0</v>
      </c>
      <c r="O73" s="14" t="s">
        <v>582</v>
      </c>
      <c r="P73" s="16" t="s">
        <v>582</v>
      </c>
      <c r="Q73" s="14">
        <v>0</v>
      </c>
      <c r="R73" s="16">
        <v>0</v>
      </c>
      <c r="S73" s="14">
        <v>0</v>
      </c>
      <c r="T73" s="16">
        <v>0</v>
      </c>
      <c r="U73" s="14">
        <v>0.85223526000000005</v>
      </c>
      <c r="V73" s="16">
        <v>0.12824521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(204/B75*100)</f>
        <v>3.7953488372093025</v>
      </c>
      <c r="D75" s="15">
        <v>5171</v>
      </c>
      <c r="E75" s="14">
        <v>2.29690306</v>
      </c>
      <c r="F75" s="16">
        <v>0.20463719</v>
      </c>
      <c r="G75" s="14">
        <v>5.0711543199999998</v>
      </c>
      <c r="H75" s="16">
        <v>0.29842247</v>
      </c>
      <c r="I75" s="14">
        <v>44.228005109999998</v>
      </c>
      <c r="J75" s="16">
        <v>0.78426096999999995</v>
      </c>
      <c r="K75" s="14">
        <v>43.592502969999998</v>
      </c>
      <c r="L75" s="16">
        <v>0.83241690999999995</v>
      </c>
      <c r="M75" s="14">
        <v>0</v>
      </c>
      <c r="N75" s="16">
        <v>0</v>
      </c>
      <c r="O75" s="14" t="s">
        <v>582</v>
      </c>
      <c r="P75" s="16" t="s">
        <v>582</v>
      </c>
      <c r="Q75" s="14">
        <v>0</v>
      </c>
      <c r="R75" s="16">
        <v>0</v>
      </c>
      <c r="S75" s="14">
        <v>0</v>
      </c>
      <c r="T75" s="16">
        <v>0</v>
      </c>
      <c r="U75" s="14">
        <v>4.8114345399999996</v>
      </c>
      <c r="V75" s="16">
        <v>0.51749089000000004</v>
      </c>
    </row>
    <row r="76" spans="1:22" x14ac:dyDescent="0.25">
      <c r="A76" s="11" t="s">
        <v>546</v>
      </c>
      <c r="B76" s="13">
        <v>14167</v>
      </c>
      <c r="C76" s="14">
        <f>(229/B76*100)</f>
        <v>1.6164325545281288</v>
      </c>
      <c r="D76" s="15">
        <v>13938</v>
      </c>
      <c r="E76" s="14">
        <v>2.64113635</v>
      </c>
      <c r="F76" s="16">
        <v>0.14052432000000001</v>
      </c>
      <c r="G76" s="14">
        <v>5.6063199600000004</v>
      </c>
      <c r="H76" s="16">
        <v>0.26176908999999998</v>
      </c>
      <c r="I76" s="14">
        <v>44.787496689999998</v>
      </c>
      <c r="J76" s="16">
        <v>0.69133398999999995</v>
      </c>
      <c r="K76" s="14">
        <v>43.506258799999998</v>
      </c>
      <c r="L76" s="16">
        <v>0.65250872000000004</v>
      </c>
      <c r="M76" s="14">
        <v>0</v>
      </c>
      <c r="N76" s="16">
        <v>0</v>
      </c>
      <c r="O76" s="14" t="s">
        <v>582</v>
      </c>
      <c r="P76" s="16" t="s">
        <v>582</v>
      </c>
      <c r="Q76" s="14">
        <v>0</v>
      </c>
      <c r="R76" s="16">
        <v>0</v>
      </c>
      <c r="S76" s="14">
        <v>0</v>
      </c>
      <c r="T76" s="16">
        <v>0</v>
      </c>
      <c r="U76" s="14">
        <v>3.4587882099999998</v>
      </c>
      <c r="V76" s="16">
        <v>0.27949503999999997</v>
      </c>
    </row>
    <row r="77" spans="1:22" x14ac:dyDescent="0.25">
      <c r="A77" s="11" t="s">
        <v>547</v>
      </c>
      <c r="B77" s="13">
        <v>6062</v>
      </c>
      <c r="C77" s="14">
        <f>(87/B77*100)</f>
        <v>1.4351699109204883</v>
      </c>
      <c r="D77" s="15">
        <v>5975</v>
      </c>
      <c r="E77" s="14">
        <v>2.04126735</v>
      </c>
      <c r="F77" s="16">
        <v>0.20384316999999999</v>
      </c>
      <c r="G77" s="14">
        <v>4.7565033300000001</v>
      </c>
      <c r="H77" s="16">
        <v>0.28149221000000002</v>
      </c>
      <c r="I77" s="14">
        <v>55.362711660000002</v>
      </c>
      <c r="J77" s="16">
        <v>0.71310991000000001</v>
      </c>
      <c r="K77" s="14">
        <v>33.51082486</v>
      </c>
      <c r="L77" s="16">
        <v>0.56155241</v>
      </c>
      <c r="M77" s="14">
        <v>0</v>
      </c>
      <c r="N77" s="16">
        <v>0</v>
      </c>
      <c r="O77" s="14" t="s">
        <v>582</v>
      </c>
      <c r="P77" s="16" t="s">
        <v>582</v>
      </c>
      <c r="Q77" s="14">
        <v>0</v>
      </c>
      <c r="R77" s="16">
        <v>0</v>
      </c>
      <c r="S77" s="14">
        <v>0</v>
      </c>
      <c r="T77" s="16">
        <v>0</v>
      </c>
      <c r="U77" s="14">
        <v>4.3286928099999997</v>
      </c>
      <c r="V77" s="16">
        <v>0.38579857000000001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0.46254896000000001</v>
      </c>
      <c r="F81" s="16">
        <v>7.6895149999999995E-2</v>
      </c>
      <c r="G81" s="14">
        <v>3.7936286400000001</v>
      </c>
      <c r="H81" s="16">
        <v>0.30002458999999998</v>
      </c>
      <c r="I81" s="14">
        <v>52.910826540000002</v>
      </c>
      <c r="J81" s="16">
        <v>0.89545664000000003</v>
      </c>
      <c r="K81" s="14">
        <v>42.33823726</v>
      </c>
      <c r="L81" s="16">
        <v>1.04492129</v>
      </c>
      <c r="M81" s="14">
        <v>0</v>
      </c>
      <c r="N81" s="16">
        <v>0</v>
      </c>
      <c r="O81" s="14" t="s">
        <v>582</v>
      </c>
      <c r="P81" s="16" t="s">
        <v>582</v>
      </c>
      <c r="Q81" s="14">
        <v>0</v>
      </c>
      <c r="R81" s="16">
        <v>0</v>
      </c>
      <c r="S81" s="14">
        <v>0</v>
      </c>
      <c r="T81" s="16">
        <v>0</v>
      </c>
      <c r="U81" s="14">
        <v>0.49475859999999999</v>
      </c>
      <c r="V81" s="16">
        <v>0.10973666</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640</v>
      </c>
      <c r="F4" s="22"/>
      <c r="G4" s="21" t="s">
        <v>639</v>
      </c>
      <c r="H4" s="22"/>
      <c r="I4" s="21" t="s">
        <v>638</v>
      </c>
      <c r="J4" s="22"/>
      <c r="K4" s="21" t="s">
        <v>637</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(386/B7*100)</f>
        <v>2.6565726083964214</v>
      </c>
      <c r="D7" s="15">
        <v>14144</v>
      </c>
      <c r="E7" s="14">
        <v>5.8706260199999996</v>
      </c>
      <c r="F7" s="16">
        <v>0.22165489999999999</v>
      </c>
      <c r="G7" s="14">
        <v>17.191073639999999</v>
      </c>
      <c r="H7" s="16">
        <v>0.38096985999999999</v>
      </c>
      <c r="I7" s="14">
        <v>46.910437330000001</v>
      </c>
      <c r="J7" s="16">
        <v>0.46549228999999998</v>
      </c>
      <c r="K7" s="14">
        <v>28.251389929999998</v>
      </c>
      <c r="L7" s="16">
        <v>0.56912039000000003</v>
      </c>
      <c r="M7" s="14">
        <v>0</v>
      </c>
      <c r="N7" s="16">
        <v>0</v>
      </c>
      <c r="O7" s="14" t="s">
        <v>582</v>
      </c>
      <c r="P7" s="16" t="s">
        <v>582</v>
      </c>
      <c r="Q7" s="14">
        <v>0</v>
      </c>
      <c r="R7" s="16">
        <v>0</v>
      </c>
      <c r="S7" s="14">
        <v>0</v>
      </c>
      <c r="T7" s="16">
        <v>0</v>
      </c>
      <c r="U7" s="14">
        <v>1.77647307</v>
      </c>
      <c r="V7" s="16">
        <v>0.14379088000000001</v>
      </c>
    </row>
    <row r="8" spans="1:22" x14ac:dyDescent="0.25">
      <c r="A8" s="11" t="s">
        <v>478</v>
      </c>
      <c r="B8" s="13">
        <v>7007</v>
      </c>
      <c r="C8" s="14">
        <f>(27/B8*100)</f>
        <v>0.38532895675752815</v>
      </c>
      <c r="D8" s="15">
        <v>6980</v>
      </c>
      <c r="E8" s="14">
        <v>7.0443887600000004</v>
      </c>
      <c r="F8" s="16">
        <v>0.33617385999999999</v>
      </c>
      <c r="G8" s="14">
        <v>6.6757486799999999</v>
      </c>
      <c r="H8" s="16">
        <v>0.35743344999999999</v>
      </c>
      <c r="I8" s="14">
        <v>21.733182230000001</v>
      </c>
      <c r="J8" s="16">
        <v>0.52486295999999999</v>
      </c>
      <c r="K8" s="14">
        <v>63.202587520000002</v>
      </c>
      <c r="L8" s="16">
        <v>0.53960187999999998</v>
      </c>
      <c r="M8" s="14">
        <v>0</v>
      </c>
      <c r="N8" s="16">
        <v>0</v>
      </c>
      <c r="O8" s="14" t="s">
        <v>582</v>
      </c>
      <c r="P8" s="16" t="s">
        <v>582</v>
      </c>
      <c r="Q8" s="14">
        <v>0.47274523000000002</v>
      </c>
      <c r="R8" s="16">
        <v>0.11634804999999999</v>
      </c>
      <c r="S8" s="14">
        <v>0</v>
      </c>
      <c r="T8" s="16">
        <v>0</v>
      </c>
      <c r="U8" s="14">
        <v>0.87134758000000001</v>
      </c>
      <c r="V8" s="16">
        <v>0.13656781000000001</v>
      </c>
    </row>
    <row r="9" spans="1:22" x14ac:dyDescent="0.25">
      <c r="A9" s="11" t="s">
        <v>479</v>
      </c>
      <c r="B9" s="13">
        <v>9651</v>
      </c>
      <c r="C9" s="14">
        <f>(116/B9*100)</f>
        <v>1.2019479846648016</v>
      </c>
      <c r="D9" s="15">
        <v>9535</v>
      </c>
      <c r="E9" s="14">
        <v>4.3696539300000001</v>
      </c>
      <c r="F9" s="16">
        <v>0.26498770999999999</v>
      </c>
      <c r="G9" s="14">
        <v>7.8353631200000002</v>
      </c>
      <c r="H9" s="16">
        <v>0.31382664999999998</v>
      </c>
      <c r="I9" s="14">
        <v>40.720329790000001</v>
      </c>
      <c r="J9" s="16">
        <v>0.63346332999999999</v>
      </c>
      <c r="K9" s="14">
        <v>41.972376990000001</v>
      </c>
      <c r="L9" s="16">
        <v>0.74368898000000005</v>
      </c>
      <c r="M9" s="14">
        <v>0</v>
      </c>
      <c r="N9" s="16">
        <v>0</v>
      </c>
      <c r="O9" s="14" t="s">
        <v>582</v>
      </c>
      <c r="P9" s="16" t="s">
        <v>582</v>
      </c>
      <c r="Q9" s="14">
        <v>3.0146723</v>
      </c>
      <c r="R9" s="16">
        <v>0.54134864000000005</v>
      </c>
      <c r="S9" s="14">
        <v>0</v>
      </c>
      <c r="T9" s="16">
        <v>0</v>
      </c>
      <c r="U9" s="14">
        <v>2.0876038800000001</v>
      </c>
      <c r="V9" s="16">
        <v>0.25987153000000002</v>
      </c>
    </row>
    <row r="10" spans="1:22" x14ac:dyDescent="0.25">
      <c r="A10" s="11" t="s">
        <v>480</v>
      </c>
      <c r="B10" s="13">
        <v>20058</v>
      </c>
      <c r="C10" s="14">
        <f>(531/B10*100)</f>
        <v>2.647322763984445</v>
      </c>
      <c r="D10" s="15">
        <v>19527</v>
      </c>
      <c r="E10" s="14">
        <v>6.5465055999999997</v>
      </c>
      <c r="F10" s="16">
        <v>0.28335845999999998</v>
      </c>
      <c r="G10" s="14">
        <v>15.68079623</v>
      </c>
      <c r="H10" s="16">
        <v>0.36837701</v>
      </c>
      <c r="I10" s="14">
        <v>45.072494480000003</v>
      </c>
      <c r="J10" s="16">
        <v>0.50602634000000002</v>
      </c>
      <c r="K10" s="14">
        <v>31.392034750000001</v>
      </c>
      <c r="L10" s="16">
        <v>0.50287543999999995</v>
      </c>
      <c r="M10" s="14">
        <v>0</v>
      </c>
      <c r="N10" s="16">
        <v>0</v>
      </c>
      <c r="O10" s="14" t="s">
        <v>582</v>
      </c>
      <c r="P10" s="16" t="s">
        <v>582</v>
      </c>
      <c r="Q10" s="14">
        <v>0</v>
      </c>
      <c r="R10" s="16">
        <v>0</v>
      </c>
      <c r="S10" s="14">
        <v>0</v>
      </c>
      <c r="T10" s="16">
        <v>0</v>
      </c>
      <c r="U10" s="14">
        <v>1.3081689400000001</v>
      </c>
      <c r="V10" s="16">
        <v>0.17377871</v>
      </c>
    </row>
    <row r="11" spans="1:22" x14ac:dyDescent="0.25">
      <c r="A11" s="11" t="s">
        <v>481</v>
      </c>
      <c r="B11" s="13">
        <v>7053</v>
      </c>
      <c r="C11" s="14">
        <f>(53/B11*100)</f>
        <v>0.75145328229122355</v>
      </c>
      <c r="D11" s="15">
        <v>7000</v>
      </c>
      <c r="E11" s="14">
        <v>7.81634473</v>
      </c>
      <c r="F11" s="16">
        <v>0.38466007000000002</v>
      </c>
      <c r="G11" s="14">
        <v>12.02860914</v>
      </c>
      <c r="H11" s="16">
        <v>0.43266356</v>
      </c>
      <c r="I11" s="14">
        <v>39.866982</v>
      </c>
      <c r="J11" s="16">
        <v>0.71118941000000002</v>
      </c>
      <c r="K11" s="14">
        <v>39.012724470000002</v>
      </c>
      <c r="L11" s="16">
        <v>0.80187238999999999</v>
      </c>
      <c r="M11" s="14">
        <v>0</v>
      </c>
      <c r="N11" s="16">
        <v>0</v>
      </c>
      <c r="O11" s="14" t="s">
        <v>582</v>
      </c>
      <c r="P11" s="16" t="s">
        <v>582</v>
      </c>
      <c r="Q11" s="14">
        <v>0</v>
      </c>
      <c r="R11" s="16">
        <v>0</v>
      </c>
      <c r="S11" s="14">
        <v>0</v>
      </c>
      <c r="T11" s="16">
        <v>0</v>
      </c>
      <c r="U11" s="14">
        <v>1.27533966</v>
      </c>
      <c r="V11" s="16">
        <v>0.23291505000000001</v>
      </c>
    </row>
    <row r="12" spans="1:22" x14ac:dyDescent="0.25">
      <c r="A12" s="11" t="s">
        <v>482</v>
      </c>
      <c r="B12" s="13">
        <v>6894</v>
      </c>
      <c r="C12" s="14">
        <f>(57/B12*100)</f>
        <v>0.82680591818973026</v>
      </c>
      <c r="D12" s="15">
        <v>6837</v>
      </c>
      <c r="E12" s="14">
        <v>5.6797581499999996</v>
      </c>
      <c r="F12" s="16">
        <v>0.30297509</v>
      </c>
      <c r="G12" s="14">
        <v>13.61506217</v>
      </c>
      <c r="H12" s="16">
        <v>0.46709024999999998</v>
      </c>
      <c r="I12" s="14">
        <v>53.009990870000003</v>
      </c>
      <c r="J12" s="16">
        <v>0.68234494999999995</v>
      </c>
      <c r="K12" s="14">
        <v>22.981876289999999</v>
      </c>
      <c r="L12" s="16">
        <v>0.56096984999999999</v>
      </c>
      <c r="M12" s="14">
        <v>0</v>
      </c>
      <c r="N12" s="16">
        <v>0</v>
      </c>
      <c r="O12" s="14" t="s">
        <v>582</v>
      </c>
      <c r="P12" s="16" t="s">
        <v>582</v>
      </c>
      <c r="Q12" s="14">
        <v>2.3471719100000001</v>
      </c>
      <c r="R12" s="16">
        <v>0.59165972</v>
      </c>
      <c r="S12" s="14">
        <v>0</v>
      </c>
      <c r="T12" s="16">
        <v>0</v>
      </c>
      <c r="U12" s="14">
        <v>2.36614061</v>
      </c>
      <c r="V12" s="16">
        <v>0.19453409999999999</v>
      </c>
    </row>
    <row r="13" spans="1:22" x14ac:dyDescent="0.25">
      <c r="A13" s="11" t="s">
        <v>483</v>
      </c>
      <c r="B13" s="13">
        <v>7161</v>
      </c>
      <c r="C13" s="14">
        <f>(95/B13*100)</f>
        <v>1.3266303588884234</v>
      </c>
      <c r="D13" s="15">
        <v>7066</v>
      </c>
      <c r="E13" s="14">
        <v>5.4134665799999997</v>
      </c>
      <c r="F13" s="16">
        <v>0.36686644000000002</v>
      </c>
      <c r="G13" s="14">
        <v>6.3414221299999998</v>
      </c>
      <c r="H13" s="16">
        <v>0.36997380000000002</v>
      </c>
      <c r="I13" s="14">
        <v>32.089087790000001</v>
      </c>
      <c r="J13" s="16">
        <v>0.55167292999999995</v>
      </c>
      <c r="K13" s="14">
        <v>51.002848880000002</v>
      </c>
      <c r="L13" s="16">
        <v>0.56118517000000001</v>
      </c>
      <c r="M13" s="14">
        <v>0</v>
      </c>
      <c r="N13" s="16">
        <v>0</v>
      </c>
      <c r="O13" s="14" t="s">
        <v>582</v>
      </c>
      <c r="P13" s="16" t="s">
        <v>582</v>
      </c>
      <c r="Q13" s="14">
        <v>4.0692588399999998</v>
      </c>
      <c r="R13" s="16">
        <v>0.46792859999999997</v>
      </c>
      <c r="S13" s="14">
        <v>0</v>
      </c>
      <c r="T13" s="16">
        <v>0</v>
      </c>
      <c r="U13" s="14">
        <v>1.0839157800000001</v>
      </c>
      <c r="V13" s="16">
        <v>0.20255618</v>
      </c>
    </row>
    <row r="14" spans="1:22" x14ac:dyDescent="0.25">
      <c r="A14" s="11" t="s">
        <v>484</v>
      </c>
      <c r="B14" s="13">
        <v>5587</v>
      </c>
      <c r="C14" s="14">
        <f>(76/B14*100)</f>
        <v>1.3603006980490424</v>
      </c>
      <c r="D14" s="15">
        <v>5511</v>
      </c>
      <c r="E14" s="14">
        <v>3.7531975000000002</v>
      </c>
      <c r="F14" s="16">
        <v>0.26457782000000002</v>
      </c>
      <c r="G14" s="14">
        <v>8.9924865100000009</v>
      </c>
      <c r="H14" s="16">
        <v>0.37800958000000001</v>
      </c>
      <c r="I14" s="14">
        <v>47.155650309999999</v>
      </c>
      <c r="J14" s="16">
        <v>0.68396139</v>
      </c>
      <c r="K14" s="14">
        <v>39.409743689999999</v>
      </c>
      <c r="L14" s="16">
        <v>0.75403942999999996</v>
      </c>
      <c r="M14" s="14">
        <v>0</v>
      </c>
      <c r="N14" s="16">
        <v>0</v>
      </c>
      <c r="O14" s="14" t="s">
        <v>582</v>
      </c>
      <c r="P14" s="16" t="s">
        <v>582</v>
      </c>
      <c r="Q14" s="14">
        <v>0</v>
      </c>
      <c r="R14" s="16">
        <v>0</v>
      </c>
      <c r="S14" s="14">
        <v>0</v>
      </c>
      <c r="T14" s="16">
        <v>0</v>
      </c>
      <c r="U14" s="14">
        <v>0.68892198999999998</v>
      </c>
      <c r="V14" s="16">
        <v>0.12604534000000001</v>
      </c>
    </row>
    <row r="15" spans="1:22" x14ac:dyDescent="0.25">
      <c r="A15" s="11" t="s">
        <v>485</v>
      </c>
      <c r="B15" s="13">
        <v>5882</v>
      </c>
      <c r="C15" s="14">
        <f>(53/B15*100)</f>
        <v>0.90105406324379467</v>
      </c>
      <c r="D15" s="15">
        <v>5829</v>
      </c>
      <c r="E15" s="14">
        <v>4.1451023300000003</v>
      </c>
      <c r="F15" s="16">
        <v>0.23341796000000001</v>
      </c>
      <c r="G15" s="14">
        <v>7.9589418500000004</v>
      </c>
      <c r="H15" s="16">
        <v>0.39180452999999998</v>
      </c>
      <c r="I15" s="14">
        <v>36.627809210000002</v>
      </c>
      <c r="J15" s="16">
        <v>0.7170358</v>
      </c>
      <c r="K15" s="14">
        <v>49.649693149999997</v>
      </c>
      <c r="L15" s="16">
        <v>0.83555880999999999</v>
      </c>
      <c r="M15" s="14">
        <v>0</v>
      </c>
      <c r="N15" s="16">
        <v>0</v>
      </c>
      <c r="O15" s="14" t="s">
        <v>582</v>
      </c>
      <c r="P15" s="16" t="s">
        <v>582</v>
      </c>
      <c r="Q15" s="14">
        <v>1.0127116700000001</v>
      </c>
      <c r="R15" s="16">
        <v>0.45391006</v>
      </c>
      <c r="S15" s="14">
        <v>0</v>
      </c>
      <c r="T15" s="16">
        <v>0</v>
      </c>
      <c r="U15" s="14">
        <v>0.60574178999999995</v>
      </c>
      <c r="V15" s="16">
        <v>0.13438212999999999</v>
      </c>
    </row>
    <row r="16" spans="1:22" x14ac:dyDescent="0.25">
      <c r="A16" s="11" t="s">
        <v>486</v>
      </c>
      <c r="B16" s="13">
        <v>6108</v>
      </c>
      <c r="C16" s="14">
        <f>(107/B16*100)</f>
        <v>1.7518009168303865</v>
      </c>
      <c r="D16" s="15">
        <v>6001</v>
      </c>
      <c r="E16" s="14">
        <v>5.6417309500000004</v>
      </c>
      <c r="F16" s="16">
        <v>0.28012701000000001</v>
      </c>
      <c r="G16" s="14">
        <v>15.61605327</v>
      </c>
      <c r="H16" s="16">
        <v>0.50847534000000005</v>
      </c>
      <c r="I16" s="14">
        <v>42.535811070000001</v>
      </c>
      <c r="J16" s="16">
        <v>0.61418556000000002</v>
      </c>
      <c r="K16" s="14">
        <v>27.923706840000001</v>
      </c>
      <c r="L16" s="16">
        <v>0.66895950999999998</v>
      </c>
      <c r="M16" s="14">
        <v>0</v>
      </c>
      <c r="N16" s="16">
        <v>0</v>
      </c>
      <c r="O16" s="14" t="s">
        <v>582</v>
      </c>
      <c r="P16" s="16" t="s">
        <v>582</v>
      </c>
      <c r="Q16" s="14">
        <v>0</v>
      </c>
      <c r="R16" s="16">
        <v>0</v>
      </c>
      <c r="S16" s="14">
        <v>0</v>
      </c>
      <c r="T16" s="16">
        <v>0</v>
      </c>
      <c r="U16" s="14">
        <v>8.2826978699999998</v>
      </c>
      <c r="V16" s="16">
        <v>0.48927135999999999</v>
      </c>
    </row>
    <row r="17" spans="1:22" x14ac:dyDescent="0.25">
      <c r="A17" s="11" t="s">
        <v>487</v>
      </c>
      <c r="B17" s="13">
        <v>6504</v>
      </c>
      <c r="C17" s="14">
        <f>(709/B17*100)</f>
        <v>10.900984009840098</v>
      </c>
      <c r="D17" s="15">
        <v>5795</v>
      </c>
      <c r="E17" s="14">
        <v>5.27105069</v>
      </c>
      <c r="F17" s="16">
        <v>0.36742285000000002</v>
      </c>
      <c r="G17" s="14">
        <v>8.6191744499999992</v>
      </c>
      <c r="H17" s="16">
        <v>0.38330739000000003</v>
      </c>
      <c r="I17" s="14">
        <v>24.664485509999999</v>
      </c>
      <c r="J17" s="16">
        <v>0.61760941000000003</v>
      </c>
      <c r="K17" s="14">
        <v>57.092768489999997</v>
      </c>
      <c r="L17" s="16">
        <v>0.85379614000000004</v>
      </c>
      <c r="M17" s="14">
        <v>0</v>
      </c>
      <c r="N17" s="16">
        <v>0</v>
      </c>
      <c r="O17" s="14" t="s">
        <v>582</v>
      </c>
      <c r="P17" s="16" t="s">
        <v>582</v>
      </c>
      <c r="Q17" s="14">
        <v>2.5536236200000002</v>
      </c>
      <c r="R17" s="16">
        <v>0.33893387000000003</v>
      </c>
      <c r="S17" s="14">
        <v>0</v>
      </c>
      <c r="T17" s="16">
        <v>0</v>
      </c>
      <c r="U17" s="14">
        <v>1.7988972299999999</v>
      </c>
      <c r="V17" s="16">
        <v>0.24786970999999999</v>
      </c>
    </row>
    <row r="18" spans="1:22" x14ac:dyDescent="0.25">
      <c r="A18" s="11" t="s">
        <v>488</v>
      </c>
      <c r="B18" s="13">
        <v>5532</v>
      </c>
      <c r="C18" s="14">
        <f>(28/B18*100)</f>
        <v>0.50614605929139556</v>
      </c>
      <c r="D18" s="15">
        <v>5504</v>
      </c>
      <c r="E18" s="14">
        <v>5.4445015400000001</v>
      </c>
      <c r="F18" s="16">
        <v>0.33734335999999998</v>
      </c>
      <c r="G18" s="14">
        <v>9.9191033199999996</v>
      </c>
      <c r="H18" s="16">
        <v>0.48230073000000001</v>
      </c>
      <c r="I18" s="14">
        <v>45.750339879999999</v>
      </c>
      <c r="J18" s="16">
        <v>0.78965315999999997</v>
      </c>
      <c r="K18" s="14">
        <v>37.433529829999998</v>
      </c>
      <c r="L18" s="16">
        <v>0.78169383000000003</v>
      </c>
      <c r="M18" s="14">
        <v>0</v>
      </c>
      <c r="N18" s="16">
        <v>0</v>
      </c>
      <c r="O18" s="14" t="s">
        <v>582</v>
      </c>
      <c r="P18" s="16" t="s">
        <v>582</v>
      </c>
      <c r="Q18" s="14">
        <v>0</v>
      </c>
      <c r="R18" s="16">
        <v>0</v>
      </c>
      <c r="S18" s="14">
        <v>0</v>
      </c>
      <c r="T18" s="16">
        <v>0</v>
      </c>
      <c r="U18" s="14">
        <v>1.4525254400000001</v>
      </c>
      <c r="V18" s="16">
        <v>0.27865007000000003</v>
      </c>
    </row>
    <row r="19" spans="1:22" x14ac:dyDescent="0.25">
      <c r="A19" s="11" t="s">
        <v>489</v>
      </c>
      <c r="B19" s="13">
        <v>5658</v>
      </c>
      <c r="C19" s="14">
        <f>(74/B19*100)</f>
        <v>1.3078826440438318</v>
      </c>
      <c r="D19" s="15">
        <v>5584</v>
      </c>
      <c r="E19" s="14">
        <v>6.2743629399999996</v>
      </c>
      <c r="F19" s="16">
        <v>0.41464284000000001</v>
      </c>
      <c r="G19" s="14">
        <v>11.361995869999999</v>
      </c>
      <c r="H19" s="16">
        <v>0.45808463999999999</v>
      </c>
      <c r="I19" s="14">
        <v>40.466543250000001</v>
      </c>
      <c r="J19" s="16">
        <v>0.71198335000000001</v>
      </c>
      <c r="K19" s="14">
        <v>40.683556260000003</v>
      </c>
      <c r="L19" s="16">
        <v>0.82326878000000003</v>
      </c>
      <c r="M19" s="14">
        <v>0</v>
      </c>
      <c r="N19" s="16">
        <v>0</v>
      </c>
      <c r="O19" s="14" t="s">
        <v>582</v>
      </c>
      <c r="P19" s="16" t="s">
        <v>582</v>
      </c>
      <c r="Q19" s="14">
        <v>0</v>
      </c>
      <c r="R19" s="16">
        <v>0</v>
      </c>
      <c r="S19" s="14">
        <v>0</v>
      </c>
      <c r="T19" s="16">
        <v>0</v>
      </c>
      <c r="U19" s="14">
        <v>1.2135416800000001</v>
      </c>
      <c r="V19" s="16">
        <v>0.20105443000000001</v>
      </c>
    </row>
    <row r="20" spans="1:22" x14ac:dyDescent="0.25">
      <c r="A20" s="11" t="s">
        <v>490</v>
      </c>
      <c r="B20" s="13">
        <v>3371</v>
      </c>
      <c r="C20" s="14">
        <f>(75/B20*100)</f>
        <v>2.2248590922574905</v>
      </c>
      <c r="D20" s="15">
        <v>3296</v>
      </c>
      <c r="E20" s="14">
        <v>7.9978931099999997</v>
      </c>
      <c r="F20" s="16">
        <v>0.46261709000000001</v>
      </c>
      <c r="G20" s="14">
        <v>8.9046732899999999</v>
      </c>
      <c r="H20" s="16">
        <v>0.45116282000000002</v>
      </c>
      <c r="I20" s="14">
        <v>31.903085619999999</v>
      </c>
      <c r="J20" s="16">
        <v>0.65942535999999996</v>
      </c>
      <c r="K20" s="14">
        <v>49.802833669999998</v>
      </c>
      <c r="L20" s="16">
        <v>0.78332007999999997</v>
      </c>
      <c r="M20" s="14">
        <v>0</v>
      </c>
      <c r="N20" s="16">
        <v>0</v>
      </c>
      <c r="O20" s="14" t="s">
        <v>582</v>
      </c>
      <c r="P20" s="16" t="s">
        <v>582</v>
      </c>
      <c r="Q20" s="14">
        <v>0</v>
      </c>
      <c r="R20" s="16">
        <v>0</v>
      </c>
      <c r="S20" s="14">
        <v>0</v>
      </c>
      <c r="T20" s="16">
        <v>0</v>
      </c>
      <c r="U20" s="14">
        <v>1.39151432</v>
      </c>
      <c r="V20" s="16">
        <v>0.20350441</v>
      </c>
    </row>
    <row r="21" spans="1:22" x14ac:dyDescent="0.25">
      <c r="A21" s="11" t="s">
        <v>491</v>
      </c>
      <c r="B21" s="13">
        <v>5741</v>
      </c>
      <c r="C21" s="14">
        <f>(45/B21*100)</f>
        <v>0.7838355687162516</v>
      </c>
      <c r="D21" s="15">
        <v>5696</v>
      </c>
      <c r="E21" s="14">
        <v>4.9083467399999998</v>
      </c>
      <c r="F21" s="16">
        <v>0.29975223000000001</v>
      </c>
      <c r="G21" s="14">
        <v>11.68136166</v>
      </c>
      <c r="H21" s="16">
        <v>0.50785871999999999</v>
      </c>
      <c r="I21" s="14">
        <v>47.45434315</v>
      </c>
      <c r="J21" s="16">
        <v>0.69689069999999997</v>
      </c>
      <c r="K21" s="14">
        <v>35.230815939999999</v>
      </c>
      <c r="L21" s="16">
        <v>0.66852283000000001</v>
      </c>
      <c r="M21" s="14">
        <v>0</v>
      </c>
      <c r="N21" s="16">
        <v>0</v>
      </c>
      <c r="O21" s="14" t="s">
        <v>582</v>
      </c>
      <c r="P21" s="16" t="s">
        <v>582</v>
      </c>
      <c r="Q21" s="14">
        <v>0</v>
      </c>
      <c r="R21" s="16">
        <v>0</v>
      </c>
      <c r="S21" s="14">
        <v>0</v>
      </c>
      <c r="T21" s="16">
        <v>0</v>
      </c>
      <c r="U21" s="14">
        <v>0.72513251000000001</v>
      </c>
      <c r="V21" s="16">
        <v>0.11916597</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(222/B23*100)</f>
        <v>1.9166019166019166</v>
      </c>
      <c r="D23" s="15">
        <v>11361</v>
      </c>
      <c r="E23" s="14">
        <v>4.1405200100000004</v>
      </c>
      <c r="F23" s="16">
        <v>0.26760474000000001</v>
      </c>
      <c r="G23" s="14">
        <v>6.8131429700000004</v>
      </c>
      <c r="H23" s="16">
        <v>0.34150614000000001</v>
      </c>
      <c r="I23" s="14">
        <v>41.119705179999997</v>
      </c>
      <c r="J23" s="16">
        <v>0.72032697999999995</v>
      </c>
      <c r="K23" s="14">
        <v>46.571711399999998</v>
      </c>
      <c r="L23" s="16">
        <v>0.68877977999999995</v>
      </c>
      <c r="M23" s="14">
        <v>0</v>
      </c>
      <c r="N23" s="16">
        <v>0</v>
      </c>
      <c r="O23" s="14" t="s">
        <v>582</v>
      </c>
      <c r="P23" s="16" t="s">
        <v>582</v>
      </c>
      <c r="Q23" s="14">
        <v>0</v>
      </c>
      <c r="R23" s="16">
        <v>0</v>
      </c>
      <c r="S23" s="14">
        <v>0</v>
      </c>
      <c r="T23" s="16">
        <v>0</v>
      </c>
      <c r="U23" s="14">
        <v>1.3549204399999999</v>
      </c>
      <c r="V23" s="16">
        <v>0.19634038000000001</v>
      </c>
    </row>
    <row r="24" spans="1:22" x14ac:dyDescent="0.25">
      <c r="A24" s="11" t="s">
        <v>494</v>
      </c>
      <c r="B24" s="13">
        <v>6647</v>
      </c>
      <c r="C24" s="14">
        <f>(7/B24*100)</f>
        <v>0.10531066646607493</v>
      </c>
      <c r="D24" s="15">
        <v>6640</v>
      </c>
      <c r="E24" s="14">
        <v>3.5304646599999998</v>
      </c>
      <c r="F24" s="16">
        <v>0.22026492</v>
      </c>
      <c r="G24" s="14">
        <v>8.3460446499999996</v>
      </c>
      <c r="H24" s="16">
        <v>0.41006641999999999</v>
      </c>
      <c r="I24" s="14">
        <v>45.565337409999998</v>
      </c>
      <c r="J24" s="16">
        <v>0.67205718000000003</v>
      </c>
      <c r="K24" s="14">
        <v>42.053216409999997</v>
      </c>
      <c r="L24" s="16">
        <v>0.76216430000000002</v>
      </c>
      <c r="M24" s="14">
        <v>0</v>
      </c>
      <c r="N24" s="16">
        <v>0</v>
      </c>
      <c r="O24" s="14" t="s">
        <v>582</v>
      </c>
      <c r="P24" s="16" t="s">
        <v>582</v>
      </c>
      <c r="Q24" s="14">
        <v>0</v>
      </c>
      <c r="R24" s="16">
        <v>0</v>
      </c>
      <c r="S24" s="14">
        <v>0</v>
      </c>
      <c r="T24" s="16">
        <v>0</v>
      </c>
      <c r="U24" s="14">
        <v>0.50493686999999998</v>
      </c>
      <c r="V24" s="16">
        <v>0.10291118</v>
      </c>
    </row>
    <row r="25" spans="1:22" x14ac:dyDescent="0.25">
      <c r="A25" s="11" t="s">
        <v>495</v>
      </c>
      <c r="B25" s="13">
        <v>5581</v>
      </c>
      <c r="C25" s="14">
        <f>(24/B25*100)</f>
        <v>0.43003046049095145</v>
      </c>
      <c r="D25" s="15">
        <v>5557</v>
      </c>
      <c r="E25" s="14">
        <v>1.2968583499999999</v>
      </c>
      <c r="F25" s="16">
        <v>0.14086707000000001</v>
      </c>
      <c r="G25" s="14">
        <v>7.3588703600000001</v>
      </c>
      <c r="H25" s="16">
        <v>0.35291748000000001</v>
      </c>
      <c r="I25" s="14">
        <v>43.514598059999997</v>
      </c>
      <c r="J25" s="16">
        <v>0.70265478999999997</v>
      </c>
      <c r="K25" s="14">
        <v>47.539569270000001</v>
      </c>
      <c r="L25" s="16">
        <v>0.76819130000000002</v>
      </c>
      <c r="M25" s="14">
        <v>0</v>
      </c>
      <c r="N25" s="16">
        <v>0</v>
      </c>
      <c r="O25" s="14" t="s">
        <v>582</v>
      </c>
      <c r="P25" s="16" t="s">
        <v>582</v>
      </c>
      <c r="Q25" s="14">
        <v>0</v>
      </c>
      <c r="R25" s="16">
        <v>0</v>
      </c>
      <c r="S25" s="14">
        <v>0</v>
      </c>
      <c r="T25" s="16">
        <v>0</v>
      </c>
      <c r="U25" s="14">
        <v>0.29010395999999999</v>
      </c>
      <c r="V25" s="16">
        <v>7.6398740000000007E-2</v>
      </c>
    </row>
    <row r="26" spans="1:22" x14ac:dyDescent="0.25">
      <c r="A26" s="11" t="s">
        <v>496</v>
      </c>
      <c r="B26" s="13">
        <v>4869</v>
      </c>
      <c r="C26" s="14">
        <f>(36/B26*100)</f>
        <v>0.73937153419593349</v>
      </c>
      <c r="D26" s="15">
        <v>4833</v>
      </c>
      <c r="E26" s="14">
        <v>6.6705222900000001</v>
      </c>
      <c r="F26" s="16">
        <v>0.40709929</v>
      </c>
      <c r="G26" s="14">
        <v>9.0535001000000008</v>
      </c>
      <c r="H26" s="16">
        <v>0.44633163999999997</v>
      </c>
      <c r="I26" s="14">
        <v>48.102124269999997</v>
      </c>
      <c r="J26" s="16">
        <v>0.88328483999999996</v>
      </c>
      <c r="K26" s="14">
        <v>35.674731800000004</v>
      </c>
      <c r="L26" s="16">
        <v>0.88141495999999997</v>
      </c>
      <c r="M26" s="14">
        <v>0</v>
      </c>
      <c r="N26" s="16">
        <v>0</v>
      </c>
      <c r="O26" s="14" t="s">
        <v>582</v>
      </c>
      <c r="P26" s="16" t="s">
        <v>582</v>
      </c>
      <c r="Q26" s="14">
        <v>0</v>
      </c>
      <c r="R26" s="16">
        <v>0</v>
      </c>
      <c r="S26" s="14">
        <v>0</v>
      </c>
      <c r="T26" s="16">
        <v>0</v>
      </c>
      <c r="U26" s="14">
        <v>0.49912153999999997</v>
      </c>
      <c r="V26" s="16">
        <v>0.10727316000000001</v>
      </c>
    </row>
    <row r="27" spans="1:22" x14ac:dyDescent="0.25">
      <c r="A27" s="11" t="s">
        <v>497</v>
      </c>
      <c r="B27" s="13">
        <v>5299</v>
      </c>
      <c r="C27" s="14">
        <f>(19/B27*100)</f>
        <v>0.35855821853179842</v>
      </c>
      <c r="D27" s="15">
        <v>5280</v>
      </c>
      <c r="E27" s="14">
        <v>7.7431297700000004</v>
      </c>
      <c r="F27" s="16">
        <v>0.35257476999999998</v>
      </c>
      <c r="G27" s="14">
        <v>8.7303100400000009</v>
      </c>
      <c r="H27" s="16">
        <v>0.39597843999999999</v>
      </c>
      <c r="I27" s="14">
        <v>26.191470949999999</v>
      </c>
      <c r="J27" s="16">
        <v>0.60218956999999995</v>
      </c>
      <c r="K27" s="14">
        <v>55.274227539999998</v>
      </c>
      <c r="L27" s="16">
        <v>0.68697554999999999</v>
      </c>
      <c r="M27" s="14">
        <v>0</v>
      </c>
      <c r="N27" s="16">
        <v>0</v>
      </c>
      <c r="O27" s="14" t="s">
        <v>582</v>
      </c>
      <c r="P27" s="16" t="s">
        <v>582</v>
      </c>
      <c r="Q27" s="14">
        <v>0</v>
      </c>
      <c r="R27" s="16">
        <v>0</v>
      </c>
      <c r="S27" s="14">
        <v>0</v>
      </c>
      <c r="T27" s="16">
        <v>0</v>
      </c>
      <c r="U27" s="14">
        <v>2.0608616999999998</v>
      </c>
      <c r="V27" s="16">
        <v>0.21015644999999999</v>
      </c>
    </row>
    <row r="28" spans="1:22" x14ac:dyDescent="0.25">
      <c r="A28" s="11" t="s">
        <v>498</v>
      </c>
      <c r="B28" s="13">
        <v>7568</v>
      </c>
      <c r="C28" s="14">
        <f>(64/B28*100)</f>
        <v>0.84566596194503174</v>
      </c>
      <c r="D28" s="15">
        <v>7504</v>
      </c>
      <c r="E28" s="14">
        <v>11.62817357</v>
      </c>
      <c r="F28" s="16">
        <v>0.38834575999999998</v>
      </c>
      <c r="G28" s="14">
        <v>13.051100249999999</v>
      </c>
      <c r="H28" s="16">
        <v>0.47697094000000001</v>
      </c>
      <c r="I28" s="14">
        <v>38.928925820000003</v>
      </c>
      <c r="J28" s="16">
        <v>0.70927368999999996</v>
      </c>
      <c r="K28" s="14">
        <v>35.754315149999996</v>
      </c>
      <c r="L28" s="16">
        <v>0.73593034000000002</v>
      </c>
      <c r="M28" s="14">
        <v>0</v>
      </c>
      <c r="N28" s="16">
        <v>0</v>
      </c>
      <c r="O28" s="14" t="s">
        <v>582</v>
      </c>
      <c r="P28" s="16" t="s">
        <v>582</v>
      </c>
      <c r="Q28" s="14">
        <v>0</v>
      </c>
      <c r="R28" s="16">
        <v>0</v>
      </c>
      <c r="S28" s="14">
        <v>0</v>
      </c>
      <c r="T28" s="16">
        <v>0</v>
      </c>
      <c r="U28" s="14">
        <v>0.63748519999999997</v>
      </c>
      <c r="V28" s="16">
        <v>0.113633</v>
      </c>
    </row>
    <row r="29" spans="1:22" x14ac:dyDescent="0.25">
      <c r="A29" s="11" t="s">
        <v>499</v>
      </c>
      <c r="B29" s="13">
        <v>5385</v>
      </c>
      <c r="C29" s="14">
        <f>(30/B29*100)</f>
        <v>0.55710306406685239</v>
      </c>
      <c r="D29" s="15">
        <v>5355</v>
      </c>
      <c r="E29" s="14">
        <v>4.3052303700000003</v>
      </c>
      <c r="F29" s="16">
        <v>0.30580532999999999</v>
      </c>
      <c r="G29" s="14">
        <v>4.36074947</v>
      </c>
      <c r="H29" s="16">
        <v>0.30923039000000002</v>
      </c>
      <c r="I29" s="14">
        <v>37.734270819999999</v>
      </c>
      <c r="J29" s="16">
        <v>0.78661917000000003</v>
      </c>
      <c r="K29" s="14">
        <v>50.117969410000001</v>
      </c>
      <c r="L29" s="16">
        <v>0.86478182999999997</v>
      </c>
      <c r="M29" s="14">
        <v>0</v>
      </c>
      <c r="N29" s="16">
        <v>0</v>
      </c>
      <c r="O29" s="14" t="s">
        <v>582</v>
      </c>
      <c r="P29" s="16" t="s">
        <v>582</v>
      </c>
      <c r="Q29" s="14">
        <v>2.7667624100000001</v>
      </c>
      <c r="R29" s="16">
        <v>0.24169378</v>
      </c>
      <c r="S29" s="14">
        <v>0</v>
      </c>
      <c r="T29" s="16">
        <v>0</v>
      </c>
      <c r="U29" s="14">
        <v>0.71501751999999996</v>
      </c>
      <c r="V29" s="16">
        <v>0.1386521</v>
      </c>
    </row>
    <row r="30" spans="1:22" x14ac:dyDescent="0.25">
      <c r="A30" s="11" t="s">
        <v>500</v>
      </c>
      <c r="B30" s="13">
        <v>4520</v>
      </c>
      <c r="C30" s="14">
        <f>(107/B30*100)</f>
        <v>2.3672566371681416</v>
      </c>
      <c r="D30" s="15">
        <v>4413</v>
      </c>
      <c r="E30" s="14">
        <v>5.1662444699999996</v>
      </c>
      <c r="F30" s="16">
        <v>0.36213914000000003</v>
      </c>
      <c r="G30" s="14">
        <v>16.87099134</v>
      </c>
      <c r="H30" s="16">
        <v>0.57282869000000003</v>
      </c>
      <c r="I30" s="14">
        <v>49.831683769999998</v>
      </c>
      <c r="J30" s="16">
        <v>0.78844979999999998</v>
      </c>
      <c r="K30" s="14">
        <v>26.842716190000001</v>
      </c>
      <c r="L30" s="16">
        <v>0.59738849999999999</v>
      </c>
      <c r="M30" s="14">
        <v>0</v>
      </c>
      <c r="N30" s="16">
        <v>0</v>
      </c>
      <c r="O30" s="14" t="s">
        <v>582</v>
      </c>
      <c r="P30" s="16" t="s">
        <v>582</v>
      </c>
      <c r="Q30" s="14">
        <v>0</v>
      </c>
      <c r="R30" s="16">
        <v>0</v>
      </c>
      <c r="S30" s="14">
        <v>0</v>
      </c>
      <c r="T30" s="16">
        <v>0</v>
      </c>
      <c r="U30" s="14">
        <v>1.2883642399999999</v>
      </c>
      <c r="V30" s="16">
        <v>0.19200072000000001</v>
      </c>
    </row>
    <row r="31" spans="1:22" x14ac:dyDescent="0.25">
      <c r="A31" s="11" t="s">
        <v>501</v>
      </c>
      <c r="B31" s="13">
        <v>5456</v>
      </c>
      <c r="C31" s="14">
        <f>(127/B31*100)</f>
        <v>2.3277126099706744</v>
      </c>
      <c r="D31" s="15">
        <v>5329</v>
      </c>
      <c r="E31" s="14">
        <v>5.42684415</v>
      </c>
      <c r="F31" s="16">
        <v>0.32318245000000001</v>
      </c>
      <c r="G31" s="14">
        <v>6.4892405999999996</v>
      </c>
      <c r="H31" s="16">
        <v>0.40282000000000001</v>
      </c>
      <c r="I31" s="14">
        <v>33.061799649999998</v>
      </c>
      <c r="J31" s="16">
        <v>0.74322107999999998</v>
      </c>
      <c r="K31" s="14">
        <v>53.645494139999997</v>
      </c>
      <c r="L31" s="16">
        <v>0.86637693000000005</v>
      </c>
      <c r="M31" s="14">
        <v>0</v>
      </c>
      <c r="N31" s="16">
        <v>0</v>
      </c>
      <c r="O31" s="14" t="s">
        <v>582</v>
      </c>
      <c r="P31" s="16" t="s">
        <v>582</v>
      </c>
      <c r="Q31" s="14">
        <v>0</v>
      </c>
      <c r="R31" s="16">
        <v>0</v>
      </c>
      <c r="S31" s="14">
        <v>0</v>
      </c>
      <c r="T31" s="16">
        <v>0</v>
      </c>
      <c r="U31" s="14">
        <v>1.37662145</v>
      </c>
      <c r="V31" s="16">
        <v>0.23455467999999999</v>
      </c>
    </row>
    <row r="32" spans="1:22" x14ac:dyDescent="0.25">
      <c r="A32" s="11" t="s">
        <v>502</v>
      </c>
      <c r="B32" s="13">
        <v>4478</v>
      </c>
      <c r="C32" s="14">
        <f>(5/B32*100)</f>
        <v>0.11165698972755694</v>
      </c>
      <c r="D32" s="15">
        <v>4473</v>
      </c>
      <c r="E32" s="14">
        <v>11.154784530000001</v>
      </c>
      <c r="F32" s="16">
        <v>0.48069943999999998</v>
      </c>
      <c r="G32" s="14">
        <v>10.18084823</v>
      </c>
      <c r="H32" s="16">
        <v>0.47354691999999998</v>
      </c>
      <c r="I32" s="14">
        <v>44.952901930000003</v>
      </c>
      <c r="J32" s="16">
        <v>0.85028967</v>
      </c>
      <c r="K32" s="14">
        <v>33.164050449999998</v>
      </c>
      <c r="L32" s="16">
        <v>0.70265228000000002</v>
      </c>
      <c r="M32" s="14">
        <v>0</v>
      </c>
      <c r="N32" s="16">
        <v>0</v>
      </c>
      <c r="O32" s="14" t="s">
        <v>582</v>
      </c>
      <c r="P32" s="16" t="s">
        <v>582</v>
      </c>
      <c r="Q32" s="14">
        <v>0</v>
      </c>
      <c r="R32" s="16">
        <v>0</v>
      </c>
      <c r="S32" s="14">
        <v>0</v>
      </c>
      <c r="T32" s="16">
        <v>0</v>
      </c>
      <c r="U32" s="14">
        <v>0.54741487</v>
      </c>
      <c r="V32" s="16">
        <v>0.13018574999999999</v>
      </c>
    </row>
    <row r="33" spans="1:22" x14ac:dyDescent="0.25">
      <c r="A33" s="11" t="s">
        <v>503</v>
      </c>
      <c r="B33" s="13">
        <v>7325</v>
      </c>
      <c r="C33" s="14">
        <f>(76/B33*100)</f>
        <v>1.0375426621160411</v>
      </c>
      <c r="D33" s="15">
        <v>7249</v>
      </c>
      <c r="E33" s="14">
        <v>5.1630429500000004</v>
      </c>
      <c r="F33" s="16">
        <v>0.30551979000000001</v>
      </c>
      <c r="G33" s="14">
        <v>7.6294859700000002</v>
      </c>
      <c r="H33" s="16">
        <v>0.34297936000000001</v>
      </c>
      <c r="I33" s="14">
        <v>37.856385510000003</v>
      </c>
      <c r="J33" s="16">
        <v>0.70958666000000004</v>
      </c>
      <c r="K33" s="14">
        <v>48.682826040000002</v>
      </c>
      <c r="L33" s="16">
        <v>0.73819710999999999</v>
      </c>
      <c r="M33" s="14">
        <v>0</v>
      </c>
      <c r="N33" s="16">
        <v>0</v>
      </c>
      <c r="O33" s="14" t="s">
        <v>582</v>
      </c>
      <c r="P33" s="16" t="s">
        <v>582</v>
      </c>
      <c r="Q33" s="14">
        <v>0</v>
      </c>
      <c r="R33" s="16">
        <v>0</v>
      </c>
      <c r="S33" s="14">
        <v>0</v>
      </c>
      <c r="T33" s="16">
        <v>0</v>
      </c>
      <c r="U33" s="14">
        <v>0.66825953000000005</v>
      </c>
      <c r="V33" s="16">
        <v>0.11741368000000001</v>
      </c>
    </row>
    <row r="34" spans="1:22" x14ac:dyDescent="0.25">
      <c r="A34" s="11" t="s">
        <v>504</v>
      </c>
      <c r="B34" s="13">
        <v>6350</v>
      </c>
      <c r="C34" s="14">
        <f>(39/B34*100)</f>
        <v>0.6141732283464566</v>
      </c>
      <c r="D34" s="15">
        <v>6311</v>
      </c>
      <c r="E34" s="14">
        <v>8.1903911899999997</v>
      </c>
      <c r="F34" s="16">
        <v>0.42473463</v>
      </c>
      <c r="G34" s="14">
        <v>13.3196098</v>
      </c>
      <c r="H34" s="16">
        <v>0.48515754999999999</v>
      </c>
      <c r="I34" s="14">
        <v>48.280210949999997</v>
      </c>
      <c r="J34" s="16">
        <v>0.79149994000000001</v>
      </c>
      <c r="K34" s="14">
        <v>24.843050829999999</v>
      </c>
      <c r="L34" s="16">
        <v>0.69061691999999997</v>
      </c>
      <c r="M34" s="14">
        <v>0</v>
      </c>
      <c r="N34" s="16">
        <v>0</v>
      </c>
      <c r="O34" s="14" t="s">
        <v>582</v>
      </c>
      <c r="P34" s="16" t="s">
        <v>582</v>
      </c>
      <c r="Q34" s="14">
        <v>2.56205434</v>
      </c>
      <c r="R34" s="16">
        <v>0.53182982999999995</v>
      </c>
      <c r="S34" s="14">
        <v>0</v>
      </c>
      <c r="T34" s="16">
        <v>0</v>
      </c>
      <c r="U34" s="14">
        <v>2.8046829</v>
      </c>
      <c r="V34" s="16">
        <v>0.31379179000000001</v>
      </c>
    </row>
    <row r="35" spans="1:22" x14ac:dyDescent="0.25">
      <c r="A35" s="11" t="s">
        <v>505</v>
      </c>
      <c r="B35" s="13">
        <v>6406</v>
      </c>
      <c r="C35" s="14">
        <f>(38/B35*100)</f>
        <v>0.59319388073680923</v>
      </c>
      <c r="D35" s="15">
        <v>6368</v>
      </c>
      <c r="E35" s="14">
        <v>8.0381451199999994</v>
      </c>
      <c r="F35" s="16">
        <v>0.42379719999999999</v>
      </c>
      <c r="G35" s="14">
        <v>9.1794011999999992</v>
      </c>
      <c r="H35" s="16">
        <v>0.43679489999999999</v>
      </c>
      <c r="I35" s="14">
        <v>43.11975863</v>
      </c>
      <c r="J35" s="16">
        <v>0.85306044999999997</v>
      </c>
      <c r="K35" s="14">
        <v>37.749770120000001</v>
      </c>
      <c r="L35" s="16">
        <v>0.83053524999999995</v>
      </c>
      <c r="M35" s="14">
        <v>0</v>
      </c>
      <c r="N35" s="16">
        <v>0</v>
      </c>
      <c r="O35" s="14" t="s">
        <v>582</v>
      </c>
      <c r="P35" s="16" t="s">
        <v>582</v>
      </c>
      <c r="Q35" s="14">
        <v>1.0339346199999999</v>
      </c>
      <c r="R35" s="16">
        <v>5.6459860000000001E-2</v>
      </c>
      <c r="S35" s="14">
        <v>0</v>
      </c>
      <c r="T35" s="16">
        <v>0</v>
      </c>
      <c r="U35" s="14">
        <v>0.87899031000000005</v>
      </c>
      <c r="V35" s="16">
        <v>0.1160337</v>
      </c>
    </row>
    <row r="36" spans="1:22" x14ac:dyDescent="0.25">
      <c r="A36" s="11" t="s">
        <v>506</v>
      </c>
      <c r="B36" s="13">
        <v>6736</v>
      </c>
      <c r="C36" s="14">
        <f>(31/B36*100)</f>
        <v>0.46021377672209024</v>
      </c>
      <c r="D36" s="15">
        <v>6705</v>
      </c>
      <c r="E36" s="14">
        <v>5.1823000199999996</v>
      </c>
      <c r="F36" s="16">
        <v>0.25354750999999998</v>
      </c>
      <c r="G36" s="14">
        <v>4.8577008499999996</v>
      </c>
      <c r="H36" s="16">
        <v>0.26930657000000002</v>
      </c>
      <c r="I36" s="14">
        <v>25.95838522</v>
      </c>
      <c r="J36" s="16">
        <v>0.57189705999999996</v>
      </c>
      <c r="K36" s="14">
        <v>63.264626589999999</v>
      </c>
      <c r="L36" s="16">
        <v>0.64228065999999995</v>
      </c>
      <c r="M36" s="14">
        <v>0</v>
      </c>
      <c r="N36" s="16">
        <v>0</v>
      </c>
      <c r="O36" s="14" t="s">
        <v>582</v>
      </c>
      <c r="P36" s="16" t="s">
        <v>582</v>
      </c>
      <c r="Q36" s="14">
        <v>0</v>
      </c>
      <c r="R36" s="16">
        <v>0</v>
      </c>
      <c r="S36" s="14">
        <v>0</v>
      </c>
      <c r="T36" s="16">
        <v>0</v>
      </c>
      <c r="U36" s="14">
        <v>0.73698732</v>
      </c>
      <c r="V36" s="16">
        <v>0.12176963</v>
      </c>
    </row>
    <row r="37" spans="1:22" x14ac:dyDescent="0.25">
      <c r="A37" s="11" t="s">
        <v>507</v>
      </c>
      <c r="B37" s="13">
        <v>5458</v>
      </c>
      <c r="C37" s="14">
        <f>(66/B37*100)</f>
        <v>1.2092341517039207</v>
      </c>
      <c r="D37" s="15">
        <v>5392</v>
      </c>
      <c r="E37" s="14">
        <v>10.245559739999999</v>
      </c>
      <c r="F37" s="16">
        <v>0.45515148</v>
      </c>
      <c r="G37" s="14">
        <v>9.8038978500000002</v>
      </c>
      <c r="H37" s="16">
        <v>0.44068378000000002</v>
      </c>
      <c r="I37" s="14">
        <v>31.926501980000001</v>
      </c>
      <c r="J37" s="16">
        <v>0.70754810999999995</v>
      </c>
      <c r="K37" s="14">
        <v>45.300186949999997</v>
      </c>
      <c r="L37" s="16">
        <v>0.77908513000000001</v>
      </c>
      <c r="M37" s="14">
        <v>0</v>
      </c>
      <c r="N37" s="16">
        <v>0</v>
      </c>
      <c r="O37" s="14" t="s">
        <v>582</v>
      </c>
      <c r="P37" s="16" t="s">
        <v>582</v>
      </c>
      <c r="Q37" s="14">
        <v>0</v>
      </c>
      <c r="R37" s="16">
        <v>0</v>
      </c>
      <c r="S37" s="14">
        <v>0</v>
      </c>
      <c r="T37" s="16">
        <v>0</v>
      </c>
      <c r="U37" s="14">
        <v>2.7238534799999998</v>
      </c>
      <c r="V37" s="16">
        <v>0.40157397</v>
      </c>
    </row>
    <row r="38" spans="1:22" x14ac:dyDescent="0.25">
      <c r="A38" s="11" t="s">
        <v>508</v>
      </c>
      <c r="B38" s="13">
        <v>5860</v>
      </c>
      <c r="C38" s="14">
        <f>(17/B38*100)</f>
        <v>0.29010238907849828</v>
      </c>
      <c r="D38" s="15">
        <v>5843</v>
      </c>
      <c r="E38" s="14">
        <v>4.9534845199999999</v>
      </c>
      <c r="F38" s="16">
        <v>0.31212709</v>
      </c>
      <c r="G38" s="14">
        <v>6.5631018599999997</v>
      </c>
      <c r="H38" s="16">
        <v>0.35324715000000001</v>
      </c>
      <c r="I38" s="14">
        <v>26.822875069999998</v>
      </c>
      <c r="J38" s="16">
        <v>0.75465671000000001</v>
      </c>
      <c r="K38" s="14">
        <v>60.3778066</v>
      </c>
      <c r="L38" s="16">
        <v>0.79553077999999999</v>
      </c>
      <c r="M38" s="14">
        <v>0</v>
      </c>
      <c r="N38" s="16">
        <v>0</v>
      </c>
      <c r="O38" s="14" t="s">
        <v>582</v>
      </c>
      <c r="P38" s="16" t="s">
        <v>582</v>
      </c>
      <c r="Q38" s="14">
        <v>0</v>
      </c>
      <c r="R38" s="16">
        <v>0</v>
      </c>
      <c r="S38" s="14">
        <v>0</v>
      </c>
      <c r="T38" s="16">
        <v>0</v>
      </c>
      <c r="U38" s="14">
        <v>1.28273196</v>
      </c>
      <c r="V38" s="16">
        <v>0.20454238999999999</v>
      </c>
    </row>
    <row r="39" spans="1:22" x14ac:dyDescent="0.25">
      <c r="A39" s="11" t="s">
        <v>509</v>
      </c>
      <c r="B39" s="13">
        <v>5895</v>
      </c>
      <c r="C39" s="14">
        <f>(32/B39*100)</f>
        <v>0.54283290924512295</v>
      </c>
      <c r="D39" s="15">
        <v>5863</v>
      </c>
      <c r="E39" s="14">
        <v>20.115661530000001</v>
      </c>
      <c r="F39" s="16">
        <v>0.62760422999999999</v>
      </c>
      <c r="G39" s="14">
        <v>15.248338970000001</v>
      </c>
      <c r="H39" s="16">
        <v>0.55968262000000002</v>
      </c>
      <c r="I39" s="14">
        <v>32.234003280000003</v>
      </c>
      <c r="J39" s="16">
        <v>0.84055243000000002</v>
      </c>
      <c r="K39" s="14">
        <v>31.4546128</v>
      </c>
      <c r="L39" s="16">
        <v>0.69977993999999999</v>
      </c>
      <c r="M39" s="14">
        <v>0</v>
      </c>
      <c r="N39" s="16">
        <v>0</v>
      </c>
      <c r="O39" s="14" t="s">
        <v>582</v>
      </c>
      <c r="P39" s="16" t="s">
        <v>582</v>
      </c>
      <c r="Q39" s="14">
        <v>0</v>
      </c>
      <c r="R39" s="16">
        <v>0</v>
      </c>
      <c r="S39" s="14">
        <v>0</v>
      </c>
      <c r="T39" s="16">
        <v>0</v>
      </c>
      <c r="U39" s="14">
        <v>0.94738341000000004</v>
      </c>
      <c r="V39" s="16">
        <v>0.23851691</v>
      </c>
    </row>
    <row r="40" spans="1:22" x14ac:dyDescent="0.25">
      <c r="A40" s="11" t="s">
        <v>510</v>
      </c>
      <c r="B40" s="13">
        <v>14157</v>
      </c>
      <c r="C40" s="14">
        <f>(290/B40*100)</f>
        <v>2.0484565939111392</v>
      </c>
      <c r="D40" s="15">
        <v>13867</v>
      </c>
      <c r="E40" s="14">
        <v>5.2617100099999998</v>
      </c>
      <c r="F40" s="16">
        <v>0.29530132999999997</v>
      </c>
      <c r="G40" s="14">
        <v>14.507796689999999</v>
      </c>
      <c r="H40" s="16">
        <v>0.51839159999999995</v>
      </c>
      <c r="I40" s="14">
        <v>47.32690865</v>
      </c>
      <c r="J40" s="16">
        <v>0.67669959999999996</v>
      </c>
      <c r="K40" s="14">
        <v>31.33988519</v>
      </c>
      <c r="L40" s="16">
        <v>0.6409958</v>
      </c>
      <c r="M40" s="14">
        <v>0</v>
      </c>
      <c r="N40" s="16">
        <v>0</v>
      </c>
      <c r="O40" s="14" t="s">
        <v>582</v>
      </c>
      <c r="P40" s="16" t="s">
        <v>582</v>
      </c>
      <c r="Q40" s="14">
        <v>0</v>
      </c>
      <c r="R40" s="16">
        <v>0</v>
      </c>
      <c r="S40" s="14">
        <v>0</v>
      </c>
      <c r="T40" s="16">
        <v>0</v>
      </c>
      <c r="U40" s="14">
        <v>1.56369946</v>
      </c>
      <c r="V40" s="16">
        <v>0.18828916000000001</v>
      </c>
    </row>
    <row r="41" spans="1:22" x14ac:dyDescent="0.25">
      <c r="A41" s="11" t="s">
        <v>511</v>
      </c>
      <c r="B41" s="13">
        <v>5712</v>
      </c>
      <c r="C41" s="14">
        <f>(39/B41*100)</f>
        <v>0.6827731092436975</v>
      </c>
      <c r="D41" s="15">
        <v>5673</v>
      </c>
      <c r="E41" s="14">
        <v>6.2521929700000003</v>
      </c>
      <c r="F41" s="16">
        <v>0.38027100000000003</v>
      </c>
      <c r="G41" s="14">
        <v>17.076287870000002</v>
      </c>
      <c r="H41" s="16">
        <v>0.58118239999999999</v>
      </c>
      <c r="I41" s="14">
        <v>47.287967940000001</v>
      </c>
      <c r="J41" s="16">
        <v>0.67078227000000001</v>
      </c>
      <c r="K41" s="14">
        <v>27.31709176</v>
      </c>
      <c r="L41" s="16">
        <v>0.71044010000000002</v>
      </c>
      <c r="M41" s="14">
        <v>0</v>
      </c>
      <c r="N41" s="16">
        <v>0</v>
      </c>
      <c r="O41" s="14" t="s">
        <v>582</v>
      </c>
      <c r="P41" s="16" t="s">
        <v>582</v>
      </c>
      <c r="Q41" s="14">
        <v>0.67681148000000002</v>
      </c>
      <c r="R41" s="16">
        <v>0.18042580999999999</v>
      </c>
      <c r="S41" s="14">
        <v>0</v>
      </c>
      <c r="T41" s="16">
        <v>0</v>
      </c>
      <c r="U41" s="14">
        <v>1.3896479799999999</v>
      </c>
      <c r="V41" s="16">
        <v>0.29866503999999999</v>
      </c>
    </row>
    <row r="42" spans="1:22" x14ac:dyDescent="0.25">
      <c r="A42" s="11" t="s">
        <v>512</v>
      </c>
      <c r="B42" s="13">
        <f>IF(COUNT(B7:B41) &gt; 0, AVERAGE(B7:B41), "\u2014")</f>
        <v>7103.4285714285716</v>
      </c>
      <c r="C42" s="14">
        <f>IF(COUNT(C7:C41) &gt; 0, AVERAGE(C7:C41), "—")</f>
        <v>1.3363061624489592</v>
      </c>
      <c r="D42" s="15">
        <f>IF(COUNT(D7:D41) &gt; 0, AVERAGE(D7:D41), "—")</f>
        <v>6997.6857142857143</v>
      </c>
      <c r="E42" s="14">
        <f>IF(COUNT(E7:E41) &gt; 0, AVERAGE(E7:E41), "—")</f>
        <v>6.3040625654285725</v>
      </c>
      <c r="F42" s="16">
        <f>IF(COUNT(F7:F41) &gt; 0, SQRT(SUMSQ(F7:F41)/(COUNT(F7:F41)*COUNT(F7:F41)) ), "—")</f>
        <v>5.8578204484091075E-2</v>
      </c>
      <c r="G42" s="14">
        <f>IF(COUNT(G7:G41) &gt; 0, AVERAGE(G7:G41), "—")</f>
        <v>10.053208125714287</v>
      </c>
      <c r="H42" s="16">
        <f>IF(COUNT(H7:H41) &gt; 0, SQRT(SUMSQ(H7:H41)/(COUNT(H7:H41)*COUNT(H7:H41)) ), "—")</f>
        <v>7.1789414906499913E-2</v>
      </c>
      <c r="I42" s="14">
        <f>IF(COUNT(I7:I41) &gt; 0, AVERAGE(I7:I41), "—")</f>
        <v>38.450753930857154</v>
      </c>
      <c r="J42" s="16">
        <f>IF(COUNT(J7:J41) &gt; 0, SQRT(SUMSQ(J7:J41)/(COUNT(J7:J41)*COUNT(J7:J41)) ), "—")</f>
        <v>0.11680105811152412</v>
      </c>
      <c r="K42" s="14">
        <f>IF(COUNT(K7:K41) &gt; 0, AVERAGE(K7:K41), "—")</f>
        <v>40.343152723999999</v>
      </c>
      <c r="L42" s="16">
        <f>IF(COUNT(L7:L41) &gt; 0, SQRT(SUMSQ(L7:L41)/(COUNT(L7:L41)*COUNT(L7:L41)) ), "—")</f>
        <v>0.12135431504014478</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3.4431356119999998</v>
      </c>
      <c r="R42" s="16">
        <f>IF(COUNT(R7:R41) &gt; 0, SQRT(SUMSQ(R7:R41)/(COUNT(R7:R41)*COUNT(R7:R41)) ), "—")</f>
        <v>3.5840054762774354E-2</v>
      </c>
      <c r="S42" s="14">
        <f>IF(COUNT(S7:S41) &gt; 0, AVERAGE(S7:S41), "—")</f>
        <v>0</v>
      </c>
      <c r="T42" s="16">
        <f>IF(COUNT(T7:T41) &gt; 0, SQRT(SUMSQ(T7:T41)/(COUNT(T7:T41)*COUNT(T7:T41)) ), "—")</f>
        <v>0</v>
      </c>
      <c r="U42" s="14">
        <f>IF(COUNT(U7:U41) &gt; 0, AVERAGE(U7:U41), "—")</f>
        <v>1.4056870425714287</v>
      </c>
      <c r="V42" s="16">
        <f>IF(COUNT(V7:V41) &gt; 0, SQRT(SUMSQ(V7:V41)/(COUNT(V7:V41)*COUNT(V7:V41)) ), "—")</f>
        <v>3.5633482176914512E-2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6.4227535700000002</v>
      </c>
      <c r="F45" s="16">
        <v>0.47638026</v>
      </c>
      <c r="G45" s="14">
        <v>17.904589869999999</v>
      </c>
      <c r="H45" s="16">
        <v>0.83758204999999997</v>
      </c>
      <c r="I45" s="14">
        <v>38.58740315</v>
      </c>
      <c r="J45" s="16">
        <v>0.72157793999999997</v>
      </c>
      <c r="K45" s="14">
        <v>24.918187939999999</v>
      </c>
      <c r="L45" s="16">
        <v>0.81509458000000001</v>
      </c>
      <c r="M45" s="14">
        <v>0</v>
      </c>
      <c r="N45" s="16">
        <v>0</v>
      </c>
      <c r="O45" s="14" t="s">
        <v>582</v>
      </c>
      <c r="P45" s="16" t="s">
        <v>582</v>
      </c>
      <c r="Q45" s="14">
        <v>5.9884470000000002E-2</v>
      </c>
      <c r="R45" s="16">
        <v>3.2970720000000002E-2</v>
      </c>
      <c r="S45" s="14">
        <v>0.48079643</v>
      </c>
      <c r="T45" s="16">
        <v>0.1133614</v>
      </c>
      <c r="U45" s="14">
        <v>11.62638458</v>
      </c>
      <c r="V45" s="16">
        <v>0.59733219999999998</v>
      </c>
    </row>
    <row r="46" spans="1:22" x14ac:dyDescent="0.25">
      <c r="A46" s="11" t="s">
        <v>516</v>
      </c>
      <c r="B46" s="13">
        <v>23141</v>
      </c>
      <c r="C46" s="14">
        <f>(1342/B46*100)</f>
        <v>5.7992308024718033</v>
      </c>
      <c r="D46" s="15">
        <v>21799</v>
      </c>
      <c r="E46" s="14">
        <v>7.6089689099999998</v>
      </c>
      <c r="F46" s="16">
        <v>0.23845955999999999</v>
      </c>
      <c r="G46" s="14">
        <v>11.188272120000001</v>
      </c>
      <c r="H46" s="16">
        <v>0.28397816999999997</v>
      </c>
      <c r="I46" s="14">
        <v>44.005450529999997</v>
      </c>
      <c r="J46" s="16">
        <v>0.47779367</v>
      </c>
      <c r="K46" s="14">
        <v>27.67879443</v>
      </c>
      <c r="L46" s="16">
        <v>0.53557054999999998</v>
      </c>
      <c r="M46" s="14">
        <v>0</v>
      </c>
      <c r="N46" s="16">
        <v>0</v>
      </c>
      <c r="O46" s="14" t="s">
        <v>582</v>
      </c>
      <c r="P46" s="16" t="s">
        <v>582</v>
      </c>
      <c r="Q46" s="14">
        <v>0</v>
      </c>
      <c r="R46" s="16">
        <v>0</v>
      </c>
      <c r="S46" s="14">
        <v>0</v>
      </c>
      <c r="T46" s="16">
        <v>0</v>
      </c>
      <c r="U46" s="14">
        <v>9.5185140100000005</v>
      </c>
      <c r="V46" s="16">
        <v>0.51877960999999995</v>
      </c>
    </row>
    <row r="47" spans="1:22" x14ac:dyDescent="0.25">
      <c r="A47" s="11" t="s">
        <v>517</v>
      </c>
      <c r="B47" s="13">
        <v>5928</v>
      </c>
      <c r="C47" s="14">
        <f>(99/B47*100)</f>
        <v>1.6700404858299596</v>
      </c>
      <c r="D47" s="15">
        <v>5829</v>
      </c>
      <c r="E47" s="14">
        <v>15.643000389999999</v>
      </c>
      <c r="F47" s="16">
        <v>0.47478395000000001</v>
      </c>
      <c r="G47" s="14">
        <v>12.172037810000001</v>
      </c>
      <c r="H47" s="16">
        <v>0.55280496000000001</v>
      </c>
      <c r="I47" s="14">
        <v>33.474599269999999</v>
      </c>
      <c r="J47" s="16">
        <v>0.71859832000000001</v>
      </c>
      <c r="K47" s="14">
        <v>32.369482699999999</v>
      </c>
      <c r="L47" s="16">
        <v>0.80544349999999998</v>
      </c>
      <c r="M47" s="14">
        <v>0</v>
      </c>
      <c r="N47" s="16">
        <v>0</v>
      </c>
      <c r="O47" s="14" t="s">
        <v>582</v>
      </c>
      <c r="P47" s="16" t="s">
        <v>582</v>
      </c>
      <c r="Q47" s="14">
        <v>0</v>
      </c>
      <c r="R47" s="16">
        <v>0</v>
      </c>
      <c r="S47" s="14">
        <v>0</v>
      </c>
      <c r="T47" s="16">
        <v>0</v>
      </c>
      <c r="U47" s="14">
        <v>6.3408798199999996</v>
      </c>
      <c r="V47" s="16">
        <v>0.67061331000000002</v>
      </c>
    </row>
    <row r="48" spans="1:22" x14ac:dyDescent="0.25">
      <c r="A48" s="11" t="s">
        <v>518</v>
      </c>
      <c r="B48" s="13">
        <v>9841</v>
      </c>
      <c r="C48" s="14">
        <f>(7/B48*100)</f>
        <v>7.1130982623717101E-2</v>
      </c>
      <c r="D48" s="15">
        <v>9834</v>
      </c>
      <c r="E48" s="14">
        <v>5.1297804899999999</v>
      </c>
      <c r="F48" s="16">
        <v>0.29257285999999999</v>
      </c>
      <c r="G48" s="14">
        <v>16.617046420000001</v>
      </c>
      <c r="H48" s="16">
        <v>0.56246689000000005</v>
      </c>
      <c r="I48" s="14">
        <v>57.156145279999997</v>
      </c>
      <c r="J48" s="16">
        <v>0.77213863999999999</v>
      </c>
      <c r="K48" s="14">
        <v>20.068205939999999</v>
      </c>
      <c r="L48" s="16">
        <v>0.58677223000000001</v>
      </c>
      <c r="M48" s="14">
        <v>0</v>
      </c>
      <c r="N48" s="16">
        <v>0</v>
      </c>
      <c r="O48" s="14" t="s">
        <v>582</v>
      </c>
      <c r="P48" s="16" t="s">
        <v>582</v>
      </c>
      <c r="Q48" s="14">
        <v>0</v>
      </c>
      <c r="R48" s="16">
        <v>0</v>
      </c>
      <c r="S48" s="14">
        <v>0</v>
      </c>
      <c r="T48" s="16">
        <v>0</v>
      </c>
      <c r="U48" s="14">
        <v>1.02882187</v>
      </c>
      <c r="V48" s="16">
        <v>0.51422944000000004</v>
      </c>
    </row>
    <row r="49" spans="1:22" x14ac:dyDescent="0.25">
      <c r="A49" s="11" t="s">
        <v>519</v>
      </c>
      <c r="B49" s="13">
        <v>6349</v>
      </c>
      <c r="C49" s="14">
        <f>(56/B49*100)</f>
        <v>0.88202866593164275</v>
      </c>
      <c r="D49" s="15">
        <v>6293</v>
      </c>
      <c r="E49" s="14">
        <v>9.1500450600000001</v>
      </c>
      <c r="F49" s="16">
        <v>0.58680334999999995</v>
      </c>
      <c r="G49" s="14">
        <v>14.19191586</v>
      </c>
      <c r="H49" s="16">
        <v>0.64340231999999997</v>
      </c>
      <c r="I49" s="14">
        <v>32.157405879999999</v>
      </c>
      <c r="J49" s="16">
        <v>0.69551666999999995</v>
      </c>
      <c r="K49" s="14">
        <v>39.37847901</v>
      </c>
      <c r="L49" s="16">
        <v>0.99753961999999996</v>
      </c>
      <c r="M49" s="14">
        <v>0</v>
      </c>
      <c r="N49" s="16">
        <v>0</v>
      </c>
      <c r="O49" s="14" t="s">
        <v>582</v>
      </c>
      <c r="P49" s="16" t="s">
        <v>582</v>
      </c>
      <c r="Q49" s="14">
        <v>1.985978E-2</v>
      </c>
      <c r="R49" s="16">
        <v>1.9851919999999999E-2</v>
      </c>
      <c r="S49" s="14">
        <v>2.5802930000000002E-2</v>
      </c>
      <c r="T49" s="16">
        <v>2.176032E-2</v>
      </c>
      <c r="U49" s="14">
        <v>5.0764914799999996</v>
      </c>
      <c r="V49" s="16">
        <v>0.44191916999999997</v>
      </c>
    </row>
    <row r="50" spans="1:22" x14ac:dyDescent="0.25">
      <c r="A50" s="11" t="s">
        <v>520</v>
      </c>
      <c r="B50" s="13">
        <v>11795</v>
      </c>
      <c r="C50" s="14">
        <f>(223/B50*100)</f>
        <v>1.890631623569309</v>
      </c>
      <c r="D50" s="15">
        <v>11572</v>
      </c>
      <c r="E50" s="14">
        <v>13.95092393</v>
      </c>
      <c r="F50" s="16">
        <v>0.45525840000000001</v>
      </c>
      <c r="G50" s="14">
        <v>14.58772703</v>
      </c>
      <c r="H50" s="16">
        <v>0.49503506000000003</v>
      </c>
      <c r="I50" s="14">
        <v>42.311935560000002</v>
      </c>
      <c r="J50" s="16">
        <v>0.70672314999999997</v>
      </c>
      <c r="K50" s="14">
        <v>27.822258420000001</v>
      </c>
      <c r="L50" s="16">
        <v>0.71279603999999996</v>
      </c>
      <c r="M50" s="14">
        <v>0</v>
      </c>
      <c r="N50" s="16">
        <v>0</v>
      </c>
      <c r="O50" s="14" t="s">
        <v>582</v>
      </c>
      <c r="P50" s="16" t="s">
        <v>582</v>
      </c>
      <c r="Q50" s="14">
        <v>0</v>
      </c>
      <c r="R50" s="16">
        <v>0</v>
      </c>
      <c r="S50" s="14">
        <v>0</v>
      </c>
      <c r="T50" s="16">
        <v>0</v>
      </c>
      <c r="U50" s="14">
        <v>1.32715505</v>
      </c>
      <c r="V50" s="16">
        <v>0.1688858</v>
      </c>
    </row>
    <row r="51" spans="1:22" x14ac:dyDescent="0.25">
      <c r="A51" s="11" t="s">
        <v>521</v>
      </c>
      <c r="B51" s="13">
        <v>6866</v>
      </c>
      <c r="C51" s="14">
        <f>(108/B51*100)</f>
        <v>1.5729682493445967</v>
      </c>
      <c r="D51" s="15">
        <v>6758</v>
      </c>
      <c r="E51" s="14">
        <v>12.529218569999999</v>
      </c>
      <c r="F51" s="16">
        <v>0.48846230000000002</v>
      </c>
      <c r="G51" s="14">
        <v>10.93530604</v>
      </c>
      <c r="H51" s="16">
        <v>0.37758691</v>
      </c>
      <c r="I51" s="14">
        <v>31.11008898</v>
      </c>
      <c r="J51" s="16">
        <v>0.60859490000000005</v>
      </c>
      <c r="K51" s="14">
        <v>33.07712385</v>
      </c>
      <c r="L51" s="16">
        <v>0.57417346999999996</v>
      </c>
      <c r="M51" s="14">
        <v>0</v>
      </c>
      <c r="N51" s="16">
        <v>0</v>
      </c>
      <c r="O51" s="14" t="s">
        <v>582</v>
      </c>
      <c r="P51" s="16" t="s">
        <v>582</v>
      </c>
      <c r="Q51" s="14">
        <v>10.56717716</v>
      </c>
      <c r="R51" s="16">
        <v>0.61176695999999997</v>
      </c>
      <c r="S51" s="14">
        <v>0</v>
      </c>
      <c r="T51" s="16">
        <v>0</v>
      </c>
      <c r="U51" s="14">
        <v>1.78108541</v>
      </c>
      <c r="V51" s="16">
        <v>0.22352425000000001</v>
      </c>
    </row>
    <row r="52" spans="1:22" x14ac:dyDescent="0.25">
      <c r="A52" s="11" t="s">
        <v>522</v>
      </c>
      <c r="B52" s="13">
        <v>5809</v>
      </c>
      <c r="C52" s="14">
        <f>(77/B52*100)</f>
        <v>1.325529351007058</v>
      </c>
      <c r="D52" s="15">
        <v>5732</v>
      </c>
      <c r="E52" s="14">
        <v>6.3554855200000002</v>
      </c>
      <c r="F52" s="16">
        <v>0.3477846</v>
      </c>
      <c r="G52" s="14">
        <v>7.5360702899999996</v>
      </c>
      <c r="H52" s="16">
        <v>0.39289265000000001</v>
      </c>
      <c r="I52" s="14">
        <v>42.228179789999999</v>
      </c>
      <c r="J52" s="16">
        <v>0.74236075000000001</v>
      </c>
      <c r="K52" s="14">
        <v>43.032649499999998</v>
      </c>
      <c r="L52" s="16">
        <v>0.71656138000000003</v>
      </c>
      <c r="M52" s="14">
        <v>0</v>
      </c>
      <c r="N52" s="16">
        <v>0</v>
      </c>
      <c r="O52" s="14" t="s">
        <v>582</v>
      </c>
      <c r="P52" s="16" t="s">
        <v>582</v>
      </c>
      <c r="Q52" s="14">
        <v>0</v>
      </c>
      <c r="R52" s="16">
        <v>0</v>
      </c>
      <c r="S52" s="14">
        <v>0</v>
      </c>
      <c r="T52" s="16">
        <v>0</v>
      </c>
      <c r="U52" s="14">
        <v>0.84761489999999995</v>
      </c>
      <c r="V52" s="16">
        <v>0.16178755</v>
      </c>
    </row>
    <row r="53" spans="1:22" x14ac:dyDescent="0.25">
      <c r="A53" s="11" t="s">
        <v>523</v>
      </c>
      <c r="B53" s="13">
        <v>5571</v>
      </c>
      <c r="C53" s="14">
        <f>(85/B53*100)</f>
        <v>1.5257583916711541</v>
      </c>
      <c r="D53" s="15">
        <v>5486</v>
      </c>
      <c r="E53" s="14">
        <v>6.3395751699999998</v>
      </c>
      <c r="F53" s="16">
        <v>0.30641435</v>
      </c>
      <c r="G53" s="14">
        <v>10.38752414</v>
      </c>
      <c r="H53" s="16">
        <v>0.43248386</v>
      </c>
      <c r="I53" s="14">
        <v>42.359058359999999</v>
      </c>
      <c r="J53" s="16">
        <v>0.65902044999999998</v>
      </c>
      <c r="K53" s="14">
        <v>38.439706430000001</v>
      </c>
      <c r="L53" s="16">
        <v>0.69791773000000001</v>
      </c>
      <c r="M53" s="14">
        <v>0</v>
      </c>
      <c r="N53" s="16">
        <v>0</v>
      </c>
      <c r="O53" s="14" t="s">
        <v>582</v>
      </c>
      <c r="P53" s="16" t="s">
        <v>582</v>
      </c>
      <c r="Q53" s="14">
        <v>0</v>
      </c>
      <c r="R53" s="16">
        <v>0</v>
      </c>
      <c r="S53" s="14">
        <v>0</v>
      </c>
      <c r="T53" s="16">
        <v>0</v>
      </c>
      <c r="U53" s="14">
        <v>2.4741358899999999</v>
      </c>
      <c r="V53" s="16">
        <v>0.22256746999999999</v>
      </c>
    </row>
    <row r="54" spans="1:22" x14ac:dyDescent="0.25">
      <c r="A54" s="11" t="s">
        <v>524</v>
      </c>
      <c r="B54" s="13">
        <v>4740</v>
      </c>
      <c r="C54" s="14">
        <f>(95/B54*100)</f>
        <v>2.0042194092827006</v>
      </c>
      <c r="D54" s="15">
        <v>4645</v>
      </c>
      <c r="E54" s="14">
        <v>17.037296640000001</v>
      </c>
      <c r="F54" s="16">
        <v>0.77731618000000002</v>
      </c>
      <c r="G54" s="14">
        <v>19.799976099999999</v>
      </c>
      <c r="H54" s="16">
        <v>0.64637195999999997</v>
      </c>
      <c r="I54" s="14">
        <v>32.657587970000002</v>
      </c>
      <c r="J54" s="16">
        <v>0.75116249000000002</v>
      </c>
      <c r="K54" s="14">
        <v>23.427856729999998</v>
      </c>
      <c r="L54" s="16">
        <v>0.81655895999999994</v>
      </c>
      <c r="M54" s="14">
        <v>0</v>
      </c>
      <c r="N54" s="16">
        <v>0</v>
      </c>
      <c r="O54" s="14" t="s">
        <v>582</v>
      </c>
      <c r="P54" s="16" t="s">
        <v>582</v>
      </c>
      <c r="Q54" s="14">
        <v>0</v>
      </c>
      <c r="R54" s="16">
        <v>0</v>
      </c>
      <c r="S54" s="14">
        <v>0</v>
      </c>
      <c r="T54" s="16">
        <v>0</v>
      </c>
      <c r="U54" s="14">
        <v>7.0772825499999996</v>
      </c>
      <c r="V54" s="16">
        <v>0.53031379000000001</v>
      </c>
    </row>
    <row r="55" spans="1:22" x14ac:dyDescent="0.25">
      <c r="A55" s="11" t="s">
        <v>525</v>
      </c>
      <c r="B55" s="13">
        <v>5316</v>
      </c>
      <c r="C55" s="14">
        <f>(22/B55*100)</f>
        <v>0.41384499623777277</v>
      </c>
      <c r="D55" s="15">
        <v>5294</v>
      </c>
      <c r="E55" s="14">
        <v>2.31632959</v>
      </c>
      <c r="F55" s="16">
        <v>0.23792485999999999</v>
      </c>
      <c r="G55" s="14">
        <v>2.3960624099999999</v>
      </c>
      <c r="H55" s="16">
        <v>0.23479361000000001</v>
      </c>
      <c r="I55" s="14">
        <v>39.126508960000002</v>
      </c>
      <c r="J55" s="16">
        <v>0.81139417000000003</v>
      </c>
      <c r="K55" s="14">
        <v>52.987601220000002</v>
      </c>
      <c r="L55" s="16">
        <v>0.90683236</v>
      </c>
      <c r="M55" s="14">
        <v>0</v>
      </c>
      <c r="N55" s="16">
        <v>0</v>
      </c>
      <c r="O55" s="14" t="s">
        <v>582</v>
      </c>
      <c r="P55" s="16" t="s">
        <v>582</v>
      </c>
      <c r="Q55" s="14">
        <v>0</v>
      </c>
      <c r="R55" s="16">
        <v>0</v>
      </c>
      <c r="S55" s="14">
        <v>0.60232501000000005</v>
      </c>
      <c r="T55" s="16">
        <v>0.10827726</v>
      </c>
      <c r="U55" s="14">
        <v>2.5711728100000002</v>
      </c>
      <c r="V55" s="16">
        <v>0.26759017000000002</v>
      </c>
    </row>
    <row r="56" spans="1:22" x14ac:dyDescent="0.25">
      <c r="A56" s="11" t="s">
        <v>526</v>
      </c>
      <c r="B56" s="13">
        <v>5359</v>
      </c>
      <c r="C56" s="14">
        <f>(76/B56*100)</f>
        <v>1.4181750326553462</v>
      </c>
      <c r="D56" s="15">
        <v>5283</v>
      </c>
      <c r="E56" s="14">
        <v>4.8301267000000001</v>
      </c>
      <c r="F56" s="16">
        <v>0.27092706</v>
      </c>
      <c r="G56" s="14">
        <v>19.724037370000001</v>
      </c>
      <c r="H56" s="16">
        <v>0.67722779</v>
      </c>
      <c r="I56" s="14">
        <v>60.31646215</v>
      </c>
      <c r="J56" s="16">
        <v>0.80830818999999998</v>
      </c>
      <c r="K56" s="14">
        <v>14.551262769999999</v>
      </c>
      <c r="L56" s="16">
        <v>0.63661533000000003</v>
      </c>
      <c r="M56" s="14">
        <v>0</v>
      </c>
      <c r="N56" s="16">
        <v>0</v>
      </c>
      <c r="O56" s="14" t="s">
        <v>582</v>
      </c>
      <c r="P56" s="16" t="s">
        <v>582</v>
      </c>
      <c r="Q56" s="14">
        <v>0</v>
      </c>
      <c r="R56" s="16">
        <v>0</v>
      </c>
      <c r="S56" s="14">
        <v>0</v>
      </c>
      <c r="T56" s="16">
        <v>0</v>
      </c>
      <c r="U56" s="14">
        <v>0.57811102000000003</v>
      </c>
      <c r="V56" s="16">
        <v>0.13033834</v>
      </c>
    </row>
    <row r="57" spans="1:22" x14ac:dyDescent="0.25">
      <c r="A57" s="11" t="s">
        <v>527</v>
      </c>
      <c r="B57" s="13">
        <v>6513</v>
      </c>
      <c r="C57" s="14">
        <f>(0/B57*100)</f>
        <v>0</v>
      </c>
      <c r="D57" s="15">
        <v>6513</v>
      </c>
      <c r="E57" s="14">
        <v>0.56100793000000004</v>
      </c>
      <c r="F57" s="16">
        <v>0.1177361</v>
      </c>
      <c r="G57" s="14">
        <v>3.08415309</v>
      </c>
      <c r="H57" s="16">
        <v>0.27387655</v>
      </c>
      <c r="I57" s="14">
        <v>36.303529760000004</v>
      </c>
      <c r="J57" s="16">
        <v>0.83214306999999998</v>
      </c>
      <c r="K57" s="14">
        <v>58.8021156</v>
      </c>
      <c r="L57" s="16">
        <v>0.89316139000000005</v>
      </c>
      <c r="M57" s="14">
        <v>0</v>
      </c>
      <c r="N57" s="16">
        <v>0</v>
      </c>
      <c r="O57" s="14" t="s">
        <v>582</v>
      </c>
      <c r="P57" s="16" t="s">
        <v>582</v>
      </c>
      <c r="Q57" s="14">
        <v>0</v>
      </c>
      <c r="R57" s="16">
        <v>0</v>
      </c>
      <c r="S57" s="14">
        <v>0.16112719</v>
      </c>
      <c r="T57" s="16">
        <v>6.0441660000000001E-2</v>
      </c>
      <c r="U57" s="14">
        <v>1.0880664200000001</v>
      </c>
      <c r="V57" s="16">
        <v>0.17347277999999999</v>
      </c>
    </row>
    <row r="58" spans="1:22" x14ac:dyDescent="0.25">
      <c r="A58" s="11" t="s">
        <v>528</v>
      </c>
      <c r="B58" s="13">
        <v>7267</v>
      </c>
      <c r="C58" s="14">
        <f>(10/B58*100)</f>
        <v>0.13760836658868861</v>
      </c>
      <c r="D58" s="15">
        <v>7257</v>
      </c>
      <c r="E58" s="14">
        <v>8.5062497500000003</v>
      </c>
      <c r="F58" s="16">
        <v>0.48204268</v>
      </c>
      <c r="G58" s="14">
        <v>13.71634671</v>
      </c>
      <c r="H58" s="16">
        <v>0.55137522000000005</v>
      </c>
      <c r="I58" s="14">
        <v>40.043044000000002</v>
      </c>
      <c r="J58" s="16">
        <v>0.66517338000000004</v>
      </c>
      <c r="K58" s="14">
        <v>33.696715609999998</v>
      </c>
      <c r="L58" s="16">
        <v>0.68484758000000001</v>
      </c>
      <c r="M58" s="14">
        <v>0</v>
      </c>
      <c r="N58" s="16">
        <v>0</v>
      </c>
      <c r="O58" s="14" t="s">
        <v>582</v>
      </c>
      <c r="P58" s="16" t="s">
        <v>582</v>
      </c>
      <c r="Q58" s="14">
        <v>0</v>
      </c>
      <c r="R58" s="16">
        <v>0</v>
      </c>
      <c r="S58" s="14">
        <v>1.07753703</v>
      </c>
      <c r="T58" s="16">
        <v>0.16914108999999999</v>
      </c>
      <c r="U58" s="14">
        <v>2.9601069</v>
      </c>
      <c r="V58" s="16">
        <v>0.31027955000000002</v>
      </c>
    </row>
    <row r="59" spans="1:22" x14ac:dyDescent="0.25">
      <c r="A59" s="11" t="s">
        <v>529</v>
      </c>
      <c r="B59" s="13">
        <v>4826</v>
      </c>
      <c r="C59" s="14">
        <f>(26/B59*100)</f>
        <v>0.53874844591794446</v>
      </c>
      <c r="D59" s="15">
        <v>4800</v>
      </c>
      <c r="E59" s="14">
        <v>5.8072487800000001</v>
      </c>
      <c r="F59" s="16">
        <v>0.38715387000000001</v>
      </c>
      <c r="G59" s="14">
        <v>6.6811572200000002</v>
      </c>
      <c r="H59" s="16">
        <v>0.46018034000000002</v>
      </c>
      <c r="I59" s="14">
        <v>32.723311729999999</v>
      </c>
      <c r="J59" s="16">
        <v>0.82207224000000001</v>
      </c>
      <c r="K59" s="14">
        <v>49.734318010000003</v>
      </c>
      <c r="L59" s="16">
        <v>0.85587535999999997</v>
      </c>
      <c r="M59" s="14">
        <v>0</v>
      </c>
      <c r="N59" s="16">
        <v>0</v>
      </c>
      <c r="O59" s="14" t="s">
        <v>582</v>
      </c>
      <c r="P59" s="16" t="s">
        <v>582</v>
      </c>
      <c r="Q59" s="14">
        <v>2.496257E-2</v>
      </c>
      <c r="R59" s="16">
        <v>2.4971520000000001E-2</v>
      </c>
      <c r="S59" s="14">
        <v>0.63656778999999997</v>
      </c>
      <c r="T59" s="16">
        <v>0.12989440999999999</v>
      </c>
      <c r="U59" s="14">
        <v>4.3924339000000003</v>
      </c>
      <c r="V59" s="16">
        <v>0.31564964000000001</v>
      </c>
    </row>
    <row r="60" spans="1:22" x14ac:dyDescent="0.25">
      <c r="A60" s="11" t="s">
        <v>530</v>
      </c>
      <c r="B60" s="13">
        <v>4546</v>
      </c>
      <c r="C60" s="14">
        <f>(15/B60*100)</f>
        <v>0.32996040475142985</v>
      </c>
      <c r="D60" s="15">
        <v>4531</v>
      </c>
      <c r="E60" s="14">
        <v>10.418772049999999</v>
      </c>
      <c r="F60" s="16">
        <v>0.77826541000000005</v>
      </c>
      <c r="G60" s="14">
        <v>13.352303190000001</v>
      </c>
      <c r="H60" s="16">
        <v>0.90231517999999999</v>
      </c>
      <c r="I60" s="14">
        <v>32.628448599999999</v>
      </c>
      <c r="J60" s="16">
        <v>0.93795443999999994</v>
      </c>
      <c r="K60" s="14">
        <v>38.133374850000003</v>
      </c>
      <c r="L60" s="16">
        <v>1.34075283</v>
      </c>
      <c r="M60" s="14">
        <v>0</v>
      </c>
      <c r="N60" s="16">
        <v>0</v>
      </c>
      <c r="O60" s="14" t="s">
        <v>582</v>
      </c>
      <c r="P60" s="16" t="s">
        <v>582</v>
      </c>
      <c r="Q60" s="14">
        <v>0</v>
      </c>
      <c r="R60" s="16">
        <v>0</v>
      </c>
      <c r="S60" s="14">
        <v>0.61809521999999995</v>
      </c>
      <c r="T60" s="16">
        <v>0.14023573</v>
      </c>
      <c r="U60" s="14">
        <v>4.8490060899999996</v>
      </c>
      <c r="V60" s="16">
        <v>0.57328685000000001</v>
      </c>
    </row>
    <row r="61" spans="1:22" x14ac:dyDescent="0.25">
      <c r="A61" s="11" t="s">
        <v>531</v>
      </c>
      <c r="B61" s="13">
        <v>6525</v>
      </c>
      <c r="C61" s="14">
        <f>(138/B61*100)</f>
        <v>2.1149425287356323</v>
      </c>
      <c r="D61" s="15">
        <v>6387</v>
      </c>
      <c r="E61" s="14">
        <v>20.572808210000002</v>
      </c>
      <c r="F61" s="16">
        <v>0.56550606000000003</v>
      </c>
      <c r="G61" s="14">
        <v>9.6386609700000001</v>
      </c>
      <c r="H61" s="16">
        <v>0.44002374</v>
      </c>
      <c r="I61" s="14">
        <v>16.859189789999999</v>
      </c>
      <c r="J61" s="16">
        <v>0.49713828999999998</v>
      </c>
      <c r="K61" s="14">
        <v>51.188096559999998</v>
      </c>
      <c r="L61" s="16">
        <v>0.80189116000000005</v>
      </c>
      <c r="M61" s="14">
        <v>0</v>
      </c>
      <c r="N61" s="16">
        <v>0</v>
      </c>
      <c r="O61" s="14" t="s">
        <v>582</v>
      </c>
      <c r="P61" s="16" t="s">
        <v>582</v>
      </c>
      <c r="Q61" s="14">
        <v>0</v>
      </c>
      <c r="R61" s="16">
        <v>0</v>
      </c>
      <c r="S61" s="14">
        <v>0</v>
      </c>
      <c r="T61" s="16">
        <v>0</v>
      </c>
      <c r="U61" s="14">
        <v>1.74124447</v>
      </c>
      <c r="V61" s="16">
        <v>0.30114175999999998</v>
      </c>
    </row>
    <row r="62" spans="1:22" x14ac:dyDescent="0.25">
      <c r="A62" s="11" t="s">
        <v>532</v>
      </c>
      <c r="B62" s="13">
        <v>4476</v>
      </c>
      <c r="C62" s="14">
        <f>(3/B62*100)</f>
        <v>6.7024128686327081E-2</v>
      </c>
      <c r="D62" s="15">
        <v>4473</v>
      </c>
      <c r="E62" s="14">
        <v>3.89524626</v>
      </c>
      <c r="F62" s="16">
        <v>0.33054201999999999</v>
      </c>
      <c r="G62" s="14">
        <v>16.81410953</v>
      </c>
      <c r="H62" s="16">
        <v>0.56575403999999996</v>
      </c>
      <c r="I62" s="14">
        <v>58.802428970000001</v>
      </c>
      <c r="J62" s="16">
        <v>0.78001058999999995</v>
      </c>
      <c r="K62" s="14">
        <v>20.421607789999999</v>
      </c>
      <c r="L62" s="16">
        <v>0.65670097000000005</v>
      </c>
      <c r="M62" s="14">
        <v>0</v>
      </c>
      <c r="N62" s="16">
        <v>0</v>
      </c>
      <c r="O62" s="14" t="s">
        <v>582</v>
      </c>
      <c r="P62" s="16" t="s">
        <v>582</v>
      </c>
      <c r="Q62" s="14">
        <v>0</v>
      </c>
      <c r="R62" s="16">
        <v>0</v>
      </c>
      <c r="S62" s="14">
        <v>0</v>
      </c>
      <c r="T62" s="16">
        <v>0</v>
      </c>
      <c r="U62" s="14">
        <v>6.6607459999999993E-2</v>
      </c>
      <c r="V62" s="16">
        <v>3.8456530000000003E-2</v>
      </c>
    </row>
    <row r="63" spans="1:22" x14ac:dyDescent="0.25">
      <c r="A63" s="11" t="s">
        <v>533</v>
      </c>
      <c r="B63" s="13">
        <v>5324</v>
      </c>
      <c r="C63" s="14">
        <f>(13/B63*100)</f>
        <v>0.24417731029301279</v>
      </c>
      <c r="D63" s="15">
        <v>5311</v>
      </c>
      <c r="E63" s="14">
        <v>5.0847178099999999</v>
      </c>
      <c r="F63" s="16">
        <v>0.33136629000000001</v>
      </c>
      <c r="G63" s="14">
        <v>6.1403789599999996</v>
      </c>
      <c r="H63" s="16">
        <v>0.31790507000000001</v>
      </c>
      <c r="I63" s="14">
        <v>39.206513549999997</v>
      </c>
      <c r="J63" s="16">
        <v>0.72978936000000005</v>
      </c>
      <c r="K63" s="14">
        <v>42.382849040000004</v>
      </c>
      <c r="L63" s="16">
        <v>0.71047811999999999</v>
      </c>
      <c r="M63" s="14">
        <v>0</v>
      </c>
      <c r="N63" s="16">
        <v>0</v>
      </c>
      <c r="O63" s="14" t="s">
        <v>582</v>
      </c>
      <c r="P63" s="16" t="s">
        <v>582</v>
      </c>
      <c r="Q63" s="14">
        <v>0</v>
      </c>
      <c r="R63" s="16">
        <v>0</v>
      </c>
      <c r="S63" s="14">
        <v>0.13115576000000001</v>
      </c>
      <c r="T63" s="16">
        <v>5.0502529999999997E-2</v>
      </c>
      <c r="U63" s="14">
        <v>7.0543848699999998</v>
      </c>
      <c r="V63" s="16">
        <v>0.38093503000000001</v>
      </c>
    </row>
    <row r="64" spans="1:22" x14ac:dyDescent="0.25">
      <c r="A64" s="11" t="s">
        <v>534</v>
      </c>
      <c r="B64" s="13">
        <v>3634</v>
      </c>
      <c r="C64" s="14">
        <f>(3/B64*100)</f>
        <v>8.2553659878921298E-2</v>
      </c>
      <c r="D64" s="15">
        <v>3631</v>
      </c>
      <c r="E64" s="14">
        <v>3.9716920600000001</v>
      </c>
      <c r="F64" s="16">
        <v>0.37861209000000001</v>
      </c>
      <c r="G64" s="14">
        <v>15.989014620000001</v>
      </c>
      <c r="H64" s="16">
        <v>0.61152901000000004</v>
      </c>
      <c r="I64" s="14">
        <v>45.261823159999999</v>
      </c>
      <c r="J64" s="16">
        <v>0.81660529999999998</v>
      </c>
      <c r="K64" s="14">
        <v>32.398953400000003</v>
      </c>
      <c r="L64" s="16">
        <v>0.85511663999999998</v>
      </c>
      <c r="M64" s="14">
        <v>0</v>
      </c>
      <c r="N64" s="16">
        <v>0</v>
      </c>
      <c r="O64" s="14" t="s">
        <v>582</v>
      </c>
      <c r="P64" s="16" t="s">
        <v>582</v>
      </c>
      <c r="Q64" s="14">
        <v>0</v>
      </c>
      <c r="R64" s="16">
        <v>0</v>
      </c>
      <c r="S64" s="14">
        <v>9.2521190000000003E-2</v>
      </c>
      <c r="T64" s="16">
        <v>5.501429E-2</v>
      </c>
      <c r="U64" s="14">
        <v>2.2859955599999999</v>
      </c>
      <c r="V64" s="16">
        <v>0.25703026000000001</v>
      </c>
    </row>
    <row r="65" spans="1:22" x14ac:dyDescent="0.25">
      <c r="A65" s="11" t="s">
        <v>535</v>
      </c>
      <c r="B65" s="13">
        <v>5325</v>
      </c>
      <c r="C65" s="14">
        <f>(14/B65*100)</f>
        <v>0.26291079812206569</v>
      </c>
      <c r="D65" s="15">
        <v>5311</v>
      </c>
      <c r="E65" s="14">
        <v>2.8724379</v>
      </c>
      <c r="F65" s="16">
        <v>0.26099166000000001</v>
      </c>
      <c r="G65" s="14">
        <v>5.4695985199999999</v>
      </c>
      <c r="H65" s="16">
        <v>0.31423809000000003</v>
      </c>
      <c r="I65" s="14">
        <v>41.834309230000002</v>
      </c>
      <c r="J65" s="16">
        <v>0.71383768000000003</v>
      </c>
      <c r="K65" s="14">
        <v>43.658363299999998</v>
      </c>
      <c r="L65" s="16">
        <v>0.75204437999999996</v>
      </c>
      <c r="M65" s="14">
        <v>0</v>
      </c>
      <c r="N65" s="16">
        <v>0</v>
      </c>
      <c r="O65" s="14" t="s">
        <v>582</v>
      </c>
      <c r="P65" s="16" t="s">
        <v>582</v>
      </c>
      <c r="Q65" s="14">
        <v>0.38073266</v>
      </c>
      <c r="R65" s="16">
        <v>8.1037029999999996E-2</v>
      </c>
      <c r="S65" s="14">
        <v>0</v>
      </c>
      <c r="T65" s="16">
        <v>0</v>
      </c>
      <c r="U65" s="14">
        <v>5.78455838</v>
      </c>
      <c r="V65" s="16">
        <v>0.36155019999999999</v>
      </c>
    </row>
    <row r="66" spans="1:22" x14ac:dyDescent="0.25">
      <c r="A66" s="11" t="s">
        <v>536</v>
      </c>
      <c r="B66" s="13">
        <v>5665</v>
      </c>
      <c r="C66" s="14">
        <f>(76/B66*100)</f>
        <v>1.3415710503089144</v>
      </c>
      <c r="D66" s="15">
        <v>5589</v>
      </c>
      <c r="E66" s="14">
        <v>8.7889052200000002</v>
      </c>
      <c r="F66" s="16">
        <v>0.39384959000000003</v>
      </c>
      <c r="G66" s="14">
        <v>7.6867105899999997</v>
      </c>
      <c r="H66" s="16">
        <v>0.37099474999999998</v>
      </c>
      <c r="I66" s="14">
        <v>41.212373329999998</v>
      </c>
      <c r="J66" s="16">
        <v>0.58720503000000002</v>
      </c>
      <c r="K66" s="14">
        <v>37.832530689999999</v>
      </c>
      <c r="L66" s="16">
        <v>0.60718258999999997</v>
      </c>
      <c r="M66" s="14">
        <v>0</v>
      </c>
      <c r="N66" s="16">
        <v>0</v>
      </c>
      <c r="O66" s="14" t="s">
        <v>582</v>
      </c>
      <c r="P66" s="16" t="s">
        <v>582</v>
      </c>
      <c r="Q66" s="14">
        <v>0</v>
      </c>
      <c r="R66" s="16">
        <v>0</v>
      </c>
      <c r="S66" s="14">
        <v>0</v>
      </c>
      <c r="T66" s="16">
        <v>0</v>
      </c>
      <c r="U66" s="14">
        <v>4.4794801800000004</v>
      </c>
      <c r="V66" s="16">
        <v>0.27844466000000001</v>
      </c>
    </row>
    <row r="67" spans="1:22" x14ac:dyDescent="0.25">
      <c r="A67" s="11" t="s">
        <v>537</v>
      </c>
      <c r="B67" s="13">
        <v>6971</v>
      </c>
      <c r="C67" s="14">
        <f>(98/B67*100)</f>
        <v>1.4058241285324917</v>
      </c>
      <c r="D67" s="15">
        <v>6873</v>
      </c>
      <c r="E67" s="14">
        <v>8.4648619299999996</v>
      </c>
      <c r="F67" s="16">
        <v>0.41834731000000003</v>
      </c>
      <c r="G67" s="14">
        <v>11.74739145</v>
      </c>
      <c r="H67" s="16">
        <v>0.52826337000000001</v>
      </c>
      <c r="I67" s="14">
        <v>44.393255230000001</v>
      </c>
      <c r="J67" s="16">
        <v>0.72084477999999996</v>
      </c>
      <c r="K67" s="14">
        <v>33.661131400000002</v>
      </c>
      <c r="L67" s="16">
        <v>0.76880216999999995</v>
      </c>
      <c r="M67" s="14">
        <v>0</v>
      </c>
      <c r="N67" s="16">
        <v>0</v>
      </c>
      <c r="O67" s="14" t="s">
        <v>582</v>
      </c>
      <c r="P67" s="16" t="s">
        <v>582</v>
      </c>
      <c r="Q67" s="14">
        <v>0</v>
      </c>
      <c r="R67" s="16">
        <v>0</v>
      </c>
      <c r="S67" s="14">
        <v>0</v>
      </c>
      <c r="T67" s="16">
        <v>0</v>
      </c>
      <c r="U67" s="14">
        <v>1.7333599900000001</v>
      </c>
      <c r="V67" s="16">
        <v>0.23764774999999999</v>
      </c>
    </row>
    <row r="68" spans="1:22" x14ac:dyDescent="0.25">
      <c r="A68" s="11" t="s">
        <v>538</v>
      </c>
      <c r="B68" s="13">
        <v>12083</v>
      </c>
      <c r="C68" s="14">
        <f>(26/B68*100)</f>
        <v>0.21517834974757924</v>
      </c>
      <c r="D68" s="15">
        <v>12057</v>
      </c>
      <c r="E68" s="14">
        <v>8.7479676000000008</v>
      </c>
      <c r="F68" s="16">
        <v>0.28541917999999999</v>
      </c>
      <c r="G68" s="14">
        <v>14.01122494</v>
      </c>
      <c r="H68" s="16">
        <v>0.31694969000000001</v>
      </c>
      <c r="I68" s="14">
        <v>38.008035659999997</v>
      </c>
      <c r="J68" s="16">
        <v>0.40333608999999998</v>
      </c>
      <c r="K68" s="14">
        <v>32.458393829999999</v>
      </c>
      <c r="L68" s="16">
        <v>0.46948863000000002</v>
      </c>
      <c r="M68" s="14">
        <v>0</v>
      </c>
      <c r="N68" s="16">
        <v>0</v>
      </c>
      <c r="O68" s="14" t="s">
        <v>582</v>
      </c>
      <c r="P68" s="16" t="s">
        <v>582</v>
      </c>
      <c r="Q68" s="14">
        <v>0</v>
      </c>
      <c r="R68" s="16">
        <v>0</v>
      </c>
      <c r="S68" s="14">
        <v>0</v>
      </c>
      <c r="T68" s="16">
        <v>0</v>
      </c>
      <c r="U68" s="14">
        <v>6.7743779799999997</v>
      </c>
      <c r="V68" s="16">
        <v>0.2262555</v>
      </c>
    </row>
    <row r="69" spans="1:22" x14ac:dyDescent="0.25">
      <c r="A69" s="11" t="s">
        <v>539</v>
      </c>
      <c r="B69" s="13">
        <v>4876</v>
      </c>
      <c r="C69" s="14">
        <f>(0/B69*100)</f>
        <v>0</v>
      </c>
      <c r="D69" s="15">
        <v>4876</v>
      </c>
      <c r="E69" s="14">
        <v>5.1226153400000003</v>
      </c>
      <c r="F69" s="16">
        <v>0.76764460999999995</v>
      </c>
      <c r="G69" s="14">
        <v>6.9279143699999999</v>
      </c>
      <c r="H69" s="16">
        <v>0.48523226000000003</v>
      </c>
      <c r="I69" s="14">
        <v>41.503608239999998</v>
      </c>
      <c r="J69" s="16">
        <v>0.93553052000000003</v>
      </c>
      <c r="K69" s="14">
        <v>45.356934299999999</v>
      </c>
      <c r="L69" s="16">
        <v>1.0266093199999999</v>
      </c>
      <c r="M69" s="14">
        <v>0</v>
      </c>
      <c r="N69" s="16">
        <v>0</v>
      </c>
      <c r="O69" s="14" t="s">
        <v>582</v>
      </c>
      <c r="P69" s="16" t="s">
        <v>582</v>
      </c>
      <c r="Q69" s="14">
        <v>1.7269860000000001E-2</v>
      </c>
      <c r="R69" s="16">
        <v>1.7258229999999999E-2</v>
      </c>
      <c r="S69" s="14">
        <v>2.0182430000000001E-2</v>
      </c>
      <c r="T69" s="16">
        <v>2.011754E-2</v>
      </c>
      <c r="U69" s="14">
        <v>1.05147546</v>
      </c>
      <c r="V69" s="16">
        <v>0.23761752</v>
      </c>
    </row>
    <row r="70" spans="1:22" x14ac:dyDescent="0.25">
      <c r="A70" s="11" t="s">
        <v>540</v>
      </c>
      <c r="B70" s="13">
        <v>6036</v>
      </c>
      <c r="C70" s="14">
        <f>(223/B70*100)</f>
        <v>3.6944996686547382</v>
      </c>
      <c r="D70" s="15">
        <v>5813</v>
      </c>
      <c r="E70" s="14">
        <v>6.8716034800000001</v>
      </c>
      <c r="F70" s="16">
        <v>0.37573643000000001</v>
      </c>
      <c r="G70" s="14">
        <v>12.26102672</v>
      </c>
      <c r="H70" s="16">
        <v>0.69258412999999996</v>
      </c>
      <c r="I70" s="14">
        <v>56.268612689999998</v>
      </c>
      <c r="J70" s="16">
        <v>0.75781863999999999</v>
      </c>
      <c r="K70" s="14">
        <v>22.407632190000001</v>
      </c>
      <c r="L70" s="16">
        <v>0.63458517000000003</v>
      </c>
      <c r="M70" s="14">
        <v>0</v>
      </c>
      <c r="N70" s="16">
        <v>0</v>
      </c>
      <c r="O70" s="14" t="s">
        <v>582</v>
      </c>
      <c r="P70" s="16" t="s">
        <v>582</v>
      </c>
      <c r="Q70" s="14">
        <v>0</v>
      </c>
      <c r="R70" s="16">
        <v>0</v>
      </c>
      <c r="S70" s="14">
        <v>0</v>
      </c>
      <c r="T70" s="16">
        <v>0</v>
      </c>
      <c r="U70" s="14">
        <v>2.19112493</v>
      </c>
      <c r="V70" s="16">
        <v>0.27344492999999997</v>
      </c>
    </row>
    <row r="71" spans="1:22" x14ac:dyDescent="0.25">
      <c r="A71" s="11" t="s">
        <v>541</v>
      </c>
      <c r="B71" s="13">
        <v>6115</v>
      </c>
      <c r="C71" s="14">
        <f>(17/B71*100)</f>
        <v>0.27800490596892891</v>
      </c>
      <c r="D71" s="15">
        <v>6098</v>
      </c>
      <c r="E71" s="14">
        <v>5.6926604999999997</v>
      </c>
      <c r="F71" s="16">
        <v>0.32010910999999997</v>
      </c>
      <c r="G71" s="14">
        <v>17.7582439</v>
      </c>
      <c r="H71" s="16">
        <v>0.44025434000000002</v>
      </c>
      <c r="I71" s="14">
        <v>51.942563270000001</v>
      </c>
      <c r="J71" s="16">
        <v>0.60810986</v>
      </c>
      <c r="K71" s="14">
        <v>24.296496439999999</v>
      </c>
      <c r="L71" s="16">
        <v>0.49914547999999997</v>
      </c>
      <c r="M71" s="14">
        <v>0</v>
      </c>
      <c r="N71" s="16">
        <v>0</v>
      </c>
      <c r="O71" s="14" t="s">
        <v>582</v>
      </c>
      <c r="P71" s="16" t="s">
        <v>582</v>
      </c>
      <c r="Q71" s="14">
        <v>0</v>
      </c>
      <c r="R71" s="16">
        <v>0</v>
      </c>
      <c r="S71" s="14">
        <v>0</v>
      </c>
      <c r="T71" s="16">
        <v>0</v>
      </c>
      <c r="U71" s="14">
        <v>0.31003587999999999</v>
      </c>
      <c r="V71" s="16">
        <v>7.4717450000000005E-2</v>
      </c>
    </row>
    <row r="72" spans="1:22" x14ac:dyDescent="0.25">
      <c r="A72" s="11" t="s">
        <v>542</v>
      </c>
      <c r="B72" s="13">
        <v>7708</v>
      </c>
      <c r="C72" s="14">
        <f>(5/B72*100)</f>
        <v>6.4867669953295279E-2</v>
      </c>
      <c r="D72" s="15">
        <v>7703</v>
      </c>
      <c r="E72" s="14">
        <v>3.2842621599999999</v>
      </c>
      <c r="F72" s="16">
        <v>0.19744692999999999</v>
      </c>
      <c r="G72" s="14">
        <v>8.0253973199999997</v>
      </c>
      <c r="H72" s="16">
        <v>0.28953860999999997</v>
      </c>
      <c r="I72" s="14">
        <v>47.606802459999997</v>
      </c>
      <c r="J72" s="16">
        <v>0.57454355000000001</v>
      </c>
      <c r="K72" s="14">
        <v>40.985062970000001</v>
      </c>
      <c r="L72" s="16">
        <v>0.64433865999999995</v>
      </c>
      <c r="M72" s="14">
        <v>0</v>
      </c>
      <c r="N72" s="16">
        <v>0</v>
      </c>
      <c r="O72" s="14" t="s">
        <v>582</v>
      </c>
      <c r="P72" s="16" t="s">
        <v>582</v>
      </c>
      <c r="Q72" s="14">
        <v>0</v>
      </c>
      <c r="R72" s="16">
        <v>0</v>
      </c>
      <c r="S72" s="14">
        <v>0</v>
      </c>
      <c r="T72" s="16">
        <v>0</v>
      </c>
      <c r="U72" s="14">
        <v>9.8475080000000006E-2</v>
      </c>
      <c r="V72" s="16">
        <v>3.1327609999999999E-2</v>
      </c>
    </row>
    <row r="73" spans="1:22" x14ac:dyDescent="0.25">
      <c r="A73" s="11" t="s">
        <v>543</v>
      </c>
      <c r="B73" s="13">
        <v>8249</v>
      </c>
      <c r="C73" s="14">
        <f>(147/B73*100)</f>
        <v>1.7820341859619349</v>
      </c>
      <c r="D73" s="15">
        <v>8102</v>
      </c>
      <c r="E73" s="14">
        <v>5.6299758000000004</v>
      </c>
      <c r="F73" s="16">
        <v>0.34492106</v>
      </c>
      <c r="G73" s="14">
        <v>14.526247250000001</v>
      </c>
      <c r="H73" s="16">
        <v>0.55363192000000006</v>
      </c>
      <c r="I73" s="14">
        <v>54.793510740000002</v>
      </c>
      <c r="J73" s="16">
        <v>0.78935169000000005</v>
      </c>
      <c r="K73" s="14">
        <v>24.53229078</v>
      </c>
      <c r="L73" s="16">
        <v>0.67626257000000001</v>
      </c>
      <c r="M73" s="14">
        <v>0</v>
      </c>
      <c r="N73" s="16">
        <v>0</v>
      </c>
      <c r="O73" s="14" t="s">
        <v>582</v>
      </c>
      <c r="P73" s="16" t="s">
        <v>582</v>
      </c>
      <c r="Q73" s="14">
        <v>0</v>
      </c>
      <c r="R73" s="16">
        <v>0</v>
      </c>
      <c r="S73" s="14">
        <v>0</v>
      </c>
      <c r="T73" s="16">
        <v>0</v>
      </c>
      <c r="U73" s="14">
        <v>0.51797543000000001</v>
      </c>
      <c r="V73" s="16">
        <v>0.11505108</v>
      </c>
    </row>
    <row r="74" spans="1:22" x14ac:dyDescent="0.25">
      <c r="A74" s="11" t="s">
        <v>544</v>
      </c>
      <c r="B74" s="13">
        <v>4692</v>
      </c>
      <c r="C74" s="14">
        <f>(82/B74*100)</f>
        <v>1.7476555839727195</v>
      </c>
      <c r="D74" s="15">
        <v>4610</v>
      </c>
      <c r="E74" s="14">
        <v>4.8807135700000002</v>
      </c>
      <c r="F74" s="16">
        <v>0.33008461</v>
      </c>
      <c r="G74" s="14">
        <v>12.692124509999999</v>
      </c>
      <c r="H74" s="16">
        <v>0.48674372999999999</v>
      </c>
      <c r="I74" s="14">
        <v>44.74197221</v>
      </c>
      <c r="J74" s="16">
        <v>0.83035583000000002</v>
      </c>
      <c r="K74" s="14">
        <v>34.82756835</v>
      </c>
      <c r="L74" s="16">
        <v>0.76502957999999999</v>
      </c>
      <c r="M74" s="14">
        <v>0</v>
      </c>
      <c r="N74" s="16">
        <v>0</v>
      </c>
      <c r="O74" s="14" t="s">
        <v>582</v>
      </c>
      <c r="P74" s="16" t="s">
        <v>582</v>
      </c>
      <c r="Q74" s="14">
        <v>1.7010549999999999E-2</v>
      </c>
      <c r="R74" s="16">
        <v>1.7040309999999999E-2</v>
      </c>
      <c r="S74" s="14">
        <v>0.17845841000000001</v>
      </c>
      <c r="T74" s="16">
        <v>7.5742939999999995E-2</v>
      </c>
      <c r="U74" s="14">
        <v>2.6621523900000001</v>
      </c>
      <c r="V74" s="16">
        <v>0.26240947999999997</v>
      </c>
    </row>
    <row r="75" spans="1:22" x14ac:dyDescent="0.25">
      <c r="A75" s="11" t="s">
        <v>545</v>
      </c>
      <c r="B75" s="13">
        <v>5375</v>
      </c>
      <c r="C75" s="14">
        <f>(209/B75*100)</f>
        <v>3.8883720930232561</v>
      </c>
      <c r="D75" s="15">
        <v>5166</v>
      </c>
      <c r="E75" s="14">
        <v>7.8834814800000004</v>
      </c>
      <c r="F75" s="16">
        <v>0.47397963999999998</v>
      </c>
      <c r="G75" s="14">
        <v>10.88281332</v>
      </c>
      <c r="H75" s="16">
        <v>0.51821764000000003</v>
      </c>
      <c r="I75" s="14">
        <v>40.728213150000002</v>
      </c>
      <c r="J75" s="16">
        <v>0.70402818</v>
      </c>
      <c r="K75" s="14">
        <v>35.014303849999997</v>
      </c>
      <c r="L75" s="16">
        <v>0.85772775000000001</v>
      </c>
      <c r="M75" s="14">
        <v>0</v>
      </c>
      <c r="N75" s="16">
        <v>0</v>
      </c>
      <c r="O75" s="14" t="s">
        <v>582</v>
      </c>
      <c r="P75" s="16" t="s">
        <v>582</v>
      </c>
      <c r="Q75" s="14">
        <v>0</v>
      </c>
      <c r="R75" s="16">
        <v>0</v>
      </c>
      <c r="S75" s="14">
        <v>0</v>
      </c>
      <c r="T75" s="16">
        <v>0</v>
      </c>
      <c r="U75" s="14">
        <v>5.4911881999999999</v>
      </c>
      <c r="V75" s="16">
        <v>0.58886545000000001</v>
      </c>
    </row>
    <row r="76" spans="1:22" x14ac:dyDescent="0.25">
      <c r="A76" s="11" t="s">
        <v>546</v>
      </c>
      <c r="B76" s="13">
        <v>14167</v>
      </c>
      <c r="C76" s="14">
        <f>(229/B76*100)</f>
        <v>1.6164325545281288</v>
      </c>
      <c r="D76" s="15">
        <v>13938</v>
      </c>
      <c r="E76" s="14">
        <v>6.6368727099999996</v>
      </c>
      <c r="F76" s="16">
        <v>0.28790997000000002</v>
      </c>
      <c r="G76" s="14">
        <v>14.019838289999999</v>
      </c>
      <c r="H76" s="16">
        <v>0.33358645999999997</v>
      </c>
      <c r="I76" s="14">
        <v>41.661434389999997</v>
      </c>
      <c r="J76" s="16">
        <v>0.66639075000000003</v>
      </c>
      <c r="K76" s="14">
        <v>34.880311910000003</v>
      </c>
      <c r="L76" s="16">
        <v>0.58316687</v>
      </c>
      <c r="M76" s="14">
        <v>0</v>
      </c>
      <c r="N76" s="16">
        <v>0</v>
      </c>
      <c r="O76" s="14" t="s">
        <v>582</v>
      </c>
      <c r="P76" s="16" t="s">
        <v>582</v>
      </c>
      <c r="Q76" s="14">
        <v>0</v>
      </c>
      <c r="R76" s="16">
        <v>0</v>
      </c>
      <c r="S76" s="14">
        <v>0</v>
      </c>
      <c r="T76" s="16">
        <v>0</v>
      </c>
      <c r="U76" s="14">
        <v>2.8015427000000002</v>
      </c>
      <c r="V76" s="16">
        <v>0.23271204000000001</v>
      </c>
    </row>
    <row r="77" spans="1:22" x14ac:dyDescent="0.25">
      <c r="A77" s="11" t="s">
        <v>547</v>
      </c>
      <c r="B77" s="13">
        <v>6062</v>
      </c>
      <c r="C77" s="14">
        <f>(88/B77*100)</f>
        <v>1.4516661167931375</v>
      </c>
      <c r="D77" s="15">
        <v>5974</v>
      </c>
      <c r="E77" s="14">
        <v>9.7487551999999997</v>
      </c>
      <c r="F77" s="16">
        <v>0.39544161999999999</v>
      </c>
      <c r="G77" s="14">
        <v>12.88545727</v>
      </c>
      <c r="H77" s="16">
        <v>0.47695754000000001</v>
      </c>
      <c r="I77" s="14">
        <v>41.9671922</v>
      </c>
      <c r="J77" s="16">
        <v>0.69232287999999997</v>
      </c>
      <c r="K77" s="14">
        <v>30.530158549999999</v>
      </c>
      <c r="L77" s="16">
        <v>0.68403325999999998</v>
      </c>
      <c r="M77" s="14">
        <v>0</v>
      </c>
      <c r="N77" s="16">
        <v>0</v>
      </c>
      <c r="O77" s="14" t="s">
        <v>582</v>
      </c>
      <c r="P77" s="16" t="s">
        <v>582</v>
      </c>
      <c r="Q77" s="14">
        <v>0</v>
      </c>
      <c r="R77" s="16">
        <v>0</v>
      </c>
      <c r="S77" s="14">
        <v>0</v>
      </c>
      <c r="T77" s="16">
        <v>0</v>
      </c>
      <c r="U77" s="14">
        <v>4.8684367899999996</v>
      </c>
      <c r="V77" s="16">
        <v>0.41809723999999998</v>
      </c>
    </row>
    <row r="78" spans="1:22" x14ac:dyDescent="0.25">
      <c r="A78" s="11" t="s">
        <v>548</v>
      </c>
      <c r="B78" s="13">
        <v>5826</v>
      </c>
      <c r="C78" s="14">
        <f>(0/B78*100)</f>
        <v>0</v>
      </c>
      <c r="D78" s="15">
        <v>5826</v>
      </c>
      <c r="E78" s="14">
        <v>0.92796149000000006</v>
      </c>
      <c r="F78" s="16">
        <v>0.17910469000000001</v>
      </c>
      <c r="G78" s="14">
        <v>3.7023004899999998</v>
      </c>
      <c r="H78" s="16">
        <v>0.36281648</v>
      </c>
      <c r="I78" s="14">
        <v>38.845625249999998</v>
      </c>
      <c r="J78" s="16">
        <v>0.81905479999999997</v>
      </c>
      <c r="K78" s="14">
        <v>55.970665349999997</v>
      </c>
      <c r="L78" s="16">
        <v>0.93143156000000005</v>
      </c>
      <c r="M78" s="14">
        <v>0</v>
      </c>
      <c r="N78" s="16">
        <v>0</v>
      </c>
      <c r="O78" s="14" t="s">
        <v>582</v>
      </c>
      <c r="P78" s="16" t="s">
        <v>582</v>
      </c>
      <c r="Q78" s="14">
        <v>0</v>
      </c>
      <c r="R78" s="16">
        <v>0</v>
      </c>
      <c r="S78" s="14">
        <v>9.6575300000000003E-2</v>
      </c>
      <c r="T78" s="16">
        <v>4.8889670000000003E-2</v>
      </c>
      <c r="U78" s="14">
        <v>0.45687211</v>
      </c>
      <c r="V78" s="16">
        <v>0.10276045</v>
      </c>
    </row>
    <row r="79" spans="1:22" ht="24.95" customHeight="1" x14ac:dyDescent="0.25">
      <c r="A79" s="11" t="s">
        <v>549</v>
      </c>
      <c r="B79" s="13">
        <v>1657</v>
      </c>
      <c r="C79" s="14">
        <f>(41/B79*100)</f>
        <v>2.4743512371756187</v>
      </c>
      <c r="D79" s="15">
        <v>1616</v>
      </c>
      <c r="E79" s="14">
        <v>3.6025019199999999</v>
      </c>
      <c r="F79" s="16">
        <v>0.46321073000000001</v>
      </c>
      <c r="G79" s="14">
        <v>8.4767584800000009</v>
      </c>
      <c r="H79" s="16">
        <v>0.77414413999999998</v>
      </c>
      <c r="I79" s="14">
        <v>36.263833409999997</v>
      </c>
      <c r="J79" s="16">
        <v>1.1835142700000001</v>
      </c>
      <c r="K79" s="14">
        <v>48.592372670000003</v>
      </c>
      <c r="L79" s="16">
        <v>1.6453941599999999</v>
      </c>
      <c r="M79" s="14">
        <v>0</v>
      </c>
      <c r="N79" s="16">
        <v>0</v>
      </c>
      <c r="O79" s="14" t="s">
        <v>582</v>
      </c>
      <c r="P79" s="16" t="s">
        <v>582</v>
      </c>
      <c r="Q79" s="14">
        <v>0</v>
      </c>
      <c r="R79" s="16">
        <v>0</v>
      </c>
      <c r="S79" s="14">
        <v>8.0109239999999998E-2</v>
      </c>
      <c r="T79" s="16">
        <v>7.9695089999999996E-2</v>
      </c>
      <c r="U79" s="14">
        <v>2.9844242799999998</v>
      </c>
      <c r="V79" s="16">
        <v>0.55499553999999995</v>
      </c>
    </row>
    <row r="80" spans="1:22" x14ac:dyDescent="0.25">
      <c r="A80" s="11" t="s">
        <v>550</v>
      </c>
      <c r="B80" s="13">
        <v>7841</v>
      </c>
      <c r="C80" s="14">
        <f>(0/B80*100)</f>
        <v>0</v>
      </c>
      <c r="D80" s="15">
        <v>7841</v>
      </c>
      <c r="E80" s="14">
        <v>2.31999194</v>
      </c>
      <c r="F80" s="16">
        <v>0.23650478999999999</v>
      </c>
      <c r="G80" s="14">
        <v>3.49139073</v>
      </c>
      <c r="H80" s="16">
        <v>0.31939664000000001</v>
      </c>
      <c r="I80" s="14">
        <v>38.880756150000003</v>
      </c>
      <c r="J80" s="16">
        <v>0.91889566</v>
      </c>
      <c r="K80" s="14">
        <v>54.821235369999997</v>
      </c>
      <c r="L80" s="16">
        <v>1.02376844</v>
      </c>
      <c r="M80" s="14">
        <v>0</v>
      </c>
      <c r="N80" s="16">
        <v>0</v>
      </c>
      <c r="O80" s="14" t="s">
        <v>582</v>
      </c>
      <c r="P80" s="16" t="s">
        <v>582</v>
      </c>
      <c r="Q80" s="14">
        <v>1.9231890000000001E-2</v>
      </c>
      <c r="R80" s="16">
        <v>1.8881780000000001E-2</v>
      </c>
      <c r="S80" s="14">
        <v>0</v>
      </c>
      <c r="T80" s="16">
        <v>0</v>
      </c>
      <c r="U80" s="14">
        <v>0.46739392000000002</v>
      </c>
      <c r="V80" s="16">
        <v>0.12695301000000001</v>
      </c>
    </row>
    <row r="81" spans="1:22" x14ac:dyDescent="0.25">
      <c r="A81" s="19" t="s">
        <v>551</v>
      </c>
      <c r="B81" s="13">
        <v>8861</v>
      </c>
      <c r="C81" s="14">
        <f>(76/B81*100)</f>
        <v>0.85769100552984989</v>
      </c>
      <c r="D81" s="15">
        <v>8785</v>
      </c>
      <c r="E81" s="14">
        <v>3.2249869499999999</v>
      </c>
      <c r="F81" s="16">
        <v>0.25880278000000001</v>
      </c>
      <c r="G81" s="14">
        <v>12.91862437</v>
      </c>
      <c r="H81" s="16">
        <v>0.62491808000000004</v>
      </c>
      <c r="I81" s="14">
        <v>50.938832990000002</v>
      </c>
      <c r="J81" s="16">
        <v>0.77303632</v>
      </c>
      <c r="K81" s="14">
        <v>32.394481470000002</v>
      </c>
      <c r="L81" s="16">
        <v>0.95816100000000004</v>
      </c>
      <c r="M81" s="14">
        <v>0</v>
      </c>
      <c r="N81" s="16">
        <v>0</v>
      </c>
      <c r="O81" s="14" t="s">
        <v>582</v>
      </c>
      <c r="P81" s="16" t="s">
        <v>582</v>
      </c>
      <c r="Q81" s="14">
        <v>0</v>
      </c>
      <c r="R81" s="16">
        <v>0</v>
      </c>
      <c r="S81" s="14">
        <v>0</v>
      </c>
      <c r="T81" s="16">
        <v>0</v>
      </c>
      <c r="U81" s="14">
        <v>0.52307420999999998</v>
      </c>
      <c r="V81" s="16">
        <v>0.10602643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640</v>
      </c>
      <c r="F4" s="22"/>
      <c r="G4" s="21" t="s">
        <v>639</v>
      </c>
      <c r="H4" s="22"/>
      <c r="I4" s="21" t="s">
        <v>638</v>
      </c>
      <c r="J4" s="22"/>
      <c r="K4" s="21" t="s">
        <v>637</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(386/B7*100)</f>
        <v>2.6565726083964214</v>
      </c>
      <c r="D7" s="15">
        <v>14144</v>
      </c>
      <c r="E7" s="14">
        <v>19.596976170000001</v>
      </c>
      <c r="F7" s="16">
        <v>0.39784208999999998</v>
      </c>
      <c r="G7" s="14">
        <v>58.336198619999998</v>
      </c>
      <c r="H7" s="16">
        <v>0.42323459000000002</v>
      </c>
      <c r="I7" s="14">
        <v>16.113345089999999</v>
      </c>
      <c r="J7" s="16">
        <v>0.40258851000000001</v>
      </c>
      <c r="K7" s="14">
        <v>4.1536481900000002</v>
      </c>
      <c r="L7" s="16">
        <v>0.20703406999999999</v>
      </c>
      <c r="M7" s="14">
        <v>0</v>
      </c>
      <c r="N7" s="16">
        <v>0</v>
      </c>
      <c r="O7" s="14" t="s">
        <v>582</v>
      </c>
      <c r="P7" s="16" t="s">
        <v>582</v>
      </c>
      <c r="Q7" s="14">
        <v>0</v>
      </c>
      <c r="R7" s="16">
        <v>0</v>
      </c>
      <c r="S7" s="14">
        <v>0</v>
      </c>
      <c r="T7" s="16">
        <v>0</v>
      </c>
      <c r="U7" s="14">
        <v>1.7998319199999999</v>
      </c>
      <c r="V7" s="16">
        <v>0.14557903</v>
      </c>
    </row>
    <row r="8" spans="1:22" x14ac:dyDescent="0.25">
      <c r="A8" s="11" t="s">
        <v>478</v>
      </c>
      <c r="B8" s="13">
        <v>7007</v>
      </c>
      <c r="C8" s="14">
        <f>(27/B8*100)</f>
        <v>0.38532895675752815</v>
      </c>
      <c r="D8" s="15">
        <v>6980</v>
      </c>
      <c r="E8" s="14">
        <v>34.219195110000001</v>
      </c>
      <c r="F8" s="16">
        <v>0.60554015000000005</v>
      </c>
      <c r="G8" s="14">
        <v>42.623139739999999</v>
      </c>
      <c r="H8" s="16">
        <v>0.78462695000000005</v>
      </c>
      <c r="I8" s="14">
        <v>14.017589190000001</v>
      </c>
      <c r="J8" s="16">
        <v>0.54376952999999995</v>
      </c>
      <c r="K8" s="14">
        <v>7.7270584099999997</v>
      </c>
      <c r="L8" s="16">
        <v>0.37695299999999998</v>
      </c>
      <c r="M8" s="14">
        <v>0</v>
      </c>
      <c r="N8" s="16">
        <v>0</v>
      </c>
      <c r="O8" s="14" t="s">
        <v>582</v>
      </c>
      <c r="P8" s="16" t="s">
        <v>582</v>
      </c>
      <c r="Q8" s="14">
        <v>0.47274523000000002</v>
      </c>
      <c r="R8" s="16">
        <v>0.11634804999999999</v>
      </c>
      <c r="S8" s="14">
        <v>0</v>
      </c>
      <c r="T8" s="16">
        <v>0</v>
      </c>
      <c r="U8" s="14">
        <v>0.94027232999999999</v>
      </c>
      <c r="V8" s="16">
        <v>0.13326541</v>
      </c>
    </row>
    <row r="9" spans="1:22" x14ac:dyDescent="0.25">
      <c r="A9" s="11" t="s">
        <v>479</v>
      </c>
      <c r="B9" s="13">
        <v>9651</v>
      </c>
      <c r="C9" s="14">
        <f>(116/B9*100)</f>
        <v>1.2019479846648016</v>
      </c>
      <c r="D9" s="15">
        <v>9535</v>
      </c>
      <c r="E9" s="14">
        <v>20.589588450000001</v>
      </c>
      <c r="F9" s="16">
        <v>0.51252074999999997</v>
      </c>
      <c r="G9" s="14">
        <v>57.135738199999999</v>
      </c>
      <c r="H9" s="16">
        <v>0.62014265999999996</v>
      </c>
      <c r="I9" s="14">
        <v>13.58269061</v>
      </c>
      <c r="J9" s="16">
        <v>0.34021187000000003</v>
      </c>
      <c r="K9" s="14">
        <v>3.72907039</v>
      </c>
      <c r="L9" s="16">
        <v>0.23382884000000001</v>
      </c>
      <c r="M9" s="14">
        <v>0</v>
      </c>
      <c r="N9" s="16">
        <v>0</v>
      </c>
      <c r="O9" s="14" t="s">
        <v>582</v>
      </c>
      <c r="P9" s="16" t="s">
        <v>582</v>
      </c>
      <c r="Q9" s="14">
        <v>3.0146723</v>
      </c>
      <c r="R9" s="16">
        <v>0.54134864000000005</v>
      </c>
      <c r="S9" s="14">
        <v>0</v>
      </c>
      <c r="T9" s="16">
        <v>0</v>
      </c>
      <c r="U9" s="14">
        <v>1.9482400499999999</v>
      </c>
      <c r="V9" s="16">
        <v>0.23798145000000001</v>
      </c>
    </row>
    <row r="10" spans="1:22" x14ac:dyDescent="0.25">
      <c r="A10" s="11" t="s">
        <v>480</v>
      </c>
      <c r="B10" s="13">
        <v>20058</v>
      </c>
      <c r="C10" s="14">
        <f>(531/B10*100)</f>
        <v>2.647322763984445</v>
      </c>
      <c r="D10" s="15">
        <v>19527</v>
      </c>
      <c r="E10" s="14">
        <v>22.349794129999999</v>
      </c>
      <c r="F10" s="16">
        <v>0.45902066000000002</v>
      </c>
      <c r="G10" s="14">
        <v>54.854873040000001</v>
      </c>
      <c r="H10" s="16">
        <v>0.53702103999999995</v>
      </c>
      <c r="I10" s="14">
        <v>16.275055980000001</v>
      </c>
      <c r="J10" s="16">
        <v>0.42356338999999998</v>
      </c>
      <c r="K10" s="14">
        <v>5.0924934000000004</v>
      </c>
      <c r="L10" s="16">
        <v>0.19693013000000001</v>
      </c>
      <c r="M10" s="14">
        <v>0</v>
      </c>
      <c r="N10" s="16">
        <v>0</v>
      </c>
      <c r="O10" s="14" t="s">
        <v>582</v>
      </c>
      <c r="P10" s="16" t="s">
        <v>582</v>
      </c>
      <c r="Q10" s="14">
        <v>0</v>
      </c>
      <c r="R10" s="16">
        <v>0</v>
      </c>
      <c r="S10" s="14">
        <v>0</v>
      </c>
      <c r="T10" s="16">
        <v>0</v>
      </c>
      <c r="U10" s="14">
        <v>1.42778345</v>
      </c>
      <c r="V10" s="16">
        <v>0.16741399000000001</v>
      </c>
    </row>
    <row r="11" spans="1:22" x14ac:dyDescent="0.25">
      <c r="A11" s="11" t="s">
        <v>481</v>
      </c>
      <c r="B11" s="13">
        <v>7053</v>
      </c>
      <c r="C11" s="14">
        <f>(53/B11*100)</f>
        <v>0.75145328229122355</v>
      </c>
      <c r="D11" s="15">
        <v>7000</v>
      </c>
      <c r="E11" s="14">
        <v>22.050397799999999</v>
      </c>
      <c r="F11" s="16">
        <v>0.56785324000000004</v>
      </c>
      <c r="G11" s="14">
        <v>50.023895969999998</v>
      </c>
      <c r="H11" s="16">
        <v>0.70817074000000002</v>
      </c>
      <c r="I11" s="14">
        <v>18.86187009</v>
      </c>
      <c r="J11" s="16">
        <v>0.47198920999999999</v>
      </c>
      <c r="K11" s="14">
        <v>7.5789715600000003</v>
      </c>
      <c r="L11" s="16">
        <v>0.40646241999999999</v>
      </c>
      <c r="M11" s="14">
        <v>0</v>
      </c>
      <c r="N11" s="16">
        <v>0</v>
      </c>
      <c r="O11" s="14" t="s">
        <v>582</v>
      </c>
      <c r="P11" s="16" t="s">
        <v>582</v>
      </c>
      <c r="Q11" s="14">
        <v>0</v>
      </c>
      <c r="R11" s="16">
        <v>0</v>
      </c>
      <c r="S11" s="14">
        <v>0</v>
      </c>
      <c r="T11" s="16">
        <v>0</v>
      </c>
      <c r="U11" s="14">
        <v>1.4848645700000001</v>
      </c>
      <c r="V11" s="16">
        <v>0.25276942000000002</v>
      </c>
    </row>
    <row r="12" spans="1:22" x14ac:dyDescent="0.25">
      <c r="A12" s="11" t="s">
        <v>482</v>
      </c>
      <c r="B12" s="13">
        <v>6894</v>
      </c>
      <c r="C12" s="14">
        <f>(57/B12*100)</f>
        <v>0.82680591818973026</v>
      </c>
      <c r="D12" s="15">
        <v>6837</v>
      </c>
      <c r="E12" s="14">
        <v>13.6134114</v>
      </c>
      <c r="F12" s="16">
        <v>0.52589905999999997</v>
      </c>
      <c r="G12" s="14">
        <v>58.592702279999997</v>
      </c>
      <c r="H12" s="16">
        <v>0.73369269000000004</v>
      </c>
      <c r="I12" s="14">
        <v>18.557067480000001</v>
      </c>
      <c r="J12" s="16">
        <v>0.62151714999999996</v>
      </c>
      <c r="K12" s="14">
        <v>5.16297198</v>
      </c>
      <c r="L12" s="16">
        <v>0.27527125000000002</v>
      </c>
      <c r="M12" s="14">
        <v>0</v>
      </c>
      <c r="N12" s="16">
        <v>0</v>
      </c>
      <c r="O12" s="14" t="s">
        <v>582</v>
      </c>
      <c r="P12" s="16" t="s">
        <v>582</v>
      </c>
      <c r="Q12" s="14">
        <v>2.3471719100000001</v>
      </c>
      <c r="R12" s="16">
        <v>0.59165972</v>
      </c>
      <c r="S12" s="14">
        <v>0</v>
      </c>
      <c r="T12" s="16">
        <v>0</v>
      </c>
      <c r="U12" s="14">
        <v>1.7266749400000001</v>
      </c>
      <c r="V12" s="16">
        <v>0.20219780000000001</v>
      </c>
    </row>
    <row r="13" spans="1:22" x14ac:dyDescent="0.25">
      <c r="A13" s="11" t="s">
        <v>483</v>
      </c>
      <c r="B13" s="13">
        <v>7161</v>
      </c>
      <c r="C13" s="14">
        <f>(95/B13*100)</f>
        <v>1.3266303588884234</v>
      </c>
      <c r="D13" s="15">
        <v>7066</v>
      </c>
      <c r="E13" s="14">
        <v>21.223883839999999</v>
      </c>
      <c r="F13" s="16">
        <v>0.60325587000000003</v>
      </c>
      <c r="G13" s="14">
        <v>53.958266979999998</v>
      </c>
      <c r="H13" s="16">
        <v>0.69121233999999998</v>
      </c>
      <c r="I13" s="14">
        <v>14.99968331</v>
      </c>
      <c r="J13" s="16">
        <v>0.55083172000000002</v>
      </c>
      <c r="K13" s="14">
        <v>4.7433970299999997</v>
      </c>
      <c r="L13" s="16">
        <v>0.33425854999999999</v>
      </c>
      <c r="M13" s="14">
        <v>0</v>
      </c>
      <c r="N13" s="16">
        <v>0</v>
      </c>
      <c r="O13" s="14" t="s">
        <v>582</v>
      </c>
      <c r="P13" s="16" t="s">
        <v>582</v>
      </c>
      <c r="Q13" s="14">
        <v>4.0692588399999998</v>
      </c>
      <c r="R13" s="16">
        <v>0.46792859999999997</v>
      </c>
      <c r="S13" s="14">
        <v>0</v>
      </c>
      <c r="T13" s="16">
        <v>0</v>
      </c>
      <c r="U13" s="14">
        <v>1.0055100100000001</v>
      </c>
      <c r="V13" s="16">
        <v>0.16797464000000001</v>
      </c>
    </row>
    <row r="14" spans="1:22" x14ac:dyDescent="0.25">
      <c r="A14" s="11" t="s">
        <v>484</v>
      </c>
      <c r="B14" s="13">
        <v>5587</v>
      </c>
      <c r="C14" s="14">
        <f>(76/B14*100)</f>
        <v>1.3603006980490424</v>
      </c>
      <c r="D14" s="15">
        <v>5511</v>
      </c>
      <c r="E14" s="14">
        <v>16.388412949999999</v>
      </c>
      <c r="F14" s="16">
        <v>0.52200325000000003</v>
      </c>
      <c r="G14" s="14">
        <v>59.070070020000003</v>
      </c>
      <c r="H14" s="16">
        <v>0.70015419000000001</v>
      </c>
      <c r="I14" s="14">
        <v>19.845429129999999</v>
      </c>
      <c r="J14" s="16">
        <v>0.59106360000000002</v>
      </c>
      <c r="K14" s="14">
        <v>3.9989050000000002</v>
      </c>
      <c r="L14" s="16">
        <v>0.24591344000000001</v>
      </c>
      <c r="M14" s="14">
        <v>0</v>
      </c>
      <c r="N14" s="16">
        <v>0</v>
      </c>
      <c r="O14" s="14" t="s">
        <v>582</v>
      </c>
      <c r="P14" s="16" t="s">
        <v>582</v>
      </c>
      <c r="Q14" s="14">
        <v>0</v>
      </c>
      <c r="R14" s="16">
        <v>0</v>
      </c>
      <c r="S14" s="14">
        <v>0</v>
      </c>
      <c r="T14" s="16">
        <v>0</v>
      </c>
      <c r="U14" s="14">
        <v>0.69718290000000005</v>
      </c>
      <c r="V14" s="16">
        <v>0.11938731</v>
      </c>
    </row>
    <row r="15" spans="1:22" x14ac:dyDescent="0.25">
      <c r="A15" s="11" t="s">
        <v>485</v>
      </c>
      <c r="B15" s="13">
        <v>5882</v>
      </c>
      <c r="C15" s="14">
        <f>(53/B15*100)</f>
        <v>0.90105406324379467</v>
      </c>
      <c r="D15" s="15">
        <v>5829</v>
      </c>
      <c r="E15" s="14">
        <v>19.8583894</v>
      </c>
      <c r="F15" s="16">
        <v>0.65802720000000003</v>
      </c>
      <c r="G15" s="14">
        <v>58.439588129999997</v>
      </c>
      <c r="H15" s="16">
        <v>0.77548773999999998</v>
      </c>
      <c r="I15" s="14">
        <v>15.38002007</v>
      </c>
      <c r="J15" s="16">
        <v>0.48521047</v>
      </c>
      <c r="K15" s="14">
        <v>4.4192624199999999</v>
      </c>
      <c r="L15" s="16">
        <v>0.25896245000000001</v>
      </c>
      <c r="M15" s="14">
        <v>0</v>
      </c>
      <c r="N15" s="16">
        <v>0</v>
      </c>
      <c r="O15" s="14" t="s">
        <v>582</v>
      </c>
      <c r="P15" s="16" t="s">
        <v>582</v>
      </c>
      <c r="Q15" s="14">
        <v>1.0127116700000001</v>
      </c>
      <c r="R15" s="16">
        <v>0.45391006</v>
      </c>
      <c r="S15" s="14">
        <v>0</v>
      </c>
      <c r="T15" s="16">
        <v>0</v>
      </c>
      <c r="U15" s="14">
        <v>0.89002829999999999</v>
      </c>
      <c r="V15" s="16">
        <v>0.15666179999999999</v>
      </c>
    </row>
    <row r="16" spans="1:22" x14ac:dyDescent="0.25">
      <c r="A16" s="11" t="s">
        <v>486</v>
      </c>
      <c r="B16" s="13">
        <v>6108</v>
      </c>
      <c r="C16" s="14">
        <f>(107/B16*100)</f>
        <v>1.7518009168303865</v>
      </c>
      <c r="D16" s="15">
        <v>6001</v>
      </c>
      <c r="E16" s="14">
        <v>31.173556940000001</v>
      </c>
      <c r="F16" s="16">
        <v>0.68789221</v>
      </c>
      <c r="G16" s="14">
        <v>52.657018829999998</v>
      </c>
      <c r="H16" s="16">
        <v>0.63495484999999996</v>
      </c>
      <c r="I16" s="14">
        <v>9.5235208199999999</v>
      </c>
      <c r="J16" s="16">
        <v>0.39036543000000001</v>
      </c>
      <c r="K16" s="14">
        <v>3.7760208799999999</v>
      </c>
      <c r="L16" s="16">
        <v>0.25230387999999998</v>
      </c>
      <c r="M16" s="14">
        <v>0</v>
      </c>
      <c r="N16" s="16">
        <v>0</v>
      </c>
      <c r="O16" s="14" t="s">
        <v>582</v>
      </c>
      <c r="P16" s="16" t="s">
        <v>582</v>
      </c>
      <c r="Q16" s="14">
        <v>0</v>
      </c>
      <c r="R16" s="16">
        <v>0</v>
      </c>
      <c r="S16" s="14">
        <v>0</v>
      </c>
      <c r="T16" s="16">
        <v>0</v>
      </c>
      <c r="U16" s="14">
        <v>2.8698825299999999</v>
      </c>
      <c r="V16" s="16">
        <v>0.39095078999999999</v>
      </c>
    </row>
    <row r="17" spans="1:22" x14ac:dyDescent="0.25">
      <c r="A17" s="11" t="s">
        <v>487</v>
      </c>
      <c r="B17" s="13">
        <v>6504</v>
      </c>
      <c r="C17" s="14">
        <f>(709/B17*100)</f>
        <v>10.900984009840098</v>
      </c>
      <c r="D17" s="15">
        <v>5795</v>
      </c>
      <c r="E17" s="14">
        <v>21.896925509999999</v>
      </c>
      <c r="F17" s="16">
        <v>0.63268078999999999</v>
      </c>
      <c r="G17" s="14">
        <v>47.975097650000002</v>
      </c>
      <c r="H17" s="16">
        <v>0.69780262000000004</v>
      </c>
      <c r="I17" s="14">
        <v>20.121177450000001</v>
      </c>
      <c r="J17" s="16">
        <v>0.60325910000000005</v>
      </c>
      <c r="K17" s="14">
        <v>5.3782736599999996</v>
      </c>
      <c r="L17" s="16">
        <v>0.30564797999999999</v>
      </c>
      <c r="M17" s="14">
        <v>0</v>
      </c>
      <c r="N17" s="16">
        <v>0</v>
      </c>
      <c r="O17" s="14" t="s">
        <v>582</v>
      </c>
      <c r="P17" s="16" t="s">
        <v>582</v>
      </c>
      <c r="Q17" s="14">
        <v>2.5536236200000002</v>
      </c>
      <c r="R17" s="16">
        <v>0.33893387000000003</v>
      </c>
      <c r="S17" s="14">
        <v>0</v>
      </c>
      <c r="T17" s="16">
        <v>0</v>
      </c>
      <c r="U17" s="14">
        <v>2.0749021000000001</v>
      </c>
      <c r="V17" s="16">
        <v>0.26097353000000001</v>
      </c>
    </row>
    <row r="18" spans="1:22" x14ac:dyDescent="0.25">
      <c r="A18" s="11" t="s">
        <v>488</v>
      </c>
      <c r="B18" s="13">
        <v>5532</v>
      </c>
      <c r="C18" s="14">
        <f>(28/B18*100)</f>
        <v>0.50614605929139556</v>
      </c>
      <c r="D18" s="15">
        <v>5504</v>
      </c>
      <c r="E18" s="14">
        <v>25.578161430000002</v>
      </c>
      <c r="F18" s="16">
        <v>0.53095557999999998</v>
      </c>
      <c r="G18" s="14">
        <v>53.181666829999998</v>
      </c>
      <c r="H18" s="16">
        <v>0.64945410000000003</v>
      </c>
      <c r="I18" s="14">
        <v>15.560045819999999</v>
      </c>
      <c r="J18" s="16">
        <v>0.53353055000000005</v>
      </c>
      <c r="K18" s="14">
        <v>3.8880039000000002</v>
      </c>
      <c r="L18" s="16">
        <v>0.25794718999999999</v>
      </c>
      <c r="M18" s="14">
        <v>0</v>
      </c>
      <c r="N18" s="16">
        <v>0</v>
      </c>
      <c r="O18" s="14" t="s">
        <v>582</v>
      </c>
      <c r="P18" s="16" t="s">
        <v>582</v>
      </c>
      <c r="Q18" s="14">
        <v>0</v>
      </c>
      <c r="R18" s="16">
        <v>0</v>
      </c>
      <c r="S18" s="14">
        <v>0</v>
      </c>
      <c r="T18" s="16">
        <v>0</v>
      </c>
      <c r="U18" s="14">
        <v>1.7921220099999999</v>
      </c>
      <c r="V18" s="16">
        <v>0.29103510999999999</v>
      </c>
    </row>
    <row r="19" spans="1:22" x14ac:dyDescent="0.25">
      <c r="A19" s="11" t="s">
        <v>489</v>
      </c>
      <c r="B19" s="13">
        <v>5658</v>
      </c>
      <c r="C19" s="14">
        <f>(74/B19*100)</f>
        <v>1.3078826440438318</v>
      </c>
      <c r="D19" s="15">
        <v>5584</v>
      </c>
      <c r="E19" s="14">
        <v>26.478450080000002</v>
      </c>
      <c r="F19" s="16">
        <v>0.64354599000000001</v>
      </c>
      <c r="G19" s="14">
        <v>53.301262710000003</v>
      </c>
      <c r="H19" s="16">
        <v>0.64416885000000002</v>
      </c>
      <c r="I19" s="14">
        <v>13.04862013</v>
      </c>
      <c r="J19" s="16">
        <v>0.47590592999999998</v>
      </c>
      <c r="K19" s="14">
        <v>5.5893572100000002</v>
      </c>
      <c r="L19" s="16">
        <v>0.35732882999999999</v>
      </c>
      <c r="M19" s="14">
        <v>0</v>
      </c>
      <c r="N19" s="16">
        <v>0</v>
      </c>
      <c r="O19" s="14" t="s">
        <v>582</v>
      </c>
      <c r="P19" s="16" t="s">
        <v>582</v>
      </c>
      <c r="Q19" s="14">
        <v>0</v>
      </c>
      <c r="R19" s="16">
        <v>0</v>
      </c>
      <c r="S19" s="14">
        <v>0</v>
      </c>
      <c r="T19" s="16">
        <v>0</v>
      </c>
      <c r="U19" s="14">
        <v>1.58230987</v>
      </c>
      <c r="V19" s="16">
        <v>0.22445259000000001</v>
      </c>
    </row>
    <row r="20" spans="1:22" x14ac:dyDescent="0.25">
      <c r="A20" s="11" t="s">
        <v>490</v>
      </c>
      <c r="B20" s="13">
        <v>3371</v>
      </c>
      <c r="C20" s="14">
        <f>(75/B20*100)</f>
        <v>2.2248590922574905</v>
      </c>
      <c r="D20" s="15">
        <v>3296</v>
      </c>
      <c r="E20" s="14">
        <v>26.912061649999998</v>
      </c>
      <c r="F20" s="16">
        <v>0.70721109000000004</v>
      </c>
      <c r="G20" s="14">
        <v>47.953158119999998</v>
      </c>
      <c r="H20" s="16">
        <v>0.83080262999999999</v>
      </c>
      <c r="I20" s="14">
        <v>15.33747224</v>
      </c>
      <c r="J20" s="16">
        <v>0.70032592000000005</v>
      </c>
      <c r="K20" s="14">
        <v>8.1735782399999994</v>
      </c>
      <c r="L20" s="16">
        <v>0.46802354000000002</v>
      </c>
      <c r="M20" s="14">
        <v>0</v>
      </c>
      <c r="N20" s="16">
        <v>0</v>
      </c>
      <c r="O20" s="14" t="s">
        <v>582</v>
      </c>
      <c r="P20" s="16" t="s">
        <v>582</v>
      </c>
      <c r="Q20" s="14">
        <v>0</v>
      </c>
      <c r="R20" s="16">
        <v>0</v>
      </c>
      <c r="S20" s="14">
        <v>0</v>
      </c>
      <c r="T20" s="16">
        <v>0</v>
      </c>
      <c r="U20" s="14">
        <v>1.6237297500000001</v>
      </c>
      <c r="V20" s="16">
        <v>0.22411903999999999</v>
      </c>
    </row>
    <row r="21" spans="1:22" x14ac:dyDescent="0.25">
      <c r="A21" s="11" t="s">
        <v>491</v>
      </c>
      <c r="B21" s="13">
        <v>5741</v>
      </c>
      <c r="C21" s="14">
        <f>(45/B21*100)</f>
        <v>0.7838355687162516</v>
      </c>
      <c r="D21" s="15">
        <v>5696</v>
      </c>
      <c r="E21" s="14">
        <v>19.417905640000001</v>
      </c>
      <c r="F21" s="16">
        <v>0.49303243000000002</v>
      </c>
      <c r="G21" s="14">
        <v>61.07243356</v>
      </c>
      <c r="H21" s="16">
        <v>0.68926191000000003</v>
      </c>
      <c r="I21" s="14">
        <v>15.300758650000001</v>
      </c>
      <c r="J21" s="16">
        <v>0.44554500000000002</v>
      </c>
      <c r="K21" s="14">
        <v>3.4147951700000001</v>
      </c>
      <c r="L21" s="16">
        <v>0.24845474000000001</v>
      </c>
      <c r="M21" s="14">
        <v>0</v>
      </c>
      <c r="N21" s="16">
        <v>0</v>
      </c>
      <c r="O21" s="14" t="s">
        <v>582</v>
      </c>
      <c r="P21" s="16" t="s">
        <v>582</v>
      </c>
      <c r="Q21" s="14">
        <v>0</v>
      </c>
      <c r="R21" s="16">
        <v>0</v>
      </c>
      <c r="S21" s="14">
        <v>0</v>
      </c>
      <c r="T21" s="16">
        <v>0</v>
      </c>
      <c r="U21" s="14">
        <v>0.79410698000000002</v>
      </c>
      <c r="V21" s="16">
        <v>0.13415619000000001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(222/B23*100)</f>
        <v>1.9166019166019166</v>
      </c>
      <c r="D23" s="15">
        <v>11361</v>
      </c>
      <c r="E23" s="14">
        <v>26.23448647</v>
      </c>
      <c r="F23" s="16">
        <v>0.54428670000000001</v>
      </c>
      <c r="G23" s="14">
        <v>55.424248370000001</v>
      </c>
      <c r="H23" s="16">
        <v>0.70594400000000002</v>
      </c>
      <c r="I23" s="14">
        <v>12.872862319999999</v>
      </c>
      <c r="J23" s="16">
        <v>0.40909250000000003</v>
      </c>
      <c r="K23" s="14">
        <v>3.8548467300000002</v>
      </c>
      <c r="L23" s="16">
        <v>0.25298187999999999</v>
      </c>
      <c r="M23" s="14">
        <v>0</v>
      </c>
      <c r="N23" s="16">
        <v>0</v>
      </c>
      <c r="O23" s="14" t="s">
        <v>582</v>
      </c>
      <c r="P23" s="16" t="s">
        <v>582</v>
      </c>
      <c r="Q23" s="14">
        <v>0</v>
      </c>
      <c r="R23" s="16">
        <v>0</v>
      </c>
      <c r="S23" s="14">
        <v>0</v>
      </c>
      <c r="T23" s="16">
        <v>0</v>
      </c>
      <c r="U23" s="14">
        <v>1.6135561</v>
      </c>
      <c r="V23" s="16">
        <v>0.18412555999999999</v>
      </c>
    </row>
    <row r="24" spans="1:22" x14ac:dyDescent="0.25">
      <c r="A24" s="11" t="s">
        <v>494</v>
      </c>
      <c r="B24" s="13">
        <v>6647</v>
      </c>
      <c r="C24" s="14">
        <f>(7/B24*100)</f>
        <v>0.10531066646607493</v>
      </c>
      <c r="D24" s="15">
        <v>6640</v>
      </c>
      <c r="E24" s="14">
        <v>21.278917249999999</v>
      </c>
      <c r="F24" s="16">
        <v>0.64310235000000004</v>
      </c>
      <c r="G24" s="14">
        <v>47.054013519999998</v>
      </c>
      <c r="H24" s="16">
        <v>0.56168099999999999</v>
      </c>
      <c r="I24" s="14">
        <v>24.8697704</v>
      </c>
      <c r="J24" s="16">
        <v>0.61248895000000003</v>
      </c>
      <c r="K24" s="14">
        <v>6.1744665599999999</v>
      </c>
      <c r="L24" s="16">
        <v>0.31473405999999998</v>
      </c>
      <c r="M24" s="14">
        <v>0</v>
      </c>
      <c r="N24" s="16">
        <v>0</v>
      </c>
      <c r="O24" s="14" t="s">
        <v>582</v>
      </c>
      <c r="P24" s="16" t="s">
        <v>582</v>
      </c>
      <c r="Q24" s="14">
        <v>0</v>
      </c>
      <c r="R24" s="16">
        <v>0</v>
      </c>
      <c r="S24" s="14">
        <v>0</v>
      </c>
      <c r="T24" s="16">
        <v>0</v>
      </c>
      <c r="U24" s="14">
        <v>0.62283228000000002</v>
      </c>
      <c r="V24" s="16">
        <v>0.10275917</v>
      </c>
    </row>
    <row r="25" spans="1:22" x14ac:dyDescent="0.25">
      <c r="A25" s="11" t="s">
        <v>495</v>
      </c>
      <c r="B25" s="13">
        <v>5581</v>
      </c>
      <c r="C25" s="14">
        <f>(24/B25*100)</f>
        <v>0.43003046049095145</v>
      </c>
      <c r="D25" s="15">
        <v>5557</v>
      </c>
      <c r="E25" s="14">
        <v>20.393642419999999</v>
      </c>
      <c r="F25" s="16">
        <v>0.61845138</v>
      </c>
      <c r="G25" s="14">
        <v>58.593990220000002</v>
      </c>
      <c r="H25" s="16">
        <v>0.65319351000000003</v>
      </c>
      <c r="I25" s="14">
        <v>18.21740101</v>
      </c>
      <c r="J25" s="16">
        <v>0.54549075000000002</v>
      </c>
      <c r="K25" s="14">
        <v>2.45015641</v>
      </c>
      <c r="L25" s="16">
        <v>0.22495192999999999</v>
      </c>
      <c r="M25" s="14">
        <v>0</v>
      </c>
      <c r="N25" s="16">
        <v>0</v>
      </c>
      <c r="O25" s="14" t="s">
        <v>582</v>
      </c>
      <c r="P25" s="16" t="s">
        <v>582</v>
      </c>
      <c r="Q25" s="14">
        <v>0</v>
      </c>
      <c r="R25" s="16">
        <v>0</v>
      </c>
      <c r="S25" s="14">
        <v>0</v>
      </c>
      <c r="T25" s="16">
        <v>0</v>
      </c>
      <c r="U25" s="14">
        <v>0.34480994999999998</v>
      </c>
      <c r="V25" s="16">
        <v>8.2597210000000004E-2</v>
      </c>
    </row>
    <row r="26" spans="1:22" x14ac:dyDescent="0.25">
      <c r="A26" s="11" t="s">
        <v>496</v>
      </c>
      <c r="B26" s="13">
        <v>4869</v>
      </c>
      <c r="C26" s="14">
        <f>(36/B26*100)</f>
        <v>0.73937153419593349</v>
      </c>
      <c r="D26" s="15">
        <v>4833</v>
      </c>
      <c r="E26" s="14">
        <v>15.1733297</v>
      </c>
      <c r="F26" s="16">
        <v>0.59241575999999996</v>
      </c>
      <c r="G26" s="14">
        <v>59.955185950000001</v>
      </c>
      <c r="H26" s="16">
        <v>0.76420140999999997</v>
      </c>
      <c r="I26" s="14">
        <v>19.550056819999998</v>
      </c>
      <c r="J26" s="16">
        <v>0.54569769000000001</v>
      </c>
      <c r="K26" s="14">
        <v>4.5937460100000003</v>
      </c>
      <c r="L26" s="16">
        <v>0.35864488</v>
      </c>
      <c r="M26" s="14">
        <v>0</v>
      </c>
      <c r="N26" s="16">
        <v>0</v>
      </c>
      <c r="O26" s="14" t="s">
        <v>582</v>
      </c>
      <c r="P26" s="16" t="s">
        <v>582</v>
      </c>
      <c r="Q26" s="14">
        <v>0</v>
      </c>
      <c r="R26" s="16">
        <v>0</v>
      </c>
      <c r="S26" s="14">
        <v>0</v>
      </c>
      <c r="T26" s="16">
        <v>0</v>
      </c>
      <c r="U26" s="14">
        <v>0.72768153000000002</v>
      </c>
      <c r="V26" s="16">
        <v>0.1226158</v>
      </c>
    </row>
    <row r="27" spans="1:22" x14ac:dyDescent="0.25">
      <c r="A27" s="11" t="s">
        <v>497</v>
      </c>
      <c r="B27" s="13">
        <v>5299</v>
      </c>
      <c r="C27" s="14">
        <f>(19/B27*100)</f>
        <v>0.35855821853179842</v>
      </c>
      <c r="D27" s="15">
        <v>5280</v>
      </c>
      <c r="E27" s="14">
        <v>25.437448029999999</v>
      </c>
      <c r="F27" s="16">
        <v>0.58910441999999996</v>
      </c>
      <c r="G27" s="14">
        <v>48.811691670000002</v>
      </c>
      <c r="H27" s="16">
        <v>0.65321269999999998</v>
      </c>
      <c r="I27" s="14">
        <v>17.32897715</v>
      </c>
      <c r="J27" s="16">
        <v>0.45507312999999999</v>
      </c>
      <c r="K27" s="14">
        <v>6.30123225</v>
      </c>
      <c r="L27" s="16">
        <v>0.36892061999999998</v>
      </c>
      <c r="M27" s="14">
        <v>0</v>
      </c>
      <c r="N27" s="16">
        <v>0</v>
      </c>
      <c r="O27" s="14" t="s">
        <v>582</v>
      </c>
      <c r="P27" s="16" t="s">
        <v>582</v>
      </c>
      <c r="Q27" s="14">
        <v>0</v>
      </c>
      <c r="R27" s="16">
        <v>0</v>
      </c>
      <c r="S27" s="14">
        <v>0</v>
      </c>
      <c r="T27" s="16">
        <v>0</v>
      </c>
      <c r="U27" s="14">
        <v>2.1206509100000002</v>
      </c>
      <c r="V27" s="16">
        <v>0.21126971999999999</v>
      </c>
    </row>
    <row r="28" spans="1:22" x14ac:dyDescent="0.25">
      <c r="A28" s="11" t="s">
        <v>498</v>
      </c>
      <c r="B28" s="13">
        <v>7568</v>
      </c>
      <c r="C28" s="14">
        <f>(64/B28*100)</f>
        <v>0.84566596194503174</v>
      </c>
      <c r="D28" s="15">
        <v>7504</v>
      </c>
      <c r="E28" s="14">
        <v>21.861725849999999</v>
      </c>
      <c r="F28" s="16">
        <v>0.54238991999999997</v>
      </c>
      <c r="G28" s="14">
        <v>50.113060429999997</v>
      </c>
      <c r="H28" s="16">
        <v>0.59929412999999998</v>
      </c>
      <c r="I28" s="14">
        <v>18.224099540000001</v>
      </c>
      <c r="J28" s="16">
        <v>0.42026089</v>
      </c>
      <c r="K28" s="14">
        <v>8.8207991900000007</v>
      </c>
      <c r="L28" s="16">
        <v>0.40895234000000003</v>
      </c>
      <c r="M28" s="14">
        <v>0</v>
      </c>
      <c r="N28" s="16">
        <v>0</v>
      </c>
      <c r="O28" s="14" t="s">
        <v>582</v>
      </c>
      <c r="P28" s="16" t="s">
        <v>582</v>
      </c>
      <c r="Q28" s="14">
        <v>0</v>
      </c>
      <c r="R28" s="16">
        <v>0</v>
      </c>
      <c r="S28" s="14">
        <v>0</v>
      </c>
      <c r="T28" s="16">
        <v>0</v>
      </c>
      <c r="U28" s="14">
        <v>0.98031499</v>
      </c>
      <c r="V28" s="16">
        <v>0.12345599</v>
      </c>
    </row>
    <row r="29" spans="1:22" x14ac:dyDescent="0.25">
      <c r="A29" s="11" t="s">
        <v>499</v>
      </c>
      <c r="B29" s="13">
        <v>5385</v>
      </c>
      <c r="C29" s="14">
        <f>(30/B29*100)</f>
        <v>0.55710306406685239</v>
      </c>
      <c r="D29" s="15">
        <v>5355</v>
      </c>
      <c r="E29" s="14">
        <v>17.875909979999999</v>
      </c>
      <c r="F29" s="16">
        <v>0.61980816999999999</v>
      </c>
      <c r="G29" s="14">
        <v>64.310146700000004</v>
      </c>
      <c r="H29" s="16">
        <v>0.72358487000000005</v>
      </c>
      <c r="I29" s="14">
        <v>11.63540021</v>
      </c>
      <c r="J29" s="16">
        <v>0.40547840000000002</v>
      </c>
      <c r="K29" s="14">
        <v>2.68627182</v>
      </c>
      <c r="L29" s="16">
        <v>0.20996144999999999</v>
      </c>
      <c r="M29" s="14">
        <v>0</v>
      </c>
      <c r="N29" s="16">
        <v>0</v>
      </c>
      <c r="O29" s="14" t="s">
        <v>582</v>
      </c>
      <c r="P29" s="16" t="s">
        <v>582</v>
      </c>
      <c r="Q29" s="14">
        <v>2.7667624100000001</v>
      </c>
      <c r="R29" s="16">
        <v>0.24169378</v>
      </c>
      <c r="S29" s="14">
        <v>0</v>
      </c>
      <c r="T29" s="16">
        <v>0</v>
      </c>
      <c r="U29" s="14">
        <v>0.72550888000000002</v>
      </c>
      <c r="V29" s="16">
        <v>0.14129409000000001</v>
      </c>
    </row>
    <row r="30" spans="1:22" x14ac:dyDescent="0.25">
      <c r="A30" s="11" t="s">
        <v>500</v>
      </c>
      <c r="B30" s="13">
        <v>4520</v>
      </c>
      <c r="C30" s="14">
        <f>(107/B30*100)</f>
        <v>2.3672566371681416</v>
      </c>
      <c r="D30" s="15">
        <v>4413</v>
      </c>
      <c r="E30" s="14">
        <v>18.84627296</v>
      </c>
      <c r="F30" s="16">
        <v>0.58806685000000003</v>
      </c>
      <c r="G30" s="14">
        <v>59.071206590000003</v>
      </c>
      <c r="H30" s="16">
        <v>0.74247501999999999</v>
      </c>
      <c r="I30" s="14">
        <v>16.425417849999999</v>
      </c>
      <c r="J30" s="16">
        <v>0.50794914000000002</v>
      </c>
      <c r="K30" s="14">
        <v>4.3650154600000004</v>
      </c>
      <c r="L30" s="16">
        <v>0.27746936999999999</v>
      </c>
      <c r="M30" s="14">
        <v>0</v>
      </c>
      <c r="N30" s="16">
        <v>0</v>
      </c>
      <c r="O30" s="14" t="s">
        <v>582</v>
      </c>
      <c r="P30" s="16" t="s">
        <v>582</v>
      </c>
      <c r="Q30" s="14">
        <v>0</v>
      </c>
      <c r="R30" s="16">
        <v>0</v>
      </c>
      <c r="S30" s="14">
        <v>0</v>
      </c>
      <c r="T30" s="16">
        <v>0</v>
      </c>
      <c r="U30" s="14">
        <v>1.29208714</v>
      </c>
      <c r="V30" s="16">
        <v>0.19213385999999999</v>
      </c>
    </row>
    <row r="31" spans="1:22" x14ac:dyDescent="0.25">
      <c r="A31" s="11" t="s">
        <v>501</v>
      </c>
      <c r="B31" s="13">
        <v>5456</v>
      </c>
      <c r="C31" s="14">
        <f>(127/B31*100)</f>
        <v>2.3277126099706744</v>
      </c>
      <c r="D31" s="15">
        <v>5329</v>
      </c>
      <c r="E31" s="14">
        <v>26.45365911</v>
      </c>
      <c r="F31" s="16">
        <v>0.67482202000000002</v>
      </c>
      <c r="G31" s="14">
        <v>52.348176129999999</v>
      </c>
      <c r="H31" s="16">
        <v>0.76808694</v>
      </c>
      <c r="I31" s="14">
        <v>14.61549085</v>
      </c>
      <c r="J31" s="16">
        <v>0.44727297999999999</v>
      </c>
      <c r="K31" s="14">
        <v>5.1239322899999999</v>
      </c>
      <c r="L31" s="16">
        <v>0.31549115999999999</v>
      </c>
      <c r="M31" s="14">
        <v>0</v>
      </c>
      <c r="N31" s="16">
        <v>0</v>
      </c>
      <c r="O31" s="14" t="s">
        <v>582</v>
      </c>
      <c r="P31" s="16" t="s">
        <v>582</v>
      </c>
      <c r="Q31" s="14">
        <v>0</v>
      </c>
      <c r="R31" s="16">
        <v>0</v>
      </c>
      <c r="S31" s="14">
        <v>0</v>
      </c>
      <c r="T31" s="16">
        <v>0</v>
      </c>
      <c r="U31" s="14">
        <v>1.4587416200000001</v>
      </c>
      <c r="V31" s="16">
        <v>0.25847890000000001</v>
      </c>
    </row>
    <row r="32" spans="1:22" x14ac:dyDescent="0.25">
      <c r="A32" s="11" t="s">
        <v>502</v>
      </c>
      <c r="B32" s="13">
        <v>4478</v>
      </c>
      <c r="C32" s="14">
        <f>(5/B32*100)</f>
        <v>0.11165698972755694</v>
      </c>
      <c r="D32" s="15">
        <v>4473</v>
      </c>
      <c r="E32" s="14">
        <v>17.647992980000001</v>
      </c>
      <c r="F32" s="16">
        <v>0.57940192000000001</v>
      </c>
      <c r="G32" s="14">
        <v>55.342359969999997</v>
      </c>
      <c r="H32" s="16">
        <v>0.80367796000000002</v>
      </c>
      <c r="I32" s="14">
        <v>18.746437910000001</v>
      </c>
      <c r="J32" s="16">
        <v>0.62307458999999998</v>
      </c>
      <c r="K32" s="14">
        <v>7.5721001000000001</v>
      </c>
      <c r="L32" s="16">
        <v>0.39783780000000002</v>
      </c>
      <c r="M32" s="14">
        <v>0</v>
      </c>
      <c r="N32" s="16">
        <v>0</v>
      </c>
      <c r="O32" s="14" t="s">
        <v>582</v>
      </c>
      <c r="P32" s="16" t="s">
        <v>582</v>
      </c>
      <c r="Q32" s="14">
        <v>0</v>
      </c>
      <c r="R32" s="16">
        <v>0</v>
      </c>
      <c r="S32" s="14">
        <v>0</v>
      </c>
      <c r="T32" s="16">
        <v>0</v>
      </c>
      <c r="U32" s="14">
        <v>0.69110903000000001</v>
      </c>
      <c r="V32" s="16">
        <v>0.15358474999999999</v>
      </c>
    </row>
    <row r="33" spans="1:22" x14ac:dyDescent="0.25">
      <c r="A33" s="11" t="s">
        <v>503</v>
      </c>
      <c r="B33" s="13">
        <v>7325</v>
      </c>
      <c r="C33" s="14">
        <f>(76/B33*100)</f>
        <v>1.0375426621160411</v>
      </c>
      <c r="D33" s="15">
        <v>7249</v>
      </c>
      <c r="E33" s="14">
        <v>24.049261829999999</v>
      </c>
      <c r="F33" s="16">
        <v>0.55862458999999998</v>
      </c>
      <c r="G33" s="14">
        <v>53.045922570000002</v>
      </c>
      <c r="H33" s="16">
        <v>0.76844117999999995</v>
      </c>
      <c r="I33" s="14">
        <v>15.831832540000001</v>
      </c>
      <c r="J33" s="16">
        <v>0.55177969999999998</v>
      </c>
      <c r="K33" s="14">
        <v>6.1736196100000003</v>
      </c>
      <c r="L33" s="16">
        <v>0.33191852999999999</v>
      </c>
      <c r="M33" s="14">
        <v>0</v>
      </c>
      <c r="N33" s="16">
        <v>0</v>
      </c>
      <c r="O33" s="14" t="s">
        <v>582</v>
      </c>
      <c r="P33" s="16" t="s">
        <v>582</v>
      </c>
      <c r="Q33" s="14">
        <v>0</v>
      </c>
      <c r="R33" s="16">
        <v>0</v>
      </c>
      <c r="S33" s="14">
        <v>0</v>
      </c>
      <c r="T33" s="16">
        <v>0</v>
      </c>
      <c r="U33" s="14">
        <v>0.89936346</v>
      </c>
      <c r="V33" s="16">
        <v>0.13632449999999999</v>
      </c>
    </row>
    <row r="34" spans="1:22" x14ac:dyDescent="0.25">
      <c r="A34" s="11" t="s">
        <v>504</v>
      </c>
      <c r="B34" s="13">
        <v>6350</v>
      </c>
      <c r="C34" s="14">
        <f>(39/B34*100)</f>
        <v>0.6141732283464566</v>
      </c>
      <c r="D34" s="15">
        <v>6311</v>
      </c>
      <c r="E34" s="14">
        <v>14.33281695</v>
      </c>
      <c r="F34" s="16">
        <v>0.51854716000000001</v>
      </c>
      <c r="G34" s="14">
        <v>58.76419696</v>
      </c>
      <c r="H34" s="16">
        <v>0.71729940999999997</v>
      </c>
      <c r="I34" s="14">
        <v>16.49784958</v>
      </c>
      <c r="J34" s="16">
        <v>0.51506691999999998</v>
      </c>
      <c r="K34" s="14">
        <v>5.3775991799999998</v>
      </c>
      <c r="L34" s="16">
        <v>0.32701777999999998</v>
      </c>
      <c r="M34" s="14">
        <v>0</v>
      </c>
      <c r="N34" s="16">
        <v>0</v>
      </c>
      <c r="O34" s="14" t="s">
        <v>582</v>
      </c>
      <c r="P34" s="16" t="s">
        <v>582</v>
      </c>
      <c r="Q34" s="14">
        <v>2.56205434</v>
      </c>
      <c r="R34" s="16">
        <v>0.53182982999999995</v>
      </c>
      <c r="S34" s="14">
        <v>0</v>
      </c>
      <c r="T34" s="16">
        <v>0</v>
      </c>
      <c r="U34" s="14">
        <v>2.4654829899999999</v>
      </c>
      <c r="V34" s="16">
        <v>0.27229500000000001</v>
      </c>
    </row>
    <row r="35" spans="1:22" x14ac:dyDescent="0.25">
      <c r="A35" s="11" t="s">
        <v>505</v>
      </c>
      <c r="B35" s="13">
        <v>6406</v>
      </c>
      <c r="C35" s="14">
        <f>(38/B35*100)</f>
        <v>0.59319388073680923</v>
      </c>
      <c r="D35" s="15">
        <v>6368</v>
      </c>
      <c r="E35" s="14">
        <v>19.630710870000001</v>
      </c>
      <c r="F35" s="16">
        <v>0.61425098</v>
      </c>
      <c r="G35" s="14">
        <v>55.574698269999999</v>
      </c>
      <c r="H35" s="16">
        <v>0.78632367000000003</v>
      </c>
      <c r="I35" s="14">
        <v>17.103362969999999</v>
      </c>
      <c r="J35" s="16">
        <v>0.69606825000000005</v>
      </c>
      <c r="K35" s="14">
        <v>5.5551762199999999</v>
      </c>
      <c r="L35" s="16">
        <v>0.36019192999999999</v>
      </c>
      <c r="M35" s="14">
        <v>0</v>
      </c>
      <c r="N35" s="16">
        <v>0</v>
      </c>
      <c r="O35" s="14" t="s">
        <v>582</v>
      </c>
      <c r="P35" s="16" t="s">
        <v>582</v>
      </c>
      <c r="Q35" s="14">
        <v>1.0339346199999999</v>
      </c>
      <c r="R35" s="16">
        <v>5.6459860000000001E-2</v>
      </c>
      <c r="S35" s="14">
        <v>0</v>
      </c>
      <c r="T35" s="16">
        <v>0</v>
      </c>
      <c r="U35" s="14">
        <v>1.10211704</v>
      </c>
      <c r="V35" s="16">
        <v>0.16549535000000001</v>
      </c>
    </row>
    <row r="36" spans="1:22" x14ac:dyDescent="0.25">
      <c r="A36" s="11" t="s">
        <v>506</v>
      </c>
      <c r="B36" s="13">
        <v>6736</v>
      </c>
      <c r="C36" s="14">
        <f>(31/B36*100)</f>
        <v>0.46021377672209024</v>
      </c>
      <c r="D36" s="15">
        <v>6705</v>
      </c>
      <c r="E36" s="14">
        <v>31.550942110000001</v>
      </c>
      <c r="F36" s="16">
        <v>0.65272361000000001</v>
      </c>
      <c r="G36" s="14">
        <v>51.00846026</v>
      </c>
      <c r="H36" s="16">
        <v>0.73114526999999996</v>
      </c>
      <c r="I36" s="14">
        <v>11.4167138</v>
      </c>
      <c r="J36" s="16">
        <v>0.43812293000000002</v>
      </c>
      <c r="K36" s="14">
        <v>5.2192249100000003</v>
      </c>
      <c r="L36" s="16">
        <v>0.29082321</v>
      </c>
      <c r="M36" s="14">
        <v>0</v>
      </c>
      <c r="N36" s="16">
        <v>0</v>
      </c>
      <c r="O36" s="14" t="s">
        <v>582</v>
      </c>
      <c r="P36" s="16" t="s">
        <v>582</v>
      </c>
      <c r="Q36" s="14">
        <v>0</v>
      </c>
      <c r="R36" s="16">
        <v>0</v>
      </c>
      <c r="S36" s="14">
        <v>0</v>
      </c>
      <c r="T36" s="16">
        <v>0</v>
      </c>
      <c r="U36" s="14">
        <v>0.80465892000000006</v>
      </c>
      <c r="V36" s="16">
        <v>0.12539765999999999</v>
      </c>
    </row>
    <row r="37" spans="1:22" x14ac:dyDescent="0.25">
      <c r="A37" s="11" t="s">
        <v>507</v>
      </c>
      <c r="B37" s="13">
        <v>5458</v>
      </c>
      <c r="C37" s="14">
        <f>(66/B37*100)</f>
        <v>1.2092341517039207</v>
      </c>
      <c r="D37" s="15">
        <v>5392</v>
      </c>
      <c r="E37" s="14">
        <v>26.08144892</v>
      </c>
      <c r="F37" s="16">
        <v>0.71573909000000002</v>
      </c>
      <c r="G37" s="14">
        <v>47.061421039999999</v>
      </c>
      <c r="H37" s="16">
        <v>0.69128160000000005</v>
      </c>
      <c r="I37" s="14">
        <v>16.318750569999999</v>
      </c>
      <c r="J37" s="16">
        <v>0.56132152000000002</v>
      </c>
      <c r="K37" s="14">
        <v>8.2062967100000002</v>
      </c>
      <c r="L37" s="16">
        <v>0.41029966000000001</v>
      </c>
      <c r="M37" s="14">
        <v>0</v>
      </c>
      <c r="N37" s="16">
        <v>0</v>
      </c>
      <c r="O37" s="14" t="s">
        <v>582</v>
      </c>
      <c r="P37" s="16" t="s">
        <v>582</v>
      </c>
      <c r="Q37" s="14">
        <v>0</v>
      </c>
      <c r="R37" s="16">
        <v>0</v>
      </c>
      <c r="S37" s="14">
        <v>0</v>
      </c>
      <c r="T37" s="16">
        <v>0</v>
      </c>
      <c r="U37" s="14">
        <v>2.33208276</v>
      </c>
      <c r="V37" s="16">
        <v>0.38202640999999998</v>
      </c>
    </row>
    <row r="38" spans="1:22" x14ac:dyDescent="0.25">
      <c r="A38" s="11" t="s">
        <v>508</v>
      </c>
      <c r="B38" s="13">
        <v>5860</v>
      </c>
      <c r="C38" s="14">
        <f>(17/B38*100)</f>
        <v>0.29010238907849828</v>
      </c>
      <c r="D38" s="15">
        <v>5843</v>
      </c>
      <c r="E38" s="14">
        <v>27.55718203</v>
      </c>
      <c r="F38" s="16">
        <v>0.75693401000000005</v>
      </c>
      <c r="G38" s="14">
        <v>51.729472399999999</v>
      </c>
      <c r="H38" s="16">
        <v>0.84745461</v>
      </c>
      <c r="I38" s="14">
        <v>13.535653079999999</v>
      </c>
      <c r="J38" s="16">
        <v>0.48131388000000003</v>
      </c>
      <c r="K38" s="14">
        <v>5.5485924300000002</v>
      </c>
      <c r="L38" s="16">
        <v>0.35624516000000001</v>
      </c>
      <c r="M38" s="14">
        <v>0</v>
      </c>
      <c r="N38" s="16">
        <v>0</v>
      </c>
      <c r="O38" s="14" t="s">
        <v>582</v>
      </c>
      <c r="P38" s="16" t="s">
        <v>582</v>
      </c>
      <c r="Q38" s="14">
        <v>0</v>
      </c>
      <c r="R38" s="16">
        <v>0</v>
      </c>
      <c r="S38" s="14">
        <v>0</v>
      </c>
      <c r="T38" s="16">
        <v>0</v>
      </c>
      <c r="U38" s="14">
        <v>1.6291000600000001</v>
      </c>
      <c r="V38" s="16">
        <v>0.21134179</v>
      </c>
    </row>
    <row r="39" spans="1:22" x14ac:dyDescent="0.25">
      <c r="A39" s="11" t="s">
        <v>509</v>
      </c>
      <c r="B39" s="13">
        <v>5895</v>
      </c>
      <c r="C39" s="14">
        <f>(32/B39*100)</f>
        <v>0.54283290924512295</v>
      </c>
      <c r="D39" s="15">
        <v>5863</v>
      </c>
      <c r="E39" s="14">
        <v>20.252854459999998</v>
      </c>
      <c r="F39" s="16">
        <v>0.57063713000000005</v>
      </c>
      <c r="G39" s="14">
        <v>41.106463929999997</v>
      </c>
      <c r="H39" s="16">
        <v>0.77543808999999997</v>
      </c>
      <c r="I39" s="14">
        <v>24.88817401</v>
      </c>
      <c r="J39" s="16">
        <v>0.62328322999999997</v>
      </c>
      <c r="K39" s="14">
        <v>12.3198822</v>
      </c>
      <c r="L39" s="16">
        <v>0.45878635000000001</v>
      </c>
      <c r="M39" s="14">
        <v>0</v>
      </c>
      <c r="N39" s="16">
        <v>0</v>
      </c>
      <c r="O39" s="14" t="s">
        <v>582</v>
      </c>
      <c r="P39" s="16" t="s">
        <v>582</v>
      </c>
      <c r="Q39" s="14">
        <v>0</v>
      </c>
      <c r="R39" s="16">
        <v>0</v>
      </c>
      <c r="S39" s="14">
        <v>0</v>
      </c>
      <c r="T39" s="16">
        <v>0</v>
      </c>
      <c r="U39" s="14">
        <v>1.4326254</v>
      </c>
      <c r="V39" s="16">
        <v>0.28627564999999999</v>
      </c>
    </row>
    <row r="40" spans="1:22" x14ac:dyDescent="0.25">
      <c r="A40" s="11" t="s">
        <v>510</v>
      </c>
      <c r="B40" s="13">
        <v>14157</v>
      </c>
      <c r="C40" s="14">
        <f>(290/B40*100)</f>
        <v>2.0484565939111392</v>
      </c>
      <c r="D40" s="15">
        <v>13867</v>
      </c>
      <c r="E40" s="14">
        <v>17.669431540000001</v>
      </c>
      <c r="F40" s="16">
        <v>0.51531881000000002</v>
      </c>
      <c r="G40" s="14">
        <v>59.696332120000001</v>
      </c>
      <c r="H40" s="16">
        <v>0.67024823</v>
      </c>
      <c r="I40" s="14">
        <v>16.41975828</v>
      </c>
      <c r="J40" s="16">
        <v>0.50731767000000005</v>
      </c>
      <c r="K40" s="14">
        <v>4.4944562499999998</v>
      </c>
      <c r="L40" s="16">
        <v>0.26370375000000001</v>
      </c>
      <c r="M40" s="14">
        <v>0</v>
      </c>
      <c r="N40" s="16">
        <v>0</v>
      </c>
      <c r="O40" s="14" t="s">
        <v>582</v>
      </c>
      <c r="P40" s="16" t="s">
        <v>582</v>
      </c>
      <c r="Q40" s="14">
        <v>0</v>
      </c>
      <c r="R40" s="16">
        <v>0</v>
      </c>
      <c r="S40" s="14">
        <v>0</v>
      </c>
      <c r="T40" s="16">
        <v>0</v>
      </c>
      <c r="U40" s="14">
        <v>1.7200218199999999</v>
      </c>
      <c r="V40" s="16">
        <v>0.18558653999999999</v>
      </c>
    </row>
    <row r="41" spans="1:22" x14ac:dyDescent="0.25">
      <c r="A41" s="11" t="s">
        <v>511</v>
      </c>
      <c r="B41" s="13">
        <v>5712</v>
      </c>
      <c r="C41" s="14">
        <f>(39/B41*100)</f>
        <v>0.6827731092436975</v>
      </c>
      <c r="D41" s="15">
        <v>5673</v>
      </c>
      <c r="E41" s="14">
        <v>23.70470946</v>
      </c>
      <c r="F41" s="16">
        <v>0.68069577999999997</v>
      </c>
      <c r="G41" s="14">
        <v>53.227858159999997</v>
      </c>
      <c r="H41" s="16">
        <v>0.67505493000000005</v>
      </c>
      <c r="I41" s="14">
        <v>16.447390729999999</v>
      </c>
      <c r="J41" s="16">
        <v>0.52002347000000004</v>
      </c>
      <c r="K41" s="14">
        <v>4.5191524000000003</v>
      </c>
      <c r="L41" s="16">
        <v>0.25182697999999998</v>
      </c>
      <c r="M41" s="14">
        <v>0</v>
      </c>
      <c r="N41" s="16">
        <v>0</v>
      </c>
      <c r="O41" s="14" t="s">
        <v>582</v>
      </c>
      <c r="P41" s="16" t="s">
        <v>582</v>
      </c>
      <c r="Q41" s="14">
        <v>0.67681148000000002</v>
      </c>
      <c r="R41" s="16">
        <v>0.18042580999999999</v>
      </c>
      <c r="S41" s="14">
        <v>0</v>
      </c>
      <c r="T41" s="16">
        <v>0</v>
      </c>
      <c r="U41" s="14">
        <v>1.42407777</v>
      </c>
      <c r="V41" s="16">
        <v>0.26653457000000003</v>
      </c>
    </row>
    <row r="42" spans="1:22" x14ac:dyDescent="0.25">
      <c r="A42" s="11" t="s">
        <v>512</v>
      </c>
      <c r="B42" s="13">
        <f>IF(COUNT(B7:B41) &gt; 0, AVERAGE(B7:B41), "\u2014")</f>
        <v>7103.4285714285716</v>
      </c>
      <c r="C42" s="14">
        <f>IF(COUNT(C7:C41) &gt; 0, AVERAGE(C7:C41), "—")</f>
        <v>1.3363061624489592</v>
      </c>
      <c r="D42" s="15">
        <f>IF(COUNT(D7:D41) &gt; 0, AVERAGE(D7:D41), "—")</f>
        <v>6997.6857142857143</v>
      </c>
      <c r="E42" s="14">
        <f>IF(COUNT(E7:E41) &gt; 0, AVERAGE(E7:E41), "—")</f>
        <v>21.639424383428576</v>
      </c>
      <c r="F42" s="16">
        <f>IF(COUNT(F7:F41) &gt; 0, SQRT(SUMSQ(F7:F41)/(COUNT(F7:F41)*COUNT(F7:F41)) ), "—")</f>
        <v>9.9423557814585464E-2</v>
      </c>
      <c r="G42" s="14">
        <f>IF(COUNT(G7:G41) &gt; 0, AVERAGE(G7:G41), "—")</f>
        <v>52.326114741142852</v>
      </c>
      <c r="H42" s="16">
        <f>IF(COUNT(H7:H41) &gt; 0, SQRT(SUMSQ(H7:H41)/(COUNT(H7:H41)*COUNT(H7:H41)) ), "—")</f>
        <v>0.11728321124550697</v>
      </c>
      <c r="I42" s="14">
        <f>IF(COUNT(I7:I41) &gt; 0, AVERAGE(I7:I41), "—")</f>
        <v>15.927707019428571</v>
      </c>
      <c r="J42" s="16">
        <f>IF(COUNT(J7:J41) &gt; 0, SQRT(SUMSQ(J7:J41)/(COUNT(J7:J41)*COUNT(J7:J41)) ), "—")</f>
        <v>8.6699492135952475E-2</v>
      </c>
      <c r="K42" s="14">
        <f>IF(COUNT(K7:K41) &gt; 0, AVERAGE(K7:K41), "—")</f>
        <v>5.3194964048571443</v>
      </c>
      <c r="L42" s="16">
        <f>IF(COUNT(L7:L41) &gt; 0, SQRT(SUMSQ(L7:L41)/(COUNT(L7:L41)*COUNT(L7:L41)) ), "—")</f>
        <v>5.3340468727975411E-2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3.4431356119999998</v>
      </c>
      <c r="R42" s="16">
        <f>IF(COUNT(R7:R41) &gt; 0, SQRT(SUMSQ(R7:R41)/(COUNT(R7:R41)*COUNT(R7:R41)) ), "—")</f>
        <v>3.5840054762774354E-2</v>
      </c>
      <c r="S42" s="14">
        <f>IF(COUNT(S7:S41) &gt; 0, AVERAGE(S7:S41), "—")</f>
        <v>0</v>
      </c>
      <c r="T42" s="16">
        <f>IF(COUNT(T7:T41) &gt; 0, SQRT(SUMSQ(T7:T41)/(COUNT(T7:T41)*COUNT(T7:T41)) ), "—")</f>
        <v>0</v>
      </c>
      <c r="U42" s="14">
        <f>IF(COUNT(U7:U41) &gt; 0, AVERAGE(U7:U41), "—")</f>
        <v>1.3441218388571428</v>
      </c>
      <c r="V42" s="16">
        <f>IF(COUNT(V7:V41) &gt; 0, SQRT(SUMSQ(V7:V41)/(COUNT(V7:V41)*COUNT(V7:V41)) ), "—")</f>
        <v>3.5074537578020447E-2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28.283536179999999</v>
      </c>
      <c r="F45" s="16">
        <v>0.79338092000000005</v>
      </c>
      <c r="G45" s="14">
        <v>50.916475480000003</v>
      </c>
      <c r="H45" s="16">
        <v>0.85372334000000005</v>
      </c>
      <c r="I45" s="14">
        <v>8.4054907500000002</v>
      </c>
      <c r="J45" s="16">
        <v>0.34162394000000001</v>
      </c>
      <c r="K45" s="14">
        <v>4.0533441699999999</v>
      </c>
      <c r="L45" s="16">
        <v>0.28024364000000002</v>
      </c>
      <c r="M45" s="14">
        <v>0</v>
      </c>
      <c r="N45" s="16">
        <v>0</v>
      </c>
      <c r="O45" s="14" t="s">
        <v>582</v>
      </c>
      <c r="P45" s="16" t="s">
        <v>582</v>
      </c>
      <c r="Q45" s="14">
        <v>2.1079790000000001E-2</v>
      </c>
      <c r="R45" s="16">
        <v>2.1154450000000002E-2</v>
      </c>
      <c r="S45" s="14">
        <v>0.42846805999999998</v>
      </c>
      <c r="T45" s="16">
        <v>9.7508739999999997E-2</v>
      </c>
      <c r="U45" s="14">
        <v>7.8916055700000003</v>
      </c>
      <c r="V45" s="16">
        <v>0.50123293999999996</v>
      </c>
    </row>
    <row r="46" spans="1:22" x14ac:dyDescent="0.25">
      <c r="A46" s="11" t="s">
        <v>516</v>
      </c>
      <c r="B46" s="13">
        <v>23141</v>
      </c>
      <c r="C46" s="14">
        <f>(1342/B46*100)</f>
        <v>5.7992308024718033</v>
      </c>
      <c r="D46" s="15">
        <v>21799</v>
      </c>
      <c r="E46" s="14">
        <v>20.6804159</v>
      </c>
      <c r="F46" s="16">
        <v>0.39362070999999998</v>
      </c>
      <c r="G46" s="14">
        <v>46.11218719</v>
      </c>
      <c r="H46" s="16">
        <v>0.51372006999999997</v>
      </c>
      <c r="I46" s="14">
        <v>16.507528430000001</v>
      </c>
      <c r="J46" s="16">
        <v>0.37608599999999998</v>
      </c>
      <c r="K46" s="14">
        <v>7.0621815899999998</v>
      </c>
      <c r="L46" s="16">
        <v>0.23107157</v>
      </c>
      <c r="M46" s="14">
        <v>0</v>
      </c>
      <c r="N46" s="16">
        <v>0</v>
      </c>
      <c r="O46" s="14" t="s">
        <v>582</v>
      </c>
      <c r="P46" s="16" t="s">
        <v>582</v>
      </c>
      <c r="Q46" s="14">
        <v>0</v>
      </c>
      <c r="R46" s="16">
        <v>0</v>
      </c>
      <c r="S46" s="14">
        <v>0</v>
      </c>
      <c r="T46" s="16">
        <v>0</v>
      </c>
      <c r="U46" s="14">
        <v>9.6376868899999995</v>
      </c>
      <c r="V46" s="16">
        <v>0.49523674000000001</v>
      </c>
    </row>
    <row r="47" spans="1:22" x14ac:dyDescent="0.25">
      <c r="A47" s="11" t="s">
        <v>517</v>
      </c>
      <c r="B47" s="13">
        <v>5928</v>
      </c>
      <c r="C47" s="14">
        <f>(99/B47*100)</f>
        <v>1.6700404858299596</v>
      </c>
      <c r="D47" s="15">
        <v>5829</v>
      </c>
      <c r="E47" s="14">
        <v>16.998625520000001</v>
      </c>
      <c r="F47" s="16">
        <v>0.59960855999999996</v>
      </c>
      <c r="G47" s="14">
        <v>53.726172210000001</v>
      </c>
      <c r="H47" s="16">
        <v>0.80671124000000005</v>
      </c>
      <c r="I47" s="14">
        <v>14.922728060000001</v>
      </c>
      <c r="J47" s="16">
        <v>0.54795967000000001</v>
      </c>
      <c r="K47" s="14">
        <v>8.7718759500000001</v>
      </c>
      <c r="L47" s="16">
        <v>0.39559148999999999</v>
      </c>
      <c r="M47" s="14">
        <v>0</v>
      </c>
      <c r="N47" s="16">
        <v>0</v>
      </c>
      <c r="O47" s="14" t="s">
        <v>582</v>
      </c>
      <c r="P47" s="16" t="s">
        <v>582</v>
      </c>
      <c r="Q47" s="14">
        <v>0</v>
      </c>
      <c r="R47" s="16">
        <v>0</v>
      </c>
      <c r="S47" s="14">
        <v>0</v>
      </c>
      <c r="T47" s="16">
        <v>0</v>
      </c>
      <c r="U47" s="14">
        <v>5.5805982700000003</v>
      </c>
      <c r="V47" s="16">
        <v>0.63578986999999998</v>
      </c>
    </row>
    <row r="48" spans="1:22" x14ac:dyDescent="0.25">
      <c r="A48" s="11" t="s">
        <v>518</v>
      </c>
      <c r="B48" s="13">
        <v>9841</v>
      </c>
      <c r="C48" s="14">
        <f>(7/B48*100)</f>
        <v>7.1130982623717101E-2</v>
      </c>
      <c r="D48" s="15">
        <v>9834</v>
      </c>
      <c r="E48" s="14">
        <v>17.822021509999999</v>
      </c>
      <c r="F48" s="16">
        <v>0.50252596999999999</v>
      </c>
      <c r="G48" s="14">
        <v>59.455525360000003</v>
      </c>
      <c r="H48" s="16">
        <v>0.71888162</v>
      </c>
      <c r="I48" s="14">
        <v>18.46844055</v>
      </c>
      <c r="J48" s="16">
        <v>0.56348562999999996</v>
      </c>
      <c r="K48" s="14">
        <v>3.0439194199999999</v>
      </c>
      <c r="L48" s="16">
        <v>0.20888292999999999</v>
      </c>
      <c r="M48" s="14">
        <v>0</v>
      </c>
      <c r="N48" s="16">
        <v>0</v>
      </c>
      <c r="O48" s="14" t="s">
        <v>582</v>
      </c>
      <c r="P48" s="16" t="s">
        <v>582</v>
      </c>
      <c r="Q48" s="14">
        <v>0</v>
      </c>
      <c r="R48" s="16">
        <v>0</v>
      </c>
      <c r="S48" s="14">
        <v>0</v>
      </c>
      <c r="T48" s="16">
        <v>0</v>
      </c>
      <c r="U48" s="14">
        <v>1.2100931699999999</v>
      </c>
      <c r="V48" s="16">
        <v>0.52887346999999996</v>
      </c>
    </row>
    <row r="49" spans="1:22" x14ac:dyDescent="0.25">
      <c r="A49" s="11" t="s">
        <v>519</v>
      </c>
      <c r="B49" s="13">
        <v>6349</v>
      </c>
      <c r="C49" s="14">
        <f>(56/B49*100)</f>
        <v>0.88202866593164275</v>
      </c>
      <c r="D49" s="15">
        <v>6293</v>
      </c>
      <c r="E49" s="14">
        <v>35.128266779999997</v>
      </c>
      <c r="F49" s="16">
        <v>0.76857277999999996</v>
      </c>
      <c r="G49" s="14">
        <v>51.784965970000002</v>
      </c>
      <c r="H49" s="16">
        <v>0.93006869000000003</v>
      </c>
      <c r="I49" s="14">
        <v>8.4937672699999993</v>
      </c>
      <c r="J49" s="16">
        <v>0.42833362000000003</v>
      </c>
      <c r="K49" s="14">
        <v>2.2847387100000001</v>
      </c>
      <c r="L49" s="16">
        <v>0.20319234999999999</v>
      </c>
      <c r="M49" s="14">
        <v>0</v>
      </c>
      <c r="N49" s="16">
        <v>0</v>
      </c>
      <c r="O49" s="14" t="s">
        <v>582</v>
      </c>
      <c r="P49" s="16" t="s">
        <v>582</v>
      </c>
      <c r="Q49" s="14">
        <v>1.985978E-2</v>
      </c>
      <c r="R49" s="16">
        <v>1.9851919999999999E-2</v>
      </c>
      <c r="S49" s="14">
        <v>5.5026619999999998E-2</v>
      </c>
      <c r="T49" s="16">
        <v>3.312358E-2</v>
      </c>
      <c r="U49" s="14">
        <v>2.2333748600000001</v>
      </c>
      <c r="V49" s="16">
        <v>0.27371426999999998</v>
      </c>
    </row>
    <row r="50" spans="1:22" x14ac:dyDescent="0.25">
      <c r="A50" s="11" t="s">
        <v>520</v>
      </c>
      <c r="B50" s="13">
        <v>11795</v>
      </c>
      <c r="C50" s="14">
        <f>(223/B50*100)</f>
        <v>1.890631623569309</v>
      </c>
      <c r="D50" s="15">
        <v>11572</v>
      </c>
      <c r="E50" s="14">
        <v>22.249231859999998</v>
      </c>
      <c r="F50" s="16">
        <v>0.48226398999999998</v>
      </c>
      <c r="G50" s="14">
        <v>46.8189761</v>
      </c>
      <c r="H50" s="16">
        <v>0.70966618000000004</v>
      </c>
      <c r="I50" s="14">
        <v>17.41025174</v>
      </c>
      <c r="J50" s="16">
        <v>0.43392995000000001</v>
      </c>
      <c r="K50" s="14">
        <v>11.82341183</v>
      </c>
      <c r="L50" s="16">
        <v>0.50657872999999998</v>
      </c>
      <c r="M50" s="14">
        <v>0</v>
      </c>
      <c r="N50" s="16">
        <v>0</v>
      </c>
      <c r="O50" s="14" t="s">
        <v>582</v>
      </c>
      <c r="P50" s="16" t="s">
        <v>582</v>
      </c>
      <c r="Q50" s="14">
        <v>0</v>
      </c>
      <c r="R50" s="16">
        <v>0</v>
      </c>
      <c r="S50" s="14">
        <v>0</v>
      </c>
      <c r="T50" s="16">
        <v>0</v>
      </c>
      <c r="U50" s="14">
        <v>1.6981284699999999</v>
      </c>
      <c r="V50" s="16">
        <v>0.19625206000000001</v>
      </c>
    </row>
    <row r="51" spans="1:22" x14ac:dyDescent="0.25">
      <c r="A51" s="11" t="s">
        <v>521</v>
      </c>
      <c r="B51" s="13">
        <v>6866</v>
      </c>
      <c r="C51" s="14">
        <f>(108/B51*100)</f>
        <v>1.5729682493445967</v>
      </c>
      <c r="D51" s="15">
        <v>6758</v>
      </c>
      <c r="E51" s="14">
        <v>21.529444049999999</v>
      </c>
      <c r="F51" s="16">
        <v>0.55286447000000005</v>
      </c>
      <c r="G51" s="14">
        <v>41.180820130000001</v>
      </c>
      <c r="H51" s="16">
        <v>0.69650769999999995</v>
      </c>
      <c r="I51" s="14">
        <v>14.25377376</v>
      </c>
      <c r="J51" s="16">
        <v>0.46756638</v>
      </c>
      <c r="K51" s="14">
        <v>10.53846718</v>
      </c>
      <c r="L51" s="16">
        <v>0.44733599000000002</v>
      </c>
      <c r="M51" s="14">
        <v>0</v>
      </c>
      <c r="N51" s="16">
        <v>0</v>
      </c>
      <c r="O51" s="14" t="s">
        <v>582</v>
      </c>
      <c r="P51" s="16" t="s">
        <v>582</v>
      </c>
      <c r="Q51" s="14">
        <v>10.56717716</v>
      </c>
      <c r="R51" s="16">
        <v>0.61176695999999997</v>
      </c>
      <c r="S51" s="14">
        <v>0</v>
      </c>
      <c r="T51" s="16">
        <v>0</v>
      </c>
      <c r="U51" s="14">
        <v>1.9303177199999999</v>
      </c>
      <c r="V51" s="16">
        <v>0.25615188999999999</v>
      </c>
    </row>
    <row r="52" spans="1:22" x14ac:dyDescent="0.25">
      <c r="A52" s="11" t="s">
        <v>522</v>
      </c>
      <c r="B52" s="13">
        <v>5809</v>
      </c>
      <c r="C52" s="14">
        <f>(77/B52*100)</f>
        <v>1.325529351007058</v>
      </c>
      <c r="D52" s="15">
        <v>5732</v>
      </c>
      <c r="E52" s="14">
        <v>21.794073269999998</v>
      </c>
      <c r="F52" s="16">
        <v>0.49550787000000002</v>
      </c>
      <c r="G52" s="14">
        <v>60.785248809999999</v>
      </c>
      <c r="H52" s="16">
        <v>0.62127611999999999</v>
      </c>
      <c r="I52" s="14">
        <v>11.82860056</v>
      </c>
      <c r="J52" s="16">
        <v>0.41730212999999999</v>
      </c>
      <c r="K52" s="14">
        <v>4.1246595199999998</v>
      </c>
      <c r="L52" s="16">
        <v>0.24508611999999999</v>
      </c>
      <c r="M52" s="14">
        <v>0</v>
      </c>
      <c r="N52" s="16">
        <v>0</v>
      </c>
      <c r="O52" s="14" t="s">
        <v>582</v>
      </c>
      <c r="P52" s="16" t="s">
        <v>582</v>
      </c>
      <c r="Q52" s="14">
        <v>0</v>
      </c>
      <c r="R52" s="16">
        <v>0</v>
      </c>
      <c r="S52" s="14">
        <v>0</v>
      </c>
      <c r="T52" s="16">
        <v>0</v>
      </c>
      <c r="U52" s="14">
        <v>1.46741784</v>
      </c>
      <c r="V52" s="16">
        <v>0.18440913</v>
      </c>
    </row>
    <row r="53" spans="1:22" x14ac:dyDescent="0.25">
      <c r="A53" s="11" t="s">
        <v>523</v>
      </c>
      <c r="B53" s="13">
        <v>5571</v>
      </c>
      <c r="C53" s="14">
        <f>(85/B53*100)</f>
        <v>1.5257583916711541</v>
      </c>
      <c r="D53" s="15">
        <v>5486</v>
      </c>
      <c r="E53" s="14">
        <v>26.714597229999999</v>
      </c>
      <c r="F53" s="16">
        <v>0.61818664999999995</v>
      </c>
      <c r="G53" s="14">
        <v>51.651736390000003</v>
      </c>
      <c r="H53" s="16">
        <v>0.63489803</v>
      </c>
      <c r="I53" s="14">
        <v>14.14845867</v>
      </c>
      <c r="J53" s="16">
        <v>0.47983747999999998</v>
      </c>
      <c r="K53" s="14">
        <v>4.8013430399999999</v>
      </c>
      <c r="L53" s="16">
        <v>0.28306979999999998</v>
      </c>
      <c r="M53" s="14">
        <v>0</v>
      </c>
      <c r="N53" s="16">
        <v>0</v>
      </c>
      <c r="O53" s="14" t="s">
        <v>582</v>
      </c>
      <c r="P53" s="16" t="s">
        <v>582</v>
      </c>
      <c r="Q53" s="14">
        <v>0</v>
      </c>
      <c r="R53" s="16">
        <v>0</v>
      </c>
      <c r="S53" s="14">
        <v>0</v>
      </c>
      <c r="T53" s="16">
        <v>0</v>
      </c>
      <c r="U53" s="14">
        <v>2.6838646700000002</v>
      </c>
      <c r="V53" s="16">
        <v>0.23990508999999999</v>
      </c>
    </row>
    <row r="54" spans="1:22" x14ac:dyDescent="0.25">
      <c r="A54" s="11" t="s">
        <v>524</v>
      </c>
      <c r="B54" s="13">
        <v>4740</v>
      </c>
      <c r="C54" s="14">
        <f>(95/B54*100)</f>
        <v>2.0042194092827006</v>
      </c>
      <c r="D54" s="15">
        <v>4645</v>
      </c>
      <c r="E54" s="14">
        <v>28.630609620000001</v>
      </c>
      <c r="F54" s="16">
        <v>0.91798745999999998</v>
      </c>
      <c r="G54" s="14">
        <v>33.70106371</v>
      </c>
      <c r="H54" s="16">
        <v>0.90008595999999996</v>
      </c>
      <c r="I54" s="14">
        <v>13.44797735</v>
      </c>
      <c r="J54" s="16">
        <v>0.50649573999999997</v>
      </c>
      <c r="K54" s="14">
        <v>18.590370149999998</v>
      </c>
      <c r="L54" s="16">
        <v>0.68847130000000001</v>
      </c>
      <c r="M54" s="14">
        <v>0</v>
      </c>
      <c r="N54" s="16">
        <v>0</v>
      </c>
      <c r="O54" s="14" t="s">
        <v>582</v>
      </c>
      <c r="P54" s="16" t="s">
        <v>582</v>
      </c>
      <c r="Q54" s="14">
        <v>0</v>
      </c>
      <c r="R54" s="16">
        <v>0</v>
      </c>
      <c r="S54" s="14">
        <v>0</v>
      </c>
      <c r="T54" s="16">
        <v>0</v>
      </c>
      <c r="U54" s="14">
        <v>5.6299791800000003</v>
      </c>
      <c r="V54" s="16">
        <v>0.47535871000000002</v>
      </c>
    </row>
    <row r="55" spans="1:22" x14ac:dyDescent="0.25">
      <c r="A55" s="11" t="s">
        <v>525</v>
      </c>
      <c r="B55" s="13">
        <v>5316</v>
      </c>
      <c r="C55" s="14">
        <f>(22/B55*100)</f>
        <v>0.41384499623777277</v>
      </c>
      <c r="D55" s="15">
        <v>5294</v>
      </c>
      <c r="E55" s="14">
        <v>39.079987060000001</v>
      </c>
      <c r="F55" s="16">
        <v>0.83848431999999995</v>
      </c>
      <c r="G55" s="14">
        <v>52.902529510000001</v>
      </c>
      <c r="H55" s="16">
        <v>0.79059458000000005</v>
      </c>
      <c r="I55" s="14">
        <v>4.6303828200000003</v>
      </c>
      <c r="J55" s="16">
        <v>0.30008420000000002</v>
      </c>
      <c r="K55" s="14">
        <v>0.94576674999999999</v>
      </c>
      <c r="L55" s="16">
        <v>0.13433513</v>
      </c>
      <c r="M55" s="14">
        <v>0</v>
      </c>
      <c r="N55" s="16">
        <v>0</v>
      </c>
      <c r="O55" s="14" t="s">
        <v>582</v>
      </c>
      <c r="P55" s="16" t="s">
        <v>582</v>
      </c>
      <c r="Q55" s="14">
        <v>0</v>
      </c>
      <c r="R55" s="16">
        <v>0</v>
      </c>
      <c r="S55" s="14">
        <v>0.53171420000000003</v>
      </c>
      <c r="T55" s="16">
        <v>0.14637354999999999</v>
      </c>
      <c r="U55" s="14">
        <v>1.9096196599999999</v>
      </c>
      <c r="V55" s="16">
        <v>0.19759846</v>
      </c>
    </row>
    <row r="56" spans="1:22" x14ac:dyDescent="0.25">
      <c r="A56" s="11" t="s">
        <v>526</v>
      </c>
      <c r="B56" s="13">
        <v>5359</v>
      </c>
      <c r="C56" s="14">
        <f>(76/B56*100)</f>
        <v>1.4181750326553462</v>
      </c>
      <c r="D56" s="15">
        <v>5283</v>
      </c>
      <c r="E56" s="14">
        <v>17.420321999999999</v>
      </c>
      <c r="F56" s="16">
        <v>0.53196666999999997</v>
      </c>
      <c r="G56" s="14">
        <v>63.19411788</v>
      </c>
      <c r="H56" s="16">
        <v>0.84443849000000004</v>
      </c>
      <c r="I56" s="14">
        <v>16.306809640000001</v>
      </c>
      <c r="J56" s="16">
        <v>0.60327350999999996</v>
      </c>
      <c r="K56" s="14">
        <v>2.5807982900000002</v>
      </c>
      <c r="L56" s="16">
        <v>0.22278988999999999</v>
      </c>
      <c r="M56" s="14">
        <v>0</v>
      </c>
      <c r="N56" s="16">
        <v>0</v>
      </c>
      <c r="O56" s="14" t="s">
        <v>582</v>
      </c>
      <c r="P56" s="16" t="s">
        <v>582</v>
      </c>
      <c r="Q56" s="14">
        <v>0</v>
      </c>
      <c r="R56" s="16">
        <v>0</v>
      </c>
      <c r="S56" s="14">
        <v>0</v>
      </c>
      <c r="T56" s="16">
        <v>0</v>
      </c>
      <c r="U56" s="14">
        <v>0.49795220000000001</v>
      </c>
      <c r="V56" s="16">
        <v>0.11198712</v>
      </c>
    </row>
    <row r="57" spans="1:22" x14ac:dyDescent="0.25">
      <c r="A57" s="11" t="s">
        <v>527</v>
      </c>
      <c r="B57" s="13">
        <v>6513</v>
      </c>
      <c r="C57" s="14">
        <f>(0/B57*100)</f>
        <v>0</v>
      </c>
      <c r="D57" s="15">
        <v>6513</v>
      </c>
      <c r="E57" s="14">
        <v>38.465666970000001</v>
      </c>
      <c r="F57" s="16">
        <v>0.86877139999999997</v>
      </c>
      <c r="G57" s="14">
        <v>57.065210010000001</v>
      </c>
      <c r="H57" s="16">
        <v>0.88136521000000001</v>
      </c>
      <c r="I57" s="14">
        <v>2.7324317699999998</v>
      </c>
      <c r="J57" s="16">
        <v>0.23399444999999999</v>
      </c>
      <c r="K57" s="14">
        <v>0.81394920000000004</v>
      </c>
      <c r="L57" s="16">
        <v>0.12934100000000001</v>
      </c>
      <c r="M57" s="14">
        <v>0</v>
      </c>
      <c r="N57" s="16">
        <v>0</v>
      </c>
      <c r="O57" s="14" t="s">
        <v>582</v>
      </c>
      <c r="P57" s="16" t="s">
        <v>582</v>
      </c>
      <c r="Q57" s="14">
        <v>4.6164120000000003E-2</v>
      </c>
      <c r="R57" s="16">
        <v>3.4636559999999997E-2</v>
      </c>
      <c r="S57" s="14">
        <v>0.12347079</v>
      </c>
      <c r="T57" s="16">
        <v>4.7990270000000002E-2</v>
      </c>
      <c r="U57" s="14">
        <v>0.75310714000000001</v>
      </c>
      <c r="V57" s="16">
        <v>0.14973800000000001</v>
      </c>
    </row>
    <row r="58" spans="1:22" x14ac:dyDescent="0.25">
      <c r="A58" s="11" t="s">
        <v>528</v>
      </c>
      <c r="B58" s="13">
        <v>7267</v>
      </c>
      <c r="C58" s="14">
        <f>(10/B58*100)</f>
        <v>0.13760836658868861</v>
      </c>
      <c r="D58" s="15">
        <v>7257</v>
      </c>
      <c r="E58" s="14">
        <v>44.605677</v>
      </c>
      <c r="F58" s="16">
        <v>0.73523514000000001</v>
      </c>
      <c r="G58" s="14">
        <v>42.821170860000002</v>
      </c>
      <c r="H58" s="16">
        <v>0.78081990000000001</v>
      </c>
      <c r="I58" s="14">
        <v>6.1206917900000004</v>
      </c>
      <c r="J58" s="16">
        <v>0.35078530000000002</v>
      </c>
      <c r="K58" s="14">
        <v>2.6710553300000002</v>
      </c>
      <c r="L58" s="16">
        <v>0.26357469</v>
      </c>
      <c r="M58" s="14">
        <v>0</v>
      </c>
      <c r="N58" s="16">
        <v>0</v>
      </c>
      <c r="O58" s="14" t="s">
        <v>582</v>
      </c>
      <c r="P58" s="16" t="s">
        <v>582</v>
      </c>
      <c r="Q58" s="14">
        <v>0</v>
      </c>
      <c r="R58" s="16">
        <v>0</v>
      </c>
      <c r="S58" s="14">
        <v>0.96510293999999996</v>
      </c>
      <c r="T58" s="16">
        <v>0.13805234</v>
      </c>
      <c r="U58" s="14">
        <v>2.8163020799999998</v>
      </c>
      <c r="V58" s="16">
        <v>0.30597078999999999</v>
      </c>
    </row>
    <row r="59" spans="1:22" x14ac:dyDescent="0.25">
      <c r="A59" s="11" t="s">
        <v>529</v>
      </c>
      <c r="B59" s="13">
        <v>4826</v>
      </c>
      <c r="C59" s="14">
        <f>(26/B59*100)</f>
        <v>0.53874844591794446</v>
      </c>
      <c r="D59" s="15">
        <v>4800</v>
      </c>
      <c r="E59" s="14">
        <v>34.165390629999997</v>
      </c>
      <c r="F59" s="16">
        <v>0.61311377</v>
      </c>
      <c r="G59" s="14">
        <v>54.014170120000003</v>
      </c>
      <c r="H59" s="16">
        <v>0.80182226000000001</v>
      </c>
      <c r="I59" s="14">
        <v>6.6117606899999997</v>
      </c>
      <c r="J59" s="16">
        <v>0.42616327999999998</v>
      </c>
      <c r="K59" s="14">
        <v>1.6407144300000001</v>
      </c>
      <c r="L59" s="16">
        <v>0.19904384999999999</v>
      </c>
      <c r="M59" s="14">
        <v>0</v>
      </c>
      <c r="N59" s="16">
        <v>0</v>
      </c>
      <c r="O59" s="14" t="s">
        <v>582</v>
      </c>
      <c r="P59" s="16" t="s">
        <v>582</v>
      </c>
      <c r="Q59" s="14">
        <v>0</v>
      </c>
      <c r="R59" s="16">
        <v>0</v>
      </c>
      <c r="S59" s="14">
        <v>0.56117611999999994</v>
      </c>
      <c r="T59" s="16">
        <v>0.11672122</v>
      </c>
      <c r="U59" s="14">
        <v>3.0067880100000002</v>
      </c>
      <c r="V59" s="16">
        <v>0.29429828000000002</v>
      </c>
    </row>
    <row r="60" spans="1:22" x14ac:dyDescent="0.25">
      <c r="A60" s="11" t="s">
        <v>530</v>
      </c>
      <c r="B60" s="13">
        <v>4546</v>
      </c>
      <c r="C60" s="14">
        <f>(15/B60*100)</f>
        <v>0.32996040475142985</v>
      </c>
      <c r="D60" s="15">
        <v>4531</v>
      </c>
      <c r="E60" s="14">
        <v>38.838956150000001</v>
      </c>
      <c r="F60" s="16">
        <v>1.00517791</v>
      </c>
      <c r="G60" s="14">
        <v>48.278704240000003</v>
      </c>
      <c r="H60" s="16">
        <v>0.98302060999999996</v>
      </c>
      <c r="I60" s="14">
        <v>7.2497374800000003</v>
      </c>
      <c r="J60" s="16">
        <v>0.48906541999999997</v>
      </c>
      <c r="K60" s="14">
        <v>2.7434224600000001</v>
      </c>
      <c r="L60" s="16">
        <v>0.28663385000000002</v>
      </c>
      <c r="M60" s="14">
        <v>0</v>
      </c>
      <c r="N60" s="16">
        <v>0</v>
      </c>
      <c r="O60" s="14" t="s">
        <v>582</v>
      </c>
      <c r="P60" s="16" t="s">
        <v>582</v>
      </c>
      <c r="Q60" s="14">
        <v>0</v>
      </c>
      <c r="R60" s="16">
        <v>0</v>
      </c>
      <c r="S60" s="14">
        <v>0.36535230000000002</v>
      </c>
      <c r="T60" s="16">
        <v>0.10063337</v>
      </c>
      <c r="U60" s="14">
        <v>2.5238273699999998</v>
      </c>
      <c r="V60" s="16">
        <v>0.35936528000000001</v>
      </c>
    </row>
    <row r="61" spans="1:22" x14ac:dyDescent="0.25">
      <c r="A61" s="11" t="s">
        <v>531</v>
      </c>
      <c r="B61" s="13">
        <v>6525</v>
      </c>
      <c r="C61" s="14">
        <f>(138/B61*100)</f>
        <v>2.1149425287356323</v>
      </c>
      <c r="D61" s="15">
        <v>6387</v>
      </c>
      <c r="E61" s="14">
        <v>27.249986020000001</v>
      </c>
      <c r="F61" s="16">
        <v>0.57964859000000002</v>
      </c>
      <c r="G61" s="14">
        <v>35.849449249999999</v>
      </c>
      <c r="H61" s="16">
        <v>0.66225217999999997</v>
      </c>
      <c r="I61" s="14">
        <v>20.041970299999999</v>
      </c>
      <c r="J61" s="16">
        <v>0.58281333999999996</v>
      </c>
      <c r="K61" s="14">
        <v>14.72037407</v>
      </c>
      <c r="L61" s="16">
        <v>0.48237936999999997</v>
      </c>
      <c r="M61" s="14">
        <v>0</v>
      </c>
      <c r="N61" s="16">
        <v>0</v>
      </c>
      <c r="O61" s="14" t="s">
        <v>582</v>
      </c>
      <c r="P61" s="16" t="s">
        <v>582</v>
      </c>
      <c r="Q61" s="14">
        <v>0</v>
      </c>
      <c r="R61" s="16">
        <v>0</v>
      </c>
      <c r="S61" s="14">
        <v>0</v>
      </c>
      <c r="T61" s="16">
        <v>0</v>
      </c>
      <c r="U61" s="14">
        <v>2.1382203500000001</v>
      </c>
      <c r="V61" s="16">
        <v>0.32607861999999999</v>
      </c>
    </row>
    <row r="62" spans="1:22" x14ac:dyDescent="0.25">
      <c r="A62" s="11" t="s">
        <v>532</v>
      </c>
      <c r="B62" s="13">
        <v>4476</v>
      </c>
      <c r="C62" s="14">
        <f>(3/B62*100)</f>
        <v>6.7024128686327081E-2</v>
      </c>
      <c r="D62" s="15">
        <v>4473</v>
      </c>
      <c r="E62" s="14">
        <v>12.94771495</v>
      </c>
      <c r="F62" s="16">
        <v>0.56186338000000002</v>
      </c>
      <c r="G62" s="14">
        <v>62.986931650000002</v>
      </c>
      <c r="H62" s="16">
        <v>0.75918014</v>
      </c>
      <c r="I62" s="14">
        <v>20.844744760000001</v>
      </c>
      <c r="J62" s="16">
        <v>0.58322096999999995</v>
      </c>
      <c r="K62" s="14">
        <v>2.9985837800000001</v>
      </c>
      <c r="L62" s="16">
        <v>0.23346897999999999</v>
      </c>
      <c r="M62" s="14">
        <v>0</v>
      </c>
      <c r="N62" s="16">
        <v>0</v>
      </c>
      <c r="O62" s="14" t="s">
        <v>582</v>
      </c>
      <c r="P62" s="16" t="s">
        <v>582</v>
      </c>
      <c r="Q62" s="14">
        <v>0</v>
      </c>
      <c r="R62" s="16">
        <v>0</v>
      </c>
      <c r="S62" s="14">
        <v>0</v>
      </c>
      <c r="T62" s="16">
        <v>0</v>
      </c>
      <c r="U62" s="14">
        <v>0.22202485999999999</v>
      </c>
      <c r="V62" s="16">
        <v>7.0221450000000005E-2</v>
      </c>
    </row>
    <row r="63" spans="1:22" x14ac:dyDescent="0.25">
      <c r="A63" s="11" t="s">
        <v>533</v>
      </c>
      <c r="B63" s="13">
        <v>5324</v>
      </c>
      <c r="C63" s="14">
        <f>(13/B63*100)</f>
        <v>0.24417731029301279</v>
      </c>
      <c r="D63" s="15">
        <v>5311</v>
      </c>
      <c r="E63" s="14">
        <v>37.88708544</v>
      </c>
      <c r="F63" s="16">
        <v>0.70216641000000002</v>
      </c>
      <c r="G63" s="14">
        <v>50.625553660000001</v>
      </c>
      <c r="H63" s="16">
        <v>0.74528247000000003</v>
      </c>
      <c r="I63" s="14">
        <v>4.2961431699999997</v>
      </c>
      <c r="J63" s="16">
        <v>0.27954515000000002</v>
      </c>
      <c r="K63" s="14">
        <v>1.89208183</v>
      </c>
      <c r="L63" s="16">
        <v>0.21411395999999999</v>
      </c>
      <c r="M63" s="14">
        <v>0</v>
      </c>
      <c r="N63" s="16">
        <v>0</v>
      </c>
      <c r="O63" s="14" t="s">
        <v>582</v>
      </c>
      <c r="P63" s="16" t="s">
        <v>582</v>
      </c>
      <c r="Q63" s="14">
        <v>0</v>
      </c>
      <c r="R63" s="16">
        <v>0</v>
      </c>
      <c r="S63" s="14">
        <v>0.14795053</v>
      </c>
      <c r="T63" s="16">
        <v>5.5133420000000002E-2</v>
      </c>
      <c r="U63" s="14">
        <v>5.1511853800000003</v>
      </c>
      <c r="V63" s="16">
        <v>0.33974840000000001</v>
      </c>
    </row>
    <row r="64" spans="1:22" x14ac:dyDescent="0.25">
      <c r="A64" s="11" t="s">
        <v>534</v>
      </c>
      <c r="B64" s="13">
        <v>3634</v>
      </c>
      <c r="C64" s="14">
        <f>(3/B64*100)</f>
        <v>8.2553659878921298E-2</v>
      </c>
      <c r="D64" s="15">
        <v>3631</v>
      </c>
      <c r="E64" s="14">
        <v>25.916683320000001</v>
      </c>
      <c r="F64" s="16">
        <v>0.66713953000000004</v>
      </c>
      <c r="G64" s="14">
        <v>54.750020919999997</v>
      </c>
      <c r="H64" s="16">
        <v>0.90113801000000004</v>
      </c>
      <c r="I64" s="14">
        <v>14.788112659999999</v>
      </c>
      <c r="J64" s="16">
        <v>0.60323114</v>
      </c>
      <c r="K64" s="14">
        <v>2.9813305899999998</v>
      </c>
      <c r="L64" s="16">
        <v>0.31350118999999999</v>
      </c>
      <c r="M64" s="14">
        <v>0</v>
      </c>
      <c r="N64" s="16">
        <v>0</v>
      </c>
      <c r="O64" s="14" t="s">
        <v>582</v>
      </c>
      <c r="P64" s="16" t="s">
        <v>582</v>
      </c>
      <c r="Q64" s="14">
        <v>0</v>
      </c>
      <c r="R64" s="16">
        <v>0</v>
      </c>
      <c r="S64" s="14">
        <v>0.11029325</v>
      </c>
      <c r="T64" s="16">
        <v>5.5512840000000001E-2</v>
      </c>
      <c r="U64" s="14">
        <v>1.45355926</v>
      </c>
      <c r="V64" s="16">
        <v>0.18284534999999999</v>
      </c>
    </row>
    <row r="65" spans="1:22" x14ac:dyDescent="0.25">
      <c r="A65" s="11" t="s">
        <v>535</v>
      </c>
      <c r="B65" s="13">
        <v>5325</v>
      </c>
      <c r="C65" s="14">
        <f>(14/B65*100)</f>
        <v>0.26291079812206569</v>
      </c>
      <c r="D65" s="15">
        <v>5311</v>
      </c>
      <c r="E65" s="14">
        <v>32.882458149999998</v>
      </c>
      <c r="F65" s="16">
        <v>0.75945903000000003</v>
      </c>
      <c r="G65" s="14">
        <v>54.666459349999997</v>
      </c>
      <c r="H65" s="16">
        <v>0.71657879000000002</v>
      </c>
      <c r="I65" s="14">
        <v>7.6828038300000001</v>
      </c>
      <c r="J65" s="16">
        <v>0.43089633999999999</v>
      </c>
      <c r="K65" s="14">
        <v>1.40217813</v>
      </c>
      <c r="L65" s="16">
        <v>0.1442542</v>
      </c>
      <c r="M65" s="14">
        <v>0</v>
      </c>
      <c r="N65" s="16">
        <v>0</v>
      </c>
      <c r="O65" s="14" t="s">
        <v>582</v>
      </c>
      <c r="P65" s="16" t="s">
        <v>582</v>
      </c>
      <c r="Q65" s="14">
        <v>0.41727817</v>
      </c>
      <c r="R65" s="16">
        <v>9.5764520000000006E-2</v>
      </c>
      <c r="S65" s="14">
        <v>0</v>
      </c>
      <c r="T65" s="16">
        <v>0</v>
      </c>
      <c r="U65" s="14">
        <v>2.9488223699999998</v>
      </c>
      <c r="V65" s="16">
        <v>0.23998711</v>
      </c>
    </row>
    <row r="66" spans="1:22" x14ac:dyDescent="0.25">
      <c r="A66" s="11" t="s">
        <v>536</v>
      </c>
      <c r="B66" s="13">
        <v>5665</v>
      </c>
      <c r="C66" s="14">
        <f>(76/B66*100)</f>
        <v>1.3415710503089144</v>
      </c>
      <c r="D66" s="15">
        <v>5589</v>
      </c>
      <c r="E66" s="14">
        <v>25.149794409999998</v>
      </c>
      <c r="F66" s="16">
        <v>0.62159310999999995</v>
      </c>
      <c r="G66" s="14">
        <v>54.382633269999999</v>
      </c>
      <c r="H66" s="16">
        <v>0.60817558000000005</v>
      </c>
      <c r="I66" s="14">
        <v>10.26812181</v>
      </c>
      <c r="J66" s="16">
        <v>0.38829186999999998</v>
      </c>
      <c r="K66" s="14">
        <v>5.62624177</v>
      </c>
      <c r="L66" s="16">
        <v>0.29705109000000002</v>
      </c>
      <c r="M66" s="14">
        <v>0</v>
      </c>
      <c r="N66" s="16">
        <v>0</v>
      </c>
      <c r="O66" s="14" t="s">
        <v>582</v>
      </c>
      <c r="P66" s="16" t="s">
        <v>582</v>
      </c>
      <c r="Q66" s="14">
        <v>0</v>
      </c>
      <c r="R66" s="16">
        <v>0</v>
      </c>
      <c r="S66" s="14">
        <v>0</v>
      </c>
      <c r="T66" s="16">
        <v>0</v>
      </c>
      <c r="U66" s="14">
        <v>4.5732087300000002</v>
      </c>
      <c r="V66" s="16">
        <v>0.33192759999999999</v>
      </c>
    </row>
    <row r="67" spans="1:22" x14ac:dyDescent="0.25">
      <c r="A67" s="11" t="s">
        <v>537</v>
      </c>
      <c r="B67" s="13">
        <v>6971</v>
      </c>
      <c r="C67" s="14">
        <f>(98/B67*100)</f>
        <v>1.4058241285324917</v>
      </c>
      <c r="D67" s="15">
        <v>6873</v>
      </c>
      <c r="E67" s="14">
        <v>20.95015154</v>
      </c>
      <c r="F67" s="16">
        <v>0.54897655000000001</v>
      </c>
      <c r="G67" s="14">
        <v>53.671216299999998</v>
      </c>
      <c r="H67" s="16">
        <v>0.73340592000000004</v>
      </c>
      <c r="I67" s="14">
        <v>18.344551750000001</v>
      </c>
      <c r="J67" s="16">
        <v>0.53707196999999995</v>
      </c>
      <c r="K67" s="14">
        <v>5.3974343999999999</v>
      </c>
      <c r="L67" s="16">
        <v>0.29941030000000002</v>
      </c>
      <c r="M67" s="14">
        <v>0</v>
      </c>
      <c r="N67" s="16">
        <v>0</v>
      </c>
      <c r="O67" s="14" t="s">
        <v>582</v>
      </c>
      <c r="P67" s="16" t="s">
        <v>582</v>
      </c>
      <c r="Q67" s="14">
        <v>0</v>
      </c>
      <c r="R67" s="16">
        <v>0</v>
      </c>
      <c r="S67" s="14">
        <v>0</v>
      </c>
      <c r="T67" s="16">
        <v>0</v>
      </c>
      <c r="U67" s="14">
        <v>1.636646</v>
      </c>
      <c r="V67" s="16">
        <v>0.19271062</v>
      </c>
    </row>
    <row r="68" spans="1:22" x14ac:dyDescent="0.25">
      <c r="A68" s="11" t="s">
        <v>538</v>
      </c>
      <c r="B68" s="13">
        <v>12083</v>
      </c>
      <c r="C68" s="14">
        <f>(26/B68*100)</f>
        <v>0.21517834974757924</v>
      </c>
      <c r="D68" s="15">
        <v>12057</v>
      </c>
      <c r="E68" s="14">
        <v>24.79312457</v>
      </c>
      <c r="F68" s="16">
        <v>0.39806900000000001</v>
      </c>
      <c r="G68" s="14">
        <v>47.568985949999998</v>
      </c>
      <c r="H68" s="16">
        <v>0.47813739999999999</v>
      </c>
      <c r="I68" s="14">
        <v>14.000505110000001</v>
      </c>
      <c r="J68" s="16">
        <v>0.33274976000000001</v>
      </c>
      <c r="K68" s="14">
        <v>6.6634458600000004</v>
      </c>
      <c r="L68" s="16">
        <v>0.22147929</v>
      </c>
      <c r="M68" s="14">
        <v>0</v>
      </c>
      <c r="N68" s="16">
        <v>0</v>
      </c>
      <c r="O68" s="14" t="s">
        <v>582</v>
      </c>
      <c r="P68" s="16" t="s">
        <v>582</v>
      </c>
      <c r="Q68" s="14">
        <v>0</v>
      </c>
      <c r="R68" s="16">
        <v>0</v>
      </c>
      <c r="S68" s="14">
        <v>0</v>
      </c>
      <c r="T68" s="16">
        <v>0</v>
      </c>
      <c r="U68" s="14">
        <v>6.97393851</v>
      </c>
      <c r="V68" s="16">
        <v>0.21444451</v>
      </c>
    </row>
    <row r="69" spans="1:22" x14ac:dyDescent="0.25">
      <c r="A69" s="11" t="s">
        <v>539</v>
      </c>
      <c r="B69" s="13">
        <v>4876</v>
      </c>
      <c r="C69" s="14">
        <f>(0/B69*100)</f>
        <v>0</v>
      </c>
      <c r="D69" s="15">
        <v>4876</v>
      </c>
      <c r="E69" s="14">
        <v>38.75126152</v>
      </c>
      <c r="F69" s="16">
        <v>0.76253108999999997</v>
      </c>
      <c r="G69" s="14">
        <v>53.228806409999997</v>
      </c>
      <c r="H69" s="16">
        <v>0.81474332999999999</v>
      </c>
      <c r="I69" s="14">
        <v>5.4941696799999997</v>
      </c>
      <c r="J69" s="16">
        <v>0.35581172</v>
      </c>
      <c r="K69" s="14">
        <v>2.0499384799999998</v>
      </c>
      <c r="L69" s="16">
        <v>0.29574988000000002</v>
      </c>
      <c r="M69" s="14">
        <v>0</v>
      </c>
      <c r="N69" s="16">
        <v>0</v>
      </c>
      <c r="O69" s="14" t="s">
        <v>582</v>
      </c>
      <c r="P69" s="16" t="s">
        <v>582</v>
      </c>
      <c r="Q69" s="14">
        <v>0</v>
      </c>
      <c r="R69" s="16">
        <v>0</v>
      </c>
      <c r="S69" s="14">
        <v>0</v>
      </c>
      <c r="T69" s="16">
        <v>0</v>
      </c>
      <c r="U69" s="14">
        <v>0.47582390000000002</v>
      </c>
      <c r="V69" s="16">
        <v>0.12997391</v>
      </c>
    </row>
    <row r="70" spans="1:22" x14ac:dyDescent="0.25">
      <c r="A70" s="11" t="s">
        <v>540</v>
      </c>
      <c r="B70" s="13">
        <v>6036</v>
      </c>
      <c r="C70" s="14">
        <f>(223/B70*100)</f>
        <v>3.6944996686547382</v>
      </c>
      <c r="D70" s="15">
        <v>5813</v>
      </c>
      <c r="E70" s="14">
        <v>11.73948159</v>
      </c>
      <c r="F70" s="16">
        <v>0.43191476000000001</v>
      </c>
      <c r="G70" s="14">
        <v>59.731923600000002</v>
      </c>
      <c r="H70" s="16">
        <v>0.66709604</v>
      </c>
      <c r="I70" s="14">
        <v>21.300144800000002</v>
      </c>
      <c r="J70" s="16">
        <v>0.66962632</v>
      </c>
      <c r="K70" s="14">
        <v>5.0100166399999999</v>
      </c>
      <c r="L70" s="16">
        <v>0.42641657999999999</v>
      </c>
      <c r="M70" s="14">
        <v>0</v>
      </c>
      <c r="N70" s="16">
        <v>0</v>
      </c>
      <c r="O70" s="14" t="s">
        <v>582</v>
      </c>
      <c r="P70" s="16" t="s">
        <v>582</v>
      </c>
      <c r="Q70" s="14">
        <v>0</v>
      </c>
      <c r="R70" s="16">
        <v>0</v>
      </c>
      <c r="S70" s="14">
        <v>0</v>
      </c>
      <c r="T70" s="16">
        <v>0</v>
      </c>
      <c r="U70" s="14">
        <v>2.2184333700000001</v>
      </c>
      <c r="V70" s="16">
        <v>0.25266922000000003</v>
      </c>
    </row>
    <row r="71" spans="1:22" x14ac:dyDescent="0.25">
      <c r="A71" s="11" t="s">
        <v>541</v>
      </c>
      <c r="B71" s="13">
        <v>6115</v>
      </c>
      <c r="C71" s="14">
        <f>(17/B71*100)</f>
        <v>0.27800490596892891</v>
      </c>
      <c r="D71" s="15">
        <v>6098</v>
      </c>
      <c r="E71" s="14">
        <v>21.2629026</v>
      </c>
      <c r="F71" s="16">
        <v>0.52858492999999995</v>
      </c>
      <c r="G71" s="14">
        <v>58.699494190000003</v>
      </c>
      <c r="H71" s="16">
        <v>0.66624592000000005</v>
      </c>
      <c r="I71" s="14">
        <v>15.597625259999999</v>
      </c>
      <c r="J71" s="16">
        <v>0.52703381999999999</v>
      </c>
      <c r="K71" s="14">
        <v>4.1471800200000004</v>
      </c>
      <c r="L71" s="16">
        <v>0.27982024</v>
      </c>
      <c r="M71" s="14">
        <v>0</v>
      </c>
      <c r="N71" s="16">
        <v>0</v>
      </c>
      <c r="O71" s="14" t="s">
        <v>582</v>
      </c>
      <c r="P71" s="16" t="s">
        <v>582</v>
      </c>
      <c r="Q71" s="14">
        <v>0</v>
      </c>
      <c r="R71" s="16">
        <v>0</v>
      </c>
      <c r="S71" s="14">
        <v>0</v>
      </c>
      <c r="T71" s="16">
        <v>0</v>
      </c>
      <c r="U71" s="14">
        <v>0.29279792999999998</v>
      </c>
      <c r="V71" s="16">
        <v>7.1042969999999997E-2</v>
      </c>
    </row>
    <row r="72" spans="1:22" x14ac:dyDescent="0.25">
      <c r="A72" s="11" t="s">
        <v>542</v>
      </c>
      <c r="B72" s="13">
        <v>7708</v>
      </c>
      <c r="C72" s="14">
        <f>(5/B72*100)</f>
        <v>6.4867669953295279E-2</v>
      </c>
      <c r="D72" s="15">
        <v>7703</v>
      </c>
      <c r="E72" s="14">
        <v>24.72789899</v>
      </c>
      <c r="F72" s="16">
        <v>0.57869910000000002</v>
      </c>
      <c r="G72" s="14">
        <v>60.252768930000002</v>
      </c>
      <c r="H72" s="16">
        <v>0.57403194999999996</v>
      </c>
      <c r="I72" s="14">
        <v>11.915693360000001</v>
      </c>
      <c r="J72" s="16">
        <v>0.41184535</v>
      </c>
      <c r="K72" s="14">
        <v>2.9953313600000002</v>
      </c>
      <c r="L72" s="16">
        <v>0.22129673999999999</v>
      </c>
      <c r="M72" s="14">
        <v>0</v>
      </c>
      <c r="N72" s="16">
        <v>0</v>
      </c>
      <c r="O72" s="14" t="s">
        <v>582</v>
      </c>
      <c r="P72" s="16" t="s">
        <v>582</v>
      </c>
      <c r="Q72" s="14">
        <v>0</v>
      </c>
      <c r="R72" s="16">
        <v>0</v>
      </c>
      <c r="S72" s="14">
        <v>0</v>
      </c>
      <c r="T72" s="16">
        <v>0</v>
      </c>
      <c r="U72" s="14">
        <v>0.10830735</v>
      </c>
      <c r="V72" s="16">
        <v>3.8731460000000002E-2</v>
      </c>
    </row>
    <row r="73" spans="1:22" x14ac:dyDescent="0.25">
      <c r="A73" s="11" t="s">
        <v>543</v>
      </c>
      <c r="B73" s="13">
        <v>8249</v>
      </c>
      <c r="C73" s="14">
        <f>(147/B73*100)</f>
        <v>1.7820341859619349</v>
      </c>
      <c r="D73" s="15">
        <v>8102</v>
      </c>
      <c r="E73" s="14">
        <v>17.028219929999999</v>
      </c>
      <c r="F73" s="16">
        <v>0.51899497999999999</v>
      </c>
      <c r="G73" s="14">
        <v>64.790346439999993</v>
      </c>
      <c r="H73" s="16">
        <v>0.59264737000000001</v>
      </c>
      <c r="I73" s="14">
        <v>13.933088550000001</v>
      </c>
      <c r="J73" s="16">
        <v>0.54212654000000005</v>
      </c>
      <c r="K73" s="14">
        <v>3.4203080799999999</v>
      </c>
      <c r="L73" s="16">
        <v>0.22898594999999999</v>
      </c>
      <c r="M73" s="14">
        <v>0</v>
      </c>
      <c r="N73" s="16">
        <v>0</v>
      </c>
      <c r="O73" s="14" t="s">
        <v>582</v>
      </c>
      <c r="P73" s="16" t="s">
        <v>582</v>
      </c>
      <c r="Q73" s="14">
        <v>0</v>
      </c>
      <c r="R73" s="16">
        <v>0</v>
      </c>
      <c r="S73" s="14">
        <v>0</v>
      </c>
      <c r="T73" s="16">
        <v>0</v>
      </c>
      <c r="U73" s="14">
        <v>0.82803700000000002</v>
      </c>
      <c r="V73" s="16">
        <v>0.11996956</v>
      </c>
    </row>
    <row r="74" spans="1:22" x14ac:dyDescent="0.25">
      <c r="A74" s="11" t="s">
        <v>544</v>
      </c>
      <c r="B74" s="13">
        <v>4692</v>
      </c>
      <c r="C74" s="14">
        <f>(82/B74*100)</f>
        <v>1.7476555839727195</v>
      </c>
      <c r="D74" s="15">
        <v>4610</v>
      </c>
      <c r="E74" s="14">
        <v>30.761555049999998</v>
      </c>
      <c r="F74" s="16">
        <v>0.86246392000000005</v>
      </c>
      <c r="G74" s="14">
        <v>53.459232630000002</v>
      </c>
      <c r="H74" s="16">
        <v>0.99186682999999998</v>
      </c>
      <c r="I74" s="14">
        <v>9.9973740299999996</v>
      </c>
      <c r="J74" s="16">
        <v>0.51314556</v>
      </c>
      <c r="K74" s="14">
        <v>3.8010258700000001</v>
      </c>
      <c r="L74" s="16">
        <v>0.28867913000000001</v>
      </c>
      <c r="M74" s="14">
        <v>0</v>
      </c>
      <c r="N74" s="16">
        <v>0</v>
      </c>
      <c r="O74" s="14" t="s">
        <v>582</v>
      </c>
      <c r="P74" s="16" t="s">
        <v>582</v>
      </c>
      <c r="Q74" s="14">
        <v>0</v>
      </c>
      <c r="R74" s="16">
        <v>0</v>
      </c>
      <c r="S74" s="14">
        <v>0.14674922000000001</v>
      </c>
      <c r="T74" s="16">
        <v>5.0819980000000001E-2</v>
      </c>
      <c r="U74" s="14">
        <v>1.8340631999999999</v>
      </c>
      <c r="V74" s="16">
        <v>0.21083726999999999</v>
      </c>
    </row>
    <row r="75" spans="1:22" x14ac:dyDescent="0.25">
      <c r="A75" s="11" t="s">
        <v>545</v>
      </c>
      <c r="B75" s="13">
        <v>5375</v>
      </c>
      <c r="C75" s="14">
        <f>(209/B75*100)</f>
        <v>3.8883720930232561</v>
      </c>
      <c r="D75" s="15">
        <v>5166</v>
      </c>
      <c r="E75" s="14">
        <v>30.765897259999999</v>
      </c>
      <c r="F75" s="16">
        <v>0.87652388999999997</v>
      </c>
      <c r="G75" s="14">
        <v>47.71932838</v>
      </c>
      <c r="H75" s="16">
        <v>0.83004697000000005</v>
      </c>
      <c r="I75" s="14">
        <v>11.70166023</v>
      </c>
      <c r="J75" s="16">
        <v>0.48786420000000003</v>
      </c>
      <c r="K75" s="14">
        <v>3.8843610499999999</v>
      </c>
      <c r="L75" s="16">
        <v>0.27197798000000001</v>
      </c>
      <c r="M75" s="14">
        <v>0</v>
      </c>
      <c r="N75" s="16">
        <v>0</v>
      </c>
      <c r="O75" s="14" t="s">
        <v>582</v>
      </c>
      <c r="P75" s="16" t="s">
        <v>582</v>
      </c>
      <c r="Q75" s="14">
        <v>0</v>
      </c>
      <c r="R75" s="16">
        <v>0</v>
      </c>
      <c r="S75" s="14">
        <v>0</v>
      </c>
      <c r="T75" s="16">
        <v>0</v>
      </c>
      <c r="U75" s="14">
        <v>5.92875307</v>
      </c>
      <c r="V75" s="16">
        <v>0.59936586000000003</v>
      </c>
    </row>
    <row r="76" spans="1:22" x14ac:dyDescent="0.25">
      <c r="A76" s="11" t="s">
        <v>546</v>
      </c>
      <c r="B76" s="13">
        <v>14167</v>
      </c>
      <c r="C76" s="14">
        <f>(229/B76*100)</f>
        <v>1.6164325545281288</v>
      </c>
      <c r="D76" s="15">
        <v>13938</v>
      </c>
      <c r="E76" s="14">
        <v>26.432468310000001</v>
      </c>
      <c r="F76" s="16">
        <v>0.55126805000000001</v>
      </c>
      <c r="G76" s="14">
        <v>50.877892770000003</v>
      </c>
      <c r="H76" s="16">
        <v>0.59100728000000002</v>
      </c>
      <c r="I76" s="14">
        <v>13.74811716</v>
      </c>
      <c r="J76" s="16">
        <v>0.40650800999999998</v>
      </c>
      <c r="K76" s="14">
        <v>5.8760372700000003</v>
      </c>
      <c r="L76" s="16">
        <v>0.24942608999999999</v>
      </c>
      <c r="M76" s="14">
        <v>0</v>
      </c>
      <c r="N76" s="16">
        <v>0</v>
      </c>
      <c r="O76" s="14" t="s">
        <v>582</v>
      </c>
      <c r="P76" s="16" t="s">
        <v>582</v>
      </c>
      <c r="Q76" s="14">
        <v>0</v>
      </c>
      <c r="R76" s="16">
        <v>0</v>
      </c>
      <c r="S76" s="14">
        <v>0</v>
      </c>
      <c r="T76" s="16">
        <v>0</v>
      </c>
      <c r="U76" s="14">
        <v>3.0654844899999998</v>
      </c>
      <c r="V76" s="16">
        <v>0.23258271999999999</v>
      </c>
    </row>
    <row r="77" spans="1:22" x14ac:dyDescent="0.25">
      <c r="A77" s="11" t="s">
        <v>547</v>
      </c>
      <c r="B77" s="13">
        <v>6062</v>
      </c>
      <c r="C77" s="14">
        <f>(88/B77*100)</f>
        <v>1.4516661167931375</v>
      </c>
      <c r="D77" s="15">
        <v>5974</v>
      </c>
      <c r="E77" s="14">
        <v>23.305112650000002</v>
      </c>
      <c r="F77" s="16">
        <v>0.58660937999999996</v>
      </c>
      <c r="G77" s="14">
        <v>46.611941809999998</v>
      </c>
      <c r="H77" s="16">
        <v>0.76123578000000003</v>
      </c>
      <c r="I77" s="14">
        <v>16.727975180000001</v>
      </c>
      <c r="J77" s="16">
        <v>0.48424618000000003</v>
      </c>
      <c r="K77" s="14">
        <v>9.0553734000000006</v>
      </c>
      <c r="L77" s="16">
        <v>0.36992765999999999</v>
      </c>
      <c r="M77" s="14">
        <v>0</v>
      </c>
      <c r="N77" s="16">
        <v>0</v>
      </c>
      <c r="O77" s="14" t="s">
        <v>582</v>
      </c>
      <c r="P77" s="16" t="s">
        <v>582</v>
      </c>
      <c r="Q77" s="14">
        <v>0</v>
      </c>
      <c r="R77" s="16">
        <v>0</v>
      </c>
      <c r="S77" s="14">
        <v>0</v>
      </c>
      <c r="T77" s="16">
        <v>0</v>
      </c>
      <c r="U77" s="14">
        <v>4.2995969599999997</v>
      </c>
      <c r="V77" s="16">
        <v>0.41611010999999998</v>
      </c>
    </row>
    <row r="78" spans="1:22" x14ac:dyDescent="0.25">
      <c r="A78" s="11" t="s">
        <v>548</v>
      </c>
      <c r="B78" s="13">
        <v>5826</v>
      </c>
      <c r="C78" s="14">
        <f>(0/B78*100)</f>
        <v>0</v>
      </c>
      <c r="D78" s="15">
        <v>5826</v>
      </c>
      <c r="E78" s="14">
        <v>26.469398139999999</v>
      </c>
      <c r="F78" s="16">
        <v>0.77202802000000004</v>
      </c>
      <c r="G78" s="14">
        <v>64.815446589999993</v>
      </c>
      <c r="H78" s="16">
        <v>0.67028924999999995</v>
      </c>
      <c r="I78" s="14">
        <v>6.9071560400000003</v>
      </c>
      <c r="J78" s="16">
        <v>0.41381868999999999</v>
      </c>
      <c r="K78" s="14">
        <v>1.4435746899999999</v>
      </c>
      <c r="L78" s="16">
        <v>0.18288351</v>
      </c>
      <c r="M78" s="14">
        <v>0</v>
      </c>
      <c r="N78" s="16">
        <v>0</v>
      </c>
      <c r="O78" s="14" t="s">
        <v>582</v>
      </c>
      <c r="P78" s="16" t="s">
        <v>582</v>
      </c>
      <c r="Q78" s="14">
        <v>2.4295359999999998E-2</v>
      </c>
      <c r="R78" s="16">
        <v>2.426712E-2</v>
      </c>
      <c r="S78" s="14">
        <v>9.7476480000000004E-2</v>
      </c>
      <c r="T78" s="16">
        <v>4.1330470000000001E-2</v>
      </c>
      <c r="U78" s="14">
        <v>0.2426527</v>
      </c>
      <c r="V78" s="16">
        <v>6.6469589999999995E-2</v>
      </c>
    </row>
    <row r="79" spans="1:22" ht="24.95" customHeight="1" x14ac:dyDescent="0.25">
      <c r="A79" s="11" t="s">
        <v>549</v>
      </c>
      <c r="B79" s="13">
        <v>1657</v>
      </c>
      <c r="C79" s="14">
        <f>(41/B79*100)</f>
        <v>2.4743512371756187</v>
      </c>
      <c r="D79" s="15">
        <v>1616</v>
      </c>
      <c r="E79" s="14">
        <v>31.529936920000001</v>
      </c>
      <c r="F79" s="16">
        <v>1.26985357</v>
      </c>
      <c r="G79" s="14">
        <v>56.639579339999997</v>
      </c>
      <c r="H79" s="16">
        <v>1.3515061399999999</v>
      </c>
      <c r="I79" s="14">
        <v>8.3013316400000008</v>
      </c>
      <c r="J79" s="16">
        <v>0.92904226999999995</v>
      </c>
      <c r="K79" s="14">
        <v>2.21666279</v>
      </c>
      <c r="L79" s="16">
        <v>0.37501258999999998</v>
      </c>
      <c r="M79" s="14">
        <v>0</v>
      </c>
      <c r="N79" s="16">
        <v>0</v>
      </c>
      <c r="O79" s="14" t="s">
        <v>582</v>
      </c>
      <c r="P79" s="16" t="s">
        <v>582</v>
      </c>
      <c r="Q79" s="14">
        <v>0</v>
      </c>
      <c r="R79" s="16">
        <v>0</v>
      </c>
      <c r="S79" s="14">
        <v>0</v>
      </c>
      <c r="T79" s="16">
        <v>0</v>
      </c>
      <c r="U79" s="14">
        <v>1.3124893099999999</v>
      </c>
      <c r="V79" s="16">
        <v>0.33090177999999998</v>
      </c>
    </row>
    <row r="80" spans="1:22" x14ac:dyDescent="0.25">
      <c r="A80" s="11" t="s">
        <v>550</v>
      </c>
      <c r="B80" s="13">
        <v>7841</v>
      </c>
      <c r="C80" s="14">
        <f>(0/B80*100)</f>
        <v>0</v>
      </c>
      <c r="D80" s="15">
        <v>7841</v>
      </c>
      <c r="E80" s="14">
        <v>40.725696130000003</v>
      </c>
      <c r="F80" s="16">
        <v>0.86608012000000001</v>
      </c>
      <c r="G80" s="14">
        <v>51.165326010000001</v>
      </c>
      <c r="H80" s="16">
        <v>0.89134815000000001</v>
      </c>
      <c r="I80" s="14">
        <v>5.4141578099999998</v>
      </c>
      <c r="J80" s="16">
        <v>0.35646051000000001</v>
      </c>
      <c r="K80" s="14">
        <v>2.5370606100000002</v>
      </c>
      <c r="L80" s="16">
        <v>0.31275340000000001</v>
      </c>
      <c r="M80" s="14">
        <v>0</v>
      </c>
      <c r="N80" s="16">
        <v>0</v>
      </c>
      <c r="O80" s="14" t="s">
        <v>582</v>
      </c>
      <c r="P80" s="16" t="s">
        <v>582</v>
      </c>
      <c r="Q80" s="14">
        <v>0</v>
      </c>
      <c r="R80" s="16">
        <v>0</v>
      </c>
      <c r="S80" s="14">
        <v>0</v>
      </c>
      <c r="T80" s="16">
        <v>0</v>
      </c>
      <c r="U80" s="14">
        <v>0.15775944</v>
      </c>
      <c r="V80" s="16">
        <v>7.1534500000000001E-2</v>
      </c>
    </row>
    <row r="81" spans="1:22" x14ac:dyDescent="0.25">
      <c r="A81" s="19" t="s">
        <v>551</v>
      </c>
      <c r="B81" s="13">
        <v>8861</v>
      </c>
      <c r="C81" s="14">
        <f>(76/B81*100)</f>
        <v>0.85769100552984989</v>
      </c>
      <c r="D81" s="15">
        <v>8785</v>
      </c>
      <c r="E81" s="14">
        <v>26.531296909999998</v>
      </c>
      <c r="F81" s="16">
        <v>0.73347048000000004</v>
      </c>
      <c r="G81" s="14">
        <v>60.579496419999998</v>
      </c>
      <c r="H81" s="16">
        <v>0.73536080999999998</v>
      </c>
      <c r="I81" s="14">
        <v>10.44048366</v>
      </c>
      <c r="J81" s="16">
        <v>0.50454146</v>
      </c>
      <c r="K81" s="14">
        <v>2.0185074200000002</v>
      </c>
      <c r="L81" s="16">
        <v>0.23575012000000001</v>
      </c>
      <c r="M81" s="14">
        <v>0</v>
      </c>
      <c r="N81" s="16">
        <v>0</v>
      </c>
      <c r="O81" s="14" t="s">
        <v>582</v>
      </c>
      <c r="P81" s="16" t="s">
        <v>582</v>
      </c>
      <c r="Q81" s="14">
        <v>0</v>
      </c>
      <c r="R81" s="16">
        <v>0</v>
      </c>
      <c r="S81" s="14">
        <v>0</v>
      </c>
      <c r="T81" s="16">
        <v>0</v>
      </c>
      <c r="U81" s="14">
        <v>0.43021559999999998</v>
      </c>
      <c r="V81" s="16">
        <v>8.3617469999999999E-2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640</v>
      </c>
      <c r="F4" s="22"/>
      <c r="G4" s="21" t="s">
        <v>639</v>
      </c>
      <c r="H4" s="22"/>
      <c r="I4" s="21" t="s">
        <v>638</v>
      </c>
      <c r="J4" s="22"/>
      <c r="K4" s="21" t="s">
        <v>637</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(386/B7*100)</f>
        <v>2.6565726083964214</v>
      </c>
      <c r="D7" s="15">
        <v>14144</v>
      </c>
      <c r="E7" s="14">
        <v>15.24956274</v>
      </c>
      <c r="F7" s="16">
        <v>0.36384302000000002</v>
      </c>
      <c r="G7" s="14">
        <v>55.041378219999999</v>
      </c>
      <c r="H7" s="16">
        <v>0.49944680000000002</v>
      </c>
      <c r="I7" s="14">
        <v>20.654008409999999</v>
      </c>
      <c r="J7" s="16">
        <v>0.47590587000000001</v>
      </c>
      <c r="K7" s="14">
        <v>6.8221399299999996</v>
      </c>
      <c r="L7" s="16">
        <v>0.23541939000000001</v>
      </c>
      <c r="M7" s="14">
        <v>0</v>
      </c>
      <c r="N7" s="16">
        <v>0</v>
      </c>
      <c r="O7" s="14" t="s">
        <v>582</v>
      </c>
      <c r="P7" s="16" t="s">
        <v>582</v>
      </c>
      <c r="Q7" s="14">
        <v>0</v>
      </c>
      <c r="R7" s="16">
        <v>0</v>
      </c>
      <c r="S7" s="14">
        <v>0</v>
      </c>
      <c r="T7" s="16">
        <v>0</v>
      </c>
      <c r="U7" s="14">
        <v>2.2329107100000001</v>
      </c>
      <c r="V7" s="16">
        <v>0.14350318000000001</v>
      </c>
    </row>
    <row r="8" spans="1:22" x14ac:dyDescent="0.25">
      <c r="A8" s="11" t="s">
        <v>478</v>
      </c>
      <c r="B8" s="13">
        <v>7007</v>
      </c>
      <c r="C8" s="14">
        <f>(27/B8*100)</f>
        <v>0.38532895675752815</v>
      </c>
      <c r="D8" s="15">
        <v>6980</v>
      </c>
      <c r="E8" s="14">
        <v>33.435465020000002</v>
      </c>
      <c r="F8" s="16">
        <v>0.68060151999999996</v>
      </c>
      <c r="G8" s="14">
        <v>41.103901069999999</v>
      </c>
      <c r="H8" s="16">
        <v>0.71775560000000005</v>
      </c>
      <c r="I8" s="14">
        <v>15.52131179</v>
      </c>
      <c r="J8" s="16">
        <v>0.44144538999999999</v>
      </c>
      <c r="K8" s="14">
        <v>8.0223387400000004</v>
      </c>
      <c r="L8" s="16">
        <v>0.31898982999999997</v>
      </c>
      <c r="M8" s="14">
        <v>0</v>
      </c>
      <c r="N8" s="16">
        <v>0</v>
      </c>
      <c r="O8" s="14" t="s">
        <v>582</v>
      </c>
      <c r="P8" s="16" t="s">
        <v>582</v>
      </c>
      <c r="Q8" s="14">
        <v>0.47274523000000002</v>
      </c>
      <c r="R8" s="16">
        <v>0.11634804999999999</v>
      </c>
      <c r="S8" s="14">
        <v>0</v>
      </c>
      <c r="T8" s="16">
        <v>0</v>
      </c>
      <c r="U8" s="14">
        <v>1.44423816</v>
      </c>
      <c r="V8" s="16">
        <v>0.13954127</v>
      </c>
    </row>
    <row r="9" spans="1:22" x14ac:dyDescent="0.25">
      <c r="A9" s="11" t="s">
        <v>479</v>
      </c>
      <c r="B9" s="13">
        <v>9651</v>
      </c>
      <c r="C9" s="14">
        <f>(116/B9*100)</f>
        <v>1.2019479846648016</v>
      </c>
      <c r="D9" s="15">
        <v>9535</v>
      </c>
      <c r="E9" s="14">
        <v>11.108452850000001</v>
      </c>
      <c r="F9" s="16">
        <v>0.36931877000000002</v>
      </c>
      <c r="G9" s="14">
        <v>47.531627350000001</v>
      </c>
      <c r="H9" s="16">
        <v>0.54109936000000003</v>
      </c>
      <c r="I9" s="14">
        <v>25.589308379999999</v>
      </c>
      <c r="J9" s="16">
        <v>0.54095956000000001</v>
      </c>
      <c r="K9" s="14">
        <v>10.295817489999999</v>
      </c>
      <c r="L9" s="16">
        <v>0.36031492999999998</v>
      </c>
      <c r="M9" s="14">
        <v>0</v>
      </c>
      <c r="N9" s="16">
        <v>0</v>
      </c>
      <c r="O9" s="14" t="s">
        <v>582</v>
      </c>
      <c r="P9" s="16" t="s">
        <v>582</v>
      </c>
      <c r="Q9" s="14">
        <v>3.0146723</v>
      </c>
      <c r="R9" s="16">
        <v>0.54134864000000005</v>
      </c>
      <c r="S9" s="14">
        <v>0</v>
      </c>
      <c r="T9" s="16">
        <v>0</v>
      </c>
      <c r="U9" s="14">
        <v>2.4601216300000002</v>
      </c>
      <c r="V9" s="16">
        <v>0.25921074</v>
      </c>
    </row>
    <row r="10" spans="1:22" x14ac:dyDescent="0.25">
      <c r="A10" s="11" t="s">
        <v>480</v>
      </c>
      <c r="B10" s="13">
        <v>20058</v>
      </c>
      <c r="C10" s="14">
        <f>(531/B10*100)</f>
        <v>2.647322763984445</v>
      </c>
      <c r="D10" s="15">
        <v>19527</v>
      </c>
      <c r="E10" s="14">
        <v>16.044545809999999</v>
      </c>
      <c r="F10" s="16">
        <v>0.45337495999999999</v>
      </c>
      <c r="G10" s="14">
        <v>54.25441464</v>
      </c>
      <c r="H10" s="16">
        <v>0.52393939</v>
      </c>
      <c r="I10" s="14">
        <v>19.74863246</v>
      </c>
      <c r="J10" s="16">
        <v>0.37541743</v>
      </c>
      <c r="K10" s="14">
        <v>8.1300360099999995</v>
      </c>
      <c r="L10" s="16">
        <v>0.31928213</v>
      </c>
      <c r="M10" s="14">
        <v>0</v>
      </c>
      <c r="N10" s="16">
        <v>0</v>
      </c>
      <c r="O10" s="14" t="s">
        <v>582</v>
      </c>
      <c r="P10" s="16" t="s">
        <v>582</v>
      </c>
      <c r="Q10" s="14">
        <v>0</v>
      </c>
      <c r="R10" s="16">
        <v>0</v>
      </c>
      <c r="S10" s="14">
        <v>0</v>
      </c>
      <c r="T10" s="16">
        <v>0</v>
      </c>
      <c r="U10" s="14">
        <v>1.82237107</v>
      </c>
      <c r="V10" s="16">
        <v>0.18128119000000001</v>
      </c>
    </row>
    <row r="11" spans="1:22" x14ac:dyDescent="0.25">
      <c r="A11" s="11" t="s">
        <v>481</v>
      </c>
      <c r="B11" s="13">
        <v>7053</v>
      </c>
      <c r="C11" s="14">
        <f>(53/B11*100)</f>
        <v>0.75145328229122355</v>
      </c>
      <c r="D11" s="15">
        <v>7000</v>
      </c>
      <c r="E11" s="14">
        <v>24.903709410000001</v>
      </c>
      <c r="F11" s="16">
        <v>0.65044234000000001</v>
      </c>
      <c r="G11" s="14">
        <v>50.973020380000001</v>
      </c>
      <c r="H11" s="16">
        <v>0.72851105999999999</v>
      </c>
      <c r="I11" s="14">
        <v>15.18428106</v>
      </c>
      <c r="J11" s="16">
        <v>0.55292534999999998</v>
      </c>
      <c r="K11" s="14">
        <v>7.1268560499999998</v>
      </c>
      <c r="L11" s="16">
        <v>0.35897877</v>
      </c>
      <c r="M11" s="14">
        <v>0</v>
      </c>
      <c r="N11" s="16">
        <v>0</v>
      </c>
      <c r="O11" s="14" t="s">
        <v>582</v>
      </c>
      <c r="P11" s="16" t="s">
        <v>582</v>
      </c>
      <c r="Q11" s="14">
        <v>0</v>
      </c>
      <c r="R11" s="16">
        <v>0</v>
      </c>
      <c r="S11" s="14">
        <v>0</v>
      </c>
      <c r="T11" s="16">
        <v>0</v>
      </c>
      <c r="U11" s="14">
        <v>1.8121331000000001</v>
      </c>
      <c r="V11" s="16">
        <v>0.25841874999999997</v>
      </c>
    </row>
    <row r="12" spans="1:22" x14ac:dyDescent="0.25">
      <c r="A12" s="11" t="s">
        <v>482</v>
      </c>
      <c r="B12" s="13">
        <v>6894</v>
      </c>
      <c r="C12" s="14">
        <f>(57/B12*100)</f>
        <v>0.82680591818973026</v>
      </c>
      <c r="D12" s="15">
        <v>6837</v>
      </c>
      <c r="E12" s="14">
        <v>11.270749139999999</v>
      </c>
      <c r="F12" s="16">
        <v>0.49069787999999998</v>
      </c>
      <c r="G12" s="14">
        <v>56.730140050000003</v>
      </c>
      <c r="H12" s="16">
        <v>0.79683238000000001</v>
      </c>
      <c r="I12" s="14">
        <v>21.063663330000001</v>
      </c>
      <c r="J12" s="16">
        <v>0.67155122</v>
      </c>
      <c r="K12" s="14">
        <v>6.8550824400000003</v>
      </c>
      <c r="L12" s="16">
        <v>0.36049393000000002</v>
      </c>
      <c r="M12" s="14">
        <v>0</v>
      </c>
      <c r="N12" s="16">
        <v>0</v>
      </c>
      <c r="O12" s="14" t="s">
        <v>582</v>
      </c>
      <c r="P12" s="16" t="s">
        <v>582</v>
      </c>
      <c r="Q12" s="14">
        <v>2.3471719100000001</v>
      </c>
      <c r="R12" s="16">
        <v>0.59165972</v>
      </c>
      <c r="S12" s="14">
        <v>0</v>
      </c>
      <c r="T12" s="16">
        <v>0</v>
      </c>
      <c r="U12" s="14">
        <v>1.7331931300000001</v>
      </c>
      <c r="V12" s="16">
        <v>0.18238338000000001</v>
      </c>
    </row>
    <row r="13" spans="1:22" x14ac:dyDescent="0.25">
      <c r="A13" s="11" t="s">
        <v>483</v>
      </c>
      <c r="B13" s="13">
        <v>7161</v>
      </c>
      <c r="C13" s="14">
        <f>(95/B13*100)</f>
        <v>1.3266303588884234</v>
      </c>
      <c r="D13" s="15">
        <v>7066</v>
      </c>
      <c r="E13" s="14">
        <v>17.647268759999999</v>
      </c>
      <c r="F13" s="16">
        <v>0.59024838000000002</v>
      </c>
      <c r="G13" s="14">
        <v>48.888297899999998</v>
      </c>
      <c r="H13" s="16">
        <v>0.7011792</v>
      </c>
      <c r="I13" s="14">
        <v>20.971060690000002</v>
      </c>
      <c r="J13" s="16">
        <v>0.57150009000000002</v>
      </c>
      <c r="K13" s="14">
        <v>7.1494801199999998</v>
      </c>
      <c r="L13" s="16">
        <v>0.43736106000000002</v>
      </c>
      <c r="M13" s="14">
        <v>0</v>
      </c>
      <c r="N13" s="16">
        <v>0</v>
      </c>
      <c r="O13" s="14" t="s">
        <v>582</v>
      </c>
      <c r="P13" s="16" t="s">
        <v>582</v>
      </c>
      <c r="Q13" s="14">
        <v>4.0692588399999998</v>
      </c>
      <c r="R13" s="16">
        <v>0.46792859999999997</v>
      </c>
      <c r="S13" s="14">
        <v>0</v>
      </c>
      <c r="T13" s="16">
        <v>0</v>
      </c>
      <c r="U13" s="14">
        <v>1.2746336899999999</v>
      </c>
      <c r="V13" s="16">
        <v>0.18902658</v>
      </c>
    </row>
    <row r="14" spans="1:22" x14ac:dyDescent="0.25">
      <c r="A14" s="11" t="s">
        <v>484</v>
      </c>
      <c r="B14" s="13">
        <v>5587</v>
      </c>
      <c r="C14" s="14">
        <f>(76/B14*100)</f>
        <v>1.3603006980490424</v>
      </c>
      <c r="D14" s="15">
        <v>5511</v>
      </c>
      <c r="E14" s="14">
        <v>18.323563239999999</v>
      </c>
      <c r="F14" s="16">
        <v>0.64500946999999997</v>
      </c>
      <c r="G14" s="14">
        <v>58.966538290000003</v>
      </c>
      <c r="H14" s="16">
        <v>0.68006480999999996</v>
      </c>
      <c r="I14" s="14">
        <v>16.869545859999999</v>
      </c>
      <c r="J14" s="16">
        <v>0.56860723999999996</v>
      </c>
      <c r="K14" s="14">
        <v>4.9084205499999998</v>
      </c>
      <c r="L14" s="16">
        <v>0.33554593999999999</v>
      </c>
      <c r="M14" s="14">
        <v>0</v>
      </c>
      <c r="N14" s="16">
        <v>0</v>
      </c>
      <c r="O14" s="14" t="s">
        <v>582</v>
      </c>
      <c r="P14" s="16" t="s">
        <v>582</v>
      </c>
      <c r="Q14" s="14">
        <v>0</v>
      </c>
      <c r="R14" s="16">
        <v>0</v>
      </c>
      <c r="S14" s="14">
        <v>0</v>
      </c>
      <c r="T14" s="16">
        <v>0</v>
      </c>
      <c r="U14" s="14">
        <v>0.93193205999999995</v>
      </c>
      <c r="V14" s="16">
        <v>0.14836827999999999</v>
      </c>
    </row>
    <row r="15" spans="1:22" x14ac:dyDescent="0.25">
      <c r="A15" s="11" t="s">
        <v>485</v>
      </c>
      <c r="B15" s="13">
        <v>5882</v>
      </c>
      <c r="C15" s="14">
        <f>(53/B15*100)</f>
        <v>0.90105406324379467</v>
      </c>
      <c r="D15" s="15">
        <v>5829</v>
      </c>
      <c r="E15" s="14">
        <v>19.849419399999999</v>
      </c>
      <c r="F15" s="16">
        <v>0.68091968999999997</v>
      </c>
      <c r="G15" s="14">
        <v>58.630492719999999</v>
      </c>
      <c r="H15" s="16">
        <v>0.85543979000000003</v>
      </c>
      <c r="I15" s="14">
        <v>14.023393860000001</v>
      </c>
      <c r="J15" s="16">
        <v>0.59640517000000004</v>
      </c>
      <c r="K15" s="14">
        <v>5.2680118</v>
      </c>
      <c r="L15" s="16">
        <v>0.29443246000000001</v>
      </c>
      <c r="M15" s="14">
        <v>0</v>
      </c>
      <c r="N15" s="16">
        <v>0</v>
      </c>
      <c r="O15" s="14" t="s">
        <v>582</v>
      </c>
      <c r="P15" s="16" t="s">
        <v>582</v>
      </c>
      <c r="Q15" s="14">
        <v>1.0127116700000001</v>
      </c>
      <c r="R15" s="16">
        <v>0.45391006</v>
      </c>
      <c r="S15" s="14">
        <v>0</v>
      </c>
      <c r="T15" s="16">
        <v>0</v>
      </c>
      <c r="U15" s="14">
        <v>1.21597054</v>
      </c>
      <c r="V15" s="16">
        <v>0.15841917</v>
      </c>
    </row>
    <row r="16" spans="1:22" x14ac:dyDescent="0.25">
      <c r="A16" s="11" t="s">
        <v>486</v>
      </c>
      <c r="B16" s="13">
        <v>6108</v>
      </c>
      <c r="C16" s="14">
        <f>(107/B16*100)</f>
        <v>1.7518009168303865</v>
      </c>
      <c r="D16" s="15">
        <v>6001</v>
      </c>
      <c r="E16" s="14">
        <v>8.9985229100000002</v>
      </c>
      <c r="F16" s="16">
        <v>0.40595322</v>
      </c>
      <c r="G16" s="14">
        <v>30.587467830000001</v>
      </c>
      <c r="H16" s="16">
        <v>0.71482159999999995</v>
      </c>
      <c r="I16" s="14">
        <v>37.074386089999997</v>
      </c>
      <c r="J16" s="16">
        <v>0.59887252999999996</v>
      </c>
      <c r="K16" s="14">
        <v>20.067684530000001</v>
      </c>
      <c r="L16" s="16">
        <v>0.51306485999999996</v>
      </c>
      <c r="M16" s="14">
        <v>0</v>
      </c>
      <c r="N16" s="16">
        <v>0</v>
      </c>
      <c r="O16" s="14" t="s">
        <v>582</v>
      </c>
      <c r="P16" s="16" t="s">
        <v>582</v>
      </c>
      <c r="Q16" s="14">
        <v>0</v>
      </c>
      <c r="R16" s="16">
        <v>0</v>
      </c>
      <c r="S16" s="14">
        <v>0</v>
      </c>
      <c r="T16" s="16">
        <v>0</v>
      </c>
      <c r="U16" s="14">
        <v>3.2719386400000001</v>
      </c>
      <c r="V16" s="16">
        <v>0.40642953999999998</v>
      </c>
    </row>
    <row r="17" spans="1:22" x14ac:dyDescent="0.25">
      <c r="A17" s="11" t="s">
        <v>487</v>
      </c>
      <c r="B17" s="13">
        <v>6504</v>
      </c>
      <c r="C17" s="14">
        <f>(709/B17*100)</f>
        <v>10.900984009840098</v>
      </c>
      <c r="D17" s="15">
        <v>5795</v>
      </c>
      <c r="E17" s="14">
        <v>25.398720059999999</v>
      </c>
      <c r="F17" s="16">
        <v>0.68948646999999996</v>
      </c>
      <c r="G17" s="14">
        <v>45.619979829999998</v>
      </c>
      <c r="H17" s="16">
        <v>0.69844859000000004</v>
      </c>
      <c r="I17" s="14">
        <v>16.757507749999998</v>
      </c>
      <c r="J17" s="16">
        <v>0.53467774999999995</v>
      </c>
      <c r="K17" s="14">
        <v>7.1050346800000002</v>
      </c>
      <c r="L17" s="16">
        <v>0.37480752000000001</v>
      </c>
      <c r="M17" s="14">
        <v>0</v>
      </c>
      <c r="N17" s="16">
        <v>0</v>
      </c>
      <c r="O17" s="14" t="s">
        <v>582</v>
      </c>
      <c r="P17" s="16" t="s">
        <v>582</v>
      </c>
      <c r="Q17" s="14">
        <v>2.5536236200000002</v>
      </c>
      <c r="R17" s="16">
        <v>0.33893387000000003</v>
      </c>
      <c r="S17" s="14">
        <v>0</v>
      </c>
      <c r="T17" s="16">
        <v>0</v>
      </c>
      <c r="U17" s="14">
        <v>2.5651340600000001</v>
      </c>
      <c r="V17" s="16">
        <v>0.29164122999999997</v>
      </c>
    </row>
    <row r="18" spans="1:22" x14ac:dyDescent="0.25">
      <c r="A18" s="11" t="s">
        <v>488</v>
      </c>
      <c r="B18" s="13">
        <v>5532</v>
      </c>
      <c r="C18" s="14">
        <f>(28/B18*100)</f>
        <v>0.50614605929139556</v>
      </c>
      <c r="D18" s="15">
        <v>5504</v>
      </c>
      <c r="E18" s="14">
        <v>25.37083136</v>
      </c>
      <c r="F18" s="16">
        <v>0.67734375999999996</v>
      </c>
      <c r="G18" s="14">
        <v>56.014176040000002</v>
      </c>
      <c r="H18" s="16">
        <v>0.79381771000000001</v>
      </c>
      <c r="I18" s="14">
        <v>12.74353404</v>
      </c>
      <c r="J18" s="16">
        <v>0.43570534999999999</v>
      </c>
      <c r="K18" s="14">
        <v>3.9293014300000002</v>
      </c>
      <c r="L18" s="16">
        <v>0.25334688999999999</v>
      </c>
      <c r="M18" s="14">
        <v>0</v>
      </c>
      <c r="N18" s="16">
        <v>0</v>
      </c>
      <c r="O18" s="14" t="s">
        <v>582</v>
      </c>
      <c r="P18" s="16" t="s">
        <v>582</v>
      </c>
      <c r="Q18" s="14">
        <v>0</v>
      </c>
      <c r="R18" s="16">
        <v>0</v>
      </c>
      <c r="S18" s="14">
        <v>0</v>
      </c>
      <c r="T18" s="16">
        <v>0</v>
      </c>
      <c r="U18" s="14">
        <v>1.9421571399999999</v>
      </c>
      <c r="V18" s="16">
        <v>0.26584374999999999</v>
      </c>
    </row>
    <row r="19" spans="1:22" x14ac:dyDescent="0.25">
      <c r="A19" s="11" t="s">
        <v>489</v>
      </c>
      <c r="B19" s="13">
        <v>5658</v>
      </c>
      <c r="C19" s="14">
        <f>(74/B19*100)</f>
        <v>1.3078826440438318</v>
      </c>
      <c r="D19" s="15">
        <v>5584</v>
      </c>
      <c r="E19" s="14">
        <v>19.081475940000001</v>
      </c>
      <c r="F19" s="16">
        <v>0.70455645</v>
      </c>
      <c r="G19" s="14">
        <v>53.895888399999997</v>
      </c>
      <c r="H19" s="16">
        <v>0.78560682999999998</v>
      </c>
      <c r="I19" s="14">
        <v>18.384475909999999</v>
      </c>
      <c r="J19" s="16">
        <v>0.63737372000000003</v>
      </c>
      <c r="K19" s="14">
        <v>6.54316254</v>
      </c>
      <c r="L19" s="16">
        <v>0.34868945000000001</v>
      </c>
      <c r="M19" s="14">
        <v>0</v>
      </c>
      <c r="N19" s="16">
        <v>0</v>
      </c>
      <c r="O19" s="14" t="s">
        <v>582</v>
      </c>
      <c r="P19" s="16" t="s">
        <v>582</v>
      </c>
      <c r="Q19" s="14">
        <v>0</v>
      </c>
      <c r="R19" s="16">
        <v>0</v>
      </c>
      <c r="S19" s="14">
        <v>0</v>
      </c>
      <c r="T19" s="16">
        <v>0</v>
      </c>
      <c r="U19" s="14">
        <v>2.0949972099999998</v>
      </c>
      <c r="V19" s="16">
        <v>0.24006959</v>
      </c>
    </row>
    <row r="20" spans="1:22" x14ac:dyDescent="0.25">
      <c r="A20" s="11" t="s">
        <v>490</v>
      </c>
      <c r="B20" s="13">
        <v>3371</v>
      </c>
      <c r="C20" s="14">
        <f>(75/B20*100)</f>
        <v>2.2248590922574905</v>
      </c>
      <c r="D20" s="15">
        <v>3296</v>
      </c>
      <c r="E20" s="14">
        <v>29.469129250000002</v>
      </c>
      <c r="F20" s="16">
        <v>0.78207775999999996</v>
      </c>
      <c r="G20" s="14">
        <v>47.29901443</v>
      </c>
      <c r="H20" s="16">
        <v>0.82748531999999997</v>
      </c>
      <c r="I20" s="14">
        <v>12.737135609999999</v>
      </c>
      <c r="J20" s="16">
        <v>0.59976180000000001</v>
      </c>
      <c r="K20" s="14">
        <v>8.2787020200000008</v>
      </c>
      <c r="L20" s="16">
        <v>0.49229425999999998</v>
      </c>
      <c r="M20" s="14">
        <v>0</v>
      </c>
      <c r="N20" s="16">
        <v>0</v>
      </c>
      <c r="O20" s="14" t="s">
        <v>582</v>
      </c>
      <c r="P20" s="16" t="s">
        <v>582</v>
      </c>
      <c r="Q20" s="14">
        <v>0</v>
      </c>
      <c r="R20" s="16">
        <v>0</v>
      </c>
      <c r="S20" s="14">
        <v>0</v>
      </c>
      <c r="T20" s="16">
        <v>0</v>
      </c>
      <c r="U20" s="14">
        <v>2.2160186899999998</v>
      </c>
      <c r="V20" s="16">
        <v>0.27568152000000001</v>
      </c>
    </row>
    <row r="21" spans="1:22" x14ac:dyDescent="0.25">
      <c r="A21" s="11" t="s">
        <v>491</v>
      </c>
      <c r="B21" s="13">
        <v>5741</v>
      </c>
      <c r="C21" s="14">
        <f>(45/B21*100)</f>
        <v>0.7838355687162516</v>
      </c>
      <c r="D21" s="15">
        <v>5696</v>
      </c>
      <c r="E21" s="14">
        <v>15.554251880000001</v>
      </c>
      <c r="F21" s="16">
        <v>0.47514678999999999</v>
      </c>
      <c r="G21" s="14">
        <v>56.90813232</v>
      </c>
      <c r="H21" s="16">
        <v>0.79813897</v>
      </c>
      <c r="I21" s="14">
        <v>19.572126300000001</v>
      </c>
      <c r="J21" s="16">
        <v>0.70475173999999996</v>
      </c>
      <c r="K21" s="14">
        <v>6.7603751799999996</v>
      </c>
      <c r="L21" s="16">
        <v>0.36799815000000002</v>
      </c>
      <c r="M21" s="14">
        <v>0</v>
      </c>
      <c r="N21" s="16">
        <v>0</v>
      </c>
      <c r="O21" s="14" t="s">
        <v>582</v>
      </c>
      <c r="P21" s="16" t="s">
        <v>582</v>
      </c>
      <c r="Q21" s="14">
        <v>0</v>
      </c>
      <c r="R21" s="16">
        <v>0</v>
      </c>
      <c r="S21" s="14">
        <v>0</v>
      </c>
      <c r="T21" s="16">
        <v>0</v>
      </c>
      <c r="U21" s="14">
        <v>1.20511433</v>
      </c>
      <c r="V21" s="16">
        <v>0.16260198000000001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(222/B23*100)</f>
        <v>1.9166019166019166</v>
      </c>
      <c r="D23" s="15">
        <v>11361</v>
      </c>
      <c r="E23" s="14">
        <v>13.167023840000001</v>
      </c>
      <c r="F23" s="16">
        <v>0.50289351000000004</v>
      </c>
      <c r="G23" s="14">
        <v>52.876625009999998</v>
      </c>
      <c r="H23" s="16">
        <v>0.69597350000000002</v>
      </c>
      <c r="I23" s="14">
        <v>24.280221130000001</v>
      </c>
      <c r="J23" s="16">
        <v>0.54346691999999996</v>
      </c>
      <c r="K23" s="14">
        <v>7.7431870500000004</v>
      </c>
      <c r="L23" s="16">
        <v>0.36320623000000002</v>
      </c>
      <c r="M23" s="14">
        <v>0</v>
      </c>
      <c r="N23" s="16">
        <v>0</v>
      </c>
      <c r="O23" s="14" t="s">
        <v>582</v>
      </c>
      <c r="P23" s="16" t="s">
        <v>582</v>
      </c>
      <c r="Q23" s="14">
        <v>0</v>
      </c>
      <c r="R23" s="16">
        <v>0</v>
      </c>
      <c r="S23" s="14">
        <v>0</v>
      </c>
      <c r="T23" s="16">
        <v>0</v>
      </c>
      <c r="U23" s="14">
        <v>1.93294298</v>
      </c>
      <c r="V23" s="16">
        <v>0.22830806000000001</v>
      </c>
    </row>
    <row r="24" spans="1:22" x14ac:dyDescent="0.25">
      <c r="A24" s="11" t="s">
        <v>494</v>
      </c>
      <c r="B24" s="13">
        <v>6647</v>
      </c>
      <c r="C24" s="14">
        <f>(7/B24*100)</f>
        <v>0.10531066646607493</v>
      </c>
      <c r="D24" s="15">
        <v>6640</v>
      </c>
      <c r="E24" s="14">
        <v>19.718621079999998</v>
      </c>
      <c r="F24" s="16">
        <v>0.55091095999999995</v>
      </c>
      <c r="G24" s="14">
        <v>61.301672179999997</v>
      </c>
      <c r="H24" s="16">
        <v>0.66815749999999996</v>
      </c>
      <c r="I24" s="14">
        <v>14.05585366</v>
      </c>
      <c r="J24" s="16">
        <v>0.46488918000000001</v>
      </c>
      <c r="K24" s="14">
        <v>3.8850648400000001</v>
      </c>
      <c r="L24" s="16">
        <v>0.28828492</v>
      </c>
      <c r="M24" s="14">
        <v>0</v>
      </c>
      <c r="N24" s="16">
        <v>0</v>
      </c>
      <c r="O24" s="14" t="s">
        <v>582</v>
      </c>
      <c r="P24" s="16" t="s">
        <v>582</v>
      </c>
      <c r="Q24" s="14">
        <v>0</v>
      </c>
      <c r="R24" s="16">
        <v>0</v>
      </c>
      <c r="S24" s="14">
        <v>0</v>
      </c>
      <c r="T24" s="16">
        <v>0</v>
      </c>
      <c r="U24" s="14">
        <v>1.0387882399999999</v>
      </c>
      <c r="V24" s="16">
        <v>0.12463893</v>
      </c>
    </row>
    <row r="25" spans="1:22" x14ac:dyDescent="0.25">
      <c r="A25" s="11" t="s">
        <v>495</v>
      </c>
      <c r="B25" s="13">
        <v>5581</v>
      </c>
      <c r="C25" s="14">
        <f>(24/B25*100)</f>
        <v>0.43003046049095145</v>
      </c>
      <c r="D25" s="15">
        <v>5557</v>
      </c>
      <c r="E25" s="14">
        <v>19.044617070000001</v>
      </c>
      <c r="F25" s="16">
        <v>0.74069434999999995</v>
      </c>
      <c r="G25" s="14">
        <v>59.839424280000003</v>
      </c>
      <c r="H25" s="16">
        <v>0.73139518999999997</v>
      </c>
      <c r="I25" s="14">
        <v>15.2735837</v>
      </c>
      <c r="J25" s="16">
        <v>0.67417651999999995</v>
      </c>
      <c r="K25" s="14">
        <v>5.0185175500000003</v>
      </c>
      <c r="L25" s="16">
        <v>0.27933373</v>
      </c>
      <c r="M25" s="14">
        <v>0</v>
      </c>
      <c r="N25" s="16">
        <v>0</v>
      </c>
      <c r="O25" s="14" t="s">
        <v>582</v>
      </c>
      <c r="P25" s="16" t="s">
        <v>582</v>
      </c>
      <c r="Q25" s="14">
        <v>0</v>
      </c>
      <c r="R25" s="16">
        <v>0</v>
      </c>
      <c r="S25" s="14">
        <v>0</v>
      </c>
      <c r="T25" s="16">
        <v>0</v>
      </c>
      <c r="U25" s="14">
        <v>0.82385739999999996</v>
      </c>
      <c r="V25" s="16">
        <v>0.11851159</v>
      </c>
    </row>
    <row r="26" spans="1:22" x14ac:dyDescent="0.25">
      <c r="A26" s="11" t="s">
        <v>496</v>
      </c>
      <c r="B26" s="13">
        <v>4869</v>
      </c>
      <c r="C26" s="14">
        <f>(36/B26*100)</f>
        <v>0.73937153419593349</v>
      </c>
      <c r="D26" s="15">
        <v>4833</v>
      </c>
      <c r="E26" s="14">
        <v>13.885003279999999</v>
      </c>
      <c r="F26" s="16">
        <v>0.63188228000000002</v>
      </c>
      <c r="G26" s="14">
        <v>63.710949239999998</v>
      </c>
      <c r="H26" s="16">
        <v>0.69314277000000002</v>
      </c>
      <c r="I26" s="14">
        <v>17.117361989999999</v>
      </c>
      <c r="J26" s="16">
        <v>0.61215246000000001</v>
      </c>
      <c r="K26" s="14">
        <v>4.0003057399999999</v>
      </c>
      <c r="L26" s="16">
        <v>0.34774010999999999</v>
      </c>
      <c r="M26" s="14">
        <v>0</v>
      </c>
      <c r="N26" s="16">
        <v>0</v>
      </c>
      <c r="O26" s="14" t="s">
        <v>582</v>
      </c>
      <c r="P26" s="16" t="s">
        <v>582</v>
      </c>
      <c r="Q26" s="14">
        <v>0</v>
      </c>
      <c r="R26" s="16">
        <v>0</v>
      </c>
      <c r="S26" s="14">
        <v>0</v>
      </c>
      <c r="T26" s="16">
        <v>0</v>
      </c>
      <c r="U26" s="14">
        <v>1.28637975</v>
      </c>
      <c r="V26" s="16">
        <v>0.18784931999999999</v>
      </c>
    </row>
    <row r="27" spans="1:22" x14ac:dyDescent="0.25">
      <c r="A27" s="11" t="s">
        <v>497</v>
      </c>
      <c r="B27" s="13">
        <v>5299</v>
      </c>
      <c r="C27" s="14">
        <f>(19/B27*100)</f>
        <v>0.35855821853179842</v>
      </c>
      <c r="D27" s="15">
        <v>5280</v>
      </c>
      <c r="E27" s="14">
        <v>21.689067420000001</v>
      </c>
      <c r="F27" s="16">
        <v>0.59929182000000003</v>
      </c>
      <c r="G27" s="14">
        <v>42.68378173</v>
      </c>
      <c r="H27" s="16">
        <v>0.71767228000000005</v>
      </c>
      <c r="I27" s="14">
        <v>22.06510222</v>
      </c>
      <c r="J27" s="16">
        <v>0.57913201999999997</v>
      </c>
      <c r="K27" s="14">
        <v>11.106653120000001</v>
      </c>
      <c r="L27" s="16">
        <v>0.40630606000000002</v>
      </c>
      <c r="M27" s="14">
        <v>0</v>
      </c>
      <c r="N27" s="16">
        <v>0</v>
      </c>
      <c r="O27" s="14" t="s">
        <v>582</v>
      </c>
      <c r="P27" s="16" t="s">
        <v>582</v>
      </c>
      <c r="Q27" s="14">
        <v>0</v>
      </c>
      <c r="R27" s="16">
        <v>0</v>
      </c>
      <c r="S27" s="14">
        <v>0</v>
      </c>
      <c r="T27" s="16">
        <v>0</v>
      </c>
      <c r="U27" s="14">
        <v>2.4553955099999998</v>
      </c>
      <c r="V27" s="16">
        <v>0.22084767</v>
      </c>
    </row>
    <row r="28" spans="1:22" x14ac:dyDescent="0.25">
      <c r="A28" s="11" t="s">
        <v>498</v>
      </c>
      <c r="B28" s="13">
        <v>7568</v>
      </c>
      <c r="C28" s="14">
        <f>(64/B28*100)</f>
        <v>0.84566596194503174</v>
      </c>
      <c r="D28" s="15">
        <v>7504</v>
      </c>
      <c r="E28" s="14">
        <v>25.507213400000001</v>
      </c>
      <c r="F28" s="16">
        <v>0.60266209999999998</v>
      </c>
      <c r="G28" s="14">
        <v>49.512171629999997</v>
      </c>
      <c r="H28" s="16">
        <v>0.71388052000000002</v>
      </c>
      <c r="I28" s="14">
        <v>15.28255699</v>
      </c>
      <c r="J28" s="16">
        <v>0.47396645999999998</v>
      </c>
      <c r="K28" s="14">
        <v>8.2771889000000005</v>
      </c>
      <c r="L28" s="16">
        <v>0.48711633999999998</v>
      </c>
      <c r="M28" s="14">
        <v>0</v>
      </c>
      <c r="N28" s="16">
        <v>0</v>
      </c>
      <c r="O28" s="14" t="s">
        <v>582</v>
      </c>
      <c r="P28" s="16" t="s">
        <v>582</v>
      </c>
      <c r="Q28" s="14">
        <v>0</v>
      </c>
      <c r="R28" s="16">
        <v>0</v>
      </c>
      <c r="S28" s="14">
        <v>0</v>
      </c>
      <c r="T28" s="16">
        <v>0</v>
      </c>
      <c r="U28" s="14">
        <v>1.4208690799999999</v>
      </c>
      <c r="V28" s="16">
        <v>0.16784203</v>
      </c>
    </row>
    <row r="29" spans="1:22" x14ac:dyDescent="0.25">
      <c r="A29" s="11" t="s">
        <v>499</v>
      </c>
      <c r="B29" s="13">
        <v>5385</v>
      </c>
      <c r="C29" s="14">
        <f>(30/B29*100)</f>
        <v>0.55710306406685239</v>
      </c>
      <c r="D29" s="15">
        <v>5355</v>
      </c>
      <c r="E29" s="14">
        <v>13.00655392</v>
      </c>
      <c r="F29" s="16">
        <v>0.56674469999999999</v>
      </c>
      <c r="G29" s="14">
        <v>64.748719170000001</v>
      </c>
      <c r="H29" s="16">
        <v>0.79876751999999995</v>
      </c>
      <c r="I29" s="14">
        <v>14.334537279999999</v>
      </c>
      <c r="J29" s="16">
        <v>0.52758358000000005</v>
      </c>
      <c r="K29" s="14">
        <v>3.9772472300000001</v>
      </c>
      <c r="L29" s="16">
        <v>0.26079236</v>
      </c>
      <c r="M29" s="14">
        <v>0</v>
      </c>
      <c r="N29" s="16">
        <v>0</v>
      </c>
      <c r="O29" s="14" t="s">
        <v>582</v>
      </c>
      <c r="P29" s="16" t="s">
        <v>582</v>
      </c>
      <c r="Q29" s="14">
        <v>2.7667624100000001</v>
      </c>
      <c r="R29" s="16">
        <v>0.24169378</v>
      </c>
      <c r="S29" s="14">
        <v>0</v>
      </c>
      <c r="T29" s="16">
        <v>0</v>
      </c>
      <c r="U29" s="14">
        <v>1.1661799799999999</v>
      </c>
      <c r="V29" s="16">
        <v>0.16101926</v>
      </c>
    </row>
    <row r="30" spans="1:22" x14ac:dyDescent="0.25">
      <c r="A30" s="11" t="s">
        <v>500</v>
      </c>
      <c r="B30" s="13">
        <v>4520</v>
      </c>
      <c r="C30" s="14">
        <f>(107/B30*100)</f>
        <v>2.3672566371681416</v>
      </c>
      <c r="D30" s="15">
        <v>4413</v>
      </c>
      <c r="E30" s="14">
        <v>15.00828626</v>
      </c>
      <c r="F30" s="16">
        <v>0.57126617000000002</v>
      </c>
      <c r="G30" s="14">
        <v>57.50754843</v>
      </c>
      <c r="H30" s="16">
        <v>0.63177340999999998</v>
      </c>
      <c r="I30" s="14">
        <v>18.791119299999998</v>
      </c>
      <c r="J30" s="16">
        <v>0.56245277000000005</v>
      </c>
      <c r="K30" s="14">
        <v>7.0687916</v>
      </c>
      <c r="L30" s="16">
        <v>0.3463446</v>
      </c>
      <c r="M30" s="14">
        <v>0</v>
      </c>
      <c r="N30" s="16">
        <v>0</v>
      </c>
      <c r="O30" s="14" t="s">
        <v>582</v>
      </c>
      <c r="P30" s="16" t="s">
        <v>582</v>
      </c>
      <c r="Q30" s="14">
        <v>0</v>
      </c>
      <c r="R30" s="16">
        <v>0</v>
      </c>
      <c r="S30" s="14">
        <v>0</v>
      </c>
      <c r="T30" s="16">
        <v>0</v>
      </c>
      <c r="U30" s="14">
        <v>1.62425441</v>
      </c>
      <c r="V30" s="16">
        <v>0.19044874000000001</v>
      </c>
    </row>
    <row r="31" spans="1:22" x14ac:dyDescent="0.25">
      <c r="A31" s="11" t="s">
        <v>501</v>
      </c>
      <c r="B31" s="13">
        <v>5456</v>
      </c>
      <c r="C31" s="14">
        <f>(127/B31*100)</f>
        <v>2.3277126099706744</v>
      </c>
      <c r="D31" s="15">
        <v>5329</v>
      </c>
      <c r="E31" s="14">
        <v>22.979731820000001</v>
      </c>
      <c r="F31" s="16">
        <v>0.59953369000000001</v>
      </c>
      <c r="G31" s="14">
        <v>51.228766520000001</v>
      </c>
      <c r="H31" s="16">
        <v>0.73642951000000001</v>
      </c>
      <c r="I31" s="14">
        <v>15.69709254</v>
      </c>
      <c r="J31" s="16">
        <v>0.54197035000000005</v>
      </c>
      <c r="K31" s="14">
        <v>8.0733282899999992</v>
      </c>
      <c r="L31" s="16">
        <v>0.39297423999999997</v>
      </c>
      <c r="M31" s="14">
        <v>0</v>
      </c>
      <c r="N31" s="16">
        <v>0</v>
      </c>
      <c r="O31" s="14" t="s">
        <v>582</v>
      </c>
      <c r="P31" s="16" t="s">
        <v>582</v>
      </c>
      <c r="Q31" s="14">
        <v>0</v>
      </c>
      <c r="R31" s="16">
        <v>0</v>
      </c>
      <c r="S31" s="14">
        <v>0</v>
      </c>
      <c r="T31" s="16">
        <v>0</v>
      </c>
      <c r="U31" s="14">
        <v>2.0210808199999999</v>
      </c>
      <c r="V31" s="16">
        <v>0.25099199999999999</v>
      </c>
    </row>
    <row r="32" spans="1:22" x14ac:dyDescent="0.25">
      <c r="A32" s="11" t="s">
        <v>502</v>
      </c>
      <c r="B32" s="13">
        <v>4478</v>
      </c>
      <c r="C32" s="14">
        <f>(5/B32*100)</f>
        <v>0.11165698972755694</v>
      </c>
      <c r="D32" s="15">
        <v>4473</v>
      </c>
      <c r="E32" s="14">
        <v>10.64116898</v>
      </c>
      <c r="F32" s="16">
        <v>0.54817784000000003</v>
      </c>
      <c r="G32" s="14">
        <v>51.072229989999997</v>
      </c>
      <c r="H32" s="16">
        <v>0.88229276000000001</v>
      </c>
      <c r="I32" s="14">
        <v>28.363506619999999</v>
      </c>
      <c r="J32" s="16">
        <v>0.63267362999999999</v>
      </c>
      <c r="K32" s="14">
        <v>8.8191900899999993</v>
      </c>
      <c r="L32" s="16">
        <v>0.52329495999999998</v>
      </c>
      <c r="M32" s="14">
        <v>0</v>
      </c>
      <c r="N32" s="16">
        <v>0</v>
      </c>
      <c r="O32" s="14" t="s">
        <v>582</v>
      </c>
      <c r="P32" s="16" t="s">
        <v>582</v>
      </c>
      <c r="Q32" s="14">
        <v>0</v>
      </c>
      <c r="R32" s="16">
        <v>0</v>
      </c>
      <c r="S32" s="14">
        <v>0</v>
      </c>
      <c r="T32" s="16">
        <v>0</v>
      </c>
      <c r="U32" s="14">
        <v>1.10390432</v>
      </c>
      <c r="V32" s="16">
        <v>0.22175355999999999</v>
      </c>
    </row>
    <row r="33" spans="1:22" x14ac:dyDescent="0.25">
      <c r="A33" s="11" t="s">
        <v>503</v>
      </c>
      <c r="B33" s="13">
        <v>7325</v>
      </c>
      <c r="C33" s="14">
        <f>(76/B33*100)</f>
        <v>1.0375426621160411</v>
      </c>
      <c r="D33" s="15">
        <v>7249</v>
      </c>
      <c r="E33" s="14">
        <v>23.77658065</v>
      </c>
      <c r="F33" s="16">
        <v>0.57204931999999997</v>
      </c>
      <c r="G33" s="14">
        <v>57.407702030000003</v>
      </c>
      <c r="H33" s="16">
        <v>0.66325153000000003</v>
      </c>
      <c r="I33" s="14">
        <v>12.801350360000001</v>
      </c>
      <c r="J33" s="16">
        <v>0.47580949</v>
      </c>
      <c r="K33" s="14">
        <v>4.6937104100000004</v>
      </c>
      <c r="L33" s="16">
        <v>0.28215585999999998</v>
      </c>
      <c r="M33" s="14">
        <v>0</v>
      </c>
      <c r="N33" s="16">
        <v>0</v>
      </c>
      <c r="O33" s="14" t="s">
        <v>582</v>
      </c>
      <c r="P33" s="16" t="s">
        <v>582</v>
      </c>
      <c r="Q33" s="14">
        <v>0</v>
      </c>
      <c r="R33" s="16">
        <v>0</v>
      </c>
      <c r="S33" s="14">
        <v>0</v>
      </c>
      <c r="T33" s="16">
        <v>0</v>
      </c>
      <c r="U33" s="14">
        <v>1.3206565400000001</v>
      </c>
      <c r="V33" s="16">
        <v>0.18090513</v>
      </c>
    </row>
    <row r="34" spans="1:22" x14ac:dyDescent="0.25">
      <c r="A34" s="11" t="s">
        <v>504</v>
      </c>
      <c r="B34" s="13">
        <v>6350</v>
      </c>
      <c r="C34" s="14">
        <f>(39/B34*100)</f>
        <v>0.6141732283464566</v>
      </c>
      <c r="D34" s="15">
        <v>6311</v>
      </c>
      <c r="E34" s="14">
        <v>10.878448779999999</v>
      </c>
      <c r="F34" s="16">
        <v>0.47072446000000001</v>
      </c>
      <c r="G34" s="14">
        <v>54.667000160000001</v>
      </c>
      <c r="H34" s="16">
        <v>0.70307648</v>
      </c>
      <c r="I34" s="14">
        <v>21.11896127</v>
      </c>
      <c r="J34" s="16">
        <v>0.54815453000000003</v>
      </c>
      <c r="K34" s="14">
        <v>7.3283594799999996</v>
      </c>
      <c r="L34" s="16">
        <v>0.34884636000000002</v>
      </c>
      <c r="M34" s="14">
        <v>0</v>
      </c>
      <c r="N34" s="16">
        <v>0</v>
      </c>
      <c r="O34" s="14" t="s">
        <v>582</v>
      </c>
      <c r="P34" s="16" t="s">
        <v>582</v>
      </c>
      <c r="Q34" s="14">
        <v>2.56205434</v>
      </c>
      <c r="R34" s="16">
        <v>0.53182982999999995</v>
      </c>
      <c r="S34" s="14">
        <v>0</v>
      </c>
      <c r="T34" s="16">
        <v>0</v>
      </c>
      <c r="U34" s="14">
        <v>3.4451759800000001</v>
      </c>
      <c r="V34" s="16">
        <v>0.35675794</v>
      </c>
    </row>
    <row r="35" spans="1:22" x14ac:dyDescent="0.25">
      <c r="A35" s="11" t="s">
        <v>505</v>
      </c>
      <c r="B35" s="13">
        <v>6406</v>
      </c>
      <c r="C35" s="14">
        <f>(38/B35*100)</f>
        <v>0.59319388073680923</v>
      </c>
      <c r="D35" s="15">
        <v>6368</v>
      </c>
      <c r="E35" s="14">
        <v>12.589945139999999</v>
      </c>
      <c r="F35" s="16">
        <v>0.60976617</v>
      </c>
      <c r="G35" s="14">
        <v>59.783352860000001</v>
      </c>
      <c r="H35" s="16">
        <v>0.81949503999999995</v>
      </c>
      <c r="I35" s="14">
        <v>19.138956449999998</v>
      </c>
      <c r="J35" s="16">
        <v>0.68036373999999999</v>
      </c>
      <c r="K35" s="14">
        <v>5.66722343</v>
      </c>
      <c r="L35" s="16">
        <v>0.38274764</v>
      </c>
      <c r="M35" s="14">
        <v>0</v>
      </c>
      <c r="N35" s="16">
        <v>0</v>
      </c>
      <c r="O35" s="14" t="s">
        <v>582</v>
      </c>
      <c r="P35" s="16" t="s">
        <v>582</v>
      </c>
      <c r="Q35" s="14">
        <v>1.0339346199999999</v>
      </c>
      <c r="R35" s="16">
        <v>5.6459860000000001E-2</v>
      </c>
      <c r="S35" s="14">
        <v>0</v>
      </c>
      <c r="T35" s="16">
        <v>0</v>
      </c>
      <c r="U35" s="14">
        <v>1.7865874900000001</v>
      </c>
      <c r="V35" s="16">
        <v>0.17086646999999999</v>
      </c>
    </row>
    <row r="36" spans="1:22" x14ac:dyDescent="0.25">
      <c r="A36" s="11" t="s">
        <v>506</v>
      </c>
      <c r="B36" s="13">
        <v>6736</v>
      </c>
      <c r="C36" s="14">
        <f>(31/B36*100)</f>
        <v>0.46021377672209024</v>
      </c>
      <c r="D36" s="15">
        <v>6705</v>
      </c>
      <c r="E36" s="14">
        <v>38.486015979999998</v>
      </c>
      <c r="F36" s="16">
        <v>0.72963133999999996</v>
      </c>
      <c r="G36" s="14">
        <v>47.748658159999998</v>
      </c>
      <c r="H36" s="16">
        <v>0.72924805000000004</v>
      </c>
      <c r="I36" s="14">
        <v>7.3257746900000003</v>
      </c>
      <c r="J36" s="16">
        <v>0.39921856999999999</v>
      </c>
      <c r="K36" s="14">
        <v>5.2976612699999999</v>
      </c>
      <c r="L36" s="16">
        <v>0.25663144999999998</v>
      </c>
      <c r="M36" s="14">
        <v>0</v>
      </c>
      <c r="N36" s="16">
        <v>0</v>
      </c>
      <c r="O36" s="14" t="s">
        <v>582</v>
      </c>
      <c r="P36" s="16" t="s">
        <v>582</v>
      </c>
      <c r="Q36" s="14">
        <v>0</v>
      </c>
      <c r="R36" s="16">
        <v>0</v>
      </c>
      <c r="S36" s="14">
        <v>0</v>
      </c>
      <c r="T36" s="16">
        <v>0</v>
      </c>
      <c r="U36" s="14">
        <v>1.1418899</v>
      </c>
      <c r="V36" s="16">
        <v>0.13580515000000001</v>
      </c>
    </row>
    <row r="37" spans="1:22" x14ac:dyDescent="0.25">
      <c r="A37" s="11" t="s">
        <v>507</v>
      </c>
      <c r="B37" s="13">
        <v>5458</v>
      </c>
      <c r="C37" s="14">
        <f>(66/B37*100)</f>
        <v>1.2092341517039207</v>
      </c>
      <c r="D37" s="15">
        <v>5392</v>
      </c>
      <c r="E37" s="14">
        <v>21.375142839999999</v>
      </c>
      <c r="F37" s="16">
        <v>0.66270004000000005</v>
      </c>
      <c r="G37" s="14">
        <v>45.879963099999998</v>
      </c>
      <c r="H37" s="16">
        <v>0.79642157000000002</v>
      </c>
      <c r="I37" s="14">
        <v>19.97430284</v>
      </c>
      <c r="J37" s="16">
        <v>0.58547326</v>
      </c>
      <c r="K37" s="14">
        <v>9.80957145</v>
      </c>
      <c r="L37" s="16">
        <v>0.40199588000000003</v>
      </c>
      <c r="M37" s="14">
        <v>0</v>
      </c>
      <c r="N37" s="16">
        <v>0</v>
      </c>
      <c r="O37" s="14" t="s">
        <v>582</v>
      </c>
      <c r="P37" s="16" t="s">
        <v>582</v>
      </c>
      <c r="Q37" s="14">
        <v>0</v>
      </c>
      <c r="R37" s="16">
        <v>0</v>
      </c>
      <c r="S37" s="14">
        <v>0</v>
      </c>
      <c r="T37" s="16">
        <v>0</v>
      </c>
      <c r="U37" s="14">
        <v>2.9610197700000001</v>
      </c>
      <c r="V37" s="16">
        <v>0.37616279000000002</v>
      </c>
    </row>
    <row r="38" spans="1:22" x14ac:dyDescent="0.25">
      <c r="A38" s="11" t="s">
        <v>508</v>
      </c>
      <c r="B38" s="13">
        <v>5860</v>
      </c>
      <c r="C38" s="14">
        <f>(17/B38*100)</f>
        <v>0.29010238907849828</v>
      </c>
      <c r="D38" s="15">
        <v>5843</v>
      </c>
      <c r="E38" s="14">
        <v>26.81648715</v>
      </c>
      <c r="F38" s="16">
        <v>0.80064413000000001</v>
      </c>
      <c r="G38" s="14">
        <v>42.615613240000002</v>
      </c>
      <c r="H38" s="16">
        <v>0.88501940000000001</v>
      </c>
      <c r="I38" s="14">
        <v>18.751767610000002</v>
      </c>
      <c r="J38" s="16">
        <v>0.51329639999999999</v>
      </c>
      <c r="K38" s="14">
        <v>9.8506075400000004</v>
      </c>
      <c r="L38" s="16">
        <v>0.58755493999999997</v>
      </c>
      <c r="M38" s="14">
        <v>0</v>
      </c>
      <c r="N38" s="16">
        <v>0</v>
      </c>
      <c r="O38" s="14" t="s">
        <v>582</v>
      </c>
      <c r="P38" s="16" t="s">
        <v>582</v>
      </c>
      <c r="Q38" s="14">
        <v>0</v>
      </c>
      <c r="R38" s="16">
        <v>0</v>
      </c>
      <c r="S38" s="14">
        <v>0</v>
      </c>
      <c r="T38" s="16">
        <v>0</v>
      </c>
      <c r="U38" s="14">
        <v>1.9655244599999999</v>
      </c>
      <c r="V38" s="16">
        <v>0.23785244999999999</v>
      </c>
    </row>
    <row r="39" spans="1:22" x14ac:dyDescent="0.25">
      <c r="A39" s="11" t="s">
        <v>509</v>
      </c>
      <c r="B39" s="13">
        <v>5895</v>
      </c>
      <c r="C39" s="14">
        <f>(32/B39*100)</f>
        <v>0.54283290924512295</v>
      </c>
      <c r="D39" s="15">
        <v>5863</v>
      </c>
      <c r="E39" s="14">
        <v>19.75056597</v>
      </c>
      <c r="F39" s="16">
        <v>0.67557478999999998</v>
      </c>
      <c r="G39" s="14">
        <v>40.57912108</v>
      </c>
      <c r="H39" s="16">
        <v>0.64548839000000002</v>
      </c>
      <c r="I39" s="14">
        <v>24.94952043</v>
      </c>
      <c r="J39" s="16">
        <v>0.57728966000000004</v>
      </c>
      <c r="K39" s="14">
        <v>13.04711283</v>
      </c>
      <c r="L39" s="16">
        <v>0.42980612000000001</v>
      </c>
      <c r="M39" s="14">
        <v>0</v>
      </c>
      <c r="N39" s="16">
        <v>0</v>
      </c>
      <c r="O39" s="14" t="s">
        <v>582</v>
      </c>
      <c r="P39" s="16" t="s">
        <v>582</v>
      </c>
      <c r="Q39" s="14">
        <v>0</v>
      </c>
      <c r="R39" s="16">
        <v>0</v>
      </c>
      <c r="S39" s="14">
        <v>0</v>
      </c>
      <c r="T39" s="16">
        <v>0</v>
      </c>
      <c r="U39" s="14">
        <v>1.6736797000000001</v>
      </c>
      <c r="V39" s="16">
        <v>0.26062373999999999</v>
      </c>
    </row>
    <row r="40" spans="1:22" x14ac:dyDescent="0.25">
      <c r="A40" s="11" t="s">
        <v>510</v>
      </c>
      <c r="B40" s="13">
        <v>14157</v>
      </c>
      <c r="C40" s="14">
        <f>(290/B40*100)</f>
        <v>2.0484565939111392</v>
      </c>
      <c r="D40" s="15">
        <v>13867</v>
      </c>
      <c r="E40" s="14">
        <v>12.798509620000001</v>
      </c>
      <c r="F40" s="16">
        <v>0.48991987999999997</v>
      </c>
      <c r="G40" s="14">
        <v>53.321609080000002</v>
      </c>
      <c r="H40" s="16">
        <v>0.71849401999999996</v>
      </c>
      <c r="I40" s="14">
        <v>23.304235630000001</v>
      </c>
      <c r="J40" s="16">
        <v>0.59630229000000001</v>
      </c>
      <c r="K40" s="14">
        <v>8.1068007299999998</v>
      </c>
      <c r="L40" s="16">
        <v>0.33068425000000001</v>
      </c>
      <c r="M40" s="14">
        <v>0</v>
      </c>
      <c r="N40" s="16">
        <v>0</v>
      </c>
      <c r="O40" s="14" t="s">
        <v>582</v>
      </c>
      <c r="P40" s="16" t="s">
        <v>582</v>
      </c>
      <c r="Q40" s="14">
        <v>0</v>
      </c>
      <c r="R40" s="16">
        <v>0</v>
      </c>
      <c r="S40" s="14">
        <v>0</v>
      </c>
      <c r="T40" s="16">
        <v>0</v>
      </c>
      <c r="U40" s="14">
        <v>2.4688449499999998</v>
      </c>
      <c r="V40" s="16">
        <v>0.22797007</v>
      </c>
    </row>
    <row r="41" spans="1:22" x14ac:dyDescent="0.25">
      <c r="A41" s="11" t="s">
        <v>511</v>
      </c>
      <c r="B41" s="13">
        <v>5712</v>
      </c>
      <c r="C41" s="14">
        <f>(39/B41*100)</f>
        <v>0.6827731092436975</v>
      </c>
      <c r="D41" s="15">
        <v>5673</v>
      </c>
      <c r="E41" s="14">
        <v>18.684534859999999</v>
      </c>
      <c r="F41" s="16">
        <v>0.57342051000000005</v>
      </c>
      <c r="G41" s="14">
        <v>53.653109059999998</v>
      </c>
      <c r="H41" s="16">
        <v>0.76121521000000003</v>
      </c>
      <c r="I41" s="14">
        <v>19.453545699999999</v>
      </c>
      <c r="J41" s="16">
        <v>0.58009997000000002</v>
      </c>
      <c r="K41" s="14">
        <v>5.7190794599999997</v>
      </c>
      <c r="L41" s="16">
        <v>0.30375850999999998</v>
      </c>
      <c r="M41" s="14">
        <v>0</v>
      </c>
      <c r="N41" s="16">
        <v>0</v>
      </c>
      <c r="O41" s="14" t="s">
        <v>582</v>
      </c>
      <c r="P41" s="16" t="s">
        <v>582</v>
      </c>
      <c r="Q41" s="14">
        <v>0.67681148000000002</v>
      </c>
      <c r="R41" s="16">
        <v>0.18042580999999999</v>
      </c>
      <c r="S41" s="14">
        <v>0</v>
      </c>
      <c r="T41" s="16">
        <v>0</v>
      </c>
      <c r="U41" s="14">
        <v>1.8129194399999999</v>
      </c>
      <c r="V41" s="16">
        <v>0.29106471</v>
      </c>
    </row>
    <row r="42" spans="1:22" x14ac:dyDescent="0.25">
      <c r="A42" s="11" t="s">
        <v>512</v>
      </c>
      <c r="B42" s="13">
        <f>IF(COUNT(B7:B41) &gt; 0, AVERAGE(B7:B41), "\u2014")</f>
        <v>7103.4285714285716</v>
      </c>
      <c r="C42" s="14">
        <f>IF(COUNT(C7:C41) &gt; 0, AVERAGE(C7:C41), "—")</f>
        <v>1.3363061624489592</v>
      </c>
      <c r="D42" s="15">
        <f>IF(COUNT(D7:D41) &gt; 0, AVERAGE(D7:D41), "—")</f>
        <v>6997.6857142857143</v>
      </c>
      <c r="E42" s="14">
        <f>IF(COUNT(E7:E41) &gt; 0, AVERAGE(E7:E41), "—")</f>
        <v>18.614548166571428</v>
      </c>
      <c r="F42" s="16">
        <f>IF(COUNT(F7:F41) &gt; 0, SQRT(SUMSQ(F7:F41)/(COUNT(F7:F41)*COUNT(F7:F41)) ), "—")</f>
        <v>0.10042709005112209</v>
      </c>
      <c r="G42" s="14">
        <f>IF(COUNT(G7:G41) &gt; 0, AVERAGE(G7:G41), "—")</f>
        <v>50.645213897714285</v>
      </c>
      <c r="H42" s="16">
        <f>IF(COUNT(H7:H41) &gt; 0, SQRT(SUMSQ(H7:H41)/(COUNT(H7:H41)*COUNT(H7:H41)) ), "—")</f>
        <v>0.12171456869289059</v>
      </c>
      <c r="I42" s="14">
        <f>IF(COUNT(I7:I41) &gt; 0, AVERAGE(I7:I41), "—")</f>
        <v>18.256392055714283</v>
      </c>
      <c r="J42" s="16">
        <f>IF(COUNT(J7:J41) &gt; 0, SQRT(SUMSQ(J7:J41)/(COUNT(J7:J41)*COUNT(J7:J41)) ), "—")</f>
        <v>9.3391796360823856E-2</v>
      </c>
      <c r="K42" s="14">
        <f>IF(COUNT(K7:K41) &gt; 0, AVERAGE(K7:K41), "—")</f>
        <v>7.278629843428571</v>
      </c>
      <c r="L42" s="16">
        <f>IF(COUNT(L7:L41) &gt; 0, SQRT(SUMSQ(L7:L41)/(COUNT(L7:L41)*COUNT(L7:L41)) ), "—")</f>
        <v>6.2237264167370979E-2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3.4431356119999998</v>
      </c>
      <c r="R42" s="16">
        <f>IF(COUNT(R7:R41) &gt; 0, SQRT(SUMSQ(R7:R41)/(COUNT(R7:R41)*COUNT(R7:R41)) ), "—")</f>
        <v>3.5840054762774354E-2</v>
      </c>
      <c r="S42" s="14">
        <f>IF(COUNT(S7:S41) &gt; 0, AVERAGE(S7:S41), "—")</f>
        <v>0</v>
      </c>
      <c r="T42" s="16">
        <f>IF(COUNT(T7:T41) &gt; 0, SQRT(SUMSQ(T7:T41)/(COUNT(T7:T41)*COUNT(T7:T41)) ), "—")</f>
        <v>0</v>
      </c>
      <c r="U42" s="14">
        <f>IF(COUNT(U7:U41) &gt; 0, AVERAGE(U7:U41), "—")</f>
        <v>1.7620804251428575</v>
      </c>
      <c r="V42" s="16">
        <f>IF(COUNT(V7:V41) &gt; 0, SQRT(SUMSQ(V7:V41)/(COUNT(V7:V41)*COUNT(V7:V41)) ), "—")</f>
        <v>3.8147101176764966E-2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33.984225000000002</v>
      </c>
      <c r="F45" s="16">
        <v>0.85771684999999998</v>
      </c>
      <c r="G45" s="14">
        <v>46.043760749999997</v>
      </c>
      <c r="H45" s="16">
        <v>0.89028830999999997</v>
      </c>
      <c r="I45" s="14">
        <v>7.6847410500000004</v>
      </c>
      <c r="J45" s="16">
        <v>0.42885241000000002</v>
      </c>
      <c r="K45" s="14">
        <v>3.8964309099999999</v>
      </c>
      <c r="L45" s="16">
        <v>0.28411187999999998</v>
      </c>
      <c r="M45" s="14">
        <v>0</v>
      </c>
      <c r="N45" s="16">
        <v>0</v>
      </c>
      <c r="O45" s="14" t="s">
        <v>582</v>
      </c>
      <c r="P45" s="16" t="s">
        <v>582</v>
      </c>
      <c r="Q45" s="14">
        <v>4.0051330000000003E-2</v>
      </c>
      <c r="R45" s="16">
        <v>2.5128350000000001E-2</v>
      </c>
      <c r="S45" s="14">
        <v>0.63223324000000003</v>
      </c>
      <c r="T45" s="16">
        <v>0.10211223</v>
      </c>
      <c r="U45" s="14">
        <v>7.7185577199999997</v>
      </c>
      <c r="V45" s="16">
        <v>0.54039059</v>
      </c>
    </row>
    <row r="46" spans="1:22" x14ac:dyDescent="0.25">
      <c r="A46" s="11" t="s">
        <v>516</v>
      </c>
      <c r="B46" s="13">
        <v>23141</v>
      </c>
      <c r="C46" s="14">
        <f>(1342/B46*100)</f>
        <v>5.7992308024718033</v>
      </c>
      <c r="D46" s="15">
        <v>21799</v>
      </c>
      <c r="E46" s="14">
        <v>17.818638190000001</v>
      </c>
      <c r="F46" s="16">
        <v>0.41587974</v>
      </c>
      <c r="G46" s="14">
        <v>50.403312499999998</v>
      </c>
      <c r="H46" s="16">
        <v>0.54291889000000004</v>
      </c>
      <c r="I46" s="14">
        <v>15.58535</v>
      </c>
      <c r="J46" s="16">
        <v>0.36125736000000003</v>
      </c>
      <c r="K46" s="14">
        <v>5.8210217499999999</v>
      </c>
      <c r="L46" s="16">
        <v>0.21661795</v>
      </c>
      <c r="M46" s="14">
        <v>0</v>
      </c>
      <c r="N46" s="16">
        <v>0</v>
      </c>
      <c r="O46" s="14" t="s">
        <v>582</v>
      </c>
      <c r="P46" s="16" t="s">
        <v>582</v>
      </c>
      <c r="Q46" s="14">
        <v>0</v>
      </c>
      <c r="R46" s="16">
        <v>0</v>
      </c>
      <c r="S46" s="14">
        <v>0</v>
      </c>
      <c r="T46" s="16">
        <v>0</v>
      </c>
      <c r="U46" s="14">
        <v>10.371677569999999</v>
      </c>
      <c r="V46" s="16">
        <v>0.52563148999999998</v>
      </c>
    </row>
    <row r="47" spans="1:22" x14ac:dyDescent="0.25">
      <c r="A47" s="11" t="s">
        <v>517</v>
      </c>
      <c r="B47" s="13">
        <v>5928</v>
      </c>
      <c r="C47" s="14">
        <f>(99/B47*100)</f>
        <v>1.6700404858299596</v>
      </c>
      <c r="D47" s="15">
        <v>5829</v>
      </c>
      <c r="E47" s="14">
        <v>13.41575257</v>
      </c>
      <c r="F47" s="16">
        <v>0.44986701000000001</v>
      </c>
      <c r="G47" s="14">
        <v>49.767684279999997</v>
      </c>
      <c r="H47" s="16">
        <v>0.80223259999999996</v>
      </c>
      <c r="I47" s="14">
        <v>21.06022733</v>
      </c>
      <c r="J47" s="16">
        <v>0.52200831000000003</v>
      </c>
      <c r="K47" s="14">
        <v>8.6735524900000005</v>
      </c>
      <c r="L47" s="16">
        <v>0.40985495</v>
      </c>
      <c r="M47" s="14">
        <v>0</v>
      </c>
      <c r="N47" s="16">
        <v>0</v>
      </c>
      <c r="O47" s="14" t="s">
        <v>582</v>
      </c>
      <c r="P47" s="16" t="s">
        <v>582</v>
      </c>
      <c r="Q47" s="14">
        <v>0</v>
      </c>
      <c r="R47" s="16">
        <v>0</v>
      </c>
      <c r="S47" s="14">
        <v>0</v>
      </c>
      <c r="T47" s="16">
        <v>0</v>
      </c>
      <c r="U47" s="14">
        <v>7.0827833299999998</v>
      </c>
      <c r="V47" s="16">
        <v>0.70222918999999995</v>
      </c>
    </row>
    <row r="48" spans="1:22" x14ac:dyDescent="0.25">
      <c r="A48" s="11" t="s">
        <v>518</v>
      </c>
      <c r="B48" s="13">
        <v>9841</v>
      </c>
      <c r="C48" s="14">
        <f>(7/B48*100)</f>
        <v>7.1130982623717101E-2</v>
      </c>
      <c r="D48" s="15">
        <v>9834</v>
      </c>
      <c r="E48" s="14">
        <v>9.2541451299999995</v>
      </c>
      <c r="F48" s="16">
        <v>0.49422547999999999</v>
      </c>
      <c r="G48" s="14">
        <v>54.45948301</v>
      </c>
      <c r="H48" s="16">
        <v>0.77935454999999998</v>
      </c>
      <c r="I48" s="14">
        <v>30.225318940000001</v>
      </c>
      <c r="J48" s="16">
        <v>0.74666315000000005</v>
      </c>
      <c r="K48" s="14">
        <v>4.62711045</v>
      </c>
      <c r="L48" s="16">
        <v>0.35333028</v>
      </c>
      <c r="M48" s="14">
        <v>0</v>
      </c>
      <c r="N48" s="16">
        <v>0</v>
      </c>
      <c r="O48" s="14" t="s">
        <v>582</v>
      </c>
      <c r="P48" s="16" t="s">
        <v>582</v>
      </c>
      <c r="Q48" s="14">
        <v>0</v>
      </c>
      <c r="R48" s="16">
        <v>0</v>
      </c>
      <c r="S48" s="14">
        <v>0</v>
      </c>
      <c r="T48" s="16">
        <v>0</v>
      </c>
      <c r="U48" s="14">
        <v>1.4339424700000001</v>
      </c>
      <c r="V48" s="16">
        <v>0.5277539</v>
      </c>
    </row>
    <row r="49" spans="1:22" x14ac:dyDescent="0.25">
      <c r="A49" s="11" t="s">
        <v>519</v>
      </c>
      <c r="B49" s="13">
        <v>6349</v>
      </c>
      <c r="C49" s="14">
        <f>(56/B49*100)</f>
        <v>0.88202866593164275</v>
      </c>
      <c r="D49" s="15">
        <v>6293</v>
      </c>
      <c r="E49" s="14">
        <v>34.344516509999998</v>
      </c>
      <c r="F49" s="16">
        <v>0.90295508999999996</v>
      </c>
      <c r="G49" s="14">
        <v>52.166834940000001</v>
      </c>
      <c r="H49" s="16">
        <v>0.92009010999999996</v>
      </c>
      <c r="I49" s="14">
        <v>7.4050396100000002</v>
      </c>
      <c r="J49" s="16">
        <v>0.44113235000000001</v>
      </c>
      <c r="K49" s="14">
        <v>2.7496713100000001</v>
      </c>
      <c r="L49" s="16">
        <v>0.26337356000000001</v>
      </c>
      <c r="M49" s="14">
        <v>0</v>
      </c>
      <c r="N49" s="16">
        <v>0</v>
      </c>
      <c r="O49" s="14" t="s">
        <v>582</v>
      </c>
      <c r="P49" s="16" t="s">
        <v>582</v>
      </c>
      <c r="Q49" s="14">
        <v>1.985978E-2</v>
      </c>
      <c r="R49" s="16">
        <v>1.9851919999999999E-2</v>
      </c>
      <c r="S49" s="14">
        <v>5.8691960000000001E-2</v>
      </c>
      <c r="T49" s="16">
        <v>3.1448730000000001E-2</v>
      </c>
      <c r="U49" s="14">
        <v>3.2553858899999999</v>
      </c>
      <c r="V49" s="16">
        <v>0.33494341999999999</v>
      </c>
    </row>
    <row r="50" spans="1:22" x14ac:dyDescent="0.25">
      <c r="A50" s="11" t="s">
        <v>520</v>
      </c>
      <c r="B50" s="13">
        <v>11795</v>
      </c>
      <c r="C50" s="14">
        <f>(223/B50*100)</f>
        <v>1.890631623569309</v>
      </c>
      <c r="D50" s="15">
        <v>11572</v>
      </c>
      <c r="E50" s="14">
        <v>26.537776990000001</v>
      </c>
      <c r="F50" s="16">
        <v>0.67723931000000004</v>
      </c>
      <c r="G50" s="14">
        <v>46.316230470000001</v>
      </c>
      <c r="H50" s="16">
        <v>0.72480644999999999</v>
      </c>
      <c r="I50" s="14">
        <v>14.01151746</v>
      </c>
      <c r="J50" s="16">
        <v>0.43585843000000002</v>
      </c>
      <c r="K50" s="14">
        <v>11.242773789999999</v>
      </c>
      <c r="L50" s="16">
        <v>0.47581124000000002</v>
      </c>
      <c r="M50" s="14">
        <v>0</v>
      </c>
      <c r="N50" s="16">
        <v>0</v>
      </c>
      <c r="O50" s="14" t="s">
        <v>582</v>
      </c>
      <c r="P50" s="16" t="s">
        <v>582</v>
      </c>
      <c r="Q50" s="14">
        <v>0</v>
      </c>
      <c r="R50" s="16">
        <v>0</v>
      </c>
      <c r="S50" s="14">
        <v>0</v>
      </c>
      <c r="T50" s="16">
        <v>0</v>
      </c>
      <c r="U50" s="14">
        <v>1.8917012799999999</v>
      </c>
      <c r="V50" s="16">
        <v>0.21204392</v>
      </c>
    </row>
    <row r="51" spans="1:22" x14ac:dyDescent="0.25">
      <c r="A51" s="11" t="s">
        <v>521</v>
      </c>
      <c r="B51" s="13">
        <v>6866</v>
      </c>
      <c r="C51" s="14">
        <f>(108/B51*100)</f>
        <v>1.5729682493445967</v>
      </c>
      <c r="D51" s="15">
        <v>6758</v>
      </c>
      <c r="E51" s="14">
        <v>25.092555489999999</v>
      </c>
      <c r="F51" s="16">
        <v>0.63078566000000003</v>
      </c>
      <c r="G51" s="14">
        <v>40.084960379999998</v>
      </c>
      <c r="H51" s="16">
        <v>0.73963540999999999</v>
      </c>
      <c r="I51" s="14">
        <v>11.908734880000001</v>
      </c>
      <c r="J51" s="16">
        <v>0.34373652999999998</v>
      </c>
      <c r="K51" s="14">
        <v>10.180323960000001</v>
      </c>
      <c r="L51" s="16">
        <v>0.45998222999999999</v>
      </c>
      <c r="M51" s="14">
        <v>0</v>
      </c>
      <c r="N51" s="16">
        <v>0</v>
      </c>
      <c r="O51" s="14" t="s">
        <v>582</v>
      </c>
      <c r="P51" s="16" t="s">
        <v>582</v>
      </c>
      <c r="Q51" s="14">
        <v>10.56717716</v>
      </c>
      <c r="R51" s="16">
        <v>0.61176695999999997</v>
      </c>
      <c r="S51" s="14">
        <v>0</v>
      </c>
      <c r="T51" s="16">
        <v>0</v>
      </c>
      <c r="U51" s="14">
        <v>2.16624813</v>
      </c>
      <c r="V51" s="16">
        <v>0.24288986000000001</v>
      </c>
    </row>
    <row r="52" spans="1:22" x14ac:dyDescent="0.25">
      <c r="A52" s="11" t="s">
        <v>522</v>
      </c>
      <c r="B52" s="13">
        <v>5809</v>
      </c>
      <c r="C52" s="14">
        <f>(77/B52*100)</f>
        <v>1.325529351007058</v>
      </c>
      <c r="D52" s="15">
        <v>5732</v>
      </c>
      <c r="E52" s="14">
        <v>18.822338720000001</v>
      </c>
      <c r="F52" s="16">
        <v>0.60784565999999995</v>
      </c>
      <c r="G52" s="14">
        <v>61.082505390000001</v>
      </c>
      <c r="H52" s="16">
        <v>0.66651654999999999</v>
      </c>
      <c r="I52" s="14">
        <v>13.59042605</v>
      </c>
      <c r="J52" s="16">
        <v>0.48380869999999998</v>
      </c>
      <c r="K52" s="14">
        <v>4.86884111</v>
      </c>
      <c r="L52" s="16">
        <v>0.32936728999999998</v>
      </c>
      <c r="M52" s="14">
        <v>0</v>
      </c>
      <c r="N52" s="16">
        <v>0</v>
      </c>
      <c r="O52" s="14" t="s">
        <v>582</v>
      </c>
      <c r="P52" s="16" t="s">
        <v>582</v>
      </c>
      <c r="Q52" s="14">
        <v>0</v>
      </c>
      <c r="R52" s="16">
        <v>0</v>
      </c>
      <c r="S52" s="14">
        <v>0</v>
      </c>
      <c r="T52" s="16">
        <v>0</v>
      </c>
      <c r="U52" s="14">
        <v>1.63588873</v>
      </c>
      <c r="V52" s="16">
        <v>0.18108276000000001</v>
      </c>
    </row>
    <row r="53" spans="1:22" x14ac:dyDescent="0.25">
      <c r="A53" s="11" t="s">
        <v>523</v>
      </c>
      <c r="B53" s="13">
        <v>5571</v>
      </c>
      <c r="C53" s="14">
        <f>(85/B53*100)</f>
        <v>1.5257583916711541</v>
      </c>
      <c r="D53" s="15">
        <v>5486</v>
      </c>
      <c r="E53" s="14">
        <v>25.961427310000001</v>
      </c>
      <c r="F53" s="16">
        <v>0.61229151999999998</v>
      </c>
      <c r="G53" s="14">
        <v>51.671099980000001</v>
      </c>
      <c r="H53" s="16">
        <v>0.61639544999999996</v>
      </c>
      <c r="I53" s="14">
        <v>13.443141199999999</v>
      </c>
      <c r="J53" s="16">
        <v>0.44526480000000002</v>
      </c>
      <c r="K53" s="14">
        <v>5.7181262100000003</v>
      </c>
      <c r="L53" s="16">
        <v>0.3705601</v>
      </c>
      <c r="M53" s="14">
        <v>0</v>
      </c>
      <c r="N53" s="16">
        <v>0</v>
      </c>
      <c r="O53" s="14" t="s">
        <v>582</v>
      </c>
      <c r="P53" s="16" t="s">
        <v>582</v>
      </c>
      <c r="Q53" s="14">
        <v>0</v>
      </c>
      <c r="R53" s="16">
        <v>0</v>
      </c>
      <c r="S53" s="14">
        <v>0</v>
      </c>
      <c r="T53" s="16">
        <v>0</v>
      </c>
      <c r="U53" s="14">
        <v>3.2062053100000001</v>
      </c>
      <c r="V53" s="16">
        <v>0.27571822000000001</v>
      </c>
    </row>
    <row r="54" spans="1:22" x14ac:dyDescent="0.25">
      <c r="A54" s="11" t="s">
        <v>524</v>
      </c>
      <c r="B54" s="13">
        <v>4740</v>
      </c>
      <c r="C54" s="14">
        <f>(95/B54*100)</f>
        <v>2.0042194092827006</v>
      </c>
      <c r="D54" s="15">
        <v>4645</v>
      </c>
      <c r="E54" s="14">
        <v>28.670524780000001</v>
      </c>
      <c r="F54" s="16">
        <v>0.94808444000000003</v>
      </c>
      <c r="G54" s="14">
        <v>33.910911149999997</v>
      </c>
      <c r="H54" s="16">
        <v>0.94500017000000003</v>
      </c>
      <c r="I54" s="14">
        <v>12.20028518</v>
      </c>
      <c r="J54" s="16">
        <v>0.58509239000000002</v>
      </c>
      <c r="K54" s="14">
        <v>18.806300530000001</v>
      </c>
      <c r="L54" s="16">
        <v>0.60554825000000001</v>
      </c>
      <c r="M54" s="14">
        <v>0</v>
      </c>
      <c r="N54" s="16">
        <v>0</v>
      </c>
      <c r="O54" s="14" t="s">
        <v>582</v>
      </c>
      <c r="P54" s="16" t="s">
        <v>582</v>
      </c>
      <c r="Q54" s="14">
        <v>0</v>
      </c>
      <c r="R54" s="16">
        <v>0</v>
      </c>
      <c r="S54" s="14">
        <v>0</v>
      </c>
      <c r="T54" s="16">
        <v>0</v>
      </c>
      <c r="U54" s="14">
        <v>6.41197836</v>
      </c>
      <c r="V54" s="16">
        <v>0.45902767999999999</v>
      </c>
    </row>
    <row r="55" spans="1:22" x14ac:dyDescent="0.25">
      <c r="A55" s="11" t="s">
        <v>525</v>
      </c>
      <c r="B55" s="13">
        <v>5316</v>
      </c>
      <c r="C55" s="14">
        <f>(22/B55*100)</f>
        <v>0.41384499623777277</v>
      </c>
      <c r="D55" s="15">
        <v>5294</v>
      </c>
      <c r="E55" s="14">
        <v>19.152203849999999</v>
      </c>
      <c r="F55" s="16">
        <v>0.62381945000000005</v>
      </c>
      <c r="G55" s="14">
        <v>43.34820457</v>
      </c>
      <c r="H55" s="16">
        <v>0.74005929999999998</v>
      </c>
      <c r="I55" s="14">
        <v>27.344152059999999</v>
      </c>
      <c r="J55" s="16">
        <v>0.70333952</v>
      </c>
      <c r="K55" s="14">
        <v>6.5628576199999999</v>
      </c>
      <c r="L55" s="16">
        <v>0.38742274999999998</v>
      </c>
      <c r="M55" s="14">
        <v>0</v>
      </c>
      <c r="N55" s="16">
        <v>0</v>
      </c>
      <c r="O55" s="14" t="s">
        <v>582</v>
      </c>
      <c r="P55" s="16" t="s">
        <v>582</v>
      </c>
      <c r="Q55" s="14">
        <v>0</v>
      </c>
      <c r="R55" s="16">
        <v>0</v>
      </c>
      <c r="S55" s="14">
        <v>0.85481607000000004</v>
      </c>
      <c r="T55" s="16">
        <v>0.1199316</v>
      </c>
      <c r="U55" s="14">
        <v>2.7377658199999999</v>
      </c>
      <c r="V55" s="16">
        <v>0.22553996000000001</v>
      </c>
    </row>
    <row r="56" spans="1:22" x14ac:dyDescent="0.25">
      <c r="A56" s="11" t="s">
        <v>526</v>
      </c>
      <c r="B56" s="13">
        <v>5359</v>
      </c>
      <c r="C56" s="14">
        <f>(76/B56*100)</f>
        <v>1.4181750326553462</v>
      </c>
      <c r="D56" s="15">
        <v>5283</v>
      </c>
      <c r="E56" s="14">
        <v>9.9439543700000002</v>
      </c>
      <c r="F56" s="16">
        <v>0.52667425000000001</v>
      </c>
      <c r="G56" s="14">
        <v>60.538485629999997</v>
      </c>
      <c r="H56" s="16">
        <v>0.91451132999999996</v>
      </c>
      <c r="I56" s="14">
        <v>21.94675475</v>
      </c>
      <c r="J56" s="16">
        <v>0.66842815</v>
      </c>
      <c r="K56" s="14">
        <v>6.7025447900000001</v>
      </c>
      <c r="L56" s="16">
        <v>0.42140554000000002</v>
      </c>
      <c r="M56" s="14">
        <v>0</v>
      </c>
      <c r="N56" s="16">
        <v>0</v>
      </c>
      <c r="O56" s="14" t="s">
        <v>582</v>
      </c>
      <c r="P56" s="16" t="s">
        <v>582</v>
      </c>
      <c r="Q56" s="14">
        <v>0</v>
      </c>
      <c r="R56" s="16">
        <v>0</v>
      </c>
      <c r="S56" s="14">
        <v>0</v>
      </c>
      <c r="T56" s="16">
        <v>0</v>
      </c>
      <c r="U56" s="14">
        <v>0.86826046000000001</v>
      </c>
      <c r="V56" s="16">
        <v>0.16251043000000001</v>
      </c>
    </row>
    <row r="57" spans="1:22" x14ac:dyDescent="0.25">
      <c r="A57" s="11" t="s">
        <v>527</v>
      </c>
      <c r="B57" s="13">
        <v>6513</v>
      </c>
      <c r="C57" s="14">
        <f>(0/B57*100)</f>
        <v>0</v>
      </c>
      <c r="D57" s="15">
        <v>6513</v>
      </c>
      <c r="E57" s="14">
        <v>28.948760629999999</v>
      </c>
      <c r="F57" s="16">
        <v>0.87648746</v>
      </c>
      <c r="G57" s="14">
        <v>61.700997149999999</v>
      </c>
      <c r="H57" s="16">
        <v>0.91828452000000005</v>
      </c>
      <c r="I57" s="14">
        <v>6.0397274200000002</v>
      </c>
      <c r="J57" s="16">
        <v>0.34950667000000002</v>
      </c>
      <c r="K57" s="14">
        <v>1.56324229</v>
      </c>
      <c r="L57" s="16">
        <v>0.18520896000000001</v>
      </c>
      <c r="M57" s="14">
        <v>0</v>
      </c>
      <c r="N57" s="16">
        <v>0</v>
      </c>
      <c r="O57" s="14" t="s">
        <v>582</v>
      </c>
      <c r="P57" s="16" t="s">
        <v>582</v>
      </c>
      <c r="Q57" s="14">
        <v>3.1865499999999998E-2</v>
      </c>
      <c r="R57" s="16">
        <v>3.1697219999999998E-2</v>
      </c>
      <c r="S57" s="14">
        <v>0.13208592999999999</v>
      </c>
      <c r="T57" s="16">
        <v>5.5487059999999998E-2</v>
      </c>
      <c r="U57" s="14">
        <v>1.5833210900000001</v>
      </c>
      <c r="V57" s="16">
        <v>0.27937361999999999</v>
      </c>
    </row>
    <row r="58" spans="1:22" x14ac:dyDescent="0.25">
      <c r="A58" s="11" t="s">
        <v>528</v>
      </c>
      <c r="B58" s="13">
        <v>7267</v>
      </c>
      <c r="C58" s="14">
        <f>(10/B58*100)</f>
        <v>0.13760836658868861</v>
      </c>
      <c r="D58" s="15">
        <v>7257</v>
      </c>
      <c r="E58" s="14">
        <v>41.976769300000001</v>
      </c>
      <c r="F58" s="16">
        <v>0.89581474999999999</v>
      </c>
      <c r="G58" s="14">
        <v>40.077508559999998</v>
      </c>
      <c r="H58" s="16">
        <v>0.72840872999999995</v>
      </c>
      <c r="I58" s="14">
        <v>7.9755045899999999</v>
      </c>
      <c r="J58" s="16">
        <v>0.43137091999999999</v>
      </c>
      <c r="K58" s="14">
        <v>5.4698024099999998</v>
      </c>
      <c r="L58" s="16">
        <v>0.32934142</v>
      </c>
      <c r="M58" s="14">
        <v>0</v>
      </c>
      <c r="N58" s="16">
        <v>0</v>
      </c>
      <c r="O58" s="14" t="s">
        <v>582</v>
      </c>
      <c r="P58" s="16" t="s">
        <v>582</v>
      </c>
      <c r="Q58" s="14">
        <v>0</v>
      </c>
      <c r="R58" s="16">
        <v>0</v>
      </c>
      <c r="S58" s="14">
        <v>0.95300795999999999</v>
      </c>
      <c r="T58" s="16">
        <v>0.17245133000000001</v>
      </c>
      <c r="U58" s="14">
        <v>3.54740718</v>
      </c>
      <c r="V58" s="16">
        <v>0.34102689000000003</v>
      </c>
    </row>
    <row r="59" spans="1:22" x14ac:dyDescent="0.25">
      <c r="A59" s="11" t="s">
        <v>529</v>
      </c>
      <c r="B59" s="13">
        <v>4826</v>
      </c>
      <c r="C59" s="14">
        <f>(26/B59*100)</f>
        <v>0.53874844591794446</v>
      </c>
      <c r="D59" s="15">
        <v>4800</v>
      </c>
      <c r="E59" s="14">
        <v>49.561957470000003</v>
      </c>
      <c r="F59" s="16">
        <v>1.0585049099999999</v>
      </c>
      <c r="G59" s="14">
        <v>38.495474629999997</v>
      </c>
      <c r="H59" s="16">
        <v>0.98498662000000003</v>
      </c>
      <c r="I59" s="14">
        <v>4.8351260099999998</v>
      </c>
      <c r="J59" s="16">
        <v>0.38373880999999999</v>
      </c>
      <c r="K59" s="14">
        <v>2.2713489199999999</v>
      </c>
      <c r="L59" s="16">
        <v>0.26426741999999998</v>
      </c>
      <c r="M59" s="14">
        <v>0</v>
      </c>
      <c r="N59" s="16">
        <v>0</v>
      </c>
      <c r="O59" s="14" t="s">
        <v>582</v>
      </c>
      <c r="P59" s="16" t="s">
        <v>582</v>
      </c>
      <c r="Q59" s="14">
        <v>0</v>
      </c>
      <c r="R59" s="16">
        <v>0</v>
      </c>
      <c r="S59" s="14">
        <v>0.66472909999999996</v>
      </c>
      <c r="T59" s="16">
        <v>0.13579749999999999</v>
      </c>
      <c r="U59" s="14">
        <v>4.1713638700000004</v>
      </c>
      <c r="V59" s="16">
        <v>0.30994454999999999</v>
      </c>
    </row>
    <row r="60" spans="1:22" x14ac:dyDescent="0.25">
      <c r="A60" s="11" t="s">
        <v>530</v>
      </c>
      <c r="B60" s="13">
        <v>4546</v>
      </c>
      <c r="C60" s="14">
        <f>(15/B60*100)</f>
        <v>0.32996040475142985</v>
      </c>
      <c r="D60" s="15">
        <v>4531</v>
      </c>
      <c r="E60" s="14">
        <v>27.08468221</v>
      </c>
      <c r="F60" s="16">
        <v>0.99333983999999997</v>
      </c>
      <c r="G60" s="14">
        <v>44.111771240000003</v>
      </c>
      <c r="H60" s="16">
        <v>0.98643294999999998</v>
      </c>
      <c r="I60" s="14">
        <v>16.490124779999999</v>
      </c>
      <c r="J60" s="16">
        <v>1.01181885</v>
      </c>
      <c r="K60" s="14">
        <v>7.3059540800000002</v>
      </c>
      <c r="L60" s="16">
        <v>0.44039240000000002</v>
      </c>
      <c r="M60" s="14">
        <v>0</v>
      </c>
      <c r="N60" s="16">
        <v>0</v>
      </c>
      <c r="O60" s="14" t="s">
        <v>582</v>
      </c>
      <c r="P60" s="16" t="s">
        <v>582</v>
      </c>
      <c r="Q60" s="14">
        <v>0</v>
      </c>
      <c r="R60" s="16">
        <v>0</v>
      </c>
      <c r="S60" s="14">
        <v>0.67321317999999997</v>
      </c>
      <c r="T60" s="16">
        <v>0.14168781</v>
      </c>
      <c r="U60" s="14">
        <v>4.3342545000000001</v>
      </c>
      <c r="V60" s="16">
        <v>0.47266607999999999</v>
      </c>
    </row>
    <row r="61" spans="1:22" x14ac:dyDescent="0.25">
      <c r="A61" s="11" t="s">
        <v>531</v>
      </c>
      <c r="B61" s="13">
        <v>6525</v>
      </c>
      <c r="C61" s="14">
        <f>(138/B61*100)</f>
        <v>2.1149425287356323</v>
      </c>
      <c r="D61" s="15">
        <v>6387</v>
      </c>
      <c r="E61" s="14">
        <v>21.55409173</v>
      </c>
      <c r="F61" s="16">
        <v>0.55801312000000003</v>
      </c>
      <c r="G61" s="14">
        <v>31.567788149999998</v>
      </c>
      <c r="H61" s="16">
        <v>0.67695771000000005</v>
      </c>
      <c r="I61" s="14">
        <v>23.55441703</v>
      </c>
      <c r="J61" s="16">
        <v>0.67777593999999997</v>
      </c>
      <c r="K61" s="14">
        <v>20.79502961</v>
      </c>
      <c r="L61" s="16">
        <v>0.62609778000000005</v>
      </c>
      <c r="M61" s="14">
        <v>0</v>
      </c>
      <c r="N61" s="16">
        <v>0</v>
      </c>
      <c r="O61" s="14" t="s">
        <v>582</v>
      </c>
      <c r="P61" s="16" t="s">
        <v>582</v>
      </c>
      <c r="Q61" s="14">
        <v>0</v>
      </c>
      <c r="R61" s="16">
        <v>0</v>
      </c>
      <c r="S61" s="14">
        <v>0</v>
      </c>
      <c r="T61" s="16">
        <v>0</v>
      </c>
      <c r="U61" s="14">
        <v>2.5286734900000001</v>
      </c>
      <c r="V61" s="16">
        <v>0.31444285999999999</v>
      </c>
    </row>
    <row r="62" spans="1:22" x14ac:dyDescent="0.25">
      <c r="A62" s="11" t="s">
        <v>532</v>
      </c>
      <c r="B62" s="13">
        <v>4476</v>
      </c>
      <c r="C62" s="14">
        <f>(3/B62*100)</f>
        <v>6.7024128686327081E-2</v>
      </c>
      <c r="D62" s="15">
        <v>4473</v>
      </c>
      <c r="E62" s="14">
        <v>6.5103367199999997</v>
      </c>
      <c r="F62" s="16">
        <v>0.37480711999999999</v>
      </c>
      <c r="G62" s="14">
        <v>53.249621070000003</v>
      </c>
      <c r="H62" s="16">
        <v>0.73267632999999999</v>
      </c>
      <c r="I62" s="14">
        <v>32.529525280000001</v>
      </c>
      <c r="J62" s="16">
        <v>0.75622940999999999</v>
      </c>
      <c r="K62" s="14">
        <v>7.4182194399999997</v>
      </c>
      <c r="L62" s="16">
        <v>0.43704704999999999</v>
      </c>
      <c r="M62" s="14">
        <v>0</v>
      </c>
      <c r="N62" s="16">
        <v>0</v>
      </c>
      <c r="O62" s="14" t="s">
        <v>582</v>
      </c>
      <c r="P62" s="16" t="s">
        <v>582</v>
      </c>
      <c r="Q62" s="14">
        <v>0</v>
      </c>
      <c r="R62" s="16">
        <v>0</v>
      </c>
      <c r="S62" s="14">
        <v>0</v>
      </c>
      <c r="T62" s="16">
        <v>0</v>
      </c>
      <c r="U62" s="14">
        <v>0.29229749999999999</v>
      </c>
      <c r="V62" s="16">
        <v>8.1058290000000005E-2</v>
      </c>
    </row>
    <row r="63" spans="1:22" x14ac:dyDescent="0.25">
      <c r="A63" s="11" t="s">
        <v>533</v>
      </c>
      <c r="B63" s="13">
        <v>5324</v>
      </c>
      <c r="C63" s="14">
        <f>(13/B63*100)</f>
        <v>0.24417731029301279</v>
      </c>
      <c r="D63" s="15">
        <v>5311</v>
      </c>
      <c r="E63" s="14">
        <v>39.163197109999999</v>
      </c>
      <c r="F63" s="16">
        <v>0.69668350000000001</v>
      </c>
      <c r="G63" s="14">
        <v>47.078368060000003</v>
      </c>
      <c r="H63" s="16">
        <v>0.70035340000000001</v>
      </c>
      <c r="I63" s="14">
        <v>4.9030436499999999</v>
      </c>
      <c r="J63" s="16">
        <v>0.34164075999999999</v>
      </c>
      <c r="K63" s="14">
        <v>2.45117355</v>
      </c>
      <c r="L63" s="16">
        <v>0.21561997999999999</v>
      </c>
      <c r="M63" s="14">
        <v>0</v>
      </c>
      <c r="N63" s="16">
        <v>0</v>
      </c>
      <c r="O63" s="14" t="s">
        <v>582</v>
      </c>
      <c r="P63" s="16" t="s">
        <v>582</v>
      </c>
      <c r="Q63" s="14">
        <v>0</v>
      </c>
      <c r="R63" s="16">
        <v>0</v>
      </c>
      <c r="S63" s="14">
        <v>0.12385817</v>
      </c>
      <c r="T63" s="16">
        <v>5.8399520000000003E-2</v>
      </c>
      <c r="U63" s="14">
        <v>6.2803594699999996</v>
      </c>
      <c r="V63" s="16">
        <v>0.34078819999999999</v>
      </c>
    </row>
    <row r="64" spans="1:22" x14ac:dyDescent="0.25">
      <c r="A64" s="11" t="s">
        <v>534</v>
      </c>
      <c r="B64" s="13">
        <v>3634</v>
      </c>
      <c r="C64" s="14">
        <f>(3/B64*100)</f>
        <v>8.2553659878921298E-2</v>
      </c>
      <c r="D64" s="15">
        <v>3631</v>
      </c>
      <c r="E64" s="14">
        <v>15.78990417</v>
      </c>
      <c r="F64" s="16">
        <v>0.60698061999999997</v>
      </c>
      <c r="G64" s="14">
        <v>52.485356950000003</v>
      </c>
      <c r="H64" s="16">
        <v>0.85564311000000004</v>
      </c>
      <c r="I64" s="14">
        <v>21.042017999999999</v>
      </c>
      <c r="J64" s="16">
        <v>0.61732273999999998</v>
      </c>
      <c r="K64" s="14">
        <v>8.4796653299999996</v>
      </c>
      <c r="L64" s="16">
        <v>0.51808209000000005</v>
      </c>
      <c r="M64" s="14">
        <v>0</v>
      </c>
      <c r="N64" s="16">
        <v>0</v>
      </c>
      <c r="O64" s="14" t="s">
        <v>582</v>
      </c>
      <c r="P64" s="16" t="s">
        <v>582</v>
      </c>
      <c r="Q64" s="14">
        <v>0</v>
      </c>
      <c r="R64" s="16">
        <v>0</v>
      </c>
      <c r="S64" s="14">
        <v>0.10743714</v>
      </c>
      <c r="T64" s="16">
        <v>5.3825339999999999E-2</v>
      </c>
      <c r="U64" s="14">
        <v>2.0956184100000002</v>
      </c>
      <c r="V64" s="16">
        <v>0.24949447</v>
      </c>
    </row>
    <row r="65" spans="1:22" x14ac:dyDescent="0.25">
      <c r="A65" s="11" t="s">
        <v>535</v>
      </c>
      <c r="B65" s="13">
        <v>5325</v>
      </c>
      <c r="C65" s="14">
        <f>(14/B65*100)</f>
        <v>0.26291079812206569</v>
      </c>
      <c r="D65" s="15">
        <v>5311</v>
      </c>
      <c r="E65" s="14">
        <v>17.597734079999999</v>
      </c>
      <c r="F65" s="16">
        <v>0.63829170000000002</v>
      </c>
      <c r="G65" s="14">
        <v>47.886054399999999</v>
      </c>
      <c r="H65" s="16">
        <v>0.92126180999999996</v>
      </c>
      <c r="I65" s="14">
        <v>25.71977978</v>
      </c>
      <c r="J65" s="16">
        <v>0.73173834999999998</v>
      </c>
      <c r="K65" s="14">
        <v>5.4649088099999998</v>
      </c>
      <c r="L65" s="16">
        <v>0.40444310999999999</v>
      </c>
      <c r="M65" s="14">
        <v>0</v>
      </c>
      <c r="N65" s="16">
        <v>0</v>
      </c>
      <c r="O65" s="14" t="s">
        <v>582</v>
      </c>
      <c r="P65" s="16" t="s">
        <v>582</v>
      </c>
      <c r="Q65" s="14">
        <v>0.59468604000000003</v>
      </c>
      <c r="R65" s="16">
        <v>0.12229168</v>
      </c>
      <c r="S65" s="14">
        <v>0</v>
      </c>
      <c r="T65" s="16">
        <v>0</v>
      </c>
      <c r="U65" s="14">
        <v>2.7368368900000002</v>
      </c>
      <c r="V65" s="16">
        <v>0.25195927000000001</v>
      </c>
    </row>
    <row r="66" spans="1:22" x14ac:dyDescent="0.25">
      <c r="A66" s="11" t="s">
        <v>536</v>
      </c>
      <c r="B66" s="13">
        <v>5665</v>
      </c>
      <c r="C66" s="14">
        <f>(76/B66*100)</f>
        <v>1.3415710503089144</v>
      </c>
      <c r="D66" s="15">
        <v>5589</v>
      </c>
      <c r="E66" s="14">
        <v>13.57362227</v>
      </c>
      <c r="F66" s="16">
        <v>0.54006348000000004</v>
      </c>
      <c r="G66" s="14">
        <v>37.22100434</v>
      </c>
      <c r="H66" s="16">
        <v>0.70039083999999996</v>
      </c>
      <c r="I66" s="14">
        <v>32.044719069999999</v>
      </c>
      <c r="J66" s="16">
        <v>0.66550852000000005</v>
      </c>
      <c r="K66" s="14">
        <v>11.58563863</v>
      </c>
      <c r="L66" s="16">
        <v>0.43408901</v>
      </c>
      <c r="M66" s="14">
        <v>0</v>
      </c>
      <c r="N66" s="16">
        <v>0</v>
      </c>
      <c r="O66" s="14" t="s">
        <v>582</v>
      </c>
      <c r="P66" s="16" t="s">
        <v>582</v>
      </c>
      <c r="Q66" s="14">
        <v>0</v>
      </c>
      <c r="R66" s="16">
        <v>0</v>
      </c>
      <c r="S66" s="14">
        <v>0</v>
      </c>
      <c r="T66" s="16">
        <v>0</v>
      </c>
      <c r="U66" s="14">
        <v>5.5750156999999998</v>
      </c>
      <c r="V66" s="16">
        <v>0.31073985999999998</v>
      </c>
    </row>
    <row r="67" spans="1:22" x14ac:dyDescent="0.25">
      <c r="A67" s="11" t="s">
        <v>537</v>
      </c>
      <c r="B67" s="13">
        <v>6971</v>
      </c>
      <c r="C67" s="14">
        <f>(98/B67*100)</f>
        <v>1.4058241285324917</v>
      </c>
      <c r="D67" s="15">
        <v>6873</v>
      </c>
      <c r="E67" s="14">
        <v>15.5829758</v>
      </c>
      <c r="F67" s="16">
        <v>0.50294861999999996</v>
      </c>
      <c r="G67" s="14">
        <v>54.419503640000002</v>
      </c>
      <c r="H67" s="16">
        <v>0.61234686000000005</v>
      </c>
      <c r="I67" s="14">
        <v>22.141950810000001</v>
      </c>
      <c r="J67" s="16">
        <v>0.55559064000000002</v>
      </c>
      <c r="K67" s="14">
        <v>5.94211534</v>
      </c>
      <c r="L67" s="16">
        <v>0.31645952999999999</v>
      </c>
      <c r="M67" s="14">
        <v>0</v>
      </c>
      <c r="N67" s="16">
        <v>0</v>
      </c>
      <c r="O67" s="14" t="s">
        <v>582</v>
      </c>
      <c r="P67" s="16" t="s">
        <v>582</v>
      </c>
      <c r="Q67" s="14">
        <v>0</v>
      </c>
      <c r="R67" s="16">
        <v>0</v>
      </c>
      <c r="S67" s="14">
        <v>0</v>
      </c>
      <c r="T67" s="16">
        <v>0</v>
      </c>
      <c r="U67" s="14">
        <v>1.9134544099999999</v>
      </c>
      <c r="V67" s="16">
        <v>0.22763725000000001</v>
      </c>
    </row>
    <row r="68" spans="1:22" x14ac:dyDescent="0.25">
      <c r="A68" s="11" t="s">
        <v>538</v>
      </c>
      <c r="B68" s="13">
        <v>12083</v>
      </c>
      <c r="C68" s="14">
        <f>(26/B68*100)</f>
        <v>0.21517834974757924</v>
      </c>
      <c r="D68" s="15">
        <v>12057</v>
      </c>
      <c r="E68" s="14">
        <v>19.441200200000001</v>
      </c>
      <c r="F68" s="16">
        <v>0.34991963999999998</v>
      </c>
      <c r="G68" s="14">
        <v>46.060057380000003</v>
      </c>
      <c r="H68" s="16">
        <v>0.38652460999999999</v>
      </c>
      <c r="I68" s="14">
        <v>18.477045780000001</v>
      </c>
      <c r="J68" s="16">
        <v>0.36510793000000002</v>
      </c>
      <c r="K68" s="14">
        <v>8.6215755600000001</v>
      </c>
      <c r="L68" s="16">
        <v>0.23281714000000001</v>
      </c>
      <c r="M68" s="14">
        <v>0</v>
      </c>
      <c r="N68" s="16">
        <v>0</v>
      </c>
      <c r="O68" s="14" t="s">
        <v>582</v>
      </c>
      <c r="P68" s="16" t="s">
        <v>582</v>
      </c>
      <c r="Q68" s="14">
        <v>0</v>
      </c>
      <c r="R68" s="16">
        <v>0</v>
      </c>
      <c r="S68" s="14">
        <v>0</v>
      </c>
      <c r="T68" s="16">
        <v>0</v>
      </c>
      <c r="U68" s="14">
        <v>7.4001210799999999</v>
      </c>
      <c r="V68" s="16">
        <v>0.24220522</v>
      </c>
    </row>
    <row r="69" spans="1:22" x14ac:dyDescent="0.25">
      <c r="A69" s="11" t="s">
        <v>539</v>
      </c>
      <c r="B69" s="13">
        <v>4876</v>
      </c>
      <c r="C69" s="14">
        <f>(0/B69*100)</f>
        <v>0</v>
      </c>
      <c r="D69" s="15">
        <v>4876</v>
      </c>
      <c r="E69" s="14">
        <v>13.502713310000001</v>
      </c>
      <c r="F69" s="16">
        <v>0.64250558000000002</v>
      </c>
      <c r="G69" s="14">
        <v>38.688317089999998</v>
      </c>
      <c r="H69" s="16">
        <v>0.90325807000000002</v>
      </c>
      <c r="I69" s="14">
        <v>34.671987139999999</v>
      </c>
      <c r="J69" s="16">
        <v>0.92442369999999996</v>
      </c>
      <c r="K69" s="14">
        <v>12.54735402</v>
      </c>
      <c r="L69" s="16">
        <v>0.75840320999999999</v>
      </c>
      <c r="M69" s="14">
        <v>0</v>
      </c>
      <c r="N69" s="16">
        <v>0</v>
      </c>
      <c r="O69" s="14" t="s">
        <v>582</v>
      </c>
      <c r="P69" s="16" t="s">
        <v>582</v>
      </c>
      <c r="Q69" s="14">
        <v>1.7923439999999999E-2</v>
      </c>
      <c r="R69" s="16">
        <v>1.7911940000000001E-2</v>
      </c>
      <c r="S69" s="14">
        <v>0</v>
      </c>
      <c r="T69" s="16">
        <v>0</v>
      </c>
      <c r="U69" s="14">
        <v>0.57170500000000002</v>
      </c>
      <c r="V69" s="16">
        <v>0.16453213999999999</v>
      </c>
    </row>
    <row r="70" spans="1:22" x14ac:dyDescent="0.25">
      <c r="A70" s="11" t="s">
        <v>540</v>
      </c>
      <c r="B70" s="13">
        <v>6036</v>
      </c>
      <c r="C70" s="14">
        <f>(223/B70*100)</f>
        <v>3.6944996686547382</v>
      </c>
      <c r="D70" s="15">
        <v>5813</v>
      </c>
      <c r="E70" s="14">
        <v>11.003530319999999</v>
      </c>
      <c r="F70" s="16">
        <v>0.63499609999999995</v>
      </c>
      <c r="G70" s="14">
        <v>61.37800146</v>
      </c>
      <c r="H70" s="16">
        <v>0.63383195000000003</v>
      </c>
      <c r="I70" s="14">
        <v>20.46129333</v>
      </c>
      <c r="J70" s="16">
        <v>0.63302524000000004</v>
      </c>
      <c r="K70" s="14">
        <v>4.1565241000000004</v>
      </c>
      <c r="L70" s="16">
        <v>0.3554562</v>
      </c>
      <c r="M70" s="14">
        <v>0</v>
      </c>
      <c r="N70" s="16">
        <v>0</v>
      </c>
      <c r="O70" s="14" t="s">
        <v>582</v>
      </c>
      <c r="P70" s="16" t="s">
        <v>582</v>
      </c>
      <c r="Q70" s="14">
        <v>0</v>
      </c>
      <c r="R70" s="16">
        <v>0</v>
      </c>
      <c r="S70" s="14">
        <v>0</v>
      </c>
      <c r="T70" s="16">
        <v>0</v>
      </c>
      <c r="U70" s="14">
        <v>3.0006507899999999</v>
      </c>
      <c r="V70" s="16">
        <v>0.27412883999999998</v>
      </c>
    </row>
    <row r="71" spans="1:22" x14ac:dyDescent="0.25">
      <c r="A71" s="11" t="s">
        <v>541</v>
      </c>
      <c r="B71" s="13">
        <v>6115</v>
      </c>
      <c r="C71" s="14">
        <f>(17/B71*100)</f>
        <v>0.27800490596892891</v>
      </c>
      <c r="D71" s="15">
        <v>6098</v>
      </c>
      <c r="E71" s="14">
        <v>16.447714319999999</v>
      </c>
      <c r="F71" s="16">
        <v>0.45575554000000001</v>
      </c>
      <c r="G71" s="14">
        <v>58.942490880000001</v>
      </c>
      <c r="H71" s="16">
        <v>0.73002528</v>
      </c>
      <c r="I71" s="14">
        <v>17.706216380000001</v>
      </c>
      <c r="J71" s="16">
        <v>0.50174235</v>
      </c>
      <c r="K71" s="14">
        <v>6.1485124100000004</v>
      </c>
      <c r="L71" s="16">
        <v>0.30441953999999999</v>
      </c>
      <c r="M71" s="14">
        <v>0</v>
      </c>
      <c r="N71" s="16">
        <v>0</v>
      </c>
      <c r="O71" s="14" t="s">
        <v>582</v>
      </c>
      <c r="P71" s="16" t="s">
        <v>582</v>
      </c>
      <c r="Q71" s="14">
        <v>0</v>
      </c>
      <c r="R71" s="16">
        <v>0</v>
      </c>
      <c r="S71" s="14">
        <v>0</v>
      </c>
      <c r="T71" s="16">
        <v>0</v>
      </c>
      <c r="U71" s="14">
        <v>0.75506602</v>
      </c>
      <c r="V71" s="16">
        <v>0.10578005</v>
      </c>
    </row>
    <row r="72" spans="1:22" x14ac:dyDescent="0.25">
      <c r="A72" s="11" t="s">
        <v>542</v>
      </c>
      <c r="B72" s="13">
        <v>7708</v>
      </c>
      <c r="C72" s="14">
        <f>(5/B72*100)</f>
        <v>6.4867669953295279E-2</v>
      </c>
      <c r="D72" s="15">
        <v>7703</v>
      </c>
      <c r="E72" s="14">
        <v>23.698607500000001</v>
      </c>
      <c r="F72" s="16">
        <v>0.55905404000000003</v>
      </c>
      <c r="G72" s="14">
        <v>65.792694549999993</v>
      </c>
      <c r="H72" s="16">
        <v>0.56965798000000001</v>
      </c>
      <c r="I72" s="14">
        <v>7.2736619500000002</v>
      </c>
      <c r="J72" s="16">
        <v>0.26369245000000002</v>
      </c>
      <c r="K72" s="14">
        <v>2.8127117899999998</v>
      </c>
      <c r="L72" s="16">
        <v>0.19091922</v>
      </c>
      <c r="M72" s="14">
        <v>0</v>
      </c>
      <c r="N72" s="16">
        <v>0</v>
      </c>
      <c r="O72" s="14" t="s">
        <v>582</v>
      </c>
      <c r="P72" s="16" t="s">
        <v>582</v>
      </c>
      <c r="Q72" s="14">
        <v>0</v>
      </c>
      <c r="R72" s="16">
        <v>0</v>
      </c>
      <c r="S72" s="14">
        <v>0</v>
      </c>
      <c r="T72" s="16">
        <v>0</v>
      </c>
      <c r="U72" s="14">
        <v>0.42232420999999998</v>
      </c>
      <c r="V72" s="16">
        <v>7.8822760000000006E-2</v>
      </c>
    </row>
    <row r="73" spans="1:22" x14ac:dyDescent="0.25">
      <c r="A73" s="11" t="s">
        <v>543</v>
      </c>
      <c r="B73" s="13">
        <v>8249</v>
      </c>
      <c r="C73" s="14">
        <f>(147/B73*100)</f>
        <v>1.7820341859619349</v>
      </c>
      <c r="D73" s="15">
        <v>8102</v>
      </c>
      <c r="E73" s="14">
        <v>12.7013167</v>
      </c>
      <c r="F73" s="16">
        <v>0.44097299000000001</v>
      </c>
      <c r="G73" s="14">
        <v>64.606842189999995</v>
      </c>
      <c r="H73" s="16">
        <v>0.66857489999999997</v>
      </c>
      <c r="I73" s="14">
        <v>18.601232199999998</v>
      </c>
      <c r="J73" s="16">
        <v>0.53143066000000005</v>
      </c>
      <c r="K73" s="14">
        <v>2.7311015799999998</v>
      </c>
      <c r="L73" s="16">
        <v>0.29413253</v>
      </c>
      <c r="M73" s="14">
        <v>0</v>
      </c>
      <c r="N73" s="16">
        <v>0</v>
      </c>
      <c r="O73" s="14" t="s">
        <v>582</v>
      </c>
      <c r="P73" s="16" t="s">
        <v>582</v>
      </c>
      <c r="Q73" s="14">
        <v>0</v>
      </c>
      <c r="R73" s="16">
        <v>0</v>
      </c>
      <c r="S73" s="14">
        <v>0</v>
      </c>
      <c r="T73" s="16">
        <v>0</v>
      </c>
      <c r="U73" s="14">
        <v>1.35950734</v>
      </c>
      <c r="V73" s="16">
        <v>0.15784152000000001</v>
      </c>
    </row>
    <row r="74" spans="1:22" x14ac:dyDescent="0.25">
      <c r="A74" s="11" t="s">
        <v>544</v>
      </c>
      <c r="B74" s="13">
        <v>4692</v>
      </c>
      <c r="C74" s="14">
        <f>(82/B74*100)</f>
        <v>1.7476555839727195</v>
      </c>
      <c r="D74" s="15">
        <v>4610</v>
      </c>
      <c r="E74" s="14">
        <v>27.79779658</v>
      </c>
      <c r="F74" s="16">
        <v>0.66728754000000001</v>
      </c>
      <c r="G74" s="14">
        <v>49.34892791</v>
      </c>
      <c r="H74" s="16">
        <v>0.78426225000000005</v>
      </c>
      <c r="I74" s="14">
        <v>13.652028769999999</v>
      </c>
      <c r="J74" s="16">
        <v>0.51399503999999996</v>
      </c>
      <c r="K74" s="14">
        <v>5.9462118200000003</v>
      </c>
      <c r="L74" s="16">
        <v>0.36446373999999998</v>
      </c>
      <c r="M74" s="14">
        <v>0</v>
      </c>
      <c r="N74" s="16">
        <v>0</v>
      </c>
      <c r="O74" s="14" t="s">
        <v>582</v>
      </c>
      <c r="P74" s="16" t="s">
        <v>582</v>
      </c>
      <c r="Q74" s="14">
        <v>0</v>
      </c>
      <c r="R74" s="16">
        <v>0</v>
      </c>
      <c r="S74" s="14">
        <v>0.47181728000000001</v>
      </c>
      <c r="T74" s="16">
        <v>0.11816103999999999</v>
      </c>
      <c r="U74" s="14">
        <v>2.7832176400000002</v>
      </c>
      <c r="V74" s="16">
        <v>0.28156066000000002</v>
      </c>
    </row>
    <row r="75" spans="1:22" x14ac:dyDescent="0.25">
      <c r="A75" s="11" t="s">
        <v>545</v>
      </c>
      <c r="B75" s="13">
        <v>5375</v>
      </c>
      <c r="C75" s="14">
        <f>(209/B75*100)</f>
        <v>3.8883720930232561</v>
      </c>
      <c r="D75" s="15">
        <v>5166</v>
      </c>
      <c r="E75" s="14">
        <v>20.458506379999999</v>
      </c>
      <c r="F75" s="16">
        <v>0.63178473999999996</v>
      </c>
      <c r="G75" s="14">
        <v>33.969818070000002</v>
      </c>
      <c r="H75" s="16">
        <v>0.71850006</v>
      </c>
      <c r="I75" s="14">
        <v>28.242970929999998</v>
      </c>
      <c r="J75" s="16">
        <v>0.59143747000000002</v>
      </c>
      <c r="K75" s="14">
        <v>11.870025610000001</v>
      </c>
      <c r="L75" s="16">
        <v>0.44806318000000001</v>
      </c>
      <c r="M75" s="14">
        <v>0</v>
      </c>
      <c r="N75" s="16">
        <v>0</v>
      </c>
      <c r="O75" s="14" t="s">
        <v>582</v>
      </c>
      <c r="P75" s="16" t="s">
        <v>582</v>
      </c>
      <c r="Q75" s="14">
        <v>0</v>
      </c>
      <c r="R75" s="16">
        <v>0</v>
      </c>
      <c r="S75" s="14">
        <v>0</v>
      </c>
      <c r="T75" s="16">
        <v>0</v>
      </c>
      <c r="U75" s="14">
        <v>5.45867901</v>
      </c>
      <c r="V75" s="16">
        <v>0.64347798</v>
      </c>
    </row>
    <row r="76" spans="1:22" x14ac:dyDescent="0.25">
      <c r="A76" s="11" t="s">
        <v>546</v>
      </c>
      <c r="B76" s="13">
        <v>14167</v>
      </c>
      <c r="C76" s="14">
        <f>(229/B76*100)</f>
        <v>1.6164325545281288</v>
      </c>
      <c r="D76" s="15">
        <v>13938</v>
      </c>
      <c r="E76" s="14">
        <v>21.468396540000001</v>
      </c>
      <c r="F76" s="16">
        <v>0.45645689</v>
      </c>
      <c r="G76" s="14">
        <v>49.911078250000003</v>
      </c>
      <c r="H76" s="16">
        <v>0.58178991999999996</v>
      </c>
      <c r="I76" s="14">
        <v>16.93580021</v>
      </c>
      <c r="J76" s="16">
        <v>0.49811195000000003</v>
      </c>
      <c r="K76" s="14">
        <v>8.3184462799999999</v>
      </c>
      <c r="L76" s="16">
        <v>0.28705445000000002</v>
      </c>
      <c r="M76" s="14">
        <v>0</v>
      </c>
      <c r="N76" s="16">
        <v>0</v>
      </c>
      <c r="O76" s="14" t="s">
        <v>582</v>
      </c>
      <c r="P76" s="16" t="s">
        <v>582</v>
      </c>
      <c r="Q76" s="14">
        <v>0</v>
      </c>
      <c r="R76" s="16">
        <v>0</v>
      </c>
      <c r="S76" s="14">
        <v>0</v>
      </c>
      <c r="T76" s="16">
        <v>0</v>
      </c>
      <c r="U76" s="14">
        <v>3.3662787299999999</v>
      </c>
      <c r="V76" s="16">
        <v>0.25764430999999999</v>
      </c>
    </row>
    <row r="77" spans="1:22" x14ac:dyDescent="0.25">
      <c r="A77" s="11" t="s">
        <v>547</v>
      </c>
      <c r="B77" s="13">
        <v>6062</v>
      </c>
      <c r="C77" s="14">
        <f>(88/B77*100)</f>
        <v>1.4516661167931375</v>
      </c>
      <c r="D77" s="15">
        <v>5974</v>
      </c>
      <c r="E77" s="14">
        <v>22.457352289999999</v>
      </c>
      <c r="F77" s="16">
        <v>0.51522259999999998</v>
      </c>
      <c r="G77" s="14">
        <v>51.529797780000003</v>
      </c>
      <c r="H77" s="16">
        <v>0.70731759999999999</v>
      </c>
      <c r="I77" s="14">
        <v>13.102994900000001</v>
      </c>
      <c r="J77" s="16">
        <v>0.48963095000000001</v>
      </c>
      <c r="K77" s="14">
        <v>7.8833035599999999</v>
      </c>
      <c r="L77" s="16">
        <v>0.33905765999999998</v>
      </c>
      <c r="M77" s="14">
        <v>0</v>
      </c>
      <c r="N77" s="16">
        <v>0</v>
      </c>
      <c r="O77" s="14" t="s">
        <v>582</v>
      </c>
      <c r="P77" s="16" t="s">
        <v>582</v>
      </c>
      <c r="Q77" s="14">
        <v>0</v>
      </c>
      <c r="R77" s="16">
        <v>0</v>
      </c>
      <c r="S77" s="14">
        <v>0</v>
      </c>
      <c r="T77" s="16">
        <v>0</v>
      </c>
      <c r="U77" s="14">
        <v>5.0265514700000002</v>
      </c>
      <c r="V77" s="16">
        <v>0.41761798999999999</v>
      </c>
    </row>
    <row r="78" spans="1:22" x14ac:dyDescent="0.25">
      <c r="A78" s="11" t="s">
        <v>548</v>
      </c>
      <c r="B78" s="13">
        <v>5826</v>
      </c>
      <c r="C78" s="14">
        <f>(0/B78*100)</f>
        <v>0</v>
      </c>
      <c r="D78" s="15">
        <v>5826</v>
      </c>
      <c r="E78" s="14">
        <v>15.257757290000001</v>
      </c>
      <c r="F78" s="16">
        <v>0.61299415000000002</v>
      </c>
      <c r="G78" s="14">
        <v>64.744901200000001</v>
      </c>
      <c r="H78" s="16">
        <v>0.80789679000000003</v>
      </c>
      <c r="I78" s="14">
        <v>15.978361189999999</v>
      </c>
      <c r="J78" s="16">
        <v>0.65049014999999999</v>
      </c>
      <c r="K78" s="14">
        <v>3.0918740300000001</v>
      </c>
      <c r="L78" s="16">
        <v>0.26257672999999998</v>
      </c>
      <c r="M78" s="14">
        <v>0</v>
      </c>
      <c r="N78" s="16">
        <v>0</v>
      </c>
      <c r="O78" s="14" t="s">
        <v>582</v>
      </c>
      <c r="P78" s="16" t="s">
        <v>582</v>
      </c>
      <c r="Q78" s="14">
        <v>2.4295359999999998E-2</v>
      </c>
      <c r="R78" s="16">
        <v>2.426712E-2</v>
      </c>
      <c r="S78" s="14">
        <v>8.4073030000000007E-2</v>
      </c>
      <c r="T78" s="16">
        <v>4.7226919999999999E-2</v>
      </c>
      <c r="U78" s="14">
        <v>0.81873788999999997</v>
      </c>
      <c r="V78" s="16">
        <v>0.13779696999999999</v>
      </c>
    </row>
    <row r="79" spans="1:22" ht="24.95" customHeight="1" x14ac:dyDescent="0.25">
      <c r="A79" s="11" t="s">
        <v>549</v>
      </c>
      <c r="B79" s="13">
        <v>1657</v>
      </c>
      <c r="C79" s="14">
        <f>(41/B79*100)</f>
        <v>2.4743512371756187</v>
      </c>
      <c r="D79" s="15">
        <v>1616</v>
      </c>
      <c r="E79" s="14">
        <v>34.017884209999998</v>
      </c>
      <c r="F79" s="16">
        <v>1.9483661800000001</v>
      </c>
      <c r="G79" s="14">
        <v>53.54077161</v>
      </c>
      <c r="H79" s="16">
        <v>1.7156566799999999</v>
      </c>
      <c r="I79" s="14">
        <v>8.7170326500000002</v>
      </c>
      <c r="J79" s="16">
        <v>0.85743765999999999</v>
      </c>
      <c r="K79" s="14">
        <v>2.46143505</v>
      </c>
      <c r="L79" s="16">
        <v>0.41799784000000001</v>
      </c>
      <c r="M79" s="14">
        <v>0</v>
      </c>
      <c r="N79" s="16">
        <v>0</v>
      </c>
      <c r="O79" s="14" t="s">
        <v>582</v>
      </c>
      <c r="P79" s="16" t="s">
        <v>582</v>
      </c>
      <c r="Q79" s="14">
        <v>0</v>
      </c>
      <c r="R79" s="16">
        <v>0</v>
      </c>
      <c r="S79" s="14">
        <v>5.7143149999999997E-2</v>
      </c>
      <c r="T79" s="16">
        <v>5.7466240000000002E-2</v>
      </c>
      <c r="U79" s="14">
        <v>1.20573332</v>
      </c>
      <c r="V79" s="16">
        <v>0.30500495999999999</v>
      </c>
    </row>
    <row r="80" spans="1:22" x14ac:dyDescent="0.25">
      <c r="A80" s="11" t="s">
        <v>550</v>
      </c>
      <c r="B80" s="13">
        <v>7841</v>
      </c>
      <c r="C80" s="14">
        <f>(0/B80*100)</f>
        <v>0</v>
      </c>
      <c r="D80" s="15">
        <v>7841</v>
      </c>
      <c r="E80" s="14">
        <v>28.929711269999999</v>
      </c>
      <c r="F80" s="16">
        <v>0.76765147</v>
      </c>
      <c r="G80" s="14">
        <v>55.749126990000001</v>
      </c>
      <c r="H80" s="16">
        <v>0.67673799000000001</v>
      </c>
      <c r="I80" s="14">
        <v>10.560186910000001</v>
      </c>
      <c r="J80" s="16">
        <v>0.51269494999999998</v>
      </c>
      <c r="K80" s="14">
        <v>4.43091553</v>
      </c>
      <c r="L80" s="16">
        <v>0.37543987000000001</v>
      </c>
      <c r="M80" s="14">
        <v>0</v>
      </c>
      <c r="N80" s="16">
        <v>0</v>
      </c>
      <c r="O80" s="14" t="s">
        <v>582</v>
      </c>
      <c r="P80" s="16" t="s">
        <v>582</v>
      </c>
      <c r="Q80" s="14">
        <v>0</v>
      </c>
      <c r="R80" s="16">
        <v>0</v>
      </c>
      <c r="S80" s="14">
        <v>0</v>
      </c>
      <c r="T80" s="16">
        <v>0</v>
      </c>
      <c r="U80" s="14">
        <v>0.33005930999999999</v>
      </c>
      <c r="V80" s="16">
        <v>0.11691466</v>
      </c>
    </row>
    <row r="81" spans="1:22" x14ac:dyDescent="0.25">
      <c r="A81" s="19" t="s">
        <v>551</v>
      </c>
      <c r="B81" s="13">
        <v>8861</v>
      </c>
      <c r="C81" s="14">
        <f>(76/B81*100)</f>
        <v>0.85769100552984989</v>
      </c>
      <c r="D81" s="15">
        <v>8785</v>
      </c>
      <c r="E81" s="14">
        <v>11.47371914</v>
      </c>
      <c r="F81" s="16">
        <v>0.57351664999999996</v>
      </c>
      <c r="G81" s="14">
        <v>65.277811</v>
      </c>
      <c r="H81" s="16">
        <v>0.74824036999999999</v>
      </c>
      <c r="I81" s="14">
        <v>19.880127810000001</v>
      </c>
      <c r="J81" s="16">
        <v>0.70131790999999999</v>
      </c>
      <c r="K81" s="14">
        <v>2.86010689</v>
      </c>
      <c r="L81" s="16">
        <v>0.25136515999999998</v>
      </c>
      <c r="M81" s="14">
        <v>0</v>
      </c>
      <c r="N81" s="16">
        <v>0</v>
      </c>
      <c r="O81" s="14" t="s">
        <v>582</v>
      </c>
      <c r="P81" s="16" t="s">
        <v>582</v>
      </c>
      <c r="Q81" s="14">
        <v>0</v>
      </c>
      <c r="R81" s="16">
        <v>0</v>
      </c>
      <c r="S81" s="14">
        <v>0</v>
      </c>
      <c r="T81" s="16">
        <v>0</v>
      </c>
      <c r="U81" s="14">
        <v>0.50823516999999996</v>
      </c>
      <c r="V81" s="16">
        <v>9.649249E-2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640</v>
      </c>
      <c r="F4" s="22"/>
      <c r="G4" s="21" t="s">
        <v>639</v>
      </c>
      <c r="H4" s="22"/>
      <c r="I4" s="21" t="s">
        <v>638</v>
      </c>
      <c r="J4" s="22"/>
      <c r="K4" s="21" t="s">
        <v>637</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(386/B7*100)</f>
        <v>2.6565726083964214</v>
      </c>
      <c r="D7" s="15">
        <v>14144</v>
      </c>
      <c r="E7" s="14">
        <v>5.1252424999999997</v>
      </c>
      <c r="F7" s="16">
        <v>0.22414936999999999</v>
      </c>
      <c r="G7" s="14">
        <v>16.249606499999999</v>
      </c>
      <c r="H7" s="16">
        <v>0.39182001999999999</v>
      </c>
      <c r="I7" s="14">
        <v>48.676341899999997</v>
      </c>
      <c r="J7" s="16">
        <v>0.55308203</v>
      </c>
      <c r="K7" s="14">
        <v>27.695708669999998</v>
      </c>
      <c r="L7" s="16">
        <v>0.58821816000000005</v>
      </c>
      <c r="M7" s="14">
        <v>0</v>
      </c>
      <c r="N7" s="16">
        <v>0</v>
      </c>
      <c r="O7" s="14" t="s">
        <v>582</v>
      </c>
      <c r="P7" s="16" t="s">
        <v>582</v>
      </c>
      <c r="Q7" s="14">
        <v>0</v>
      </c>
      <c r="R7" s="16">
        <v>0</v>
      </c>
      <c r="S7" s="14">
        <v>0</v>
      </c>
      <c r="T7" s="16">
        <v>0</v>
      </c>
      <c r="U7" s="14">
        <v>2.2531004399999999</v>
      </c>
      <c r="V7" s="16">
        <v>0.17440164</v>
      </c>
    </row>
    <row r="8" spans="1:22" x14ac:dyDescent="0.25">
      <c r="A8" s="11" t="s">
        <v>478</v>
      </c>
      <c r="B8" s="13">
        <v>7007</v>
      </c>
      <c r="C8" s="14">
        <f>(27/B8*100)</f>
        <v>0.38532895675752815</v>
      </c>
      <c r="D8" s="15">
        <v>6980</v>
      </c>
      <c r="E8" s="14">
        <v>9.3168068099999992</v>
      </c>
      <c r="F8" s="16">
        <v>0.41833420999999998</v>
      </c>
      <c r="G8" s="14">
        <v>7.5262219400000001</v>
      </c>
      <c r="H8" s="16">
        <v>0.39075694</v>
      </c>
      <c r="I8" s="14">
        <v>21.27867972</v>
      </c>
      <c r="J8" s="16">
        <v>0.56166064000000004</v>
      </c>
      <c r="K8" s="14">
        <v>59.54280455</v>
      </c>
      <c r="L8" s="16">
        <v>0.66508131999999998</v>
      </c>
      <c r="M8" s="14">
        <v>0</v>
      </c>
      <c r="N8" s="16">
        <v>0</v>
      </c>
      <c r="O8" s="14" t="s">
        <v>582</v>
      </c>
      <c r="P8" s="16" t="s">
        <v>582</v>
      </c>
      <c r="Q8" s="14">
        <v>0.47274523000000002</v>
      </c>
      <c r="R8" s="16">
        <v>0.11634804999999999</v>
      </c>
      <c r="S8" s="14">
        <v>0</v>
      </c>
      <c r="T8" s="16">
        <v>0</v>
      </c>
      <c r="U8" s="14">
        <v>1.8627417500000001</v>
      </c>
      <c r="V8" s="16">
        <v>0.19352390999999999</v>
      </c>
    </row>
    <row r="9" spans="1:22" x14ac:dyDescent="0.25">
      <c r="A9" s="11" t="s">
        <v>479</v>
      </c>
      <c r="B9" s="13">
        <v>9651</v>
      </c>
      <c r="C9" s="14">
        <f>(116/B9*100)</f>
        <v>1.2019479846648016</v>
      </c>
      <c r="D9" s="15">
        <v>9535</v>
      </c>
      <c r="E9" s="14">
        <v>4.6653886699999996</v>
      </c>
      <c r="F9" s="16">
        <v>0.26475612999999998</v>
      </c>
      <c r="G9" s="14">
        <v>10.23861943</v>
      </c>
      <c r="H9" s="16">
        <v>0.36928223999999998</v>
      </c>
      <c r="I9" s="14">
        <v>45.694026139999998</v>
      </c>
      <c r="J9" s="16">
        <v>0.60983889000000002</v>
      </c>
      <c r="K9" s="14">
        <v>33.86700596</v>
      </c>
      <c r="L9" s="16">
        <v>0.58563743000000001</v>
      </c>
      <c r="M9" s="14">
        <v>0</v>
      </c>
      <c r="N9" s="16">
        <v>0</v>
      </c>
      <c r="O9" s="14" t="s">
        <v>582</v>
      </c>
      <c r="P9" s="16" t="s">
        <v>582</v>
      </c>
      <c r="Q9" s="14">
        <v>3.0146723</v>
      </c>
      <c r="R9" s="16">
        <v>0.54134864000000005</v>
      </c>
      <c r="S9" s="14">
        <v>0</v>
      </c>
      <c r="T9" s="16">
        <v>0</v>
      </c>
      <c r="U9" s="14">
        <v>2.5202874999999998</v>
      </c>
      <c r="V9" s="16">
        <v>0.27039277</v>
      </c>
    </row>
    <row r="10" spans="1:22" x14ac:dyDescent="0.25">
      <c r="A10" s="11" t="s">
        <v>480</v>
      </c>
      <c r="B10" s="13">
        <v>20058</v>
      </c>
      <c r="C10" s="14">
        <f>(531/B10*100)</f>
        <v>2.647322763984445</v>
      </c>
      <c r="D10" s="15">
        <v>19527</v>
      </c>
      <c r="E10" s="14">
        <v>6.5138383700000002</v>
      </c>
      <c r="F10" s="16">
        <v>0.23271488000000001</v>
      </c>
      <c r="G10" s="14">
        <v>16.761087580000002</v>
      </c>
      <c r="H10" s="16">
        <v>0.35658989000000002</v>
      </c>
      <c r="I10" s="14">
        <v>47.186968309999997</v>
      </c>
      <c r="J10" s="16">
        <v>0.48389819000000001</v>
      </c>
      <c r="K10" s="14">
        <v>27.721651049999998</v>
      </c>
      <c r="L10" s="16">
        <v>0.46118010999999998</v>
      </c>
      <c r="M10" s="14">
        <v>0</v>
      </c>
      <c r="N10" s="16">
        <v>0</v>
      </c>
      <c r="O10" s="14" t="s">
        <v>582</v>
      </c>
      <c r="P10" s="16" t="s">
        <v>582</v>
      </c>
      <c r="Q10" s="14">
        <v>0</v>
      </c>
      <c r="R10" s="16">
        <v>0</v>
      </c>
      <c r="S10" s="14">
        <v>0</v>
      </c>
      <c r="T10" s="16">
        <v>0</v>
      </c>
      <c r="U10" s="14">
        <v>1.81645469</v>
      </c>
      <c r="V10" s="16">
        <v>0.17503867000000001</v>
      </c>
    </row>
    <row r="11" spans="1:22" x14ac:dyDescent="0.25">
      <c r="A11" s="11" t="s">
        <v>481</v>
      </c>
      <c r="B11" s="13">
        <v>7053</v>
      </c>
      <c r="C11" s="14">
        <f>(53/B11*100)</f>
        <v>0.75145328229122355</v>
      </c>
      <c r="D11" s="15">
        <v>7000</v>
      </c>
      <c r="E11" s="14">
        <v>7.6677203599999997</v>
      </c>
      <c r="F11" s="16">
        <v>0.36038763000000001</v>
      </c>
      <c r="G11" s="14">
        <v>11.915547849999999</v>
      </c>
      <c r="H11" s="16">
        <v>0.48954534999999999</v>
      </c>
      <c r="I11" s="14">
        <v>43.880336370000002</v>
      </c>
      <c r="J11" s="16">
        <v>0.75963685000000003</v>
      </c>
      <c r="K11" s="14">
        <v>34.676262139999999</v>
      </c>
      <c r="L11" s="16">
        <v>0.83740590000000004</v>
      </c>
      <c r="M11" s="14">
        <v>0</v>
      </c>
      <c r="N11" s="16">
        <v>0</v>
      </c>
      <c r="O11" s="14" t="s">
        <v>582</v>
      </c>
      <c r="P11" s="16" t="s">
        <v>582</v>
      </c>
      <c r="Q11" s="14">
        <v>0</v>
      </c>
      <c r="R11" s="16">
        <v>0</v>
      </c>
      <c r="S11" s="14">
        <v>0</v>
      </c>
      <c r="T11" s="16">
        <v>0</v>
      </c>
      <c r="U11" s="14">
        <v>1.8601332699999999</v>
      </c>
      <c r="V11" s="16">
        <v>0.26728576999999998</v>
      </c>
    </row>
    <row r="12" spans="1:22" x14ac:dyDescent="0.25">
      <c r="A12" s="11" t="s">
        <v>482</v>
      </c>
      <c r="B12" s="13">
        <v>6894</v>
      </c>
      <c r="C12" s="14">
        <f>(57/B12*100)</f>
        <v>0.82680591818973026</v>
      </c>
      <c r="D12" s="15">
        <v>6837</v>
      </c>
      <c r="E12" s="14">
        <v>4.92733284</v>
      </c>
      <c r="F12" s="16">
        <v>0.29949224000000002</v>
      </c>
      <c r="G12" s="14">
        <v>13.01470157</v>
      </c>
      <c r="H12" s="16">
        <v>0.54768797999999996</v>
      </c>
      <c r="I12" s="14">
        <v>53.710140060000001</v>
      </c>
      <c r="J12" s="16">
        <v>0.68524483999999997</v>
      </c>
      <c r="K12" s="14">
        <v>24.228656139999998</v>
      </c>
      <c r="L12" s="16">
        <v>0.65568156</v>
      </c>
      <c r="M12" s="14">
        <v>0</v>
      </c>
      <c r="N12" s="16">
        <v>0</v>
      </c>
      <c r="O12" s="14" t="s">
        <v>582</v>
      </c>
      <c r="P12" s="16" t="s">
        <v>582</v>
      </c>
      <c r="Q12" s="14">
        <v>2.3471719100000001</v>
      </c>
      <c r="R12" s="16">
        <v>0.59165972</v>
      </c>
      <c r="S12" s="14">
        <v>0</v>
      </c>
      <c r="T12" s="16">
        <v>0</v>
      </c>
      <c r="U12" s="14">
        <v>1.77199749</v>
      </c>
      <c r="V12" s="16">
        <v>0.19121543999999999</v>
      </c>
    </row>
    <row r="13" spans="1:22" x14ac:dyDescent="0.25">
      <c r="A13" s="11" t="s">
        <v>483</v>
      </c>
      <c r="B13" s="13">
        <v>7161</v>
      </c>
      <c r="C13" s="14">
        <f>(95/B13*100)</f>
        <v>1.3266303588884234</v>
      </c>
      <c r="D13" s="15">
        <v>7066</v>
      </c>
      <c r="E13" s="14">
        <v>5.3782576999999998</v>
      </c>
      <c r="F13" s="16">
        <v>0.31818149000000001</v>
      </c>
      <c r="G13" s="14">
        <v>8.9131840899999997</v>
      </c>
      <c r="H13" s="16">
        <v>0.40566552</v>
      </c>
      <c r="I13" s="14">
        <v>37.835599899999998</v>
      </c>
      <c r="J13" s="16">
        <v>0.76416949000000001</v>
      </c>
      <c r="K13" s="14">
        <v>42.151655380000001</v>
      </c>
      <c r="L13" s="16">
        <v>0.64297291000000001</v>
      </c>
      <c r="M13" s="14">
        <v>0</v>
      </c>
      <c r="N13" s="16">
        <v>0</v>
      </c>
      <c r="O13" s="14" t="s">
        <v>582</v>
      </c>
      <c r="P13" s="16" t="s">
        <v>582</v>
      </c>
      <c r="Q13" s="14">
        <v>4.0692588399999998</v>
      </c>
      <c r="R13" s="16">
        <v>0.46792859999999997</v>
      </c>
      <c r="S13" s="14">
        <v>0</v>
      </c>
      <c r="T13" s="16">
        <v>0</v>
      </c>
      <c r="U13" s="14">
        <v>1.6520440999999999</v>
      </c>
      <c r="V13" s="16">
        <v>0.18866653</v>
      </c>
    </row>
    <row r="14" spans="1:22" x14ac:dyDescent="0.25">
      <c r="A14" s="11" t="s">
        <v>484</v>
      </c>
      <c r="B14" s="13">
        <v>5587</v>
      </c>
      <c r="C14" s="14">
        <f>(76/B14*100)</f>
        <v>1.3603006980490424</v>
      </c>
      <c r="D14" s="15">
        <v>5511</v>
      </c>
      <c r="E14" s="14">
        <v>4.0299811400000003</v>
      </c>
      <c r="F14" s="16">
        <v>0.32293157</v>
      </c>
      <c r="G14" s="14">
        <v>12.35152939</v>
      </c>
      <c r="H14" s="16">
        <v>0.48994559999999998</v>
      </c>
      <c r="I14" s="14">
        <v>50.700128980000002</v>
      </c>
      <c r="J14" s="16">
        <v>0.70251169999999996</v>
      </c>
      <c r="K14" s="14">
        <v>31.706630369999999</v>
      </c>
      <c r="L14" s="16">
        <v>0.68886261000000004</v>
      </c>
      <c r="M14" s="14">
        <v>0</v>
      </c>
      <c r="N14" s="16">
        <v>0</v>
      </c>
      <c r="O14" s="14" t="s">
        <v>582</v>
      </c>
      <c r="P14" s="16" t="s">
        <v>582</v>
      </c>
      <c r="Q14" s="14">
        <v>0</v>
      </c>
      <c r="R14" s="16">
        <v>0</v>
      </c>
      <c r="S14" s="14">
        <v>0</v>
      </c>
      <c r="T14" s="16">
        <v>0</v>
      </c>
      <c r="U14" s="14">
        <v>1.2117301300000001</v>
      </c>
      <c r="V14" s="16">
        <v>0.16587457999999999</v>
      </c>
    </row>
    <row r="15" spans="1:22" x14ac:dyDescent="0.25">
      <c r="A15" s="11" t="s">
        <v>485</v>
      </c>
      <c r="B15" s="13">
        <v>5882</v>
      </c>
      <c r="C15" s="14">
        <f>(53/B15*100)</f>
        <v>0.90105406324379467</v>
      </c>
      <c r="D15" s="15">
        <v>5829</v>
      </c>
      <c r="E15" s="14">
        <v>5.2280782099999996</v>
      </c>
      <c r="F15" s="16">
        <v>0.33427055999999999</v>
      </c>
      <c r="G15" s="14">
        <v>11.754216100000001</v>
      </c>
      <c r="H15" s="16">
        <v>0.49086569000000002</v>
      </c>
      <c r="I15" s="14">
        <v>44.216628710000002</v>
      </c>
      <c r="J15" s="16">
        <v>0.66161000000000003</v>
      </c>
      <c r="K15" s="14">
        <v>36.644674960000003</v>
      </c>
      <c r="L15" s="16">
        <v>0.8174437</v>
      </c>
      <c r="M15" s="14">
        <v>0</v>
      </c>
      <c r="N15" s="16">
        <v>0</v>
      </c>
      <c r="O15" s="14" t="s">
        <v>582</v>
      </c>
      <c r="P15" s="16" t="s">
        <v>582</v>
      </c>
      <c r="Q15" s="14">
        <v>1.0127116700000001</v>
      </c>
      <c r="R15" s="16">
        <v>0.45391006</v>
      </c>
      <c r="S15" s="14">
        <v>0</v>
      </c>
      <c r="T15" s="16">
        <v>0</v>
      </c>
      <c r="U15" s="14">
        <v>1.1436903599999999</v>
      </c>
      <c r="V15" s="16">
        <v>0.1645131</v>
      </c>
    </row>
    <row r="16" spans="1:22" x14ac:dyDescent="0.25">
      <c r="A16" s="11" t="s">
        <v>486</v>
      </c>
      <c r="B16" s="13">
        <v>6108</v>
      </c>
      <c r="C16" s="14">
        <f>(107/B16*100)</f>
        <v>1.7518009168303865</v>
      </c>
      <c r="D16" s="15">
        <v>6001</v>
      </c>
      <c r="E16" s="14">
        <v>4.5795754799999999</v>
      </c>
      <c r="F16" s="16">
        <v>0.27460261000000002</v>
      </c>
      <c r="G16" s="14">
        <v>11.1310082</v>
      </c>
      <c r="H16" s="16">
        <v>0.39997303000000001</v>
      </c>
      <c r="I16" s="14">
        <v>41.804863490000002</v>
      </c>
      <c r="J16" s="16">
        <v>0.66898869000000005</v>
      </c>
      <c r="K16" s="14">
        <v>38.980582650000002</v>
      </c>
      <c r="L16" s="16">
        <v>0.66938750000000002</v>
      </c>
      <c r="M16" s="14">
        <v>0</v>
      </c>
      <c r="N16" s="16">
        <v>0</v>
      </c>
      <c r="O16" s="14" t="s">
        <v>582</v>
      </c>
      <c r="P16" s="16" t="s">
        <v>582</v>
      </c>
      <c r="Q16" s="14">
        <v>0</v>
      </c>
      <c r="R16" s="16">
        <v>0</v>
      </c>
      <c r="S16" s="14">
        <v>0</v>
      </c>
      <c r="T16" s="16">
        <v>0</v>
      </c>
      <c r="U16" s="14">
        <v>3.50397019</v>
      </c>
      <c r="V16" s="16">
        <v>0.38773929000000001</v>
      </c>
    </row>
    <row r="17" spans="1:22" x14ac:dyDescent="0.25">
      <c r="A17" s="11" t="s">
        <v>487</v>
      </c>
      <c r="B17" s="13">
        <v>6504</v>
      </c>
      <c r="C17" s="14">
        <f>(709/B17*100)</f>
        <v>10.900984009840098</v>
      </c>
      <c r="D17" s="15">
        <v>5795</v>
      </c>
      <c r="E17" s="14">
        <v>6.98047913</v>
      </c>
      <c r="F17" s="16">
        <v>0.36747419999999997</v>
      </c>
      <c r="G17" s="14">
        <v>9.6497931799999996</v>
      </c>
      <c r="H17" s="16">
        <v>0.37853807</v>
      </c>
      <c r="I17" s="14">
        <v>26.107046969999999</v>
      </c>
      <c r="J17" s="16">
        <v>0.63441296999999996</v>
      </c>
      <c r="K17" s="14">
        <v>51.78774465</v>
      </c>
      <c r="L17" s="16">
        <v>0.96164654999999999</v>
      </c>
      <c r="M17" s="14">
        <v>0</v>
      </c>
      <c r="N17" s="16">
        <v>0</v>
      </c>
      <c r="O17" s="14" t="s">
        <v>582</v>
      </c>
      <c r="P17" s="16" t="s">
        <v>582</v>
      </c>
      <c r="Q17" s="14">
        <v>2.5536236200000002</v>
      </c>
      <c r="R17" s="16">
        <v>0.33893387000000003</v>
      </c>
      <c r="S17" s="14">
        <v>0</v>
      </c>
      <c r="T17" s="16">
        <v>0</v>
      </c>
      <c r="U17" s="14">
        <v>2.9213124499999998</v>
      </c>
      <c r="V17" s="16">
        <v>0.30864921000000001</v>
      </c>
    </row>
    <row r="18" spans="1:22" x14ac:dyDescent="0.25">
      <c r="A18" s="11" t="s">
        <v>488</v>
      </c>
      <c r="B18" s="13">
        <v>5532</v>
      </c>
      <c r="C18" s="14">
        <f>(28/B18*100)</f>
        <v>0.50614605929139556</v>
      </c>
      <c r="D18" s="15">
        <v>5504</v>
      </c>
      <c r="E18" s="14">
        <v>4.4674227999999996</v>
      </c>
      <c r="F18" s="16">
        <v>0.30493018</v>
      </c>
      <c r="G18" s="14">
        <v>10.73429003</v>
      </c>
      <c r="H18" s="16">
        <v>0.39970708999999999</v>
      </c>
      <c r="I18" s="14">
        <v>43.537953440000003</v>
      </c>
      <c r="J18" s="16">
        <v>0.79984975000000003</v>
      </c>
      <c r="K18" s="14">
        <v>39.127615429999999</v>
      </c>
      <c r="L18" s="16">
        <v>0.77427995000000005</v>
      </c>
      <c r="M18" s="14">
        <v>0</v>
      </c>
      <c r="N18" s="16">
        <v>0</v>
      </c>
      <c r="O18" s="14" t="s">
        <v>582</v>
      </c>
      <c r="P18" s="16" t="s">
        <v>582</v>
      </c>
      <c r="Q18" s="14">
        <v>0</v>
      </c>
      <c r="R18" s="16">
        <v>0</v>
      </c>
      <c r="S18" s="14">
        <v>0</v>
      </c>
      <c r="T18" s="16">
        <v>0</v>
      </c>
      <c r="U18" s="14">
        <v>2.1327183000000001</v>
      </c>
      <c r="V18" s="16">
        <v>0.31040718</v>
      </c>
    </row>
    <row r="19" spans="1:22" x14ac:dyDescent="0.25">
      <c r="A19" s="11" t="s">
        <v>489</v>
      </c>
      <c r="B19" s="13">
        <v>5658</v>
      </c>
      <c r="C19" s="14">
        <f>(74/B19*100)</f>
        <v>1.3078826440438318</v>
      </c>
      <c r="D19" s="15">
        <v>5584</v>
      </c>
      <c r="E19" s="14">
        <v>6.5757773500000001</v>
      </c>
      <c r="F19" s="16">
        <v>0.39941732000000002</v>
      </c>
      <c r="G19" s="14">
        <v>10.58106768</v>
      </c>
      <c r="H19" s="16">
        <v>0.42291048999999997</v>
      </c>
      <c r="I19" s="14">
        <v>38.265649310000001</v>
      </c>
      <c r="J19" s="16">
        <v>0.68315674999999998</v>
      </c>
      <c r="K19" s="14">
        <v>42.57960336</v>
      </c>
      <c r="L19" s="16">
        <v>0.87846727000000002</v>
      </c>
      <c r="M19" s="14">
        <v>0</v>
      </c>
      <c r="N19" s="16">
        <v>0</v>
      </c>
      <c r="O19" s="14" t="s">
        <v>582</v>
      </c>
      <c r="P19" s="16" t="s">
        <v>582</v>
      </c>
      <c r="Q19" s="14">
        <v>0</v>
      </c>
      <c r="R19" s="16">
        <v>0</v>
      </c>
      <c r="S19" s="14">
        <v>0</v>
      </c>
      <c r="T19" s="16">
        <v>0</v>
      </c>
      <c r="U19" s="14">
        <v>1.9979023</v>
      </c>
      <c r="V19" s="16">
        <v>0.23025667999999999</v>
      </c>
    </row>
    <row r="20" spans="1:22" x14ac:dyDescent="0.25">
      <c r="A20" s="11" t="s">
        <v>490</v>
      </c>
      <c r="B20" s="13">
        <v>3371</v>
      </c>
      <c r="C20" s="14">
        <f>(75/B20*100)</f>
        <v>2.2248590922574905</v>
      </c>
      <c r="D20" s="15">
        <v>3296</v>
      </c>
      <c r="E20" s="14">
        <v>8.7096119900000009</v>
      </c>
      <c r="F20" s="16">
        <v>0.49137479000000001</v>
      </c>
      <c r="G20" s="14">
        <v>10.44738162</v>
      </c>
      <c r="H20" s="16">
        <v>0.50290135999999996</v>
      </c>
      <c r="I20" s="14">
        <v>33.353605180000002</v>
      </c>
      <c r="J20" s="16">
        <v>0.78845829999999995</v>
      </c>
      <c r="K20" s="14">
        <v>45.728280679999997</v>
      </c>
      <c r="L20" s="16">
        <v>0.88380122000000005</v>
      </c>
      <c r="M20" s="14">
        <v>0</v>
      </c>
      <c r="N20" s="16">
        <v>0</v>
      </c>
      <c r="O20" s="14" t="s">
        <v>582</v>
      </c>
      <c r="P20" s="16" t="s">
        <v>582</v>
      </c>
      <c r="Q20" s="14">
        <v>0</v>
      </c>
      <c r="R20" s="16">
        <v>0</v>
      </c>
      <c r="S20" s="14">
        <v>0</v>
      </c>
      <c r="T20" s="16">
        <v>0</v>
      </c>
      <c r="U20" s="14">
        <v>1.7611205400000001</v>
      </c>
      <c r="V20" s="16">
        <v>0.22896490999999999</v>
      </c>
    </row>
    <row r="21" spans="1:22" x14ac:dyDescent="0.25">
      <c r="A21" s="11" t="s">
        <v>491</v>
      </c>
      <c r="B21" s="13">
        <v>5741</v>
      </c>
      <c r="C21" s="14">
        <f>(45/B21*100)</f>
        <v>0.7838355687162516</v>
      </c>
      <c r="D21" s="15">
        <v>5696</v>
      </c>
      <c r="E21" s="14">
        <v>4.0331641400000002</v>
      </c>
      <c r="F21" s="16">
        <v>0.21631307999999999</v>
      </c>
      <c r="G21" s="14">
        <v>13.034194100000001</v>
      </c>
      <c r="H21" s="16">
        <v>0.58260193999999998</v>
      </c>
      <c r="I21" s="14">
        <v>48.454181230000003</v>
      </c>
      <c r="J21" s="16">
        <v>0.78577416</v>
      </c>
      <c r="K21" s="14">
        <v>33.086571319999997</v>
      </c>
      <c r="L21" s="16">
        <v>0.68974564000000005</v>
      </c>
      <c r="M21" s="14">
        <v>0</v>
      </c>
      <c r="N21" s="16">
        <v>0</v>
      </c>
      <c r="O21" s="14" t="s">
        <v>582</v>
      </c>
      <c r="P21" s="16" t="s">
        <v>582</v>
      </c>
      <c r="Q21" s="14">
        <v>0</v>
      </c>
      <c r="R21" s="16">
        <v>0</v>
      </c>
      <c r="S21" s="14">
        <v>0</v>
      </c>
      <c r="T21" s="16">
        <v>0</v>
      </c>
      <c r="U21" s="14">
        <v>1.39188921</v>
      </c>
      <c r="V21" s="16">
        <v>0.16196406999999999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(222/B23*100)</f>
        <v>1.9166019166019166</v>
      </c>
      <c r="D23" s="15">
        <v>11361</v>
      </c>
      <c r="E23" s="14">
        <v>4.1292671099999998</v>
      </c>
      <c r="F23" s="16">
        <v>0.27631208000000002</v>
      </c>
      <c r="G23" s="14">
        <v>9.3136021899999992</v>
      </c>
      <c r="H23" s="16">
        <v>0.38835790999999997</v>
      </c>
      <c r="I23" s="14">
        <v>48.685796519999997</v>
      </c>
      <c r="J23" s="16">
        <v>0.74055037999999995</v>
      </c>
      <c r="K23" s="14">
        <v>35.801161989999997</v>
      </c>
      <c r="L23" s="16">
        <v>0.75895650000000003</v>
      </c>
      <c r="M23" s="14">
        <v>0</v>
      </c>
      <c r="N23" s="16">
        <v>0</v>
      </c>
      <c r="O23" s="14" t="s">
        <v>582</v>
      </c>
      <c r="P23" s="16" t="s">
        <v>582</v>
      </c>
      <c r="Q23" s="14">
        <v>0</v>
      </c>
      <c r="R23" s="16">
        <v>0</v>
      </c>
      <c r="S23" s="14">
        <v>0</v>
      </c>
      <c r="T23" s="16">
        <v>0</v>
      </c>
      <c r="U23" s="14">
        <v>2.0701721900000001</v>
      </c>
      <c r="V23" s="16">
        <v>0.19461063000000001</v>
      </c>
    </row>
    <row r="24" spans="1:22" x14ac:dyDescent="0.25">
      <c r="A24" s="11" t="s">
        <v>494</v>
      </c>
      <c r="B24" s="13">
        <v>6647</v>
      </c>
      <c r="C24" s="14">
        <f>(7/B24*100)</f>
        <v>0.10531066646607493</v>
      </c>
      <c r="D24" s="15">
        <v>6640</v>
      </c>
      <c r="E24" s="14">
        <v>4.8569222500000002</v>
      </c>
      <c r="F24" s="16">
        <v>0.27463210999999998</v>
      </c>
      <c r="G24" s="14">
        <v>14.416239920000001</v>
      </c>
      <c r="H24" s="16">
        <v>0.51378058000000004</v>
      </c>
      <c r="I24" s="14">
        <v>50.582758140000003</v>
      </c>
      <c r="J24" s="16">
        <v>0.64155656999999999</v>
      </c>
      <c r="K24" s="14">
        <v>29.175173690000001</v>
      </c>
      <c r="L24" s="16">
        <v>0.67111337000000004</v>
      </c>
      <c r="M24" s="14">
        <v>0</v>
      </c>
      <c r="N24" s="16">
        <v>0</v>
      </c>
      <c r="O24" s="14" t="s">
        <v>582</v>
      </c>
      <c r="P24" s="16" t="s">
        <v>582</v>
      </c>
      <c r="Q24" s="14">
        <v>0</v>
      </c>
      <c r="R24" s="16">
        <v>0</v>
      </c>
      <c r="S24" s="14">
        <v>0</v>
      </c>
      <c r="T24" s="16">
        <v>0</v>
      </c>
      <c r="U24" s="14">
        <v>0.96890598999999999</v>
      </c>
      <c r="V24" s="16">
        <v>0.14286757</v>
      </c>
    </row>
    <row r="25" spans="1:22" x14ac:dyDescent="0.25">
      <c r="A25" s="11" t="s">
        <v>495</v>
      </c>
      <c r="B25" s="13">
        <v>5581</v>
      </c>
      <c r="C25" s="14">
        <f>(24/B25*100)</f>
        <v>0.43003046049095145</v>
      </c>
      <c r="D25" s="15">
        <v>5557</v>
      </c>
      <c r="E25" s="14">
        <v>1.57226735</v>
      </c>
      <c r="F25" s="16">
        <v>0.18006048999999999</v>
      </c>
      <c r="G25" s="14">
        <v>8.4794126599999995</v>
      </c>
      <c r="H25" s="16">
        <v>0.37121296999999998</v>
      </c>
      <c r="I25" s="14">
        <v>43.559307449999999</v>
      </c>
      <c r="J25" s="16">
        <v>0.76487495999999999</v>
      </c>
      <c r="K25" s="14">
        <v>45.497525959999997</v>
      </c>
      <c r="L25" s="16">
        <v>0.79038547999999997</v>
      </c>
      <c r="M25" s="14">
        <v>0</v>
      </c>
      <c r="N25" s="16">
        <v>0</v>
      </c>
      <c r="O25" s="14" t="s">
        <v>582</v>
      </c>
      <c r="P25" s="16" t="s">
        <v>582</v>
      </c>
      <c r="Q25" s="14">
        <v>0</v>
      </c>
      <c r="R25" s="16">
        <v>0</v>
      </c>
      <c r="S25" s="14">
        <v>0</v>
      </c>
      <c r="T25" s="16">
        <v>0</v>
      </c>
      <c r="U25" s="14">
        <v>0.89148658000000003</v>
      </c>
      <c r="V25" s="16">
        <v>0.13892217000000001</v>
      </c>
    </row>
    <row r="26" spans="1:22" x14ac:dyDescent="0.25">
      <c r="A26" s="11" t="s">
        <v>496</v>
      </c>
      <c r="B26" s="13">
        <v>4869</v>
      </c>
      <c r="C26" s="14">
        <f>(36/B26*100)</f>
        <v>0.73937153419593349</v>
      </c>
      <c r="D26" s="15">
        <v>4833</v>
      </c>
      <c r="E26" s="14">
        <v>6.8825490599999997</v>
      </c>
      <c r="F26" s="16">
        <v>0.42794201999999998</v>
      </c>
      <c r="G26" s="14">
        <v>17.338316110000001</v>
      </c>
      <c r="H26" s="16">
        <v>0.48063412</v>
      </c>
      <c r="I26" s="14">
        <v>51.605234289999999</v>
      </c>
      <c r="J26" s="16">
        <v>0.72565990000000002</v>
      </c>
      <c r="K26" s="14">
        <v>23.26260748</v>
      </c>
      <c r="L26" s="16">
        <v>0.60682385999999999</v>
      </c>
      <c r="M26" s="14">
        <v>0</v>
      </c>
      <c r="N26" s="16">
        <v>0</v>
      </c>
      <c r="O26" s="14" t="s">
        <v>582</v>
      </c>
      <c r="P26" s="16" t="s">
        <v>582</v>
      </c>
      <c r="Q26" s="14">
        <v>0</v>
      </c>
      <c r="R26" s="16">
        <v>0</v>
      </c>
      <c r="S26" s="14">
        <v>0</v>
      </c>
      <c r="T26" s="16">
        <v>0</v>
      </c>
      <c r="U26" s="14">
        <v>0.91129305999999999</v>
      </c>
      <c r="V26" s="16">
        <v>0.14697941</v>
      </c>
    </row>
    <row r="27" spans="1:22" x14ac:dyDescent="0.25">
      <c r="A27" s="11" t="s">
        <v>497</v>
      </c>
      <c r="B27" s="13">
        <v>5299</v>
      </c>
      <c r="C27" s="14">
        <f>(19/B27*100)</f>
        <v>0.35855821853179842</v>
      </c>
      <c r="D27" s="15">
        <v>5280</v>
      </c>
      <c r="E27" s="14">
        <v>7.7121134800000002</v>
      </c>
      <c r="F27" s="16">
        <v>0.31320405000000001</v>
      </c>
      <c r="G27" s="14">
        <v>11.612918540000001</v>
      </c>
      <c r="H27" s="16">
        <v>0.45820611999999999</v>
      </c>
      <c r="I27" s="14">
        <v>33.000190320000002</v>
      </c>
      <c r="J27" s="16">
        <v>0.70055973999999999</v>
      </c>
      <c r="K27" s="14">
        <v>44.062096109999999</v>
      </c>
      <c r="L27" s="16">
        <v>0.63625472000000005</v>
      </c>
      <c r="M27" s="14">
        <v>0</v>
      </c>
      <c r="N27" s="16">
        <v>0</v>
      </c>
      <c r="O27" s="14" t="s">
        <v>582</v>
      </c>
      <c r="P27" s="16" t="s">
        <v>582</v>
      </c>
      <c r="Q27" s="14">
        <v>0</v>
      </c>
      <c r="R27" s="16">
        <v>0</v>
      </c>
      <c r="S27" s="14">
        <v>0</v>
      </c>
      <c r="T27" s="16">
        <v>0</v>
      </c>
      <c r="U27" s="14">
        <v>3.61268156</v>
      </c>
      <c r="V27" s="16">
        <v>0.23245732</v>
      </c>
    </row>
    <row r="28" spans="1:22" x14ac:dyDescent="0.25">
      <c r="A28" s="11" t="s">
        <v>498</v>
      </c>
      <c r="B28" s="13">
        <v>7568</v>
      </c>
      <c r="C28" s="14">
        <f>(64/B28*100)</f>
        <v>0.84566596194503174</v>
      </c>
      <c r="D28" s="15">
        <v>7504</v>
      </c>
      <c r="E28" s="14">
        <v>10.115306179999999</v>
      </c>
      <c r="F28" s="16">
        <v>0.45626417000000002</v>
      </c>
      <c r="G28" s="14">
        <v>13.45314276</v>
      </c>
      <c r="H28" s="16">
        <v>0.47307375000000002</v>
      </c>
      <c r="I28" s="14">
        <v>43.610044430000002</v>
      </c>
      <c r="J28" s="16">
        <v>0.64774717000000004</v>
      </c>
      <c r="K28" s="14">
        <v>31.571135309999999</v>
      </c>
      <c r="L28" s="16">
        <v>0.68706579999999995</v>
      </c>
      <c r="M28" s="14">
        <v>0</v>
      </c>
      <c r="N28" s="16">
        <v>0</v>
      </c>
      <c r="O28" s="14" t="s">
        <v>582</v>
      </c>
      <c r="P28" s="16" t="s">
        <v>582</v>
      </c>
      <c r="Q28" s="14">
        <v>0</v>
      </c>
      <c r="R28" s="16">
        <v>0</v>
      </c>
      <c r="S28" s="14">
        <v>0</v>
      </c>
      <c r="T28" s="16">
        <v>0</v>
      </c>
      <c r="U28" s="14">
        <v>1.25037132</v>
      </c>
      <c r="V28" s="16">
        <v>0.1555532</v>
      </c>
    </row>
    <row r="29" spans="1:22" x14ac:dyDescent="0.25">
      <c r="A29" s="11" t="s">
        <v>499</v>
      </c>
      <c r="B29" s="13">
        <v>5385</v>
      </c>
      <c r="C29" s="14">
        <f>(30/B29*100)</f>
        <v>0.55710306406685239</v>
      </c>
      <c r="D29" s="15">
        <v>5355</v>
      </c>
      <c r="E29" s="14">
        <v>4.03032623</v>
      </c>
      <c r="F29" s="16">
        <v>0.30515816000000001</v>
      </c>
      <c r="G29" s="14">
        <v>6.7409182699999999</v>
      </c>
      <c r="H29" s="16">
        <v>0.43421627000000002</v>
      </c>
      <c r="I29" s="14">
        <v>44.250187199999999</v>
      </c>
      <c r="J29" s="16">
        <v>0.79268700000000003</v>
      </c>
      <c r="K29" s="14">
        <v>41.245706429999998</v>
      </c>
      <c r="L29" s="16">
        <v>0.69326960000000004</v>
      </c>
      <c r="M29" s="14">
        <v>0</v>
      </c>
      <c r="N29" s="16">
        <v>0</v>
      </c>
      <c r="O29" s="14" t="s">
        <v>582</v>
      </c>
      <c r="P29" s="16" t="s">
        <v>582</v>
      </c>
      <c r="Q29" s="14">
        <v>2.7667624100000001</v>
      </c>
      <c r="R29" s="16">
        <v>0.24169378</v>
      </c>
      <c r="S29" s="14">
        <v>0</v>
      </c>
      <c r="T29" s="16">
        <v>0</v>
      </c>
      <c r="U29" s="14">
        <v>0.96609944999999997</v>
      </c>
      <c r="V29" s="16">
        <v>0.16026304999999999</v>
      </c>
    </row>
    <row r="30" spans="1:22" x14ac:dyDescent="0.25">
      <c r="A30" s="11" t="s">
        <v>500</v>
      </c>
      <c r="B30" s="13">
        <v>4520</v>
      </c>
      <c r="C30" s="14">
        <f>(107/B30*100)</f>
        <v>2.3672566371681416</v>
      </c>
      <c r="D30" s="15">
        <v>4413</v>
      </c>
      <c r="E30" s="14">
        <v>4.8879678599999998</v>
      </c>
      <c r="F30" s="16">
        <v>0.31690919000000001</v>
      </c>
      <c r="G30" s="14">
        <v>16.834840459999999</v>
      </c>
      <c r="H30" s="16">
        <v>0.55392333999999999</v>
      </c>
      <c r="I30" s="14">
        <v>49.484037690000001</v>
      </c>
      <c r="J30" s="16">
        <v>0.81788826999999997</v>
      </c>
      <c r="K30" s="14">
        <v>27.112726980000001</v>
      </c>
      <c r="L30" s="16">
        <v>0.65316885999999996</v>
      </c>
      <c r="M30" s="14">
        <v>0</v>
      </c>
      <c r="N30" s="16">
        <v>0</v>
      </c>
      <c r="O30" s="14" t="s">
        <v>582</v>
      </c>
      <c r="P30" s="16" t="s">
        <v>582</v>
      </c>
      <c r="Q30" s="14">
        <v>0</v>
      </c>
      <c r="R30" s="16">
        <v>0</v>
      </c>
      <c r="S30" s="14">
        <v>0</v>
      </c>
      <c r="T30" s="16">
        <v>0</v>
      </c>
      <c r="U30" s="14">
        <v>1.6804270100000001</v>
      </c>
      <c r="V30" s="16">
        <v>0.20186871000000001</v>
      </c>
    </row>
    <row r="31" spans="1:22" x14ac:dyDescent="0.25">
      <c r="A31" s="11" t="s">
        <v>501</v>
      </c>
      <c r="B31" s="13">
        <v>5456</v>
      </c>
      <c r="C31" s="14">
        <f>(127/B31*100)</f>
        <v>2.3277126099706744</v>
      </c>
      <c r="D31" s="15">
        <v>5329</v>
      </c>
      <c r="E31" s="14">
        <v>6.0536936900000002</v>
      </c>
      <c r="F31" s="16">
        <v>0.31854432999999999</v>
      </c>
      <c r="G31" s="14">
        <v>11.006590729999999</v>
      </c>
      <c r="H31" s="16">
        <v>0.51843956000000002</v>
      </c>
      <c r="I31" s="14">
        <v>35.61911353</v>
      </c>
      <c r="J31" s="16">
        <v>0.79279922999999997</v>
      </c>
      <c r="K31" s="14">
        <v>45.253773279999997</v>
      </c>
      <c r="L31" s="16">
        <v>0.68510585999999996</v>
      </c>
      <c r="M31" s="14">
        <v>0</v>
      </c>
      <c r="N31" s="16">
        <v>0</v>
      </c>
      <c r="O31" s="14" t="s">
        <v>582</v>
      </c>
      <c r="P31" s="16" t="s">
        <v>582</v>
      </c>
      <c r="Q31" s="14">
        <v>0</v>
      </c>
      <c r="R31" s="16">
        <v>0</v>
      </c>
      <c r="S31" s="14">
        <v>0</v>
      </c>
      <c r="T31" s="16">
        <v>0</v>
      </c>
      <c r="U31" s="14">
        <v>2.0668287699999999</v>
      </c>
      <c r="V31" s="16">
        <v>0.27419457000000003</v>
      </c>
    </row>
    <row r="32" spans="1:22" x14ac:dyDescent="0.25">
      <c r="A32" s="11" t="s">
        <v>502</v>
      </c>
      <c r="B32" s="13">
        <v>4478</v>
      </c>
      <c r="C32" s="14">
        <f>(5/B32*100)</f>
        <v>0.11165698972755694</v>
      </c>
      <c r="D32" s="15">
        <v>4473</v>
      </c>
      <c r="E32" s="14">
        <v>10.707959280000001</v>
      </c>
      <c r="F32" s="16">
        <v>0.48239670000000001</v>
      </c>
      <c r="G32" s="14">
        <v>11.999798999999999</v>
      </c>
      <c r="H32" s="16">
        <v>0.40687114000000002</v>
      </c>
      <c r="I32" s="14">
        <v>45.629371239999998</v>
      </c>
      <c r="J32" s="16">
        <v>0.81283039999999995</v>
      </c>
      <c r="K32" s="14">
        <v>30.361381179999999</v>
      </c>
      <c r="L32" s="16">
        <v>0.66765673999999997</v>
      </c>
      <c r="M32" s="14">
        <v>0</v>
      </c>
      <c r="N32" s="16">
        <v>0</v>
      </c>
      <c r="O32" s="14" t="s">
        <v>582</v>
      </c>
      <c r="P32" s="16" t="s">
        <v>582</v>
      </c>
      <c r="Q32" s="14">
        <v>0</v>
      </c>
      <c r="R32" s="16">
        <v>0</v>
      </c>
      <c r="S32" s="14">
        <v>0</v>
      </c>
      <c r="T32" s="16">
        <v>0</v>
      </c>
      <c r="U32" s="14">
        <v>1.3014893000000001</v>
      </c>
      <c r="V32" s="16">
        <v>0.18904561</v>
      </c>
    </row>
    <row r="33" spans="1:22" x14ac:dyDescent="0.25">
      <c r="A33" s="11" t="s">
        <v>503</v>
      </c>
      <c r="B33" s="13">
        <v>7325</v>
      </c>
      <c r="C33" s="14">
        <f>(76/B33*100)</f>
        <v>1.0375426621160411</v>
      </c>
      <c r="D33" s="15">
        <v>7249</v>
      </c>
      <c r="E33" s="14">
        <v>6.6661594500000003</v>
      </c>
      <c r="F33" s="16">
        <v>0.37787266000000003</v>
      </c>
      <c r="G33" s="14">
        <v>17.20217388</v>
      </c>
      <c r="H33" s="16">
        <v>0.53126832999999996</v>
      </c>
      <c r="I33" s="14">
        <v>41.272515030000001</v>
      </c>
      <c r="J33" s="16">
        <v>0.63705982000000005</v>
      </c>
      <c r="K33" s="14">
        <v>33.451022500000001</v>
      </c>
      <c r="L33" s="16">
        <v>0.69165752000000003</v>
      </c>
      <c r="M33" s="14">
        <v>0</v>
      </c>
      <c r="N33" s="16">
        <v>0</v>
      </c>
      <c r="O33" s="14" t="s">
        <v>582</v>
      </c>
      <c r="P33" s="16" t="s">
        <v>582</v>
      </c>
      <c r="Q33" s="14">
        <v>0</v>
      </c>
      <c r="R33" s="16">
        <v>0</v>
      </c>
      <c r="S33" s="14">
        <v>0</v>
      </c>
      <c r="T33" s="16">
        <v>0</v>
      </c>
      <c r="U33" s="14">
        <v>1.4081291300000001</v>
      </c>
      <c r="V33" s="16">
        <v>0.16531129</v>
      </c>
    </row>
    <row r="34" spans="1:22" x14ac:dyDescent="0.25">
      <c r="A34" s="11" t="s">
        <v>504</v>
      </c>
      <c r="B34" s="13">
        <v>6350</v>
      </c>
      <c r="C34" s="14">
        <f>(39/B34*100)</f>
        <v>0.6141732283464566</v>
      </c>
      <c r="D34" s="15">
        <v>6311</v>
      </c>
      <c r="E34" s="14">
        <v>8.0917299099999997</v>
      </c>
      <c r="F34" s="16">
        <v>0.41463662000000001</v>
      </c>
      <c r="G34" s="14">
        <v>13.17284532</v>
      </c>
      <c r="H34" s="16">
        <v>0.37026292999999999</v>
      </c>
      <c r="I34" s="14">
        <v>46.641855550000002</v>
      </c>
      <c r="J34" s="16">
        <v>0.72773215000000002</v>
      </c>
      <c r="K34" s="14">
        <v>26.49605021</v>
      </c>
      <c r="L34" s="16">
        <v>0.67380554999999998</v>
      </c>
      <c r="M34" s="14">
        <v>0</v>
      </c>
      <c r="N34" s="16">
        <v>0</v>
      </c>
      <c r="O34" s="14" t="s">
        <v>582</v>
      </c>
      <c r="P34" s="16" t="s">
        <v>582</v>
      </c>
      <c r="Q34" s="14">
        <v>2.56205434</v>
      </c>
      <c r="R34" s="16">
        <v>0.53182982999999995</v>
      </c>
      <c r="S34" s="14">
        <v>0</v>
      </c>
      <c r="T34" s="16">
        <v>0</v>
      </c>
      <c r="U34" s="14">
        <v>3.0354646700000001</v>
      </c>
      <c r="V34" s="16">
        <v>0.31374007999999998</v>
      </c>
    </row>
    <row r="35" spans="1:22" x14ac:dyDescent="0.25">
      <c r="A35" s="11" t="s">
        <v>505</v>
      </c>
      <c r="B35" s="13">
        <v>6406</v>
      </c>
      <c r="C35" s="14">
        <f>(38/B35*100)</f>
        <v>0.59319388073680923</v>
      </c>
      <c r="D35" s="15">
        <v>6368</v>
      </c>
      <c r="E35" s="14">
        <v>6.8592134700000003</v>
      </c>
      <c r="F35" s="16">
        <v>0.42220689</v>
      </c>
      <c r="G35" s="14">
        <v>10.13046679</v>
      </c>
      <c r="H35" s="16">
        <v>0.42646235999999998</v>
      </c>
      <c r="I35" s="14">
        <v>45.703468119999997</v>
      </c>
      <c r="J35" s="16">
        <v>0.86516079000000001</v>
      </c>
      <c r="K35" s="14">
        <v>34.592709149999997</v>
      </c>
      <c r="L35" s="16">
        <v>0.79277092999999998</v>
      </c>
      <c r="M35" s="14">
        <v>0</v>
      </c>
      <c r="N35" s="16">
        <v>0</v>
      </c>
      <c r="O35" s="14" t="s">
        <v>582</v>
      </c>
      <c r="P35" s="16" t="s">
        <v>582</v>
      </c>
      <c r="Q35" s="14">
        <v>1.0339346199999999</v>
      </c>
      <c r="R35" s="16">
        <v>5.6459860000000001E-2</v>
      </c>
      <c r="S35" s="14">
        <v>0</v>
      </c>
      <c r="T35" s="16">
        <v>0</v>
      </c>
      <c r="U35" s="14">
        <v>1.6802078499999999</v>
      </c>
      <c r="V35" s="16">
        <v>0.18169286000000001</v>
      </c>
    </row>
    <row r="36" spans="1:22" x14ac:dyDescent="0.25">
      <c r="A36" s="11" t="s">
        <v>506</v>
      </c>
      <c r="B36" s="13">
        <v>6736</v>
      </c>
      <c r="C36" s="14">
        <f>(31/B36*100)</f>
        <v>0.46021377672209024</v>
      </c>
      <c r="D36" s="15">
        <v>6705</v>
      </c>
      <c r="E36" s="14">
        <v>6.4218799100000004</v>
      </c>
      <c r="F36" s="16">
        <v>0.31286640999999998</v>
      </c>
      <c r="G36" s="14">
        <v>7.4532814299999997</v>
      </c>
      <c r="H36" s="16">
        <v>0.34462590999999998</v>
      </c>
      <c r="I36" s="14">
        <v>30.7583561</v>
      </c>
      <c r="J36" s="16">
        <v>0.68969999999999998</v>
      </c>
      <c r="K36" s="14">
        <v>54.157941469999997</v>
      </c>
      <c r="L36" s="16">
        <v>0.73972684</v>
      </c>
      <c r="M36" s="14">
        <v>0</v>
      </c>
      <c r="N36" s="16">
        <v>0</v>
      </c>
      <c r="O36" s="14" t="s">
        <v>582</v>
      </c>
      <c r="P36" s="16" t="s">
        <v>582</v>
      </c>
      <c r="Q36" s="14">
        <v>0</v>
      </c>
      <c r="R36" s="16">
        <v>0</v>
      </c>
      <c r="S36" s="14">
        <v>0</v>
      </c>
      <c r="T36" s="16">
        <v>0</v>
      </c>
      <c r="U36" s="14">
        <v>1.20854109</v>
      </c>
      <c r="V36" s="16">
        <v>0.14129732</v>
      </c>
    </row>
    <row r="37" spans="1:22" x14ac:dyDescent="0.25">
      <c r="A37" s="11" t="s">
        <v>507</v>
      </c>
      <c r="B37" s="13">
        <v>5458</v>
      </c>
      <c r="C37" s="14">
        <f>(66/B37*100)</f>
        <v>1.2092341517039207</v>
      </c>
      <c r="D37" s="15">
        <v>5392</v>
      </c>
      <c r="E37" s="14">
        <v>10.055041960000001</v>
      </c>
      <c r="F37" s="16">
        <v>0.44166150999999998</v>
      </c>
      <c r="G37" s="14">
        <v>9.6863322000000007</v>
      </c>
      <c r="H37" s="16">
        <v>0.46519153000000002</v>
      </c>
      <c r="I37" s="14">
        <v>33.424663700000004</v>
      </c>
      <c r="J37" s="16">
        <v>0.63370700999999996</v>
      </c>
      <c r="K37" s="14">
        <v>43.673988289999997</v>
      </c>
      <c r="L37" s="16">
        <v>0.88834997000000004</v>
      </c>
      <c r="M37" s="14">
        <v>0</v>
      </c>
      <c r="N37" s="16">
        <v>0</v>
      </c>
      <c r="O37" s="14" t="s">
        <v>582</v>
      </c>
      <c r="P37" s="16" t="s">
        <v>582</v>
      </c>
      <c r="Q37" s="14">
        <v>0</v>
      </c>
      <c r="R37" s="16">
        <v>0</v>
      </c>
      <c r="S37" s="14">
        <v>0</v>
      </c>
      <c r="T37" s="16">
        <v>0</v>
      </c>
      <c r="U37" s="14">
        <v>3.15997386</v>
      </c>
      <c r="V37" s="16">
        <v>0.36938077000000002</v>
      </c>
    </row>
    <row r="38" spans="1:22" x14ac:dyDescent="0.25">
      <c r="A38" s="11" t="s">
        <v>508</v>
      </c>
      <c r="B38" s="13">
        <v>5860</v>
      </c>
      <c r="C38" s="14">
        <f>(17/B38*100)</f>
        <v>0.29010238907849828</v>
      </c>
      <c r="D38" s="15">
        <v>5843</v>
      </c>
      <c r="E38" s="14">
        <v>6.2357660399999997</v>
      </c>
      <c r="F38" s="16">
        <v>0.34499173</v>
      </c>
      <c r="G38" s="14">
        <v>8.2265080000000008</v>
      </c>
      <c r="H38" s="16">
        <v>0.41208509999999998</v>
      </c>
      <c r="I38" s="14">
        <v>27.889955969999999</v>
      </c>
      <c r="J38" s="16">
        <v>0.60884411999999999</v>
      </c>
      <c r="K38" s="14">
        <v>54.988517999999999</v>
      </c>
      <c r="L38" s="16">
        <v>0.82042897000000004</v>
      </c>
      <c r="M38" s="14">
        <v>0</v>
      </c>
      <c r="N38" s="16">
        <v>0</v>
      </c>
      <c r="O38" s="14" t="s">
        <v>582</v>
      </c>
      <c r="P38" s="16" t="s">
        <v>582</v>
      </c>
      <c r="Q38" s="14">
        <v>0</v>
      </c>
      <c r="R38" s="16">
        <v>0</v>
      </c>
      <c r="S38" s="14">
        <v>0</v>
      </c>
      <c r="T38" s="16">
        <v>0</v>
      </c>
      <c r="U38" s="14">
        <v>2.65925199</v>
      </c>
      <c r="V38" s="16">
        <v>0.23580482999999999</v>
      </c>
    </row>
    <row r="39" spans="1:22" x14ac:dyDescent="0.25">
      <c r="A39" s="11" t="s">
        <v>509</v>
      </c>
      <c r="B39" s="13">
        <v>5895</v>
      </c>
      <c r="C39" s="14">
        <f>(32/B39*100)</f>
        <v>0.54283290924512295</v>
      </c>
      <c r="D39" s="15">
        <v>5863</v>
      </c>
      <c r="E39" s="14">
        <v>18.39731278</v>
      </c>
      <c r="F39" s="16">
        <v>0.52538052000000002</v>
      </c>
      <c r="G39" s="14">
        <v>18.32812783</v>
      </c>
      <c r="H39" s="16">
        <v>0.61267956000000001</v>
      </c>
      <c r="I39" s="14">
        <v>33.79818959</v>
      </c>
      <c r="J39" s="16">
        <v>0.69841085000000003</v>
      </c>
      <c r="K39" s="14">
        <v>27.812625570000002</v>
      </c>
      <c r="L39" s="16">
        <v>0.66420802999999995</v>
      </c>
      <c r="M39" s="14">
        <v>0</v>
      </c>
      <c r="N39" s="16">
        <v>0</v>
      </c>
      <c r="O39" s="14" t="s">
        <v>582</v>
      </c>
      <c r="P39" s="16" t="s">
        <v>582</v>
      </c>
      <c r="Q39" s="14">
        <v>0</v>
      </c>
      <c r="R39" s="16">
        <v>0</v>
      </c>
      <c r="S39" s="14">
        <v>0</v>
      </c>
      <c r="T39" s="16">
        <v>0</v>
      </c>
      <c r="U39" s="14">
        <v>1.6637442200000001</v>
      </c>
      <c r="V39" s="16">
        <v>0.31061786000000002</v>
      </c>
    </row>
    <row r="40" spans="1:22" x14ac:dyDescent="0.25">
      <c r="A40" s="11" t="s">
        <v>510</v>
      </c>
      <c r="B40" s="13">
        <v>14157</v>
      </c>
      <c r="C40" s="14">
        <f>(290/B40*100)</f>
        <v>2.0484565939111392</v>
      </c>
      <c r="D40" s="15">
        <v>13867</v>
      </c>
      <c r="E40" s="14">
        <v>4.8873601600000001</v>
      </c>
      <c r="F40" s="16">
        <v>0.31672156000000001</v>
      </c>
      <c r="G40" s="14">
        <v>14.474672590000001</v>
      </c>
      <c r="H40" s="16">
        <v>0.48811748999999999</v>
      </c>
      <c r="I40" s="14">
        <v>48.312013630000003</v>
      </c>
      <c r="J40" s="16">
        <v>0.71517501000000006</v>
      </c>
      <c r="K40" s="14">
        <v>29.83001719</v>
      </c>
      <c r="L40" s="16">
        <v>0.63161128</v>
      </c>
      <c r="M40" s="14">
        <v>0</v>
      </c>
      <c r="N40" s="16">
        <v>0</v>
      </c>
      <c r="O40" s="14" t="s">
        <v>582</v>
      </c>
      <c r="P40" s="16" t="s">
        <v>582</v>
      </c>
      <c r="Q40" s="14">
        <v>0</v>
      </c>
      <c r="R40" s="16">
        <v>0</v>
      </c>
      <c r="S40" s="14">
        <v>0</v>
      </c>
      <c r="T40" s="16">
        <v>0</v>
      </c>
      <c r="U40" s="14">
        <v>2.49593642</v>
      </c>
      <c r="V40" s="16">
        <v>0.26199755000000002</v>
      </c>
    </row>
    <row r="41" spans="1:22" x14ac:dyDescent="0.25">
      <c r="A41" s="11" t="s">
        <v>511</v>
      </c>
      <c r="B41" s="13">
        <v>5712</v>
      </c>
      <c r="C41" s="14">
        <f>(39/B41*100)</f>
        <v>0.6827731092436975</v>
      </c>
      <c r="D41" s="15">
        <v>5673</v>
      </c>
      <c r="E41" s="14">
        <v>5.7356994600000002</v>
      </c>
      <c r="F41" s="16">
        <v>0.31376461</v>
      </c>
      <c r="G41" s="14">
        <v>16.74038565</v>
      </c>
      <c r="H41" s="16">
        <v>0.53504335999999997</v>
      </c>
      <c r="I41" s="14">
        <v>48.552221209999999</v>
      </c>
      <c r="J41" s="16">
        <v>0.67958083999999996</v>
      </c>
      <c r="K41" s="14">
        <v>26.50527877</v>
      </c>
      <c r="L41" s="16">
        <v>0.72630570000000005</v>
      </c>
      <c r="M41" s="14">
        <v>0</v>
      </c>
      <c r="N41" s="16">
        <v>0</v>
      </c>
      <c r="O41" s="14" t="s">
        <v>582</v>
      </c>
      <c r="P41" s="16" t="s">
        <v>582</v>
      </c>
      <c r="Q41" s="14">
        <v>0.67681148000000002</v>
      </c>
      <c r="R41" s="16">
        <v>0.18042580999999999</v>
      </c>
      <c r="S41" s="14">
        <v>0</v>
      </c>
      <c r="T41" s="16">
        <v>0</v>
      </c>
      <c r="U41" s="14">
        <v>1.78960344</v>
      </c>
      <c r="V41" s="16">
        <v>0.27067150000000001</v>
      </c>
    </row>
    <row r="42" spans="1:22" x14ac:dyDescent="0.25">
      <c r="A42" s="11" t="s">
        <v>512</v>
      </c>
      <c r="B42" s="13">
        <f>IF(COUNT(B7:B41) &gt; 0, AVERAGE(B7:B41), "\u2014")</f>
        <v>7103.4285714285716</v>
      </c>
      <c r="C42" s="14">
        <f>IF(COUNT(C7:C41) &gt; 0, AVERAGE(C7:C41), "—")</f>
        <v>1.3363061624489592</v>
      </c>
      <c r="D42" s="15">
        <f>IF(COUNT(D7:D41) &gt; 0, AVERAGE(D7:D41), "—")</f>
        <v>6997.6857142857143</v>
      </c>
      <c r="E42" s="14">
        <f>IF(COUNT(E7:E41) &gt; 0, AVERAGE(E7:E41), "—")</f>
        <v>6.3570632319999998</v>
      </c>
      <c r="F42" s="16">
        <f>IF(COUNT(F7:F41) &gt; 0, SQRT(SUMSQ(F7:F41)/(COUNT(F7:F41)*COUNT(F7:F41)) ), "—")</f>
        <v>5.8683457129431273E-2</v>
      </c>
      <c r="G42" s="14">
        <f>IF(COUNT(G7:G41) &gt; 0, AVERAGE(G7:G41), "—")</f>
        <v>11.740372102571429</v>
      </c>
      <c r="H42" s="16">
        <f>IF(COUNT(H7:H41) &gt; 0, SQRT(SUMSQ(H7:H41)/(COUNT(H7:H41)*COUNT(H7:H41)) ), "—")</f>
        <v>7.6357335358204562E-2</v>
      </c>
      <c r="I42" s="14">
        <f>IF(COUNT(I7:I41) &gt; 0, AVERAGE(I7:I41), "—")</f>
        <v>40.773755126285721</v>
      </c>
      <c r="J42" s="16">
        <f>IF(COUNT(J7:J41) &gt; 0, SQRT(SUMSQ(J7:J41)/(COUNT(J7:J41)*COUNT(J7:J41)) ), "—")</f>
        <v>0.1176168969438631</v>
      </c>
      <c r="K42" s="14">
        <f>IF(COUNT(K7:K41) &gt; 0, AVERAGE(K7:K41), "—")</f>
        <v>35.839339624857132</v>
      </c>
      <c r="L42" s="16">
        <f>IF(COUNT(L7:L41) &gt; 0, SQRT(SUMSQ(L7:L41)/(COUNT(L7:L41)*COUNT(L7:L41)) ), "—")</f>
        <v>0.1201659754275901</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3.4431356119999998</v>
      </c>
      <c r="R42" s="16">
        <f>IF(COUNT(R7:R41) &gt; 0, SQRT(SUMSQ(R7:R41)/(COUNT(R7:R41)*COUNT(R7:R41)) ), "—")</f>
        <v>3.5840054762774354E-2</v>
      </c>
      <c r="S42" s="14">
        <f>IF(COUNT(S7:S41) &gt; 0, AVERAGE(S7:S41), "—")</f>
        <v>0</v>
      </c>
      <c r="T42" s="16">
        <f>IF(COUNT(T7:T41) &gt; 0, SQRT(SUMSQ(T7:T41)/(COUNT(T7:T41)*COUNT(T7:T41)) ), "—")</f>
        <v>0</v>
      </c>
      <c r="U42" s="14">
        <f>IF(COUNT(U7:U41) &gt; 0, AVERAGE(U7:U41), "—")</f>
        <v>1.8463343034285713</v>
      </c>
      <c r="V42" s="16">
        <f>IF(COUNT(V7:V41) &gt; 0, SQRT(SUMSQ(V7:V41)/(COUNT(V7:V41)*COUNT(V7:V41)) ), "—")</f>
        <v>3.8411102354622771E-2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10.79765104</v>
      </c>
      <c r="F45" s="16">
        <v>0.48845564000000002</v>
      </c>
      <c r="G45" s="14">
        <v>19.869131849999999</v>
      </c>
      <c r="H45" s="16">
        <v>0.79357</v>
      </c>
      <c r="I45" s="14">
        <v>34.662772869999998</v>
      </c>
      <c r="J45" s="16">
        <v>0.67672829999999995</v>
      </c>
      <c r="K45" s="14">
        <v>23.62040975</v>
      </c>
      <c r="L45" s="16">
        <v>0.75795822999999996</v>
      </c>
      <c r="M45" s="14">
        <v>0</v>
      </c>
      <c r="N45" s="16">
        <v>0</v>
      </c>
      <c r="O45" s="14" t="s">
        <v>582</v>
      </c>
      <c r="P45" s="16" t="s">
        <v>582</v>
      </c>
      <c r="Q45" s="14">
        <v>0.12602904000000001</v>
      </c>
      <c r="R45" s="16">
        <v>5.1559960000000002E-2</v>
      </c>
      <c r="S45" s="14">
        <v>0.44809942000000003</v>
      </c>
      <c r="T45" s="16">
        <v>8.9911110000000002E-2</v>
      </c>
      <c r="U45" s="14">
        <v>10.475906030000001</v>
      </c>
      <c r="V45" s="16">
        <v>0.58148053</v>
      </c>
    </row>
    <row r="46" spans="1:22" x14ac:dyDescent="0.25">
      <c r="A46" s="11" t="s">
        <v>516</v>
      </c>
      <c r="B46" s="13">
        <v>23141</v>
      </c>
      <c r="C46" s="14">
        <f>(1342/B46*100)</f>
        <v>5.7992308024718033</v>
      </c>
      <c r="D46" s="15">
        <v>21799</v>
      </c>
      <c r="E46" s="14">
        <v>6.4165477600000003</v>
      </c>
      <c r="F46" s="16">
        <v>0.26719864999999998</v>
      </c>
      <c r="G46" s="14">
        <v>9.8052257300000001</v>
      </c>
      <c r="H46" s="16">
        <v>0.26372826999999999</v>
      </c>
      <c r="I46" s="14">
        <v>43.592479740000002</v>
      </c>
      <c r="J46" s="16">
        <v>0.45287904000000001</v>
      </c>
      <c r="K46" s="14">
        <v>29.69279968</v>
      </c>
      <c r="L46" s="16">
        <v>0.56446679</v>
      </c>
      <c r="M46" s="14">
        <v>0</v>
      </c>
      <c r="N46" s="16">
        <v>0</v>
      </c>
      <c r="O46" s="14" t="s">
        <v>582</v>
      </c>
      <c r="P46" s="16" t="s">
        <v>582</v>
      </c>
      <c r="Q46" s="14">
        <v>0</v>
      </c>
      <c r="R46" s="16">
        <v>0</v>
      </c>
      <c r="S46" s="14">
        <v>0</v>
      </c>
      <c r="T46" s="16">
        <v>0</v>
      </c>
      <c r="U46" s="14">
        <v>10.492947089999999</v>
      </c>
      <c r="V46" s="16">
        <v>0.52181498999999998</v>
      </c>
    </row>
    <row r="47" spans="1:22" x14ac:dyDescent="0.25">
      <c r="A47" s="11" t="s">
        <v>517</v>
      </c>
      <c r="B47" s="13">
        <v>5928</v>
      </c>
      <c r="C47" s="14">
        <f>(99/B47*100)</f>
        <v>1.6700404858299596</v>
      </c>
      <c r="D47" s="15">
        <v>5829</v>
      </c>
      <c r="E47" s="14">
        <v>13.650526599999999</v>
      </c>
      <c r="F47" s="16">
        <v>0.49806254999999999</v>
      </c>
      <c r="G47" s="14">
        <v>12.58445461</v>
      </c>
      <c r="H47" s="16">
        <v>0.55674915999999997</v>
      </c>
      <c r="I47" s="14">
        <v>41.458261839999999</v>
      </c>
      <c r="J47" s="16">
        <v>0.85766344999999999</v>
      </c>
      <c r="K47" s="14">
        <v>25.85782936</v>
      </c>
      <c r="L47" s="16">
        <v>0.68832996999999996</v>
      </c>
      <c r="M47" s="14">
        <v>0</v>
      </c>
      <c r="N47" s="16">
        <v>0</v>
      </c>
      <c r="O47" s="14" t="s">
        <v>582</v>
      </c>
      <c r="P47" s="16" t="s">
        <v>582</v>
      </c>
      <c r="Q47" s="14">
        <v>0</v>
      </c>
      <c r="R47" s="16">
        <v>0</v>
      </c>
      <c r="S47" s="14">
        <v>0</v>
      </c>
      <c r="T47" s="16">
        <v>0</v>
      </c>
      <c r="U47" s="14">
        <v>6.4489275900000003</v>
      </c>
      <c r="V47" s="16">
        <v>0.68993817999999996</v>
      </c>
    </row>
    <row r="48" spans="1:22" x14ac:dyDescent="0.25">
      <c r="A48" s="11" t="s">
        <v>518</v>
      </c>
      <c r="B48" s="13">
        <v>9841</v>
      </c>
      <c r="C48" s="14">
        <f>(7/B48*100)</f>
        <v>7.1130982623717101E-2</v>
      </c>
      <c r="D48" s="15">
        <v>9834</v>
      </c>
      <c r="E48" s="14">
        <v>3.9982384099999999</v>
      </c>
      <c r="F48" s="16">
        <v>0.25792110000000001</v>
      </c>
      <c r="G48" s="14">
        <v>15.111106530000001</v>
      </c>
      <c r="H48" s="16">
        <v>0.50782437000000002</v>
      </c>
      <c r="I48" s="14">
        <v>55.703064050000002</v>
      </c>
      <c r="J48" s="16">
        <v>0.77579027</v>
      </c>
      <c r="K48" s="14">
        <v>23.697619960000001</v>
      </c>
      <c r="L48" s="16">
        <v>0.66876915000000003</v>
      </c>
      <c r="M48" s="14">
        <v>0</v>
      </c>
      <c r="N48" s="16">
        <v>0</v>
      </c>
      <c r="O48" s="14" t="s">
        <v>582</v>
      </c>
      <c r="P48" s="16" t="s">
        <v>582</v>
      </c>
      <c r="Q48" s="14">
        <v>0</v>
      </c>
      <c r="R48" s="16">
        <v>0</v>
      </c>
      <c r="S48" s="14">
        <v>0</v>
      </c>
      <c r="T48" s="16">
        <v>0</v>
      </c>
      <c r="U48" s="14">
        <v>1.4899710500000001</v>
      </c>
      <c r="V48" s="16">
        <v>0.52767222999999996</v>
      </c>
    </row>
    <row r="49" spans="1:22" x14ac:dyDescent="0.25">
      <c r="A49" s="11" t="s">
        <v>519</v>
      </c>
      <c r="B49" s="13">
        <v>6349</v>
      </c>
      <c r="C49" s="14">
        <f>(56/B49*100)</f>
        <v>0.88202866593164275</v>
      </c>
      <c r="D49" s="15">
        <v>6293</v>
      </c>
      <c r="E49" s="14">
        <v>4.0336911300000002</v>
      </c>
      <c r="F49" s="16">
        <v>0.30145580999999999</v>
      </c>
      <c r="G49" s="14">
        <v>6.8626545800000001</v>
      </c>
      <c r="H49" s="16">
        <v>0.38828119999999999</v>
      </c>
      <c r="I49" s="14">
        <v>43.108336520000002</v>
      </c>
      <c r="J49" s="16">
        <v>0.84235897000000004</v>
      </c>
      <c r="K49" s="14">
        <v>42.096247409999997</v>
      </c>
      <c r="L49" s="16">
        <v>0.96063310000000002</v>
      </c>
      <c r="M49" s="14">
        <v>0</v>
      </c>
      <c r="N49" s="16">
        <v>0</v>
      </c>
      <c r="O49" s="14" t="s">
        <v>582</v>
      </c>
      <c r="P49" s="16" t="s">
        <v>582</v>
      </c>
      <c r="Q49" s="14">
        <v>1.985978E-2</v>
      </c>
      <c r="R49" s="16">
        <v>1.9851919999999999E-2</v>
      </c>
      <c r="S49" s="14">
        <v>0.14400307000000001</v>
      </c>
      <c r="T49" s="16">
        <v>5.062668E-2</v>
      </c>
      <c r="U49" s="14">
        <v>3.73520751</v>
      </c>
      <c r="V49" s="16">
        <v>0.37170150000000002</v>
      </c>
    </row>
    <row r="50" spans="1:22" x14ac:dyDescent="0.25">
      <c r="A50" s="11" t="s">
        <v>520</v>
      </c>
      <c r="B50" s="13">
        <v>11795</v>
      </c>
      <c r="C50" s="14">
        <f>(223/B50*100)</f>
        <v>1.890631623569309</v>
      </c>
      <c r="D50" s="15">
        <v>11572</v>
      </c>
      <c r="E50" s="14">
        <v>11.71845396</v>
      </c>
      <c r="F50" s="16">
        <v>0.40989952000000002</v>
      </c>
      <c r="G50" s="14">
        <v>14.88001298</v>
      </c>
      <c r="H50" s="16">
        <v>0.41897742999999998</v>
      </c>
      <c r="I50" s="14">
        <v>45.892063630000003</v>
      </c>
      <c r="J50" s="16">
        <v>0.67481400999999996</v>
      </c>
      <c r="K50" s="14">
        <v>25.633925319999999</v>
      </c>
      <c r="L50" s="16">
        <v>0.58721973000000005</v>
      </c>
      <c r="M50" s="14">
        <v>0</v>
      </c>
      <c r="N50" s="16">
        <v>0</v>
      </c>
      <c r="O50" s="14" t="s">
        <v>582</v>
      </c>
      <c r="P50" s="16" t="s">
        <v>582</v>
      </c>
      <c r="Q50" s="14">
        <v>0</v>
      </c>
      <c r="R50" s="16">
        <v>0</v>
      </c>
      <c r="S50" s="14">
        <v>0</v>
      </c>
      <c r="T50" s="16">
        <v>0</v>
      </c>
      <c r="U50" s="14">
        <v>1.8755441100000001</v>
      </c>
      <c r="V50" s="16">
        <v>0.19829342</v>
      </c>
    </row>
    <row r="51" spans="1:22" x14ac:dyDescent="0.25">
      <c r="A51" s="11" t="s">
        <v>521</v>
      </c>
      <c r="B51" s="13">
        <v>6866</v>
      </c>
      <c r="C51" s="14">
        <f>(108/B51*100)</f>
        <v>1.5729682493445967</v>
      </c>
      <c r="D51" s="15">
        <v>6758</v>
      </c>
      <c r="E51" s="14">
        <v>11.62014293</v>
      </c>
      <c r="F51" s="16">
        <v>0.50915920999999997</v>
      </c>
      <c r="G51" s="14">
        <v>10.47760038</v>
      </c>
      <c r="H51" s="16">
        <v>0.41235603999999998</v>
      </c>
      <c r="I51" s="14">
        <v>35.44986291</v>
      </c>
      <c r="J51" s="16">
        <v>0.72138975999999999</v>
      </c>
      <c r="K51" s="14">
        <v>29.829827380000001</v>
      </c>
      <c r="L51" s="16">
        <v>0.74489039999999995</v>
      </c>
      <c r="M51" s="14">
        <v>0</v>
      </c>
      <c r="N51" s="16">
        <v>0</v>
      </c>
      <c r="O51" s="14" t="s">
        <v>582</v>
      </c>
      <c r="P51" s="16" t="s">
        <v>582</v>
      </c>
      <c r="Q51" s="14">
        <v>10.56717716</v>
      </c>
      <c r="R51" s="16">
        <v>0.61176695999999997</v>
      </c>
      <c r="S51" s="14">
        <v>0</v>
      </c>
      <c r="T51" s="16">
        <v>0</v>
      </c>
      <c r="U51" s="14">
        <v>2.0553892399999998</v>
      </c>
      <c r="V51" s="16">
        <v>0.25671688999999998</v>
      </c>
    </row>
    <row r="52" spans="1:22" x14ac:dyDescent="0.25">
      <c r="A52" s="11" t="s">
        <v>522</v>
      </c>
      <c r="B52" s="13">
        <v>5809</v>
      </c>
      <c r="C52" s="14">
        <f>(77/B52*100)</f>
        <v>1.325529351007058</v>
      </c>
      <c r="D52" s="15">
        <v>5732</v>
      </c>
      <c r="E52" s="14">
        <v>5.2391662099999996</v>
      </c>
      <c r="F52" s="16">
        <v>0.29560005</v>
      </c>
      <c r="G52" s="14">
        <v>9.5267351300000005</v>
      </c>
      <c r="H52" s="16">
        <v>0.36229867999999998</v>
      </c>
      <c r="I52" s="14">
        <v>42.572958489999998</v>
      </c>
      <c r="J52" s="16">
        <v>0.73731310000000005</v>
      </c>
      <c r="K52" s="14">
        <v>40.888938699999997</v>
      </c>
      <c r="L52" s="16">
        <v>0.84935658000000003</v>
      </c>
      <c r="M52" s="14">
        <v>0</v>
      </c>
      <c r="N52" s="16">
        <v>0</v>
      </c>
      <c r="O52" s="14" t="s">
        <v>582</v>
      </c>
      <c r="P52" s="16" t="s">
        <v>582</v>
      </c>
      <c r="Q52" s="14">
        <v>0</v>
      </c>
      <c r="R52" s="16">
        <v>0</v>
      </c>
      <c r="S52" s="14">
        <v>0</v>
      </c>
      <c r="T52" s="16">
        <v>0</v>
      </c>
      <c r="U52" s="14">
        <v>1.7722014699999999</v>
      </c>
      <c r="V52" s="16">
        <v>0.22074572000000001</v>
      </c>
    </row>
    <row r="53" spans="1:22" x14ac:dyDescent="0.25">
      <c r="A53" s="11" t="s">
        <v>523</v>
      </c>
      <c r="B53" s="13">
        <v>5571</v>
      </c>
      <c r="C53" s="14">
        <f>(85/B53*100)</f>
        <v>1.5257583916711541</v>
      </c>
      <c r="D53" s="15">
        <v>5486</v>
      </c>
      <c r="E53" s="14">
        <v>4.9386504599999999</v>
      </c>
      <c r="F53" s="16">
        <v>0.32426048000000002</v>
      </c>
      <c r="G53" s="14">
        <v>11.30632376</v>
      </c>
      <c r="H53" s="16">
        <v>0.39575143000000002</v>
      </c>
      <c r="I53" s="14">
        <v>42.46644946</v>
      </c>
      <c r="J53" s="16">
        <v>0.62304475000000004</v>
      </c>
      <c r="K53" s="14">
        <v>37.978244969999999</v>
      </c>
      <c r="L53" s="16">
        <v>0.67761183000000003</v>
      </c>
      <c r="M53" s="14">
        <v>0</v>
      </c>
      <c r="N53" s="16">
        <v>0</v>
      </c>
      <c r="O53" s="14" t="s">
        <v>582</v>
      </c>
      <c r="P53" s="16" t="s">
        <v>582</v>
      </c>
      <c r="Q53" s="14">
        <v>0</v>
      </c>
      <c r="R53" s="16">
        <v>0</v>
      </c>
      <c r="S53" s="14">
        <v>0</v>
      </c>
      <c r="T53" s="16">
        <v>0</v>
      </c>
      <c r="U53" s="14">
        <v>3.3103313499999998</v>
      </c>
      <c r="V53" s="16">
        <v>0.26597252999999998</v>
      </c>
    </row>
    <row r="54" spans="1:22" x14ac:dyDescent="0.25">
      <c r="A54" s="11" t="s">
        <v>524</v>
      </c>
      <c r="B54" s="13">
        <v>4740</v>
      </c>
      <c r="C54" s="14">
        <f>(95/B54*100)</f>
        <v>2.0042194092827006</v>
      </c>
      <c r="D54" s="15">
        <v>4645</v>
      </c>
      <c r="E54" s="14">
        <v>15.775703740000001</v>
      </c>
      <c r="F54" s="16">
        <v>0.71837273000000001</v>
      </c>
      <c r="G54" s="14">
        <v>16.415209789999999</v>
      </c>
      <c r="H54" s="16">
        <v>0.5395044</v>
      </c>
      <c r="I54" s="14">
        <v>35.694959490000002</v>
      </c>
      <c r="J54" s="16">
        <v>0.77851773999999996</v>
      </c>
      <c r="K54" s="14">
        <v>24.333776239999999</v>
      </c>
      <c r="L54" s="16">
        <v>0.70230424999999996</v>
      </c>
      <c r="M54" s="14">
        <v>0</v>
      </c>
      <c r="N54" s="16">
        <v>0</v>
      </c>
      <c r="O54" s="14" t="s">
        <v>582</v>
      </c>
      <c r="P54" s="16" t="s">
        <v>582</v>
      </c>
      <c r="Q54" s="14">
        <v>0</v>
      </c>
      <c r="R54" s="16">
        <v>0</v>
      </c>
      <c r="S54" s="14">
        <v>0</v>
      </c>
      <c r="T54" s="16">
        <v>0</v>
      </c>
      <c r="U54" s="14">
        <v>7.7803507500000002</v>
      </c>
      <c r="V54" s="16">
        <v>0.51104548000000005</v>
      </c>
    </row>
    <row r="55" spans="1:22" x14ac:dyDescent="0.25">
      <c r="A55" s="11" t="s">
        <v>525</v>
      </c>
      <c r="B55" s="13">
        <v>5316</v>
      </c>
      <c r="C55" s="14">
        <f>(22/B55*100)</f>
        <v>0.41384499623777277</v>
      </c>
      <c r="D55" s="15">
        <v>5294</v>
      </c>
      <c r="E55" s="14">
        <v>2.29378204</v>
      </c>
      <c r="F55" s="16">
        <v>0.24783042</v>
      </c>
      <c r="G55" s="14">
        <v>3.2328735100000001</v>
      </c>
      <c r="H55" s="16">
        <v>0.24254353000000001</v>
      </c>
      <c r="I55" s="14">
        <v>51.351286160000001</v>
      </c>
      <c r="J55" s="16">
        <v>0.65705243000000002</v>
      </c>
      <c r="K55" s="14">
        <v>39.459155369999998</v>
      </c>
      <c r="L55" s="16">
        <v>0.74887336999999998</v>
      </c>
      <c r="M55" s="14">
        <v>0</v>
      </c>
      <c r="N55" s="16">
        <v>0</v>
      </c>
      <c r="O55" s="14" t="s">
        <v>582</v>
      </c>
      <c r="P55" s="16" t="s">
        <v>582</v>
      </c>
      <c r="Q55" s="14">
        <v>0</v>
      </c>
      <c r="R55" s="16">
        <v>0</v>
      </c>
      <c r="S55" s="14">
        <v>0.49343558999999998</v>
      </c>
      <c r="T55" s="16">
        <v>0.10229945</v>
      </c>
      <c r="U55" s="14">
        <v>3.1694673299999998</v>
      </c>
      <c r="V55" s="16">
        <v>0.28057578999999999</v>
      </c>
    </row>
    <row r="56" spans="1:22" x14ac:dyDescent="0.25">
      <c r="A56" s="11" t="s">
        <v>526</v>
      </c>
      <c r="B56" s="13">
        <v>5359</v>
      </c>
      <c r="C56" s="14">
        <f>(76/B56*100)</f>
        <v>1.4181750326553462</v>
      </c>
      <c r="D56" s="15">
        <v>5283</v>
      </c>
      <c r="E56" s="14">
        <v>3.6124251699999999</v>
      </c>
      <c r="F56" s="16">
        <v>0.2462037</v>
      </c>
      <c r="G56" s="14">
        <v>17.15590181</v>
      </c>
      <c r="H56" s="16">
        <v>0.58790524</v>
      </c>
      <c r="I56" s="14">
        <v>60.543123360000003</v>
      </c>
      <c r="J56" s="16">
        <v>0.90485269000000002</v>
      </c>
      <c r="K56" s="14">
        <v>17.730722780000001</v>
      </c>
      <c r="L56" s="16">
        <v>0.79143543999999999</v>
      </c>
      <c r="M56" s="14">
        <v>0</v>
      </c>
      <c r="N56" s="16">
        <v>0</v>
      </c>
      <c r="O56" s="14" t="s">
        <v>582</v>
      </c>
      <c r="P56" s="16" t="s">
        <v>582</v>
      </c>
      <c r="Q56" s="14">
        <v>0</v>
      </c>
      <c r="R56" s="16">
        <v>0</v>
      </c>
      <c r="S56" s="14">
        <v>0</v>
      </c>
      <c r="T56" s="16">
        <v>0</v>
      </c>
      <c r="U56" s="14">
        <v>0.95782688000000005</v>
      </c>
      <c r="V56" s="16">
        <v>0.16897113</v>
      </c>
    </row>
    <row r="57" spans="1:22" x14ac:dyDescent="0.25">
      <c r="A57" s="11" t="s">
        <v>527</v>
      </c>
      <c r="B57" s="13">
        <v>6513</v>
      </c>
      <c r="C57" s="14">
        <f>(0/B57*100)</f>
        <v>0</v>
      </c>
      <c r="D57" s="15">
        <v>6513</v>
      </c>
      <c r="E57" s="14">
        <v>1.5710648199999999</v>
      </c>
      <c r="F57" s="16">
        <v>0.20902555</v>
      </c>
      <c r="G57" s="14">
        <v>13.84885425</v>
      </c>
      <c r="H57" s="16">
        <v>0.64811359000000002</v>
      </c>
      <c r="I57" s="14">
        <v>60.778286010000002</v>
      </c>
      <c r="J57" s="16">
        <v>0.83117914000000004</v>
      </c>
      <c r="K57" s="14">
        <v>20.568604239999999</v>
      </c>
      <c r="L57" s="16">
        <v>0.57021937</v>
      </c>
      <c r="M57" s="14">
        <v>0</v>
      </c>
      <c r="N57" s="16">
        <v>0</v>
      </c>
      <c r="O57" s="14" t="s">
        <v>582</v>
      </c>
      <c r="P57" s="16" t="s">
        <v>582</v>
      </c>
      <c r="Q57" s="14">
        <v>0</v>
      </c>
      <c r="R57" s="16">
        <v>0</v>
      </c>
      <c r="S57" s="14">
        <v>0.12111793999999999</v>
      </c>
      <c r="T57" s="16">
        <v>4.2348780000000003E-2</v>
      </c>
      <c r="U57" s="14">
        <v>3.11207273</v>
      </c>
      <c r="V57" s="16">
        <v>0.32760897</v>
      </c>
    </row>
    <row r="58" spans="1:22" x14ac:dyDescent="0.25">
      <c r="A58" s="11" t="s">
        <v>528</v>
      </c>
      <c r="B58" s="13">
        <v>7267</v>
      </c>
      <c r="C58" s="14">
        <f>(10/B58*100)</f>
        <v>0.13760836658868861</v>
      </c>
      <c r="D58" s="15">
        <v>7257</v>
      </c>
      <c r="E58" s="14">
        <v>9.6461503799999999</v>
      </c>
      <c r="F58" s="16">
        <v>0.35035603999999998</v>
      </c>
      <c r="G58" s="14">
        <v>13.64209718</v>
      </c>
      <c r="H58" s="16">
        <v>0.52410657000000005</v>
      </c>
      <c r="I58" s="14">
        <v>32.130272779999999</v>
      </c>
      <c r="J58" s="16">
        <v>0.64750052999999996</v>
      </c>
      <c r="K58" s="14">
        <v>40.57963187</v>
      </c>
      <c r="L58" s="16">
        <v>0.82722936999999996</v>
      </c>
      <c r="M58" s="14">
        <v>0</v>
      </c>
      <c r="N58" s="16">
        <v>0</v>
      </c>
      <c r="O58" s="14" t="s">
        <v>582</v>
      </c>
      <c r="P58" s="16" t="s">
        <v>582</v>
      </c>
      <c r="Q58" s="14">
        <v>0</v>
      </c>
      <c r="R58" s="16">
        <v>0</v>
      </c>
      <c r="S58" s="14">
        <v>0.83600859999999999</v>
      </c>
      <c r="T58" s="16">
        <v>0.16813745999999999</v>
      </c>
      <c r="U58" s="14">
        <v>3.1658391899999998</v>
      </c>
      <c r="V58" s="16">
        <v>0.35633420999999998</v>
      </c>
    </row>
    <row r="59" spans="1:22" x14ac:dyDescent="0.25">
      <c r="A59" s="11" t="s">
        <v>529</v>
      </c>
      <c r="B59" s="13">
        <v>4826</v>
      </c>
      <c r="C59" s="14">
        <f>(26/B59*100)</f>
        <v>0.53874844591794446</v>
      </c>
      <c r="D59" s="15">
        <v>4800</v>
      </c>
      <c r="E59" s="14">
        <v>4.7158383800000001</v>
      </c>
      <c r="F59" s="16">
        <v>0.38313638999999999</v>
      </c>
      <c r="G59" s="14">
        <v>8.9417326900000003</v>
      </c>
      <c r="H59" s="16">
        <v>0.46506631999999998</v>
      </c>
      <c r="I59" s="14">
        <v>38.36099583</v>
      </c>
      <c r="J59" s="16">
        <v>0.90222537999999997</v>
      </c>
      <c r="K59" s="14">
        <v>41.560269900000002</v>
      </c>
      <c r="L59" s="16">
        <v>0.80919297000000001</v>
      </c>
      <c r="M59" s="14">
        <v>0</v>
      </c>
      <c r="N59" s="16">
        <v>0</v>
      </c>
      <c r="O59" s="14" t="s">
        <v>582</v>
      </c>
      <c r="P59" s="16" t="s">
        <v>582</v>
      </c>
      <c r="Q59" s="14">
        <v>0</v>
      </c>
      <c r="R59" s="16">
        <v>0</v>
      </c>
      <c r="S59" s="14">
        <v>0.54830478000000005</v>
      </c>
      <c r="T59" s="16">
        <v>0.13375321000000001</v>
      </c>
      <c r="U59" s="14">
        <v>5.8728584100000001</v>
      </c>
      <c r="V59" s="16">
        <v>0.36929036999999998</v>
      </c>
    </row>
    <row r="60" spans="1:22" x14ac:dyDescent="0.25">
      <c r="A60" s="11" t="s">
        <v>530</v>
      </c>
      <c r="B60" s="13">
        <v>4546</v>
      </c>
      <c r="C60" s="14">
        <f>(15/B60*100)</f>
        <v>0.32996040475142985</v>
      </c>
      <c r="D60" s="15">
        <v>4531</v>
      </c>
      <c r="E60" s="14">
        <v>7.8689280699999999</v>
      </c>
      <c r="F60" s="16">
        <v>0.55773773000000004</v>
      </c>
      <c r="G60" s="14">
        <v>15.29053158</v>
      </c>
      <c r="H60" s="16">
        <v>0.84057660999999995</v>
      </c>
      <c r="I60" s="14">
        <v>40.021317160000002</v>
      </c>
      <c r="J60" s="16">
        <v>0.98031369000000002</v>
      </c>
      <c r="K60" s="14">
        <v>31.005804940000001</v>
      </c>
      <c r="L60" s="16">
        <v>1.16287527</v>
      </c>
      <c r="M60" s="14">
        <v>0</v>
      </c>
      <c r="N60" s="16">
        <v>0</v>
      </c>
      <c r="O60" s="14" t="s">
        <v>582</v>
      </c>
      <c r="P60" s="16" t="s">
        <v>582</v>
      </c>
      <c r="Q60" s="14">
        <v>0</v>
      </c>
      <c r="R60" s="16">
        <v>0</v>
      </c>
      <c r="S60" s="14">
        <v>0.61580480999999998</v>
      </c>
      <c r="T60" s="16">
        <v>0.14325462</v>
      </c>
      <c r="U60" s="14">
        <v>5.1976134299999996</v>
      </c>
      <c r="V60" s="16">
        <v>0.49176487000000002</v>
      </c>
    </row>
    <row r="61" spans="1:22" x14ac:dyDescent="0.25">
      <c r="A61" s="11" t="s">
        <v>531</v>
      </c>
      <c r="B61" s="13">
        <v>6525</v>
      </c>
      <c r="C61" s="14">
        <f>(138/B61*100)</f>
        <v>2.1149425287356323</v>
      </c>
      <c r="D61" s="15">
        <v>6387</v>
      </c>
      <c r="E61" s="14">
        <v>18.83416845</v>
      </c>
      <c r="F61" s="16">
        <v>0.54970580999999996</v>
      </c>
      <c r="G61" s="14">
        <v>14.16997902</v>
      </c>
      <c r="H61" s="16">
        <v>0.53214720999999998</v>
      </c>
      <c r="I61" s="14">
        <v>25.681070040000002</v>
      </c>
      <c r="J61" s="16">
        <v>0.58079703999999999</v>
      </c>
      <c r="K61" s="14">
        <v>38.894510570000001</v>
      </c>
      <c r="L61" s="16">
        <v>0.79737285000000002</v>
      </c>
      <c r="M61" s="14">
        <v>0</v>
      </c>
      <c r="N61" s="16">
        <v>0</v>
      </c>
      <c r="O61" s="14" t="s">
        <v>582</v>
      </c>
      <c r="P61" s="16" t="s">
        <v>582</v>
      </c>
      <c r="Q61" s="14">
        <v>0</v>
      </c>
      <c r="R61" s="16">
        <v>0</v>
      </c>
      <c r="S61" s="14">
        <v>0</v>
      </c>
      <c r="T61" s="16">
        <v>0</v>
      </c>
      <c r="U61" s="14">
        <v>2.4202719199999998</v>
      </c>
      <c r="V61" s="16">
        <v>0.33161403</v>
      </c>
    </row>
    <row r="62" spans="1:22" x14ac:dyDescent="0.25">
      <c r="A62" s="11" t="s">
        <v>532</v>
      </c>
      <c r="B62" s="13">
        <v>4476</v>
      </c>
      <c r="C62" s="14">
        <f>(3/B62*100)</f>
        <v>6.7024128686327081E-2</v>
      </c>
      <c r="D62" s="15">
        <v>4473</v>
      </c>
      <c r="E62" s="14">
        <v>3.02273076</v>
      </c>
      <c r="F62" s="16">
        <v>0.28278259</v>
      </c>
      <c r="G62" s="14">
        <v>19.208644490000001</v>
      </c>
      <c r="H62" s="16">
        <v>0.57374212999999996</v>
      </c>
      <c r="I62" s="14">
        <v>61.413599130000001</v>
      </c>
      <c r="J62" s="16">
        <v>0.75701819000000004</v>
      </c>
      <c r="K62" s="14">
        <v>16.020013209999998</v>
      </c>
      <c r="L62" s="16">
        <v>0.57373112000000004</v>
      </c>
      <c r="M62" s="14">
        <v>0</v>
      </c>
      <c r="N62" s="16">
        <v>0</v>
      </c>
      <c r="O62" s="14" t="s">
        <v>582</v>
      </c>
      <c r="P62" s="16" t="s">
        <v>582</v>
      </c>
      <c r="Q62" s="14">
        <v>0</v>
      </c>
      <c r="R62" s="16">
        <v>0</v>
      </c>
      <c r="S62" s="14">
        <v>0</v>
      </c>
      <c r="T62" s="16">
        <v>0</v>
      </c>
      <c r="U62" s="14">
        <v>0.33501241999999998</v>
      </c>
      <c r="V62" s="16">
        <v>9.4748540000000006E-2</v>
      </c>
    </row>
    <row r="63" spans="1:22" x14ac:dyDescent="0.25">
      <c r="A63" s="11" t="s">
        <v>533</v>
      </c>
      <c r="B63" s="13">
        <v>5324</v>
      </c>
      <c r="C63" s="14">
        <f>(13/B63*100)</f>
        <v>0.24417731029301279</v>
      </c>
      <c r="D63" s="15">
        <v>5311</v>
      </c>
      <c r="E63" s="14">
        <v>4.1410813800000001</v>
      </c>
      <c r="F63" s="16">
        <v>0.24870270999999999</v>
      </c>
      <c r="G63" s="14">
        <v>6.2467751299999996</v>
      </c>
      <c r="H63" s="16">
        <v>0.34530407000000002</v>
      </c>
      <c r="I63" s="14">
        <v>33.864408109999999</v>
      </c>
      <c r="J63" s="16">
        <v>0.67704416999999995</v>
      </c>
      <c r="K63" s="14">
        <v>48.106302479999997</v>
      </c>
      <c r="L63" s="16">
        <v>0.76188560999999999</v>
      </c>
      <c r="M63" s="14">
        <v>0</v>
      </c>
      <c r="N63" s="16">
        <v>0</v>
      </c>
      <c r="O63" s="14" t="s">
        <v>582</v>
      </c>
      <c r="P63" s="16" t="s">
        <v>582</v>
      </c>
      <c r="Q63" s="14">
        <v>0</v>
      </c>
      <c r="R63" s="16">
        <v>0</v>
      </c>
      <c r="S63" s="14">
        <v>8.938931E-2</v>
      </c>
      <c r="T63" s="16">
        <v>4.6161630000000002E-2</v>
      </c>
      <c r="U63" s="14">
        <v>7.5520435700000004</v>
      </c>
      <c r="V63" s="16">
        <v>0.37856980000000001</v>
      </c>
    </row>
    <row r="64" spans="1:22" x14ac:dyDescent="0.25">
      <c r="A64" s="11" t="s">
        <v>534</v>
      </c>
      <c r="B64" s="13">
        <v>3634</v>
      </c>
      <c r="C64" s="14">
        <f>(3/B64*100)</f>
        <v>8.2553659878921298E-2</v>
      </c>
      <c r="D64" s="15">
        <v>3631</v>
      </c>
      <c r="E64" s="14">
        <v>4.4662718899999998</v>
      </c>
      <c r="F64" s="16">
        <v>0.31969832999999998</v>
      </c>
      <c r="G64" s="14">
        <v>12.912788340000001</v>
      </c>
      <c r="H64" s="16">
        <v>0.60964037999999998</v>
      </c>
      <c r="I64" s="14">
        <v>48.711842869999998</v>
      </c>
      <c r="J64" s="16">
        <v>0.82909288999999997</v>
      </c>
      <c r="K64" s="14">
        <v>31.853025540000001</v>
      </c>
      <c r="L64" s="16">
        <v>0.72043354000000004</v>
      </c>
      <c r="M64" s="14">
        <v>0</v>
      </c>
      <c r="N64" s="16">
        <v>0</v>
      </c>
      <c r="O64" s="14" t="s">
        <v>582</v>
      </c>
      <c r="P64" s="16" t="s">
        <v>582</v>
      </c>
      <c r="Q64" s="14">
        <v>0</v>
      </c>
      <c r="R64" s="16">
        <v>0</v>
      </c>
      <c r="S64" s="14">
        <v>2.9321389999999999E-2</v>
      </c>
      <c r="T64" s="16">
        <v>2.9355389999999999E-2</v>
      </c>
      <c r="U64" s="14">
        <v>2.0267499600000001</v>
      </c>
      <c r="V64" s="16">
        <v>0.22078923</v>
      </c>
    </row>
    <row r="65" spans="1:22" x14ac:dyDescent="0.25">
      <c r="A65" s="11" t="s">
        <v>535</v>
      </c>
      <c r="B65" s="13">
        <v>5325</v>
      </c>
      <c r="C65" s="14">
        <f>(14/B65*100)</f>
        <v>0.26291079812206569</v>
      </c>
      <c r="D65" s="15">
        <v>5311</v>
      </c>
      <c r="E65" s="14">
        <v>2.93827791</v>
      </c>
      <c r="F65" s="16">
        <v>0.24973400000000001</v>
      </c>
      <c r="G65" s="14">
        <v>7.2636822800000003</v>
      </c>
      <c r="H65" s="16">
        <v>0.31294946000000001</v>
      </c>
      <c r="I65" s="14">
        <v>52.963594909999998</v>
      </c>
      <c r="J65" s="16">
        <v>0.68690691999999998</v>
      </c>
      <c r="K65" s="14">
        <v>31.851718909999999</v>
      </c>
      <c r="L65" s="16">
        <v>0.74149072000000005</v>
      </c>
      <c r="M65" s="14">
        <v>0</v>
      </c>
      <c r="N65" s="16">
        <v>0</v>
      </c>
      <c r="O65" s="14" t="s">
        <v>582</v>
      </c>
      <c r="P65" s="16" t="s">
        <v>582</v>
      </c>
      <c r="Q65" s="14">
        <v>0.32442604000000003</v>
      </c>
      <c r="R65" s="16">
        <v>7.8977480000000003E-2</v>
      </c>
      <c r="S65" s="14">
        <v>0</v>
      </c>
      <c r="T65" s="16">
        <v>0</v>
      </c>
      <c r="U65" s="14">
        <v>4.65829994</v>
      </c>
      <c r="V65" s="16">
        <v>0.31411550999999999</v>
      </c>
    </row>
    <row r="66" spans="1:22" x14ac:dyDescent="0.25">
      <c r="A66" s="11" t="s">
        <v>536</v>
      </c>
      <c r="B66" s="13">
        <v>5665</v>
      </c>
      <c r="C66" s="14">
        <f>(76/B66*100)</f>
        <v>1.3415710503089144</v>
      </c>
      <c r="D66" s="15">
        <v>5589</v>
      </c>
      <c r="E66" s="14">
        <v>7.5832739499999997</v>
      </c>
      <c r="F66" s="16">
        <v>0.37802711</v>
      </c>
      <c r="G66" s="14">
        <v>8.9495811399999994</v>
      </c>
      <c r="H66" s="16">
        <v>0.43233663999999999</v>
      </c>
      <c r="I66" s="14">
        <v>46.169938530000003</v>
      </c>
      <c r="J66" s="16">
        <v>0.64288031000000001</v>
      </c>
      <c r="K66" s="14">
        <v>31.88084928</v>
      </c>
      <c r="L66" s="16">
        <v>0.56199456999999997</v>
      </c>
      <c r="M66" s="14">
        <v>0</v>
      </c>
      <c r="N66" s="16">
        <v>0</v>
      </c>
      <c r="O66" s="14" t="s">
        <v>582</v>
      </c>
      <c r="P66" s="16" t="s">
        <v>582</v>
      </c>
      <c r="Q66" s="14">
        <v>0</v>
      </c>
      <c r="R66" s="16">
        <v>0</v>
      </c>
      <c r="S66" s="14">
        <v>0</v>
      </c>
      <c r="T66" s="16">
        <v>0</v>
      </c>
      <c r="U66" s="14">
        <v>5.4163570999999999</v>
      </c>
      <c r="V66" s="16">
        <v>0.28540767</v>
      </c>
    </row>
    <row r="67" spans="1:22" x14ac:dyDescent="0.25">
      <c r="A67" s="11" t="s">
        <v>537</v>
      </c>
      <c r="B67" s="13">
        <v>6971</v>
      </c>
      <c r="C67" s="14">
        <f>(98/B67*100)</f>
        <v>1.4058241285324917</v>
      </c>
      <c r="D67" s="15">
        <v>6873</v>
      </c>
      <c r="E67" s="14">
        <v>6.5352575699999997</v>
      </c>
      <c r="F67" s="16">
        <v>0.30599269000000001</v>
      </c>
      <c r="G67" s="14">
        <v>16.926701439999999</v>
      </c>
      <c r="H67" s="16">
        <v>0.56243865000000004</v>
      </c>
      <c r="I67" s="14">
        <v>53.472659239999999</v>
      </c>
      <c r="J67" s="16">
        <v>0.77065760999999999</v>
      </c>
      <c r="K67" s="14">
        <v>20.9899548</v>
      </c>
      <c r="L67" s="16">
        <v>0.66101111999999995</v>
      </c>
      <c r="M67" s="14">
        <v>0</v>
      </c>
      <c r="N67" s="16">
        <v>0</v>
      </c>
      <c r="O67" s="14" t="s">
        <v>582</v>
      </c>
      <c r="P67" s="16" t="s">
        <v>582</v>
      </c>
      <c r="Q67" s="14">
        <v>0</v>
      </c>
      <c r="R67" s="16">
        <v>0</v>
      </c>
      <c r="S67" s="14">
        <v>0</v>
      </c>
      <c r="T67" s="16">
        <v>0</v>
      </c>
      <c r="U67" s="14">
        <v>2.0754269500000002</v>
      </c>
      <c r="V67" s="16">
        <v>0.23669772</v>
      </c>
    </row>
    <row r="68" spans="1:22" x14ac:dyDescent="0.25">
      <c r="A68" s="11" t="s">
        <v>538</v>
      </c>
      <c r="B68" s="13">
        <v>12083</v>
      </c>
      <c r="C68" s="14">
        <f>(26/B68*100)</f>
        <v>0.21517834974757924</v>
      </c>
      <c r="D68" s="15">
        <v>12057</v>
      </c>
      <c r="E68" s="14">
        <v>8.2447079100000007</v>
      </c>
      <c r="F68" s="16">
        <v>0.22799279</v>
      </c>
      <c r="G68" s="14">
        <v>13.92720259</v>
      </c>
      <c r="H68" s="16">
        <v>0.33913611999999999</v>
      </c>
      <c r="I68" s="14">
        <v>40.426878000000002</v>
      </c>
      <c r="J68" s="16">
        <v>0.46777125000000003</v>
      </c>
      <c r="K68" s="14">
        <v>29.988026860000002</v>
      </c>
      <c r="L68" s="16">
        <v>0.43557941999999999</v>
      </c>
      <c r="M68" s="14">
        <v>0</v>
      </c>
      <c r="N68" s="16">
        <v>0</v>
      </c>
      <c r="O68" s="14" t="s">
        <v>582</v>
      </c>
      <c r="P68" s="16" t="s">
        <v>582</v>
      </c>
      <c r="Q68" s="14">
        <v>0</v>
      </c>
      <c r="R68" s="16">
        <v>0</v>
      </c>
      <c r="S68" s="14">
        <v>0</v>
      </c>
      <c r="T68" s="16">
        <v>0</v>
      </c>
      <c r="U68" s="14">
        <v>7.4131846499999998</v>
      </c>
      <c r="V68" s="16">
        <v>0.21425706</v>
      </c>
    </row>
    <row r="69" spans="1:22" x14ac:dyDescent="0.25">
      <c r="A69" s="11" t="s">
        <v>539</v>
      </c>
      <c r="B69" s="13">
        <v>4876</v>
      </c>
      <c r="C69" s="14">
        <f>(0/B69*100)</f>
        <v>0</v>
      </c>
      <c r="D69" s="15">
        <v>4876</v>
      </c>
      <c r="E69" s="14">
        <v>5.3824810799999998</v>
      </c>
      <c r="F69" s="16">
        <v>0.65648883999999996</v>
      </c>
      <c r="G69" s="14">
        <v>10.076510499999999</v>
      </c>
      <c r="H69" s="16">
        <v>0.47148430000000002</v>
      </c>
      <c r="I69" s="14">
        <v>49.231568230000001</v>
      </c>
      <c r="J69" s="16">
        <v>0.86713240999999996</v>
      </c>
      <c r="K69" s="14">
        <v>34.244497279999997</v>
      </c>
      <c r="L69" s="16">
        <v>0.82152923</v>
      </c>
      <c r="M69" s="14">
        <v>0</v>
      </c>
      <c r="N69" s="16">
        <v>0</v>
      </c>
      <c r="O69" s="14" t="s">
        <v>582</v>
      </c>
      <c r="P69" s="16" t="s">
        <v>582</v>
      </c>
      <c r="Q69" s="14">
        <v>0</v>
      </c>
      <c r="R69" s="16">
        <v>0</v>
      </c>
      <c r="S69" s="14">
        <v>0</v>
      </c>
      <c r="T69" s="16">
        <v>0</v>
      </c>
      <c r="U69" s="14">
        <v>1.0649429100000001</v>
      </c>
      <c r="V69" s="16">
        <v>0.28076388000000002</v>
      </c>
    </row>
    <row r="70" spans="1:22" x14ac:dyDescent="0.25">
      <c r="A70" s="11" t="s">
        <v>540</v>
      </c>
      <c r="B70" s="13">
        <v>6036</v>
      </c>
      <c r="C70" s="14">
        <f>(223/B70*100)</f>
        <v>3.6944996686547382</v>
      </c>
      <c r="D70" s="15">
        <v>5813</v>
      </c>
      <c r="E70" s="14">
        <v>5.8645987799999997</v>
      </c>
      <c r="F70" s="16">
        <v>0.45785394000000001</v>
      </c>
      <c r="G70" s="14">
        <v>20.489947709999999</v>
      </c>
      <c r="H70" s="16">
        <v>0.53492777999999996</v>
      </c>
      <c r="I70" s="14">
        <v>54.735139160000003</v>
      </c>
      <c r="J70" s="16">
        <v>0.61252260000000003</v>
      </c>
      <c r="K70" s="14">
        <v>16.103468530000001</v>
      </c>
      <c r="L70" s="16">
        <v>0.62786956999999999</v>
      </c>
      <c r="M70" s="14">
        <v>0</v>
      </c>
      <c r="N70" s="16">
        <v>0</v>
      </c>
      <c r="O70" s="14" t="s">
        <v>582</v>
      </c>
      <c r="P70" s="16" t="s">
        <v>582</v>
      </c>
      <c r="Q70" s="14">
        <v>0</v>
      </c>
      <c r="R70" s="16">
        <v>0</v>
      </c>
      <c r="S70" s="14">
        <v>0</v>
      </c>
      <c r="T70" s="16">
        <v>0</v>
      </c>
      <c r="U70" s="14">
        <v>2.80684581</v>
      </c>
      <c r="V70" s="16">
        <v>0.26413924999999999</v>
      </c>
    </row>
    <row r="71" spans="1:22" x14ac:dyDescent="0.25">
      <c r="A71" s="11" t="s">
        <v>541</v>
      </c>
      <c r="B71" s="13">
        <v>6115</v>
      </c>
      <c r="C71" s="14">
        <f>(17/B71*100)</f>
        <v>0.27800490596892891</v>
      </c>
      <c r="D71" s="15">
        <v>6098</v>
      </c>
      <c r="E71" s="14">
        <v>5.2948225200000003</v>
      </c>
      <c r="F71" s="16">
        <v>0.28344084000000003</v>
      </c>
      <c r="G71" s="14">
        <v>17.995320849999999</v>
      </c>
      <c r="H71" s="16">
        <v>0.5058262</v>
      </c>
      <c r="I71" s="14">
        <v>52.338088380000002</v>
      </c>
      <c r="J71" s="16">
        <v>0.59953573999999998</v>
      </c>
      <c r="K71" s="14">
        <v>23.66240955</v>
      </c>
      <c r="L71" s="16">
        <v>0.49917684000000001</v>
      </c>
      <c r="M71" s="14">
        <v>0</v>
      </c>
      <c r="N71" s="16">
        <v>0</v>
      </c>
      <c r="O71" s="14" t="s">
        <v>582</v>
      </c>
      <c r="P71" s="16" t="s">
        <v>582</v>
      </c>
      <c r="Q71" s="14">
        <v>0</v>
      </c>
      <c r="R71" s="16">
        <v>0</v>
      </c>
      <c r="S71" s="14">
        <v>0</v>
      </c>
      <c r="T71" s="16">
        <v>0</v>
      </c>
      <c r="U71" s="14">
        <v>0.70935868999999996</v>
      </c>
      <c r="V71" s="16">
        <v>0.10869189</v>
      </c>
    </row>
    <row r="72" spans="1:22" x14ac:dyDescent="0.25">
      <c r="A72" s="11" t="s">
        <v>542</v>
      </c>
      <c r="B72" s="13">
        <v>7708</v>
      </c>
      <c r="C72" s="14">
        <f>(5/B72*100)</f>
        <v>6.4867669953295279E-2</v>
      </c>
      <c r="D72" s="15">
        <v>7703</v>
      </c>
      <c r="E72" s="14">
        <v>3.9240887299999998</v>
      </c>
      <c r="F72" s="16">
        <v>0.22626372</v>
      </c>
      <c r="G72" s="14">
        <v>12.960674040000001</v>
      </c>
      <c r="H72" s="16">
        <v>0.45273080999999998</v>
      </c>
      <c r="I72" s="14">
        <v>52.344099530000001</v>
      </c>
      <c r="J72" s="16">
        <v>0.61139116000000004</v>
      </c>
      <c r="K72" s="14">
        <v>30.383044250000001</v>
      </c>
      <c r="L72" s="16">
        <v>0.64241556</v>
      </c>
      <c r="M72" s="14">
        <v>0</v>
      </c>
      <c r="N72" s="16">
        <v>0</v>
      </c>
      <c r="O72" s="14" t="s">
        <v>582</v>
      </c>
      <c r="P72" s="16" t="s">
        <v>582</v>
      </c>
      <c r="Q72" s="14">
        <v>0</v>
      </c>
      <c r="R72" s="16">
        <v>0</v>
      </c>
      <c r="S72" s="14">
        <v>0</v>
      </c>
      <c r="T72" s="16">
        <v>0</v>
      </c>
      <c r="U72" s="14">
        <v>0.38809345000000001</v>
      </c>
      <c r="V72" s="16">
        <v>7.2757939999999993E-2</v>
      </c>
    </row>
    <row r="73" spans="1:22" x14ac:dyDescent="0.25">
      <c r="A73" s="11" t="s">
        <v>543</v>
      </c>
      <c r="B73" s="13">
        <v>8249</v>
      </c>
      <c r="C73" s="14">
        <f>(147/B73*100)</f>
        <v>1.7820341859619349</v>
      </c>
      <c r="D73" s="15">
        <v>8102</v>
      </c>
      <c r="E73" s="14">
        <v>5.1384201799999998</v>
      </c>
      <c r="F73" s="16">
        <v>0.33719048000000001</v>
      </c>
      <c r="G73" s="14">
        <v>26.984469300000001</v>
      </c>
      <c r="H73" s="16">
        <v>0.81164077000000001</v>
      </c>
      <c r="I73" s="14">
        <v>54.26021154</v>
      </c>
      <c r="J73" s="16">
        <v>0.86794642</v>
      </c>
      <c r="K73" s="14">
        <v>12.66422938</v>
      </c>
      <c r="L73" s="16">
        <v>0.52537915000000002</v>
      </c>
      <c r="M73" s="14">
        <v>0</v>
      </c>
      <c r="N73" s="16">
        <v>0</v>
      </c>
      <c r="O73" s="14" t="s">
        <v>582</v>
      </c>
      <c r="P73" s="16" t="s">
        <v>582</v>
      </c>
      <c r="Q73" s="14">
        <v>0</v>
      </c>
      <c r="R73" s="16">
        <v>0</v>
      </c>
      <c r="S73" s="14">
        <v>0</v>
      </c>
      <c r="T73" s="16">
        <v>0</v>
      </c>
      <c r="U73" s="14">
        <v>0.95266960000000001</v>
      </c>
      <c r="V73" s="16">
        <v>0.13577510000000001</v>
      </c>
    </row>
    <row r="74" spans="1:22" x14ac:dyDescent="0.25">
      <c r="A74" s="11" t="s">
        <v>544</v>
      </c>
      <c r="B74" s="13">
        <v>4692</v>
      </c>
      <c r="C74" s="14">
        <f>(82/B74*100)</f>
        <v>1.7476555839727195</v>
      </c>
      <c r="D74" s="15">
        <v>4610</v>
      </c>
      <c r="E74" s="14">
        <v>5.04060664</v>
      </c>
      <c r="F74" s="16">
        <v>0.3381924</v>
      </c>
      <c r="G74" s="14">
        <v>12.307228159999999</v>
      </c>
      <c r="H74" s="16">
        <v>0.53766833999999997</v>
      </c>
      <c r="I74" s="14">
        <v>44.494515540000002</v>
      </c>
      <c r="J74" s="16">
        <v>0.70880103000000005</v>
      </c>
      <c r="K74" s="14">
        <v>34.902716990000002</v>
      </c>
      <c r="L74" s="16">
        <v>0.73471713999999999</v>
      </c>
      <c r="M74" s="14">
        <v>0</v>
      </c>
      <c r="N74" s="16">
        <v>0</v>
      </c>
      <c r="O74" s="14" t="s">
        <v>582</v>
      </c>
      <c r="P74" s="16" t="s">
        <v>582</v>
      </c>
      <c r="Q74" s="14">
        <v>0</v>
      </c>
      <c r="R74" s="16">
        <v>0</v>
      </c>
      <c r="S74" s="14">
        <v>0.23566665000000001</v>
      </c>
      <c r="T74" s="16">
        <v>7.4017219999999995E-2</v>
      </c>
      <c r="U74" s="14">
        <v>3.0192660099999999</v>
      </c>
      <c r="V74" s="16">
        <v>0.24997088000000001</v>
      </c>
    </row>
    <row r="75" spans="1:22" x14ac:dyDescent="0.25">
      <c r="A75" s="11" t="s">
        <v>545</v>
      </c>
      <c r="B75" s="13">
        <v>5375</v>
      </c>
      <c r="C75" s="14">
        <f>(209/B75*100)</f>
        <v>3.8883720930232561</v>
      </c>
      <c r="D75" s="15">
        <v>5166</v>
      </c>
      <c r="E75" s="14">
        <v>10.06108006</v>
      </c>
      <c r="F75" s="16">
        <v>0.45228534999999997</v>
      </c>
      <c r="G75" s="14">
        <v>24.605694199999999</v>
      </c>
      <c r="H75" s="16">
        <v>0.65278046000000001</v>
      </c>
      <c r="I75" s="14">
        <v>42.644894260000001</v>
      </c>
      <c r="J75" s="16">
        <v>0.89662925999999998</v>
      </c>
      <c r="K75" s="14">
        <v>16.402739059999998</v>
      </c>
      <c r="L75" s="16">
        <v>0.54477184999999995</v>
      </c>
      <c r="M75" s="14">
        <v>0</v>
      </c>
      <c r="N75" s="16">
        <v>0</v>
      </c>
      <c r="O75" s="14" t="s">
        <v>582</v>
      </c>
      <c r="P75" s="16" t="s">
        <v>582</v>
      </c>
      <c r="Q75" s="14">
        <v>0</v>
      </c>
      <c r="R75" s="16">
        <v>0</v>
      </c>
      <c r="S75" s="14">
        <v>0</v>
      </c>
      <c r="T75" s="16">
        <v>0</v>
      </c>
      <c r="U75" s="14">
        <v>6.2855924200000004</v>
      </c>
      <c r="V75" s="16">
        <v>0.57896267999999995</v>
      </c>
    </row>
    <row r="76" spans="1:22" x14ac:dyDescent="0.25">
      <c r="A76" s="11" t="s">
        <v>546</v>
      </c>
      <c r="B76" s="13">
        <v>14167</v>
      </c>
      <c r="C76" s="14">
        <f>(229/B76*100)</f>
        <v>1.6164325545281288</v>
      </c>
      <c r="D76" s="15">
        <v>13938</v>
      </c>
      <c r="E76" s="14">
        <v>7.8833241000000003</v>
      </c>
      <c r="F76" s="16">
        <v>0.30890328</v>
      </c>
      <c r="G76" s="14">
        <v>15.898713130000001</v>
      </c>
      <c r="H76" s="16">
        <v>0.44567709</v>
      </c>
      <c r="I76" s="14">
        <v>42.820789130000001</v>
      </c>
      <c r="J76" s="16">
        <v>0.60964757000000003</v>
      </c>
      <c r="K76" s="14">
        <v>29.577028030000001</v>
      </c>
      <c r="L76" s="16">
        <v>0.54054106999999996</v>
      </c>
      <c r="M76" s="14">
        <v>0</v>
      </c>
      <c r="N76" s="16">
        <v>0</v>
      </c>
      <c r="O76" s="14" t="s">
        <v>582</v>
      </c>
      <c r="P76" s="16" t="s">
        <v>582</v>
      </c>
      <c r="Q76" s="14">
        <v>0</v>
      </c>
      <c r="R76" s="16">
        <v>0</v>
      </c>
      <c r="S76" s="14">
        <v>0</v>
      </c>
      <c r="T76" s="16">
        <v>0</v>
      </c>
      <c r="U76" s="14">
        <v>3.82014561</v>
      </c>
      <c r="V76" s="16">
        <v>0.25004957999999999</v>
      </c>
    </row>
    <row r="77" spans="1:22" x14ac:dyDescent="0.25">
      <c r="A77" s="11" t="s">
        <v>547</v>
      </c>
      <c r="B77" s="13">
        <v>6062</v>
      </c>
      <c r="C77" s="14">
        <f>(88/B77*100)</f>
        <v>1.4516661167931375</v>
      </c>
      <c r="D77" s="15">
        <v>5974</v>
      </c>
      <c r="E77" s="14">
        <v>8.6622258399999996</v>
      </c>
      <c r="F77" s="16">
        <v>0.39564433999999998</v>
      </c>
      <c r="G77" s="14">
        <v>10.860082800000001</v>
      </c>
      <c r="H77" s="16">
        <v>0.41786095000000001</v>
      </c>
      <c r="I77" s="14">
        <v>43.78250637</v>
      </c>
      <c r="J77" s="16">
        <v>0.72847574000000004</v>
      </c>
      <c r="K77" s="14">
        <v>30.917679289999999</v>
      </c>
      <c r="L77" s="16">
        <v>0.64786178000000005</v>
      </c>
      <c r="M77" s="14">
        <v>0</v>
      </c>
      <c r="N77" s="16">
        <v>0</v>
      </c>
      <c r="O77" s="14" t="s">
        <v>582</v>
      </c>
      <c r="P77" s="16" t="s">
        <v>582</v>
      </c>
      <c r="Q77" s="14">
        <v>0</v>
      </c>
      <c r="R77" s="16">
        <v>0</v>
      </c>
      <c r="S77" s="14">
        <v>0</v>
      </c>
      <c r="T77" s="16">
        <v>0</v>
      </c>
      <c r="U77" s="14">
        <v>5.7775056999999999</v>
      </c>
      <c r="V77" s="16">
        <v>0.43138949999999998</v>
      </c>
    </row>
    <row r="78" spans="1:22" x14ac:dyDescent="0.25">
      <c r="A78" s="11" t="s">
        <v>548</v>
      </c>
      <c r="B78" s="13">
        <v>5826</v>
      </c>
      <c r="C78" s="14">
        <f>(0/B78*100)</f>
        <v>0</v>
      </c>
      <c r="D78" s="15">
        <v>5826</v>
      </c>
      <c r="E78" s="14">
        <v>2.0736801100000002</v>
      </c>
      <c r="F78" s="16">
        <v>0.23577381</v>
      </c>
      <c r="G78" s="14">
        <v>15.111067179999999</v>
      </c>
      <c r="H78" s="16">
        <v>0.53334143000000001</v>
      </c>
      <c r="I78" s="14">
        <v>58.309072399999998</v>
      </c>
      <c r="J78" s="16">
        <v>0.73655053999999998</v>
      </c>
      <c r="K78" s="14">
        <v>23.987173800000001</v>
      </c>
      <c r="L78" s="16">
        <v>0.68192744000000005</v>
      </c>
      <c r="M78" s="14">
        <v>0</v>
      </c>
      <c r="N78" s="16">
        <v>0</v>
      </c>
      <c r="O78" s="14" t="s">
        <v>582</v>
      </c>
      <c r="P78" s="16" t="s">
        <v>582</v>
      </c>
      <c r="Q78" s="14">
        <v>2.4295359999999998E-2</v>
      </c>
      <c r="R78" s="16">
        <v>2.426712E-2</v>
      </c>
      <c r="S78" s="14">
        <v>6.5092639999999993E-2</v>
      </c>
      <c r="T78" s="16">
        <v>3.366152E-2</v>
      </c>
      <c r="U78" s="14">
        <v>0.42961851000000001</v>
      </c>
      <c r="V78" s="16">
        <v>0.1008627</v>
      </c>
    </row>
    <row r="79" spans="1:22" ht="24.95" customHeight="1" x14ac:dyDescent="0.25">
      <c r="A79" s="11" t="s">
        <v>549</v>
      </c>
      <c r="B79" s="13">
        <v>1657</v>
      </c>
      <c r="C79" s="14">
        <f>(41/B79*100)</f>
        <v>2.4743512371756187</v>
      </c>
      <c r="D79" s="15">
        <v>1616</v>
      </c>
      <c r="E79" s="14">
        <v>1.97886085</v>
      </c>
      <c r="F79" s="16">
        <v>0.30530218999999997</v>
      </c>
      <c r="G79" s="14">
        <v>5.4960871999999998</v>
      </c>
      <c r="H79" s="16">
        <v>0.65713315999999999</v>
      </c>
      <c r="I79" s="14">
        <v>41.972472400000001</v>
      </c>
      <c r="J79" s="16">
        <v>1.3922650400000001</v>
      </c>
      <c r="K79" s="14">
        <v>49.133077419999999</v>
      </c>
      <c r="L79" s="16">
        <v>1.5862107599999999</v>
      </c>
      <c r="M79" s="14">
        <v>0</v>
      </c>
      <c r="N79" s="16">
        <v>0</v>
      </c>
      <c r="O79" s="14" t="s">
        <v>582</v>
      </c>
      <c r="P79" s="16" t="s">
        <v>582</v>
      </c>
      <c r="Q79" s="14">
        <v>0</v>
      </c>
      <c r="R79" s="16">
        <v>0</v>
      </c>
      <c r="S79" s="14">
        <v>6.2887680000000001E-2</v>
      </c>
      <c r="T79" s="16">
        <v>6.6543439999999995E-2</v>
      </c>
      <c r="U79" s="14">
        <v>1.3566144600000001</v>
      </c>
      <c r="V79" s="16">
        <v>0.32249059000000002</v>
      </c>
    </row>
    <row r="80" spans="1:22" x14ac:dyDescent="0.25">
      <c r="A80" s="11" t="s">
        <v>550</v>
      </c>
      <c r="B80" s="13">
        <v>7841</v>
      </c>
      <c r="C80" s="14">
        <f>(0/B80*100)</f>
        <v>0</v>
      </c>
      <c r="D80" s="15">
        <v>7841</v>
      </c>
      <c r="E80" s="14">
        <v>2.59176362</v>
      </c>
      <c r="F80" s="16">
        <v>0.23378824000000001</v>
      </c>
      <c r="G80" s="14">
        <v>4.7693314500000001</v>
      </c>
      <c r="H80" s="16">
        <v>0.36284831000000001</v>
      </c>
      <c r="I80" s="14">
        <v>45.105884439999997</v>
      </c>
      <c r="J80" s="16">
        <v>0.82802728000000003</v>
      </c>
      <c r="K80" s="14">
        <v>47.167901209999997</v>
      </c>
      <c r="L80" s="16">
        <v>0.95678985000000005</v>
      </c>
      <c r="M80" s="14">
        <v>0</v>
      </c>
      <c r="N80" s="16">
        <v>0</v>
      </c>
      <c r="O80" s="14" t="s">
        <v>582</v>
      </c>
      <c r="P80" s="16" t="s">
        <v>582</v>
      </c>
      <c r="Q80" s="14">
        <v>0</v>
      </c>
      <c r="R80" s="16">
        <v>0</v>
      </c>
      <c r="S80" s="14">
        <v>0</v>
      </c>
      <c r="T80" s="16">
        <v>0</v>
      </c>
      <c r="U80" s="14">
        <v>0.36511927999999999</v>
      </c>
      <c r="V80" s="16">
        <v>0.11138945</v>
      </c>
    </row>
    <row r="81" spans="1:22" x14ac:dyDescent="0.25">
      <c r="A81" s="19" t="s">
        <v>551</v>
      </c>
      <c r="B81" s="13">
        <v>8861</v>
      </c>
      <c r="C81" s="14">
        <f>(76/B81*100)</f>
        <v>0.85769100552984989</v>
      </c>
      <c r="D81" s="15">
        <v>8785</v>
      </c>
      <c r="E81" s="14">
        <v>2.9464210899999999</v>
      </c>
      <c r="F81" s="16">
        <v>0.23160567000000001</v>
      </c>
      <c r="G81" s="14">
        <v>14.18059892</v>
      </c>
      <c r="H81" s="16">
        <v>0.67835325000000002</v>
      </c>
      <c r="I81" s="14">
        <v>54.647702180000003</v>
      </c>
      <c r="J81" s="16">
        <v>0.94056112000000003</v>
      </c>
      <c r="K81" s="14">
        <v>27.538764579999999</v>
      </c>
      <c r="L81" s="16">
        <v>0.98287400999999996</v>
      </c>
      <c r="M81" s="14">
        <v>0</v>
      </c>
      <c r="N81" s="16">
        <v>0</v>
      </c>
      <c r="O81" s="14" t="s">
        <v>582</v>
      </c>
      <c r="P81" s="16" t="s">
        <v>582</v>
      </c>
      <c r="Q81" s="14">
        <v>0</v>
      </c>
      <c r="R81" s="16">
        <v>0</v>
      </c>
      <c r="S81" s="14">
        <v>0</v>
      </c>
      <c r="T81" s="16">
        <v>0</v>
      </c>
      <c r="U81" s="14">
        <v>0.68651322999999997</v>
      </c>
      <c r="V81" s="16">
        <v>0.12490401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640</v>
      </c>
      <c r="F4" s="22"/>
      <c r="G4" s="21" t="s">
        <v>639</v>
      </c>
      <c r="H4" s="22"/>
      <c r="I4" s="21" t="s">
        <v>638</v>
      </c>
      <c r="J4" s="22"/>
      <c r="K4" s="21" t="s">
        <v>637</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(386/B7*100)</f>
        <v>2.6565726083964214</v>
      </c>
      <c r="D7" s="15">
        <v>14144</v>
      </c>
      <c r="E7" s="14">
        <v>13.95805573</v>
      </c>
      <c r="F7" s="16">
        <v>0.32518541000000001</v>
      </c>
      <c r="G7" s="14">
        <v>71.433571150000006</v>
      </c>
      <c r="H7" s="16">
        <v>0.40559759000000001</v>
      </c>
      <c r="I7" s="14">
        <v>9.0841416899999992</v>
      </c>
      <c r="J7" s="16">
        <v>0.27260020000000001</v>
      </c>
      <c r="K7" s="14">
        <v>3.03737389</v>
      </c>
      <c r="L7" s="16">
        <v>0.18744609000000001</v>
      </c>
      <c r="M7" s="14">
        <v>0</v>
      </c>
      <c r="N7" s="16">
        <v>0</v>
      </c>
      <c r="O7" s="14" t="s">
        <v>582</v>
      </c>
      <c r="P7" s="16" t="s">
        <v>582</v>
      </c>
      <c r="Q7" s="14">
        <v>0</v>
      </c>
      <c r="R7" s="16">
        <v>0</v>
      </c>
      <c r="S7" s="14">
        <v>0</v>
      </c>
      <c r="T7" s="16">
        <v>0</v>
      </c>
      <c r="U7" s="14">
        <v>2.4868575399999999</v>
      </c>
      <c r="V7" s="16">
        <v>0.15655239000000001</v>
      </c>
    </row>
    <row r="8" spans="1:22" x14ac:dyDescent="0.25">
      <c r="A8" s="11" t="s">
        <v>478</v>
      </c>
      <c r="B8" s="13">
        <v>7007</v>
      </c>
      <c r="C8" s="14">
        <f>(27/B8*100)</f>
        <v>0.38532895675752815</v>
      </c>
      <c r="D8" s="15">
        <v>6980</v>
      </c>
      <c r="E8" s="14">
        <v>34.480682479999999</v>
      </c>
      <c r="F8" s="16">
        <v>0.57798811000000005</v>
      </c>
      <c r="G8" s="14">
        <v>47.622273980000003</v>
      </c>
      <c r="H8" s="16">
        <v>0.73232715999999998</v>
      </c>
      <c r="I8" s="14">
        <v>9.8049461600000001</v>
      </c>
      <c r="J8" s="16">
        <v>0.42080213999999999</v>
      </c>
      <c r="K8" s="14">
        <v>6.0975985399999999</v>
      </c>
      <c r="L8" s="16">
        <v>0.30391855000000001</v>
      </c>
      <c r="M8" s="14">
        <v>0</v>
      </c>
      <c r="N8" s="16">
        <v>0</v>
      </c>
      <c r="O8" s="14" t="s">
        <v>582</v>
      </c>
      <c r="P8" s="16" t="s">
        <v>582</v>
      </c>
      <c r="Q8" s="14">
        <v>0.47274523000000002</v>
      </c>
      <c r="R8" s="16">
        <v>0.11634804999999999</v>
      </c>
      <c r="S8" s="14">
        <v>0</v>
      </c>
      <c r="T8" s="16">
        <v>0</v>
      </c>
      <c r="U8" s="14">
        <v>1.52175361</v>
      </c>
      <c r="V8" s="16">
        <v>0.15845648000000001</v>
      </c>
    </row>
    <row r="9" spans="1:22" x14ac:dyDescent="0.25">
      <c r="A9" s="11" t="s">
        <v>479</v>
      </c>
      <c r="B9" s="13">
        <v>9651</v>
      </c>
      <c r="C9" s="14">
        <f>(116/B9*100)</f>
        <v>1.2019479846648016</v>
      </c>
      <c r="D9" s="15">
        <v>9535</v>
      </c>
      <c r="E9" s="14">
        <v>12.85824888</v>
      </c>
      <c r="F9" s="16">
        <v>0.33965599000000002</v>
      </c>
      <c r="G9" s="14">
        <v>70.182225750000001</v>
      </c>
      <c r="H9" s="16">
        <v>0.69450497</v>
      </c>
      <c r="I9" s="14">
        <v>8.8216783000000003</v>
      </c>
      <c r="J9" s="16">
        <v>0.33607648000000001</v>
      </c>
      <c r="K9" s="14">
        <v>2.32933177</v>
      </c>
      <c r="L9" s="16">
        <v>0.19376525</v>
      </c>
      <c r="M9" s="14">
        <v>0</v>
      </c>
      <c r="N9" s="16">
        <v>0</v>
      </c>
      <c r="O9" s="14" t="s">
        <v>582</v>
      </c>
      <c r="P9" s="16" t="s">
        <v>582</v>
      </c>
      <c r="Q9" s="14">
        <v>3.0146723</v>
      </c>
      <c r="R9" s="16">
        <v>0.54134864000000005</v>
      </c>
      <c r="S9" s="14">
        <v>0</v>
      </c>
      <c r="T9" s="16">
        <v>0</v>
      </c>
      <c r="U9" s="14">
        <v>2.7938429899999999</v>
      </c>
      <c r="V9" s="16">
        <v>0.26599072000000001</v>
      </c>
    </row>
    <row r="10" spans="1:22" x14ac:dyDescent="0.25">
      <c r="A10" s="11" t="s">
        <v>480</v>
      </c>
      <c r="B10" s="13">
        <v>20058</v>
      </c>
      <c r="C10" s="14">
        <f>(531/B10*100)</f>
        <v>2.647322763984445</v>
      </c>
      <c r="D10" s="15">
        <v>19527</v>
      </c>
      <c r="E10" s="14">
        <v>16.66756925</v>
      </c>
      <c r="F10" s="16">
        <v>0.36893200999999998</v>
      </c>
      <c r="G10" s="14">
        <v>69.009178910000003</v>
      </c>
      <c r="H10" s="16">
        <v>0.51513562000000002</v>
      </c>
      <c r="I10" s="14">
        <v>9.1555471300000004</v>
      </c>
      <c r="J10" s="16">
        <v>0.31255039000000001</v>
      </c>
      <c r="K10" s="14">
        <v>3.3074534</v>
      </c>
      <c r="L10" s="16">
        <v>0.19114558000000001</v>
      </c>
      <c r="M10" s="14">
        <v>0</v>
      </c>
      <c r="N10" s="16">
        <v>0</v>
      </c>
      <c r="O10" s="14" t="s">
        <v>582</v>
      </c>
      <c r="P10" s="16" t="s">
        <v>582</v>
      </c>
      <c r="Q10" s="14">
        <v>0</v>
      </c>
      <c r="R10" s="16">
        <v>0</v>
      </c>
      <c r="S10" s="14">
        <v>0</v>
      </c>
      <c r="T10" s="16">
        <v>0</v>
      </c>
      <c r="U10" s="14">
        <v>1.8602513000000001</v>
      </c>
      <c r="V10" s="16">
        <v>0.18238561</v>
      </c>
    </row>
    <row r="11" spans="1:22" x14ac:dyDescent="0.25">
      <c r="A11" s="11" t="s">
        <v>481</v>
      </c>
      <c r="B11" s="13">
        <v>7053</v>
      </c>
      <c r="C11" s="14">
        <f>(53/B11*100)</f>
        <v>0.75145328229122355</v>
      </c>
      <c r="D11" s="15">
        <v>7000</v>
      </c>
      <c r="E11" s="14">
        <v>15.545409299999999</v>
      </c>
      <c r="F11" s="16">
        <v>0.54300736999999999</v>
      </c>
      <c r="G11" s="14">
        <v>58.900420459999999</v>
      </c>
      <c r="H11" s="16">
        <v>0.68591347999999996</v>
      </c>
      <c r="I11" s="14">
        <v>17.937598019999999</v>
      </c>
      <c r="J11" s="16">
        <v>0.54200928999999998</v>
      </c>
      <c r="K11" s="14">
        <v>5.5765018499999996</v>
      </c>
      <c r="L11" s="16">
        <v>0.36046348</v>
      </c>
      <c r="M11" s="14">
        <v>0</v>
      </c>
      <c r="N11" s="16">
        <v>0</v>
      </c>
      <c r="O11" s="14" t="s">
        <v>582</v>
      </c>
      <c r="P11" s="16" t="s">
        <v>582</v>
      </c>
      <c r="Q11" s="14">
        <v>0</v>
      </c>
      <c r="R11" s="16">
        <v>0</v>
      </c>
      <c r="S11" s="14">
        <v>0</v>
      </c>
      <c r="T11" s="16">
        <v>0</v>
      </c>
      <c r="U11" s="14">
        <v>2.04007037</v>
      </c>
      <c r="V11" s="16">
        <v>0.24635130999999999</v>
      </c>
    </row>
    <row r="12" spans="1:22" x14ac:dyDescent="0.25">
      <c r="A12" s="11" t="s">
        <v>482</v>
      </c>
      <c r="B12" s="13">
        <v>6894</v>
      </c>
      <c r="C12" s="14">
        <f>(57/B12*100)</f>
        <v>0.82680591818973026</v>
      </c>
      <c r="D12" s="15">
        <v>6837</v>
      </c>
      <c r="E12" s="14">
        <v>11.10635246</v>
      </c>
      <c r="F12" s="16">
        <v>0.52019910999999996</v>
      </c>
      <c r="G12" s="14">
        <v>66.5745249</v>
      </c>
      <c r="H12" s="16">
        <v>0.72048791000000001</v>
      </c>
      <c r="I12" s="14">
        <v>14.301549270000001</v>
      </c>
      <c r="J12" s="16">
        <v>0.51317734000000004</v>
      </c>
      <c r="K12" s="14">
        <v>3.6318236499999998</v>
      </c>
      <c r="L12" s="16">
        <v>0.26183203999999999</v>
      </c>
      <c r="M12" s="14">
        <v>0</v>
      </c>
      <c r="N12" s="16">
        <v>0</v>
      </c>
      <c r="O12" s="14" t="s">
        <v>582</v>
      </c>
      <c r="P12" s="16" t="s">
        <v>582</v>
      </c>
      <c r="Q12" s="14">
        <v>2.3471719100000001</v>
      </c>
      <c r="R12" s="16">
        <v>0.59165972</v>
      </c>
      <c r="S12" s="14">
        <v>0</v>
      </c>
      <c r="T12" s="16">
        <v>0</v>
      </c>
      <c r="U12" s="14">
        <v>2.0385778000000001</v>
      </c>
      <c r="V12" s="16">
        <v>0.23404686</v>
      </c>
    </row>
    <row r="13" spans="1:22" x14ac:dyDescent="0.25">
      <c r="A13" s="11" t="s">
        <v>483</v>
      </c>
      <c r="B13" s="13">
        <v>7161</v>
      </c>
      <c r="C13" s="14">
        <f>(95/B13*100)</f>
        <v>1.3266303588884234</v>
      </c>
      <c r="D13" s="15">
        <v>7066</v>
      </c>
      <c r="E13" s="14">
        <v>20.111641680000002</v>
      </c>
      <c r="F13" s="16">
        <v>0.55755969999999999</v>
      </c>
      <c r="G13" s="14">
        <v>60.671983269999998</v>
      </c>
      <c r="H13" s="16">
        <v>0.66867878000000003</v>
      </c>
      <c r="I13" s="14">
        <v>9.3831755500000007</v>
      </c>
      <c r="J13" s="16">
        <v>0.43369270999999998</v>
      </c>
      <c r="K13" s="14">
        <v>4.4321943199999998</v>
      </c>
      <c r="L13" s="16">
        <v>0.32120646000000003</v>
      </c>
      <c r="M13" s="14">
        <v>0</v>
      </c>
      <c r="N13" s="16">
        <v>0</v>
      </c>
      <c r="O13" s="14" t="s">
        <v>582</v>
      </c>
      <c r="P13" s="16" t="s">
        <v>582</v>
      </c>
      <c r="Q13" s="14">
        <v>4.0692588399999998</v>
      </c>
      <c r="R13" s="16">
        <v>0.46792859999999997</v>
      </c>
      <c r="S13" s="14">
        <v>0</v>
      </c>
      <c r="T13" s="16">
        <v>0</v>
      </c>
      <c r="U13" s="14">
        <v>1.3317463300000001</v>
      </c>
      <c r="V13" s="16">
        <v>0.17643322</v>
      </c>
    </row>
    <row r="14" spans="1:22" x14ac:dyDescent="0.25">
      <c r="A14" s="11" t="s">
        <v>484</v>
      </c>
      <c r="B14" s="13">
        <v>5587</v>
      </c>
      <c r="C14" s="14">
        <f>(76/B14*100)</f>
        <v>1.3603006980490424</v>
      </c>
      <c r="D14" s="15">
        <v>5511</v>
      </c>
      <c r="E14" s="14">
        <v>9.7593336900000001</v>
      </c>
      <c r="F14" s="16">
        <v>0.46345900000000001</v>
      </c>
      <c r="G14" s="14">
        <v>65.497158569999996</v>
      </c>
      <c r="H14" s="16">
        <v>0.72653067000000005</v>
      </c>
      <c r="I14" s="14">
        <v>18.949055909999998</v>
      </c>
      <c r="J14" s="16">
        <v>0.62542224999999996</v>
      </c>
      <c r="K14" s="14">
        <v>4.18775487</v>
      </c>
      <c r="L14" s="16">
        <v>0.32552047000000001</v>
      </c>
      <c r="M14" s="14">
        <v>0</v>
      </c>
      <c r="N14" s="16">
        <v>0</v>
      </c>
      <c r="O14" s="14" t="s">
        <v>582</v>
      </c>
      <c r="P14" s="16" t="s">
        <v>582</v>
      </c>
      <c r="Q14" s="14">
        <v>0</v>
      </c>
      <c r="R14" s="16">
        <v>0</v>
      </c>
      <c r="S14" s="14">
        <v>0</v>
      </c>
      <c r="T14" s="16">
        <v>0</v>
      </c>
      <c r="U14" s="14">
        <v>1.6066969600000001</v>
      </c>
      <c r="V14" s="16">
        <v>0.18347158999999999</v>
      </c>
    </row>
    <row r="15" spans="1:22" x14ac:dyDescent="0.25">
      <c r="A15" s="11" t="s">
        <v>485</v>
      </c>
      <c r="B15" s="13">
        <v>5882</v>
      </c>
      <c r="C15" s="14">
        <f>(53/B15*100)</f>
        <v>0.90105406324379467</v>
      </c>
      <c r="D15" s="15">
        <v>5829</v>
      </c>
      <c r="E15" s="14">
        <v>11.523113609999999</v>
      </c>
      <c r="F15" s="16">
        <v>0.44443251</v>
      </c>
      <c r="G15" s="14">
        <v>68.56065744</v>
      </c>
      <c r="H15" s="16">
        <v>0.69399624999999998</v>
      </c>
      <c r="I15" s="14">
        <v>13.952447490000001</v>
      </c>
      <c r="J15" s="16">
        <v>0.49937577</v>
      </c>
      <c r="K15" s="14">
        <v>3.6163040799999999</v>
      </c>
      <c r="L15" s="16">
        <v>0.25478066999999999</v>
      </c>
      <c r="M15" s="14">
        <v>0</v>
      </c>
      <c r="N15" s="16">
        <v>0</v>
      </c>
      <c r="O15" s="14" t="s">
        <v>582</v>
      </c>
      <c r="P15" s="16" t="s">
        <v>582</v>
      </c>
      <c r="Q15" s="14">
        <v>1.0127116700000001</v>
      </c>
      <c r="R15" s="16">
        <v>0.45391006</v>
      </c>
      <c r="S15" s="14">
        <v>0</v>
      </c>
      <c r="T15" s="16">
        <v>0</v>
      </c>
      <c r="U15" s="14">
        <v>1.3347656999999999</v>
      </c>
      <c r="V15" s="16">
        <v>0.18299431999999999</v>
      </c>
    </row>
    <row r="16" spans="1:22" x14ac:dyDescent="0.25">
      <c r="A16" s="11" t="s">
        <v>486</v>
      </c>
      <c r="B16" s="13">
        <v>6108</v>
      </c>
      <c r="C16" s="14">
        <f>(107/B16*100)</f>
        <v>1.7518009168303865</v>
      </c>
      <c r="D16" s="15">
        <v>6001</v>
      </c>
      <c r="E16" s="14">
        <v>17.4757508</v>
      </c>
      <c r="F16" s="16">
        <v>0.49712918</v>
      </c>
      <c r="G16" s="14">
        <v>68.602399390000002</v>
      </c>
      <c r="H16" s="16">
        <v>0.74669640999999998</v>
      </c>
      <c r="I16" s="14">
        <v>7.1662536100000001</v>
      </c>
      <c r="J16" s="16">
        <v>0.35378789999999999</v>
      </c>
      <c r="K16" s="14">
        <v>2.6712926800000001</v>
      </c>
      <c r="L16" s="16">
        <v>0.22401593</v>
      </c>
      <c r="M16" s="14">
        <v>0</v>
      </c>
      <c r="N16" s="16">
        <v>0</v>
      </c>
      <c r="O16" s="14" t="s">
        <v>582</v>
      </c>
      <c r="P16" s="16" t="s">
        <v>582</v>
      </c>
      <c r="Q16" s="14">
        <v>0</v>
      </c>
      <c r="R16" s="16">
        <v>0</v>
      </c>
      <c r="S16" s="14">
        <v>0</v>
      </c>
      <c r="T16" s="16">
        <v>0</v>
      </c>
      <c r="U16" s="14">
        <v>4.0843035199999997</v>
      </c>
      <c r="V16" s="16">
        <v>0.40844676000000002</v>
      </c>
    </row>
    <row r="17" spans="1:22" x14ac:dyDescent="0.25">
      <c r="A17" s="11" t="s">
        <v>487</v>
      </c>
      <c r="B17" s="13">
        <v>6504</v>
      </c>
      <c r="C17" s="14">
        <f>(709/B17*100)</f>
        <v>10.900984009840098</v>
      </c>
      <c r="D17" s="15">
        <v>5795</v>
      </c>
      <c r="E17" s="14">
        <v>25.874313570000002</v>
      </c>
      <c r="F17" s="16">
        <v>0.66237221000000002</v>
      </c>
      <c r="G17" s="14">
        <v>54.710759750000001</v>
      </c>
      <c r="H17" s="16">
        <v>0.71833506999999996</v>
      </c>
      <c r="I17" s="14">
        <v>10.255827439999999</v>
      </c>
      <c r="J17" s="16">
        <v>0.42552495000000001</v>
      </c>
      <c r="K17" s="14">
        <v>3.9467244899999998</v>
      </c>
      <c r="L17" s="16">
        <v>0.29637595999999999</v>
      </c>
      <c r="M17" s="14">
        <v>0</v>
      </c>
      <c r="N17" s="16">
        <v>0</v>
      </c>
      <c r="O17" s="14" t="s">
        <v>582</v>
      </c>
      <c r="P17" s="16" t="s">
        <v>582</v>
      </c>
      <c r="Q17" s="14">
        <v>2.5536236200000002</v>
      </c>
      <c r="R17" s="16">
        <v>0.33893387000000003</v>
      </c>
      <c r="S17" s="14">
        <v>0</v>
      </c>
      <c r="T17" s="16">
        <v>0</v>
      </c>
      <c r="U17" s="14">
        <v>2.6587511199999998</v>
      </c>
      <c r="V17" s="16">
        <v>0.27230803999999997</v>
      </c>
    </row>
    <row r="18" spans="1:22" x14ac:dyDescent="0.25">
      <c r="A18" s="11" t="s">
        <v>488</v>
      </c>
      <c r="B18" s="13">
        <v>5532</v>
      </c>
      <c r="C18" s="14">
        <f>(28/B18*100)</f>
        <v>0.50614605929139556</v>
      </c>
      <c r="D18" s="15">
        <v>5504</v>
      </c>
      <c r="E18" s="14">
        <v>18.365033</v>
      </c>
      <c r="F18" s="16">
        <v>0.53676915999999997</v>
      </c>
      <c r="G18" s="14">
        <v>67.287869569999998</v>
      </c>
      <c r="H18" s="16">
        <v>0.79755222999999997</v>
      </c>
      <c r="I18" s="14">
        <v>9.59936744</v>
      </c>
      <c r="J18" s="16">
        <v>0.4111284</v>
      </c>
      <c r="K18" s="14">
        <v>2.7255128900000001</v>
      </c>
      <c r="L18" s="16">
        <v>0.23288067000000001</v>
      </c>
      <c r="M18" s="14">
        <v>0</v>
      </c>
      <c r="N18" s="16">
        <v>0</v>
      </c>
      <c r="O18" s="14" t="s">
        <v>582</v>
      </c>
      <c r="P18" s="16" t="s">
        <v>582</v>
      </c>
      <c r="Q18" s="14">
        <v>0</v>
      </c>
      <c r="R18" s="16">
        <v>0</v>
      </c>
      <c r="S18" s="14">
        <v>0</v>
      </c>
      <c r="T18" s="16">
        <v>0</v>
      </c>
      <c r="U18" s="14">
        <v>2.0222171100000002</v>
      </c>
      <c r="V18" s="16">
        <v>0.28368921000000002</v>
      </c>
    </row>
    <row r="19" spans="1:22" x14ac:dyDescent="0.25">
      <c r="A19" s="11" t="s">
        <v>489</v>
      </c>
      <c r="B19" s="13">
        <v>5658</v>
      </c>
      <c r="C19" s="14">
        <f>(74/B19*100)</f>
        <v>1.3078826440438318</v>
      </c>
      <c r="D19" s="15">
        <v>5584</v>
      </c>
      <c r="E19" s="14">
        <v>14.87439019</v>
      </c>
      <c r="F19" s="16">
        <v>0.53261276999999996</v>
      </c>
      <c r="G19" s="14">
        <v>66.085030110000005</v>
      </c>
      <c r="H19" s="16">
        <v>0.79089787</v>
      </c>
      <c r="I19" s="14">
        <v>12.961954</v>
      </c>
      <c r="J19" s="16">
        <v>0.50979978999999997</v>
      </c>
      <c r="K19" s="14">
        <v>3.96791823</v>
      </c>
      <c r="L19" s="16">
        <v>0.32813848000000001</v>
      </c>
      <c r="M19" s="14">
        <v>0</v>
      </c>
      <c r="N19" s="16">
        <v>0</v>
      </c>
      <c r="O19" s="14" t="s">
        <v>582</v>
      </c>
      <c r="P19" s="16" t="s">
        <v>582</v>
      </c>
      <c r="Q19" s="14">
        <v>0</v>
      </c>
      <c r="R19" s="16">
        <v>0</v>
      </c>
      <c r="S19" s="14">
        <v>0</v>
      </c>
      <c r="T19" s="16">
        <v>0</v>
      </c>
      <c r="U19" s="14">
        <v>2.1107074699999999</v>
      </c>
      <c r="V19" s="16">
        <v>0.21616989</v>
      </c>
    </row>
    <row r="20" spans="1:22" x14ac:dyDescent="0.25">
      <c r="A20" s="11" t="s">
        <v>490</v>
      </c>
      <c r="B20" s="13">
        <v>3371</v>
      </c>
      <c r="C20" s="14">
        <f>(75/B20*100)</f>
        <v>2.2248590922574905</v>
      </c>
      <c r="D20" s="15">
        <v>3296</v>
      </c>
      <c r="E20" s="14">
        <v>21.193481330000001</v>
      </c>
      <c r="F20" s="16">
        <v>0.71232032999999995</v>
      </c>
      <c r="G20" s="14">
        <v>60.125000829999998</v>
      </c>
      <c r="H20" s="16">
        <v>0.77164896000000005</v>
      </c>
      <c r="I20" s="14">
        <v>11.132389910000001</v>
      </c>
      <c r="J20" s="16">
        <v>0.50800716999999995</v>
      </c>
      <c r="K20" s="14">
        <v>5.66359528</v>
      </c>
      <c r="L20" s="16">
        <v>0.39605391000000001</v>
      </c>
      <c r="M20" s="14">
        <v>0</v>
      </c>
      <c r="N20" s="16">
        <v>0</v>
      </c>
      <c r="O20" s="14" t="s">
        <v>582</v>
      </c>
      <c r="P20" s="16" t="s">
        <v>582</v>
      </c>
      <c r="Q20" s="14">
        <v>0</v>
      </c>
      <c r="R20" s="16">
        <v>0</v>
      </c>
      <c r="S20" s="14">
        <v>0</v>
      </c>
      <c r="T20" s="16">
        <v>0</v>
      </c>
      <c r="U20" s="14">
        <v>1.88553266</v>
      </c>
      <c r="V20" s="16">
        <v>0.20652066999999999</v>
      </c>
    </row>
    <row r="21" spans="1:22" x14ac:dyDescent="0.25">
      <c r="A21" s="11" t="s">
        <v>491</v>
      </c>
      <c r="B21" s="13">
        <v>5741</v>
      </c>
      <c r="C21" s="14">
        <f>(45/B21*100)</f>
        <v>0.7838355687162516</v>
      </c>
      <c r="D21" s="15">
        <v>5696</v>
      </c>
      <c r="E21" s="14">
        <v>12.382386759999999</v>
      </c>
      <c r="F21" s="16">
        <v>0.42236984999999999</v>
      </c>
      <c r="G21" s="14">
        <v>76.821038279999996</v>
      </c>
      <c r="H21" s="16">
        <v>0.62405975999999996</v>
      </c>
      <c r="I21" s="14">
        <v>7.1653630399999999</v>
      </c>
      <c r="J21" s="16">
        <v>0.38120351000000002</v>
      </c>
      <c r="K21" s="14">
        <v>2.1552800900000002</v>
      </c>
      <c r="L21" s="16">
        <v>0.22485780999999999</v>
      </c>
      <c r="M21" s="14">
        <v>0</v>
      </c>
      <c r="N21" s="16">
        <v>0</v>
      </c>
      <c r="O21" s="14" t="s">
        <v>582</v>
      </c>
      <c r="P21" s="16" t="s">
        <v>582</v>
      </c>
      <c r="Q21" s="14">
        <v>0</v>
      </c>
      <c r="R21" s="16">
        <v>0</v>
      </c>
      <c r="S21" s="14">
        <v>0</v>
      </c>
      <c r="T21" s="16">
        <v>0</v>
      </c>
      <c r="U21" s="14">
        <v>1.4759318299999999</v>
      </c>
      <c r="V21" s="16">
        <v>0.17330561999999999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(222/B23*100)</f>
        <v>1.9166019166019166</v>
      </c>
      <c r="D23" s="15">
        <v>11361</v>
      </c>
      <c r="E23" s="14">
        <v>8.9270357199999992</v>
      </c>
      <c r="F23" s="16">
        <v>0.35585569</v>
      </c>
      <c r="G23" s="14">
        <v>65.601735989999995</v>
      </c>
      <c r="H23" s="16">
        <v>0.67670383000000001</v>
      </c>
      <c r="I23" s="14">
        <v>18.507456560000001</v>
      </c>
      <c r="J23" s="16">
        <v>0.52516182</v>
      </c>
      <c r="K23" s="14">
        <v>4.2010958599999997</v>
      </c>
      <c r="L23" s="16">
        <v>0.28577139000000001</v>
      </c>
      <c r="M23" s="14">
        <v>0</v>
      </c>
      <c r="N23" s="16">
        <v>0</v>
      </c>
      <c r="O23" s="14" t="s">
        <v>582</v>
      </c>
      <c r="P23" s="16" t="s">
        <v>582</v>
      </c>
      <c r="Q23" s="14">
        <v>0</v>
      </c>
      <c r="R23" s="16">
        <v>0</v>
      </c>
      <c r="S23" s="14">
        <v>0</v>
      </c>
      <c r="T23" s="16">
        <v>0</v>
      </c>
      <c r="U23" s="14">
        <v>2.7626758800000002</v>
      </c>
      <c r="V23" s="16">
        <v>0.29245303</v>
      </c>
    </row>
    <row r="24" spans="1:22" x14ac:dyDescent="0.25">
      <c r="A24" s="11" t="s">
        <v>494</v>
      </c>
      <c r="B24" s="13">
        <v>6647</v>
      </c>
      <c r="C24" s="14">
        <f>(7/B24*100)</f>
        <v>0.10531066646607493</v>
      </c>
      <c r="D24" s="15">
        <v>6640</v>
      </c>
      <c r="E24" s="14">
        <v>10.234657139999999</v>
      </c>
      <c r="F24" s="16">
        <v>0.40951474999999998</v>
      </c>
      <c r="G24" s="14">
        <v>62.503471259999998</v>
      </c>
      <c r="H24" s="16">
        <v>0.66996730999999998</v>
      </c>
      <c r="I24" s="14">
        <v>21.66794608</v>
      </c>
      <c r="J24" s="16">
        <v>0.52136892000000001</v>
      </c>
      <c r="K24" s="14">
        <v>4.1453990000000003</v>
      </c>
      <c r="L24" s="16">
        <v>0.29862176000000001</v>
      </c>
      <c r="M24" s="14">
        <v>0</v>
      </c>
      <c r="N24" s="16">
        <v>0</v>
      </c>
      <c r="O24" s="14" t="s">
        <v>582</v>
      </c>
      <c r="P24" s="16" t="s">
        <v>582</v>
      </c>
      <c r="Q24" s="14">
        <v>0</v>
      </c>
      <c r="R24" s="16">
        <v>0</v>
      </c>
      <c r="S24" s="14">
        <v>0</v>
      </c>
      <c r="T24" s="16">
        <v>0</v>
      </c>
      <c r="U24" s="14">
        <v>1.44852651</v>
      </c>
      <c r="V24" s="16">
        <v>0.14582877</v>
      </c>
    </row>
    <row r="25" spans="1:22" x14ac:dyDescent="0.25">
      <c r="A25" s="11" t="s">
        <v>495</v>
      </c>
      <c r="B25" s="13">
        <v>5581</v>
      </c>
      <c r="C25" s="14">
        <f>(24/B25*100)</f>
        <v>0.43003046049095145</v>
      </c>
      <c r="D25" s="15">
        <v>5557</v>
      </c>
      <c r="E25" s="14">
        <v>12.15452436</v>
      </c>
      <c r="F25" s="16">
        <v>0.51892550000000004</v>
      </c>
      <c r="G25" s="14">
        <v>69.592533070000002</v>
      </c>
      <c r="H25" s="16">
        <v>0.66830690999999998</v>
      </c>
      <c r="I25" s="14">
        <v>15.84011733</v>
      </c>
      <c r="J25" s="16">
        <v>0.60976459000000005</v>
      </c>
      <c r="K25" s="14">
        <v>2.1695439200000002</v>
      </c>
      <c r="L25" s="16">
        <v>0.21091414999999999</v>
      </c>
      <c r="M25" s="14">
        <v>0</v>
      </c>
      <c r="N25" s="16">
        <v>0</v>
      </c>
      <c r="O25" s="14" t="s">
        <v>582</v>
      </c>
      <c r="P25" s="16" t="s">
        <v>582</v>
      </c>
      <c r="Q25" s="14">
        <v>0</v>
      </c>
      <c r="R25" s="16">
        <v>0</v>
      </c>
      <c r="S25" s="14">
        <v>0</v>
      </c>
      <c r="T25" s="16">
        <v>0</v>
      </c>
      <c r="U25" s="14">
        <v>0.24328132</v>
      </c>
      <c r="V25" s="16">
        <v>7.4929309999999999E-2</v>
      </c>
    </row>
    <row r="26" spans="1:22" x14ac:dyDescent="0.25">
      <c r="A26" s="11" t="s">
        <v>496</v>
      </c>
      <c r="B26" s="13">
        <v>4869</v>
      </c>
      <c r="C26" s="14">
        <f>(36/B26*100)</f>
        <v>0.73937153419593349</v>
      </c>
      <c r="D26" s="15">
        <v>4833</v>
      </c>
      <c r="E26" s="14">
        <v>8.4151210499999998</v>
      </c>
      <c r="F26" s="16">
        <v>0.41342595999999998</v>
      </c>
      <c r="G26" s="14">
        <v>58.844720119999998</v>
      </c>
      <c r="H26" s="16">
        <v>0.71984281000000006</v>
      </c>
      <c r="I26" s="14">
        <v>25.539243129999999</v>
      </c>
      <c r="J26" s="16">
        <v>0.61748351000000001</v>
      </c>
      <c r="K26" s="14">
        <v>5.8242411599999997</v>
      </c>
      <c r="L26" s="16">
        <v>0.39815953999999998</v>
      </c>
      <c r="M26" s="14">
        <v>0</v>
      </c>
      <c r="N26" s="16">
        <v>0</v>
      </c>
      <c r="O26" s="14" t="s">
        <v>582</v>
      </c>
      <c r="P26" s="16" t="s">
        <v>582</v>
      </c>
      <c r="Q26" s="14">
        <v>0</v>
      </c>
      <c r="R26" s="16">
        <v>0</v>
      </c>
      <c r="S26" s="14">
        <v>0</v>
      </c>
      <c r="T26" s="16">
        <v>0</v>
      </c>
      <c r="U26" s="14">
        <v>1.3766745300000001</v>
      </c>
      <c r="V26" s="16">
        <v>0.16582640000000001</v>
      </c>
    </row>
    <row r="27" spans="1:22" x14ac:dyDescent="0.25">
      <c r="A27" s="11" t="s">
        <v>497</v>
      </c>
      <c r="B27" s="13">
        <v>5299</v>
      </c>
      <c r="C27" s="14">
        <f>(19/B27*100)</f>
        <v>0.35855821853179842</v>
      </c>
      <c r="D27" s="15">
        <v>5280</v>
      </c>
      <c r="E27" s="14">
        <v>20.532488520000001</v>
      </c>
      <c r="F27" s="16">
        <v>0.54473305999999999</v>
      </c>
      <c r="G27" s="14">
        <v>58.137482939999998</v>
      </c>
      <c r="H27" s="16">
        <v>0.69384119</v>
      </c>
      <c r="I27" s="14">
        <v>13.143580549999999</v>
      </c>
      <c r="J27" s="16">
        <v>0.44806525000000003</v>
      </c>
      <c r="K27" s="14">
        <v>4.9463171099999999</v>
      </c>
      <c r="L27" s="16">
        <v>0.31013244000000001</v>
      </c>
      <c r="M27" s="14">
        <v>0</v>
      </c>
      <c r="N27" s="16">
        <v>0</v>
      </c>
      <c r="O27" s="14" t="s">
        <v>582</v>
      </c>
      <c r="P27" s="16" t="s">
        <v>582</v>
      </c>
      <c r="Q27" s="14">
        <v>0</v>
      </c>
      <c r="R27" s="16">
        <v>0</v>
      </c>
      <c r="S27" s="14">
        <v>0</v>
      </c>
      <c r="T27" s="16">
        <v>0</v>
      </c>
      <c r="U27" s="14">
        <v>3.2401308900000001</v>
      </c>
      <c r="V27" s="16">
        <v>0.26478773999999999</v>
      </c>
    </row>
    <row r="28" spans="1:22" x14ac:dyDescent="0.25">
      <c r="A28" s="11" t="s">
        <v>498</v>
      </c>
      <c r="B28" s="13">
        <v>7568</v>
      </c>
      <c r="C28" s="14">
        <f>(64/B28*100)</f>
        <v>0.84566596194503174</v>
      </c>
      <c r="D28" s="15">
        <v>7504</v>
      </c>
      <c r="E28" s="14">
        <v>15.099762269999999</v>
      </c>
      <c r="F28" s="16">
        <v>0.49425237999999999</v>
      </c>
      <c r="G28" s="14">
        <v>56.04689904</v>
      </c>
      <c r="H28" s="16">
        <v>0.80838480999999995</v>
      </c>
      <c r="I28" s="14">
        <v>20.936044620000001</v>
      </c>
      <c r="J28" s="16">
        <v>0.47493542999999999</v>
      </c>
      <c r="K28" s="14">
        <v>6.6877390200000004</v>
      </c>
      <c r="L28" s="16">
        <v>0.36321118000000002</v>
      </c>
      <c r="M28" s="14">
        <v>0</v>
      </c>
      <c r="N28" s="16">
        <v>0</v>
      </c>
      <c r="O28" s="14" t="s">
        <v>582</v>
      </c>
      <c r="P28" s="16" t="s">
        <v>582</v>
      </c>
      <c r="Q28" s="14">
        <v>0</v>
      </c>
      <c r="R28" s="16">
        <v>0</v>
      </c>
      <c r="S28" s="14">
        <v>0</v>
      </c>
      <c r="T28" s="16">
        <v>0</v>
      </c>
      <c r="U28" s="14">
        <v>1.22955506</v>
      </c>
      <c r="V28" s="16">
        <v>0.15674950000000001</v>
      </c>
    </row>
    <row r="29" spans="1:22" x14ac:dyDescent="0.25">
      <c r="A29" s="11" t="s">
        <v>499</v>
      </c>
      <c r="B29" s="13">
        <v>5385</v>
      </c>
      <c r="C29" s="14">
        <f>(30/B29*100)</f>
        <v>0.55710306406685239</v>
      </c>
      <c r="D29" s="15">
        <v>5355</v>
      </c>
      <c r="E29" s="14">
        <v>12.27471787</v>
      </c>
      <c r="F29" s="16">
        <v>0.47588343</v>
      </c>
      <c r="G29" s="14">
        <v>76.233948690000005</v>
      </c>
      <c r="H29" s="16">
        <v>0.72812779999999999</v>
      </c>
      <c r="I29" s="14">
        <v>6.3118442100000003</v>
      </c>
      <c r="J29" s="16">
        <v>0.38121648000000002</v>
      </c>
      <c r="K29" s="14">
        <v>1.44985572</v>
      </c>
      <c r="L29" s="16">
        <v>0.18466945000000001</v>
      </c>
      <c r="M29" s="14">
        <v>0</v>
      </c>
      <c r="N29" s="16">
        <v>0</v>
      </c>
      <c r="O29" s="14" t="s">
        <v>582</v>
      </c>
      <c r="P29" s="16" t="s">
        <v>582</v>
      </c>
      <c r="Q29" s="14">
        <v>2.7667624100000001</v>
      </c>
      <c r="R29" s="16">
        <v>0.24169378</v>
      </c>
      <c r="S29" s="14">
        <v>0</v>
      </c>
      <c r="T29" s="16">
        <v>0</v>
      </c>
      <c r="U29" s="14">
        <v>0.96287109000000004</v>
      </c>
      <c r="V29" s="16">
        <v>0.16780970000000001</v>
      </c>
    </row>
    <row r="30" spans="1:22" x14ac:dyDescent="0.25">
      <c r="A30" s="11" t="s">
        <v>500</v>
      </c>
      <c r="B30" s="13">
        <v>4520</v>
      </c>
      <c r="C30" s="14">
        <f>(107/B30*100)</f>
        <v>2.3672566371681416</v>
      </c>
      <c r="D30" s="15">
        <v>4413</v>
      </c>
      <c r="E30" s="14">
        <v>11.484129830000001</v>
      </c>
      <c r="F30" s="16">
        <v>0.55396878000000005</v>
      </c>
      <c r="G30" s="14">
        <v>74.958741700000004</v>
      </c>
      <c r="H30" s="16">
        <v>0.63306954000000004</v>
      </c>
      <c r="I30" s="14">
        <v>9.0825916800000002</v>
      </c>
      <c r="J30" s="16">
        <v>0.42882029999999999</v>
      </c>
      <c r="K30" s="14">
        <v>2.4300243699999999</v>
      </c>
      <c r="L30" s="16">
        <v>0.25668708000000001</v>
      </c>
      <c r="M30" s="14">
        <v>0</v>
      </c>
      <c r="N30" s="16">
        <v>0</v>
      </c>
      <c r="O30" s="14" t="s">
        <v>582</v>
      </c>
      <c r="P30" s="16" t="s">
        <v>582</v>
      </c>
      <c r="Q30" s="14">
        <v>0</v>
      </c>
      <c r="R30" s="16">
        <v>0</v>
      </c>
      <c r="S30" s="14">
        <v>0</v>
      </c>
      <c r="T30" s="16">
        <v>0</v>
      </c>
      <c r="U30" s="14">
        <v>2.0445124200000002</v>
      </c>
      <c r="V30" s="16">
        <v>0.22846058</v>
      </c>
    </row>
    <row r="31" spans="1:22" x14ac:dyDescent="0.25">
      <c r="A31" s="11" t="s">
        <v>501</v>
      </c>
      <c r="B31" s="13">
        <v>5456</v>
      </c>
      <c r="C31" s="14">
        <f>(127/B31*100)</f>
        <v>2.3277126099706744</v>
      </c>
      <c r="D31" s="15">
        <v>5329</v>
      </c>
      <c r="E31" s="14">
        <v>20.417125290000001</v>
      </c>
      <c r="F31" s="16">
        <v>0.49538270000000001</v>
      </c>
      <c r="G31" s="14">
        <v>60.523075370000001</v>
      </c>
      <c r="H31" s="16">
        <v>0.76965433999999999</v>
      </c>
      <c r="I31" s="14">
        <v>11.50198696</v>
      </c>
      <c r="J31" s="16">
        <v>0.53352701999999996</v>
      </c>
      <c r="K31" s="14">
        <v>5.1272117100000001</v>
      </c>
      <c r="L31" s="16">
        <v>0.32208081999999999</v>
      </c>
      <c r="M31" s="14">
        <v>0</v>
      </c>
      <c r="N31" s="16">
        <v>0</v>
      </c>
      <c r="O31" s="14" t="s">
        <v>582</v>
      </c>
      <c r="P31" s="16" t="s">
        <v>582</v>
      </c>
      <c r="Q31" s="14">
        <v>0</v>
      </c>
      <c r="R31" s="16">
        <v>0</v>
      </c>
      <c r="S31" s="14">
        <v>0</v>
      </c>
      <c r="T31" s="16">
        <v>0</v>
      </c>
      <c r="U31" s="14">
        <v>2.43060068</v>
      </c>
      <c r="V31" s="16">
        <v>0.27396207</v>
      </c>
    </row>
    <row r="32" spans="1:22" x14ac:dyDescent="0.25">
      <c r="A32" s="11" t="s">
        <v>502</v>
      </c>
      <c r="B32" s="13">
        <v>4478</v>
      </c>
      <c r="C32" s="14">
        <f>(5/B32*100)</f>
        <v>0.11165698972755694</v>
      </c>
      <c r="D32" s="15">
        <v>4473</v>
      </c>
      <c r="E32" s="14">
        <v>11.65930401</v>
      </c>
      <c r="F32" s="16">
        <v>0.57934198999999997</v>
      </c>
      <c r="G32" s="14">
        <v>60.642725830000003</v>
      </c>
      <c r="H32" s="16">
        <v>0.80384778999999995</v>
      </c>
      <c r="I32" s="14">
        <v>18.97188916</v>
      </c>
      <c r="J32" s="16">
        <v>0.54005793999999996</v>
      </c>
      <c r="K32" s="14">
        <v>7.3847677799999998</v>
      </c>
      <c r="L32" s="16">
        <v>0.47950313</v>
      </c>
      <c r="M32" s="14">
        <v>0</v>
      </c>
      <c r="N32" s="16">
        <v>0</v>
      </c>
      <c r="O32" s="14" t="s">
        <v>582</v>
      </c>
      <c r="P32" s="16" t="s">
        <v>582</v>
      </c>
      <c r="Q32" s="14">
        <v>0</v>
      </c>
      <c r="R32" s="16">
        <v>0</v>
      </c>
      <c r="S32" s="14">
        <v>0</v>
      </c>
      <c r="T32" s="16">
        <v>0</v>
      </c>
      <c r="U32" s="14">
        <v>1.34131322</v>
      </c>
      <c r="V32" s="16">
        <v>0.20533483999999999</v>
      </c>
    </row>
    <row r="33" spans="1:22" x14ac:dyDescent="0.25">
      <c r="A33" s="11" t="s">
        <v>503</v>
      </c>
      <c r="B33" s="13">
        <v>7325</v>
      </c>
      <c r="C33" s="14">
        <f>(76/B33*100)</f>
        <v>1.0375426621160411</v>
      </c>
      <c r="D33" s="15">
        <v>7249</v>
      </c>
      <c r="E33" s="14">
        <v>17.271314149999998</v>
      </c>
      <c r="F33" s="16">
        <v>0.62046964999999998</v>
      </c>
      <c r="G33" s="14">
        <v>68.940031230000002</v>
      </c>
      <c r="H33" s="16">
        <v>0.78565823000000001</v>
      </c>
      <c r="I33" s="14">
        <v>9.1542613300000006</v>
      </c>
      <c r="J33" s="16">
        <v>0.39857100000000001</v>
      </c>
      <c r="K33" s="14">
        <v>3.0398424899999998</v>
      </c>
      <c r="L33" s="16">
        <v>0.26432174000000003</v>
      </c>
      <c r="M33" s="14">
        <v>0</v>
      </c>
      <c r="N33" s="16">
        <v>0</v>
      </c>
      <c r="O33" s="14" t="s">
        <v>582</v>
      </c>
      <c r="P33" s="16" t="s">
        <v>582</v>
      </c>
      <c r="Q33" s="14">
        <v>0</v>
      </c>
      <c r="R33" s="16">
        <v>0</v>
      </c>
      <c r="S33" s="14">
        <v>0</v>
      </c>
      <c r="T33" s="16">
        <v>0</v>
      </c>
      <c r="U33" s="14">
        <v>1.5945507999999999</v>
      </c>
      <c r="V33" s="16">
        <v>0.18290506000000001</v>
      </c>
    </row>
    <row r="34" spans="1:22" x14ac:dyDescent="0.25">
      <c r="A34" s="11" t="s">
        <v>504</v>
      </c>
      <c r="B34" s="13">
        <v>6350</v>
      </c>
      <c r="C34" s="14">
        <f>(39/B34*100)</f>
        <v>0.6141732283464566</v>
      </c>
      <c r="D34" s="15">
        <v>6311</v>
      </c>
      <c r="E34" s="14">
        <v>10.08720186</v>
      </c>
      <c r="F34" s="16">
        <v>0.39916691999999998</v>
      </c>
      <c r="G34" s="14">
        <v>62.027956940000003</v>
      </c>
      <c r="H34" s="16">
        <v>0.65159317000000005</v>
      </c>
      <c r="I34" s="14">
        <v>17.645419189999998</v>
      </c>
      <c r="J34" s="16">
        <v>0.49005256000000003</v>
      </c>
      <c r="K34" s="14">
        <v>4.2045446599999998</v>
      </c>
      <c r="L34" s="16">
        <v>0.25698476999999997</v>
      </c>
      <c r="M34" s="14">
        <v>0</v>
      </c>
      <c r="N34" s="16">
        <v>0</v>
      </c>
      <c r="O34" s="14" t="s">
        <v>582</v>
      </c>
      <c r="P34" s="16" t="s">
        <v>582</v>
      </c>
      <c r="Q34" s="14">
        <v>2.56205434</v>
      </c>
      <c r="R34" s="16">
        <v>0.53182982999999995</v>
      </c>
      <c r="S34" s="14">
        <v>0</v>
      </c>
      <c r="T34" s="16">
        <v>0</v>
      </c>
      <c r="U34" s="14">
        <v>3.4728230099999999</v>
      </c>
      <c r="V34" s="16">
        <v>0.31965937</v>
      </c>
    </row>
    <row r="35" spans="1:22" x14ac:dyDescent="0.25">
      <c r="A35" s="11" t="s">
        <v>505</v>
      </c>
      <c r="B35" s="13">
        <v>6406</v>
      </c>
      <c r="C35" s="14">
        <f>(38/B35*100)</f>
        <v>0.59319388073680923</v>
      </c>
      <c r="D35" s="15">
        <v>6368</v>
      </c>
      <c r="E35" s="14">
        <v>8.9199966600000007</v>
      </c>
      <c r="F35" s="16">
        <v>0.37377441</v>
      </c>
      <c r="G35" s="14">
        <v>67.147362430000001</v>
      </c>
      <c r="H35" s="16">
        <v>0.56926255000000003</v>
      </c>
      <c r="I35" s="14">
        <v>16.80805251</v>
      </c>
      <c r="J35" s="16">
        <v>0.54976539999999996</v>
      </c>
      <c r="K35" s="14">
        <v>4.0596588799999997</v>
      </c>
      <c r="L35" s="16">
        <v>0.26717934999999998</v>
      </c>
      <c r="M35" s="14">
        <v>0</v>
      </c>
      <c r="N35" s="16">
        <v>0</v>
      </c>
      <c r="O35" s="14" t="s">
        <v>582</v>
      </c>
      <c r="P35" s="16" t="s">
        <v>582</v>
      </c>
      <c r="Q35" s="14">
        <v>1.0339346199999999</v>
      </c>
      <c r="R35" s="16">
        <v>5.6459860000000001E-2</v>
      </c>
      <c r="S35" s="14">
        <v>0</v>
      </c>
      <c r="T35" s="16">
        <v>0</v>
      </c>
      <c r="U35" s="14">
        <v>2.03099491</v>
      </c>
      <c r="V35" s="16">
        <v>0.19124482000000001</v>
      </c>
    </row>
    <row r="36" spans="1:22" x14ac:dyDescent="0.25">
      <c r="A36" s="11" t="s">
        <v>506</v>
      </c>
      <c r="B36" s="13">
        <v>6736</v>
      </c>
      <c r="C36" s="14">
        <f>(31/B36*100)</f>
        <v>0.46021377672209024</v>
      </c>
      <c r="D36" s="15">
        <v>6705</v>
      </c>
      <c r="E36" s="14">
        <v>24.34747698</v>
      </c>
      <c r="F36" s="16">
        <v>0.64160857000000004</v>
      </c>
      <c r="G36" s="14">
        <v>60.458588339999999</v>
      </c>
      <c r="H36" s="16">
        <v>0.71392073</v>
      </c>
      <c r="I36" s="14">
        <v>10.30474304</v>
      </c>
      <c r="J36" s="16">
        <v>0.45812160000000002</v>
      </c>
      <c r="K36" s="14">
        <v>3.5286580399999998</v>
      </c>
      <c r="L36" s="16">
        <v>0.23755612000000001</v>
      </c>
      <c r="M36" s="14">
        <v>0</v>
      </c>
      <c r="N36" s="16">
        <v>0</v>
      </c>
      <c r="O36" s="14" t="s">
        <v>582</v>
      </c>
      <c r="P36" s="16" t="s">
        <v>582</v>
      </c>
      <c r="Q36" s="14">
        <v>0</v>
      </c>
      <c r="R36" s="16">
        <v>0</v>
      </c>
      <c r="S36" s="14">
        <v>0</v>
      </c>
      <c r="T36" s="16">
        <v>0</v>
      </c>
      <c r="U36" s="14">
        <v>1.3605335999999999</v>
      </c>
      <c r="V36" s="16">
        <v>0.16811234999999999</v>
      </c>
    </row>
    <row r="37" spans="1:22" x14ac:dyDescent="0.25">
      <c r="A37" s="11" t="s">
        <v>507</v>
      </c>
      <c r="B37" s="13">
        <v>5458</v>
      </c>
      <c r="C37" s="14">
        <f>(66/B37*100)</f>
        <v>1.2092341517039207</v>
      </c>
      <c r="D37" s="15">
        <v>5392</v>
      </c>
      <c r="E37" s="14">
        <v>18.637919589999999</v>
      </c>
      <c r="F37" s="16">
        <v>0.62196859000000004</v>
      </c>
      <c r="G37" s="14">
        <v>57.423944089999999</v>
      </c>
      <c r="H37" s="16">
        <v>0.85884563999999997</v>
      </c>
      <c r="I37" s="14">
        <v>14.427589680000001</v>
      </c>
      <c r="J37" s="16">
        <v>0.38592576000000001</v>
      </c>
      <c r="K37" s="14">
        <v>6.5006203999999999</v>
      </c>
      <c r="L37" s="16">
        <v>0.34604263000000002</v>
      </c>
      <c r="M37" s="14">
        <v>0</v>
      </c>
      <c r="N37" s="16">
        <v>0</v>
      </c>
      <c r="O37" s="14" t="s">
        <v>582</v>
      </c>
      <c r="P37" s="16" t="s">
        <v>582</v>
      </c>
      <c r="Q37" s="14">
        <v>0</v>
      </c>
      <c r="R37" s="16">
        <v>0</v>
      </c>
      <c r="S37" s="14">
        <v>0</v>
      </c>
      <c r="T37" s="16">
        <v>0</v>
      </c>
      <c r="U37" s="14">
        <v>3.00992623</v>
      </c>
      <c r="V37" s="16">
        <v>0.38655170999999999</v>
      </c>
    </row>
    <row r="38" spans="1:22" x14ac:dyDescent="0.25">
      <c r="A38" s="11" t="s">
        <v>508</v>
      </c>
      <c r="B38" s="13">
        <v>5860</v>
      </c>
      <c r="C38" s="14">
        <f>(17/B38*100)</f>
        <v>0.29010238907849828</v>
      </c>
      <c r="D38" s="15">
        <v>5843</v>
      </c>
      <c r="E38" s="14">
        <v>26.899792980000001</v>
      </c>
      <c r="F38" s="16">
        <v>0.64174328999999997</v>
      </c>
      <c r="G38" s="14">
        <v>58.794843389999997</v>
      </c>
      <c r="H38" s="16">
        <v>0.72187800000000002</v>
      </c>
      <c r="I38" s="14">
        <v>8.3747642199999994</v>
      </c>
      <c r="J38" s="16">
        <v>0.40588933999999999</v>
      </c>
      <c r="K38" s="14">
        <v>3.88501341</v>
      </c>
      <c r="L38" s="16">
        <v>0.33340185</v>
      </c>
      <c r="M38" s="14">
        <v>0</v>
      </c>
      <c r="N38" s="16">
        <v>0</v>
      </c>
      <c r="O38" s="14" t="s">
        <v>582</v>
      </c>
      <c r="P38" s="16" t="s">
        <v>582</v>
      </c>
      <c r="Q38" s="14">
        <v>0</v>
      </c>
      <c r="R38" s="16">
        <v>0</v>
      </c>
      <c r="S38" s="14">
        <v>0</v>
      </c>
      <c r="T38" s="16">
        <v>0</v>
      </c>
      <c r="U38" s="14">
        <v>2.0455860000000001</v>
      </c>
      <c r="V38" s="16">
        <v>0.22931392</v>
      </c>
    </row>
    <row r="39" spans="1:22" x14ac:dyDescent="0.25">
      <c r="A39" s="11" t="s">
        <v>509</v>
      </c>
      <c r="B39" s="13">
        <v>5895</v>
      </c>
      <c r="C39" s="14">
        <f>(32/B39*100)</f>
        <v>0.54283290924512295</v>
      </c>
      <c r="D39" s="15">
        <v>5863</v>
      </c>
      <c r="E39" s="14">
        <v>14.397883759999999</v>
      </c>
      <c r="F39" s="16">
        <v>0.54055772999999996</v>
      </c>
      <c r="G39" s="14">
        <v>48.138174169999999</v>
      </c>
      <c r="H39" s="16">
        <v>0.7859372</v>
      </c>
      <c r="I39" s="14">
        <v>25.77422554</v>
      </c>
      <c r="J39" s="16">
        <v>0.68093835999999996</v>
      </c>
      <c r="K39" s="14">
        <v>9.9513256200000004</v>
      </c>
      <c r="L39" s="16">
        <v>0.49773302000000003</v>
      </c>
      <c r="M39" s="14">
        <v>0</v>
      </c>
      <c r="N39" s="16">
        <v>0</v>
      </c>
      <c r="O39" s="14" t="s">
        <v>582</v>
      </c>
      <c r="P39" s="16" t="s">
        <v>582</v>
      </c>
      <c r="Q39" s="14">
        <v>0</v>
      </c>
      <c r="R39" s="16">
        <v>0</v>
      </c>
      <c r="S39" s="14">
        <v>0</v>
      </c>
      <c r="T39" s="16">
        <v>0</v>
      </c>
      <c r="U39" s="14">
        <v>1.7383909099999999</v>
      </c>
      <c r="V39" s="16">
        <v>0.28182158000000002</v>
      </c>
    </row>
    <row r="40" spans="1:22" x14ac:dyDescent="0.25">
      <c r="A40" s="11" t="s">
        <v>510</v>
      </c>
      <c r="B40" s="13">
        <v>14157</v>
      </c>
      <c r="C40" s="14">
        <f>(290/B40*100)</f>
        <v>2.0484565939111392</v>
      </c>
      <c r="D40" s="15">
        <v>13867</v>
      </c>
      <c r="E40" s="14">
        <v>12.85554806</v>
      </c>
      <c r="F40" s="16">
        <v>0.46122731</v>
      </c>
      <c r="G40" s="14">
        <v>72.696683449999995</v>
      </c>
      <c r="H40" s="16">
        <v>0.64915051999999995</v>
      </c>
      <c r="I40" s="14">
        <v>9.0324558499999998</v>
      </c>
      <c r="J40" s="16">
        <v>0.42447993000000001</v>
      </c>
      <c r="K40" s="14">
        <v>3.0062674399999998</v>
      </c>
      <c r="L40" s="16">
        <v>0.2050632</v>
      </c>
      <c r="M40" s="14">
        <v>0</v>
      </c>
      <c r="N40" s="16">
        <v>0</v>
      </c>
      <c r="O40" s="14" t="s">
        <v>582</v>
      </c>
      <c r="P40" s="16" t="s">
        <v>582</v>
      </c>
      <c r="Q40" s="14">
        <v>0</v>
      </c>
      <c r="R40" s="16">
        <v>0</v>
      </c>
      <c r="S40" s="14">
        <v>0</v>
      </c>
      <c r="T40" s="16">
        <v>0</v>
      </c>
      <c r="U40" s="14">
        <v>2.4090452099999999</v>
      </c>
      <c r="V40" s="16">
        <v>0.23559315</v>
      </c>
    </row>
    <row r="41" spans="1:22" x14ac:dyDescent="0.25">
      <c r="A41" s="11" t="s">
        <v>511</v>
      </c>
      <c r="B41" s="13">
        <v>5712</v>
      </c>
      <c r="C41" s="14">
        <f>(39/B41*100)</f>
        <v>0.6827731092436975</v>
      </c>
      <c r="D41" s="15">
        <v>5673</v>
      </c>
      <c r="E41" s="14">
        <v>20.161975009999999</v>
      </c>
      <c r="F41" s="16">
        <v>0.66403193000000005</v>
      </c>
      <c r="G41" s="14">
        <v>66.256027570000001</v>
      </c>
      <c r="H41" s="16">
        <v>0.72433915999999998</v>
      </c>
      <c r="I41" s="14">
        <v>8.6270826599999992</v>
      </c>
      <c r="J41" s="16">
        <v>0.40298700999999998</v>
      </c>
      <c r="K41" s="14">
        <v>2.3858090999999999</v>
      </c>
      <c r="L41" s="16">
        <v>0.19983486</v>
      </c>
      <c r="M41" s="14">
        <v>0</v>
      </c>
      <c r="N41" s="16">
        <v>0</v>
      </c>
      <c r="O41" s="14" t="s">
        <v>582</v>
      </c>
      <c r="P41" s="16" t="s">
        <v>582</v>
      </c>
      <c r="Q41" s="14">
        <v>0.67681148000000002</v>
      </c>
      <c r="R41" s="16">
        <v>0.18042580999999999</v>
      </c>
      <c r="S41" s="14">
        <v>0</v>
      </c>
      <c r="T41" s="16">
        <v>0</v>
      </c>
      <c r="U41" s="14">
        <v>1.8922941900000001</v>
      </c>
      <c r="V41" s="16">
        <v>0.27450679</v>
      </c>
    </row>
    <row r="42" spans="1:22" x14ac:dyDescent="0.25">
      <c r="A42" s="11" t="s">
        <v>512</v>
      </c>
      <c r="B42" s="13">
        <f>IF(COUNT(B7:B41) &gt; 0, AVERAGE(B7:B41), "\u2014")</f>
        <v>7103.4285714285716</v>
      </c>
      <c r="C42" s="14">
        <f>IF(COUNT(C7:C41) &gt; 0, AVERAGE(C7:C41), "—")</f>
        <v>1.3363061624489592</v>
      </c>
      <c r="D42" s="15">
        <f>IF(COUNT(D7:D41) &gt; 0, AVERAGE(D7:D41), "—")</f>
        <v>6997.6857142857143</v>
      </c>
      <c r="E42" s="14">
        <f>IF(COUNT(E7:E41) &gt; 0, AVERAGE(E7:E41), "—")</f>
        <v>15.455821081142858</v>
      </c>
      <c r="F42" s="16">
        <f>IF(COUNT(F7:F41) &gt; 0, SQRT(SUMSQ(F7:F41)/(COUNT(F7:F41)*COUNT(F7:F41)) ), "—")</f>
        <v>8.6442605018557148E-2</v>
      </c>
      <c r="G42" s="14">
        <f>IF(COUNT(G7:G41) &gt; 0, AVERAGE(G7:G41), "—")</f>
        <v>62.201515370857138</v>
      </c>
      <c r="H42" s="16">
        <f>IF(COUNT(H7:H41) &gt; 0, SQRT(SUMSQ(H7:H41)/(COUNT(H7:H41)*COUNT(H7:H41)) ), "—")</f>
        <v>0.11811030995461687</v>
      </c>
      <c r="I42" s="14">
        <f>IF(COUNT(I7:I41) &gt; 0, AVERAGE(I7:I41), "—")</f>
        <v>12.894931121714283</v>
      </c>
      <c r="J42" s="16">
        <f>IF(COUNT(J7:J41) &gt; 0, SQRT(SUMSQ(J7:J41)/(COUNT(J7:J41)*COUNT(J7:J41)) ), "—")</f>
        <v>7.9024431447950169E-2</v>
      </c>
      <c r="K42" s="14">
        <f>IF(COUNT(K7:K41) &gt; 0, AVERAGE(K7:K41), "—")</f>
        <v>4.0649884491428558</v>
      </c>
      <c r="L42" s="16">
        <f>IF(COUNT(L7:L41) &gt; 0, SQRT(SUMSQ(L7:L41)/(COUNT(L7:L41)*COUNT(L7:L41)) ), "—")</f>
        <v>4.9827747228995981E-2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3.4431356119999998</v>
      </c>
      <c r="R42" s="16">
        <f>IF(COUNT(R7:R41) &gt; 0, SQRT(SUMSQ(R7:R41)/(COUNT(R7:R41)*COUNT(R7:R41)) ), "—")</f>
        <v>3.5840054762774354E-2</v>
      </c>
      <c r="S42" s="14">
        <f>IF(COUNT(S7:S41) &gt; 0, AVERAGE(S7:S41), "—")</f>
        <v>0</v>
      </c>
      <c r="T42" s="16">
        <f>IF(COUNT(T7:T41) &gt; 0, SQRT(SUMSQ(T7:T41)/(COUNT(T7:T41)*COUNT(T7:T41)) ), "—")</f>
        <v>0</v>
      </c>
      <c r="U42" s="14">
        <f>IF(COUNT(U7:U41) &gt; 0, AVERAGE(U7:U41), "—")</f>
        <v>1.9396083648571432</v>
      </c>
      <c r="V42" s="16">
        <f>IF(COUNT(V7:V41) &gt; 0, SQRT(SUMSQ(V7:V41)/(COUNT(V7:V41)*COUNT(V7:V41)) ), "—")</f>
        <v>3.8894686421392745E-2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24.188147000000001</v>
      </c>
      <c r="F45" s="16">
        <v>0.68634819999999996</v>
      </c>
      <c r="G45" s="14">
        <v>51.106302599999999</v>
      </c>
      <c r="H45" s="16">
        <v>0.89007336000000004</v>
      </c>
      <c r="I45" s="14">
        <v>10.353088400000001</v>
      </c>
      <c r="J45" s="16">
        <v>0.46813852</v>
      </c>
      <c r="K45" s="14">
        <v>5.2499704300000003</v>
      </c>
      <c r="L45" s="16">
        <v>0.34756513</v>
      </c>
      <c r="M45" s="14">
        <v>0</v>
      </c>
      <c r="N45" s="16">
        <v>0</v>
      </c>
      <c r="O45" s="14" t="s">
        <v>582</v>
      </c>
      <c r="P45" s="16" t="s">
        <v>582</v>
      </c>
      <c r="Q45" s="14">
        <v>0.12491066000000001</v>
      </c>
      <c r="R45" s="16">
        <v>5.0881969999999999E-2</v>
      </c>
      <c r="S45" s="14">
        <v>0.46596684999999999</v>
      </c>
      <c r="T45" s="16">
        <v>9.1853829999999997E-2</v>
      </c>
      <c r="U45" s="14">
        <v>8.5116140599999994</v>
      </c>
      <c r="V45" s="16">
        <v>0.53130217000000002</v>
      </c>
    </row>
    <row r="46" spans="1:22" x14ac:dyDescent="0.25">
      <c r="A46" s="11" t="s">
        <v>516</v>
      </c>
      <c r="B46" s="13">
        <v>23141</v>
      </c>
      <c r="C46" s="14">
        <f>(1342/B46*100)</f>
        <v>5.7992308024718033</v>
      </c>
      <c r="D46" s="15">
        <v>21799</v>
      </c>
      <c r="E46" s="14">
        <v>13.54810367</v>
      </c>
      <c r="F46" s="16">
        <v>0.33084646000000001</v>
      </c>
      <c r="G46" s="14">
        <v>59.061341470000002</v>
      </c>
      <c r="H46" s="16">
        <v>0.56150913999999996</v>
      </c>
      <c r="I46" s="14">
        <v>12.03872194</v>
      </c>
      <c r="J46" s="16">
        <v>0.28903902999999997</v>
      </c>
      <c r="K46" s="14">
        <v>4.9606830999999998</v>
      </c>
      <c r="L46" s="16">
        <v>0.21448846999999999</v>
      </c>
      <c r="M46" s="14">
        <v>0</v>
      </c>
      <c r="N46" s="16">
        <v>0</v>
      </c>
      <c r="O46" s="14" t="s">
        <v>582</v>
      </c>
      <c r="P46" s="16" t="s">
        <v>582</v>
      </c>
      <c r="Q46" s="14">
        <v>0</v>
      </c>
      <c r="R46" s="16">
        <v>0</v>
      </c>
      <c r="S46" s="14">
        <v>0</v>
      </c>
      <c r="T46" s="16">
        <v>0</v>
      </c>
      <c r="U46" s="14">
        <v>10.39114981</v>
      </c>
      <c r="V46" s="16">
        <v>0.54941185999999997</v>
      </c>
    </row>
    <row r="47" spans="1:22" x14ac:dyDescent="0.25">
      <c r="A47" s="11" t="s">
        <v>517</v>
      </c>
      <c r="B47" s="13">
        <v>5928</v>
      </c>
      <c r="C47" s="14">
        <f>(99/B47*100)</f>
        <v>1.6700404858299596</v>
      </c>
      <c r="D47" s="15">
        <v>5829</v>
      </c>
      <c r="E47" s="14">
        <v>10.606306610000001</v>
      </c>
      <c r="F47" s="16">
        <v>0.46271255</v>
      </c>
      <c r="G47" s="14">
        <v>56.032129840000003</v>
      </c>
      <c r="H47" s="16">
        <v>0.95725389999999999</v>
      </c>
      <c r="I47" s="14">
        <v>18.804291970000001</v>
      </c>
      <c r="J47" s="16">
        <v>0.60436962000000005</v>
      </c>
      <c r="K47" s="14">
        <v>7.2345139200000004</v>
      </c>
      <c r="L47" s="16">
        <v>0.36440497999999999</v>
      </c>
      <c r="M47" s="14">
        <v>0</v>
      </c>
      <c r="N47" s="16">
        <v>0</v>
      </c>
      <c r="O47" s="14" t="s">
        <v>582</v>
      </c>
      <c r="P47" s="16" t="s">
        <v>582</v>
      </c>
      <c r="Q47" s="14">
        <v>0</v>
      </c>
      <c r="R47" s="16">
        <v>0</v>
      </c>
      <c r="S47" s="14">
        <v>0</v>
      </c>
      <c r="T47" s="16">
        <v>0</v>
      </c>
      <c r="U47" s="14">
        <v>7.3227576599999997</v>
      </c>
      <c r="V47" s="16">
        <v>0.68856313999999996</v>
      </c>
    </row>
    <row r="48" spans="1:22" x14ac:dyDescent="0.25">
      <c r="A48" s="11" t="s">
        <v>518</v>
      </c>
      <c r="B48" s="13">
        <v>9841</v>
      </c>
      <c r="C48" s="14">
        <f>(7/B48*100)</f>
        <v>7.1130982623717101E-2</v>
      </c>
      <c r="D48" s="15">
        <v>9834</v>
      </c>
      <c r="E48" s="14">
        <v>7.6152283699999996</v>
      </c>
      <c r="F48" s="16">
        <v>0.43499272</v>
      </c>
      <c r="G48" s="14">
        <v>51.267475269999998</v>
      </c>
      <c r="H48" s="16">
        <v>0.68361229999999995</v>
      </c>
      <c r="I48" s="14">
        <v>36.010934229999997</v>
      </c>
      <c r="J48" s="16">
        <v>0.65567357000000004</v>
      </c>
      <c r="K48" s="14">
        <v>3.8373114099999999</v>
      </c>
      <c r="L48" s="16">
        <v>0.26869253999999998</v>
      </c>
      <c r="M48" s="14">
        <v>0</v>
      </c>
      <c r="N48" s="16">
        <v>0</v>
      </c>
      <c r="O48" s="14" t="s">
        <v>582</v>
      </c>
      <c r="P48" s="16" t="s">
        <v>582</v>
      </c>
      <c r="Q48" s="14">
        <v>0</v>
      </c>
      <c r="R48" s="16">
        <v>0</v>
      </c>
      <c r="S48" s="14">
        <v>0</v>
      </c>
      <c r="T48" s="16">
        <v>0</v>
      </c>
      <c r="U48" s="14">
        <v>1.2690507200000001</v>
      </c>
      <c r="V48" s="16">
        <v>0.52299081999999997</v>
      </c>
    </row>
    <row r="49" spans="1:22" x14ac:dyDescent="0.25">
      <c r="A49" s="11" t="s">
        <v>519</v>
      </c>
      <c r="B49" s="13">
        <v>6349</v>
      </c>
      <c r="C49" s="14">
        <f>(56/B49*100)</f>
        <v>0.88202866593164275</v>
      </c>
      <c r="D49" s="15">
        <v>6293</v>
      </c>
      <c r="E49" s="14">
        <v>23.193377630000001</v>
      </c>
      <c r="F49" s="16">
        <v>0.68628398000000002</v>
      </c>
      <c r="G49" s="14">
        <v>61.171979329999999</v>
      </c>
      <c r="H49" s="16">
        <v>0.93068455999999999</v>
      </c>
      <c r="I49" s="14">
        <v>9.5978284400000007</v>
      </c>
      <c r="J49" s="16">
        <v>0.50560446999999997</v>
      </c>
      <c r="K49" s="14">
        <v>2.6659068299999999</v>
      </c>
      <c r="L49" s="16">
        <v>0.24821107000000001</v>
      </c>
      <c r="M49" s="14">
        <v>0</v>
      </c>
      <c r="N49" s="16">
        <v>0</v>
      </c>
      <c r="O49" s="14" t="s">
        <v>582</v>
      </c>
      <c r="P49" s="16" t="s">
        <v>582</v>
      </c>
      <c r="Q49" s="14">
        <v>1.985978E-2</v>
      </c>
      <c r="R49" s="16">
        <v>1.9851919999999999E-2</v>
      </c>
      <c r="S49" s="14">
        <v>9.7722420000000004E-2</v>
      </c>
      <c r="T49" s="16">
        <v>5.5985199999999999E-2</v>
      </c>
      <c r="U49" s="14">
        <v>3.2533255799999998</v>
      </c>
      <c r="V49" s="16">
        <v>0.37031249999999999</v>
      </c>
    </row>
    <row r="50" spans="1:22" x14ac:dyDescent="0.25">
      <c r="A50" s="11" t="s">
        <v>520</v>
      </c>
      <c r="B50" s="13">
        <v>11795</v>
      </c>
      <c r="C50" s="14">
        <f>(223/B50*100)</f>
        <v>1.890631623569309</v>
      </c>
      <c r="D50" s="15">
        <v>11572</v>
      </c>
      <c r="E50" s="14">
        <v>13.970501369999999</v>
      </c>
      <c r="F50" s="16">
        <v>0.43211308999999998</v>
      </c>
      <c r="G50" s="14">
        <v>53.644504439999999</v>
      </c>
      <c r="H50" s="16">
        <v>0.68252533000000004</v>
      </c>
      <c r="I50" s="14">
        <v>21.770679529999999</v>
      </c>
      <c r="J50" s="16">
        <v>0.46648515000000002</v>
      </c>
      <c r="K50" s="14">
        <v>8.9958729099999992</v>
      </c>
      <c r="L50" s="16">
        <v>0.38019050999999998</v>
      </c>
      <c r="M50" s="14">
        <v>0</v>
      </c>
      <c r="N50" s="16">
        <v>0</v>
      </c>
      <c r="O50" s="14" t="s">
        <v>582</v>
      </c>
      <c r="P50" s="16" t="s">
        <v>582</v>
      </c>
      <c r="Q50" s="14">
        <v>0</v>
      </c>
      <c r="R50" s="16">
        <v>0</v>
      </c>
      <c r="S50" s="14">
        <v>0</v>
      </c>
      <c r="T50" s="16">
        <v>0</v>
      </c>
      <c r="U50" s="14">
        <v>1.6184417499999999</v>
      </c>
      <c r="V50" s="16">
        <v>0.17136997000000001</v>
      </c>
    </row>
    <row r="51" spans="1:22" x14ac:dyDescent="0.25">
      <c r="A51" s="11" t="s">
        <v>521</v>
      </c>
      <c r="B51" s="13">
        <v>6866</v>
      </c>
      <c r="C51" s="14">
        <f>(108/B51*100)</f>
        <v>1.5729682493445967</v>
      </c>
      <c r="D51" s="15">
        <v>6758</v>
      </c>
      <c r="E51" s="14">
        <v>15.75266377</v>
      </c>
      <c r="F51" s="16">
        <v>0.50276193999999996</v>
      </c>
      <c r="G51" s="14">
        <v>47.278930629999998</v>
      </c>
      <c r="H51" s="16">
        <v>0.65250401000000002</v>
      </c>
      <c r="I51" s="14">
        <v>16.348288400000001</v>
      </c>
      <c r="J51" s="16">
        <v>0.44779871999999998</v>
      </c>
      <c r="K51" s="14">
        <v>7.9690173299999998</v>
      </c>
      <c r="L51" s="16">
        <v>0.40758245999999998</v>
      </c>
      <c r="M51" s="14">
        <v>0</v>
      </c>
      <c r="N51" s="16">
        <v>0</v>
      </c>
      <c r="O51" s="14" t="s">
        <v>582</v>
      </c>
      <c r="P51" s="16" t="s">
        <v>582</v>
      </c>
      <c r="Q51" s="14">
        <v>10.56717716</v>
      </c>
      <c r="R51" s="16">
        <v>0.61176695999999997</v>
      </c>
      <c r="S51" s="14">
        <v>0</v>
      </c>
      <c r="T51" s="16">
        <v>0</v>
      </c>
      <c r="U51" s="14">
        <v>2.08392271</v>
      </c>
      <c r="V51" s="16">
        <v>0.25125317000000003</v>
      </c>
    </row>
    <row r="52" spans="1:22" x14ac:dyDescent="0.25">
      <c r="A52" s="11" t="s">
        <v>522</v>
      </c>
      <c r="B52" s="13">
        <v>5809</v>
      </c>
      <c r="C52" s="14">
        <f>(77/B52*100)</f>
        <v>1.325529351007058</v>
      </c>
      <c r="D52" s="15">
        <v>5732</v>
      </c>
      <c r="E52" s="14">
        <v>10.03509094</v>
      </c>
      <c r="F52" s="16">
        <v>0.46743804999999999</v>
      </c>
      <c r="G52" s="14">
        <v>70.115588489999993</v>
      </c>
      <c r="H52" s="16">
        <v>0.69923155000000004</v>
      </c>
      <c r="I52" s="14">
        <v>14.215383060000001</v>
      </c>
      <c r="J52" s="16">
        <v>0.54468000999999999</v>
      </c>
      <c r="K52" s="14">
        <v>3.8622988199999999</v>
      </c>
      <c r="L52" s="16">
        <v>0.28414801000000001</v>
      </c>
      <c r="M52" s="14">
        <v>0</v>
      </c>
      <c r="N52" s="16">
        <v>0</v>
      </c>
      <c r="O52" s="14" t="s">
        <v>582</v>
      </c>
      <c r="P52" s="16" t="s">
        <v>582</v>
      </c>
      <c r="Q52" s="14">
        <v>0</v>
      </c>
      <c r="R52" s="16">
        <v>0</v>
      </c>
      <c r="S52" s="14">
        <v>0</v>
      </c>
      <c r="T52" s="16">
        <v>0</v>
      </c>
      <c r="U52" s="14">
        <v>1.7716387</v>
      </c>
      <c r="V52" s="16">
        <v>0.19776940000000001</v>
      </c>
    </row>
    <row r="53" spans="1:22" x14ac:dyDescent="0.25">
      <c r="A53" s="11" t="s">
        <v>523</v>
      </c>
      <c r="B53" s="13">
        <v>5571</v>
      </c>
      <c r="C53" s="14">
        <f>(85/B53*100)</f>
        <v>1.5257583916711541</v>
      </c>
      <c r="D53" s="15">
        <v>5486</v>
      </c>
      <c r="E53" s="14">
        <v>18.42563329</v>
      </c>
      <c r="F53" s="16">
        <v>0.50973944999999998</v>
      </c>
      <c r="G53" s="14">
        <v>64.122985639999996</v>
      </c>
      <c r="H53" s="16">
        <v>0.63474313999999998</v>
      </c>
      <c r="I53" s="14">
        <v>10.44827246</v>
      </c>
      <c r="J53" s="16">
        <v>0.40718391999999998</v>
      </c>
      <c r="K53" s="14">
        <v>3.6905158600000001</v>
      </c>
      <c r="L53" s="16">
        <v>0.29226670999999999</v>
      </c>
      <c r="M53" s="14">
        <v>0</v>
      </c>
      <c r="N53" s="16">
        <v>0</v>
      </c>
      <c r="O53" s="14" t="s">
        <v>582</v>
      </c>
      <c r="P53" s="16" t="s">
        <v>582</v>
      </c>
      <c r="Q53" s="14">
        <v>0</v>
      </c>
      <c r="R53" s="16">
        <v>0</v>
      </c>
      <c r="S53" s="14">
        <v>0</v>
      </c>
      <c r="T53" s="16">
        <v>0</v>
      </c>
      <c r="U53" s="14">
        <v>3.3125927499999999</v>
      </c>
      <c r="V53" s="16">
        <v>0.26823708000000002</v>
      </c>
    </row>
    <row r="54" spans="1:22" x14ac:dyDescent="0.25">
      <c r="A54" s="11" t="s">
        <v>524</v>
      </c>
      <c r="B54" s="13">
        <v>4740</v>
      </c>
      <c r="C54" s="14">
        <f>(95/B54*100)</f>
        <v>2.0042194092827006</v>
      </c>
      <c r="D54" s="15">
        <v>4645</v>
      </c>
      <c r="E54" s="14">
        <v>23.70216632</v>
      </c>
      <c r="F54" s="16">
        <v>0.85051971000000004</v>
      </c>
      <c r="G54" s="14">
        <v>38.132631189999998</v>
      </c>
      <c r="H54" s="16">
        <v>0.98551347</v>
      </c>
      <c r="I54" s="14">
        <v>14.281888739999999</v>
      </c>
      <c r="J54" s="16">
        <v>0.54878075000000004</v>
      </c>
      <c r="K54" s="14">
        <v>17.303155390000001</v>
      </c>
      <c r="L54" s="16">
        <v>0.70719801999999998</v>
      </c>
      <c r="M54" s="14">
        <v>0</v>
      </c>
      <c r="N54" s="16">
        <v>0</v>
      </c>
      <c r="O54" s="14" t="s">
        <v>582</v>
      </c>
      <c r="P54" s="16" t="s">
        <v>582</v>
      </c>
      <c r="Q54" s="14">
        <v>0</v>
      </c>
      <c r="R54" s="16">
        <v>0</v>
      </c>
      <c r="S54" s="14">
        <v>0</v>
      </c>
      <c r="T54" s="16">
        <v>0</v>
      </c>
      <c r="U54" s="14">
        <v>6.5801583499999996</v>
      </c>
      <c r="V54" s="16">
        <v>0.49758174999999999</v>
      </c>
    </row>
    <row r="55" spans="1:22" x14ac:dyDescent="0.25">
      <c r="A55" s="11" t="s">
        <v>525</v>
      </c>
      <c r="B55" s="13">
        <v>5316</v>
      </c>
      <c r="C55" s="14">
        <f>(22/B55*100)</f>
        <v>0.41384499623777277</v>
      </c>
      <c r="D55" s="15">
        <v>5294</v>
      </c>
      <c r="E55" s="14">
        <v>15.35731511</v>
      </c>
      <c r="F55" s="16">
        <v>0.58869936</v>
      </c>
      <c r="G55" s="14">
        <v>55.493110520000002</v>
      </c>
      <c r="H55" s="16">
        <v>0.81104319999999996</v>
      </c>
      <c r="I55" s="14">
        <v>18.61156278</v>
      </c>
      <c r="J55" s="16">
        <v>0.66502594000000004</v>
      </c>
      <c r="K55" s="14">
        <v>4.2034789699999999</v>
      </c>
      <c r="L55" s="16">
        <v>0.31482979</v>
      </c>
      <c r="M55" s="14">
        <v>0</v>
      </c>
      <c r="N55" s="16">
        <v>0</v>
      </c>
      <c r="O55" s="14" t="s">
        <v>582</v>
      </c>
      <c r="P55" s="16" t="s">
        <v>582</v>
      </c>
      <c r="Q55" s="14">
        <v>0</v>
      </c>
      <c r="R55" s="16">
        <v>0</v>
      </c>
      <c r="S55" s="14">
        <v>0.55163247000000004</v>
      </c>
      <c r="T55" s="16">
        <v>0.10361975</v>
      </c>
      <c r="U55" s="14">
        <v>5.7829001499999997</v>
      </c>
      <c r="V55" s="16">
        <v>0.35425136000000002</v>
      </c>
    </row>
    <row r="56" spans="1:22" x14ac:dyDescent="0.25">
      <c r="A56" s="11" t="s">
        <v>526</v>
      </c>
      <c r="B56" s="13">
        <v>5359</v>
      </c>
      <c r="C56" s="14">
        <f>(76/B56*100)</f>
        <v>1.4181750326553462</v>
      </c>
      <c r="D56" s="15">
        <v>5283</v>
      </c>
      <c r="E56" s="14">
        <v>9.2162376800000008</v>
      </c>
      <c r="F56" s="16">
        <v>0.37606431000000001</v>
      </c>
      <c r="G56" s="14">
        <v>68.025153079999995</v>
      </c>
      <c r="H56" s="16">
        <v>0.83170423999999998</v>
      </c>
      <c r="I56" s="14">
        <v>18.228805210000001</v>
      </c>
      <c r="J56" s="16">
        <v>0.62353784000000001</v>
      </c>
      <c r="K56" s="14">
        <v>3.7369650700000001</v>
      </c>
      <c r="L56" s="16">
        <v>0.28881848999999998</v>
      </c>
      <c r="M56" s="14">
        <v>0</v>
      </c>
      <c r="N56" s="16">
        <v>0</v>
      </c>
      <c r="O56" s="14" t="s">
        <v>582</v>
      </c>
      <c r="P56" s="16" t="s">
        <v>582</v>
      </c>
      <c r="Q56" s="14">
        <v>0</v>
      </c>
      <c r="R56" s="16">
        <v>0</v>
      </c>
      <c r="S56" s="14">
        <v>0</v>
      </c>
      <c r="T56" s="16">
        <v>0</v>
      </c>
      <c r="U56" s="14">
        <v>0.79283895999999998</v>
      </c>
      <c r="V56" s="16">
        <v>0.12731844</v>
      </c>
    </row>
    <row r="57" spans="1:22" x14ac:dyDescent="0.25">
      <c r="A57" s="11" t="s">
        <v>527</v>
      </c>
      <c r="B57" s="13">
        <v>6513</v>
      </c>
      <c r="C57" s="14">
        <f>(0/B57*100)</f>
        <v>0</v>
      </c>
      <c r="D57" s="15">
        <v>6513</v>
      </c>
      <c r="E57" s="14">
        <v>11.69252341</v>
      </c>
      <c r="F57" s="16">
        <v>0.55108732999999999</v>
      </c>
      <c r="G57" s="14">
        <v>71.096324719999998</v>
      </c>
      <c r="H57" s="16">
        <v>0.67109876999999996</v>
      </c>
      <c r="I57" s="14">
        <v>13.04924112</v>
      </c>
      <c r="J57" s="16">
        <v>0.60616168000000004</v>
      </c>
      <c r="K57" s="14">
        <v>2.3126357</v>
      </c>
      <c r="L57" s="16">
        <v>0.22022526000000001</v>
      </c>
      <c r="M57" s="14">
        <v>0</v>
      </c>
      <c r="N57" s="16">
        <v>0</v>
      </c>
      <c r="O57" s="14" t="s">
        <v>582</v>
      </c>
      <c r="P57" s="16" t="s">
        <v>582</v>
      </c>
      <c r="Q57" s="14">
        <v>0</v>
      </c>
      <c r="R57" s="16">
        <v>0</v>
      </c>
      <c r="S57" s="14">
        <v>0.10476367</v>
      </c>
      <c r="T57" s="16">
        <v>4.6787519999999999E-2</v>
      </c>
      <c r="U57" s="14">
        <v>1.7445113699999999</v>
      </c>
      <c r="V57" s="16">
        <v>0.20734828999999999</v>
      </c>
    </row>
    <row r="58" spans="1:22" x14ac:dyDescent="0.25">
      <c r="A58" s="11" t="s">
        <v>528</v>
      </c>
      <c r="B58" s="13">
        <v>7267</v>
      </c>
      <c r="C58" s="14">
        <f>(10/B58*100)</f>
        <v>0.13760836658868861</v>
      </c>
      <c r="D58" s="15">
        <v>7257</v>
      </c>
      <c r="E58" s="14">
        <v>36.94312549</v>
      </c>
      <c r="F58" s="16">
        <v>0.82533882999999997</v>
      </c>
      <c r="G58" s="14">
        <v>50.541935330000001</v>
      </c>
      <c r="H58" s="16">
        <v>0.92816557</v>
      </c>
      <c r="I58" s="14">
        <v>5.6547759900000001</v>
      </c>
      <c r="J58" s="16">
        <v>0.28142044999999999</v>
      </c>
      <c r="K58" s="14">
        <v>3.1065692299999998</v>
      </c>
      <c r="L58" s="16">
        <v>0.29981207999999998</v>
      </c>
      <c r="M58" s="14">
        <v>0</v>
      </c>
      <c r="N58" s="16">
        <v>0</v>
      </c>
      <c r="O58" s="14" t="s">
        <v>582</v>
      </c>
      <c r="P58" s="16" t="s">
        <v>582</v>
      </c>
      <c r="Q58" s="14">
        <v>0</v>
      </c>
      <c r="R58" s="16">
        <v>0</v>
      </c>
      <c r="S58" s="14">
        <v>0.80052155000000003</v>
      </c>
      <c r="T58" s="16">
        <v>0.15228349999999999</v>
      </c>
      <c r="U58" s="14">
        <v>2.9530724099999999</v>
      </c>
      <c r="V58" s="16">
        <v>0.32112460999999998</v>
      </c>
    </row>
    <row r="59" spans="1:22" x14ac:dyDescent="0.25">
      <c r="A59" s="11" t="s">
        <v>529</v>
      </c>
      <c r="B59" s="13">
        <v>4826</v>
      </c>
      <c r="C59" s="14">
        <f>(26/B59*100)</f>
        <v>0.53874844591794446</v>
      </c>
      <c r="D59" s="15">
        <v>4800</v>
      </c>
      <c r="E59" s="14">
        <v>17.533991350000001</v>
      </c>
      <c r="F59" s="16">
        <v>0.61174194999999998</v>
      </c>
      <c r="G59" s="14">
        <v>63.974676590000001</v>
      </c>
      <c r="H59" s="16">
        <v>0.81802865000000002</v>
      </c>
      <c r="I59" s="14">
        <v>10.43489334</v>
      </c>
      <c r="J59" s="16">
        <v>0.54680735999999996</v>
      </c>
      <c r="K59" s="14">
        <v>3.4453700399999998</v>
      </c>
      <c r="L59" s="16">
        <v>0.30387097000000002</v>
      </c>
      <c r="M59" s="14">
        <v>0</v>
      </c>
      <c r="N59" s="16">
        <v>0</v>
      </c>
      <c r="O59" s="14" t="s">
        <v>582</v>
      </c>
      <c r="P59" s="16" t="s">
        <v>582</v>
      </c>
      <c r="Q59" s="14">
        <v>0</v>
      </c>
      <c r="R59" s="16">
        <v>0</v>
      </c>
      <c r="S59" s="14">
        <v>0.60280310999999998</v>
      </c>
      <c r="T59" s="16">
        <v>0.11242663999999999</v>
      </c>
      <c r="U59" s="14">
        <v>4.0082655799999998</v>
      </c>
      <c r="V59" s="16">
        <v>0.28512406000000001</v>
      </c>
    </row>
    <row r="60" spans="1:22" x14ac:dyDescent="0.25">
      <c r="A60" s="11" t="s">
        <v>530</v>
      </c>
      <c r="B60" s="13">
        <v>4546</v>
      </c>
      <c r="C60" s="14">
        <f>(15/B60*100)</f>
        <v>0.32996040475142985</v>
      </c>
      <c r="D60" s="15">
        <v>4531</v>
      </c>
      <c r="E60" s="14">
        <v>23.316089250000001</v>
      </c>
      <c r="F60" s="16">
        <v>0.75199294000000005</v>
      </c>
      <c r="G60" s="14">
        <v>49.861246819999998</v>
      </c>
      <c r="H60" s="16">
        <v>1.2133597700000001</v>
      </c>
      <c r="I60" s="14">
        <v>14.147007289999999</v>
      </c>
      <c r="J60" s="16">
        <v>0.77194693999999997</v>
      </c>
      <c r="K60" s="14">
        <v>6.9843366400000004</v>
      </c>
      <c r="L60" s="16">
        <v>0.59266505000000003</v>
      </c>
      <c r="M60" s="14">
        <v>0</v>
      </c>
      <c r="N60" s="16">
        <v>0</v>
      </c>
      <c r="O60" s="14" t="s">
        <v>582</v>
      </c>
      <c r="P60" s="16" t="s">
        <v>582</v>
      </c>
      <c r="Q60" s="14">
        <v>0</v>
      </c>
      <c r="R60" s="16">
        <v>0</v>
      </c>
      <c r="S60" s="14">
        <v>0.54303038000000003</v>
      </c>
      <c r="T60" s="16">
        <v>0.12875987</v>
      </c>
      <c r="U60" s="14">
        <v>5.1482896299999998</v>
      </c>
      <c r="V60" s="16">
        <v>0.53356115999999998</v>
      </c>
    </row>
    <row r="61" spans="1:22" x14ac:dyDescent="0.25">
      <c r="A61" s="11" t="s">
        <v>531</v>
      </c>
      <c r="B61" s="13">
        <v>6525</v>
      </c>
      <c r="C61" s="14">
        <f>(138/B61*100)</f>
        <v>2.1149425287356323</v>
      </c>
      <c r="D61" s="15">
        <v>6387</v>
      </c>
      <c r="E61" s="14">
        <v>13.617368369999999</v>
      </c>
      <c r="F61" s="16">
        <v>0.53518748999999999</v>
      </c>
      <c r="G61" s="14">
        <v>47.282193370000002</v>
      </c>
      <c r="H61" s="16">
        <v>0.74040572000000004</v>
      </c>
      <c r="I61" s="14">
        <v>26.94378592</v>
      </c>
      <c r="J61" s="16">
        <v>0.66955832000000004</v>
      </c>
      <c r="K61" s="14">
        <v>9.4836840999999996</v>
      </c>
      <c r="L61" s="16">
        <v>0.38327981999999999</v>
      </c>
      <c r="M61" s="14">
        <v>0</v>
      </c>
      <c r="N61" s="16">
        <v>0</v>
      </c>
      <c r="O61" s="14" t="s">
        <v>582</v>
      </c>
      <c r="P61" s="16" t="s">
        <v>582</v>
      </c>
      <c r="Q61" s="14">
        <v>0</v>
      </c>
      <c r="R61" s="16">
        <v>0</v>
      </c>
      <c r="S61" s="14">
        <v>0</v>
      </c>
      <c r="T61" s="16">
        <v>0</v>
      </c>
      <c r="U61" s="14">
        <v>2.6729682299999999</v>
      </c>
      <c r="V61" s="16">
        <v>0.33891818000000001</v>
      </c>
    </row>
    <row r="62" spans="1:22" x14ac:dyDescent="0.25">
      <c r="A62" s="11" t="s">
        <v>532</v>
      </c>
      <c r="B62" s="13">
        <v>4476</v>
      </c>
      <c r="C62" s="14">
        <f>(3/B62*100)</f>
        <v>6.7024128686327081E-2</v>
      </c>
      <c r="D62" s="15">
        <v>4473</v>
      </c>
      <c r="E62" s="14">
        <v>5.0572548599999996</v>
      </c>
      <c r="F62" s="16">
        <v>0.37724581000000001</v>
      </c>
      <c r="G62" s="14">
        <v>60.615023460000003</v>
      </c>
      <c r="H62" s="16">
        <v>0.73557980999999995</v>
      </c>
      <c r="I62" s="14">
        <v>29.479024979999998</v>
      </c>
      <c r="J62" s="16">
        <v>0.68769369000000002</v>
      </c>
      <c r="K62" s="14">
        <v>4.5145879200000003</v>
      </c>
      <c r="L62" s="16">
        <v>0.29174466999999998</v>
      </c>
      <c r="M62" s="14">
        <v>0</v>
      </c>
      <c r="N62" s="16">
        <v>0</v>
      </c>
      <c r="O62" s="14" t="s">
        <v>582</v>
      </c>
      <c r="P62" s="16" t="s">
        <v>582</v>
      </c>
      <c r="Q62" s="14">
        <v>0</v>
      </c>
      <c r="R62" s="16">
        <v>0</v>
      </c>
      <c r="S62" s="14">
        <v>0</v>
      </c>
      <c r="T62" s="16">
        <v>0</v>
      </c>
      <c r="U62" s="14">
        <v>0.33410877999999999</v>
      </c>
      <c r="V62" s="16">
        <v>9.2054860000000002E-2</v>
      </c>
    </row>
    <row r="63" spans="1:22" x14ac:dyDescent="0.25">
      <c r="A63" s="11" t="s">
        <v>533</v>
      </c>
      <c r="B63" s="13">
        <v>5324</v>
      </c>
      <c r="C63" s="14">
        <f>(13/B63*100)</f>
        <v>0.24417731029301279</v>
      </c>
      <c r="D63" s="15">
        <v>5311</v>
      </c>
      <c r="E63" s="14">
        <v>20.571647899999999</v>
      </c>
      <c r="F63" s="16">
        <v>0.58077029000000002</v>
      </c>
      <c r="G63" s="14">
        <v>59.558594820000003</v>
      </c>
      <c r="H63" s="16">
        <v>0.72316670999999999</v>
      </c>
      <c r="I63" s="14">
        <v>8.7260137699999998</v>
      </c>
      <c r="J63" s="16">
        <v>0.40708926000000001</v>
      </c>
      <c r="K63" s="14">
        <v>3.8283362599999999</v>
      </c>
      <c r="L63" s="16">
        <v>0.31016630000000001</v>
      </c>
      <c r="M63" s="14">
        <v>0</v>
      </c>
      <c r="N63" s="16">
        <v>0</v>
      </c>
      <c r="O63" s="14" t="s">
        <v>582</v>
      </c>
      <c r="P63" s="16" t="s">
        <v>582</v>
      </c>
      <c r="Q63" s="14">
        <v>0</v>
      </c>
      <c r="R63" s="16">
        <v>0</v>
      </c>
      <c r="S63" s="14">
        <v>0.14621268000000001</v>
      </c>
      <c r="T63" s="16">
        <v>5.6647179999999998E-2</v>
      </c>
      <c r="U63" s="14">
        <v>7.1691945600000002</v>
      </c>
      <c r="V63" s="16">
        <v>0.33690459</v>
      </c>
    </row>
    <row r="64" spans="1:22" x14ac:dyDescent="0.25">
      <c r="A64" s="11" t="s">
        <v>534</v>
      </c>
      <c r="B64" s="13">
        <v>3634</v>
      </c>
      <c r="C64" s="14">
        <f>(3/B64*100)</f>
        <v>8.2553659878921298E-2</v>
      </c>
      <c r="D64" s="15">
        <v>3631</v>
      </c>
      <c r="E64" s="14">
        <v>16.04910387</v>
      </c>
      <c r="F64" s="16">
        <v>0.59731767999999996</v>
      </c>
      <c r="G64" s="14">
        <v>70.10102732</v>
      </c>
      <c r="H64" s="16">
        <v>0.73091961000000005</v>
      </c>
      <c r="I64" s="14">
        <v>9.5191385000000004</v>
      </c>
      <c r="J64" s="16">
        <v>0.47324052999999999</v>
      </c>
      <c r="K64" s="14">
        <v>2.0860994399999999</v>
      </c>
      <c r="L64" s="16">
        <v>0.24556349</v>
      </c>
      <c r="M64" s="14">
        <v>0</v>
      </c>
      <c r="N64" s="16">
        <v>0</v>
      </c>
      <c r="O64" s="14" t="s">
        <v>582</v>
      </c>
      <c r="P64" s="16" t="s">
        <v>582</v>
      </c>
      <c r="Q64" s="14">
        <v>0</v>
      </c>
      <c r="R64" s="16">
        <v>0</v>
      </c>
      <c r="S64" s="14">
        <v>0.10384707999999999</v>
      </c>
      <c r="T64" s="16">
        <v>5.1624330000000003E-2</v>
      </c>
      <c r="U64" s="14">
        <v>2.14078379</v>
      </c>
      <c r="V64" s="16">
        <v>0.22272392999999999</v>
      </c>
    </row>
    <row r="65" spans="1:22" x14ac:dyDescent="0.25">
      <c r="A65" s="11" t="s">
        <v>535</v>
      </c>
      <c r="B65" s="13">
        <v>5325</v>
      </c>
      <c r="C65" s="14">
        <f>(14/B65*100)</f>
        <v>0.26291079812206569</v>
      </c>
      <c r="D65" s="15">
        <v>5311</v>
      </c>
      <c r="E65" s="14">
        <v>12.71915304</v>
      </c>
      <c r="F65" s="16">
        <v>0.51923324000000004</v>
      </c>
      <c r="G65" s="14">
        <v>67.367484079999997</v>
      </c>
      <c r="H65" s="16">
        <v>0.69872139</v>
      </c>
      <c r="I65" s="14">
        <v>12.27894261</v>
      </c>
      <c r="J65" s="16">
        <v>0.51334018999999997</v>
      </c>
      <c r="K65" s="14">
        <v>2.58291892</v>
      </c>
      <c r="L65" s="16">
        <v>0.22216538999999999</v>
      </c>
      <c r="M65" s="14">
        <v>0</v>
      </c>
      <c r="N65" s="16">
        <v>0</v>
      </c>
      <c r="O65" s="14" t="s">
        <v>582</v>
      </c>
      <c r="P65" s="16" t="s">
        <v>582</v>
      </c>
      <c r="Q65" s="14">
        <v>0.42947783</v>
      </c>
      <c r="R65" s="16">
        <v>0.11098607000000001</v>
      </c>
      <c r="S65" s="14">
        <v>0</v>
      </c>
      <c r="T65" s="16">
        <v>0</v>
      </c>
      <c r="U65" s="14">
        <v>4.6220235199999999</v>
      </c>
      <c r="V65" s="16">
        <v>0.31457495000000002</v>
      </c>
    </row>
    <row r="66" spans="1:22" x14ac:dyDescent="0.25">
      <c r="A66" s="11" t="s">
        <v>536</v>
      </c>
      <c r="B66" s="13">
        <v>5665</v>
      </c>
      <c r="C66" s="14">
        <f>(76/B66*100)</f>
        <v>1.3415710503089144</v>
      </c>
      <c r="D66" s="15">
        <v>5589</v>
      </c>
      <c r="E66" s="14">
        <v>13.94134974</v>
      </c>
      <c r="F66" s="16">
        <v>0.53826852000000003</v>
      </c>
      <c r="G66" s="14">
        <v>60.97046194</v>
      </c>
      <c r="H66" s="16">
        <v>0.61922451000000001</v>
      </c>
      <c r="I66" s="14">
        <v>14.453906549999999</v>
      </c>
      <c r="J66" s="16">
        <v>0.45600070999999998</v>
      </c>
      <c r="K66" s="14">
        <v>4.6272231699999997</v>
      </c>
      <c r="L66" s="16">
        <v>0.30644123000000001</v>
      </c>
      <c r="M66" s="14">
        <v>0</v>
      </c>
      <c r="N66" s="16">
        <v>0</v>
      </c>
      <c r="O66" s="14" t="s">
        <v>582</v>
      </c>
      <c r="P66" s="16" t="s">
        <v>582</v>
      </c>
      <c r="Q66" s="14">
        <v>0</v>
      </c>
      <c r="R66" s="16">
        <v>0</v>
      </c>
      <c r="S66" s="14">
        <v>0</v>
      </c>
      <c r="T66" s="16">
        <v>0</v>
      </c>
      <c r="U66" s="14">
        <v>6.0070585899999998</v>
      </c>
      <c r="V66" s="16">
        <v>0.30999323000000001</v>
      </c>
    </row>
    <row r="67" spans="1:22" x14ac:dyDescent="0.25">
      <c r="A67" s="11" t="s">
        <v>537</v>
      </c>
      <c r="B67" s="13">
        <v>6971</v>
      </c>
      <c r="C67" s="14">
        <f>(98/B67*100)</f>
        <v>1.4058241285324917</v>
      </c>
      <c r="D67" s="15">
        <v>6873</v>
      </c>
      <c r="E67" s="14">
        <v>12.510454449999999</v>
      </c>
      <c r="F67" s="16">
        <v>0.43026257000000001</v>
      </c>
      <c r="G67" s="14">
        <v>62.87973255</v>
      </c>
      <c r="H67" s="16">
        <v>0.73550629999999995</v>
      </c>
      <c r="I67" s="14">
        <v>18.17173008</v>
      </c>
      <c r="J67" s="16">
        <v>0.61105134000000005</v>
      </c>
      <c r="K67" s="14">
        <v>4.04591265</v>
      </c>
      <c r="L67" s="16">
        <v>0.24475519000000001</v>
      </c>
      <c r="M67" s="14">
        <v>0</v>
      </c>
      <c r="N67" s="16">
        <v>0</v>
      </c>
      <c r="O67" s="14" t="s">
        <v>582</v>
      </c>
      <c r="P67" s="16" t="s">
        <v>582</v>
      </c>
      <c r="Q67" s="14">
        <v>0</v>
      </c>
      <c r="R67" s="16">
        <v>0</v>
      </c>
      <c r="S67" s="14">
        <v>0</v>
      </c>
      <c r="T67" s="16">
        <v>0</v>
      </c>
      <c r="U67" s="14">
        <v>2.3921702800000002</v>
      </c>
      <c r="V67" s="16">
        <v>0.26027352999999998</v>
      </c>
    </row>
    <row r="68" spans="1:22" x14ac:dyDescent="0.25">
      <c r="A68" s="11" t="s">
        <v>538</v>
      </c>
      <c r="B68" s="13">
        <v>12083</v>
      </c>
      <c r="C68" s="14">
        <f>(26/B68*100)</f>
        <v>0.21517834974757924</v>
      </c>
      <c r="D68" s="15">
        <v>12057</v>
      </c>
      <c r="E68" s="14">
        <v>21.72205572</v>
      </c>
      <c r="F68" s="16">
        <v>0.345555</v>
      </c>
      <c r="G68" s="14">
        <v>54.930253489999998</v>
      </c>
      <c r="H68" s="16">
        <v>0.40219899999999997</v>
      </c>
      <c r="I68" s="14">
        <v>10.45747976</v>
      </c>
      <c r="J68" s="16">
        <v>0.30218809000000002</v>
      </c>
      <c r="K68" s="14">
        <v>5.3163647300000001</v>
      </c>
      <c r="L68" s="16">
        <v>0.18841837</v>
      </c>
      <c r="M68" s="14">
        <v>0</v>
      </c>
      <c r="N68" s="16">
        <v>0</v>
      </c>
      <c r="O68" s="14" t="s">
        <v>582</v>
      </c>
      <c r="P68" s="16" t="s">
        <v>582</v>
      </c>
      <c r="Q68" s="14">
        <v>0</v>
      </c>
      <c r="R68" s="16">
        <v>0</v>
      </c>
      <c r="S68" s="14">
        <v>0</v>
      </c>
      <c r="T68" s="16">
        <v>0</v>
      </c>
      <c r="U68" s="14">
        <v>7.5738462899999996</v>
      </c>
      <c r="V68" s="16">
        <v>0.22891692</v>
      </c>
    </row>
    <row r="69" spans="1:22" x14ac:dyDescent="0.25">
      <c r="A69" s="11" t="s">
        <v>539</v>
      </c>
      <c r="B69" s="13">
        <v>4876</v>
      </c>
      <c r="C69" s="14">
        <f>(0/B69*100)</f>
        <v>0</v>
      </c>
      <c r="D69" s="15">
        <v>4876</v>
      </c>
      <c r="E69" s="14">
        <v>19.10672568</v>
      </c>
      <c r="F69" s="16">
        <v>0.61004809999999998</v>
      </c>
      <c r="G69" s="14">
        <v>66.922900139999996</v>
      </c>
      <c r="H69" s="16">
        <v>1.0304479799999999</v>
      </c>
      <c r="I69" s="14">
        <v>9.6634290099999998</v>
      </c>
      <c r="J69" s="16">
        <v>0.60479815000000003</v>
      </c>
      <c r="K69" s="14">
        <v>3.3790135399999999</v>
      </c>
      <c r="L69" s="16">
        <v>0.35060253000000002</v>
      </c>
      <c r="M69" s="14">
        <v>0</v>
      </c>
      <c r="N69" s="16">
        <v>0</v>
      </c>
      <c r="O69" s="14" t="s">
        <v>582</v>
      </c>
      <c r="P69" s="16" t="s">
        <v>582</v>
      </c>
      <c r="Q69" s="14">
        <v>0</v>
      </c>
      <c r="R69" s="16">
        <v>0</v>
      </c>
      <c r="S69" s="14">
        <v>0</v>
      </c>
      <c r="T69" s="16">
        <v>0</v>
      </c>
      <c r="U69" s="14">
        <v>0.92793163000000001</v>
      </c>
      <c r="V69" s="16">
        <v>0.16683595000000001</v>
      </c>
    </row>
    <row r="70" spans="1:22" x14ac:dyDescent="0.25">
      <c r="A70" s="11" t="s">
        <v>540</v>
      </c>
      <c r="B70" s="13">
        <v>6036</v>
      </c>
      <c r="C70" s="14">
        <f>(223/B70*100)</f>
        <v>3.6944996686547382</v>
      </c>
      <c r="D70" s="15">
        <v>5813</v>
      </c>
      <c r="E70" s="14">
        <v>8.0273335699999997</v>
      </c>
      <c r="F70" s="16">
        <v>0.47189008999999998</v>
      </c>
      <c r="G70" s="14">
        <v>54.136421300000002</v>
      </c>
      <c r="H70" s="16">
        <v>0.67205197999999999</v>
      </c>
      <c r="I70" s="14">
        <v>28.96021236</v>
      </c>
      <c r="J70" s="16">
        <v>0.78003056999999998</v>
      </c>
      <c r="K70" s="14">
        <v>5.5682762500000003</v>
      </c>
      <c r="L70" s="16">
        <v>0.37443142000000001</v>
      </c>
      <c r="M70" s="14">
        <v>0</v>
      </c>
      <c r="N70" s="16">
        <v>0</v>
      </c>
      <c r="O70" s="14" t="s">
        <v>582</v>
      </c>
      <c r="P70" s="16" t="s">
        <v>582</v>
      </c>
      <c r="Q70" s="14">
        <v>0</v>
      </c>
      <c r="R70" s="16">
        <v>0</v>
      </c>
      <c r="S70" s="14">
        <v>0</v>
      </c>
      <c r="T70" s="16">
        <v>0</v>
      </c>
      <c r="U70" s="14">
        <v>3.3077565199999999</v>
      </c>
      <c r="V70" s="16">
        <v>0.30831704999999998</v>
      </c>
    </row>
    <row r="71" spans="1:22" x14ac:dyDescent="0.25">
      <c r="A71" s="11" t="s">
        <v>541</v>
      </c>
      <c r="B71" s="13">
        <v>6115</v>
      </c>
      <c r="C71" s="14">
        <f>(17/B71*100)</f>
        <v>0.27800490596892891</v>
      </c>
      <c r="D71" s="15">
        <v>6098</v>
      </c>
      <c r="E71" s="14">
        <v>10.28218949</v>
      </c>
      <c r="F71" s="16">
        <v>0.3660679</v>
      </c>
      <c r="G71" s="14">
        <v>70.347410229999994</v>
      </c>
      <c r="H71" s="16">
        <v>0.67304406000000006</v>
      </c>
      <c r="I71" s="14">
        <v>14.771757470000001</v>
      </c>
      <c r="J71" s="16">
        <v>0.45936767000000001</v>
      </c>
      <c r="K71" s="14">
        <v>3.9375626499999998</v>
      </c>
      <c r="L71" s="16">
        <v>0.28537572</v>
      </c>
      <c r="M71" s="14">
        <v>0</v>
      </c>
      <c r="N71" s="16">
        <v>0</v>
      </c>
      <c r="O71" s="14" t="s">
        <v>582</v>
      </c>
      <c r="P71" s="16" t="s">
        <v>582</v>
      </c>
      <c r="Q71" s="14">
        <v>0</v>
      </c>
      <c r="R71" s="16">
        <v>0</v>
      </c>
      <c r="S71" s="14">
        <v>0</v>
      </c>
      <c r="T71" s="16">
        <v>0</v>
      </c>
      <c r="U71" s="14">
        <v>0.66108014999999998</v>
      </c>
      <c r="V71" s="16">
        <v>0.11300575</v>
      </c>
    </row>
    <row r="72" spans="1:22" x14ac:dyDescent="0.25">
      <c r="A72" s="11" t="s">
        <v>542</v>
      </c>
      <c r="B72" s="13">
        <v>7708</v>
      </c>
      <c r="C72" s="14">
        <f>(5/B72*100)</f>
        <v>6.4867669953295279E-2</v>
      </c>
      <c r="D72" s="15">
        <v>7703</v>
      </c>
      <c r="E72" s="14">
        <v>8.8157110799999998</v>
      </c>
      <c r="F72" s="16">
        <v>0.35330130999999998</v>
      </c>
      <c r="G72" s="14">
        <v>62.994459650000003</v>
      </c>
      <c r="H72" s="16">
        <v>0.54387083999999997</v>
      </c>
      <c r="I72" s="14">
        <v>24.455453429999999</v>
      </c>
      <c r="J72" s="16">
        <v>0.55442309000000001</v>
      </c>
      <c r="K72" s="14">
        <v>3.25874043</v>
      </c>
      <c r="L72" s="16">
        <v>0.17449402</v>
      </c>
      <c r="M72" s="14">
        <v>0</v>
      </c>
      <c r="N72" s="16">
        <v>0</v>
      </c>
      <c r="O72" s="14" t="s">
        <v>582</v>
      </c>
      <c r="P72" s="16" t="s">
        <v>582</v>
      </c>
      <c r="Q72" s="14">
        <v>0</v>
      </c>
      <c r="R72" s="16">
        <v>0</v>
      </c>
      <c r="S72" s="14">
        <v>0</v>
      </c>
      <c r="T72" s="16">
        <v>0</v>
      </c>
      <c r="U72" s="14">
        <v>0.47563540999999998</v>
      </c>
      <c r="V72" s="16">
        <v>7.9522480000000006E-2</v>
      </c>
    </row>
    <row r="73" spans="1:22" x14ac:dyDescent="0.25">
      <c r="A73" s="11" t="s">
        <v>543</v>
      </c>
      <c r="B73" s="13">
        <v>8249</v>
      </c>
      <c r="C73" s="14">
        <f>(147/B73*100)</f>
        <v>1.7820341859619349</v>
      </c>
      <c r="D73" s="15">
        <v>8102</v>
      </c>
      <c r="E73" s="14">
        <v>4.9354140400000004</v>
      </c>
      <c r="F73" s="16">
        <v>0.32576174000000002</v>
      </c>
      <c r="G73" s="14">
        <v>56.084718870000003</v>
      </c>
      <c r="H73" s="16">
        <v>0.82061264</v>
      </c>
      <c r="I73" s="14">
        <v>33.557155109999997</v>
      </c>
      <c r="J73" s="16">
        <v>0.77537716000000001</v>
      </c>
      <c r="K73" s="14">
        <v>4.5280234699999999</v>
      </c>
      <c r="L73" s="16">
        <v>0.28071611000000002</v>
      </c>
      <c r="M73" s="14">
        <v>0</v>
      </c>
      <c r="N73" s="16">
        <v>0</v>
      </c>
      <c r="O73" s="14" t="s">
        <v>582</v>
      </c>
      <c r="P73" s="16" t="s">
        <v>582</v>
      </c>
      <c r="Q73" s="14">
        <v>0</v>
      </c>
      <c r="R73" s="16">
        <v>0</v>
      </c>
      <c r="S73" s="14">
        <v>0</v>
      </c>
      <c r="T73" s="16">
        <v>0</v>
      </c>
      <c r="U73" s="14">
        <v>0.89468851999999999</v>
      </c>
      <c r="V73" s="16">
        <v>0.16155138999999999</v>
      </c>
    </row>
    <row r="74" spans="1:22" x14ac:dyDescent="0.25">
      <c r="A74" s="11" t="s">
        <v>544</v>
      </c>
      <c r="B74" s="13">
        <v>4692</v>
      </c>
      <c r="C74" s="14">
        <f>(82/B74*100)</f>
        <v>1.7476555839727195</v>
      </c>
      <c r="D74" s="15">
        <v>4610</v>
      </c>
      <c r="E74" s="14">
        <v>22.621738520000001</v>
      </c>
      <c r="F74" s="16">
        <v>0.68191794999999999</v>
      </c>
      <c r="G74" s="14">
        <v>59.99758791</v>
      </c>
      <c r="H74" s="16">
        <v>0.74603501000000005</v>
      </c>
      <c r="I74" s="14">
        <v>9.8355405900000008</v>
      </c>
      <c r="J74" s="16">
        <v>0.42683141000000002</v>
      </c>
      <c r="K74" s="14">
        <v>4.3636683200000004</v>
      </c>
      <c r="L74" s="16">
        <v>0.31196210000000002</v>
      </c>
      <c r="M74" s="14">
        <v>0</v>
      </c>
      <c r="N74" s="16">
        <v>0</v>
      </c>
      <c r="O74" s="14" t="s">
        <v>582</v>
      </c>
      <c r="P74" s="16" t="s">
        <v>582</v>
      </c>
      <c r="Q74" s="14">
        <v>0</v>
      </c>
      <c r="R74" s="16">
        <v>0</v>
      </c>
      <c r="S74" s="14">
        <v>0.32616246999999998</v>
      </c>
      <c r="T74" s="16">
        <v>0.10777873</v>
      </c>
      <c r="U74" s="14">
        <v>2.8553022000000001</v>
      </c>
      <c r="V74" s="16">
        <v>0.26064101000000001</v>
      </c>
    </row>
    <row r="75" spans="1:22" x14ac:dyDescent="0.25">
      <c r="A75" s="11" t="s">
        <v>545</v>
      </c>
      <c r="B75" s="13">
        <v>5375</v>
      </c>
      <c r="C75" s="14">
        <f>(209/B75*100)</f>
        <v>3.8883720930232561</v>
      </c>
      <c r="D75" s="15">
        <v>5166</v>
      </c>
      <c r="E75" s="14">
        <v>24.01627397</v>
      </c>
      <c r="F75" s="16">
        <v>0.68220254999999996</v>
      </c>
      <c r="G75" s="14">
        <v>51.781412549999999</v>
      </c>
      <c r="H75" s="16">
        <v>0.68490713000000003</v>
      </c>
      <c r="I75" s="14">
        <v>14.15136594</v>
      </c>
      <c r="J75" s="16">
        <v>0.48711496999999998</v>
      </c>
      <c r="K75" s="14">
        <v>4.41245507</v>
      </c>
      <c r="L75" s="16">
        <v>0.28224084999999999</v>
      </c>
      <c r="M75" s="14">
        <v>0</v>
      </c>
      <c r="N75" s="16">
        <v>0</v>
      </c>
      <c r="O75" s="14" t="s">
        <v>582</v>
      </c>
      <c r="P75" s="16" t="s">
        <v>582</v>
      </c>
      <c r="Q75" s="14">
        <v>0</v>
      </c>
      <c r="R75" s="16">
        <v>0</v>
      </c>
      <c r="S75" s="14">
        <v>0</v>
      </c>
      <c r="T75" s="16">
        <v>0</v>
      </c>
      <c r="U75" s="14">
        <v>5.6384924700000001</v>
      </c>
      <c r="V75" s="16">
        <v>0.57802434000000003</v>
      </c>
    </row>
    <row r="76" spans="1:22" x14ac:dyDescent="0.25">
      <c r="A76" s="11" t="s">
        <v>546</v>
      </c>
      <c r="B76" s="13">
        <v>14167</v>
      </c>
      <c r="C76" s="14">
        <f>(229/B76*100)</f>
        <v>1.6164325545281288</v>
      </c>
      <c r="D76" s="15">
        <v>13938</v>
      </c>
      <c r="E76" s="14">
        <v>19.978866029999999</v>
      </c>
      <c r="F76" s="16">
        <v>0.44755444999999999</v>
      </c>
      <c r="G76" s="14">
        <v>56.285429530000002</v>
      </c>
      <c r="H76" s="16">
        <v>0.65571683999999997</v>
      </c>
      <c r="I76" s="14">
        <v>13.81489466</v>
      </c>
      <c r="J76" s="16">
        <v>0.35728841</v>
      </c>
      <c r="K76" s="14">
        <v>6.3005214299999999</v>
      </c>
      <c r="L76" s="16">
        <v>0.26132529999999998</v>
      </c>
      <c r="M76" s="14">
        <v>0</v>
      </c>
      <c r="N76" s="16">
        <v>0</v>
      </c>
      <c r="O76" s="14" t="s">
        <v>582</v>
      </c>
      <c r="P76" s="16" t="s">
        <v>582</v>
      </c>
      <c r="Q76" s="14">
        <v>0</v>
      </c>
      <c r="R76" s="16">
        <v>0</v>
      </c>
      <c r="S76" s="14">
        <v>0</v>
      </c>
      <c r="T76" s="16">
        <v>0</v>
      </c>
      <c r="U76" s="14">
        <v>3.62028835</v>
      </c>
      <c r="V76" s="16">
        <v>0.27793995999999999</v>
      </c>
    </row>
    <row r="77" spans="1:22" x14ac:dyDescent="0.25">
      <c r="A77" s="11" t="s">
        <v>547</v>
      </c>
      <c r="B77" s="13">
        <v>6062</v>
      </c>
      <c r="C77" s="14">
        <f>(88/B77*100)</f>
        <v>1.4516661167931375</v>
      </c>
      <c r="D77" s="15">
        <v>5974</v>
      </c>
      <c r="E77" s="14">
        <v>26.559473619999999</v>
      </c>
      <c r="F77" s="16">
        <v>0.60056613999999997</v>
      </c>
      <c r="G77" s="14">
        <v>54.794266450000002</v>
      </c>
      <c r="H77" s="16">
        <v>0.73028629</v>
      </c>
      <c r="I77" s="14">
        <v>6.9886391400000001</v>
      </c>
      <c r="J77" s="16">
        <v>0.32088295</v>
      </c>
      <c r="K77" s="14">
        <v>6.7211150699999997</v>
      </c>
      <c r="L77" s="16">
        <v>0.34834409</v>
      </c>
      <c r="M77" s="14">
        <v>0</v>
      </c>
      <c r="N77" s="16">
        <v>0</v>
      </c>
      <c r="O77" s="14" t="s">
        <v>582</v>
      </c>
      <c r="P77" s="16" t="s">
        <v>582</v>
      </c>
      <c r="Q77" s="14">
        <v>0</v>
      </c>
      <c r="R77" s="16">
        <v>0</v>
      </c>
      <c r="S77" s="14">
        <v>0</v>
      </c>
      <c r="T77" s="16">
        <v>0</v>
      </c>
      <c r="U77" s="14">
        <v>4.9365057200000004</v>
      </c>
      <c r="V77" s="16">
        <v>0.41441265999999999</v>
      </c>
    </row>
    <row r="78" spans="1:22" x14ac:dyDescent="0.25">
      <c r="A78" s="11" t="s">
        <v>548</v>
      </c>
      <c r="B78" s="13">
        <v>5826</v>
      </c>
      <c r="C78" s="14">
        <f>(0/B78*100)</f>
        <v>0</v>
      </c>
      <c r="D78" s="15">
        <v>5826</v>
      </c>
      <c r="E78" s="14">
        <v>4.2940112900000003</v>
      </c>
      <c r="F78" s="16">
        <v>0.39601057000000001</v>
      </c>
      <c r="G78" s="14">
        <v>38.082163489999999</v>
      </c>
      <c r="H78" s="16">
        <v>0.85745828999999996</v>
      </c>
      <c r="I78" s="14">
        <v>46.613460490000001</v>
      </c>
      <c r="J78" s="16">
        <v>0.77891083999999999</v>
      </c>
      <c r="K78" s="14">
        <v>10.48511948</v>
      </c>
      <c r="L78" s="16">
        <v>0.50253588999999999</v>
      </c>
      <c r="M78" s="14">
        <v>0</v>
      </c>
      <c r="N78" s="16">
        <v>0</v>
      </c>
      <c r="O78" s="14" t="s">
        <v>582</v>
      </c>
      <c r="P78" s="16" t="s">
        <v>582</v>
      </c>
      <c r="Q78" s="14">
        <v>2.4295359999999998E-2</v>
      </c>
      <c r="R78" s="16">
        <v>2.426712E-2</v>
      </c>
      <c r="S78" s="14">
        <v>2.7773059999999999E-2</v>
      </c>
      <c r="T78" s="16">
        <v>2.0447549999999998E-2</v>
      </c>
      <c r="U78" s="14">
        <v>0.47317682999999999</v>
      </c>
      <c r="V78" s="16">
        <v>0.11900656</v>
      </c>
    </row>
    <row r="79" spans="1:22" ht="24.95" customHeight="1" x14ac:dyDescent="0.25">
      <c r="A79" s="11" t="s">
        <v>549</v>
      </c>
      <c r="B79" s="13">
        <v>1657</v>
      </c>
      <c r="C79" s="14">
        <f>(41/B79*100)</f>
        <v>2.4743512371756187</v>
      </c>
      <c r="D79" s="15">
        <v>1616</v>
      </c>
      <c r="E79" s="14">
        <v>24.192998360000001</v>
      </c>
      <c r="F79" s="16">
        <v>1.68942057</v>
      </c>
      <c r="G79" s="14">
        <v>66.089630339999999</v>
      </c>
      <c r="H79" s="16">
        <v>1.6038645300000001</v>
      </c>
      <c r="I79" s="14">
        <v>6.7652689600000002</v>
      </c>
      <c r="J79" s="16">
        <v>0.89695113999999998</v>
      </c>
      <c r="K79" s="14">
        <v>1.44086219</v>
      </c>
      <c r="L79" s="16">
        <v>0.30479165000000003</v>
      </c>
      <c r="M79" s="14">
        <v>0</v>
      </c>
      <c r="N79" s="16">
        <v>0</v>
      </c>
      <c r="O79" s="14" t="s">
        <v>582</v>
      </c>
      <c r="P79" s="16" t="s">
        <v>582</v>
      </c>
      <c r="Q79" s="14">
        <v>0</v>
      </c>
      <c r="R79" s="16">
        <v>0</v>
      </c>
      <c r="S79" s="14">
        <v>0</v>
      </c>
      <c r="T79" s="16">
        <v>0</v>
      </c>
      <c r="U79" s="14">
        <v>1.5112401499999999</v>
      </c>
      <c r="V79" s="16">
        <v>0.38060451000000001</v>
      </c>
    </row>
    <row r="80" spans="1:22" x14ac:dyDescent="0.25">
      <c r="A80" s="11" t="s">
        <v>550</v>
      </c>
      <c r="B80" s="13">
        <v>7841</v>
      </c>
      <c r="C80" s="14">
        <f>(0/B80*100)</f>
        <v>0</v>
      </c>
      <c r="D80" s="15">
        <v>7841</v>
      </c>
      <c r="E80" s="14">
        <v>16.332196069999998</v>
      </c>
      <c r="F80" s="16">
        <v>0.66322274000000003</v>
      </c>
      <c r="G80" s="14">
        <v>70.367290220000001</v>
      </c>
      <c r="H80" s="16">
        <v>0.73126349000000002</v>
      </c>
      <c r="I80" s="14">
        <v>9.95908528</v>
      </c>
      <c r="J80" s="16">
        <v>0.42499967</v>
      </c>
      <c r="K80" s="14">
        <v>2.8930514299999999</v>
      </c>
      <c r="L80" s="16">
        <v>0.30213034</v>
      </c>
      <c r="M80" s="14">
        <v>0</v>
      </c>
      <c r="N80" s="16">
        <v>0</v>
      </c>
      <c r="O80" s="14" t="s">
        <v>582</v>
      </c>
      <c r="P80" s="16" t="s">
        <v>582</v>
      </c>
      <c r="Q80" s="14">
        <v>0</v>
      </c>
      <c r="R80" s="16">
        <v>0</v>
      </c>
      <c r="S80" s="14">
        <v>0</v>
      </c>
      <c r="T80" s="16">
        <v>0</v>
      </c>
      <c r="U80" s="14">
        <v>0.44837700000000003</v>
      </c>
      <c r="V80" s="16">
        <v>0.12585231999999999</v>
      </c>
    </row>
    <row r="81" spans="1:22" x14ac:dyDescent="0.25">
      <c r="A81" s="19" t="s">
        <v>551</v>
      </c>
      <c r="B81" s="13">
        <v>8861</v>
      </c>
      <c r="C81" s="14">
        <f>(76/B81*100)</f>
        <v>0.85769100552984989</v>
      </c>
      <c r="D81" s="15">
        <v>8785</v>
      </c>
      <c r="E81" s="14">
        <v>8.9611856599999999</v>
      </c>
      <c r="F81" s="16">
        <v>0.51003155</v>
      </c>
      <c r="G81" s="14">
        <v>67.253314829999994</v>
      </c>
      <c r="H81" s="16">
        <v>0.65394445999999995</v>
      </c>
      <c r="I81" s="14">
        <v>20.386218339999999</v>
      </c>
      <c r="J81" s="16">
        <v>0.63324345999999998</v>
      </c>
      <c r="K81" s="14">
        <v>2.7401851399999999</v>
      </c>
      <c r="L81" s="16">
        <v>0.26334888000000001</v>
      </c>
      <c r="M81" s="14">
        <v>0</v>
      </c>
      <c r="N81" s="16">
        <v>0</v>
      </c>
      <c r="O81" s="14" t="s">
        <v>582</v>
      </c>
      <c r="P81" s="16" t="s">
        <v>582</v>
      </c>
      <c r="Q81" s="14">
        <v>0</v>
      </c>
      <c r="R81" s="16">
        <v>0</v>
      </c>
      <c r="S81" s="14">
        <v>0</v>
      </c>
      <c r="T81" s="16">
        <v>0</v>
      </c>
      <c r="U81" s="14">
        <v>0.65909602</v>
      </c>
      <c r="V81" s="16">
        <v>0.10998853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640</v>
      </c>
      <c r="F4" s="22"/>
      <c r="G4" s="21" t="s">
        <v>639</v>
      </c>
      <c r="H4" s="22"/>
      <c r="I4" s="21" t="s">
        <v>638</v>
      </c>
      <c r="J4" s="22"/>
      <c r="K4" s="21" t="s">
        <v>637</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(386/B7*100)</f>
        <v>2.6565726083964214</v>
      </c>
      <c r="D7" s="15">
        <v>14144</v>
      </c>
      <c r="E7" s="14">
        <v>4.8515371600000003</v>
      </c>
      <c r="F7" s="16">
        <v>0.19490252999999999</v>
      </c>
      <c r="G7" s="14">
        <v>11.25146947</v>
      </c>
      <c r="H7" s="16">
        <v>0.30714680999999999</v>
      </c>
      <c r="I7" s="14">
        <v>43.874608760000001</v>
      </c>
      <c r="J7" s="16">
        <v>0.46826541999999999</v>
      </c>
      <c r="K7" s="14">
        <v>37.796427549999997</v>
      </c>
      <c r="L7" s="16">
        <v>0.60339352000000002</v>
      </c>
      <c r="M7" s="14">
        <v>0</v>
      </c>
      <c r="N7" s="16">
        <v>0</v>
      </c>
      <c r="O7" s="14" t="s">
        <v>582</v>
      </c>
      <c r="P7" s="16" t="s">
        <v>582</v>
      </c>
      <c r="Q7" s="14">
        <v>0</v>
      </c>
      <c r="R7" s="16">
        <v>0</v>
      </c>
      <c r="S7" s="14">
        <v>0</v>
      </c>
      <c r="T7" s="16">
        <v>0</v>
      </c>
      <c r="U7" s="14">
        <v>2.2259570599999998</v>
      </c>
      <c r="V7" s="16">
        <v>0.16365825000000001</v>
      </c>
    </row>
    <row r="8" spans="1:22" x14ac:dyDescent="0.25">
      <c r="A8" s="11" t="s">
        <v>478</v>
      </c>
      <c r="B8" s="13">
        <v>7007</v>
      </c>
      <c r="C8" s="14">
        <f>(27/B8*100)</f>
        <v>0.38532895675752815</v>
      </c>
      <c r="D8" s="15">
        <v>6980</v>
      </c>
      <c r="E8" s="14">
        <v>9.5110929399999993</v>
      </c>
      <c r="F8" s="16">
        <v>0.39776477999999998</v>
      </c>
      <c r="G8" s="14">
        <v>5.6144569300000002</v>
      </c>
      <c r="H8" s="16">
        <v>0.37002960000000001</v>
      </c>
      <c r="I8" s="14">
        <v>17.19035302</v>
      </c>
      <c r="J8" s="16">
        <v>0.49761719999999998</v>
      </c>
      <c r="K8" s="14">
        <v>65.968289159999998</v>
      </c>
      <c r="L8" s="16">
        <v>0.63977077000000004</v>
      </c>
      <c r="M8" s="14">
        <v>0</v>
      </c>
      <c r="N8" s="16">
        <v>0</v>
      </c>
      <c r="O8" s="14" t="s">
        <v>582</v>
      </c>
      <c r="P8" s="16" t="s">
        <v>582</v>
      </c>
      <c r="Q8" s="14">
        <v>0.47274523000000002</v>
      </c>
      <c r="R8" s="16">
        <v>0.11634804999999999</v>
      </c>
      <c r="S8" s="14">
        <v>0</v>
      </c>
      <c r="T8" s="16">
        <v>0</v>
      </c>
      <c r="U8" s="14">
        <v>1.24306272</v>
      </c>
      <c r="V8" s="16">
        <v>0.15132042000000001</v>
      </c>
    </row>
    <row r="9" spans="1:22" x14ac:dyDescent="0.25">
      <c r="A9" s="11" t="s">
        <v>479</v>
      </c>
      <c r="B9" s="13">
        <v>9651</v>
      </c>
      <c r="C9" s="14">
        <f>(116/B9*100)</f>
        <v>1.2019479846648016</v>
      </c>
      <c r="D9" s="15">
        <v>9535</v>
      </c>
      <c r="E9" s="14">
        <v>3.6970999199999999</v>
      </c>
      <c r="F9" s="16">
        <v>0.22377911</v>
      </c>
      <c r="G9" s="14">
        <v>5.3441861599999996</v>
      </c>
      <c r="H9" s="16">
        <v>0.26501153</v>
      </c>
      <c r="I9" s="14">
        <v>36.287263959999997</v>
      </c>
      <c r="J9" s="16">
        <v>0.67763353000000004</v>
      </c>
      <c r="K9" s="14">
        <v>49.454203120000003</v>
      </c>
      <c r="L9" s="16">
        <v>0.73023802999999998</v>
      </c>
      <c r="M9" s="14">
        <v>0</v>
      </c>
      <c r="N9" s="16">
        <v>0</v>
      </c>
      <c r="O9" s="14" t="s">
        <v>582</v>
      </c>
      <c r="P9" s="16" t="s">
        <v>582</v>
      </c>
      <c r="Q9" s="14">
        <v>3.0146723</v>
      </c>
      <c r="R9" s="16">
        <v>0.54134864000000005</v>
      </c>
      <c r="S9" s="14">
        <v>0</v>
      </c>
      <c r="T9" s="16">
        <v>0</v>
      </c>
      <c r="U9" s="14">
        <v>2.2025745400000001</v>
      </c>
      <c r="V9" s="16">
        <v>0.26089919</v>
      </c>
    </row>
    <row r="10" spans="1:22" x14ac:dyDescent="0.25">
      <c r="A10" s="11" t="s">
        <v>480</v>
      </c>
      <c r="B10" s="13">
        <v>20058</v>
      </c>
      <c r="C10" s="14">
        <f>(531/B10*100)</f>
        <v>2.647322763984445</v>
      </c>
      <c r="D10" s="15">
        <v>19527</v>
      </c>
      <c r="E10" s="14">
        <v>6.2228968399999998</v>
      </c>
      <c r="F10" s="16">
        <v>0.17226002000000001</v>
      </c>
      <c r="G10" s="14">
        <v>11.8940977</v>
      </c>
      <c r="H10" s="16">
        <v>0.33972438999999999</v>
      </c>
      <c r="I10" s="14">
        <v>43.526893200000004</v>
      </c>
      <c r="J10" s="16">
        <v>0.50721163999999996</v>
      </c>
      <c r="K10" s="14">
        <v>36.720905989999999</v>
      </c>
      <c r="L10" s="16">
        <v>0.52023414000000001</v>
      </c>
      <c r="M10" s="14">
        <v>0</v>
      </c>
      <c r="N10" s="16">
        <v>0</v>
      </c>
      <c r="O10" s="14" t="s">
        <v>582</v>
      </c>
      <c r="P10" s="16" t="s">
        <v>582</v>
      </c>
      <c r="Q10" s="14">
        <v>0</v>
      </c>
      <c r="R10" s="16">
        <v>0</v>
      </c>
      <c r="S10" s="14">
        <v>0</v>
      </c>
      <c r="T10" s="16">
        <v>0</v>
      </c>
      <c r="U10" s="14">
        <v>1.63520628</v>
      </c>
      <c r="V10" s="16">
        <v>0.18253347</v>
      </c>
    </row>
    <row r="11" spans="1:22" x14ac:dyDescent="0.25">
      <c r="A11" s="11" t="s">
        <v>481</v>
      </c>
      <c r="B11" s="13">
        <v>7053</v>
      </c>
      <c r="C11" s="14">
        <f>(53/B11*100)</f>
        <v>0.75145328229122355</v>
      </c>
      <c r="D11" s="15">
        <v>7000</v>
      </c>
      <c r="E11" s="14">
        <v>7.7786286799999997</v>
      </c>
      <c r="F11" s="16">
        <v>0.37793000999999998</v>
      </c>
      <c r="G11" s="14">
        <v>8.8388056200000005</v>
      </c>
      <c r="H11" s="16">
        <v>0.38216090000000003</v>
      </c>
      <c r="I11" s="14">
        <v>33.714414390000002</v>
      </c>
      <c r="J11" s="16">
        <v>0.77519711000000002</v>
      </c>
      <c r="K11" s="14">
        <v>47.998253939999998</v>
      </c>
      <c r="L11" s="16">
        <v>0.8814149</v>
      </c>
      <c r="M11" s="14">
        <v>0</v>
      </c>
      <c r="N11" s="16">
        <v>0</v>
      </c>
      <c r="O11" s="14" t="s">
        <v>582</v>
      </c>
      <c r="P11" s="16" t="s">
        <v>582</v>
      </c>
      <c r="Q11" s="14">
        <v>0</v>
      </c>
      <c r="R11" s="16">
        <v>0</v>
      </c>
      <c r="S11" s="14">
        <v>0</v>
      </c>
      <c r="T11" s="16">
        <v>0</v>
      </c>
      <c r="U11" s="14">
        <v>1.6698973699999999</v>
      </c>
      <c r="V11" s="16">
        <v>0.24572066000000001</v>
      </c>
    </row>
    <row r="12" spans="1:22" x14ac:dyDescent="0.25">
      <c r="A12" s="11" t="s">
        <v>482</v>
      </c>
      <c r="B12" s="13">
        <v>6894</v>
      </c>
      <c r="C12" s="14">
        <f>(57/B12*100)</f>
        <v>0.82680591818973026</v>
      </c>
      <c r="D12" s="15">
        <v>6837</v>
      </c>
      <c r="E12" s="14">
        <v>6.0510815200000003</v>
      </c>
      <c r="F12" s="16">
        <v>0.31253613000000002</v>
      </c>
      <c r="G12" s="14">
        <v>11.326998659999999</v>
      </c>
      <c r="H12" s="16">
        <v>0.45568161000000001</v>
      </c>
      <c r="I12" s="14">
        <v>45.816935290000004</v>
      </c>
      <c r="J12" s="16">
        <v>0.72582997000000005</v>
      </c>
      <c r="K12" s="14">
        <v>32.979501200000001</v>
      </c>
      <c r="L12" s="16">
        <v>0.75261511000000003</v>
      </c>
      <c r="M12" s="14">
        <v>0</v>
      </c>
      <c r="N12" s="16">
        <v>0</v>
      </c>
      <c r="O12" s="14" t="s">
        <v>582</v>
      </c>
      <c r="P12" s="16" t="s">
        <v>582</v>
      </c>
      <c r="Q12" s="14">
        <v>2.3471719100000001</v>
      </c>
      <c r="R12" s="16">
        <v>0.59165972</v>
      </c>
      <c r="S12" s="14">
        <v>0</v>
      </c>
      <c r="T12" s="16">
        <v>0</v>
      </c>
      <c r="U12" s="14">
        <v>1.47831142</v>
      </c>
      <c r="V12" s="16">
        <v>0.18243677999999999</v>
      </c>
    </row>
    <row r="13" spans="1:22" x14ac:dyDescent="0.25">
      <c r="A13" s="11" t="s">
        <v>483</v>
      </c>
      <c r="B13" s="13">
        <v>7161</v>
      </c>
      <c r="C13" s="14">
        <f>(95/B13*100)</f>
        <v>1.3266303588884234</v>
      </c>
      <c r="D13" s="15">
        <v>7066</v>
      </c>
      <c r="E13" s="14">
        <v>5.0101258</v>
      </c>
      <c r="F13" s="16">
        <v>0.34874854999999999</v>
      </c>
      <c r="G13" s="14">
        <v>7.2079211299999999</v>
      </c>
      <c r="H13" s="16">
        <v>0.38773144999999998</v>
      </c>
      <c r="I13" s="14">
        <v>34.04995916</v>
      </c>
      <c r="J13" s="16">
        <v>0.73441537999999995</v>
      </c>
      <c r="K13" s="14">
        <v>48.38389901</v>
      </c>
      <c r="L13" s="16">
        <v>0.64316165000000003</v>
      </c>
      <c r="M13" s="14">
        <v>0</v>
      </c>
      <c r="N13" s="16">
        <v>0</v>
      </c>
      <c r="O13" s="14" t="s">
        <v>582</v>
      </c>
      <c r="P13" s="16" t="s">
        <v>582</v>
      </c>
      <c r="Q13" s="14">
        <v>4.0692588399999998</v>
      </c>
      <c r="R13" s="16">
        <v>0.46792859999999997</v>
      </c>
      <c r="S13" s="14">
        <v>0</v>
      </c>
      <c r="T13" s="16">
        <v>0</v>
      </c>
      <c r="U13" s="14">
        <v>1.2788360700000001</v>
      </c>
      <c r="V13" s="16">
        <v>0.18181188000000001</v>
      </c>
    </row>
    <row r="14" spans="1:22" x14ac:dyDescent="0.25">
      <c r="A14" s="11" t="s">
        <v>484</v>
      </c>
      <c r="B14" s="13">
        <v>5587</v>
      </c>
      <c r="C14" s="14">
        <f>(76/B14*100)</f>
        <v>1.3603006980490424</v>
      </c>
      <c r="D14" s="15">
        <v>5511</v>
      </c>
      <c r="E14" s="14">
        <v>4.5596564400000004</v>
      </c>
      <c r="F14" s="16">
        <v>0.28479621999999999</v>
      </c>
      <c r="G14" s="14">
        <v>10.038808400000001</v>
      </c>
      <c r="H14" s="16">
        <v>0.47369096999999999</v>
      </c>
      <c r="I14" s="14">
        <v>42.178494780000001</v>
      </c>
      <c r="J14" s="16">
        <v>0.7543474</v>
      </c>
      <c r="K14" s="14">
        <v>42.314541820000002</v>
      </c>
      <c r="L14" s="16">
        <v>0.85974297</v>
      </c>
      <c r="M14" s="14">
        <v>0</v>
      </c>
      <c r="N14" s="16">
        <v>0</v>
      </c>
      <c r="O14" s="14" t="s">
        <v>582</v>
      </c>
      <c r="P14" s="16" t="s">
        <v>582</v>
      </c>
      <c r="Q14" s="14">
        <v>0</v>
      </c>
      <c r="R14" s="16">
        <v>0</v>
      </c>
      <c r="S14" s="14">
        <v>0</v>
      </c>
      <c r="T14" s="16">
        <v>0</v>
      </c>
      <c r="U14" s="14">
        <v>0.90849855999999996</v>
      </c>
      <c r="V14" s="16">
        <v>0.13051750000000001</v>
      </c>
    </row>
    <row r="15" spans="1:22" x14ac:dyDescent="0.25">
      <c r="A15" s="11" t="s">
        <v>485</v>
      </c>
      <c r="B15" s="13">
        <v>5882</v>
      </c>
      <c r="C15" s="14">
        <f>(53/B15*100)</f>
        <v>0.90105406324379467</v>
      </c>
      <c r="D15" s="15">
        <v>5829</v>
      </c>
      <c r="E15" s="14">
        <v>4.04737116</v>
      </c>
      <c r="F15" s="16">
        <v>0.28676015999999999</v>
      </c>
      <c r="G15" s="14">
        <v>7.5550410799999996</v>
      </c>
      <c r="H15" s="16">
        <v>0.39182218000000002</v>
      </c>
      <c r="I15" s="14">
        <v>38.075959150000003</v>
      </c>
      <c r="J15" s="16">
        <v>0.73406903000000001</v>
      </c>
      <c r="K15" s="14">
        <v>48.514620950000001</v>
      </c>
      <c r="L15" s="16">
        <v>0.83356929999999996</v>
      </c>
      <c r="M15" s="14">
        <v>0</v>
      </c>
      <c r="N15" s="16">
        <v>0</v>
      </c>
      <c r="O15" s="14" t="s">
        <v>582</v>
      </c>
      <c r="P15" s="16" t="s">
        <v>582</v>
      </c>
      <c r="Q15" s="14">
        <v>1.0127116700000001</v>
      </c>
      <c r="R15" s="16">
        <v>0.45391006</v>
      </c>
      <c r="S15" s="14">
        <v>0</v>
      </c>
      <c r="T15" s="16">
        <v>0</v>
      </c>
      <c r="U15" s="14">
        <v>0.79429598999999995</v>
      </c>
      <c r="V15" s="16">
        <v>0.14582048</v>
      </c>
    </row>
    <row r="16" spans="1:22" x14ac:dyDescent="0.25">
      <c r="A16" s="11" t="s">
        <v>486</v>
      </c>
      <c r="B16" s="13">
        <v>6108</v>
      </c>
      <c r="C16" s="14">
        <f>(107/B16*100)</f>
        <v>1.7518009168303865</v>
      </c>
      <c r="D16" s="15">
        <v>6001</v>
      </c>
      <c r="E16" s="14">
        <v>3.2259475599999998</v>
      </c>
      <c r="F16" s="16">
        <v>0.21798092999999999</v>
      </c>
      <c r="G16" s="14">
        <v>5.8516425600000002</v>
      </c>
      <c r="H16" s="16">
        <v>0.33934987999999999</v>
      </c>
      <c r="I16" s="14">
        <v>32.678955879999997</v>
      </c>
      <c r="J16" s="16">
        <v>0.65139714999999998</v>
      </c>
      <c r="K16" s="14">
        <v>55.200919839999997</v>
      </c>
      <c r="L16" s="16">
        <v>0.82684099</v>
      </c>
      <c r="M16" s="14">
        <v>0</v>
      </c>
      <c r="N16" s="16">
        <v>0</v>
      </c>
      <c r="O16" s="14" t="s">
        <v>582</v>
      </c>
      <c r="P16" s="16" t="s">
        <v>582</v>
      </c>
      <c r="Q16" s="14">
        <v>0</v>
      </c>
      <c r="R16" s="16">
        <v>0</v>
      </c>
      <c r="S16" s="14">
        <v>0</v>
      </c>
      <c r="T16" s="16">
        <v>0</v>
      </c>
      <c r="U16" s="14">
        <v>3.0425341499999998</v>
      </c>
      <c r="V16" s="16">
        <v>0.37531883999999999</v>
      </c>
    </row>
    <row r="17" spans="1:22" x14ac:dyDescent="0.25">
      <c r="A17" s="11" t="s">
        <v>487</v>
      </c>
      <c r="B17" s="13">
        <v>6504</v>
      </c>
      <c r="C17" s="14">
        <f>(709/B17*100)</f>
        <v>10.900984009840098</v>
      </c>
      <c r="D17" s="15">
        <v>5795</v>
      </c>
      <c r="E17" s="14">
        <v>6.59260774</v>
      </c>
      <c r="F17" s="16">
        <v>0.36125754999999998</v>
      </c>
      <c r="G17" s="14">
        <v>5.46392919</v>
      </c>
      <c r="H17" s="16">
        <v>0.30695847999999998</v>
      </c>
      <c r="I17" s="14">
        <v>18.072219440000001</v>
      </c>
      <c r="J17" s="16">
        <v>0.62486423999999996</v>
      </c>
      <c r="K17" s="14">
        <v>65.047256000000004</v>
      </c>
      <c r="L17" s="16">
        <v>0.80243792000000003</v>
      </c>
      <c r="M17" s="14">
        <v>0</v>
      </c>
      <c r="N17" s="16">
        <v>0</v>
      </c>
      <c r="O17" s="14" t="s">
        <v>582</v>
      </c>
      <c r="P17" s="16" t="s">
        <v>582</v>
      </c>
      <c r="Q17" s="14">
        <v>2.5536236200000002</v>
      </c>
      <c r="R17" s="16">
        <v>0.33893387000000003</v>
      </c>
      <c r="S17" s="14">
        <v>0</v>
      </c>
      <c r="T17" s="16">
        <v>0</v>
      </c>
      <c r="U17" s="14">
        <v>2.2703640100000002</v>
      </c>
      <c r="V17" s="16">
        <v>0.27610741999999999</v>
      </c>
    </row>
    <row r="18" spans="1:22" x14ac:dyDescent="0.25">
      <c r="A18" s="11" t="s">
        <v>488</v>
      </c>
      <c r="B18" s="13">
        <v>5532</v>
      </c>
      <c r="C18" s="14">
        <f>(28/B18*100)</f>
        <v>0.50614605929139556</v>
      </c>
      <c r="D18" s="15">
        <v>5504</v>
      </c>
      <c r="E18" s="14">
        <v>4.3784692200000004</v>
      </c>
      <c r="F18" s="16">
        <v>0.29739860000000001</v>
      </c>
      <c r="G18" s="14">
        <v>7.4315686799999998</v>
      </c>
      <c r="H18" s="16">
        <v>0.36555000999999998</v>
      </c>
      <c r="I18" s="14">
        <v>37.272654940000002</v>
      </c>
      <c r="J18" s="16">
        <v>0.79896979999999995</v>
      </c>
      <c r="K18" s="14">
        <v>49.289283230000002</v>
      </c>
      <c r="L18" s="16">
        <v>0.83557488999999996</v>
      </c>
      <c r="M18" s="14">
        <v>0</v>
      </c>
      <c r="N18" s="16">
        <v>0</v>
      </c>
      <c r="O18" s="14" t="s">
        <v>582</v>
      </c>
      <c r="P18" s="16" t="s">
        <v>582</v>
      </c>
      <c r="Q18" s="14">
        <v>0</v>
      </c>
      <c r="R18" s="16">
        <v>0</v>
      </c>
      <c r="S18" s="14">
        <v>0</v>
      </c>
      <c r="T18" s="16">
        <v>0</v>
      </c>
      <c r="U18" s="14">
        <v>1.6280239299999999</v>
      </c>
      <c r="V18" s="16">
        <v>0.23898320000000001</v>
      </c>
    </row>
    <row r="19" spans="1:22" x14ac:dyDescent="0.25">
      <c r="A19" s="11" t="s">
        <v>489</v>
      </c>
      <c r="B19" s="13">
        <v>5658</v>
      </c>
      <c r="C19" s="14">
        <f>(74/B19*100)</f>
        <v>1.3078826440438318</v>
      </c>
      <c r="D19" s="15">
        <v>5584</v>
      </c>
      <c r="E19" s="14">
        <v>6.1520582399999997</v>
      </c>
      <c r="F19" s="16">
        <v>0.41155591000000002</v>
      </c>
      <c r="G19" s="14">
        <v>8.1444310400000006</v>
      </c>
      <c r="H19" s="16">
        <v>0.35178979999999999</v>
      </c>
      <c r="I19" s="14">
        <v>35.1100864</v>
      </c>
      <c r="J19" s="16">
        <v>0.70402292</v>
      </c>
      <c r="K19" s="14">
        <v>48.976603429999997</v>
      </c>
      <c r="L19" s="16">
        <v>0.75695013</v>
      </c>
      <c r="M19" s="14">
        <v>0</v>
      </c>
      <c r="N19" s="16">
        <v>0</v>
      </c>
      <c r="O19" s="14" t="s">
        <v>582</v>
      </c>
      <c r="P19" s="16" t="s">
        <v>582</v>
      </c>
      <c r="Q19" s="14">
        <v>0</v>
      </c>
      <c r="R19" s="16">
        <v>0</v>
      </c>
      <c r="S19" s="14">
        <v>0</v>
      </c>
      <c r="T19" s="16">
        <v>0</v>
      </c>
      <c r="U19" s="14">
        <v>1.6168208900000001</v>
      </c>
      <c r="V19" s="16">
        <v>0.21183652</v>
      </c>
    </row>
    <row r="20" spans="1:22" x14ac:dyDescent="0.25">
      <c r="A20" s="11" t="s">
        <v>490</v>
      </c>
      <c r="B20" s="13">
        <v>3371</v>
      </c>
      <c r="C20" s="14">
        <f>(75/B20*100)</f>
        <v>2.2248590922574905</v>
      </c>
      <c r="D20" s="15">
        <v>3296</v>
      </c>
      <c r="E20" s="14">
        <v>8.0620778800000004</v>
      </c>
      <c r="F20" s="16">
        <v>0.45579422000000003</v>
      </c>
      <c r="G20" s="14">
        <v>7.9932697299999997</v>
      </c>
      <c r="H20" s="16">
        <v>0.49901295000000001</v>
      </c>
      <c r="I20" s="14">
        <v>30.114044790000001</v>
      </c>
      <c r="J20" s="16">
        <v>0.79898296000000002</v>
      </c>
      <c r="K20" s="14">
        <v>52.024537670000001</v>
      </c>
      <c r="L20" s="16">
        <v>0.87125056999999995</v>
      </c>
      <c r="M20" s="14">
        <v>0</v>
      </c>
      <c r="N20" s="16">
        <v>0</v>
      </c>
      <c r="O20" s="14" t="s">
        <v>582</v>
      </c>
      <c r="P20" s="16" t="s">
        <v>582</v>
      </c>
      <c r="Q20" s="14">
        <v>0</v>
      </c>
      <c r="R20" s="16">
        <v>0</v>
      </c>
      <c r="S20" s="14">
        <v>0</v>
      </c>
      <c r="T20" s="16">
        <v>0</v>
      </c>
      <c r="U20" s="14">
        <v>1.8060699200000001</v>
      </c>
      <c r="V20" s="16">
        <v>0.24065528</v>
      </c>
    </row>
    <row r="21" spans="1:22" x14ac:dyDescent="0.25">
      <c r="A21" s="11" t="s">
        <v>491</v>
      </c>
      <c r="B21" s="13">
        <v>5741</v>
      </c>
      <c r="C21" s="14">
        <f>(45/B21*100)</f>
        <v>0.7838355687162516</v>
      </c>
      <c r="D21" s="15">
        <v>5696</v>
      </c>
      <c r="E21" s="14">
        <v>3.9321715799999999</v>
      </c>
      <c r="F21" s="16">
        <v>0.23974142000000001</v>
      </c>
      <c r="G21" s="14">
        <v>8.1650220999999998</v>
      </c>
      <c r="H21" s="16">
        <v>0.39719331000000002</v>
      </c>
      <c r="I21" s="14">
        <v>43.249639590000001</v>
      </c>
      <c r="J21" s="16">
        <v>0.72124482000000001</v>
      </c>
      <c r="K21" s="14">
        <v>43.614463460000003</v>
      </c>
      <c r="L21" s="16">
        <v>0.75190098000000005</v>
      </c>
      <c r="M21" s="14">
        <v>0</v>
      </c>
      <c r="N21" s="16">
        <v>0</v>
      </c>
      <c r="O21" s="14" t="s">
        <v>582</v>
      </c>
      <c r="P21" s="16" t="s">
        <v>582</v>
      </c>
      <c r="Q21" s="14">
        <v>0</v>
      </c>
      <c r="R21" s="16">
        <v>0</v>
      </c>
      <c r="S21" s="14">
        <v>0</v>
      </c>
      <c r="T21" s="16">
        <v>0</v>
      </c>
      <c r="U21" s="14">
        <v>1.0387032700000001</v>
      </c>
      <c r="V21" s="16">
        <v>0.14477508</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(222/B23*100)</f>
        <v>1.9166019166019166</v>
      </c>
      <c r="D23" s="15">
        <v>11361</v>
      </c>
      <c r="E23" s="14">
        <v>4.0095352499999999</v>
      </c>
      <c r="F23" s="16">
        <v>0.28735115</v>
      </c>
      <c r="G23" s="14">
        <v>6.3152430600000002</v>
      </c>
      <c r="H23" s="16">
        <v>0.31038454999999998</v>
      </c>
      <c r="I23" s="14">
        <v>33.727840829999998</v>
      </c>
      <c r="J23" s="16">
        <v>0.80954139000000003</v>
      </c>
      <c r="K23" s="14">
        <v>54.286805999999999</v>
      </c>
      <c r="L23" s="16">
        <v>0.79850204999999996</v>
      </c>
      <c r="M23" s="14">
        <v>0</v>
      </c>
      <c r="N23" s="16">
        <v>0</v>
      </c>
      <c r="O23" s="14" t="s">
        <v>582</v>
      </c>
      <c r="P23" s="16" t="s">
        <v>582</v>
      </c>
      <c r="Q23" s="14">
        <v>0</v>
      </c>
      <c r="R23" s="16">
        <v>0</v>
      </c>
      <c r="S23" s="14">
        <v>0</v>
      </c>
      <c r="T23" s="16">
        <v>0</v>
      </c>
      <c r="U23" s="14">
        <v>1.66057487</v>
      </c>
      <c r="V23" s="16">
        <v>0.21204201</v>
      </c>
    </row>
    <row r="24" spans="1:22" x14ac:dyDescent="0.25">
      <c r="A24" s="11" t="s">
        <v>494</v>
      </c>
      <c r="B24" s="13">
        <v>6647</v>
      </c>
      <c r="C24" s="14">
        <f>(7/B24*100)</f>
        <v>0.10531066646607493</v>
      </c>
      <c r="D24" s="15">
        <v>6640</v>
      </c>
      <c r="E24" s="14">
        <v>3.8420553000000002</v>
      </c>
      <c r="F24" s="16">
        <v>0.25218084000000002</v>
      </c>
      <c r="G24" s="14">
        <v>7.5891469499999999</v>
      </c>
      <c r="H24" s="16">
        <v>0.33168885999999997</v>
      </c>
      <c r="I24" s="14">
        <v>44.119921130000002</v>
      </c>
      <c r="J24" s="16">
        <v>0.70116071999999996</v>
      </c>
      <c r="K24" s="14">
        <v>43.837373640000003</v>
      </c>
      <c r="L24" s="16">
        <v>0.67867131999999997</v>
      </c>
      <c r="M24" s="14">
        <v>0</v>
      </c>
      <c r="N24" s="16">
        <v>0</v>
      </c>
      <c r="O24" s="14" t="s">
        <v>582</v>
      </c>
      <c r="P24" s="16" t="s">
        <v>582</v>
      </c>
      <c r="Q24" s="14">
        <v>0</v>
      </c>
      <c r="R24" s="16">
        <v>0</v>
      </c>
      <c r="S24" s="14">
        <v>0</v>
      </c>
      <c r="T24" s="16">
        <v>0</v>
      </c>
      <c r="U24" s="14">
        <v>0.61150298000000003</v>
      </c>
      <c r="V24" s="16">
        <v>0.10911572</v>
      </c>
    </row>
    <row r="25" spans="1:22" x14ac:dyDescent="0.25">
      <c r="A25" s="11" t="s">
        <v>495</v>
      </c>
      <c r="B25" s="13">
        <v>5581</v>
      </c>
      <c r="C25" s="14">
        <f>(24/B25*100)</f>
        <v>0.43003046049095145</v>
      </c>
      <c r="D25" s="15">
        <v>5557</v>
      </c>
      <c r="E25" s="14">
        <v>1.2354653799999999</v>
      </c>
      <c r="F25" s="16">
        <v>0.15654204999999999</v>
      </c>
      <c r="G25" s="14">
        <v>7.0449268800000002</v>
      </c>
      <c r="H25" s="16">
        <v>0.35387271999999997</v>
      </c>
      <c r="I25" s="14">
        <v>41.117359530000002</v>
      </c>
      <c r="J25" s="16">
        <v>0.78577125999999997</v>
      </c>
      <c r="K25" s="14">
        <v>50.29420562</v>
      </c>
      <c r="L25" s="16">
        <v>0.82518186000000004</v>
      </c>
      <c r="M25" s="14">
        <v>0</v>
      </c>
      <c r="N25" s="16">
        <v>0</v>
      </c>
      <c r="O25" s="14" t="s">
        <v>582</v>
      </c>
      <c r="P25" s="16" t="s">
        <v>582</v>
      </c>
      <c r="Q25" s="14">
        <v>0</v>
      </c>
      <c r="R25" s="16">
        <v>0</v>
      </c>
      <c r="S25" s="14">
        <v>0</v>
      </c>
      <c r="T25" s="16">
        <v>0</v>
      </c>
      <c r="U25" s="14">
        <v>0.30804258000000001</v>
      </c>
      <c r="V25" s="16">
        <v>8.6451609999999998E-2</v>
      </c>
    </row>
    <row r="26" spans="1:22" x14ac:dyDescent="0.25">
      <c r="A26" s="11" t="s">
        <v>496</v>
      </c>
      <c r="B26" s="13">
        <v>4869</v>
      </c>
      <c r="C26" s="14">
        <f>(36/B26*100)</f>
        <v>0.73937153419593349</v>
      </c>
      <c r="D26" s="15">
        <v>4833</v>
      </c>
      <c r="E26" s="14">
        <v>6.6954802999999998</v>
      </c>
      <c r="F26" s="16">
        <v>0.36967304000000001</v>
      </c>
      <c r="G26" s="14">
        <v>10.34585309</v>
      </c>
      <c r="H26" s="16">
        <v>0.44974329000000002</v>
      </c>
      <c r="I26" s="14">
        <v>44.928052399999999</v>
      </c>
      <c r="J26" s="16">
        <v>0.77821041000000002</v>
      </c>
      <c r="K26" s="14">
        <v>37.046525359999997</v>
      </c>
      <c r="L26" s="16">
        <v>0.69670812999999998</v>
      </c>
      <c r="M26" s="14">
        <v>0</v>
      </c>
      <c r="N26" s="16">
        <v>0</v>
      </c>
      <c r="O26" s="14" t="s">
        <v>582</v>
      </c>
      <c r="P26" s="16" t="s">
        <v>582</v>
      </c>
      <c r="Q26" s="14">
        <v>0</v>
      </c>
      <c r="R26" s="16">
        <v>0</v>
      </c>
      <c r="S26" s="14">
        <v>0</v>
      </c>
      <c r="T26" s="16">
        <v>0</v>
      </c>
      <c r="U26" s="14">
        <v>0.98408883999999996</v>
      </c>
      <c r="V26" s="16">
        <v>0.14415458</v>
      </c>
    </row>
    <row r="27" spans="1:22" x14ac:dyDescent="0.25">
      <c r="A27" s="11" t="s">
        <v>497</v>
      </c>
      <c r="B27" s="13">
        <v>5299</v>
      </c>
      <c r="C27" s="14">
        <f>(19/B27*100)</f>
        <v>0.35855821853179842</v>
      </c>
      <c r="D27" s="15">
        <v>5280</v>
      </c>
      <c r="E27" s="14">
        <v>7.6955516700000004</v>
      </c>
      <c r="F27" s="16">
        <v>0.32291203000000002</v>
      </c>
      <c r="G27" s="14">
        <v>6.8335774899999997</v>
      </c>
      <c r="H27" s="16">
        <v>0.34651103</v>
      </c>
      <c r="I27" s="14">
        <v>23.750839200000001</v>
      </c>
      <c r="J27" s="16">
        <v>0.55619470000000004</v>
      </c>
      <c r="K27" s="14">
        <v>58.935478629999999</v>
      </c>
      <c r="L27" s="16">
        <v>0.55316377999999999</v>
      </c>
      <c r="M27" s="14">
        <v>0</v>
      </c>
      <c r="N27" s="16">
        <v>0</v>
      </c>
      <c r="O27" s="14" t="s">
        <v>582</v>
      </c>
      <c r="P27" s="16" t="s">
        <v>582</v>
      </c>
      <c r="Q27" s="14">
        <v>0</v>
      </c>
      <c r="R27" s="16">
        <v>0</v>
      </c>
      <c r="S27" s="14">
        <v>0</v>
      </c>
      <c r="T27" s="16">
        <v>0</v>
      </c>
      <c r="U27" s="14">
        <v>2.7845530100000002</v>
      </c>
      <c r="V27" s="16">
        <v>0.24691272</v>
      </c>
    </row>
    <row r="28" spans="1:22" x14ac:dyDescent="0.25">
      <c r="A28" s="11" t="s">
        <v>498</v>
      </c>
      <c r="B28" s="13">
        <v>7568</v>
      </c>
      <c r="C28" s="14">
        <f>(64/B28*100)</f>
        <v>0.84566596194503174</v>
      </c>
      <c r="D28" s="15">
        <v>7504</v>
      </c>
      <c r="E28" s="14">
        <v>11.26610161</v>
      </c>
      <c r="F28" s="16">
        <v>0.41546694000000001</v>
      </c>
      <c r="G28" s="14">
        <v>9.1720284500000009</v>
      </c>
      <c r="H28" s="16">
        <v>0.35427510000000001</v>
      </c>
      <c r="I28" s="14">
        <v>36.236079680000003</v>
      </c>
      <c r="J28" s="16">
        <v>0.65734366</v>
      </c>
      <c r="K28" s="14">
        <v>42.247651859999998</v>
      </c>
      <c r="L28" s="16">
        <v>0.77007481</v>
      </c>
      <c r="M28" s="14">
        <v>0</v>
      </c>
      <c r="N28" s="16">
        <v>0</v>
      </c>
      <c r="O28" s="14" t="s">
        <v>582</v>
      </c>
      <c r="P28" s="16" t="s">
        <v>582</v>
      </c>
      <c r="Q28" s="14">
        <v>0</v>
      </c>
      <c r="R28" s="16">
        <v>0</v>
      </c>
      <c r="S28" s="14">
        <v>0</v>
      </c>
      <c r="T28" s="16">
        <v>0</v>
      </c>
      <c r="U28" s="14">
        <v>1.0781384000000001</v>
      </c>
      <c r="V28" s="16">
        <v>0.16637574999999999</v>
      </c>
    </row>
    <row r="29" spans="1:22" x14ac:dyDescent="0.25">
      <c r="A29" s="11" t="s">
        <v>499</v>
      </c>
      <c r="B29" s="13">
        <v>5385</v>
      </c>
      <c r="C29" s="14">
        <f>(30/B29*100)</f>
        <v>0.55710306406685239</v>
      </c>
      <c r="D29" s="15">
        <v>5355</v>
      </c>
      <c r="E29" s="14">
        <v>3.41650879</v>
      </c>
      <c r="F29" s="16">
        <v>0.26018666000000001</v>
      </c>
      <c r="G29" s="14">
        <v>3.90321797</v>
      </c>
      <c r="H29" s="16">
        <v>0.27581104000000001</v>
      </c>
      <c r="I29" s="14">
        <v>35.145698410000001</v>
      </c>
      <c r="J29" s="16">
        <v>0.79878340999999997</v>
      </c>
      <c r="K29" s="14">
        <v>53.90092885</v>
      </c>
      <c r="L29" s="16">
        <v>0.82866645999999999</v>
      </c>
      <c r="M29" s="14">
        <v>0</v>
      </c>
      <c r="N29" s="16">
        <v>0</v>
      </c>
      <c r="O29" s="14" t="s">
        <v>582</v>
      </c>
      <c r="P29" s="16" t="s">
        <v>582</v>
      </c>
      <c r="Q29" s="14">
        <v>2.7667624100000001</v>
      </c>
      <c r="R29" s="16">
        <v>0.24169378</v>
      </c>
      <c r="S29" s="14">
        <v>0</v>
      </c>
      <c r="T29" s="16">
        <v>0</v>
      </c>
      <c r="U29" s="14">
        <v>0.86688356</v>
      </c>
      <c r="V29" s="16">
        <v>0.14265860999999999</v>
      </c>
    </row>
    <row r="30" spans="1:22" x14ac:dyDescent="0.25">
      <c r="A30" s="11" t="s">
        <v>500</v>
      </c>
      <c r="B30" s="13">
        <v>4520</v>
      </c>
      <c r="C30" s="14">
        <f>(107/B30*100)</f>
        <v>2.3672566371681416</v>
      </c>
      <c r="D30" s="15">
        <v>4413</v>
      </c>
      <c r="E30" s="14">
        <v>3.8242307100000001</v>
      </c>
      <c r="F30" s="16">
        <v>0.30014995</v>
      </c>
      <c r="G30" s="14">
        <v>12.749147430000001</v>
      </c>
      <c r="H30" s="16">
        <v>0.57611478999999999</v>
      </c>
      <c r="I30" s="14">
        <v>48.720572509999997</v>
      </c>
      <c r="J30" s="16">
        <v>0.78606275999999997</v>
      </c>
      <c r="K30" s="14">
        <v>33.022098319999998</v>
      </c>
      <c r="L30" s="16">
        <v>0.74147492999999998</v>
      </c>
      <c r="M30" s="14">
        <v>0</v>
      </c>
      <c r="N30" s="16">
        <v>0</v>
      </c>
      <c r="O30" s="14" t="s">
        <v>582</v>
      </c>
      <c r="P30" s="16" t="s">
        <v>582</v>
      </c>
      <c r="Q30" s="14">
        <v>0</v>
      </c>
      <c r="R30" s="16">
        <v>0</v>
      </c>
      <c r="S30" s="14">
        <v>0</v>
      </c>
      <c r="T30" s="16">
        <v>0</v>
      </c>
      <c r="U30" s="14">
        <v>1.68395103</v>
      </c>
      <c r="V30" s="16">
        <v>0.18532741</v>
      </c>
    </row>
    <row r="31" spans="1:22" x14ac:dyDescent="0.25">
      <c r="A31" s="11" t="s">
        <v>501</v>
      </c>
      <c r="B31" s="13">
        <v>5456</v>
      </c>
      <c r="C31" s="14">
        <f>(127/B31*100)</f>
        <v>2.3277126099706744</v>
      </c>
      <c r="D31" s="15">
        <v>5329</v>
      </c>
      <c r="E31" s="14">
        <v>5.3484561700000004</v>
      </c>
      <c r="F31" s="16">
        <v>0.33239038999999998</v>
      </c>
      <c r="G31" s="14">
        <v>8.7943313700000001</v>
      </c>
      <c r="H31" s="16">
        <v>0.41791668999999998</v>
      </c>
      <c r="I31" s="14">
        <v>31.381151899999999</v>
      </c>
      <c r="J31" s="16">
        <v>0.57849667999999999</v>
      </c>
      <c r="K31" s="14">
        <v>52.740034659999999</v>
      </c>
      <c r="L31" s="16">
        <v>0.74935845999999995</v>
      </c>
      <c r="M31" s="14">
        <v>0</v>
      </c>
      <c r="N31" s="16">
        <v>0</v>
      </c>
      <c r="O31" s="14" t="s">
        <v>582</v>
      </c>
      <c r="P31" s="16" t="s">
        <v>582</v>
      </c>
      <c r="Q31" s="14">
        <v>0</v>
      </c>
      <c r="R31" s="16">
        <v>0</v>
      </c>
      <c r="S31" s="14">
        <v>0</v>
      </c>
      <c r="T31" s="16">
        <v>0</v>
      </c>
      <c r="U31" s="14">
        <v>1.7360259</v>
      </c>
      <c r="V31" s="16">
        <v>0.26638199000000001</v>
      </c>
    </row>
    <row r="32" spans="1:22" x14ac:dyDescent="0.25">
      <c r="A32" s="11" t="s">
        <v>502</v>
      </c>
      <c r="B32" s="13">
        <v>4478</v>
      </c>
      <c r="C32" s="14">
        <f>(5/B32*100)</f>
        <v>0.11165698972755694</v>
      </c>
      <c r="D32" s="15">
        <v>4473</v>
      </c>
      <c r="E32" s="14">
        <v>10.33589302</v>
      </c>
      <c r="F32" s="16">
        <v>0.47288908000000002</v>
      </c>
      <c r="G32" s="14">
        <v>9.7028333300000007</v>
      </c>
      <c r="H32" s="16">
        <v>0.46397307999999998</v>
      </c>
      <c r="I32" s="14">
        <v>40.922385660000003</v>
      </c>
      <c r="J32" s="16">
        <v>0.85096057999999997</v>
      </c>
      <c r="K32" s="14">
        <v>38.089501079999998</v>
      </c>
      <c r="L32" s="16">
        <v>0.70811257000000005</v>
      </c>
      <c r="M32" s="14">
        <v>0</v>
      </c>
      <c r="N32" s="16">
        <v>0</v>
      </c>
      <c r="O32" s="14" t="s">
        <v>582</v>
      </c>
      <c r="P32" s="16" t="s">
        <v>582</v>
      </c>
      <c r="Q32" s="14">
        <v>0</v>
      </c>
      <c r="R32" s="16">
        <v>0</v>
      </c>
      <c r="S32" s="14">
        <v>0</v>
      </c>
      <c r="T32" s="16">
        <v>0</v>
      </c>
      <c r="U32" s="14">
        <v>0.94938690999999997</v>
      </c>
      <c r="V32" s="16">
        <v>0.17960002</v>
      </c>
    </row>
    <row r="33" spans="1:22" x14ac:dyDescent="0.25">
      <c r="A33" s="11" t="s">
        <v>503</v>
      </c>
      <c r="B33" s="13">
        <v>7325</v>
      </c>
      <c r="C33" s="14">
        <f>(76/B33*100)</f>
        <v>1.0375426621160411</v>
      </c>
      <c r="D33" s="15">
        <v>7249</v>
      </c>
      <c r="E33" s="14">
        <v>4.4945606199999997</v>
      </c>
      <c r="F33" s="16">
        <v>0.25171143000000001</v>
      </c>
      <c r="G33" s="14">
        <v>6.5652083799999996</v>
      </c>
      <c r="H33" s="16">
        <v>0.36690530999999998</v>
      </c>
      <c r="I33" s="14">
        <v>33.554695420000002</v>
      </c>
      <c r="J33" s="16">
        <v>0.57863154000000006</v>
      </c>
      <c r="K33" s="14">
        <v>54.535527510000001</v>
      </c>
      <c r="L33" s="16">
        <v>0.71078381999999996</v>
      </c>
      <c r="M33" s="14">
        <v>0</v>
      </c>
      <c r="N33" s="16">
        <v>0</v>
      </c>
      <c r="O33" s="14" t="s">
        <v>582</v>
      </c>
      <c r="P33" s="16" t="s">
        <v>582</v>
      </c>
      <c r="Q33" s="14">
        <v>0</v>
      </c>
      <c r="R33" s="16">
        <v>0</v>
      </c>
      <c r="S33" s="14">
        <v>0</v>
      </c>
      <c r="T33" s="16">
        <v>0</v>
      </c>
      <c r="U33" s="14">
        <v>0.85000807</v>
      </c>
      <c r="V33" s="16">
        <v>0.14457323999999999</v>
      </c>
    </row>
    <row r="34" spans="1:22" x14ac:dyDescent="0.25">
      <c r="A34" s="11" t="s">
        <v>504</v>
      </c>
      <c r="B34" s="13">
        <v>6350</v>
      </c>
      <c r="C34" s="14">
        <f>(39/B34*100)</f>
        <v>0.6141732283464566</v>
      </c>
      <c r="D34" s="15">
        <v>6311</v>
      </c>
      <c r="E34" s="14">
        <v>7.08247421</v>
      </c>
      <c r="F34" s="16">
        <v>0.38430617</v>
      </c>
      <c r="G34" s="14">
        <v>11.27561682</v>
      </c>
      <c r="H34" s="16">
        <v>0.42477883999999999</v>
      </c>
      <c r="I34" s="14">
        <v>45.348256800000001</v>
      </c>
      <c r="J34" s="16">
        <v>0.73711928999999998</v>
      </c>
      <c r="K34" s="14">
        <v>30.776740050000001</v>
      </c>
      <c r="L34" s="16">
        <v>0.65858337</v>
      </c>
      <c r="M34" s="14">
        <v>0</v>
      </c>
      <c r="N34" s="16">
        <v>0</v>
      </c>
      <c r="O34" s="14" t="s">
        <v>582</v>
      </c>
      <c r="P34" s="16" t="s">
        <v>582</v>
      </c>
      <c r="Q34" s="14">
        <v>2.56205434</v>
      </c>
      <c r="R34" s="16">
        <v>0.53182982999999995</v>
      </c>
      <c r="S34" s="14">
        <v>0</v>
      </c>
      <c r="T34" s="16">
        <v>0</v>
      </c>
      <c r="U34" s="14">
        <v>2.9548577900000002</v>
      </c>
      <c r="V34" s="16">
        <v>0.33923608</v>
      </c>
    </row>
    <row r="35" spans="1:22" x14ac:dyDescent="0.25">
      <c r="A35" s="11" t="s">
        <v>505</v>
      </c>
      <c r="B35" s="13">
        <v>6406</v>
      </c>
      <c r="C35" s="14">
        <f>(38/B35*100)</f>
        <v>0.59319388073680923</v>
      </c>
      <c r="D35" s="15">
        <v>6368</v>
      </c>
      <c r="E35" s="14">
        <v>7.3145991600000002</v>
      </c>
      <c r="F35" s="16">
        <v>0.39268160000000002</v>
      </c>
      <c r="G35" s="14">
        <v>6.9546605899999996</v>
      </c>
      <c r="H35" s="16">
        <v>0.36600835999999998</v>
      </c>
      <c r="I35" s="14">
        <v>38.640399180000003</v>
      </c>
      <c r="J35" s="16">
        <v>0.96260520000000005</v>
      </c>
      <c r="K35" s="14">
        <v>44.946495310000003</v>
      </c>
      <c r="L35" s="16">
        <v>0.91742959999999996</v>
      </c>
      <c r="M35" s="14">
        <v>0</v>
      </c>
      <c r="N35" s="16">
        <v>0</v>
      </c>
      <c r="O35" s="14" t="s">
        <v>582</v>
      </c>
      <c r="P35" s="16" t="s">
        <v>582</v>
      </c>
      <c r="Q35" s="14">
        <v>1.0339346199999999</v>
      </c>
      <c r="R35" s="16">
        <v>5.6459860000000001E-2</v>
      </c>
      <c r="S35" s="14">
        <v>0</v>
      </c>
      <c r="T35" s="16">
        <v>0</v>
      </c>
      <c r="U35" s="14">
        <v>1.10991113</v>
      </c>
      <c r="V35" s="16">
        <v>0.13921915000000001</v>
      </c>
    </row>
    <row r="36" spans="1:22" x14ac:dyDescent="0.25">
      <c r="A36" s="11" t="s">
        <v>506</v>
      </c>
      <c r="B36" s="13">
        <v>6736</v>
      </c>
      <c r="C36" s="14">
        <f>(31/B36*100)</f>
        <v>0.46021377672209024</v>
      </c>
      <c r="D36" s="15">
        <v>6705</v>
      </c>
      <c r="E36" s="14">
        <v>5.3683533700000003</v>
      </c>
      <c r="F36" s="16">
        <v>0.32007892999999998</v>
      </c>
      <c r="G36" s="14">
        <v>3.8147692100000001</v>
      </c>
      <c r="H36" s="16">
        <v>0.25260206000000002</v>
      </c>
      <c r="I36" s="14">
        <v>23.136971500000001</v>
      </c>
      <c r="J36" s="16">
        <v>0.55664685999999997</v>
      </c>
      <c r="K36" s="14">
        <v>66.549666729999998</v>
      </c>
      <c r="L36" s="16">
        <v>0.62326766</v>
      </c>
      <c r="M36" s="14">
        <v>0</v>
      </c>
      <c r="N36" s="16">
        <v>0</v>
      </c>
      <c r="O36" s="14" t="s">
        <v>582</v>
      </c>
      <c r="P36" s="16" t="s">
        <v>582</v>
      </c>
      <c r="Q36" s="14">
        <v>0</v>
      </c>
      <c r="R36" s="16">
        <v>0</v>
      </c>
      <c r="S36" s="14">
        <v>0</v>
      </c>
      <c r="T36" s="16">
        <v>0</v>
      </c>
      <c r="U36" s="14">
        <v>1.1302391899999999</v>
      </c>
      <c r="V36" s="16">
        <v>0.13704812</v>
      </c>
    </row>
    <row r="37" spans="1:22" x14ac:dyDescent="0.25">
      <c r="A37" s="11" t="s">
        <v>507</v>
      </c>
      <c r="B37" s="13">
        <v>5458</v>
      </c>
      <c r="C37" s="14">
        <f>(66/B37*100)</f>
        <v>1.2092341517039207</v>
      </c>
      <c r="D37" s="15">
        <v>5392</v>
      </c>
      <c r="E37" s="14">
        <v>10.03883452</v>
      </c>
      <c r="F37" s="16">
        <v>0.46358190999999999</v>
      </c>
      <c r="G37" s="14">
        <v>8.4826566499999991</v>
      </c>
      <c r="H37" s="16">
        <v>0.40834969999999998</v>
      </c>
      <c r="I37" s="14">
        <v>31.375197610000001</v>
      </c>
      <c r="J37" s="16">
        <v>0.64422683999999997</v>
      </c>
      <c r="K37" s="14">
        <v>47.476185729999997</v>
      </c>
      <c r="L37" s="16">
        <v>0.83076978999999995</v>
      </c>
      <c r="M37" s="14">
        <v>0</v>
      </c>
      <c r="N37" s="16">
        <v>0</v>
      </c>
      <c r="O37" s="14" t="s">
        <v>582</v>
      </c>
      <c r="P37" s="16" t="s">
        <v>582</v>
      </c>
      <c r="Q37" s="14">
        <v>0</v>
      </c>
      <c r="R37" s="16">
        <v>0</v>
      </c>
      <c r="S37" s="14">
        <v>0</v>
      </c>
      <c r="T37" s="16">
        <v>0</v>
      </c>
      <c r="U37" s="14">
        <v>2.6271254900000001</v>
      </c>
      <c r="V37" s="16">
        <v>0.35130861000000002</v>
      </c>
    </row>
    <row r="38" spans="1:22" x14ac:dyDescent="0.25">
      <c r="A38" s="11" t="s">
        <v>508</v>
      </c>
      <c r="B38" s="13">
        <v>5860</v>
      </c>
      <c r="C38" s="14">
        <f>(17/B38*100)</f>
        <v>0.29010238907849828</v>
      </c>
      <c r="D38" s="15">
        <v>5843</v>
      </c>
      <c r="E38" s="14">
        <v>5.0829214699999996</v>
      </c>
      <c r="F38" s="16">
        <v>0.30182585000000001</v>
      </c>
      <c r="G38" s="14">
        <v>4.6086446600000004</v>
      </c>
      <c r="H38" s="16">
        <v>0.28926379000000002</v>
      </c>
      <c r="I38" s="14">
        <v>21.372252599999999</v>
      </c>
      <c r="J38" s="16">
        <v>0.74903432999999997</v>
      </c>
      <c r="K38" s="14">
        <v>67.18304182</v>
      </c>
      <c r="L38" s="16">
        <v>0.77338412000000001</v>
      </c>
      <c r="M38" s="14">
        <v>0</v>
      </c>
      <c r="N38" s="16">
        <v>0</v>
      </c>
      <c r="O38" s="14" t="s">
        <v>582</v>
      </c>
      <c r="P38" s="16" t="s">
        <v>582</v>
      </c>
      <c r="Q38" s="14">
        <v>0</v>
      </c>
      <c r="R38" s="16">
        <v>0</v>
      </c>
      <c r="S38" s="14">
        <v>0</v>
      </c>
      <c r="T38" s="16">
        <v>0</v>
      </c>
      <c r="U38" s="14">
        <v>1.7531394499999999</v>
      </c>
      <c r="V38" s="16">
        <v>0.26581031999999999</v>
      </c>
    </row>
    <row r="39" spans="1:22" x14ac:dyDescent="0.25">
      <c r="A39" s="11" t="s">
        <v>509</v>
      </c>
      <c r="B39" s="13">
        <v>5895</v>
      </c>
      <c r="C39" s="14">
        <f>(32/B39*100)</f>
        <v>0.54283290924512295</v>
      </c>
      <c r="D39" s="15">
        <v>5863</v>
      </c>
      <c r="E39" s="14">
        <v>18.114383650000001</v>
      </c>
      <c r="F39" s="16">
        <v>0.60714186000000003</v>
      </c>
      <c r="G39" s="14">
        <v>16.319028320000001</v>
      </c>
      <c r="H39" s="16">
        <v>0.59308539999999998</v>
      </c>
      <c r="I39" s="14">
        <v>33.337306120000001</v>
      </c>
      <c r="J39" s="16">
        <v>0.78857650999999995</v>
      </c>
      <c r="K39" s="14">
        <v>30.64192491</v>
      </c>
      <c r="L39" s="16">
        <v>0.61366675000000004</v>
      </c>
      <c r="M39" s="14">
        <v>0</v>
      </c>
      <c r="N39" s="16">
        <v>0</v>
      </c>
      <c r="O39" s="14" t="s">
        <v>582</v>
      </c>
      <c r="P39" s="16" t="s">
        <v>582</v>
      </c>
      <c r="Q39" s="14">
        <v>0</v>
      </c>
      <c r="R39" s="16">
        <v>0</v>
      </c>
      <c r="S39" s="14">
        <v>0</v>
      </c>
      <c r="T39" s="16">
        <v>0</v>
      </c>
      <c r="U39" s="14">
        <v>1.5873569999999999</v>
      </c>
      <c r="V39" s="16">
        <v>0.28452271000000001</v>
      </c>
    </row>
    <row r="40" spans="1:22" x14ac:dyDescent="0.25">
      <c r="A40" s="11" t="s">
        <v>510</v>
      </c>
      <c r="B40" s="13">
        <v>14157</v>
      </c>
      <c r="C40" s="14">
        <f>(290/B40*100)</f>
        <v>2.0484565939111392</v>
      </c>
      <c r="D40" s="15">
        <v>13867</v>
      </c>
      <c r="E40" s="14">
        <v>4.3561435199999998</v>
      </c>
      <c r="F40" s="16">
        <v>0.28848447999999999</v>
      </c>
      <c r="G40" s="14">
        <v>8.9539309100000004</v>
      </c>
      <c r="H40" s="16">
        <v>0.37141733999999998</v>
      </c>
      <c r="I40" s="14">
        <v>41.665575459999999</v>
      </c>
      <c r="J40" s="16">
        <v>0.69375576999999999</v>
      </c>
      <c r="K40" s="14">
        <v>42.88761564</v>
      </c>
      <c r="L40" s="16">
        <v>0.71231860999999996</v>
      </c>
      <c r="M40" s="14">
        <v>0</v>
      </c>
      <c r="N40" s="16">
        <v>0</v>
      </c>
      <c r="O40" s="14" t="s">
        <v>582</v>
      </c>
      <c r="P40" s="16" t="s">
        <v>582</v>
      </c>
      <c r="Q40" s="14">
        <v>0</v>
      </c>
      <c r="R40" s="16">
        <v>0</v>
      </c>
      <c r="S40" s="14">
        <v>0</v>
      </c>
      <c r="T40" s="16">
        <v>0</v>
      </c>
      <c r="U40" s="14">
        <v>2.1367344699999999</v>
      </c>
      <c r="V40" s="16">
        <v>0.21499113</v>
      </c>
    </row>
    <row r="41" spans="1:22" x14ac:dyDescent="0.25">
      <c r="A41" s="11" t="s">
        <v>511</v>
      </c>
      <c r="B41" s="13">
        <v>5712</v>
      </c>
      <c r="C41" s="14">
        <f>(39/B41*100)</f>
        <v>0.6827731092436975</v>
      </c>
      <c r="D41" s="15">
        <v>5673</v>
      </c>
      <c r="E41" s="14">
        <v>5.6382345599999999</v>
      </c>
      <c r="F41" s="16">
        <v>0.28049804</v>
      </c>
      <c r="G41" s="14">
        <v>12.155614460000001</v>
      </c>
      <c r="H41" s="16">
        <v>0.51052043999999996</v>
      </c>
      <c r="I41" s="14">
        <v>43.249074280000002</v>
      </c>
      <c r="J41" s="16">
        <v>0.78278460999999999</v>
      </c>
      <c r="K41" s="14">
        <v>36.59978272</v>
      </c>
      <c r="L41" s="16">
        <v>0.77492099000000003</v>
      </c>
      <c r="M41" s="14">
        <v>0</v>
      </c>
      <c r="N41" s="16">
        <v>0</v>
      </c>
      <c r="O41" s="14" t="s">
        <v>582</v>
      </c>
      <c r="P41" s="16" t="s">
        <v>582</v>
      </c>
      <c r="Q41" s="14">
        <v>0.67681148000000002</v>
      </c>
      <c r="R41" s="16">
        <v>0.18042580999999999</v>
      </c>
      <c r="S41" s="14">
        <v>0</v>
      </c>
      <c r="T41" s="16">
        <v>0</v>
      </c>
      <c r="U41" s="14">
        <v>1.6804825000000001</v>
      </c>
      <c r="V41" s="16">
        <v>0.27331295</v>
      </c>
    </row>
    <row r="42" spans="1:22" x14ac:dyDescent="0.25">
      <c r="A42" s="11" t="s">
        <v>512</v>
      </c>
      <c r="B42" s="13">
        <f>IF(COUNT(B7:B41) &gt; 0, AVERAGE(B7:B41), "\u2014")</f>
        <v>7103.4285714285716</v>
      </c>
      <c r="C42" s="14">
        <f>IF(COUNT(C7:C41) &gt; 0, AVERAGE(C7:C41), "—")</f>
        <v>1.3363061624489592</v>
      </c>
      <c r="D42" s="15">
        <f>IF(COUNT(D7:D41) &gt; 0, AVERAGE(D7:D41), "—")</f>
        <v>6997.6857142857143</v>
      </c>
      <c r="E42" s="14">
        <f>IF(COUNT(E7:E41) &gt; 0, AVERAGE(E7:E41), "—")</f>
        <v>5.9780744559999972</v>
      </c>
      <c r="F42" s="16">
        <f>IF(COUNT(F7:F41) &gt; 0, SQRT(SUMSQ(F7:F41)/(COUNT(F7:F41)*COUNT(F7:F41)) ), "—")</f>
        <v>5.6299782669672893E-2</v>
      </c>
      <c r="G42" s="14">
        <f>IF(COUNT(G7:G41) &gt; 0, AVERAGE(G7:G41), "—")</f>
        <v>8.1057738420000014</v>
      </c>
      <c r="H42" s="16">
        <f>IF(COUNT(H7:H41) &gt; 0, SQRT(SUMSQ(H7:H41)/(COUNT(H7:H41)*COUNT(H7:H41)) ), "—")</f>
        <v>6.55482435557493E-2</v>
      </c>
      <c r="I42" s="14">
        <f>IF(COUNT(I7:I41) &gt; 0, AVERAGE(I7:I41), "—")</f>
        <v>34.941203227714283</v>
      </c>
      <c r="J42" s="16">
        <f>IF(COUNT(J7:J41) &gt; 0, SQRT(SUMSQ(J7:J41)/(COUNT(J7:J41)*COUNT(J7:J41)) ), "—")</f>
        <v>0.11883291142225676</v>
      </c>
      <c r="K42" s="14">
        <f>IF(COUNT(K7:K41) &gt; 0, AVERAGE(K7:K41), "—")</f>
        <v>46.008036880285701</v>
      </c>
      <c r="L42" s="16">
        <f>IF(COUNT(L7:L41) &gt; 0, SQRT(SUMSQ(L7:L41)/(COUNT(L7:L41)*COUNT(L7:L41)) ), "—")</f>
        <v>0.12485505640755915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3.4431356119999998</v>
      </c>
      <c r="R42" s="16">
        <f>IF(COUNT(R7:R41) &gt; 0, SQRT(SUMSQ(R7:R41)/(COUNT(R7:R41)*COUNT(R7:R41)) ), "—")</f>
        <v>3.5840054762774354E-2</v>
      </c>
      <c r="S42" s="14">
        <f>IF(COUNT(S7:S41) &gt; 0, AVERAGE(S7:S41), "—")</f>
        <v>0</v>
      </c>
      <c r="T42" s="16">
        <f>IF(COUNT(T7:T41) &gt; 0, SQRT(SUMSQ(T7:T41)/(COUNT(T7:T41)*COUNT(T7:T41)) ), "—")</f>
        <v>0</v>
      </c>
      <c r="U42" s="14">
        <f>IF(COUNT(U7:U41) &gt; 0, AVERAGE(U7:U41), "—")</f>
        <v>1.5237759814285714</v>
      </c>
      <c r="V42" s="16">
        <f>IF(COUNT(V7:V41) &gt; 0, SQRT(SUMSQ(V7:V41)/(COUNT(V7:V41)*COUNT(V7:V41)) ), "—")</f>
        <v>3.6318578785533837E-2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14.278517920000001</v>
      </c>
      <c r="F45" s="16">
        <v>0.77808460000000002</v>
      </c>
      <c r="G45" s="14">
        <v>11.31477797</v>
      </c>
      <c r="H45" s="16">
        <v>0.50288606999999996</v>
      </c>
      <c r="I45" s="14">
        <v>33.595350189999998</v>
      </c>
      <c r="J45" s="16">
        <v>0.65698290000000004</v>
      </c>
      <c r="K45" s="14">
        <v>30.244135320000002</v>
      </c>
      <c r="L45" s="16">
        <v>0.85048608000000003</v>
      </c>
      <c r="M45" s="14">
        <v>0</v>
      </c>
      <c r="N45" s="16">
        <v>0</v>
      </c>
      <c r="O45" s="14" t="s">
        <v>582</v>
      </c>
      <c r="P45" s="16" t="s">
        <v>582</v>
      </c>
      <c r="Q45" s="14">
        <v>0.28764002</v>
      </c>
      <c r="R45" s="16">
        <v>9.4602800000000001E-2</v>
      </c>
      <c r="S45" s="14">
        <v>0.35881344999999998</v>
      </c>
      <c r="T45" s="16">
        <v>8.449429E-2</v>
      </c>
      <c r="U45" s="14">
        <v>9.9207651299999995</v>
      </c>
      <c r="V45" s="16">
        <v>0.53729589</v>
      </c>
    </row>
    <row r="46" spans="1:22" x14ac:dyDescent="0.25">
      <c r="A46" s="11" t="s">
        <v>516</v>
      </c>
      <c r="B46" s="13">
        <v>23141</v>
      </c>
      <c r="C46" s="14">
        <f>(1342/B46*100)</f>
        <v>5.7992308024718033</v>
      </c>
      <c r="D46" s="15">
        <v>21799</v>
      </c>
      <c r="E46" s="14">
        <v>6.7750852500000001</v>
      </c>
      <c r="F46" s="16">
        <v>0.22908216000000001</v>
      </c>
      <c r="G46" s="14">
        <v>10.87826735</v>
      </c>
      <c r="H46" s="16">
        <v>0.29551372999999997</v>
      </c>
      <c r="I46" s="14">
        <v>40.540432340000002</v>
      </c>
      <c r="J46" s="16">
        <v>0.50798878999999997</v>
      </c>
      <c r="K46" s="14">
        <v>30.701730730000001</v>
      </c>
      <c r="L46" s="16">
        <v>0.55185169999999995</v>
      </c>
      <c r="M46" s="14">
        <v>0</v>
      </c>
      <c r="N46" s="16">
        <v>0</v>
      </c>
      <c r="O46" s="14" t="s">
        <v>582</v>
      </c>
      <c r="P46" s="16" t="s">
        <v>582</v>
      </c>
      <c r="Q46" s="14">
        <v>0</v>
      </c>
      <c r="R46" s="16">
        <v>0</v>
      </c>
      <c r="S46" s="14">
        <v>0</v>
      </c>
      <c r="T46" s="16">
        <v>0</v>
      </c>
      <c r="U46" s="14">
        <v>11.104484340000001</v>
      </c>
      <c r="V46" s="16">
        <v>0.54863472000000002</v>
      </c>
    </row>
    <row r="47" spans="1:22" x14ac:dyDescent="0.25">
      <c r="A47" s="11" t="s">
        <v>517</v>
      </c>
      <c r="B47" s="13">
        <v>5928</v>
      </c>
      <c r="C47" s="14">
        <f>(99/B47*100)</f>
        <v>1.6700404858299596</v>
      </c>
      <c r="D47" s="15">
        <v>5829</v>
      </c>
      <c r="E47" s="14">
        <v>13.82518174</v>
      </c>
      <c r="F47" s="16">
        <v>0.48372751000000003</v>
      </c>
      <c r="G47" s="14">
        <v>9.4425202099999996</v>
      </c>
      <c r="H47" s="16">
        <v>0.42885910999999999</v>
      </c>
      <c r="I47" s="14">
        <v>37.534757259999999</v>
      </c>
      <c r="J47" s="16">
        <v>0.76226748</v>
      </c>
      <c r="K47" s="14">
        <v>32.628472729999999</v>
      </c>
      <c r="L47" s="16">
        <v>0.76334418999999998</v>
      </c>
      <c r="M47" s="14">
        <v>0</v>
      </c>
      <c r="N47" s="16">
        <v>0</v>
      </c>
      <c r="O47" s="14" t="s">
        <v>582</v>
      </c>
      <c r="P47" s="16" t="s">
        <v>582</v>
      </c>
      <c r="Q47" s="14">
        <v>0</v>
      </c>
      <c r="R47" s="16">
        <v>0</v>
      </c>
      <c r="S47" s="14">
        <v>0</v>
      </c>
      <c r="T47" s="16">
        <v>0</v>
      </c>
      <c r="U47" s="14">
        <v>6.5690680600000002</v>
      </c>
      <c r="V47" s="16">
        <v>0.68027897999999998</v>
      </c>
    </row>
    <row r="48" spans="1:22" x14ac:dyDescent="0.25">
      <c r="A48" s="11" t="s">
        <v>518</v>
      </c>
      <c r="B48" s="13">
        <v>9841</v>
      </c>
      <c r="C48" s="14">
        <f>(7/B48*100)</f>
        <v>7.1130982623717101E-2</v>
      </c>
      <c r="D48" s="15">
        <v>9834</v>
      </c>
      <c r="E48" s="14">
        <v>5.4383921900000001</v>
      </c>
      <c r="F48" s="16">
        <v>0.29399038</v>
      </c>
      <c r="G48" s="14">
        <v>15.79786037</v>
      </c>
      <c r="H48" s="16">
        <v>0.59586229999999996</v>
      </c>
      <c r="I48" s="14">
        <v>53.442431249999998</v>
      </c>
      <c r="J48" s="16">
        <v>0.64722932</v>
      </c>
      <c r="K48" s="14">
        <v>24.0993803</v>
      </c>
      <c r="L48" s="16">
        <v>0.66578126000000004</v>
      </c>
      <c r="M48" s="14">
        <v>0</v>
      </c>
      <c r="N48" s="16">
        <v>0</v>
      </c>
      <c r="O48" s="14" t="s">
        <v>582</v>
      </c>
      <c r="P48" s="16" t="s">
        <v>582</v>
      </c>
      <c r="Q48" s="14">
        <v>0</v>
      </c>
      <c r="R48" s="16">
        <v>0</v>
      </c>
      <c r="S48" s="14">
        <v>0</v>
      </c>
      <c r="T48" s="16">
        <v>0</v>
      </c>
      <c r="U48" s="14">
        <v>1.2219358899999999</v>
      </c>
      <c r="V48" s="16">
        <v>0.51313891</v>
      </c>
    </row>
    <row r="49" spans="1:22" x14ac:dyDescent="0.25">
      <c r="A49" s="11" t="s">
        <v>519</v>
      </c>
      <c r="B49" s="13">
        <v>6349</v>
      </c>
      <c r="C49" s="14">
        <f>(56/B49*100)</f>
        <v>0.88202866593164275</v>
      </c>
      <c r="D49" s="15">
        <v>6293</v>
      </c>
      <c r="E49" s="14">
        <v>3.8226028099999998</v>
      </c>
      <c r="F49" s="16">
        <v>0.31198548999999998</v>
      </c>
      <c r="G49" s="14">
        <v>4.5087975</v>
      </c>
      <c r="H49" s="16">
        <v>0.30562995999999998</v>
      </c>
      <c r="I49" s="14">
        <v>32.230719980000003</v>
      </c>
      <c r="J49" s="16">
        <v>0.78845129999999997</v>
      </c>
      <c r="K49" s="14">
        <v>55.481064310000001</v>
      </c>
      <c r="L49" s="16">
        <v>0.90768932999999996</v>
      </c>
      <c r="M49" s="14">
        <v>0</v>
      </c>
      <c r="N49" s="16">
        <v>0</v>
      </c>
      <c r="O49" s="14" t="s">
        <v>582</v>
      </c>
      <c r="P49" s="16" t="s">
        <v>582</v>
      </c>
      <c r="Q49" s="14">
        <v>1.985978E-2</v>
      </c>
      <c r="R49" s="16">
        <v>1.9851919999999999E-2</v>
      </c>
      <c r="S49" s="14">
        <v>4.9549160000000002E-2</v>
      </c>
      <c r="T49" s="16">
        <v>4.9562710000000003E-2</v>
      </c>
      <c r="U49" s="14">
        <v>3.8874064499999998</v>
      </c>
      <c r="V49" s="16">
        <v>0.40883480999999999</v>
      </c>
    </row>
    <row r="50" spans="1:22" x14ac:dyDescent="0.25">
      <c r="A50" s="11" t="s">
        <v>520</v>
      </c>
      <c r="B50" s="13">
        <v>11795</v>
      </c>
      <c r="C50" s="14">
        <f>(223/B50*100)</f>
        <v>1.890631623569309</v>
      </c>
      <c r="D50" s="15">
        <v>11572</v>
      </c>
      <c r="E50" s="14">
        <v>13.23570076</v>
      </c>
      <c r="F50" s="16">
        <v>0.42366065000000003</v>
      </c>
      <c r="G50" s="14">
        <v>11.39213545</v>
      </c>
      <c r="H50" s="16">
        <v>0.41130991</v>
      </c>
      <c r="I50" s="14">
        <v>38.846119280000003</v>
      </c>
      <c r="J50" s="16">
        <v>0.63563084999999997</v>
      </c>
      <c r="K50" s="14">
        <v>34.473212859999997</v>
      </c>
      <c r="L50" s="16">
        <v>0.68074741000000005</v>
      </c>
      <c r="M50" s="14">
        <v>0</v>
      </c>
      <c r="N50" s="16">
        <v>0</v>
      </c>
      <c r="O50" s="14" t="s">
        <v>582</v>
      </c>
      <c r="P50" s="16" t="s">
        <v>582</v>
      </c>
      <c r="Q50" s="14">
        <v>0</v>
      </c>
      <c r="R50" s="16">
        <v>0</v>
      </c>
      <c r="S50" s="14">
        <v>0</v>
      </c>
      <c r="T50" s="16">
        <v>0</v>
      </c>
      <c r="U50" s="14">
        <v>2.0528316499999999</v>
      </c>
      <c r="V50" s="16">
        <v>0.22152414000000001</v>
      </c>
    </row>
    <row r="51" spans="1:22" x14ac:dyDescent="0.25">
      <c r="A51" s="11" t="s">
        <v>521</v>
      </c>
      <c r="B51" s="13">
        <v>6866</v>
      </c>
      <c r="C51" s="14">
        <f>(108/B51*100)</f>
        <v>1.5729682493445967</v>
      </c>
      <c r="D51" s="15">
        <v>6758</v>
      </c>
      <c r="E51" s="14">
        <v>12.330455880000001</v>
      </c>
      <c r="F51" s="16">
        <v>0.42751919999999999</v>
      </c>
      <c r="G51" s="14">
        <v>7.34651721</v>
      </c>
      <c r="H51" s="16">
        <v>0.33329956999999999</v>
      </c>
      <c r="I51" s="14">
        <v>31.70135286</v>
      </c>
      <c r="J51" s="16">
        <v>0.61650665999999998</v>
      </c>
      <c r="K51" s="14">
        <v>35.658057790000001</v>
      </c>
      <c r="L51" s="16">
        <v>0.66817979000000005</v>
      </c>
      <c r="M51" s="14">
        <v>0</v>
      </c>
      <c r="N51" s="16">
        <v>0</v>
      </c>
      <c r="O51" s="14" t="s">
        <v>582</v>
      </c>
      <c r="P51" s="16" t="s">
        <v>582</v>
      </c>
      <c r="Q51" s="14">
        <v>10.56717716</v>
      </c>
      <c r="R51" s="16">
        <v>0.61176695999999997</v>
      </c>
      <c r="S51" s="14">
        <v>0</v>
      </c>
      <c r="T51" s="16">
        <v>0</v>
      </c>
      <c r="U51" s="14">
        <v>2.3964391200000001</v>
      </c>
      <c r="V51" s="16">
        <v>0.28511811999999997</v>
      </c>
    </row>
    <row r="52" spans="1:22" x14ac:dyDescent="0.25">
      <c r="A52" s="11" t="s">
        <v>522</v>
      </c>
      <c r="B52" s="13">
        <v>5809</v>
      </c>
      <c r="C52" s="14">
        <f>(77/B52*100)</f>
        <v>1.325529351007058</v>
      </c>
      <c r="D52" s="15">
        <v>5732</v>
      </c>
      <c r="E52" s="14">
        <v>5.2388244400000001</v>
      </c>
      <c r="F52" s="16">
        <v>0.31569258</v>
      </c>
      <c r="G52" s="14">
        <v>7.03917606</v>
      </c>
      <c r="H52" s="16">
        <v>0.37417085</v>
      </c>
      <c r="I52" s="14">
        <v>40.8715993</v>
      </c>
      <c r="J52" s="16">
        <v>0.71043871999999997</v>
      </c>
      <c r="K52" s="14">
        <v>45.57933208</v>
      </c>
      <c r="L52" s="16">
        <v>0.75642854999999998</v>
      </c>
      <c r="M52" s="14">
        <v>0</v>
      </c>
      <c r="N52" s="16">
        <v>0</v>
      </c>
      <c r="O52" s="14" t="s">
        <v>582</v>
      </c>
      <c r="P52" s="16" t="s">
        <v>582</v>
      </c>
      <c r="Q52" s="14">
        <v>0</v>
      </c>
      <c r="R52" s="16">
        <v>0</v>
      </c>
      <c r="S52" s="14">
        <v>0</v>
      </c>
      <c r="T52" s="16">
        <v>0</v>
      </c>
      <c r="U52" s="14">
        <v>1.2710681100000001</v>
      </c>
      <c r="V52" s="16">
        <v>0.19129889999999999</v>
      </c>
    </row>
    <row r="53" spans="1:22" x14ac:dyDescent="0.25">
      <c r="A53" s="11" t="s">
        <v>523</v>
      </c>
      <c r="B53" s="13">
        <v>5571</v>
      </c>
      <c r="C53" s="14">
        <f>(85/B53*100)</f>
        <v>1.5257583916711541</v>
      </c>
      <c r="D53" s="15">
        <v>5486</v>
      </c>
      <c r="E53" s="14">
        <v>5.2776404000000001</v>
      </c>
      <c r="F53" s="16">
        <v>0.29888072999999998</v>
      </c>
      <c r="G53" s="14">
        <v>7.9554592</v>
      </c>
      <c r="H53" s="16">
        <v>0.34883256000000001</v>
      </c>
      <c r="I53" s="14">
        <v>34.844226579999997</v>
      </c>
      <c r="J53" s="16">
        <v>0.68737762000000002</v>
      </c>
      <c r="K53" s="14">
        <v>49.495950499999999</v>
      </c>
      <c r="L53" s="16">
        <v>0.70631677000000004</v>
      </c>
      <c r="M53" s="14">
        <v>0</v>
      </c>
      <c r="N53" s="16">
        <v>0</v>
      </c>
      <c r="O53" s="14" t="s">
        <v>582</v>
      </c>
      <c r="P53" s="16" t="s">
        <v>582</v>
      </c>
      <c r="Q53" s="14">
        <v>0</v>
      </c>
      <c r="R53" s="16">
        <v>0</v>
      </c>
      <c r="S53" s="14">
        <v>0</v>
      </c>
      <c r="T53" s="16">
        <v>0</v>
      </c>
      <c r="U53" s="14">
        <v>2.4267233199999998</v>
      </c>
      <c r="V53" s="16">
        <v>0.21277763999999999</v>
      </c>
    </row>
    <row r="54" spans="1:22" x14ac:dyDescent="0.25">
      <c r="A54" s="11" t="s">
        <v>524</v>
      </c>
      <c r="B54" s="13">
        <v>4740</v>
      </c>
      <c r="C54" s="14">
        <f>(95/B54*100)</f>
        <v>2.0042194092827006</v>
      </c>
      <c r="D54" s="15">
        <v>4645</v>
      </c>
      <c r="E54" s="14">
        <v>16.38243902</v>
      </c>
      <c r="F54" s="16">
        <v>0.72678617999999995</v>
      </c>
      <c r="G54" s="14">
        <v>11.915762170000001</v>
      </c>
      <c r="H54" s="16">
        <v>0.53817355</v>
      </c>
      <c r="I54" s="14">
        <v>33.086878710000001</v>
      </c>
      <c r="J54" s="16">
        <v>0.8971943</v>
      </c>
      <c r="K54" s="14">
        <v>30.3026068</v>
      </c>
      <c r="L54" s="16">
        <v>0.81075308000000001</v>
      </c>
      <c r="M54" s="14">
        <v>0</v>
      </c>
      <c r="N54" s="16">
        <v>0</v>
      </c>
      <c r="O54" s="14" t="s">
        <v>582</v>
      </c>
      <c r="P54" s="16" t="s">
        <v>582</v>
      </c>
      <c r="Q54" s="14">
        <v>0</v>
      </c>
      <c r="R54" s="16">
        <v>0</v>
      </c>
      <c r="S54" s="14">
        <v>0</v>
      </c>
      <c r="T54" s="16">
        <v>0</v>
      </c>
      <c r="U54" s="14">
        <v>8.3123132900000005</v>
      </c>
      <c r="V54" s="16">
        <v>0.57244907</v>
      </c>
    </row>
    <row r="55" spans="1:22" x14ac:dyDescent="0.25">
      <c r="A55" s="11" t="s">
        <v>525</v>
      </c>
      <c r="B55" s="13">
        <v>5316</v>
      </c>
      <c r="C55" s="14">
        <f>(22/B55*100)</f>
        <v>0.41384499623777277</v>
      </c>
      <c r="D55" s="15">
        <v>5294</v>
      </c>
      <c r="E55" s="14">
        <v>2.5320296400000002</v>
      </c>
      <c r="F55" s="16">
        <v>0.26166792</v>
      </c>
      <c r="G55" s="14">
        <v>2.3257730099999998</v>
      </c>
      <c r="H55" s="16">
        <v>0.21248330000000001</v>
      </c>
      <c r="I55" s="14">
        <v>40.170825180000001</v>
      </c>
      <c r="J55" s="16">
        <v>0.86945742999999998</v>
      </c>
      <c r="K55" s="14">
        <v>51.441609849999999</v>
      </c>
      <c r="L55" s="16">
        <v>0.91628295000000004</v>
      </c>
      <c r="M55" s="14">
        <v>0</v>
      </c>
      <c r="N55" s="16">
        <v>0</v>
      </c>
      <c r="O55" s="14" t="s">
        <v>582</v>
      </c>
      <c r="P55" s="16" t="s">
        <v>582</v>
      </c>
      <c r="Q55" s="14">
        <v>0</v>
      </c>
      <c r="R55" s="16">
        <v>0</v>
      </c>
      <c r="S55" s="14">
        <v>0.47077780000000002</v>
      </c>
      <c r="T55" s="16">
        <v>0.11712359</v>
      </c>
      <c r="U55" s="14">
        <v>3.0589845200000001</v>
      </c>
      <c r="V55" s="16">
        <v>0.28146843999999999</v>
      </c>
    </row>
    <row r="56" spans="1:22" x14ac:dyDescent="0.25">
      <c r="A56" s="11" t="s">
        <v>526</v>
      </c>
      <c r="B56" s="13">
        <v>5359</v>
      </c>
      <c r="C56" s="14">
        <f>(76/B56*100)</f>
        <v>1.4181750326553462</v>
      </c>
      <c r="D56" s="15">
        <v>5283</v>
      </c>
      <c r="E56" s="14">
        <v>4.3763912300000003</v>
      </c>
      <c r="F56" s="16">
        <v>0.33245230999999997</v>
      </c>
      <c r="G56" s="14">
        <v>14.85276152</v>
      </c>
      <c r="H56" s="16">
        <v>0.54355246000000002</v>
      </c>
      <c r="I56" s="14">
        <v>58.457087360000003</v>
      </c>
      <c r="J56" s="16">
        <v>0.83756348000000003</v>
      </c>
      <c r="K56" s="14">
        <v>21.737567479999999</v>
      </c>
      <c r="L56" s="16">
        <v>0.72378419999999999</v>
      </c>
      <c r="M56" s="14">
        <v>0</v>
      </c>
      <c r="N56" s="16">
        <v>0</v>
      </c>
      <c r="O56" s="14" t="s">
        <v>582</v>
      </c>
      <c r="P56" s="16" t="s">
        <v>582</v>
      </c>
      <c r="Q56" s="14">
        <v>0</v>
      </c>
      <c r="R56" s="16">
        <v>0</v>
      </c>
      <c r="S56" s="14">
        <v>0</v>
      </c>
      <c r="T56" s="16">
        <v>0</v>
      </c>
      <c r="U56" s="14">
        <v>0.57619242000000004</v>
      </c>
      <c r="V56" s="16">
        <v>0.14827773</v>
      </c>
    </row>
    <row r="57" spans="1:22" x14ac:dyDescent="0.25">
      <c r="A57" s="11" t="s">
        <v>527</v>
      </c>
      <c r="B57" s="13">
        <v>6513</v>
      </c>
      <c r="C57" s="14">
        <f>(0/B57*100)</f>
        <v>0</v>
      </c>
      <c r="D57" s="15">
        <v>6513</v>
      </c>
      <c r="E57" s="14">
        <v>1.6293815700000001</v>
      </c>
      <c r="F57" s="16">
        <v>0.18305025</v>
      </c>
      <c r="G57" s="14">
        <v>4.3313355099999997</v>
      </c>
      <c r="H57" s="16">
        <v>0.33510932999999998</v>
      </c>
      <c r="I57" s="14">
        <v>50.711780760000003</v>
      </c>
      <c r="J57" s="16">
        <v>0.86456701000000002</v>
      </c>
      <c r="K57" s="14">
        <v>41.86400278</v>
      </c>
      <c r="L57" s="16">
        <v>0.85488103000000004</v>
      </c>
      <c r="M57" s="14">
        <v>0</v>
      </c>
      <c r="N57" s="16">
        <v>0</v>
      </c>
      <c r="O57" s="14" t="s">
        <v>582</v>
      </c>
      <c r="P57" s="16" t="s">
        <v>582</v>
      </c>
      <c r="Q57" s="14">
        <v>0</v>
      </c>
      <c r="R57" s="16">
        <v>0</v>
      </c>
      <c r="S57" s="14">
        <v>0.12730796999999999</v>
      </c>
      <c r="T57" s="16">
        <v>5.7437879999999997E-2</v>
      </c>
      <c r="U57" s="14">
        <v>1.33619142</v>
      </c>
      <c r="V57" s="16">
        <v>0.19610362000000001</v>
      </c>
    </row>
    <row r="58" spans="1:22" x14ac:dyDescent="0.25">
      <c r="A58" s="11" t="s">
        <v>528</v>
      </c>
      <c r="B58" s="13">
        <v>7267</v>
      </c>
      <c r="C58" s="14">
        <f>(10/B58*100)</f>
        <v>0.13760836658868861</v>
      </c>
      <c r="D58" s="15">
        <v>7257</v>
      </c>
      <c r="E58" s="14">
        <v>5.8658371699999998</v>
      </c>
      <c r="F58" s="16">
        <v>0.41788544999999999</v>
      </c>
      <c r="G58" s="14">
        <v>6.6824235400000003</v>
      </c>
      <c r="H58" s="16">
        <v>0.32301985999999999</v>
      </c>
      <c r="I58" s="14">
        <v>27.892531900000002</v>
      </c>
      <c r="J58" s="16">
        <v>0.62024506000000001</v>
      </c>
      <c r="K58" s="14">
        <v>55.923252779999999</v>
      </c>
      <c r="L58" s="16">
        <v>0.73216718000000003</v>
      </c>
      <c r="M58" s="14">
        <v>0</v>
      </c>
      <c r="N58" s="16">
        <v>0</v>
      </c>
      <c r="O58" s="14" t="s">
        <v>582</v>
      </c>
      <c r="P58" s="16" t="s">
        <v>582</v>
      </c>
      <c r="Q58" s="14">
        <v>0</v>
      </c>
      <c r="R58" s="16">
        <v>0</v>
      </c>
      <c r="S58" s="14">
        <v>0.86899579000000005</v>
      </c>
      <c r="T58" s="16">
        <v>0.14953035000000001</v>
      </c>
      <c r="U58" s="14">
        <v>2.7669588200000002</v>
      </c>
      <c r="V58" s="16">
        <v>0.33688098999999999</v>
      </c>
    </row>
    <row r="59" spans="1:22" x14ac:dyDescent="0.25">
      <c r="A59" s="11" t="s">
        <v>529</v>
      </c>
      <c r="B59" s="13">
        <v>4826</v>
      </c>
      <c r="C59" s="14">
        <f>(26/B59*100)</f>
        <v>0.53874844591794446</v>
      </c>
      <c r="D59" s="15">
        <v>4800</v>
      </c>
      <c r="E59" s="14">
        <v>3.3494249599999999</v>
      </c>
      <c r="F59" s="16">
        <v>0.33487695000000001</v>
      </c>
      <c r="G59" s="14">
        <v>3.4290237600000002</v>
      </c>
      <c r="H59" s="16">
        <v>0.30568102000000003</v>
      </c>
      <c r="I59" s="14">
        <v>26.639139480000001</v>
      </c>
      <c r="J59" s="16">
        <v>0.81148209999999998</v>
      </c>
      <c r="K59" s="14">
        <v>61.400502629999998</v>
      </c>
      <c r="L59" s="16">
        <v>0.84988222000000002</v>
      </c>
      <c r="M59" s="14">
        <v>0</v>
      </c>
      <c r="N59" s="16">
        <v>0</v>
      </c>
      <c r="O59" s="14" t="s">
        <v>582</v>
      </c>
      <c r="P59" s="16" t="s">
        <v>582</v>
      </c>
      <c r="Q59" s="14">
        <v>0</v>
      </c>
      <c r="R59" s="16">
        <v>0</v>
      </c>
      <c r="S59" s="14">
        <v>0.49680785999999999</v>
      </c>
      <c r="T59" s="16">
        <v>0.14071468000000001</v>
      </c>
      <c r="U59" s="14">
        <v>4.6851013100000003</v>
      </c>
      <c r="V59" s="16">
        <v>0.32893343000000003</v>
      </c>
    </row>
    <row r="60" spans="1:22" x14ac:dyDescent="0.25">
      <c r="A60" s="11" t="s">
        <v>530</v>
      </c>
      <c r="B60" s="13">
        <v>4546</v>
      </c>
      <c r="C60" s="14">
        <f>(15/B60*100)</f>
        <v>0.32996040475142985</v>
      </c>
      <c r="D60" s="15">
        <v>4531</v>
      </c>
      <c r="E60" s="14">
        <v>6.53205291</v>
      </c>
      <c r="F60" s="16">
        <v>0.47170245999999999</v>
      </c>
      <c r="G60" s="14">
        <v>8.1558196600000006</v>
      </c>
      <c r="H60" s="16">
        <v>0.80713431000000002</v>
      </c>
      <c r="I60" s="14">
        <v>28.42139851</v>
      </c>
      <c r="J60" s="16">
        <v>0.93601184000000004</v>
      </c>
      <c r="K60" s="14">
        <v>53.075664029999999</v>
      </c>
      <c r="L60" s="16">
        <v>1.3752115499999999</v>
      </c>
      <c r="M60" s="14">
        <v>0</v>
      </c>
      <c r="N60" s="16">
        <v>0</v>
      </c>
      <c r="O60" s="14" t="s">
        <v>582</v>
      </c>
      <c r="P60" s="16" t="s">
        <v>582</v>
      </c>
      <c r="Q60" s="14">
        <v>2.8361919999999999E-2</v>
      </c>
      <c r="R60" s="16">
        <v>2.2546110000000001E-2</v>
      </c>
      <c r="S60" s="14">
        <v>0.46154426999999998</v>
      </c>
      <c r="T60" s="16">
        <v>0.11732094999999999</v>
      </c>
      <c r="U60" s="14">
        <v>3.3251586999999998</v>
      </c>
      <c r="V60" s="16">
        <v>0.43484900999999998</v>
      </c>
    </row>
    <row r="61" spans="1:22" x14ac:dyDescent="0.25">
      <c r="A61" s="11" t="s">
        <v>531</v>
      </c>
      <c r="B61" s="13">
        <v>6525</v>
      </c>
      <c r="C61" s="14">
        <f>(138/B61*100)</f>
        <v>2.1149425287356323</v>
      </c>
      <c r="D61" s="15">
        <v>6387</v>
      </c>
      <c r="E61" s="14">
        <v>19.668439450000001</v>
      </c>
      <c r="F61" s="16">
        <v>0.53967704000000005</v>
      </c>
      <c r="G61" s="14">
        <v>10.64840442</v>
      </c>
      <c r="H61" s="16">
        <v>0.44721473</v>
      </c>
      <c r="I61" s="14">
        <v>20.020065259999999</v>
      </c>
      <c r="J61" s="16">
        <v>0.49462377000000002</v>
      </c>
      <c r="K61" s="14">
        <v>47.318154100000001</v>
      </c>
      <c r="L61" s="16">
        <v>0.75773875999999996</v>
      </c>
      <c r="M61" s="14">
        <v>0</v>
      </c>
      <c r="N61" s="16">
        <v>0</v>
      </c>
      <c r="O61" s="14" t="s">
        <v>582</v>
      </c>
      <c r="P61" s="16" t="s">
        <v>582</v>
      </c>
      <c r="Q61" s="14">
        <v>0</v>
      </c>
      <c r="R61" s="16">
        <v>0</v>
      </c>
      <c r="S61" s="14">
        <v>0</v>
      </c>
      <c r="T61" s="16">
        <v>0</v>
      </c>
      <c r="U61" s="14">
        <v>2.3449367799999998</v>
      </c>
      <c r="V61" s="16">
        <v>0.26721655</v>
      </c>
    </row>
    <row r="62" spans="1:22" x14ac:dyDescent="0.25">
      <c r="A62" s="11" t="s">
        <v>532</v>
      </c>
      <c r="B62" s="13">
        <v>4476</v>
      </c>
      <c r="C62" s="14">
        <f>(3/B62*100)</f>
        <v>6.7024128686327081E-2</v>
      </c>
      <c r="D62" s="15">
        <v>4473</v>
      </c>
      <c r="E62" s="14">
        <v>4.16142053</v>
      </c>
      <c r="F62" s="16">
        <v>0.29004144999999998</v>
      </c>
      <c r="G62" s="14">
        <v>15.797562729999999</v>
      </c>
      <c r="H62" s="16">
        <v>0.60763630000000002</v>
      </c>
      <c r="I62" s="14">
        <v>57.94865703</v>
      </c>
      <c r="J62" s="16">
        <v>0.78147922999999997</v>
      </c>
      <c r="K62" s="14">
        <v>21.86936949</v>
      </c>
      <c r="L62" s="16">
        <v>0.64442769</v>
      </c>
      <c r="M62" s="14">
        <v>0</v>
      </c>
      <c r="N62" s="16">
        <v>0</v>
      </c>
      <c r="O62" s="14" t="s">
        <v>582</v>
      </c>
      <c r="P62" s="16" t="s">
        <v>582</v>
      </c>
      <c r="Q62" s="14">
        <v>0</v>
      </c>
      <c r="R62" s="16">
        <v>0</v>
      </c>
      <c r="S62" s="14">
        <v>0</v>
      </c>
      <c r="T62" s="16">
        <v>0</v>
      </c>
      <c r="U62" s="14">
        <v>0.22299021999999999</v>
      </c>
      <c r="V62" s="16">
        <v>7.7128379999999996E-2</v>
      </c>
    </row>
    <row r="63" spans="1:22" x14ac:dyDescent="0.25">
      <c r="A63" s="11" t="s">
        <v>533</v>
      </c>
      <c r="B63" s="13">
        <v>5324</v>
      </c>
      <c r="C63" s="14">
        <f>(13/B63*100)</f>
        <v>0.24417731029301279</v>
      </c>
      <c r="D63" s="15">
        <v>5311</v>
      </c>
      <c r="E63" s="14">
        <v>3.6250673</v>
      </c>
      <c r="F63" s="16">
        <v>0.23920722999999999</v>
      </c>
      <c r="G63" s="14">
        <v>3.4689740800000002</v>
      </c>
      <c r="H63" s="16">
        <v>0.25057836999999999</v>
      </c>
      <c r="I63" s="14">
        <v>30.941376500000001</v>
      </c>
      <c r="J63" s="16">
        <v>0.70458754999999995</v>
      </c>
      <c r="K63" s="14">
        <v>55.058061760000001</v>
      </c>
      <c r="L63" s="16">
        <v>0.83005724000000003</v>
      </c>
      <c r="M63" s="14">
        <v>0</v>
      </c>
      <c r="N63" s="16">
        <v>0</v>
      </c>
      <c r="O63" s="14" t="s">
        <v>582</v>
      </c>
      <c r="P63" s="16" t="s">
        <v>582</v>
      </c>
      <c r="Q63" s="14">
        <v>1.9099709999999999E-2</v>
      </c>
      <c r="R63" s="16">
        <v>1.9218639999999999E-2</v>
      </c>
      <c r="S63" s="14">
        <v>8.7438479999999999E-2</v>
      </c>
      <c r="T63" s="16">
        <v>4.1263609999999999E-2</v>
      </c>
      <c r="U63" s="14">
        <v>6.7999821599999999</v>
      </c>
      <c r="V63" s="16">
        <v>0.35077693999999998</v>
      </c>
    </row>
    <row r="64" spans="1:22" x14ac:dyDescent="0.25">
      <c r="A64" s="11" t="s">
        <v>534</v>
      </c>
      <c r="B64" s="13">
        <v>3634</v>
      </c>
      <c r="C64" s="14">
        <f>(3/B64*100)</f>
        <v>8.2553659878921298E-2</v>
      </c>
      <c r="D64" s="15">
        <v>3631</v>
      </c>
      <c r="E64" s="14">
        <v>3.4510325599999998</v>
      </c>
      <c r="F64" s="16">
        <v>0.31556753999999998</v>
      </c>
      <c r="G64" s="14">
        <v>7.6181497199999999</v>
      </c>
      <c r="H64" s="16">
        <v>0.43029498999999999</v>
      </c>
      <c r="I64" s="14">
        <v>36.720890300000001</v>
      </c>
      <c r="J64" s="16">
        <v>0.81852533000000005</v>
      </c>
      <c r="K64" s="14">
        <v>50.274072779999997</v>
      </c>
      <c r="L64" s="16">
        <v>0.85850605999999996</v>
      </c>
      <c r="M64" s="14">
        <v>0</v>
      </c>
      <c r="N64" s="16">
        <v>0</v>
      </c>
      <c r="O64" s="14" t="s">
        <v>582</v>
      </c>
      <c r="P64" s="16" t="s">
        <v>582</v>
      </c>
      <c r="Q64" s="14">
        <v>0</v>
      </c>
      <c r="R64" s="16">
        <v>0</v>
      </c>
      <c r="S64" s="14">
        <v>5.6629199999999998E-2</v>
      </c>
      <c r="T64" s="16">
        <v>4.2695419999999998E-2</v>
      </c>
      <c r="U64" s="14">
        <v>1.8792254399999999</v>
      </c>
      <c r="V64" s="16">
        <v>0.21695586</v>
      </c>
    </row>
    <row r="65" spans="1:22" x14ac:dyDescent="0.25">
      <c r="A65" s="11" t="s">
        <v>535</v>
      </c>
      <c r="B65" s="13">
        <v>5325</v>
      </c>
      <c r="C65" s="14">
        <f>(14/B65*100)</f>
        <v>0.26291079812206569</v>
      </c>
      <c r="D65" s="15">
        <v>5311</v>
      </c>
      <c r="E65" s="14">
        <v>4.0839470599999999</v>
      </c>
      <c r="F65" s="16">
        <v>0.30233512000000001</v>
      </c>
      <c r="G65" s="14">
        <v>6.83535922</v>
      </c>
      <c r="H65" s="16">
        <v>0.40846547</v>
      </c>
      <c r="I65" s="14">
        <v>42.62381912</v>
      </c>
      <c r="J65" s="16">
        <v>0.80681565</v>
      </c>
      <c r="K65" s="14">
        <v>41.461318060000004</v>
      </c>
      <c r="L65" s="16">
        <v>0.73555305999999998</v>
      </c>
      <c r="M65" s="14">
        <v>0</v>
      </c>
      <c r="N65" s="16">
        <v>0</v>
      </c>
      <c r="O65" s="14" t="s">
        <v>582</v>
      </c>
      <c r="P65" s="16" t="s">
        <v>582</v>
      </c>
      <c r="Q65" s="14">
        <v>0.18800917</v>
      </c>
      <c r="R65" s="16">
        <v>6.0408129999999997E-2</v>
      </c>
      <c r="S65" s="14">
        <v>0</v>
      </c>
      <c r="T65" s="16">
        <v>0</v>
      </c>
      <c r="U65" s="14">
        <v>4.80754737</v>
      </c>
      <c r="V65" s="16">
        <v>0.35061682</v>
      </c>
    </row>
    <row r="66" spans="1:22" x14ac:dyDescent="0.25">
      <c r="A66" s="11" t="s">
        <v>536</v>
      </c>
      <c r="B66" s="13">
        <v>5665</v>
      </c>
      <c r="C66" s="14">
        <f>(76/B66*100)</f>
        <v>1.3415710503089144</v>
      </c>
      <c r="D66" s="15">
        <v>5589</v>
      </c>
      <c r="E66" s="14">
        <v>6.8107685599999996</v>
      </c>
      <c r="F66" s="16">
        <v>0.35734985000000002</v>
      </c>
      <c r="G66" s="14">
        <v>6.2403630899999998</v>
      </c>
      <c r="H66" s="16">
        <v>0.29750789999999999</v>
      </c>
      <c r="I66" s="14">
        <v>40.518852959999997</v>
      </c>
      <c r="J66" s="16">
        <v>0.67667206000000002</v>
      </c>
      <c r="K66" s="14">
        <v>41.455382620000002</v>
      </c>
      <c r="L66" s="16">
        <v>0.67358971000000001</v>
      </c>
      <c r="M66" s="14">
        <v>0</v>
      </c>
      <c r="N66" s="16">
        <v>0</v>
      </c>
      <c r="O66" s="14" t="s">
        <v>582</v>
      </c>
      <c r="P66" s="16" t="s">
        <v>582</v>
      </c>
      <c r="Q66" s="14">
        <v>0</v>
      </c>
      <c r="R66" s="16">
        <v>0</v>
      </c>
      <c r="S66" s="14">
        <v>0</v>
      </c>
      <c r="T66" s="16">
        <v>0</v>
      </c>
      <c r="U66" s="14">
        <v>4.9746327700000004</v>
      </c>
      <c r="V66" s="16">
        <v>0.29270295000000002</v>
      </c>
    </row>
    <row r="67" spans="1:22" x14ac:dyDescent="0.25">
      <c r="A67" s="11" t="s">
        <v>537</v>
      </c>
      <c r="B67" s="13">
        <v>6971</v>
      </c>
      <c r="C67" s="14">
        <f>(98/B67*100)</f>
        <v>1.4058241285324917</v>
      </c>
      <c r="D67" s="15">
        <v>6873</v>
      </c>
      <c r="E67" s="14">
        <v>7.7154904499999999</v>
      </c>
      <c r="F67" s="16">
        <v>0.39701052999999997</v>
      </c>
      <c r="G67" s="14">
        <v>9.36161332</v>
      </c>
      <c r="H67" s="16">
        <v>0.41113160999999998</v>
      </c>
      <c r="I67" s="14">
        <v>42.623283129999997</v>
      </c>
      <c r="J67" s="16">
        <v>0.69090474999999996</v>
      </c>
      <c r="K67" s="14">
        <v>37.890000239999999</v>
      </c>
      <c r="L67" s="16">
        <v>0.77481920000000004</v>
      </c>
      <c r="M67" s="14">
        <v>0</v>
      </c>
      <c r="N67" s="16">
        <v>0</v>
      </c>
      <c r="O67" s="14" t="s">
        <v>582</v>
      </c>
      <c r="P67" s="16" t="s">
        <v>582</v>
      </c>
      <c r="Q67" s="14">
        <v>0</v>
      </c>
      <c r="R67" s="16">
        <v>0</v>
      </c>
      <c r="S67" s="14">
        <v>0</v>
      </c>
      <c r="T67" s="16">
        <v>0</v>
      </c>
      <c r="U67" s="14">
        <v>2.4096128600000002</v>
      </c>
      <c r="V67" s="16">
        <v>0.24884385000000001</v>
      </c>
    </row>
    <row r="68" spans="1:22" x14ac:dyDescent="0.25">
      <c r="A68" s="11" t="s">
        <v>538</v>
      </c>
      <c r="B68" s="13">
        <v>12083</v>
      </c>
      <c r="C68" s="14">
        <f>(26/B68*100)</f>
        <v>0.21517834974757924</v>
      </c>
      <c r="D68" s="15">
        <v>12057</v>
      </c>
      <c r="E68" s="14">
        <v>7.8932890499999999</v>
      </c>
      <c r="F68" s="16">
        <v>0.20855932999999999</v>
      </c>
      <c r="G68" s="14">
        <v>10.274192429999999</v>
      </c>
      <c r="H68" s="16">
        <v>0.29739450000000001</v>
      </c>
      <c r="I68" s="14">
        <v>34.459196630000001</v>
      </c>
      <c r="J68" s="16">
        <v>0.42436467999999999</v>
      </c>
      <c r="K68" s="14">
        <v>40.362269150000003</v>
      </c>
      <c r="L68" s="16">
        <v>0.48031911999999999</v>
      </c>
      <c r="M68" s="14">
        <v>0</v>
      </c>
      <c r="N68" s="16">
        <v>0</v>
      </c>
      <c r="O68" s="14" t="s">
        <v>582</v>
      </c>
      <c r="P68" s="16" t="s">
        <v>582</v>
      </c>
      <c r="Q68" s="14">
        <v>0</v>
      </c>
      <c r="R68" s="16">
        <v>0</v>
      </c>
      <c r="S68" s="14">
        <v>0</v>
      </c>
      <c r="T68" s="16">
        <v>0</v>
      </c>
      <c r="U68" s="14">
        <v>7.0110527400000002</v>
      </c>
      <c r="V68" s="16">
        <v>0.22558673000000001</v>
      </c>
    </row>
    <row r="69" spans="1:22" x14ac:dyDescent="0.25">
      <c r="A69" s="11" t="s">
        <v>539</v>
      </c>
      <c r="B69" s="13">
        <v>4876</v>
      </c>
      <c r="C69" s="14">
        <f>(0/B69*100)</f>
        <v>0</v>
      </c>
      <c r="D69" s="15">
        <v>4876</v>
      </c>
      <c r="E69" s="14">
        <v>4.9593229299999999</v>
      </c>
      <c r="F69" s="16">
        <v>0.53793553999999999</v>
      </c>
      <c r="G69" s="14">
        <v>8.9935514300000001</v>
      </c>
      <c r="H69" s="16">
        <v>0.63924800999999998</v>
      </c>
      <c r="I69" s="14">
        <v>39.5161655</v>
      </c>
      <c r="J69" s="16">
        <v>0.78922433999999997</v>
      </c>
      <c r="K69" s="14">
        <v>45.532972630000003</v>
      </c>
      <c r="L69" s="16">
        <v>1.06094629</v>
      </c>
      <c r="M69" s="14">
        <v>0</v>
      </c>
      <c r="N69" s="16">
        <v>0</v>
      </c>
      <c r="O69" s="14" t="s">
        <v>582</v>
      </c>
      <c r="P69" s="16" t="s">
        <v>582</v>
      </c>
      <c r="Q69" s="14">
        <v>0</v>
      </c>
      <c r="R69" s="16">
        <v>0</v>
      </c>
      <c r="S69" s="14">
        <v>0</v>
      </c>
      <c r="T69" s="16">
        <v>0</v>
      </c>
      <c r="U69" s="14">
        <v>0.99798750999999997</v>
      </c>
      <c r="V69" s="16">
        <v>0.27147926</v>
      </c>
    </row>
    <row r="70" spans="1:22" x14ac:dyDescent="0.25">
      <c r="A70" s="11" t="s">
        <v>540</v>
      </c>
      <c r="B70" s="13">
        <v>6036</v>
      </c>
      <c r="C70" s="14">
        <f>(223/B70*100)</f>
        <v>3.6944996686547382</v>
      </c>
      <c r="D70" s="15">
        <v>5813</v>
      </c>
      <c r="E70" s="14">
        <v>6.2494023600000004</v>
      </c>
      <c r="F70" s="16">
        <v>0.46096478000000002</v>
      </c>
      <c r="G70" s="14">
        <v>14.10799349</v>
      </c>
      <c r="H70" s="16">
        <v>0.52214147</v>
      </c>
      <c r="I70" s="14">
        <v>55.381616729999998</v>
      </c>
      <c r="J70" s="16">
        <v>0.65858748</v>
      </c>
      <c r="K70" s="14">
        <v>21.582329439999999</v>
      </c>
      <c r="L70" s="16">
        <v>0.68025427999999999</v>
      </c>
      <c r="M70" s="14">
        <v>0</v>
      </c>
      <c r="N70" s="16">
        <v>0</v>
      </c>
      <c r="O70" s="14" t="s">
        <v>582</v>
      </c>
      <c r="P70" s="16" t="s">
        <v>582</v>
      </c>
      <c r="Q70" s="14">
        <v>0</v>
      </c>
      <c r="R70" s="16">
        <v>0</v>
      </c>
      <c r="S70" s="14">
        <v>0</v>
      </c>
      <c r="T70" s="16">
        <v>0</v>
      </c>
      <c r="U70" s="14">
        <v>2.6786579800000001</v>
      </c>
      <c r="V70" s="16">
        <v>0.23652075</v>
      </c>
    </row>
    <row r="71" spans="1:22" x14ac:dyDescent="0.25">
      <c r="A71" s="11" t="s">
        <v>541</v>
      </c>
      <c r="B71" s="13">
        <v>6115</v>
      </c>
      <c r="C71" s="14">
        <f>(17/B71*100)</f>
        <v>0.27800490596892891</v>
      </c>
      <c r="D71" s="15">
        <v>6098</v>
      </c>
      <c r="E71" s="14">
        <v>4.96061029</v>
      </c>
      <c r="F71" s="16">
        <v>0.33922233000000002</v>
      </c>
      <c r="G71" s="14">
        <v>12.856883699999999</v>
      </c>
      <c r="H71" s="16">
        <v>0.44511879999999998</v>
      </c>
      <c r="I71" s="14">
        <v>51.012231360000001</v>
      </c>
      <c r="J71" s="16">
        <v>0.72208788000000002</v>
      </c>
      <c r="K71" s="14">
        <v>30.751470439999999</v>
      </c>
      <c r="L71" s="16">
        <v>0.62027041999999999</v>
      </c>
      <c r="M71" s="14">
        <v>0</v>
      </c>
      <c r="N71" s="16">
        <v>0</v>
      </c>
      <c r="O71" s="14" t="s">
        <v>582</v>
      </c>
      <c r="P71" s="16" t="s">
        <v>582</v>
      </c>
      <c r="Q71" s="14">
        <v>0</v>
      </c>
      <c r="R71" s="16">
        <v>0</v>
      </c>
      <c r="S71" s="14">
        <v>0</v>
      </c>
      <c r="T71" s="16">
        <v>0</v>
      </c>
      <c r="U71" s="14">
        <v>0.41880420000000002</v>
      </c>
      <c r="V71" s="16">
        <v>8.7567909999999999E-2</v>
      </c>
    </row>
    <row r="72" spans="1:22" x14ac:dyDescent="0.25">
      <c r="A72" s="11" t="s">
        <v>542</v>
      </c>
      <c r="B72" s="13">
        <v>7708</v>
      </c>
      <c r="C72" s="14">
        <f>(5/B72*100)</f>
        <v>6.4867669953295279E-2</v>
      </c>
      <c r="D72" s="15">
        <v>7703</v>
      </c>
      <c r="E72" s="14">
        <v>3.6244734599999999</v>
      </c>
      <c r="F72" s="16">
        <v>0.23585464</v>
      </c>
      <c r="G72" s="14">
        <v>8.6271706399999992</v>
      </c>
      <c r="H72" s="16">
        <v>0.35370255</v>
      </c>
      <c r="I72" s="14">
        <v>48.641428159999997</v>
      </c>
      <c r="J72" s="16">
        <v>0.55557582999999999</v>
      </c>
      <c r="K72" s="14">
        <v>38.773223610000002</v>
      </c>
      <c r="L72" s="16">
        <v>0.51704567000000001</v>
      </c>
      <c r="M72" s="14">
        <v>0</v>
      </c>
      <c r="N72" s="16">
        <v>0</v>
      </c>
      <c r="O72" s="14" t="s">
        <v>582</v>
      </c>
      <c r="P72" s="16" t="s">
        <v>582</v>
      </c>
      <c r="Q72" s="14">
        <v>0</v>
      </c>
      <c r="R72" s="16">
        <v>0</v>
      </c>
      <c r="S72" s="14">
        <v>0</v>
      </c>
      <c r="T72" s="16">
        <v>0</v>
      </c>
      <c r="U72" s="14">
        <v>0.33370413999999998</v>
      </c>
      <c r="V72" s="16">
        <v>5.02272E-2</v>
      </c>
    </row>
    <row r="73" spans="1:22" x14ac:dyDescent="0.25">
      <c r="A73" s="11" t="s">
        <v>543</v>
      </c>
      <c r="B73" s="13">
        <v>8249</v>
      </c>
      <c r="C73" s="14">
        <f>(147/B73*100)</f>
        <v>1.7820341859619349</v>
      </c>
      <c r="D73" s="15">
        <v>8102</v>
      </c>
      <c r="E73" s="14">
        <v>4.9990679</v>
      </c>
      <c r="F73" s="16">
        <v>0.31524867000000001</v>
      </c>
      <c r="G73" s="14">
        <v>13.17996121</v>
      </c>
      <c r="H73" s="16">
        <v>0.56728906000000001</v>
      </c>
      <c r="I73" s="14">
        <v>52.085561319999996</v>
      </c>
      <c r="J73" s="16">
        <v>0.80798590999999997</v>
      </c>
      <c r="K73" s="14">
        <v>28.834862529999999</v>
      </c>
      <c r="L73" s="16">
        <v>0.75199548000000005</v>
      </c>
      <c r="M73" s="14">
        <v>0</v>
      </c>
      <c r="N73" s="16">
        <v>0</v>
      </c>
      <c r="O73" s="14" t="s">
        <v>582</v>
      </c>
      <c r="P73" s="16" t="s">
        <v>582</v>
      </c>
      <c r="Q73" s="14">
        <v>0</v>
      </c>
      <c r="R73" s="16">
        <v>0</v>
      </c>
      <c r="S73" s="14">
        <v>0</v>
      </c>
      <c r="T73" s="16">
        <v>0</v>
      </c>
      <c r="U73" s="14">
        <v>0.90054703999999997</v>
      </c>
      <c r="V73" s="16">
        <v>0.13887404</v>
      </c>
    </row>
    <row r="74" spans="1:22" x14ac:dyDescent="0.25">
      <c r="A74" s="11" t="s">
        <v>544</v>
      </c>
      <c r="B74" s="13">
        <v>4692</v>
      </c>
      <c r="C74" s="14">
        <f>(82/B74*100)</f>
        <v>1.7476555839727195</v>
      </c>
      <c r="D74" s="15">
        <v>4610</v>
      </c>
      <c r="E74" s="14">
        <v>5.2527795399999997</v>
      </c>
      <c r="F74" s="16">
        <v>0.38245474000000002</v>
      </c>
      <c r="G74" s="14">
        <v>8.6486201299999994</v>
      </c>
      <c r="H74" s="16">
        <v>0.48296322000000003</v>
      </c>
      <c r="I74" s="14">
        <v>36.03652872</v>
      </c>
      <c r="J74" s="16">
        <v>0.79083020000000004</v>
      </c>
      <c r="K74" s="14">
        <v>47.75395657</v>
      </c>
      <c r="L74" s="16">
        <v>0.78098210999999995</v>
      </c>
      <c r="M74" s="14">
        <v>0</v>
      </c>
      <c r="N74" s="16">
        <v>0</v>
      </c>
      <c r="O74" s="14" t="s">
        <v>582</v>
      </c>
      <c r="P74" s="16" t="s">
        <v>582</v>
      </c>
      <c r="Q74" s="14">
        <v>3.458311E-2</v>
      </c>
      <c r="R74" s="16">
        <v>3.5051720000000001E-2</v>
      </c>
      <c r="S74" s="14">
        <v>8.9483839999999995E-2</v>
      </c>
      <c r="T74" s="16">
        <v>3.4362160000000003E-2</v>
      </c>
      <c r="U74" s="14">
        <v>2.1840480900000001</v>
      </c>
      <c r="V74" s="16">
        <v>0.2291697</v>
      </c>
    </row>
    <row r="75" spans="1:22" x14ac:dyDescent="0.25">
      <c r="A75" s="11" t="s">
        <v>545</v>
      </c>
      <c r="B75" s="13">
        <v>5375</v>
      </c>
      <c r="C75" s="14">
        <f>(209/B75*100)</f>
        <v>3.8883720930232561</v>
      </c>
      <c r="D75" s="15">
        <v>5166</v>
      </c>
      <c r="E75" s="14">
        <v>5.6611332699999997</v>
      </c>
      <c r="F75" s="16">
        <v>0.35415888000000001</v>
      </c>
      <c r="G75" s="14">
        <v>8.4332661899999994</v>
      </c>
      <c r="H75" s="16">
        <v>0.41053769000000001</v>
      </c>
      <c r="I75" s="14">
        <v>36.193547010000003</v>
      </c>
      <c r="J75" s="16">
        <v>0.65756197999999999</v>
      </c>
      <c r="K75" s="14">
        <v>43.954346569999998</v>
      </c>
      <c r="L75" s="16">
        <v>0.77360965000000004</v>
      </c>
      <c r="M75" s="14">
        <v>0</v>
      </c>
      <c r="N75" s="16">
        <v>0</v>
      </c>
      <c r="O75" s="14" t="s">
        <v>582</v>
      </c>
      <c r="P75" s="16" t="s">
        <v>582</v>
      </c>
      <c r="Q75" s="14">
        <v>0</v>
      </c>
      <c r="R75" s="16">
        <v>0</v>
      </c>
      <c r="S75" s="14">
        <v>0</v>
      </c>
      <c r="T75" s="16">
        <v>0</v>
      </c>
      <c r="U75" s="14">
        <v>5.7577069600000002</v>
      </c>
      <c r="V75" s="16">
        <v>0.50239531999999998</v>
      </c>
    </row>
    <row r="76" spans="1:22" x14ac:dyDescent="0.25">
      <c r="A76" s="11" t="s">
        <v>546</v>
      </c>
      <c r="B76" s="13">
        <v>14167</v>
      </c>
      <c r="C76" s="14">
        <f>(229/B76*100)</f>
        <v>1.6164325545281288</v>
      </c>
      <c r="D76" s="15">
        <v>13938</v>
      </c>
      <c r="E76" s="14">
        <v>6.3750827599999997</v>
      </c>
      <c r="F76" s="16">
        <v>0.26344718</v>
      </c>
      <c r="G76" s="14">
        <v>10.436800140000001</v>
      </c>
      <c r="H76" s="16">
        <v>0.26995792000000002</v>
      </c>
      <c r="I76" s="14">
        <v>35.795666509999997</v>
      </c>
      <c r="J76" s="16">
        <v>0.62886971999999997</v>
      </c>
      <c r="K76" s="14">
        <v>44.253092690000003</v>
      </c>
      <c r="L76" s="16">
        <v>0.61537586</v>
      </c>
      <c r="M76" s="14">
        <v>0</v>
      </c>
      <c r="N76" s="16">
        <v>0</v>
      </c>
      <c r="O76" s="14" t="s">
        <v>582</v>
      </c>
      <c r="P76" s="16" t="s">
        <v>582</v>
      </c>
      <c r="Q76" s="14">
        <v>0</v>
      </c>
      <c r="R76" s="16">
        <v>0</v>
      </c>
      <c r="S76" s="14">
        <v>0</v>
      </c>
      <c r="T76" s="16">
        <v>0</v>
      </c>
      <c r="U76" s="14">
        <v>3.1393578999999998</v>
      </c>
      <c r="V76" s="16">
        <v>0.2418534</v>
      </c>
    </row>
    <row r="77" spans="1:22" x14ac:dyDescent="0.25">
      <c r="A77" s="11" t="s">
        <v>547</v>
      </c>
      <c r="B77" s="13">
        <v>6062</v>
      </c>
      <c r="C77" s="14">
        <f>(88/B77*100)</f>
        <v>1.4516661167931375</v>
      </c>
      <c r="D77" s="15">
        <v>5974</v>
      </c>
      <c r="E77" s="14">
        <v>9.6819869799999996</v>
      </c>
      <c r="F77" s="16">
        <v>0.40978891000000001</v>
      </c>
      <c r="G77" s="14">
        <v>9.7314269200000005</v>
      </c>
      <c r="H77" s="16">
        <v>0.40948363999999998</v>
      </c>
      <c r="I77" s="14">
        <v>37.162619370000002</v>
      </c>
      <c r="J77" s="16">
        <v>0.74480935999999998</v>
      </c>
      <c r="K77" s="14">
        <v>37.767847269999997</v>
      </c>
      <c r="L77" s="16">
        <v>0.71111553000000005</v>
      </c>
      <c r="M77" s="14">
        <v>0</v>
      </c>
      <c r="N77" s="16">
        <v>0</v>
      </c>
      <c r="O77" s="14" t="s">
        <v>582</v>
      </c>
      <c r="P77" s="16" t="s">
        <v>582</v>
      </c>
      <c r="Q77" s="14">
        <v>0</v>
      </c>
      <c r="R77" s="16">
        <v>0</v>
      </c>
      <c r="S77" s="14">
        <v>0</v>
      </c>
      <c r="T77" s="16">
        <v>0</v>
      </c>
      <c r="U77" s="14">
        <v>5.6561194600000002</v>
      </c>
      <c r="V77" s="16">
        <v>0.42072152000000002</v>
      </c>
    </row>
    <row r="78" spans="1:22" x14ac:dyDescent="0.25">
      <c r="A78" s="11" t="s">
        <v>548</v>
      </c>
      <c r="B78" s="13">
        <v>5826</v>
      </c>
      <c r="C78" s="14">
        <f>(0/B78*100)</f>
        <v>0</v>
      </c>
      <c r="D78" s="15">
        <v>5826</v>
      </c>
      <c r="E78" s="14">
        <v>2.2312999200000001</v>
      </c>
      <c r="F78" s="16">
        <v>0.26937492000000002</v>
      </c>
      <c r="G78" s="14">
        <v>5.2244404500000003</v>
      </c>
      <c r="H78" s="16">
        <v>0.38877666999999999</v>
      </c>
      <c r="I78" s="14">
        <v>42.278080809999999</v>
      </c>
      <c r="J78" s="16">
        <v>0.70076576999999995</v>
      </c>
      <c r="K78" s="14">
        <v>49.771441690000003</v>
      </c>
      <c r="L78" s="16">
        <v>0.88122818999999997</v>
      </c>
      <c r="M78" s="14">
        <v>0</v>
      </c>
      <c r="N78" s="16">
        <v>0</v>
      </c>
      <c r="O78" s="14" t="s">
        <v>582</v>
      </c>
      <c r="P78" s="16" t="s">
        <v>582</v>
      </c>
      <c r="Q78" s="14">
        <v>2.4295359999999998E-2</v>
      </c>
      <c r="R78" s="16">
        <v>2.426712E-2</v>
      </c>
      <c r="S78" s="14">
        <v>4.7293259999999997E-2</v>
      </c>
      <c r="T78" s="16">
        <v>2.8436159999999999E-2</v>
      </c>
      <c r="U78" s="14">
        <v>0.42314850999999998</v>
      </c>
      <c r="V78" s="16">
        <v>0.10243908</v>
      </c>
    </row>
    <row r="79" spans="1:22" ht="24.95" customHeight="1" x14ac:dyDescent="0.25">
      <c r="A79" s="11" t="s">
        <v>549</v>
      </c>
      <c r="B79" s="13">
        <v>1657</v>
      </c>
      <c r="C79" s="14">
        <f>(41/B79*100)</f>
        <v>2.4743512371756187</v>
      </c>
      <c r="D79" s="15">
        <v>1616</v>
      </c>
      <c r="E79" s="14">
        <v>2.6206500199999998</v>
      </c>
      <c r="F79" s="16">
        <v>0.40680205000000003</v>
      </c>
      <c r="G79" s="14">
        <v>3.4935314800000001</v>
      </c>
      <c r="H79" s="16">
        <v>0.43254280000000001</v>
      </c>
      <c r="I79" s="14">
        <v>28.700007979999999</v>
      </c>
      <c r="J79" s="16">
        <v>1.57927649</v>
      </c>
      <c r="K79" s="14">
        <v>63.688601579999997</v>
      </c>
      <c r="L79" s="16">
        <v>1.8412558400000001</v>
      </c>
      <c r="M79" s="14">
        <v>0</v>
      </c>
      <c r="N79" s="16">
        <v>0</v>
      </c>
      <c r="O79" s="14" t="s">
        <v>582</v>
      </c>
      <c r="P79" s="16" t="s">
        <v>582</v>
      </c>
      <c r="Q79" s="14">
        <v>0</v>
      </c>
      <c r="R79" s="16">
        <v>0</v>
      </c>
      <c r="S79" s="14">
        <v>0</v>
      </c>
      <c r="T79" s="16">
        <v>0</v>
      </c>
      <c r="U79" s="14">
        <v>1.49720893</v>
      </c>
      <c r="V79" s="16">
        <v>0.33996141000000002</v>
      </c>
    </row>
    <row r="80" spans="1:22" x14ac:dyDescent="0.25">
      <c r="A80" s="11" t="s">
        <v>550</v>
      </c>
      <c r="B80" s="13">
        <v>7841</v>
      </c>
      <c r="C80" s="14">
        <f>(0/B80*100)</f>
        <v>0</v>
      </c>
      <c r="D80" s="15">
        <v>7841</v>
      </c>
      <c r="E80" s="14">
        <v>2.85622899</v>
      </c>
      <c r="F80" s="16">
        <v>0.20268006999999999</v>
      </c>
      <c r="G80" s="14">
        <v>4.1819923499999998</v>
      </c>
      <c r="H80" s="16">
        <v>0.32919816000000002</v>
      </c>
      <c r="I80" s="14">
        <v>35.407292429999998</v>
      </c>
      <c r="J80" s="16">
        <v>0.77285009000000005</v>
      </c>
      <c r="K80" s="14">
        <v>57.22425518</v>
      </c>
      <c r="L80" s="16">
        <v>0.85320653999999996</v>
      </c>
      <c r="M80" s="14">
        <v>0</v>
      </c>
      <c r="N80" s="16">
        <v>0</v>
      </c>
      <c r="O80" s="14" t="s">
        <v>582</v>
      </c>
      <c r="P80" s="16" t="s">
        <v>582</v>
      </c>
      <c r="Q80" s="14">
        <v>0</v>
      </c>
      <c r="R80" s="16">
        <v>0</v>
      </c>
      <c r="S80" s="14">
        <v>1.7029200000000001E-2</v>
      </c>
      <c r="T80" s="16">
        <v>1.6995909999999999E-2</v>
      </c>
      <c r="U80" s="14">
        <v>0.31320185</v>
      </c>
      <c r="V80" s="16">
        <v>0.10000823</v>
      </c>
    </row>
    <row r="81" spans="1:22" x14ac:dyDescent="0.25">
      <c r="A81" s="19" t="s">
        <v>551</v>
      </c>
      <c r="B81" s="13">
        <v>8861</v>
      </c>
      <c r="C81" s="14">
        <f>(76/B81*100)</f>
        <v>0.85769100552984989</v>
      </c>
      <c r="D81" s="15">
        <v>8785</v>
      </c>
      <c r="E81" s="14">
        <v>3.70202009</v>
      </c>
      <c r="F81" s="16">
        <v>0.24372244000000001</v>
      </c>
      <c r="G81" s="14">
        <v>13.126577060000001</v>
      </c>
      <c r="H81" s="16">
        <v>0.55116920999999996</v>
      </c>
      <c r="I81" s="14">
        <v>48.177432080000003</v>
      </c>
      <c r="J81" s="16">
        <v>0.84283487999999995</v>
      </c>
      <c r="K81" s="14">
        <v>34.495633750000003</v>
      </c>
      <c r="L81" s="16">
        <v>0.94750062000000002</v>
      </c>
      <c r="M81" s="14">
        <v>0</v>
      </c>
      <c r="N81" s="16">
        <v>0</v>
      </c>
      <c r="O81" s="14" t="s">
        <v>582</v>
      </c>
      <c r="P81" s="16" t="s">
        <v>582</v>
      </c>
      <c r="Q81" s="14">
        <v>0</v>
      </c>
      <c r="R81" s="16">
        <v>0</v>
      </c>
      <c r="S81" s="14">
        <v>0</v>
      </c>
      <c r="T81" s="16">
        <v>0</v>
      </c>
      <c r="U81" s="14">
        <v>0.49833702000000002</v>
      </c>
      <c r="V81" s="16">
        <v>9.9299399999999996E-2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728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(394/B7*100)</f>
        <v>2.7116311080523054</v>
      </c>
      <c r="D7" s="15">
        <v>14136</v>
      </c>
      <c r="E7" s="14">
        <v>33.38746647</v>
      </c>
      <c r="F7" s="16">
        <v>0.48039335</v>
      </c>
      <c r="G7" s="14">
        <v>30.05979486</v>
      </c>
      <c r="H7" s="16">
        <v>0.49109323999999999</v>
      </c>
      <c r="I7" s="14">
        <v>19.887885740000002</v>
      </c>
      <c r="J7" s="16">
        <v>0.42277401999999997</v>
      </c>
      <c r="K7" s="14">
        <v>13.662797250000001</v>
      </c>
      <c r="L7" s="16">
        <v>0.31404010999999998</v>
      </c>
      <c r="M7" s="14">
        <v>0</v>
      </c>
      <c r="N7" s="16">
        <v>0</v>
      </c>
      <c r="O7" s="14" t="s">
        <v>582</v>
      </c>
      <c r="P7" s="16" t="s">
        <v>582</v>
      </c>
      <c r="Q7" s="14">
        <v>0</v>
      </c>
      <c r="R7" s="16">
        <v>0</v>
      </c>
      <c r="S7" s="14">
        <v>0</v>
      </c>
      <c r="T7" s="16">
        <v>0</v>
      </c>
      <c r="U7" s="14">
        <v>3.0020556699999998</v>
      </c>
      <c r="V7" s="16">
        <v>0.18745792</v>
      </c>
    </row>
    <row r="8" spans="1:22" x14ac:dyDescent="0.25">
      <c r="A8" s="11" t="s">
        <v>478</v>
      </c>
      <c r="B8" s="13">
        <v>7007</v>
      </c>
      <c r="C8" s="14">
        <f>(28/B8*100)</f>
        <v>0.39960039960039961</v>
      </c>
      <c r="D8" s="15">
        <v>6979</v>
      </c>
      <c r="E8" s="14">
        <v>32.433472260000002</v>
      </c>
      <c r="F8" s="16">
        <v>0.67876318000000002</v>
      </c>
      <c r="G8" s="14">
        <v>26.896167389999999</v>
      </c>
      <c r="H8" s="16">
        <v>0.62514504999999998</v>
      </c>
      <c r="I8" s="14">
        <v>22.449749650000001</v>
      </c>
      <c r="J8" s="16">
        <v>0.44895470999999998</v>
      </c>
      <c r="K8" s="14">
        <v>15.79186853</v>
      </c>
      <c r="L8" s="16">
        <v>0.4547524</v>
      </c>
      <c r="M8" s="14">
        <v>0</v>
      </c>
      <c r="N8" s="16">
        <v>0</v>
      </c>
      <c r="O8" s="14" t="s">
        <v>582</v>
      </c>
      <c r="P8" s="16" t="s">
        <v>582</v>
      </c>
      <c r="Q8" s="14">
        <v>0.47277058999999999</v>
      </c>
      <c r="R8" s="16">
        <v>0.11635475000000001</v>
      </c>
      <c r="S8" s="14">
        <v>0</v>
      </c>
      <c r="T8" s="16">
        <v>0</v>
      </c>
      <c r="U8" s="14">
        <v>1.9559715900000001</v>
      </c>
      <c r="V8" s="16">
        <v>0.19816444</v>
      </c>
    </row>
    <row r="9" spans="1:22" x14ac:dyDescent="0.25">
      <c r="A9" s="11" t="s">
        <v>479</v>
      </c>
      <c r="B9" s="13">
        <v>9651</v>
      </c>
      <c r="C9" s="14">
        <f>(127/B9*100)</f>
        <v>1.3159258107968086</v>
      </c>
      <c r="D9" s="15">
        <v>9524</v>
      </c>
      <c r="E9" s="14">
        <v>41.427123369999997</v>
      </c>
      <c r="F9" s="16">
        <v>0.62627882000000001</v>
      </c>
      <c r="G9" s="14">
        <v>20.824327660000002</v>
      </c>
      <c r="H9" s="16">
        <v>0.45803630000000001</v>
      </c>
      <c r="I9" s="14">
        <v>16.181881650000001</v>
      </c>
      <c r="J9" s="16">
        <v>0.41242696000000001</v>
      </c>
      <c r="K9" s="14">
        <v>15.31747071</v>
      </c>
      <c r="L9" s="16">
        <v>0.45596238</v>
      </c>
      <c r="M9" s="14">
        <v>0</v>
      </c>
      <c r="N9" s="16">
        <v>0</v>
      </c>
      <c r="O9" s="14" t="s">
        <v>582</v>
      </c>
      <c r="P9" s="16" t="s">
        <v>582</v>
      </c>
      <c r="Q9" s="14">
        <v>3.0193514700000001</v>
      </c>
      <c r="R9" s="16">
        <v>0.54210800999999997</v>
      </c>
      <c r="S9" s="14">
        <v>0</v>
      </c>
      <c r="T9" s="16">
        <v>0</v>
      </c>
      <c r="U9" s="14">
        <v>3.2298451300000002</v>
      </c>
      <c r="V9" s="16">
        <v>0.30511091000000001</v>
      </c>
    </row>
    <row r="10" spans="1:22" x14ac:dyDescent="0.25">
      <c r="A10" s="11" t="s">
        <v>480</v>
      </c>
      <c r="B10" s="13">
        <v>20058</v>
      </c>
      <c r="C10" s="14">
        <f>(0/B10*100)</f>
        <v>0</v>
      </c>
      <c r="D10" s="15">
        <v>20058</v>
      </c>
      <c r="E10" s="14">
        <v>0</v>
      </c>
      <c r="F10" s="16">
        <v>0</v>
      </c>
      <c r="G10" s="14">
        <v>0</v>
      </c>
      <c r="H10" s="16">
        <v>0</v>
      </c>
      <c r="I10" s="14">
        <v>0</v>
      </c>
      <c r="J10" s="16">
        <v>0</v>
      </c>
      <c r="K10" s="14">
        <v>0</v>
      </c>
      <c r="L10" s="16">
        <v>0</v>
      </c>
      <c r="M10" s="14">
        <v>0</v>
      </c>
      <c r="N10" s="16">
        <v>0</v>
      </c>
      <c r="O10" s="14" t="s">
        <v>582</v>
      </c>
      <c r="P10" s="16" t="s">
        <v>582</v>
      </c>
      <c r="Q10" s="14">
        <v>100</v>
      </c>
      <c r="R10" s="16">
        <v>0</v>
      </c>
      <c r="S10" s="14">
        <v>0</v>
      </c>
      <c r="T10" s="16">
        <v>0</v>
      </c>
      <c r="U10" s="14">
        <v>0</v>
      </c>
      <c r="V10" s="16">
        <v>0</v>
      </c>
    </row>
    <row r="11" spans="1:22" x14ac:dyDescent="0.25">
      <c r="A11" s="11" t="s">
        <v>481</v>
      </c>
      <c r="B11" s="13">
        <v>7053</v>
      </c>
      <c r="C11" s="14">
        <f>(55/B11*100)</f>
        <v>0.77981000992485461</v>
      </c>
      <c r="D11" s="15">
        <v>6998</v>
      </c>
      <c r="E11" s="14">
        <v>38.625094490000002</v>
      </c>
      <c r="F11" s="16">
        <v>0.8564929</v>
      </c>
      <c r="G11" s="14">
        <v>25.950191910000001</v>
      </c>
      <c r="H11" s="16">
        <v>0.56763425999999995</v>
      </c>
      <c r="I11" s="14">
        <v>21.943150119999999</v>
      </c>
      <c r="J11" s="16">
        <v>0.55732873000000005</v>
      </c>
      <c r="K11" s="14">
        <v>10.918660450000001</v>
      </c>
      <c r="L11" s="16">
        <v>0.50920821999999999</v>
      </c>
      <c r="M11" s="14">
        <v>0</v>
      </c>
      <c r="N11" s="16">
        <v>0</v>
      </c>
      <c r="O11" s="14" t="s">
        <v>582</v>
      </c>
      <c r="P11" s="16" t="s">
        <v>582</v>
      </c>
      <c r="Q11" s="14">
        <v>0</v>
      </c>
      <c r="R11" s="16">
        <v>0</v>
      </c>
      <c r="S11" s="14">
        <v>0</v>
      </c>
      <c r="T11" s="16">
        <v>0</v>
      </c>
      <c r="U11" s="14">
        <v>2.5629030199999998</v>
      </c>
      <c r="V11" s="16">
        <v>0.30515502</v>
      </c>
    </row>
    <row r="12" spans="1:22" x14ac:dyDescent="0.25">
      <c r="A12" s="11" t="s">
        <v>482</v>
      </c>
      <c r="B12" s="13">
        <v>6894</v>
      </c>
      <c r="C12" s="14">
        <f>(58/B12*100)</f>
        <v>0.8413112851755149</v>
      </c>
      <c r="D12" s="15">
        <v>6836</v>
      </c>
      <c r="E12" s="14">
        <v>33.899201429999998</v>
      </c>
      <c r="F12" s="16">
        <v>0.86837706000000003</v>
      </c>
      <c r="G12" s="14">
        <v>25.296866210000001</v>
      </c>
      <c r="H12" s="16">
        <v>0.57771824000000005</v>
      </c>
      <c r="I12" s="14">
        <v>22.422496330000001</v>
      </c>
      <c r="J12" s="16">
        <v>0.66039990999999998</v>
      </c>
      <c r="K12" s="14">
        <v>14.18179553</v>
      </c>
      <c r="L12" s="16">
        <v>0.61248429999999998</v>
      </c>
      <c r="M12" s="14">
        <v>0</v>
      </c>
      <c r="N12" s="16">
        <v>0</v>
      </c>
      <c r="O12" s="14" t="s">
        <v>582</v>
      </c>
      <c r="P12" s="16" t="s">
        <v>582</v>
      </c>
      <c r="Q12" s="14">
        <v>2.3474789199999999</v>
      </c>
      <c r="R12" s="16">
        <v>0.59173732000000001</v>
      </c>
      <c r="S12" s="14">
        <v>0</v>
      </c>
      <c r="T12" s="16">
        <v>0</v>
      </c>
      <c r="U12" s="14">
        <v>1.8521615899999999</v>
      </c>
      <c r="V12" s="16">
        <v>0.21729899</v>
      </c>
    </row>
    <row r="13" spans="1:22" x14ac:dyDescent="0.25">
      <c r="A13" s="11" t="s">
        <v>483</v>
      </c>
      <c r="B13" s="13">
        <v>7161</v>
      </c>
      <c r="C13" s="14">
        <f>(96/B13*100)</f>
        <v>1.3405948889819856</v>
      </c>
      <c r="D13" s="15">
        <v>7065</v>
      </c>
      <c r="E13" s="14">
        <v>32.423839399999999</v>
      </c>
      <c r="F13" s="16">
        <v>0.67384986999999996</v>
      </c>
      <c r="G13" s="14">
        <v>32.39038206</v>
      </c>
      <c r="H13" s="16">
        <v>0.61186415000000005</v>
      </c>
      <c r="I13" s="14">
        <v>17.440155910000001</v>
      </c>
      <c r="J13" s="16">
        <v>0.55070783000000001</v>
      </c>
      <c r="K13" s="14">
        <v>11.8416254</v>
      </c>
      <c r="L13" s="16">
        <v>0.46253208000000001</v>
      </c>
      <c r="M13" s="14">
        <v>0</v>
      </c>
      <c r="N13" s="16">
        <v>0</v>
      </c>
      <c r="O13" s="14" t="s">
        <v>582</v>
      </c>
      <c r="P13" s="16" t="s">
        <v>582</v>
      </c>
      <c r="Q13" s="14">
        <v>4.0695000200000004</v>
      </c>
      <c r="R13" s="16">
        <v>0.46797088999999997</v>
      </c>
      <c r="S13" s="14">
        <v>0</v>
      </c>
      <c r="T13" s="16">
        <v>0</v>
      </c>
      <c r="U13" s="14">
        <v>1.8344971999999999</v>
      </c>
      <c r="V13" s="16">
        <v>0.24528225000000001</v>
      </c>
    </row>
    <row r="14" spans="1:22" x14ac:dyDescent="0.25">
      <c r="A14" s="11" t="s">
        <v>484</v>
      </c>
      <c r="B14" s="13">
        <v>5587</v>
      </c>
      <c r="C14" s="14">
        <f>(76/B14*100)</f>
        <v>1.3603006980490424</v>
      </c>
      <c r="D14" s="15">
        <v>5511</v>
      </c>
      <c r="E14" s="14">
        <v>27.628093929999999</v>
      </c>
      <c r="F14" s="16">
        <v>0.65004631999999996</v>
      </c>
      <c r="G14" s="14">
        <v>23.741563849999999</v>
      </c>
      <c r="H14" s="16">
        <v>0.55548096999999996</v>
      </c>
      <c r="I14" s="14">
        <v>26.728827840000001</v>
      </c>
      <c r="J14" s="16">
        <v>0.53771482000000004</v>
      </c>
      <c r="K14" s="14">
        <v>21.087967020000001</v>
      </c>
      <c r="L14" s="16">
        <v>0.58252572999999996</v>
      </c>
      <c r="M14" s="14">
        <v>0</v>
      </c>
      <c r="N14" s="16">
        <v>0</v>
      </c>
      <c r="O14" s="14" t="s">
        <v>582</v>
      </c>
      <c r="P14" s="16" t="s">
        <v>582</v>
      </c>
      <c r="Q14" s="14">
        <v>0</v>
      </c>
      <c r="R14" s="16">
        <v>0</v>
      </c>
      <c r="S14" s="14">
        <v>0</v>
      </c>
      <c r="T14" s="16">
        <v>0</v>
      </c>
      <c r="U14" s="14">
        <v>0.81354735</v>
      </c>
      <c r="V14" s="16">
        <v>0.14022619</v>
      </c>
    </row>
    <row r="15" spans="1:22" x14ac:dyDescent="0.25">
      <c r="A15" s="11" t="s">
        <v>485</v>
      </c>
      <c r="B15" s="13">
        <v>5882</v>
      </c>
      <c r="C15" s="14">
        <f>(53/B15*100)</f>
        <v>0.90105406324379467</v>
      </c>
      <c r="D15" s="15">
        <v>5829</v>
      </c>
      <c r="E15" s="14">
        <v>45.294543189999999</v>
      </c>
      <c r="F15" s="16">
        <v>0.82237042999999999</v>
      </c>
      <c r="G15" s="14">
        <v>29.920028729999999</v>
      </c>
      <c r="H15" s="16">
        <v>0.68391727000000002</v>
      </c>
      <c r="I15" s="14">
        <v>15.455893939999999</v>
      </c>
      <c r="J15" s="16">
        <v>0.44232669000000002</v>
      </c>
      <c r="K15" s="14">
        <v>6.8904611600000001</v>
      </c>
      <c r="L15" s="16">
        <v>0.33339549000000002</v>
      </c>
      <c r="M15" s="14">
        <v>0</v>
      </c>
      <c r="N15" s="16">
        <v>0</v>
      </c>
      <c r="O15" s="14" t="s">
        <v>582</v>
      </c>
      <c r="P15" s="16" t="s">
        <v>582</v>
      </c>
      <c r="Q15" s="14">
        <v>1.0127116700000001</v>
      </c>
      <c r="R15" s="16">
        <v>0.45391006</v>
      </c>
      <c r="S15" s="14">
        <v>0</v>
      </c>
      <c r="T15" s="16">
        <v>0</v>
      </c>
      <c r="U15" s="14">
        <v>1.4263612999999999</v>
      </c>
      <c r="V15" s="16">
        <v>0.19576478999999999</v>
      </c>
    </row>
    <row r="16" spans="1:22" x14ac:dyDescent="0.25">
      <c r="A16" s="11" t="s">
        <v>486</v>
      </c>
      <c r="B16" s="13">
        <v>6108</v>
      </c>
      <c r="C16" s="14">
        <f>(110/B16*100)</f>
        <v>1.8009168303863783</v>
      </c>
      <c r="D16" s="15">
        <v>5998</v>
      </c>
      <c r="E16" s="14">
        <v>32.376048830000002</v>
      </c>
      <c r="F16" s="16">
        <v>0.62526521999999995</v>
      </c>
      <c r="G16" s="14">
        <v>19.934772389999999</v>
      </c>
      <c r="H16" s="16">
        <v>0.52212966999999999</v>
      </c>
      <c r="I16" s="14">
        <v>26.262484690000001</v>
      </c>
      <c r="J16" s="16">
        <v>0.51557253999999997</v>
      </c>
      <c r="K16" s="14">
        <v>16.23849409</v>
      </c>
      <c r="L16" s="16">
        <v>0.50150298000000004</v>
      </c>
      <c r="M16" s="14">
        <v>0</v>
      </c>
      <c r="N16" s="16">
        <v>0</v>
      </c>
      <c r="O16" s="14" t="s">
        <v>582</v>
      </c>
      <c r="P16" s="16" t="s">
        <v>582</v>
      </c>
      <c r="Q16" s="14">
        <v>0</v>
      </c>
      <c r="R16" s="16">
        <v>0</v>
      </c>
      <c r="S16" s="14">
        <v>0</v>
      </c>
      <c r="T16" s="16">
        <v>0</v>
      </c>
      <c r="U16" s="14">
        <v>5.1882000000000001</v>
      </c>
      <c r="V16" s="16">
        <v>0.48562098999999997</v>
      </c>
    </row>
    <row r="17" spans="1:22" x14ac:dyDescent="0.25">
      <c r="A17" s="11" t="s">
        <v>487</v>
      </c>
      <c r="B17" s="13">
        <v>6504</v>
      </c>
      <c r="C17" s="14">
        <f>(734/B17*100)</f>
        <v>11.285362853628536</v>
      </c>
      <c r="D17" s="15">
        <v>5770</v>
      </c>
      <c r="E17" s="14">
        <v>28.437480520000001</v>
      </c>
      <c r="F17" s="16">
        <v>0.72701578</v>
      </c>
      <c r="G17" s="14">
        <v>29.767074529999999</v>
      </c>
      <c r="H17" s="16">
        <v>0.67855041999999999</v>
      </c>
      <c r="I17" s="14">
        <v>20.903994440000002</v>
      </c>
      <c r="J17" s="16">
        <v>0.54065198000000003</v>
      </c>
      <c r="K17" s="14">
        <v>15.370799290000001</v>
      </c>
      <c r="L17" s="16">
        <v>0.51206308</v>
      </c>
      <c r="M17" s="14">
        <v>0</v>
      </c>
      <c r="N17" s="16">
        <v>0</v>
      </c>
      <c r="O17" s="14" t="s">
        <v>582</v>
      </c>
      <c r="P17" s="16" t="s">
        <v>582</v>
      </c>
      <c r="Q17" s="14">
        <v>2.5647076599999998</v>
      </c>
      <c r="R17" s="16">
        <v>0.34040091</v>
      </c>
      <c r="S17" s="14">
        <v>0</v>
      </c>
      <c r="T17" s="16">
        <v>0</v>
      </c>
      <c r="U17" s="14">
        <v>2.9559435700000001</v>
      </c>
      <c r="V17" s="16">
        <v>0.34245647000000001</v>
      </c>
    </row>
    <row r="18" spans="1:22" x14ac:dyDescent="0.25">
      <c r="A18" s="11" t="s">
        <v>488</v>
      </c>
      <c r="B18" s="13">
        <v>5532</v>
      </c>
      <c r="C18" s="14">
        <f>(28/B18*100)</f>
        <v>0.50614605929139556</v>
      </c>
      <c r="D18" s="15">
        <v>5504</v>
      </c>
      <c r="E18" s="14">
        <v>25.459464830000002</v>
      </c>
      <c r="F18" s="16">
        <v>0.60791932000000004</v>
      </c>
      <c r="G18" s="14">
        <v>28.569445559999998</v>
      </c>
      <c r="H18" s="16">
        <v>0.64215363000000003</v>
      </c>
      <c r="I18" s="14">
        <v>25.7098072</v>
      </c>
      <c r="J18" s="16">
        <v>0.67643207000000005</v>
      </c>
      <c r="K18" s="14">
        <v>18.38728394</v>
      </c>
      <c r="L18" s="16">
        <v>0.67028593000000003</v>
      </c>
      <c r="M18" s="14">
        <v>0</v>
      </c>
      <c r="N18" s="16">
        <v>0</v>
      </c>
      <c r="O18" s="14" t="s">
        <v>582</v>
      </c>
      <c r="P18" s="16" t="s">
        <v>582</v>
      </c>
      <c r="Q18" s="14">
        <v>0</v>
      </c>
      <c r="R18" s="16">
        <v>0</v>
      </c>
      <c r="S18" s="14">
        <v>0</v>
      </c>
      <c r="T18" s="16">
        <v>0</v>
      </c>
      <c r="U18" s="14">
        <v>1.87399848</v>
      </c>
      <c r="V18" s="16">
        <v>0.33351865000000003</v>
      </c>
    </row>
    <row r="19" spans="1:22" x14ac:dyDescent="0.25">
      <c r="A19" s="11" t="s">
        <v>489</v>
      </c>
      <c r="B19" s="13">
        <v>5658</v>
      </c>
      <c r="C19" s="14">
        <f>(75/B19*100)</f>
        <v>1.3255567338282079</v>
      </c>
      <c r="D19" s="15">
        <v>5583</v>
      </c>
      <c r="E19" s="14">
        <v>22.712646100000001</v>
      </c>
      <c r="F19" s="16">
        <v>0.65185177000000005</v>
      </c>
      <c r="G19" s="14">
        <v>19.636191849999999</v>
      </c>
      <c r="H19" s="16">
        <v>0.57574384999999995</v>
      </c>
      <c r="I19" s="14">
        <v>30.791068110000001</v>
      </c>
      <c r="J19" s="16">
        <v>0.74654999</v>
      </c>
      <c r="K19" s="14">
        <v>25.34706868</v>
      </c>
      <c r="L19" s="16">
        <v>0.74723238999999997</v>
      </c>
      <c r="M19" s="14">
        <v>0</v>
      </c>
      <c r="N19" s="16">
        <v>0</v>
      </c>
      <c r="O19" s="14" t="s">
        <v>582</v>
      </c>
      <c r="P19" s="16" t="s">
        <v>582</v>
      </c>
      <c r="Q19" s="14">
        <v>0</v>
      </c>
      <c r="R19" s="16">
        <v>0</v>
      </c>
      <c r="S19" s="14">
        <v>0</v>
      </c>
      <c r="T19" s="16">
        <v>0</v>
      </c>
      <c r="U19" s="14">
        <v>1.51302526</v>
      </c>
      <c r="V19" s="16">
        <v>0.19486581</v>
      </c>
    </row>
    <row r="20" spans="1:22" x14ac:dyDescent="0.25">
      <c r="A20" s="11" t="s">
        <v>490</v>
      </c>
      <c r="B20" s="13">
        <v>3371</v>
      </c>
      <c r="C20" s="14">
        <f>(75/B20*100)</f>
        <v>2.2248590922574905</v>
      </c>
      <c r="D20" s="15">
        <v>3296</v>
      </c>
      <c r="E20" s="14">
        <v>56.764911869999999</v>
      </c>
      <c r="F20" s="16">
        <v>0.78999954999999999</v>
      </c>
      <c r="G20" s="14">
        <v>20.299137859999998</v>
      </c>
      <c r="H20" s="16">
        <v>0.71490653999999998</v>
      </c>
      <c r="I20" s="14">
        <v>12.12468651</v>
      </c>
      <c r="J20" s="16">
        <v>0.63113531</v>
      </c>
      <c r="K20" s="14">
        <v>8.8632700900000003</v>
      </c>
      <c r="L20" s="16">
        <v>0.39976968000000002</v>
      </c>
      <c r="M20" s="14">
        <v>0</v>
      </c>
      <c r="N20" s="16">
        <v>0</v>
      </c>
      <c r="O20" s="14" t="s">
        <v>582</v>
      </c>
      <c r="P20" s="16" t="s">
        <v>582</v>
      </c>
      <c r="Q20" s="14">
        <v>0</v>
      </c>
      <c r="R20" s="16">
        <v>0</v>
      </c>
      <c r="S20" s="14">
        <v>0</v>
      </c>
      <c r="T20" s="16">
        <v>0</v>
      </c>
      <c r="U20" s="14">
        <v>1.9479936799999999</v>
      </c>
      <c r="V20" s="16">
        <v>0.22398341999999999</v>
      </c>
    </row>
    <row r="21" spans="1:22" x14ac:dyDescent="0.25">
      <c r="A21" s="11" t="s">
        <v>491</v>
      </c>
      <c r="B21" s="13">
        <v>5741</v>
      </c>
      <c r="C21" s="14">
        <f>(45/B21*100)</f>
        <v>0.7838355687162516</v>
      </c>
      <c r="D21" s="15">
        <v>5696</v>
      </c>
      <c r="E21" s="14">
        <v>36.18790989</v>
      </c>
      <c r="F21" s="16">
        <v>0.67867080000000002</v>
      </c>
      <c r="G21" s="14">
        <v>33.682412190000001</v>
      </c>
      <c r="H21" s="16">
        <v>0.68521633999999998</v>
      </c>
      <c r="I21" s="14">
        <v>16.615713270000001</v>
      </c>
      <c r="J21" s="16">
        <v>0.48949037000000001</v>
      </c>
      <c r="K21" s="14">
        <v>11.903993789999999</v>
      </c>
      <c r="L21" s="16">
        <v>0.42861381999999998</v>
      </c>
      <c r="M21" s="14">
        <v>0</v>
      </c>
      <c r="N21" s="16">
        <v>0</v>
      </c>
      <c r="O21" s="14" t="s">
        <v>582</v>
      </c>
      <c r="P21" s="16" t="s">
        <v>582</v>
      </c>
      <c r="Q21" s="14">
        <v>0</v>
      </c>
      <c r="R21" s="16">
        <v>0</v>
      </c>
      <c r="S21" s="14">
        <v>0</v>
      </c>
      <c r="T21" s="16">
        <v>0</v>
      </c>
      <c r="U21" s="14">
        <v>1.60997086</v>
      </c>
      <c r="V21" s="16">
        <v>0.15850242</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55.282191189999999</v>
      </c>
      <c r="F24" s="16">
        <v>0.65216403999999994</v>
      </c>
      <c r="G24" s="14">
        <v>9.6385694799999992</v>
      </c>
      <c r="H24" s="16">
        <v>0.41876744999999999</v>
      </c>
      <c r="I24" s="14">
        <v>13.009073689999999</v>
      </c>
      <c r="J24" s="16">
        <v>0.40337317</v>
      </c>
      <c r="K24" s="14">
        <v>21.07062226</v>
      </c>
      <c r="L24" s="16">
        <v>0.66324738999999999</v>
      </c>
      <c r="M24" s="14">
        <v>0</v>
      </c>
      <c r="N24" s="16">
        <v>0</v>
      </c>
      <c r="O24" s="14" t="s">
        <v>582</v>
      </c>
      <c r="P24" s="16" t="s">
        <v>582</v>
      </c>
      <c r="Q24" s="14">
        <v>0</v>
      </c>
      <c r="R24" s="16">
        <v>0</v>
      </c>
      <c r="S24" s="14">
        <v>0</v>
      </c>
      <c r="T24" s="16">
        <v>0</v>
      </c>
      <c r="U24" s="14">
        <v>0.99954337999999998</v>
      </c>
      <c r="V24" s="16">
        <v>0.15580769</v>
      </c>
    </row>
    <row r="25" spans="1:22" x14ac:dyDescent="0.25">
      <c r="A25" s="11" t="s">
        <v>495</v>
      </c>
      <c r="B25" s="13">
        <v>5581</v>
      </c>
      <c r="C25" s="14">
        <f>(24/B25*100)</f>
        <v>0.43003046049095145</v>
      </c>
      <c r="D25" s="15">
        <v>5557</v>
      </c>
      <c r="E25" s="14">
        <v>54.078917300000001</v>
      </c>
      <c r="F25" s="16">
        <v>0.73983284999999999</v>
      </c>
      <c r="G25" s="14">
        <v>13.888623689999999</v>
      </c>
      <c r="H25" s="16">
        <v>0.49074498</v>
      </c>
      <c r="I25" s="14">
        <v>15.758387320000001</v>
      </c>
      <c r="J25" s="16">
        <v>0.57872860000000004</v>
      </c>
      <c r="K25" s="14">
        <v>15.944356839999999</v>
      </c>
      <c r="L25" s="16">
        <v>0.57123473000000002</v>
      </c>
      <c r="M25" s="14">
        <v>0</v>
      </c>
      <c r="N25" s="16">
        <v>0</v>
      </c>
      <c r="O25" s="14" t="s">
        <v>582</v>
      </c>
      <c r="P25" s="16" t="s">
        <v>582</v>
      </c>
      <c r="Q25" s="14">
        <v>0</v>
      </c>
      <c r="R25" s="16">
        <v>0</v>
      </c>
      <c r="S25" s="14">
        <v>0</v>
      </c>
      <c r="T25" s="16">
        <v>0</v>
      </c>
      <c r="U25" s="14">
        <v>0.32971484000000001</v>
      </c>
      <c r="V25" s="16">
        <v>9.5664849999999996E-2</v>
      </c>
    </row>
    <row r="26" spans="1:22" x14ac:dyDescent="0.25">
      <c r="A26" s="11" t="s">
        <v>496</v>
      </c>
      <c r="B26" s="13">
        <v>4869</v>
      </c>
      <c r="C26" s="14">
        <f>(38/B26*100)</f>
        <v>0.78044773054015193</v>
      </c>
      <c r="D26" s="15">
        <v>4831</v>
      </c>
      <c r="E26" s="14">
        <v>27.719278719999998</v>
      </c>
      <c r="F26" s="16">
        <v>0.84622558999999997</v>
      </c>
      <c r="G26" s="14">
        <v>29.875392680000001</v>
      </c>
      <c r="H26" s="16">
        <v>0.67398290999999999</v>
      </c>
      <c r="I26" s="14">
        <v>23.999055089999999</v>
      </c>
      <c r="J26" s="16">
        <v>0.67972193000000003</v>
      </c>
      <c r="K26" s="14">
        <v>17.405827420000001</v>
      </c>
      <c r="L26" s="16">
        <v>0.75585977000000004</v>
      </c>
      <c r="M26" s="14">
        <v>0</v>
      </c>
      <c r="N26" s="16">
        <v>0</v>
      </c>
      <c r="O26" s="14" t="s">
        <v>582</v>
      </c>
      <c r="P26" s="16" t="s">
        <v>582</v>
      </c>
      <c r="Q26" s="14">
        <v>0</v>
      </c>
      <c r="R26" s="16">
        <v>0</v>
      </c>
      <c r="S26" s="14">
        <v>0</v>
      </c>
      <c r="T26" s="16">
        <v>0</v>
      </c>
      <c r="U26" s="14">
        <v>1.0004460900000001</v>
      </c>
      <c r="V26" s="16">
        <v>0.13896553</v>
      </c>
    </row>
    <row r="27" spans="1:22" x14ac:dyDescent="0.25">
      <c r="A27" s="11" t="s">
        <v>497</v>
      </c>
      <c r="B27" s="13">
        <v>5299</v>
      </c>
      <c r="C27" s="14">
        <f>(20/B27*100)</f>
        <v>0.37742970371768259</v>
      </c>
      <c r="D27" s="15">
        <v>5279</v>
      </c>
      <c r="E27" s="14">
        <v>31.936388310000002</v>
      </c>
      <c r="F27" s="16">
        <v>0.66371477000000001</v>
      </c>
      <c r="G27" s="14">
        <v>23.72668024</v>
      </c>
      <c r="H27" s="16">
        <v>0.67662781000000005</v>
      </c>
      <c r="I27" s="14">
        <v>18.946882559999999</v>
      </c>
      <c r="J27" s="16">
        <v>0.51970404999999997</v>
      </c>
      <c r="K27" s="14">
        <v>22.120032139999999</v>
      </c>
      <c r="L27" s="16">
        <v>0.56146152000000005</v>
      </c>
      <c r="M27" s="14">
        <v>0</v>
      </c>
      <c r="N27" s="16">
        <v>0</v>
      </c>
      <c r="O27" s="14" t="s">
        <v>582</v>
      </c>
      <c r="P27" s="16" t="s">
        <v>582</v>
      </c>
      <c r="Q27" s="14">
        <v>0</v>
      </c>
      <c r="R27" s="16">
        <v>0</v>
      </c>
      <c r="S27" s="14">
        <v>0</v>
      </c>
      <c r="T27" s="16">
        <v>0</v>
      </c>
      <c r="U27" s="14">
        <v>3.2700167499999999</v>
      </c>
      <c r="V27" s="16">
        <v>0.22685264999999999</v>
      </c>
    </row>
    <row r="28" spans="1:22" x14ac:dyDescent="0.25">
      <c r="A28" s="11" t="s">
        <v>498</v>
      </c>
      <c r="B28" s="13">
        <v>7568</v>
      </c>
      <c r="C28" s="14">
        <f>(68/B28*100)</f>
        <v>0.89852008456659616</v>
      </c>
      <c r="D28" s="15">
        <v>7500</v>
      </c>
      <c r="E28" s="14">
        <v>65.842640630000005</v>
      </c>
      <c r="F28" s="16">
        <v>0.65618717000000004</v>
      </c>
      <c r="G28" s="14">
        <v>17.467917740000001</v>
      </c>
      <c r="H28" s="16">
        <v>0.50414515999999998</v>
      </c>
      <c r="I28" s="14">
        <v>8.9088660199999996</v>
      </c>
      <c r="J28" s="16">
        <v>0.42952447999999999</v>
      </c>
      <c r="K28" s="14">
        <v>6.8065239399999999</v>
      </c>
      <c r="L28" s="16">
        <v>0.32765014999999997</v>
      </c>
      <c r="M28" s="14">
        <v>0</v>
      </c>
      <c r="N28" s="16">
        <v>0</v>
      </c>
      <c r="O28" s="14" t="s">
        <v>582</v>
      </c>
      <c r="P28" s="16" t="s">
        <v>582</v>
      </c>
      <c r="Q28" s="14">
        <v>0</v>
      </c>
      <c r="R28" s="16">
        <v>0</v>
      </c>
      <c r="S28" s="14">
        <v>0</v>
      </c>
      <c r="T28" s="16">
        <v>0</v>
      </c>
      <c r="U28" s="14">
        <v>0.97405165999999999</v>
      </c>
      <c r="V28" s="16">
        <v>0.12419888</v>
      </c>
    </row>
    <row r="29" spans="1:22" x14ac:dyDescent="0.25">
      <c r="A29" s="11" t="s">
        <v>499</v>
      </c>
      <c r="B29" s="13">
        <v>5385</v>
      </c>
      <c r="C29" s="14">
        <f>(30/B29*100)</f>
        <v>0.55710306406685239</v>
      </c>
      <c r="D29" s="15">
        <v>5355</v>
      </c>
      <c r="E29" s="14">
        <v>55.777372550000003</v>
      </c>
      <c r="F29" s="16">
        <v>0.76394494999999996</v>
      </c>
      <c r="G29" s="14">
        <v>19.80426074</v>
      </c>
      <c r="H29" s="16">
        <v>0.54643202999999996</v>
      </c>
      <c r="I29" s="14">
        <v>12.08998104</v>
      </c>
      <c r="J29" s="16">
        <v>0.44594012</v>
      </c>
      <c r="K29" s="14">
        <v>8.7156572299999997</v>
      </c>
      <c r="L29" s="16">
        <v>0.39460789000000002</v>
      </c>
      <c r="M29" s="14">
        <v>0</v>
      </c>
      <c r="N29" s="16">
        <v>0</v>
      </c>
      <c r="O29" s="14" t="s">
        <v>582</v>
      </c>
      <c r="P29" s="16" t="s">
        <v>582</v>
      </c>
      <c r="Q29" s="14">
        <v>2.7667624100000001</v>
      </c>
      <c r="R29" s="16">
        <v>0.24169378</v>
      </c>
      <c r="S29" s="14">
        <v>0</v>
      </c>
      <c r="T29" s="16">
        <v>0</v>
      </c>
      <c r="U29" s="14">
        <v>0.84596603000000004</v>
      </c>
      <c r="V29" s="16">
        <v>0.15794643999999999</v>
      </c>
    </row>
    <row r="30" spans="1:22" x14ac:dyDescent="0.25">
      <c r="A30" s="11" t="s">
        <v>500</v>
      </c>
      <c r="B30" s="13">
        <v>4520</v>
      </c>
      <c r="C30" s="14">
        <f>(109/B30*100)</f>
        <v>2.4115044247787614</v>
      </c>
      <c r="D30" s="15">
        <v>4411</v>
      </c>
      <c r="E30" s="14">
        <v>31.10308809</v>
      </c>
      <c r="F30" s="16">
        <v>0.70904204000000004</v>
      </c>
      <c r="G30" s="14">
        <v>32.064586239999997</v>
      </c>
      <c r="H30" s="16">
        <v>0.63361427999999997</v>
      </c>
      <c r="I30" s="14">
        <v>19.632442780000002</v>
      </c>
      <c r="J30" s="16">
        <v>0.63539009999999996</v>
      </c>
      <c r="K30" s="14">
        <v>14.45216525</v>
      </c>
      <c r="L30" s="16">
        <v>0.56017751000000005</v>
      </c>
      <c r="M30" s="14">
        <v>0</v>
      </c>
      <c r="N30" s="16">
        <v>0</v>
      </c>
      <c r="O30" s="14" t="s">
        <v>582</v>
      </c>
      <c r="P30" s="16" t="s">
        <v>582</v>
      </c>
      <c r="Q30" s="14">
        <v>0</v>
      </c>
      <c r="R30" s="16">
        <v>0</v>
      </c>
      <c r="S30" s="14">
        <v>0</v>
      </c>
      <c r="T30" s="16">
        <v>0</v>
      </c>
      <c r="U30" s="14">
        <v>2.7477176299999999</v>
      </c>
      <c r="V30" s="16">
        <v>0.27483763999999999</v>
      </c>
    </row>
    <row r="31" spans="1:22" x14ac:dyDescent="0.25">
      <c r="A31" s="11" t="s">
        <v>501</v>
      </c>
      <c r="B31" s="13">
        <v>5456</v>
      </c>
      <c r="C31" s="14">
        <f>(127/B31*100)</f>
        <v>2.3277126099706744</v>
      </c>
      <c r="D31" s="15">
        <v>5329</v>
      </c>
      <c r="E31" s="14">
        <v>45.183520919999999</v>
      </c>
      <c r="F31" s="16">
        <v>0.80558116000000002</v>
      </c>
      <c r="G31" s="14">
        <v>25.676549789999999</v>
      </c>
      <c r="H31" s="16">
        <v>0.65801814000000003</v>
      </c>
      <c r="I31" s="14">
        <v>16.20261563</v>
      </c>
      <c r="J31" s="16">
        <v>0.58095021000000002</v>
      </c>
      <c r="K31" s="14">
        <v>9.5510005400000004</v>
      </c>
      <c r="L31" s="16">
        <v>0.47033297000000002</v>
      </c>
      <c r="M31" s="14">
        <v>0</v>
      </c>
      <c r="N31" s="16">
        <v>0</v>
      </c>
      <c r="O31" s="14" t="s">
        <v>582</v>
      </c>
      <c r="P31" s="16" t="s">
        <v>582</v>
      </c>
      <c r="Q31" s="14">
        <v>0</v>
      </c>
      <c r="R31" s="16">
        <v>0</v>
      </c>
      <c r="S31" s="14">
        <v>0</v>
      </c>
      <c r="T31" s="16">
        <v>0</v>
      </c>
      <c r="U31" s="14">
        <v>3.3863131200000001</v>
      </c>
      <c r="V31" s="16">
        <v>0.35596484</v>
      </c>
    </row>
    <row r="32" spans="1:22" x14ac:dyDescent="0.25">
      <c r="A32" s="11" t="s">
        <v>502</v>
      </c>
      <c r="B32" s="13">
        <v>4478</v>
      </c>
      <c r="C32" s="14">
        <f>(5/B32*100)</f>
        <v>0.11165698972755694</v>
      </c>
      <c r="D32" s="15">
        <v>4473</v>
      </c>
      <c r="E32" s="14">
        <v>39.11658997</v>
      </c>
      <c r="F32" s="16">
        <v>0.79198685000000002</v>
      </c>
      <c r="G32" s="14">
        <v>26.876637240000001</v>
      </c>
      <c r="H32" s="16">
        <v>0.69427247999999997</v>
      </c>
      <c r="I32" s="14">
        <v>15.331526439999999</v>
      </c>
      <c r="J32" s="16">
        <v>0.54175943000000004</v>
      </c>
      <c r="K32" s="14">
        <v>17.556245730000001</v>
      </c>
      <c r="L32" s="16">
        <v>0.58588081000000003</v>
      </c>
      <c r="M32" s="14">
        <v>0</v>
      </c>
      <c r="N32" s="16">
        <v>0</v>
      </c>
      <c r="O32" s="14" t="s">
        <v>582</v>
      </c>
      <c r="P32" s="16" t="s">
        <v>582</v>
      </c>
      <c r="Q32" s="14">
        <v>0</v>
      </c>
      <c r="R32" s="16">
        <v>0</v>
      </c>
      <c r="S32" s="14">
        <v>0</v>
      </c>
      <c r="T32" s="16">
        <v>0</v>
      </c>
      <c r="U32" s="14">
        <v>1.11900062</v>
      </c>
      <c r="V32" s="16">
        <v>0.17256340000000001</v>
      </c>
    </row>
    <row r="33" spans="1:22" x14ac:dyDescent="0.25">
      <c r="A33" s="11" t="s">
        <v>503</v>
      </c>
      <c r="B33" s="13">
        <v>7325</v>
      </c>
      <c r="C33" s="14">
        <f>(76/B33*100)</f>
        <v>1.0375426621160411</v>
      </c>
      <c r="D33" s="15">
        <v>7249</v>
      </c>
      <c r="E33" s="14">
        <v>37.247831009999999</v>
      </c>
      <c r="F33" s="16">
        <v>0.64881142999999997</v>
      </c>
      <c r="G33" s="14">
        <v>23.07680092</v>
      </c>
      <c r="H33" s="16">
        <v>0.59823773000000002</v>
      </c>
      <c r="I33" s="14">
        <v>21.52722752</v>
      </c>
      <c r="J33" s="16">
        <v>0.60108777999999996</v>
      </c>
      <c r="K33" s="14">
        <v>16.932379860000001</v>
      </c>
      <c r="L33" s="16">
        <v>0.56646388000000003</v>
      </c>
      <c r="M33" s="14">
        <v>0</v>
      </c>
      <c r="N33" s="16">
        <v>0</v>
      </c>
      <c r="O33" s="14" t="s">
        <v>582</v>
      </c>
      <c r="P33" s="16" t="s">
        <v>582</v>
      </c>
      <c r="Q33" s="14">
        <v>0</v>
      </c>
      <c r="R33" s="16">
        <v>0</v>
      </c>
      <c r="S33" s="14">
        <v>0</v>
      </c>
      <c r="T33" s="16">
        <v>0</v>
      </c>
      <c r="U33" s="14">
        <v>1.21576069</v>
      </c>
      <c r="V33" s="16">
        <v>0.15983279</v>
      </c>
    </row>
    <row r="34" spans="1:22" x14ac:dyDescent="0.25">
      <c r="A34" s="11" t="s">
        <v>504</v>
      </c>
      <c r="B34" s="13">
        <v>6350</v>
      </c>
      <c r="C34" s="14">
        <f>(40/B34*100)</f>
        <v>0.62992125984251968</v>
      </c>
      <c r="D34" s="15">
        <v>6310</v>
      </c>
      <c r="E34" s="14">
        <v>21.8188776</v>
      </c>
      <c r="F34" s="16">
        <v>0.64270923000000002</v>
      </c>
      <c r="G34" s="14">
        <v>33.722546489999999</v>
      </c>
      <c r="H34" s="16">
        <v>0.74019654000000001</v>
      </c>
      <c r="I34" s="14">
        <v>25.349525620000001</v>
      </c>
      <c r="J34" s="16">
        <v>0.61680327000000001</v>
      </c>
      <c r="K34" s="14">
        <v>14.34389494</v>
      </c>
      <c r="L34" s="16">
        <v>0.59221265999999995</v>
      </c>
      <c r="M34" s="14">
        <v>0</v>
      </c>
      <c r="N34" s="16">
        <v>0</v>
      </c>
      <c r="O34" s="14" t="s">
        <v>582</v>
      </c>
      <c r="P34" s="16" t="s">
        <v>582</v>
      </c>
      <c r="Q34" s="14">
        <v>2.5623417000000002</v>
      </c>
      <c r="R34" s="16">
        <v>0.53188796999999999</v>
      </c>
      <c r="S34" s="14">
        <v>0</v>
      </c>
      <c r="T34" s="16">
        <v>0</v>
      </c>
      <c r="U34" s="14">
        <v>2.20281364</v>
      </c>
      <c r="V34" s="16">
        <v>0.28769601</v>
      </c>
    </row>
    <row r="35" spans="1:22" x14ac:dyDescent="0.25">
      <c r="A35" s="11" t="s">
        <v>505</v>
      </c>
      <c r="B35" s="13">
        <v>6406</v>
      </c>
      <c r="C35" s="14">
        <f>(39/B35*100)</f>
        <v>0.60880424601935679</v>
      </c>
      <c r="D35" s="15">
        <v>6367</v>
      </c>
      <c r="E35" s="14">
        <v>26.236497889999999</v>
      </c>
      <c r="F35" s="16">
        <v>0.76047584999999995</v>
      </c>
      <c r="G35" s="14">
        <v>21.268832289999999</v>
      </c>
      <c r="H35" s="16">
        <v>0.63198708999999997</v>
      </c>
      <c r="I35" s="14">
        <v>30.951647380000001</v>
      </c>
      <c r="J35" s="16">
        <v>0.77946037000000001</v>
      </c>
      <c r="K35" s="14">
        <v>19.33987883</v>
      </c>
      <c r="L35" s="16">
        <v>0.62578429999999996</v>
      </c>
      <c r="M35" s="14">
        <v>0</v>
      </c>
      <c r="N35" s="16">
        <v>0</v>
      </c>
      <c r="O35" s="14" t="s">
        <v>582</v>
      </c>
      <c r="P35" s="16" t="s">
        <v>582</v>
      </c>
      <c r="Q35" s="14">
        <v>1.03407877</v>
      </c>
      <c r="R35" s="16">
        <v>5.6461600000000001E-2</v>
      </c>
      <c r="S35" s="14">
        <v>0</v>
      </c>
      <c r="T35" s="16">
        <v>0</v>
      </c>
      <c r="U35" s="14">
        <v>1.1690648299999999</v>
      </c>
      <c r="V35" s="16">
        <v>0.1388038</v>
      </c>
    </row>
    <row r="36" spans="1:22" x14ac:dyDescent="0.25">
      <c r="A36" s="11" t="s">
        <v>506</v>
      </c>
      <c r="B36" s="13">
        <v>6736</v>
      </c>
      <c r="C36" s="14">
        <f>(33/B36*100)</f>
        <v>0.48990498812351541</v>
      </c>
      <c r="D36" s="15">
        <v>6703</v>
      </c>
      <c r="E36" s="14">
        <v>46.058295459999997</v>
      </c>
      <c r="F36" s="16">
        <v>0.77319747999999999</v>
      </c>
      <c r="G36" s="14">
        <v>26.94939724</v>
      </c>
      <c r="H36" s="16">
        <v>0.62032735999999999</v>
      </c>
      <c r="I36" s="14">
        <v>15.644910830000001</v>
      </c>
      <c r="J36" s="16">
        <v>0.4582252</v>
      </c>
      <c r="K36" s="14">
        <v>9.8462121099999997</v>
      </c>
      <c r="L36" s="16">
        <v>0.45283459999999998</v>
      </c>
      <c r="M36" s="14">
        <v>0</v>
      </c>
      <c r="N36" s="16">
        <v>0</v>
      </c>
      <c r="O36" s="14" t="s">
        <v>582</v>
      </c>
      <c r="P36" s="16" t="s">
        <v>582</v>
      </c>
      <c r="Q36" s="14">
        <v>0</v>
      </c>
      <c r="R36" s="16">
        <v>0</v>
      </c>
      <c r="S36" s="14">
        <v>0</v>
      </c>
      <c r="T36" s="16">
        <v>0</v>
      </c>
      <c r="U36" s="14">
        <v>1.5011843600000001</v>
      </c>
      <c r="V36" s="16">
        <v>0.18021498999999999</v>
      </c>
    </row>
    <row r="37" spans="1:22" x14ac:dyDescent="0.25">
      <c r="A37" s="11" t="s">
        <v>507</v>
      </c>
      <c r="B37" s="13">
        <v>5458</v>
      </c>
      <c r="C37" s="14">
        <f>(66/B37*100)</f>
        <v>1.2092341517039207</v>
      </c>
      <c r="D37" s="15">
        <v>5392</v>
      </c>
      <c r="E37" s="14">
        <v>51.464736279999997</v>
      </c>
      <c r="F37" s="16">
        <v>0.90169496999999998</v>
      </c>
      <c r="G37" s="14">
        <v>22.407376670000001</v>
      </c>
      <c r="H37" s="16">
        <v>0.55447440000000003</v>
      </c>
      <c r="I37" s="14">
        <v>13.440262049999999</v>
      </c>
      <c r="J37" s="16">
        <v>0.53179847000000002</v>
      </c>
      <c r="K37" s="14">
        <v>7.54793074</v>
      </c>
      <c r="L37" s="16">
        <v>0.41549644000000002</v>
      </c>
      <c r="M37" s="14">
        <v>0</v>
      </c>
      <c r="N37" s="16">
        <v>0</v>
      </c>
      <c r="O37" s="14" t="s">
        <v>582</v>
      </c>
      <c r="P37" s="16" t="s">
        <v>582</v>
      </c>
      <c r="Q37" s="14">
        <v>0</v>
      </c>
      <c r="R37" s="16">
        <v>0</v>
      </c>
      <c r="S37" s="14">
        <v>0</v>
      </c>
      <c r="T37" s="16">
        <v>0</v>
      </c>
      <c r="U37" s="14">
        <v>5.1396942499999998</v>
      </c>
      <c r="V37" s="16">
        <v>0.52139603000000001</v>
      </c>
    </row>
    <row r="38" spans="1:22" x14ac:dyDescent="0.25">
      <c r="A38" s="11" t="s">
        <v>508</v>
      </c>
      <c r="B38" s="13">
        <v>5860</v>
      </c>
      <c r="C38" s="14">
        <f>(17/B38*100)</f>
        <v>0.29010238907849828</v>
      </c>
      <c r="D38" s="15">
        <v>5843</v>
      </c>
      <c r="E38" s="14">
        <v>37.576622139999998</v>
      </c>
      <c r="F38" s="16">
        <v>0.87957861000000004</v>
      </c>
      <c r="G38" s="14">
        <v>24.085653600000001</v>
      </c>
      <c r="H38" s="16">
        <v>0.65475989999999995</v>
      </c>
      <c r="I38" s="14">
        <v>18.695810739999999</v>
      </c>
      <c r="J38" s="16">
        <v>0.62696284999999996</v>
      </c>
      <c r="K38" s="14">
        <v>17.171200290000002</v>
      </c>
      <c r="L38" s="16">
        <v>0.55383408999999995</v>
      </c>
      <c r="M38" s="14">
        <v>0</v>
      </c>
      <c r="N38" s="16">
        <v>0</v>
      </c>
      <c r="O38" s="14" t="s">
        <v>582</v>
      </c>
      <c r="P38" s="16" t="s">
        <v>582</v>
      </c>
      <c r="Q38" s="14">
        <v>0</v>
      </c>
      <c r="R38" s="16">
        <v>0</v>
      </c>
      <c r="S38" s="14">
        <v>0</v>
      </c>
      <c r="T38" s="16">
        <v>0</v>
      </c>
      <c r="U38" s="14">
        <v>2.4707132299999999</v>
      </c>
      <c r="V38" s="16">
        <v>0.30855313000000001</v>
      </c>
    </row>
    <row r="39" spans="1:22" x14ac:dyDescent="0.25">
      <c r="A39" s="11" t="s">
        <v>509</v>
      </c>
      <c r="B39" s="13">
        <v>5895</v>
      </c>
      <c r="C39" s="14">
        <f>(32/B39*100)</f>
        <v>0.54283290924512295</v>
      </c>
      <c r="D39" s="15">
        <v>5863</v>
      </c>
      <c r="E39" s="14">
        <v>34.062378770000002</v>
      </c>
      <c r="F39" s="16">
        <v>0.80367043999999999</v>
      </c>
      <c r="G39" s="14">
        <v>19.800784289999999</v>
      </c>
      <c r="H39" s="16">
        <v>0.66275806999999998</v>
      </c>
      <c r="I39" s="14">
        <v>20.129577189999999</v>
      </c>
      <c r="J39" s="16">
        <v>0.63681350999999997</v>
      </c>
      <c r="K39" s="14">
        <v>24.002993270000001</v>
      </c>
      <c r="L39" s="16">
        <v>0.63465209</v>
      </c>
      <c r="M39" s="14">
        <v>0</v>
      </c>
      <c r="N39" s="16">
        <v>0</v>
      </c>
      <c r="O39" s="14" t="s">
        <v>582</v>
      </c>
      <c r="P39" s="16" t="s">
        <v>582</v>
      </c>
      <c r="Q39" s="14">
        <v>0</v>
      </c>
      <c r="R39" s="16">
        <v>0</v>
      </c>
      <c r="S39" s="14">
        <v>0</v>
      </c>
      <c r="T39" s="16">
        <v>0</v>
      </c>
      <c r="U39" s="14">
        <v>2.0042664800000001</v>
      </c>
      <c r="V39" s="16">
        <v>0.31928151999999999</v>
      </c>
    </row>
    <row r="40" spans="1:22" x14ac:dyDescent="0.25">
      <c r="A40" s="11" t="s">
        <v>510</v>
      </c>
      <c r="B40" s="13">
        <v>14157</v>
      </c>
      <c r="C40" s="14">
        <f>(292/B40*100)</f>
        <v>2.0625838807656991</v>
      </c>
      <c r="D40" s="15">
        <v>13865</v>
      </c>
      <c r="E40" s="14">
        <v>33.654577430000003</v>
      </c>
      <c r="F40" s="16">
        <v>0.58895193000000001</v>
      </c>
      <c r="G40" s="14">
        <v>28.879867140000002</v>
      </c>
      <c r="H40" s="16">
        <v>0.55971159000000004</v>
      </c>
      <c r="I40" s="14">
        <v>19.574609580000001</v>
      </c>
      <c r="J40" s="16">
        <v>0.48080700999999998</v>
      </c>
      <c r="K40" s="14">
        <v>14.49144643</v>
      </c>
      <c r="L40" s="16">
        <v>0.48570909000000001</v>
      </c>
      <c r="M40" s="14">
        <v>0</v>
      </c>
      <c r="N40" s="16">
        <v>0</v>
      </c>
      <c r="O40" s="14" t="s">
        <v>582</v>
      </c>
      <c r="P40" s="16" t="s">
        <v>582</v>
      </c>
      <c r="Q40" s="14">
        <v>0</v>
      </c>
      <c r="R40" s="16">
        <v>0</v>
      </c>
      <c r="S40" s="14">
        <v>0</v>
      </c>
      <c r="T40" s="16">
        <v>0</v>
      </c>
      <c r="U40" s="14">
        <v>3.3994994200000002</v>
      </c>
      <c r="V40" s="16">
        <v>0.28694532</v>
      </c>
    </row>
    <row r="41" spans="1:22" x14ac:dyDescent="0.25">
      <c r="A41" s="11" t="s">
        <v>511</v>
      </c>
      <c r="B41" s="13">
        <v>5712</v>
      </c>
      <c r="C41" s="14">
        <f>(39/B41*100)</f>
        <v>0.6827731092436975</v>
      </c>
      <c r="D41" s="15">
        <v>5673</v>
      </c>
      <c r="E41" s="14">
        <v>38.8220448</v>
      </c>
      <c r="F41" s="16">
        <v>0.66340189999999999</v>
      </c>
      <c r="G41" s="14">
        <v>23.991264610000002</v>
      </c>
      <c r="H41" s="16">
        <v>0.55182567999999999</v>
      </c>
      <c r="I41" s="14">
        <v>17.038887129999999</v>
      </c>
      <c r="J41" s="16">
        <v>0.47921206</v>
      </c>
      <c r="K41" s="14">
        <v>17.414025420000002</v>
      </c>
      <c r="L41" s="16">
        <v>0.52545777000000005</v>
      </c>
      <c r="M41" s="14">
        <v>0</v>
      </c>
      <c r="N41" s="16">
        <v>0</v>
      </c>
      <c r="O41" s="14" t="s">
        <v>582</v>
      </c>
      <c r="P41" s="16" t="s">
        <v>582</v>
      </c>
      <c r="Q41" s="14">
        <v>0.67681148000000002</v>
      </c>
      <c r="R41" s="16">
        <v>0.18042580999999999</v>
      </c>
      <c r="S41" s="14">
        <v>0</v>
      </c>
      <c r="T41" s="16">
        <v>0</v>
      </c>
      <c r="U41" s="14">
        <v>2.0569665600000002</v>
      </c>
      <c r="V41" s="16">
        <v>0.32376961999999998</v>
      </c>
    </row>
    <row r="42" spans="1:22" x14ac:dyDescent="0.25">
      <c r="A42" s="11" t="s">
        <v>512</v>
      </c>
      <c r="B42" s="13">
        <f>IF(COUNT(B7:B41) &gt; 0, AVERAGE(B7:B41), "\u2014")</f>
        <v>7103.4285714285716</v>
      </c>
      <c r="C42" s="14">
        <f>IF(COUNT(C7:C41) &gt; 0, AVERAGE(C7:C41), "—")</f>
        <v>1.2322948780684748</v>
      </c>
      <c r="D42" s="15">
        <f>IF(COUNT(D7:D41) &gt; 0, AVERAGE(D7:D41), "—")</f>
        <v>7017.2571428571428</v>
      </c>
      <c r="E42" s="14">
        <f>IF(COUNT(E7:E41) &gt; 0, AVERAGE(E7:E41), "—")</f>
        <v>34.858261303999996</v>
      </c>
      <c r="F42" s="16">
        <f>IF(COUNT(F7:F41) &gt; 0, SQRT(SUMSQ(F7:F41)/(COUNT(F7:F41)*COUNT(F7:F41)) ), "—")</f>
        <v>0.11736969281718683</v>
      </c>
      <c r="G42" s="14">
        <f>IF(COUNT(G7:G41) &gt; 0, AVERAGE(G7:G41), "—")</f>
        <v>22.576288518285715</v>
      </c>
      <c r="H42" s="16">
        <f>IF(COUNT(H7:H41) &gt; 0, SQRT(SUMSQ(H7:H41)/(COUNT(H7:H41)*COUNT(H7:H41)) ), "—")</f>
        <v>9.8090357185399504E-2</v>
      </c>
      <c r="I42" s="14">
        <f>IF(COUNT(I7:I41) &gt; 0, AVERAGE(I7:I41), "—")</f>
        <v>17.747116686000002</v>
      </c>
      <c r="J42" s="16">
        <f>IF(COUNT(J7:J41) &gt; 0, SQRT(SUMSQ(J7:J41)/(COUNT(J7:J41)*COUNT(J7:J41)) ), "—")</f>
        <v>9.0556162178346028E-2</v>
      </c>
      <c r="K42" s="14">
        <f>IF(COUNT(K7:K41) &gt; 0, AVERAGE(K7:K41), "—")</f>
        <v>13.729027119142858</v>
      </c>
      <c r="L42" s="16">
        <f>IF(COUNT(L7:L41) &gt; 0, SQRT(SUMSQ(L7:L41)/(COUNT(L7:L41)*COUNT(L7:L41)) ), "—")</f>
        <v>8.6348123502184793E-2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9.1579004197142879</v>
      </c>
      <c r="R42" s="16">
        <f>IF(COUNT(R7:R41) &gt; 0, SQRT(SUMSQ(R7:R41)/(COUNT(R7:R41)*COUNT(R7:R41)) ), "—")</f>
        <v>3.5862987973562396E-2</v>
      </c>
      <c r="S42" s="14">
        <f>IF(COUNT(S7:S41) &gt; 0, AVERAGE(S7:S41), "—")</f>
        <v>0</v>
      </c>
      <c r="T42" s="16">
        <f>IF(COUNT(T7:T41) &gt; 0, SQRT(SUMSQ(T7:T41)/(COUNT(T7:T41)*COUNT(T7:T41)) ), "—")</f>
        <v>0</v>
      </c>
      <c r="U42" s="14">
        <f>IF(COUNT(U7:U41) &gt; 0, AVERAGE(U7:U41), "—")</f>
        <v>1.9314059508571428</v>
      </c>
      <c r="V42" s="16">
        <f>IF(COUNT(V7:V41) &gt; 0, SQRT(SUMSQ(V7:V41)/(COUNT(V7:V41)*COUNT(V7:V41)) ), "—")</f>
        <v>4.2343748487347524E-2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(1379/B46*100)</f>
        <v>5.959120176310444</v>
      </c>
      <c r="D46" s="15">
        <v>21762</v>
      </c>
      <c r="E46" s="14">
        <v>36.559235020000003</v>
      </c>
      <c r="F46" s="16">
        <v>0.61869640000000004</v>
      </c>
      <c r="G46" s="14">
        <v>28.21088619</v>
      </c>
      <c r="H46" s="16">
        <v>0.42097221000000001</v>
      </c>
      <c r="I46" s="14">
        <v>13.80123384</v>
      </c>
      <c r="J46" s="16">
        <v>0.36502092000000003</v>
      </c>
      <c r="K46" s="14">
        <v>9.55037132</v>
      </c>
      <c r="L46" s="16">
        <v>0.27341733000000001</v>
      </c>
      <c r="M46" s="14">
        <v>0</v>
      </c>
      <c r="N46" s="16">
        <v>0</v>
      </c>
      <c r="O46" s="14" t="s">
        <v>582</v>
      </c>
      <c r="P46" s="16" t="s">
        <v>582</v>
      </c>
      <c r="Q46" s="14">
        <v>0</v>
      </c>
      <c r="R46" s="16">
        <v>0</v>
      </c>
      <c r="S46" s="14">
        <v>0</v>
      </c>
      <c r="T46" s="16">
        <v>0</v>
      </c>
      <c r="U46" s="14">
        <v>11.878273630000001</v>
      </c>
      <c r="V46" s="16">
        <v>0.56133838000000003</v>
      </c>
    </row>
    <row r="47" spans="1:22" x14ac:dyDescent="0.25">
      <c r="A47" s="11" t="s">
        <v>517</v>
      </c>
      <c r="B47" s="13">
        <v>5928</v>
      </c>
      <c r="C47" s="14">
        <f>(101/B47*100)</f>
        <v>1.703778677462888</v>
      </c>
      <c r="D47" s="15">
        <v>5827</v>
      </c>
      <c r="E47" s="14">
        <v>36.766774120000001</v>
      </c>
      <c r="F47" s="16">
        <v>0.66225719000000005</v>
      </c>
      <c r="G47" s="14">
        <v>23.42152243</v>
      </c>
      <c r="H47" s="16">
        <v>0.67410040999999998</v>
      </c>
      <c r="I47" s="14">
        <v>18.374009130000001</v>
      </c>
      <c r="J47" s="16">
        <v>0.51345300999999999</v>
      </c>
      <c r="K47" s="14">
        <v>15.49378579</v>
      </c>
      <c r="L47" s="16">
        <v>0.48576731000000001</v>
      </c>
      <c r="M47" s="14">
        <v>0</v>
      </c>
      <c r="N47" s="16">
        <v>0</v>
      </c>
      <c r="O47" s="14" t="s">
        <v>582</v>
      </c>
      <c r="P47" s="16" t="s">
        <v>582</v>
      </c>
      <c r="Q47" s="14">
        <v>0</v>
      </c>
      <c r="R47" s="16">
        <v>0</v>
      </c>
      <c r="S47" s="14">
        <v>0</v>
      </c>
      <c r="T47" s="16">
        <v>0</v>
      </c>
      <c r="U47" s="14">
        <v>5.9439085299999999</v>
      </c>
      <c r="V47" s="16">
        <v>0.61562598000000002</v>
      </c>
    </row>
    <row r="48" spans="1:22" x14ac:dyDescent="0.25">
      <c r="A48" s="11" t="s">
        <v>518</v>
      </c>
      <c r="B48" s="13">
        <v>9841</v>
      </c>
      <c r="C48" s="14">
        <f>(7/B48*100)</f>
        <v>7.1130982623717101E-2</v>
      </c>
      <c r="D48" s="15">
        <v>9834</v>
      </c>
      <c r="E48" s="14">
        <v>36.205957079999997</v>
      </c>
      <c r="F48" s="16">
        <v>0.89867467999999995</v>
      </c>
      <c r="G48" s="14">
        <v>13.608334360000001</v>
      </c>
      <c r="H48" s="16">
        <v>0.57462977000000004</v>
      </c>
      <c r="I48" s="14">
        <v>19.998526030000001</v>
      </c>
      <c r="J48" s="16">
        <v>0.67878384000000003</v>
      </c>
      <c r="K48" s="14">
        <v>29.317367440000002</v>
      </c>
      <c r="L48" s="16">
        <v>0.97340914999999995</v>
      </c>
      <c r="M48" s="14">
        <v>0</v>
      </c>
      <c r="N48" s="16">
        <v>0</v>
      </c>
      <c r="O48" s="14" t="s">
        <v>582</v>
      </c>
      <c r="P48" s="16" t="s">
        <v>582</v>
      </c>
      <c r="Q48" s="14">
        <v>0</v>
      </c>
      <c r="R48" s="16">
        <v>0</v>
      </c>
      <c r="S48" s="14">
        <v>0</v>
      </c>
      <c r="T48" s="16">
        <v>0</v>
      </c>
      <c r="U48" s="14">
        <v>0.86981509000000001</v>
      </c>
      <c r="V48" s="16">
        <v>0.51769666999999997</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(225/B50*100)</f>
        <v>1.9075879610004238</v>
      </c>
      <c r="D50" s="15">
        <v>11570</v>
      </c>
      <c r="E50" s="14">
        <v>42.592672499999999</v>
      </c>
      <c r="F50" s="16">
        <v>0.67592848000000005</v>
      </c>
      <c r="G50" s="14">
        <v>27.532156440000001</v>
      </c>
      <c r="H50" s="16">
        <v>0.56387796000000001</v>
      </c>
      <c r="I50" s="14">
        <v>16.14230495</v>
      </c>
      <c r="J50" s="16">
        <v>0.42346724000000002</v>
      </c>
      <c r="K50" s="14">
        <v>12.20993986</v>
      </c>
      <c r="L50" s="16">
        <v>0.44059762000000002</v>
      </c>
      <c r="M50" s="14">
        <v>0</v>
      </c>
      <c r="N50" s="16">
        <v>0</v>
      </c>
      <c r="O50" s="14" t="s">
        <v>582</v>
      </c>
      <c r="P50" s="16" t="s">
        <v>582</v>
      </c>
      <c r="Q50" s="14">
        <v>0</v>
      </c>
      <c r="R50" s="16">
        <v>0</v>
      </c>
      <c r="S50" s="14">
        <v>0</v>
      </c>
      <c r="T50" s="16">
        <v>0</v>
      </c>
      <c r="U50" s="14">
        <v>1.52292625</v>
      </c>
      <c r="V50" s="16">
        <v>0.17845100999999999</v>
      </c>
    </row>
    <row r="51" spans="1:22" x14ac:dyDescent="0.25">
      <c r="A51" s="11" t="s">
        <v>521</v>
      </c>
      <c r="B51" s="13">
        <v>6866</v>
      </c>
      <c r="C51" s="14">
        <f>(109/B51*100)</f>
        <v>1.5875327701718611</v>
      </c>
      <c r="D51" s="15">
        <v>6757</v>
      </c>
      <c r="E51" s="14">
        <v>46.750734420000001</v>
      </c>
      <c r="F51" s="16">
        <v>0.65118240999999999</v>
      </c>
      <c r="G51" s="14">
        <v>21.693528319999999</v>
      </c>
      <c r="H51" s="16">
        <v>0.49836309000000001</v>
      </c>
      <c r="I51" s="14">
        <v>11.91194056</v>
      </c>
      <c r="J51" s="16">
        <v>0.45762209999999998</v>
      </c>
      <c r="K51" s="14">
        <v>7.2024147300000001</v>
      </c>
      <c r="L51" s="16">
        <v>0.34545302</v>
      </c>
      <c r="M51" s="14">
        <v>0</v>
      </c>
      <c r="N51" s="16">
        <v>0</v>
      </c>
      <c r="O51" s="14" t="s">
        <v>582</v>
      </c>
      <c r="P51" s="16" t="s">
        <v>582</v>
      </c>
      <c r="Q51" s="14">
        <v>10.568905689999999</v>
      </c>
      <c r="R51" s="16">
        <v>0.61184083</v>
      </c>
      <c r="S51" s="14">
        <v>0</v>
      </c>
      <c r="T51" s="16">
        <v>0</v>
      </c>
      <c r="U51" s="14">
        <v>1.87247629</v>
      </c>
      <c r="V51" s="16">
        <v>0.25586405000000001</v>
      </c>
    </row>
    <row r="52" spans="1:22" x14ac:dyDescent="0.25">
      <c r="A52" s="11" t="s">
        <v>522</v>
      </c>
      <c r="B52" s="13">
        <v>5809</v>
      </c>
      <c r="C52" s="14">
        <f>(77/B52*100)</f>
        <v>1.325529351007058</v>
      </c>
      <c r="D52" s="15">
        <v>5732</v>
      </c>
      <c r="E52" s="14">
        <v>29.575230130000001</v>
      </c>
      <c r="F52" s="16">
        <v>0.67934830999999996</v>
      </c>
      <c r="G52" s="14">
        <v>28.760711400000002</v>
      </c>
      <c r="H52" s="16">
        <v>0.66142184999999998</v>
      </c>
      <c r="I52" s="14">
        <v>26.440478079999998</v>
      </c>
      <c r="J52" s="16">
        <v>0.69348127000000004</v>
      </c>
      <c r="K52" s="14">
        <v>14.23444707</v>
      </c>
      <c r="L52" s="16">
        <v>0.53363596000000002</v>
      </c>
      <c r="M52" s="14">
        <v>0</v>
      </c>
      <c r="N52" s="16">
        <v>0</v>
      </c>
      <c r="O52" s="14" t="s">
        <v>582</v>
      </c>
      <c r="P52" s="16" t="s">
        <v>582</v>
      </c>
      <c r="Q52" s="14">
        <v>0</v>
      </c>
      <c r="R52" s="16">
        <v>0</v>
      </c>
      <c r="S52" s="14">
        <v>0</v>
      </c>
      <c r="T52" s="16">
        <v>0</v>
      </c>
      <c r="U52" s="14">
        <v>0.98913331999999998</v>
      </c>
      <c r="V52" s="16">
        <v>0.15593232000000001</v>
      </c>
    </row>
    <row r="53" spans="1:22" x14ac:dyDescent="0.25">
      <c r="A53" s="11" t="s">
        <v>523</v>
      </c>
      <c r="B53" s="13">
        <v>5571</v>
      </c>
      <c r="C53" s="14">
        <f>(85/B53*100)</f>
        <v>1.5257583916711541</v>
      </c>
      <c r="D53" s="15">
        <v>5486</v>
      </c>
      <c r="E53" s="14">
        <v>31.46904709</v>
      </c>
      <c r="F53" s="16">
        <v>0.64774991000000004</v>
      </c>
      <c r="G53" s="14">
        <v>30.292674219999999</v>
      </c>
      <c r="H53" s="16">
        <v>0.65902857000000004</v>
      </c>
      <c r="I53" s="14">
        <v>21.13634966</v>
      </c>
      <c r="J53" s="16">
        <v>0.54609914999999998</v>
      </c>
      <c r="K53" s="14">
        <v>14.32854268</v>
      </c>
      <c r="L53" s="16">
        <v>0.44679725999999997</v>
      </c>
      <c r="M53" s="14">
        <v>0</v>
      </c>
      <c r="N53" s="16">
        <v>0</v>
      </c>
      <c r="O53" s="14" t="s">
        <v>582</v>
      </c>
      <c r="P53" s="16" t="s">
        <v>582</v>
      </c>
      <c r="Q53" s="14">
        <v>0</v>
      </c>
      <c r="R53" s="16">
        <v>0</v>
      </c>
      <c r="S53" s="14">
        <v>0</v>
      </c>
      <c r="T53" s="16">
        <v>0</v>
      </c>
      <c r="U53" s="14">
        <v>2.77338635</v>
      </c>
      <c r="V53" s="16">
        <v>0.2218426</v>
      </c>
    </row>
    <row r="54" spans="1:22" x14ac:dyDescent="0.25">
      <c r="A54" s="11" t="s">
        <v>524</v>
      </c>
      <c r="B54" s="13">
        <v>4740</v>
      </c>
      <c r="C54" s="14">
        <f>(113/B54*100)</f>
        <v>2.3839662447257384</v>
      </c>
      <c r="D54" s="15">
        <v>4627</v>
      </c>
      <c r="E54" s="14">
        <v>50.787835299999998</v>
      </c>
      <c r="F54" s="16">
        <v>0.93238754000000001</v>
      </c>
      <c r="G54" s="14">
        <v>15.702177750000001</v>
      </c>
      <c r="H54" s="16">
        <v>0.65943421999999996</v>
      </c>
      <c r="I54" s="14">
        <v>14.77006926</v>
      </c>
      <c r="J54" s="16">
        <v>0.58389245000000001</v>
      </c>
      <c r="K54" s="14">
        <v>13.52491517</v>
      </c>
      <c r="L54" s="16">
        <v>0.64009640000000001</v>
      </c>
      <c r="M54" s="14">
        <v>0</v>
      </c>
      <c r="N54" s="16">
        <v>0</v>
      </c>
      <c r="O54" s="14" t="s">
        <v>582</v>
      </c>
      <c r="P54" s="16" t="s">
        <v>582</v>
      </c>
      <c r="Q54" s="14">
        <v>0</v>
      </c>
      <c r="R54" s="16">
        <v>0</v>
      </c>
      <c r="S54" s="14">
        <v>0</v>
      </c>
      <c r="T54" s="16">
        <v>0</v>
      </c>
      <c r="U54" s="14">
        <v>5.2150025199999996</v>
      </c>
      <c r="V54" s="16">
        <v>0.45653735000000001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22.91985918</v>
      </c>
      <c r="F56" s="16">
        <v>0.61370862999999998</v>
      </c>
      <c r="G56" s="14">
        <v>16.112526410000001</v>
      </c>
      <c r="H56" s="16">
        <v>0.61882187</v>
      </c>
      <c r="I56" s="14">
        <v>28.56916807</v>
      </c>
      <c r="J56" s="16">
        <v>0.69962099</v>
      </c>
      <c r="K56" s="14">
        <v>31.8864248</v>
      </c>
      <c r="L56" s="16">
        <v>0.72383105999999997</v>
      </c>
      <c r="M56" s="14">
        <v>0</v>
      </c>
      <c r="N56" s="16">
        <v>0</v>
      </c>
      <c r="O56" s="14" t="s">
        <v>582</v>
      </c>
      <c r="P56" s="16" t="s">
        <v>582</v>
      </c>
      <c r="Q56" s="14">
        <v>0</v>
      </c>
      <c r="R56" s="16">
        <v>0</v>
      </c>
      <c r="S56" s="14">
        <v>0</v>
      </c>
      <c r="T56" s="16">
        <v>0</v>
      </c>
      <c r="U56" s="14">
        <v>0.51202154</v>
      </c>
      <c r="V56" s="16">
        <v>0.13426695999999999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28.960064590000002</v>
      </c>
      <c r="F61" s="16">
        <v>0.62617095</v>
      </c>
      <c r="G61" s="14">
        <v>25.968740239999999</v>
      </c>
      <c r="H61" s="16">
        <v>0.66684233999999998</v>
      </c>
      <c r="I61" s="14">
        <v>27.94843917</v>
      </c>
      <c r="J61" s="16">
        <v>0.65284176000000005</v>
      </c>
      <c r="K61" s="14">
        <v>14.920261829999999</v>
      </c>
      <c r="L61" s="16">
        <v>0.47120387000000002</v>
      </c>
      <c r="M61" s="14">
        <v>0</v>
      </c>
      <c r="N61" s="16">
        <v>0</v>
      </c>
      <c r="O61" s="14" t="s">
        <v>582</v>
      </c>
      <c r="P61" s="16" t="s">
        <v>582</v>
      </c>
      <c r="Q61" s="14">
        <v>0</v>
      </c>
      <c r="R61" s="16">
        <v>0</v>
      </c>
      <c r="S61" s="14">
        <v>0</v>
      </c>
      <c r="T61" s="16">
        <v>0</v>
      </c>
      <c r="U61" s="14">
        <v>2.20249417</v>
      </c>
      <c r="V61" s="16">
        <v>0.31233279000000003</v>
      </c>
    </row>
    <row r="62" spans="1:22" x14ac:dyDescent="0.25">
      <c r="A62" s="11" t="s">
        <v>532</v>
      </c>
      <c r="B62" s="13">
        <v>4476</v>
      </c>
      <c r="C62" s="14">
        <f>(3/B62*100)</f>
        <v>6.7024128686327081E-2</v>
      </c>
      <c r="D62" s="15">
        <v>4473</v>
      </c>
      <c r="E62" s="14">
        <v>19.397316329999999</v>
      </c>
      <c r="F62" s="16">
        <v>0.57045111000000004</v>
      </c>
      <c r="G62" s="14">
        <v>16.520149279999998</v>
      </c>
      <c r="H62" s="16">
        <v>0.54866534</v>
      </c>
      <c r="I62" s="14">
        <v>28.446351629999999</v>
      </c>
      <c r="J62" s="16">
        <v>0.56206056000000004</v>
      </c>
      <c r="K62" s="14">
        <v>35.480765359999999</v>
      </c>
      <c r="L62" s="16">
        <v>0.71234613000000002</v>
      </c>
      <c r="M62" s="14">
        <v>0</v>
      </c>
      <c r="N62" s="16">
        <v>0</v>
      </c>
      <c r="O62" s="14" t="s">
        <v>582</v>
      </c>
      <c r="P62" s="16" t="s">
        <v>582</v>
      </c>
      <c r="Q62" s="14">
        <v>0</v>
      </c>
      <c r="R62" s="16">
        <v>0</v>
      </c>
      <c r="S62" s="14">
        <v>0</v>
      </c>
      <c r="T62" s="16">
        <v>0</v>
      </c>
      <c r="U62" s="14">
        <v>0.15541740000000001</v>
      </c>
      <c r="V62" s="16">
        <v>5.4375710000000001E-2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38.591110780000001</v>
      </c>
      <c r="F66" s="16">
        <v>0.62550048999999996</v>
      </c>
      <c r="G66" s="14">
        <v>18.747893609999998</v>
      </c>
      <c r="H66" s="16">
        <v>0.56427084999999999</v>
      </c>
      <c r="I66" s="14">
        <v>21.234067</v>
      </c>
      <c r="J66" s="16">
        <v>0.53277867999999995</v>
      </c>
      <c r="K66" s="14">
        <v>16.123654160000001</v>
      </c>
      <c r="L66" s="16">
        <v>0.48430957000000002</v>
      </c>
      <c r="M66" s="14">
        <v>0</v>
      </c>
      <c r="N66" s="16">
        <v>0</v>
      </c>
      <c r="O66" s="14" t="s">
        <v>582</v>
      </c>
      <c r="P66" s="16" t="s">
        <v>582</v>
      </c>
      <c r="Q66" s="14">
        <v>0</v>
      </c>
      <c r="R66" s="16">
        <v>0</v>
      </c>
      <c r="S66" s="14">
        <v>0</v>
      </c>
      <c r="T66" s="16">
        <v>0</v>
      </c>
      <c r="U66" s="14">
        <v>5.30327444</v>
      </c>
      <c r="V66" s="16">
        <v>0.29051517999999998</v>
      </c>
    </row>
    <row r="67" spans="1:22" x14ac:dyDescent="0.25">
      <c r="A67" s="11" t="s">
        <v>537</v>
      </c>
      <c r="B67" s="13">
        <v>6971</v>
      </c>
      <c r="C67" s="14">
        <f>(117/B67*100)</f>
        <v>1.6783818677377709</v>
      </c>
      <c r="D67" s="15">
        <v>6854</v>
      </c>
      <c r="E67" s="14">
        <v>46.214001799999998</v>
      </c>
      <c r="F67" s="16">
        <v>0.75432374000000002</v>
      </c>
      <c r="G67" s="14">
        <v>26.070663499999998</v>
      </c>
      <c r="H67" s="16">
        <v>0.58934067000000001</v>
      </c>
      <c r="I67" s="14">
        <v>14.205250039999999</v>
      </c>
      <c r="J67" s="16">
        <v>0.48645862000000001</v>
      </c>
      <c r="K67" s="14">
        <v>11.89887448</v>
      </c>
      <c r="L67" s="16">
        <v>0.38831257000000002</v>
      </c>
      <c r="M67" s="14">
        <v>0</v>
      </c>
      <c r="N67" s="16">
        <v>0</v>
      </c>
      <c r="O67" s="14" t="s">
        <v>582</v>
      </c>
      <c r="P67" s="16" t="s">
        <v>582</v>
      </c>
      <c r="Q67" s="14">
        <v>0</v>
      </c>
      <c r="R67" s="16">
        <v>0</v>
      </c>
      <c r="S67" s="14">
        <v>0</v>
      </c>
      <c r="T67" s="16">
        <v>0</v>
      </c>
      <c r="U67" s="14">
        <v>1.61121018</v>
      </c>
      <c r="V67" s="16">
        <v>0.20869894</v>
      </c>
    </row>
    <row r="68" spans="1:22" x14ac:dyDescent="0.25">
      <c r="A68" s="11" t="s">
        <v>538</v>
      </c>
      <c r="B68" s="13">
        <v>12083</v>
      </c>
      <c r="C68" s="14">
        <f>(26/B68*100)</f>
        <v>0.21517834974757924</v>
      </c>
      <c r="D68" s="15">
        <v>12057</v>
      </c>
      <c r="E68" s="14">
        <v>33.02855666</v>
      </c>
      <c r="F68" s="16">
        <v>0.41964523999999997</v>
      </c>
      <c r="G68" s="14">
        <v>29.625227639999999</v>
      </c>
      <c r="H68" s="16">
        <v>0.43324572</v>
      </c>
      <c r="I68" s="14">
        <v>16.555909369999998</v>
      </c>
      <c r="J68" s="16">
        <v>0.33975161999999998</v>
      </c>
      <c r="K68" s="14">
        <v>12.741636700000001</v>
      </c>
      <c r="L68" s="16">
        <v>0.32413403000000002</v>
      </c>
      <c r="M68" s="14">
        <v>0</v>
      </c>
      <c r="N68" s="16">
        <v>0</v>
      </c>
      <c r="O68" s="14" t="s">
        <v>582</v>
      </c>
      <c r="P68" s="16" t="s">
        <v>582</v>
      </c>
      <c r="Q68" s="14">
        <v>0</v>
      </c>
      <c r="R68" s="16">
        <v>0</v>
      </c>
      <c r="S68" s="14">
        <v>0</v>
      </c>
      <c r="T68" s="16">
        <v>0</v>
      </c>
      <c r="U68" s="14">
        <v>8.0486696299999991</v>
      </c>
      <c r="V68" s="16">
        <v>0.23316901000000001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21.186935349999999</v>
      </c>
      <c r="F70" s="16">
        <v>0.66321237</v>
      </c>
      <c r="G70" s="14">
        <v>17.014331370000001</v>
      </c>
      <c r="H70" s="16">
        <v>0.52037756999999996</v>
      </c>
      <c r="I70" s="14">
        <v>29.365728529999998</v>
      </c>
      <c r="J70" s="16">
        <v>0.58489181000000001</v>
      </c>
      <c r="K70" s="14">
        <v>29.896712870000002</v>
      </c>
      <c r="L70" s="16">
        <v>0.67741066999999999</v>
      </c>
      <c r="M70" s="14">
        <v>0</v>
      </c>
      <c r="N70" s="16">
        <v>0</v>
      </c>
      <c r="O70" s="14" t="s">
        <v>582</v>
      </c>
      <c r="P70" s="16" t="s">
        <v>582</v>
      </c>
      <c r="Q70" s="14">
        <v>0</v>
      </c>
      <c r="R70" s="16">
        <v>0</v>
      </c>
      <c r="S70" s="14">
        <v>0</v>
      </c>
      <c r="T70" s="16">
        <v>0</v>
      </c>
      <c r="U70" s="14">
        <v>2.5362918799999998</v>
      </c>
      <c r="V70" s="16">
        <v>0.31213154999999998</v>
      </c>
    </row>
    <row r="71" spans="1:22" x14ac:dyDescent="0.25">
      <c r="A71" s="11" t="s">
        <v>541</v>
      </c>
      <c r="B71" s="13">
        <v>6115</v>
      </c>
      <c r="C71" s="14">
        <f>(17/B71*100)</f>
        <v>0.27800490596892891</v>
      </c>
      <c r="D71" s="15">
        <v>6098</v>
      </c>
      <c r="E71" s="14">
        <v>31.495955080000002</v>
      </c>
      <c r="F71" s="16">
        <v>0.56139704000000001</v>
      </c>
      <c r="G71" s="14">
        <v>25.83063817</v>
      </c>
      <c r="H71" s="16">
        <v>0.66496116999999999</v>
      </c>
      <c r="I71" s="14">
        <v>24.641704990000001</v>
      </c>
      <c r="J71" s="16">
        <v>0.58427134999999997</v>
      </c>
      <c r="K71" s="14">
        <v>17.728820049999999</v>
      </c>
      <c r="L71" s="16">
        <v>0.48952456999999999</v>
      </c>
      <c r="M71" s="14">
        <v>0</v>
      </c>
      <c r="N71" s="16">
        <v>0</v>
      </c>
      <c r="O71" s="14" t="s">
        <v>582</v>
      </c>
      <c r="P71" s="16" t="s">
        <v>582</v>
      </c>
      <c r="Q71" s="14">
        <v>0</v>
      </c>
      <c r="R71" s="16">
        <v>0</v>
      </c>
      <c r="S71" s="14">
        <v>0</v>
      </c>
      <c r="T71" s="16">
        <v>0</v>
      </c>
      <c r="U71" s="14">
        <v>0.30288171000000003</v>
      </c>
      <c r="V71" s="16">
        <v>6.2500299999999995E-2</v>
      </c>
    </row>
    <row r="72" spans="1:22" x14ac:dyDescent="0.25">
      <c r="A72" s="11" t="s">
        <v>542</v>
      </c>
      <c r="B72" s="13">
        <v>7708</v>
      </c>
      <c r="C72" s="14">
        <f>(5/B72*100)</f>
        <v>6.4867669953295279E-2</v>
      </c>
      <c r="D72" s="15">
        <v>7703</v>
      </c>
      <c r="E72" s="14">
        <v>48.686483389999999</v>
      </c>
      <c r="F72" s="16">
        <v>0.72693679</v>
      </c>
      <c r="G72" s="14">
        <v>13.422897730000001</v>
      </c>
      <c r="H72" s="16">
        <v>0.46838679</v>
      </c>
      <c r="I72" s="14">
        <v>21.752256549999998</v>
      </c>
      <c r="J72" s="16">
        <v>0.58622883999999997</v>
      </c>
      <c r="K72" s="14">
        <v>15.982727069999999</v>
      </c>
      <c r="L72" s="16">
        <v>0.50318574000000005</v>
      </c>
      <c r="M72" s="14">
        <v>0</v>
      </c>
      <c r="N72" s="16">
        <v>0</v>
      </c>
      <c r="O72" s="14" t="s">
        <v>582</v>
      </c>
      <c r="P72" s="16" t="s">
        <v>582</v>
      </c>
      <c r="Q72" s="14">
        <v>0</v>
      </c>
      <c r="R72" s="16">
        <v>0</v>
      </c>
      <c r="S72" s="14">
        <v>0</v>
      </c>
      <c r="T72" s="16">
        <v>0</v>
      </c>
      <c r="U72" s="14">
        <v>0.15563526</v>
      </c>
      <c r="V72" s="16">
        <v>4.2144050000000002E-2</v>
      </c>
    </row>
    <row r="73" spans="1:22" x14ac:dyDescent="0.25">
      <c r="A73" s="11" t="s">
        <v>543</v>
      </c>
      <c r="B73" s="13">
        <v>8249</v>
      </c>
      <c r="C73" s="14">
        <f>(147/B73*100)</f>
        <v>1.7820341859619349</v>
      </c>
      <c r="D73" s="15">
        <v>8102</v>
      </c>
      <c r="E73" s="14">
        <v>33.193654219999999</v>
      </c>
      <c r="F73" s="16">
        <v>0.70910099000000004</v>
      </c>
      <c r="G73" s="14">
        <v>13.37385624</v>
      </c>
      <c r="H73" s="16">
        <v>0.55434106999999999</v>
      </c>
      <c r="I73" s="14">
        <v>16.817666710000001</v>
      </c>
      <c r="J73" s="16">
        <v>0.56716549999999999</v>
      </c>
      <c r="K73" s="14">
        <v>36.046990899999997</v>
      </c>
      <c r="L73" s="16">
        <v>0.89263035000000002</v>
      </c>
      <c r="M73" s="14">
        <v>0</v>
      </c>
      <c r="N73" s="16">
        <v>0</v>
      </c>
      <c r="O73" s="14" t="s">
        <v>582</v>
      </c>
      <c r="P73" s="16" t="s">
        <v>582</v>
      </c>
      <c r="Q73" s="14">
        <v>0</v>
      </c>
      <c r="R73" s="16">
        <v>0</v>
      </c>
      <c r="S73" s="14">
        <v>0</v>
      </c>
      <c r="T73" s="16">
        <v>0</v>
      </c>
      <c r="U73" s="14">
        <v>0.56783192999999998</v>
      </c>
      <c r="V73" s="16">
        <v>0.11295321999999999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(211/B75*100)</f>
        <v>3.9255813953488374</v>
      </c>
      <c r="D75" s="15">
        <v>5164</v>
      </c>
      <c r="E75" s="14">
        <v>34.843171009999999</v>
      </c>
      <c r="F75" s="16">
        <v>0.66828005000000001</v>
      </c>
      <c r="G75" s="14">
        <v>31.384456069999999</v>
      </c>
      <c r="H75" s="16">
        <v>0.72041440000000001</v>
      </c>
      <c r="I75" s="14">
        <v>12.537942579999999</v>
      </c>
      <c r="J75" s="16">
        <v>0.52405504000000003</v>
      </c>
      <c r="K75" s="14">
        <v>15.037792290000001</v>
      </c>
      <c r="L75" s="16">
        <v>0.47640000999999998</v>
      </c>
      <c r="M75" s="14">
        <v>0</v>
      </c>
      <c r="N75" s="16">
        <v>0</v>
      </c>
      <c r="O75" s="14" t="s">
        <v>582</v>
      </c>
      <c r="P75" s="16" t="s">
        <v>582</v>
      </c>
      <c r="Q75" s="14">
        <v>0</v>
      </c>
      <c r="R75" s="16">
        <v>0</v>
      </c>
      <c r="S75" s="14">
        <v>0</v>
      </c>
      <c r="T75" s="16">
        <v>0</v>
      </c>
      <c r="U75" s="14">
        <v>6.1966380499999998</v>
      </c>
      <c r="V75" s="16">
        <v>0.59223561000000002</v>
      </c>
    </row>
    <row r="76" spans="1:22" x14ac:dyDescent="0.25">
      <c r="A76" s="11" t="s">
        <v>546</v>
      </c>
      <c r="B76" s="13">
        <v>14167</v>
      </c>
      <c r="C76" s="14">
        <f>(229/B76*100)</f>
        <v>1.6164325545281288</v>
      </c>
      <c r="D76" s="15">
        <v>13938</v>
      </c>
      <c r="E76" s="14">
        <v>33.316076619999997</v>
      </c>
      <c r="F76" s="16">
        <v>0.50499804999999998</v>
      </c>
      <c r="G76" s="14">
        <v>30.932394179999999</v>
      </c>
      <c r="H76" s="16">
        <v>0.49627341000000003</v>
      </c>
      <c r="I76" s="14">
        <v>17.905872729999999</v>
      </c>
      <c r="J76" s="16">
        <v>0.47552947000000001</v>
      </c>
      <c r="K76" s="14">
        <v>14.31229911</v>
      </c>
      <c r="L76" s="16">
        <v>0.44018601000000002</v>
      </c>
      <c r="M76" s="14">
        <v>0</v>
      </c>
      <c r="N76" s="16">
        <v>0</v>
      </c>
      <c r="O76" s="14" t="s">
        <v>582</v>
      </c>
      <c r="P76" s="16" t="s">
        <v>582</v>
      </c>
      <c r="Q76" s="14">
        <v>0</v>
      </c>
      <c r="R76" s="16">
        <v>0</v>
      </c>
      <c r="S76" s="14">
        <v>0</v>
      </c>
      <c r="T76" s="16">
        <v>0</v>
      </c>
      <c r="U76" s="14">
        <v>3.5333573500000002</v>
      </c>
      <c r="V76" s="16">
        <v>0.26868187999999998</v>
      </c>
    </row>
    <row r="77" spans="1:22" x14ac:dyDescent="0.25">
      <c r="A77" s="11" t="s">
        <v>547</v>
      </c>
      <c r="B77" s="13">
        <v>6062</v>
      </c>
      <c r="C77" s="14">
        <f>(92/B77*100)</f>
        <v>1.5176509402837348</v>
      </c>
      <c r="D77" s="15">
        <v>5970</v>
      </c>
      <c r="E77" s="14">
        <v>35.712792229999998</v>
      </c>
      <c r="F77" s="16">
        <v>0.79514817999999998</v>
      </c>
      <c r="G77" s="14">
        <v>25.637967249999999</v>
      </c>
      <c r="H77" s="16">
        <v>0.58867442000000003</v>
      </c>
      <c r="I77" s="14">
        <v>17.780202020000001</v>
      </c>
      <c r="J77" s="16">
        <v>0.62594863999999995</v>
      </c>
      <c r="K77" s="14">
        <v>14.925034200000001</v>
      </c>
      <c r="L77" s="16">
        <v>0.47164091000000002</v>
      </c>
      <c r="M77" s="14">
        <v>0</v>
      </c>
      <c r="N77" s="16">
        <v>0</v>
      </c>
      <c r="O77" s="14" t="s">
        <v>582</v>
      </c>
      <c r="P77" s="16" t="s">
        <v>582</v>
      </c>
      <c r="Q77" s="14">
        <v>0</v>
      </c>
      <c r="R77" s="16">
        <v>0</v>
      </c>
      <c r="S77" s="14">
        <v>0</v>
      </c>
      <c r="T77" s="16">
        <v>0</v>
      </c>
      <c r="U77" s="14">
        <v>5.9440042999999996</v>
      </c>
      <c r="V77" s="16">
        <v>0.43622174000000002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12.664807789999999</v>
      </c>
      <c r="F81" s="16">
        <v>0.48668823</v>
      </c>
      <c r="G81" s="14">
        <v>19.87309222</v>
      </c>
      <c r="H81" s="16">
        <v>0.55004076999999996</v>
      </c>
      <c r="I81" s="14">
        <v>31.76867258</v>
      </c>
      <c r="J81" s="16">
        <v>0.72799796999999999</v>
      </c>
      <c r="K81" s="14">
        <v>35.168000489999997</v>
      </c>
      <c r="L81" s="16">
        <v>0.85426168000000002</v>
      </c>
      <c r="M81" s="14">
        <v>0</v>
      </c>
      <c r="N81" s="16">
        <v>0</v>
      </c>
      <c r="O81" s="14" t="s">
        <v>582</v>
      </c>
      <c r="P81" s="16" t="s">
        <v>582</v>
      </c>
      <c r="Q81" s="14">
        <v>0</v>
      </c>
      <c r="R81" s="16">
        <v>0</v>
      </c>
      <c r="S81" s="14">
        <v>0</v>
      </c>
      <c r="T81" s="16">
        <v>0</v>
      </c>
      <c r="U81" s="14">
        <v>0.52542692000000002</v>
      </c>
      <c r="V81" s="16">
        <v>0.10204224000000001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733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(394/B7*100)</f>
        <v>2.7116311080523054</v>
      </c>
      <c r="D7" s="15">
        <v>14136</v>
      </c>
      <c r="E7" s="14">
        <v>55.160245369999998</v>
      </c>
      <c r="F7" s="16">
        <v>0.65935948</v>
      </c>
      <c r="G7" s="14">
        <v>26.664274979999998</v>
      </c>
      <c r="H7" s="16">
        <v>0.39611579000000002</v>
      </c>
      <c r="I7" s="14">
        <v>10.628127940000001</v>
      </c>
      <c r="J7" s="16">
        <v>0.30881835000000002</v>
      </c>
      <c r="K7" s="14">
        <v>4.4860742599999996</v>
      </c>
      <c r="L7" s="16">
        <v>0.23191144</v>
      </c>
      <c r="M7" s="14">
        <v>0</v>
      </c>
      <c r="N7" s="16">
        <v>0</v>
      </c>
      <c r="O7" s="14" t="s">
        <v>582</v>
      </c>
      <c r="P7" s="16" t="s">
        <v>582</v>
      </c>
      <c r="Q7" s="14">
        <v>0</v>
      </c>
      <c r="R7" s="16">
        <v>0</v>
      </c>
      <c r="S7" s="14">
        <v>0</v>
      </c>
      <c r="T7" s="16">
        <v>0</v>
      </c>
      <c r="U7" s="14">
        <v>3.06127745</v>
      </c>
      <c r="V7" s="16">
        <v>0.19251693</v>
      </c>
    </row>
    <row r="8" spans="1:22" x14ac:dyDescent="0.25">
      <c r="A8" s="11" t="s">
        <v>478</v>
      </c>
      <c r="B8" s="13">
        <v>7007</v>
      </c>
      <c r="C8" s="14">
        <f>(28/B8*100)</f>
        <v>0.39960039960039961</v>
      </c>
      <c r="D8" s="15">
        <v>6979</v>
      </c>
      <c r="E8" s="14">
        <v>56.176592939999999</v>
      </c>
      <c r="F8" s="16">
        <v>0.86595580999999999</v>
      </c>
      <c r="G8" s="14">
        <v>24.4322643</v>
      </c>
      <c r="H8" s="16">
        <v>0.74471186</v>
      </c>
      <c r="I8" s="14">
        <v>10.97631883</v>
      </c>
      <c r="J8" s="16">
        <v>0.43159352000000001</v>
      </c>
      <c r="K8" s="14">
        <v>5.9088164499999998</v>
      </c>
      <c r="L8" s="16">
        <v>0.37814505999999998</v>
      </c>
      <c r="M8" s="14">
        <v>0</v>
      </c>
      <c r="N8" s="16">
        <v>0</v>
      </c>
      <c r="O8" s="14" t="s">
        <v>582</v>
      </c>
      <c r="P8" s="16" t="s">
        <v>582</v>
      </c>
      <c r="Q8" s="14">
        <v>0.47277058999999999</v>
      </c>
      <c r="R8" s="16">
        <v>0.11635475000000001</v>
      </c>
      <c r="S8" s="14">
        <v>0</v>
      </c>
      <c r="T8" s="16">
        <v>0</v>
      </c>
      <c r="U8" s="14">
        <v>2.0332368999999999</v>
      </c>
      <c r="V8" s="16">
        <v>0.21141583</v>
      </c>
    </row>
    <row r="9" spans="1:22" x14ac:dyDescent="0.25">
      <c r="A9" s="11" t="s">
        <v>479</v>
      </c>
      <c r="B9" s="13">
        <v>9651</v>
      </c>
      <c r="C9" s="14">
        <f>(127/B9*100)</f>
        <v>1.3159258107968086</v>
      </c>
      <c r="D9" s="15">
        <v>9524</v>
      </c>
      <c r="E9" s="14">
        <v>52.559692859999998</v>
      </c>
      <c r="F9" s="16">
        <v>0.69202759999999996</v>
      </c>
      <c r="G9" s="14">
        <v>21.505375690000001</v>
      </c>
      <c r="H9" s="16">
        <v>0.56480669999999999</v>
      </c>
      <c r="I9" s="14">
        <v>12.48277367</v>
      </c>
      <c r="J9" s="16">
        <v>0.33447494999999999</v>
      </c>
      <c r="K9" s="14">
        <v>7.3893020600000003</v>
      </c>
      <c r="L9" s="16">
        <v>0.34306757999999998</v>
      </c>
      <c r="M9" s="14">
        <v>0</v>
      </c>
      <c r="N9" s="16">
        <v>0</v>
      </c>
      <c r="O9" s="14" t="s">
        <v>582</v>
      </c>
      <c r="P9" s="16" t="s">
        <v>582</v>
      </c>
      <c r="Q9" s="14">
        <v>3.0193514700000001</v>
      </c>
      <c r="R9" s="16">
        <v>0.54210800999999997</v>
      </c>
      <c r="S9" s="14">
        <v>0</v>
      </c>
      <c r="T9" s="16">
        <v>0</v>
      </c>
      <c r="U9" s="14">
        <v>3.0435042499999998</v>
      </c>
      <c r="V9" s="16">
        <v>0.32937124000000001</v>
      </c>
    </row>
    <row r="10" spans="1:22" x14ac:dyDescent="0.25">
      <c r="A10" s="11" t="s">
        <v>480</v>
      </c>
      <c r="B10" s="13">
        <v>20058</v>
      </c>
      <c r="C10" s="14">
        <f>(0/B10*100)</f>
        <v>0</v>
      </c>
      <c r="D10" s="15">
        <v>20058</v>
      </c>
      <c r="E10" s="14">
        <v>0</v>
      </c>
      <c r="F10" s="16">
        <v>0</v>
      </c>
      <c r="G10" s="14">
        <v>0</v>
      </c>
      <c r="H10" s="16">
        <v>0</v>
      </c>
      <c r="I10" s="14">
        <v>0</v>
      </c>
      <c r="J10" s="16">
        <v>0</v>
      </c>
      <c r="K10" s="14">
        <v>0</v>
      </c>
      <c r="L10" s="16">
        <v>0</v>
      </c>
      <c r="M10" s="14">
        <v>0</v>
      </c>
      <c r="N10" s="16">
        <v>0</v>
      </c>
      <c r="O10" s="14" t="s">
        <v>582</v>
      </c>
      <c r="P10" s="16" t="s">
        <v>582</v>
      </c>
      <c r="Q10" s="14">
        <v>100</v>
      </c>
      <c r="R10" s="16">
        <v>0</v>
      </c>
      <c r="S10" s="14">
        <v>0</v>
      </c>
      <c r="T10" s="16">
        <v>0</v>
      </c>
      <c r="U10" s="14">
        <v>0</v>
      </c>
      <c r="V10" s="16">
        <v>0</v>
      </c>
    </row>
    <row r="11" spans="1:22" x14ac:dyDescent="0.25">
      <c r="A11" s="11" t="s">
        <v>481</v>
      </c>
      <c r="B11" s="13">
        <v>7053</v>
      </c>
      <c r="C11" s="14">
        <f>(55/B11*100)</f>
        <v>0.77981000992485461</v>
      </c>
      <c r="D11" s="15">
        <v>6998</v>
      </c>
      <c r="E11" s="14">
        <v>62.515916390000001</v>
      </c>
      <c r="F11" s="16">
        <v>0.83868350999999997</v>
      </c>
      <c r="G11" s="14">
        <v>17.493772459999999</v>
      </c>
      <c r="H11" s="16">
        <v>0.49738912000000002</v>
      </c>
      <c r="I11" s="14">
        <v>12.812438999999999</v>
      </c>
      <c r="J11" s="16">
        <v>0.54519490999999998</v>
      </c>
      <c r="K11" s="14">
        <v>4.5751790699999999</v>
      </c>
      <c r="L11" s="16">
        <v>0.31681408</v>
      </c>
      <c r="M11" s="14">
        <v>0</v>
      </c>
      <c r="N11" s="16">
        <v>0</v>
      </c>
      <c r="O11" s="14" t="s">
        <v>582</v>
      </c>
      <c r="P11" s="16" t="s">
        <v>582</v>
      </c>
      <c r="Q11" s="14">
        <v>0</v>
      </c>
      <c r="R11" s="16">
        <v>0</v>
      </c>
      <c r="S11" s="14">
        <v>0</v>
      </c>
      <c r="T11" s="16">
        <v>0</v>
      </c>
      <c r="U11" s="14">
        <v>2.6026930899999998</v>
      </c>
      <c r="V11" s="16">
        <v>0.33050716000000002</v>
      </c>
    </row>
    <row r="12" spans="1:22" x14ac:dyDescent="0.25">
      <c r="A12" s="11" t="s">
        <v>482</v>
      </c>
      <c r="B12" s="13">
        <v>6894</v>
      </c>
      <c r="C12" s="14">
        <f>(58/B12*100)</f>
        <v>0.8413112851755149</v>
      </c>
      <c r="D12" s="15">
        <v>6836</v>
      </c>
      <c r="E12" s="14">
        <v>62.627726899999999</v>
      </c>
      <c r="F12" s="16">
        <v>0.79663423</v>
      </c>
      <c r="G12" s="14">
        <v>19.294292089999999</v>
      </c>
      <c r="H12" s="16">
        <v>0.60095398</v>
      </c>
      <c r="I12" s="14">
        <v>8.5807476000000005</v>
      </c>
      <c r="J12" s="16">
        <v>0.39856800999999997</v>
      </c>
      <c r="K12" s="14">
        <v>4.7057943399999997</v>
      </c>
      <c r="L12" s="16">
        <v>0.29354909000000001</v>
      </c>
      <c r="M12" s="14">
        <v>0</v>
      </c>
      <c r="N12" s="16">
        <v>0</v>
      </c>
      <c r="O12" s="14" t="s">
        <v>582</v>
      </c>
      <c r="P12" s="16" t="s">
        <v>582</v>
      </c>
      <c r="Q12" s="14">
        <v>2.3474789199999999</v>
      </c>
      <c r="R12" s="16">
        <v>0.59173732000000001</v>
      </c>
      <c r="S12" s="14">
        <v>0</v>
      </c>
      <c r="T12" s="16">
        <v>0</v>
      </c>
      <c r="U12" s="14">
        <v>2.44396016</v>
      </c>
      <c r="V12" s="16">
        <v>0.24836432999999999</v>
      </c>
    </row>
    <row r="13" spans="1:22" x14ac:dyDescent="0.25">
      <c r="A13" s="11" t="s">
        <v>483</v>
      </c>
      <c r="B13" s="13">
        <v>7161</v>
      </c>
      <c r="C13" s="14">
        <f>(96/B13*100)</f>
        <v>1.3405948889819856</v>
      </c>
      <c r="D13" s="15">
        <v>7065</v>
      </c>
      <c r="E13" s="14">
        <v>46.957070029999997</v>
      </c>
      <c r="F13" s="16">
        <v>0.71781616999999998</v>
      </c>
      <c r="G13" s="14">
        <v>28.20814167</v>
      </c>
      <c r="H13" s="16">
        <v>0.66596876999999999</v>
      </c>
      <c r="I13" s="14">
        <v>12.398511409999999</v>
      </c>
      <c r="J13" s="16">
        <v>0.55400329000000004</v>
      </c>
      <c r="K13" s="14">
        <v>6.4312098300000002</v>
      </c>
      <c r="L13" s="16">
        <v>0.32524564</v>
      </c>
      <c r="M13" s="14">
        <v>0</v>
      </c>
      <c r="N13" s="16">
        <v>0</v>
      </c>
      <c r="O13" s="14" t="s">
        <v>582</v>
      </c>
      <c r="P13" s="16" t="s">
        <v>582</v>
      </c>
      <c r="Q13" s="14">
        <v>4.0695000200000004</v>
      </c>
      <c r="R13" s="16">
        <v>0.46797088999999997</v>
      </c>
      <c r="S13" s="14">
        <v>0</v>
      </c>
      <c r="T13" s="16">
        <v>0</v>
      </c>
      <c r="U13" s="14">
        <v>1.93556704</v>
      </c>
      <c r="V13" s="16">
        <v>0.23451928</v>
      </c>
    </row>
    <row r="14" spans="1:22" x14ac:dyDescent="0.25">
      <c r="A14" s="11" t="s">
        <v>484</v>
      </c>
      <c r="B14" s="13">
        <v>5587</v>
      </c>
      <c r="C14" s="14">
        <f>(76/B14*100)</f>
        <v>1.3603006980490424</v>
      </c>
      <c r="D14" s="15">
        <v>5511</v>
      </c>
      <c r="E14" s="14">
        <v>39.418318599999999</v>
      </c>
      <c r="F14" s="16">
        <v>0.77886306999999999</v>
      </c>
      <c r="G14" s="14">
        <v>30.119084690000001</v>
      </c>
      <c r="H14" s="16">
        <v>0.73072285000000003</v>
      </c>
      <c r="I14" s="14">
        <v>20.935805760000001</v>
      </c>
      <c r="J14" s="16">
        <v>0.59570988999999996</v>
      </c>
      <c r="K14" s="14">
        <v>8.3755249900000006</v>
      </c>
      <c r="L14" s="16">
        <v>0.42188066000000002</v>
      </c>
      <c r="M14" s="14">
        <v>0</v>
      </c>
      <c r="N14" s="16">
        <v>0</v>
      </c>
      <c r="O14" s="14" t="s">
        <v>582</v>
      </c>
      <c r="P14" s="16" t="s">
        <v>582</v>
      </c>
      <c r="Q14" s="14">
        <v>0</v>
      </c>
      <c r="R14" s="16">
        <v>0</v>
      </c>
      <c r="S14" s="14">
        <v>0</v>
      </c>
      <c r="T14" s="16">
        <v>0</v>
      </c>
      <c r="U14" s="14">
        <v>1.1512659700000001</v>
      </c>
      <c r="V14" s="16">
        <v>0.1669832</v>
      </c>
    </row>
    <row r="15" spans="1:22" x14ac:dyDescent="0.25">
      <c r="A15" s="11" t="s">
        <v>485</v>
      </c>
      <c r="B15" s="13">
        <v>5882</v>
      </c>
      <c r="C15" s="14">
        <f>(53/B15*100)</f>
        <v>0.90105406324379467</v>
      </c>
      <c r="D15" s="15">
        <v>5829</v>
      </c>
      <c r="E15" s="14">
        <v>56.029442330000002</v>
      </c>
      <c r="F15" s="16">
        <v>0.81768644000000001</v>
      </c>
      <c r="G15" s="14">
        <v>26.637842060000001</v>
      </c>
      <c r="H15" s="16">
        <v>0.58417028999999998</v>
      </c>
      <c r="I15" s="14">
        <v>10.680612030000001</v>
      </c>
      <c r="J15" s="16">
        <v>0.45306078999999999</v>
      </c>
      <c r="K15" s="14">
        <v>4.33986742</v>
      </c>
      <c r="L15" s="16">
        <v>0.31504715</v>
      </c>
      <c r="M15" s="14">
        <v>0</v>
      </c>
      <c r="N15" s="16">
        <v>0</v>
      </c>
      <c r="O15" s="14" t="s">
        <v>582</v>
      </c>
      <c r="P15" s="16" t="s">
        <v>582</v>
      </c>
      <c r="Q15" s="14">
        <v>1.0127116700000001</v>
      </c>
      <c r="R15" s="16">
        <v>0.45391006</v>
      </c>
      <c r="S15" s="14">
        <v>0</v>
      </c>
      <c r="T15" s="16">
        <v>0</v>
      </c>
      <c r="U15" s="14">
        <v>1.29952449</v>
      </c>
      <c r="V15" s="16">
        <v>0.18729000000000001</v>
      </c>
    </row>
    <row r="16" spans="1:22" x14ac:dyDescent="0.25">
      <c r="A16" s="11" t="s">
        <v>486</v>
      </c>
      <c r="B16" s="13">
        <v>6108</v>
      </c>
      <c r="C16" s="14">
        <f>(110/B16*100)</f>
        <v>1.8009168303863783</v>
      </c>
      <c r="D16" s="15">
        <v>5998</v>
      </c>
      <c r="E16" s="14">
        <v>53.562267050000003</v>
      </c>
      <c r="F16" s="16">
        <v>0.83441924000000001</v>
      </c>
      <c r="G16" s="14">
        <v>21.51895476</v>
      </c>
      <c r="H16" s="16">
        <v>0.57591499000000002</v>
      </c>
      <c r="I16" s="14">
        <v>15.04596785</v>
      </c>
      <c r="J16" s="16">
        <v>0.49233225000000003</v>
      </c>
      <c r="K16" s="14">
        <v>5.4919232400000002</v>
      </c>
      <c r="L16" s="16">
        <v>0.38448464999999998</v>
      </c>
      <c r="M16" s="14">
        <v>0</v>
      </c>
      <c r="N16" s="16">
        <v>0</v>
      </c>
      <c r="O16" s="14" t="s">
        <v>582</v>
      </c>
      <c r="P16" s="16" t="s">
        <v>582</v>
      </c>
      <c r="Q16" s="14">
        <v>0</v>
      </c>
      <c r="R16" s="16">
        <v>0</v>
      </c>
      <c r="S16" s="14">
        <v>0</v>
      </c>
      <c r="T16" s="16">
        <v>0</v>
      </c>
      <c r="U16" s="14">
        <v>4.3808870999999998</v>
      </c>
      <c r="V16" s="16">
        <v>0.55614973000000001</v>
      </c>
    </row>
    <row r="17" spans="1:22" x14ac:dyDescent="0.25">
      <c r="A17" s="11" t="s">
        <v>487</v>
      </c>
      <c r="B17" s="13">
        <v>6504</v>
      </c>
      <c r="C17" s="14">
        <f>(734/B17*100)</f>
        <v>11.285362853628536</v>
      </c>
      <c r="D17" s="15">
        <v>5770</v>
      </c>
      <c r="E17" s="14">
        <v>48.62031391</v>
      </c>
      <c r="F17" s="16">
        <v>0.87853917000000004</v>
      </c>
      <c r="G17" s="14">
        <v>28.478327329999999</v>
      </c>
      <c r="H17" s="16">
        <v>0.72614635999999999</v>
      </c>
      <c r="I17" s="14">
        <v>12.396655880000001</v>
      </c>
      <c r="J17" s="16">
        <v>0.47328737999999998</v>
      </c>
      <c r="K17" s="14">
        <v>4.8746648099999996</v>
      </c>
      <c r="L17" s="16">
        <v>0.32007387999999998</v>
      </c>
      <c r="M17" s="14">
        <v>0</v>
      </c>
      <c r="N17" s="16">
        <v>0</v>
      </c>
      <c r="O17" s="14" t="s">
        <v>582</v>
      </c>
      <c r="P17" s="16" t="s">
        <v>582</v>
      </c>
      <c r="Q17" s="14">
        <v>2.5647076599999998</v>
      </c>
      <c r="R17" s="16">
        <v>0.34040091</v>
      </c>
      <c r="S17" s="14">
        <v>0</v>
      </c>
      <c r="T17" s="16">
        <v>0</v>
      </c>
      <c r="U17" s="14">
        <v>3.0653304000000001</v>
      </c>
      <c r="V17" s="16">
        <v>0.41235346</v>
      </c>
    </row>
    <row r="18" spans="1:22" x14ac:dyDescent="0.25">
      <c r="A18" s="11" t="s">
        <v>488</v>
      </c>
      <c r="B18" s="13">
        <v>5532</v>
      </c>
      <c r="C18" s="14">
        <f>(28/B18*100)</f>
        <v>0.50614605929139556</v>
      </c>
      <c r="D18" s="15">
        <v>5504</v>
      </c>
      <c r="E18" s="14">
        <v>48.29814803</v>
      </c>
      <c r="F18" s="16">
        <v>0.72547729999999999</v>
      </c>
      <c r="G18" s="14">
        <v>28.437543489999999</v>
      </c>
      <c r="H18" s="16">
        <v>0.65981460999999997</v>
      </c>
      <c r="I18" s="14">
        <v>14.31548624</v>
      </c>
      <c r="J18" s="16">
        <v>0.48425622000000001</v>
      </c>
      <c r="K18" s="14">
        <v>6.32204663</v>
      </c>
      <c r="L18" s="16">
        <v>0.34541111000000002</v>
      </c>
      <c r="M18" s="14">
        <v>0</v>
      </c>
      <c r="N18" s="16">
        <v>0</v>
      </c>
      <c r="O18" s="14" t="s">
        <v>582</v>
      </c>
      <c r="P18" s="16" t="s">
        <v>582</v>
      </c>
      <c r="Q18" s="14">
        <v>0</v>
      </c>
      <c r="R18" s="16">
        <v>0</v>
      </c>
      <c r="S18" s="14">
        <v>0</v>
      </c>
      <c r="T18" s="16">
        <v>0</v>
      </c>
      <c r="U18" s="14">
        <v>2.6267756100000001</v>
      </c>
      <c r="V18" s="16">
        <v>0.35711546999999999</v>
      </c>
    </row>
    <row r="19" spans="1:22" x14ac:dyDescent="0.25">
      <c r="A19" s="11" t="s">
        <v>489</v>
      </c>
      <c r="B19" s="13">
        <v>5658</v>
      </c>
      <c r="C19" s="14">
        <f>(75/B19*100)</f>
        <v>1.3255567338282079</v>
      </c>
      <c r="D19" s="15">
        <v>5583</v>
      </c>
      <c r="E19" s="14">
        <v>57.046944930000002</v>
      </c>
      <c r="F19" s="16">
        <v>0.77885157000000005</v>
      </c>
      <c r="G19" s="14">
        <v>19.518951430000001</v>
      </c>
      <c r="H19" s="16">
        <v>0.65838905999999997</v>
      </c>
      <c r="I19" s="14">
        <v>13.888184430000001</v>
      </c>
      <c r="J19" s="16">
        <v>0.54920877000000001</v>
      </c>
      <c r="K19" s="14">
        <v>7.4654281999999998</v>
      </c>
      <c r="L19" s="16">
        <v>0.36449214000000002</v>
      </c>
      <c r="M19" s="14">
        <v>0</v>
      </c>
      <c r="N19" s="16">
        <v>0</v>
      </c>
      <c r="O19" s="14" t="s">
        <v>582</v>
      </c>
      <c r="P19" s="16" t="s">
        <v>582</v>
      </c>
      <c r="Q19" s="14">
        <v>0</v>
      </c>
      <c r="R19" s="16">
        <v>0</v>
      </c>
      <c r="S19" s="14">
        <v>0</v>
      </c>
      <c r="T19" s="16">
        <v>0</v>
      </c>
      <c r="U19" s="14">
        <v>2.0804910200000002</v>
      </c>
      <c r="V19" s="16">
        <v>0.25492215000000001</v>
      </c>
    </row>
    <row r="20" spans="1:22" x14ac:dyDescent="0.25">
      <c r="A20" s="11" t="s">
        <v>490</v>
      </c>
      <c r="B20" s="13">
        <v>3371</v>
      </c>
      <c r="C20" s="14">
        <f>(75/B20*100)</f>
        <v>2.2248590922574905</v>
      </c>
      <c r="D20" s="15">
        <v>3296</v>
      </c>
      <c r="E20" s="14">
        <v>67.862248030000003</v>
      </c>
      <c r="F20" s="16">
        <v>0.78209061999999996</v>
      </c>
      <c r="G20" s="14">
        <v>19.763865630000002</v>
      </c>
      <c r="H20" s="16">
        <v>0.6498408</v>
      </c>
      <c r="I20" s="14">
        <v>6.6761879200000003</v>
      </c>
      <c r="J20" s="16">
        <v>0.42174613</v>
      </c>
      <c r="K20" s="14">
        <v>3.4536031500000002</v>
      </c>
      <c r="L20" s="16">
        <v>0.32461950000000001</v>
      </c>
      <c r="M20" s="14">
        <v>0</v>
      </c>
      <c r="N20" s="16">
        <v>0</v>
      </c>
      <c r="O20" s="14" t="s">
        <v>582</v>
      </c>
      <c r="P20" s="16" t="s">
        <v>582</v>
      </c>
      <c r="Q20" s="14">
        <v>0</v>
      </c>
      <c r="R20" s="16">
        <v>0</v>
      </c>
      <c r="S20" s="14">
        <v>0</v>
      </c>
      <c r="T20" s="16">
        <v>0</v>
      </c>
      <c r="U20" s="14">
        <v>2.2440952699999999</v>
      </c>
      <c r="V20" s="16">
        <v>0.24997928999999999</v>
      </c>
    </row>
    <row r="21" spans="1:22" x14ac:dyDescent="0.25">
      <c r="A21" s="11" t="s">
        <v>491</v>
      </c>
      <c r="B21" s="13">
        <v>5741</v>
      </c>
      <c r="C21" s="14">
        <f>(45/B21*100)</f>
        <v>0.7838355687162516</v>
      </c>
      <c r="D21" s="15">
        <v>5696</v>
      </c>
      <c r="E21" s="14">
        <v>60.13522553</v>
      </c>
      <c r="F21" s="16">
        <v>0.95594756999999997</v>
      </c>
      <c r="G21" s="14">
        <v>25.471685440000002</v>
      </c>
      <c r="H21" s="16">
        <v>0.60755846999999996</v>
      </c>
      <c r="I21" s="14">
        <v>9.3242085699999997</v>
      </c>
      <c r="J21" s="16">
        <v>0.44798822999999999</v>
      </c>
      <c r="K21" s="14">
        <v>3.8769046899999999</v>
      </c>
      <c r="L21" s="16">
        <v>0.33996675999999998</v>
      </c>
      <c r="M21" s="14">
        <v>0</v>
      </c>
      <c r="N21" s="16">
        <v>0</v>
      </c>
      <c r="O21" s="14" t="s">
        <v>582</v>
      </c>
      <c r="P21" s="16" t="s">
        <v>582</v>
      </c>
      <c r="Q21" s="14">
        <v>0</v>
      </c>
      <c r="R21" s="16">
        <v>0</v>
      </c>
      <c r="S21" s="14">
        <v>0</v>
      </c>
      <c r="T21" s="16">
        <v>0</v>
      </c>
      <c r="U21" s="14">
        <v>1.1919757799999999</v>
      </c>
      <c r="V21" s="16">
        <v>0.15897886</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82.957582070000001</v>
      </c>
      <c r="F24" s="16">
        <v>0.58421126000000001</v>
      </c>
      <c r="G24" s="14">
        <v>10.2687396</v>
      </c>
      <c r="H24" s="16">
        <v>0.41557229000000001</v>
      </c>
      <c r="I24" s="14">
        <v>3.3613012699999998</v>
      </c>
      <c r="J24" s="16">
        <v>0.25673378000000002</v>
      </c>
      <c r="K24" s="14">
        <v>2.1994219899999998</v>
      </c>
      <c r="L24" s="16">
        <v>0.20859791</v>
      </c>
      <c r="M24" s="14">
        <v>0</v>
      </c>
      <c r="N24" s="16">
        <v>0</v>
      </c>
      <c r="O24" s="14" t="s">
        <v>582</v>
      </c>
      <c r="P24" s="16" t="s">
        <v>582</v>
      </c>
      <c r="Q24" s="14">
        <v>0</v>
      </c>
      <c r="R24" s="16">
        <v>0</v>
      </c>
      <c r="S24" s="14">
        <v>0</v>
      </c>
      <c r="T24" s="16">
        <v>0</v>
      </c>
      <c r="U24" s="14">
        <v>1.21295507</v>
      </c>
      <c r="V24" s="16">
        <v>0.16311943000000001</v>
      </c>
    </row>
    <row r="25" spans="1:22" x14ac:dyDescent="0.25">
      <c r="A25" s="11" t="s">
        <v>495</v>
      </c>
      <c r="B25" s="13">
        <v>5581</v>
      </c>
      <c r="C25" s="14">
        <f>(24/B25*100)</f>
        <v>0.43003046049095145</v>
      </c>
      <c r="D25" s="15">
        <v>5557</v>
      </c>
      <c r="E25" s="14">
        <v>82.167736110000007</v>
      </c>
      <c r="F25" s="16">
        <v>0.62873765999999998</v>
      </c>
      <c r="G25" s="14">
        <v>9.6863383899999995</v>
      </c>
      <c r="H25" s="16">
        <v>0.41447276</v>
      </c>
      <c r="I25" s="14">
        <v>5.9374418999999996</v>
      </c>
      <c r="J25" s="16">
        <v>0.34850954000000001</v>
      </c>
      <c r="K25" s="14">
        <v>1.7312929699999999</v>
      </c>
      <c r="L25" s="16">
        <v>0.20519731999999999</v>
      </c>
      <c r="M25" s="14">
        <v>0</v>
      </c>
      <c r="N25" s="16">
        <v>0</v>
      </c>
      <c r="O25" s="14" t="s">
        <v>582</v>
      </c>
      <c r="P25" s="16" t="s">
        <v>582</v>
      </c>
      <c r="Q25" s="14">
        <v>0</v>
      </c>
      <c r="R25" s="16">
        <v>0</v>
      </c>
      <c r="S25" s="14">
        <v>0</v>
      </c>
      <c r="T25" s="16">
        <v>0</v>
      </c>
      <c r="U25" s="14">
        <v>0.47719063</v>
      </c>
      <c r="V25" s="16">
        <v>0.10588191</v>
      </c>
    </row>
    <row r="26" spans="1:22" x14ac:dyDescent="0.25">
      <c r="A26" s="11" t="s">
        <v>496</v>
      </c>
      <c r="B26" s="13">
        <v>4869</v>
      </c>
      <c r="C26" s="14">
        <f>(38/B26*100)</f>
        <v>0.78044773054015193</v>
      </c>
      <c r="D26" s="15">
        <v>4831</v>
      </c>
      <c r="E26" s="14">
        <v>39.95394143</v>
      </c>
      <c r="F26" s="16">
        <v>0.87294154000000002</v>
      </c>
      <c r="G26" s="14">
        <v>31.678379400000001</v>
      </c>
      <c r="H26" s="16">
        <v>0.82577816999999998</v>
      </c>
      <c r="I26" s="14">
        <v>18.465877880000001</v>
      </c>
      <c r="J26" s="16">
        <v>0.68527981000000004</v>
      </c>
      <c r="K26" s="14">
        <v>7.98695836</v>
      </c>
      <c r="L26" s="16">
        <v>0.40336443999999999</v>
      </c>
      <c r="M26" s="14">
        <v>0</v>
      </c>
      <c r="N26" s="16">
        <v>0</v>
      </c>
      <c r="O26" s="14" t="s">
        <v>582</v>
      </c>
      <c r="P26" s="16" t="s">
        <v>582</v>
      </c>
      <c r="Q26" s="14">
        <v>0</v>
      </c>
      <c r="R26" s="16">
        <v>0</v>
      </c>
      <c r="S26" s="14">
        <v>0</v>
      </c>
      <c r="T26" s="16">
        <v>0</v>
      </c>
      <c r="U26" s="14">
        <v>1.9148429199999999</v>
      </c>
      <c r="V26" s="16">
        <v>0.21147340000000001</v>
      </c>
    </row>
    <row r="27" spans="1:22" x14ac:dyDescent="0.25">
      <c r="A27" s="11" t="s">
        <v>497</v>
      </c>
      <c r="B27" s="13">
        <v>5299</v>
      </c>
      <c r="C27" s="14">
        <f>(20/B27*100)</f>
        <v>0.37742970371768259</v>
      </c>
      <c r="D27" s="15">
        <v>5279</v>
      </c>
      <c r="E27" s="14">
        <v>54.699411859999998</v>
      </c>
      <c r="F27" s="16">
        <v>0.68890512999999998</v>
      </c>
      <c r="G27" s="14">
        <v>23.967111559999999</v>
      </c>
      <c r="H27" s="16">
        <v>0.58537782999999999</v>
      </c>
      <c r="I27" s="14">
        <v>11.5191386</v>
      </c>
      <c r="J27" s="16">
        <v>0.39029872999999998</v>
      </c>
      <c r="K27" s="14">
        <v>6.43505387</v>
      </c>
      <c r="L27" s="16">
        <v>0.33376919999999999</v>
      </c>
      <c r="M27" s="14">
        <v>0</v>
      </c>
      <c r="N27" s="16">
        <v>0</v>
      </c>
      <c r="O27" s="14" t="s">
        <v>582</v>
      </c>
      <c r="P27" s="16" t="s">
        <v>582</v>
      </c>
      <c r="Q27" s="14">
        <v>0</v>
      </c>
      <c r="R27" s="16">
        <v>0</v>
      </c>
      <c r="S27" s="14">
        <v>0</v>
      </c>
      <c r="T27" s="16">
        <v>0</v>
      </c>
      <c r="U27" s="14">
        <v>3.37928411</v>
      </c>
      <c r="V27" s="16">
        <v>0.23031085000000001</v>
      </c>
    </row>
    <row r="28" spans="1:22" x14ac:dyDescent="0.25">
      <c r="A28" s="11" t="s">
        <v>498</v>
      </c>
      <c r="B28" s="13">
        <v>7568</v>
      </c>
      <c r="C28" s="14">
        <f>(68/B28*100)</f>
        <v>0.89852008456659616</v>
      </c>
      <c r="D28" s="15">
        <v>7500</v>
      </c>
      <c r="E28" s="14">
        <v>66.032674270000001</v>
      </c>
      <c r="F28" s="16">
        <v>0.62694316999999999</v>
      </c>
      <c r="G28" s="14">
        <v>17.5265065</v>
      </c>
      <c r="H28" s="16">
        <v>0.48155877000000002</v>
      </c>
      <c r="I28" s="14">
        <v>10.258764319999999</v>
      </c>
      <c r="J28" s="16">
        <v>0.47629340999999997</v>
      </c>
      <c r="K28" s="14">
        <v>4.8279086299999996</v>
      </c>
      <c r="L28" s="16">
        <v>0.31827506999999999</v>
      </c>
      <c r="M28" s="14">
        <v>0</v>
      </c>
      <c r="N28" s="16">
        <v>0</v>
      </c>
      <c r="O28" s="14" t="s">
        <v>582</v>
      </c>
      <c r="P28" s="16" t="s">
        <v>582</v>
      </c>
      <c r="Q28" s="14">
        <v>0</v>
      </c>
      <c r="R28" s="16">
        <v>0</v>
      </c>
      <c r="S28" s="14">
        <v>0</v>
      </c>
      <c r="T28" s="16">
        <v>0</v>
      </c>
      <c r="U28" s="14">
        <v>1.3541462900000001</v>
      </c>
      <c r="V28" s="16">
        <v>0.14060977</v>
      </c>
    </row>
    <row r="29" spans="1:22" x14ac:dyDescent="0.25">
      <c r="A29" s="11" t="s">
        <v>499</v>
      </c>
      <c r="B29" s="13">
        <v>5385</v>
      </c>
      <c r="C29" s="14">
        <f>(30/B29*100)</f>
        <v>0.55710306406685239</v>
      </c>
      <c r="D29" s="15">
        <v>5355</v>
      </c>
      <c r="E29" s="14">
        <v>67.222059470000005</v>
      </c>
      <c r="F29" s="16">
        <v>0.65807296000000004</v>
      </c>
      <c r="G29" s="14">
        <v>15.907372329999999</v>
      </c>
      <c r="H29" s="16">
        <v>0.52798305999999995</v>
      </c>
      <c r="I29" s="14">
        <v>7.4035498799999999</v>
      </c>
      <c r="J29" s="16">
        <v>0.34203208000000002</v>
      </c>
      <c r="K29" s="14">
        <v>5.5637684500000004</v>
      </c>
      <c r="L29" s="16">
        <v>0.32792792999999998</v>
      </c>
      <c r="M29" s="14">
        <v>0</v>
      </c>
      <c r="N29" s="16">
        <v>0</v>
      </c>
      <c r="O29" s="14" t="s">
        <v>582</v>
      </c>
      <c r="P29" s="16" t="s">
        <v>582</v>
      </c>
      <c r="Q29" s="14">
        <v>2.7667624100000001</v>
      </c>
      <c r="R29" s="16">
        <v>0.24169378</v>
      </c>
      <c r="S29" s="14">
        <v>0</v>
      </c>
      <c r="T29" s="16">
        <v>0</v>
      </c>
      <c r="U29" s="14">
        <v>1.1364874599999999</v>
      </c>
      <c r="V29" s="16">
        <v>0.20547963</v>
      </c>
    </row>
    <row r="30" spans="1:22" x14ac:dyDescent="0.25">
      <c r="A30" s="11" t="s">
        <v>500</v>
      </c>
      <c r="B30" s="13">
        <v>4520</v>
      </c>
      <c r="C30" s="14">
        <f>(109/B30*100)</f>
        <v>2.4115044247787614</v>
      </c>
      <c r="D30" s="15">
        <v>4411</v>
      </c>
      <c r="E30" s="14">
        <v>57.87209816</v>
      </c>
      <c r="F30" s="16">
        <v>0.80490784999999998</v>
      </c>
      <c r="G30" s="14">
        <v>25.231412039999999</v>
      </c>
      <c r="H30" s="16">
        <v>0.62331451999999998</v>
      </c>
      <c r="I30" s="14">
        <v>10.29995873</v>
      </c>
      <c r="J30" s="16">
        <v>0.4835874</v>
      </c>
      <c r="K30" s="14">
        <v>4.0502959699999996</v>
      </c>
      <c r="L30" s="16">
        <v>0.31705306</v>
      </c>
      <c r="M30" s="14">
        <v>0</v>
      </c>
      <c r="N30" s="16">
        <v>0</v>
      </c>
      <c r="O30" s="14" t="s">
        <v>582</v>
      </c>
      <c r="P30" s="16" t="s">
        <v>582</v>
      </c>
      <c r="Q30" s="14">
        <v>0</v>
      </c>
      <c r="R30" s="16">
        <v>0</v>
      </c>
      <c r="S30" s="14">
        <v>0</v>
      </c>
      <c r="T30" s="16">
        <v>0</v>
      </c>
      <c r="U30" s="14">
        <v>2.5462350900000001</v>
      </c>
      <c r="V30" s="16">
        <v>0.30629918</v>
      </c>
    </row>
    <row r="31" spans="1:22" x14ac:dyDescent="0.25">
      <c r="A31" s="11" t="s">
        <v>501</v>
      </c>
      <c r="B31" s="13">
        <v>5456</v>
      </c>
      <c r="C31" s="14">
        <f>(127/B31*100)</f>
        <v>2.3277126099706744</v>
      </c>
      <c r="D31" s="15">
        <v>5329</v>
      </c>
      <c r="E31" s="14">
        <v>38.521998019999998</v>
      </c>
      <c r="F31" s="16">
        <v>0.76786029</v>
      </c>
      <c r="G31" s="14">
        <v>33.196501220000002</v>
      </c>
      <c r="H31" s="16">
        <v>0.77815895999999996</v>
      </c>
      <c r="I31" s="14">
        <v>17.488152339999999</v>
      </c>
      <c r="J31" s="16">
        <v>0.57842744000000001</v>
      </c>
      <c r="K31" s="14">
        <v>7.8194192500000002</v>
      </c>
      <c r="L31" s="16">
        <v>0.41473020999999999</v>
      </c>
      <c r="M31" s="14">
        <v>0</v>
      </c>
      <c r="N31" s="16">
        <v>0</v>
      </c>
      <c r="O31" s="14" t="s">
        <v>582</v>
      </c>
      <c r="P31" s="16" t="s">
        <v>582</v>
      </c>
      <c r="Q31" s="14">
        <v>0</v>
      </c>
      <c r="R31" s="16">
        <v>0</v>
      </c>
      <c r="S31" s="14">
        <v>0</v>
      </c>
      <c r="T31" s="16">
        <v>0</v>
      </c>
      <c r="U31" s="14">
        <v>2.9739291699999999</v>
      </c>
      <c r="V31" s="16">
        <v>0.33933195999999999</v>
      </c>
    </row>
    <row r="32" spans="1:22" x14ac:dyDescent="0.25">
      <c r="A32" s="11" t="s">
        <v>502</v>
      </c>
      <c r="B32" s="13">
        <v>4478</v>
      </c>
      <c r="C32" s="14">
        <f>(5/B32*100)</f>
        <v>0.11165698972755694</v>
      </c>
      <c r="D32" s="15">
        <v>4473</v>
      </c>
      <c r="E32" s="14">
        <v>51.416231629999999</v>
      </c>
      <c r="F32" s="16">
        <v>0.91470130000000005</v>
      </c>
      <c r="G32" s="14">
        <v>27.598925229999999</v>
      </c>
      <c r="H32" s="16">
        <v>0.60963091000000003</v>
      </c>
      <c r="I32" s="14">
        <v>11.368534759999999</v>
      </c>
      <c r="J32" s="16">
        <v>0.51771422</v>
      </c>
      <c r="K32" s="14">
        <v>8.5119935200000008</v>
      </c>
      <c r="L32" s="16">
        <v>0.42855567999999999</v>
      </c>
      <c r="M32" s="14">
        <v>0</v>
      </c>
      <c r="N32" s="16">
        <v>0</v>
      </c>
      <c r="O32" s="14" t="s">
        <v>582</v>
      </c>
      <c r="P32" s="16" t="s">
        <v>582</v>
      </c>
      <c r="Q32" s="14">
        <v>0</v>
      </c>
      <c r="R32" s="16">
        <v>0</v>
      </c>
      <c r="S32" s="14">
        <v>0</v>
      </c>
      <c r="T32" s="16">
        <v>0</v>
      </c>
      <c r="U32" s="14">
        <v>1.1043148599999999</v>
      </c>
      <c r="V32" s="16">
        <v>0.18678109000000001</v>
      </c>
    </row>
    <row r="33" spans="1:22" x14ac:dyDescent="0.25">
      <c r="A33" s="11" t="s">
        <v>503</v>
      </c>
      <c r="B33" s="13">
        <v>7325</v>
      </c>
      <c r="C33" s="14">
        <f>(76/B33*100)</f>
        <v>1.0375426621160411</v>
      </c>
      <c r="D33" s="15">
        <v>7249</v>
      </c>
      <c r="E33" s="14">
        <v>58.027832619999998</v>
      </c>
      <c r="F33" s="16">
        <v>0.60174506999999999</v>
      </c>
      <c r="G33" s="14">
        <v>22.464235850000001</v>
      </c>
      <c r="H33" s="16">
        <v>0.53778192000000002</v>
      </c>
      <c r="I33" s="14">
        <v>12.2914505</v>
      </c>
      <c r="J33" s="16">
        <v>0.43510738999999998</v>
      </c>
      <c r="K33" s="14">
        <v>5.83572545</v>
      </c>
      <c r="L33" s="16">
        <v>0.32314580999999998</v>
      </c>
      <c r="M33" s="14">
        <v>0</v>
      </c>
      <c r="N33" s="16">
        <v>0</v>
      </c>
      <c r="O33" s="14" t="s">
        <v>582</v>
      </c>
      <c r="P33" s="16" t="s">
        <v>582</v>
      </c>
      <c r="Q33" s="14">
        <v>0</v>
      </c>
      <c r="R33" s="16">
        <v>0</v>
      </c>
      <c r="S33" s="14">
        <v>0</v>
      </c>
      <c r="T33" s="16">
        <v>0</v>
      </c>
      <c r="U33" s="14">
        <v>1.3807555899999999</v>
      </c>
      <c r="V33" s="16">
        <v>0.17069696000000001</v>
      </c>
    </row>
    <row r="34" spans="1:22" x14ac:dyDescent="0.25">
      <c r="A34" s="11" t="s">
        <v>504</v>
      </c>
      <c r="B34" s="13">
        <v>6350</v>
      </c>
      <c r="C34" s="14">
        <f>(40/B34*100)</f>
        <v>0.62992125984251968</v>
      </c>
      <c r="D34" s="15">
        <v>6310</v>
      </c>
      <c r="E34" s="14">
        <v>52.099853959999997</v>
      </c>
      <c r="F34" s="16">
        <v>0.80673689999999998</v>
      </c>
      <c r="G34" s="14">
        <v>23.524814159999998</v>
      </c>
      <c r="H34" s="16">
        <v>0.53923573999999996</v>
      </c>
      <c r="I34" s="14">
        <v>11.606259229999999</v>
      </c>
      <c r="J34" s="16">
        <v>0.43667152999999997</v>
      </c>
      <c r="K34" s="14">
        <v>6.64121878</v>
      </c>
      <c r="L34" s="16">
        <v>0.35256546999999999</v>
      </c>
      <c r="M34" s="14">
        <v>0</v>
      </c>
      <c r="N34" s="16">
        <v>0</v>
      </c>
      <c r="O34" s="14" t="s">
        <v>582</v>
      </c>
      <c r="P34" s="16" t="s">
        <v>582</v>
      </c>
      <c r="Q34" s="14">
        <v>2.5623417000000002</v>
      </c>
      <c r="R34" s="16">
        <v>0.53188796999999999</v>
      </c>
      <c r="S34" s="14">
        <v>0</v>
      </c>
      <c r="T34" s="16">
        <v>0</v>
      </c>
      <c r="U34" s="14">
        <v>3.5655121699999999</v>
      </c>
      <c r="V34" s="16">
        <v>0.3545257</v>
      </c>
    </row>
    <row r="35" spans="1:22" x14ac:dyDescent="0.25">
      <c r="A35" s="11" t="s">
        <v>505</v>
      </c>
      <c r="B35" s="13">
        <v>6406</v>
      </c>
      <c r="C35" s="14">
        <f>(39/B35*100)</f>
        <v>0.60880424601935679</v>
      </c>
      <c r="D35" s="15">
        <v>6367</v>
      </c>
      <c r="E35" s="14">
        <v>46.774965299999998</v>
      </c>
      <c r="F35" s="16">
        <v>0.76790917000000003</v>
      </c>
      <c r="G35" s="14">
        <v>31.989963580000001</v>
      </c>
      <c r="H35" s="16">
        <v>0.82425090000000001</v>
      </c>
      <c r="I35" s="14">
        <v>13.770607439999999</v>
      </c>
      <c r="J35" s="16">
        <v>0.46206051999999997</v>
      </c>
      <c r="K35" s="14">
        <v>5.06946735</v>
      </c>
      <c r="L35" s="16">
        <v>0.28152217000000002</v>
      </c>
      <c r="M35" s="14">
        <v>0</v>
      </c>
      <c r="N35" s="16">
        <v>0</v>
      </c>
      <c r="O35" s="14" t="s">
        <v>582</v>
      </c>
      <c r="P35" s="16" t="s">
        <v>582</v>
      </c>
      <c r="Q35" s="14">
        <v>1.03407877</v>
      </c>
      <c r="R35" s="16">
        <v>5.6461600000000001E-2</v>
      </c>
      <c r="S35" s="14">
        <v>0</v>
      </c>
      <c r="T35" s="16">
        <v>0</v>
      </c>
      <c r="U35" s="14">
        <v>1.3609175600000001</v>
      </c>
      <c r="V35" s="16">
        <v>0.13091336000000001</v>
      </c>
    </row>
    <row r="36" spans="1:22" x14ac:dyDescent="0.25">
      <c r="A36" s="11" t="s">
        <v>506</v>
      </c>
      <c r="B36" s="13">
        <v>6736</v>
      </c>
      <c r="C36" s="14">
        <f>(33/B36*100)</f>
        <v>0.48990498812351541</v>
      </c>
      <c r="D36" s="15">
        <v>6703</v>
      </c>
      <c r="E36" s="14">
        <v>52.695734530000003</v>
      </c>
      <c r="F36" s="16">
        <v>0.69974459</v>
      </c>
      <c r="G36" s="14">
        <v>24.498902000000001</v>
      </c>
      <c r="H36" s="16">
        <v>0.58245347999999997</v>
      </c>
      <c r="I36" s="14">
        <v>13.745646560000001</v>
      </c>
      <c r="J36" s="16">
        <v>0.48175248999999998</v>
      </c>
      <c r="K36" s="14">
        <v>7.4726172399999999</v>
      </c>
      <c r="L36" s="16">
        <v>0.37503257000000001</v>
      </c>
      <c r="M36" s="14">
        <v>0</v>
      </c>
      <c r="N36" s="16">
        <v>0</v>
      </c>
      <c r="O36" s="14" t="s">
        <v>582</v>
      </c>
      <c r="P36" s="16" t="s">
        <v>582</v>
      </c>
      <c r="Q36" s="14">
        <v>0</v>
      </c>
      <c r="R36" s="16">
        <v>0</v>
      </c>
      <c r="S36" s="14">
        <v>0</v>
      </c>
      <c r="T36" s="16">
        <v>0</v>
      </c>
      <c r="U36" s="14">
        <v>1.58709967</v>
      </c>
      <c r="V36" s="16">
        <v>0.18600668000000001</v>
      </c>
    </row>
    <row r="37" spans="1:22" x14ac:dyDescent="0.25">
      <c r="A37" s="11" t="s">
        <v>507</v>
      </c>
      <c r="B37" s="13">
        <v>5458</v>
      </c>
      <c r="C37" s="14">
        <f>(66/B37*100)</f>
        <v>1.2092341517039207</v>
      </c>
      <c r="D37" s="15">
        <v>5392</v>
      </c>
      <c r="E37" s="14">
        <v>52.680856509999998</v>
      </c>
      <c r="F37" s="16">
        <v>0.83450274000000002</v>
      </c>
      <c r="G37" s="14">
        <v>25.812038050000002</v>
      </c>
      <c r="H37" s="16">
        <v>0.61974556999999997</v>
      </c>
      <c r="I37" s="14">
        <v>11.64665729</v>
      </c>
      <c r="J37" s="16">
        <v>0.44619449</v>
      </c>
      <c r="K37" s="14">
        <v>5.3872368399999999</v>
      </c>
      <c r="L37" s="16">
        <v>0.34741474999999999</v>
      </c>
      <c r="M37" s="14">
        <v>0</v>
      </c>
      <c r="N37" s="16">
        <v>0</v>
      </c>
      <c r="O37" s="14" t="s">
        <v>582</v>
      </c>
      <c r="P37" s="16" t="s">
        <v>582</v>
      </c>
      <c r="Q37" s="14">
        <v>0</v>
      </c>
      <c r="R37" s="16">
        <v>0</v>
      </c>
      <c r="S37" s="14">
        <v>0</v>
      </c>
      <c r="T37" s="16">
        <v>0</v>
      </c>
      <c r="U37" s="14">
        <v>4.4732113099999999</v>
      </c>
      <c r="V37" s="16">
        <v>0.48500554000000001</v>
      </c>
    </row>
    <row r="38" spans="1:22" x14ac:dyDescent="0.25">
      <c r="A38" s="11" t="s">
        <v>508</v>
      </c>
      <c r="B38" s="13">
        <v>5860</v>
      </c>
      <c r="C38" s="14">
        <f>(17/B38*100)</f>
        <v>0.29010238907849828</v>
      </c>
      <c r="D38" s="15">
        <v>5843</v>
      </c>
      <c r="E38" s="14">
        <v>64.610507330000004</v>
      </c>
      <c r="F38" s="16">
        <v>0.81628584999999998</v>
      </c>
      <c r="G38" s="14">
        <v>20.45579949</v>
      </c>
      <c r="H38" s="16">
        <v>0.66639221999999998</v>
      </c>
      <c r="I38" s="14">
        <v>8.6357083800000005</v>
      </c>
      <c r="J38" s="16">
        <v>0.44403395000000001</v>
      </c>
      <c r="K38" s="14">
        <v>4.0518497199999999</v>
      </c>
      <c r="L38" s="16">
        <v>0.30530771000000001</v>
      </c>
      <c r="M38" s="14">
        <v>0</v>
      </c>
      <c r="N38" s="16">
        <v>0</v>
      </c>
      <c r="O38" s="14" t="s">
        <v>582</v>
      </c>
      <c r="P38" s="16" t="s">
        <v>582</v>
      </c>
      <c r="Q38" s="14">
        <v>0</v>
      </c>
      <c r="R38" s="16">
        <v>0</v>
      </c>
      <c r="S38" s="14">
        <v>0</v>
      </c>
      <c r="T38" s="16">
        <v>0</v>
      </c>
      <c r="U38" s="14">
        <v>2.2461350800000002</v>
      </c>
      <c r="V38" s="16">
        <v>0.23753134000000001</v>
      </c>
    </row>
    <row r="39" spans="1:22" x14ac:dyDescent="0.25">
      <c r="A39" s="11" t="s">
        <v>509</v>
      </c>
      <c r="B39" s="13">
        <v>5895</v>
      </c>
      <c r="C39" s="14">
        <f>(32/B39*100)</f>
        <v>0.54283290924512295</v>
      </c>
      <c r="D39" s="15">
        <v>5863</v>
      </c>
      <c r="E39" s="14">
        <v>54.129831639999999</v>
      </c>
      <c r="F39" s="16">
        <v>0.97857114999999995</v>
      </c>
      <c r="G39" s="14">
        <v>20.98651396</v>
      </c>
      <c r="H39" s="16">
        <v>0.68150138000000005</v>
      </c>
      <c r="I39" s="14">
        <v>14.79820044</v>
      </c>
      <c r="J39" s="16">
        <v>0.56054910999999996</v>
      </c>
      <c r="K39" s="14">
        <v>7.7899131199999996</v>
      </c>
      <c r="L39" s="16">
        <v>0.42835516000000001</v>
      </c>
      <c r="M39" s="14">
        <v>0</v>
      </c>
      <c r="N39" s="16">
        <v>0</v>
      </c>
      <c r="O39" s="14" t="s">
        <v>582</v>
      </c>
      <c r="P39" s="16" t="s">
        <v>582</v>
      </c>
      <c r="Q39" s="14">
        <v>0</v>
      </c>
      <c r="R39" s="16">
        <v>0</v>
      </c>
      <c r="S39" s="14">
        <v>0</v>
      </c>
      <c r="T39" s="16">
        <v>0</v>
      </c>
      <c r="U39" s="14">
        <v>2.2955408400000001</v>
      </c>
      <c r="V39" s="16">
        <v>0.37172840000000001</v>
      </c>
    </row>
    <row r="40" spans="1:22" x14ac:dyDescent="0.25">
      <c r="A40" s="11" t="s">
        <v>510</v>
      </c>
      <c r="B40" s="13">
        <v>14157</v>
      </c>
      <c r="C40" s="14">
        <f>(292/B40*100)</f>
        <v>2.0625838807656991</v>
      </c>
      <c r="D40" s="15">
        <v>13865</v>
      </c>
      <c r="E40" s="14">
        <v>56.753061889999998</v>
      </c>
      <c r="F40" s="16">
        <v>0.74038298999999996</v>
      </c>
      <c r="G40" s="14">
        <v>24.897703310000001</v>
      </c>
      <c r="H40" s="16">
        <v>0.5023862</v>
      </c>
      <c r="I40" s="14">
        <v>10.76909644</v>
      </c>
      <c r="J40" s="16">
        <v>0.49047290999999998</v>
      </c>
      <c r="K40" s="14">
        <v>4.4206255399999996</v>
      </c>
      <c r="L40" s="16">
        <v>0.27372803000000001</v>
      </c>
      <c r="M40" s="14">
        <v>0</v>
      </c>
      <c r="N40" s="16">
        <v>0</v>
      </c>
      <c r="O40" s="14" t="s">
        <v>582</v>
      </c>
      <c r="P40" s="16" t="s">
        <v>582</v>
      </c>
      <c r="Q40" s="14">
        <v>0</v>
      </c>
      <c r="R40" s="16">
        <v>0</v>
      </c>
      <c r="S40" s="14">
        <v>0</v>
      </c>
      <c r="T40" s="16">
        <v>0</v>
      </c>
      <c r="U40" s="14">
        <v>3.1595128200000002</v>
      </c>
      <c r="V40" s="16">
        <v>0.27401611999999997</v>
      </c>
    </row>
    <row r="41" spans="1:22" x14ac:dyDescent="0.25">
      <c r="A41" s="11" t="s">
        <v>511</v>
      </c>
      <c r="B41" s="13">
        <v>5712</v>
      </c>
      <c r="C41" s="14">
        <f>(39/B41*100)</f>
        <v>0.6827731092436975</v>
      </c>
      <c r="D41" s="15">
        <v>5673</v>
      </c>
      <c r="E41" s="14">
        <v>61.55410354</v>
      </c>
      <c r="F41" s="16">
        <v>0.96264187999999995</v>
      </c>
      <c r="G41" s="14">
        <v>19.686136640000001</v>
      </c>
      <c r="H41" s="16">
        <v>0.52640176000000005</v>
      </c>
      <c r="I41" s="14">
        <v>10.50130645</v>
      </c>
      <c r="J41" s="16">
        <v>0.46517058</v>
      </c>
      <c r="K41" s="14">
        <v>5.2368526400000004</v>
      </c>
      <c r="L41" s="16">
        <v>0.33850264000000002</v>
      </c>
      <c r="M41" s="14">
        <v>0</v>
      </c>
      <c r="N41" s="16">
        <v>0</v>
      </c>
      <c r="O41" s="14" t="s">
        <v>582</v>
      </c>
      <c r="P41" s="16" t="s">
        <v>582</v>
      </c>
      <c r="Q41" s="14">
        <v>0.67681148000000002</v>
      </c>
      <c r="R41" s="16">
        <v>0.18042580999999999</v>
      </c>
      <c r="S41" s="14">
        <v>0</v>
      </c>
      <c r="T41" s="16">
        <v>0</v>
      </c>
      <c r="U41" s="14">
        <v>2.3447892499999998</v>
      </c>
      <c r="V41" s="16">
        <v>0.33068266000000002</v>
      </c>
    </row>
    <row r="42" spans="1:22" x14ac:dyDescent="0.25">
      <c r="A42" s="11" t="s">
        <v>512</v>
      </c>
      <c r="B42" s="13">
        <f>IF(COUNT(B7:B41) &gt; 0, AVERAGE(B7:B41), "\u2014")</f>
        <v>7103.4285714285716</v>
      </c>
      <c r="C42" s="14">
        <f>IF(COUNT(C7:C41) &gt; 0, AVERAGE(C7:C41), "—")</f>
        <v>1.2322948780684748</v>
      </c>
      <c r="D42" s="15">
        <f>IF(COUNT(D7:D41) &gt; 0, AVERAGE(D7:D41), "—")</f>
        <v>7017.2571428571428</v>
      </c>
      <c r="E42" s="14">
        <f>IF(COUNT(E7:E41) &gt; 0, AVERAGE(E7:E41), "—")</f>
        <v>51.632589521142854</v>
      </c>
      <c r="F42" s="16">
        <f>IF(COUNT(F7:F41) &gt; 0, SQRT(SUMSQ(F7:F41)/(COUNT(F7:F41)*COUNT(F7:F41)) ), "—")</f>
        <v>0.12674735867377529</v>
      </c>
      <c r="G42" s="14">
        <f>IF(COUNT(G7:G41) &gt; 0, AVERAGE(G7:G41), "—")</f>
        <v>21.34062198085714</v>
      </c>
      <c r="H42" s="16">
        <f>IF(COUNT(H7:H41) &gt; 0, SQRT(SUMSQ(H7:H41)/(COUNT(H7:H41)*COUNT(H7:H41)) ), "—")</f>
        <v>9.9562928497146805E-2</v>
      </c>
      <c r="I42" s="14">
        <f>IF(COUNT(I7:I41) &gt; 0, AVERAGE(I7:I41), "—")</f>
        <v>10.714562272571429</v>
      </c>
      <c r="J42" s="16">
        <f>IF(COUNT(J7:J41) &gt; 0, SQRT(SUMSQ(J7:J41)/(COUNT(J7:J41)*COUNT(J7:J41)) ), "—")</f>
        <v>7.6025635028042562E-2</v>
      </c>
      <c r="K42" s="14">
        <f>IF(COUNT(K7:K41) &gt; 0, AVERAGE(K7:K41), "—")</f>
        <v>5.1065131094285725</v>
      </c>
      <c r="L42" s="16">
        <f>IF(COUNT(L7:L41) &gt; 0, SQRT(SUMSQ(L7:L41)/(COUNT(L7:L41)*COUNT(L7:L41)) ), "—")</f>
        <v>5.4717928427615692E-2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9.1579004197142879</v>
      </c>
      <c r="R42" s="16">
        <f>IF(COUNT(R7:R41) &gt; 0, SQRT(SUMSQ(R7:R41)/(COUNT(R7:R41)*COUNT(R7:R41)) ), "—")</f>
        <v>3.5862987973562396E-2</v>
      </c>
      <c r="S42" s="14">
        <f>IF(COUNT(S7:S41) &gt; 0, AVERAGE(S7:S41), "—")</f>
        <v>0</v>
      </c>
      <c r="T42" s="16">
        <f>IF(COUNT(T7:T41) &gt; 0, SQRT(SUMSQ(T7:T41)/(COUNT(T7:T41)*COUNT(T7:T41)) ), "—")</f>
        <v>0</v>
      </c>
      <c r="U42" s="14">
        <f>IF(COUNT(U7:U41) &gt; 0, AVERAGE(U7:U41), "—")</f>
        <v>2.0478126977142859</v>
      </c>
      <c r="V42" s="16">
        <f>IF(COUNT(V7:V41) &gt; 0, SQRT(SUMSQ(V7:V41)/(COUNT(V7:V41)*COUNT(V7:V41)) ), "—")</f>
        <v>4.5184466326108716E-2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(1379/B46*100)</f>
        <v>5.959120176310444</v>
      </c>
      <c r="D46" s="15">
        <v>21762</v>
      </c>
      <c r="E46" s="14">
        <v>49.392018579999998</v>
      </c>
      <c r="F46" s="16">
        <v>0.55503966999999998</v>
      </c>
      <c r="G46" s="14">
        <v>22.058955900000001</v>
      </c>
      <c r="H46" s="16">
        <v>0.37826407000000001</v>
      </c>
      <c r="I46" s="14">
        <v>10.842954089999999</v>
      </c>
      <c r="J46" s="16">
        <v>0.27175956000000001</v>
      </c>
      <c r="K46" s="14">
        <v>4.5898185500000004</v>
      </c>
      <c r="L46" s="16">
        <v>0.19711484000000001</v>
      </c>
      <c r="M46" s="14">
        <v>0</v>
      </c>
      <c r="N46" s="16">
        <v>0</v>
      </c>
      <c r="O46" s="14" t="s">
        <v>582</v>
      </c>
      <c r="P46" s="16" t="s">
        <v>582</v>
      </c>
      <c r="Q46" s="14">
        <v>0</v>
      </c>
      <c r="R46" s="16">
        <v>0</v>
      </c>
      <c r="S46" s="14">
        <v>0</v>
      </c>
      <c r="T46" s="16">
        <v>0</v>
      </c>
      <c r="U46" s="14">
        <v>13.11625287</v>
      </c>
      <c r="V46" s="16">
        <v>0.57119352000000001</v>
      </c>
    </row>
    <row r="47" spans="1:22" x14ac:dyDescent="0.25">
      <c r="A47" s="11" t="s">
        <v>517</v>
      </c>
      <c r="B47" s="13">
        <v>5928</v>
      </c>
      <c r="C47" s="14">
        <f>(101/B47*100)</f>
        <v>1.703778677462888</v>
      </c>
      <c r="D47" s="15">
        <v>5827</v>
      </c>
      <c r="E47" s="14">
        <v>35.094194029999997</v>
      </c>
      <c r="F47" s="16">
        <v>0.71778359999999997</v>
      </c>
      <c r="G47" s="14">
        <v>23.975679060000001</v>
      </c>
      <c r="H47" s="16">
        <v>0.62202385999999998</v>
      </c>
      <c r="I47" s="14">
        <v>19.30548297</v>
      </c>
      <c r="J47" s="16">
        <v>0.57693897000000005</v>
      </c>
      <c r="K47" s="14">
        <v>13.933954959999999</v>
      </c>
      <c r="L47" s="16">
        <v>0.52053735999999995</v>
      </c>
      <c r="M47" s="14">
        <v>0</v>
      </c>
      <c r="N47" s="16">
        <v>0</v>
      </c>
      <c r="O47" s="14" t="s">
        <v>582</v>
      </c>
      <c r="P47" s="16" t="s">
        <v>582</v>
      </c>
      <c r="Q47" s="14">
        <v>0</v>
      </c>
      <c r="R47" s="16">
        <v>0</v>
      </c>
      <c r="S47" s="14">
        <v>0</v>
      </c>
      <c r="T47" s="16">
        <v>0</v>
      </c>
      <c r="U47" s="14">
        <v>7.69068898</v>
      </c>
      <c r="V47" s="16">
        <v>0.72491813999999999</v>
      </c>
    </row>
    <row r="48" spans="1:22" x14ac:dyDescent="0.25">
      <c r="A48" s="11" t="s">
        <v>518</v>
      </c>
      <c r="B48" s="13">
        <v>9841</v>
      </c>
      <c r="C48" s="14">
        <f>(7/B48*100)</f>
        <v>7.1130982623717101E-2</v>
      </c>
      <c r="D48" s="15">
        <v>9834</v>
      </c>
      <c r="E48" s="14">
        <v>57.05457036</v>
      </c>
      <c r="F48" s="16">
        <v>1.07810147</v>
      </c>
      <c r="G48" s="14">
        <v>14.1357546</v>
      </c>
      <c r="H48" s="16">
        <v>0.45871888999999999</v>
      </c>
      <c r="I48" s="14">
        <v>14.86940884</v>
      </c>
      <c r="J48" s="16">
        <v>0.48980109999999999</v>
      </c>
      <c r="K48" s="14">
        <v>12.5777711</v>
      </c>
      <c r="L48" s="16">
        <v>0.56846200000000002</v>
      </c>
      <c r="M48" s="14">
        <v>0</v>
      </c>
      <c r="N48" s="16">
        <v>0</v>
      </c>
      <c r="O48" s="14" t="s">
        <v>582</v>
      </c>
      <c r="P48" s="16" t="s">
        <v>582</v>
      </c>
      <c r="Q48" s="14">
        <v>0</v>
      </c>
      <c r="R48" s="16">
        <v>0</v>
      </c>
      <c r="S48" s="14">
        <v>0</v>
      </c>
      <c r="T48" s="16">
        <v>0</v>
      </c>
      <c r="U48" s="14">
        <v>1.3624951000000001</v>
      </c>
      <c r="V48" s="16">
        <v>0.52622597000000004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(225/B50*100)</f>
        <v>1.9075879610004238</v>
      </c>
      <c r="D50" s="15">
        <v>11570</v>
      </c>
      <c r="E50" s="14">
        <v>60.748237959999997</v>
      </c>
      <c r="F50" s="16">
        <v>0.77673177999999998</v>
      </c>
      <c r="G50" s="14">
        <v>20.474507630000002</v>
      </c>
      <c r="H50" s="16">
        <v>0.58720971</v>
      </c>
      <c r="I50" s="14">
        <v>10.77604747</v>
      </c>
      <c r="J50" s="16">
        <v>0.41869318999999999</v>
      </c>
      <c r="K50" s="14">
        <v>6.3566836200000001</v>
      </c>
      <c r="L50" s="16">
        <v>0.34068411999999998</v>
      </c>
      <c r="M50" s="14">
        <v>0</v>
      </c>
      <c r="N50" s="16">
        <v>0</v>
      </c>
      <c r="O50" s="14" t="s">
        <v>582</v>
      </c>
      <c r="P50" s="16" t="s">
        <v>582</v>
      </c>
      <c r="Q50" s="14">
        <v>0</v>
      </c>
      <c r="R50" s="16">
        <v>0</v>
      </c>
      <c r="S50" s="14">
        <v>0</v>
      </c>
      <c r="T50" s="16">
        <v>0</v>
      </c>
      <c r="U50" s="14">
        <v>1.64452332</v>
      </c>
      <c r="V50" s="16">
        <v>0.20362359999999999</v>
      </c>
    </row>
    <row r="51" spans="1:22" x14ac:dyDescent="0.25">
      <c r="A51" s="11" t="s">
        <v>521</v>
      </c>
      <c r="B51" s="13">
        <v>6866</v>
      </c>
      <c r="C51" s="14">
        <f>(109/B51*100)</f>
        <v>1.5875327701718611</v>
      </c>
      <c r="D51" s="15">
        <v>6757</v>
      </c>
      <c r="E51" s="14">
        <v>55.187306499999998</v>
      </c>
      <c r="F51" s="16">
        <v>0.72081355000000003</v>
      </c>
      <c r="G51" s="14">
        <v>17.606665400000001</v>
      </c>
      <c r="H51" s="16">
        <v>0.54808266000000005</v>
      </c>
      <c r="I51" s="14">
        <v>9.0670794800000003</v>
      </c>
      <c r="J51" s="16">
        <v>0.51311198999999996</v>
      </c>
      <c r="K51" s="14">
        <v>5.4398097400000003</v>
      </c>
      <c r="L51" s="16">
        <v>0.34031936000000002</v>
      </c>
      <c r="M51" s="14">
        <v>0</v>
      </c>
      <c r="N51" s="16">
        <v>0</v>
      </c>
      <c r="O51" s="14" t="s">
        <v>582</v>
      </c>
      <c r="P51" s="16" t="s">
        <v>582</v>
      </c>
      <c r="Q51" s="14">
        <v>10.568905689999999</v>
      </c>
      <c r="R51" s="16">
        <v>0.61184083</v>
      </c>
      <c r="S51" s="14">
        <v>0</v>
      </c>
      <c r="T51" s="16">
        <v>0</v>
      </c>
      <c r="U51" s="14">
        <v>2.1302331900000002</v>
      </c>
      <c r="V51" s="16">
        <v>0.27949013</v>
      </c>
    </row>
    <row r="52" spans="1:22" x14ac:dyDescent="0.25">
      <c r="A52" s="11" t="s">
        <v>522</v>
      </c>
      <c r="B52" s="13">
        <v>5809</v>
      </c>
      <c r="C52" s="14">
        <f>(77/B52*100)</f>
        <v>1.325529351007058</v>
      </c>
      <c r="D52" s="15">
        <v>5732</v>
      </c>
      <c r="E52" s="14">
        <v>48.297836060000002</v>
      </c>
      <c r="F52" s="16">
        <v>0.71787321999999998</v>
      </c>
      <c r="G52" s="14">
        <v>30.092769539999999</v>
      </c>
      <c r="H52" s="16">
        <v>0.63818697000000002</v>
      </c>
      <c r="I52" s="14">
        <v>13.63808468</v>
      </c>
      <c r="J52" s="16">
        <v>0.40324010999999998</v>
      </c>
      <c r="K52" s="14">
        <v>6.4259537</v>
      </c>
      <c r="L52" s="16">
        <v>0.35361147999999998</v>
      </c>
      <c r="M52" s="14">
        <v>0</v>
      </c>
      <c r="N52" s="16">
        <v>0</v>
      </c>
      <c r="O52" s="14" t="s">
        <v>582</v>
      </c>
      <c r="P52" s="16" t="s">
        <v>582</v>
      </c>
      <c r="Q52" s="14">
        <v>0</v>
      </c>
      <c r="R52" s="16">
        <v>0</v>
      </c>
      <c r="S52" s="14">
        <v>0</v>
      </c>
      <c r="T52" s="16">
        <v>0</v>
      </c>
      <c r="U52" s="14">
        <v>1.5453560200000001</v>
      </c>
      <c r="V52" s="16">
        <v>0.15859131000000001</v>
      </c>
    </row>
    <row r="53" spans="1:22" x14ac:dyDescent="0.25">
      <c r="A53" s="11" t="s">
        <v>523</v>
      </c>
      <c r="B53" s="13">
        <v>5571</v>
      </c>
      <c r="C53" s="14">
        <f>(85/B53*100)</f>
        <v>1.5257583916711541</v>
      </c>
      <c r="D53" s="15">
        <v>5486</v>
      </c>
      <c r="E53" s="14">
        <v>40.815541709999998</v>
      </c>
      <c r="F53" s="16">
        <v>0.64338276999999999</v>
      </c>
      <c r="G53" s="14">
        <v>31.06418476</v>
      </c>
      <c r="H53" s="16">
        <v>0.66626304999999997</v>
      </c>
      <c r="I53" s="14">
        <v>16.400504569999999</v>
      </c>
      <c r="J53" s="16">
        <v>0.55627002999999997</v>
      </c>
      <c r="K53" s="14">
        <v>8.5406418300000002</v>
      </c>
      <c r="L53" s="16">
        <v>0.43067453999999999</v>
      </c>
      <c r="M53" s="14">
        <v>0</v>
      </c>
      <c r="N53" s="16">
        <v>0</v>
      </c>
      <c r="O53" s="14" t="s">
        <v>582</v>
      </c>
      <c r="P53" s="16" t="s">
        <v>582</v>
      </c>
      <c r="Q53" s="14">
        <v>0</v>
      </c>
      <c r="R53" s="16">
        <v>0</v>
      </c>
      <c r="S53" s="14">
        <v>0</v>
      </c>
      <c r="T53" s="16">
        <v>0</v>
      </c>
      <c r="U53" s="14">
        <v>3.1791271399999999</v>
      </c>
      <c r="V53" s="16">
        <v>0.24973498999999999</v>
      </c>
    </row>
    <row r="54" spans="1:22" x14ac:dyDescent="0.25">
      <c r="A54" s="11" t="s">
        <v>524</v>
      </c>
      <c r="B54" s="13">
        <v>4740</v>
      </c>
      <c r="C54" s="14">
        <f>(113/B54*100)</f>
        <v>2.3839662447257384</v>
      </c>
      <c r="D54" s="15">
        <v>4627</v>
      </c>
      <c r="E54" s="14">
        <v>48.997114490000001</v>
      </c>
      <c r="F54" s="16">
        <v>0.87020027</v>
      </c>
      <c r="G54" s="14">
        <v>15.848250439999999</v>
      </c>
      <c r="H54" s="16">
        <v>0.51599132999999997</v>
      </c>
      <c r="I54" s="14">
        <v>17.009064420000001</v>
      </c>
      <c r="J54" s="16">
        <v>0.68494330999999997</v>
      </c>
      <c r="K54" s="14">
        <v>10.238271129999999</v>
      </c>
      <c r="L54" s="16">
        <v>0.5248604</v>
      </c>
      <c r="M54" s="14">
        <v>0</v>
      </c>
      <c r="N54" s="16">
        <v>0</v>
      </c>
      <c r="O54" s="14" t="s">
        <v>582</v>
      </c>
      <c r="P54" s="16" t="s">
        <v>582</v>
      </c>
      <c r="Q54" s="14">
        <v>0</v>
      </c>
      <c r="R54" s="16">
        <v>0</v>
      </c>
      <c r="S54" s="14">
        <v>0</v>
      </c>
      <c r="T54" s="16">
        <v>0</v>
      </c>
      <c r="U54" s="14">
        <v>7.9072995199999996</v>
      </c>
      <c r="V54" s="16">
        <v>0.49602927000000002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51.192375409999997</v>
      </c>
      <c r="F56" s="16">
        <v>1.0281665200000001</v>
      </c>
      <c r="G56" s="14">
        <v>19.2337065</v>
      </c>
      <c r="H56" s="16">
        <v>0.57060643</v>
      </c>
      <c r="I56" s="14">
        <v>18.21414145</v>
      </c>
      <c r="J56" s="16">
        <v>0.58594654000000002</v>
      </c>
      <c r="K56" s="14">
        <v>10.06710709</v>
      </c>
      <c r="L56" s="16">
        <v>0.49996536000000003</v>
      </c>
      <c r="M56" s="14">
        <v>0</v>
      </c>
      <c r="N56" s="16">
        <v>0</v>
      </c>
      <c r="O56" s="14" t="s">
        <v>582</v>
      </c>
      <c r="P56" s="16" t="s">
        <v>582</v>
      </c>
      <c r="Q56" s="14">
        <v>0</v>
      </c>
      <c r="R56" s="16">
        <v>0</v>
      </c>
      <c r="S56" s="14">
        <v>0</v>
      </c>
      <c r="T56" s="16">
        <v>0</v>
      </c>
      <c r="U56" s="14">
        <v>1.2926695500000001</v>
      </c>
      <c r="V56" s="16">
        <v>0.21471771000000001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49.90971424</v>
      </c>
      <c r="F61" s="16">
        <v>0.77256504000000004</v>
      </c>
      <c r="G61" s="14">
        <v>24.706425849999999</v>
      </c>
      <c r="H61" s="16">
        <v>0.68973269000000004</v>
      </c>
      <c r="I61" s="14">
        <v>15.287530309999999</v>
      </c>
      <c r="J61" s="16">
        <v>0.48641161999999999</v>
      </c>
      <c r="K61" s="14">
        <v>7.42144096</v>
      </c>
      <c r="L61" s="16">
        <v>0.34022405</v>
      </c>
      <c r="M61" s="14">
        <v>0</v>
      </c>
      <c r="N61" s="16">
        <v>0</v>
      </c>
      <c r="O61" s="14" t="s">
        <v>582</v>
      </c>
      <c r="P61" s="16" t="s">
        <v>582</v>
      </c>
      <c r="Q61" s="14">
        <v>0</v>
      </c>
      <c r="R61" s="16">
        <v>0</v>
      </c>
      <c r="S61" s="14">
        <v>0</v>
      </c>
      <c r="T61" s="16">
        <v>0</v>
      </c>
      <c r="U61" s="14">
        <v>2.6748886500000002</v>
      </c>
      <c r="V61" s="16">
        <v>0.34070656999999999</v>
      </c>
    </row>
    <row r="62" spans="1:22" x14ac:dyDescent="0.25">
      <c r="A62" s="11" t="s">
        <v>532</v>
      </c>
      <c r="B62" s="13">
        <v>4476</v>
      </c>
      <c r="C62" s="14">
        <f>(3/B62*100)</f>
        <v>6.7024128686327081E-2</v>
      </c>
      <c r="D62" s="15">
        <v>4473</v>
      </c>
      <c r="E62" s="14">
        <v>63.960501090000001</v>
      </c>
      <c r="F62" s="16">
        <v>0.69114423000000003</v>
      </c>
      <c r="G62" s="14">
        <v>16.870092199999998</v>
      </c>
      <c r="H62" s="16">
        <v>0.60109847999999999</v>
      </c>
      <c r="I62" s="14">
        <v>12.202022940000001</v>
      </c>
      <c r="J62" s="16">
        <v>0.47872678000000002</v>
      </c>
      <c r="K62" s="14">
        <v>6.61120061</v>
      </c>
      <c r="L62" s="16">
        <v>0.36794608000000001</v>
      </c>
      <c r="M62" s="14">
        <v>0</v>
      </c>
      <c r="N62" s="16">
        <v>0</v>
      </c>
      <c r="O62" s="14" t="s">
        <v>582</v>
      </c>
      <c r="P62" s="16" t="s">
        <v>582</v>
      </c>
      <c r="Q62" s="14">
        <v>0</v>
      </c>
      <c r="R62" s="16">
        <v>0</v>
      </c>
      <c r="S62" s="14">
        <v>0</v>
      </c>
      <c r="T62" s="16">
        <v>0</v>
      </c>
      <c r="U62" s="14">
        <v>0.35618315</v>
      </c>
      <c r="V62" s="16">
        <v>8.9051480000000002E-2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52.740674769999998</v>
      </c>
      <c r="F66" s="16">
        <v>0.74762804000000005</v>
      </c>
      <c r="G66" s="14">
        <v>22.910287480000001</v>
      </c>
      <c r="H66" s="16">
        <v>0.60304267</v>
      </c>
      <c r="I66" s="14">
        <v>12.347937890000001</v>
      </c>
      <c r="J66" s="16">
        <v>0.41615671999999998</v>
      </c>
      <c r="K66" s="14">
        <v>5.6176690799999998</v>
      </c>
      <c r="L66" s="16">
        <v>0.31823495000000002</v>
      </c>
      <c r="M66" s="14">
        <v>0</v>
      </c>
      <c r="N66" s="16">
        <v>0</v>
      </c>
      <c r="O66" s="14" t="s">
        <v>582</v>
      </c>
      <c r="P66" s="16" t="s">
        <v>582</v>
      </c>
      <c r="Q66" s="14">
        <v>0</v>
      </c>
      <c r="R66" s="16">
        <v>0</v>
      </c>
      <c r="S66" s="14">
        <v>0</v>
      </c>
      <c r="T66" s="16">
        <v>0</v>
      </c>
      <c r="U66" s="14">
        <v>6.3834307800000003</v>
      </c>
      <c r="V66" s="16">
        <v>0.32081718999999997</v>
      </c>
    </row>
    <row r="67" spans="1:22" x14ac:dyDescent="0.25">
      <c r="A67" s="11" t="s">
        <v>537</v>
      </c>
      <c r="B67" s="13">
        <v>6971</v>
      </c>
      <c r="C67" s="14">
        <f>(117/B67*100)</f>
        <v>1.6783818677377709</v>
      </c>
      <c r="D67" s="15">
        <v>6854</v>
      </c>
      <c r="E67" s="14">
        <v>43.621637929999999</v>
      </c>
      <c r="F67" s="16">
        <v>0.63178814999999999</v>
      </c>
      <c r="G67" s="14">
        <v>24.124957479999999</v>
      </c>
      <c r="H67" s="16">
        <v>0.43976185000000001</v>
      </c>
      <c r="I67" s="14">
        <v>18.08348994</v>
      </c>
      <c r="J67" s="16">
        <v>0.52627729000000001</v>
      </c>
      <c r="K67" s="14">
        <v>11.91572163</v>
      </c>
      <c r="L67" s="16">
        <v>0.36618851000000002</v>
      </c>
      <c r="M67" s="14">
        <v>0</v>
      </c>
      <c r="N67" s="16">
        <v>0</v>
      </c>
      <c r="O67" s="14" t="s">
        <v>582</v>
      </c>
      <c r="P67" s="16" t="s">
        <v>582</v>
      </c>
      <c r="Q67" s="14">
        <v>0</v>
      </c>
      <c r="R67" s="16">
        <v>0</v>
      </c>
      <c r="S67" s="14">
        <v>0</v>
      </c>
      <c r="T67" s="16">
        <v>0</v>
      </c>
      <c r="U67" s="14">
        <v>2.2541930200000002</v>
      </c>
      <c r="V67" s="16">
        <v>0.22774710000000001</v>
      </c>
    </row>
    <row r="68" spans="1:22" x14ac:dyDescent="0.25">
      <c r="A68" s="11" t="s">
        <v>538</v>
      </c>
      <c r="B68" s="13">
        <v>12083</v>
      </c>
      <c r="C68" s="14">
        <f>(26/B68*100)</f>
        <v>0.21517834974757924</v>
      </c>
      <c r="D68" s="15">
        <v>12057</v>
      </c>
      <c r="E68" s="14">
        <v>41.70616046</v>
      </c>
      <c r="F68" s="16">
        <v>0.46351927999999998</v>
      </c>
      <c r="G68" s="14">
        <v>25.459801850000002</v>
      </c>
      <c r="H68" s="16">
        <v>0.42778525000000001</v>
      </c>
      <c r="I68" s="14">
        <v>15.078656029999999</v>
      </c>
      <c r="J68" s="16">
        <v>0.33750334999999998</v>
      </c>
      <c r="K68" s="14">
        <v>8.2415556900000002</v>
      </c>
      <c r="L68" s="16">
        <v>0.19559613000000001</v>
      </c>
      <c r="M68" s="14">
        <v>0</v>
      </c>
      <c r="N68" s="16">
        <v>0</v>
      </c>
      <c r="O68" s="14" t="s">
        <v>582</v>
      </c>
      <c r="P68" s="16" t="s">
        <v>582</v>
      </c>
      <c r="Q68" s="14">
        <v>0</v>
      </c>
      <c r="R68" s="16">
        <v>0</v>
      </c>
      <c r="S68" s="14">
        <v>0</v>
      </c>
      <c r="T68" s="16">
        <v>0</v>
      </c>
      <c r="U68" s="14">
        <v>9.51382598</v>
      </c>
      <c r="V68" s="16">
        <v>0.23963857</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43.085465309999996</v>
      </c>
      <c r="F70" s="16">
        <v>0.93303793999999995</v>
      </c>
      <c r="G70" s="14">
        <v>22.103942790000001</v>
      </c>
      <c r="H70" s="16">
        <v>0.62118465</v>
      </c>
      <c r="I70" s="14">
        <v>19.902769960000001</v>
      </c>
      <c r="J70" s="16">
        <v>0.75833629000000002</v>
      </c>
      <c r="K70" s="14">
        <v>12.009298469999999</v>
      </c>
      <c r="L70" s="16">
        <v>0.56833745999999996</v>
      </c>
      <c r="M70" s="14">
        <v>0</v>
      </c>
      <c r="N70" s="16">
        <v>0</v>
      </c>
      <c r="O70" s="14" t="s">
        <v>582</v>
      </c>
      <c r="P70" s="16" t="s">
        <v>582</v>
      </c>
      <c r="Q70" s="14">
        <v>0</v>
      </c>
      <c r="R70" s="16">
        <v>0</v>
      </c>
      <c r="S70" s="14">
        <v>0</v>
      </c>
      <c r="T70" s="16">
        <v>0</v>
      </c>
      <c r="U70" s="14">
        <v>2.8985234700000002</v>
      </c>
      <c r="V70" s="16">
        <v>0.27777132999999998</v>
      </c>
    </row>
    <row r="71" spans="1:22" x14ac:dyDescent="0.25">
      <c r="A71" s="11" t="s">
        <v>541</v>
      </c>
      <c r="B71" s="13">
        <v>6115</v>
      </c>
      <c r="C71" s="14">
        <f>(17/B71*100)</f>
        <v>0.27800490596892891</v>
      </c>
      <c r="D71" s="15">
        <v>6098</v>
      </c>
      <c r="E71" s="14">
        <v>62.221598440000001</v>
      </c>
      <c r="F71" s="16">
        <v>0.68202949999999996</v>
      </c>
      <c r="G71" s="14">
        <v>19.83515654</v>
      </c>
      <c r="H71" s="16">
        <v>0.50807579999999997</v>
      </c>
      <c r="I71" s="14">
        <v>12.67378038</v>
      </c>
      <c r="J71" s="16">
        <v>0.44465370999999998</v>
      </c>
      <c r="K71" s="14">
        <v>4.4061062499999997</v>
      </c>
      <c r="L71" s="16">
        <v>0.28290373000000002</v>
      </c>
      <c r="M71" s="14">
        <v>0</v>
      </c>
      <c r="N71" s="16">
        <v>0</v>
      </c>
      <c r="O71" s="14" t="s">
        <v>582</v>
      </c>
      <c r="P71" s="16" t="s">
        <v>582</v>
      </c>
      <c r="Q71" s="14">
        <v>0</v>
      </c>
      <c r="R71" s="16">
        <v>0</v>
      </c>
      <c r="S71" s="14">
        <v>0</v>
      </c>
      <c r="T71" s="16">
        <v>0</v>
      </c>
      <c r="U71" s="14">
        <v>0.86335839999999997</v>
      </c>
      <c r="V71" s="16">
        <v>0.12218971000000001</v>
      </c>
    </row>
    <row r="72" spans="1:22" x14ac:dyDescent="0.25">
      <c r="A72" s="11" t="s">
        <v>542</v>
      </c>
      <c r="B72" s="13">
        <v>7708</v>
      </c>
      <c r="C72" s="14">
        <f>(5/B72*100)</f>
        <v>6.4867669953295279E-2</v>
      </c>
      <c r="D72" s="15">
        <v>7703</v>
      </c>
      <c r="E72" s="14">
        <v>85.157618859999999</v>
      </c>
      <c r="F72" s="16">
        <v>0.44819440999999999</v>
      </c>
      <c r="G72" s="14">
        <v>7.3581951700000001</v>
      </c>
      <c r="H72" s="16">
        <v>0.29461991999999998</v>
      </c>
      <c r="I72" s="14">
        <v>4.57866456</v>
      </c>
      <c r="J72" s="16">
        <v>0.25170582000000002</v>
      </c>
      <c r="K72" s="14">
        <v>2.6554529599999999</v>
      </c>
      <c r="L72" s="16">
        <v>0.18735445000000001</v>
      </c>
      <c r="M72" s="14">
        <v>0</v>
      </c>
      <c r="N72" s="16">
        <v>0</v>
      </c>
      <c r="O72" s="14" t="s">
        <v>582</v>
      </c>
      <c r="P72" s="16" t="s">
        <v>582</v>
      </c>
      <c r="Q72" s="14">
        <v>0</v>
      </c>
      <c r="R72" s="16">
        <v>0</v>
      </c>
      <c r="S72" s="14">
        <v>0</v>
      </c>
      <c r="T72" s="16">
        <v>0</v>
      </c>
      <c r="U72" s="14">
        <v>0.25006845</v>
      </c>
      <c r="V72" s="16">
        <v>5.2094179999999997E-2</v>
      </c>
    </row>
    <row r="73" spans="1:22" x14ac:dyDescent="0.25">
      <c r="A73" s="11" t="s">
        <v>543</v>
      </c>
      <c r="B73" s="13">
        <v>8249</v>
      </c>
      <c r="C73" s="14">
        <f>(147/B73*100)</f>
        <v>1.7820341859619349</v>
      </c>
      <c r="D73" s="15">
        <v>8102</v>
      </c>
      <c r="E73" s="14">
        <v>61.221147250000001</v>
      </c>
      <c r="F73" s="16">
        <v>0.96403214999999998</v>
      </c>
      <c r="G73" s="14">
        <v>13.93688908</v>
      </c>
      <c r="H73" s="16">
        <v>0.56656558000000001</v>
      </c>
      <c r="I73" s="14">
        <v>13.03012026</v>
      </c>
      <c r="J73" s="16">
        <v>0.51919621000000005</v>
      </c>
      <c r="K73" s="14">
        <v>10.45365119</v>
      </c>
      <c r="L73" s="16">
        <v>0.44656957000000003</v>
      </c>
      <c r="M73" s="14">
        <v>0</v>
      </c>
      <c r="N73" s="16">
        <v>0</v>
      </c>
      <c r="O73" s="14" t="s">
        <v>582</v>
      </c>
      <c r="P73" s="16" t="s">
        <v>582</v>
      </c>
      <c r="Q73" s="14">
        <v>0</v>
      </c>
      <c r="R73" s="16">
        <v>0</v>
      </c>
      <c r="S73" s="14">
        <v>0</v>
      </c>
      <c r="T73" s="16">
        <v>0</v>
      </c>
      <c r="U73" s="14">
        <v>1.3581922200000001</v>
      </c>
      <c r="V73" s="16">
        <v>0.16776531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(211/B75*100)</f>
        <v>3.9255813953488374</v>
      </c>
      <c r="D75" s="15">
        <v>5164</v>
      </c>
      <c r="E75" s="14">
        <v>49.214942970000003</v>
      </c>
      <c r="F75" s="16">
        <v>0.79672363000000002</v>
      </c>
      <c r="G75" s="14">
        <v>23.71152687</v>
      </c>
      <c r="H75" s="16">
        <v>0.68211588999999995</v>
      </c>
      <c r="I75" s="14">
        <v>12.065429699999999</v>
      </c>
      <c r="J75" s="16">
        <v>0.49133587000000001</v>
      </c>
      <c r="K75" s="14">
        <v>5.7268269299999996</v>
      </c>
      <c r="L75" s="16">
        <v>0.35367947</v>
      </c>
      <c r="M75" s="14">
        <v>0</v>
      </c>
      <c r="N75" s="16">
        <v>0</v>
      </c>
      <c r="O75" s="14" t="s">
        <v>582</v>
      </c>
      <c r="P75" s="16" t="s">
        <v>582</v>
      </c>
      <c r="Q75" s="14">
        <v>0</v>
      </c>
      <c r="R75" s="16">
        <v>0</v>
      </c>
      <c r="S75" s="14">
        <v>0</v>
      </c>
      <c r="T75" s="16">
        <v>0</v>
      </c>
      <c r="U75" s="14">
        <v>9.28127353</v>
      </c>
      <c r="V75" s="16">
        <v>0.71011888000000001</v>
      </c>
    </row>
    <row r="76" spans="1:22" x14ac:dyDescent="0.25">
      <c r="A76" s="11" t="s">
        <v>546</v>
      </c>
      <c r="B76" s="13">
        <v>14167</v>
      </c>
      <c r="C76" s="14">
        <f>(229/B76*100)</f>
        <v>1.6164325545281288</v>
      </c>
      <c r="D76" s="15">
        <v>13938</v>
      </c>
      <c r="E76" s="14">
        <v>47.918250729999997</v>
      </c>
      <c r="F76" s="16">
        <v>0.71616426</v>
      </c>
      <c r="G76" s="14">
        <v>25.450980359999999</v>
      </c>
      <c r="H76" s="16">
        <v>0.48595905</v>
      </c>
      <c r="I76" s="14">
        <v>14.24256948</v>
      </c>
      <c r="J76" s="16">
        <v>0.42938146999999999</v>
      </c>
      <c r="K76" s="14">
        <v>7.9481634300000001</v>
      </c>
      <c r="L76" s="16">
        <v>0.33622182</v>
      </c>
      <c r="M76" s="14">
        <v>0</v>
      </c>
      <c r="N76" s="16">
        <v>0</v>
      </c>
      <c r="O76" s="14" t="s">
        <v>582</v>
      </c>
      <c r="P76" s="16" t="s">
        <v>582</v>
      </c>
      <c r="Q76" s="14">
        <v>0</v>
      </c>
      <c r="R76" s="16">
        <v>0</v>
      </c>
      <c r="S76" s="14">
        <v>0</v>
      </c>
      <c r="T76" s="16">
        <v>0</v>
      </c>
      <c r="U76" s="14">
        <v>4.4400359900000002</v>
      </c>
      <c r="V76" s="16">
        <v>0.29291333000000003</v>
      </c>
    </row>
    <row r="77" spans="1:22" x14ac:dyDescent="0.25">
      <c r="A77" s="11" t="s">
        <v>547</v>
      </c>
      <c r="B77" s="13">
        <v>6062</v>
      </c>
      <c r="C77" s="14">
        <f>(92/B77*100)</f>
        <v>1.5176509402837348</v>
      </c>
      <c r="D77" s="15">
        <v>5970</v>
      </c>
      <c r="E77" s="14">
        <v>47.369394730000003</v>
      </c>
      <c r="F77" s="16">
        <v>0.67295532999999996</v>
      </c>
      <c r="G77" s="14">
        <v>21.46652108</v>
      </c>
      <c r="H77" s="16">
        <v>0.53789209999999998</v>
      </c>
      <c r="I77" s="14">
        <v>15.646447179999999</v>
      </c>
      <c r="J77" s="16">
        <v>0.46939530000000002</v>
      </c>
      <c r="K77" s="14">
        <v>8.4644324100000006</v>
      </c>
      <c r="L77" s="16">
        <v>0.40831447999999998</v>
      </c>
      <c r="M77" s="14">
        <v>0</v>
      </c>
      <c r="N77" s="16">
        <v>0</v>
      </c>
      <c r="O77" s="14" t="s">
        <v>582</v>
      </c>
      <c r="P77" s="16" t="s">
        <v>582</v>
      </c>
      <c r="Q77" s="14">
        <v>0</v>
      </c>
      <c r="R77" s="16">
        <v>0</v>
      </c>
      <c r="S77" s="14">
        <v>0</v>
      </c>
      <c r="T77" s="16">
        <v>0</v>
      </c>
      <c r="U77" s="14">
        <v>7.0532046099999999</v>
      </c>
      <c r="V77" s="16">
        <v>0.50519734000000005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35.444366170000002</v>
      </c>
      <c r="F81" s="16">
        <v>0.80275200000000002</v>
      </c>
      <c r="G81" s="14">
        <v>28.623205070000001</v>
      </c>
      <c r="H81" s="16">
        <v>0.62892252000000004</v>
      </c>
      <c r="I81" s="14">
        <v>26.045581869999999</v>
      </c>
      <c r="J81" s="16">
        <v>0.73889899999999997</v>
      </c>
      <c r="K81" s="14">
        <v>9.0793237999999992</v>
      </c>
      <c r="L81" s="16">
        <v>0.46207129000000002</v>
      </c>
      <c r="M81" s="14">
        <v>0</v>
      </c>
      <c r="N81" s="16">
        <v>0</v>
      </c>
      <c r="O81" s="14" t="s">
        <v>582</v>
      </c>
      <c r="P81" s="16" t="s">
        <v>582</v>
      </c>
      <c r="Q81" s="14">
        <v>0</v>
      </c>
      <c r="R81" s="16">
        <v>0</v>
      </c>
      <c r="S81" s="14">
        <v>0</v>
      </c>
      <c r="T81" s="16">
        <v>0</v>
      </c>
      <c r="U81" s="14">
        <v>0.80752310000000005</v>
      </c>
      <c r="V81" s="16">
        <v>0.12615088999999999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734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(394/B7*100)</f>
        <v>2.7116311080523054</v>
      </c>
      <c r="D7" s="15">
        <v>14136</v>
      </c>
      <c r="E7" s="14">
        <v>49.5869201</v>
      </c>
      <c r="F7" s="16">
        <v>0.51555169999999995</v>
      </c>
      <c r="G7" s="14">
        <v>25.19798389</v>
      </c>
      <c r="H7" s="16">
        <v>0.46399090999999998</v>
      </c>
      <c r="I7" s="14">
        <v>13.416727939999999</v>
      </c>
      <c r="J7" s="16">
        <v>0.34347757000000001</v>
      </c>
      <c r="K7" s="14">
        <v>9.0356342400000003</v>
      </c>
      <c r="L7" s="16">
        <v>0.30388025000000002</v>
      </c>
      <c r="M7" s="14">
        <v>0</v>
      </c>
      <c r="N7" s="16">
        <v>0</v>
      </c>
      <c r="O7" s="14" t="s">
        <v>582</v>
      </c>
      <c r="P7" s="16" t="s">
        <v>582</v>
      </c>
      <c r="Q7" s="14">
        <v>0</v>
      </c>
      <c r="R7" s="16">
        <v>0</v>
      </c>
      <c r="S7" s="14">
        <v>0</v>
      </c>
      <c r="T7" s="16">
        <v>0</v>
      </c>
      <c r="U7" s="14">
        <v>2.7627338300000002</v>
      </c>
      <c r="V7" s="16">
        <v>0.18545756999999999</v>
      </c>
    </row>
    <row r="8" spans="1:22" x14ac:dyDescent="0.25">
      <c r="A8" s="11" t="s">
        <v>478</v>
      </c>
      <c r="B8" s="13">
        <v>7007</v>
      </c>
      <c r="C8" s="14">
        <f>(28/B8*100)</f>
        <v>0.39960039960039961</v>
      </c>
      <c r="D8" s="15">
        <v>6979</v>
      </c>
      <c r="E8" s="14">
        <v>49.848978879999997</v>
      </c>
      <c r="F8" s="16">
        <v>0.74966721999999997</v>
      </c>
      <c r="G8" s="14">
        <v>23.71792116</v>
      </c>
      <c r="H8" s="16">
        <v>0.63118324000000003</v>
      </c>
      <c r="I8" s="14">
        <v>13.65430847</v>
      </c>
      <c r="J8" s="16">
        <v>0.43440833000000001</v>
      </c>
      <c r="K8" s="14">
        <v>10.020673609999999</v>
      </c>
      <c r="L8" s="16">
        <v>0.37986377999999998</v>
      </c>
      <c r="M8" s="14">
        <v>0</v>
      </c>
      <c r="N8" s="16">
        <v>0</v>
      </c>
      <c r="O8" s="14" t="s">
        <v>582</v>
      </c>
      <c r="P8" s="16" t="s">
        <v>582</v>
      </c>
      <c r="Q8" s="14">
        <v>0.47277058999999999</v>
      </c>
      <c r="R8" s="16">
        <v>0.11635475000000001</v>
      </c>
      <c r="S8" s="14">
        <v>0</v>
      </c>
      <c r="T8" s="16">
        <v>0</v>
      </c>
      <c r="U8" s="14">
        <v>2.2853472899999998</v>
      </c>
      <c r="V8" s="16">
        <v>0.2215742</v>
      </c>
    </row>
    <row r="9" spans="1:22" x14ac:dyDescent="0.25">
      <c r="A9" s="11" t="s">
        <v>479</v>
      </c>
      <c r="B9" s="13">
        <v>9651</v>
      </c>
      <c r="C9" s="14">
        <f>(127/B9*100)</f>
        <v>1.3159258107968086</v>
      </c>
      <c r="D9" s="15">
        <v>9524</v>
      </c>
      <c r="E9" s="14">
        <v>53.238900559999998</v>
      </c>
      <c r="F9" s="16">
        <v>0.70549114999999996</v>
      </c>
      <c r="G9" s="14">
        <v>20.366523539999999</v>
      </c>
      <c r="H9" s="16">
        <v>0.45711961000000001</v>
      </c>
      <c r="I9" s="14">
        <v>11.98015447</v>
      </c>
      <c r="J9" s="16">
        <v>0.34344861999999998</v>
      </c>
      <c r="K9" s="14">
        <v>7.9622809600000002</v>
      </c>
      <c r="L9" s="16">
        <v>0.33881185000000003</v>
      </c>
      <c r="M9" s="14">
        <v>0</v>
      </c>
      <c r="N9" s="16">
        <v>0</v>
      </c>
      <c r="O9" s="14" t="s">
        <v>582</v>
      </c>
      <c r="P9" s="16" t="s">
        <v>582</v>
      </c>
      <c r="Q9" s="14">
        <v>3.0193514700000001</v>
      </c>
      <c r="R9" s="16">
        <v>0.54210800999999997</v>
      </c>
      <c r="S9" s="14">
        <v>0</v>
      </c>
      <c r="T9" s="16">
        <v>0</v>
      </c>
      <c r="U9" s="14">
        <v>3.4327890000000001</v>
      </c>
      <c r="V9" s="16">
        <v>0.32720318999999998</v>
      </c>
    </row>
    <row r="10" spans="1:22" x14ac:dyDescent="0.25">
      <c r="A10" s="11" t="s">
        <v>480</v>
      </c>
      <c r="B10" s="13">
        <v>20058</v>
      </c>
      <c r="C10" s="14">
        <f>(0/B10*100)</f>
        <v>0</v>
      </c>
      <c r="D10" s="15">
        <v>20058</v>
      </c>
      <c r="E10" s="14">
        <v>0</v>
      </c>
      <c r="F10" s="16">
        <v>0</v>
      </c>
      <c r="G10" s="14">
        <v>0</v>
      </c>
      <c r="H10" s="16">
        <v>0</v>
      </c>
      <c r="I10" s="14">
        <v>0</v>
      </c>
      <c r="J10" s="16">
        <v>0</v>
      </c>
      <c r="K10" s="14">
        <v>0</v>
      </c>
      <c r="L10" s="16">
        <v>0</v>
      </c>
      <c r="M10" s="14">
        <v>0</v>
      </c>
      <c r="N10" s="16">
        <v>0</v>
      </c>
      <c r="O10" s="14" t="s">
        <v>582</v>
      </c>
      <c r="P10" s="16" t="s">
        <v>582</v>
      </c>
      <c r="Q10" s="14">
        <v>100</v>
      </c>
      <c r="R10" s="16">
        <v>0</v>
      </c>
      <c r="S10" s="14">
        <v>0</v>
      </c>
      <c r="T10" s="16">
        <v>0</v>
      </c>
      <c r="U10" s="14">
        <v>0</v>
      </c>
      <c r="V10" s="16">
        <v>0</v>
      </c>
    </row>
    <row r="11" spans="1:22" x14ac:dyDescent="0.25">
      <c r="A11" s="11" t="s">
        <v>481</v>
      </c>
      <c r="B11" s="13">
        <v>7053</v>
      </c>
      <c r="C11" s="14">
        <f>(55/B11*100)</f>
        <v>0.77981000992485461</v>
      </c>
      <c r="D11" s="15">
        <v>6998</v>
      </c>
      <c r="E11" s="14">
        <v>67.91313323</v>
      </c>
      <c r="F11" s="16">
        <v>0.72208570999999999</v>
      </c>
      <c r="G11" s="14">
        <v>15.314244240000001</v>
      </c>
      <c r="H11" s="16">
        <v>0.47475587000000002</v>
      </c>
      <c r="I11" s="14">
        <v>9.4322890499999996</v>
      </c>
      <c r="J11" s="16">
        <v>0.42942954</v>
      </c>
      <c r="K11" s="14">
        <v>4.6889018800000004</v>
      </c>
      <c r="L11" s="16">
        <v>0.31608032000000003</v>
      </c>
      <c r="M11" s="14">
        <v>0</v>
      </c>
      <c r="N11" s="16">
        <v>0</v>
      </c>
      <c r="O11" s="14" t="s">
        <v>582</v>
      </c>
      <c r="P11" s="16" t="s">
        <v>582</v>
      </c>
      <c r="Q11" s="14">
        <v>0</v>
      </c>
      <c r="R11" s="16">
        <v>0</v>
      </c>
      <c r="S11" s="14">
        <v>0</v>
      </c>
      <c r="T11" s="16">
        <v>0</v>
      </c>
      <c r="U11" s="14">
        <v>2.6514316</v>
      </c>
      <c r="V11" s="16">
        <v>0.33262562000000001</v>
      </c>
    </row>
    <row r="12" spans="1:22" x14ac:dyDescent="0.25">
      <c r="A12" s="11" t="s">
        <v>482</v>
      </c>
      <c r="B12" s="13">
        <v>6894</v>
      </c>
      <c r="C12" s="14">
        <f>(58/B12*100)</f>
        <v>0.8413112851755149</v>
      </c>
      <c r="D12" s="15">
        <v>6836</v>
      </c>
      <c r="E12" s="14">
        <v>57.411757629999997</v>
      </c>
      <c r="F12" s="16">
        <v>0.74435563000000005</v>
      </c>
      <c r="G12" s="14">
        <v>19.863546299999999</v>
      </c>
      <c r="H12" s="16">
        <v>0.51786078999999996</v>
      </c>
      <c r="I12" s="14">
        <v>10.37187595</v>
      </c>
      <c r="J12" s="16">
        <v>0.44203144</v>
      </c>
      <c r="K12" s="14">
        <v>7.6163018400000002</v>
      </c>
      <c r="L12" s="16">
        <v>0.44280346999999998</v>
      </c>
      <c r="M12" s="14">
        <v>0</v>
      </c>
      <c r="N12" s="16">
        <v>0</v>
      </c>
      <c r="O12" s="14" t="s">
        <v>582</v>
      </c>
      <c r="P12" s="16" t="s">
        <v>582</v>
      </c>
      <c r="Q12" s="14">
        <v>2.3474789199999999</v>
      </c>
      <c r="R12" s="16">
        <v>0.59173732000000001</v>
      </c>
      <c r="S12" s="14">
        <v>0</v>
      </c>
      <c r="T12" s="16">
        <v>0</v>
      </c>
      <c r="U12" s="14">
        <v>2.3890393599999999</v>
      </c>
      <c r="V12" s="16">
        <v>0.2432648</v>
      </c>
    </row>
    <row r="13" spans="1:22" x14ac:dyDescent="0.25">
      <c r="A13" s="11" t="s">
        <v>483</v>
      </c>
      <c r="B13" s="13">
        <v>7161</v>
      </c>
      <c r="C13" s="14">
        <f>(96/B13*100)</f>
        <v>1.3405948889819856</v>
      </c>
      <c r="D13" s="15">
        <v>7065</v>
      </c>
      <c r="E13" s="14">
        <v>56.872604260000003</v>
      </c>
      <c r="F13" s="16">
        <v>0.64029020000000003</v>
      </c>
      <c r="G13" s="14">
        <v>22.20927897</v>
      </c>
      <c r="H13" s="16">
        <v>0.55851021999999995</v>
      </c>
      <c r="I13" s="14">
        <v>10.02687639</v>
      </c>
      <c r="J13" s="16">
        <v>0.44261900999999998</v>
      </c>
      <c r="K13" s="14">
        <v>4.94787702</v>
      </c>
      <c r="L13" s="16">
        <v>0.27373343</v>
      </c>
      <c r="M13" s="14">
        <v>0</v>
      </c>
      <c r="N13" s="16">
        <v>0</v>
      </c>
      <c r="O13" s="14" t="s">
        <v>582</v>
      </c>
      <c r="P13" s="16" t="s">
        <v>582</v>
      </c>
      <c r="Q13" s="14">
        <v>4.0695000200000004</v>
      </c>
      <c r="R13" s="16">
        <v>0.46797088999999997</v>
      </c>
      <c r="S13" s="14">
        <v>0</v>
      </c>
      <c r="T13" s="16">
        <v>0</v>
      </c>
      <c r="U13" s="14">
        <v>1.87386334</v>
      </c>
      <c r="V13" s="16">
        <v>0.23714773</v>
      </c>
    </row>
    <row r="14" spans="1:22" x14ac:dyDescent="0.25">
      <c r="A14" s="11" t="s">
        <v>484</v>
      </c>
      <c r="B14" s="13">
        <v>5587</v>
      </c>
      <c r="C14" s="14">
        <f>(76/B14*100)</f>
        <v>1.3603006980490424</v>
      </c>
      <c r="D14" s="15">
        <v>5511</v>
      </c>
      <c r="E14" s="14">
        <v>46.26883076</v>
      </c>
      <c r="F14" s="16">
        <v>0.86224743999999998</v>
      </c>
      <c r="G14" s="14">
        <v>26.26218033</v>
      </c>
      <c r="H14" s="16">
        <v>0.73063197999999996</v>
      </c>
      <c r="I14" s="14">
        <v>16.40543242</v>
      </c>
      <c r="J14" s="16">
        <v>0.53295806000000001</v>
      </c>
      <c r="K14" s="14">
        <v>9.82008978</v>
      </c>
      <c r="L14" s="16">
        <v>0.46294403000000001</v>
      </c>
      <c r="M14" s="14">
        <v>0</v>
      </c>
      <c r="N14" s="16">
        <v>0</v>
      </c>
      <c r="O14" s="14" t="s">
        <v>582</v>
      </c>
      <c r="P14" s="16" t="s">
        <v>582</v>
      </c>
      <c r="Q14" s="14">
        <v>0</v>
      </c>
      <c r="R14" s="16">
        <v>0</v>
      </c>
      <c r="S14" s="14">
        <v>0</v>
      </c>
      <c r="T14" s="16">
        <v>0</v>
      </c>
      <c r="U14" s="14">
        <v>1.2434667100000001</v>
      </c>
      <c r="V14" s="16">
        <v>0.18549177</v>
      </c>
    </row>
    <row r="15" spans="1:22" x14ac:dyDescent="0.25">
      <c r="A15" s="11" t="s">
        <v>485</v>
      </c>
      <c r="B15" s="13">
        <v>5882</v>
      </c>
      <c r="C15" s="14">
        <f>(53/B15*100)</f>
        <v>0.90105406324379467</v>
      </c>
      <c r="D15" s="15">
        <v>5829</v>
      </c>
      <c r="E15" s="14">
        <v>57.298657609999999</v>
      </c>
      <c r="F15" s="16">
        <v>0.77605986000000005</v>
      </c>
      <c r="G15" s="14">
        <v>22.73803277</v>
      </c>
      <c r="H15" s="16">
        <v>0.52104576999999996</v>
      </c>
      <c r="I15" s="14">
        <v>11.299980359999999</v>
      </c>
      <c r="J15" s="16">
        <v>0.50980037</v>
      </c>
      <c r="K15" s="14">
        <v>6.1892592500000001</v>
      </c>
      <c r="L15" s="16">
        <v>0.30215269</v>
      </c>
      <c r="M15" s="14">
        <v>0</v>
      </c>
      <c r="N15" s="16">
        <v>0</v>
      </c>
      <c r="O15" s="14" t="s">
        <v>582</v>
      </c>
      <c r="P15" s="16" t="s">
        <v>582</v>
      </c>
      <c r="Q15" s="14">
        <v>1.0127116700000001</v>
      </c>
      <c r="R15" s="16">
        <v>0.45391006</v>
      </c>
      <c r="S15" s="14">
        <v>0</v>
      </c>
      <c r="T15" s="16">
        <v>0</v>
      </c>
      <c r="U15" s="14">
        <v>1.4613583400000001</v>
      </c>
      <c r="V15" s="16">
        <v>0.20248389999999999</v>
      </c>
    </row>
    <row r="16" spans="1:22" x14ac:dyDescent="0.25">
      <c r="A16" s="11" t="s">
        <v>486</v>
      </c>
      <c r="B16" s="13">
        <v>6108</v>
      </c>
      <c r="C16" s="14">
        <f>(110/B16*100)</f>
        <v>1.8009168303863783</v>
      </c>
      <c r="D16" s="15">
        <v>5998</v>
      </c>
      <c r="E16" s="14">
        <v>49.339950250000001</v>
      </c>
      <c r="F16" s="16">
        <v>0.79313049000000002</v>
      </c>
      <c r="G16" s="14">
        <v>19.934373669999999</v>
      </c>
      <c r="H16" s="16">
        <v>0.49871797000000001</v>
      </c>
      <c r="I16" s="14">
        <v>14.77988287</v>
      </c>
      <c r="J16" s="16">
        <v>0.48599780999999997</v>
      </c>
      <c r="K16" s="14">
        <v>11.094932650000001</v>
      </c>
      <c r="L16" s="16">
        <v>0.47340362000000002</v>
      </c>
      <c r="M16" s="14">
        <v>0</v>
      </c>
      <c r="N16" s="16">
        <v>0</v>
      </c>
      <c r="O16" s="14" t="s">
        <v>582</v>
      </c>
      <c r="P16" s="16" t="s">
        <v>582</v>
      </c>
      <c r="Q16" s="14">
        <v>0</v>
      </c>
      <c r="R16" s="16">
        <v>0</v>
      </c>
      <c r="S16" s="14">
        <v>0</v>
      </c>
      <c r="T16" s="16">
        <v>0</v>
      </c>
      <c r="U16" s="14">
        <v>4.85086057</v>
      </c>
      <c r="V16" s="16">
        <v>0.57293762999999998</v>
      </c>
    </row>
    <row r="17" spans="1:22" x14ac:dyDescent="0.25">
      <c r="A17" s="11" t="s">
        <v>487</v>
      </c>
      <c r="B17" s="13">
        <v>6504</v>
      </c>
      <c r="C17" s="14">
        <f>(734/B17*100)</f>
        <v>11.285362853628536</v>
      </c>
      <c r="D17" s="15">
        <v>5770</v>
      </c>
      <c r="E17" s="14">
        <v>50.02283894</v>
      </c>
      <c r="F17" s="16">
        <v>0.76646782000000002</v>
      </c>
      <c r="G17" s="14">
        <v>23.71493293</v>
      </c>
      <c r="H17" s="16">
        <v>0.52610431000000002</v>
      </c>
      <c r="I17" s="14">
        <v>12.50737457</v>
      </c>
      <c r="J17" s="16">
        <v>0.44506583999999999</v>
      </c>
      <c r="K17" s="14">
        <v>7.8237138000000002</v>
      </c>
      <c r="L17" s="16">
        <v>0.33306416</v>
      </c>
      <c r="M17" s="14">
        <v>0</v>
      </c>
      <c r="N17" s="16">
        <v>0</v>
      </c>
      <c r="O17" s="14" t="s">
        <v>582</v>
      </c>
      <c r="P17" s="16" t="s">
        <v>582</v>
      </c>
      <c r="Q17" s="14">
        <v>2.5647076599999998</v>
      </c>
      <c r="R17" s="16">
        <v>0.34040091</v>
      </c>
      <c r="S17" s="14">
        <v>0</v>
      </c>
      <c r="T17" s="16">
        <v>0</v>
      </c>
      <c r="U17" s="14">
        <v>3.3664320999999999</v>
      </c>
      <c r="V17" s="16">
        <v>0.37263417999999998</v>
      </c>
    </row>
    <row r="18" spans="1:22" x14ac:dyDescent="0.25">
      <c r="A18" s="11" t="s">
        <v>488</v>
      </c>
      <c r="B18" s="13">
        <v>5532</v>
      </c>
      <c r="C18" s="14">
        <f>(28/B18*100)</f>
        <v>0.50614605929139556</v>
      </c>
      <c r="D18" s="15">
        <v>5504</v>
      </c>
      <c r="E18" s="14">
        <v>61.29441954</v>
      </c>
      <c r="F18" s="16">
        <v>0.84920150000000005</v>
      </c>
      <c r="G18" s="14">
        <v>17.828983959999999</v>
      </c>
      <c r="H18" s="16">
        <v>0.4922185</v>
      </c>
      <c r="I18" s="14">
        <v>10.59732687</v>
      </c>
      <c r="J18" s="16">
        <v>0.41928735</v>
      </c>
      <c r="K18" s="14">
        <v>7.7016707799999997</v>
      </c>
      <c r="L18" s="16">
        <v>0.43773049000000003</v>
      </c>
      <c r="M18" s="14">
        <v>0</v>
      </c>
      <c r="N18" s="16">
        <v>0</v>
      </c>
      <c r="O18" s="14" t="s">
        <v>582</v>
      </c>
      <c r="P18" s="16" t="s">
        <v>582</v>
      </c>
      <c r="Q18" s="14">
        <v>0</v>
      </c>
      <c r="R18" s="16">
        <v>0</v>
      </c>
      <c r="S18" s="14">
        <v>0</v>
      </c>
      <c r="T18" s="16">
        <v>0</v>
      </c>
      <c r="U18" s="14">
        <v>2.5775988500000002</v>
      </c>
      <c r="V18" s="16">
        <v>0.37738465999999998</v>
      </c>
    </row>
    <row r="19" spans="1:22" x14ac:dyDescent="0.25">
      <c r="A19" s="11" t="s">
        <v>489</v>
      </c>
      <c r="B19" s="13">
        <v>5658</v>
      </c>
      <c r="C19" s="14">
        <f>(75/B19*100)</f>
        <v>1.3255567338282079</v>
      </c>
      <c r="D19" s="15">
        <v>5583</v>
      </c>
      <c r="E19" s="14">
        <v>44.157889130000001</v>
      </c>
      <c r="F19" s="16">
        <v>0.74551122999999997</v>
      </c>
      <c r="G19" s="14">
        <v>22.743956740000002</v>
      </c>
      <c r="H19" s="16">
        <v>0.62007570999999995</v>
      </c>
      <c r="I19" s="14">
        <v>18.573296020000001</v>
      </c>
      <c r="J19" s="16">
        <v>0.54377498000000002</v>
      </c>
      <c r="K19" s="14">
        <v>12.08358428</v>
      </c>
      <c r="L19" s="16">
        <v>0.48776682999999998</v>
      </c>
      <c r="M19" s="14">
        <v>0</v>
      </c>
      <c r="N19" s="16">
        <v>0</v>
      </c>
      <c r="O19" s="14" t="s">
        <v>582</v>
      </c>
      <c r="P19" s="16" t="s">
        <v>582</v>
      </c>
      <c r="Q19" s="14">
        <v>0</v>
      </c>
      <c r="R19" s="16">
        <v>0</v>
      </c>
      <c r="S19" s="14">
        <v>0</v>
      </c>
      <c r="T19" s="16">
        <v>0</v>
      </c>
      <c r="U19" s="14">
        <v>2.4412738200000001</v>
      </c>
      <c r="V19" s="16">
        <v>0.25192361000000002</v>
      </c>
    </row>
    <row r="20" spans="1:22" x14ac:dyDescent="0.25">
      <c r="A20" s="11" t="s">
        <v>490</v>
      </c>
      <c r="B20" s="13">
        <v>3371</v>
      </c>
      <c r="C20" s="14">
        <f>(75/B20*100)</f>
        <v>2.2248590922574905</v>
      </c>
      <c r="D20" s="15">
        <v>3296</v>
      </c>
      <c r="E20" s="14">
        <v>72.064570500000002</v>
      </c>
      <c r="F20" s="16">
        <v>0.73060932999999995</v>
      </c>
      <c r="G20" s="14">
        <v>15.47432392</v>
      </c>
      <c r="H20" s="16">
        <v>0.53089805000000001</v>
      </c>
      <c r="I20" s="14">
        <v>6.3002374100000003</v>
      </c>
      <c r="J20" s="16">
        <v>0.39255347000000002</v>
      </c>
      <c r="K20" s="14">
        <v>3.8468369400000002</v>
      </c>
      <c r="L20" s="16">
        <v>0.34351889000000002</v>
      </c>
      <c r="M20" s="14">
        <v>0</v>
      </c>
      <c r="N20" s="16">
        <v>0</v>
      </c>
      <c r="O20" s="14" t="s">
        <v>582</v>
      </c>
      <c r="P20" s="16" t="s">
        <v>582</v>
      </c>
      <c r="Q20" s="14">
        <v>0</v>
      </c>
      <c r="R20" s="16">
        <v>0</v>
      </c>
      <c r="S20" s="14">
        <v>0</v>
      </c>
      <c r="T20" s="16">
        <v>0</v>
      </c>
      <c r="U20" s="14">
        <v>2.3140312299999999</v>
      </c>
      <c r="V20" s="16">
        <v>0.25024006999999998</v>
      </c>
    </row>
    <row r="21" spans="1:22" x14ac:dyDescent="0.25">
      <c r="A21" s="11" t="s">
        <v>491</v>
      </c>
      <c r="B21" s="13">
        <v>5741</v>
      </c>
      <c r="C21" s="14">
        <f>(45/B21*100)</f>
        <v>0.7838355687162516</v>
      </c>
      <c r="D21" s="15">
        <v>5696</v>
      </c>
      <c r="E21" s="14">
        <v>52.582995070000003</v>
      </c>
      <c r="F21" s="16">
        <v>0.81986205000000001</v>
      </c>
      <c r="G21" s="14">
        <v>26.811566620000001</v>
      </c>
      <c r="H21" s="16">
        <v>0.62219566999999998</v>
      </c>
      <c r="I21" s="14">
        <v>11.094229869999999</v>
      </c>
      <c r="J21" s="16">
        <v>0.55711160999999998</v>
      </c>
      <c r="K21" s="14">
        <v>8.5929730299999996</v>
      </c>
      <c r="L21" s="16">
        <v>0.44076513</v>
      </c>
      <c r="M21" s="14">
        <v>0</v>
      </c>
      <c r="N21" s="16">
        <v>0</v>
      </c>
      <c r="O21" s="14" t="s">
        <v>582</v>
      </c>
      <c r="P21" s="16" t="s">
        <v>582</v>
      </c>
      <c r="Q21" s="14">
        <v>0</v>
      </c>
      <c r="R21" s="16">
        <v>0</v>
      </c>
      <c r="S21" s="14">
        <v>0</v>
      </c>
      <c r="T21" s="16">
        <v>0</v>
      </c>
      <c r="U21" s="14">
        <v>0.91823540999999997</v>
      </c>
      <c r="V21" s="16">
        <v>0.12733383000000001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78.119917369999996</v>
      </c>
      <c r="F24" s="16">
        <v>0.61407261000000002</v>
      </c>
      <c r="G24" s="14">
        <v>12.75222022</v>
      </c>
      <c r="H24" s="16">
        <v>0.44492546999999999</v>
      </c>
      <c r="I24" s="14">
        <v>4.7235378399999997</v>
      </c>
      <c r="J24" s="16">
        <v>0.28394962000000001</v>
      </c>
      <c r="K24" s="14">
        <v>3.1656402199999998</v>
      </c>
      <c r="L24" s="16">
        <v>0.25077966000000002</v>
      </c>
      <c r="M24" s="14">
        <v>0</v>
      </c>
      <c r="N24" s="16">
        <v>0</v>
      </c>
      <c r="O24" s="14" t="s">
        <v>582</v>
      </c>
      <c r="P24" s="16" t="s">
        <v>582</v>
      </c>
      <c r="Q24" s="14">
        <v>0</v>
      </c>
      <c r="R24" s="16">
        <v>0</v>
      </c>
      <c r="S24" s="14">
        <v>0</v>
      </c>
      <c r="T24" s="16">
        <v>0</v>
      </c>
      <c r="U24" s="14">
        <v>1.2386843400000001</v>
      </c>
      <c r="V24" s="16">
        <v>0.15756709999999999</v>
      </c>
    </row>
    <row r="25" spans="1:22" x14ac:dyDescent="0.25">
      <c r="A25" s="11" t="s">
        <v>495</v>
      </c>
      <c r="B25" s="13">
        <v>5581</v>
      </c>
      <c r="C25" s="14">
        <f>(24/B25*100)</f>
        <v>0.43003046049095145</v>
      </c>
      <c r="D25" s="15">
        <v>5557</v>
      </c>
      <c r="E25" s="14">
        <v>68.869685110000006</v>
      </c>
      <c r="F25" s="16">
        <v>0.62479843000000002</v>
      </c>
      <c r="G25" s="14">
        <v>17.145584400000001</v>
      </c>
      <c r="H25" s="16">
        <v>0.45155643000000001</v>
      </c>
      <c r="I25" s="14">
        <v>9.6430841699999998</v>
      </c>
      <c r="J25" s="16">
        <v>0.40933353</v>
      </c>
      <c r="K25" s="14">
        <v>3.7911307700000001</v>
      </c>
      <c r="L25" s="16">
        <v>0.28767577999999999</v>
      </c>
      <c r="M25" s="14">
        <v>0</v>
      </c>
      <c r="N25" s="16">
        <v>0</v>
      </c>
      <c r="O25" s="14" t="s">
        <v>582</v>
      </c>
      <c r="P25" s="16" t="s">
        <v>582</v>
      </c>
      <c r="Q25" s="14">
        <v>0</v>
      </c>
      <c r="R25" s="16">
        <v>0</v>
      </c>
      <c r="S25" s="14">
        <v>0</v>
      </c>
      <c r="T25" s="16">
        <v>0</v>
      </c>
      <c r="U25" s="14">
        <v>0.55051554999999996</v>
      </c>
      <c r="V25" s="16">
        <v>0.10406139</v>
      </c>
    </row>
    <row r="26" spans="1:22" x14ac:dyDescent="0.25">
      <c r="A26" s="11" t="s">
        <v>496</v>
      </c>
      <c r="B26" s="13">
        <v>4869</v>
      </c>
      <c r="C26" s="14">
        <f>(38/B26*100)</f>
        <v>0.78044773054015193</v>
      </c>
      <c r="D26" s="15">
        <v>4831</v>
      </c>
      <c r="E26" s="14">
        <v>50.940551560000003</v>
      </c>
      <c r="F26" s="16">
        <v>0.74314765000000005</v>
      </c>
      <c r="G26" s="14">
        <v>23.36706131</v>
      </c>
      <c r="H26" s="16">
        <v>0.55156910000000003</v>
      </c>
      <c r="I26" s="14">
        <v>14.13606184</v>
      </c>
      <c r="J26" s="16">
        <v>0.55836213000000001</v>
      </c>
      <c r="K26" s="14">
        <v>9.6147042900000006</v>
      </c>
      <c r="L26" s="16">
        <v>0.50358519000000002</v>
      </c>
      <c r="M26" s="14">
        <v>0</v>
      </c>
      <c r="N26" s="16">
        <v>0</v>
      </c>
      <c r="O26" s="14" t="s">
        <v>582</v>
      </c>
      <c r="P26" s="16" t="s">
        <v>582</v>
      </c>
      <c r="Q26" s="14">
        <v>0</v>
      </c>
      <c r="R26" s="16">
        <v>0</v>
      </c>
      <c r="S26" s="14">
        <v>0</v>
      </c>
      <c r="T26" s="16">
        <v>0</v>
      </c>
      <c r="U26" s="14">
        <v>1.941621</v>
      </c>
      <c r="V26" s="16">
        <v>0.23462807999999999</v>
      </c>
    </row>
    <row r="27" spans="1:22" x14ac:dyDescent="0.25">
      <c r="A27" s="11" t="s">
        <v>497</v>
      </c>
      <c r="B27" s="13">
        <v>5299</v>
      </c>
      <c r="C27" s="14">
        <f>(20/B27*100)</f>
        <v>0.37742970371768259</v>
      </c>
      <c r="D27" s="15">
        <v>5279</v>
      </c>
      <c r="E27" s="14">
        <v>49.480093799999999</v>
      </c>
      <c r="F27" s="16">
        <v>0.61626294999999998</v>
      </c>
      <c r="G27" s="14">
        <v>23.38493364</v>
      </c>
      <c r="H27" s="16">
        <v>0.56513827000000005</v>
      </c>
      <c r="I27" s="14">
        <v>12.690746860000001</v>
      </c>
      <c r="J27" s="16">
        <v>0.40048078999999998</v>
      </c>
      <c r="K27" s="14">
        <v>10.88060654</v>
      </c>
      <c r="L27" s="16">
        <v>0.42118130999999998</v>
      </c>
      <c r="M27" s="14">
        <v>0</v>
      </c>
      <c r="N27" s="16">
        <v>0</v>
      </c>
      <c r="O27" s="14" t="s">
        <v>582</v>
      </c>
      <c r="P27" s="16" t="s">
        <v>582</v>
      </c>
      <c r="Q27" s="14">
        <v>0</v>
      </c>
      <c r="R27" s="16">
        <v>0</v>
      </c>
      <c r="S27" s="14">
        <v>0</v>
      </c>
      <c r="T27" s="16">
        <v>0</v>
      </c>
      <c r="U27" s="14">
        <v>3.56361916</v>
      </c>
      <c r="V27" s="16">
        <v>0.25291670999999999</v>
      </c>
    </row>
    <row r="28" spans="1:22" x14ac:dyDescent="0.25">
      <c r="A28" s="11" t="s">
        <v>498</v>
      </c>
      <c r="B28" s="13">
        <v>7568</v>
      </c>
      <c r="C28" s="14">
        <f>(68/B28*100)</f>
        <v>0.89852008456659616</v>
      </c>
      <c r="D28" s="15">
        <v>7500</v>
      </c>
      <c r="E28" s="14">
        <v>60.374615400000003</v>
      </c>
      <c r="F28" s="16">
        <v>0.68470085000000003</v>
      </c>
      <c r="G28" s="14">
        <v>20.712311700000001</v>
      </c>
      <c r="H28" s="16">
        <v>0.55354857000000002</v>
      </c>
      <c r="I28" s="14">
        <v>11.46113268</v>
      </c>
      <c r="J28" s="16">
        <v>0.38711060000000003</v>
      </c>
      <c r="K28" s="14">
        <v>6.3412074699999996</v>
      </c>
      <c r="L28" s="16">
        <v>0.30004597</v>
      </c>
      <c r="M28" s="14">
        <v>0</v>
      </c>
      <c r="N28" s="16">
        <v>0</v>
      </c>
      <c r="O28" s="14" t="s">
        <v>582</v>
      </c>
      <c r="P28" s="16" t="s">
        <v>582</v>
      </c>
      <c r="Q28" s="14">
        <v>0</v>
      </c>
      <c r="R28" s="16">
        <v>0</v>
      </c>
      <c r="S28" s="14">
        <v>0</v>
      </c>
      <c r="T28" s="16">
        <v>0</v>
      </c>
      <c r="U28" s="14">
        <v>1.1107327499999999</v>
      </c>
      <c r="V28" s="16">
        <v>0.13683948000000001</v>
      </c>
    </row>
    <row r="29" spans="1:22" x14ac:dyDescent="0.25">
      <c r="A29" s="11" t="s">
        <v>499</v>
      </c>
      <c r="B29" s="13">
        <v>5385</v>
      </c>
      <c r="C29" s="14">
        <f>(30/B29*100)</f>
        <v>0.55710306406685239</v>
      </c>
      <c r="D29" s="15">
        <v>5355</v>
      </c>
      <c r="E29" s="14">
        <v>65.559871560000005</v>
      </c>
      <c r="F29" s="16">
        <v>0.71903638000000003</v>
      </c>
      <c r="G29" s="14">
        <v>19.38583015</v>
      </c>
      <c r="H29" s="16">
        <v>0.58120300000000003</v>
      </c>
      <c r="I29" s="14">
        <v>8.0210050800000001</v>
      </c>
      <c r="J29" s="16">
        <v>0.37997933</v>
      </c>
      <c r="K29" s="14">
        <v>3.33568862</v>
      </c>
      <c r="L29" s="16">
        <v>0.25132406000000002</v>
      </c>
      <c r="M29" s="14">
        <v>0</v>
      </c>
      <c r="N29" s="16">
        <v>0</v>
      </c>
      <c r="O29" s="14" t="s">
        <v>582</v>
      </c>
      <c r="P29" s="16" t="s">
        <v>582</v>
      </c>
      <c r="Q29" s="14">
        <v>2.7667624100000001</v>
      </c>
      <c r="R29" s="16">
        <v>0.24169378</v>
      </c>
      <c r="S29" s="14">
        <v>0</v>
      </c>
      <c r="T29" s="16">
        <v>0</v>
      </c>
      <c r="U29" s="14">
        <v>0.93084217999999996</v>
      </c>
      <c r="V29" s="16">
        <v>0.17711099</v>
      </c>
    </row>
    <row r="30" spans="1:22" x14ac:dyDescent="0.25">
      <c r="A30" s="11" t="s">
        <v>500</v>
      </c>
      <c r="B30" s="13">
        <v>4520</v>
      </c>
      <c r="C30" s="14">
        <f>(109/B30*100)</f>
        <v>2.4115044247787614</v>
      </c>
      <c r="D30" s="15">
        <v>4411</v>
      </c>
      <c r="E30" s="14">
        <v>48.91525979</v>
      </c>
      <c r="F30" s="16">
        <v>0.95645077999999994</v>
      </c>
      <c r="G30" s="14">
        <v>26.238670760000002</v>
      </c>
      <c r="H30" s="16">
        <v>0.77335228</v>
      </c>
      <c r="I30" s="14">
        <v>14.182512559999999</v>
      </c>
      <c r="J30" s="16">
        <v>0.53407210000000005</v>
      </c>
      <c r="K30" s="14">
        <v>8.3188918199999993</v>
      </c>
      <c r="L30" s="16">
        <v>0.42505815000000002</v>
      </c>
      <c r="M30" s="14">
        <v>0</v>
      </c>
      <c r="N30" s="16">
        <v>0</v>
      </c>
      <c r="O30" s="14" t="s">
        <v>582</v>
      </c>
      <c r="P30" s="16" t="s">
        <v>582</v>
      </c>
      <c r="Q30" s="14">
        <v>0</v>
      </c>
      <c r="R30" s="16">
        <v>0</v>
      </c>
      <c r="S30" s="14">
        <v>0</v>
      </c>
      <c r="T30" s="16">
        <v>0</v>
      </c>
      <c r="U30" s="14">
        <v>2.34466507</v>
      </c>
      <c r="V30" s="16">
        <v>0.28404718000000001</v>
      </c>
    </row>
    <row r="31" spans="1:22" x14ac:dyDescent="0.25">
      <c r="A31" s="11" t="s">
        <v>501</v>
      </c>
      <c r="B31" s="13">
        <v>5456</v>
      </c>
      <c r="C31" s="14">
        <f>(127/B31*100)</f>
        <v>2.3277126099706744</v>
      </c>
      <c r="D31" s="15">
        <v>5329</v>
      </c>
      <c r="E31" s="14">
        <v>51.502257219999997</v>
      </c>
      <c r="F31" s="16">
        <v>0.70902445000000003</v>
      </c>
      <c r="G31" s="14">
        <v>24.197153069999999</v>
      </c>
      <c r="H31" s="16">
        <v>0.66705254999999997</v>
      </c>
      <c r="I31" s="14">
        <v>13.241677019999999</v>
      </c>
      <c r="J31" s="16">
        <v>0.51137821000000006</v>
      </c>
      <c r="K31" s="14">
        <v>8.0085731800000008</v>
      </c>
      <c r="L31" s="16">
        <v>0.40182984999999999</v>
      </c>
      <c r="M31" s="14">
        <v>0</v>
      </c>
      <c r="N31" s="16">
        <v>0</v>
      </c>
      <c r="O31" s="14" t="s">
        <v>582</v>
      </c>
      <c r="P31" s="16" t="s">
        <v>582</v>
      </c>
      <c r="Q31" s="14">
        <v>0</v>
      </c>
      <c r="R31" s="16">
        <v>0</v>
      </c>
      <c r="S31" s="14">
        <v>0</v>
      </c>
      <c r="T31" s="16">
        <v>0</v>
      </c>
      <c r="U31" s="14">
        <v>3.0503395100000001</v>
      </c>
      <c r="V31" s="16">
        <v>0.33450562</v>
      </c>
    </row>
    <row r="32" spans="1:22" x14ac:dyDescent="0.25">
      <c r="A32" s="11" t="s">
        <v>502</v>
      </c>
      <c r="B32" s="13">
        <v>4478</v>
      </c>
      <c r="C32" s="14">
        <f>(5/B32*100)</f>
        <v>0.11165698972755694</v>
      </c>
      <c r="D32" s="15">
        <v>4473</v>
      </c>
      <c r="E32" s="14">
        <v>49.042294830000003</v>
      </c>
      <c r="F32" s="16">
        <v>0.87607601000000002</v>
      </c>
      <c r="G32" s="14">
        <v>27.029889050000001</v>
      </c>
      <c r="H32" s="16">
        <v>0.80885784999999999</v>
      </c>
      <c r="I32" s="14">
        <v>11.886828299999999</v>
      </c>
      <c r="J32" s="16">
        <v>0.44682042</v>
      </c>
      <c r="K32" s="14">
        <v>10.503190890000001</v>
      </c>
      <c r="L32" s="16">
        <v>0.50922403000000005</v>
      </c>
      <c r="M32" s="14">
        <v>0</v>
      </c>
      <c r="N32" s="16">
        <v>0</v>
      </c>
      <c r="O32" s="14" t="s">
        <v>582</v>
      </c>
      <c r="P32" s="16" t="s">
        <v>582</v>
      </c>
      <c r="Q32" s="14">
        <v>0</v>
      </c>
      <c r="R32" s="16">
        <v>0</v>
      </c>
      <c r="S32" s="14">
        <v>0</v>
      </c>
      <c r="T32" s="16">
        <v>0</v>
      </c>
      <c r="U32" s="14">
        <v>1.5377969300000001</v>
      </c>
      <c r="V32" s="16">
        <v>0.22547118999999999</v>
      </c>
    </row>
    <row r="33" spans="1:22" x14ac:dyDescent="0.25">
      <c r="A33" s="11" t="s">
        <v>503</v>
      </c>
      <c r="B33" s="13">
        <v>7325</v>
      </c>
      <c r="C33" s="14">
        <f>(76/B33*100)</f>
        <v>1.0375426621160411</v>
      </c>
      <c r="D33" s="15">
        <v>7249</v>
      </c>
      <c r="E33" s="14">
        <v>46.29126479</v>
      </c>
      <c r="F33" s="16">
        <v>0.77302294999999999</v>
      </c>
      <c r="G33" s="14">
        <v>26.55280286</v>
      </c>
      <c r="H33" s="16">
        <v>0.64574874999999998</v>
      </c>
      <c r="I33" s="14">
        <v>15.49659795</v>
      </c>
      <c r="J33" s="16">
        <v>0.58297988000000001</v>
      </c>
      <c r="K33" s="14">
        <v>10.210528399999999</v>
      </c>
      <c r="L33" s="16">
        <v>0.41654566999999998</v>
      </c>
      <c r="M33" s="14">
        <v>0</v>
      </c>
      <c r="N33" s="16">
        <v>0</v>
      </c>
      <c r="O33" s="14" t="s">
        <v>582</v>
      </c>
      <c r="P33" s="16" t="s">
        <v>582</v>
      </c>
      <c r="Q33" s="14">
        <v>0</v>
      </c>
      <c r="R33" s="16">
        <v>0</v>
      </c>
      <c r="S33" s="14">
        <v>0</v>
      </c>
      <c r="T33" s="16">
        <v>0</v>
      </c>
      <c r="U33" s="14">
        <v>1.448806</v>
      </c>
      <c r="V33" s="16">
        <v>0.1742648</v>
      </c>
    </row>
    <row r="34" spans="1:22" x14ac:dyDescent="0.25">
      <c r="A34" s="11" t="s">
        <v>504</v>
      </c>
      <c r="B34" s="13">
        <v>6350</v>
      </c>
      <c r="C34" s="14">
        <f>(40/B34*100)</f>
        <v>0.62992125984251968</v>
      </c>
      <c r="D34" s="15">
        <v>6310</v>
      </c>
      <c r="E34" s="14">
        <v>43.3164479</v>
      </c>
      <c r="F34" s="16">
        <v>0.79125875000000001</v>
      </c>
      <c r="G34" s="14">
        <v>24.49557179</v>
      </c>
      <c r="H34" s="16">
        <v>0.56429969000000002</v>
      </c>
      <c r="I34" s="14">
        <v>14.161307949999999</v>
      </c>
      <c r="J34" s="16">
        <v>0.52560554999999998</v>
      </c>
      <c r="K34" s="14">
        <v>12.102582119999999</v>
      </c>
      <c r="L34" s="16">
        <v>0.49478260000000002</v>
      </c>
      <c r="M34" s="14">
        <v>0</v>
      </c>
      <c r="N34" s="16">
        <v>0</v>
      </c>
      <c r="O34" s="14" t="s">
        <v>582</v>
      </c>
      <c r="P34" s="16" t="s">
        <v>582</v>
      </c>
      <c r="Q34" s="14">
        <v>2.5623417000000002</v>
      </c>
      <c r="R34" s="16">
        <v>0.53188796999999999</v>
      </c>
      <c r="S34" s="14">
        <v>0</v>
      </c>
      <c r="T34" s="16">
        <v>0</v>
      </c>
      <c r="U34" s="14">
        <v>3.3617485500000002</v>
      </c>
      <c r="V34" s="16">
        <v>0.34414624999999999</v>
      </c>
    </row>
    <row r="35" spans="1:22" x14ac:dyDescent="0.25">
      <c r="A35" s="11" t="s">
        <v>505</v>
      </c>
      <c r="B35" s="13">
        <v>6406</v>
      </c>
      <c r="C35" s="14">
        <f>(39/B35*100)</f>
        <v>0.60880424601935679</v>
      </c>
      <c r="D35" s="15">
        <v>6367</v>
      </c>
      <c r="E35" s="14">
        <v>53.609488710000001</v>
      </c>
      <c r="F35" s="16">
        <v>0.73070016999999998</v>
      </c>
      <c r="G35" s="14">
        <v>24.850263030000001</v>
      </c>
      <c r="H35" s="16">
        <v>0.62231473999999998</v>
      </c>
      <c r="I35" s="14">
        <v>12.354888839999999</v>
      </c>
      <c r="J35" s="16">
        <v>0.44301552</v>
      </c>
      <c r="K35" s="14">
        <v>6.5308980500000002</v>
      </c>
      <c r="L35" s="16">
        <v>0.33406532999999999</v>
      </c>
      <c r="M35" s="14">
        <v>0</v>
      </c>
      <c r="N35" s="16">
        <v>0</v>
      </c>
      <c r="O35" s="14" t="s">
        <v>582</v>
      </c>
      <c r="P35" s="16" t="s">
        <v>582</v>
      </c>
      <c r="Q35" s="14">
        <v>1.03407877</v>
      </c>
      <c r="R35" s="16">
        <v>5.6461600000000001E-2</v>
      </c>
      <c r="S35" s="14">
        <v>0</v>
      </c>
      <c r="T35" s="16">
        <v>0</v>
      </c>
      <c r="U35" s="14">
        <v>1.62038259</v>
      </c>
      <c r="V35" s="16">
        <v>0.19236059999999999</v>
      </c>
    </row>
    <row r="36" spans="1:22" x14ac:dyDescent="0.25">
      <c r="A36" s="11" t="s">
        <v>506</v>
      </c>
      <c r="B36" s="13">
        <v>6736</v>
      </c>
      <c r="C36" s="14">
        <f>(33/B36*100)</f>
        <v>0.48990498812351541</v>
      </c>
      <c r="D36" s="15">
        <v>6703</v>
      </c>
      <c r="E36" s="14">
        <v>62.690962509999999</v>
      </c>
      <c r="F36" s="16">
        <v>0.75626183999999996</v>
      </c>
      <c r="G36" s="14">
        <v>17.380424210000001</v>
      </c>
      <c r="H36" s="16">
        <v>0.51223131</v>
      </c>
      <c r="I36" s="14">
        <v>10.12012597</v>
      </c>
      <c r="J36" s="16">
        <v>0.37491289999999999</v>
      </c>
      <c r="K36" s="14">
        <v>8.3394587599999994</v>
      </c>
      <c r="L36" s="16">
        <v>0.33609193999999998</v>
      </c>
      <c r="M36" s="14">
        <v>0</v>
      </c>
      <c r="N36" s="16">
        <v>0</v>
      </c>
      <c r="O36" s="14" t="s">
        <v>582</v>
      </c>
      <c r="P36" s="16" t="s">
        <v>582</v>
      </c>
      <c r="Q36" s="14">
        <v>0</v>
      </c>
      <c r="R36" s="16">
        <v>0</v>
      </c>
      <c r="S36" s="14">
        <v>0</v>
      </c>
      <c r="T36" s="16">
        <v>0</v>
      </c>
      <c r="U36" s="14">
        <v>1.46902855</v>
      </c>
      <c r="V36" s="16">
        <v>0.17021865</v>
      </c>
    </row>
    <row r="37" spans="1:22" x14ac:dyDescent="0.25">
      <c r="A37" s="11" t="s">
        <v>507</v>
      </c>
      <c r="B37" s="13">
        <v>5458</v>
      </c>
      <c r="C37" s="14">
        <f>(66/B37*100)</f>
        <v>1.2092341517039207</v>
      </c>
      <c r="D37" s="15">
        <v>5392</v>
      </c>
      <c r="E37" s="14">
        <v>55.646607230000001</v>
      </c>
      <c r="F37" s="16">
        <v>0.83351224999999995</v>
      </c>
      <c r="G37" s="14">
        <v>22.501134539999999</v>
      </c>
      <c r="H37" s="16">
        <v>0.67831682999999998</v>
      </c>
      <c r="I37" s="14">
        <v>10.71090334</v>
      </c>
      <c r="J37" s="16">
        <v>0.47890179999999999</v>
      </c>
      <c r="K37" s="14">
        <v>6.4782821899999998</v>
      </c>
      <c r="L37" s="16">
        <v>0.33279632999999997</v>
      </c>
      <c r="M37" s="14">
        <v>0</v>
      </c>
      <c r="N37" s="16">
        <v>0</v>
      </c>
      <c r="O37" s="14" t="s">
        <v>582</v>
      </c>
      <c r="P37" s="16" t="s">
        <v>582</v>
      </c>
      <c r="Q37" s="14">
        <v>0</v>
      </c>
      <c r="R37" s="16">
        <v>0</v>
      </c>
      <c r="S37" s="14">
        <v>0</v>
      </c>
      <c r="T37" s="16">
        <v>0</v>
      </c>
      <c r="U37" s="14">
        <v>4.6630726999999998</v>
      </c>
      <c r="V37" s="16">
        <v>0.48469162999999998</v>
      </c>
    </row>
    <row r="38" spans="1:22" x14ac:dyDescent="0.25">
      <c r="A38" s="11" t="s">
        <v>508</v>
      </c>
      <c r="B38" s="13">
        <v>5860</v>
      </c>
      <c r="C38" s="14">
        <f>(17/B38*100)</f>
        <v>0.29010238907849828</v>
      </c>
      <c r="D38" s="15">
        <v>5843</v>
      </c>
      <c r="E38" s="14">
        <v>55.090338109999998</v>
      </c>
      <c r="F38" s="16">
        <v>0.77301441999999998</v>
      </c>
      <c r="G38" s="14">
        <v>24.33343361</v>
      </c>
      <c r="H38" s="16">
        <v>0.71520751000000005</v>
      </c>
      <c r="I38" s="14">
        <v>10.76983164</v>
      </c>
      <c r="J38" s="16">
        <v>0.44649919999999998</v>
      </c>
      <c r="K38" s="14">
        <v>7.2841894399999996</v>
      </c>
      <c r="L38" s="16">
        <v>0.41775561</v>
      </c>
      <c r="M38" s="14">
        <v>0</v>
      </c>
      <c r="N38" s="16">
        <v>0</v>
      </c>
      <c r="O38" s="14" t="s">
        <v>582</v>
      </c>
      <c r="P38" s="16" t="s">
        <v>582</v>
      </c>
      <c r="Q38" s="14">
        <v>0</v>
      </c>
      <c r="R38" s="16">
        <v>0</v>
      </c>
      <c r="S38" s="14">
        <v>0</v>
      </c>
      <c r="T38" s="16">
        <v>0</v>
      </c>
      <c r="U38" s="14">
        <v>2.5222072</v>
      </c>
      <c r="V38" s="16">
        <v>0.25306351999999999</v>
      </c>
    </row>
    <row r="39" spans="1:22" x14ac:dyDescent="0.25">
      <c r="A39" s="11" t="s">
        <v>509</v>
      </c>
      <c r="B39" s="13">
        <v>5895</v>
      </c>
      <c r="C39" s="14">
        <f>(32/B39*100)</f>
        <v>0.54283290924512295</v>
      </c>
      <c r="D39" s="15">
        <v>5863</v>
      </c>
      <c r="E39" s="14">
        <v>56.73504999</v>
      </c>
      <c r="F39" s="16">
        <v>0.82938230000000002</v>
      </c>
      <c r="G39" s="14">
        <v>16.360241630000001</v>
      </c>
      <c r="H39" s="16">
        <v>0.51329778999999998</v>
      </c>
      <c r="I39" s="14">
        <v>13.705624780000001</v>
      </c>
      <c r="J39" s="16">
        <v>0.48032650999999998</v>
      </c>
      <c r="K39" s="14">
        <v>10.590265240000001</v>
      </c>
      <c r="L39" s="16">
        <v>0.50016428999999996</v>
      </c>
      <c r="M39" s="14">
        <v>0</v>
      </c>
      <c r="N39" s="16">
        <v>0</v>
      </c>
      <c r="O39" s="14" t="s">
        <v>582</v>
      </c>
      <c r="P39" s="16" t="s">
        <v>582</v>
      </c>
      <c r="Q39" s="14">
        <v>0</v>
      </c>
      <c r="R39" s="16">
        <v>0</v>
      </c>
      <c r="S39" s="14">
        <v>0</v>
      </c>
      <c r="T39" s="16">
        <v>0</v>
      </c>
      <c r="U39" s="14">
        <v>2.60881835</v>
      </c>
      <c r="V39" s="16">
        <v>0.38954438000000002</v>
      </c>
    </row>
    <row r="40" spans="1:22" x14ac:dyDescent="0.25">
      <c r="A40" s="11" t="s">
        <v>510</v>
      </c>
      <c r="B40" s="13">
        <v>14157</v>
      </c>
      <c r="C40" s="14">
        <f>(292/B40*100)</f>
        <v>2.0625838807656991</v>
      </c>
      <c r="D40" s="15">
        <v>13865</v>
      </c>
      <c r="E40" s="14">
        <v>46.359142929999997</v>
      </c>
      <c r="F40" s="16">
        <v>0.68028052999999999</v>
      </c>
      <c r="G40" s="14">
        <v>25.394601139999999</v>
      </c>
      <c r="H40" s="16">
        <v>0.50144414000000004</v>
      </c>
      <c r="I40" s="14">
        <v>15.436880909999999</v>
      </c>
      <c r="J40" s="16">
        <v>0.54278647000000002</v>
      </c>
      <c r="K40" s="14">
        <v>9.7463485199999997</v>
      </c>
      <c r="L40" s="16">
        <v>0.38542335999999999</v>
      </c>
      <c r="M40" s="14">
        <v>0</v>
      </c>
      <c r="N40" s="16">
        <v>0</v>
      </c>
      <c r="O40" s="14" t="s">
        <v>582</v>
      </c>
      <c r="P40" s="16" t="s">
        <v>582</v>
      </c>
      <c r="Q40" s="14">
        <v>0</v>
      </c>
      <c r="R40" s="16">
        <v>0</v>
      </c>
      <c r="S40" s="14">
        <v>0</v>
      </c>
      <c r="T40" s="16">
        <v>0</v>
      </c>
      <c r="U40" s="14">
        <v>3.0630264999999999</v>
      </c>
      <c r="V40" s="16">
        <v>0.29861125999999999</v>
      </c>
    </row>
    <row r="41" spans="1:22" x14ac:dyDescent="0.25">
      <c r="A41" s="11" t="s">
        <v>511</v>
      </c>
      <c r="B41" s="13">
        <v>5712</v>
      </c>
      <c r="C41" s="14">
        <f>(39/B41*100)</f>
        <v>0.6827731092436975</v>
      </c>
      <c r="D41" s="15">
        <v>5673</v>
      </c>
      <c r="E41" s="14">
        <v>61.012824260000002</v>
      </c>
      <c r="F41" s="16">
        <v>0.88801430000000003</v>
      </c>
      <c r="G41" s="14">
        <v>19.896913560000002</v>
      </c>
      <c r="H41" s="16">
        <v>0.5841345</v>
      </c>
      <c r="I41" s="14">
        <v>9.8112526100000004</v>
      </c>
      <c r="J41" s="16">
        <v>0.38401756999999997</v>
      </c>
      <c r="K41" s="14">
        <v>6.5753592899999997</v>
      </c>
      <c r="L41" s="16">
        <v>0.36669148000000001</v>
      </c>
      <c r="M41" s="14">
        <v>0</v>
      </c>
      <c r="N41" s="16">
        <v>0</v>
      </c>
      <c r="O41" s="14" t="s">
        <v>582</v>
      </c>
      <c r="P41" s="16" t="s">
        <v>582</v>
      </c>
      <c r="Q41" s="14">
        <v>0.67681148000000002</v>
      </c>
      <c r="R41" s="16">
        <v>0.18042580999999999</v>
      </c>
      <c r="S41" s="14">
        <v>0</v>
      </c>
      <c r="T41" s="16">
        <v>0</v>
      </c>
      <c r="U41" s="14">
        <v>2.0268388100000001</v>
      </c>
      <c r="V41" s="16">
        <v>0.33529358999999997</v>
      </c>
    </row>
    <row r="42" spans="1:22" x14ac:dyDescent="0.25">
      <c r="A42" s="11" t="s">
        <v>512</v>
      </c>
      <c r="B42" s="13">
        <f>IF(COUNT(B7:B41) &gt; 0, AVERAGE(B7:B41), "\u2014")</f>
        <v>7103.4285714285716</v>
      </c>
      <c r="C42" s="14">
        <f>IF(COUNT(C7:C41) &gt; 0, AVERAGE(C7:C41), "—")</f>
        <v>1.2322948780684748</v>
      </c>
      <c r="D42" s="15">
        <f>IF(COUNT(D7:D41) &gt; 0, AVERAGE(D7:D41), "—")</f>
        <v>7017.2571428571428</v>
      </c>
      <c r="E42" s="14">
        <f>IF(COUNT(E7:E41) &gt; 0, AVERAGE(E7:E41), "—")</f>
        <v>50.613117700857138</v>
      </c>
      <c r="F42" s="16">
        <f>IF(COUNT(F7:F41) &gt; 0, SQRT(SUMSQ(F7:F41)/(COUNT(F7:F41)*COUNT(F7:F41)) ), "—")</f>
        <v>0.12218255679293048</v>
      </c>
      <c r="G42" s="14">
        <f>IF(COUNT(G7:G41) &gt; 0, AVERAGE(G7:G41), "—")</f>
        <v>19.947339705999998</v>
      </c>
      <c r="H42" s="16">
        <f>IF(COUNT(H7:H41) &gt; 0, SQRT(SUMSQ(H7:H41)/(COUNT(H7:H41)*COUNT(H7:H41)) ), "—")</f>
        <v>9.4045299992258524E-2</v>
      </c>
      <c r="I42" s="14">
        <f>IF(COUNT(I7:I41) &gt; 0, AVERAGE(I7:I41), "—")</f>
        <v>10.942685514285714</v>
      </c>
      <c r="J42" s="16">
        <f>IF(COUNT(J7:J41) &gt; 0, SQRT(SUMSQ(J7:J41)/(COUNT(J7:J41)*COUNT(J7:J41)) ), "—")</f>
        <v>7.4120479676632225E-2</v>
      </c>
      <c r="K42" s="14">
        <f>IF(COUNT(K7:K41) &gt; 0, AVERAGE(K7:K41), "—")</f>
        <v>7.2354935962857141</v>
      </c>
      <c r="L42" s="16">
        <f>IF(COUNT(L7:L41) &gt; 0, SQRT(SUMSQ(L7:L41)/(COUNT(L7:L41)*COUNT(L7:L41)) ), "—")</f>
        <v>6.3228868832779991E-2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9.1579004197142879</v>
      </c>
      <c r="R42" s="16">
        <f>IF(COUNT(R7:R41) &gt; 0, SQRT(SUMSQ(R7:R41)/(COUNT(R7:R41)*COUNT(R7:R41)) ), "—")</f>
        <v>3.5862987973562396E-2</v>
      </c>
      <c r="S42" s="14">
        <f>IF(COUNT(S7:S41) &gt; 0, AVERAGE(S7:S41), "—")</f>
        <v>0</v>
      </c>
      <c r="T42" s="16">
        <f>IF(COUNT(T7:T41) &gt; 0, SQRT(SUMSQ(T7:T41)/(COUNT(T7:T41)*COUNT(T7:T41)) ), "—")</f>
        <v>0</v>
      </c>
      <c r="U42" s="14">
        <f>IF(COUNT(U7:U41) &gt; 0, AVERAGE(U7:U41), "—")</f>
        <v>2.1034630625714286</v>
      </c>
      <c r="V42" s="16">
        <f>IF(COUNT(V7:V41) &gt; 0, SQRT(SUMSQ(V7:V41)/(COUNT(V7:V41)*COUNT(V7:V41)) ), "—")</f>
        <v>4.5706361763836488E-2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(1379/B46*100)</f>
        <v>5.959120176310444</v>
      </c>
      <c r="D46" s="15">
        <v>21762</v>
      </c>
      <c r="E46" s="14">
        <v>55.24141831</v>
      </c>
      <c r="F46" s="16">
        <v>0.53973101999999995</v>
      </c>
      <c r="G46" s="14">
        <v>16.603133110000002</v>
      </c>
      <c r="H46" s="16">
        <v>0.36166814000000003</v>
      </c>
      <c r="I46" s="14">
        <v>8.3430194400000008</v>
      </c>
      <c r="J46" s="16">
        <v>0.24964007999999999</v>
      </c>
      <c r="K46" s="14">
        <v>5.9492687499999999</v>
      </c>
      <c r="L46" s="16">
        <v>0.21427887000000001</v>
      </c>
      <c r="M46" s="14">
        <v>0</v>
      </c>
      <c r="N46" s="16">
        <v>0</v>
      </c>
      <c r="O46" s="14" t="s">
        <v>582</v>
      </c>
      <c r="P46" s="16" t="s">
        <v>582</v>
      </c>
      <c r="Q46" s="14">
        <v>0</v>
      </c>
      <c r="R46" s="16">
        <v>0</v>
      </c>
      <c r="S46" s="14">
        <v>0</v>
      </c>
      <c r="T46" s="16">
        <v>0</v>
      </c>
      <c r="U46" s="14">
        <v>13.863160390000001</v>
      </c>
      <c r="V46" s="16">
        <v>0.59784492</v>
      </c>
    </row>
    <row r="47" spans="1:22" x14ac:dyDescent="0.25">
      <c r="A47" s="11" t="s">
        <v>517</v>
      </c>
      <c r="B47" s="13">
        <v>5928</v>
      </c>
      <c r="C47" s="14">
        <f>(101/B47*100)</f>
        <v>1.703778677462888</v>
      </c>
      <c r="D47" s="15">
        <v>5827</v>
      </c>
      <c r="E47" s="14">
        <v>45.255231999999999</v>
      </c>
      <c r="F47" s="16">
        <v>0.64916781999999995</v>
      </c>
      <c r="G47" s="14">
        <v>20.8473693</v>
      </c>
      <c r="H47" s="16">
        <v>0.63090897000000001</v>
      </c>
      <c r="I47" s="14">
        <v>13.92864138</v>
      </c>
      <c r="J47" s="16">
        <v>0.46755467000000001</v>
      </c>
      <c r="K47" s="14">
        <v>12.64000207</v>
      </c>
      <c r="L47" s="16">
        <v>0.43689676999999999</v>
      </c>
      <c r="M47" s="14">
        <v>0</v>
      </c>
      <c r="N47" s="16">
        <v>0</v>
      </c>
      <c r="O47" s="14" t="s">
        <v>582</v>
      </c>
      <c r="P47" s="16" t="s">
        <v>582</v>
      </c>
      <c r="Q47" s="14">
        <v>0</v>
      </c>
      <c r="R47" s="16">
        <v>0</v>
      </c>
      <c r="S47" s="14">
        <v>0</v>
      </c>
      <c r="T47" s="16">
        <v>0</v>
      </c>
      <c r="U47" s="14">
        <v>7.3287552399999996</v>
      </c>
      <c r="V47" s="16">
        <v>0.70129372000000001</v>
      </c>
    </row>
    <row r="48" spans="1:22" x14ac:dyDescent="0.25">
      <c r="A48" s="11" t="s">
        <v>518</v>
      </c>
      <c r="B48" s="13">
        <v>9841</v>
      </c>
      <c r="C48" s="14">
        <f>(7/B48*100)</f>
        <v>7.1130982623717101E-2</v>
      </c>
      <c r="D48" s="15">
        <v>9834</v>
      </c>
      <c r="E48" s="14">
        <v>64.428311550000004</v>
      </c>
      <c r="F48" s="16">
        <v>0.67975516000000002</v>
      </c>
      <c r="G48" s="14">
        <v>13.450179970000001</v>
      </c>
      <c r="H48" s="16">
        <v>0.50845235</v>
      </c>
      <c r="I48" s="14">
        <v>11.310113769999999</v>
      </c>
      <c r="J48" s="16">
        <v>0.41128717999999997</v>
      </c>
      <c r="K48" s="14">
        <v>9.3344672499999994</v>
      </c>
      <c r="L48" s="16">
        <v>0.42621857000000002</v>
      </c>
      <c r="M48" s="14">
        <v>0</v>
      </c>
      <c r="N48" s="16">
        <v>0</v>
      </c>
      <c r="O48" s="14" t="s">
        <v>582</v>
      </c>
      <c r="P48" s="16" t="s">
        <v>582</v>
      </c>
      <c r="Q48" s="14">
        <v>0</v>
      </c>
      <c r="R48" s="16">
        <v>0</v>
      </c>
      <c r="S48" s="14">
        <v>0</v>
      </c>
      <c r="T48" s="16">
        <v>0</v>
      </c>
      <c r="U48" s="14">
        <v>1.47692746</v>
      </c>
      <c r="V48" s="16">
        <v>0.53401261</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(225/B50*100)</f>
        <v>1.9075879610004238</v>
      </c>
      <c r="D50" s="15">
        <v>11570</v>
      </c>
      <c r="E50" s="14">
        <v>75.23557117</v>
      </c>
      <c r="F50" s="16">
        <v>0.66780539000000005</v>
      </c>
      <c r="G50" s="14">
        <v>12.11131361</v>
      </c>
      <c r="H50" s="16">
        <v>0.40096767999999999</v>
      </c>
      <c r="I50" s="14">
        <v>6.2710135600000001</v>
      </c>
      <c r="J50" s="16">
        <v>0.32542081</v>
      </c>
      <c r="K50" s="14">
        <v>4.4893288699999996</v>
      </c>
      <c r="L50" s="16">
        <v>0.36294334</v>
      </c>
      <c r="M50" s="14">
        <v>0</v>
      </c>
      <c r="N50" s="16">
        <v>0</v>
      </c>
      <c r="O50" s="14" t="s">
        <v>582</v>
      </c>
      <c r="P50" s="16" t="s">
        <v>582</v>
      </c>
      <c r="Q50" s="14">
        <v>0</v>
      </c>
      <c r="R50" s="16">
        <v>0</v>
      </c>
      <c r="S50" s="14">
        <v>0</v>
      </c>
      <c r="T50" s="16">
        <v>0</v>
      </c>
      <c r="U50" s="14">
        <v>1.89277279</v>
      </c>
      <c r="V50" s="16">
        <v>0.19766917000000001</v>
      </c>
    </row>
    <row r="51" spans="1:22" x14ac:dyDescent="0.25">
      <c r="A51" s="11" t="s">
        <v>521</v>
      </c>
      <c r="B51" s="13">
        <v>6866</v>
      </c>
      <c r="C51" s="14">
        <f>(109/B51*100)</f>
        <v>1.5875327701718611</v>
      </c>
      <c r="D51" s="15">
        <v>6757</v>
      </c>
      <c r="E51" s="14">
        <v>71.176877279999999</v>
      </c>
      <c r="F51" s="16">
        <v>0.71103143000000002</v>
      </c>
      <c r="G51" s="14">
        <v>8.4481444499999991</v>
      </c>
      <c r="H51" s="16">
        <v>0.37566959999999999</v>
      </c>
      <c r="I51" s="14">
        <v>4.5974599500000002</v>
      </c>
      <c r="J51" s="16">
        <v>0.24248465999999999</v>
      </c>
      <c r="K51" s="14">
        <v>2.76783022</v>
      </c>
      <c r="L51" s="16">
        <v>0.2386799</v>
      </c>
      <c r="M51" s="14">
        <v>0</v>
      </c>
      <c r="N51" s="16">
        <v>0</v>
      </c>
      <c r="O51" s="14" t="s">
        <v>582</v>
      </c>
      <c r="P51" s="16" t="s">
        <v>582</v>
      </c>
      <c r="Q51" s="14">
        <v>10.568905689999999</v>
      </c>
      <c r="R51" s="16">
        <v>0.61184083</v>
      </c>
      <c r="S51" s="14">
        <v>0</v>
      </c>
      <c r="T51" s="16">
        <v>0</v>
      </c>
      <c r="U51" s="14">
        <v>2.4407824200000001</v>
      </c>
      <c r="V51" s="16">
        <v>0.28252147</v>
      </c>
    </row>
    <row r="52" spans="1:22" x14ac:dyDescent="0.25">
      <c r="A52" s="11" t="s">
        <v>522</v>
      </c>
      <c r="B52" s="13">
        <v>5809</v>
      </c>
      <c r="C52" s="14">
        <f>(77/B52*100)</f>
        <v>1.325529351007058</v>
      </c>
      <c r="D52" s="15">
        <v>5732</v>
      </c>
      <c r="E52" s="14">
        <v>52.823296489999997</v>
      </c>
      <c r="F52" s="16">
        <v>0.81513659000000005</v>
      </c>
      <c r="G52" s="14">
        <v>23.520361439999999</v>
      </c>
      <c r="H52" s="16">
        <v>0.56929205000000005</v>
      </c>
      <c r="I52" s="14">
        <v>13.588876340000001</v>
      </c>
      <c r="J52" s="16">
        <v>0.47930565000000003</v>
      </c>
      <c r="K52" s="14">
        <v>8.6572928999999998</v>
      </c>
      <c r="L52" s="16">
        <v>0.43485064000000001</v>
      </c>
      <c r="M52" s="14">
        <v>0</v>
      </c>
      <c r="N52" s="16">
        <v>0</v>
      </c>
      <c r="O52" s="14" t="s">
        <v>582</v>
      </c>
      <c r="P52" s="16" t="s">
        <v>582</v>
      </c>
      <c r="Q52" s="14">
        <v>0</v>
      </c>
      <c r="R52" s="16">
        <v>0</v>
      </c>
      <c r="S52" s="14">
        <v>0</v>
      </c>
      <c r="T52" s="16">
        <v>0</v>
      </c>
      <c r="U52" s="14">
        <v>1.41017283</v>
      </c>
      <c r="V52" s="16">
        <v>0.18353363</v>
      </c>
    </row>
    <row r="53" spans="1:22" x14ac:dyDescent="0.25">
      <c r="A53" s="11" t="s">
        <v>523</v>
      </c>
      <c r="B53" s="13">
        <v>5571</v>
      </c>
      <c r="C53" s="14">
        <f>(85/B53*100)</f>
        <v>1.5257583916711541</v>
      </c>
      <c r="D53" s="15">
        <v>5486</v>
      </c>
      <c r="E53" s="14">
        <v>47.160975819999997</v>
      </c>
      <c r="F53" s="16">
        <v>0.73835682999999996</v>
      </c>
      <c r="G53" s="14">
        <v>24.297388999999999</v>
      </c>
      <c r="H53" s="16">
        <v>0.61136411999999996</v>
      </c>
      <c r="I53" s="14">
        <v>14.78967317</v>
      </c>
      <c r="J53" s="16">
        <v>0.46718411999999998</v>
      </c>
      <c r="K53" s="14">
        <v>10.490073369999999</v>
      </c>
      <c r="L53" s="16">
        <v>0.39240715999999998</v>
      </c>
      <c r="M53" s="14">
        <v>0</v>
      </c>
      <c r="N53" s="16">
        <v>0</v>
      </c>
      <c r="O53" s="14" t="s">
        <v>582</v>
      </c>
      <c r="P53" s="16" t="s">
        <v>582</v>
      </c>
      <c r="Q53" s="14">
        <v>0</v>
      </c>
      <c r="R53" s="16">
        <v>0</v>
      </c>
      <c r="S53" s="14">
        <v>0</v>
      </c>
      <c r="T53" s="16">
        <v>0</v>
      </c>
      <c r="U53" s="14">
        <v>3.26188864</v>
      </c>
      <c r="V53" s="16">
        <v>0.26450083000000002</v>
      </c>
    </row>
    <row r="54" spans="1:22" x14ac:dyDescent="0.25">
      <c r="A54" s="11" t="s">
        <v>524</v>
      </c>
      <c r="B54" s="13">
        <v>4740</v>
      </c>
      <c r="C54" s="14">
        <f>(113/B54*100)</f>
        <v>2.3839662447257384</v>
      </c>
      <c r="D54" s="15">
        <v>4627</v>
      </c>
      <c r="E54" s="14">
        <v>60.431937959999999</v>
      </c>
      <c r="F54" s="16">
        <v>0.88625863999999999</v>
      </c>
      <c r="G54" s="14">
        <v>11.31069183</v>
      </c>
      <c r="H54" s="16">
        <v>0.59362718999999997</v>
      </c>
      <c r="I54" s="14">
        <v>10.674704419999999</v>
      </c>
      <c r="J54" s="16">
        <v>0.53639658000000001</v>
      </c>
      <c r="K54" s="14">
        <v>9.6399790099999993</v>
      </c>
      <c r="L54" s="16">
        <v>0.46995736999999999</v>
      </c>
      <c r="M54" s="14">
        <v>0</v>
      </c>
      <c r="N54" s="16">
        <v>0</v>
      </c>
      <c r="O54" s="14" t="s">
        <v>582</v>
      </c>
      <c r="P54" s="16" t="s">
        <v>582</v>
      </c>
      <c r="Q54" s="14">
        <v>0</v>
      </c>
      <c r="R54" s="16">
        <v>0</v>
      </c>
      <c r="S54" s="14">
        <v>0</v>
      </c>
      <c r="T54" s="16">
        <v>0</v>
      </c>
      <c r="U54" s="14">
        <v>7.9426867799999998</v>
      </c>
      <c r="V54" s="16">
        <v>0.56871636000000003</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49.07636205</v>
      </c>
      <c r="F56" s="16">
        <v>0.97474130000000003</v>
      </c>
      <c r="G56" s="14">
        <v>22.861419980000001</v>
      </c>
      <c r="H56" s="16">
        <v>0.59501961000000003</v>
      </c>
      <c r="I56" s="14">
        <v>18.26314408</v>
      </c>
      <c r="J56" s="16">
        <v>0.68463943000000005</v>
      </c>
      <c r="K56" s="14">
        <v>8.8667997300000003</v>
      </c>
      <c r="L56" s="16">
        <v>0.41509478999999999</v>
      </c>
      <c r="M56" s="14">
        <v>0</v>
      </c>
      <c r="N56" s="16">
        <v>0</v>
      </c>
      <c r="O56" s="14" t="s">
        <v>582</v>
      </c>
      <c r="P56" s="16" t="s">
        <v>582</v>
      </c>
      <c r="Q56" s="14">
        <v>0</v>
      </c>
      <c r="R56" s="16">
        <v>0</v>
      </c>
      <c r="S56" s="14">
        <v>0</v>
      </c>
      <c r="T56" s="16">
        <v>0</v>
      </c>
      <c r="U56" s="14">
        <v>0.93227415999999996</v>
      </c>
      <c r="V56" s="16">
        <v>0.15385937999999999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51.082705769999997</v>
      </c>
      <c r="F61" s="16">
        <v>0.83359550000000004</v>
      </c>
      <c r="G61" s="14">
        <v>23.9173793</v>
      </c>
      <c r="H61" s="16">
        <v>0.57025508999999996</v>
      </c>
      <c r="I61" s="14">
        <v>13.897261459999999</v>
      </c>
      <c r="J61" s="16">
        <v>0.48297358000000001</v>
      </c>
      <c r="K61" s="14">
        <v>7.99612693</v>
      </c>
      <c r="L61" s="16">
        <v>0.46549935999999997</v>
      </c>
      <c r="M61" s="14">
        <v>0</v>
      </c>
      <c r="N61" s="16">
        <v>0</v>
      </c>
      <c r="O61" s="14" t="s">
        <v>582</v>
      </c>
      <c r="P61" s="16" t="s">
        <v>582</v>
      </c>
      <c r="Q61" s="14">
        <v>0</v>
      </c>
      <c r="R61" s="16">
        <v>0</v>
      </c>
      <c r="S61" s="14">
        <v>0</v>
      </c>
      <c r="T61" s="16">
        <v>0</v>
      </c>
      <c r="U61" s="14">
        <v>3.1065265499999999</v>
      </c>
      <c r="V61" s="16">
        <v>0.34991668999999997</v>
      </c>
    </row>
    <row r="62" spans="1:22" x14ac:dyDescent="0.25">
      <c r="A62" s="11" t="s">
        <v>532</v>
      </c>
      <c r="B62" s="13">
        <v>4476</v>
      </c>
      <c r="C62" s="14">
        <f>(3/B62*100)</f>
        <v>6.7024128686327081E-2</v>
      </c>
      <c r="D62" s="15">
        <v>4473</v>
      </c>
      <c r="E62" s="14">
        <v>56.508302970000003</v>
      </c>
      <c r="F62" s="16">
        <v>0.70279747999999997</v>
      </c>
      <c r="G62" s="14">
        <v>20.071894889999999</v>
      </c>
      <c r="H62" s="16">
        <v>0.59009933999999997</v>
      </c>
      <c r="I62" s="14">
        <v>14.0666958</v>
      </c>
      <c r="J62" s="16">
        <v>0.49754905999999999</v>
      </c>
      <c r="K62" s="14">
        <v>8.9742262499999992</v>
      </c>
      <c r="L62" s="16">
        <v>0.36281036</v>
      </c>
      <c r="M62" s="14">
        <v>0</v>
      </c>
      <c r="N62" s="16">
        <v>0</v>
      </c>
      <c r="O62" s="14" t="s">
        <v>582</v>
      </c>
      <c r="P62" s="16" t="s">
        <v>582</v>
      </c>
      <c r="Q62" s="14">
        <v>0</v>
      </c>
      <c r="R62" s="16">
        <v>0</v>
      </c>
      <c r="S62" s="14">
        <v>0</v>
      </c>
      <c r="T62" s="16">
        <v>0</v>
      </c>
      <c r="U62" s="14">
        <v>0.37888009</v>
      </c>
      <c r="V62" s="16">
        <v>9.5989489999999997E-2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60.309718840000002</v>
      </c>
      <c r="F66" s="16">
        <v>0.67654084999999997</v>
      </c>
      <c r="G66" s="14">
        <v>16.933299720000001</v>
      </c>
      <c r="H66" s="16">
        <v>0.48596792999999999</v>
      </c>
      <c r="I66" s="14">
        <v>10.30483265</v>
      </c>
      <c r="J66" s="16">
        <v>0.43376122</v>
      </c>
      <c r="K66" s="14">
        <v>6.1052742599999998</v>
      </c>
      <c r="L66" s="16">
        <v>0.31521322000000002</v>
      </c>
      <c r="M66" s="14">
        <v>0</v>
      </c>
      <c r="N66" s="16">
        <v>0</v>
      </c>
      <c r="O66" s="14" t="s">
        <v>582</v>
      </c>
      <c r="P66" s="16" t="s">
        <v>582</v>
      </c>
      <c r="Q66" s="14">
        <v>0</v>
      </c>
      <c r="R66" s="16">
        <v>0</v>
      </c>
      <c r="S66" s="14">
        <v>0</v>
      </c>
      <c r="T66" s="16">
        <v>0</v>
      </c>
      <c r="U66" s="14">
        <v>6.34687453</v>
      </c>
      <c r="V66" s="16">
        <v>0.34458168</v>
      </c>
    </row>
    <row r="67" spans="1:22" x14ac:dyDescent="0.25">
      <c r="A67" s="11" t="s">
        <v>537</v>
      </c>
      <c r="B67" s="13">
        <v>6971</v>
      </c>
      <c r="C67" s="14">
        <f>(117/B67*100)</f>
        <v>1.6783818677377709</v>
      </c>
      <c r="D67" s="15">
        <v>6854</v>
      </c>
      <c r="E67" s="14">
        <v>53.659552439999999</v>
      </c>
      <c r="F67" s="16">
        <v>0.73570473000000003</v>
      </c>
      <c r="G67" s="14">
        <v>20.473757330000002</v>
      </c>
      <c r="H67" s="16">
        <v>0.58392421000000005</v>
      </c>
      <c r="I67" s="14">
        <v>14.31985106</v>
      </c>
      <c r="J67" s="16">
        <v>0.43482337999999998</v>
      </c>
      <c r="K67" s="14">
        <v>9.4173229900000006</v>
      </c>
      <c r="L67" s="16">
        <v>0.36648279</v>
      </c>
      <c r="M67" s="14">
        <v>0</v>
      </c>
      <c r="N67" s="16">
        <v>0</v>
      </c>
      <c r="O67" s="14" t="s">
        <v>582</v>
      </c>
      <c r="P67" s="16" t="s">
        <v>582</v>
      </c>
      <c r="Q67" s="14">
        <v>0</v>
      </c>
      <c r="R67" s="16">
        <v>0</v>
      </c>
      <c r="S67" s="14">
        <v>0</v>
      </c>
      <c r="T67" s="16">
        <v>0</v>
      </c>
      <c r="U67" s="14">
        <v>2.12951618</v>
      </c>
      <c r="V67" s="16">
        <v>0.21265945</v>
      </c>
    </row>
    <row r="68" spans="1:22" x14ac:dyDescent="0.25">
      <c r="A68" s="11" t="s">
        <v>538</v>
      </c>
      <c r="B68" s="13">
        <v>12083</v>
      </c>
      <c r="C68" s="14">
        <f>(26/B68*100)</f>
        <v>0.21517834974757924</v>
      </c>
      <c r="D68" s="15">
        <v>12057</v>
      </c>
      <c r="E68" s="14">
        <v>46.525089469999998</v>
      </c>
      <c r="F68" s="16">
        <v>0.47040597000000001</v>
      </c>
      <c r="G68" s="14">
        <v>21.310842619999999</v>
      </c>
      <c r="H68" s="16">
        <v>0.42160930000000002</v>
      </c>
      <c r="I68" s="14">
        <v>13.96923241</v>
      </c>
      <c r="J68" s="16">
        <v>0.30728664999999999</v>
      </c>
      <c r="K68" s="14">
        <v>9.0582879100000007</v>
      </c>
      <c r="L68" s="16">
        <v>0.26613791999999997</v>
      </c>
      <c r="M68" s="14">
        <v>0</v>
      </c>
      <c r="N68" s="16">
        <v>0</v>
      </c>
      <c r="O68" s="14" t="s">
        <v>582</v>
      </c>
      <c r="P68" s="16" t="s">
        <v>582</v>
      </c>
      <c r="Q68" s="14">
        <v>0</v>
      </c>
      <c r="R68" s="16">
        <v>0</v>
      </c>
      <c r="S68" s="14">
        <v>0</v>
      </c>
      <c r="T68" s="16">
        <v>0</v>
      </c>
      <c r="U68" s="14">
        <v>9.1365475800000002</v>
      </c>
      <c r="V68" s="16">
        <v>0.26159672</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42.511728699999999</v>
      </c>
      <c r="F70" s="16">
        <v>0.97275747000000001</v>
      </c>
      <c r="G70" s="14">
        <v>22.962023609999999</v>
      </c>
      <c r="H70" s="16">
        <v>0.70943402</v>
      </c>
      <c r="I70" s="14">
        <v>18.997970550000002</v>
      </c>
      <c r="J70" s="16">
        <v>0.50437293000000005</v>
      </c>
      <c r="K70" s="14">
        <v>12.09078701</v>
      </c>
      <c r="L70" s="16">
        <v>0.62306490000000003</v>
      </c>
      <c r="M70" s="14">
        <v>0</v>
      </c>
      <c r="N70" s="16">
        <v>0</v>
      </c>
      <c r="O70" s="14" t="s">
        <v>582</v>
      </c>
      <c r="P70" s="16" t="s">
        <v>582</v>
      </c>
      <c r="Q70" s="14">
        <v>0</v>
      </c>
      <c r="R70" s="16">
        <v>0</v>
      </c>
      <c r="S70" s="14">
        <v>0</v>
      </c>
      <c r="T70" s="16">
        <v>0</v>
      </c>
      <c r="U70" s="14">
        <v>3.43749013</v>
      </c>
      <c r="V70" s="16">
        <v>0.34465719</v>
      </c>
    </row>
    <row r="71" spans="1:22" x14ac:dyDescent="0.25">
      <c r="A71" s="11" t="s">
        <v>541</v>
      </c>
      <c r="B71" s="13">
        <v>6115</v>
      </c>
      <c r="C71" s="14">
        <f>(17/B71*100)</f>
        <v>0.27800490596892891</v>
      </c>
      <c r="D71" s="15">
        <v>6098</v>
      </c>
      <c r="E71" s="14">
        <v>58.429712189999996</v>
      </c>
      <c r="F71" s="16">
        <v>0.57584900000000006</v>
      </c>
      <c r="G71" s="14">
        <v>22.36855388</v>
      </c>
      <c r="H71" s="16">
        <v>0.53394076000000001</v>
      </c>
      <c r="I71" s="14">
        <v>11.87733727</v>
      </c>
      <c r="J71" s="16">
        <v>0.37146544999999997</v>
      </c>
      <c r="K71" s="14">
        <v>6.7384569599999997</v>
      </c>
      <c r="L71" s="16">
        <v>0.33175691000000002</v>
      </c>
      <c r="M71" s="14">
        <v>0</v>
      </c>
      <c r="N71" s="16">
        <v>0</v>
      </c>
      <c r="O71" s="14" t="s">
        <v>582</v>
      </c>
      <c r="P71" s="16" t="s">
        <v>582</v>
      </c>
      <c r="Q71" s="14">
        <v>0</v>
      </c>
      <c r="R71" s="16">
        <v>0</v>
      </c>
      <c r="S71" s="14">
        <v>0</v>
      </c>
      <c r="T71" s="16">
        <v>0</v>
      </c>
      <c r="U71" s="14">
        <v>0.58593969000000001</v>
      </c>
      <c r="V71" s="16">
        <v>7.4514010000000006E-2</v>
      </c>
    </row>
    <row r="72" spans="1:22" x14ac:dyDescent="0.25">
      <c r="A72" s="11" t="s">
        <v>542</v>
      </c>
      <c r="B72" s="13">
        <v>7708</v>
      </c>
      <c r="C72" s="14">
        <f>(5/B72*100)</f>
        <v>6.4867669953295279E-2</v>
      </c>
      <c r="D72" s="15">
        <v>7703</v>
      </c>
      <c r="E72" s="14">
        <v>74.849406669999993</v>
      </c>
      <c r="F72" s="16">
        <v>0.60782596</v>
      </c>
      <c r="G72" s="14">
        <v>11.34135992</v>
      </c>
      <c r="H72" s="16">
        <v>0.41105435000000001</v>
      </c>
      <c r="I72" s="14">
        <v>8.3350183500000004</v>
      </c>
      <c r="J72" s="16">
        <v>0.36191366000000003</v>
      </c>
      <c r="K72" s="14">
        <v>5.21848226</v>
      </c>
      <c r="L72" s="16">
        <v>0.26733154999999997</v>
      </c>
      <c r="M72" s="14">
        <v>0</v>
      </c>
      <c r="N72" s="16">
        <v>0</v>
      </c>
      <c r="O72" s="14" t="s">
        <v>582</v>
      </c>
      <c r="P72" s="16" t="s">
        <v>582</v>
      </c>
      <c r="Q72" s="14">
        <v>0</v>
      </c>
      <c r="R72" s="16">
        <v>0</v>
      </c>
      <c r="S72" s="14">
        <v>0</v>
      </c>
      <c r="T72" s="16">
        <v>0</v>
      </c>
      <c r="U72" s="14">
        <v>0.25573279999999998</v>
      </c>
      <c r="V72" s="16">
        <v>5.5948100000000001E-2</v>
      </c>
    </row>
    <row r="73" spans="1:22" x14ac:dyDescent="0.25">
      <c r="A73" s="11" t="s">
        <v>543</v>
      </c>
      <c r="B73" s="13">
        <v>8249</v>
      </c>
      <c r="C73" s="14">
        <f>(147/B73*100)</f>
        <v>1.7820341859619349</v>
      </c>
      <c r="D73" s="15">
        <v>8102</v>
      </c>
      <c r="E73" s="14">
        <v>58.731462749999999</v>
      </c>
      <c r="F73" s="16">
        <v>0.87033119000000003</v>
      </c>
      <c r="G73" s="14">
        <v>17.569415450000001</v>
      </c>
      <c r="H73" s="16">
        <v>0.57661618999999997</v>
      </c>
      <c r="I73" s="14">
        <v>13.26585036</v>
      </c>
      <c r="J73" s="16">
        <v>0.50025423000000002</v>
      </c>
      <c r="K73" s="14">
        <v>8.9657019600000005</v>
      </c>
      <c r="L73" s="16">
        <v>0.43031441999999998</v>
      </c>
      <c r="M73" s="14">
        <v>0</v>
      </c>
      <c r="N73" s="16">
        <v>0</v>
      </c>
      <c r="O73" s="14" t="s">
        <v>582</v>
      </c>
      <c r="P73" s="16" t="s">
        <v>582</v>
      </c>
      <c r="Q73" s="14">
        <v>0</v>
      </c>
      <c r="R73" s="16">
        <v>0</v>
      </c>
      <c r="S73" s="14">
        <v>0</v>
      </c>
      <c r="T73" s="16">
        <v>0</v>
      </c>
      <c r="U73" s="14">
        <v>1.4675694800000001</v>
      </c>
      <c r="V73" s="16">
        <v>0.17212408000000001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(211/B75*100)</f>
        <v>3.9255813953488374</v>
      </c>
      <c r="D75" s="15">
        <v>5164</v>
      </c>
      <c r="E75" s="14">
        <v>40.683829750000001</v>
      </c>
      <c r="F75" s="16">
        <v>0.81064767999999998</v>
      </c>
      <c r="G75" s="14">
        <v>25.397960049999998</v>
      </c>
      <c r="H75" s="16">
        <v>0.61966705</v>
      </c>
      <c r="I75" s="14">
        <v>13.82282056</v>
      </c>
      <c r="J75" s="16">
        <v>0.56929461000000003</v>
      </c>
      <c r="K75" s="14">
        <v>10.98001524</v>
      </c>
      <c r="L75" s="16">
        <v>0.47166279</v>
      </c>
      <c r="M75" s="14">
        <v>0</v>
      </c>
      <c r="N75" s="16">
        <v>0</v>
      </c>
      <c r="O75" s="14" t="s">
        <v>582</v>
      </c>
      <c r="P75" s="16" t="s">
        <v>582</v>
      </c>
      <c r="Q75" s="14">
        <v>0</v>
      </c>
      <c r="R75" s="16">
        <v>0</v>
      </c>
      <c r="S75" s="14">
        <v>0</v>
      </c>
      <c r="T75" s="16">
        <v>0</v>
      </c>
      <c r="U75" s="14">
        <v>9.1153744000000003</v>
      </c>
      <c r="V75" s="16">
        <v>0.61336047000000005</v>
      </c>
    </row>
    <row r="76" spans="1:22" x14ac:dyDescent="0.25">
      <c r="A76" s="11" t="s">
        <v>546</v>
      </c>
      <c r="B76" s="13">
        <v>14167</v>
      </c>
      <c r="C76" s="14">
        <f>(229/B76*100)</f>
        <v>1.6164325545281288</v>
      </c>
      <c r="D76" s="15">
        <v>13938</v>
      </c>
      <c r="E76" s="14">
        <v>49.703893999999998</v>
      </c>
      <c r="F76" s="16">
        <v>0.55852243999999995</v>
      </c>
      <c r="G76" s="14">
        <v>21.491456530000001</v>
      </c>
      <c r="H76" s="16">
        <v>0.46459408000000002</v>
      </c>
      <c r="I76" s="14">
        <v>14.45078569</v>
      </c>
      <c r="J76" s="16">
        <v>0.30955159999999998</v>
      </c>
      <c r="K76" s="14">
        <v>9.8854987100000002</v>
      </c>
      <c r="L76" s="16">
        <v>0.36130394999999998</v>
      </c>
      <c r="M76" s="14">
        <v>0</v>
      </c>
      <c r="N76" s="16">
        <v>0</v>
      </c>
      <c r="O76" s="14" t="s">
        <v>582</v>
      </c>
      <c r="P76" s="16" t="s">
        <v>582</v>
      </c>
      <c r="Q76" s="14">
        <v>0</v>
      </c>
      <c r="R76" s="16">
        <v>0</v>
      </c>
      <c r="S76" s="14">
        <v>0</v>
      </c>
      <c r="T76" s="16">
        <v>0</v>
      </c>
      <c r="U76" s="14">
        <v>4.4683650799999999</v>
      </c>
      <c r="V76" s="16">
        <v>0.28436080000000002</v>
      </c>
    </row>
    <row r="77" spans="1:22" x14ac:dyDescent="0.25">
      <c r="A77" s="11" t="s">
        <v>547</v>
      </c>
      <c r="B77" s="13">
        <v>6062</v>
      </c>
      <c r="C77" s="14">
        <f>(92/B77*100)</f>
        <v>1.5176509402837348</v>
      </c>
      <c r="D77" s="15">
        <v>5970</v>
      </c>
      <c r="E77" s="14">
        <v>67.358526150000003</v>
      </c>
      <c r="F77" s="16">
        <v>0.60360510000000001</v>
      </c>
      <c r="G77" s="14">
        <v>12.059955520000001</v>
      </c>
      <c r="H77" s="16">
        <v>0.45735207</v>
      </c>
      <c r="I77" s="14">
        <v>7.3733535799999999</v>
      </c>
      <c r="J77" s="16">
        <v>0.27856779999999998</v>
      </c>
      <c r="K77" s="14">
        <v>5.8425442600000004</v>
      </c>
      <c r="L77" s="16">
        <v>0.34442249000000003</v>
      </c>
      <c r="M77" s="14">
        <v>0</v>
      </c>
      <c r="N77" s="16">
        <v>0</v>
      </c>
      <c r="O77" s="14" t="s">
        <v>582</v>
      </c>
      <c r="P77" s="16" t="s">
        <v>582</v>
      </c>
      <c r="Q77" s="14">
        <v>0</v>
      </c>
      <c r="R77" s="16">
        <v>0</v>
      </c>
      <c r="S77" s="14">
        <v>0</v>
      </c>
      <c r="T77" s="16">
        <v>0</v>
      </c>
      <c r="U77" s="14">
        <v>7.3656205000000003</v>
      </c>
      <c r="V77" s="16">
        <v>0.55775037000000005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50.014077440000001</v>
      </c>
      <c r="F81" s="16">
        <v>0.90789405000000001</v>
      </c>
      <c r="G81" s="14">
        <v>23.44451853</v>
      </c>
      <c r="H81" s="16">
        <v>0.63788723000000003</v>
      </c>
      <c r="I81" s="14">
        <v>17.295173909999999</v>
      </c>
      <c r="J81" s="16">
        <v>0.60142883000000003</v>
      </c>
      <c r="K81" s="14">
        <v>8.5513680599999997</v>
      </c>
      <c r="L81" s="16">
        <v>0.41032287000000001</v>
      </c>
      <c r="M81" s="14">
        <v>0</v>
      </c>
      <c r="N81" s="16">
        <v>0</v>
      </c>
      <c r="O81" s="14" t="s">
        <v>582</v>
      </c>
      <c r="P81" s="16" t="s">
        <v>582</v>
      </c>
      <c r="Q81" s="14">
        <v>0</v>
      </c>
      <c r="R81" s="16">
        <v>0</v>
      </c>
      <c r="S81" s="14">
        <v>0</v>
      </c>
      <c r="T81" s="16">
        <v>0</v>
      </c>
      <c r="U81" s="14">
        <v>0.69486205999999995</v>
      </c>
      <c r="V81" s="16">
        <v>0.11450146999999999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735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(394/B7*100)</f>
        <v>2.7116311080523054</v>
      </c>
      <c r="D7" s="15">
        <v>14136</v>
      </c>
      <c r="E7" s="14">
        <v>61.709856139999999</v>
      </c>
      <c r="F7" s="16">
        <v>0.61311760999999998</v>
      </c>
      <c r="G7" s="14">
        <v>18.62777994</v>
      </c>
      <c r="H7" s="16">
        <v>0.42070554999999998</v>
      </c>
      <c r="I7" s="14">
        <v>9.6350762400000001</v>
      </c>
      <c r="J7" s="16">
        <v>0.30259826000000001</v>
      </c>
      <c r="K7" s="14">
        <v>7.1546207700000002</v>
      </c>
      <c r="L7" s="16">
        <v>0.27087072000000001</v>
      </c>
      <c r="M7" s="14">
        <v>0</v>
      </c>
      <c r="N7" s="16">
        <v>0</v>
      </c>
      <c r="O7" s="14" t="s">
        <v>582</v>
      </c>
      <c r="P7" s="16" t="s">
        <v>582</v>
      </c>
      <c r="Q7" s="14">
        <v>0</v>
      </c>
      <c r="R7" s="16">
        <v>0</v>
      </c>
      <c r="S7" s="14">
        <v>0</v>
      </c>
      <c r="T7" s="16">
        <v>0</v>
      </c>
      <c r="U7" s="14">
        <v>2.8726669199999999</v>
      </c>
      <c r="V7" s="16">
        <v>0.18424160000000001</v>
      </c>
    </row>
    <row r="8" spans="1:22" x14ac:dyDescent="0.25">
      <c r="A8" s="11" t="s">
        <v>478</v>
      </c>
      <c r="B8" s="13">
        <v>7007</v>
      </c>
      <c r="C8" s="14">
        <f>(28/B8*100)</f>
        <v>0.39960039960039961</v>
      </c>
      <c r="D8" s="15">
        <v>6979</v>
      </c>
      <c r="E8" s="14">
        <v>56.343916630000002</v>
      </c>
      <c r="F8" s="16">
        <v>0.67768198999999996</v>
      </c>
      <c r="G8" s="14">
        <v>22.0516793</v>
      </c>
      <c r="H8" s="16">
        <v>0.59364408999999996</v>
      </c>
      <c r="I8" s="14">
        <v>11.264469589999999</v>
      </c>
      <c r="J8" s="16">
        <v>0.39036818000000001</v>
      </c>
      <c r="K8" s="14">
        <v>7.5383516999999998</v>
      </c>
      <c r="L8" s="16">
        <v>0.39088012</v>
      </c>
      <c r="M8" s="14">
        <v>0</v>
      </c>
      <c r="N8" s="16">
        <v>0</v>
      </c>
      <c r="O8" s="14" t="s">
        <v>582</v>
      </c>
      <c r="P8" s="16" t="s">
        <v>582</v>
      </c>
      <c r="Q8" s="14">
        <v>0.47277058999999999</v>
      </c>
      <c r="R8" s="16">
        <v>0.11635475000000001</v>
      </c>
      <c r="S8" s="14">
        <v>0</v>
      </c>
      <c r="T8" s="16">
        <v>0</v>
      </c>
      <c r="U8" s="14">
        <v>2.3288121899999998</v>
      </c>
      <c r="V8" s="16">
        <v>0.23231183999999999</v>
      </c>
    </row>
    <row r="9" spans="1:22" x14ac:dyDescent="0.25">
      <c r="A9" s="11" t="s">
        <v>479</v>
      </c>
      <c r="B9" s="13">
        <v>9651</v>
      </c>
      <c r="C9" s="14">
        <f>(127/B9*100)</f>
        <v>1.3159258107968086</v>
      </c>
      <c r="D9" s="15">
        <v>9524</v>
      </c>
      <c r="E9" s="14">
        <v>62.169953380000003</v>
      </c>
      <c r="F9" s="16">
        <v>0.74964143999999999</v>
      </c>
      <c r="G9" s="14">
        <v>16.5923342</v>
      </c>
      <c r="H9" s="16">
        <v>0.42923295</v>
      </c>
      <c r="I9" s="14">
        <v>8.9478571599999999</v>
      </c>
      <c r="J9" s="16">
        <v>0.31988981</v>
      </c>
      <c r="K9" s="14">
        <v>5.9409974800000001</v>
      </c>
      <c r="L9" s="16">
        <v>0.28524486999999998</v>
      </c>
      <c r="M9" s="14">
        <v>0</v>
      </c>
      <c r="N9" s="16">
        <v>0</v>
      </c>
      <c r="O9" s="14" t="s">
        <v>582</v>
      </c>
      <c r="P9" s="16" t="s">
        <v>582</v>
      </c>
      <c r="Q9" s="14">
        <v>3.0193514700000001</v>
      </c>
      <c r="R9" s="16">
        <v>0.54210800999999997</v>
      </c>
      <c r="S9" s="14">
        <v>0</v>
      </c>
      <c r="T9" s="16">
        <v>0</v>
      </c>
      <c r="U9" s="14">
        <v>3.3295062999999998</v>
      </c>
      <c r="V9" s="16">
        <v>0.33812941000000002</v>
      </c>
    </row>
    <row r="10" spans="1:22" x14ac:dyDescent="0.25">
      <c r="A10" s="11" t="s">
        <v>480</v>
      </c>
      <c r="B10" s="13">
        <v>20058</v>
      </c>
      <c r="C10" s="14">
        <f>(0/B10*100)</f>
        <v>0</v>
      </c>
      <c r="D10" s="15">
        <v>20058</v>
      </c>
      <c r="E10" s="14">
        <v>0</v>
      </c>
      <c r="F10" s="16">
        <v>0</v>
      </c>
      <c r="G10" s="14">
        <v>0</v>
      </c>
      <c r="H10" s="16">
        <v>0</v>
      </c>
      <c r="I10" s="14">
        <v>0</v>
      </c>
      <c r="J10" s="16">
        <v>0</v>
      </c>
      <c r="K10" s="14">
        <v>0</v>
      </c>
      <c r="L10" s="16">
        <v>0</v>
      </c>
      <c r="M10" s="14">
        <v>0</v>
      </c>
      <c r="N10" s="16">
        <v>0</v>
      </c>
      <c r="O10" s="14" t="s">
        <v>582</v>
      </c>
      <c r="P10" s="16" t="s">
        <v>582</v>
      </c>
      <c r="Q10" s="14">
        <v>100</v>
      </c>
      <c r="R10" s="16">
        <v>0</v>
      </c>
      <c r="S10" s="14">
        <v>0</v>
      </c>
      <c r="T10" s="16">
        <v>0</v>
      </c>
      <c r="U10" s="14">
        <v>0</v>
      </c>
      <c r="V10" s="16">
        <v>0</v>
      </c>
    </row>
    <row r="11" spans="1:22" x14ac:dyDescent="0.25">
      <c r="A11" s="11" t="s">
        <v>481</v>
      </c>
      <c r="B11" s="13">
        <v>7053</v>
      </c>
      <c r="C11" s="14">
        <f>(55/B11*100)</f>
        <v>0.77981000992485461</v>
      </c>
      <c r="D11" s="15">
        <v>6998</v>
      </c>
      <c r="E11" s="14">
        <v>64.690335140000002</v>
      </c>
      <c r="F11" s="16">
        <v>0.72797445000000005</v>
      </c>
      <c r="G11" s="14">
        <v>17.66873184</v>
      </c>
      <c r="H11" s="16">
        <v>0.45415271000000002</v>
      </c>
      <c r="I11" s="14">
        <v>9.5054375100000001</v>
      </c>
      <c r="J11" s="16">
        <v>0.35791531999999998</v>
      </c>
      <c r="K11" s="14">
        <v>4.9380736399999998</v>
      </c>
      <c r="L11" s="16">
        <v>0.32778951000000001</v>
      </c>
      <c r="M11" s="14">
        <v>0</v>
      </c>
      <c r="N11" s="16">
        <v>0</v>
      </c>
      <c r="O11" s="14" t="s">
        <v>582</v>
      </c>
      <c r="P11" s="16" t="s">
        <v>582</v>
      </c>
      <c r="Q11" s="14">
        <v>0</v>
      </c>
      <c r="R11" s="16">
        <v>0</v>
      </c>
      <c r="S11" s="14">
        <v>0</v>
      </c>
      <c r="T11" s="16">
        <v>0</v>
      </c>
      <c r="U11" s="14">
        <v>3.1974218699999999</v>
      </c>
      <c r="V11" s="16">
        <v>0.37109255000000002</v>
      </c>
    </row>
    <row r="12" spans="1:22" x14ac:dyDescent="0.25">
      <c r="A12" s="11" t="s">
        <v>482</v>
      </c>
      <c r="B12" s="13">
        <v>6894</v>
      </c>
      <c r="C12" s="14">
        <f>(58/B12*100)</f>
        <v>0.8413112851755149</v>
      </c>
      <c r="D12" s="15">
        <v>6836</v>
      </c>
      <c r="E12" s="14">
        <v>72.948007230000002</v>
      </c>
      <c r="F12" s="16">
        <v>0.78114437999999997</v>
      </c>
      <c r="G12" s="14">
        <v>12.82781754</v>
      </c>
      <c r="H12" s="16">
        <v>0.49488645999999997</v>
      </c>
      <c r="I12" s="14">
        <v>5.0401316400000002</v>
      </c>
      <c r="J12" s="16">
        <v>0.34609783</v>
      </c>
      <c r="K12" s="14">
        <v>4.1969865400000002</v>
      </c>
      <c r="L12" s="16">
        <v>0.32809005000000002</v>
      </c>
      <c r="M12" s="14">
        <v>0</v>
      </c>
      <c r="N12" s="16">
        <v>0</v>
      </c>
      <c r="O12" s="14" t="s">
        <v>582</v>
      </c>
      <c r="P12" s="16" t="s">
        <v>582</v>
      </c>
      <c r="Q12" s="14">
        <v>2.3474789199999999</v>
      </c>
      <c r="R12" s="16">
        <v>0.59173732000000001</v>
      </c>
      <c r="S12" s="14">
        <v>0</v>
      </c>
      <c r="T12" s="16">
        <v>0</v>
      </c>
      <c r="U12" s="14">
        <v>2.6395781399999998</v>
      </c>
      <c r="V12" s="16">
        <v>0.28060185999999998</v>
      </c>
    </row>
    <row r="13" spans="1:22" x14ac:dyDescent="0.25">
      <c r="A13" s="11" t="s">
        <v>483</v>
      </c>
      <c r="B13" s="13">
        <v>7161</v>
      </c>
      <c r="C13" s="14">
        <f>(96/B13*100)</f>
        <v>1.3405948889819856</v>
      </c>
      <c r="D13" s="15">
        <v>7065</v>
      </c>
      <c r="E13" s="14">
        <v>66.953366840000001</v>
      </c>
      <c r="F13" s="16">
        <v>0.7240489</v>
      </c>
      <c r="G13" s="14">
        <v>14.862064119999999</v>
      </c>
      <c r="H13" s="16">
        <v>0.48003847999999999</v>
      </c>
      <c r="I13" s="14">
        <v>7.7160713100000002</v>
      </c>
      <c r="J13" s="16">
        <v>0.37248142000000001</v>
      </c>
      <c r="K13" s="14">
        <v>4.4875205999999999</v>
      </c>
      <c r="L13" s="16">
        <v>0.30479244999999999</v>
      </c>
      <c r="M13" s="14">
        <v>0</v>
      </c>
      <c r="N13" s="16">
        <v>0</v>
      </c>
      <c r="O13" s="14" t="s">
        <v>582</v>
      </c>
      <c r="P13" s="16" t="s">
        <v>582</v>
      </c>
      <c r="Q13" s="14">
        <v>4.0695000200000004</v>
      </c>
      <c r="R13" s="16">
        <v>0.46797088999999997</v>
      </c>
      <c r="S13" s="14">
        <v>0</v>
      </c>
      <c r="T13" s="16">
        <v>0</v>
      </c>
      <c r="U13" s="14">
        <v>1.9114771100000001</v>
      </c>
      <c r="V13" s="16">
        <v>0.25573042000000001</v>
      </c>
    </row>
    <row r="14" spans="1:22" x14ac:dyDescent="0.25">
      <c r="A14" s="11" t="s">
        <v>484</v>
      </c>
      <c r="B14" s="13">
        <v>5587</v>
      </c>
      <c r="C14" s="14">
        <f>(76/B14*100)</f>
        <v>1.3603006980490424</v>
      </c>
      <c r="D14" s="15">
        <v>5511</v>
      </c>
      <c r="E14" s="14">
        <v>68.010806239999994</v>
      </c>
      <c r="F14" s="16">
        <v>0.79979575999999997</v>
      </c>
      <c r="G14" s="14">
        <v>18.412362420000001</v>
      </c>
      <c r="H14" s="16">
        <v>0.56530416000000006</v>
      </c>
      <c r="I14" s="14">
        <v>8.23085852</v>
      </c>
      <c r="J14" s="16">
        <v>0.40321173999999999</v>
      </c>
      <c r="K14" s="14">
        <v>4.4680453599999996</v>
      </c>
      <c r="L14" s="16">
        <v>0.36224803</v>
      </c>
      <c r="M14" s="14">
        <v>0</v>
      </c>
      <c r="N14" s="16">
        <v>0</v>
      </c>
      <c r="O14" s="14" t="s">
        <v>582</v>
      </c>
      <c r="P14" s="16" t="s">
        <v>582</v>
      </c>
      <c r="Q14" s="14">
        <v>0</v>
      </c>
      <c r="R14" s="16">
        <v>0</v>
      </c>
      <c r="S14" s="14">
        <v>0</v>
      </c>
      <c r="T14" s="16">
        <v>0</v>
      </c>
      <c r="U14" s="14">
        <v>0.87792745999999999</v>
      </c>
      <c r="V14" s="16">
        <v>0.15174497000000001</v>
      </c>
    </row>
    <row r="15" spans="1:22" x14ac:dyDescent="0.25">
      <c r="A15" s="11" t="s">
        <v>485</v>
      </c>
      <c r="B15" s="13">
        <v>5882</v>
      </c>
      <c r="C15" s="14">
        <f>(53/B15*100)</f>
        <v>0.90105406324379467</v>
      </c>
      <c r="D15" s="15">
        <v>5829</v>
      </c>
      <c r="E15" s="14">
        <v>61.983960570000001</v>
      </c>
      <c r="F15" s="16">
        <v>0.82158321000000001</v>
      </c>
      <c r="G15" s="14">
        <v>18.694478400000001</v>
      </c>
      <c r="H15" s="16">
        <v>0.56338054000000004</v>
      </c>
      <c r="I15" s="14">
        <v>9.5402792999999999</v>
      </c>
      <c r="J15" s="16">
        <v>0.44412532999999998</v>
      </c>
      <c r="K15" s="14">
        <v>7.3583632899999998</v>
      </c>
      <c r="L15" s="16">
        <v>0.39604688999999998</v>
      </c>
      <c r="M15" s="14">
        <v>0</v>
      </c>
      <c r="N15" s="16">
        <v>0</v>
      </c>
      <c r="O15" s="14" t="s">
        <v>582</v>
      </c>
      <c r="P15" s="16" t="s">
        <v>582</v>
      </c>
      <c r="Q15" s="14">
        <v>1.0127116700000001</v>
      </c>
      <c r="R15" s="16">
        <v>0.45391006</v>
      </c>
      <c r="S15" s="14">
        <v>0</v>
      </c>
      <c r="T15" s="16">
        <v>0</v>
      </c>
      <c r="U15" s="14">
        <v>1.41020678</v>
      </c>
      <c r="V15" s="16">
        <v>0.18516798000000001</v>
      </c>
    </row>
    <row r="16" spans="1:22" x14ac:dyDescent="0.25">
      <c r="A16" s="11" t="s">
        <v>486</v>
      </c>
      <c r="B16" s="13">
        <v>6108</v>
      </c>
      <c r="C16" s="14">
        <f>(110/B16*100)</f>
        <v>1.8009168303863783</v>
      </c>
      <c r="D16" s="15">
        <v>5998</v>
      </c>
      <c r="E16" s="14">
        <v>68.939873009999999</v>
      </c>
      <c r="F16" s="16">
        <v>0.78583504999999998</v>
      </c>
      <c r="G16" s="14">
        <v>13.926910550000001</v>
      </c>
      <c r="H16" s="16">
        <v>0.49818379000000002</v>
      </c>
      <c r="I16" s="14">
        <v>7.1811614600000002</v>
      </c>
      <c r="J16" s="16">
        <v>0.33346703</v>
      </c>
      <c r="K16" s="14">
        <v>5.44285174</v>
      </c>
      <c r="L16" s="16">
        <v>0.32216599000000001</v>
      </c>
      <c r="M16" s="14">
        <v>0</v>
      </c>
      <c r="N16" s="16">
        <v>0</v>
      </c>
      <c r="O16" s="14" t="s">
        <v>582</v>
      </c>
      <c r="P16" s="16" t="s">
        <v>582</v>
      </c>
      <c r="Q16" s="14">
        <v>0</v>
      </c>
      <c r="R16" s="16">
        <v>0</v>
      </c>
      <c r="S16" s="14">
        <v>0</v>
      </c>
      <c r="T16" s="16">
        <v>0</v>
      </c>
      <c r="U16" s="14">
        <v>4.5092032299999998</v>
      </c>
      <c r="V16" s="16">
        <v>0.58505130000000005</v>
      </c>
    </row>
    <row r="17" spans="1:22" x14ac:dyDescent="0.25">
      <c r="A17" s="11" t="s">
        <v>487</v>
      </c>
      <c r="B17" s="13">
        <v>6504</v>
      </c>
      <c r="C17" s="14">
        <f>(734/B17*100)</f>
        <v>11.285362853628536</v>
      </c>
      <c r="D17" s="15">
        <v>5770</v>
      </c>
      <c r="E17" s="14">
        <v>55.51503031</v>
      </c>
      <c r="F17" s="16">
        <v>0.77839210000000003</v>
      </c>
      <c r="G17" s="14">
        <v>21.663606590000001</v>
      </c>
      <c r="H17" s="16">
        <v>0.55328982000000004</v>
      </c>
      <c r="I17" s="14">
        <v>10.094338820000001</v>
      </c>
      <c r="J17" s="16">
        <v>0.44553621999999998</v>
      </c>
      <c r="K17" s="14">
        <v>6.0350716100000001</v>
      </c>
      <c r="L17" s="16">
        <v>0.30795874000000001</v>
      </c>
      <c r="M17" s="14">
        <v>0</v>
      </c>
      <c r="N17" s="16">
        <v>0</v>
      </c>
      <c r="O17" s="14" t="s">
        <v>582</v>
      </c>
      <c r="P17" s="16" t="s">
        <v>582</v>
      </c>
      <c r="Q17" s="14">
        <v>2.5647076599999998</v>
      </c>
      <c r="R17" s="16">
        <v>0.34040091</v>
      </c>
      <c r="S17" s="14">
        <v>0</v>
      </c>
      <c r="T17" s="16">
        <v>0</v>
      </c>
      <c r="U17" s="14">
        <v>4.1272450100000002</v>
      </c>
      <c r="V17" s="16">
        <v>0.39245014</v>
      </c>
    </row>
    <row r="18" spans="1:22" x14ac:dyDescent="0.25">
      <c r="A18" s="11" t="s">
        <v>488</v>
      </c>
      <c r="B18" s="13">
        <v>5532</v>
      </c>
      <c r="C18" s="14">
        <f>(28/B18*100)</f>
        <v>0.50614605929139556</v>
      </c>
      <c r="D18" s="15">
        <v>5504</v>
      </c>
      <c r="E18" s="14">
        <v>74.859381080000006</v>
      </c>
      <c r="F18" s="16">
        <v>0.92006949000000005</v>
      </c>
      <c r="G18" s="14">
        <v>12.196995319999999</v>
      </c>
      <c r="H18" s="16">
        <v>0.50929537000000003</v>
      </c>
      <c r="I18" s="14">
        <v>5.9460083700000004</v>
      </c>
      <c r="J18" s="16">
        <v>0.44043601999999998</v>
      </c>
      <c r="K18" s="14">
        <v>4.4072701500000004</v>
      </c>
      <c r="L18" s="16">
        <v>0.33418581000000003</v>
      </c>
      <c r="M18" s="14">
        <v>0</v>
      </c>
      <c r="N18" s="16">
        <v>0</v>
      </c>
      <c r="O18" s="14" t="s">
        <v>582</v>
      </c>
      <c r="P18" s="16" t="s">
        <v>582</v>
      </c>
      <c r="Q18" s="14">
        <v>0</v>
      </c>
      <c r="R18" s="16">
        <v>0</v>
      </c>
      <c r="S18" s="14">
        <v>0</v>
      </c>
      <c r="T18" s="16">
        <v>0</v>
      </c>
      <c r="U18" s="14">
        <v>2.5903450800000001</v>
      </c>
      <c r="V18" s="16">
        <v>0.33860962999999999</v>
      </c>
    </row>
    <row r="19" spans="1:22" x14ac:dyDescent="0.25">
      <c r="A19" s="11" t="s">
        <v>489</v>
      </c>
      <c r="B19" s="13">
        <v>5658</v>
      </c>
      <c r="C19" s="14">
        <f>(75/B19*100)</f>
        <v>1.3255567338282079</v>
      </c>
      <c r="D19" s="15">
        <v>5583</v>
      </c>
      <c r="E19" s="14">
        <v>61.101494559999999</v>
      </c>
      <c r="F19" s="16">
        <v>0.79131125999999996</v>
      </c>
      <c r="G19" s="14">
        <v>16.816416660000002</v>
      </c>
      <c r="H19" s="16">
        <v>0.52468501999999995</v>
      </c>
      <c r="I19" s="14">
        <v>10.89294289</v>
      </c>
      <c r="J19" s="16">
        <v>0.45960912999999998</v>
      </c>
      <c r="K19" s="14">
        <v>8.8704331100000005</v>
      </c>
      <c r="L19" s="16">
        <v>0.39938899999999999</v>
      </c>
      <c r="M19" s="14">
        <v>0</v>
      </c>
      <c r="N19" s="16">
        <v>0</v>
      </c>
      <c r="O19" s="14" t="s">
        <v>582</v>
      </c>
      <c r="P19" s="16" t="s">
        <v>582</v>
      </c>
      <c r="Q19" s="14">
        <v>0</v>
      </c>
      <c r="R19" s="16">
        <v>0</v>
      </c>
      <c r="S19" s="14">
        <v>0</v>
      </c>
      <c r="T19" s="16">
        <v>0</v>
      </c>
      <c r="U19" s="14">
        <v>2.3187127799999998</v>
      </c>
      <c r="V19" s="16">
        <v>0.24751813</v>
      </c>
    </row>
    <row r="20" spans="1:22" x14ac:dyDescent="0.25">
      <c r="A20" s="11" t="s">
        <v>490</v>
      </c>
      <c r="B20" s="13">
        <v>3371</v>
      </c>
      <c r="C20" s="14">
        <f>(75/B20*100)</f>
        <v>2.2248590922574905</v>
      </c>
      <c r="D20" s="15">
        <v>3296</v>
      </c>
      <c r="E20" s="14">
        <v>72.993162530000006</v>
      </c>
      <c r="F20" s="16">
        <v>0.82365520999999997</v>
      </c>
      <c r="G20" s="14">
        <v>13.32653036</v>
      </c>
      <c r="H20" s="16">
        <v>0.56577604999999997</v>
      </c>
      <c r="I20" s="14">
        <v>7.0061423400000002</v>
      </c>
      <c r="J20" s="16">
        <v>0.47441431000000001</v>
      </c>
      <c r="K20" s="14">
        <v>4.2558986399999998</v>
      </c>
      <c r="L20" s="16">
        <v>0.36030705000000002</v>
      </c>
      <c r="M20" s="14">
        <v>0</v>
      </c>
      <c r="N20" s="16">
        <v>0</v>
      </c>
      <c r="O20" s="14" t="s">
        <v>582</v>
      </c>
      <c r="P20" s="16" t="s">
        <v>582</v>
      </c>
      <c r="Q20" s="14">
        <v>0</v>
      </c>
      <c r="R20" s="16">
        <v>0</v>
      </c>
      <c r="S20" s="14">
        <v>0</v>
      </c>
      <c r="T20" s="16">
        <v>0</v>
      </c>
      <c r="U20" s="14">
        <v>2.4182661400000001</v>
      </c>
      <c r="V20" s="16">
        <v>0.25226239</v>
      </c>
    </row>
    <row r="21" spans="1:22" x14ac:dyDescent="0.25">
      <c r="A21" s="11" t="s">
        <v>491</v>
      </c>
      <c r="B21" s="13">
        <v>5741</v>
      </c>
      <c r="C21" s="14">
        <f>(45/B21*100)</f>
        <v>0.7838355687162516</v>
      </c>
      <c r="D21" s="15">
        <v>5696</v>
      </c>
      <c r="E21" s="14">
        <v>62.654907590000001</v>
      </c>
      <c r="F21" s="16">
        <v>0.83792513000000002</v>
      </c>
      <c r="G21" s="14">
        <v>20.278288480000001</v>
      </c>
      <c r="H21" s="16">
        <v>0.58032143999999997</v>
      </c>
      <c r="I21" s="14">
        <v>8.4361870299999993</v>
      </c>
      <c r="J21" s="16">
        <v>0.41543521999999999</v>
      </c>
      <c r="K21" s="14">
        <v>7.5840036700000004</v>
      </c>
      <c r="L21" s="16">
        <v>0.41251967</v>
      </c>
      <c r="M21" s="14">
        <v>0</v>
      </c>
      <c r="N21" s="16">
        <v>0</v>
      </c>
      <c r="O21" s="14" t="s">
        <v>582</v>
      </c>
      <c r="P21" s="16" t="s">
        <v>582</v>
      </c>
      <c r="Q21" s="14">
        <v>0</v>
      </c>
      <c r="R21" s="16">
        <v>0</v>
      </c>
      <c r="S21" s="14">
        <v>0</v>
      </c>
      <c r="T21" s="16">
        <v>0</v>
      </c>
      <c r="U21" s="14">
        <v>1.0466132399999999</v>
      </c>
      <c r="V21" s="16">
        <v>0.12620396</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81.630618639999994</v>
      </c>
      <c r="F24" s="16">
        <v>0.56187308000000002</v>
      </c>
      <c r="G24" s="14">
        <v>8.7255450299999993</v>
      </c>
      <c r="H24" s="16">
        <v>0.33117836</v>
      </c>
      <c r="I24" s="14">
        <v>4.6734931599999996</v>
      </c>
      <c r="J24" s="16">
        <v>0.25581711000000001</v>
      </c>
      <c r="K24" s="14">
        <v>3.7954445099999998</v>
      </c>
      <c r="L24" s="16">
        <v>0.23960482</v>
      </c>
      <c r="M24" s="14">
        <v>0</v>
      </c>
      <c r="N24" s="16">
        <v>0</v>
      </c>
      <c r="O24" s="14" t="s">
        <v>582</v>
      </c>
      <c r="P24" s="16" t="s">
        <v>582</v>
      </c>
      <c r="Q24" s="14">
        <v>0</v>
      </c>
      <c r="R24" s="16">
        <v>0</v>
      </c>
      <c r="S24" s="14">
        <v>0</v>
      </c>
      <c r="T24" s="16">
        <v>0</v>
      </c>
      <c r="U24" s="14">
        <v>1.17489866</v>
      </c>
      <c r="V24" s="16">
        <v>0.13211626000000001</v>
      </c>
    </row>
    <row r="25" spans="1:22" x14ac:dyDescent="0.25">
      <c r="A25" s="11" t="s">
        <v>495</v>
      </c>
      <c r="B25" s="13">
        <v>5581</v>
      </c>
      <c r="C25" s="14">
        <f>(24/B25*100)</f>
        <v>0.43003046049095145</v>
      </c>
      <c r="D25" s="15">
        <v>5557</v>
      </c>
      <c r="E25" s="14">
        <v>80.344574620000003</v>
      </c>
      <c r="F25" s="16">
        <v>0.59544408000000004</v>
      </c>
      <c r="G25" s="14">
        <v>11.314586889999999</v>
      </c>
      <c r="H25" s="16">
        <v>0.43592077000000001</v>
      </c>
      <c r="I25" s="14">
        <v>5.02148518</v>
      </c>
      <c r="J25" s="16">
        <v>0.29541214999999998</v>
      </c>
      <c r="K25" s="14">
        <v>2.6121634399999998</v>
      </c>
      <c r="L25" s="16">
        <v>0.23381123000000001</v>
      </c>
      <c r="M25" s="14">
        <v>0</v>
      </c>
      <c r="N25" s="16">
        <v>0</v>
      </c>
      <c r="O25" s="14" t="s">
        <v>582</v>
      </c>
      <c r="P25" s="16" t="s">
        <v>582</v>
      </c>
      <c r="Q25" s="14">
        <v>0</v>
      </c>
      <c r="R25" s="16">
        <v>0</v>
      </c>
      <c r="S25" s="14">
        <v>0</v>
      </c>
      <c r="T25" s="16">
        <v>0</v>
      </c>
      <c r="U25" s="14">
        <v>0.70718985999999995</v>
      </c>
      <c r="V25" s="16">
        <v>0.12667962999999999</v>
      </c>
    </row>
    <row r="26" spans="1:22" x14ac:dyDescent="0.25">
      <c r="A26" s="11" t="s">
        <v>496</v>
      </c>
      <c r="B26" s="13">
        <v>4869</v>
      </c>
      <c r="C26" s="14">
        <f>(38/B26*100)</f>
        <v>0.78044773054015193</v>
      </c>
      <c r="D26" s="15">
        <v>4831</v>
      </c>
      <c r="E26" s="14">
        <v>67.318701279999999</v>
      </c>
      <c r="F26" s="16">
        <v>0.68036914999999998</v>
      </c>
      <c r="G26" s="14">
        <v>17.947863229999999</v>
      </c>
      <c r="H26" s="16">
        <v>0.56572228000000002</v>
      </c>
      <c r="I26" s="14">
        <v>7.9681150000000001</v>
      </c>
      <c r="J26" s="16">
        <v>0.41485038000000002</v>
      </c>
      <c r="K26" s="14">
        <v>5.3078218599999998</v>
      </c>
      <c r="L26" s="16">
        <v>0.37304789999999999</v>
      </c>
      <c r="M26" s="14">
        <v>0</v>
      </c>
      <c r="N26" s="16">
        <v>0</v>
      </c>
      <c r="O26" s="14" t="s">
        <v>582</v>
      </c>
      <c r="P26" s="16" t="s">
        <v>582</v>
      </c>
      <c r="Q26" s="14">
        <v>0</v>
      </c>
      <c r="R26" s="16">
        <v>0</v>
      </c>
      <c r="S26" s="14">
        <v>0</v>
      </c>
      <c r="T26" s="16">
        <v>0</v>
      </c>
      <c r="U26" s="14">
        <v>1.45749862</v>
      </c>
      <c r="V26" s="16">
        <v>0.16796321</v>
      </c>
    </row>
    <row r="27" spans="1:22" x14ac:dyDescent="0.25">
      <c r="A27" s="11" t="s">
        <v>497</v>
      </c>
      <c r="B27" s="13">
        <v>5299</v>
      </c>
      <c r="C27" s="14">
        <f>(20/B27*100)</f>
        <v>0.37742970371768259</v>
      </c>
      <c r="D27" s="15">
        <v>5279</v>
      </c>
      <c r="E27" s="14">
        <v>60.418308119999999</v>
      </c>
      <c r="F27" s="16">
        <v>0.56514536000000004</v>
      </c>
      <c r="G27" s="14">
        <v>18.663981450000001</v>
      </c>
      <c r="H27" s="16">
        <v>0.51224185</v>
      </c>
      <c r="I27" s="14">
        <v>9.4255754399999994</v>
      </c>
      <c r="J27" s="16">
        <v>0.37225464000000003</v>
      </c>
      <c r="K27" s="14">
        <v>7.4644946000000001</v>
      </c>
      <c r="L27" s="16">
        <v>0.38212856000000001</v>
      </c>
      <c r="M27" s="14">
        <v>0</v>
      </c>
      <c r="N27" s="16">
        <v>0</v>
      </c>
      <c r="O27" s="14" t="s">
        <v>582</v>
      </c>
      <c r="P27" s="16" t="s">
        <v>582</v>
      </c>
      <c r="Q27" s="14">
        <v>0</v>
      </c>
      <c r="R27" s="16">
        <v>0</v>
      </c>
      <c r="S27" s="14">
        <v>0</v>
      </c>
      <c r="T27" s="16">
        <v>0</v>
      </c>
      <c r="U27" s="14">
        <v>4.0276403900000002</v>
      </c>
      <c r="V27" s="16">
        <v>0.24840970000000001</v>
      </c>
    </row>
    <row r="28" spans="1:22" x14ac:dyDescent="0.25">
      <c r="A28" s="11" t="s">
        <v>498</v>
      </c>
      <c r="B28" s="13">
        <v>7568</v>
      </c>
      <c r="C28" s="14">
        <f>(68/B28*100)</f>
        <v>0.89852008456659616</v>
      </c>
      <c r="D28" s="15">
        <v>7500</v>
      </c>
      <c r="E28" s="14">
        <v>81.738236990000004</v>
      </c>
      <c r="F28" s="16">
        <v>0.59068456000000003</v>
      </c>
      <c r="G28" s="14">
        <v>10.229119349999999</v>
      </c>
      <c r="H28" s="16">
        <v>0.42964711</v>
      </c>
      <c r="I28" s="14">
        <v>4.3605303500000003</v>
      </c>
      <c r="J28" s="16">
        <v>0.27812965000000001</v>
      </c>
      <c r="K28" s="14">
        <v>2.4136046000000002</v>
      </c>
      <c r="L28" s="16">
        <v>0.21194198</v>
      </c>
      <c r="M28" s="14">
        <v>0</v>
      </c>
      <c r="N28" s="16">
        <v>0</v>
      </c>
      <c r="O28" s="14" t="s">
        <v>582</v>
      </c>
      <c r="P28" s="16" t="s">
        <v>582</v>
      </c>
      <c r="Q28" s="14">
        <v>0</v>
      </c>
      <c r="R28" s="16">
        <v>0</v>
      </c>
      <c r="S28" s="14">
        <v>0</v>
      </c>
      <c r="T28" s="16">
        <v>0</v>
      </c>
      <c r="U28" s="14">
        <v>1.2585087100000001</v>
      </c>
      <c r="V28" s="16">
        <v>0.14222832999999999</v>
      </c>
    </row>
    <row r="29" spans="1:22" x14ac:dyDescent="0.25">
      <c r="A29" s="11" t="s">
        <v>499</v>
      </c>
      <c r="B29" s="13">
        <v>5385</v>
      </c>
      <c r="C29" s="14">
        <f>(30/B29*100)</f>
        <v>0.55710306406685239</v>
      </c>
      <c r="D29" s="15">
        <v>5355</v>
      </c>
      <c r="E29" s="14">
        <v>68.724720180000006</v>
      </c>
      <c r="F29" s="16">
        <v>0.74385869999999998</v>
      </c>
      <c r="G29" s="14">
        <v>15.59914697</v>
      </c>
      <c r="H29" s="16">
        <v>0.53437630999999997</v>
      </c>
      <c r="I29" s="14">
        <v>7.3146065</v>
      </c>
      <c r="J29" s="16">
        <v>0.34944647000000001</v>
      </c>
      <c r="K29" s="14">
        <v>4.5808863000000004</v>
      </c>
      <c r="L29" s="16">
        <v>0.26730157999999998</v>
      </c>
      <c r="M29" s="14">
        <v>0</v>
      </c>
      <c r="N29" s="16">
        <v>0</v>
      </c>
      <c r="O29" s="14" t="s">
        <v>582</v>
      </c>
      <c r="P29" s="16" t="s">
        <v>582</v>
      </c>
      <c r="Q29" s="14">
        <v>2.7667624100000001</v>
      </c>
      <c r="R29" s="16">
        <v>0.24169378</v>
      </c>
      <c r="S29" s="14">
        <v>0</v>
      </c>
      <c r="T29" s="16">
        <v>0</v>
      </c>
      <c r="U29" s="14">
        <v>1.01387764</v>
      </c>
      <c r="V29" s="16">
        <v>0.19754395</v>
      </c>
    </row>
    <row r="30" spans="1:22" x14ac:dyDescent="0.25">
      <c r="A30" s="11" t="s">
        <v>500</v>
      </c>
      <c r="B30" s="13">
        <v>4520</v>
      </c>
      <c r="C30" s="14">
        <f>(109/B30*100)</f>
        <v>2.4115044247787614</v>
      </c>
      <c r="D30" s="15">
        <v>4411</v>
      </c>
      <c r="E30" s="14">
        <v>60.684908350000001</v>
      </c>
      <c r="F30" s="16">
        <v>0.74928276000000005</v>
      </c>
      <c r="G30" s="14">
        <v>19.682010290000001</v>
      </c>
      <c r="H30" s="16">
        <v>0.62343680999999995</v>
      </c>
      <c r="I30" s="14">
        <v>10.0408229</v>
      </c>
      <c r="J30" s="16">
        <v>0.37347783000000001</v>
      </c>
      <c r="K30" s="14">
        <v>6.8787870599999996</v>
      </c>
      <c r="L30" s="16">
        <v>0.37566579999999999</v>
      </c>
      <c r="M30" s="14">
        <v>0</v>
      </c>
      <c r="N30" s="16">
        <v>0</v>
      </c>
      <c r="O30" s="14" t="s">
        <v>582</v>
      </c>
      <c r="P30" s="16" t="s">
        <v>582</v>
      </c>
      <c r="Q30" s="14">
        <v>0</v>
      </c>
      <c r="R30" s="16">
        <v>0</v>
      </c>
      <c r="S30" s="14">
        <v>0</v>
      </c>
      <c r="T30" s="16">
        <v>0</v>
      </c>
      <c r="U30" s="14">
        <v>2.71347139</v>
      </c>
      <c r="V30" s="16">
        <v>0.32703696999999998</v>
      </c>
    </row>
    <row r="31" spans="1:22" x14ac:dyDescent="0.25">
      <c r="A31" s="11" t="s">
        <v>501</v>
      </c>
      <c r="B31" s="13">
        <v>5456</v>
      </c>
      <c r="C31" s="14">
        <f>(127/B31*100)</f>
        <v>2.3277126099706744</v>
      </c>
      <c r="D31" s="15">
        <v>5329</v>
      </c>
      <c r="E31" s="14">
        <v>66.355508290000003</v>
      </c>
      <c r="F31" s="16">
        <v>0.69718665999999996</v>
      </c>
      <c r="G31" s="14">
        <v>15.818020150000001</v>
      </c>
      <c r="H31" s="16">
        <v>0.50335397000000004</v>
      </c>
      <c r="I31" s="14">
        <v>8.3966927600000005</v>
      </c>
      <c r="J31" s="16">
        <v>0.39736100000000002</v>
      </c>
      <c r="K31" s="14">
        <v>6.3727193099999999</v>
      </c>
      <c r="L31" s="16">
        <v>0.3650873</v>
      </c>
      <c r="M31" s="14">
        <v>0</v>
      </c>
      <c r="N31" s="16">
        <v>0</v>
      </c>
      <c r="O31" s="14" t="s">
        <v>582</v>
      </c>
      <c r="P31" s="16" t="s">
        <v>582</v>
      </c>
      <c r="Q31" s="14">
        <v>0</v>
      </c>
      <c r="R31" s="16">
        <v>0</v>
      </c>
      <c r="S31" s="14">
        <v>0</v>
      </c>
      <c r="T31" s="16">
        <v>0</v>
      </c>
      <c r="U31" s="14">
        <v>3.0570594899999999</v>
      </c>
      <c r="V31" s="16">
        <v>0.34207229</v>
      </c>
    </row>
    <row r="32" spans="1:22" x14ac:dyDescent="0.25">
      <c r="A32" s="11" t="s">
        <v>502</v>
      </c>
      <c r="B32" s="13">
        <v>4478</v>
      </c>
      <c r="C32" s="14">
        <f>(5/B32*100)</f>
        <v>0.11165698972755694</v>
      </c>
      <c r="D32" s="15">
        <v>4473</v>
      </c>
      <c r="E32" s="14">
        <v>65.105012709999997</v>
      </c>
      <c r="F32" s="16">
        <v>0.86656798000000002</v>
      </c>
      <c r="G32" s="14">
        <v>18.654073239999999</v>
      </c>
      <c r="H32" s="16">
        <v>0.63475353000000001</v>
      </c>
      <c r="I32" s="14">
        <v>8.8309156499999997</v>
      </c>
      <c r="J32" s="16">
        <v>0.43644778000000001</v>
      </c>
      <c r="K32" s="14">
        <v>6.3139527600000003</v>
      </c>
      <c r="L32" s="16">
        <v>0.37459585000000001</v>
      </c>
      <c r="M32" s="14">
        <v>0</v>
      </c>
      <c r="N32" s="16">
        <v>0</v>
      </c>
      <c r="O32" s="14" t="s">
        <v>582</v>
      </c>
      <c r="P32" s="16" t="s">
        <v>582</v>
      </c>
      <c r="Q32" s="14">
        <v>0</v>
      </c>
      <c r="R32" s="16">
        <v>0</v>
      </c>
      <c r="S32" s="14">
        <v>0</v>
      </c>
      <c r="T32" s="16">
        <v>0</v>
      </c>
      <c r="U32" s="14">
        <v>1.09604565</v>
      </c>
      <c r="V32" s="16">
        <v>0.17771803999999999</v>
      </c>
    </row>
    <row r="33" spans="1:22" x14ac:dyDescent="0.25">
      <c r="A33" s="11" t="s">
        <v>503</v>
      </c>
      <c r="B33" s="13">
        <v>7325</v>
      </c>
      <c r="C33" s="14">
        <f>(76/B33*100)</f>
        <v>1.0375426621160411</v>
      </c>
      <c r="D33" s="15">
        <v>7249</v>
      </c>
      <c r="E33" s="14">
        <v>54.400238270000003</v>
      </c>
      <c r="F33" s="16">
        <v>0.61035041999999995</v>
      </c>
      <c r="G33" s="14">
        <v>23.241895280000001</v>
      </c>
      <c r="H33" s="16">
        <v>0.58334691000000005</v>
      </c>
      <c r="I33" s="14">
        <v>13.395362479999999</v>
      </c>
      <c r="J33" s="16">
        <v>0.47993318000000001</v>
      </c>
      <c r="K33" s="14">
        <v>7.4735346500000004</v>
      </c>
      <c r="L33" s="16">
        <v>0.34267353</v>
      </c>
      <c r="M33" s="14">
        <v>0</v>
      </c>
      <c r="N33" s="16">
        <v>0</v>
      </c>
      <c r="O33" s="14" t="s">
        <v>582</v>
      </c>
      <c r="P33" s="16" t="s">
        <v>582</v>
      </c>
      <c r="Q33" s="14">
        <v>0</v>
      </c>
      <c r="R33" s="16">
        <v>0</v>
      </c>
      <c r="S33" s="14">
        <v>0</v>
      </c>
      <c r="T33" s="16">
        <v>0</v>
      </c>
      <c r="U33" s="14">
        <v>1.4889693100000001</v>
      </c>
      <c r="V33" s="16">
        <v>0.18102398</v>
      </c>
    </row>
    <row r="34" spans="1:22" x14ac:dyDescent="0.25">
      <c r="A34" s="11" t="s">
        <v>504</v>
      </c>
      <c r="B34" s="13">
        <v>6350</v>
      </c>
      <c r="C34" s="14">
        <f>(40/B34*100)</f>
        <v>0.62992125984251968</v>
      </c>
      <c r="D34" s="15">
        <v>6310</v>
      </c>
      <c r="E34" s="14">
        <v>68.588598719999993</v>
      </c>
      <c r="F34" s="16">
        <v>0.82945380000000002</v>
      </c>
      <c r="G34" s="14">
        <v>13.60738759</v>
      </c>
      <c r="H34" s="16">
        <v>0.48048187999999997</v>
      </c>
      <c r="I34" s="14">
        <v>6.4208377499999996</v>
      </c>
      <c r="J34" s="16">
        <v>0.35388324999999998</v>
      </c>
      <c r="K34" s="14">
        <v>5.3912441800000002</v>
      </c>
      <c r="L34" s="16">
        <v>0.38101712999999998</v>
      </c>
      <c r="M34" s="14">
        <v>0</v>
      </c>
      <c r="N34" s="16">
        <v>0</v>
      </c>
      <c r="O34" s="14" t="s">
        <v>582</v>
      </c>
      <c r="P34" s="16" t="s">
        <v>582</v>
      </c>
      <c r="Q34" s="14">
        <v>2.5623417000000002</v>
      </c>
      <c r="R34" s="16">
        <v>0.53188796999999999</v>
      </c>
      <c r="S34" s="14">
        <v>0</v>
      </c>
      <c r="T34" s="16">
        <v>0</v>
      </c>
      <c r="U34" s="14">
        <v>3.4295900600000002</v>
      </c>
      <c r="V34" s="16">
        <v>0.36647425</v>
      </c>
    </row>
    <row r="35" spans="1:22" x14ac:dyDescent="0.25">
      <c r="A35" s="11" t="s">
        <v>505</v>
      </c>
      <c r="B35" s="13">
        <v>6406</v>
      </c>
      <c r="C35" s="14">
        <f>(39/B35*100)</f>
        <v>0.60880424601935679</v>
      </c>
      <c r="D35" s="15">
        <v>6367</v>
      </c>
      <c r="E35" s="14">
        <v>72.208563740000002</v>
      </c>
      <c r="F35" s="16">
        <v>0.68118769000000001</v>
      </c>
      <c r="G35" s="14">
        <v>15.389587329999999</v>
      </c>
      <c r="H35" s="16">
        <v>0.61538146999999999</v>
      </c>
      <c r="I35" s="14">
        <v>5.5293306500000003</v>
      </c>
      <c r="J35" s="16">
        <v>0.39396674999999998</v>
      </c>
      <c r="K35" s="14">
        <v>4.3374857699999998</v>
      </c>
      <c r="L35" s="16">
        <v>0.29474998000000002</v>
      </c>
      <c r="M35" s="14">
        <v>0</v>
      </c>
      <c r="N35" s="16">
        <v>0</v>
      </c>
      <c r="O35" s="14" t="s">
        <v>582</v>
      </c>
      <c r="P35" s="16" t="s">
        <v>582</v>
      </c>
      <c r="Q35" s="14">
        <v>1.03407877</v>
      </c>
      <c r="R35" s="16">
        <v>5.6461600000000001E-2</v>
      </c>
      <c r="S35" s="14">
        <v>0</v>
      </c>
      <c r="T35" s="16">
        <v>0</v>
      </c>
      <c r="U35" s="14">
        <v>1.5009537500000001</v>
      </c>
      <c r="V35" s="16">
        <v>0.16758897</v>
      </c>
    </row>
    <row r="36" spans="1:22" x14ac:dyDescent="0.25">
      <c r="A36" s="11" t="s">
        <v>506</v>
      </c>
      <c r="B36" s="13">
        <v>6736</v>
      </c>
      <c r="C36" s="14">
        <f>(33/B36*100)</f>
        <v>0.48990498812351541</v>
      </c>
      <c r="D36" s="15">
        <v>6703</v>
      </c>
      <c r="E36" s="14">
        <v>72.813712240000001</v>
      </c>
      <c r="F36" s="16">
        <v>0.66821284000000003</v>
      </c>
      <c r="G36" s="14">
        <v>13.20289427</v>
      </c>
      <c r="H36" s="16">
        <v>0.46855203000000001</v>
      </c>
      <c r="I36" s="14">
        <v>6.6676534099999998</v>
      </c>
      <c r="J36" s="16">
        <v>0.32430514999999999</v>
      </c>
      <c r="K36" s="14">
        <v>6.0248591400000002</v>
      </c>
      <c r="L36" s="16">
        <v>0.35569849999999997</v>
      </c>
      <c r="M36" s="14">
        <v>0</v>
      </c>
      <c r="N36" s="16">
        <v>0</v>
      </c>
      <c r="O36" s="14" t="s">
        <v>582</v>
      </c>
      <c r="P36" s="16" t="s">
        <v>582</v>
      </c>
      <c r="Q36" s="14">
        <v>0</v>
      </c>
      <c r="R36" s="16">
        <v>0</v>
      </c>
      <c r="S36" s="14">
        <v>0</v>
      </c>
      <c r="T36" s="16">
        <v>0</v>
      </c>
      <c r="U36" s="14">
        <v>1.29088095</v>
      </c>
      <c r="V36" s="16">
        <v>0.14326884000000001</v>
      </c>
    </row>
    <row r="37" spans="1:22" x14ac:dyDescent="0.25">
      <c r="A37" s="11" t="s">
        <v>507</v>
      </c>
      <c r="B37" s="13">
        <v>5458</v>
      </c>
      <c r="C37" s="14">
        <f>(66/B37*100)</f>
        <v>1.2092341517039207</v>
      </c>
      <c r="D37" s="15">
        <v>5392</v>
      </c>
      <c r="E37" s="14">
        <v>71.230929369999998</v>
      </c>
      <c r="F37" s="16">
        <v>0.84677723999999999</v>
      </c>
      <c r="G37" s="14">
        <v>13.26878013</v>
      </c>
      <c r="H37" s="16">
        <v>0.51895670000000005</v>
      </c>
      <c r="I37" s="14">
        <v>6.3029934499999998</v>
      </c>
      <c r="J37" s="16">
        <v>0.30417696999999999</v>
      </c>
      <c r="K37" s="14">
        <v>4.4898265300000002</v>
      </c>
      <c r="L37" s="16">
        <v>0.30222370999999998</v>
      </c>
      <c r="M37" s="14">
        <v>0</v>
      </c>
      <c r="N37" s="16">
        <v>0</v>
      </c>
      <c r="O37" s="14" t="s">
        <v>582</v>
      </c>
      <c r="P37" s="16" t="s">
        <v>582</v>
      </c>
      <c r="Q37" s="14">
        <v>0</v>
      </c>
      <c r="R37" s="16">
        <v>0</v>
      </c>
      <c r="S37" s="14">
        <v>0</v>
      </c>
      <c r="T37" s="16">
        <v>0</v>
      </c>
      <c r="U37" s="14">
        <v>4.7074705200000002</v>
      </c>
      <c r="V37" s="16">
        <v>0.51024035000000001</v>
      </c>
    </row>
    <row r="38" spans="1:22" x14ac:dyDescent="0.25">
      <c r="A38" s="11" t="s">
        <v>508</v>
      </c>
      <c r="B38" s="13">
        <v>5860</v>
      </c>
      <c r="C38" s="14">
        <f>(17/B38*100)</f>
        <v>0.29010238907849828</v>
      </c>
      <c r="D38" s="15">
        <v>5843</v>
      </c>
      <c r="E38" s="14">
        <v>61.255018100000001</v>
      </c>
      <c r="F38" s="16">
        <v>0.73675499</v>
      </c>
      <c r="G38" s="14">
        <v>18.988149629999999</v>
      </c>
      <c r="H38" s="16">
        <v>0.59805564</v>
      </c>
      <c r="I38" s="14">
        <v>9.8941514700000006</v>
      </c>
      <c r="J38" s="16">
        <v>0.46425656999999998</v>
      </c>
      <c r="K38" s="14">
        <v>7.3143326699999998</v>
      </c>
      <c r="L38" s="16">
        <v>0.41377288000000001</v>
      </c>
      <c r="M38" s="14">
        <v>0</v>
      </c>
      <c r="N38" s="16">
        <v>0</v>
      </c>
      <c r="O38" s="14" t="s">
        <v>582</v>
      </c>
      <c r="P38" s="16" t="s">
        <v>582</v>
      </c>
      <c r="Q38" s="14">
        <v>0</v>
      </c>
      <c r="R38" s="16">
        <v>0</v>
      </c>
      <c r="S38" s="14">
        <v>0</v>
      </c>
      <c r="T38" s="16">
        <v>0</v>
      </c>
      <c r="U38" s="14">
        <v>2.54834812</v>
      </c>
      <c r="V38" s="16">
        <v>0.25186540000000002</v>
      </c>
    </row>
    <row r="39" spans="1:22" x14ac:dyDescent="0.25">
      <c r="A39" s="11" t="s">
        <v>509</v>
      </c>
      <c r="B39" s="13">
        <v>5895</v>
      </c>
      <c r="C39" s="14">
        <f>(32/B39*100)</f>
        <v>0.54283290924512295</v>
      </c>
      <c r="D39" s="15">
        <v>5863</v>
      </c>
      <c r="E39" s="14">
        <v>66.286876480000004</v>
      </c>
      <c r="F39" s="16">
        <v>0.86917056999999998</v>
      </c>
      <c r="G39" s="14">
        <v>15.527561479999999</v>
      </c>
      <c r="H39" s="16">
        <v>0.61521473999999998</v>
      </c>
      <c r="I39" s="14">
        <v>8.4434185900000003</v>
      </c>
      <c r="J39" s="16">
        <v>0.42401323000000002</v>
      </c>
      <c r="K39" s="14">
        <v>7.33129119</v>
      </c>
      <c r="L39" s="16">
        <v>0.39439937000000003</v>
      </c>
      <c r="M39" s="14">
        <v>0</v>
      </c>
      <c r="N39" s="16">
        <v>0</v>
      </c>
      <c r="O39" s="14" t="s">
        <v>582</v>
      </c>
      <c r="P39" s="16" t="s">
        <v>582</v>
      </c>
      <c r="Q39" s="14">
        <v>0</v>
      </c>
      <c r="R39" s="16">
        <v>0</v>
      </c>
      <c r="S39" s="14">
        <v>0</v>
      </c>
      <c r="T39" s="16">
        <v>0</v>
      </c>
      <c r="U39" s="14">
        <v>2.4108522699999999</v>
      </c>
      <c r="V39" s="16">
        <v>0.35695314</v>
      </c>
    </row>
    <row r="40" spans="1:22" x14ac:dyDescent="0.25">
      <c r="A40" s="11" t="s">
        <v>510</v>
      </c>
      <c r="B40" s="13">
        <v>14157</v>
      </c>
      <c r="C40" s="14">
        <f>(292/B40*100)</f>
        <v>2.0625838807656991</v>
      </c>
      <c r="D40" s="15">
        <v>13865</v>
      </c>
      <c r="E40" s="14">
        <v>57.411555679999999</v>
      </c>
      <c r="F40" s="16">
        <v>0.91588698000000002</v>
      </c>
      <c r="G40" s="14">
        <v>18.628767230000001</v>
      </c>
      <c r="H40" s="16">
        <v>0.5285974</v>
      </c>
      <c r="I40" s="14">
        <v>11.793413940000001</v>
      </c>
      <c r="J40" s="16">
        <v>0.49041617999999998</v>
      </c>
      <c r="K40" s="14">
        <v>8.70590449</v>
      </c>
      <c r="L40" s="16">
        <v>0.40876746000000003</v>
      </c>
      <c r="M40" s="14">
        <v>0</v>
      </c>
      <c r="N40" s="16">
        <v>0</v>
      </c>
      <c r="O40" s="14" t="s">
        <v>582</v>
      </c>
      <c r="P40" s="16" t="s">
        <v>582</v>
      </c>
      <c r="Q40" s="14">
        <v>0</v>
      </c>
      <c r="R40" s="16">
        <v>0</v>
      </c>
      <c r="S40" s="14">
        <v>0</v>
      </c>
      <c r="T40" s="16">
        <v>0</v>
      </c>
      <c r="U40" s="14">
        <v>3.4603586599999998</v>
      </c>
      <c r="V40" s="16">
        <v>0.34533995000000001</v>
      </c>
    </row>
    <row r="41" spans="1:22" x14ac:dyDescent="0.25">
      <c r="A41" s="11" t="s">
        <v>511</v>
      </c>
      <c r="B41" s="13">
        <v>5712</v>
      </c>
      <c r="C41" s="14">
        <f>(39/B41*100)</f>
        <v>0.6827731092436975</v>
      </c>
      <c r="D41" s="15">
        <v>5673</v>
      </c>
      <c r="E41" s="14">
        <v>71.674974680000005</v>
      </c>
      <c r="F41" s="16">
        <v>0.96118672999999999</v>
      </c>
      <c r="G41" s="14">
        <v>13.70382236</v>
      </c>
      <c r="H41" s="16">
        <v>0.44570845999999997</v>
      </c>
      <c r="I41" s="14">
        <v>7.0697225899999996</v>
      </c>
      <c r="J41" s="16">
        <v>0.36574037999999998</v>
      </c>
      <c r="K41" s="14">
        <v>4.6010731199999997</v>
      </c>
      <c r="L41" s="16">
        <v>0.27051728000000003</v>
      </c>
      <c r="M41" s="14">
        <v>0</v>
      </c>
      <c r="N41" s="16">
        <v>0</v>
      </c>
      <c r="O41" s="14" t="s">
        <v>582</v>
      </c>
      <c r="P41" s="16" t="s">
        <v>582</v>
      </c>
      <c r="Q41" s="14">
        <v>0.67681148000000002</v>
      </c>
      <c r="R41" s="16">
        <v>0.18042580999999999</v>
      </c>
      <c r="S41" s="14">
        <v>0</v>
      </c>
      <c r="T41" s="16">
        <v>0</v>
      </c>
      <c r="U41" s="14">
        <v>2.27359578</v>
      </c>
      <c r="V41" s="16">
        <v>0.36232408999999999</v>
      </c>
    </row>
    <row r="42" spans="1:22" x14ac:dyDescent="0.25">
      <c r="A42" s="11" t="s">
        <v>512</v>
      </c>
      <c r="B42" s="13">
        <f>IF(COUNT(B7:B41) &gt; 0, AVERAGE(B7:B41), "\u2014")</f>
        <v>7103.4285714285716</v>
      </c>
      <c r="C42" s="14">
        <f>IF(COUNT(C7:C41) &gt; 0, AVERAGE(C7:C41), "—")</f>
        <v>1.2322948780684748</v>
      </c>
      <c r="D42" s="15">
        <f>IF(COUNT(D7:D41) &gt; 0, AVERAGE(D7:D41), "—")</f>
        <v>7017.2571428571428</v>
      </c>
      <c r="E42" s="14">
        <f>IF(COUNT(E7:E41) &gt; 0, AVERAGE(E7:E41), "—")</f>
        <v>61.116145934571435</v>
      </c>
      <c r="F42" s="16">
        <f>IF(COUNT(F7:F41) &gt; 0, SQRT(SUMSQ(F7:F41)/(COUNT(F7:F41)*COUNT(F7:F41)) ), "—")</f>
        <v>0.12240823726730772</v>
      </c>
      <c r="G42" s="14">
        <f>IF(COUNT(G7:G41) &gt; 0, AVERAGE(G7:G41), "—")</f>
        <v>14.861119646285712</v>
      </c>
      <c r="H42" s="16">
        <f>IF(COUNT(H7:H41) &gt; 0, SQRT(SUMSQ(H7:H41)/(COUNT(H7:H41)*COUNT(H7:H41)) ), "—")</f>
        <v>8.4892585633679699E-2</v>
      </c>
      <c r="I42" s="14">
        <f>IF(COUNT(I7:I41) &gt; 0, AVERAGE(I7:I41), "—")</f>
        <v>7.456745241428572</v>
      </c>
      <c r="J42" s="16">
        <f>IF(COUNT(J7:J41) &gt; 0, SQRT(SUMSQ(J7:J41)/(COUNT(J7:J41)*COUNT(J7:J41)) ), "—")</f>
        <v>6.2818921214303824E-2</v>
      </c>
      <c r="K42" s="14">
        <f>IF(COUNT(K7:K41) &gt; 0, AVERAGE(K7:K41), "—")</f>
        <v>5.2596546994285704</v>
      </c>
      <c r="L42" s="16">
        <f>IF(COUNT(L7:L41) &gt; 0, SQRT(SUMSQ(L7:L41)/(COUNT(L7:L41)*COUNT(L7:L41)) ), "—")</f>
        <v>5.5225983876489824E-2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9.1579004197142879</v>
      </c>
      <c r="R42" s="16">
        <f>IF(COUNT(R7:R41) &gt; 0, SQRT(SUMSQ(R7:R41)/(COUNT(R7:R41)*COUNT(R7:R41)) ), "—")</f>
        <v>3.5862987973562396E-2</v>
      </c>
      <c r="S42" s="14">
        <f>IF(COUNT(S7:S41) &gt; 0, AVERAGE(S7:S41), "—")</f>
        <v>0</v>
      </c>
      <c r="T42" s="16">
        <f>IF(COUNT(T7:T41) &gt; 0, SQRT(SUMSQ(T7:T41)/(COUNT(T7:T41)*COUNT(T7:T41)) ), "—")</f>
        <v>0</v>
      </c>
      <c r="U42" s="14">
        <f>IF(COUNT(U7:U41) &gt; 0, AVERAGE(U7:U41), "—")</f>
        <v>2.1484340594285714</v>
      </c>
      <c r="V42" s="16">
        <f>IF(COUNT(V7:V41) &gt; 0, SQRT(SUMSQ(V7:V41)/(COUNT(V7:V41)*COUNT(V7:V41)) ), "—")</f>
        <v>4.6500703910479134E-2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(1379/B46*100)</f>
        <v>5.959120176310444</v>
      </c>
      <c r="D46" s="15">
        <v>21762</v>
      </c>
      <c r="E46" s="14">
        <v>59.595490509999998</v>
      </c>
      <c r="F46" s="16">
        <v>0.64709481000000002</v>
      </c>
      <c r="G46" s="14">
        <v>14.730429150000001</v>
      </c>
      <c r="H46" s="16">
        <v>0.32193145000000001</v>
      </c>
      <c r="I46" s="14">
        <v>7.1321069499999998</v>
      </c>
      <c r="J46" s="16">
        <v>0.21998345</v>
      </c>
      <c r="K46" s="14">
        <v>4.2126705700000002</v>
      </c>
      <c r="L46" s="16">
        <v>0.18120522999999999</v>
      </c>
      <c r="M46" s="14">
        <v>0</v>
      </c>
      <c r="N46" s="16">
        <v>0</v>
      </c>
      <c r="O46" s="14" t="s">
        <v>582</v>
      </c>
      <c r="P46" s="16" t="s">
        <v>582</v>
      </c>
      <c r="Q46" s="14">
        <v>0</v>
      </c>
      <c r="R46" s="16">
        <v>0</v>
      </c>
      <c r="S46" s="14">
        <v>0</v>
      </c>
      <c r="T46" s="16">
        <v>0</v>
      </c>
      <c r="U46" s="14">
        <v>14.32930283</v>
      </c>
      <c r="V46" s="16">
        <v>0.59701400000000004</v>
      </c>
    </row>
    <row r="47" spans="1:22" x14ac:dyDescent="0.25">
      <c r="A47" s="11" t="s">
        <v>517</v>
      </c>
      <c r="B47" s="13">
        <v>5928</v>
      </c>
      <c r="C47" s="14">
        <f>(101/B47*100)</f>
        <v>1.703778677462888</v>
      </c>
      <c r="D47" s="15">
        <v>5827</v>
      </c>
      <c r="E47" s="14">
        <v>61.804572389999997</v>
      </c>
      <c r="F47" s="16">
        <v>1.01490156</v>
      </c>
      <c r="G47" s="14">
        <v>15.1677582</v>
      </c>
      <c r="H47" s="16">
        <v>0.53507064999999998</v>
      </c>
      <c r="I47" s="14">
        <v>8.2166440099999996</v>
      </c>
      <c r="J47" s="16">
        <v>0.34049321999999999</v>
      </c>
      <c r="K47" s="14">
        <v>6.8596626000000001</v>
      </c>
      <c r="L47" s="16">
        <v>0.34223969999999998</v>
      </c>
      <c r="M47" s="14">
        <v>0</v>
      </c>
      <c r="N47" s="16">
        <v>0</v>
      </c>
      <c r="O47" s="14" t="s">
        <v>582</v>
      </c>
      <c r="P47" s="16" t="s">
        <v>582</v>
      </c>
      <c r="Q47" s="14">
        <v>0</v>
      </c>
      <c r="R47" s="16">
        <v>0</v>
      </c>
      <c r="S47" s="14">
        <v>0</v>
      </c>
      <c r="T47" s="16">
        <v>0</v>
      </c>
      <c r="U47" s="14">
        <v>7.9513628000000001</v>
      </c>
      <c r="V47" s="16">
        <v>0.73386021000000001</v>
      </c>
    </row>
    <row r="48" spans="1:22" x14ac:dyDescent="0.25">
      <c r="A48" s="11" t="s">
        <v>518</v>
      </c>
      <c r="B48" s="13">
        <v>9841</v>
      </c>
      <c r="C48" s="14">
        <f>(7/B48*100)</f>
        <v>7.1130982623717101E-2</v>
      </c>
      <c r="D48" s="15">
        <v>9834</v>
      </c>
      <c r="E48" s="14">
        <v>66.333458100000001</v>
      </c>
      <c r="F48" s="16">
        <v>1.0669530899999999</v>
      </c>
      <c r="G48" s="14">
        <v>13.74192352</v>
      </c>
      <c r="H48" s="16">
        <v>0.46636467999999998</v>
      </c>
      <c r="I48" s="14">
        <v>10.855830839999999</v>
      </c>
      <c r="J48" s="16">
        <v>0.48423925000000001</v>
      </c>
      <c r="K48" s="14">
        <v>7.8910512500000003</v>
      </c>
      <c r="L48" s="16">
        <v>0.43055849000000002</v>
      </c>
      <c r="M48" s="14">
        <v>0</v>
      </c>
      <c r="N48" s="16">
        <v>0</v>
      </c>
      <c r="O48" s="14" t="s">
        <v>582</v>
      </c>
      <c r="P48" s="16" t="s">
        <v>582</v>
      </c>
      <c r="Q48" s="14">
        <v>0</v>
      </c>
      <c r="R48" s="16">
        <v>0</v>
      </c>
      <c r="S48" s="14">
        <v>0</v>
      </c>
      <c r="T48" s="16">
        <v>0</v>
      </c>
      <c r="U48" s="14">
        <v>1.1777362899999999</v>
      </c>
      <c r="V48" s="16">
        <v>0.52601827999999995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(225/B50*100)</f>
        <v>1.9075879610004238</v>
      </c>
      <c r="D50" s="15">
        <v>11570</v>
      </c>
      <c r="E50" s="14">
        <v>72.461812949999995</v>
      </c>
      <c r="F50" s="16">
        <v>0.67816405000000002</v>
      </c>
      <c r="G50" s="14">
        <v>14.242892319999999</v>
      </c>
      <c r="H50" s="16">
        <v>0.44892565000000001</v>
      </c>
      <c r="I50" s="14">
        <v>6.9413963799999996</v>
      </c>
      <c r="J50" s="16">
        <v>0.35102046999999997</v>
      </c>
      <c r="K50" s="14">
        <v>4.2759315200000003</v>
      </c>
      <c r="L50" s="16">
        <v>0.27447462</v>
      </c>
      <c r="M50" s="14">
        <v>0</v>
      </c>
      <c r="N50" s="16">
        <v>0</v>
      </c>
      <c r="O50" s="14" t="s">
        <v>582</v>
      </c>
      <c r="P50" s="16" t="s">
        <v>582</v>
      </c>
      <c r="Q50" s="14">
        <v>0</v>
      </c>
      <c r="R50" s="16">
        <v>0</v>
      </c>
      <c r="S50" s="14">
        <v>0</v>
      </c>
      <c r="T50" s="16">
        <v>0</v>
      </c>
      <c r="U50" s="14">
        <v>2.0779668400000002</v>
      </c>
      <c r="V50" s="16">
        <v>0.20637174999999999</v>
      </c>
    </row>
    <row r="51" spans="1:22" x14ac:dyDescent="0.25">
      <c r="A51" s="11" t="s">
        <v>521</v>
      </c>
      <c r="B51" s="13">
        <v>6866</v>
      </c>
      <c r="C51" s="14">
        <f>(109/B51*100)</f>
        <v>1.5875327701718611</v>
      </c>
      <c r="D51" s="15">
        <v>6757</v>
      </c>
      <c r="E51" s="14">
        <v>56.79646984</v>
      </c>
      <c r="F51" s="16">
        <v>0.68847577999999998</v>
      </c>
      <c r="G51" s="14">
        <v>18.125976000000001</v>
      </c>
      <c r="H51" s="16">
        <v>0.55090695999999995</v>
      </c>
      <c r="I51" s="14">
        <v>7.8514603300000001</v>
      </c>
      <c r="J51" s="16">
        <v>0.39983549000000002</v>
      </c>
      <c r="K51" s="14">
        <v>4.4238108199999999</v>
      </c>
      <c r="L51" s="16">
        <v>0.30513162999999999</v>
      </c>
      <c r="M51" s="14">
        <v>0</v>
      </c>
      <c r="N51" s="16">
        <v>0</v>
      </c>
      <c r="O51" s="14" t="s">
        <v>582</v>
      </c>
      <c r="P51" s="16" t="s">
        <v>582</v>
      </c>
      <c r="Q51" s="14">
        <v>10.568905689999999</v>
      </c>
      <c r="R51" s="16">
        <v>0.61184083</v>
      </c>
      <c r="S51" s="14">
        <v>0</v>
      </c>
      <c r="T51" s="16">
        <v>0</v>
      </c>
      <c r="U51" s="14">
        <v>2.2333773200000002</v>
      </c>
      <c r="V51" s="16">
        <v>0.27574104999999999</v>
      </c>
    </row>
    <row r="52" spans="1:22" x14ac:dyDescent="0.25">
      <c r="A52" s="11" t="s">
        <v>522</v>
      </c>
      <c r="B52" s="13">
        <v>5809</v>
      </c>
      <c r="C52" s="14">
        <f>(77/B52*100)</f>
        <v>1.325529351007058</v>
      </c>
      <c r="D52" s="15">
        <v>5732</v>
      </c>
      <c r="E52" s="14">
        <v>72.230502250000001</v>
      </c>
      <c r="F52" s="16">
        <v>0.73435903000000002</v>
      </c>
      <c r="G52" s="14">
        <v>15.36957681</v>
      </c>
      <c r="H52" s="16">
        <v>0.51631245999999997</v>
      </c>
      <c r="I52" s="14">
        <v>6.8160195899999998</v>
      </c>
      <c r="J52" s="16">
        <v>0.37580905999999997</v>
      </c>
      <c r="K52" s="14">
        <v>4.3067009399999998</v>
      </c>
      <c r="L52" s="16">
        <v>0.30598174</v>
      </c>
      <c r="M52" s="14">
        <v>0</v>
      </c>
      <c r="N52" s="16">
        <v>0</v>
      </c>
      <c r="O52" s="14" t="s">
        <v>582</v>
      </c>
      <c r="P52" s="16" t="s">
        <v>582</v>
      </c>
      <c r="Q52" s="14">
        <v>0</v>
      </c>
      <c r="R52" s="16">
        <v>0</v>
      </c>
      <c r="S52" s="14">
        <v>0</v>
      </c>
      <c r="T52" s="16">
        <v>0</v>
      </c>
      <c r="U52" s="14">
        <v>1.2772004100000001</v>
      </c>
      <c r="V52" s="16">
        <v>0.18044395999999999</v>
      </c>
    </row>
    <row r="53" spans="1:22" x14ac:dyDescent="0.25">
      <c r="A53" s="11" t="s">
        <v>523</v>
      </c>
      <c r="B53" s="13">
        <v>5571</v>
      </c>
      <c r="C53" s="14">
        <f>(85/B53*100)</f>
        <v>1.5257583916711541</v>
      </c>
      <c r="D53" s="15">
        <v>5486</v>
      </c>
      <c r="E53" s="14">
        <v>65.654074600000001</v>
      </c>
      <c r="F53" s="16">
        <v>0.62065923000000001</v>
      </c>
      <c r="G53" s="14">
        <v>16.019874990000002</v>
      </c>
      <c r="H53" s="16">
        <v>0.43314937999999997</v>
      </c>
      <c r="I53" s="14">
        <v>8.46995173</v>
      </c>
      <c r="J53" s="16">
        <v>0.3645912</v>
      </c>
      <c r="K53" s="14">
        <v>6.4674006799999999</v>
      </c>
      <c r="L53" s="16">
        <v>0.33207912000000001</v>
      </c>
      <c r="M53" s="14">
        <v>0</v>
      </c>
      <c r="N53" s="16">
        <v>0</v>
      </c>
      <c r="O53" s="14" t="s">
        <v>582</v>
      </c>
      <c r="P53" s="16" t="s">
        <v>582</v>
      </c>
      <c r="Q53" s="14">
        <v>0</v>
      </c>
      <c r="R53" s="16">
        <v>0</v>
      </c>
      <c r="S53" s="14">
        <v>0</v>
      </c>
      <c r="T53" s="16">
        <v>0</v>
      </c>
      <c r="U53" s="14">
        <v>3.3886980000000002</v>
      </c>
      <c r="V53" s="16">
        <v>0.25594386000000002</v>
      </c>
    </row>
    <row r="54" spans="1:22" x14ac:dyDescent="0.25">
      <c r="A54" s="11" t="s">
        <v>524</v>
      </c>
      <c r="B54" s="13">
        <v>4740</v>
      </c>
      <c r="C54" s="14">
        <f>(113/B54*100)</f>
        <v>2.3839662447257384</v>
      </c>
      <c r="D54" s="15">
        <v>4627</v>
      </c>
      <c r="E54" s="14">
        <v>76.182165449999999</v>
      </c>
      <c r="F54" s="16">
        <v>0.75701918000000001</v>
      </c>
      <c r="G54" s="14">
        <v>6.4318279499999997</v>
      </c>
      <c r="H54" s="16">
        <v>0.39295428999999998</v>
      </c>
      <c r="I54" s="14">
        <v>4.7357578699999996</v>
      </c>
      <c r="J54" s="16">
        <v>0.31128960999999999</v>
      </c>
      <c r="K54" s="14">
        <v>3.6650957800000001</v>
      </c>
      <c r="L54" s="16">
        <v>0.27540818</v>
      </c>
      <c r="M54" s="14">
        <v>0</v>
      </c>
      <c r="N54" s="16">
        <v>0</v>
      </c>
      <c r="O54" s="14" t="s">
        <v>582</v>
      </c>
      <c r="P54" s="16" t="s">
        <v>582</v>
      </c>
      <c r="Q54" s="14">
        <v>0</v>
      </c>
      <c r="R54" s="16">
        <v>0</v>
      </c>
      <c r="S54" s="14">
        <v>0</v>
      </c>
      <c r="T54" s="16">
        <v>0</v>
      </c>
      <c r="U54" s="14">
        <v>8.9851529499999998</v>
      </c>
      <c r="V54" s="16">
        <v>0.56114131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69.76426352</v>
      </c>
      <c r="F56" s="16">
        <v>0.86279717</v>
      </c>
      <c r="G56" s="14">
        <v>14.26639194</v>
      </c>
      <c r="H56" s="16">
        <v>0.44321579</v>
      </c>
      <c r="I56" s="14">
        <v>9.7767610900000008</v>
      </c>
      <c r="J56" s="16">
        <v>0.52491114999999999</v>
      </c>
      <c r="K56" s="14">
        <v>5.29651183</v>
      </c>
      <c r="L56" s="16">
        <v>0.35985382999999999</v>
      </c>
      <c r="M56" s="14">
        <v>0</v>
      </c>
      <c r="N56" s="16">
        <v>0</v>
      </c>
      <c r="O56" s="14" t="s">
        <v>582</v>
      </c>
      <c r="P56" s="16" t="s">
        <v>582</v>
      </c>
      <c r="Q56" s="14">
        <v>0</v>
      </c>
      <c r="R56" s="16">
        <v>0</v>
      </c>
      <c r="S56" s="14">
        <v>0</v>
      </c>
      <c r="T56" s="16">
        <v>0</v>
      </c>
      <c r="U56" s="14">
        <v>0.89607163000000001</v>
      </c>
      <c r="V56" s="16">
        <v>0.13948806</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58.824735859999997</v>
      </c>
      <c r="F61" s="16">
        <v>0.70022874000000002</v>
      </c>
      <c r="G61" s="14">
        <v>18.847624159999999</v>
      </c>
      <c r="H61" s="16">
        <v>0.51326684</v>
      </c>
      <c r="I61" s="14">
        <v>11.95340071</v>
      </c>
      <c r="J61" s="16">
        <v>0.43888727</v>
      </c>
      <c r="K61" s="14">
        <v>7.6015822799999997</v>
      </c>
      <c r="L61" s="16">
        <v>0.36006473</v>
      </c>
      <c r="M61" s="14">
        <v>0</v>
      </c>
      <c r="N61" s="16">
        <v>0</v>
      </c>
      <c r="O61" s="14" t="s">
        <v>582</v>
      </c>
      <c r="P61" s="16" t="s">
        <v>582</v>
      </c>
      <c r="Q61" s="14">
        <v>0</v>
      </c>
      <c r="R61" s="16">
        <v>0</v>
      </c>
      <c r="S61" s="14">
        <v>0</v>
      </c>
      <c r="T61" s="16">
        <v>0</v>
      </c>
      <c r="U61" s="14">
        <v>2.7726569900000002</v>
      </c>
      <c r="V61" s="16">
        <v>0.37938824999999998</v>
      </c>
    </row>
    <row r="62" spans="1:22" x14ac:dyDescent="0.25">
      <c r="A62" s="11" t="s">
        <v>532</v>
      </c>
      <c r="B62" s="13">
        <v>4476</v>
      </c>
      <c r="C62" s="14">
        <f>(3/B62*100)</f>
        <v>6.7024128686327081E-2</v>
      </c>
      <c r="D62" s="15">
        <v>4473</v>
      </c>
      <c r="E62" s="14">
        <v>64.597076549999997</v>
      </c>
      <c r="F62" s="16">
        <v>0.64533636000000005</v>
      </c>
      <c r="G62" s="14">
        <v>17.291479169999999</v>
      </c>
      <c r="H62" s="16">
        <v>0.44665073</v>
      </c>
      <c r="I62" s="14">
        <v>11.46431827</v>
      </c>
      <c r="J62" s="16">
        <v>0.41895187</v>
      </c>
      <c r="K62" s="14">
        <v>6.1079286499999998</v>
      </c>
      <c r="L62" s="16">
        <v>0.35515054000000001</v>
      </c>
      <c r="M62" s="14">
        <v>0</v>
      </c>
      <c r="N62" s="16">
        <v>0</v>
      </c>
      <c r="O62" s="14" t="s">
        <v>582</v>
      </c>
      <c r="P62" s="16" t="s">
        <v>582</v>
      </c>
      <c r="Q62" s="14">
        <v>0</v>
      </c>
      <c r="R62" s="16">
        <v>0</v>
      </c>
      <c r="S62" s="14">
        <v>0</v>
      </c>
      <c r="T62" s="16">
        <v>0</v>
      </c>
      <c r="U62" s="14">
        <v>0.53919735000000002</v>
      </c>
      <c r="V62" s="16">
        <v>0.11235778</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70.916743049999994</v>
      </c>
      <c r="F66" s="16">
        <v>0.62690319999999999</v>
      </c>
      <c r="G66" s="14">
        <v>12.053920700000001</v>
      </c>
      <c r="H66" s="16">
        <v>0.41918488999999998</v>
      </c>
      <c r="I66" s="14">
        <v>6.1745487800000003</v>
      </c>
      <c r="J66" s="16">
        <v>0.35892478999999999</v>
      </c>
      <c r="K66" s="14">
        <v>4.3432504400000003</v>
      </c>
      <c r="L66" s="16">
        <v>0.27815822000000001</v>
      </c>
      <c r="M66" s="14">
        <v>0</v>
      </c>
      <c r="N66" s="16">
        <v>0</v>
      </c>
      <c r="O66" s="14" t="s">
        <v>582</v>
      </c>
      <c r="P66" s="16" t="s">
        <v>582</v>
      </c>
      <c r="Q66" s="14">
        <v>0</v>
      </c>
      <c r="R66" s="16">
        <v>0</v>
      </c>
      <c r="S66" s="14">
        <v>0</v>
      </c>
      <c r="T66" s="16">
        <v>0</v>
      </c>
      <c r="U66" s="14">
        <v>6.5115370300000004</v>
      </c>
      <c r="V66" s="16">
        <v>0.33882583999999999</v>
      </c>
    </row>
    <row r="67" spans="1:22" x14ac:dyDescent="0.25">
      <c r="A67" s="11" t="s">
        <v>537</v>
      </c>
      <c r="B67" s="13">
        <v>6971</v>
      </c>
      <c r="C67" s="14">
        <f>(117/B67*100)</f>
        <v>1.6783818677377709</v>
      </c>
      <c r="D67" s="15">
        <v>6854</v>
      </c>
      <c r="E67" s="14">
        <v>54.593188069999997</v>
      </c>
      <c r="F67" s="16">
        <v>0.63051694999999996</v>
      </c>
      <c r="G67" s="14">
        <v>21.242536309999998</v>
      </c>
      <c r="H67" s="16">
        <v>0.46542858999999998</v>
      </c>
      <c r="I67" s="14">
        <v>13.02176221</v>
      </c>
      <c r="J67" s="16">
        <v>0.41108375000000003</v>
      </c>
      <c r="K67" s="14">
        <v>8.5128767700000001</v>
      </c>
      <c r="L67" s="16">
        <v>0.34922014000000001</v>
      </c>
      <c r="M67" s="14">
        <v>0</v>
      </c>
      <c r="N67" s="16">
        <v>0</v>
      </c>
      <c r="O67" s="14" t="s">
        <v>582</v>
      </c>
      <c r="P67" s="16" t="s">
        <v>582</v>
      </c>
      <c r="Q67" s="14">
        <v>0</v>
      </c>
      <c r="R67" s="16">
        <v>0</v>
      </c>
      <c r="S67" s="14">
        <v>0</v>
      </c>
      <c r="T67" s="16">
        <v>0</v>
      </c>
      <c r="U67" s="14">
        <v>2.6296366500000001</v>
      </c>
      <c r="V67" s="16">
        <v>0.26783976999999998</v>
      </c>
    </row>
    <row r="68" spans="1:22" x14ac:dyDescent="0.25">
      <c r="A68" s="11" t="s">
        <v>538</v>
      </c>
      <c r="B68" s="13">
        <v>12083</v>
      </c>
      <c r="C68" s="14">
        <f>(26/B68*100)</f>
        <v>0.21517834974757924</v>
      </c>
      <c r="D68" s="15">
        <v>12057</v>
      </c>
      <c r="E68" s="14">
        <v>54.84991737</v>
      </c>
      <c r="F68" s="16">
        <v>0.34614657999999998</v>
      </c>
      <c r="G68" s="14">
        <v>18.111166390000001</v>
      </c>
      <c r="H68" s="16">
        <v>0.32775636000000002</v>
      </c>
      <c r="I68" s="14">
        <v>10.196881149999999</v>
      </c>
      <c r="J68" s="16">
        <v>0.26583051000000002</v>
      </c>
      <c r="K68" s="14">
        <v>7.6439090800000002</v>
      </c>
      <c r="L68" s="16">
        <v>0.24483970999999999</v>
      </c>
      <c r="M68" s="14">
        <v>0</v>
      </c>
      <c r="N68" s="16">
        <v>0</v>
      </c>
      <c r="O68" s="14" t="s">
        <v>582</v>
      </c>
      <c r="P68" s="16" t="s">
        <v>582</v>
      </c>
      <c r="Q68" s="14">
        <v>0</v>
      </c>
      <c r="R68" s="16">
        <v>0</v>
      </c>
      <c r="S68" s="14">
        <v>0</v>
      </c>
      <c r="T68" s="16">
        <v>0</v>
      </c>
      <c r="U68" s="14">
        <v>9.1981260099999993</v>
      </c>
      <c r="V68" s="16">
        <v>0.25020616000000001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68.717031300000002</v>
      </c>
      <c r="F70" s="16">
        <v>0.99652408999999997</v>
      </c>
      <c r="G70" s="14">
        <v>14.404142520000001</v>
      </c>
      <c r="H70" s="16">
        <v>0.59976235</v>
      </c>
      <c r="I70" s="14">
        <v>8.2859203800000003</v>
      </c>
      <c r="J70" s="16">
        <v>0.48322376</v>
      </c>
      <c r="K70" s="14">
        <v>5.1663748500000004</v>
      </c>
      <c r="L70" s="16">
        <v>0.47546174000000002</v>
      </c>
      <c r="M70" s="14">
        <v>0</v>
      </c>
      <c r="N70" s="16">
        <v>0</v>
      </c>
      <c r="O70" s="14" t="s">
        <v>582</v>
      </c>
      <c r="P70" s="16" t="s">
        <v>582</v>
      </c>
      <c r="Q70" s="14">
        <v>0</v>
      </c>
      <c r="R70" s="16">
        <v>0</v>
      </c>
      <c r="S70" s="14">
        <v>0</v>
      </c>
      <c r="T70" s="16">
        <v>0</v>
      </c>
      <c r="U70" s="14">
        <v>3.4265309500000001</v>
      </c>
      <c r="V70" s="16">
        <v>0.38051007999999997</v>
      </c>
    </row>
    <row r="71" spans="1:22" x14ac:dyDescent="0.25">
      <c r="A71" s="11" t="s">
        <v>541</v>
      </c>
      <c r="B71" s="13">
        <v>6115</v>
      </c>
      <c r="C71" s="14">
        <f>(17/B71*100)</f>
        <v>0.27800490596892891</v>
      </c>
      <c r="D71" s="15">
        <v>6098</v>
      </c>
      <c r="E71" s="14">
        <v>68.312001370000004</v>
      </c>
      <c r="F71" s="16">
        <v>0.70400006000000004</v>
      </c>
      <c r="G71" s="14">
        <v>17.125530779999998</v>
      </c>
      <c r="H71" s="16">
        <v>0.53461917000000003</v>
      </c>
      <c r="I71" s="14">
        <v>8.8160138900000007</v>
      </c>
      <c r="J71" s="16">
        <v>0.37641648999999999</v>
      </c>
      <c r="K71" s="14">
        <v>5.3279082100000004</v>
      </c>
      <c r="L71" s="16">
        <v>0.30706822</v>
      </c>
      <c r="M71" s="14">
        <v>0</v>
      </c>
      <c r="N71" s="16">
        <v>0</v>
      </c>
      <c r="O71" s="14" t="s">
        <v>582</v>
      </c>
      <c r="P71" s="16" t="s">
        <v>582</v>
      </c>
      <c r="Q71" s="14">
        <v>0</v>
      </c>
      <c r="R71" s="16">
        <v>0</v>
      </c>
      <c r="S71" s="14">
        <v>0</v>
      </c>
      <c r="T71" s="16">
        <v>0</v>
      </c>
      <c r="U71" s="14">
        <v>0.41854574999999999</v>
      </c>
      <c r="V71" s="16">
        <v>7.916202E-2</v>
      </c>
    </row>
    <row r="72" spans="1:22" x14ac:dyDescent="0.25">
      <c r="A72" s="11" t="s">
        <v>542</v>
      </c>
      <c r="B72" s="13">
        <v>7708</v>
      </c>
      <c r="C72" s="14">
        <f>(5/B72*100)</f>
        <v>6.4867669953295279E-2</v>
      </c>
      <c r="D72" s="15">
        <v>7703</v>
      </c>
      <c r="E72" s="14">
        <v>82.511788920000001</v>
      </c>
      <c r="F72" s="16">
        <v>0.54703970000000002</v>
      </c>
      <c r="G72" s="14">
        <v>8.3537544799999992</v>
      </c>
      <c r="H72" s="16">
        <v>0.33083451000000003</v>
      </c>
      <c r="I72" s="14">
        <v>5.6105760399999998</v>
      </c>
      <c r="J72" s="16">
        <v>0.33356934999999999</v>
      </c>
      <c r="K72" s="14">
        <v>3.3129425700000001</v>
      </c>
      <c r="L72" s="16">
        <v>0.21096303</v>
      </c>
      <c r="M72" s="14">
        <v>0</v>
      </c>
      <c r="N72" s="16">
        <v>0</v>
      </c>
      <c r="O72" s="14" t="s">
        <v>582</v>
      </c>
      <c r="P72" s="16" t="s">
        <v>582</v>
      </c>
      <c r="Q72" s="14">
        <v>0</v>
      </c>
      <c r="R72" s="16">
        <v>0</v>
      </c>
      <c r="S72" s="14">
        <v>0</v>
      </c>
      <c r="T72" s="16">
        <v>0</v>
      </c>
      <c r="U72" s="14">
        <v>0.21093798999999999</v>
      </c>
      <c r="V72" s="16">
        <v>4.5589240000000003E-2</v>
      </c>
    </row>
    <row r="73" spans="1:22" x14ac:dyDescent="0.25">
      <c r="A73" s="11" t="s">
        <v>543</v>
      </c>
      <c r="B73" s="13">
        <v>8249</v>
      </c>
      <c r="C73" s="14">
        <f>(147/B73*100)</f>
        <v>1.7820341859619349</v>
      </c>
      <c r="D73" s="15">
        <v>8102</v>
      </c>
      <c r="E73" s="14">
        <v>66.732158589999997</v>
      </c>
      <c r="F73" s="16">
        <v>0.92279981</v>
      </c>
      <c r="G73" s="14">
        <v>15.27819332</v>
      </c>
      <c r="H73" s="16">
        <v>0.56214721999999995</v>
      </c>
      <c r="I73" s="14">
        <v>9.8615959400000008</v>
      </c>
      <c r="J73" s="16">
        <v>0.45758792999999998</v>
      </c>
      <c r="K73" s="14">
        <v>6.8755713299999996</v>
      </c>
      <c r="L73" s="16">
        <v>0.35081354999999997</v>
      </c>
      <c r="M73" s="14">
        <v>0</v>
      </c>
      <c r="N73" s="16">
        <v>0</v>
      </c>
      <c r="O73" s="14" t="s">
        <v>582</v>
      </c>
      <c r="P73" s="16" t="s">
        <v>582</v>
      </c>
      <c r="Q73" s="14">
        <v>0</v>
      </c>
      <c r="R73" s="16">
        <v>0</v>
      </c>
      <c r="S73" s="14">
        <v>0</v>
      </c>
      <c r="T73" s="16">
        <v>0</v>
      </c>
      <c r="U73" s="14">
        <v>1.2524808199999999</v>
      </c>
      <c r="V73" s="16">
        <v>0.16025057000000001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(211/B75*100)</f>
        <v>3.9255813953488374</v>
      </c>
      <c r="D75" s="15">
        <v>5164</v>
      </c>
      <c r="E75" s="14">
        <v>63.250329819999997</v>
      </c>
      <c r="F75" s="16">
        <v>0.83755248999999998</v>
      </c>
      <c r="G75" s="14">
        <v>15.335179950000001</v>
      </c>
      <c r="H75" s="16">
        <v>0.53721960000000002</v>
      </c>
      <c r="I75" s="14">
        <v>7.3396414400000003</v>
      </c>
      <c r="J75" s="16">
        <v>0.36966436000000003</v>
      </c>
      <c r="K75" s="14">
        <v>5.2849784299999998</v>
      </c>
      <c r="L75" s="16">
        <v>0.36312459000000002</v>
      </c>
      <c r="M75" s="14">
        <v>0</v>
      </c>
      <c r="N75" s="16">
        <v>0</v>
      </c>
      <c r="O75" s="14" t="s">
        <v>582</v>
      </c>
      <c r="P75" s="16" t="s">
        <v>582</v>
      </c>
      <c r="Q75" s="14">
        <v>0</v>
      </c>
      <c r="R75" s="16">
        <v>0</v>
      </c>
      <c r="S75" s="14">
        <v>0</v>
      </c>
      <c r="T75" s="16">
        <v>0</v>
      </c>
      <c r="U75" s="14">
        <v>8.7898703699999992</v>
      </c>
      <c r="V75" s="16">
        <v>0.70014387</v>
      </c>
    </row>
    <row r="76" spans="1:22" x14ac:dyDescent="0.25">
      <c r="A76" s="11" t="s">
        <v>546</v>
      </c>
      <c r="B76" s="13">
        <v>14167</v>
      </c>
      <c r="C76" s="14">
        <f>(229/B76*100)</f>
        <v>1.6164325545281288</v>
      </c>
      <c r="D76" s="15">
        <v>13938</v>
      </c>
      <c r="E76" s="14">
        <v>57.104271840000003</v>
      </c>
      <c r="F76" s="16">
        <v>0.67630007999999997</v>
      </c>
      <c r="G76" s="14">
        <v>19.12479188</v>
      </c>
      <c r="H76" s="16">
        <v>0.42384228000000002</v>
      </c>
      <c r="I76" s="14">
        <v>10.706835610000001</v>
      </c>
      <c r="J76" s="16">
        <v>0.34966928000000003</v>
      </c>
      <c r="K76" s="14">
        <v>8.4182345499999993</v>
      </c>
      <c r="L76" s="16">
        <v>0.37373841000000002</v>
      </c>
      <c r="M76" s="14">
        <v>0</v>
      </c>
      <c r="N76" s="16">
        <v>0</v>
      </c>
      <c r="O76" s="14" t="s">
        <v>582</v>
      </c>
      <c r="P76" s="16" t="s">
        <v>582</v>
      </c>
      <c r="Q76" s="14">
        <v>0</v>
      </c>
      <c r="R76" s="16">
        <v>0</v>
      </c>
      <c r="S76" s="14">
        <v>0</v>
      </c>
      <c r="T76" s="16">
        <v>0</v>
      </c>
      <c r="U76" s="14">
        <v>4.64586611</v>
      </c>
      <c r="V76" s="16">
        <v>0.30204519000000002</v>
      </c>
    </row>
    <row r="77" spans="1:22" x14ac:dyDescent="0.25">
      <c r="A77" s="11" t="s">
        <v>547</v>
      </c>
      <c r="B77" s="13">
        <v>6062</v>
      </c>
      <c r="C77" s="14">
        <f>(92/B77*100)</f>
        <v>1.5176509402837348</v>
      </c>
      <c r="D77" s="15">
        <v>5970</v>
      </c>
      <c r="E77" s="14">
        <v>71.905770250000003</v>
      </c>
      <c r="F77" s="16">
        <v>0.73271414000000001</v>
      </c>
      <c r="G77" s="14">
        <v>11.56550942</v>
      </c>
      <c r="H77" s="16">
        <v>0.49652234000000001</v>
      </c>
      <c r="I77" s="14">
        <v>4.6665896199999999</v>
      </c>
      <c r="J77" s="16">
        <v>0.26891336999999998</v>
      </c>
      <c r="K77" s="14">
        <v>4.0350715900000003</v>
      </c>
      <c r="L77" s="16">
        <v>0.26377129999999999</v>
      </c>
      <c r="M77" s="14">
        <v>0</v>
      </c>
      <c r="N77" s="16">
        <v>0</v>
      </c>
      <c r="O77" s="14" t="s">
        <v>582</v>
      </c>
      <c r="P77" s="16" t="s">
        <v>582</v>
      </c>
      <c r="Q77" s="14">
        <v>0</v>
      </c>
      <c r="R77" s="16">
        <v>0</v>
      </c>
      <c r="S77" s="14">
        <v>0</v>
      </c>
      <c r="T77" s="16">
        <v>0</v>
      </c>
      <c r="U77" s="14">
        <v>7.8270591200000004</v>
      </c>
      <c r="V77" s="16">
        <v>0.55946580999999995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43.469256860000002</v>
      </c>
      <c r="F81" s="16">
        <v>0.90502536</v>
      </c>
      <c r="G81" s="14">
        <v>26.61436337</v>
      </c>
      <c r="H81" s="16">
        <v>0.59648018999999997</v>
      </c>
      <c r="I81" s="14">
        <v>18.51186547</v>
      </c>
      <c r="J81" s="16">
        <v>0.57141728000000003</v>
      </c>
      <c r="K81" s="14">
        <v>10.74717059</v>
      </c>
      <c r="L81" s="16">
        <v>0.51989879999999999</v>
      </c>
      <c r="M81" s="14">
        <v>0</v>
      </c>
      <c r="N81" s="16">
        <v>0</v>
      </c>
      <c r="O81" s="14" t="s">
        <v>582</v>
      </c>
      <c r="P81" s="16" t="s">
        <v>582</v>
      </c>
      <c r="Q81" s="14">
        <v>0</v>
      </c>
      <c r="R81" s="16">
        <v>0</v>
      </c>
      <c r="S81" s="14">
        <v>0</v>
      </c>
      <c r="T81" s="16">
        <v>0</v>
      </c>
      <c r="U81" s="14">
        <v>0.65734369999999998</v>
      </c>
      <c r="V81" s="16">
        <v>0.10706928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736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(394/B7*100)</f>
        <v>2.7116311080523054</v>
      </c>
      <c r="D7" s="15">
        <v>14136</v>
      </c>
      <c r="E7" s="14">
        <v>61.696080690000002</v>
      </c>
      <c r="F7" s="16">
        <v>0.55328177000000001</v>
      </c>
      <c r="G7" s="14">
        <v>20.685657070000001</v>
      </c>
      <c r="H7" s="16">
        <v>0.33041428</v>
      </c>
      <c r="I7" s="14">
        <v>8.9454296099999997</v>
      </c>
      <c r="J7" s="16">
        <v>0.28365449999999998</v>
      </c>
      <c r="K7" s="14">
        <v>5.5339054499999998</v>
      </c>
      <c r="L7" s="16">
        <v>0.23916290000000001</v>
      </c>
      <c r="M7" s="14">
        <v>0</v>
      </c>
      <c r="N7" s="16">
        <v>0</v>
      </c>
      <c r="O7" s="14" t="s">
        <v>582</v>
      </c>
      <c r="P7" s="16" t="s">
        <v>582</v>
      </c>
      <c r="Q7" s="14">
        <v>0</v>
      </c>
      <c r="R7" s="16">
        <v>0</v>
      </c>
      <c r="S7" s="14">
        <v>0</v>
      </c>
      <c r="T7" s="16">
        <v>0</v>
      </c>
      <c r="U7" s="14">
        <v>3.13892718</v>
      </c>
      <c r="V7" s="16">
        <v>0.20312076000000001</v>
      </c>
    </row>
    <row r="8" spans="1:22" x14ac:dyDescent="0.25">
      <c r="A8" s="11" t="s">
        <v>478</v>
      </c>
      <c r="B8" s="13">
        <v>7007</v>
      </c>
      <c r="C8" s="14">
        <f>(28/B8*100)</f>
        <v>0.39960039960039961</v>
      </c>
      <c r="D8" s="15">
        <v>6979</v>
      </c>
      <c r="E8" s="14">
        <v>69.119670110000001</v>
      </c>
      <c r="F8" s="16">
        <v>0.76995345999999998</v>
      </c>
      <c r="G8" s="14">
        <v>16.99324047</v>
      </c>
      <c r="H8" s="16">
        <v>0.51139855999999995</v>
      </c>
      <c r="I8" s="14">
        <v>6.9565080999999998</v>
      </c>
      <c r="J8" s="16">
        <v>0.33841367999999999</v>
      </c>
      <c r="K8" s="14">
        <v>4.6004004800000002</v>
      </c>
      <c r="L8" s="16">
        <v>0.30343176999999999</v>
      </c>
      <c r="M8" s="14">
        <v>0</v>
      </c>
      <c r="N8" s="16">
        <v>0</v>
      </c>
      <c r="O8" s="14" t="s">
        <v>582</v>
      </c>
      <c r="P8" s="16" t="s">
        <v>582</v>
      </c>
      <c r="Q8" s="14">
        <v>0.47277058999999999</v>
      </c>
      <c r="R8" s="16">
        <v>0.11635475000000001</v>
      </c>
      <c r="S8" s="14">
        <v>0</v>
      </c>
      <c r="T8" s="16">
        <v>0</v>
      </c>
      <c r="U8" s="14">
        <v>1.85741025</v>
      </c>
      <c r="V8" s="16">
        <v>0.18971251</v>
      </c>
    </row>
    <row r="9" spans="1:22" x14ac:dyDescent="0.25">
      <c r="A9" s="11" t="s">
        <v>479</v>
      </c>
      <c r="B9" s="13">
        <v>9651</v>
      </c>
      <c r="C9" s="14">
        <f>(127/B9*100)</f>
        <v>1.3159258107968086</v>
      </c>
      <c r="D9" s="15">
        <v>9524</v>
      </c>
      <c r="E9" s="14">
        <v>63.986636949999998</v>
      </c>
      <c r="F9" s="16">
        <v>0.77981113000000002</v>
      </c>
      <c r="G9" s="14">
        <v>19.169475179999999</v>
      </c>
      <c r="H9" s="16">
        <v>0.49425335999999997</v>
      </c>
      <c r="I9" s="14">
        <v>6.6530674000000003</v>
      </c>
      <c r="J9" s="16">
        <v>0.26081991999999998</v>
      </c>
      <c r="K9" s="14">
        <v>3.8141842600000002</v>
      </c>
      <c r="L9" s="16">
        <v>0.24864486</v>
      </c>
      <c r="M9" s="14">
        <v>0</v>
      </c>
      <c r="N9" s="16">
        <v>0</v>
      </c>
      <c r="O9" s="14" t="s">
        <v>582</v>
      </c>
      <c r="P9" s="16" t="s">
        <v>582</v>
      </c>
      <c r="Q9" s="14">
        <v>3.0193514700000001</v>
      </c>
      <c r="R9" s="16">
        <v>0.54210800999999997</v>
      </c>
      <c r="S9" s="14">
        <v>0</v>
      </c>
      <c r="T9" s="16">
        <v>0</v>
      </c>
      <c r="U9" s="14">
        <v>3.3572847299999999</v>
      </c>
      <c r="V9" s="16">
        <v>0.31553266000000002</v>
      </c>
    </row>
    <row r="10" spans="1:22" x14ac:dyDescent="0.25">
      <c r="A10" s="11" t="s">
        <v>480</v>
      </c>
      <c r="B10" s="13">
        <v>20058</v>
      </c>
      <c r="C10" s="14">
        <f>(0/B10*100)</f>
        <v>0</v>
      </c>
      <c r="D10" s="15">
        <v>20058</v>
      </c>
      <c r="E10" s="14">
        <v>0</v>
      </c>
      <c r="F10" s="16">
        <v>0</v>
      </c>
      <c r="G10" s="14">
        <v>0</v>
      </c>
      <c r="H10" s="16">
        <v>0</v>
      </c>
      <c r="I10" s="14">
        <v>0</v>
      </c>
      <c r="J10" s="16">
        <v>0</v>
      </c>
      <c r="K10" s="14">
        <v>0</v>
      </c>
      <c r="L10" s="16">
        <v>0</v>
      </c>
      <c r="M10" s="14">
        <v>0</v>
      </c>
      <c r="N10" s="16">
        <v>0</v>
      </c>
      <c r="O10" s="14" t="s">
        <v>582</v>
      </c>
      <c r="P10" s="16" t="s">
        <v>582</v>
      </c>
      <c r="Q10" s="14">
        <v>100</v>
      </c>
      <c r="R10" s="16">
        <v>0</v>
      </c>
      <c r="S10" s="14">
        <v>0</v>
      </c>
      <c r="T10" s="16">
        <v>0</v>
      </c>
      <c r="U10" s="14">
        <v>0</v>
      </c>
      <c r="V10" s="16">
        <v>0</v>
      </c>
    </row>
    <row r="11" spans="1:22" x14ac:dyDescent="0.25">
      <c r="A11" s="11" t="s">
        <v>481</v>
      </c>
      <c r="B11" s="13">
        <v>7053</v>
      </c>
      <c r="C11" s="14">
        <f>(55/B11*100)</f>
        <v>0.77981000992485461</v>
      </c>
      <c r="D11" s="15">
        <v>6998</v>
      </c>
      <c r="E11" s="14">
        <v>78.359371499999995</v>
      </c>
      <c r="F11" s="16">
        <v>0.67905954000000002</v>
      </c>
      <c r="G11" s="14">
        <v>12.571037</v>
      </c>
      <c r="H11" s="16">
        <v>0.45613970999999998</v>
      </c>
      <c r="I11" s="14">
        <v>4.1199901099999998</v>
      </c>
      <c r="J11" s="16">
        <v>0.30293376999999999</v>
      </c>
      <c r="K11" s="14">
        <v>2.2357071300000002</v>
      </c>
      <c r="L11" s="16">
        <v>0.20232138</v>
      </c>
      <c r="M11" s="14">
        <v>0</v>
      </c>
      <c r="N11" s="16">
        <v>0</v>
      </c>
      <c r="O11" s="14" t="s">
        <v>582</v>
      </c>
      <c r="P11" s="16" t="s">
        <v>582</v>
      </c>
      <c r="Q11" s="14">
        <v>0</v>
      </c>
      <c r="R11" s="16">
        <v>0</v>
      </c>
      <c r="S11" s="14">
        <v>0</v>
      </c>
      <c r="T11" s="16">
        <v>0</v>
      </c>
      <c r="U11" s="14">
        <v>2.7138942500000001</v>
      </c>
      <c r="V11" s="16">
        <v>0.33124081</v>
      </c>
    </row>
    <row r="12" spans="1:22" x14ac:dyDescent="0.25">
      <c r="A12" s="11" t="s">
        <v>482</v>
      </c>
      <c r="B12" s="13">
        <v>6894</v>
      </c>
      <c r="C12" s="14">
        <f>(58/B12*100)</f>
        <v>0.8413112851755149</v>
      </c>
      <c r="D12" s="15">
        <v>6836</v>
      </c>
      <c r="E12" s="14">
        <v>62.239273099999998</v>
      </c>
      <c r="F12" s="16">
        <v>0.83470633999999999</v>
      </c>
      <c r="G12" s="14">
        <v>22.318410799999999</v>
      </c>
      <c r="H12" s="16">
        <v>0.60511798999999999</v>
      </c>
      <c r="I12" s="14">
        <v>6.8900634399999996</v>
      </c>
      <c r="J12" s="16">
        <v>0.36255591999999998</v>
      </c>
      <c r="K12" s="14">
        <v>3.9019672700000001</v>
      </c>
      <c r="L12" s="16">
        <v>0.26018759000000002</v>
      </c>
      <c r="M12" s="14">
        <v>0</v>
      </c>
      <c r="N12" s="16">
        <v>0</v>
      </c>
      <c r="O12" s="14" t="s">
        <v>582</v>
      </c>
      <c r="P12" s="16" t="s">
        <v>582</v>
      </c>
      <c r="Q12" s="14">
        <v>2.3474789199999999</v>
      </c>
      <c r="R12" s="16">
        <v>0.59173732000000001</v>
      </c>
      <c r="S12" s="14">
        <v>0</v>
      </c>
      <c r="T12" s="16">
        <v>0</v>
      </c>
      <c r="U12" s="14">
        <v>2.3028064700000002</v>
      </c>
      <c r="V12" s="16">
        <v>0.24615513</v>
      </c>
    </row>
    <row r="13" spans="1:22" x14ac:dyDescent="0.25">
      <c r="A13" s="11" t="s">
        <v>483</v>
      </c>
      <c r="B13" s="13">
        <v>7161</v>
      </c>
      <c r="C13" s="14">
        <f>(96/B13*100)</f>
        <v>1.3405948889819856</v>
      </c>
      <c r="D13" s="15">
        <v>7065</v>
      </c>
      <c r="E13" s="14">
        <v>67.46823243</v>
      </c>
      <c r="F13" s="16">
        <v>0.79510066999999995</v>
      </c>
      <c r="G13" s="14">
        <v>17.785884899999999</v>
      </c>
      <c r="H13" s="16">
        <v>0.63556895999999996</v>
      </c>
      <c r="I13" s="14">
        <v>5.88513514</v>
      </c>
      <c r="J13" s="16">
        <v>0.33171718</v>
      </c>
      <c r="K13" s="14">
        <v>2.8535352700000001</v>
      </c>
      <c r="L13" s="16">
        <v>0.21062322999999999</v>
      </c>
      <c r="M13" s="14">
        <v>0</v>
      </c>
      <c r="N13" s="16">
        <v>0</v>
      </c>
      <c r="O13" s="14" t="s">
        <v>582</v>
      </c>
      <c r="P13" s="16" t="s">
        <v>582</v>
      </c>
      <c r="Q13" s="14">
        <v>4.0695000200000004</v>
      </c>
      <c r="R13" s="16">
        <v>0.46797088999999997</v>
      </c>
      <c r="S13" s="14">
        <v>0</v>
      </c>
      <c r="T13" s="16">
        <v>0</v>
      </c>
      <c r="U13" s="14">
        <v>1.93771224</v>
      </c>
      <c r="V13" s="16">
        <v>0.29597371</v>
      </c>
    </row>
    <row r="14" spans="1:22" x14ac:dyDescent="0.25">
      <c r="A14" s="11" t="s">
        <v>484</v>
      </c>
      <c r="B14" s="13">
        <v>5587</v>
      </c>
      <c r="C14" s="14">
        <f>(76/B14*100)</f>
        <v>1.3603006980490424</v>
      </c>
      <c r="D14" s="15">
        <v>5511</v>
      </c>
      <c r="E14" s="14">
        <v>65.332698039999997</v>
      </c>
      <c r="F14" s="16">
        <v>0.73654567999999998</v>
      </c>
      <c r="G14" s="14">
        <v>22.109222190000001</v>
      </c>
      <c r="H14" s="16">
        <v>0.59643000999999995</v>
      </c>
      <c r="I14" s="14">
        <v>7.6248078399999999</v>
      </c>
      <c r="J14" s="16">
        <v>0.39587337</v>
      </c>
      <c r="K14" s="14">
        <v>4.0195380199999997</v>
      </c>
      <c r="L14" s="16">
        <v>0.30254091999999999</v>
      </c>
      <c r="M14" s="14">
        <v>0</v>
      </c>
      <c r="N14" s="16">
        <v>0</v>
      </c>
      <c r="O14" s="14" t="s">
        <v>582</v>
      </c>
      <c r="P14" s="16" t="s">
        <v>582</v>
      </c>
      <c r="Q14" s="14">
        <v>0</v>
      </c>
      <c r="R14" s="16">
        <v>0</v>
      </c>
      <c r="S14" s="14">
        <v>0</v>
      </c>
      <c r="T14" s="16">
        <v>0</v>
      </c>
      <c r="U14" s="14">
        <v>0.91373391000000004</v>
      </c>
      <c r="V14" s="16">
        <v>0.12367125</v>
      </c>
    </row>
    <row r="15" spans="1:22" x14ac:dyDescent="0.25">
      <c r="A15" s="11" t="s">
        <v>485</v>
      </c>
      <c r="B15" s="13">
        <v>5882</v>
      </c>
      <c r="C15" s="14">
        <f>(53/B15*100)</f>
        <v>0.90105406324379467</v>
      </c>
      <c r="D15" s="15">
        <v>5829</v>
      </c>
      <c r="E15" s="14">
        <v>73.506279140000004</v>
      </c>
      <c r="F15" s="16">
        <v>0.79740118000000004</v>
      </c>
      <c r="G15" s="14">
        <v>16.386420210000001</v>
      </c>
      <c r="H15" s="16">
        <v>0.58585984999999996</v>
      </c>
      <c r="I15" s="14">
        <v>5.0638258299999999</v>
      </c>
      <c r="J15" s="16">
        <v>0.30705494999999999</v>
      </c>
      <c r="K15" s="14">
        <v>2.5792868000000002</v>
      </c>
      <c r="L15" s="16">
        <v>0.21116260000000001</v>
      </c>
      <c r="M15" s="14">
        <v>0</v>
      </c>
      <c r="N15" s="16">
        <v>0</v>
      </c>
      <c r="O15" s="14" t="s">
        <v>582</v>
      </c>
      <c r="P15" s="16" t="s">
        <v>582</v>
      </c>
      <c r="Q15" s="14">
        <v>1.0127116700000001</v>
      </c>
      <c r="R15" s="16">
        <v>0.45391006</v>
      </c>
      <c r="S15" s="14">
        <v>0</v>
      </c>
      <c r="T15" s="16">
        <v>0</v>
      </c>
      <c r="U15" s="14">
        <v>1.4514763399999999</v>
      </c>
      <c r="V15" s="16">
        <v>0.19050175</v>
      </c>
    </row>
    <row r="16" spans="1:22" x14ac:dyDescent="0.25">
      <c r="A16" s="11" t="s">
        <v>486</v>
      </c>
      <c r="B16" s="13">
        <v>6108</v>
      </c>
      <c r="C16" s="14">
        <f>(110/B16*100)</f>
        <v>1.8009168303863783</v>
      </c>
      <c r="D16" s="15">
        <v>5998</v>
      </c>
      <c r="E16" s="14">
        <v>66.334370149999998</v>
      </c>
      <c r="F16" s="16">
        <v>0.78253793000000005</v>
      </c>
      <c r="G16" s="14">
        <v>17.89925229</v>
      </c>
      <c r="H16" s="16">
        <v>0.49209733</v>
      </c>
      <c r="I16" s="14">
        <v>6.7022020400000004</v>
      </c>
      <c r="J16" s="16">
        <v>0.34270769000000001</v>
      </c>
      <c r="K16" s="14">
        <v>4.3003930400000003</v>
      </c>
      <c r="L16" s="16">
        <v>0.28537098999999999</v>
      </c>
      <c r="M16" s="14">
        <v>0</v>
      </c>
      <c r="N16" s="16">
        <v>0</v>
      </c>
      <c r="O16" s="14" t="s">
        <v>582</v>
      </c>
      <c r="P16" s="16" t="s">
        <v>582</v>
      </c>
      <c r="Q16" s="14">
        <v>0</v>
      </c>
      <c r="R16" s="16">
        <v>0</v>
      </c>
      <c r="S16" s="14">
        <v>0</v>
      </c>
      <c r="T16" s="16">
        <v>0</v>
      </c>
      <c r="U16" s="14">
        <v>4.7637824699999998</v>
      </c>
      <c r="V16" s="16">
        <v>0.53988219999999998</v>
      </c>
    </row>
    <row r="17" spans="1:22" x14ac:dyDescent="0.25">
      <c r="A17" s="11" t="s">
        <v>487</v>
      </c>
      <c r="B17" s="13">
        <v>6504</v>
      </c>
      <c r="C17" s="14">
        <f>(734/B17*100)</f>
        <v>11.285362853628536</v>
      </c>
      <c r="D17" s="15">
        <v>5770</v>
      </c>
      <c r="E17" s="14">
        <v>70.251832340000007</v>
      </c>
      <c r="F17" s="16">
        <v>0.76530810000000005</v>
      </c>
      <c r="G17" s="14">
        <v>15.934020220000001</v>
      </c>
      <c r="H17" s="16">
        <v>0.52375731000000003</v>
      </c>
      <c r="I17" s="14">
        <v>4.8529581100000003</v>
      </c>
      <c r="J17" s="16">
        <v>0.26458100000000001</v>
      </c>
      <c r="K17" s="14">
        <v>3.1856881100000001</v>
      </c>
      <c r="L17" s="16">
        <v>0.25516117999999999</v>
      </c>
      <c r="M17" s="14">
        <v>0</v>
      </c>
      <c r="N17" s="16">
        <v>0</v>
      </c>
      <c r="O17" s="14" t="s">
        <v>582</v>
      </c>
      <c r="P17" s="16" t="s">
        <v>582</v>
      </c>
      <c r="Q17" s="14">
        <v>2.5647076599999998</v>
      </c>
      <c r="R17" s="16">
        <v>0.34040091</v>
      </c>
      <c r="S17" s="14">
        <v>0</v>
      </c>
      <c r="T17" s="16">
        <v>0</v>
      </c>
      <c r="U17" s="14">
        <v>3.2107935599999999</v>
      </c>
      <c r="V17" s="16">
        <v>0.37546072000000003</v>
      </c>
    </row>
    <row r="18" spans="1:22" x14ac:dyDescent="0.25">
      <c r="A18" s="11" t="s">
        <v>488</v>
      </c>
      <c r="B18" s="13">
        <v>5532</v>
      </c>
      <c r="C18" s="14">
        <f>(28/B18*100)</f>
        <v>0.50614605929139556</v>
      </c>
      <c r="D18" s="15">
        <v>5504</v>
      </c>
      <c r="E18" s="14">
        <v>75.905589340000006</v>
      </c>
      <c r="F18" s="16">
        <v>0.87920025999999996</v>
      </c>
      <c r="G18" s="14">
        <v>13.44449322</v>
      </c>
      <c r="H18" s="16">
        <v>0.45541261999999999</v>
      </c>
      <c r="I18" s="14">
        <v>4.4379677099999997</v>
      </c>
      <c r="J18" s="16">
        <v>0.37507866000000001</v>
      </c>
      <c r="K18" s="14">
        <v>3.4173128699999999</v>
      </c>
      <c r="L18" s="16">
        <v>0.28311672999999998</v>
      </c>
      <c r="M18" s="14">
        <v>0</v>
      </c>
      <c r="N18" s="16">
        <v>0</v>
      </c>
      <c r="O18" s="14" t="s">
        <v>582</v>
      </c>
      <c r="P18" s="16" t="s">
        <v>582</v>
      </c>
      <c r="Q18" s="14">
        <v>0</v>
      </c>
      <c r="R18" s="16">
        <v>0</v>
      </c>
      <c r="S18" s="14">
        <v>0</v>
      </c>
      <c r="T18" s="16">
        <v>0</v>
      </c>
      <c r="U18" s="14">
        <v>2.7946368599999998</v>
      </c>
      <c r="V18" s="16">
        <v>0.41557623999999999</v>
      </c>
    </row>
    <row r="19" spans="1:22" x14ac:dyDescent="0.25">
      <c r="A19" s="11" t="s">
        <v>489</v>
      </c>
      <c r="B19" s="13">
        <v>5658</v>
      </c>
      <c r="C19" s="14">
        <f>(75/B19*100)</f>
        <v>1.3255567338282079</v>
      </c>
      <c r="D19" s="15">
        <v>5583</v>
      </c>
      <c r="E19" s="14">
        <v>67.935136439999994</v>
      </c>
      <c r="F19" s="16">
        <v>0.73791346000000002</v>
      </c>
      <c r="G19" s="14">
        <v>17.84513033</v>
      </c>
      <c r="H19" s="16">
        <v>0.51773221000000003</v>
      </c>
      <c r="I19" s="14">
        <v>7.6834184900000002</v>
      </c>
      <c r="J19" s="16">
        <v>0.42722162000000002</v>
      </c>
      <c r="K19" s="14">
        <v>4.2407375199999997</v>
      </c>
      <c r="L19" s="16">
        <v>0.30747689</v>
      </c>
      <c r="M19" s="14">
        <v>0</v>
      </c>
      <c r="N19" s="16">
        <v>0</v>
      </c>
      <c r="O19" s="14" t="s">
        <v>582</v>
      </c>
      <c r="P19" s="16" t="s">
        <v>582</v>
      </c>
      <c r="Q19" s="14">
        <v>0</v>
      </c>
      <c r="R19" s="16">
        <v>0</v>
      </c>
      <c r="S19" s="14">
        <v>0</v>
      </c>
      <c r="T19" s="16">
        <v>0</v>
      </c>
      <c r="U19" s="14">
        <v>2.2955772200000002</v>
      </c>
      <c r="V19" s="16">
        <v>0.27048103000000001</v>
      </c>
    </row>
    <row r="20" spans="1:22" x14ac:dyDescent="0.25">
      <c r="A20" s="11" t="s">
        <v>490</v>
      </c>
      <c r="B20" s="13">
        <v>3371</v>
      </c>
      <c r="C20" s="14">
        <f>(75/B20*100)</f>
        <v>2.2248590922574905</v>
      </c>
      <c r="D20" s="15">
        <v>3296</v>
      </c>
      <c r="E20" s="14">
        <v>81.060075089999998</v>
      </c>
      <c r="F20" s="16">
        <v>0.71293348999999995</v>
      </c>
      <c r="G20" s="14">
        <v>11.26095087</v>
      </c>
      <c r="H20" s="16">
        <v>0.58070345999999995</v>
      </c>
      <c r="I20" s="14">
        <v>3.4704057000000001</v>
      </c>
      <c r="J20" s="16">
        <v>0.36122947</v>
      </c>
      <c r="K20" s="14">
        <v>2.0622536400000002</v>
      </c>
      <c r="L20" s="16">
        <v>0.23366537000000001</v>
      </c>
      <c r="M20" s="14">
        <v>0</v>
      </c>
      <c r="N20" s="16">
        <v>0</v>
      </c>
      <c r="O20" s="14" t="s">
        <v>582</v>
      </c>
      <c r="P20" s="16" t="s">
        <v>582</v>
      </c>
      <c r="Q20" s="14">
        <v>0</v>
      </c>
      <c r="R20" s="16">
        <v>0</v>
      </c>
      <c r="S20" s="14">
        <v>0</v>
      </c>
      <c r="T20" s="16">
        <v>0</v>
      </c>
      <c r="U20" s="14">
        <v>2.1463146900000001</v>
      </c>
      <c r="V20" s="16">
        <v>0.25661614999999999</v>
      </c>
    </row>
    <row r="21" spans="1:22" x14ac:dyDescent="0.25">
      <c r="A21" s="11" t="s">
        <v>491</v>
      </c>
      <c r="B21" s="13">
        <v>5741</v>
      </c>
      <c r="C21" s="14">
        <f>(45/B21*100)</f>
        <v>0.7838355687162516</v>
      </c>
      <c r="D21" s="15">
        <v>5696</v>
      </c>
      <c r="E21" s="14">
        <v>67.11714259</v>
      </c>
      <c r="F21" s="16">
        <v>0.92453280000000004</v>
      </c>
      <c r="G21" s="14">
        <v>21.908792739999999</v>
      </c>
      <c r="H21" s="16">
        <v>0.74067594000000003</v>
      </c>
      <c r="I21" s="14">
        <v>5.93087695</v>
      </c>
      <c r="J21" s="16">
        <v>0.34237669999999998</v>
      </c>
      <c r="K21" s="14">
        <v>4.0012256199999996</v>
      </c>
      <c r="L21" s="16">
        <v>0.29166268000000001</v>
      </c>
      <c r="M21" s="14">
        <v>0</v>
      </c>
      <c r="N21" s="16">
        <v>0</v>
      </c>
      <c r="O21" s="14" t="s">
        <v>582</v>
      </c>
      <c r="P21" s="16" t="s">
        <v>582</v>
      </c>
      <c r="Q21" s="14">
        <v>0</v>
      </c>
      <c r="R21" s="16">
        <v>0</v>
      </c>
      <c r="S21" s="14">
        <v>0</v>
      </c>
      <c r="T21" s="16">
        <v>0</v>
      </c>
      <c r="U21" s="14">
        <v>1.0419620999999999</v>
      </c>
      <c r="V21" s="16">
        <v>0.13663541000000001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82.740092540000006</v>
      </c>
      <c r="F24" s="16">
        <v>0.47556020999999998</v>
      </c>
      <c r="G24" s="14">
        <v>8.9410323999999992</v>
      </c>
      <c r="H24" s="16">
        <v>0.32995549000000002</v>
      </c>
      <c r="I24" s="14">
        <v>4.2603992100000001</v>
      </c>
      <c r="J24" s="16">
        <v>0.27183292999999997</v>
      </c>
      <c r="K24" s="14">
        <v>3.0559164499999998</v>
      </c>
      <c r="L24" s="16">
        <v>0.20373210999999999</v>
      </c>
      <c r="M24" s="14">
        <v>0</v>
      </c>
      <c r="N24" s="16">
        <v>0</v>
      </c>
      <c r="O24" s="14" t="s">
        <v>582</v>
      </c>
      <c r="P24" s="16" t="s">
        <v>582</v>
      </c>
      <c r="Q24" s="14">
        <v>0</v>
      </c>
      <c r="R24" s="16">
        <v>0</v>
      </c>
      <c r="S24" s="14">
        <v>0</v>
      </c>
      <c r="T24" s="16">
        <v>0</v>
      </c>
      <c r="U24" s="14">
        <v>1.0025594099999999</v>
      </c>
      <c r="V24" s="16">
        <v>0.13677133</v>
      </c>
    </row>
    <row r="25" spans="1:22" x14ac:dyDescent="0.25">
      <c r="A25" s="11" t="s">
        <v>495</v>
      </c>
      <c r="B25" s="13">
        <v>5581</v>
      </c>
      <c r="C25" s="14">
        <f>(24/B25*100)</f>
        <v>0.43003046049095145</v>
      </c>
      <c r="D25" s="15">
        <v>5557</v>
      </c>
      <c r="E25" s="14">
        <v>88.647533609999996</v>
      </c>
      <c r="F25" s="16">
        <v>0.49347917000000002</v>
      </c>
      <c r="G25" s="14">
        <v>6.6376191100000002</v>
      </c>
      <c r="H25" s="16">
        <v>0.31860970999999999</v>
      </c>
      <c r="I25" s="14">
        <v>2.8636226300000001</v>
      </c>
      <c r="J25" s="16">
        <v>0.19505153</v>
      </c>
      <c r="K25" s="14">
        <v>1.30683448</v>
      </c>
      <c r="L25" s="16">
        <v>0.17242748999999999</v>
      </c>
      <c r="M25" s="14">
        <v>0</v>
      </c>
      <c r="N25" s="16">
        <v>0</v>
      </c>
      <c r="O25" s="14" t="s">
        <v>582</v>
      </c>
      <c r="P25" s="16" t="s">
        <v>582</v>
      </c>
      <c r="Q25" s="14">
        <v>0</v>
      </c>
      <c r="R25" s="16">
        <v>0</v>
      </c>
      <c r="S25" s="14">
        <v>0</v>
      </c>
      <c r="T25" s="16">
        <v>0</v>
      </c>
      <c r="U25" s="14">
        <v>0.54439017000000001</v>
      </c>
      <c r="V25" s="16">
        <v>0.11268214999999999</v>
      </c>
    </row>
    <row r="26" spans="1:22" x14ac:dyDescent="0.25">
      <c r="A26" s="11" t="s">
        <v>496</v>
      </c>
      <c r="B26" s="13">
        <v>4869</v>
      </c>
      <c r="C26" s="14">
        <f>(38/B26*100)</f>
        <v>0.78044773054015193</v>
      </c>
      <c r="D26" s="15">
        <v>4831</v>
      </c>
      <c r="E26" s="14">
        <v>69.635742239999999</v>
      </c>
      <c r="F26" s="16">
        <v>0.82570445999999997</v>
      </c>
      <c r="G26" s="14">
        <v>19.088930980000001</v>
      </c>
      <c r="H26" s="16">
        <v>0.63713262999999998</v>
      </c>
      <c r="I26" s="14">
        <v>5.9516924099999997</v>
      </c>
      <c r="J26" s="16">
        <v>0.36525175999999998</v>
      </c>
      <c r="K26" s="14">
        <v>3.9105346000000001</v>
      </c>
      <c r="L26" s="16">
        <v>0.30255821999999999</v>
      </c>
      <c r="M26" s="14">
        <v>0</v>
      </c>
      <c r="N26" s="16">
        <v>0</v>
      </c>
      <c r="O26" s="14" t="s">
        <v>582</v>
      </c>
      <c r="P26" s="16" t="s">
        <v>582</v>
      </c>
      <c r="Q26" s="14">
        <v>0</v>
      </c>
      <c r="R26" s="16">
        <v>0</v>
      </c>
      <c r="S26" s="14">
        <v>0</v>
      </c>
      <c r="T26" s="16">
        <v>0</v>
      </c>
      <c r="U26" s="14">
        <v>1.4130997700000001</v>
      </c>
      <c r="V26" s="16">
        <v>0.18183582000000001</v>
      </c>
    </row>
    <row r="27" spans="1:22" x14ac:dyDescent="0.25">
      <c r="A27" s="11" t="s">
        <v>497</v>
      </c>
      <c r="B27" s="13">
        <v>5299</v>
      </c>
      <c r="C27" s="14">
        <f>(20/B27*100)</f>
        <v>0.37742970371768259</v>
      </c>
      <c r="D27" s="15">
        <v>5279</v>
      </c>
      <c r="E27" s="14">
        <v>68.344571439999996</v>
      </c>
      <c r="F27" s="16">
        <v>0.54483154</v>
      </c>
      <c r="G27" s="14">
        <v>17.07418148</v>
      </c>
      <c r="H27" s="16">
        <v>0.46975964999999997</v>
      </c>
      <c r="I27" s="14">
        <v>6.5119821</v>
      </c>
      <c r="J27" s="16">
        <v>0.33959513000000002</v>
      </c>
      <c r="K27" s="14">
        <v>4.3208664299999997</v>
      </c>
      <c r="L27" s="16">
        <v>0.26934752000000001</v>
      </c>
      <c r="M27" s="14">
        <v>0</v>
      </c>
      <c r="N27" s="16">
        <v>0</v>
      </c>
      <c r="O27" s="14" t="s">
        <v>582</v>
      </c>
      <c r="P27" s="16" t="s">
        <v>582</v>
      </c>
      <c r="Q27" s="14">
        <v>0</v>
      </c>
      <c r="R27" s="16">
        <v>0</v>
      </c>
      <c r="S27" s="14">
        <v>0</v>
      </c>
      <c r="T27" s="16">
        <v>0</v>
      </c>
      <c r="U27" s="14">
        <v>3.74839856</v>
      </c>
      <c r="V27" s="16">
        <v>0.23614122000000001</v>
      </c>
    </row>
    <row r="28" spans="1:22" x14ac:dyDescent="0.25">
      <c r="A28" s="11" t="s">
        <v>498</v>
      </c>
      <c r="B28" s="13">
        <v>7568</v>
      </c>
      <c r="C28" s="14">
        <f>(68/B28*100)</f>
        <v>0.89852008456659616</v>
      </c>
      <c r="D28" s="15">
        <v>7500</v>
      </c>
      <c r="E28" s="14">
        <v>81.167646390000002</v>
      </c>
      <c r="F28" s="16">
        <v>0.54367862</v>
      </c>
      <c r="G28" s="14">
        <v>11.10220215</v>
      </c>
      <c r="H28" s="16">
        <v>0.43041902999999998</v>
      </c>
      <c r="I28" s="14">
        <v>3.9291758699999999</v>
      </c>
      <c r="J28" s="16">
        <v>0.24622492000000001</v>
      </c>
      <c r="K28" s="14">
        <v>2.4418011399999999</v>
      </c>
      <c r="L28" s="16">
        <v>0.22642202</v>
      </c>
      <c r="M28" s="14">
        <v>0</v>
      </c>
      <c r="N28" s="16">
        <v>0</v>
      </c>
      <c r="O28" s="14" t="s">
        <v>582</v>
      </c>
      <c r="P28" s="16" t="s">
        <v>582</v>
      </c>
      <c r="Q28" s="14">
        <v>0</v>
      </c>
      <c r="R28" s="16">
        <v>0</v>
      </c>
      <c r="S28" s="14">
        <v>0</v>
      </c>
      <c r="T28" s="16">
        <v>0</v>
      </c>
      <c r="U28" s="14">
        <v>1.35917445</v>
      </c>
      <c r="V28" s="16">
        <v>0.13479429000000001</v>
      </c>
    </row>
    <row r="29" spans="1:22" x14ac:dyDescent="0.25">
      <c r="A29" s="11" t="s">
        <v>499</v>
      </c>
      <c r="B29" s="13">
        <v>5385</v>
      </c>
      <c r="C29" s="14">
        <f>(30/B29*100)</f>
        <v>0.55710306406685239</v>
      </c>
      <c r="D29" s="15">
        <v>5355</v>
      </c>
      <c r="E29" s="14">
        <v>74.96210207</v>
      </c>
      <c r="F29" s="16">
        <v>0.64453526000000005</v>
      </c>
      <c r="G29" s="14">
        <v>15.83092946</v>
      </c>
      <c r="H29" s="16">
        <v>0.53117223000000002</v>
      </c>
      <c r="I29" s="14">
        <v>3.9905360999999999</v>
      </c>
      <c r="J29" s="16">
        <v>0.30186612000000002</v>
      </c>
      <c r="K29" s="14">
        <v>1.4982343499999999</v>
      </c>
      <c r="L29" s="16">
        <v>0.14059305</v>
      </c>
      <c r="M29" s="14">
        <v>0</v>
      </c>
      <c r="N29" s="16">
        <v>0</v>
      </c>
      <c r="O29" s="14" t="s">
        <v>582</v>
      </c>
      <c r="P29" s="16" t="s">
        <v>582</v>
      </c>
      <c r="Q29" s="14">
        <v>2.7667624100000001</v>
      </c>
      <c r="R29" s="16">
        <v>0.24169378</v>
      </c>
      <c r="S29" s="14">
        <v>0</v>
      </c>
      <c r="T29" s="16">
        <v>0</v>
      </c>
      <c r="U29" s="14">
        <v>0.95143560999999999</v>
      </c>
      <c r="V29" s="16">
        <v>0.17158419999999999</v>
      </c>
    </row>
    <row r="30" spans="1:22" x14ac:dyDescent="0.25">
      <c r="A30" s="11" t="s">
        <v>500</v>
      </c>
      <c r="B30" s="13">
        <v>4520</v>
      </c>
      <c r="C30" s="14">
        <f>(109/B30*100)</f>
        <v>2.4115044247787614</v>
      </c>
      <c r="D30" s="15">
        <v>4411</v>
      </c>
      <c r="E30" s="14">
        <v>59.197367069999999</v>
      </c>
      <c r="F30" s="16">
        <v>0.83092325</v>
      </c>
      <c r="G30" s="14">
        <v>22.568862020000001</v>
      </c>
      <c r="H30" s="16">
        <v>0.73881262000000003</v>
      </c>
      <c r="I30" s="14">
        <v>9.3235358799999997</v>
      </c>
      <c r="J30" s="16">
        <v>0.40188351999999999</v>
      </c>
      <c r="K30" s="14">
        <v>6.2064304000000003</v>
      </c>
      <c r="L30" s="16">
        <v>0.37685925999999997</v>
      </c>
      <c r="M30" s="14">
        <v>0</v>
      </c>
      <c r="N30" s="16">
        <v>0</v>
      </c>
      <c r="O30" s="14" t="s">
        <v>582</v>
      </c>
      <c r="P30" s="16" t="s">
        <v>582</v>
      </c>
      <c r="Q30" s="14">
        <v>0</v>
      </c>
      <c r="R30" s="16">
        <v>0</v>
      </c>
      <c r="S30" s="14">
        <v>0</v>
      </c>
      <c r="T30" s="16">
        <v>0</v>
      </c>
      <c r="U30" s="14">
        <v>2.70380463</v>
      </c>
      <c r="V30" s="16">
        <v>0.30780023000000001</v>
      </c>
    </row>
    <row r="31" spans="1:22" x14ac:dyDescent="0.25">
      <c r="A31" s="11" t="s">
        <v>501</v>
      </c>
      <c r="B31" s="13">
        <v>5456</v>
      </c>
      <c r="C31" s="14">
        <f>(127/B31*100)</f>
        <v>2.3277126099706744</v>
      </c>
      <c r="D31" s="15">
        <v>5329</v>
      </c>
      <c r="E31" s="14">
        <v>71.073315019999995</v>
      </c>
      <c r="F31" s="16">
        <v>0.76346950000000002</v>
      </c>
      <c r="G31" s="14">
        <v>15.498861870000001</v>
      </c>
      <c r="H31" s="16">
        <v>0.54078146000000005</v>
      </c>
      <c r="I31" s="14">
        <v>6.8397317199999996</v>
      </c>
      <c r="J31" s="16">
        <v>0.37551256999999999</v>
      </c>
      <c r="K31" s="14">
        <v>3.54491712</v>
      </c>
      <c r="L31" s="16">
        <v>0.31096258999999998</v>
      </c>
      <c r="M31" s="14">
        <v>0</v>
      </c>
      <c r="N31" s="16">
        <v>0</v>
      </c>
      <c r="O31" s="14" t="s">
        <v>582</v>
      </c>
      <c r="P31" s="16" t="s">
        <v>582</v>
      </c>
      <c r="Q31" s="14">
        <v>0</v>
      </c>
      <c r="R31" s="16">
        <v>0</v>
      </c>
      <c r="S31" s="14">
        <v>0</v>
      </c>
      <c r="T31" s="16">
        <v>0</v>
      </c>
      <c r="U31" s="14">
        <v>3.0431742700000002</v>
      </c>
      <c r="V31" s="16">
        <v>0.34871827</v>
      </c>
    </row>
    <row r="32" spans="1:22" x14ac:dyDescent="0.25">
      <c r="A32" s="11" t="s">
        <v>502</v>
      </c>
      <c r="B32" s="13">
        <v>4478</v>
      </c>
      <c r="C32" s="14">
        <f>(5/B32*100)</f>
        <v>0.11165698972755694</v>
      </c>
      <c r="D32" s="15">
        <v>4473</v>
      </c>
      <c r="E32" s="14">
        <v>74.507948220000003</v>
      </c>
      <c r="F32" s="16">
        <v>0.78651497000000004</v>
      </c>
      <c r="G32" s="14">
        <v>15.688105869999999</v>
      </c>
      <c r="H32" s="16">
        <v>0.53650229999999999</v>
      </c>
      <c r="I32" s="14">
        <v>4.6090014300000002</v>
      </c>
      <c r="J32" s="16">
        <v>0.32563551000000002</v>
      </c>
      <c r="K32" s="14">
        <v>4.2121106299999997</v>
      </c>
      <c r="L32" s="16">
        <v>0.35864072000000002</v>
      </c>
      <c r="M32" s="14">
        <v>0</v>
      </c>
      <c r="N32" s="16">
        <v>0</v>
      </c>
      <c r="O32" s="14" t="s">
        <v>582</v>
      </c>
      <c r="P32" s="16" t="s">
        <v>582</v>
      </c>
      <c r="Q32" s="14">
        <v>0</v>
      </c>
      <c r="R32" s="16">
        <v>0</v>
      </c>
      <c r="S32" s="14">
        <v>0</v>
      </c>
      <c r="T32" s="16">
        <v>0</v>
      </c>
      <c r="U32" s="14">
        <v>0.98283385000000001</v>
      </c>
      <c r="V32" s="16">
        <v>0.17405122000000001</v>
      </c>
    </row>
    <row r="33" spans="1:22" x14ac:dyDescent="0.25">
      <c r="A33" s="11" t="s">
        <v>503</v>
      </c>
      <c r="B33" s="13">
        <v>7325</v>
      </c>
      <c r="C33" s="14">
        <f>(76/B33*100)</f>
        <v>1.0375426621160411</v>
      </c>
      <c r="D33" s="15">
        <v>7249</v>
      </c>
      <c r="E33" s="14">
        <v>76.20410459</v>
      </c>
      <c r="F33" s="16">
        <v>0.68513458000000005</v>
      </c>
      <c r="G33" s="14">
        <v>13.28387129</v>
      </c>
      <c r="H33" s="16">
        <v>0.49055486999999998</v>
      </c>
      <c r="I33" s="14">
        <v>5.5144108899999997</v>
      </c>
      <c r="J33" s="16">
        <v>0.27260686000000001</v>
      </c>
      <c r="K33" s="14">
        <v>3.6384173999999998</v>
      </c>
      <c r="L33" s="16">
        <v>0.23955369000000001</v>
      </c>
      <c r="M33" s="14">
        <v>0</v>
      </c>
      <c r="N33" s="16">
        <v>0</v>
      </c>
      <c r="O33" s="14" t="s">
        <v>582</v>
      </c>
      <c r="P33" s="16" t="s">
        <v>582</v>
      </c>
      <c r="Q33" s="14">
        <v>0</v>
      </c>
      <c r="R33" s="16">
        <v>0</v>
      </c>
      <c r="S33" s="14">
        <v>0</v>
      </c>
      <c r="T33" s="16">
        <v>0</v>
      </c>
      <c r="U33" s="14">
        <v>1.35919583</v>
      </c>
      <c r="V33" s="16">
        <v>0.17272335999999999</v>
      </c>
    </row>
    <row r="34" spans="1:22" x14ac:dyDescent="0.25">
      <c r="A34" s="11" t="s">
        <v>504</v>
      </c>
      <c r="B34" s="13">
        <v>6350</v>
      </c>
      <c r="C34" s="14">
        <f>(40/B34*100)</f>
        <v>0.62992125984251968</v>
      </c>
      <c r="D34" s="15">
        <v>6310</v>
      </c>
      <c r="E34" s="14">
        <v>66.276194619999998</v>
      </c>
      <c r="F34" s="16">
        <v>0.79472686999999997</v>
      </c>
      <c r="G34" s="14">
        <v>17.419414450000001</v>
      </c>
      <c r="H34" s="16">
        <v>0.48368706</v>
      </c>
      <c r="I34" s="14">
        <v>6.1976691199999996</v>
      </c>
      <c r="J34" s="16">
        <v>0.32076797000000001</v>
      </c>
      <c r="K34" s="14">
        <v>4.2414205599999999</v>
      </c>
      <c r="L34" s="16">
        <v>0.30501215999999998</v>
      </c>
      <c r="M34" s="14">
        <v>0</v>
      </c>
      <c r="N34" s="16">
        <v>0</v>
      </c>
      <c r="O34" s="14" t="s">
        <v>582</v>
      </c>
      <c r="P34" s="16" t="s">
        <v>582</v>
      </c>
      <c r="Q34" s="14">
        <v>2.5623417000000002</v>
      </c>
      <c r="R34" s="16">
        <v>0.53188796999999999</v>
      </c>
      <c r="S34" s="14">
        <v>0</v>
      </c>
      <c r="T34" s="16">
        <v>0</v>
      </c>
      <c r="U34" s="14">
        <v>3.3029595399999998</v>
      </c>
      <c r="V34" s="16">
        <v>0.33537509999999998</v>
      </c>
    </row>
    <row r="35" spans="1:22" x14ac:dyDescent="0.25">
      <c r="A35" s="11" t="s">
        <v>505</v>
      </c>
      <c r="B35" s="13">
        <v>6406</v>
      </c>
      <c r="C35" s="14">
        <f>(39/B35*100)</f>
        <v>0.60880424601935679</v>
      </c>
      <c r="D35" s="15">
        <v>6367</v>
      </c>
      <c r="E35" s="14">
        <v>75.12648781</v>
      </c>
      <c r="F35" s="16">
        <v>0.59524405000000002</v>
      </c>
      <c r="G35" s="14">
        <v>14.72362863</v>
      </c>
      <c r="H35" s="16">
        <v>0.50617095999999995</v>
      </c>
      <c r="I35" s="14">
        <v>4.6569598599999997</v>
      </c>
      <c r="J35" s="16">
        <v>0.31555513000000002</v>
      </c>
      <c r="K35" s="14">
        <v>2.9652945499999999</v>
      </c>
      <c r="L35" s="16">
        <v>0.20714841000000001</v>
      </c>
      <c r="M35" s="14">
        <v>0</v>
      </c>
      <c r="N35" s="16">
        <v>0</v>
      </c>
      <c r="O35" s="14" t="s">
        <v>582</v>
      </c>
      <c r="P35" s="16" t="s">
        <v>582</v>
      </c>
      <c r="Q35" s="14">
        <v>1.03407877</v>
      </c>
      <c r="R35" s="16">
        <v>5.6461600000000001E-2</v>
      </c>
      <c r="S35" s="14">
        <v>0</v>
      </c>
      <c r="T35" s="16">
        <v>0</v>
      </c>
      <c r="U35" s="14">
        <v>1.4935503800000001</v>
      </c>
      <c r="V35" s="16">
        <v>0.16669788999999999</v>
      </c>
    </row>
    <row r="36" spans="1:22" x14ac:dyDescent="0.25">
      <c r="A36" s="11" t="s">
        <v>506</v>
      </c>
      <c r="B36" s="13">
        <v>6736</v>
      </c>
      <c r="C36" s="14">
        <f>(33/B36*100)</f>
        <v>0.48990498812351541</v>
      </c>
      <c r="D36" s="15">
        <v>6703</v>
      </c>
      <c r="E36" s="14">
        <v>75.002503110000006</v>
      </c>
      <c r="F36" s="16">
        <v>0.78098279999999998</v>
      </c>
      <c r="G36" s="14">
        <v>15.93683671</v>
      </c>
      <c r="H36" s="16">
        <v>0.58627974000000005</v>
      </c>
      <c r="I36" s="14">
        <v>4.7538294800000003</v>
      </c>
      <c r="J36" s="16">
        <v>0.31123363999999998</v>
      </c>
      <c r="K36" s="14">
        <v>3.1654420600000002</v>
      </c>
      <c r="L36" s="16">
        <v>0.21958752000000001</v>
      </c>
      <c r="M36" s="14">
        <v>0</v>
      </c>
      <c r="N36" s="16">
        <v>0</v>
      </c>
      <c r="O36" s="14" t="s">
        <v>582</v>
      </c>
      <c r="P36" s="16" t="s">
        <v>582</v>
      </c>
      <c r="Q36" s="14">
        <v>0</v>
      </c>
      <c r="R36" s="16">
        <v>0</v>
      </c>
      <c r="S36" s="14">
        <v>0</v>
      </c>
      <c r="T36" s="16">
        <v>0</v>
      </c>
      <c r="U36" s="14">
        <v>1.14138864</v>
      </c>
      <c r="V36" s="16">
        <v>0.14498554999999999</v>
      </c>
    </row>
    <row r="37" spans="1:22" x14ac:dyDescent="0.25">
      <c r="A37" s="11" t="s">
        <v>507</v>
      </c>
      <c r="B37" s="13">
        <v>5458</v>
      </c>
      <c r="C37" s="14">
        <f>(66/B37*100)</f>
        <v>1.2092341517039207</v>
      </c>
      <c r="D37" s="15">
        <v>5392</v>
      </c>
      <c r="E37" s="14">
        <v>67.052088359999999</v>
      </c>
      <c r="F37" s="16">
        <v>0.83432779000000001</v>
      </c>
      <c r="G37" s="14">
        <v>17.469364760000001</v>
      </c>
      <c r="H37" s="16">
        <v>0.53662929000000004</v>
      </c>
      <c r="I37" s="14">
        <v>6.7612620799999998</v>
      </c>
      <c r="J37" s="16">
        <v>0.37560577000000001</v>
      </c>
      <c r="K37" s="14">
        <v>4.0689720400000002</v>
      </c>
      <c r="L37" s="16">
        <v>0.28506484999999998</v>
      </c>
      <c r="M37" s="14">
        <v>0</v>
      </c>
      <c r="N37" s="16">
        <v>0</v>
      </c>
      <c r="O37" s="14" t="s">
        <v>582</v>
      </c>
      <c r="P37" s="16" t="s">
        <v>582</v>
      </c>
      <c r="Q37" s="14">
        <v>0</v>
      </c>
      <c r="R37" s="16">
        <v>0</v>
      </c>
      <c r="S37" s="14">
        <v>0</v>
      </c>
      <c r="T37" s="16">
        <v>0</v>
      </c>
      <c r="U37" s="14">
        <v>4.6483127599999996</v>
      </c>
      <c r="V37" s="16">
        <v>0.51124954</v>
      </c>
    </row>
    <row r="38" spans="1:22" x14ac:dyDescent="0.25">
      <c r="A38" s="11" t="s">
        <v>508</v>
      </c>
      <c r="B38" s="13">
        <v>5860</v>
      </c>
      <c r="C38" s="14">
        <f>(17/B38*100)</f>
        <v>0.29010238907849828</v>
      </c>
      <c r="D38" s="15">
        <v>5843</v>
      </c>
      <c r="E38" s="14">
        <v>68.460111029999993</v>
      </c>
      <c r="F38" s="16">
        <v>0.76939268999999999</v>
      </c>
      <c r="G38" s="14">
        <v>19.597634410000001</v>
      </c>
      <c r="H38" s="16">
        <v>0.62176469999999995</v>
      </c>
      <c r="I38" s="14">
        <v>6.1524752600000001</v>
      </c>
      <c r="J38" s="16">
        <v>0.30026742000000001</v>
      </c>
      <c r="K38" s="14">
        <v>3.48995721</v>
      </c>
      <c r="L38" s="16">
        <v>0.32693525000000001</v>
      </c>
      <c r="M38" s="14">
        <v>0</v>
      </c>
      <c r="N38" s="16">
        <v>0</v>
      </c>
      <c r="O38" s="14" t="s">
        <v>582</v>
      </c>
      <c r="P38" s="16" t="s">
        <v>582</v>
      </c>
      <c r="Q38" s="14">
        <v>0</v>
      </c>
      <c r="R38" s="16">
        <v>0</v>
      </c>
      <c r="S38" s="14">
        <v>0</v>
      </c>
      <c r="T38" s="16">
        <v>0</v>
      </c>
      <c r="U38" s="14">
        <v>2.2998220900000002</v>
      </c>
      <c r="V38" s="16">
        <v>0.26487553000000003</v>
      </c>
    </row>
    <row r="39" spans="1:22" x14ac:dyDescent="0.25">
      <c r="A39" s="11" t="s">
        <v>509</v>
      </c>
      <c r="B39" s="13">
        <v>5895</v>
      </c>
      <c r="C39" s="14">
        <f>(32/B39*100)</f>
        <v>0.54283290924512295</v>
      </c>
      <c r="D39" s="15">
        <v>5863</v>
      </c>
      <c r="E39" s="14">
        <v>72.117507219999993</v>
      </c>
      <c r="F39" s="16">
        <v>0.92891935000000003</v>
      </c>
      <c r="G39" s="14">
        <v>13.100823099999999</v>
      </c>
      <c r="H39" s="16">
        <v>0.60660815000000001</v>
      </c>
      <c r="I39" s="14">
        <v>6.6876874400000004</v>
      </c>
      <c r="J39" s="16">
        <v>0.38457634000000002</v>
      </c>
      <c r="K39" s="14">
        <v>5.61704969</v>
      </c>
      <c r="L39" s="16">
        <v>0.40639037</v>
      </c>
      <c r="M39" s="14">
        <v>0</v>
      </c>
      <c r="N39" s="16">
        <v>0</v>
      </c>
      <c r="O39" s="14" t="s">
        <v>582</v>
      </c>
      <c r="P39" s="16" t="s">
        <v>582</v>
      </c>
      <c r="Q39" s="14">
        <v>0</v>
      </c>
      <c r="R39" s="16">
        <v>0</v>
      </c>
      <c r="S39" s="14">
        <v>0</v>
      </c>
      <c r="T39" s="16">
        <v>0</v>
      </c>
      <c r="U39" s="14">
        <v>2.4769325499999999</v>
      </c>
      <c r="V39" s="16">
        <v>0.37964840999999999</v>
      </c>
    </row>
    <row r="40" spans="1:22" x14ac:dyDescent="0.25">
      <c r="A40" s="11" t="s">
        <v>510</v>
      </c>
      <c r="B40" s="13">
        <v>14157</v>
      </c>
      <c r="C40" s="14">
        <f>(292/B40*100)</f>
        <v>2.0625838807656991</v>
      </c>
      <c r="D40" s="15">
        <v>13865</v>
      </c>
      <c r="E40" s="14">
        <v>57.080088240000002</v>
      </c>
      <c r="F40" s="16">
        <v>0.80055407000000001</v>
      </c>
      <c r="G40" s="14">
        <v>22.594568809999998</v>
      </c>
      <c r="H40" s="16">
        <v>0.53166424999999995</v>
      </c>
      <c r="I40" s="14">
        <v>10.11400931</v>
      </c>
      <c r="J40" s="16">
        <v>0.51674103000000005</v>
      </c>
      <c r="K40" s="14">
        <v>6.7186989600000002</v>
      </c>
      <c r="L40" s="16">
        <v>0.30886833000000002</v>
      </c>
      <c r="M40" s="14">
        <v>0</v>
      </c>
      <c r="N40" s="16">
        <v>0</v>
      </c>
      <c r="O40" s="14" t="s">
        <v>582</v>
      </c>
      <c r="P40" s="16" t="s">
        <v>582</v>
      </c>
      <c r="Q40" s="14">
        <v>0</v>
      </c>
      <c r="R40" s="16">
        <v>0</v>
      </c>
      <c r="S40" s="14">
        <v>0</v>
      </c>
      <c r="T40" s="16">
        <v>0</v>
      </c>
      <c r="U40" s="14">
        <v>3.49263469</v>
      </c>
      <c r="V40" s="16">
        <v>0.32492304999999999</v>
      </c>
    </row>
    <row r="41" spans="1:22" x14ac:dyDescent="0.25">
      <c r="A41" s="11" t="s">
        <v>511</v>
      </c>
      <c r="B41" s="13">
        <v>5712</v>
      </c>
      <c r="C41" s="14">
        <f>(39/B41*100)</f>
        <v>0.6827731092436975</v>
      </c>
      <c r="D41" s="15">
        <v>5673</v>
      </c>
      <c r="E41" s="14">
        <v>66.832401009999998</v>
      </c>
      <c r="F41" s="16">
        <v>0.80940118000000005</v>
      </c>
      <c r="G41" s="14">
        <v>18.49176568</v>
      </c>
      <c r="H41" s="16">
        <v>0.55055920999999997</v>
      </c>
      <c r="I41" s="14">
        <v>6.9937788300000001</v>
      </c>
      <c r="J41" s="16">
        <v>0.37235034</v>
      </c>
      <c r="K41" s="14">
        <v>4.4472122199999999</v>
      </c>
      <c r="L41" s="16">
        <v>0.29711167999999999</v>
      </c>
      <c r="M41" s="14">
        <v>0</v>
      </c>
      <c r="N41" s="16">
        <v>0</v>
      </c>
      <c r="O41" s="14" t="s">
        <v>582</v>
      </c>
      <c r="P41" s="16" t="s">
        <v>582</v>
      </c>
      <c r="Q41" s="14">
        <v>0.67681148000000002</v>
      </c>
      <c r="R41" s="16">
        <v>0.18042580999999999</v>
      </c>
      <c r="S41" s="14">
        <v>0</v>
      </c>
      <c r="T41" s="16">
        <v>0</v>
      </c>
      <c r="U41" s="14">
        <v>2.5580307800000002</v>
      </c>
      <c r="V41" s="16">
        <v>0.39376169999999999</v>
      </c>
    </row>
    <row r="42" spans="1:22" x14ac:dyDescent="0.25">
      <c r="A42" s="11" t="s">
        <v>512</v>
      </c>
      <c r="B42" s="13">
        <f>IF(COUNT(B7:B41) &gt; 0, AVERAGE(B7:B41), "\u2014")</f>
        <v>7103.4285714285716</v>
      </c>
      <c r="C42" s="14">
        <f>IF(COUNT(C7:C41) &gt; 0, AVERAGE(C7:C41), "—")</f>
        <v>1.2322948780684748</v>
      </c>
      <c r="D42" s="15">
        <f>IF(COUNT(D7:D41) &gt; 0, AVERAGE(D7:D41), "—")</f>
        <v>7017.2571428571428</v>
      </c>
      <c r="E42" s="14">
        <f>IF(COUNT(E7:E41) &gt; 0, AVERAGE(E7:E41), "—")</f>
        <v>64.706862642857132</v>
      </c>
      <c r="F42" s="16">
        <f>IF(COUNT(F7:F41) &gt; 0, SQRT(SUMSQ(F7:F41)/(COUNT(F7:F41)*COUNT(F7:F41)) ), "—")</f>
        <v>0.12094026969961807</v>
      </c>
      <c r="G42" s="14">
        <f>IF(COUNT(G7:G41) &gt; 0, AVERAGE(G7:G41), "—")</f>
        <v>15.181732019142855</v>
      </c>
      <c r="H42" s="16">
        <f>IF(COUNT(H7:H41) &gt; 0, SQRT(SUMSQ(H7:H41)/(COUNT(H7:H41)*COUNT(H7:H41)) ), "—")</f>
        <v>8.7146348191960654E-2</v>
      </c>
      <c r="I42" s="14">
        <f>IF(COUNT(I7:I41) &gt; 0, AVERAGE(I7:I41), "—")</f>
        <v>5.4665261739999993</v>
      </c>
      <c r="J42" s="16">
        <f>IF(COUNT(J7:J41) &gt; 0, SQRT(SUMSQ(J7:J41)/(COUNT(J7:J41)*COUNT(J7:J41)) ), "—")</f>
        <v>5.4847151335338171E-2</v>
      </c>
      <c r="K42" s="14">
        <f>IF(COUNT(K7:K41) &gt; 0, AVERAGE(K7:K41), "—")</f>
        <v>3.417035593428571</v>
      </c>
      <c r="L42" s="16">
        <f>IF(COUNT(L7:L41) &gt; 0, SQRT(SUMSQ(L7:L41)/(COUNT(L7:L41)*COUNT(L7:L41)) ), "—")</f>
        <v>4.4385554647629534E-2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9.1579004197142879</v>
      </c>
      <c r="R42" s="16">
        <f>IF(COUNT(R7:R41) &gt; 0, SQRT(SUMSQ(R7:R41)/(COUNT(R7:R41)*COUNT(R7:R41)) ), "—")</f>
        <v>3.5862987973562396E-2</v>
      </c>
      <c r="S42" s="14">
        <f>IF(COUNT(S7:S41) &gt; 0, AVERAGE(S7:S41), "—")</f>
        <v>0</v>
      </c>
      <c r="T42" s="16">
        <f>IF(COUNT(T7:T41) &gt; 0, SQRT(SUMSQ(T7:T41)/(COUNT(T7:T41)*COUNT(T7:T41)) ), "—")</f>
        <v>0</v>
      </c>
      <c r="U42" s="14">
        <f>IF(COUNT(U7:U41) &gt; 0, AVERAGE(U7:U41), "—")</f>
        <v>2.0699431499999994</v>
      </c>
      <c r="V42" s="16">
        <f>IF(COUNT(V7:V41) &gt; 0, SQRT(SUMSQ(V7:V41)/(COUNT(V7:V41)*COUNT(V7:V41)) ), "—")</f>
        <v>4.5990481120234676E-2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(1379/B46*100)</f>
        <v>5.959120176310444</v>
      </c>
      <c r="D46" s="15">
        <v>21762</v>
      </c>
      <c r="E46" s="14">
        <v>70.444004890000002</v>
      </c>
      <c r="F46" s="16">
        <v>0.70968319999999996</v>
      </c>
      <c r="G46" s="14">
        <v>8.6679703700000008</v>
      </c>
      <c r="H46" s="16">
        <v>0.28813498999999998</v>
      </c>
      <c r="I46" s="14">
        <v>3.8948185299999998</v>
      </c>
      <c r="J46" s="16">
        <v>0.18629008999999999</v>
      </c>
      <c r="K46" s="14">
        <v>2.6421187499999998</v>
      </c>
      <c r="L46" s="16">
        <v>0.15544640000000001</v>
      </c>
      <c r="M46" s="14">
        <v>0</v>
      </c>
      <c r="N46" s="16">
        <v>0</v>
      </c>
      <c r="O46" s="14" t="s">
        <v>582</v>
      </c>
      <c r="P46" s="16" t="s">
        <v>582</v>
      </c>
      <c r="Q46" s="14">
        <v>0</v>
      </c>
      <c r="R46" s="16">
        <v>0</v>
      </c>
      <c r="S46" s="14">
        <v>0</v>
      </c>
      <c r="T46" s="16">
        <v>0</v>
      </c>
      <c r="U46" s="14">
        <v>14.35108746</v>
      </c>
      <c r="V46" s="16">
        <v>0.61661361000000003</v>
      </c>
    </row>
    <row r="47" spans="1:22" x14ac:dyDescent="0.25">
      <c r="A47" s="11" t="s">
        <v>517</v>
      </c>
      <c r="B47" s="13">
        <v>5928</v>
      </c>
      <c r="C47" s="14">
        <f>(101/B47*100)</f>
        <v>1.703778677462888</v>
      </c>
      <c r="D47" s="15">
        <v>5827</v>
      </c>
      <c r="E47" s="14">
        <v>62.374562109999999</v>
      </c>
      <c r="F47" s="16">
        <v>1.0292300000000001</v>
      </c>
      <c r="G47" s="14">
        <v>16.66612507</v>
      </c>
      <c r="H47" s="16">
        <v>0.48108496000000001</v>
      </c>
      <c r="I47" s="14">
        <v>7.2955733699999996</v>
      </c>
      <c r="J47" s="16">
        <v>0.41026054000000001</v>
      </c>
      <c r="K47" s="14">
        <v>5.9085628200000002</v>
      </c>
      <c r="L47" s="16">
        <v>0.32830612999999997</v>
      </c>
      <c r="M47" s="14">
        <v>0</v>
      </c>
      <c r="N47" s="16">
        <v>0</v>
      </c>
      <c r="O47" s="14" t="s">
        <v>582</v>
      </c>
      <c r="P47" s="16" t="s">
        <v>582</v>
      </c>
      <c r="Q47" s="14">
        <v>0</v>
      </c>
      <c r="R47" s="16">
        <v>0</v>
      </c>
      <c r="S47" s="14">
        <v>0</v>
      </c>
      <c r="T47" s="16">
        <v>0</v>
      </c>
      <c r="U47" s="14">
        <v>7.7551766400000002</v>
      </c>
      <c r="V47" s="16">
        <v>0.72285765000000002</v>
      </c>
    </row>
    <row r="48" spans="1:22" x14ac:dyDescent="0.25">
      <c r="A48" s="11" t="s">
        <v>518</v>
      </c>
      <c r="B48" s="13">
        <v>9841</v>
      </c>
      <c r="C48" s="14">
        <f>(7/B48*100)</f>
        <v>7.1130982623717101E-2</v>
      </c>
      <c r="D48" s="15">
        <v>9834</v>
      </c>
      <c r="E48" s="14">
        <v>83.859736190000007</v>
      </c>
      <c r="F48" s="16">
        <v>0.68637974000000002</v>
      </c>
      <c r="G48" s="14">
        <v>8.18268722</v>
      </c>
      <c r="H48" s="16">
        <v>0.30752804</v>
      </c>
      <c r="I48" s="14">
        <v>3.7602501199999998</v>
      </c>
      <c r="J48" s="16">
        <v>0.26792955000000002</v>
      </c>
      <c r="K48" s="14">
        <v>3.07521566</v>
      </c>
      <c r="L48" s="16">
        <v>0.20591878</v>
      </c>
      <c r="M48" s="14">
        <v>0</v>
      </c>
      <c r="N48" s="16">
        <v>0</v>
      </c>
      <c r="O48" s="14" t="s">
        <v>582</v>
      </c>
      <c r="P48" s="16" t="s">
        <v>582</v>
      </c>
      <c r="Q48" s="14">
        <v>0</v>
      </c>
      <c r="R48" s="16">
        <v>0</v>
      </c>
      <c r="S48" s="14">
        <v>0</v>
      </c>
      <c r="T48" s="16">
        <v>0</v>
      </c>
      <c r="U48" s="14">
        <v>1.1221108099999999</v>
      </c>
      <c r="V48" s="16">
        <v>0.52448523000000002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(225/B50*100)</f>
        <v>1.9075879610004238</v>
      </c>
      <c r="D50" s="15">
        <v>11570</v>
      </c>
      <c r="E50" s="14">
        <v>73.820016080000002</v>
      </c>
      <c r="F50" s="16">
        <v>0.64785974000000002</v>
      </c>
      <c r="G50" s="14">
        <v>15.26485267</v>
      </c>
      <c r="H50" s="16">
        <v>0.51322864000000001</v>
      </c>
      <c r="I50" s="14">
        <v>5.1660958600000004</v>
      </c>
      <c r="J50" s="16">
        <v>0.29971018999999999</v>
      </c>
      <c r="K50" s="14">
        <v>3.52776296</v>
      </c>
      <c r="L50" s="16">
        <v>0.23396188000000001</v>
      </c>
      <c r="M50" s="14">
        <v>0</v>
      </c>
      <c r="N50" s="16">
        <v>0</v>
      </c>
      <c r="O50" s="14" t="s">
        <v>582</v>
      </c>
      <c r="P50" s="16" t="s">
        <v>582</v>
      </c>
      <c r="Q50" s="14">
        <v>0</v>
      </c>
      <c r="R50" s="16">
        <v>0</v>
      </c>
      <c r="S50" s="14">
        <v>0</v>
      </c>
      <c r="T50" s="16">
        <v>0</v>
      </c>
      <c r="U50" s="14">
        <v>2.22127243</v>
      </c>
      <c r="V50" s="16">
        <v>0.21873744000000001</v>
      </c>
    </row>
    <row r="51" spans="1:22" x14ac:dyDescent="0.25">
      <c r="A51" s="11" t="s">
        <v>521</v>
      </c>
      <c r="B51" s="13">
        <v>6866</v>
      </c>
      <c r="C51" s="14">
        <f>(109/B51*100)</f>
        <v>1.5875327701718611</v>
      </c>
      <c r="D51" s="15">
        <v>6757</v>
      </c>
      <c r="E51" s="14">
        <v>70.711841269999994</v>
      </c>
      <c r="F51" s="16">
        <v>0.64843777999999996</v>
      </c>
      <c r="G51" s="14">
        <v>10.69267932</v>
      </c>
      <c r="H51" s="16">
        <v>0.42399442999999998</v>
      </c>
      <c r="I51" s="14">
        <v>3.2626298399999998</v>
      </c>
      <c r="J51" s="16">
        <v>0.22251364000000001</v>
      </c>
      <c r="K51" s="14">
        <v>2.4418481600000002</v>
      </c>
      <c r="L51" s="16">
        <v>0.19232361000000001</v>
      </c>
      <c r="M51" s="14">
        <v>0</v>
      </c>
      <c r="N51" s="16">
        <v>0</v>
      </c>
      <c r="O51" s="14" t="s">
        <v>582</v>
      </c>
      <c r="P51" s="16" t="s">
        <v>582</v>
      </c>
      <c r="Q51" s="14">
        <v>10.568905689999999</v>
      </c>
      <c r="R51" s="16">
        <v>0.61184083</v>
      </c>
      <c r="S51" s="14">
        <v>0</v>
      </c>
      <c r="T51" s="16">
        <v>0</v>
      </c>
      <c r="U51" s="14">
        <v>2.32209573</v>
      </c>
      <c r="V51" s="16">
        <v>0.29316282999999999</v>
      </c>
    </row>
    <row r="52" spans="1:22" x14ac:dyDescent="0.25">
      <c r="A52" s="11" t="s">
        <v>522</v>
      </c>
      <c r="B52" s="13">
        <v>5809</v>
      </c>
      <c r="C52" s="14">
        <f>(77/B52*100)</f>
        <v>1.325529351007058</v>
      </c>
      <c r="D52" s="15">
        <v>5732</v>
      </c>
      <c r="E52" s="14">
        <v>78.628280669999995</v>
      </c>
      <c r="F52" s="16">
        <v>0.68953673999999998</v>
      </c>
      <c r="G52" s="14">
        <v>13.49074646</v>
      </c>
      <c r="H52" s="16">
        <v>0.48420865000000002</v>
      </c>
      <c r="I52" s="14">
        <v>3.9643043100000002</v>
      </c>
      <c r="J52" s="16">
        <v>0.25966403999999998</v>
      </c>
      <c r="K52" s="14">
        <v>2.6136768099999999</v>
      </c>
      <c r="L52" s="16">
        <v>0.24893834000000001</v>
      </c>
      <c r="M52" s="14">
        <v>0</v>
      </c>
      <c r="N52" s="16">
        <v>0</v>
      </c>
      <c r="O52" s="14" t="s">
        <v>582</v>
      </c>
      <c r="P52" s="16" t="s">
        <v>582</v>
      </c>
      <c r="Q52" s="14">
        <v>0</v>
      </c>
      <c r="R52" s="16">
        <v>0</v>
      </c>
      <c r="S52" s="14">
        <v>0</v>
      </c>
      <c r="T52" s="16">
        <v>0</v>
      </c>
      <c r="U52" s="14">
        <v>1.3029917499999999</v>
      </c>
      <c r="V52" s="16">
        <v>0.18584025000000001</v>
      </c>
    </row>
    <row r="53" spans="1:22" x14ac:dyDescent="0.25">
      <c r="A53" s="11" t="s">
        <v>523</v>
      </c>
      <c r="B53" s="13">
        <v>5571</v>
      </c>
      <c r="C53" s="14">
        <f>(85/B53*100)</f>
        <v>1.5257583916711541</v>
      </c>
      <c r="D53" s="15">
        <v>5486</v>
      </c>
      <c r="E53" s="14">
        <v>64.56490814</v>
      </c>
      <c r="F53" s="16">
        <v>0.68729132999999998</v>
      </c>
      <c r="G53" s="14">
        <v>19.1621439</v>
      </c>
      <c r="H53" s="16">
        <v>0.61648141000000001</v>
      </c>
      <c r="I53" s="14">
        <v>7.46454811</v>
      </c>
      <c r="J53" s="16">
        <v>0.40015182999999999</v>
      </c>
      <c r="K53" s="14">
        <v>5.4234216899999996</v>
      </c>
      <c r="L53" s="16">
        <v>0.28909278999999999</v>
      </c>
      <c r="M53" s="14">
        <v>0</v>
      </c>
      <c r="N53" s="16">
        <v>0</v>
      </c>
      <c r="O53" s="14" t="s">
        <v>582</v>
      </c>
      <c r="P53" s="16" t="s">
        <v>582</v>
      </c>
      <c r="Q53" s="14">
        <v>0</v>
      </c>
      <c r="R53" s="16">
        <v>0</v>
      </c>
      <c r="S53" s="14">
        <v>0</v>
      </c>
      <c r="T53" s="16">
        <v>0</v>
      </c>
      <c r="U53" s="14">
        <v>3.3849781600000002</v>
      </c>
      <c r="V53" s="16">
        <v>0.25897597999999999</v>
      </c>
    </row>
    <row r="54" spans="1:22" x14ac:dyDescent="0.25">
      <c r="A54" s="11" t="s">
        <v>524</v>
      </c>
      <c r="B54" s="13">
        <v>4740</v>
      </c>
      <c r="C54" s="14">
        <f>(113/B54*100)</f>
        <v>2.3839662447257384</v>
      </c>
      <c r="D54" s="15">
        <v>4627</v>
      </c>
      <c r="E54" s="14">
        <v>71.831365160000004</v>
      </c>
      <c r="F54" s="16">
        <v>0.92521507000000003</v>
      </c>
      <c r="G54" s="14">
        <v>9.3301585399999993</v>
      </c>
      <c r="H54" s="16">
        <v>0.57526825000000004</v>
      </c>
      <c r="I54" s="14">
        <v>4.3694118399999997</v>
      </c>
      <c r="J54" s="16">
        <v>0.38500086</v>
      </c>
      <c r="K54" s="14">
        <v>5.1304801800000002</v>
      </c>
      <c r="L54" s="16">
        <v>0.36200221999999999</v>
      </c>
      <c r="M54" s="14">
        <v>0</v>
      </c>
      <c r="N54" s="16">
        <v>0</v>
      </c>
      <c r="O54" s="14" t="s">
        <v>582</v>
      </c>
      <c r="P54" s="16" t="s">
        <v>582</v>
      </c>
      <c r="Q54" s="14">
        <v>0</v>
      </c>
      <c r="R54" s="16">
        <v>0</v>
      </c>
      <c r="S54" s="14">
        <v>0</v>
      </c>
      <c r="T54" s="16">
        <v>0</v>
      </c>
      <c r="U54" s="14">
        <v>9.3385842700000001</v>
      </c>
      <c r="V54" s="16">
        <v>0.59135137000000004</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67.677871670000002</v>
      </c>
      <c r="F56" s="16">
        <v>0.94199379999999999</v>
      </c>
      <c r="G56" s="14">
        <v>16.962411400000001</v>
      </c>
      <c r="H56" s="16">
        <v>0.59338018999999997</v>
      </c>
      <c r="I56" s="14">
        <v>8.4168207600000002</v>
      </c>
      <c r="J56" s="16">
        <v>0.46533016999999999</v>
      </c>
      <c r="K56" s="14">
        <v>6.3222663700000004</v>
      </c>
      <c r="L56" s="16">
        <v>0.40036243999999999</v>
      </c>
      <c r="M56" s="14">
        <v>0</v>
      </c>
      <c r="N56" s="16">
        <v>0</v>
      </c>
      <c r="O56" s="14" t="s">
        <v>582</v>
      </c>
      <c r="P56" s="16" t="s">
        <v>582</v>
      </c>
      <c r="Q56" s="14">
        <v>0</v>
      </c>
      <c r="R56" s="16">
        <v>0</v>
      </c>
      <c r="S56" s="14">
        <v>0</v>
      </c>
      <c r="T56" s="16">
        <v>0</v>
      </c>
      <c r="U56" s="14">
        <v>0.62062980000000001</v>
      </c>
      <c r="V56" s="16">
        <v>0.15701000000000001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63.377965070000002</v>
      </c>
      <c r="F61" s="16">
        <v>0.84185418000000001</v>
      </c>
      <c r="G61" s="14">
        <v>20.955390000000001</v>
      </c>
      <c r="H61" s="16">
        <v>0.65454752999999999</v>
      </c>
      <c r="I61" s="14">
        <v>8.8745204500000003</v>
      </c>
      <c r="J61" s="16">
        <v>0.42795850000000002</v>
      </c>
      <c r="K61" s="14">
        <v>4.1263573600000001</v>
      </c>
      <c r="L61" s="16">
        <v>0.26065951999999998</v>
      </c>
      <c r="M61" s="14">
        <v>0</v>
      </c>
      <c r="N61" s="16">
        <v>0</v>
      </c>
      <c r="O61" s="14" t="s">
        <v>582</v>
      </c>
      <c r="P61" s="16" t="s">
        <v>582</v>
      </c>
      <c r="Q61" s="14">
        <v>0</v>
      </c>
      <c r="R61" s="16">
        <v>0</v>
      </c>
      <c r="S61" s="14">
        <v>0</v>
      </c>
      <c r="T61" s="16">
        <v>0</v>
      </c>
      <c r="U61" s="14">
        <v>2.6657671199999999</v>
      </c>
      <c r="V61" s="16">
        <v>0.36095893000000001</v>
      </c>
    </row>
    <row r="62" spans="1:22" x14ac:dyDescent="0.25">
      <c r="A62" s="11" t="s">
        <v>532</v>
      </c>
      <c r="B62" s="13">
        <v>4476</v>
      </c>
      <c r="C62" s="14">
        <f>(3/B62*100)</f>
        <v>6.7024128686327081E-2</v>
      </c>
      <c r="D62" s="15">
        <v>4473</v>
      </c>
      <c r="E62" s="14">
        <v>71.832442099999994</v>
      </c>
      <c r="F62" s="16">
        <v>0.64941201999999998</v>
      </c>
      <c r="G62" s="14">
        <v>17.28143188</v>
      </c>
      <c r="H62" s="16">
        <v>0.51444540000000005</v>
      </c>
      <c r="I62" s="14">
        <v>6.88181916</v>
      </c>
      <c r="J62" s="16">
        <v>0.35589697999999997</v>
      </c>
      <c r="K62" s="14">
        <v>3.8259782800000002</v>
      </c>
      <c r="L62" s="16">
        <v>0.27846430999999999</v>
      </c>
      <c r="M62" s="14">
        <v>0</v>
      </c>
      <c r="N62" s="16">
        <v>0</v>
      </c>
      <c r="O62" s="14" t="s">
        <v>582</v>
      </c>
      <c r="P62" s="16" t="s">
        <v>582</v>
      </c>
      <c r="Q62" s="14">
        <v>0</v>
      </c>
      <c r="R62" s="16">
        <v>0</v>
      </c>
      <c r="S62" s="14">
        <v>0</v>
      </c>
      <c r="T62" s="16">
        <v>0</v>
      </c>
      <c r="U62" s="14">
        <v>0.17832859000000001</v>
      </c>
      <c r="V62" s="16">
        <v>7.0487590000000003E-2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77.326500640000006</v>
      </c>
      <c r="F66" s="16">
        <v>0.56166203999999997</v>
      </c>
      <c r="G66" s="14">
        <v>9.0361688999999998</v>
      </c>
      <c r="H66" s="16">
        <v>0.37698802999999997</v>
      </c>
      <c r="I66" s="14">
        <v>3.9071160100000002</v>
      </c>
      <c r="J66" s="16">
        <v>0.2637757</v>
      </c>
      <c r="K66" s="14">
        <v>3.2117019400000002</v>
      </c>
      <c r="L66" s="16">
        <v>0.25403722000000001</v>
      </c>
      <c r="M66" s="14">
        <v>0</v>
      </c>
      <c r="N66" s="16">
        <v>0</v>
      </c>
      <c r="O66" s="14" t="s">
        <v>582</v>
      </c>
      <c r="P66" s="16" t="s">
        <v>582</v>
      </c>
      <c r="Q66" s="14">
        <v>0</v>
      </c>
      <c r="R66" s="16">
        <v>0</v>
      </c>
      <c r="S66" s="14">
        <v>0</v>
      </c>
      <c r="T66" s="16">
        <v>0</v>
      </c>
      <c r="U66" s="14">
        <v>6.5185125099999999</v>
      </c>
      <c r="V66" s="16">
        <v>0.34406868000000002</v>
      </c>
    </row>
    <row r="67" spans="1:22" x14ac:dyDescent="0.25">
      <c r="A67" s="11" t="s">
        <v>537</v>
      </c>
      <c r="B67" s="13">
        <v>6971</v>
      </c>
      <c r="C67" s="14">
        <f>(117/B67*100)</f>
        <v>1.6783818677377709</v>
      </c>
      <c r="D67" s="15">
        <v>6854</v>
      </c>
      <c r="E67" s="14">
        <v>81.481763959999995</v>
      </c>
      <c r="F67" s="16">
        <v>0.57391504000000004</v>
      </c>
      <c r="G67" s="14">
        <v>9.4380894400000006</v>
      </c>
      <c r="H67" s="16">
        <v>0.41036243999999999</v>
      </c>
      <c r="I67" s="14">
        <v>3.7346157899999999</v>
      </c>
      <c r="J67" s="16">
        <v>0.24861178</v>
      </c>
      <c r="K67" s="14">
        <v>2.6070018099999999</v>
      </c>
      <c r="L67" s="16">
        <v>0.2207817</v>
      </c>
      <c r="M67" s="14">
        <v>0</v>
      </c>
      <c r="N67" s="16">
        <v>0</v>
      </c>
      <c r="O67" s="14" t="s">
        <v>582</v>
      </c>
      <c r="P67" s="16" t="s">
        <v>582</v>
      </c>
      <c r="Q67" s="14">
        <v>0</v>
      </c>
      <c r="R67" s="16">
        <v>0</v>
      </c>
      <c r="S67" s="14">
        <v>0</v>
      </c>
      <c r="T67" s="16">
        <v>0</v>
      </c>
      <c r="U67" s="14">
        <v>2.7385290100000002</v>
      </c>
      <c r="V67" s="16">
        <v>0.27820397000000002</v>
      </c>
    </row>
    <row r="68" spans="1:22" x14ac:dyDescent="0.25">
      <c r="A68" s="11" t="s">
        <v>538</v>
      </c>
      <c r="B68" s="13">
        <v>12083</v>
      </c>
      <c r="C68" s="14">
        <f>(26/B68*100)</f>
        <v>0.21517834974757924</v>
      </c>
      <c r="D68" s="15">
        <v>12057</v>
      </c>
      <c r="E68" s="14">
        <v>56.35072606</v>
      </c>
      <c r="F68" s="16">
        <v>0.42823625999999998</v>
      </c>
      <c r="G68" s="14">
        <v>19.030157800000001</v>
      </c>
      <c r="H68" s="16">
        <v>0.40846478000000003</v>
      </c>
      <c r="I68" s="14">
        <v>9.4585516700000003</v>
      </c>
      <c r="J68" s="16">
        <v>0.23419777999999999</v>
      </c>
      <c r="K68" s="14">
        <v>6.1074868200000001</v>
      </c>
      <c r="L68" s="16">
        <v>0.21551714999999999</v>
      </c>
      <c r="M68" s="14">
        <v>0</v>
      </c>
      <c r="N68" s="16">
        <v>0</v>
      </c>
      <c r="O68" s="14" t="s">
        <v>582</v>
      </c>
      <c r="P68" s="16" t="s">
        <v>582</v>
      </c>
      <c r="Q68" s="14">
        <v>0</v>
      </c>
      <c r="R68" s="16">
        <v>0</v>
      </c>
      <c r="S68" s="14">
        <v>0</v>
      </c>
      <c r="T68" s="16">
        <v>0</v>
      </c>
      <c r="U68" s="14">
        <v>9.0530776599999996</v>
      </c>
      <c r="V68" s="16">
        <v>0.22854153999999999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72.803845109999997</v>
      </c>
      <c r="F70" s="16">
        <v>0.91228204999999996</v>
      </c>
      <c r="G70" s="14">
        <v>13.014965800000001</v>
      </c>
      <c r="H70" s="16">
        <v>0.59974121999999996</v>
      </c>
      <c r="I70" s="14">
        <v>6.39805885</v>
      </c>
      <c r="J70" s="16">
        <v>0.37427094</v>
      </c>
      <c r="K70" s="14">
        <v>4.5460976200000003</v>
      </c>
      <c r="L70" s="16">
        <v>0.36396785999999998</v>
      </c>
      <c r="M70" s="14">
        <v>0</v>
      </c>
      <c r="N70" s="16">
        <v>0</v>
      </c>
      <c r="O70" s="14" t="s">
        <v>582</v>
      </c>
      <c r="P70" s="16" t="s">
        <v>582</v>
      </c>
      <c r="Q70" s="14">
        <v>0</v>
      </c>
      <c r="R70" s="16">
        <v>0</v>
      </c>
      <c r="S70" s="14">
        <v>0</v>
      </c>
      <c r="T70" s="16">
        <v>0</v>
      </c>
      <c r="U70" s="14">
        <v>3.2370326199999999</v>
      </c>
      <c r="V70" s="16">
        <v>0.31442187999999999</v>
      </c>
    </row>
    <row r="71" spans="1:22" x14ac:dyDescent="0.25">
      <c r="A71" s="11" t="s">
        <v>541</v>
      </c>
      <c r="B71" s="13">
        <v>6115</v>
      </c>
      <c r="C71" s="14">
        <f>(17/B71*100)</f>
        <v>0.27800490596892891</v>
      </c>
      <c r="D71" s="15">
        <v>6098</v>
      </c>
      <c r="E71" s="14">
        <v>66.77480568</v>
      </c>
      <c r="F71" s="16">
        <v>0.62591898000000001</v>
      </c>
      <c r="G71" s="14">
        <v>21.023969910000002</v>
      </c>
      <c r="H71" s="16">
        <v>0.50735417000000005</v>
      </c>
      <c r="I71" s="14">
        <v>7.5593591099999999</v>
      </c>
      <c r="J71" s="16">
        <v>0.30778759999999999</v>
      </c>
      <c r="K71" s="14">
        <v>4.1209593900000003</v>
      </c>
      <c r="L71" s="16">
        <v>0.30141572</v>
      </c>
      <c r="M71" s="14">
        <v>0</v>
      </c>
      <c r="N71" s="16">
        <v>0</v>
      </c>
      <c r="O71" s="14" t="s">
        <v>582</v>
      </c>
      <c r="P71" s="16" t="s">
        <v>582</v>
      </c>
      <c r="Q71" s="14">
        <v>0</v>
      </c>
      <c r="R71" s="16">
        <v>0</v>
      </c>
      <c r="S71" s="14">
        <v>0</v>
      </c>
      <c r="T71" s="16">
        <v>0</v>
      </c>
      <c r="U71" s="14">
        <v>0.52090590000000003</v>
      </c>
      <c r="V71" s="16">
        <v>8.7192489999999997E-2</v>
      </c>
    </row>
    <row r="72" spans="1:22" x14ac:dyDescent="0.25">
      <c r="A72" s="11" t="s">
        <v>542</v>
      </c>
      <c r="B72" s="13">
        <v>7708</v>
      </c>
      <c r="C72" s="14">
        <f>(5/B72*100)</f>
        <v>6.4867669953295279E-2</v>
      </c>
      <c r="D72" s="15">
        <v>7703</v>
      </c>
      <c r="E72" s="14">
        <v>89.087267120000007</v>
      </c>
      <c r="F72" s="16">
        <v>0.45666061000000002</v>
      </c>
      <c r="G72" s="14">
        <v>6.0228372600000002</v>
      </c>
      <c r="H72" s="16">
        <v>0.30921495999999998</v>
      </c>
      <c r="I72" s="14">
        <v>2.80881698</v>
      </c>
      <c r="J72" s="16">
        <v>0.2291058</v>
      </c>
      <c r="K72" s="14">
        <v>1.9074946399999999</v>
      </c>
      <c r="L72" s="16">
        <v>0.16358238999999999</v>
      </c>
      <c r="M72" s="14">
        <v>0</v>
      </c>
      <c r="N72" s="16">
        <v>0</v>
      </c>
      <c r="O72" s="14" t="s">
        <v>582</v>
      </c>
      <c r="P72" s="16" t="s">
        <v>582</v>
      </c>
      <c r="Q72" s="14">
        <v>0</v>
      </c>
      <c r="R72" s="16">
        <v>0</v>
      </c>
      <c r="S72" s="14">
        <v>0</v>
      </c>
      <c r="T72" s="16">
        <v>0</v>
      </c>
      <c r="U72" s="14">
        <v>0.17358399999999999</v>
      </c>
      <c r="V72" s="16">
        <v>4.7425450000000001E-2</v>
      </c>
    </row>
    <row r="73" spans="1:22" x14ac:dyDescent="0.25">
      <c r="A73" s="11" t="s">
        <v>543</v>
      </c>
      <c r="B73" s="13">
        <v>8249</v>
      </c>
      <c r="C73" s="14">
        <f>(147/B73*100)</f>
        <v>1.7820341859619349</v>
      </c>
      <c r="D73" s="15">
        <v>8102</v>
      </c>
      <c r="E73" s="14">
        <v>67.920324320000006</v>
      </c>
      <c r="F73" s="16">
        <v>0.77688889999999999</v>
      </c>
      <c r="G73" s="14">
        <v>14.70850703</v>
      </c>
      <c r="H73" s="16">
        <v>0.54860982999999997</v>
      </c>
      <c r="I73" s="14">
        <v>8.7097063499999994</v>
      </c>
      <c r="J73" s="16">
        <v>0.44357350000000001</v>
      </c>
      <c r="K73" s="14">
        <v>7.4855025199999998</v>
      </c>
      <c r="L73" s="16">
        <v>0.37768810000000003</v>
      </c>
      <c r="M73" s="14">
        <v>0</v>
      </c>
      <c r="N73" s="16">
        <v>0</v>
      </c>
      <c r="O73" s="14" t="s">
        <v>582</v>
      </c>
      <c r="P73" s="16" t="s">
        <v>582</v>
      </c>
      <c r="Q73" s="14">
        <v>0</v>
      </c>
      <c r="R73" s="16">
        <v>0</v>
      </c>
      <c r="S73" s="14">
        <v>0</v>
      </c>
      <c r="T73" s="16">
        <v>0</v>
      </c>
      <c r="U73" s="14">
        <v>1.1759597900000001</v>
      </c>
      <c r="V73" s="16">
        <v>0.16985001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(211/B75*100)</f>
        <v>3.9255813953488374</v>
      </c>
      <c r="D75" s="15">
        <v>5164</v>
      </c>
      <c r="E75" s="14">
        <v>61.055126809999997</v>
      </c>
      <c r="F75" s="16">
        <v>0.96190609999999999</v>
      </c>
      <c r="G75" s="14">
        <v>17.448013119999999</v>
      </c>
      <c r="H75" s="16">
        <v>0.57004988000000001</v>
      </c>
      <c r="I75" s="14">
        <v>6.9327178900000002</v>
      </c>
      <c r="J75" s="16">
        <v>0.32346391000000002</v>
      </c>
      <c r="K75" s="14">
        <v>6.2922228799999997</v>
      </c>
      <c r="L75" s="16">
        <v>0.34076917000000001</v>
      </c>
      <c r="M75" s="14">
        <v>0</v>
      </c>
      <c r="N75" s="16">
        <v>0</v>
      </c>
      <c r="O75" s="14" t="s">
        <v>582</v>
      </c>
      <c r="P75" s="16" t="s">
        <v>582</v>
      </c>
      <c r="Q75" s="14">
        <v>0</v>
      </c>
      <c r="R75" s="16">
        <v>0</v>
      </c>
      <c r="S75" s="14">
        <v>0</v>
      </c>
      <c r="T75" s="16">
        <v>0</v>
      </c>
      <c r="U75" s="14">
        <v>8.2719192899999996</v>
      </c>
      <c r="V75" s="16">
        <v>0.70702434999999997</v>
      </c>
    </row>
    <row r="76" spans="1:22" x14ac:dyDescent="0.25">
      <c r="A76" s="11" t="s">
        <v>546</v>
      </c>
      <c r="B76" s="13">
        <v>14167</v>
      </c>
      <c r="C76" s="14">
        <f>(229/B76*100)</f>
        <v>1.6164325545281288</v>
      </c>
      <c r="D76" s="15">
        <v>13938</v>
      </c>
      <c r="E76" s="14">
        <v>60.853075160000003</v>
      </c>
      <c r="F76" s="16">
        <v>0.62705292000000001</v>
      </c>
      <c r="G76" s="14">
        <v>19.162957330000001</v>
      </c>
      <c r="H76" s="16">
        <v>0.40698432000000001</v>
      </c>
      <c r="I76" s="14">
        <v>9.0604935700000002</v>
      </c>
      <c r="J76" s="16">
        <v>0.31424125000000003</v>
      </c>
      <c r="K76" s="14">
        <v>6.7085043400000002</v>
      </c>
      <c r="L76" s="16">
        <v>0.34718594000000003</v>
      </c>
      <c r="M76" s="14">
        <v>0</v>
      </c>
      <c r="N76" s="16">
        <v>0</v>
      </c>
      <c r="O76" s="14" t="s">
        <v>582</v>
      </c>
      <c r="P76" s="16" t="s">
        <v>582</v>
      </c>
      <c r="Q76" s="14">
        <v>0</v>
      </c>
      <c r="R76" s="16">
        <v>0</v>
      </c>
      <c r="S76" s="14">
        <v>0</v>
      </c>
      <c r="T76" s="16">
        <v>0</v>
      </c>
      <c r="U76" s="14">
        <v>4.2149696099999998</v>
      </c>
      <c r="V76" s="16">
        <v>0.29595258000000002</v>
      </c>
    </row>
    <row r="77" spans="1:22" x14ac:dyDescent="0.25">
      <c r="A77" s="11" t="s">
        <v>547</v>
      </c>
      <c r="B77" s="13">
        <v>6062</v>
      </c>
      <c r="C77" s="14">
        <f>(92/B77*100)</f>
        <v>1.5176509402837348</v>
      </c>
      <c r="D77" s="15">
        <v>5970</v>
      </c>
      <c r="E77" s="14">
        <v>74.775754820000003</v>
      </c>
      <c r="F77" s="16">
        <v>0.63673939999999996</v>
      </c>
      <c r="G77" s="14">
        <v>10.76642702</v>
      </c>
      <c r="H77" s="16">
        <v>0.43172775000000002</v>
      </c>
      <c r="I77" s="14">
        <v>4.0959847700000003</v>
      </c>
      <c r="J77" s="16">
        <v>0.33124079000000001</v>
      </c>
      <c r="K77" s="14">
        <v>2.5755774300000001</v>
      </c>
      <c r="L77" s="16">
        <v>0.21796167999999999</v>
      </c>
      <c r="M77" s="14">
        <v>0</v>
      </c>
      <c r="N77" s="16">
        <v>0</v>
      </c>
      <c r="O77" s="14" t="s">
        <v>582</v>
      </c>
      <c r="P77" s="16" t="s">
        <v>582</v>
      </c>
      <c r="Q77" s="14">
        <v>0</v>
      </c>
      <c r="R77" s="16">
        <v>0</v>
      </c>
      <c r="S77" s="14">
        <v>0</v>
      </c>
      <c r="T77" s="16">
        <v>0</v>
      </c>
      <c r="U77" s="14">
        <v>7.7862559600000001</v>
      </c>
      <c r="V77" s="16">
        <v>0.52688003000000005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58.623822500000003</v>
      </c>
      <c r="F81" s="16">
        <v>0.74912506999999995</v>
      </c>
      <c r="G81" s="14">
        <v>23.97837878</v>
      </c>
      <c r="H81" s="16">
        <v>0.61913260000000003</v>
      </c>
      <c r="I81" s="14">
        <v>10.932256410000001</v>
      </c>
      <c r="J81" s="16">
        <v>0.52979109000000002</v>
      </c>
      <c r="K81" s="14">
        <v>5.7652314999999996</v>
      </c>
      <c r="L81" s="16">
        <v>0.35081025999999998</v>
      </c>
      <c r="M81" s="14">
        <v>0</v>
      </c>
      <c r="N81" s="16">
        <v>0</v>
      </c>
      <c r="O81" s="14" t="s">
        <v>582</v>
      </c>
      <c r="P81" s="16" t="s">
        <v>582</v>
      </c>
      <c r="Q81" s="14">
        <v>0</v>
      </c>
      <c r="R81" s="16">
        <v>0</v>
      </c>
      <c r="S81" s="14">
        <v>0</v>
      </c>
      <c r="T81" s="16">
        <v>0</v>
      </c>
      <c r="U81" s="14">
        <v>0.70031080999999995</v>
      </c>
      <c r="V81" s="16">
        <v>0.11993278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737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(394/B7*100)</f>
        <v>2.7116311080523054</v>
      </c>
      <c r="D7" s="15">
        <v>14136</v>
      </c>
      <c r="E7" s="14">
        <v>65.545151919999995</v>
      </c>
      <c r="F7" s="16">
        <v>0.56401351</v>
      </c>
      <c r="G7" s="14">
        <v>19.778802899999999</v>
      </c>
      <c r="H7" s="16">
        <v>0.38316685</v>
      </c>
      <c r="I7" s="14">
        <v>6.7749291999999999</v>
      </c>
      <c r="J7" s="16">
        <v>0.30586266000000001</v>
      </c>
      <c r="K7" s="14">
        <v>4.8258810800000003</v>
      </c>
      <c r="L7" s="16">
        <v>0.24345346000000001</v>
      </c>
      <c r="M7" s="14">
        <v>0</v>
      </c>
      <c r="N7" s="16">
        <v>0</v>
      </c>
      <c r="O7" s="14" t="s">
        <v>582</v>
      </c>
      <c r="P7" s="16" t="s">
        <v>582</v>
      </c>
      <c r="Q7" s="14">
        <v>0</v>
      </c>
      <c r="R7" s="16">
        <v>0</v>
      </c>
      <c r="S7" s="14">
        <v>0</v>
      </c>
      <c r="T7" s="16">
        <v>0</v>
      </c>
      <c r="U7" s="14">
        <v>3.0752349099999998</v>
      </c>
      <c r="V7" s="16">
        <v>0.18742047000000001</v>
      </c>
    </row>
    <row r="8" spans="1:22" x14ac:dyDescent="0.25">
      <c r="A8" s="11" t="s">
        <v>478</v>
      </c>
      <c r="B8" s="13">
        <v>7007</v>
      </c>
      <c r="C8" s="14">
        <f>(28/B8*100)</f>
        <v>0.39960039960039961</v>
      </c>
      <c r="D8" s="15">
        <v>6979</v>
      </c>
      <c r="E8" s="14">
        <v>75.525624260000001</v>
      </c>
      <c r="F8" s="16">
        <v>0.66305502999999999</v>
      </c>
      <c r="G8" s="14">
        <v>13.022710099999999</v>
      </c>
      <c r="H8" s="16">
        <v>0.47647408000000002</v>
      </c>
      <c r="I8" s="14">
        <v>5.0042054900000004</v>
      </c>
      <c r="J8" s="16">
        <v>0.29437163</v>
      </c>
      <c r="K8" s="14">
        <v>4.0224266599999998</v>
      </c>
      <c r="L8" s="16">
        <v>0.29444366</v>
      </c>
      <c r="M8" s="14">
        <v>0</v>
      </c>
      <c r="N8" s="16">
        <v>0</v>
      </c>
      <c r="O8" s="14" t="s">
        <v>582</v>
      </c>
      <c r="P8" s="16" t="s">
        <v>582</v>
      </c>
      <c r="Q8" s="14">
        <v>0.47277058999999999</v>
      </c>
      <c r="R8" s="16">
        <v>0.11635475000000001</v>
      </c>
      <c r="S8" s="14">
        <v>0</v>
      </c>
      <c r="T8" s="16">
        <v>0</v>
      </c>
      <c r="U8" s="14">
        <v>1.95226291</v>
      </c>
      <c r="V8" s="16">
        <v>0.19548441</v>
      </c>
    </row>
    <row r="9" spans="1:22" x14ac:dyDescent="0.25">
      <c r="A9" s="11" t="s">
        <v>479</v>
      </c>
      <c r="B9" s="13">
        <v>9651</v>
      </c>
      <c r="C9" s="14">
        <f>(127/B9*100)</f>
        <v>1.3159258107968086</v>
      </c>
      <c r="D9" s="15">
        <v>9524</v>
      </c>
      <c r="E9" s="14">
        <v>69.364574480000002</v>
      </c>
      <c r="F9" s="16">
        <v>0.83859678000000004</v>
      </c>
      <c r="G9" s="14">
        <v>15.48157617</v>
      </c>
      <c r="H9" s="16">
        <v>0.43181775</v>
      </c>
      <c r="I9" s="14">
        <v>4.9671368100000004</v>
      </c>
      <c r="J9" s="16">
        <v>0.25234331999999998</v>
      </c>
      <c r="K9" s="14">
        <v>3.5017850199999998</v>
      </c>
      <c r="L9" s="16">
        <v>0.25294633</v>
      </c>
      <c r="M9" s="14">
        <v>0</v>
      </c>
      <c r="N9" s="16">
        <v>0</v>
      </c>
      <c r="O9" s="14" t="s">
        <v>582</v>
      </c>
      <c r="P9" s="16" t="s">
        <v>582</v>
      </c>
      <c r="Q9" s="14">
        <v>3.0193514700000001</v>
      </c>
      <c r="R9" s="16">
        <v>0.54210800999999997</v>
      </c>
      <c r="S9" s="14">
        <v>0</v>
      </c>
      <c r="T9" s="16">
        <v>0</v>
      </c>
      <c r="U9" s="14">
        <v>3.6655760499999999</v>
      </c>
      <c r="V9" s="16">
        <v>0.35265791000000002</v>
      </c>
    </row>
    <row r="10" spans="1:22" x14ac:dyDescent="0.25">
      <c r="A10" s="11" t="s">
        <v>480</v>
      </c>
      <c r="B10" s="13">
        <v>20058</v>
      </c>
      <c r="C10" s="14">
        <f>(0/B10*100)</f>
        <v>0</v>
      </c>
      <c r="D10" s="15">
        <v>20058</v>
      </c>
      <c r="E10" s="14">
        <v>0</v>
      </c>
      <c r="F10" s="16">
        <v>0</v>
      </c>
      <c r="G10" s="14">
        <v>0</v>
      </c>
      <c r="H10" s="16">
        <v>0</v>
      </c>
      <c r="I10" s="14">
        <v>0</v>
      </c>
      <c r="J10" s="16">
        <v>0</v>
      </c>
      <c r="K10" s="14">
        <v>0</v>
      </c>
      <c r="L10" s="16">
        <v>0</v>
      </c>
      <c r="M10" s="14">
        <v>0</v>
      </c>
      <c r="N10" s="16">
        <v>0</v>
      </c>
      <c r="O10" s="14" t="s">
        <v>582</v>
      </c>
      <c r="P10" s="16" t="s">
        <v>582</v>
      </c>
      <c r="Q10" s="14">
        <v>100</v>
      </c>
      <c r="R10" s="16">
        <v>0</v>
      </c>
      <c r="S10" s="14">
        <v>0</v>
      </c>
      <c r="T10" s="16">
        <v>0</v>
      </c>
      <c r="U10" s="14">
        <v>0</v>
      </c>
      <c r="V10" s="16">
        <v>0</v>
      </c>
    </row>
    <row r="11" spans="1:22" x14ac:dyDescent="0.25">
      <c r="A11" s="11" t="s">
        <v>481</v>
      </c>
      <c r="B11" s="13">
        <v>7053</v>
      </c>
      <c r="C11" s="14">
        <f>(55/B11*100)</f>
        <v>0.77981000992485461</v>
      </c>
      <c r="D11" s="15">
        <v>6998</v>
      </c>
      <c r="E11" s="14">
        <v>87.009846370000005</v>
      </c>
      <c r="F11" s="16">
        <v>0.68840568000000002</v>
      </c>
      <c r="G11" s="14">
        <v>6.0148808100000002</v>
      </c>
      <c r="H11" s="16">
        <v>0.41140959999999999</v>
      </c>
      <c r="I11" s="14">
        <v>2.4517829099999999</v>
      </c>
      <c r="J11" s="16">
        <v>0.23686995</v>
      </c>
      <c r="K11" s="14">
        <v>1.4771878300000001</v>
      </c>
      <c r="L11" s="16">
        <v>0.15352029</v>
      </c>
      <c r="M11" s="14">
        <v>0</v>
      </c>
      <c r="N11" s="16">
        <v>0</v>
      </c>
      <c r="O11" s="14" t="s">
        <v>582</v>
      </c>
      <c r="P11" s="16" t="s">
        <v>582</v>
      </c>
      <c r="Q11" s="14">
        <v>0</v>
      </c>
      <c r="R11" s="16">
        <v>0</v>
      </c>
      <c r="S11" s="14">
        <v>0</v>
      </c>
      <c r="T11" s="16">
        <v>0</v>
      </c>
      <c r="U11" s="14">
        <v>3.0463020699999999</v>
      </c>
      <c r="V11" s="16">
        <v>0.35526840999999998</v>
      </c>
    </row>
    <row r="12" spans="1:22" x14ac:dyDescent="0.25">
      <c r="A12" s="11" t="s">
        <v>482</v>
      </c>
      <c r="B12" s="13">
        <v>6894</v>
      </c>
      <c r="C12" s="14">
        <f>(58/B12*100)</f>
        <v>0.8413112851755149</v>
      </c>
      <c r="D12" s="15">
        <v>6836</v>
      </c>
      <c r="E12" s="14">
        <v>62.194279109999997</v>
      </c>
      <c r="F12" s="16">
        <v>0.85622598000000005</v>
      </c>
      <c r="G12" s="14">
        <v>22.37801408</v>
      </c>
      <c r="H12" s="16">
        <v>0.54056817000000001</v>
      </c>
      <c r="I12" s="14">
        <v>6.5692070899999999</v>
      </c>
      <c r="J12" s="16">
        <v>0.27902302000000001</v>
      </c>
      <c r="K12" s="14">
        <v>4.2371845099999996</v>
      </c>
      <c r="L12" s="16">
        <v>0.29144302</v>
      </c>
      <c r="M12" s="14">
        <v>0</v>
      </c>
      <c r="N12" s="16">
        <v>0</v>
      </c>
      <c r="O12" s="14" t="s">
        <v>582</v>
      </c>
      <c r="P12" s="16" t="s">
        <v>582</v>
      </c>
      <c r="Q12" s="14">
        <v>2.3474789199999999</v>
      </c>
      <c r="R12" s="16">
        <v>0.59173732000000001</v>
      </c>
      <c r="S12" s="14">
        <v>0</v>
      </c>
      <c r="T12" s="16">
        <v>0</v>
      </c>
      <c r="U12" s="14">
        <v>2.2738362900000002</v>
      </c>
      <c r="V12" s="16">
        <v>0.23829869000000001</v>
      </c>
    </row>
    <row r="13" spans="1:22" x14ac:dyDescent="0.25">
      <c r="A13" s="11" t="s">
        <v>483</v>
      </c>
      <c r="B13" s="13">
        <v>7161</v>
      </c>
      <c r="C13" s="14">
        <f>(96/B13*100)</f>
        <v>1.3405948889819856</v>
      </c>
      <c r="D13" s="15">
        <v>7065</v>
      </c>
      <c r="E13" s="14">
        <v>65.641800020000005</v>
      </c>
      <c r="F13" s="16">
        <v>0.79791458000000004</v>
      </c>
      <c r="G13" s="14">
        <v>19.36132817</v>
      </c>
      <c r="H13" s="16">
        <v>0.48076614000000001</v>
      </c>
      <c r="I13" s="14">
        <v>5.9234625100000002</v>
      </c>
      <c r="J13" s="16">
        <v>0.37160090000000001</v>
      </c>
      <c r="K13" s="14">
        <v>2.9388356600000001</v>
      </c>
      <c r="L13" s="16">
        <v>0.26747435000000003</v>
      </c>
      <c r="M13" s="14">
        <v>0</v>
      </c>
      <c r="N13" s="16">
        <v>0</v>
      </c>
      <c r="O13" s="14" t="s">
        <v>582</v>
      </c>
      <c r="P13" s="16" t="s">
        <v>582</v>
      </c>
      <c r="Q13" s="14">
        <v>4.0695000200000004</v>
      </c>
      <c r="R13" s="16">
        <v>0.46797088999999997</v>
      </c>
      <c r="S13" s="14">
        <v>0</v>
      </c>
      <c r="T13" s="16">
        <v>0</v>
      </c>
      <c r="U13" s="14">
        <v>2.0650736300000001</v>
      </c>
      <c r="V13" s="16">
        <v>0.29811990999999999</v>
      </c>
    </row>
    <row r="14" spans="1:22" x14ac:dyDescent="0.25">
      <c r="A14" s="11" t="s">
        <v>484</v>
      </c>
      <c r="B14" s="13">
        <v>5587</v>
      </c>
      <c r="C14" s="14">
        <f>(76/B14*100)</f>
        <v>1.3603006980490424</v>
      </c>
      <c r="D14" s="15">
        <v>5511</v>
      </c>
      <c r="E14" s="14">
        <v>61.55808047</v>
      </c>
      <c r="F14" s="16">
        <v>0.76556663999999996</v>
      </c>
      <c r="G14" s="14">
        <v>24.424391979999999</v>
      </c>
      <c r="H14" s="16">
        <v>0.58254700000000004</v>
      </c>
      <c r="I14" s="14">
        <v>8.3126426999999996</v>
      </c>
      <c r="J14" s="16">
        <v>0.42053206999999998</v>
      </c>
      <c r="K14" s="14">
        <v>4.6377190800000001</v>
      </c>
      <c r="L14" s="16">
        <v>0.34417862999999999</v>
      </c>
      <c r="M14" s="14">
        <v>0</v>
      </c>
      <c r="N14" s="16">
        <v>0</v>
      </c>
      <c r="O14" s="14" t="s">
        <v>582</v>
      </c>
      <c r="P14" s="16" t="s">
        <v>582</v>
      </c>
      <c r="Q14" s="14">
        <v>0</v>
      </c>
      <c r="R14" s="16">
        <v>0</v>
      </c>
      <c r="S14" s="14">
        <v>0</v>
      </c>
      <c r="T14" s="16">
        <v>0</v>
      </c>
      <c r="U14" s="14">
        <v>1.0671657699999999</v>
      </c>
      <c r="V14" s="16">
        <v>0.16461825999999999</v>
      </c>
    </row>
    <row r="15" spans="1:22" x14ac:dyDescent="0.25">
      <c r="A15" s="11" t="s">
        <v>485</v>
      </c>
      <c r="B15" s="13">
        <v>5882</v>
      </c>
      <c r="C15" s="14">
        <f>(53/B15*100)</f>
        <v>0.90105406324379467</v>
      </c>
      <c r="D15" s="15">
        <v>5829</v>
      </c>
      <c r="E15" s="14">
        <v>72.344902149999996</v>
      </c>
      <c r="F15" s="16">
        <v>0.81187584000000002</v>
      </c>
      <c r="G15" s="14">
        <v>17.71609291</v>
      </c>
      <c r="H15" s="16">
        <v>0.56477918000000005</v>
      </c>
      <c r="I15" s="14">
        <v>4.6500161100000001</v>
      </c>
      <c r="J15" s="16">
        <v>0.31997092999999999</v>
      </c>
      <c r="K15" s="14">
        <v>2.7946916000000002</v>
      </c>
      <c r="L15" s="16">
        <v>0.23665222</v>
      </c>
      <c r="M15" s="14">
        <v>0</v>
      </c>
      <c r="N15" s="16">
        <v>0</v>
      </c>
      <c r="O15" s="14" t="s">
        <v>582</v>
      </c>
      <c r="P15" s="16" t="s">
        <v>582</v>
      </c>
      <c r="Q15" s="14">
        <v>1.0127116700000001</v>
      </c>
      <c r="R15" s="16">
        <v>0.45391006</v>
      </c>
      <c r="S15" s="14">
        <v>0</v>
      </c>
      <c r="T15" s="16">
        <v>0</v>
      </c>
      <c r="U15" s="14">
        <v>1.4815855600000001</v>
      </c>
      <c r="V15" s="16">
        <v>0.19003236000000001</v>
      </c>
    </row>
    <row r="16" spans="1:22" x14ac:dyDescent="0.25">
      <c r="A16" s="11" t="s">
        <v>486</v>
      </c>
      <c r="B16" s="13">
        <v>6108</v>
      </c>
      <c r="C16" s="14">
        <f>(110/B16*100)</f>
        <v>1.8009168303863783</v>
      </c>
      <c r="D16" s="15">
        <v>5998</v>
      </c>
      <c r="E16" s="14">
        <v>73.466096899999997</v>
      </c>
      <c r="F16" s="16">
        <v>0.67870127999999996</v>
      </c>
      <c r="G16" s="14">
        <v>13.413828029999999</v>
      </c>
      <c r="H16" s="16">
        <v>0.40021918000000001</v>
      </c>
      <c r="I16" s="14">
        <v>4.9130373799999996</v>
      </c>
      <c r="J16" s="16">
        <v>0.30755832</v>
      </c>
      <c r="K16" s="14">
        <v>3.6276634900000002</v>
      </c>
      <c r="L16" s="16">
        <v>0.25067389000000001</v>
      </c>
      <c r="M16" s="14">
        <v>0</v>
      </c>
      <c r="N16" s="16">
        <v>0</v>
      </c>
      <c r="O16" s="14" t="s">
        <v>582</v>
      </c>
      <c r="P16" s="16" t="s">
        <v>582</v>
      </c>
      <c r="Q16" s="14">
        <v>0</v>
      </c>
      <c r="R16" s="16">
        <v>0</v>
      </c>
      <c r="S16" s="14">
        <v>0</v>
      </c>
      <c r="T16" s="16">
        <v>0</v>
      </c>
      <c r="U16" s="14">
        <v>4.5793742000000002</v>
      </c>
      <c r="V16" s="16">
        <v>0.55425879</v>
      </c>
    </row>
    <row r="17" spans="1:22" x14ac:dyDescent="0.25">
      <c r="A17" s="11" t="s">
        <v>487</v>
      </c>
      <c r="B17" s="13">
        <v>6504</v>
      </c>
      <c r="C17" s="14">
        <f>(734/B17*100)</f>
        <v>11.285362853628536</v>
      </c>
      <c r="D17" s="15">
        <v>5770</v>
      </c>
      <c r="E17" s="14">
        <v>78.643608479999997</v>
      </c>
      <c r="F17" s="16">
        <v>0.84892467000000005</v>
      </c>
      <c r="G17" s="14">
        <v>10.201849340000001</v>
      </c>
      <c r="H17" s="16">
        <v>0.49256999000000001</v>
      </c>
      <c r="I17" s="14">
        <v>2.9413301600000001</v>
      </c>
      <c r="J17" s="16">
        <v>0.26068047</v>
      </c>
      <c r="K17" s="14">
        <v>2.2112470599999998</v>
      </c>
      <c r="L17" s="16">
        <v>0.19218945000000001</v>
      </c>
      <c r="M17" s="14">
        <v>0</v>
      </c>
      <c r="N17" s="16">
        <v>0</v>
      </c>
      <c r="O17" s="14" t="s">
        <v>582</v>
      </c>
      <c r="P17" s="16" t="s">
        <v>582</v>
      </c>
      <c r="Q17" s="14">
        <v>2.5647076599999998</v>
      </c>
      <c r="R17" s="16">
        <v>0.34040091</v>
      </c>
      <c r="S17" s="14">
        <v>0</v>
      </c>
      <c r="T17" s="16">
        <v>0</v>
      </c>
      <c r="U17" s="14">
        <v>3.4372573000000002</v>
      </c>
      <c r="V17" s="16">
        <v>0.39884115999999997</v>
      </c>
    </row>
    <row r="18" spans="1:22" x14ac:dyDescent="0.25">
      <c r="A18" s="11" t="s">
        <v>488</v>
      </c>
      <c r="B18" s="13">
        <v>5532</v>
      </c>
      <c r="C18" s="14">
        <f>(28/B18*100)</f>
        <v>0.50614605929139556</v>
      </c>
      <c r="D18" s="15">
        <v>5504</v>
      </c>
      <c r="E18" s="14">
        <v>72.818341520000004</v>
      </c>
      <c r="F18" s="16">
        <v>0.82263459000000005</v>
      </c>
      <c r="G18" s="14">
        <v>15.310620180000001</v>
      </c>
      <c r="H18" s="16">
        <v>0.51941716000000004</v>
      </c>
      <c r="I18" s="14">
        <v>4.9484525599999998</v>
      </c>
      <c r="J18" s="16">
        <v>0.35761791999999998</v>
      </c>
      <c r="K18" s="14">
        <v>4.31462959</v>
      </c>
      <c r="L18" s="16">
        <v>0.38174955999999999</v>
      </c>
      <c r="M18" s="14">
        <v>0</v>
      </c>
      <c r="N18" s="16">
        <v>0</v>
      </c>
      <c r="O18" s="14" t="s">
        <v>582</v>
      </c>
      <c r="P18" s="16" t="s">
        <v>582</v>
      </c>
      <c r="Q18" s="14">
        <v>0</v>
      </c>
      <c r="R18" s="16">
        <v>0</v>
      </c>
      <c r="S18" s="14">
        <v>0</v>
      </c>
      <c r="T18" s="16">
        <v>0</v>
      </c>
      <c r="U18" s="14">
        <v>2.6079561500000001</v>
      </c>
      <c r="V18" s="16">
        <v>0.33725041</v>
      </c>
    </row>
    <row r="19" spans="1:22" x14ac:dyDescent="0.25">
      <c r="A19" s="11" t="s">
        <v>489</v>
      </c>
      <c r="B19" s="13">
        <v>5658</v>
      </c>
      <c r="C19" s="14">
        <f>(75/B19*100)</f>
        <v>1.3255567338282079</v>
      </c>
      <c r="D19" s="15">
        <v>5583</v>
      </c>
      <c r="E19" s="14">
        <v>64.891770710000003</v>
      </c>
      <c r="F19" s="16">
        <v>0.73947658000000005</v>
      </c>
      <c r="G19" s="14">
        <v>19.044035999999998</v>
      </c>
      <c r="H19" s="16">
        <v>0.57986583999999997</v>
      </c>
      <c r="I19" s="14">
        <v>7.98783127</v>
      </c>
      <c r="J19" s="16">
        <v>0.41934164000000002</v>
      </c>
      <c r="K19" s="14">
        <v>5.8342062700000001</v>
      </c>
      <c r="L19" s="16">
        <v>0.33514156000000001</v>
      </c>
      <c r="M19" s="14">
        <v>0</v>
      </c>
      <c r="N19" s="16">
        <v>0</v>
      </c>
      <c r="O19" s="14" t="s">
        <v>582</v>
      </c>
      <c r="P19" s="16" t="s">
        <v>582</v>
      </c>
      <c r="Q19" s="14">
        <v>0</v>
      </c>
      <c r="R19" s="16">
        <v>0</v>
      </c>
      <c r="S19" s="14">
        <v>0</v>
      </c>
      <c r="T19" s="16">
        <v>0</v>
      </c>
      <c r="U19" s="14">
        <v>2.2421557499999998</v>
      </c>
      <c r="V19" s="16">
        <v>0.30652400000000002</v>
      </c>
    </row>
    <row r="20" spans="1:22" x14ac:dyDescent="0.25">
      <c r="A20" s="11" t="s">
        <v>490</v>
      </c>
      <c r="B20" s="13">
        <v>3371</v>
      </c>
      <c r="C20" s="14">
        <f>(75/B20*100)</f>
        <v>2.2248590922574905</v>
      </c>
      <c r="D20" s="15">
        <v>3296</v>
      </c>
      <c r="E20" s="14">
        <v>77.037367290000006</v>
      </c>
      <c r="F20" s="16">
        <v>0.78026439999999997</v>
      </c>
      <c r="G20" s="14">
        <v>14.83042073</v>
      </c>
      <c r="H20" s="16">
        <v>0.67180790999999995</v>
      </c>
      <c r="I20" s="14">
        <v>3.7405732</v>
      </c>
      <c r="J20" s="16">
        <v>0.33711427999999999</v>
      </c>
      <c r="K20" s="14">
        <v>2.0881717100000001</v>
      </c>
      <c r="L20" s="16">
        <v>0.24185651</v>
      </c>
      <c r="M20" s="14">
        <v>0</v>
      </c>
      <c r="N20" s="16">
        <v>0</v>
      </c>
      <c r="O20" s="14" t="s">
        <v>582</v>
      </c>
      <c r="P20" s="16" t="s">
        <v>582</v>
      </c>
      <c r="Q20" s="14">
        <v>0</v>
      </c>
      <c r="R20" s="16">
        <v>0</v>
      </c>
      <c r="S20" s="14">
        <v>0</v>
      </c>
      <c r="T20" s="16">
        <v>0</v>
      </c>
      <c r="U20" s="14">
        <v>2.30346706</v>
      </c>
      <c r="V20" s="16">
        <v>0.25835097000000001</v>
      </c>
    </row>
    <row r="21" spans="1:22" x14ac:dyDescent="0.25">
      <c r="A21" s="11" t="s">
        <v>491</v>
      </c>
      <c r="B21" s="13">
        <v>5741</v>
      </c>
      <c r="C21" s="14">
        <f>(45/B21*100)</f>
        <v>0.7838355687162516</v>
      </c>
      <c r="D21" s="15">
        <v>5696</v>
      </c>
      <c r="E21" s="14">
        <v>68.897147410000002</v>
      </c>
      <c r="F21" s="16">
        <v>0.74802254999999995</v>
      </c>
      <c r="G21" s="14">
        <v>21.155447670000001</v>
      </c>
      <c r="H21" s="16">
        <v>0.53479407999999995</v>
      </c>
      <c r="I21" s="14">
        <v>5.3141601999999999</v>
      </c>
      <c r="J21" s="16">
        <v>0.35187040000000003</v>
      </c>
      <c r="K21" s="14">
        <v>3.7841490800000002</v>
      </c>
      <c r="L21" s="16">
        <v>0.28204267</v>
      </c>
      <c r="M21" s="14">
        <v>0</v>
      </c>
      <c r="N21" s="16">
        <v>0</v>
      </c>
      <c r="O21" s="14" t="s">
        <v>582</v>
      </c>
      <c r="P21" s="16" t="s">
        <v>582</v>
      </c>
      <c r="Q21" s="14">
        <v>0</v>
      </c>
      <c r="R21" s="16">
        <v>0</v>
      </c>
      <c r="S21" s="14">
        <v>0</v>
      </c>
      <c r="T21" s="16">
        <v>0</v>
      </c>
      <c r="U21" s="14">
        <v>0.84909564000000004</v>
      </c>
      <c r="V21" s="16">
        <v>0.12759003999999999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87.968811849999994</v>
      </c>
      <c r="F24" s="16">
        <v>0.43578044999999999</v>
      </c>
      <c r="G24" s="14">
        <v>6.3548173600000002</v>
      </c>
      <c r="H24" s="16">
        <v>0.29907982</v>
      </c>
      <c r="I24" s="14">
        <v>2.5744835899999998</v>
      </c>
      <c r="J24" s="16">
        <v>0.20010130000000001</v>
      </c>
      <c r="K24" s="14">
        <v>2.0039073699999999</v>
      </c>
      <c r="L24" s="16">
        <v>0.17252232000000001</v>
      </c>
      <c r="M24" s="14">
        <v>0</v>
      </c>
      <c r="N24" s="16">
        <v>0</v>
      </c>
      <c r="O24" s="14" t="s">
        <v>582</v>
      </c>
      <c r="P24" s="16" t="s">
        <v>582</v>
      </c>
      <c r="Q24" s="14">
        <v>0</v>
      </c>
      <c r="R24" s="16">
        <v>0</v>
      </c>
      <c r="S24" s="14">
        <v>0</v>
      </c>
      <c r="T24" s="16">
        <v>0</v>
      </c>
      <c r="U24" s="14">
        <v>1.09797984</v>
      </c>
      <c r="V24" s="16">
        <v>0.14339362</v>
      </c>
    </row>
    <row r="25" spans="1:22" x14ac:dyDescent="0.25">
      <c r="A25" s="11" t="s">
        <v>495</v>
      </c>
      <c r="B25" s="13">
        <v>5581</v>
      </c>
      <c r="C25" s="14">
        <f>(24/B25*100)</f>
        <v>0.43003046049095145</v>
      </c>
      <c r="D25" s="15">
        <v>5557</v>
      </c>
      <c r="E25" s="14">
        <v>85.216305890000001</v>
      </c>
      <c r="F25" s="16">
        <v>0.55948036999999995</v>
      </c>
      <c r="G25" s="14">
        <v>9.6170679400000001</v>
      </c>
      <c r="H25" s="16">
        <v>0.38851297000000001</v>
      </c>
      <c r="I25" s="14">
        <v>3.2447511900000001</v>
      </c>
      <c r="J25" s="16">
        <v>0.26300931</v>
      </c>
      <c r="K25" s="14">
        <v>1.3400744</v>
      </c>
      <c r="L25" s="16">
        <v>0.17014857999999999</v>
      </c>
      <c r="M25" s="14">
        <v>0</v>
      </c>
      <c r="N25" s="16">
        <v>0</v>
      </c>
      <c r="O25" s="14" t="s">
        <v>582</v>
      </c>
      <c r="P25" s="16" t="s">
        <v>582</v>
      </c>
      <c r="Q25" s="14">
        <v>0</v>
      </c>
      <c r="R25" s="16">
        <v>0</v>
      </c>
      <c r="S25" s="14">
        <v>0</v>
      </c>
      <c r="T25" s="16">
        <v>0</v>
      </c>
      <c r="U25" s="14">
        <v>0.58180058999999995</v>
      </c>
      <c r="V25" s="16">
        <v>0.12941417</v>
      </c>
    </row>
    <row r="26" spans="1:22" x14ac:dyDescent="0.25">
      <c r="A26" s="11" t="s">
        <v>496</v>
      </c>
      <c r="B26" s="13">
        <v>4869</v>
      </c>
      <c r="C26" s="14">
        <f>(38/B26*100)</f>
        <v>0.78044773054015193</v>
      </c>
      <c r="D26" s="15">
        <v>4831</v>
      </c>
      <c r="E26" s="14">
        <v>59.520349529999997</v>
      </c>
      <c r="F26" s="16">
        <v>1.0137394099999999</v>
      </c>
      <c r="G26" s="14">
        <v>27.131146749999999</v>
      </c>
      <c r="H26" s="16">
        <v>0.86769826000000005</v>
      </c>
      <c r="I26" s="14">
        <v>7.5731755300000003</v>
      </c>
      <c r="J26" s="16">
        <v>0.41534239000000001</v>
      </c>
      <c r="K26" s="14">
        <v>4.2781460600000001</v>
      </c>
      <c r="L26" s="16">
        <v>0.33759676999999999</v>
      </c>
      <c r="M26" s="14">
        <v>0</v>
      </c>
      <c r="N26" s="16">
        <v>0</v>
      </c>
      <c r="O26" s="14" t="s">
        <v>582</v>
      </c>
      <c r="P26" s="16" t="s">
        <v>582</v>
      </c>
      <c r="Q26" s="14">
        <v>0</v>
      </c>
      <c r="R26" s="16">
        <v>0</v>
      </c>
      <c r="S26" s="14">
        <v>0</v>
      </c>
      <c r="T26" s="16">
        <v>0</v>
      </c>
      <c r="U26" s="14">
        <v>1.4971821300000001</v>
      </c>
      <c r="V26" s="16">
        <v>0.17695137999999999</v>
      </c>
    </row>
    <row r="27" spans="1:22" x14ac:dyDescent="0.25">
      <c r="A27" s="11" t="s">
        <v>497</v>
      </c>
      <c r="B27" s="13">
        <v>5299</v>
      </c>
      <c r="C27" s="14">
        <f>(20/B27*100)</f>
        <v>0.37742970371768259</v>
      </c>
      <c r="D27" s="15">
        <v>5279</v>
      </c>
      <c r="E27" s="14">
        <v>73.129022359999993</v>
      </c>
      <c r="F27" s="16">
        <v>0.56870995999999996</v>
      </c>
      <c r="G27" s="14">
        <v>13.67355854</v>
      </c>
      <c r="H27" s="16">
        <v>0.47452202999999998</v>
      </c>
      <c r="I27" s="14">
        <v>5.0575725800000004</v>
      </c>
      <c r="J27" s="16">
        <v>0.27373291999999999</v>
      </c>
      <c r="K27" s="14">
        <v>4.4127619500000002</v>
      </c>
      <c r="L27" s="16">
        <v>0.26321523000000002</v>
      </c>
      <c r="M27" s="14">
        <v>0</v>
      </c>
      <c r="N27" s="16">
        <v>0</v>
      </c>
      <c r="O27" s="14" t="s">
        <v>582</v>
      </c>
      <c r="P27" s="16" t="s">
        <v>582</v>
      </c>
      <c r="Q27" s="14">
        <v>0</v>
      </c>
      <c r="R27" s="16">
        <v>0</v>
      </c>
      <c r="S27" s="14">
        <v>0</v>
      </c>
      <c r="T27" s="16">
        <v>0</v>
      </c>
      <c r="U27" s="14">
        <v>3.7270845700000002</v>
      </c>
      <c r="V27" s="16">
        <v>0.25065079000000001</v>
      </c>
    </row>
    <row r="28" spans="1:22" x14ac:dyDescent="0.25">
      <c r="A28" s="11" t="s">
        <v>498</v>
      </c>
      <c r="B28" s="13">
        <v>7568</v>
      </c>
      <c r="C28" s="14">
        <f>(68/B28*100)</f>
        <v>0.89852008456659616</v>
      </c>
      <c r="D28" s="15">
        <v>7500</v>
      </c>
      <c r="E28" s="14">
        <v>86.671928469999997</v>
      </c>
      <c r="F28" s="16">
        <v>0.48122336999999998</v>
      </c>
      <c r="G28" s="14">
        <v>7.5435978099999996</v>
      </c>
      <c r="H28" s="16">
        <v>0.38369929000000003</v>
      </c>
      <c r="I28" s="14">
        <v>2.2366708499999999</v>
      </c>
      <c r="J28" s="16">
        <v>0.17954913</v>
      </c>
      <c r="K28" s="14">
        <v>1.86224441</v>
      </c>
      <c r="L28" s="16">
        <v>0.18442123999999999</v>
      </c>
      <c r="M28" s="14">
        <v>0</v>
      </c>
      <c r="N28" s="16">
        <v>0</v>
      </c>
      <c r="O28" s="14" t="s">
        <v>582</v>
      </c>
      <c r="P28" s="16" t="s">
        <v>582</v>
      </c>
      <c r="Q28" s="14">
        <v>0</v>
      </c>
      <c r="R28" s="16">
        <v>0</v>
      </c>
      <c r="S28" s="14">
        <v>0</v>
      </c>
      <c r="T28" s="16">
        <v>0</v>
      </c>
      <c r="U28" s="14">
        <v>1.6855584699999999</v>
      </c>
      <c r="V28" s="16">
        <v>0.17514811999999999</v>
      </c>
    </row>
    <row r="29" spans="1:22" x14ac:dyDescent="0.25">
      <c r="A29" s="11" t="s">
        <v>499</v>
      </c>
      <c r="B29" s="13">
        <v>5385</v>
      </c>
      <c r="C29" s="14">
        <f>(30/B29*100)</f>
        <v>0.55710306406685239</v>
      </c>
      <c r="D29" s="15">
        <v>5355</v>
      </c>
      <c r="E29" s="14">
        <v>80.424436889999996</v>
      </c>
      <c r="F29" s="16">
        <v>0.66014993</v>
      </c>
      <c r="G29" s="14">
        <v>11.18366204</v>
      </c>
      <c r="H29" s="16">
        <v>0.50255479000000003</v>
      </c>
      <c r="I29" s="14">
        <v>2.9031280000000002</v>
      </c>
      <c r="J29" s="16">
        <v>0.24836290999999999</v>
      </c>
      <c r="K29" s="14">
        <v>1.5301720599999999</v>
      </c>
      <c r="L29" s="16">
        <v>0.15584307999999999</v>
      </c>
      <c r="M29" s="14">
        <v>0</v>
      </c>
      <c r="N29" s="16">
        <v>0</v>
      </c>
      <c r="O29" s="14" t="s">
        <v>582</v>
      </c>
      <c r="P29" s="16" t="s">
        <v>582</v>
      </c>
      <c r="Q29" s="14">
        <v>2.7667624100000001</v>
      </c>
      <c r="R29" s="16">
        <v>0.24169378</v>
      </c>
      <c r="S29" s="14">
        <v>0</v>
      </c>
      <c r="T29" s="16">
        <v>0</v>
      </c>
      <c r="U29" s="14">
        <v>1.1918386000000001</v>
      </c>
      <c r="V29" s="16">
        <v>0.17355762</v>
      </c>
    </row>
    <row r="30" spans="1:22" x14ac:dyDescent="0.25">
      <c r="A30" s="11" t="s">
        <v>500</v>
      </c>
      <c r="B30" s="13">
        <v>4520</v>
      </c>
      <c r="C30" s="14">
        <f>(109/B30*100)</f>
        <v>2.4115044247787614</v>
      </c>
      <c r="D30" s="15">
        <v>4411</v>
      </c>
      <c r="E30" s="14">
        <v>62.797772889999997</v>
      </c>
      <c r="F30" s="16">
        <v>0.79471745999999999</v>
      </c>
      <c r="G30" s="14">
        <v>20.697415079999999</v>
      </c>
      <c r="H30" s="16">
        <v>0.69682109000000003</v>
      </c>
      <c r="I30" s="14">
        <v>8.3924920499999995</v>
      </c>
      <c r="J30" s="16">
        <v>0.46026014999999998</v>
      </c>
      <c r="K30" s="14">
        <v>5.6351481899999998</v>
      </c>
      <c r="L30" s="16">
        <v>0.36256886999999999</v>
      </c>
      <c r="M30" s="14">
        <v>0</v>
      </c>
      <c r="N30" s="16">
        <v>0</v>
      </c>
      <c r="O30" s="14" t="s">
        <v>582</v>
      </c>
      <c r="P30" s="16" t="s">
        <v>582</v>
      </c>
      <c r="Q30" s="14">
        <v>0</v>
      </c>
      <c r="R30" s="16">
        <v>0</v>
      </c>
      <c r="S30" s="14">
        <v>0</v>
      </c>
      <c r="T30" s="16">
        <v>0</v>
      </c>
      <c r="U30" s="14">
        <v>2.4771717899999999</v>
      </c>
      <c r="V30" s="16">
        <v>0.30981906999999997</v>
      </c>
    </row>
    <row r="31" spans="1:22" x14ac:dyDescent="0.25">
      <c r="A31" s="11" t="s">
        <v>501</v>
      </c>
      <c r="B31" s="13">
        <v>5456</v>
      </c>
      <c r="C31" s="14">
        <f>(127/B31*100)</f>
        <v>2.3277126099706744</v>
      </c>
      <c r="D31" s="15">
        <v>5329</v>
      </c>
      <c r="E31" s="14">
        <v>70.103529109999997</v>
      </c>
      <c r="F31" s="16">
        <v>0.76050503999999997</v>
      </c>
      <c r="G31" s="14">
        <v>16.17526917</v>
      </c>
      <c r="H31" s="16">
        <v>0.54142047000000004</v>
      </c>
      <c r="I31" s="14">
        <v>6.2147315000000001</v>
      </c>
      <c r="J31" s="16">
        <v>0.38186093999999998</v>
      </c>
      <c r="K31" s="14">
        <v>4.19753256</v>
      </c>
      <c r="L31" s="16">
        <v>0.31009293999999998</v>
      </c>
      <c r="M31" s="14">
        <v>0</v>
      </c>
      <c r="N31" s="16">
        <v>0</v>
      </c>
      <c r="O31" s="14" t="s">
        <v>582</v>
      </c>
      <c r="P31" s="16" t="s">
        <v>582</v>
      </c>
      <c r="Q31" s="14">
        <v>0</v>
      </c>
      <c r="R31" s="16">
        <v>0</v>
      </c>
      <c r="S31" s="14">
        <v>0</v>
      </c>
      <c r="T31" s="16">
        <v>0</v>
      </c>
      <c r="U31" s="14">
        <v>3.3089376700000002</v>
      </c>
      <c r="V31" s="16">
        <v>0.36263592</v>
      </c>
    </row>
    <row r="32" spans="1:22" x14ac:dyDescent="0.25">
      <c r="A32" s="11" t="s">
        <v>502</v>
      </c>
      <c r="B32" s="13">
        <v>4478</v>
      </c>
      <c r="C32" s="14">
        <f>(5/B32*100)</f>
        <v>0.11165698972755694</v>
      </c>
      <c r="D32" s="15">
        <v>4473</v>
      </c>
      <c r="E32" s="14">
        <v>73.409673830000003</v>
      </c>
      <c r="F32" s="16">
        <v>0.81870741999999996</v>
      </c>
      <c r="G32" s="14">
        <v>15.607955159999999</v>
      </c>
      <c r="H32" s="16">
        <v>0.54759659000000005</v>
      </c>
      <c r="I32" s="14">
        <v>5.0561940600000002</v>
      </c>
      <c r="J32" s="16">
        <v>0.32924818</v>
      </c>
      <c r="K32" s="14">
        <v>4.6149043000000001</v>
      </c>
      <c r="L32" s="16">
        <v>0.38032338999999998</v>
      </c>
      <c r="M32" s="14">
        <v>0</v>
      </c>
      <c r="N32" s="16">
        <v>0</v>
      </c>
      <c r="O32" s="14" t="s">
        <v>582</v>
      </c>
      <c r="P32" s="16" t="s">
        <v>582</v>
      </c>
      <c r="Q32" s="14">
        <v>0</v>
      </c>
      <c r="R32" s="16">
        <v>0</v>
      </c>
      <c r="S32" s="14">
        <v>0</v>
      </c>
      <c r="T32" s="16">
        <v>0</v>
      </c>
      <c r="U32" s="14">
        <v>1.31127266</v>
      </c>
      <c r="V32" s="16">
        <v>0.20369669000000001</v>
      </c>
    </row>
    <row r="33" spans="1:22" x14ac:dyDescent="0.25">
      <c r="A33" s="11" t="s">
        <v>503</v>
      </c>
      <c r="B33" s="13">
        <v>7325</v>
      </c>
      <c r="C33" s="14">
        <f>(76/B33*100)</f>
        <v>1.0375426621160411</v>
      </c>
      <c r="D33" s="15">
        <v>7249</v>
      </c>
      <c r="E33" s="14">
        <v>80.760442010000006</v>
      </c>
      <c r="F33" s="16">
        <v>0.57347775999999995</v>
      </c>
      <c r="G33" s="14">
        <v>10.741661629999999</v>
      </c>
      <c r="H33" s="16">
        <v>0.37927338999999999</v>
      </c>
      <c r="I33" s="14">
        <v>3.74120345</v>
      </c>
      <c r="J33" s="16">
        <v>0.27436862000000001</v>
      </c>
      <c r="K33" s="14">
        <v>3.4030929400000001</v>
      </c>
      <c r="L33" s="16">
        <v>0.25664371000000002</v>
      </c>
      <c r="M33" s="14">
        <v>0</v>
      </c>
      <c r="N33" s="16">
        <v>0</v>
      </c>
      <c r="O33" s="14" t="s">
        <v>582</v>
      </c>
      <c r="P33" s="16" t="s">
        <v>582</v>
      </c>
      <c r="Q33" s="14">
        <v>0</v>
      </c>
      <c r="R33" s="16">
        <v>0</v>
      </c>
      <c r="S33" s="14">
        <v>0</v>
      </c>
      <c r="T33" s="16">
        <v>0</v>
      </c>
      <c r="U33" s="14">
        <v>1.3535999700000001</v>
      </c>
      <c r="V33" s="16">
        <v>0.16374058</v>
      </c>
    </row>
    <row r="34" spans="1:22" x14ac:dyDescent="0.25">
      <c r="A34" s="11" t="s">
        <v>504</v>
      </c>
      <c r="B34" s="13">
        <v>6350</v>
      </c>
      <c r="C34" s="14">
        <f>(40/B34*100)</f>
        <v>0.62992125984251968</v>
      </c>
      <c r="D34" s="15">
        <v>6310</v>
      </c>
      <c r="E34" s="14">
        <v>70.097213850000003</v>
      </c>
      <c r="F34" s="16">
        <v>0.88579324999999998</v>
      </c>
      <c r="G34" s="14">
        <v>14.02210616</v>
      </c>
      <c r="H34" s="16">
        <v>0.49484141999999998</v>
      </c>
      <c r="I34" s="14">
        <v>5.4017354299999996</v>
      </c>
      <c r="J34" s="16">
        <v>0.30645956000000002</v>
      </c>
      <c r="K34" s="14">
        <v>4.5061043400000003</v>
      </c>
      <c r="L34" s="16">
        <v>0.29402138</v>
      </c>
      <c r="M34" s="14">
        <v>0</v>
      </c>
      <c r="N34" s="16">
        <v>0</v>
      </c>
      <c r="O34" s="14" t="s">
        <v>582</v>
      </c>
      <c r="P34" s="16" t="s">
        <v>582</v>
      </c>
      <c r="Q34" s="14">
        <v>2.5623417000000002</v>
      </c>
      <c r="R34" s="16">
        <v>0.53188796999999999</v>
      </c>
      <c r="S34" s="14">
        <v>0</v>
      </c>
      <c r="T34" s="16">
        <v>0</v>
      </c>
      <c r="U34" s="14">
        <v>3.41049852</v>
      </c>
      <c r="V34" s="16">
        <v>0.34097470000000002</v>
      </c>
    </row>
    <row r="35" spans="1:22" x14ac:dyDescent="0.25">
      <c r="A35" s="11" t="s">
        <v>505</v>
      </c>
      <c r="B35" s="13">
        <v>6406</v>
      </c>
      <c r="C35" s="14">
        <f>(39/B35*100)</f>
        <v>0.60880424601935679</v>
      </c>
      <c r="D35" s="15">
        <v>6367</v>
      </c>
      <c r="E35" s="14">
        <v>74.407470160000003</v>
      </c>
      <c r="F35" s="16">
        <v>0.72977148000000003</v>
      </c>
      <c r="G35" s="14">
        <v>15.352568509999999</v>
      </c>
      <c r="H35" s="16">
        <v>0.65241530000000003</v>
      </c>
      <c r="I35" s="14">
        <v>4.8868603100000003</v>
      </c>
      <c r="J35" s="16">
        <v>0.32237051</v>
      </c>
      <c r="K35" s="14">
        <v>2.8729767499999999</v>
      </c>
      <c r="L35" s="16">
        <v>0.20897666000000001</v>
      </c>
      <c r="M35" s="14">
        <v>0</v>
      </c>
      <c r="N35" s="16">
        <v>0</v>
      </c>
      <c r="O35" s="14" t="s">
        <v>582</v>
      </c>
      <c r="P35" s="16" t="s">
        <v>582</v>
      </c>
      <c r="Q35" s="14">
        <v>1.03407877</v>
      </c>
      <c r="R35" s="16">
        <v>5.6461600000000001E-2</v>
      </c>
      <c r="S35" s="14">
        <v>0</v>
      </c>
      <c r="T35" s="16">
        <v>0</v>
      </c>
      <c r="U35" s="14">
        <v>1.4460455000000001</v>
      </c>
      <c r="V35" s="16">
        <v>0.15160320999999999</v>
      </c>
    </row>
    <row r="36" spans="1:22" x14ac:dyDescent="0.25">
      <c r="A36" s="11" t="s">
        <v>506</v>
      </c>
      <c r="B36" s="13">
        <v>6736</v>
      </c>
      <c r="C36" s="14">
        <f>(33/B36*100)</f>
        <v>0.48990498812351541</v>
      </c>
      <c r="D36" s="15">
        <v>6703</v>
      </c>
      <c r="E36" s="14">
        <v>78.409883910000005</v>
      </c>
      <c r="F36" s="16">
        <v>0.71377539999999995</v>
      </c>
      <c r="G36" s="14">
        <v>12.904419580000001</v>
      </c>
      <c r="H36" s="16">
        <v>0.49667144000000002</v>
      </c>
      <c r="I36" s="14">
        <v>4.4057786300000004</v>
      </c>
      <c r="J36" s="16">
        <v>0.27511401000000002</v>
      </c>
      <c r="K36" s="14">
        <v>2.7019398400000001</v>
      </c>
      <c r="L36" s="16">
        <v>0.24125456000000001</v>
      </c>
      <c r="M36" s="14">
        <v>0</v>
      </c>
      <c r="N36" s="16">
        <v>0</v>
      </c>
      <c r="O36" s="14" t="s">
        <v>582</v>
      </c>
      <c r="P36" s="16" t="s">
        <v>582</v>
      </c>
      <c r="Q36" s="14">
        <v>0</v>
      </c>
      <c r="R36" s="16">
        <v>0</v>
      </c>
      <c r="S36" s="14">
        <v>0</v>
      </c>
      <c r="T36" s="16">
        <v>0</v>
      </c>
      <c r="U36" s="14">
        <v>1.5779780299999999</v>
      </c>
      <c r="V36" s="16">
        <v>0.17179259999999999</v>
      </c>
    </row>
    <row r="37" spans="1:22" x14ac:dyDescent="0.25">
      <c r="A37" s="11" t="s">
        <v>507</v>
      </c>
      <c r="B37" s="13">
        <v>5458</v>
      </c>
      <c r="C37" s="14">
        <f>(66/B37*100)</f>
        <v>1.2092341517039207</v>
      </c>
      <c r="D37" s="15">
        <v>5392</v>
      </c>
      <c r="E37" s="14">
        <v>75.40855904</v>
      </c>
      <c r="F37" s="16">
        <v>0.71982363999999999</v>
      </c>
      <c r="G37" s="14">
        <v>12.30640986</v>
      </c>
      <c r="H37" s="16">
        <v>0.39457101999999999</v>
      </c>
      <c r="I37" s="14">
        <v>4.2617352899999998</v>
      </c>
      <c r="J37" s="16">
        <v>0.29123612999999998</v>
      </c>
      <c r="K37" s="14">
        <v>2.9829717200000001</v>
      </c>
      <c r="L37" s="16">
        <v>0.25809625000000003</v>
      </c>
      <c r="M37" s="14">
        <v>0</v>
      </c>
      <c r="N37" s="16">
        <v>0</v>
      </c>
      <c r="O37" s="14" t="s">
        <v>582</v>
      </c>
      <c r="P37" s="16" t="s">
        <v>582</v>
      </c>
      <c r="Q37" s="14">
        <v>0</v>
      </c>
      <c r="R37" s="16">
        <v>0</v>
      </c>
      <c r="S37" s="14">
        <v>0</v>
      </c>
      <c r="T37" s="16">
        <v>0</v>
      </c>
      <c r="U37" s="14">
        <v>5.0403240900000004</v>
      </c>
      <c r="V37" s="16">
        <v>0.49285552999999999</v>
      </c>
    </row>
    <row r="38" spans="1:22" x14ac:dyDescent="0.25">
      <c r="A38" s="11" t="s">
        <v>508</v>
      </c>
      <c r="B38" s="13">
        <v>5860</v>
      </c>
      <c r="C38" s="14">
        <f>(17/B38*100)</f>
        <v>0.29010238907849828</v>
      </c>
      <c r="D38" s="15">
        <v>5843</v>
      </c>
      <c r="E38" s="14">
        <v>77.260583629999999</v>
      </c>
      <c r="F38" s="16">
        <v>0.79098718999999995</v>
      </c>
      <c r="G38" s="14">
        <v>13.212597430000001</v>
      </c>
      <c r="H38" s="16">
        <v>0.62472380999999999</v>
      </c>
      <c r="I38" s="14">
        <v>4.0430350300000004</v>
      </c>
      <c r="J38" s="16">
        <v>0.23906375999999999</v>
      </c>
      <c r="K38" s="14">
        <v>3.0408898099999999</v>
      </c>
      <c r="L38" s="16">
        <v>0.29094842999999998</v>
      </c>
      <c r="M38" s="14">
        <v>0</v>
      </c>
      <c r="N38" s="16">
        <v>0</v>
      </c>
      <c r="O38" s="14" t="s">
        <v>582</v>
      </c>
      <c r="P38" s="16" t="s">
        <v>582</v>
      </c>
      <c r="Q38" s="14">
        <v>0</v>
      </c>
      <c r="R38" s="16">
        <v>0</v>
      </c>
      <c r="S38" s="14">
        <v>0</v>
      </c>
      <c r="T38" s="16">
        <v>0</v>
      </c>
      <c r="U38" s="14">
        <v>2.4428940899999998</v>
      </c>
      <c r="V38" s="16">
        <v>0.27255452000000002</v>
      </c>
    </row>
    <row r="39" spans="1:22" x14ac:dyDescent="0.25">
      <c r="A39" s="11" t="s">
        <v>509</v>
      </c>
      <c r="B39" s="13">
        <v>5895</v>
      </c>
      <c r="C39" s="14">
        <f>(32/B39*100)</f>
        <v>0.54283290924512295</v>
      </c>
      <c r="D39" s="15">
        <v>5863</v>
      </c>
      <c r="E39" s="14">
        <v>69.337650920000002</v>
      </c>
      <c r="F39" s="16">
        <v>0.76246594000000001</v>
      </c>
      <c r="G39" s="14">
        <v>14.51691377</v>
      </c>
      <c r="H39" s="16">
        <v>0.52068950000000003</v>
      </c>
      <c r="I39" s="14">
        <v>7.0585249299999999</v>
      </c>
      <c r="J39" s="16">
        <v>0.38005235999999998</v>
      </c>
      <c r="K39" s="14">
        <v>6.4940073700000003</v>
      </c>
      <c r="L39" s="16">
        <v>0.43597011000000002</v>
      </c>
      <c r="M39" s="14">
        <v>0</v>
      </c>
      <c r="N39" s="16">
        <v>0</v>
      </c>
      <c r="O39" s="14" t="s">
        <v>582</v>
      </c>
      <c r="P39" s="16" t="s">
        <v>582</v>
      </c>
      <c r="Q39" s="14">
        <v>0</v>
      </c>
      <c r="R39" s="16">
        <v>0</v>
      </c>
      <c r="S39" s="14">
        <v>0</v>
      </c>
      <c r="T39" s="16">
        <v>0</v>
      </c>
      <c r="U39" s="14">
        <v>2.5929030000000002</v>
      </c>
      <c r="V39" s="16">
        <v>0.35978147999999999</v>
      </c>
    </row>
    <row r="40" spans="1:22" x14ac:dyDescent="0.25">
      <c r="A40" s="11" t="s">
        <v>510</v>
      </c>
      <c r="B40" s="13">
        <v>14157</v>
      </c>
      <c r="C40" s="14">
        <f>(292/B40*100)</f>
        <v>2.0625838807656991</v>
      </c>
      <c r="D40" s="15">
        <v>13865</v>
      </c>
      <c r="E40" s="14">
        <v>61.465469830000004</v>
      </c>
      <c r="F40" s="16">
        <v>0.73321575999999999</v>
      </c>
      <c r="G40" s="14">
        <v>20.919553520000001</v>
      </c>
      <c r="H40" s="16">
        <v>0.44976146</v>
      </c>
      <c r="I40" s="14">
        <v>8.16925715</v>
      </c>
      <c r="J40" s="16">
        <v>0.38215262999999999</v>
      </c>
      <c r="K40" s="14">
        <v>6.3450523600000004</v>
      </c>
      <c r="L40" s="16">
        <v>0.30923160999999999</v>
      </c>
      <c r="M40" s="14">
        <v>0</v>
      </c>
      <c r="N40" s="16">
        <v>0</v>
      </c>
      <c r="O40" s="14" t="s">
        <v>582</v>
      </c>
      <c r="P40" s="16" t="s">
        <v>582</v>
      </c>
      <c r="Q40" s="14">
        <v>0</v>
      </c>
      <c r="R40" s="16">
        <v>0</v>
      </c>
      <c r="S40" s="14">
        <v>0</v>
      </c>
      <c r="T40" s="16">
        <v>0</v>
      </c>
      <c r="U40" s="14">
        <v>3.10066715</v>
      </c>
      <c r="V40" s="16">
        <v>0.29963975999999998</v>
      </c>
    </row>
    <row r="41" spans="1:22" x14ac:dyDescent="0.25">
      <c r="A41" s="11" t="s">
        <v>511</v>
      </c>
      <c r="B41" s="13">
        <v>5712</v>
      </c>
      <c r="C41" s="14">
        <f>(39/B41*100)</f>
        <v>0.6827731092436975</v>
      </c>
      <c r="D41" s="15">
        <v>5673</v>
      </c>
      <c r="E41" s="14">
        <v>71.984962969999998</v>
      </c>
      <c r="F41" s="16">
        <v>0.78720409000000002</v>
      </c>
      <c r="G41" s="14">
        <v>15.57700352</v>
      </c>
      <c r="H41" s="16">
        <v>0.53752886</v>
      </c>
      <c r="I41" s="14">
        <v>5.1757829099999997</v>
      </c>
      <c r="J41" s="16">
        <v>0.32809844999999999</v>
      </c>
      <c r="K41" s="14">
        <v>4.16219874</v>
      </c>
      <c r="L41" s="16">
        <v>0.30258813000000001</v>
      </c>
      <c r="M41" s="14">
        <v>0</v>
      </c>
      <c r="N41" s="16">
        <v>0</v>
      </c>
      <c r="O41" s="14" t="s">
        <v>582</v>
      </c>
      <c r="P41" s="16" t="s">
        <v>582</v>
      </c>
      <c r="Q41" s="14">
        <v>0.67681148000000002</v>
      </c>
      <c r="R41" s="16">
        <v>0.18042580999999999</v>
      </c>
      <c r="S41" s="14">
        <v>0</v>
      </c>
      <c r="T41" s="16">
        <v>0</v>
      </c>
      <c r="U41" s="14">
        <v>2.4232403900000001</v>
      </c>
      <c r="V41" s="16">
        <v>0.37308100999999999</v>
      </c>
    </row>
    <row r="42" spans="1:22" x14ac:dyDescent="0.25">
      <c r="A42" s="11" t="s">
        <v>512</v>
      </c>
      <c r="B42" s="13">
        <f>IF(COUNT(B7:B41) &gt; 0, AVERAGE(B7:B41), "\u2014")</f>
        <v>7103.4285714285716</v>
      </c>
      <c r="C42" s="14">
        <f>IF(COUNT(C7:C41) &gt; 0, AVERAGE(C7:C41), "—")</f>
        <v>1.2322948780684748</v>
      </c>
      <c r="D42" s="15">
        <f>IF(COUNT(D7:D41) &gt; 0, AVERAGE(D7:D41), "—")</f>
        <v>7017.2571428571428</v>
      </c>
      <c r="E42" s="14">
        <f>IF(COUNT(E7:E41) &gt; 0, AVERAGE(E7:E41), "—")</f>
        <v>66.666075949428574</v>
      </c>
      <c r="F42" s="16">
        <f>IF(COUNT(F7:F41) &gt; 0, SQRT(SUMSQ(F7:F41)/(COUNT(F7:F41)*COUNT(F7:F41)) ), "—")</f>
        <v>0.11973700210319073</v>
      </c>
      <c r="G42" s="14">
        <f>IF(COUNT(G7:G41) &gt; 0, AVERAGE(G7:G41), "—")</f>
        <v>13.990620654285715</v>
      </c>
      <c r="H42" s="16">
        <f>IF(COUNT(H7:H41) &gt; 0, SQRT(SUMSQ(H7:H41)/(COUNT(H7:H41)*COUNT(H7:H41)) ), "—")</f>
        <v>8.4387748204011501E-2</v>
      </c>
      <c r="I42" s="14">
        <f>IF(COUNT(I7:I41) &gt; 0, AVERAGE(I7:I41), "—")</f>
        <v>4.7113108591428565</v>
      </c>
      <c r="J42" s="16">
        <f>IF(COUNT(J7:J41) &gt; 0, SQRT(SUMSQ(J7:J41)/(COUNT(J7:J41)*COUNT(J7:J41)) ), "—")</f>
        <v>5.1937530265430826E-2</v>
      </c>
      <c r="K42" s="14">
        <f>IF(COUNT(K7:K41) &gt; 0, AVERAGE(K7:K41), "—")</f>
        <v>3.3337115374285706</v>
      </c>
      <c r="L42" s="16">
        <f>IF(COUNT(L7:L41) &gt; 0, SQRT(SUMSQ(L7:L41)/(COUNT(L7:L41)*COUNT(L7:L41)) ), "—")</f>
        <v>4.5315811380900961E-2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9.1579004197142879</v>
      </c>
      <c r="R42" s="16">
        <f>IF(COUNT(R7:R41) &gt; 0, SQRT(SUMSQ(R7:R41)/(COUNT(R7:R41)*COUNT(R7:R41)) ), "—")</f>
        <v>3.5862987973562396E-2</v>
      </c>
      <c r="S42" s="14">
        <f>IF(COUNT(S7:S41) &gt; 0, AVERAGE(S7:S41), "—")</f>
        <v>0</v>
      </c>
      <c r="T42" s="16">
        <f>IF(COUNT(T7:T41) &gt; 0, SQRT(SUMSQ(T7:T41)/(COUNT(T7:T41)*COUNT(T7:T41)) ), "—")</f>
        <v>0</v>
      </c>
      <c r="U42" s="14">
        <f>IF(COUNT(U7:U41) &gt; 0, AVERAGE(U7:U41), "—")</f>
        <v>2.140380581428571</v>
      </c>
      <c r="V42" s="16">
        <f>IF(COUNT(V7:V41) &gt; 0, SQRT(SUMSQ(V7:V41)/(COUNT(V7:V41)*COUNT(V7:V41)) ), "—")</f>
        <v>4.6266349460513292E-2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(1379/B46*100)</f>
        <v>5.959120176310444</v>
      </c>
      <c r="D46" s="15">
        <v>21762</v>
      </c>
      <c r="E46" s="14">
        <v>67.334005540000007</v>
      </c>
      <c r="F46" s="16">
        <v>0.69363478000000001</v>
      </c>
      <c r="G46" s="14">
        <v>10.51790686</v>
      </c>
      <c r="H46" s="16">
        <v>0.26300543999999998</v>
      </c>
      <c r="I46" s="14">
        <v>4.2996974300000002</v>
      </c>
      <c r="J46" s="16">
        <v>0.21087217</v>
      </c>
      <c r="K46" s="14">
        <v>3.2754217300000001</v>
      </c>
      <c r="L46" s="16">
        <v>0.17832695000000001</v>
      </c>
      <c r="M46" s="14">
        <v>0</v>
      </c>
      <c r="N46" s="16">
        <v>0</v>
      </c>
      <c r="O46" s="14" t="s">
        <v>582</v>
      </c>
      <c r="P46" s="16" t="s">
        <v>582</v>
      </c>
      <c r="Q46" s="14">
        <v>0</v>
      </c>
      <c r="R46" s="16">
        <v>0</v>
      </c>
      <c r="S46" s="14">
        <v>0</v>
      </c>
      <c r="T46" s="16">
        <v>0</v>
      </c>
      <c r="U46" s="14">
        <v>14.57296843</v>
      </c>
      <c r="V46" s="16">
        <v>0.60269373999999998</v>
      </c>
    </row>
    <row r="47" spans="1:22" x14ac:dyDescent="0.25">
      <c r="A47" s="11" t="s">
        <v>517</v>
      </c>
      <c r="B47" s="13">
        <v>5928</v>
      </c>
      <c r="C47" s="14">
        <f>(101/B47*100)</f>
        <v>1.703778677462888</v>
      </c>
      <c r="D47" s="15">
        <v>5827</v>
      </c>
      <c r="E47" s="14">
        <v>64.154905209999995</v>
      </c>
      <c r="F47" s="16">
        <v>1.05192621</v>
      </c>
      <c r="G47" s="14">
        <v>15.661925699999999</v>
      </c>
      <c r="H47" s="16">
        <v>0.53519273000000001</v>
      </c>
      <c r="I47" s="14">
        <v>6.1968451199999999</v>
      </c>
      <c r="J47" s="16">
        <v>0.37837634999999997</v>
      </c>
      <c r="K47" s="14">
        <v>5.7024195100000004</v>
      </c>
      <c r="L47" s="16">
        <v>0.36129337</v>
      </c>
      <c r="M47" s="14">
        <v>0</v>
      </c>
      <c r="N47" s="16">
        <v>0</v>
      </c>
      <c r="O47" s="14" t="s">
        <v>582</v>
      </c>
      <c r="P47" s="16" t="s">
        <v>582</v>
      </c>
      <c r="Q47" s="14">
        <v>0</v>
      </c>
      <c r="R47" s="16">
        <v>0</v>
      </c>
      <c r="S47" s="14">
        <v>0</v>
      </c>
      <c r="T47" s="16">
        <v>0</v>
      </c>
      <c r="U47" s="14">
        <v>8.2839044600000005</v>
      </c>
      <c r="V47" s="16">
        <v>0.74304937000000004</v>
      </c>
    </row>
    <row r="48" spans="1:22" x14ac:dyDescent="0.25">
      <c r="A48" s="11" t="s">
        <v>518</v>
      </c>
      <c r="B48" s="13">
        <v>9841</v>
      </c>
      <c r="C48" s="14">
        <f>(7/B48*100)</f>
        <v>7.1130982623717101E-2</v>
      </c>
      <c r="D48" s="15">
        <v>9834</v>
      </c>
      <c r="E48" s="14">
        <v>85.508525019999993</v>
      </c>
      <c r="F48" s="16">
        <v>0.68977029000000001</v>
      </c>
      <c r="G48" s="14">
        <v>7.1187482600000003</v>
      </c>
      <c r="H48" s="16">
        <v>0.33653137</v>
      </c>
      <c r="I48" s="14">
        <v>3.0056803699999999</v>
      </c>
      <c r="J48" s="16">
        <v>0.20768068000000001</v>
      </c>
      <c r="K48" s="14">
        <v>3.1421206499999998</v>
      </c>
      <c r="L48" s="16">
        <v>0.23658288999999999</v>
      </c>
      <c r="M48" s="14">
        <v>0</v>
      </c>
      <c r="N48" s="16">
        <v>0</v>
      </c>
      <c r="O48" s="14" t="s">
        <v>582</v>
      </c>
      <c r="P48" s="16" t="s">
        <v>582</v>
      </c>
      <c r="Q48" s="14">
        <v>0</v>
      </c>
      <c r="R48" s="16">
        <v>0</v>
      </c>
      <c r="S48" s="14">
        <v>0</v>
      </c>
      <c r="T48" s="16">
        <v>0</v>
      </c>
      <c r="U48" s="14">
        <v>1.2249257</v>
      </c>
      <c r="V48" s="16">
        <v>0.52171224999999999</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(225/B50*100)</f>
        <v>1.9075879610004238</v>
      </c>
      <c r="D50" s="15">
        <v>11570</v>
      </c>
      <c r="E50" s="14">
        <v>73.647752190000006</v>
      </c>
      <c r="F50" s="16">
        <v>0.74173201</v>
      </c>
      <c r="G50" s="14">
        <v>14.69806125</v>
      </c>
      <c r="H50" s="16">
        <v>0.49166831</v>
      </c>
      <c r="I50" s="14">
        <v>5.0886131099999998</v>
      </c>
      <c r="J50" s="16">
        <v>0.31936930000000002</v>
      </c>
      <c r="K50" s="14">
        <v>4.1337852499999999</v>
      </c>
      <c r="L50" s="16">
        <v>0.25385337000000002</v>
      </c>
      <c r="M50" s="14">
        <v>0</v>
      </c>
      <c r="N50" s="16">
        <v>0</v>
      </c>
      <c r="O50" s="14" t="s">
        <v>582</v>
      </c>
      <c r="P50" s="16" t="s">
        <v>582</v>
      </c>
      <c r="Q50" s="14">
        <v>0</v>
      </c>
      <c r="R50" s="16">
        <v>0</v>
      </c>
      <c r="S50" s="14">
        <v>0</v>
      </c>
      <c r="T50" s="16">
        <v>0</v>
      </c>
      <c r="U50" s="14">
        <v>2.4317882000000002</v>
      </c>
      <c r="V50" s="16">
        <v>0.22700672</v>
      </c>
    </row>
    <row r="51" spans="1:22" x14ac:dyDescent="0.25">
      <c r="A51" s="11" t="s">
        <v>521</v>
      </c>
      <c r="B51" s="13">
        <v>6866</v>
      </c>
      <c r="C51" s="14">
        <f>(109/B51*100)</f>
        <v>1.5875327701718611</v>
      </c>
      <c r="D51" s="15">
        <v>6757</v>
      </c>
      <c r="E51" s="14">
        <v>79.08318946</v>
      </c>
      <c r="F51" s="16">
        <v>0.70402246000000002</v>
      </c>
      <c r="G51" s="14">
        <v>4.8790962899999997</v>
      </c>
      <c r="H51" s="16">
        <v>0.33981032</v>
      </c>
      <c r="I51" s="14">
        <v>1.5742001400000001</v>
      </c>
      <c r="J51" s="16">
        <v>0.17890107999999999</v>
      </c>
      <c r="K51" s="14">
        <v>1.29318613</v>
      </c>
      <c r="L51" s="16">
        <v>0.17007760999999999</v>
      </c>
      <c r="M51" s="14">
        <v>0</v>
      </c>
      <c r="N51" s="16">
        <v>0</v>
      </c>
      <c r="O51" s="14" t="s">
        <v>582</v>
      </c>
      <c r="P51" s="16" t="s">
        <v>582</v>
      </c>
      <c r="Q51" s="14">
        <v>10.568905689999999</v>
      </c>
      <c r="R51" s="16">
        <v>0.61184083</v>
      </c>
      <c r="S51" s="14">
        <v>0</v>
      </c>
      <c r="T51" s="16">
        <v>0</v>
      </c>
      <c r="U51" s="14">
        <v>2.6014222999999999</v>
      </c>
      <c r="V51" s="16">
        <v>0.30075362</v>
      </c>
    </row>
    <row r="52" spans="1:22" x14ac:dyDescent="0.25">
      <c r="A52" s="11" t="s">
        <v>522</v>
      </c>
      <c r="B52" s="13">
        <v>5809</v>
      </c>
      <c r="C52" s="14">
        <f>(77/B52*100)</f>
        <v>1.325529351007058</v>
      </c>
      <c r="D52" s="15">
        <v>5732</v>
      </c>
      <c r="E52" s="14">
        <v>76.711248589999997</v>
      </c>
      <c r="F52" s="16">
        <v>0.71249929999999995</v>
      </c>
      <c r="G52" s="14">
        <v>15.01023182</v>
      </c>
      <c r="H52" s="16">
        <v>0.48115234000000001</v>
      </c>
      <c r="I52" s="14">
        <v>3.9809227100000002</v>
      </c>
      <c r="J52" s="16">
        <v>0.27545606</v>
      </c>
      <c r="K52" s="14">
        <v>3.0317048099999999</v>
      </c>
      <c r="L52" s="16">
        <v>0.2637061</v>
      </c>
      <c r="M52" s="14">
        <v>0</v>
      </c>
      <c r="N52" s="16">
        <v>0</v>
      </c>
      <c r="O52" s="14" t="s">
        <v>582</v>
      </c>
      <c r="P52" s="16" t="s">
        <v>582</v>
      </c>
      <c r="Q52" s="14">
        <v>0</v>
      </c>
      <c r="R52" s="16">
        <v>0</v>
      </c>
      <c r="S52" s="14">
        <v>0</v>
      </c>
      <c r="T52" s="16">
        <v>0</v>
      </c>
      <c r="U52" s="14">
        <v>1.26589207</v>
      </c>
      <c r="V52" s="16">
        <v>0.17743452000000001</v>
      </c>
    </row>
    <row r="53" spans="1:22" x14ac:dyDescent="0.25">
      <c r="A53" s="11" t="s">
        <v>523</v>
      </c>
      <c r="B53" s="13">
        <v>5571</v>
      </c>
      <c r="C53" s="14">
        <f>(85/B53*100)</f>
        <v>1.5257583916711541</v>
      </c>
      <c r="D53" s="15">
        <v>5486</v>
      </c>
      <c r="E53" s="14">
        <v>62.52069376</v>
      </c>
      <c r="F53" s="16">
        <v>0.67793806000000001</v>
      </c>
      <c r="G53" s="14">
        <v>20.329839209999999</v>
      </c>
      <c r="H53" s="16">
        <v>0.58041200999999998</v>
      </c>
      <c r="I53" s="14">
        <v>7.4381089899999999</v>
      </c>
      <c r="J53" s="16">
        <v>0.33655605999999999</v>
      </c>
      <c r="K53" s="14">
        <v>6.2873558599999999</v>
      </c>
      <c r="L53" s="16">
        <v>0.3237718</v>
      </c>
      <c r="M53" s="14">
        <v>0</v>
      </c>
      <c r="N53" s="16">
        <v>0</v>
      </c>
      <c r="O53" s="14" t="s">
        <v>582</v>
      </c>
      <c r="P53" s="16" t="s">
        <v>582</v>
      </c>
      <c r="Q53" s="14">
        <v>0</v>
      </c>
      <c r="R53" s="16">
        <v>0</v>
      </c>
      <c r="S53" s="14">
        <v>0</v>
      </c>
      <c r="T53" s="16">
        <v>0</v>
      </c>
      <c r="U53" s="14">
        <v>3.4240021899999999</v>
      </c>
      <c r="V53" s="16">
        <v>0.26678889</v>
      </c>
    </row>
    <row r="54" spans="1:22" x14ac:dyDescent="0.25">
      <c r="A54" s="11" t="s">
        <v>524</v>
      </c>
      <c r="B54" s="13">
        <v>4740</v>
      </c>
      <c r="C54" s="14">
        <f>(113/B54*100)</f>
        <v>2.3839662447257384</v>
      </c>
      <c r="D54" s="15">
        <v>4627</v>
      </c>
      <c r="E54" s="14">
        <v>69.805677790000004</v>
      </c>
      <c r="F54" s="16">
        <v>0.85008154999999996</v>
      </c>
      <c r="G54" s="14">
        <v>9.8225523500000005</v>
      </c>
      <c r="H54" s="16">
        <v>0.50383102999999996</v>
      </c>
      <c r="I54" s="14">
        <v>5.6491356399999999</v>
      </c>
      <c r="J54" s="16">
        <v>0.39512673999999998</v>
      </c>
      <c r="K54" s="14">
        <v>5.83491874</v>
      </c>
      <c r="L54" s="16">
        <v>0.40810981000000002</v>
      </c>
      <c r="M54" s="14">
        <v>0</v>
      </c>
      <c r="N54" s="16">
        <v>0</v>
      </c>
      <c r="O54" s="14" t="s">
        <v>582</v>
      </c>
      <c r="P54" s="16" t="s">
        <v>582</v>
      </c>
      <c r="Q54" s="14">
        <v>0</v>
      </c>
      <c r="R54" s="16">
        <v>0</v>
      </c>
      <c r="S54" s="14">
        <v>0</v>
      </c>
      <c r="T54" s="16">
        <v>0</v>
      </c>
      <c r="U54" s="14">
        <v>8.8877154899999997</v>
      </c>
      <c r="V54" s="16">
        <v>0.55967401999999999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78.868574850000002</v>
      </c>
      <c r="F56" s="16">
        <v>0.78712998000000001</v>
      </c>
      <c r="G56" s="14">
        <v>11.50214102</v>
      </c>
      <c r="H56" s="16">
        <v>0.43438499000000003</v>
      </c>
      <c r="I56" s="14">
        <v>4.8614644800000004</v>
      </c>
      <c r="J56" s="16">
        <v>0.35515493999999997</v>
      </c>
      <c r="K56" s="14">
        <v>4.0101825699999996</v>
      </c>
      <c r="L56" s="16">
        <v>0.31175544999999999</v>
      </c>
      <c r="M56" s="14">
        <v>0</v>
      </c>
      <c r="N56" s="16">
        <v>0</v>
      </c>
      <c r="O56" s="14" t="s">
        <v>582</v>
      </c>
      <c r="P56" s="16" t="s">
        <v>582</v>
      </c>
      <c r="Q56" s="14">
        <v>0</v>
      </c>
      <c r="R56" s="16">
        <v>0</v>
      </c>
      <c r="S56" s="14">
        <v>0</v>
      </c>
      <c r="T56" s="16">
        <v>0</v>
      </c>
      <c r="U56" s="14">
        <v>0.75763707999999996</v>
      </c>
      <c r="V56" s="16">
        <v>0.17053902000000001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(138/B61*100)</f>
        <v>2.1149425287356323</v>
      </c>
      <c r="D61" s="15">
        <v>6387</v>
      </c>
      <c r="E61" s="14">
        <v>66.191440170000007</v>
      </c>
      <c r="F61" s="16">
        <v>0.82552327000000003</v>
      </c>
      <c r="G61" s="14">
        <v>19.05491954</v>
      </c>
      <c r="H61" s="16">
        <v>0.54416969999999998</v>
      </c>
      <c r="I61" s="14">
        <v>7.4497143799999996</v>
      </c>
      <c r="J61" s="16">
        <v>0.36966748999999999</v>
      </c>
      <c r="K61" s="14">
        <v>4.6327229599999997</v>
      </c>
      <c r="L61" s="16">
        <v>0.32384622000000002</v>
      </c>
      <c r="M61" s="14">
        <v>0</v>
      </c>
      <c r="N61" s="16">
        <v>0</v>
      </c>
      <c r="O61" s="14" t="s">
        <v>582</v>
      </c>
      <c r="P61" s="16" t="s">
        <v>582</v>
      </c>
      <c r="Q61" s="14">
        <v>0</v>
      </c>
      <c r="R61" s="16">
        <v>0</v>
      </c>
      <c r="S61" s="14">
        <v>0</v>
      </c>
      <c r="T61" s="16">
        <v>0</v>
      </c>
      <c r="U61" s="14">
        <v>2.6712029500000001</v>
      </c>
      <c r="V61" s="16">
        <v>0.37408448</v>
      </c>
    </row>
    <row r="62" spans="1:22" x14ac:dyDescent="0.25">
      <c r="A62" s="11" t="s">
        <v>532</v>
      </c>
      <c r="B62" s="13">
        <v>4476</v>
      </c>
      <c r="C62" s="14">
        <f>(3/B62*100)</f>
        <v>6.7024128686327081E-2</v>
      </c>
      <c r="D62" s="15">
        <v>4473</v>
      </c>
      <c r="E62" s="14">
        <v>76.694377029999998</v>
      </c>
      <c r="F62" s="16">
        <v>0.57445955999999998</v>
      </c>
      <c r="G62" s="14">
        <v>15.69128875</v>
      </c>
      <c r="H62" s="16">
        <v>0.56362385000000004</v>
      </c>
      <c r="I62" s="14">
        <v>4.5523709999999999</v>
      </c>
      <c r="J62" s="16">
        <v>0.30955764000000002</v>
      </c>
      <c r="K62" s="14">
        <v>2.8830373800000002</v>
      </c>
      <c r="L62" s="16">
        <v>0.21785635</v>
      </c>
      <c r="M62" s="14">
        <v>0</v>
      </c>
      <c r="N62" s="16">
        <v>0</v>
      </c>
      <c r="O62" s="14" t="s">
        <v>582</v>
      </c>
      <c r="P62" s="16" t="s">
        <v>582</v>
      </c>
      <c r="Q62" s="14">
        <v>0</v>
      </c>
      <c r="R62" s="16">
        <v>0</v>
      </c>
      <c r="S62" s="14">
        <v>0</v>
      </c>
      <c r="T62" s="16">
        <v>0</v>
      </c>
      <c r="U62" s="14">
        <v>0.17892583000000001</v>
      </c>
      <c r="V62" s="16">
        <v>5.4712900000000002E-2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75.831616859999997</v>
      </c>
      <c r="F66" s="16">
        <v>0.55918595000000004</v>
      </c>
      <c r="G66" s="14">
        <v>10.347945040000001</v>
      </c>
      <c r="H66" s="16">
        <v>0.45870465999999999</v>
      </c>
      <c r="I66" s="14">
        <v>4.0394381099999999</v>
      </c>
      <c r="J66" s="16">
        <v>0.26704570999999999</v>
      </c>
      <c r="K66" s="14">
        <v>3.3248342599999998</v>
      </c>
      <c r="L66" s="16">
        <v>0.21784634999999999</v>
      </c>
      <c r="M66" s="14">
        <v>0</v>
      </c>
      <c r="N66" s="16">
        <v>0</v>
      </c>
      <c r="O66" s="14" t="s">
        <v>582</v>
      </c>
      <c r="P66" s="16" t="s">
        <v>582</v>
      </c>
      <c r="Q66" s="14">
        <v>0</v>
      </c>
      <c r="R66" s="16">
        <v>0</v>
      </c>
      <c r="S66" s="14">
        <v>0</v>
      </c>
      <c r="T66" s="16">
        <v>0</v>
      </c>
      <c r="U66" s="14">
        <v>6.4561657200000004</v>
      </c>
      <c r="V66" s="16">
        <v>0.35764511999999998</v>
      </c>
    </row>
    <row r="67" spans="1:22" x14ac:dyDescent="0.25">
      <c r="A67" s="11" t="s">
        <v>537</v>
      </c>
      <c r="B67" s="13">
        <v>6971</v>
      </c>
      <c r="C67" s="14">
        <f>(117/B67*100)</f>
        <v>1.6783818677377709</v>
      </c>
      <c r="D67" s="15">
        <v>6854</v>
      </c>
      <c r="E67" s="14">
        <v>86.310902170000006</v>
      </c>
      <c r="F67" s="16">
        <v>0.54818559</v>
      </c>
      <c r="G67" s="14">
        <v>5.9330230500000001</v>
      </c>
      <c r="H67" s="16">
        <v>0.31150120999999997</v>
      </c>
      <c r="I67" s="14">
        <v>2.5796066799999999</v>
      </c>
      <c r="J67" s="16">
        <v>0.23016576</v>
      </c>
      <c r="K67" s="14">
        <v>2.1087778699999999</v>
      </c>
      <c r="L67" s="16">
        <v>0.22478002</v>
      </c>
      <c r="M67" s="14">
        <v>0</v>
      </c>
      <c r="N67" s="16">
        <v>0</v>
      </c>
      <c r="O67" s="14" t="s">
        <v>582</v>
      </c>
      <c r="P67" s="16" t="s">
        <v>582</v>
      </c>
      <c r="Q67" s="14">
        <v>0</v>
      </c>
      <c r="R67" s="16">
        <v>0</v>
      </c>
      <c r="S67" s="14">
        <v>0</v>
      </c>
      <c r="T67" s="16">
        <v>0</v>
      </c>
      <c r="U67" s="14">
        <v>3.0676902300000002</v>
      </c>
      <c r="V67" s="16">
        <v>0.28566401000000002</v>
      </c>
    </row>
    <row r="68" spans="1:22" x14ac:dyDescent="0.25">
      <c r="A68" s="11" t="s">
        <v>538</v>
      </c>
      <c r="B68" s="13">
        <v>12083</v>
      </c>
      <c r="C68" s="14">
        <f>(26/B68*100)</f>
        <v>0.21517834974757924</v>
      </c>
      <c r="D68" s="15">
        <v>12057</v>
      </c>
      <c r="E68" s="14">
        <v>56.468564479999998</v>
      </c>
      <c r="F68" s="16">
        <v>0.41638455000000002</v>
      </c>
      <c r="G68" s="14">
        <v>18.4590219</v>
      </c>
      <c r="H68" s="16">
        <v>0.36062725000000001</v>
      </c>
      <c r="I68" s="14">
        <v>8.5211785599999992</v>
      </c>
      <c r="J68" s="16">
        <v>0.24867548</v>
      </c>
      <c r="K68" s="14">
        <v>7.3753475899999996</v>
      </c>
      <c r="L68" s="16">
        <v>0.24868956</v>
      </c>
      <c r="M68" s="14">
        <v>0</v>
      </c>
      <c r="N68" s="16">
        <v>0</v>
      </c>
      <c r="O68" s="14" t="s">
        <v>582</v>
      </c>
      <c r="P68" s="16" t="s">
        <v>582</v>
      </c>
      <c r="Q68" s="14">
        <v>0</v>
      </c>
      <c r="R68" s="16">
        <v>0</v>
      </c>
      <c r="S68" s="14">
        <v>0</v>
      </c>
      <c r="T68" s="16">
        <v>0</v>
      </c>
      <c r="U68" s="14">
        <v>9.1758874600000002</v>
      </c>
      <c r="V68" s="16">
        <v>0.22821348999999999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70.823495879999996</v>
      </c>
      <c r="F70" s="16">
        <v>1.01242546</v>
      </c>
      <c r="G70" s="14">
        <v>14.51865944</v>
      </c>
      <c r="H70" s="16">
        <v>0.53072777000000004</v>
      </c>
      <c r="I70" s="14">
        <v>6.7856815599999996</v>
      </c>
      <c r="J70" s="16">
        <v>0.48233413000000003</v>
      </c>
      <c r="K70" s="14">
        <v>4.7162648999999996</v>
      </c>
      <c r="L70" s="16">
        <v>0.35104183</v>
      </c>
      <c r="M70" s="14">
        <v>0</v>
      </c>
      <c r="N70" s="16">
        <v>0</v>
      </c>
      <c r="O70" s="14" t="s">
        <v>582</v>
      </c>
      <c r="P70" s="16" t="s">
        <v>582</v>
      </c>
      <c r="Q70" s="14">
        <v>0</v>
      </c>
      <c r="R70" s="16">
        <v>0</v>
      </c>
      <c r="S70" s="14">
        <v>0</v>
      </c>
      <c r="T70" s="16">
        <v>0</v>
      </c>
      <c r="U70" s="14">
        <v>3.1558982100000001</v>
      </c>
      <c r="V70" s="16">
        <v>0.34076123000000003</v>
      </c>
    </row>
    <row r="71" spans="1:22" x14ac:dyDescent="0.25">
      <c r="A71" s="11" t="s">
        <v>541</v>
      </c>
      <c r="B71" s="13">
        <v>6115</v>
      </c>
      <c r="C71" s="14">
        <f>(17/B71*100)</f>
        <v>0.27800490596892891</v>
      </c>
      <c r="D71" s="15">
        <v>6098</v>
      </c>
      <c r="E71" s="14">
        <v>71.664766139999998</v>
      </c>
      <c r="F71" s="16">
        <v>0.62368393</v>
      </c>
      <c r="G71" s="14">
        <v>18.66644346</v>
      </c>
      <c r="H71" s="16">
        <v>0.57987487999999998</v>
      </c>
      <c r="I71" s="14">
        <v>5.4152056999999996</v>
      </c>
      <c r="J71" s="16">
        <v>0.27205886000000001</v>
      </c>
      <c r="K71" s="14">
        <v>3.7816565600000001</v>
      </c>
      <c r="L71" s="16">
        <v>0.29990503000000002</v>
      </c>
      <c r="M71" s="14">
        <v>0</v>
      </c>
      <c r="N71" s="16">
        <v>0</v>
      </c>
      <c r="O71" s="14" t="s">
        <v>582</v>
      </c>
      <c r="P71" s="16" t="s">
        <v>582</v>
      </c>
      <c r="Q71" s="14">
        <v>0</v>
      </c>
      <c r="R71" s="16">
        <v>0</v>
      </c>
      <c r="S71" s="14">
        <v>0</v>
      </c>
      <c r="T71" s="16">
        <v>0</v>
      </c>
      <c r="U71" s="14">
        <v>0.47192814</v>
      </c>
      <c r="V71" s="16">
        <v>9.7164669999999995E-2</v>
      </c>
    </row>
    <row r="72" spans="1:22" x14ac:dyDescent="0.25">
      <c r="A72" s="11" t="s">
        <v>542</v>
      </c>
      <c r="B72" s="13">
        <v>7708</v>
      </c>
      <c r="C72" s="14">
        <f>(5/B72*100)</f>
        <v>6.4867669953295279E-2</v>
      </c>
      <c r="D72" s="15">
        <v>7703</v>
      </c>
      <c r="E72" s="14">
        <v>90.376266950000002</v>
      </c>
      <c r="F72" s="16">
        <v>0.41999466000000002</v>
      </c>
      <c r="G72" s="14">
        <v>5.6010379600000002</v>
      </c>
      <c r="H72" s="16">
        <v>0.27588670999999998</v>
      </c>
      <c r="I72" s="14">
        <v>2.3242090700000002</v>
      </c>
      <c r="J72" s="16">
        <v>0.17426462000000001</v>
      </c>
      <c r="K72" s="14">
        <v>1.4966780500000001</v>
      </c>
      <c r="L72" s="16">
        <v>0.15633585</v>
      </c>
      <c r="M72" s="14">
        <v>0</v>
      </c>
      <c r="N72" s="16">
        <v>0</v>
      </c>
      <c r="O72" s="14" t="s">
        <v>582</v>
      </c>
      <c r="P72" s="16" t="s">
        <v>582</v>
      </c>
      <c r="Q72" s="14">
        <v>0</v>
      </c>
      <c r="R72" s="16">
        <v>0</v>
      </c>
      <c r="S72" s="14">
        <v>0</v>
      </c>
      <c r="T72" s="16">
        <v>0</v>
      </c>
      <c r="U72" s="14">
        <v>0.20180797</v>
      </c>
      <c r="V72" s="16">
        <v>4.6002689999999999E-2</v>
      </c>
    </row>
    <row r="73" spans="1:22" x14ac:dyDescent="0.25">
      <c r="A73" s="11" t="s">
        <v>543</v>
      </c>
      <c r="B73" s="13">
        <v>8249</v>
      </c>
      <c r="C73" s="14">
        <f>(147/B73*100)</f>
        <v>1.7820341859619349</v>
      </c>
      <c r="D73" s="15">
        <v>8102</v>
      </c>
      <c r="E73" s="14">
        <v>69.039534590000002</v>
      </c>
      <c r="F73" s="16">
        <v>0.79133370000000003</v>
      </c>
      <c r="G73" s="14">
        <v>14.14588601</v>
      </c>
      <c r="H73" s="16">
        <v>0.52458152000000002</v>
      </c>
      <c r="I73" s="14">
        <v>8.3905704700000001</v>
      </c>
      <c r="J73" s="16">
        <v>0.39962047000000001</v>
      </c>
      <c r="K73" s="14">
        <v>6.7391491700000001</v>
      </c>
      <c r="L73" s="16">
        <v>0.39137263999999999</v>
      </c>
      <c r="M73" s="14">
        <v>0</v>
      </c>
      <c r="N73" s="16">
        <v>0</v>
      </c>
      <c r="O73" s="14" t="s">
        <v>582</v>
      </c>
      <c r="P73" s="16" t="s">
        <v>582</v>
      </c>
      <c r="Q73" s="14">
        <v>0</v>
      </c>
      <c r="R73" s="16">
        <v>0</v>
      </c>
      <c r="S73" s="14">
        <v>0</v>
      </c>
      <c r="T73" s="16">
        <v>0</v>
      </c>
      <c r="U73" s="14">
        <v>1.68485975</v>
      </c>
      <c r="V73" s="16">
        <v>0.18413325</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(211/B75*100)</f>
        <v>3.9255813953488374</v>
      </c>
      <c r="D75" s="15">
        <v>5164</v>
      </c>
      <c r="E75" s="14">
        <v>62.392518369999998</v>
      </c>
      <c r="F75" s="16">
        <v>0.87615319999999997</v>
      </c>
      <c r="G75" s="14">
        <v>15.724860140000001</v>
      </c>
      <c r="H75" s="16">
        <v>0.56010963000000002</v>
      </c>
      <c r="I75" s="14">
        <v>6.5178040399999997</v>
      </c>
      <c r="J75" s="16">
        <v>0.4037847</v>
      </c>
      <c r="K75" s="14">
        <v>6.5967560000000001</v>
      </c>
      <c r="L75" s="16">
        <v>0.37601233000000001</v>
      </c>
      <c r="M75" s="14">
        <v>0</v>
      </c>
      <c r="N75" s="16">
        <v>0</v>
      </c>
      <c r="O75" s="14" t="s">
        <v>582</v>
      </c>
      <c r="P75" s="16" t="s">
        <v>582</v>
      </c>
      <c r="Q75" s="14">
        <v>0</v>
      </c>
      <c r="R75" s="16">
        <v>0</v>
      </c>
      <c r="S75" s="14">
        <v>0</v>
      </c>
      <c r="T75" s="16">
        <v>0</v>
      </c>
      <c r="U75" s="14">
        <v>8.7680614499999994</v>
      </c>
      <c r="V75" s="16">
        <v>0.61373498000000004</v>
      </c>
    </row>
    <row r="76" spans="1:22" x14ac:dyDescent="0.25">
      <c r="A76" s="11" t="s">
        <v>546</v>
      </c>
      <c r="B76" s="13">
        <v>14167</v>
      </c>
      <c r="C76" s="14">
        <f>(229/B76*100)</f>
        <v>1.6164325545281288</v>
      </c>
      <c r="D76" s="15">
        <v>13938</v>
      </c>
      <c r="E76" s="14">
        <v>60.701314920000002</v>
      </c>
      <c r="F76" s="16">
        <v>0.58621385999999998</v>
      </c>
      <c r="G76" s="14">
        <v>19.007555409999998</v>
      </c>
      <c r="H76" s="16">
        <v>0.42973565000000002</v>
      </c>
      <c r="I76" s="14">
        <v>8.6423383499999993</v>
      </c>
      <c r="J76" s="16">
        <v>0.27370845999999999</v>
      </c>
      <c r="K76" s="14">
        <v>7.3419650799999996</v>
      </c>
      <c r="L76" s="16">
        <v>0.34046261999999999</v>
      </c>
      <c r="M76" s="14">
        <v>0</v>
      </c>
      <c r="N76" s="16">
        <v>0</v>
      </c>
      <c r="O76" s="14" t="s">
        <v>582</v>
      </c>
      <c r="P76" s="16" t="s">
        <v>582</v>
      </c>
      <c r="Q76" s="14">
        <v>0</v>
      </c>
      <c r="R76" s="16">
        <v>0</v>
      </c>
      <c r="S76" s="14">
        <v>0</v>
      </c>
      <c r="T76" s="16">
        <v>0</v>
      </c>
      <c r="U76" s="14">
        <v>4.3068262400000004</v>
      </c>
      <c r="V76" s="16">
        <v>0.30020043000000002</v>
      </c>
    </row>
    <row r="77" spans="1:22" x14ac:dyDescent="0.25">
      <c r="A77" s="11" t="s">
        <v>547</v>
      </c>
      <c r="B77" s="13">
        <v>6062</v>
      </c>
      <c r="C77" s="14">
        <f>(92/B77*100)</f>
        <v>1.5176509402837348</v>
      </c>
      <c r="D77" s="15">
        <v>5970</v>
      </c>
      <c r="E77" s="14">
        <v>83.598842129999994</v>
      </c>
      <c r="F77" s="16">
        <v>0.61053767000000003</v>
      </c>
      <c r="G77" s="14">
        <v>4.7213611699999998</v>
      </c>
      <c r="H77" s="16">
        <v>0.29814690999999999</v>
      </c>
      <c r="I77" s="14">
        <v>2.0752707500000001</v>
      </c>
      <c r="J77" s="16">
        <v>0.16771432</v>
      </c>
      <c r="K77" s="14">
        <v>1.8124573500000001</v>
      </c>
      <c r="L77" s="16">
        <v>0.19165502000000001</v>
      </c>
      <c r="M77" s="14">
        <v>0</v>
      </c>
      <c r="N77" s="16">
        <v>0</v>
      </c>
      <c r="O77" s="14" t="s">
        <v>582</v>
      </c>
      <c r="P77" s="16" t="s">
        <v>582</v>
      </c>
      <c r="Q77" s="14">
        <v>0</v>
      </c>
      <c r="R77" s="16">
        <v>0</v>
      </c>
      <c r="S77" s="14">
        <v>0</v>
      </c>
      <c r="T77" s="16">
        <v>0</v>
      </c>
      <c r="U77" s="14">
        <v>7.7920686000000003</v>
      </c>
      <c r="V77" s="16">
        <v>0.53392395999999998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71.327678860000006</v>
      </c>
      <c r="F81" s="16">
        <v>0.87578955000000003</v>
      </c>
      <c r="G81" s="14">
        <v>16.606749189999999</v>
      </c>
      <c r="H81" s="16">
        <v>0.55216275999999997</v>
      </c>
      <c r="I81" s="14">
        <v>7.1046589000000004</v>
      </c>
      <c r="J81" s="16">
        <v>0.43803773000000001</v>
      </c>
      <c r="K81" s="14">
        <v>4.2096069199999997</v>
      </c>
      <c r="L81" s="16">
        <v>0.31429532999999998</v>
      </c>
      <c r="M81" s="14">
        <v>0</v>
      </c>
      <c r="N81" s="16">
        <v>0</v>
      </c>
      <c r="O81" s="14" t="s">
        <v>582</v>
      </c>
      <c r="P81" s="16" t="s">
        <v>582</v>
      </c>
      <c r="Q81" s="14">
        <v>0</v>
      </c>
      <c r="R81" s="16">
        <v>0</v>
      </c>
      <c r="S81" s="14">
        <v>0</v>
      </c>
      <c r="T81" s="16">
        <v>0</v>
      </c>
      <c r="U81" s="14">
        <v>0.75130613000000002</v>
      </c>
      <c r="V81" s="16">
        <v>0.12646948999999999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738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739</v>
      </c>
      <c r="H4" s="22"/>
      <c r="I4" s="21" t="s">
        <v>740</v>
      </c>
      <c r="J4" s="22"/>
      <c r="K4" s="21" t="s">
        <v>741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(457/B7*100)</f>
        <v>3.1452167928423953</v>
      </c>
      <c r="D7" s="15">
        <v>14073</v>
      </c>
      <c r="E7" s="14">
        <v>69.34196068</v>
      </c>
      <c r="F7" s="16">
        <v>0.55940747000000002</v>
      </c>
      <c r="G7" s="14">
        <v>21.821879500000001</v>
      </c>
      <c r="H7" s="16">
        <v>0.47739776</v>
      </c>
      <c r="I7" s="14">
        <v>3.74948288</v>
      </c>
      <c r="J7" s="16">
        <v>0.17754579000000001</v>
      </c>
      <c r="K7" s="14">
        <v>2.7094440799999999</v>
      </c>
      <c r="L7" s="16">
        <v>0.17863164000000001</v>
      </c>
      <c r="M7" s="14">
        <v>0</v>
      </c>
      <c r="N7" s="16">
        <v>0</v>
      </c>
      <c r="O7" s="14" t="s">
        <v>582</v>
      </c>
      <c r="P7" s="16" t="s">
        <v>582</v>
      </c>
      <c r="Q7" s="14">
        <v>0</v>
      </c>
      <c r="R7" s="16">
        <v>0</v>
      </c>
      <c r="S7" s="14">
        <v>0</v>
      </c>
      <c r="T7" s="16">
        <v>0</v>
      </c>
      <c r="U7" s="14">
        <v>2.3772328599999999</v>
      </c>
      <c r="V7" s="16">
        <v>0.22310711999999999</v>
      </c>
    </row>
    <row r="8" spans="1:22" x14ac:dyDescent="0.25">
      <c r="A8" s="11" t="s">
        <v>478</v>
      </c>
      <c r="B8" s="13">
        <v>7007</v>
      </c>
      <c r="C8" s="14">
        <f>(32/B8*100)</f>
        <v>0.45668617097188524</v>
      </c>
      <c r="D8" s="15">
        <v>6975</v>
      </c>
      <c r="E8" s="14">
        <v>87.860239010000001</v>
      </c>
      <c r="F8" s="16">
        <v>0.49538726999999999</v>
      </c>
      <c r="G8" s="14">
        <v>7.5438623900000001</v>
      </c>
      <c r="H8" s="16">
        <v>0.41468586000000002</v>
      </c>
      <c r="I8" s="14">
        <v>1.55463722</v>
      </c>
      <c r="J8" s="16">
        <v>0.16024089</v>
      </c>
      <c r="K8" s="14">
        <v>1.63553343</v>
      </c>
      <c r="L8" s="16">
        <v>0.18908414000000001</v>
      </c>
      <c r="M8" s="14">
        <v>0</v>
      </c>
      <c r="N8" s="16">
        <v>0</v>
      </c>
      <c r="O8" s="14" t="s">
        <v>582</v>
      </c>
      <c r="P8" s="16" t="s">
        <v>582</v>
      </c>
      <c r="Q8" s="14">
        <v>0.47307096999999998</v>
      </c>
      <c r="R8" s="16">
        <v>0.1164312</v>
      </c>
      <c r="S8" s="14">
        <v>0</v>
      </c>
      <c r="T8" s="16">
        <v>0</v>
      </c>
      <c r="U8" s="14">
        <v>0.93265697000000003</v>
      </c>
      <c r="V8" s="16">
        <v>0.15098436000000001</v>
      </c>
    </row>
    <row r="9" spans="1:22" x14ac:dyDescent="0.25">
      <c r="A9" s="11" t="s">
        <v>479</v>
      </c>
      <c r="B9" s="13">
        <v>9651</v>
      </c>
      <c r="C9" s="14">
        <f>(152/B9*100)</f>
        <v>1.5749663247331882</v>
      </c>
      <c r="D9" s="15">
        <v>9499</v>
      </c>
      <c r="E9" s="14">
        <v>88.492804289999995</v>
      </c>
      <c r="F9" s="16">
        <v>0.65796717000000005</v>
      </c>
      <c r="G9" s="14">
        <v>4.9029204000000002</v>
      </c>
      <c r="H9" s="16">
        <v>0.23907202</v>
      </c>
      <c r="I9" s="14">
        <v>0.89131590000000005</v>
      </c>
      <c r="J9" s="16">
        <v>0.11935372</v>
      </c>
      <c r="K9" s="14">
        <v>0.94521843000000005</v>
      </c>
      <c r="L9" s="16">
        <v>0.12844805000000001</v>
      </c>
      <c r="M9" s="14">
        <v>0</v>
      </c>
      <c r="N9" s="16">
        <v>0</v>
      </c>
      <c r="O9" s="14" t="s">
        <v>582</v>
      </c>
      <c r="P9" s="16" t="s">
        <v>582</v>
      </c>
      <c r="Q9" s="14">
        <v>3.0273909300000001</v>
      </c>
      <c r="R9" s="16">
        <v>0.54341070999999996</v>
      </c>
      <c r="S9" s="14">
        <v>0</v>
      </c>
      <c r="T9" s="16">
        <v>0</v>
      </c>
      <c r="U9" s="14">
        <v>1.74035005</v>
      </c>
      <c r="V9" s="16">
        <v>0.25836330000000002</v>
      </c>
    </row>
    <row r="10" spans="1:22" x14ac:dyDescent="0.25">
      <c r="A10" s="11" t="s">
        <v>480</v>
      </c>
      <c r="B10" s="13">
        <v>20058</v>
      </c>
      <c r="C10" s="14">
        <f>(536/B10*100)</f>
        <v>2.6722504736264829</v>
      </c>
      <c r="D10" s="15">
        <v>19522</v>
      </c>
      <c r="E10" s="14">
        <v>80.604900560000004</v>
      </c>
      <c r="F10" s="16">
        <v>0.56402132000000005</v>
      </c>
      <c r="G10" s="14">
        <v>13.99903889</v>
      </c>
      <c r="H10" s="16">
        <v>0.41070012</v>
      </c>
      <c r="I10" s="14">
        <v>1.87794225</v>
      </c>
      <c r="J10" s="16">
        <v>0.14771231000000001</v>
      </c>
      <c r="K10" s="14">
        <v>1.6016388100000001</v>
      </c>
      <c r="L10" s="16">
        <v>0.13261237000000001</v>
      </c>
      <c r="M10" s="14">
        <v>0</v>
      </c>
      <c r="N10" s="16">
        <v>0</v>
      </c>
      <c r="O10" s="14" t="s">
        <v>582</v>
      </c>
      <c r="P10" s="16" t="s">
        <v>582</v>
      </c>
      <c r="Q10" s="14">
        <v>0</v>
      </c>
      <c r="R10" s="16">
        <v>0</v>
      </c>
      <c r="S10" s="14">
        <v>0</v>
      </c>
      <c r="T10" s="16">
        <v>0</v>
      </c>
      <c r="U10" s="14">
        <v>1.91647948</v>
      </c>
      <c r="V10" s="16">
        <v>0.21375388000000001</v>
      </c>
    </row>
    <row r="11" spans="1:22" x14ac:dyDescent="0.25">
      <c r="A11" s="11" t="s">
        <v>481</v>
      </c>
      <c r="B11" s="13">
        <v>7053</v>
      </c>
      <c r="C11" s="14">
        <f>(72/B11*100)</f>
        <v>1.0208421948107189</v>
      </c>
      <c r="D11" s="15">
        <v>6981</v>
      </c>
      <c r="E11" s="14">
        <v>88.668363409999998</v>
      </c>
      <c r="F11" s="16">
        <v>0.68332366</v>
      </c>
      <c r="G11" s="14">
        <v>6.9520675799999996</v>
      </c>
      <c r="H11" s="16">
        <v>0.44105951999999998</v>
      </c>
      <c r="I11" s="14">
        <v>1.09343927</v>
      </c>
      <c r="J11" s="16">
        <v>0.16673901999999999</v>
      </c>
      <c r="K11" s="14">
        <v>1.0487720599999999</v>
      </c>
      <c r="L11" s="16">
        <v>0.15464443999999999</v>
      </c>
      <c r="M11" s="14">
        <v>0</v>
      </c>
      <c r="N11" s="16">
        <v>0</v>
      </c>
      <c r="O11" s="14" t="s">
        <v>582</v>
      </c>
      <c r="P11" s="16" t="s">
        <v>582</v>
      </c>
      <c r="Q11" s="14">
        <v>0</v>
      </c>
      <c r="R11" s="16">
        <v>0</v>
      </c>
      <c r="S11" s="14">
        <v>0</v>
      </c>
      <c r="T11" s="16">
        <v>0</v>
      </c>
      <c r="U11" s="14">
        <v>2.2373576700000002</v>
      </c>
      <c r="V11" s="16">
        <v>0.31601090999999998</v>
      </c>
    </row>
    <row r="12" spans="1:22" x14ac:dyDescent="0.25">
      <c r="A12" s="11" t="s">
        <v>482</v>
      </c>
      <c r="B12" s="13">
        <v>6894</v>
      </c>
      <c r="C12" s="14">
        <f>(59/B12*100)</f>
        <v>0.85581665216129965</v>
      </c>
      <c r="D12" s="15">
        <v>6835</v>
      </c>
      <c r="E12" s="14">
        <v>88.77997594</v>
      </c>
      <c r="F12" s="16">
        <v>0.70885507000000003</v>
      </c>
      <c r="G12" s="14">
        <v>5.8342628100000002</v>
      </c>
      <c r="H12" s="16">
        <v>0.37021330000000002</v>
      </c>
      <c r="I12" s="14">
        <v>0.77679039999999999</v>
      </c>
      <c r="J12" s="16">
        <v>0.10001672</v>
      </c>
      <c r="K12" s="14">
        <v>1.1881719100000001</v>
      </c>
      <c r="L12" s="16">
        <v>0.17009344000000001</v>
      </c>
      <c r="M12" s="14">
        <v>0</v>
      </c>
      <c r="N12" s="16">
        <v>0</v>
      </c>
      <c r="O12" s="14" t="s">
        <v>582</v>
      </c>
      <c r="P12" s="16" t="s">
        <v>582</v>
      </c>
      <c r="Q12" s="14">
        <v>2.3477860100000001</v>
      </c>
      <c r="R12" s="16">
        <v>0.59181510000000004</v>
      </c>
      <c r="S12" s="14">
        <v>0</v>
      </c>
      <c r="T12" s="16">
        <v>0</v>
      </c>
      <c r="U12" s="14">
        <v>1.07301293</v>
      </c>
      <c r="V12" s="16">
        <v>0.17645495</v>
      </c>
    </row>
    <row r="13" spans="1:22" x14ac:dyDescent="0.25">
      <c r="A13" s="11" t="s">
        <v>483</v>
      </c>
      <c r="B13" s="13">
        <v>7161</v>
      </c>
      <c r="C13" s="14">
        <f>(101/B13*100)</f>
        <v>1.4104175394497975</v>
      </c>
      <c r="D13" s="15">
        <v>7060</v>
      </c>
      <c r="E13" s="14">
        <v>78.609441369999999</v>
      </c>
      <c r="F13" s="16">
        <v>0.67884398000000001</v>
      </c>
      <c r="G13" s="14">
        <v>12.040965</v>
      </c>
      <c r="H13" s="16">
        <v>0.43692628</v>
      </c>
      <c r="I13" s="14">
        <v>1.85753353</v>
      </c>
      <c r="J13" s="16">
        <v>0.18860449000000001</v>
      </c>
      <c r="K13" s="14">
        <v>2.1931328799999998</v>
      </c>
      <c r="L13" s="16">
        <v>0.25393394000000002</v>
      </c>
      <c r="M13" s="14">
        <v>0</v>
      </c>
      <c r="N13" s="16">
        <v>0</v>
      </c>
      <c r="O13" s="14" t="s">
        <v>582</v>
      </c>
      <c r="P13" s="16" t="s">
        <v>582</v>
      </c>
      <c r="Q13" s="14">
        <v>4.0717484400000004</v>
      </c>
      <c r="R13" s="16">
        <v>0.46822377999999998</v>
      </c>
      <c r="S13" s="14">
        <v>0</v>
      </c>
      <c r="T13" s="16">
        <v>0</v>
      </c>
      <c r="U13" s="14">
        <v>1.22717878</v>
      </c>
      <c r="V13" s="16">
        <v>0.20594961000000001</v>
      </c>
    </row>
    <row r="14" spans="1:22" x14ac:dyDescent="0.25">
      <c r="A14" s="11" t="s">
        <v>484</v>
      </c>
      <c r="B14" s="13">
        <v>5587</v>
      </c>
      <c r="C14" s="14">
        <f>(78/B14*100)</f>
        <v>1.3960980848398066</v>
      </c>
      <c r="D14" s="15">
        <v>5509</v>
      </c>
      <c r="E14" s="14">
        <v>76.327988309999995</v>
      </c>
      <c r="F14" s="16">
        <v>0.74908211999999996</v>
      </c>
      <c r="G14" s="14">
        <v>17.31086028</v>
      </c>
      <c r="H14" s="16">
        <v>0.64975212999999998</v>
      </c>
      <c r="I14" s="14">
        <v>2.93463713</v>
      </c>
      <c r="J14" s="16">
        <v>0.25739400000000001</v>
      </c>
      <c r="K14" s="14">
        <v>2.51555756</v>
      </c>
      <c r="L14" s="16">
        <v>0.19019765999999999</v>
      </c>
      <c r="M14" s="14">
        <v>0</v>
      </c>
      <c r="N14" s="16">
        <v>0</v>
      </c>
      <c r="O14" s="14" t="s">
        <v>582</v>
      </c>
      <c r="P14" s="16" t="s">
        <v>582</v>
      </c>
      <c r="Q14" s="14">
        <v>0</v>
      </c>
      <c r="R14" s="16">
        <v>0</v>
      </c>
      <c r="S14" s="14">
        <v>0</v>
      </c>
      <c r="T14" s="16">
        <v>0</v>
      </c>
      <c r="U14" s="14">
        <v>0.91095672999999999</v>
      </c>
      <c r="V14" s="16">
        <v>0.13626371000000001</v>
      </c>
    </row>
    <row r="15" spans="1:22" x14ac:dyDescent="0.25">
      <c r="A15" s="11" t="s">
        <v>485</v>
      </c>
      <c r="B15" s="13">
        <v>5882</v>
      </c>
      <c r="C15" s="14">
        <f>(56/B15*100)</f>
        <v>0.95205712342740567</v>
      </c>
      <c r="D15" s="15">
        <v>5826</v>
      </c>
      <c r="E15" s="14">
        <v>62.342657889999998</v>
      </c>
      <c r="F15" s="16">
        <v>0.93729739000000001</v>
      </c>
      <c r="G15" s="14">
        <v>26.670739680000001</v>
      </c>
      <c r="H15" s="16">
        <v>0.73769346999999996</v>
      </c>
      <c r="I15" s="14">
        <v>5.8047598899999997</v>
      </c>
      <c r="J15" s="16">
        <v>0.32574606</v>
      </c>
      <c r="K15" s="14">
        <v>3.5349763699999999</v>
      </c>
      <c r="L15" s="16">
        <v>0.26559843</v>
      </c>
      <c r="M15" s="14">
        <v>0</v>
      </c>
      <c r="N15" s="16">
        <v>0</v>
      </c>
      <c r="O15" s="14" t="s">
        <v>582</v>
      </c>
      <c r="P15" s="16" t="s">
        <v>582</v>
      </c>
      <c r="Q15" s="14">
        <v>1.013288</v>
      </c>
      <c r="R15" s="16">
        <v>0.45416490999999998</v>
      </c>
      <c r="S15" s="14">
        <v>0</v>
      </c>
      <c r="T15" s="16">
        <v>0</v>
      </c>
      <c r="U15" s="14">
        <v>0.63357816</v>
      </c>
      <c r="V15" s="16">
        <v>0.1281834</v>
      </c>
    </row>
    <row r="16" spans="1:22" x14ac:dyDescent="0.25">
      <c r="A16" s="11" t="s">
        <v>486</v>
      </c>
      <c r="B16" s="13">
        <v>6108</v>
      </c>
      <c r="C16" s="14">
        <f>(114/B16*100)</f>
        <v>1.8664047151277015</v>
      </c>
      <c r="D16" s="15">
        <v>5994</v>
      </c>
      <c r="E16" s="14">
        <v>86.769714739999998</v>
      </c>
      <c r="F16" s="16">
        <v>0.73611110000000002</v>
      </c>
      <c r="G16" s="14">
        <v>6.9581475199999998</v>
      </c>
      <c r="H16" s="16">
        <v>0.37022078000000003</v>
      </c>
      <c r="I16" s="14">
        <v>1.3975040000000001</v>
      </c>
      <c r="J16" s="16">
        <v>0.14566773999999999</v>
      </c>
      <c r="K16" s="14">
        <v>2.2037105700000001</v>
      </c>
      <c r="L16" s="16">
        <v>0.25808629</v>
      </c>
      <c r="M16" s="14">
        <v>0</v>
      </c>
      <c r="N16" s="16">
        <v>0</v>
      </c>
      <c r="O16" s="14" t="s">
        <v>582</v>
      </c>
      <c r="P16" s="16" t="s">
        <v>582</v>
      </c>
      <c r="Q16" s="14">
        <v>0</v>
      </c>
      <c r="R16" s="16">
        <v>0</v>
      </c>
      <c r="S16" s="14">
        <v>0</v>
      </c>
      <c r="T16" s="16">
        <v>0</v>
      </c>
      <c r="U16" s="14">
        <v>2.67092317</v>
      </c>
      <c r="V16" s="16">
        <v>0.33649699</v>
      </c>
    </row>
    <row r="17" spans="1:22" x14ac:dyDescent="0.25">
      <c r="A17" s="11" t="s">
        <v>487</v>
      </c>
      <c r="B17" s="13">
        <v>6504</v>
      </c>
      <c r="C17" s="14">
        <f>(916/B17*100)</f>
        <v>14.083640836408366</v>
      </c>
      <c r="D17" s="15">
        <v>5588</v>
      </c>
      <c r="E17" s="14">
        <v>86.84759803</v>
      </c>
      <c r="F17" s="16">
        <v>0.65438542</v>
      </c>
      <c r="G17" s="14">
        <v>6.3126863000000002</v>
      </c>
      <c r="H17" s="16">
        <v>0.33567660999999999</v>
      </c>
      <c r="I17" s="14">
        <v>1.01357699</v>
      </c>
      <c r="J17" s="16">
        <v>0.14640913</v>
      </c>
      <c r="K17" s="14">
        <v>1.1374994599999999</v>
      </c>
      <c r="L17" s="16">
        <v>0.14924293</v>
      </c>
      <c r="M17" s="14">
        <v>0</v>
      </c>
      <c r="N17" s="16">
        <v>0</v>
      </c>
      <c r="O17" s="14" t="s">
        <v>582</v>
      </c>
      <c r="P17" s="16" t="s">
        <v>582</v>
      </c>
      <c r="Q17" s="14">
        <v>2.6503876200000001</v>
      </c>
      <c r="R17" s="16">
        <v>0.34950118000000002</v>
      </c>
      <c r="S17" s="14">
        <v>0</v>
      </c>
      <c r="T17" s="16">
        <v>0</v>
      </c>
      <c r="U17" s="14">
        <v>2.0382515899999998</v>
      </c>
      <c r="V17" s="16">
        <v>0.25639487999999999</v>
      </c>
    </row>
    <row r="18" spans="1:22" x14ac:dyDescent="0.25">
      <c r="A18" s="11" t="s">
        <v>488</v>
      </c>
      <c r="B18" s="13">
        <v>5532</v>
      </c>
      <c r="C18" s="14">
        <f>(28/B18*100)</f>
        <v>0.50614605929139556</v>
      </c>
      <c r="D18" s="15">
        <v>5504</v>
      </c>
      <c r="E18" s="14">
        <v>78.679144609999994</v>
      </c>
      <c r="F18" s="16">
        <v>0.94201687000000001</v>
      </c>
      <c r="G18" s="14">
        <v>14.630205549999999</v>
      </c>
      <c r="H18" s="16">
        <v>0.57976055999999998</v>
      </c>
      <c r="I18" s="14">
        <v>1.87324059</v>
      </c>
      <c r="J18" s="16">
        <v>0.20635210000000001</v>
      </c>
      <c r="K18" s="14">
        <v>2.7332070900000001</v>
      </c>
      <c r="L18" s="16">
        <v>0.29518657999999998</v>
      </c>
      <c r="M18" s="14">
        <v>0</v>
      </c>
      <c r="N18" s="16">
        <v>0</v>
      </c>
      <c r="O18" s="14" t="s">
        <v>582</v>
      </c>
      <c r="P18" s="16" t="s">
        <v>582</v>
      </c>
      <c r="Q18" s="14">
        <v>0</v>
      </c>
      <c r="R18" s="16">
        <v>0</v>
      </c>
      <c r="S18" s="14">
        <v>0</v>
      </c>
      <c r="T18" s="16">
        <v>0</v>
      </c>
      <c r="U18" s="14">
        <v>2.0842021700000002</v>
      </c>
      <c r="V18" s="16">
        <v>0.29671584000000001</v>
      </c>
    </row>
    <row r="19" spans="1:22" x14ac:dyDescent="0.25">
      <c r="A19" s="11" t="s">
        <v>489</v>
      </c>
      <c r="B19" s="13">
        <v>5658</v>
      </c>
      <c r="C19" s="14">
        <f>(101/B19*100)</f>
        <v>1.7850830682219865</v>
      </c>
      <c r="D19" s="15">
        <v>5557</v>
      </c>
      <c r="E19" s="14">
        <v>90.533981429999997</v>
      </c>
      <c r="F19" s="16">
        <v>0.49917593999999998</v>
      </c>
      <c r="G19" s="14">
        <v>6.4349807600000002</v>
      </c>
      <c r="H19" s="16">
        <v>0.41742571000000001</v>
      </c>
      <c r="I19" s="14">
        <v>0.81372621000000001</v>
      </c>
      <c r="J19" s="16">
        <v>0.12252231</v>
      </c>
      <c r="K19" s="14">
        <v>1.06720372</v>
      </c>
      <c r="L19" s="16">
        <v>0.20529932000000001</v>
      </c>
      <c r="M19" s="14">
        <v>0</v>
      </c>
      <c r="N19" s="16">
        <v>0</v>
      </c>
      <c r="O19" s="14" t="s">
        <v>582</v>
      </c>
      <c r="P19" s="16" t="s">
        <v>582</v>
      </c>
      <c r="Q19" s="14">
        <v>0</v>
      </c>
      <c r="R19" s="16">
        <v>0</v>
      </c>
      <c r="S19" s="14">
        <v>0</v>
      </c>
      <c r="T19" s="16">
        <v>0</v>
      </c>
      <c r="U19" s="14">
        <v>1.15010788</v>
      </c>
      <c r="V19" s="16">
        <v>0.17754705000000001</v>
      </c>
    </row>
    <row r="20" spans="1:22" x14ac:dyDescent="0.25">
      <c r="A20" s="11" t="s">
        <v>490</v>
      </c>
      <c r="B20" s="13">
        <v>3371</v>
      </c>
      <c r="C20" s="14">
        <f>(75/B20*100)</f>
        <v>2.2248590922574905</v>
      </c>
      <c r="D20" s="15">
        <v>3296</v>
      </c>
      <c r="E20" s="14">
        <v>94.238075219999999</v>
      </c>
      <c r="F20" s="16">
        <v>0.41821557999999998</v>
      </c>
      <c r="G20" s="14">
        <v>3.0698434400000001</v>
      </c>
      <c r="H20" s="16">
        <v>0.30946290999999998</v>
      </c>
      <c r="I20" s="14">
        <v>0.59296572999999997</v>
      </c>
      <c r="J20" s="16">
        <v>0.13184048000000001</v>
      </c>
      <c r="K20" s="14">
        <v>0.76181938999999999</v>
      </c>
      <c r="L20" s="16">
        <v>0.14727999</v>
      </c>
      <c r="M20" s="14">
        <v>0</v>
      </c>
      <c r="N20" s="16">
        <v>0</v>
      </c>
      <c r="O20" s="14" t="s">
        <v>582</v>
      </c>
      <c r="P20" s="16" t="s">
        <v>582</v>
      </c>
      <c r="Q20" s="14">
        <v>0</v>
      </c>
      <c r="R20" s="16">
        <v>0</v>
      </c>
      <c r="S20" s="14">
        <v>0</v>
      </c>
      <c r="T20" s="16">
        <v>0</v>
      </c>
      <c r="U20" s="14">
        <v>1.33729622</v>
      </c>
      <c r="V20" s="16">
        <v>0.21417728999999999</v>
      </c>
    </row>
    <row r="21" spans="1:22" x14ac:dyDescent="0.25">
      <c r="A21" s="11" t="s">
        <v>491</v>
      </c>
      <c r="B21" s="13">
        <v>5741</v>
      </c>
      <c r="C21" s="14">
        <f>(45/B21*100)</f>
        <v>0.7838355687162516</v>
      </c>
      <c r="D21" s="15">
        <v>5696</v>
      </c>
      <c r="E21" s="14">
        <v>74.974244580000004</v>
      </c>
      <c r="F21" s="16">
        <v>0.75431510000000002</v>
      </c>
      <c r="G21" s="14">
        <v>20.278957089999999</v>
      </c>
      <c r="H21" s="16">
        <v>0.65815436999999999</v>
      </c>
      <c r="I21" s="14">
        <v>2.5552319200000002</v>
      </c>
      <c r="J21" s="16">
        <v>0.22901052999999999</v>
      </c>
      <c r="K21" s="14">
        <v>1.3338824600000001</v>
      </c>
      <c r="L21" s="16">
        <v>0.17949262999999999</v>
      </c>
      <c r="M21" s="14">
        <v>0</v>
      </c>
      <c r="N21" s="16">
        <v>0</v>
      </c>
      <c r="O21" s="14" t="s">
        <v>582</v>
      </c>
      <c r="P21" s="16" t="s">
        <v>582</v>
      </c>
      <c r="Q21" s="14">
        <v>0</v>
      </c>
      <c r="R21" s="16">
        <v>0</v>
      </c>
      <c r="S21" s="14">
        <v>0</v>
      </c>
      <c r="T21" s="16">
        <v>0</v>
      </c>
      <c r="U21" s="14">
        <v>0.85768394000000003</v>
      </c>
      <c r="V21" s="16">
        <v>0.11896217000000001</v>
      </c>
    </row>
    <row r="22" spans="1:22" x14ac:dyDescent="0.25">
      <c r="A22" s="11" t="s">
        <v>492</v>
      </c>
      <c r="B22" s="13">
        <v>6598</v>
      </c>
      <c r="C22" s="14">
        <f>(34/B22*100)</f>
        <v>0.51530766899060321</v>
      </c>
      <c r="D22" s="15">
        <v>6564</v>
      </c>
      <c r="E22" s="14">
        <v>65.427290319999997</v>
      </c>
      <c r="F22" s="16">
        <v>0.95445637999999999</v>
      </c>
      <c r="G22" s="14">
        <v>23.635821230000001</v>
      </c>
      <c r="H22" s="16">
        <v>0.73521848999999995</v>
      </c>
      <c r="I22" s="14">
        <v>4.2554565599999998</v>
      </c>
      <c r="J22" s="16">
        <v>0.25141469999999999</v>
      </c>
      <c r="K22" s="14">
        <v>3.8916142699999998</v>
      </c>
      <c r="L22" s="16">
        <v>0.29168218000000001</v>
      </c>
      <c r="M22" s="14">
        <v>0</v>
      </c>
      <c r="N22" s="16">
        <v>0</v>
      </c>
      <c r="O22" s="14" t="s">
        <v>582</v>
      </c>
      <c r="P22" s="16" t="s">
        <v>582</v>
      </c>
      <c r="Q22" s="14">
        <v>0</v>
      </c>
      <c r="R22" s="16">
        <v>0</v>
      </c>
      <c r="S22" s="14">
        <v>1.469987E-2</v>
      </c>
      <c r="T22" s="16">
        <v>1.3080690000000001E-2</v>
      </c>
      <c r="U22" s="14">
        <v>2.7751177500000002</v>
      </c>
      <c r="V22" s="16">
        <v>0.36898487000000002</v>
      </c>
    </row>
    <row r="23" spans="1:22" x14ac:dyDescent="0.25">
      <c r="A23" s="11" t="s">
        <v>493</v>
      </c>
      <c r="B23" s="13">
        <v>11583</v>
      </c>
      <c r="C23" s="14">
        <f>(225/B23*100)</f>
        <v>1.9425019425019423</v>
      </c>
      <c r="D23" s="15">
        <v>11358</v>
      </c>
      <c r="E23" s="14">
        <v>44.275690140000002</v>
      </c>
      <c r="F23" s="16">
        <v>0.78469688000000004</v>
      </c>
      <c r="G23" s="14">
        <v>41.135616249999998</v>
      </c>
      <c r="H23" s="16">
        <v>0.79225833999999995</v>
      </c>
      <c r="I23" s="14">
        <v>6.5572347200000003</v>
      </c>
      <c r="J23" s="16">
        <v>0.29350186</v>
      </c>
      <c r="K23" s="14">
        <v>6.8822513599999997</v>
      </c>
      <c r="L23" s="16">
        <v>0.43622081000000001</v>
      </c>
      <c r="M23" s="14">
        <v>0</v>
      </c>
      <c r="N23" s="16">
        <v>0</v>
      </c>
      <c r="O23" s="14" t="s">
        <v>582</v>
      </c>
      <c r="P23" s="16" t="s">
        <v>582</v>
      </c>
      <c r="Q23" s="14">
        <v>0</v>
      </c>
      <c r="R23" s="16">
        <v>0</v>
      </c>
      <c r="S23" s="14">
        <v>0</v>
      </c>
      <c r="T23" s="16">
        <v>0</v>
      </c>
      <c r="U23" s="14">
        <v>1.1492075399999999</v>
      </c>
      <c r="V23" s="16">
        <v>0.19988247000000001</v>
      </c>
    </row>
    <row r="24" spans="1:22" x14ac:dyDescent="0.25">
      <c r="A24" s="11" t="s">
        <v>494</v>
      </c>
      <c r="B24" s="13">
        <v>6647</v>
      </c>
      <c r="C24" s="14">
        <f>(7/B24*100)</f>
        <v>0.10531066646607493</v>
      </c>
      <c r="D24" s="15">
        <v>6640</v>
      </c>
      <c r="E24" s="14">
        <v>97.842873940000004</v>
      </c>
      <c r="F24" s="16">
        <v>0.26866900999999999</v>
      </c>
      <c r="G24" s="14">
        <v>1.2551453800000001</v>
      </c>
      <c r="H24" s="16">
        <v>0.16150146000000001</v>
      </c>
      <c r="I24" s="14">
        <v>0.24799178999999999</v>
      </c>
      <c r="J24" s="16">
        <v>7.3359759999999996E-2</v>
      </c>
      <c r="K24" s="14">
        <v>0.25569079</v>
      </c>
      <c r="L24" s="16">
        <v>6.77228E-2</v>
      </c>
      <c r="M24" s="14">
        <v>0</v>
      </c>
      <c r="N24" s="16">
        <v>0</v>
      </c>
      <c r="O24" s="14" t="s">
        <v>582</v>
      </c>
      <c r="P24" s="16" t="s">
        <v>582</v>
      </c>
      <c r="Q24" s="14">
        <v>0</v>
      </c>
      <c r="R24" s="16">
        <v>0</v>
      </c>
      <c r="S24" s="14">
        <v>0</v>
      </c>
      <c r="T24" s="16">
        <v>0</v>
      </c>
      <c r="U24" s="14">
        <v>0.39829810999999998</v>
      </c>
      <c r="V24" s="16">
        <v>0.11175866</v>
      </c>
    </row>
    <row r="25" spans="1:22" x14ac:dyDescent="0.25">
      <c r="A25" s="11" t="s">
        <v>495</v>
      </c>
      <c r="B25" s="13">
        <v>5581</v>
      </c>
      <c r="C25" s="14">
        <f>(25/B25*100)</f>
        <v>0.44794839634474104</v>
      </c>
      <c r="D25" s="15">
        <v>5556</v>
      </c>
      <c r="E25" s="14">
        <v>97.608443829999999</v>
      </c>
      <c r="F25" s="16">
        <v>0.26852374000000001</v>
      </c>
      <c r="G25" s="14">
        <v>1.34586301</v>
      </c>
      <c r="H25" s="16">
        <v>0.19518506999999999</v>
      </c>
      <c r="I25" s="14">
        <v>0.26624948999999998</v>
      </c>
      <c r="J25" s="16">
        <v>7.9399090000000005E-2</v>
      </c>
      <c r="K25" s="14">
        <v>0.24242507999999999</v>
      </c>
      <c r="L25" s="16">
        <v>6.4907809999999996E-2</v>
      </c>
      <c r="M25" s="14">
        <v>0</v>
      </c>
      <c r="N25" s="16">
        <v>0</v>
      </c>
      <c r="O25" s="14" t="s">
        <v>582</v>
      </c>
      <c r="P25" s="16" t="s">
        <v>582</v>
      </c>
      <c r="Q25" s="14">
        <v>0</v>
      </c>
      <c r="R25" s="16">
        <v>0</v>
      </c>
      <c r="S25" s="14">
        <v>0</v>
      </c>
      <c r="T25" s="16">
        <v>0</v>
      </c>
      <c r="U25" s="14">
        <v>0.53701858999999996</v>
      </c>
      <c r="V25" s="16">
        <v>0.12149262</v>
      </c>
    </row>
    <row r="26" spans="1:22" x14ac:dyDescent="0.25">
      <c r="A26" s="11" t="s">
        <v>496</v>
      </c>
      <c r="B26" s="13">
        <v>4869</v>
      </c>
      <c r="C26" s="14">
        <f>(41/B26*100)</f>
        <v>0.84206202505647987</v>
      </c>
      <c r="D26" s="15">
        <v>4828</v>
      </c>
      <c r="E26" s="14">
        <v>74.418882249999996</v>
      </c>
      <c r="F26" s="16">
        <v>0.74559567000000004</v>
      </c>
      <c r="G26" s="14">
        <v>19.36034184</v>
      </c>
      <c r="H26" s="16">
        <v>0.60701965999999996</v>
      </c>
      <c r="I26" s="14">
        <v>2.9314997599999999</v>
      </c>
      <c r="J26" s="16">
        <v>0.27329578999999998</v>
      </c>
      <c r="K26" s="14">
        <v>2.14535593</v>
      </c>
      <c r="L26" s="16">
        <v>0.21966965999999999</v>
      </c>
      <c r="M26" s="14">
        <v>0</v>
      </c>
      <c r="N26" s="16">
        <v>0</v>
      </c>
      <c r="O26" s="14" t="s">
        <v>582</v>
      </c>
      <c r="P26" s="16" t="s">
        <v>582</v>
      </c>
      <c r="Q26" s="14">
        <v>0</v>
      </c>
      <c r="R26" s="16">
        <v>0</v>
      </c>
      <c r="S26" s="14">
        <v>0</v>
      </c>
      <c r="T26" s="16">
        <v>0</v>
      </c>
      <c r="U26" s="14">
        <v>1.14392023</v>
      </c>
      <c r="V26" s="16">
        <v>0.15513397000000001</v>
      </c>
    </row>
    <row r="27" spans="1:22" x14ac:dyDescent="0.25">
      <c r="A27" s="11" t="s">
        <v>497</v>
      </c>
      <c r="B27" s="13">
        <v>5299</v>
      </c>
      <c r="C27" s="14">
        <f>(32/B27*100)</f>
        <v>0.60388752594829209</v>
      </c>
      <c r="D27" s="15">
        <v>5267</v>
      </c>
      <c r="E27" s="14">
        <v>86.58145845</v>
      </c>
      <c r="F27" s="16">
        <v>0.44339762999999999</v>
      </c>
      <c r="G27" s="14">
        <v>7.3561287899999996</v>
      </c>
      <c r="H27" s="16">
        <v>0.31645678999999999</v>
      </c>
      <c r="I27" s="14">
        <v>1.5210620500000001</v>
      </c>
      <c r="J27" s="16">
        <v>0.17070415</v>
      </c>
      <c r="K27" s="14">
        <v>2.3162218800000001</v>
      </c>
      <c r="L27" s="16">
        <v>0.20771977</v>
      </c>
      <c r="M27" s="14">
        <v>0</v>
      </c>
      <c r="N27" s="16">
        <v>0</v>
      </c>
      <c r="O27" s="14" t="s">
        <v>582</v>
      </c>
      <c r="P27" s="16" t="s">
        <v>582</v>
      </c>
      <c r="Q27" s="14">
        <v>0</v>
      </c>
      <c r="R27" s="16">
        <v>0</v>
      </c>
      <c r="S27" s="14">
        <v>0</v>
      </c>
      <c r="T27" s="16">
        <v>0</v>
      </c>
      <c r="U27" s="14">
        <v>2.2251288300000001</v>
      </c>
      <c r="V27" s="16">
        <v>0.21452187</v>
      </c>
    </row>
    <row r="28" spans="1:22" x14ac:dyDescent="0.25">
      <c r="A28" s="11" t="s">
        <v>498</v>
      </c>
      <c r="B28" s="13">
        <v>7568</v>
      </c>
      <c r="C28" s="14">
        <f>(114/B28*100)</f>
        <v>1.5063424947145878</v>
      </c>
      <c r="D28" s="15">
        <v>7454</v>
      </c>
      <c r="E28" s="14">
        <v>73.560265139999998</v>
      </c>
      <c r="F28" s="16">
        <v>0.80014339999999995</v>
      </c>
      <c r="G28" s="14">
        <v>21.752501200000001</v>
      </c>
      <c r="H28" s="16">
        <v>0.66641735999999996</v>
      </c>
      <c r="I28" s="14">
        <v>2.4680968399999998</v>
      </c>
      <c r="J28" s="16">
        <v>0.23553639000000001</v>
      </c>
      <c r="K28" s="14">
        <v>1.31829152</v>
      </c>
      <c r="L28" s="16">
        <v>0.17946683999999999</v>
      </c>
      <c r="M28" s="14">
        <v>0</v>
      </c>
      <c r="N28" s="16">
        <v>0</v>
      </c>
      <c r="O28" s="14" t="s">
        <v>582</v>
      </c>
      <c r="P28" s="16" t="s">
        <v>582</v>
      </c>
      <c r="Q28" s="14">
        <v>0</v>
      </c>
      <c r="R28" s="16">
        <v>0</v>
      </c>
      <c r="S28" s="14">
        <v>0</v>
      </c>
      <c r="T28" s="16">
        <v>0</v>
      </c>
      <c r="U28" s="14">
        <v>0.90084529999999996</v>
      </c>
      <c r="V28" s="16">
        <v>0.12696099</v>
      </c>
    </row>
    <row r="29" spans="1:22" x14ac:dyDescent="0.25">
      <c r="A29" s="11" t="s">
        <v>499</v>
      </c>
      <c r="B29" s="13">
        <v>5385</v>
      </c>
      <c r="C29" s="14">
        <f>(30/B29*100)</f>
        <v>0.55710306406685239</v>
      </c>
      <c r="D29" s="15">
        <v>5355</v>
      </c>
      <c r="E29" s="14">
        <v>91.189444750000007</v>
      </c>
      <c r="F29" s="16">
        <v>0.43967732999999998</v>
      </c>
      <c r="G29" s="14">
        <v>4.1967042299999999</v>
      </c>
      <c r="H29" s="16">
        <v>0.31296245</v>
      </c>
      <c r="I29" s="14">
        <v>0.34357892000000001</v>
      </c>
      <c r="J29" s="16">
        <v>8.4681329999999999E-2</v>
      </c>
      <c r="K29" s="14">
        <v>0.59338537999999996</v>
      </c>
      <c r="L29" s="16">
        <v>0.12531592999999999</v>
      </c>
      <c r="M29" s="14">
        <v>0</v>
      </c>
      <c r="N29" s="16">
        <v>0</v>
      </c>
      <c r="O29" s="14" t="s">
        <v>582</v>
      </c>
      <c r="P29" s="16" t="s">
        <v>582</v>
      </c>
      <c r="Q29" s="14">
        <v>2.7667624100000001</v>
      </c>
      <c r="R29" s="16">
        <v>0.24169378</v>
      </c>
      <c r="S29" s="14">
        <v>0</v>
      </c>
      <c r="T29" s="16">
        <v>0</v>
      </c>
      <c r="U29" s="14">
        <v>0.91012431999999999</v>
      </c>
      <c r="V29" s="16">
        <v>0.16183813999999999</v>
      </c>
    </row>
    <row r="30" spans="1:22" x14ac:dyDescent="0.25">
      <c r="A30" s="11" t="s">
        <v>500</v>
      </c>
      <c r="B30" s="13">
        <v>4520</v>
      </c>
      <c r="C30" s="14">
        <f>(118/B30*100)</f>
        <v>2.6106194690265485</v>
      </c>
      <c r="D30" s="15">
        <v>4402</v>
      </c>
      <c r="E30" s="14">
        <v>73.813140239999996</v>
      </c>
      <c r="F30" s="16">
        <v>0.70465633000000005</v>
      </c>
      <c r="G30" s="14">
        <v>18.417783610000001</v>
      </c>
      <c r="H30" s="16">
        <v>0.54907004000000004</v>
      </c>
      <c r="I30" s="14">
        <v>2.88492792</v>
      </c>
      <c r="J30" s="16">
        <v>0.23085547000000001</v>
      </c>
      <c r="K30" s="14">
        <v>3.2624852999999998</v>
      </c>
      <c r="L30" s="16">
        <v>0.26354302000000002</v>
      </c>
      <c r="M30" s="14">
        <v>0</v>
      </c>
      <c r="N30" s="16">
        <v>0</v>
      </c>
      <c r="O30" s="14" t="s">
        <v>582</v>
      </c>
      <c r="P30" s="16" t="s">
        <v>582</v>
      </c>
      <c r="Q30" s="14">
        <v>0</v>
      </c>
      <c r="R30" s="16">
        <v>0</v>
      </c>
      <c r="S30" s="14">
        <v>0</v>
      </c>
      <c r="T30" s="16">
        <v>0</v>
      </c>
      <c r="U30" s="14">
        <v>1.6216629300000001</v>
      </c>
      <c r="V30" s="16">
        <v>0.21871233000000001</v>
      </c>
    </row>
    <row r="31" spans="1:22" x14ac:dyDescent="0.25">
      <c r="A31" s="11" t="s">
        <v>501</v>
      </c>
      <c r="B31" s="13">
        <v>5456</v>
      </c>
      <c r="C31" s="14">
        <f>(130/B31*100)</f>
        <v>2.3826979472140764</v>
      </c>
      <c r="D31" s="15">
        <v>5326</v>
      </c>
      <c r="E31" s="14">
        <v>84.917522160000004</v>
      </c>
      <c r="F31" s="16">
        <v>0.56386789999999998</v>
      </c>
      <c r="G31" s="14">
        <v>9.6708384200000008</v>
      </c>
      <c r="H31" s="16">
        <v>0.45267616999999999</v>
      </c>
      <c r="I31" s="14">
        <v>1.6087766400000001</v>
      </c>
      <c r="J31" s="16">
        <v>0.17880233000000001</v>
      </c>
      <c r="K31" s="14">
        <v>1.9427656200000001</v>
      </c>
      <c r="L31" s="16">
        <v>0.17806067</v>
      </c>
      <c r="M31" s="14">
        <v>0</v>
      </c>
      <c r="N31" s="16">
        <v>0</v>
      </c>
      <c r="O31" s="14" t="s">
        <v>582</v>
      </c>
      <c r="P31" s="16" t="s">
        <v>582</v>
      </c>
      <c r="Q31" s="14">
        <v>0</v>
      </c>
      <c r="R31" s="16">
        <v>0</v>
      </c>
      <c r="S31" s="14">
        <v>0</v>
      </c>
      <c r="T31" s="16">
        <v>0</v>
      </c>
      <c r="U31" s="14">
        <v>1.8600971500000001</v>
      </c>
      <c r="V31" s="16">
        <v>0.30656652000000001</v>
      </c>
    </row>
    <row r="32" spans="1:22" x14ac:dyDescent="0.25">
      <c r="A32" s="11" t="s">
        <v>502</v>
      </c>
      <c r="B32" s="13">
        <v>4478</v>
      </c>
      <c r="C32" s="14">
        <f>(6/B32*100)</f>
        <v>0.13398838767306834</v>
      </c>
      <c r="D32" s="15">
        <v>4472</v>
      </c>
      <c r="E32" s="14">
        <v>79.420541259999993</v>
      </c>
      <c r="F32" s="16">
        <v>0.87992037000000001</v>
      </c>
      <c r="G32" s="14">
        <v>13.46246659</v>
      </c>
      <c r="H32" s="16">
        <v>0.64833417999999998</v>
      </c>
      <c r="I32" s="14">
        <v>2.8830537299999999</v>
      </c>
      <c r="J32" s="16">
        <v>0.26787391999999999</v>
      </c>
      <c r="K32" s="14">
        <v>3.8524982799999998</v>
      </c>
      <c r="L32" s="16">
        <v>0.31091978999999997</v>
      </c>
      <c r="M32" s="14">
        <v>0</v>
      </c>
      <c r="N32" s="16">
        <v>0</v>
      </c>
      <c r="O32" s="14" t="s">
        <v>582</v>
      </c>
      <c r="P32" s="16" t="s">
        <v>582</v>
      </c>
      <c r="Q32" s="14">
        <v>0</v>
      </c>
      <c r="R32" s="16">
        <v>0</v>
      </c>
      <c r="S32" s="14">
        <v>0</v>
      </c>
      <c r="T32" s="16">
        <v>0</v>
      </c>
      <c r="U32" s="14">
        <v>0.38144014999999998</v>
      </c>
      <c r="V32" s="16">
        <v>9.2066339999999997E-2</v>
      </c>
    </row>
    <row r="33" spans="1:22" x14ac:dyDescent="0.25">
      <c r="A33" s="11" t="s">
        <v>503</v>
      </c>
      <c r="B33" s="13">
        <v>7325</v>
      </c>
      <c r="C33" s="14">
        <f>(76/B33*100)</f>
        <v>1.0375426621160411</v>
      </c>
      <c r="D33" s="15">
        <v>7249</v>
      </c>
      <c r="E33" s="14">
        <v>78.350452599999997</v>
      </c>
      <c r="F33" s="16">
        <v>0.70153246999999996</v>
      </c>
      <c r="G33" s="14">
        <v>16.795532519999998</v>
      </c>
      <c r="H33" s="16">
        <v>0.57500825</v>
      </c>
      <c r="I33" s="14">
        <v>2.3344553100000001</v>
      </c>
      <c r="J33" s="16">
        <v>0.22690161</v>
      </c>
      <c r="K33" s="14">
        <v>1.4631683900000001</v>
      </c>
      <c r="L33" s="16">
        <v>0.20524224999999999</v>
      </c>
      <c r="M33" s="14">
        <v>0</v>
      </c>
      <c r="N33" s="16">
        <v>0</v>
      </c>
      <c r="O33" s="14" t="s">
        <v>582</v>
      </c>
      <c r="P33" s="16" t="s">
        <v>582</v>
      </c>
      <c r="Q33" s="14">
        <v>0</v>
      </c>
      <c r="R33" s="16">
        <v>0</v>
      </c>
      <c r="S33" s="14">
        <v>0</v>
      </c>
      <c r="T33" s="16">
        <v>0</v>
      </c>
      <c r="U33" s="14">
        <v>1.0563911800000001</v>
      </c>
      <c r="V33" s="16">
        <v>0.15379587</v>
      </c>
    </row>
    <row r="34" spans="1:22" x14ac:dyDescent="0.25">
      <c r="A34" s="11" t="s">
        <v>504</v>
      </c>
      <c r="B34" s="13">
        <v>6350</v>
      </c>
      <c r="C34" s="14">
        <f>(50/B34*100)</f>
        <v>0.78740157480314954</v>
      </c>
      <c r="D34" s="15">
        <v>6300</v>
      </c>
      <c r="E34" s="14">
        <v>46.694747800000002</v>
      </c>
      <c r="F34" s="16">
        <v>1.00751027</v>
      </c>
      <c r="G34" s="14">
        <v>30.35233788</v>
      </c>
      <c r="H34" s="16">
        <v>0.74848079000000001</v>
      </c>
      <c r="I34" s="14">
        <v>7.1781636899999999</v>
      </c>
      <c r="J34" s="16">
        <v>0.39184880999999999</v>
      </c>
      <c r="K34" s="14">
        <v>11.32532979</v>
      </c>
      <c r="L34" s="16">
        <v>0.42394776000000001</v>
      </c>
      <c r="M34" s="14">
        <v>0</v>
      </c>
      <c r="N34" s="16">
        <v>0</v>
      </c>
      <c r="O34" s="14" t="s">
        <v>582</v>
      </c>
      <c r="P34" s="16" t="s">
        <v>582</v>
      </c>
      <c r="Q34" s="14">
        <v>2.5676334299999999</v>
      </c>
      <c r="R34" s="16">
        <v>0.53288915999999997</v>
      </c>
      <c r="S34" s="14">
        <v>0</v>
      </c>
      <c r="T34" s="16">
        <v>0</v>
      </c>
      <c r="U34" s="14">
        <v>1.88178741</v>
      </c>
      <c r="V34" s="16">
        <v>0.24187538</v>
      </c>
    </row>
    <row r="35" spans="1:22" x14ac:dyDescent="0.25">
      <c r="A35" s="11" t="s">
        <v>505</v>
      </c>
      <c r="B35" s="13">
        <v>6406</v>
      </c>
      <c r="C35" s="14">
        <f>(44/B35*100)</f>
        <v>0.6868560724320949</v>
      </c>
      <c r="D35" s="15">
        <v>6362</v>
      </c>
      <c r="E35" s="14">
        <v>86.121757209999998</v>
      </c>
      <c r="F35" s="16">
        <v>0.48176316000000002</v>
      </c>
      <c r="G35" s="14">
        <v>9.0429060499999991</v>
      </c>
      <c r="H35" s="16">
        <v>0.45715565000000002</v>
      </c>
      <c r="I35" s="14">
        <v>1.6886210699999999</v>
      </c>
      <c r="J35" s="16">
        <v>0.15094751000000001</v>
      </c>
      <c r="K35" s="14">
        <v>1.4616895599999999</v>
      </c>
      <c r="L35" s="16">
        <v>0.15703048999999999</v>
      </c>
      <c r="M35" s="14">
        <v>0</v>
      </c>
      <c r="N35" s="16">
        <v>0</v>
      </c>
      <c r="O35" s="14" t="s">
        <v>582</v>
      </c>
      <c r="P35" s="16" t="s">
        <v>582</v>
      </c>
      <c r="Q35" s="14">
        <v>1.03509239</v>
      </c>
      <c r="R35" s="16">
        <v>5.6513960000000002E-2</v>
      </c>
      <c r="S35" s="14">
        <v>0</v>
      </c>
      <c r="T35" s="16">
        <v>0</v>
      </c>
      <c r="U35" s="14">
        <v>0.64993372000000005</v>
      </c>
      <c r="V35" s="16">
        <v>0.13173267</v>
      </c>
    </row>
    <row r="36" spans="1:22" x14ac:dyDescent="0.25">
      <c r="A36" s="11" t="s">
        <v>506</v>
      </c>
      <c r="B36" s="13">
        <v>6736</v>
      </c>
      <c r="C36" s="14">
        <f>(34/B36*100)</f>
        <v>0.50475059382422804</v>
      </c>
      <c r="D36" s="15">
        <v>6702</v>
      </c>
      <c r="E36" s="14">
        <v>74.37966342</v>
      </c>
      <c r="F36" s="16">
        <v>0.67091405999999998</v>
      </c>
      <c r="G36" s="14">
        <v>20.07791164</v>
      </c>
      <c r="H36" s="16">
        <v>0.59535652999999999</v>
      </c>
      <c r="I36" s="14">
        <v>2.4600439399999998</v>
      </c>
      <c r="J36" s="16">
        <v>0.23345961000000001</v>
      </c>
      <c r="K36" s="14">
        <v>1.7983529599999999</v>
      </c>
      <c r="L36" s="16">
        <v>0.19856095000000001</v>
      </c>
      <c r="M36" s="14">
        <v>0</v>
      </c>
      <c r="N36" s="16">
        <v>0</v>
      </c>
      <c r="O36" s="14" t="s">
        <v>582</v>
      </c>
      <c r="P36" s="16" t="s">
        <v>582</v>
      </c>
      <c r="Q36" s="14">
        <v>0</v>
      </c>
      <c r="R36" s="16">
        <v>0</v>
      </c>
      <c r="S36" s="14">
        <v>0</v>
      </c>
      <c r="T36" s="16">
        <v>0</v>
      </c>
      <c r="U36" s="14">
        <v>1.2840280500000001</v>
      </c>
      <c r="V36" s="16">
        <v>0.12472722999999999</v>
      </c>
    </row>
    <row r="37" spans="1:22" x14ac:dyDescent="0.25">
      <c r="A37" s="11" t="s">
        <v>507</v>
      </c>
      <c r="B37" s="13">
        <v>5458</v>
      </c>
      <c r="C37" s="14">
        <f>(74/B37*100)</f>
        <v>1.3558079882740932</v>
      </c>
      <c r="D37" s="15">
        <v>5384</v>
      </c>
      <c r="E37" s="14">
        <v>88.299376870000003</v>
      </c>
      <c r="F37" s="16">
        <v>0.65451928999999998</v>
      </c>
      <c r="G37" s="14">
        <v>6.4239018799999998</v>
      </c>
      <c r="H37" s="16">
        <v>0.35356124</v>
      </c>
      <c r="I37" s="14">
        <v>0.94683673000000002</v>
      </c>
      <c r="J37" s="16">
        <v>0.15087512</v>
      </c>
      <c r="K37" s="14">
        <v>1.3695694199999999</v>
      </c>
      <c r="L37" s="16">
        <v>0.20028582</v>
      </c>
      <c r="M37" s="14">
        <v>0</v>
      </c>
      <c r="N37" s="16">
        <v>0</v>
      </c>
      <c r="O37" s="14" t="s">
        <v>582</v>
      </c>
      <c r="P37" s="16" t="s">
        <v>582</v>
      </c>
      <c r="Q37" s="14">
        <v>0</v>
      </c>
      <c r="R37" s="16">
        <v>0</v>
      </c>
      <c r="S37" s="14">
        <v>0</v>
      </c>
      <c r="T37" s="16">
        <v>0</v>
      </c>
      <c r="U37" s="14">
        <v>2.9603150999999999</v>
      </c>
      <c r="V37" s="16">
        <v>0.40960889</v>
      </c>
    </row>
    <row r="38" spans="1:22" x14ac:dyDescent="0.25">
      <c r="A38" s="11" t="s">
        <v>508</v>
      </c>
      <c r="B38" s="13">
        <v>5860</v>
      </c>
      <c r="C38" s="14">
        <f>(17/B38*100)</f>
        <v>0.29010238907849828</v>
      </c>
      <c r="D38" s="15">
        <v>5843</v>
      </c>
      <c r="E38" s="14">
        <v>88.784887190000006</v>
      </c>
      <c r="F38" s="16">
        <v>0.66911978999999999</v>
      </c>
      <c r="G38" s="14">
        <v>5.9295800300000003</v>
      </c>
      <c r="H38" s="16">
        <v>0.46989406</v>
      </c>
      <c r="I38" s="14">
        <v>1.3465529599999999</v>
      </c>
      <c r="J38" s="16">
        <v>0.24113710999999999</v>
      </c>
      <c r="K38" s="14">
        <v>2.1965286800000001</v>
      </c>
      <c r="L38" s="16">
        <v>0.27208876999999998</v>
      </c>
      <c r="M38" s="14">
        <v>0</v>
      </c>
      <c r="N38" s="16">
        <v>0</v>
      </c>
      <c r="O38" s="14" t="s">
        <v>582</v>
      </c>
      <c r="P38" s="16" t="s">
        <v>582</v>
      </c>
      <c r="Q38" s="14">
        <v>0</v>
      </c>
      <c r="R38" s="16">
        <v>0</v>
      </c>
      <c r="S38" s="14">
        <v>0</v>
      </c>
      <c r="T38" s="16">
        <v>0</v>
      </c>
      <c r="U38" s="14">
        <v>1.74245114</v>
      </c>
      <c r="V38" s="16">
        <v>0.23007520000000001</v>
      </c>
    </row>
    <row r="39" spans="1:22" x14ac:dyDescent="0.25">
      <c r="A39" s="11" t="s">
        <v>509</v>
      </c>
      <c r="B39" s="13">
        <v>5895</v>
      </c>
      <c r="C39" s="14">
        <f>(33/B39*100)</f>
        <v>0.55979643765903309</v>
      </c>
      <c r="D39" s="15">
        <v>5862</v>
      </c>
      <c r="E39" s="14">
        <v>52.102700659999996</v>
      </c>
      <c r="F39" s="16">
        <v>0.89872074000000002</v>
      </c>
      <c r="G39" s="14">
        <v>29.23916367</v>
      </c>
      <c r="H39" s="16">
        <v>0.69925886999999998</v>
      </c>
      <c r="I39" s="14">
        <v>9.08807908</v>
      </c>
      <c r="J39" s="16">
        <v>0.43673330999999999</v>
      </c>
      <c r="K39" s="14">
        <v>7.7913680699999999</v>
      </c>
      <c r="L39" s="16">
        <v>0.46493298999999999</v>
      </c>
      <c r="M39" s="14">
        <v>0</v>
      </c>
      <c r="N39" s="16">
        <v>0</v>
      </c>
      <c r="O39" s="14" t="s">
        <v>582</v>
      </c>
      <c r="P39" s="16" t="s">
        <v>582</v>
      </c>
      <c r="Q39" s="14">
        <v>0</v>
      </c>
      <c r="R39" s="16">
        <v>0</v>
      </c>
      <c r="S39" s="14">
        <v>0</v>
      </c>
      <c r="T39" s="16">
        <v>0</v>
      </c>
      <c r="U39" s="14">
        <v>1.77868852</v>
      </c>
      <c r="V39" s="16">
        <v>0.28542404999999998</v>
      </c>
    </row>
    <row r="40" spans="1:22" x14ac:dyDescent="0.25">
      <c r="A40" s="11" t="s">
        <v>510</v>
      </c>
      <c r="B40" s="13">
        <v>14157</v>
      </c>
      <c r="C40" s="14">
        <f>(308/B40*100)</f>
        <v>2.1756021756021755</v>
      </c>
      <c r="D40" s="15">
        <v>13849</v>
      </c>
      <c r="E40" s="14">
        <v>73.344434969999995</v>
      </c>
      <c r="F40" s="16">
        <v>0.66501666000000004</v>
      </c>
      <c r="G40" s="14">
        <v>20.623040169999999</v>
      </c>
      <c r="H40" s="16">
        <v>0.60768968999999995</v>
      </c>
      <c r="I40" s="14">
        <v>2.6024319299999998</v>
      </c>
      <c r="J40" s="16">
        <v>0.19341623999999999</v>
      </c>
      <c r="K40" s="14">
        <v>1.82435952</v>
      </c>
      <c r="L40" s="16">
        <v>0.1973607</v>
      </c>
      <c r="M40" s="14">
        <v>0</v>
      </c>
      <c r="N40" s="16">
        <v>0</v>
      </c>
      <c r="O40" s="14" t="s">
        <v>582</v>
      </c>
      <c r="P40" s="16" t="s">
        <v>582</v>
      </c>
      <c r="Q40" s="14">
        <v>0</v>
      </c>
      <c r="R40" s="16">
        <v>0</v>
      </c>
      <c r="S40" s="14">
        <v>0</v>
      </c>
      <c r="T40" s="16">
        <v>0</v>
      </c>
      <c r="U40" s="14">
        <v>1.6057334000000001</v>
      </c>
      <c r="V40" s="16">
        <v>0.20602272999999999</v>
      </c>
    </row>
    <row r="41" spans="1:22" x14ac:dyDescent="0.25">
      <c r="A41" s="11" t="s">
        <v>511</v>
      </c>
      <c r="B41" s="13">
        <v>5712</v>
      </c>
      <c r="C41" s="14">
        <f>(43/B41*100)</f>
        <v>0.75280112044817926</v>
      </c>
      <c r="D41" s="15">
        <v>5669</v>
      </c>
      <c r="E41" s="14">
        <v>61.283649029999999</v>
      </c>
      <c r="F41" s="16">
        <v>0.82046976999999999</v>
      </c>
      <c r="G41" s="14">
        <v>30.09452044</v>
      </c>
      <c r="H41" s="16">
        <v>0.68245275000000005</v>
      </c>
      <c r="I41" s="14">
        <v>4.0613523599999999</v>
      </c>
      <c r="J41" s="16">
        <v>0.24607412000000001</v>
      </c>
      <c r="K41" s="14">
        <v>2.0784780700000001</v>
      </c>
      <c r="L41" s="16">
        <v>0.22578156999999999</v>
      </c>
      <c r="M41" s="14">
        <v>0</v>
      </c>
      <c r="N41" s="16">
        <v>0</v>
      </c>
      <c r="O41" s="14" t="s">
        <v>582</v>
      </c>
      <c r="P41" s="16" t="s">
        <v>582</v>
      </c>
      <c r="Q41" s="14">
        <v>0.67732751999999996</v>
      </c>
      <c r="R41" s="16">
        <v>0.18056150000000001</v>
      </c>
      <c r="S41" s="14">
        <v>0</v>
      </c>
      <c r="T41" s="16">
        <v>0</v>
      </c>
      <c r="U41" s="14">
        <v>1.80467259</v>
      </c>
      <c r="V41" s="16">
        <v>0.30426170000000002</v>
      </c>
    </row>
    <row r="42" spans="1:22" x14ac:dyDescent="0.25">
      <c r="A42" s="11" t="s">
        <v>512</v>
      </c>
      <c r="B42" s="13">
        <f>IF(COUNT(B7:B41) &gt; 0, AVERAGE(B7:B41), "\u2014")</f>
        <v>7103.4285714285716</v>
      </c>
      <c r="C42" s="14">
        <f>IF(COUNT(C7:C41) &gt; 0, AVERAGE(C7:C41), "—")</f>
        <v>1.5580786085464833</v>
      </c>
      <c r="D42" s="15">
        <f>IF(COUNT(D7:D41) &gt; 0, AVERAGE(D7:D41), "—")</f>
        <v>6981.6285714285714</v>
      </c>
      <c r="E42" s="14">
        <f>IF(COUNT(E7:E41) &gt; 0, AVERAGE(E7:E41), "—")</f>
        <v>78.613951779999994</v>
      </c>
      <c r="F42" s="16">
        <f>IF(COUNT(F7:F41) &gt; 0, SQRT(SUMSQ(F7:F41)/(COUNT(F7:F41)*COUNT(F7:F41)) ), "—")</f>
        <v>0.11733201284871705</v>
      </c>
      <c r="G42" s="14">
        <f>IF(COUNT(G7:G41) &gt; 0, AVERAGE(G7:G41), "—")</f>
        <v>14.426557772000002</v>
      </c>
      <c r="H42" s="16">
        <f>IF(COUNT(H7:H41) &gt; 0, SQRT(SUMSQ(H7:H41)/(COUNT(H7:H41)*COUNT(H7:H41)) ), "—")</f>
        <v>8.8973802243950545E-2</v>
      </c>
      <c r="I42" s="14">
        <f>IF(COUNT(I7:I41) &gt; 0, AVERAGE(I7:I41), "—")</f>
        <v>2.4703214114285719</v>
      </c>
      <c r="J42" s="16">
        <f>IF(COUNT(J7:J41) &gt; 0, SQRT(SUMSQ(J7:J41)/(COUNT(J7:J41)*COUNT(J7:J41)) ), "—")</f>
        <v>3.6651070981443136E-2</v>
      </c>
      <c r="K42" s="14">
        <f>IF(COUNT(K7:K41) &gt; 0, AVERAGE(K7:K41), "—")</f>
        <v>2.4177599454285721</v>
      </c>
      <c r="L42" s="16">
        <f>IF(COUNT(L7:L41) &gt; 0, SQRT(SUMSQ(L7:L41)/(COUNT(L7:L41)*COUNT(L7:L41)) ), "—")</f>
        <v>3.9644951018351401E-2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0.58944250628571437</v>
      </c>
      <c r="R42" s="16">
        <f>IF(COUNT(R7:R41) &gt; 0, SQRT(SUMSQ(R7:R41)/(COUNT(R7:R41)*COUNT(R7:R41)) ), "—")</f>
        <v>3.5969714111096507E-2</v>
      </c>
      <c r="S42" s="14">
        <f>IF(COUNT(S7:S41) &gt; 0, AVERAGE(S7:S41), "—")</f>
        <v>4.1999628571428574E-4</v>
      </c>
      <c r="T42" s="16">
        <f>IF(COUNT(T7:T41) &gt; 0, SQRT(SUMSQ(T7:T41)/(COUNT(T7:T41)*COUNT(T7:T41)) ), "—")</f>
        <v>3.7373400000000002E-4</v>
      </c>
      <c r="U42" s="14">
        <f>IF(COUNT(U7:U41) &gt; 0, AVERAGE(U7:U41), "—")</f>
        <v>1.4815465888571431</v>
      </c>
      <c r="V42" s="16">
        <f>IF(COUNT(V7:V41) &gt; 0, SQRT(SUMSQ(V7:V41)/(COUNT(V7:V41)*COUNT(V7:V41)) ), "—")</f>
        <v>3.801500841843241E-2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(1586/B46*100)</f>
        <v>6.8536364029212216</v>
      </c>
      <c r="D46" s="15">
        <v>21555</v>
      </c>
      <c r="E46" s="14">
        <v>45.022445339999997</v>
      </c>
      <c r="F46" s="16">
        <v>0.66012994000000003</v>
      </c>
      <c r="G46" s="14">
        <v>32.823219539999997</v>
      </c>
      <c r="H46" s="16">
        <v>0.50762025</v>
      </c>
      <c r="I46" s="14">
        <v>5.1344388900000002</v>
      </c>
      <c r="J46" s="16">
        <v>0.21184534999999999</v>
      </c>
      <c r="K46" s="14">
        <v>3.5620616300000001</v>
      </c>
      <c r="L46" s="16">
        <v>0.16296533999999999</v>
      </c>
      <c r="M46" s="14">
        <v>0</v>
      </c>
      <c r="N46" s="16">
        <v>0</v>
      </c>
      <c r="O46" s="14" t="s">
        <v>582</v>
      </c>
      <c r="P46" s="16" t="s">
        <v>582</v>
      </c>
      <c r="Q46" s="14">
        <v>0</v>
      </c>
      <c r="R46" s="16">
        <v>0</v>
      </c>
      <c r="S46" s="14">
        <v>0</v>
      </c>
      <c r="T46" s="16">
        <v>0</v>
      </c>
      <c r="U46" s="14">
        <v>13.4578346</v>
      </c>
      <c r="V46" s="16">
        <v>0.58610013000000005</v>
      </c>
    </row>
    <row r="47" spans="1:22" x14ac:dyDescent="0.25">
      <c r="A47" s="11" t="s">
        <v>517</v>
      </c>
      <c r="B47" s="13">
        <v>5928</v>
      </c>
      <c r="C47" s="14">
        <f>(136/B47*100)</f>
        <v>2.2941970310391366</v>
      </c>
      <c r="D47" s="15">
        <v>5792</v>
      </c>
      <c r="E47" s="14">
        <v>52.612003639999998</v>
      </c>
      <c r="F47" s="16">
        <v>0.93536335999999998</v>
      </c>
      <c r="G47" s="14">
        <v>29.64788472</v>
      </c>
      <c r="H47" s="16">
        <v>0.83717653999999997</v>
      </c>
      <c r="I47" s="14">
        <v>5.80446011</v>
      </c>
      <c r="J47" s="16">
        <v>0.32958797000000001</v>
      </c>
      <c r="K47" s="14">
        <v>7.0609775800000003</v>
      </c>
      <c r="L47" s="16">
        <v>0.38924292999999999</v>
      </c>
      <c r="M47" s="14">
        <v>0</v>
      </c>
      <c r="N47" s="16">
        <v>0</v>
      </c>
      <c r="O47" s="14" t="s">
        <v>582</v>
      </c>
      <c r="P47" s="16" t="s">
        <v>582</v>
      </c>
      <c r="Q47" s="14">
        <v>0</v>
      </c>
      <c r="R47" s="16">
        <v>0</v>
      </c>
      <c r="S47" s="14">
        <v>0</v>
      </c>
      <c r="T47" s="16">
        <v>0</v>
      </c>
      <c r="U47" s="14">
        <v>4.87467395</v>
      </c>
      <c r="V47" s="16">
        <v>0.58111820000000003</v>
      </c>
    </row>
    <row r="48" spans="1:22" x14ac:dyDescent="0.25">
      <c r="A48" s="11" t="s">
        <v>518</v>
      </c>
      <c r="B48" s="13">
        <v>9841</v>
      </c>
      <c r="C48" s="14">
        <f>(7/B48*100)</f>
        <v>7.1130982623717101E-2</v>
      </c>
      <c r="D48" s="15">
        <v>9834</v>
      </c>
      <c r="E48" s="14">
        <v>96.566290499999994</v>
      </c>
      <c r="F48" s="16">
        <v>0.58655071999999997</v>
      </c>
      <c r="G48" s="14">
        <v>1.6177230300000001</v>
      </c>
      <c r="H48" s="16">
        <v>0.21169489999999999</v>
      </c>
      <c r="I48" s="14">
        <v>0.27205958000000002</v>
      </c>
      <c r="J48" s="16">
        <v>5.8738680000000001E-2</v>
      </c>
      <c r="K48" s="14">
        <v>0.39819471000000001</v>
      </c>
      <c r="L48" s="16">
        <v>8.8694129999999996E-2</v>
      </c>
      <c r="M48" s="14">
        <v>0</v>
      </c>
      <c r="N48" s="16">
        <v>0</v>
      </c>
      <c r="O48" s="14" t="s">
        <v>582</v>
      </c>
      <c r="P48" s="16" t="s">
        <v>582</v>
      </c>
      <c r="Q48" s="14">
        <v>0</v>
      </c>
      <c r="R48" s="16">
        <v>0</v>
      </c>
      <c r="S48" s="14">
        <v>0</v>
      </c>
      <c r="T48" s="16">
        <v>0</v>
      </c>
      <c r="U48" s="14">
        <v>1.14573218</v>
      </c>
      <c r="V48" s="16">
        <v>0.52470236000000003</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(234/B50*100)</f>
        <v>1.983891479440441</v>
      </c>
      <c r="D50" s="15">
        <v>11561</v>
      </c>
      <c r="E50" s="14">
        <v>55.45236585</v>
      </c>
      <c r="F50" s="16">
        <v>0.82294115999999995</v>
      </c>
      <c r="G50" s="14">
        <v>37.010039689999999</v>
      </c>
      <c r="H50" s="16">
        <v>0.74084320000000004</v>
      </c>
      <c r="I50" s="14">
        <v>3.7088974000000001</v>
      </c>
      <c r="J50" s="16">
        <v>0.21064843999999999</v>
      </c>
      <c r="K50" s="14">
        <v>2.5818828599999999</v>
      </c>
      <c r="L50" s="16">
        <v>0.23563187999999999</v>
      </c>
      <c r="M50" s="14">
        <v>0</v>
      </c>
      <c r="N50" s="16">
        <v>0</v>
      </c>
      <c r="O50" s="14" t="s">
        <v>582</v>
      </c>
      <c r="P50" s="16" t="s">
        <v>582</v>
      </c>
      <c r="Q50" s="14">
        <v>0</v>
      </c>
      <c r="R50" s="16">
        <v>0</v>
      </c>
      <c r="S50" s="14">
        <v>0</v>
      </c>
      <c r="T50" s="16">
        <v>0</v>
      </c>
      <c r="U50" s="14">
        <v>1.2468142</v>
      </c>
      <c r="V50" s="16">
        <v>0.16580805000000001</v>
      </c>
    </row>
    <row r="51" spans="1:22" x14ac:dyDescent="0.25">
      <c r="A51" s="11" t="s">
        <v>521</v>
      </c>
      <c r="B51" s="13">
        <v>6866</v>
      </c>
      <c r="C51" s="14">
        <f>(109/B51*100)</f>
        <v>1.5875327701718611</v>
      </c>
      <c r="D51" s="15">
        <v>6757</v>
      </c>
      <c r="E51" s="14">
        <v>53.033729819999998</v>
      </c>
      <c r="F51" s="16">
        <v>0.76386728999999998</v>
      </c>
      <c r="G51" s="14">
        <v>27.85663954</v>
      </c>
      <c r="H51" s="16">
        <v>0.77552045000000003</v>
      </c>
      <c r="I51" s="14">
        <v>3.24936925</v>
      </c>
      <c r="J51" s="16">
        <v>0.24419667</v>
      </c>
      <c r="K51" s="14">
        <v>2.8960478699999999</v>
      </c>
      <c r="L51" s="16">
        <v>0.25633758000000001</v>
      </c>
      <c r="M51" s="14">
        <v>0</v>
      </c>
      <c r="N51" s="16">
        <v>0</v>
      </c>
      <c r="O51" s="14" t="s">
        <v>582</v>
      </c>
      <c r="P51" s="16" t="s">
        <v>582</v>
      </c>
      <c r="Q51" s="14">
        <v>10.56845657</v>
      </c>
      <c r="R51" s="16">
        <v>0.61175999000000003</v>
      </c>
      <c r="S51" s="14">
        <v>0</v>
      </c>
      <c r="T51" s="16">
        <v>0</v>
      </c>
      <c r="U51" s="14">
        <v>2.39575695</v>
      </c>
      <c r="V51" s="16">
        <v>0.33243252000000001</v>
      </c>
    </row>
    <row r="52" spans="1:22" x14ac:dyDescent="0.25">
      <c r="A52" s="11" t="s">
        <v>522</v>
      </c>
      <c r="B52" s="13">
        <v>5809</v>
      </c>
      <c r="C52" s="14">
        <f>(82/B52*100)</f>
        <v>1.4116026854880357</v>
      </c>
      <c r="D52" s="15">
        <v>5727</v>
      </c>
      <c r="E52" s="14">
        <v>86.972182160000003</v>
      </c>
      <c r="F52" s="16">
        <v>0.62338970000000005</v>
      </c>
      <c r="G52" s="14">
        <v>8.6005569099999999</v>
      </c>
      <c r="H52" s="16">
        <v>0.43677222999999998</v>
      </c>
      <c r="I52" s="14">
        <v>1.7918489200000001</v>
      </c>
      <c r="J52" s="16">
        <v>0.20052839</v>
      </c>
      <c r="K52" s="14">
        <v>1.82935676</v>
      </c>
      <c r="L52" s="16">
        <v>0.22936069000000001</v>
      </c>
      <c r="M52" s="14">
        <v>0</v>
      </c>
      <c r="N52" s="16">
        <v>0</v>
      </c>
      <c r="O52" s="14" t="s">
        <v>582</v>
      </c>
      <c r="P52" s="16" t="s">
        <v>582</v>
      </c>
      <c r="Q52" s="14">
        <v>0</v>
      </c>
      <c r="R52" s="16">
        <v>0</v>
      </c>
      <c r="S52" s="14">
        <v>0</v>
      </c>
      <c r="T52" s="16">
        <v>0</v>
      </c>
      <c r="U52" s="14">
        <v>0.80605525</v>
      </c>
      <c r="V52" s="16">
        <v>0.14678343999999999</v>
      </c>
    </row>
    <row r="53" spans="1:22" x14ac:dyDescent="0.25">
      <c r="A53" s="11" t="s">
        <v>523</v>
      </c>
      <c r="B53" s="13">
        <v>5571</v>
      </c>
      <c r="C53" s="14">
        <f>(89/B53*100)</f>
        <v>1.5975587865733263</v>
      </c>
      <c r="D53" s="15">
        <v>5482</v>
      </c>
      <c r="E53" s="14">
        <v>74.418525700000004</v>
      </c>
      <c r="F53" s="16">
        <v>0.61175407999999998</v>
      </c>
      <c r="G53" s="14">
        <v>16.332598870000002</v>
      </c>
      <c r="H53" s="16">
        <v>0.51089671000000003</v>
      </c>
      <c r="I53" s="14">
        <v>3.21714944</v>
      </c>
      <c r="J53" s="16">
        <v>0.23081966000000001</v>
      </c>
      <c r="K53" s="14">
        <v>3.13873918</v>
      </c>
      <c r="L53" s="16">
        <v>0.23305851</v>
      </c>
      <c r="M53" s="14">
        <v>0</v>
      </c>
      <c r="N53" s="16">
        <v>0</v>
      </c>
      <c r="O53" s="14" t="s">
        <v>582</v>
      </c>
      <c r="P53" s="16" t="s">
        <v>582</v>
      </c>
      <c r="Q53" s="14">
        <v>0</v>
      </c>
      <c r="R53" s="16">
        <v>0</v>
      </c>
      <c r="S53" s="14">
        <v>0</v>
      </c>
      <c r="T53" s="16">
        <v>0</v>
      </c>
      <c r="U53" s="14">
        <v>2.89298681</v>
      </c>
      <c r="V53" s="16">
        <v>0.23103557</v>
      </c>
    </row>
    <row r="54" spans="1:22" x14ac:dyDescent="0.25">
      <c r="A54" s="11" t="s">
        <v>524</v>
      </c>
      <c r="B54" s="13">
        <v>4740</v>
      </c>
      <c r="C54" s="14">
        <f>(180/B54*100)</f>
        <v>3.79746835443038</v>
      </c>
      <c r="D54" s="15">
        <v>4560</v>
      </c>
      <c r="E54" s="14">
        <v>46.234134269999998</v>
      </c>
      <c r="F54" s="16">
        <v>0.94526882000000001</v>
      </c>
      <c r="G54" s="14">
        <v>38.957582530000003</v>
      </c>
      <c r="H54" s="16">
        <v>0.90753709999999999</v>
      </c>
      <c r="I54" s="14">
        <v>6.1682331599999998</v>
      </c>
      <c r="J54" s="16">
        <v>0.42868393999999999</v>
      </c>
      <c r="K54" s="14">
        <v>3.7851124899999999</v>
      </c>
      <c r="L54" s="16">
        <v>0.36498104999999997</v>
      </c>
      <c r="M54" s="14">
        <v>0</v>
      </c>
      <c r="N54" s="16">
        <v>0</v>
      </c>
      <c r="O54" s="14" t="s">
        <v>582</v>
      </c>
      <c r="P54" s="16" t="s">
        <v>582</v>
      </c>
      <c r="Q54" s="14">
        <v>0</v>
      </c>
      <c r="R54" s="16">
        <v>0</v>
      </c>
      <c r="S54" s="14">
        <v>0</v>
      </c>
      <c r="T54" s="16">
        <v>0</v>
      </c>
      <c r="U54" s="14">
        <v>4.8549375599999998</v>
      </c>
      <c r="V54" s="16">
        <v>0.55577538999999998</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96.152525409999996</v>
      </c>
      <c r="F56" s="16">
        <v>0.24932399</v>
      </c>
      <c r="G56" s="14">
        <v>2.2432641499999999</v>
      </c>
      <c r="H56" s="16">
        <v>0.19048734</v>
      </c>
      <c r="I56" s="14">
        <v>0.56882829000000001</v>
      </c>
      <c r="J56" s="16">
        <v>0.12966975</v>
      </c>
      <c r="K56" s="14">
        <v>0.72083162000000001</v>
      </c>
      <c r="L56" s="16">
        <v>0.17510475</v>
      </c>
      <c r="M56" s="14">
        <v>0</v>
      </c>
      <c r="N56" s="16">
        <v>0</v>
      </c>
      <c r="O56" s="14" t="s">
        <v>582</v>
      </c>
      <c r="P56" s="16" t="s">
        <v>582</v>
      </c>
      <c r="Q56" s="14">
        <v>0</v>
      </c>
      <c r="R56" s="16">
        <v>0</v>
      </c>
      <c r="S56" s="14">
        <v>0</v>
      </c>
      <c r="T56" s="16">
        <v>0</v>
      </c>
      <c r="U56" s="14">
        <v>0.31455052999999999</v>
      </c>
      <c r="V56" s="16">
        <v>9.2249020000000001E-2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(143/B61*100)</f>
        <v>2.1915708812260535</v>
      </c>
      <c r="D61" s="15">
        <v>6382</v>
      </c>
      <c r="E61" s="14">
        <v>76.409458430000001</v>
      </c>
      <c r="F61" s="16">
        <v>0.74212275999999999</v>
      </c>
      <c r="G61" s="14">
        <v>16.37236592</v>
      </c>
      <c r="H61" s="16">
        <v>0.65150125000000003</v>
      </c>
      <c r="I61" s="14">
        <v>2.7671569699999998</v>
      </c>
      <c r="J61" s="16">
        <v>0.25486911000000001</v>
      </c>
      <c r="K61" s="14">
        <v>2.7633357799999998</v>
      </c>
      <c r="L61" s="16">
        <v>0.23972009</v>
      </c>
      <c r="M61" s="14">
        <v>0</v>
      </c>
      <c r="N61" s="16">
        <v>0</v>
      </c>
      <c r="O61" s="14" t="s">
        <v>582</v>
      </c>
      <c r="P61" s="16" t="s">
        <v>582</v>
      </c>
      <c r="Q61" s="14">
        <v>0</v>
      </c>
      <c r="R61" s="16">
        <v>0</v>
      </c>
      <c r="S61" s="14">
        <v>0</v>
      </c>
      <c r="T61" s="16">
        <v>0</v>
      </c>
      <c r="U61" s="14">
        <v>1.68768289</v>
      </c>
      <c r="V61" s="16">
        <v>0.29261071999999999</v>
      </c>
    </row>
    <row r="62" spans="1:22" x14ac:dyDescent="0.25">
      <c r="A62" s="11" t="s">
        <v>532</v>
      </c>
      <c r="B62" s="13">
        <v>4476</v>
      </c>
      <c r="C62" s="14">
        <f>(3/B62*100)</f>
        <v>6.7024128686327081E-2</v>
      </c>
      <c r="D62" s="15">
        <v>4473</v>
      </c>
      <c r="E62" s="14">
        <v>93.636673709999997</v>
      </c>
      <c r="F62" s="16">
        <v>0.37031427</v>
      </c>
      <c r="G62" s="14">
        <v>5.01853528</v>
      </c>
      <c r="H62" s="16">
        <v>0.3173646</v>
      </c>
      <c r="I62" s="14">
        <v>0.60508434</v>
      </c>
      <c r="J62" s="16">
        <v>0.12504735</v>
      </c>
      <c r="K62" s="14">
        <v>0.73970667000000001</v>
      </c>
      <c r="L62" s="16">
        <v>0.13517646</v>
      </c>
      <c r="M62" s="14">
        <v>0</v>
      </c>
      <c r="N62" s="16">
        <v>0</v>
      </c>
      <c r="O62" s="14" t="s">
        <v>582</v>
      </c>
      <c r="P62" s="16" t="s">
        <v>582</v>
      </c>
      <c r="Q62" s="14">
        <v>0</v>
      </c>
      <c r="R62" s="16">
        <v>0</v>
      </c>
      <c r="S62" s="14">
        <v>0</v>
      </c>
      <c r="T62" s="16">
        <v>0</v>
      </c>
      <c r="U62" s="14">
        <v>0</v>
      </c>
      <c r="V62" s="16">
        <v>0</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38.28892132</v>
      </c>
      <c r="F66" s="16">
        <v>0.7311221</v>
      </c>
      <c r="G66" s="14">
        <v>36.133442500000001</v>
      </c>
      <c r="H66" s="16">
        <v>0.66596299000000003</v>
      </c>
      <c r="I66" s="14">
        <v>9.8684920599999995</v>
      </c>
      <c r="J66" s="16">
        <v>0.40740062999999999</v>
      </c>
      <c r="K66" s="14">
        <v>10.482132099999999</v>
      </c>
      <c r="L66" s="16">
        <v>0.44170188999999999</v>
      </c>
      <c r="M66" s="14">
        <v>0</v>
      </c>
      <c r="N66" s="16">
        <v>0</v>
      </c>
      <c r="O66" s="14" t="s">
        <v>582</v>
      </c>
      <c r="P66" s="16" t="s">
        <v>582</v>
      </c>
      <c r="Q66" s="14">
        <v>0</v>
      </c>
      <c r="R66" s="16">
        <v>0</v>
      </c>
      <c r="S66" s="14">
        <v>0</v>
      </c>
      <c r="T66" s="16">
        <v>0</v>
      </c>
      <c r="U66" s="14">
        <v>5.2270120200000001</v>
      </c>
      <c r="V66" s="16">
        <v>0.27827121999999999</v>
      </c>
    </row>
    <row r="67" spans="1:22" x14ac:dyDescent="0.25">
      <c r="A67" s="11" t="s">
        <v>537</v>
      </c>
      <c r="B67" s="13">
        <v>6971</v>
      </c>
      <c r="C67" s="14">
        <f>(263/B67*100)</f>
        <v>3.7727729163678094</v>
      </c>
      <c r="D67" s="15">
        <v>6708</v>
      </c>
      <c r="E67" s="14">
        <v>59.111157200000001</v>
      </c>
      <c r="F67" s="16">
        <v>0.78025749</v>
      </c>
      <c r="G67" s="14">
        <v>31.538941319999999</v>
      </c>
      <c r="H67" s="16">
        <v>0.66799083000000004</v>
      </c>
      <c r="I67" s="14">
        <v>5.1262192000000004</v>
      </c>
      <c r="J67" s="16">
        <v>0.23162967000000001</v>
      </c>
      <c r="K67" s="14">
        <v>2.66756942</v>
      </c>
      <c r="L67" s="16">
        <v>0.26470511000000002</v>
      </c>
      <c r="M67" s="14">
        <v>0</v>
      </c>
      <c r="N67" s="16">
        <v>0</v>
      </c>
      <c r="O67" s="14" t="s">
        <v>582</v>
      </c>
      <c r="P67" s="16" t="s">
        <v>582</v>
      </c>
      <c r="Q67" s="14">
        <v>0</v>
      </c>
      <c r="R67" s="16">
        <v>0</v>
      </c>
      <c r="S67" s="14">
        <v>0</v>
      </c>
      <c r="T67" s="16">
        <v>0</v>
      </c>
      <c r="U67" s="14">
        <v>1.5561128500000001</v>
      </c>
      <c r="V67" s="16">
        <v>0.18533948</v>
      </c>
    </row>
    <row r="68" spans="1:22" x14ac:dyDescent="0.25">
      <c r="A68" s="11" t="s">
        <v>538</v>
      </c>
      <c r="B68" s="13">
        <v>12083</v>
      </c>
      <c r="C68" s="14">
        <f>(27/B68*100)</f>
        <v>0.22345444012248614</v>
      </c>
      <c r="D68" s="15">
        <v>12056</v>
      </c>
      <c r="E68" s="14">
        <v>54.725275140000001</v>
      </c>
      <c r="F68" s="16">
        <v>0.45022673000000002</v>
      </c>
      <c r="G68" s="14">
        <v>25.695722920000001</v>
      </c>
      <c r="H68" s="16">
        <v>0.45716746000000003</v>
      </c>
      <c r="I68" s="14">
        <v>7.51527732</v>
      </c>
      <c r="J68" s="16">
        <v>0.19195054</v>
      </c>
      <c r="K68" s="14">
        <v>3.6717510400000002</v>
      </c>
      <c r="L68" s="16">
        <v>0.18517344999999999</v>
      </c>
      <c r="M68" s="14">
        <v>0</v>
      </c>
      <c r="N68" s="16">
        <v>0</v>
      </c>
      <c r="O68" s="14" t="s">
        <v>582</v>
      </c>
      <c r="P68" s="16" t="s">
        <v>582</v>
      </c>
      <c r="Q68" s="14">
        <v>0</v>
      </c>
      <c r="R68" s="16">
        <v>0</v>
      </c>
      <c r="S68" s="14">
        <v>0</v>
      </c>
      <c r="T68" s="16">
        <v>0</v>
      </c>
      <c r="U68" s="14">
        <v>8.3919735800000002</v>
      </c>
      <c r="V68" s="16">
        <v>0.22831314999999999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75.442204110000006</v>
      </c>
      <c r="F70" s="16">
        <v>0.70376059000000002</v>
      </c>
      <c r="G70" s="14">
        <v>16.800945169999999</v>
      </c>
      <c r="H70" s="16">
        <v>0.50394687000000005</v>
      </c>
      <c r="I70" s="14">
        <v>3.1733811699999999</v>
      </c>
      <c r="J70" s="16">
        <v>0.21979736999999999</v>
      </c>
      <c r="K70" s="14">
        <v>2.8513286799999999</v>
      </c>
      <c r="L70" s="16">
        <v>0.23007051000000001</v>
      </c>
      <c r="M70" s="14">
        <v>0</v>
      </c>
      <c r="N70" s="16">
        <v>0</v>
      </c>
      <c r="O70" s="14" t="s">
        <v>582</v>
      </c>
      <c r="P70" s="16" t="s">
        <v>582</v>
      </c>
      <c r="Q70" s="14">
        <v>0</v>
      </c>
      <c r="R70" s="16">
        <v>0</v>
      </c>
      <c r="S70" s="14">
        <v>0</v>
      </c>
      <c r="T70" s="16">
        <v>0</v>
      </c>
      <c r="U70" s="14">
        <v>1.7321408599999999</v>
      </c>
      <c r="V70" s="16">
        <v>0.22354673</v>
      </c>
    </row>
    <row r="71" spans="1:22" x14ac:dyDescent="0.25">
      <c r="A71" s="11" t="s">
        <v>541</v>
      </c>
      <c r="B71" s="13">
        <v>6115</v>
      </c>
      <c r="C71" s="14">
        <f>(18/B71*100)</f>
        <v>0.29435813573180702</v>
      </c>
      <c r="D71" s="15">
        <v>6097</v>
      </c>
      <c r="E71" s="14">
        <v>85.424164349999998</v>
      </c>
      <c r="F71" s="16">
        <v>0.51568994000000001</v>
      </c>
      <c r="G71" s="14">
        <v>11.910835540000001</v>
      </c>
      <c r="H71" s="16">
        <v>0.43733255999999998</v>
      </c>
      <c r="I71" s="14">
        <v>1.6641239299999999</v>
      </c>
      <c r="J71" s="16">
        <v>0.17971230999999999</v>
      </c>
      <c r="K71" s="14">
        <v>0.69103791000000003</v>
      </c>
      <c r="L71" s="16">
        <v>0.10818758000000001</v>
      </c>
      <c r="M71" s="14">
        <v>0</v>
      </c>
      <c r="N71" s="16">
        <v>0</v>
      </c>
      <c r="O71" s="14" t="s">
        <v>582</v>
      </c>
      <c r="P71" s="16" t="s">
        <v>582</v>
      </c>
      <c r="Q71" s="14">
        <v>0</v>
      </c>
      <c r="R71" s="16">
        <v>0</v>
      </c>
      <c r="S71" s="14">
        <v>0</v>
      </c>
      <c r="T71" s="16">
        <v>0</v>
      </c>
      <c r="U71" s="14">
        <v>0.30983827000000003</v>
      </c>
      <c r="V71" s="16">
        <v>7.3987189999999994E-2</v>
      </c>
    </row>
    <row r="72" spans="1:22" x14ac:dyDescent="0.25">
      <c r="A72" s="11" t="s">
        <v>542</v>
      </c>
      <c r="B72" s="13">
        <v>7708</v>
      </c>
      <c r="C72" s="14">
        <f>(5/B72*100)</f>
        <v>6.4867669953295279E-2</v>
      </c>
      <c r="D72" s="15">
        <v>7703</v>
      </c>
      <c r="E72" s="14">
        <v>96.551387820000002</v>
      </c>
      <c r="F72" s="16">
        <v>0.20559727</v>
      </c>
      <c r="G72" s="14">
        <v>2.1110144800000001</v>
      </c>
      <c r="H72" s="16">
        <v>0.17904199000000001</v>
      </c>
      <c r="I72" s="14">
        <v>0.47489057000000001</v>
      </c>
      <c r="J72" s="16">
        <v>5.8544859999999997E-2</v>
      </c>
      <c r="K72" s="14">
        <v>0.58422770000000002</v>
      </c>
      <c r="L72" s="16">
        <v>7.6295680000000005E-2</v>
      </c>
      <c r="M72" s="14">
        <v>0</v>
      </c>
      <c r="N72" s="16">
        <v>0</v>
      </c>
      <c r="O72" s="14" t="s">
        <v>582</v>
      </c>
      <c r="P72" s="16" t="s">
        <v>582</v>
      </c>
      <c r="Q72" s="14">
        <v>0</v>
      </c>
      <c r="R72" s="16">
        <v>0</v>
      </c>
      <c r="S72" s="14">
        <v>0</v>
      </c>
      <c r="T72" s="16">
        <v>0</v>
      </c>
      <c r="U72" s="14">
        <v>0.27847942999999997</v>
      </c>
      <c r="V72" s="16">
        <v>6.1146430000000002E-2</v>
      </c>
    </row>
    <row r="73" spans="1:22" x14ac:dyDescent="0.25">
      <c r="A73" s="11" t="s">
        <v>543</v>
      </c>
      <c r="B73" s="13">
        <v>8249</v>
      </c>
      <c r="C73" s="14">
        <f>(149/B73*100)</f>
        <v>1.8062795490362469</v>
      </c>
      <c r="D73" s="15">
        <v>8100</v>
      </c>
      <c r="E73" s="14">
        <v>68.193859410000002</v>
      </c>
      <c r="F73" s="16">
        <v>0.86542792000000002</v>
      </c>
      <c r="G73" s="14">
        <v>25.724812409999998</v>
      </c>
      <c r="H73" s="16">
        <v>0.71445882999999999</v>
      </c>
      <c r="I73" s="14">
        <v>3.9860590199999999</v>
      </c>
      <c r="J73" s="16">
        <v>0.29563694000000001</v>
      </c>
      <c r="K73" s="14">
        <v>1.4660711799999999</v>
      </c>
      <c r="L73" s="16">
        <v>0.18117256000000001</v>
      </c>
      <c r="M73" s="14">
        <v>0</v>
      </c>
      <c r="N73" s="16">
        <v>0</v>
      </c>
      <c r="O73" s="14" t="s">
        <v>582</v>
      </c>
      <c r="P73" s="16" t="s">
        <v>582</v>
      </c>
      <c r="Q73" s="14">
        <v>0</v>
      </c>
      <c r="R73" s="16">
        <v>0</v>
      </c>
      <c r="S73" s="14">
        <v>0</v>
      </c>
      <c r="T73" s="16">
        <v>0</v>
      </c>
      <c r="U73" s="14">
        <v>0.62919798000000005</v>
      </c>
      <c r="V73" s="16">
        <v>0.12447946999999999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(229/B75*100)</f>
        <v>4.2604651162790699</v>
      </c>
      <c r="D75" s="15">
        <v>5146</v>
      </c>
      <c r="E75" s="14">
        <v>65.876242669999996</v>
      </c>
      <c r="F75" s="16">
        <v>0.97257031999999999</v>
      </c>
      <c r="G75" s="14">
        <v>20.831596480000002</v>
      </c>
      <c r="H75" s="16">
        <v>0.69544545000000002</v>
      </c>
      <c r="I75" s="14">
        <v>4.2033719300000003</v>
      </c>
      <c r="J75" s="16">
        <v>0.35422217</v>
      </c>
      <c r="K75" s="14">
        <v>4.5002037499999998</v>
      </c>
      <c r="L75" s="16">
        <v>0.31289407000000002</v>
      </c>
      <c r="M75" s="14">
        <v>0</v>
      </c>
      <c r="N75" s="16">
        <v>0</v>
      </c>
      <c r="O75" s="14" t="s">
        <v>582</v>
      </c>
      <c r="P75" s="16" t="s">
        <v>582</v>
      </c>
      <c r="Q75" s="14">
        <v>0</v>
      </c>
      <c r="R75" s="16">
        <v>0</v>
      </c>
      <c r="S75" s="14">
        <v>0</v>
      </c>
      <c r="T75" s="16">
        <v>0</v>
      </c>
      <c r="U75" s="14">
        <v>4.58858517</v>
      </c>
      <c r="V75" s="16">
        <v>0.55618659999999998</v>
      </c>
    </row>
    <row r="76" spans="1:22" x14ac:dyDescent="0.25">
      <c r="A76" s="11" t="s">
        <v>546</v>
      </c>
      <c r="B76" s="13">
        <v>14167</v>
      </c>
      <c r="C76" s="14">
        <f>(230/B76*100)</f>
        <v>1.6234912119714828</v>
      </c>
      <c r="D76" s="15">
        <v>13937</v>
      </c>
      <c r="E76" s="14">
        <v>76.347381870000007</v>
      </c>
      <c r="F76" s="16">
        <v>0.71520092000000002</v>
      </c>
      <c r="G76" s="14">
        <v>14.88703626</v>
      </c>
      <c r="H76" s="16">
        <v>0.54770956000000004</v>
      </c>
      <c r="I76" s="14">
        <v>2.8217522399999999</v>
      </c>
      <c r="J76" s="16">
        <v>0.23802290000000001</v>
      </c>
      <c r="K76" s="14">
        <v>2.53536275</v>
      </c>
      <c r="L76" s="16">
        <v>0.17217494</v>
      </c>
      <c r="M76" s="14">
        <v>0</v>
      </c>
      <c r="N76" s="16">
        <v>0</v>
      </c>
      <c r="O76" s="14" t="s">
        <v>582</v>
      </c>
      <c r="P76" s="16" t="s">
        <v>582</v>
      </c>
      <c r="Q76" s="14">
        <v>0</v>
      </c>
      <c r="R76" s="16">
        <v>0</v>
      </c>
      <c r="S76" s="14">
        <v>0</v>
      </c>
      <c r="T76" s="16">
        <v>0</v>
      </c>
      <c r="U76" s="14">
        <v>3.4084668800000002</v>
      </c>
      <c r="V76" s="16">
        <v>0.26699213999999999</v>
      </c>
    </row>
    <row r="77" spans="1:22" x14ac:dyDescent="0.25">
      <c r="A77" s="11" t="s">
        <v>547</v>
      </c>
      <c r="B77" s="13">
        <v>6062</v>
      </c>
      <c r="C77" s="14">
        <f>(124/B77*100)</f>
        <v>2.0455295282085122</v>
      </c>
      <c r="D77" s="15">
        <v>5938</v>
      </c>
      <c r="E77" s="14">
        <v>46.210809140000002</v>
      </c>
      <c r="F77" s="16">
        <v>0.85881927000000002</v>
      </c>
      <c r="G77" s="14">
        <v>38.190803940000002</v>
      </c>
      <c r="H77" s="16">
        <v>0.73456701000000002</v>
      </c>
      <c r="I77" s="14">
        <v>5.8054957500000004</v>
      </c>
      <c r="J77" s="16">
        <v>0.30343738999999997</v>
      </c>
      <c r="K77" s="14">
        <v>5.13609574</v>
      </c>
      <c r="L77" s="16">
        <v>0.28387067999999999</v>
      </c>
      <c r="M77" s="14">
        <v>0</v>
      </c>
      <c r="N77" s="16">
        <v>0</v>
      </c>
      <c r="O77" s="14" t="s">
        <v>582</v>
      </c>
      <c r="P77" s="16" t="s">
        <v>582</v>
      </c>
      <c r="Q77" s="14">
        <v>0</v>
      </c>
      <c r="R77" s="16">
        <v>0</v>
      </c>
      <c r="S77" s="14">
        <v>0</v>
      </c>
      <c r="T77" s="16">
        <v>0</v>
      </c>
      <c r="U77" s="14">
        <v>4.6567954299999998</v>
      </c>
      <c r="V77" s="16">
        <v>0.43703170000000002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87.394560519999999</v>
      </c>
      <c r="F81" s="16">
        <v>0.67879937999999995</v>
      </c>
      <c r="G81" s="14">
        <v>10.096104220000001</v>
      </c>
      <c r="H81" s="16">
        <v>0.53053196999999996</v>
      </c>
      <c r="I81" s="14">
        <v>1.38617429</v>
      </c>
      <c r="J81" s="16">
        <v>0.19395039</v>
      </c>
      <c r="K81" s="14">
        <v>0.85232825999999995</v>
      </c>
      <c r="L81" s="16">
        <v>0.13465226999999999</v>
      </c>
      <c r="M81" s="14">
        <v>0</v>
      </c>
      <c r="N81" s="16">
        <v>0</v>
      </c>
      <c r="O81" s="14" t="s">
        <v>582</v>
      </c>
      <c r="P81" s="16" t="s">
        <v>582</v>
      </c>
      <c r="Q81" s="14">
        <v>0</v>
      </c>
      <c r="R81" s="16">
        <v>0</v>
      </c>
      <c r="S81" s="14">
        <v>0</v>
      </c>
      <c r="T81" s="16">
        <v>0</v>
      </c>
      <c r="U81" s="14">
        <v>0.27083269999999998</v>
      </c>
      <c r="V81" s="16">
        <v>6.9739369999999995E-2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742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739</v>
      </c>
      <c r="H4" s="22"/>
      <c r="I4" s="21" t="s">
        <v>740</v>
      </c>
      <c r="J4" s="22"/>
      <c r="K4" s="21" t="s">
        <v>741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(457/B7*100)</f>
        <v>3.1452167928423953</v>
      </c>
      <c r="D7" s="15">
        <v>14073</v>
      </c>
      <c r="E7" s="14">
        <v>81.296945059999999</v>
      </c>
      <c r="F7" s="16">
        <v>0.47440967000000001</v>
      </c>
      <c r="G7" s="14">
        <v>11.766615760000001</v>
      </c>
      <c r="H7" s="16">
        <v>0.32850076</v>
      </c>
      <c r="I7" s="14">
        <v>2.1761430100000001</v>
      </c>
      <c r="J7" s="16">
        <v>0.13704506</v>
      </c>
      <c r="K7" s="14">
        <v>1.58766764</v>
      </c>
      <c r="L7" s="16">
        <v>0.1415196</v>
      </c>
      <c r="M7" s="14">
        <v>0</v>
      </c>
      <c r="N7" s="16">
        <v>0</v>
      </c>
      <c r="O7" s="14" t="s">
        <v>582</v>
      </c>
      <c r="P7" s="16" t="s">
        <v>582</v>
      </c>
      <c r="Q7" s="14">
        <v>0</v>
      </c>
      <c r="R7" s="16">
        <v>0</v>
      </c>
      <c r="S7" s="14">
        <v>0</v>
      </c>
      <c r="T7" s="16">
        <v>0</v>
      </c>
      <c r="U7" s="14">
        <v>3.17262852</v>
      </c>
      <c r="V7" s="16">
        <v>0.24379655</v>
      </c>
    </row>
    <row r="8" spans="1:22" x14ac:dyDescent="0.25">
      <c r="A8" s="11" t="s">
        <v>478</v>
      </c>
      <c r="B8" s="13">
        <v>7007</v>
      </c>
      <c r="C8" s="14">
        <f>(32/B8*100)</f>
        <v>0.45668617097188524</v>
      </c>
      <c r="D8" s="15">
        <v>6975</v>
      </c>
      <c r="E8" s="14">
        <v>81.241589070000003</v>
      </c>
      <c r="F8" s="16">
        <v>0.72221272000000003</v>
      </c>
      <c r="G8" s="14">
        <v>12.674284439999999</v>
      </c>
      <c r="H8" s="16">
        <v>0.55358563999999999</v>
      </c>
      <c r="I8" s="14">
        <v>2.2236900500000001</v>
      </c>
      <c r="J8" s="16">
        <v>0.17474055999999999</v>
      </c>
      <c r="K8" s="14">
        <v>2.0004623000000001</v>
      </c>
      <c r="L8" s="16">
        <v>0.20056668999999999</v>
      </c>
      <c r="M8" s="14">
        <v>0</v>
      </c>
      <c r="N8" s="16">
        <v>0</v>
      </c>
      <c r="O8" s="14" t="s">
        <v>582</v>
      </c>
      <c r="P8" s="16" t="s">
        <v>582</v>
      </c>
      <c r="Q8" s="14">
        <v>0.47307096999999998</v>
      </c>
      <c r="R8" s="16">
        <v>0.1164312</v>
      </c>
      <c r="S8" s="14">
        <v>0</v>
      </c>
      <c r="T8" s="16">
        <v>0</v>
      </c>
      <c r="U8" s="14">
        <v>1.3869031700000001</v>
      </c>
      <c r="V8" s="16">
        <v>0.18498264</v>
      </c>
    </row>
    <row r="9" spans="1:22" x14ac:dyDescent="0.25">
      <c r="A9" s="11" t="s">
        <v>479</v>
      </c>
      <c r="B9" s="13">
        <v>9651</v>
      </c>
      <c r="C9" s="14">
        <f>(152/B9*100)</f>
        <v>1.5749663247331882</v>
      </c>
      <c r="D9" s="15">
        <v>9499</v>
      </c>
      <c r="E9" s="14">
        <v>83.666421409999998</v>
      </c>
      <c r="F9" s="16">
        <v>0.77030816999999996</v>
      </c>
      <c r="G9" s="14">
        <v>8.2627387599999995</v>
      </c>
      <c r="H9" s="16">
        <v>0.39433887000000001</v>
      </c>
      <c r="I9" s="14">
        <v>1.5683557100000001</v>
      </c>
      <c r="J9" s="16">
        <v>0.15343902000000001</v>
      </c>
      <c r="K9" s="14">
        <v>1.2997083700000001</v>
      </c>
      <c r="L9" s="16">
        <v>0.14104275999999999</v>
      </c>
      <c r="M9" s="14">
        <v>0</v>
      </c>
      <c r="N9" s="16">
        <v>0</v>
      </c>
      <c r="O9" s="14" t="s">
        <v>582</v>
      </c>
      <c r="P9" s="16" t="s">
        <v>582</v>
      </c>
      <c r="Q9" s="14">
        <v>3.0273909300000001</v>
      </c>
      <c r="R9" s="16">
        <v>0.54341070999999996</v>
      </c>
      <c r="S9" s="14">
        <v>0</v>
      </c>
      <c r="T9" s="16">
        <v>0</v>
      </c>
      <c r="U9" s="14">
        <v>2.1753848100000002</v>
      </c>
      <c r="V9" s="16">
        <v>0.26961958000000003</v>
      </c>
    </row>
    <row r="10" spans="1:22" x14ac:dyDescent="0.25">
      <c r="A10" s="11" t="s">
        <v>480</v>
      </c>
      <c r="B10" s="13">
        <v>20058</v>
      </c>
      <c r="C10" s="14">
        <f>(536/B10*100)</f>
        <v>2.6722504736264829</v>
      </c>
      <c r="D10" s="15">
        <v>19522</v>
      </c>
      <c r="E10" s="14">
        <v>72.110135529999994</v>
      </c>
      <c r="F10" s="16">
        <v>0.72723811999999999</v>
      </c>
      <c r="G10" s="14">
        <v>19.744788320000001</v>
      </c>
      <c r="H10" s="16">
        <v>0.50799169</v>
      </c>
      <c r="I10" s="14">
        <v>3.8571763699999999</v>
      </c>
      <c r="J10" s="16">
        <v>0.22102081000000001</v>
      </c>
      <c r="K10" s="14">
        <v>2.4515713699999999</v>
      </c>
      <c r="L10" s="16">
        <v>0.17555823000000001</v>
      </c>
      <c r="M10" s="14">
        <v>0</v>
      </c>
      <c r="N10" s="16">
        <v>0</v>
      </c>
      <c r="O10" s="14" t="s">
        <v>582</v>
      </c>
      <c r="P10" s="16" t="s">
        <v>582</v>
      </c>
      <c r="Q10" s="14">
        <v>0</v>
      </c>
      <c r="R10" s="16">
        <v>0</v>
      </c>
      <c r="S10" s="14">
        <v>0</v>
      </c>
      <c r="T10" s="16">
        <v>0</v>
      </c>
      <c r="U10" s="14">
        <v>1.8363284099999999</v>
      </c>
      <c r="V10" s="16">
        <v>0.20959448999999999</v>
      </c>
    </row>
    <row r="11" spans="1:22" x14ac:dyDescent="0.25">
      <c r="A11" s="11" t="s">
        <v>481</v>
      </c>
      <c r="B11" s="13">
        <v>7053</v>
      </c>
      <c r="C11" s="14">
        <f>(72/B11*100)</f>
        <v>1.0208421948107189</v>
      </c>
      <c r="D11" s="15">
        <v>6981</v>
      </c>
      <c r="E11" s="14">
        <v>78.941467840000001</v>
      </c>
      <c r="F11" s="16">
        <v>0.86702941</v>
      </c>
      <c r="G11" s="14">
        <v>14.30035434</v>
      </c>
      <c r="H11" s="16">
        <v>0.65163338000000004</v>
      </c>
      <c r="I11" s="14">
        <v>2.38348162</v>
      </c>
      <c r="J11" s="16">
        <v>0.28274564000000002</v>
      </c>
      <c r="K11" s="14">
        <v>1.4674496699999999</v>
      </c>
      <c r="L11" s="16">
        <v>0.17342225999999999</v>
      </c>
      <c r="M11" s="14">
        <v>0</v>
      </c>
      <c r="N11" s="16">
        <v>0</v>
      </c>
      <c r="O11" s="14" t="s">
        <v>582</v>
      </c>
      <c r="P11" s="16" t="s">
        <v>582</v>
      </c>
      <c r="Q11" s="14">
        <v>0</v>
      </c>
      <c r="R11" s="16">
        <v>0</v>
      </c>
      <c r="S11" s="14">
        <v>0</v>
      </c>
      <c r="T11" s="16">
        <v>0</v>
      </c>
      <c r="U11" s="14">
        <v>2.9072465300000001</v>
      </c>
      <c r="V11" s="16">
        <v>0.36909005</v>
      </c>
    </row>
    <row r="12" spans="1:22" x14ac:dyDescent="0.25">
      <c r="A12" s="11" t="s">
        <v>482</v>
      </c>
      <c r="B12" s="13">
        <v>6894</v>
      </c>
      <c r="C12" s="14">
        <f>(59/B12*100)</f>
        <v>0.85581665216129965</v>
      </c>
      <c r="D12" s="15">
        <v>6835</v>
      </c>
      <c r="E12" s="14">
        <v>86.53211263</v>
      </c>
      <c r="F12" s="16">
        <v>0.74712241000000001</v>
      </c>
      <c r="G12" s="14">
        <v>6.9116386600000004</v>
      </c>
      <c r="H12" s="16">
        <v>0.36603054000000002</v>
      </c>
      <c r="I12" s="14">
        <v>1.1028093299999999</v>
      </c>
      <c r="J12" s="16">
        <v>0.13582743999999999</v>
      </c>
      <c r="K12" s="14">
        <v>1.1596725299999999</v>
      </c>
      <c r="L12" s="16">
        <v>0.14825248999999999</v>
      </c>
      <c r="M12" s="14">
        <v>0</v>
      </c>
      <c r="N12" s="16">
        <v>0</v>
      </c>
      <c r="O12" s="14" t="s">
        <v>582</v>
      </c>
      <c r="P12" s="16" t="s">
        <v>582</v>
      </c>
      <c r="Q12" s="14">
        <v>2.3477860100000001</v>
      </c>
      <c r="R12" s="16">
        <v>0.59181510000000004</v>
      </c>
      <c r="S12" s="14">
        <v>0</v>
      </c>
      <c r="T12" s="16">
        <v>0</v>
      </c>
      <c r="U12" s="14">
        <v>1.94598084</v>
      </c>
      <c r="V12" s="16">
        <v>0.23468701</v>
      </c>
    </row>
    <row r="13" spans="1:22" x14ac:dyDescent="0.25">
      <c r="A13" s="11" t="s">
        <v>483</v>
      </c>
      <c r="B13" s="13">
        <v>7161</v>
      </c>
      <c r="C13" s="14">
        <f>(101/B13*100)</f>
        <v>1.4104175394497975</v>
      </c>
      <c r="D13" s="15">
        <v>7060</v>
      </c>
      <c r="E13" s="14">
        <v>71.89655329</v>
      </c>
      <c r="F13" s="16">
        <v>0.80628135999999995</v>
      </c>
      <c r="G13" s="14">
        <v>17.503620049999999</v>
      </c>
      <c r="H13" s="16">
        <v>0.63511010000000001</v>
      </c>
      <c r="I13" s="14">
        <v>2.5866520300000002</v>
      </c>
      <c r="J13" s="16">
        <v>0.27853735000000002</v>
      </c>
      <c r="K13" s="14">
        <v>2.6480199799999999</v>
      </c>
      <c r="L13" s="16">
        <v>0.24506926000000001</v>
      </c>
      <c r="M13" s="14">
        <v>0</v>
      </c>
      <c r="N13" s="16">
        <v>0</v>
      </c>
      <c r="O13" s="14" t="s">
        <v>582</v>
      </c>
      <c r="P13" s="16" t="s">
        <v>582</v>
      </c>
      <c r="Q13" s="14">
        <v>4.0717484400000004</v>
      </c>
      <c r="R13" s="16">
        <v>0.46822377999999998</v>
      </c>
      <c r="S13" s="14">
        <v>0</v>
      </c>
      <c r="T13" s="16">
        <v>0</v>
      </c>
      <c r="U13" s="14">
        <v>1.2934062099999999</v>
      </c>
      <c r="V13" s="16">
        <v>0.20201187000000001</v>
      </c>
    </row>
    <row r="14" spans="1:22" x14ac:dyDescent="0.25">
      <c r="A14" s="11" t="s">
        <v>484</v>
      </c>
      <c r="B14" s="13">
        <v>5587</v>
      </c>
      <c r="C14" s="14">
        <f>(78/B14*100)</f>
        <v>1.3960980848398066</v>
      </c>
      <c r="D14" s="15">
        <v>5509</v>
      </c>
      <c r="E14" s="14">
        <v>64.485215940000003</v>
      </c>
      <c r="F14" s="16">
        <v>0.82504257000000003</v>
      </c>
      <c r="G14" s="14">
        <v>26.423202409999998</v>
      </c>
      <c r="H14" s="16">
        <v>0.72361463999999998</v>
      </c>
      <c r="I14" s="14">
        <v>5.10252032</v>
      </c>
      <c r="J14" s="16">
        <v>0.37156906000000001</v>
      </c>
      <c r="K14" s="14">
        <v>3.0780567900000002</v>
      </c>
      <c r="L14" s="16">
        <v>0.27223733</v>
      </c>
      <c r="M14" s="14">
        <v>0</v>
      </c>
      <c r="N14" s="16">
        <v>0</v>
      </c>
      <c r="O14" s="14" t="s">
        <v>582</v>
      </c>
      <c r="P14" s="16" t="s">
        <v>582</v>
      </c>
      <c r="Q14" s="14">
        <v>0</v>
      </c>
      <c r="R14" s="16">
        <v>0</v>
      </c>
      <c r="S14" s="14">
        <v>0</v>
      </c>
      <c r="T14" s="16">
        <v>0</v>
      </c>
      <c r="U14" s="14">
        <v>0.91100453000000003</v>
      </c>
      <c r="V14" s="16">
        <v>0.15678253</v>
      </c>
    </row>
    <row r="15" spans="1:22" x14ac:dyDescent="0.25">
      <c r="A15" s="11" t="s">
        <v>485</v>
      </c>
      <c r="B15" s="13">
        <v>5882</v>
      </c>
      <c r="C15" s="14">
        <f>(56/B15*100)</f>
        <v>0.95205712342740567</v>
      </c>
      <c r="D15" s="15">
        <v>5826</v>
      </c>
      <c r="E15" s="14">
        <v>50.876845260000003</v>
      </c>
      <c r="F15" s="16">
        <v>0.94348332000000001</v>
      </c>
      <c r="G15" s="14">
        <v>37.30872119</v>
      </c>
      <c r="H15" s="16">
        <v>0.78441042999999999</v>
      </c>
      <c r="I15" s="14">
        <v>6.0184877200000004</v>
      </c>
      <c r="J15" s="16">
        <v>0.34410537000000002</v>
      </c>
      <c r="K15" s="14">
        <v>3.93371454</v>
      </c>
      <c r="L15" s="16">
        <v>0.26760704000000002</v>
      </c>
      <c r="M15" s="14">
        <v>0</v>
      </c>
      <c r="N15" s="16">
        <v>0</v>
      </c>
      <c r="O15" s="14" t="s">
        <v>582</v>
      </c>
      <c r="P15" s="16" t="s">
        <v>582</v>
      </c>
      <c r="Q15" s="14">
        <v>1.013288</v>
      </c>
      <c r="R15" s="16">
        <v>0.45416490999999998</v>
      </c>
      <c r="S15" s="14">
        <v>0</v>
      </c>
      <c r="T15" s="16">
        <v>0</v>
      </c>
      <c r="U15" s="14">
        <v>0.84894329000000002</v>
      </c>
      <c r="V15" s="16">
        <v>0.14961704000000001</v>
      </c>
    </row>
    <row r="16" spans="1:22" x14ac:dyDescent="0.25">
      <c r="A16" s="11" t="s">
        <v>486</v>
      </c>
      <c r="B16" s="13">
        <v>6108</v>
      </c>
      <c r="C16" s="14">
        <f>(114/B16*100)</f>
        <v>1.8664047151277015</v>
      </c>
      <c r="D16" s="15">
        <v>5994</v>
      </c>
      <c r="E16" s="14">
        <v>73.240732149999999</v>
      </c>
      <c r="F16" s="16">
        <v>0.86285341000000004</v>
      </c>
      <c r="G16" s="14">
        <v>16.271786389999999</v>
      </c>
      <c r="H16" s="16">
        <v>0.55096509000000005</v>
      </c>
      <c r="I16" s="14">
        <v>3.9740431799999998</v>
      </c>
      <c r="J16" s="16">
        <v>0.32876849000000002</v>
      </c>
      <c r="K16" s="14">
        <v>3.8449555399999999</v>
      </c>
      <c r="L16" s="16">
        <v>0.25159584000000002</v>
      </c>
      <c r="M16" s="14">
        <v>0</v>
      </c>
      <c r="N16" s="16">
        <v>0</v>
      </c>
      <c r="O16" s="14" t="s">
        <v>582</v>
      </c>
      <c r="P16" s="16" t="s">
        <v>582</v>
      </c>
      <c r="Q16" s="14">
        <v>0</v>
      </c>
      <c r="R16" s="16">
        <v>0</v>
      </c>
      <c r="S16" s="14">
        <v>0</v>
      </c>
      <c r="T16" s="16">
        <v>0</v>
      </c>
      <c r="U16" s="14">
        <v>2.6684827499999999</v>
      </c>
      <c r="V16" s="16">
        <v>0.35191655999999999</v>
      </c>
    </row>
    <row r="17" spans="1:22" x14ac:dyDescent="0.25">
      <c r="A17" s="11" t="s">
        <v>487</v>
      </c>
      <c r="B17" s="13">
        <v>6504</v>
      </c>
      <c r="C17" s="14">
        <f>(916/B17*100)</f>
        <v>14.083640836408366</v>
      </c>
      <c r="D17" s="15">
        <v>5588</v>
      </c>
      <c r="E17" s="14">
        <v>80.042595480000003</v>
      </c>
      <c r="F17" s="16">
        <v>0.76595725999999997</v>
      </c>
      <c r="G17" s="14">
        <v>11.56535489</v>
      </c>
      <c r="H17" s="16">
        <v>0.55767602000000005</v>
      </c>
      <c r="I17" s="14">
        <v>2.07213403</v>
      </c>
      <c r="J17" s="16">
        <v>0.18562244</v>
      </c>
      <c r="K17" s="14">
        <v>1.32483025</v>
      </c>
      <c r="L17" s="16">
        <v>0.16912134000000001</v>
      </c>
      <c r="M17" s="14">
        <v>0</v>
      </c>
      <c r="N17" s="16">
        <v>0</v>
      </c>
      <c r="O17" s="14" t="s">
        <v>582</v>
      </c>
      <c r="P17" s="16" t="s">
        <v>582</v>
      </c>
      <c r="Q17" s="14">
        <v>2.6503876200000001</v>
      </c>
      <c r="R17" s="16">
        <v>0.34950118000000002</v>
      </c>
      <c r="S17" s="14">
        <v>0</v>
      </c>
      <c r="T17" s="16">
        <v>0</v>
      </c>
      <c r="U17" s="14">
        <v>2.34469773</v>
      </c>
      <c r="V17" s="16">
        <v>0.26336590999999998</v>
      </c>
    </row>
    <row r="18" spans="1:22" x14ac:dyDescent="0.25">
      <c r="A18" s="11" t="s">
        <v>488</v>
      </c>
      <c r="B18" s="13">
        <v>5532</v>
      </c>
      <c r="C18" s="14">
        <f>(28/B18*100)</f>
        <v>0.50614605929139556</v>
      </c>
      <c r="D18" s="15">
        <v>5504</v>
      </c>
      <c r="E18" s="14">
        <v>53.586773030000003</v>
      </c>
      <c r="F18" s="16">
        <v>1.4482429999999999</v>
      </c>
      <c r="G18" s="14">
        <v>31.27448034</v>
      </c>
      <c r="H18" s="16">
        <v>0.97691897000000005</v>
      </c>
      <c r="I18" s="14">
        <v>7.2877851700000003</v>
      </c>
      <c r="J18" s="16">
        <v>0.39919681000000001</v>
      </c>
      <c r="K18" s="14">
        <v>5.8753421899999996</v>
      </c>
      <c r="L18" s="16">
        <v>0.49830057</v>
      </c>
      <c r="M18" s="14">
        <v>0</v>
      </c>
      <c r="N18" s="16">
        <v>0</v>
      </c>
      <c r="O18" s="14" t="s">
        <v>582</v>
      </c>
      <c r="P18" s="16" t="s">
        <v>582</v>
      </c>
      <c r="Q18" s="14">
        <v>0</v>
      </c>
      <c r="R18" s="16">
        <v>0</v>
      </c>
      <c r="S18" s="14">
        <v>0</v>
      </c>
      <c r="T18" s="16">
        <v>0</v>
      </c>
      <c r="U18" s="14">
        <v>1.9756192800000001</v>
      </c>
      <c r="V18" s="16">
        <v>0.26271243</v>
      </c>
    </row>
    <row r="19" spans="1:22" x14ac:dyDescent="0.25">
      <c r="A19" s="11" t="s">
        <v>489</v>
      </c>
      <c r="B19" s="13">
        <v>5658</v>
      </c>
      <c r="C19" s="14">
        <f>(101/B19*100)</f>
        <v>1.7850830682219865</v>
      </c>
      <c r="D19" s="15">
        <v>5557</v>
      </c>
      <c r="E19" s="14">
        <v>81.180213190000003</v>
      </c>
      <c r="F19" s="16">
        <v>0.77571800999999996</v>
      </c>
      <c r="G19" s="14">
        <v>13.392944760000001</v>
      </c>
      <c r="H19" s="16">
        <v>0.67514046999999999</v>
      </c>
      <c r="I19" s="14">
        <v>2.34749725</v>
      </c>
      <c r="J19" s="16">
        <v>0.25064067000000001</v>
      </c>
      <c r="K19" s="14">
        <v>1.6750045899999999</v>
      </c>
      <c r="L19" s="16">
        <v>0.17015098000000001</v>
      </c>
      <c r="M19" s="14">
        <v>0</v>
      </c>
      <c r="N19" s="16">
        <v>0</v>
      </c>
      <c r="O19" s="14" t="s">
        <v>582</v>
      </c>
      <c r="P19" s="16" t="s">
        <v>582</v>
      </c>
      <c r="Q19" s="14">
        <v>0</v>
      </c>
      <c r="R19" s="16">
        <v>0</v>
      </c>
      <c r="S19" s="14">
        <v>0</v>
      </c>
      <c r="T19" s="16">
        <v>0</v>
      </c>
      <c r="U19" s="14">
        <v>1.40434021</v>
      </c>
      <c r="V19" s="16">
        <v>0.20423727</v>
      </c>
    </row>
    <row r="20" spans="1:22" x14ac:dyDescent="0.25">
      <c r="A20" s="11" t="s">
        <v>490</v>
      </c>
      <c r="B20" s="13">
        <v>3371</v>
      </c>
      <c r="C20" s="14">
        <f>(75/B20*100)</f>
        <v>2.2248590922574905</v>
      </c>
      <c r="D20" s="15">
        <v>3296</v>
      </c>
      <c r="E20" s="14">
        <v>79.988994360000007</v>
      </c>
      <c r="F20" s="16">
        <v>0.69117039000000002</v>
      </c>
      <c r="G20" s="14">
        <v>13.00229717</v>
      </c>
      <c r="H20" s="16">
        <v>0.53682081999999998</v>
      </c>
      <c r="I20" s="14">
        <v>2.65985644</v>
      </c>
      <c r="J20" s="16">
        <v>0.25859137999999998</v>
      </c>
      <c r="K20" s="14">
        <v>2.4367443899999999</v>
      </c>
      <c r="L20" s="16">
        <v>0.26849584999999998</v>
      </c>
      <c r="M20" s="14">
        <v>0</v>
      </c>
      <c r="N20" s="16">
        <v>0</v>
      </c>
      <c r="O20" s="14" t="s">
        <v>582</v>
      </c>
      <c r="P20" s="16" t="s">
        <v>582</v>
      </c>
      <c r="Q20" s="14">
        <v>0</v>
      </c>
      <c r="R20" s="16">
        <v>0</v>
      </c>
      <c r="S20" s="14">
        <v>0</v>
      </c>
      <c r="T20" s="16">
        <v>0</v>
      </c>
      <c r="U20" s="14">
        <v>1.9121076299999999</v>
      </c>
      <c r="V20" s="16">
        <v>0.23870335000000001</v>
      </c>
    </row>
    <row r="21" spans="1:22" x14ac:dyDescent="0.25">
      <c r="A21" s="11" t="s">
        <v>491</v>
      </c>
      <c r="B21" s="13">
        <v>5741</v>
      </c>
      <c r="C21" s="14">
        <f>(45/B21*100)</f>
        <v>0.7838355687162516</v>
      </c>
      <c r="D21" s="15">
        <v>5696</v>
      </c>
      <c r="E21" s="14">
        <v>75.826188189999996</v>
      </c>
      <c r="F21" s="16">
        <v>0.76747620999999999</v>
      </c>
      <c r="G21" s="14">
        <v>17.72684293</v>
      </c>
      <c r="H21" s="16">
        <v>0.56993282000000001</v>
      </c>
      <c r="I21" s="14">
        <v>3.4853769300000002</v>
      </c>
      <c r="J21" s="16">
        <v>0.29036106</v>
      </c>
      <c r="K21" s="14">
        <v>1.5216038599999999</v>
      </c>
      <c r="L21" s="16">
        <v>0.18603357000000001</v>
      </c>
      <c r="M21" s="14">
        <v>0</v>
      </c>
      <c r="N21" s="16">
        <v>0</v>
      </c>
      <c r="O21" s="14" t="s">
        <v>582</v>
      </c>
      <c r="P21" s="16" t="s">
        <v>582</v>
      </c>
      <c r="Q21" s="14">
        <v>0</v>
      </c>
      <c r="R21" s="16">
        <v>0</v>
      </c>
      <c r="S21" s="14">
        <v>0</v>
      </c>
      <c r="T21" s="16">
        <v>0</v>
      </c>
      <c r="U21" s="14">
        <v>1.4399880899999999</v>
      </c>
      <c r="V21" s="16">
        <v>0.16181385000000001</v>
      </c>
    </row>
    <row r="22" spans="1:22" x14ac:dyDescent="0.25">
      <c r="A22" s="11" t="s">
        <v>492</v>
      </c>
      <c r="B22" s="13">
        <v>6598</v>
      </c>
      <c r="C22" s="14">
        <f>(34/B22*100)</f>
        <v>0.51530766899060321</v>
      </c>
      <c r="D22" s="15">
        <v>6564</v>
      </c>
      <c r="E22" s="14">
        <v>60.06688312</v>
      </c>
      <c r="F22" s="16">
        <v>1.11054232</v>
      </c>
      <c r="G22" s="14">
        <v>24.798047749999999</v>
      </c>
      <c r="H22" s="16">
        <v>0.74635512999999998</v>
      </c>
      <c r="I22" s="14">
        <v>5.7602139399999999</v>
      </c>
      <c r="J22" s="16">
        <v>0.37337007</v>
      </c>
      <c r="K22" s="14">
        <v>6.26065278</v>
      </c>
      <c r="L22" s="16">
        <v>0.45061658999999998</v>
      </c>
      <c r="M22" s="14">
        <v>0</v>
      </c>
      <c r="N22" s="16">
        <v>0</v>
      </c>
      <c r="O22" s="14" t="s">
        <v>582</v>
      </c>
      <c r="P22" s="16" t="s">
        <v>582</v>
      </c>
      <c r="Q22" s="14">
        <v>0</v>
      </c>
      <c r="R22" s="16">
        <v>0</v>
      </c>
      <c r="S22" s="14">
        <v>0</v>
      </c>
      <c r="T22" s="16">
        <v>0</v>
      </c>
      <c r="U22" s="14">
        <v>3.1142024199999998</v>
      </c>
      <c r="V22" s="16">
        <v>0.39201622000000003</v>
      </c>
    </row>
    <row r="23" spans="1:22" x14ac:dyDescent="0.25">
      <c r="A23" s="11" t="s">
        <v>493</v>
      </c>
      <c r="B23" s="13">
        <v>11583</v>
      </c>
      <c r="C23" s="14">
        <f>(225/B23*100)</f>
        <v>1.9425019425019423</v>
      </c>
      <c r="D23" s="15">
        <v>11358</v>
      </c>
      <c r="E23" s="14">
        <v>58.162216030000003</v>
      </c>
      <c r="F23" s="16">
        <v>0.72028384999999995</v>
      </c>
      <c r="G23" s="14">
        <v>30.854968190000001</v>
      </c>
      <c r="H23" s="16">
        <v>0.61156891999999996</v>
      </c>
      <c r="I23" s="14">
        <v>5.8277561200000001</v>
      </c>
      <c r="J23" s="16">
        <v>0.34048764999999998</v>
      </c>
      <c r="K23" s="14">
        <v>3.5066697699999998</v>
      </c>
      <c r="L23" s="16">
        <v>0.31329563999999999</v>
      </c>
      <c r="M23" s="14">
        <v>0</v>
      </c>
      <c r="N23" s="16">
        <v>0</v>
      </c>
      <c r="O23" s="14" t="s">
        <v>582</v>
      </c>
      <c r="P23" s="16" t="s">
        <v>582</v>
      </c>
      <c r="Q23" s="14">
        <v>0</v>
      </c>
      <c r="R23" s="16">
        <v>0</v>
      </c>
      <c r="S23" s="14">
        <v>0</v>
      </c>
      <c r="T23" s="16">
        <v>0</v>
      </c>
      <c r="U23" s="14">
        <v>1.64838989</v>
      </c>
      <c r="V23" s="16">
        <v>0.24131000999999999</v>
      </c>
    </row>
    <row r="24" spans="1:22" x14ac:dyDescent="0.25">
      <c r="A24" s="11" t="s">
        <v>494</v>
      </c>
      <c r="B24" s="13">
        <v>6647</v>
      </c>
      <c r="C24" s="14">
        <f>(7/B24*100)</f>
        <v>0.10531066646607493</v>
      </c>
      <c r="D24" s="15">
        <v>6640</v>
      </c>
      <c r="E24" s="14">
        <v>96.572711850000005</v>
      </c>
      <c r="F24" s="16">
        <v>0.37331039999999999</v>
      </c>
      <c r="G24" s="14">
        <v>2.1951404299999999</v>
      </c>
      <c r="H24" s="16">
        <v>0.25352519000000001</v>
      </c>
      <c r="I24" s="14">
        <v>0.45590634000000002</v>
      </c>
      <c r="J24" s="16">
        <v>0.1023775</v>
      </c>
      <c r="K24" s="14">
        <v>0.39369237000000001</v>
      </c>
      <c r="L24" s="16">
        <v>6.7511890000000005E-2</v>
      </c>
      <c r="M24" s="14">
        <v>0</v>
      </c>
      <c r="N24" s="16">
        <v>0</v>
      </c>
      <c r="O24" s="14" t="s">
        <v>582</v>
      </c>
      <c r="P24" s="16" t="s">
        <v>582</v>
      </c>
      <c r="Q24" s="14">
        <v>0</v>
      </c>
      <c r="R24" s="16">
        <v>0</v>
      </c>
      <c r="S24" s="14">
        <v>0</v>
      </c>
      <c r="T24" s="16">
        <v>0</v>
      </c>
      <c r="U24" s="14">
        <v>0.38254901000000002</v>
      </c>
      <c r="V24" s="16">
        <v>0.10201193</v>
      </c>
    </row>
    <row r="25" spans="1:22" x14ac:dyDescent="0.25">
      <c r="A25" s="11" t="s">
        <v>495</v>
      </c>
      <c r="B25" s="13">
        <v>5581</v>
      </c>
      <c r="C25" s="14">
        <f>(25/B25*100)</f>
        <v>0.44794839634474104</v>
      </c>
      <c r="D25" s="15">
        <v>5556</v>
      </c>
      <c r="E25" s="14">
        <v>96.737780920000006</v>
      </c>
      <c r="F25" s="16">
        <v>0.34299544999999998</v>
      </c>
      <c r="G25" s="14">
        <v>1.96438172</v>
      </c>
      <c r="H25" s="16">
        <v>0.25358649999999999</v>
      </c>
      <c r="I25" s="14">
        <v>0.33358173000000002</v>
      </c>
      <c r="J25" s="16">
        <v>7.9645460000000001E-2</v>
      </c>
      <c r="K25" s="14">
        <v>0.32130341000000001</v>
      </c>
      <c r="L25" s="16">
        <v>6.7334030000000003E-2</v>
      </c>
      <c r="M25" s="14">
        <v>0</v>
      </c>
      <c r="N25" s="16">
        <v>0</v>
      </c>
      <c r="O25" s="14" t="s">
        <v>582</v>
      </c>
      <c r="P25" s="16" t="s">
        <v>582</v>
      </c>
      <c r="Q25" s="14">
        <v>0</v>
      </c>
      <c r="R25" s="16">
        <v>0</v>
      </c>
      <c r="S25" s="14">
        <v>0</v>
      </c>
      <c r="T25" s="16">
        <v>0</v>
      </c>
      <c r="U25" s="14">
        <v>0.64295221999999996</v>
      </c>
      <c r="V25" s="16">
        <v>0.12992121000000001</v>
      </c>
    </row>
    <row r="26" spans="1:22" x14ac:dyDescent="0.25">
      <c r="A26" s="11" t="s">
        <v>496</v>
      </c>
      <c r="B26" s="13">
        <v>4869</v>
      </c>
      <c r="C26" s="14">
        <f>(41/B26*100)</f>
        <v>0.84206202505647987</v>
      </c>
      <c r="D26" s="15">
        <v>4828</v>
      </c>
      <c r="E26" s="14">
        <v>60.15391924</v>
      </c>
      <c r="F26" s="16">
        <v>0.91361387999999999</v>
      </c>
      <c r="G26" s="14">
        <v>29.59514622</v>
      </c>
      <c r="H26" s="16">
        <v>0.80778143000000002</v>
      </c>
      <c r="I26" s="14">
        <v>5.3459383999999996</v>
      </c>
      <c r="J26" s="16">
        <v>0.33805431000000002</v>
      </c>
      <c r="K26" s="14">
        <v>3.59901808</v>
      </c>
      <c r="L26" s="16">
        <v>0.27685521000000002</v>
      </c>
      <c r="M26" s="14">
        <v>0</v>
      </c>
      <c r="N26" s="16">
        <v>0</v>
      </c>
      <c r="O26" s="14" t="s">
        <v>582</v>
      </c>
      <c r="P26" s="16" t="s">
        <v>582</v>
      </c>
      <c r="Q26" s="14">
        <v>0</v>
      </c>
      <c r="R26" s="16">
        <v>0</v>
      </c>
      <c r="S26" s="14">
        <v>0</v>
      </c>
      <c r="T26" s="16">
        <v>0</v>
      </c>
      <c r="U26" s="14">
        <v>1.30597805</v>
      </c>
      <c r="V26" s="16">
        <v>0.19613481999999999</v>
      </c>
    </row>
    <row r="27" spans="1:22" x14ac:dyDescent="0.25">
      <c r="A27" s="11" t="s">
        <v>497</v>
      </c>
      <c r="B27" s="13">
        <v>5299</v>
      </c>
      <c r="C27" s="14">
        <f>(32/B27*100)</f>
        <v>0.60388752594829209</v>
      </c>
      <c r="D27" s="15">
        <v>5267</v>
      </c>
      <c r="E27" s="14">
        <v>82.366708639999999</v>
      </c>
      <c r="F27" s="16">
        <v>0.52641914999999995</v>
      </c>
      <c r="G27" s="14">
        <v>10.41205458</v>
      </c>
      <c r="H27" s="16">
        <v>0.43356614999999998</v>
      </c>
      <c r="I27" s="14">
        <v>2.0423191799999998</v>
      </c>
      <c r="J27" s="16">
        <v>0.18283962000000001</v>
      </c>
      <c r="K27" s="14">
        <v>2.3919492199999999</v>
      </c>
      <c r="L27" s="16">
        <v>0.20822357</v>
      </c>
      <c r="M27" s="14">
        <v>0</v>
      </c>
      <c r="N27" s="16">
        <v>0</v>
      </c>
      <c r="O27" s="14" t="s">
        <v>582</v>
      </c>
      <c r="P27" s="16" t="s">
        <v>582</v>
      </c>
      <c r="Q27" s="14">
        <v>0</v>
      </c>
      <c r="R27" s="16">
        <v>0</v>
      </c>
      <c r="S27" s="14">
        <v>0</v>
      </c>
      <c r="T27" s="16">
        <v>0</v>
      </c>
      <c r="U27" s="14">
        <v>2.7869683900000002</v>
      </c>
      <c r="V27" s="16">
        <v>0.25499965000000002</v>
      </c>
    </row>
    <row r="28" spans="1:22" x14ac:dyDescent="0.25">
      <c r="A28" s="11" t="s">
        <v>498</v>
      </c>
      <c r="B28" s="13">
        <v>7568</v>
      </c>
      <c r="C28" s="14">
        <f>(114/B28*100)</f>
        <v>1.5063424947145878</v>
      </c>
      <c r="D28" s="15">
        <v>7454</v>
      </c>
      <c r="E28" s="14">
        <v>74.063238729999995</v>
      </c>
      <c r="F28" s="16">
        <v>0.82372898999999999</v>
      </c>
      <c r="G28" s="14">
        <v>20.767700560000002</v>
      </c>
      <c r="H28" s="16">
        <v>0.69718835999999995</v>
      </c>
      <c r="I28" s="14">
        <v>2.4068203499999998</v>
      </c>
      <c r="J28" s="16">
        <v>0.18818579999999999</v>
      </c>
      <c r="K28" s="14">
        <v>1.3660893599999999</v>
      </c>
      <c r="L28" s="16">
        <v>0.20529201999999999</v>
      </c>
      <c r="M28" s="14">
        <v>0</v>
      </c>
      <c r="N28" s="16">
        <v>0</v>
      </c>
      <c r="O28" s="14" t="s">
        <v>582</v>
      </c>
      <c r="P28" s="16" t="s">
        <v>582</v>
      </c>
      <c r="Q28" s="14">
        <v>0</v>
      </c>
      <c r="R28" s="16">
        <v>0</v>
      </c>
      <c r="S28" s="14">
        <v>0</v>
      </c>
      <c r="T28" s="16">
        <v>0</v>
      </c>
      <c r="U28" s="14">
        <v>1.3961509999999999</v>
      </c>
      <c r="V28" s="16">
        <v>0.14458156999999999</v>
      </c>
    </row>
    <row r="29" spans="1:22" x14ac:dyDescent="0.25">
      <c r="A29" s="11" t="s">
        <v>499</v>
      </c>
      <c r="B29" s="13">
        <v>5385</v>
      </c>
      <c r="C29" s="14">
        <f>(30/B29*100)</f>
        <v>0.55710306406685239</v>
      </c>
      <c r="D29" s="15">
        <v>5355</v>
      </c>
      <c r="E29" s="14">
        <v>78.217779519999993</v>
      </c>
      <c r="F29" s="16">
        <v>0.78228167000000004</v>
      </c>
      <c r="G29" s="14">
        <v>13.847965909999999</v>
      </c>
      <c r="H29" s="16">
        <v>0.57959539000000004</v>
      </c>
      <c r="I29" s="14">
        <v>2.45746288</v>
      </c>
      <c r="J29" s="16">
        <v>0.22396004</v>
      </c>
      <c r="K29" s="14">
        <v>1.8786400999999999</v>
      </c>
      <c r="L29" s="16">
        <v>0.22061726000000001</v>
      </c>
      <c r="M29" s="14">
        <v>0</v>
      </c>
      <c r="N29" s="16">
        <v>0</v>
      </c>
      <c r="O29" s="14" t="s">
        <v>582</v>
      </c>
      <c r="P29" s="16" t="s">
        <v>582</v>
      </c>
      <c r="Q29" s="14">
        <v>2.7667624100000001</v>
      </c>
      <c r="R29" s="16">
        <v>0.24169378</v>
      </c>
      <c r="S29" s="14">
        <v>0</v>
      </c>
      <c r="T29" s="16">
        <v>0</v>
      </c>
      <c r="U29" s="14">
        <v>0.83138917999999995</v>
      </c>
      <c r="V29" s="16">
        <v>0.14894952</v>
      </c>
    </row>
    <row r="30" spans="1:22" x14ac:dyDescent="0.25">
      <c r="A30" s="11" t="s">
        <v>500</v>
      </c>
      <c r="B30" s="13">
        <v>4520</v>
      </c>
      <c r="C30" s="14">
        <f>(118/B30*100)</f>
        <v>2.6106194690265485</v>
      </c>
      <c r="D30" s="15">
        <v>4402</v>
      </c>
      <c r="E30" s="14">
        <v>76.008189040000005</v>
      </c>
      <c r="F30" s="16">
        <v>0.67472657000000003</v>
      </c>
      <c r="G30" s="14">
        <v>15.944119499999999</v>
      </c>
      <c r="H30" s="16">
        <v>0.59799952000000001</v>
      </c>
      <c r="I30" s="14">
        <v>3.5981934500000001</v>
      </c>
      <c r="J30" s="16">
        <v>0.23573598000000001</v>
      </c>
      <c r="K30" s="14">
        <v>2.6770484899999998</v>
      </c>
      <c r="L30" s="16">
        <v>0.27936544000000002</v>
      </c>
      <c r="M30" s="14">
        <v>0</v>
      </c>
      <c r="N30" s="16">
        <v>0</v>
      </c>
      <c r="O30" s="14" t="s">
        <v>582</v>
      </c>
      <c r="P30" s="16" t="s">
        <v>582</v>
      </c>
      <c r="Q30" s="14">
        <v>0</v>
      </c>
      <c r="R30" s="16">
        <v>0</v>
      </c>
      <c r="S30" s="14">
        <v>0</v>
      </c>
      <c r="T30" s="16">
        <v>0</v>
      </c>
      <c r="U30" s="14">
        <v>1.7724495300000001</v>
      </c>
      <c r="V30" s="16">
        <v>0.19751282000000001</v>
      </c>
    </row>
    <row r="31" spans="1:22" x14ac:dyDescent="0.25">
      <c r="A31" s="11" t="s">
        <v>501</v>
      </c>
      <c r="B31" s="13">
        <v>5456</v>
      </c>
      <c r="C31" s="14">
        <f>(130/B31*100)</f>
        <v>2.3826979472140764</v>
      </c>
      <c r="D31" s="15">
        <v>5326</v>
      </c>
      <c r="E31" s="14">
        <v>78.564521880000001</v>
      </c>
      <c r="F31" s="16">
        <v>0.73249346999999998</v>
      </c>
      <c r="G31" s="14">
        <v>14.292853429999999</v>
      </c>
      <c r="H31" s="16">
        <v>0.58566125999999996</v>
      </c>
      <c r="I31" s="14">
        <v>2.6440248400000002</v>
      </c>
      <c r="J31" s="16">
        <v>0.23564508000000001</v>
      </c>
      <c r="K31" s="14">
        <v>2.3713580200000002</v>
      </c>
      <c r="L31" s="16">
        <v>0.19207004</v>
      </c>
      <c r="M31" s="14">
        <v>0</v>
      </c>
      <c r="N31" s="16">
        <v>0</v>
      </c>
      <c r="O31" s="14" t="s">
        <v>582</v>
      </c>
      <c r="P31" s="16" t="s">
        <v>582</v>
      </c>
      <c r="Q31" s="14">
        <v>0</v>
      </c>
      <c r="R31" s="16">
        <v>0</v>
      </c>
      <c r="S31" s="14">
        <v>0</v>
      </c>
      <c r="T31" s="16">
        <v>0</v>
      </c>
      <c r="U31" s="14">
        <v>2.12724183</v>
      </c>
      <c r="V31" s="16">
        <v>0.31212135000000002</v>
      </c>
    </row>
    <row r="32" spans="1:22" x14ac:dyDescent="0.25">
      <c r="A32" s="11" t="s">
        <v>502</v>
      </c>
      <c r="B32" s="13">
        <v>4478</v>
      </c>
      <c r="C32" s="14">
        <f>(6/B32*100)</f>
        <v>0.13398838767306834</v>
      </c>
      <c r="D32" s="15">
        <v>4472</v>
      </c>
      <c r="E32" s="14">
        <v>62.115648290000003</v>
      </c>
      <c r="F32" s="16">
        <v>1.1580808600000001</v>
      </c>
      <c r="G32" s="14">
        <v>24.45536632</v>
      </c>
      <c r="H32" s="16">
        <v>0.76316079000000003</v>
      </c>
      <c r="I32" s="14">
        <v>5.40337713</v>
      </c>
      <c r="J32" s="16">
        <v>0.44002724999999998</v>
      </c>
      <c r="K32" s="14">
        <v>7.2942402800000004</v>
      </c>
      <c r="L32" s="16">
        <v>0.48512692000000002</v>
      </c>
      <c r="M32" s="14">
        <v>0</v>
      </c>
      <c r="N32" s="16">
        <v>0</v>
      </c>
      <c r="O32" s="14" t="s">
        <v>582</v>
      </c>
      <c r="P32" s="16" t="s">
        <v>582</v>
      </c>
      <c r="Q32" s="14">
        <v>0</v>
      </c>
      <c r="R32" s="16">
        <v>0</v>
      </c>
      <c r="S32" s="14">
        <v>0</v>
      </c>
      <c r="T32" s="16">
        <v>0</v>
      </c>
      <c r="U32" s="14">
        <v>0.73136798000000003</v>
      </c>
      <c r="V32" s="16">
        <v>0.13340689</v>
      </c>
    </row>
    <row r="33" spans="1:22" x14ac:dyDescent="0.25">
      <c r="A33" s="11" t="s">
        <v>503</v>
      </c>
      <c r="B33" s="13">
        <v>7325</v>
      </c>
      <c r="C33" s="14">
        <f>(76/B33*100)</f>
        <v>1.0375426621160411</v>
      </c>
      <c r="D33" s="15">
        <v>7249</v>
      </c>
      <c r="E33" s="14">
        <v>66.17303794</v>
      </c>
      <c r="F33" s="16">
        <v>0.74768027000000004</v>
      </c>
      <c r="G33" s="14">
        <v>26.207097260000001</v>
      </c>
      <c r="H33" s="16">
        <v>0.71082539</v>
      </c>
      <c r="I33" s="14">
        <v>4.0141475199999999</v>
      </c>
      <c r="J33" s="16">
        <v>0.30350344000000001</v>
      </c>
      <c r="K33" s="14">
        <v>2.2880176900000002</v>
      </c>
      <c r="L33" s="16">
        <v>0.22660869</v>
      </c>
      <c r="M33" s="14">
        <v>0</v>
      </c>
      <c r="N33" s="16">
        <v>0</v>
      </c>
      <c r="O33" s="14" t="s">
        <v>582</v>
      </c>
      <c r="P33" s="16" t="s">
        <v>582</v>
      </c>
      <c r="Q33" s="14">
        <v>0</v>
      </c>
      <c r="R33" s="16">
        <v>0</v>
      </c>
      <c r="S33" s="14">
        <v>0</v>
      </c>
      <c r="T33" s="16">
        <v>0</v>
      </c>
      <c r="U33" s="14">
        <v>1.3176995899999999</v>
      </c>
      <c r="V33" s="16">
        <v>0.19118774999999999</v>
      </c>
    </row>
    <row r="34" spans="1:22" x14ac:dyDescent="0.25">
      <c r="A34" s="11" t="s">
        <v>504</v>
      </c>
      <c r="B34" s="13">
        <v>6350</v>
      </c>
      <c r="C34" s="14">
        <f>(50/B34*100)</f>
        <v>0.78740157480314954</v>
      </c>
      <c r="D34" s="15">
        <v>6300</v>
      </c>
      <c r="E34" s="14">
        <v>47.678551489999997</v>
      </c>
      <c r="F34" s="16">
        <v>0.87011707000000005</v>
      </c>
      <c r="G34" s="14">
        <v>31.157786529999999</v>
      </c>
      <c r="H34" s="16">
        <v>0.67488431000000004</v>
      </c>
      <c r="I34" s="14">
        <v>6.5934467100000003</v>
      </c>
      <c r="J34" s="16">
        <v>0.32992453999999999</v>
      </c>
      <c r="K34" s="14">
        <v>9.3220340299999993</v>
      </c>
      <c r="L34" s="16">
        <v>0.35619334000000002</v>
      </c>
      <c r="M34" s="14">
        <v>0</v>
      </c>
      <c r="N34" s="16">
        <v>0</v>
      </c>
      <c r="O34" s="14" t="s">
        <v>582</v>
      </c>
      <c r="P34" s="16" t="s">
        <v>582</v>
      </c>
      <c r="Q34" s="14">
        <v>2.5676334299999999</v>
      </c>
      <c r="R34" s="16">
        <v>0.53288915999999997</v>
      </c>
      <c r="S34" s="14">
        <v>0</v>
      </c>
      <c r="T34" s="16">
        <v>0</v>
      </c>
      <c r="U34" s="14">
        <v>2.6805478100000002</v>
      </c>
      <c r="V34" s="16">
        <v>0.33556460999999999</v>
      </c>
    </row>
    <row r="35" spans="1:22" x14ac:dyDescent="0.25">
      <c r="A35" s="11" t="s">
        <v>505</v>
      </c>
      <c r="B35" s="13">
        <v>6406</v>
      </c>
      <c r="C35" s="14">
        <f>(44/B35*100)</f>
        <v>0.6868560724320949</v>
      </c>
      <c r="D35" s="15">
        <v>6362</v>
      </c>
      <c r="E35" s="14">
        <v>69.584311880000001</v>
      </c>
      <c r="F35" s="16">
        <v>0.80435451000000002</v>
      </c>
      <c r="G35" s="14">
        <v>20.560619540000001</v>
      </c>
      <c r="H35" s="16">
        <v>0.67448565000000005</v>
      </c>
      <c r="I35" s="14">
        <v>4.8625744500000003</v>
      </c>
      <c r="J35" s="16">
        <v>0.33117363999999999</v>
      </c>
      <c r="K35" s="14">
        <v>3.1786153000000001</v>
      </c>
      <c r="L35" s="16">
        <v>0.23878294</v>
      </c>
      <c r="M35" s="14">
        <v>0</v>
      </c>
      <c r="N35" s="16">
        <v>0</v>
      </c>
      <c r="O35" s="14" t="s">
        <v>582</v>
      </c>
      <c r="P35" s="16" t="s">
        <v>582</v>
      </c>
      <c r="Q35" s="14">
        <v>1.03509239</v>
      </c>
      <c r="R35" s="16">
        <v>5.6513960000000002E-2</v>
      </c>
      <c r="S35" s="14">
        <v>0</v>
      </c>
      <c r="T35" s="16">
        <v>0</v>
      </c>
      <c r="U35" s="14">
        <v>0.77878643999999997</v>
      </c>
      <c r="V35" s="16">
        <v>0.12120219</v>
      </c>
    </row>
    <row r="36" spans="1:22" x14ac:dyDescent="0.25">
      <c r="A36" s="11" t="s">
        <v>506</v>
      </c>
      <c r="B36" s="13">
        <v>6736</v>
      </c>
      <c r="C36" s="14">
        <f>(34/B36*100)</f>
        <v>0.50475059382422804</v>
      </c>
      <c r="D36" s="15">
        <v>6702</v>
      </c>
      <c r="E36" s="14">
        <v>65.57796974</v>
      </c>
      <c r="F36" s="16">
        <v>0.89608999</v>
      </c>
      <c r="G36" s="14">
        <v>26.074731109999998</v>
      </c>
      <c r="H36" s="16">
        <v>0.73689766999999995</v>
      </c>
      <c r="I36" s="14">
        <v>4.3755727699999998</v>
      </c>
      <c r="J36" s="16">
        <v>0.30126719000000002</v>
      </c>
      <c r="K36" s="14">
        <v>2.5535468200000002</v>
      </c>
      <c r="L36" s="16">
        <v>0.23246501</v>
      </c>
      <c r="M36" s="14">
        <v>0</v>
      </c>
      <c r="N36" s="16">
        <v>0</v>
      </c>
      <c r="O36" s="14" t="s">
        <v>582</v>
      </c>
      <c r="P36" s="16" t="s">
        <v>582</v>
      </c>
      <c r="Q36" s="14">
        <v>0</v>
      </c>
      <c r="R36" s="16">
        <v>0</v>
      </c>
      <c r="S36" s="14">
        <v>0</v>
      </c>
      <c r="T36" s="16">
        <v>0</v>
      </c>
      <c r="U36" s="14">
        <v>1.4181795500000001</v>
      </c>
      <c r="V36" s="16">
        <v>0.14537594000000001</v>
      </c>
    </row>
    <row r="37" spans="1:22" x14ac:dyDescent="0.25">
      <c r="A37" s="11" t="s">
        <v>507</v>
      </c>
      <c r="B37" s="13">
        <v>5458</v>
      </c>
      <c r="C37" s="14">
        <f>(74/B37*100)</f>
        <v>1.3558079882740932</v>
      </c>
      <c r="D37" s="15">
        <v>5384</v>
      </c>
      <c r="E37" s="14">
        <v>81.128995720000006</v>
      </c>
      <c r="F37" s="16">
        <v>0.78224583000000003</v>
      </c>
      <c r="G37" s="14">
        <v>11.843398519999999</v>
      </c>
      <c r="H37" s="16">
        <v>0.52162483999999998</v>
      </c>
      <c r="I37" s="14">
        <v>2.09703383</v>
      </c>
      <c r="J37" s="16">
        <v>0.20850431</v>
      </c>
      <c r="K37" s="14">
        <v>1.81781986</v>
      </c>
      <c r="L37" s="16">
        <v>0.23680918000000001</v>
      </c>
      <c r="M37" s="14">
        <v>0</v>
      </c>
      <c r="N37" s="16">
        <v>0</v>
      </c>
      <c r="O37" s="14" t="s">
        <v>582</v>
      </c>
      <c r="P37" s="16" t="s">
        <v>582</v>
      </c>
      <c r="Q37" s="14">
        <v>0</v>
      </c>
      <c r="R37" s="16">
        <v>0</v>
      </c>
      <c r="S37" s="14">
        <v>0</v>
      </c>
      <c r="T37" s="16">
        <v>0</v>
      </c>
      <c r="U37" s="14">
        <v>3.11275206</v>
      </c>
      <c r="V37" s="16">
        <v>0.42108021000000001</v>
      </c>
    </row>
    <row r="38" spans="1:22" x14ac:dyDescent="0.25">
      <c r="A38" s="11" t="s">
        <v>508</v>
      </c>
      <c r="B38" s="13">
        <v>5860</v>
      </c>
      <c r="C38" s="14">
        <f>(17/B38*100)</f>
        <v>0.29010238907849828</v>
      </c>
      <c r="D38" s="15">
        <v>5843</v>
      </c>
      <c r="E38" s="14">
        <v>81.010196890000003</v>
      </c>
      <c r="F38" s="16">
        <v>0.85241992</v>
      </c>
      <c r="G38" s="14">
        <v>11.803017349999999</v>
      </c>
      <c r="H38" s="16">
        <v>0.65984167999999999</v>
      </c>
      <c r="I38" s="14">
        <v>2.5447719499999999</v>
      </c>
      <c r="J38" s="16">
        <v>0.29610442999999997</v>
      </c>
      <c r="K38" s="14">
        <v>2.6001320699999999</v>
      </c>
      <c r="L38" s="16">
        <v>0.29804560000000002</v>
      </c>
      <c r="M38" s="14">
        <v>0</v>
      </c>
      <c r="N38" s="16">
        <v>0</v>
      </c>
      <c r="O38" s="14" t="s">
        <v>582</v>
      </c>
      <c r="P38" s="16" t="s">
        <v>582</v>
      </c>
      <c r="Q38" s="14">
        <v>0</v>
      </c>
      <c r="R38" s="16">
        <v>0</v>
      </c>
      <c r="S38" s="14">
        <v>0</v>
      </c>
      <c r="T38" s="16">
        <v>0</v>
      </c>
      <c r="U38" s="14">
        <v>2.04188174</v>
      </c>
      <c r="V38" s="16">
        <v>0.24388673999999999</v>
      </c>
    </row>
    <row r="39" spans="1:22" x14ac:dyDescent="0.25">
      <c r="A39" s="11" t="s">
        <v>509</v>
      </c>
      <c r="B39" s="13">
        <v>5895</v>
      </c>
      <c r="C39" s="14">
        <f>(33/B39*100)</f>
        <v>0.55979643765903309</v>
      </c>
      <c r="D39" s="15">
        <v>5862</v>
      </c>
      <c r="E39" s="14">
        <v>54.081195260000001</v>
      </c>
      <c r="F39" s="16">
        <v>1.0064251</v>
      </c>
      <c r="G39" s="14">
        <v>29.009207910000001</v>
      </c>
      <c r="H39" s="16">
        <v>0.84295982000000003</v>
      </c>
      <c r="I39" s="14">
        <v>8.5713766600000003</v>
      </c>
      <c r="J39" s="16">
        <v>0.39145015</v>
      </c>
      <c r="K39" s="14">
        <v>6.0073289900000004</v>
      </c>
      <c r="L39" s="16">
        <v>0.47629075999999998</v>
      </c>
      <c r="M39" s="14">
        <v>0</v>
      </c>
      <c r="N39" s="16">
        <v>0</v>
      </c>
      <c r="O39" s="14" t="s">
        <v>582</v>
      </c>
      <c r="P39" s="16" t="s">
        <v>582</v>
      </c>
      <c r="Q39" s="14">
        <v>0</v>
      </c>
      <c r="R39" s="16">
        <v>0</v>
      </c>
      <c r="S39" s="14">
        <v>0</v>
      </c>
      <c r="T39" s="16">
        <v>0</v>
      </c>
      <c r="U39" s="14">
        <v>2.3308911800000001</v>
      </c>
      <c r="V39" s="16">
        <v>0.31338136999999999</v>
      </c>
    </row>
    <row r="40" spans="1:22" x14ac:dyDescent="0.25">
      <c r="A40" s="11" t="s">
        <v>510</v>
      </c>
      <c r="B40" s="13">
        <v>14157</v>
      </c>
      <c r="C40" s="14">
        <f>(308/B40*100)</f>
        <v>2.1756021756021755</v>
      </c>
      <c r="D40" s="15">
        <v>13849</v>
      </c>
      <c r="E40" s="14">
        <v>64.888914119999995</v>
      </c>
      <c r="F40" s="16">
        <v>0.75416983000000004</v>
      </c>
      <c r="G40" s="14">
        <v>26.742461689999999</v>
      </c>
      <c r="H40" s="16">
        <v>0.65680892999999996</v>
      </c>
      <c r="I40" s="14">
        <v>4.20218633</v>
      </c>
      <c r="J40" s="16">
        <v>0.25488893000000001</v>
      </c>
      <c r="K40" s="14">
        <v>2.4020910999999998</v>
      </c>
      <c r="L40" s="16">
        <v>0.24391193</v>
      </c>
      <c r="M40" s="14">
        <v>0</v>
      </c>
      <c r="N40" s="16">
        <v>0</v>
      </c>
      <c r="O40" s="14" t="s">
        <v>582</v>
      </c>
      <c r="P40" s="16" t="s">
        <v>582</v>
      </c>
      <c r="Q40" s="14">
        <v>0</v>
      </c>
      <c r="R40" s="16">
        <v>0</v>
      </c>
      <c r="S40" s="14">
        <v>0</v>
      </c>
      <c r="T40" s="16">
        <v>0</v>
      </c>
      <c r="U40" s="14">
        <v>1.76434676</v>
      </c>
      <c r="V40" s="16">
        <v>0.19480538999999999</v>
      </c>
    </row>
    <row r="41" spans="1:22" x14ac:dyDescent="0.25">
      <c r="A41" s="11" t="s">
        <v>511</v>
      </c>
      <c r="B41" s="13">
        <v>5712</v>
      </c>
      <c r="C41" s="14">
        <f>(43/B41*100)</f>
        <v>0.75280112044817926</v>
      </c>
      <c r="D41" s="15">
        <v>5669</v>
      </c>
      <c r="E41" s="14">
        <v>56.22230424</v>
      </c>
      <c r="F41" s="16">
        <v>1.1657464</v>
      </c>
      <c r="G41" s="14">
        <v>34.11584714</v>
      </c>
      <c r="H41" s="16">
        <v>0.96001236000000001</v>
      </c>
      <c r="I41" s="14">
        <v>5.0115686000000004</v>
      </c>
      <c r="J41" s="16">
        <v>0.30558797999999998</v>
      </c>
      <c r="K41" s="14">
        <v>1.8597499500000001</v>
      </c>
      <c r="L41" s="16">
        <v>0.16913644999999999</v>
      </c>
      <c r="M41" s="14">
        <v>0</v>
      </c>
      <c r="N41" s="16">
        <v>0</v>
      </c>
      <c r="O41" s="14" t="s">
        <v>582</v>
      </c>
      <c r="P41" s="16" t="s">
        <v>582</v>
      </c>
      <c r="Q41" s="14">
        <v>0.67732751999999996</v>
      </c>
      <c r="R41" s="16">
        <v>0.18056150000000001</v>
      </c>
      <c r="S41" s="14">
        <v>0</v>
      </c>
      <c r="T41" s="16">
        <v>0</v>
      </c>
      <c r="U41" s="14">
        <v>2.11320255</v>
      </c>
      <c r="V41" s="16">
        <v>0.33209675999999999</v>
      </c>
    </row>
    <row r="42" spans="1:22" x14ac:dyDescent="0.25">
      <c r="A42" s="11" t="s">
        <v>512</v>
      </c>
      <c r="B42" s="13">
        <f>IF(COUNT(B7:B41) &gt; 0, AVERAGE(B7:B41), "\u2014")</f>
        <v>7103.4285714285716</v>
      </c>
      <c r="C42" s="14">
        <f>IF(COUNT(C7:C41) &gt; 0, AVERAGE(C7:C41), "—")</f>
        <v>1.5580786085464833</v>
      </c>
      <c r="D42" s="15">
        <f>IF(COUNT(D7:D41) &gt; 0, AVERAGE(D7:D41), "—")</f>
        <v>6981.6285714285714</v>
      </c>
      <c r="E42" s="14">
        <f>IF(COUNT(E7:E41) &gt; 0, AVERAGE(E7:E41), "—")</f>
        <v>72.12251019914288</v>
      </c>
      <c r="F42" s="16">
        <f>IF(COUNT(F7:F41) &gt; 0, SQRT(SUMSQ(F7:F41)/(COUNT(F7:F41)*COUNT(F7:F41)) ), "—")</f>
        <v>0.14080380544540785</v>
      </c>
      <c r="G42" s="14">
        <f>IF(COUNT(G7:G41) &gt; 0, AVERAGE(G7:G41), "—")</f>
        <v>18.993473773428576</v>
      </c>
      <c r="H42" s="16">
        <f>IF(COUNT(H7:H41) &gt; 0, SQRT(SUMSQ(H7:H41)/(COUNT(H7:H41)*COUNT(H7:H41)) ), "—")</f>
        <v>0.10804948459090065</v>
      </c>
      <c r="I42" s="14">
        <f>IF(COUNT(I7:I41) &gt; 0, AVERAGE(I7:I41), "—")</f>
        <v>3.6398366382857135</v>
      </c>
      <c r="J42" s="16">
        <f>IF(COUNT(J7:J41) &gt; 0, SQRT(SUMSQ(J7:J41)/(COUNT(J7:J41)*COUNT(J7:J41)) ), "—")</f>
        <v>4.7159040969108765E-2</v>
      </c>
      <c r="K42" s="14">
        <f>IF(COUNT(K7:K41) &gt; 0, AVERAGE(K7:K41), "—")</f>
        <v>2.8684229057142856</v>
      </c>
      <c r="L42" s="16">
        <f>IF(COUNT(L7:L41) &gt; 0, SQRT(SUMSQ(L7:L41)/(COUNT(L7:L41)*COUNT(L7:L41)) ), "—")</f>
        <v>4.4860029905041829E-2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0.58944250628571437</v>
      </c>
      <c r="R42" s="16">
        <f>IF(COUNT(R7:R41) &gt; 0, SQRT(SUMSQ(R7:R41)/(COUNT(R7:R41)*COUNT(R7:R41)) ), "—")</f>
        <v>3.5969714111096507E-2</v>
      </c>
      <c r="S42" s="14">
        <f>IF(COUNT(S7:S41) &gt; 0, AVERAGE(S7:S41), "—")</f>
        <v>0</v>
      </c>
      <c r="T42" s="16">
        <f>IF(COUNT(T7:T41) &gt; 0, SQRT(SUMSQ(T7:T41)/(COUNT(T7:T41)*COUNT(T7:T41)) ), "—")</f>
        <v>0</v>
      </c>
      <c r="U42" s="14">
        <f>IF(COUNT(U7:U41) &gt; 0, AVERAGE(U7:U41), "—")</f>
        <v>1.7863139765714287</v>
      </c>
      <c r="V42" s="16">
        <f>IF(COUNT(V7:V41) &gt; 0, SQRT(SUMSQ(V7:V41)/(COUNT(V7:V41)*COUNT(V7:V41)) ), "—")</f>
        <v>4.1252640477102746E-2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(1586/B46*100)</f>
        <v>6.8536364029212216</v>
      </c>
      <c r="D46" s="15">
        <v>21555</v>
      </c>
      <c r="E46" s="14">
        <v>46.661132199999997</v>
      </c>
      <c r="F46" s="16">
        <v>0.68331350000000002</v>
      </c>
      <c r="G46" s="14">
        <v>31.164818090000001</v>
      </c>
      <c r="H46" s="16">
        <v>0.49925191000000002</v>
      </c>
      <c r="I46" s="14">
        <v>5.3586104099999998</v>
      </c>
      <c r="J46" s="16">
        <v>0.23225556</v>
      </c>
      <c r="K46" s="14">
        <v>3.23280089</v>
      </c>
      <c r="L46" s="16">
        <v>0.17837413999999999</v>
      </c>
      <c r="M46" s="14">
        <v>0</v>
      </c>
      <c r="N46" s="16">
        <v>0</v>
      </c>
      <c r="O46" s="14" t="s">
        <v>582</v>
      </c>
      <c r="P46" s="16" t="s">
        <v>582</v>
      </c>
      <c r="Q46" s="14">
        <v>0</v>
      </c>
      <c r="R46" s="16">
        <v>0</v>
      </c>
      <c r="S46" s="14">
        <v>0</v>
      </c>
      <c r="T46" s="16">
        <v>0</v>
      </c>
      <c r="U46" s="14">
        <v>13.582638409999999</v>
      </c>
      <c r="V46" s="16">
        <v>0.60845762000000003</v>
      </c>
    </row>
    <row r="47" spans="1:22" x14ac:dyDescent="0.25">
      <c r="A47" s="11" t="s">
        <v>517</v>
      </c>
      <c r="B47" s="13">
        <v>5928</v>
      </c>
      <c r="C47" s="14">
        <f>(136/B47*100)</f>
        <v>2.2941970310391366</v>
      </c>
      <c r="D47" s="15">
        <v>5792</v>
      </c>
      <c r="E47" s="14">
        <v>49.455854279999997</v>
      </c>
      <c r="F47" s="16">
        <v>1.15625734</v>
      </c>
      <c r="G47" s="14">
        <v>30.79539213</v>
      </c>
      <c r="H47" s="16">
        <v>0.90849975999999999</v>
      </c>
      <c r="I47" s="14">
        <v>7.4080282300000002</v>
      </c>
      <c r="J47" s="16">
        <v>0.45698125000000001</v>
      </c>
      <c r="K47" s="14">
        <v>6.5584823200000004</v>
      </c>
      <c r="L47" s="16">
        <v>0.39490761000000002</v>
      </c>
      <c r="M47" s="14">
        <v>0</v>
      </c>
      <c r="N47" s="16">
        <v>0</v>
      </c>
      <c r="O47" s="14" t="s">
        <v>582</v>
      </c>
      <c r="P47" s="16" t="s">
        <v>582</v>
      </c>
      <c r="Q47" s="14">
        <v>0</v>
      </c>
      <c r="R47" s="16">
        <v>0</v>
      </c>
      <c r="S47" s="14">
        <v>0</v>
      </c>
      <c r="T47" s="16">
        <v>0</v>
      </c>
      <c r="U47" s="14">
        <v>5.78224304</v>
      </c>
      <c r="V47" s="16">
        <v>0.59621608999999998</v>
      </c>
    </row>
    <row r="48" spans="1:22" x14ac:dyDescent="0.25">
      <c r="A48" s="11" t="s">
        <v>518</v>
      </c>
      <c r="B48" s="13">
        <v>9841</v>
      </c>
      <c r="C48" s="14">
        <f>(7/B48*100)</f>
        <v>7.1130982623717101E-2</v>
      </c>
      <c r="D48" s="15">
        <v>9834</v>
      </c>
      <c r="E48" s="14">
        <v>88.989342179999994</v>
      </c>
      <c r="F48" s="16">
        <v>0.70496117000000003</v>
      </c>
      <c r="G48" s="14">
        <v>8.2413763699999993</v>
      </c>
      <c r="H48" s="16">
        <v>0.48363466999999999</v>
      </c>
      <c r="I48" s="14">
        <v>0.96025037000000002</v>
      </c>
      <c r="J48" s="16">
        <v>0.12721804</v>
      </c>
      <c r="K48" s="14">
        <v>0.78142409999999995</v>
      </c>
      <c r="L48" s="16">
        <v>0.12116141</v>
      </c>
      <c r="M48" s="14">
        <v>0</v>
      </c>
      <c r="N48" s="16">
        <v>0</v>
      </c>
      <c r="O48" s="14" t="s">
        <v>582</v>
      </c>
      <c r="P48" s="16" t="s">
        <v>582</v>
      </c>
      <c r="Q48" s="14">
        <v>0</v>
      </c>
      <c r="R48" s="16">
        <v>0</v>
      </c>
      <c r="S48" s="14">
        <v>0</v>
      </c>
      <c r="T48" s="16">
        <v>0</v>
      </c>
      <c r="U48" s="14">
        <v>1.02760699</v>
      </c>
      <c r="V48" s="16">
        <v>0.52083250000000003</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(234/B50*100)</f>
        <v>1.983891479440441</v>
      </c>
      <c r="D50" s="15">
        <v>11561</v>
      </c>
      <c r="E50" s="14">
        <v>53.49677432</v>
      </c>
      <c r="F50" s="16">
        <v>0.81743880999999996</v>
      </c>
      <c r="G50" s="14">
        <v>37.748641390000003</v>
      </c>
      <c r="H50" s="16">
        <v>0.69439558000000001</v>
      </c>
      <c r="I50" s="14">
        <v>4.52997709</v>
      </c>
      <c r="J50" s="16">
        <v>0.27976489999999998</v>
      </c>
      <c r="K50" s="14">
        <v>2.3531308599999998</v>
      </c>
      <c r="L50" s="16">
        <v>0.20653621999999999</v>
      </c>
      <c r="M50" s="14">
        <v>0</v>
      </c>
      <c r="N50" s="16">
        <v>0</v>
      </c>
      <c r="O50" s="14" t="s">
        <v>582</v>
      </c>
      <c r="P50" s="16" t="s">
        <v>582</v>
      </c>
      <c r="Q50" s="14">
        <v>0</v>
      </c>
      <c r="R50" s="16">
        <v>0</v>
      </c>
      <c r="S50" s="14">
        <v>0</v>
      </c>
      <c r="T50" s="16">
        <v>0</v>
      </c>
      <c r="U50" s="14">
        <v>1.8714763299999999</v>
      </c>
      <c r="V50" s="16">
        <v>0.20568388000000001</v>
      </c>
    </row>
    <row r="51" spans="1:22" x14ac:dyDescent="0.25">
      <c r="A51" s="11" t="s">
        <v>521</v>
      </c>
      <c r="B51" s="13">
        <v>6866</v>
      </c>
      <c r="C51" s="14">
        <f>(109/B51*100)</f>
        <v>1.5875327701718611</v>
      </c>
      <c r="D51" s="15">
        <v>6757</v>
      </c>
      <c r="E51" s="14">
        <v>49.448234390000003</v>
      </c>
      <c r="F51" s="16">
        <v>0.87921974000000003</v>
      </c>
      <c r="G51" s="14">
        <v>29.687245239999999</v>
      </c>
      <c r="H51" s="16">
        <v>0.72449280000000005</v>
      </c>
      <c r="I51" s="14">
        <v>5.4135779099999999</v>
      </c>
      <c r="J51" s="16">
        <v>0.30092648</v>
      </c>
      <c r="K51" s="14">
        <v>2.6031924000000002</v>
      </c>
      <c r="L51" s="16">
        <v>0.21027981000000001</v>
      </c>
      <c r="M51" s="14">
        <v>0</v>
      </c>
      <c r="N51" s="16">
        <v>0</v>
      </c>
      <c r="O51" s="14" t="s">
        <v>582</v>
      </c>
      <c r="P51" s="16" t="s">
        <v>582</v>
      </c>
      <c r="Q51" s="14">
        <v>10.56845657</v>
      </c>
      <c r="R51" s="16">
        <v>0.61175999000000003</v>
      </c>
      <c r="S51" s="14">
        <v>0</v>
      </c>
      <c r="T51" s="16">
        <v>0</v>
      </c>
      <c r="U51" s="14">
        <v>2.2792934900000001</v>
      </c>
      <c r="V51" s="16">
        <v>0.3271963</v>
      </c>
    </row>
    <row r="52" spans="1:22" x14ac:dyDescent="0.25">
      <c r="A52" s="11" t="s">
        <v>522</v>
      </c>
      <c r="B52" s="13">
        <v>5809</v>
      </c>
      <c r="C52" s="14">
        <f>(82/B52*100)</f>
        <v>1.4116026854880357</v>
      </c>
      <c r="D52" s="15">
        <v>5727</v>
      </c>
      <c r="E52" s="14">
        <v>74.856002290000006</v>
      </c>
      <c r="F52" s="16">
        <v>0.84110848999999999</v>
      </c>
      <c r="G52" s="14">
        <v>18.078287679999999</v>
      </c>
      <c r="H52" s="16">
        <v>0.63959034999999997</v>
      </c>
      <c r="I52" s="14">
        <v>3.4394418999999998</v>
      </c>
      <c r="J52" s="16">
        <v>0.25211702000000002</v>
      </c>
      <c r="K52" s="14">
        <v>2.7748344700000001</v>
      </c>
      <c r="L52" s="16">
        <v>0.29237508000000001</v>
      </c>
      <c r="M52" s="14">
        <v>0</v>
      </c>
      <c r="N52" s="16">
        <v>0</v>
      </c>
      <c r="O52" s="14" t="s">
        <v>582</v>
      </c>
      <c r="P52" s="16" t="s">
        <v>582</v>
      </c>
      <c r="Q52" s="14">
        <v>0</v>
      </c>
      <c r="R52" s="16">
        <v>0</v>
      </c>
      <c r="S52" s="14">
        <v>0</v>
      </c>
      <c r="T52" s="16">
        <v>0</v>
      </c>
      <c r="U52" s="14">
        <v>0.85143367000000003</v>
      </c>
      <c r="V52" s="16">
        <v>0.13632505</v>
      </c>
    </row>
    <row r="53" spans="1:22" x14ac:dyDescent="0.25">
      <c r="A53" s="11" t="s">
        <v>523</v>
      </c>
      <c r="B53" s="13">
        <v>5571</v>
      </c>
      <c r="C53" s="14">
        <f>(89/B53*100)</f>
        <v>1.5975587865733263</v>
      </c>
      <c r="D53" s="15">
        <v>5482</v>
      </c>
      <c r="E53" s="14">
        <v>58.637514060000001</v>
      </c>
      <c r="F53" s="16">
        <v>0.72098063000000001</v>
      </c>
      <c r="G53" s="14">
        <v>24.643914209999998</v>
      </c>
      <c r="H53" s="16">
        <v>0.57757579999999997</v>
      </c>
      <c r="I53" s="14">
        <v>7.5712369900000001</v>
      </c>
      <c r="J53" s="16">
        <v>0.31636326999999997</v>
      </c>
      <c r="K53" s="14">
        <v>5.7954764399999998</v>
      </c>
      <c r="L53" s="16">
        <v>0.35293279999999999</v>
      </c>
      <c r="M53" s="14">
        <v>0</v>
      </c>
      <c r="N53" s="16">
        <v>0</v>
      </c>
      <c r="O53" s="14" t="s">
        <v>582</v>
      </c>
      <c r="P53" s="16" t="s">
        <v>582</v>
      </c>
      <c r="Q53" s="14">
        <v>0</v>
      </c>
      <c r="R53" s="16">
        <v>0</v>
      </c>
      <c r="S53" s="14">
        <v>0</v>
      </c>
      <c r="T53" s="16">
        <v>0</v>
      </c>
      <c r="U53" s="14">
        <v>3.35185829</v>
      </c>
      <c r="V53" s="16">
        <v>0.25103407999999999</v>
      </c>
    </row>
    <row r="54" spans="1:22" x14ac:dyDescent="0.25">
      <c r="A54" s="11" t="s">
        <v>524</v>
      </c>
      <c r="B54" s="13">
        <v>4740</v>
      </c>
      <c r="C54" s="14">
        <f>(180/B54*100)</f>
        <v>3.79746835443038</v>
      </c>
      <c r="D54" s="15">
        <v>4560</v>
      </c>
      <c r="E54" s="14">
        <v>41.519865420000002</v>
      </c>
      <c r="F54" s="16">
        <v>1.0304030099999999</v>
      </c>
      <c r="G54" s="14">
        <v>43.21236846</v>
      </c>
      <c r="H54" s="16">
        <v>0.98594331000000002</v>
      </c>
      <c r="I54" s="14">
        <v>5.6705425800000002</v>
      </c>
      <c r="J54" s="16">
        <v>0.39399299999999998</v>
      </c>
      <c r="K54" s="14">
        <v>2.92689713</v>
      </c>
      <c r="L54" s="16">
        <v>0.29372966</v>
      </c>
      <c r="M54" s="14">
        <v>0</v>
      </c>
      <c r="N54" s="16">
        <v>0</v>
      </c>
      <c r="O54" s="14" t="s">
        <v>582</v>
      </c>
      <c r="P54" s="16" t="s">
        <v>582</v>
      </c>
      <c r="Q54" s="14">
        <v>0</v>
      </c>
      <c r="R54" s="16">
        <v>0</v>
      </c>
      <c r="S54" s="14">
        <v>0</v>
      </c>
      <c r="T54" s="16">
        <v>0</v>
      </c>
      <c r="U54" s="14">
        <v>6.6703264100000004</v>
      </c>
      <c r="V54" s="16">
        <v>0.56111045000000004</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94.321685299999999</v>
      </c>
      <c r="F56" s="16">
        <v>0.34163052999999999</v>
      </c>
      <c r="G56" s="14">
        <v>3.8165032999999999</v>
      </c>
      <c r="H56" s="16">
        <v>0.34217761000000002</v>
      </c>
      <c r="I56" s="14">
        <v>0.66956682999999995</v>
      </c>
      <c r="J56" s="16">
        <v>0.14091602</v>
      </c>
      <c r="K56" s="14">
        <v>0.68853209999999998</v>
      </c>
      <c r="L56" s="16">
        <v>0.15650612</v>
      </c>
      <c r="M56" s="14">
        <v>0</v>
      </c>
      <c r="N56" s="16">
        <v>0</v>
      </c>
      <c r="O56" s="14" t="s">
        <v>582</v>
      </c>
      <c r="P56" s="16" t="s">
        <v>582</v>
      </c>
      <c r="Q56" s="14">
        <v>0</v>
      </c>
      <c r="R56" s="16">
        <v>0</v>
      </c>
      <c r="S56" s="14">
        <v>0</v>
      </c>
      <c r="T56" s="16">
        <v>0</v>
      </c>
      <c r="U56" s="14">
        <v>0.50371246999999997</v>
      </c>
      <c r="V56" s="16">
        <v>0.11722428999999999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(143/B61*100)</f>
        <v>2.1915708812260535</v>
      </c>
      <c r="D61" s="15">
        <v>6382</v>
      </c>
      <c r="E61" s="14">
        <v>58.310633080000002</v>
      </c>
      <c r="F61" s="16">
        <v>0.9181359</v>
      </c>
      <c r="G61" s="14">
        <v>28.956827229999998</v>
      </c>
      <c r="H61" s="16">
        <v>0.71758213999999998</v>
      </c>
      <c r="I61" s="14">
        <v>6.0920468100000003</v>
      </c>
      <c r="J61" s="16">
        <v>0.37405538999999999</v>
      </c>
      <c r="K61" s="14">
        <v>4.5389276900000004</v>
      </c>
      <c r="L61" s="16">
        <v>0.31241869</v>
      </c>
      <c r="M61" s="14">
        <v>0</v>
      </c>
      <c r="N61" s="16">
        <v>0</v>
      </c>
      <c r="O61" s="14" t="s">
        <v>582</v>
      </c>
      <c r="P61" s="16" t="s">
        <v>582</v>
      </c>
      <c r="Q61" s="14">
        <v>0</v>
      </c>
      <c r="R61" s="16">
        <v>0</v>
      </c>
      <c r="S61" s="14">
        <v>0</v>
      </c>
      <c r="T61" s="16">
        <v>0</v>
      </c>
      <c r="U61" s="14">
        <v>2.1015651800000001</v>
      </c>
      <c r="V61" s="16">
        <v>0.29763004999999998</v>
      </c>
    </row>
    <row r="62" spans="1:22" x14ac:dyDescent="0.25">
      <c r="A62" s="11" t="s">
        <v>532</v>
      </c>
      <c r="B62" s="13">
        <v>4476</v>
      </c>
      <c r="C62" s="14">
        <f>(3/B62*100)</f>
        <v>6.7024128686327081E-2</v>
      </c>
      <c r="D62" s="15">
        <v>4473</v>
      </c>
      <c r="E62" s="14">
        <v>90.426382129999993</v>
      </c>
      <c r="F62" s="16">
        <v>0.42998165999999999</v>
      </c>
      <c r="G62" s="14">
        <v>7.5573286700000004</v>
      </c>
      <c r="H62" s="16">
        <v>0.40535819000000001</v>
      </c>
      <c r="I62" s="14">
        <v>1.0768092300000001</v>
      </c>
      <c r="J62" s="16">
        <v>0.15556708</v>
      </c>
      <c r="K62" s="14">
        <v>0.78318690999999996</v>
      </c>
      <c r="L62" s="16">
        <v>0.13515468</v>
      </c>
      <c r="M62" s="14">
        <v>0</v>
      </c>
      <c r="N62" s="16">
        <v>0</v>
      </c>
      <c r="O62" s="14" t="s">
        <v>582</v>
      </c>
      <c r="P62" s="16" t="s">
        <v>582</v>
      </c>
      <c r="Q62" s="14">
        <v>0</v>
      </c>
      <c r="R62" s="16">
        <v>0</v>
      </c>
      <c r="S62" s="14">
        <v>0</v>
      </c>
      <c r="T62" s="16">
        <v>0</v>
      </c>
      <c r="U62" s="14">
        <v>0.15629307000000001</v>
      </c>
      <c r="V62" s="16">
        <v>5.9051369999999999E-2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42.767549469999999</v>
      </c>
      <c r="F66" s="16">
        <v>0.67377664000000004</v>
      </c>
      <c r="G66" s="14">
        <v>32.038647740000002</v>
      </c>
      <c r="H66" s="16">
        <v>0.66329459000000002</v>
      </c>
      <c r="I66" s="14">
        <v>9.5454445799999998</v>
      </c>
      <c r="J66" s="16">
        <v>0.41628248000000001</v>
      </c>
      <c r="K66" s="14">
        <v>10.480168490000001</v>
      </c>
      <c r="L66" s="16">
        <v>0.43904889000000002</v>
      </c>
      <c r="M66" s="14">
        <v>0</v>
      </c>
      <c r="N66" s="16">
        <v>0</v>
      </c>
      <c r="O66" s="14" t="s">
        <v>582</v>
      </c>
      <c r="P66" s="16" t="s">
        <v>582</v>
      </c>
      <c r="Q66" s="14">
        <v>0</v>
      </c>
      <c r="R66" s="16">
        <v>0</v>
      </c>
      <c r="S66" s="14">
        <v>0</v>
      </c>
      <c r="T66" s="16">
        <v>0</v>
      </c>
      <c r="U66" s="14">
        <v>5.16818971</v>
      </c>
      <c r="V66" s="16">
        <v>0.25240412000000001</v>
      </c>
    </row>
    <row r="67" spans="1:22" x14ac:dyDescent="0.25">
      <c r="A67" s="11" t="s">
        <v>537</v>
      </c>
      <c r="B67" s="13">
        <v>6971</v>
      </c>
      <c r="C67" s="14">
        <f>(263/B67*100)</f>
        <v>3.7727729163678094</v>
      </c>
      <c r="D67" s="15">
        <v>6708</v>
      </c>
      <c r="E67" s="14">
        <v>57.857514139999999</v>
      </c>
      <c r="F67" s="16">
        <v>0.71656171999999996</v>
      </c>
      <c r="G67" s="14">
        <v>34.561696910000002</v>
      </c>
      <c r="H67" s="16">
        <v>0.61373376000000002</v>
      </c>
      <c r="I67" s="14">
        <v>4.09951182</v>
      </c>
      <c r="J67" s="16">
        <v>0.26930918999999998</v>
      </c>
      <c r="K67" s="14">
        <v>1.77082567</v>
      </c>
      <c r="L67" s="16">
        <v>0.16312357999999999</v>
      </c>
      <c r="M67" s="14">
        <v>0</v>
      </c>
      <c r="N67" s="16">
        <v>0</v>
      </c>
      <c r="O67" s="14" t="s">
        <v>582</v>
      </c>
      <c r="P67" s="16" t="s">
        <v>582</v>
      </c>
      <c r="Q67" s="14">
        <v>0</v>
      </c>
      <c r="R67" s="16">
        <v>0</v>
      </c>
      <c r="S67" s="14">
        <v>0</v>
      </c>
      <c r="T67" s="16">
        <v>0</v>
      </c>
      <c r="U67" s="14">
        <v>1.71045146</v>
      </c>
      <c r="V67" s="16">
        <v>0.18211509000000001</v>
      </c>
    </row>
    <row r="68" spans="1:22" x14ac:dyDescent="0.25">
      <c r="A68" s="11" t="s">
        <v>538</v>
      </c>
      <c r="B68" s="13">
        <v>12083</v>
      </c>
      <c r="C68" s="14">
        <f>(27/B68*100)</f>
        <v>0.22345444012248614</v>
      </c>
      <c r="D68" s="15">
        <v>12056</v>
      </c>
      <c r="E68" s="14">
        <v>59.481053529999997</v>
      </c>
      <c r="F68" s="16">
        <v>0.44547687000000002</v>
      </c>
      <c r="G68" s="14">
        <v>23.2081175</v>
      </c>
      <c r="H68" s="16">
        <v>0.39503758</v>
      </c>
      <c r="I68" s="14">
        <v>5.7369473199999996</v>
      </c>
      <c r="J68" s="16">
        <v>0.20792316999999999</v>
      </c>
      <c r="K68" s="14">
        <v>2.83516725</v>
      </c>
      <c r="L68" s="16">
        <v>0.15831522000000001</v>
      </c>
      <c r="M68" s="14">
        <v>0</v>
      </c>
      <c r="N68" s="16">
        <v>0</v>
      </c>
      <c r="O68" s="14" t="s">
        <v>582</v>
      </c>
      <c r="P68" s="16" t="s">
        <v>582</v>
      </c>
      <c r="Q68" s="14">
        <v>0</v>
      </c>
      <c r="R68" s="16">
        <v>0</v>
      </c>
      <c r="S68" s="14">
        <v>0</v>
      </c>
      <c r="T68" s="16">
        <v>0</v>
      </c>
      <c r="U68" s="14">
        <v>8.7387143999999992</v>
      </c>
      <c r="V68" s="16">
        <v>0.21997923999999999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60.470676709999999</v>
      </c>
      <c r="F70" s="16">
        <v>1.20194527</v>
      </c>
      <c r="G70" s="14">
        <v>26.240541950000001</v>
      </c>
      <c r="H70" s="16">
        <v>0.74836915999999998</v>
      </c>
      <c r="I70" s="14">
        <v>5.9510665999999999</v>
      </c>
      <c r="J70" s="16">
        <v>0.47134837000000002</v>
      </c>
      <c r="K70" s="14">
        <v>5.7868967700000002</v>
      </c>
      <c r="L70" s="16">
        <v>0.38036397999999999</v>
      </c>
      <c r="M70" s="14">
        <v>0</v>
      </c>
      <c r="N70" s="16">
        <v>0</v>
      </c>
      <c r="O70" s="14" t="s">
        <v>582</v>
      </c>
      <c r="P70" s="16" t="s">
        <v>582</v>
      </c>
      <c r="Q70" s="14">
        <v>0</v>
      </c>
      <c r="R70" s="16">
        <v>0</v>
      </c>
      <c r="S70" s="14">
        <v>0</v>
      </c>
      <c r="T70" s="16">
        <v>0</v>
      </c>
      <c r="U70" s="14">
        <v>1.55081797</v>
      </c>
      <c r="V70" s="16">
        <v>0.19385881999999999</v>
      </c>
    </row>
    <row r="71" spans="1:22" x14ac:dyDescent="0.25">
      <c r="A71" s="11" t="s">
        <v>541</v>
      </c>
      <c r="B71" s="13">
        <v>6115</v>
      </c>
      <c r="C71" s="14">
        <f>(18/B71*100)</f>
        <v>0.29435813573180702</v>
      </c>
      <c r="D71" s="15">
        <v>6097</v>
      </c>
      <c r="E71" s="14">
        <v>86.071744080000002</v>
      </c>
      <c r="F71" s="16">
        <v>0.47651684999999999</v>
      </c>
      <c r="G71" s="14">
        <v>11.69241785</v>
      </c>
      <c r="H71" s="16">
        <v>0.42365122999999999</v>
      </c>
      <c r="I71" s="14">
        <v>1.2621621300000001</v>
      </c>
      <c r="J71" s="16">
        <v>0.15027380000000001</v>
      </c>
      <c r="K71" s="14">
        <v>0.51691841999999999</v>
      </c>
      <c r="L71" s="16">
        <v>8.4416019999999994E-2</v>
      </c>
      <c r="M71" s="14">
        <v>0</v>
      </c>
      <c r="N71" s="16">
        <v>0</v>
      </c>
      <c r="O71" s="14" t="s">
        <v>582</v>
      </c>
      <c r="P71" s="16" t="s">
        <v>582</v>
      </c>
      <c r="Q71" s="14">
        <v>0</v>
      </c>
      <c r="R71" s="16">
        <v>0</v>
      </c>
      <c r="S71" s="14">
        <v>0</v>
      </c>
      <c r="T71" s="16">
        <v>0</v>
      </c>
      <c r="U71" s="14">
        <v>0.45675751999999997</v>
      </c>
      <c r="V71" s="16">
        <v>8.2969210000000002E-2</v>
      </c>
    </row>
    <row r="72" spans="1:22" x14ac:dyDescent="0.25">
      <c r="A72" s="11" t="s">
        <v>542</v>
      </c>
      <c r="B72" s="13">
        <v>7708</v>
      </c>
      <c r="C72" s="14">
        <f>(5/B72*100)</f>
        <v>6.4867669953295279E-2</v>
      </c>
      <c r="D72" s="15">
        <v>7703</v>
      </c>
      <c r="E72" s="14">
        <v>89.205835460000003</v>
      </c>
      <c r="F72" s="16">
        <v>0.52786955000000002</v>
      </c>
      <c r="G72" s="14">
        <v>7.945449</v>
      </c>
      <c r="H72" s="16">
        <v>0.45451224000000001</v>
      </c>
      <c r="I72" s="14">
        <v>1.3579970100000001</v>
      </c>
      <c r="J72" s="16">
        <v>0.1454008</v>
      </c>
      <c r="K72" s="14">
        <v>1.27385803</v>
      </c>
      <c r="L72" s="16">
        <v>0.12997159</v>
      </c>
      <c r="M72" s="14">
        <v>0</v>
      </c>
      <c r="N72" s="16">
        <v>0</v>
      </c>
      <c r="O72" s="14" t="s">
        <v>582</v>
      </c>
      <c r="P72" s="16" t="s">
        <v>582</v>
      </c>
      <c r="Q72" s="14">
        <v>0</v>
      </c>
      <c r="R72" s="16">
        <v>0</v>
      </c>
      <c r="S72" s="14">
        <v>0</v>
      </c>
      <c r="T72" s="16">
        <v>0</v>
      </c>
      <c r="U72" s="14">
        <v>0.21686050000000001</v>
      </c>
      <c r="V72" s="16">
        <v>4.9907699999999999E-2</v>
      </c>
    </row>
    <row r="73" spans="1:22" x14ac:dyDescent="0.25">
      <c r="A73" s="11" t="s">
        <v>543</v>
      </c>
      <c r="B73" s="13">
        <v>8249</v>
      </c>
      <c r="C73" s="14">
        <f>(149/B73*100)</f>
        <v>1.8062795490362469</v>
      </c>
      <c r="D73" s="15">
        <v>8100</v>
      </c>
      <c r="E73" s="14">
        <v>57.687562640000003</v>
      </c>
      <c r="F73" s="16">
        <v>1.12932524</v>
      </c>
      <c r="G73" s="14">
        <v>35.731113409999999</v>
      </c>
      <c r="H73" s="16">
        <v>0.85558851000000002</v>
      </c>
      <c r="I73" s="14">
        <v>4.7074947600000003</v>
      </c>
      <c r="J73" s="16">
        <v>0.32134317000000001</v>
      </c>
      <c r="K73" s="14">
        <v>1.1636127700000001</v>
      </c>
      <c r="L73" s="16">
        <v>0.17725402000000001</v>
      </c>
      <c r="M73" s="14">
        <v>0</v>
      </c>
      <c r="N73" s="16">
        <v>0</v>
      </c>
      <c r="O73" s="14" t="s">
        <v>582</v>
      </c>
      <c r="P73" s="16" t="s">
        <v>582</v>
      </c>
      <c r="Q73" s="14">
        <v>0</v>
      </c>
      <c r="R73" s="16">
        <v>0</v>
      </c>
      <c r="S73" s="14">
        <v>0</v>
      </c>
      <c r="T73" s="16">
        <v>0</v>
      </c>
      <c r="U73" s="14">
        <v>0.71021641999999996</v>
      </c>
      <c r="V73" s="16">
        <v>0.13535575</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(229/B75*100)</f>
        <v>4.2604651162790699</v>
      </c>
      <c r="D75" s="15">
        <v>5146</v>
      </c>
      <c r="E75" s="14">
        <v>54.26427288</v>
      </c>
      <c r="F75" s="16">
        <v>1.04361584</v>
      </c>
      <c r="G75" s="14">
        <v>27.995999739999998</v>
      </c>
      <c r="H75" s="16">
        <v>0.69644094999999995</v>
      </c>
      <c r="I75" s="14">
        <v>6.9420792599999999</v>
      </c>
      <c r="J75" s="16">
        <v>0.40267240999999998</v>
      </c>
      <c r="K75" s="14">
        <v>4.9782040199999997</v>
      </c>
      <c r="L75" s="16">
        <v>0.42191867999999999</v>
      </c>
      <c r="M75" s="14">
        <v>0</v>
      </c>
      <c r="N75" s="16">
        <v>0</v>
      </c>
      <c r="O75" s="14" t="s">
        <v>582</v>
      </c>
      <c r="P75" s="16" t="s">
        <v>582</v>
      </c>
      <c r="Q75" s="14">
        <v>0</v>
      </c>
      <c r="R75" s="16">
        <v>0</v>
      </c>
      <c r="S75" s="14">
        <v>0</v>
      </c>
      <c r="T75" s="16">
        <v>0</v>
      </c>
      <c r="U75" s="14">
        <v>5.8194441000000001</v>
      </c>
      <c r="V75" s="16">
        <v>0.64329309000000001</v>
      </c>
    </row>
    <row r="76" spans="1:22" x14ac:dyDescent="0.25">
      <c r="A76" s="11" t="s">
        <v>546</v>
      </c>
      <c r="B76" s="13">
        <v>14167</v>
      </c>
      <c r="C76" s="14">
        <f>(230/B76*100)</f>
        <v>1.6234912119714828</v>
      </c>
      <c r="D76" s="15">
        <v>13937</v>
      </c>
      <c r="E76" s="14">
        <v>64.362251509999993</v>
      </c>
      <c r="F76" s="16">
        <v>0.75430520000000001</v>
      </c>
      <c r="G76" s="14">
        <v>22.830437270000001</v>
      </c>
      <c r="H76" s="16">
        <v>0.53622035000000001</v>
      </c>
      <c r="I76" s="14">
        <v>5.2829956899999999</v>
      </c>
      <c r="J76" s="16">
        <v>0.27197608000000001</v>
      </c>
      <c r="K76" s="14">
        <v>3.6622303700000001</v>
      </c>
      <c r="L76" s="16">
        <v>0.20110148999999999</v>
      </c>
      <c r="M76" s="14">
        <v>0</v>
      </c>
      <c r="N76" s="16">
        <v>0</v>
      </c>
      <c r="O76" s="14" t="s">
        <v>582</v>
      </c>
      <c r="P76" s="16" t="s">
        <v>582</v>
      </c>
      <c r="Q76" s="14">
        <v>0</v>
      </c>
      <c r="R76" s="16">
        <v>0</v>
      </c>
      <c r="S76" s="14">
        <v>0</v>
      </c>
      <c r="T76" s="16">
        <v>0</v>
      </c>
      <c r="U76" s="14">
        <v>3.8620851599999999</v>
      </c>
      <c r="V76" s="16">
        <v>0.27433344999999998</v>
      </c>
    </row>
    <row r="77" spans="1:22" x14ac:dyDescent="0.25">
      <c r="A77" s="11" t="s">
        <v>547</v>
      </c>
      <c r="B77" s="13">
        <v>6062</v>
      </c>
      <c r="C77" s="14">
        <f>(124/B77*100)</f>
        <v>2.0455295282085122</v>
      </c>
      <c r="D77" s="15">
        <v>5938</v>
      </c>
      <c r="E77" s="14">
        <v>56.229213530000003</v>
      </c>
      <c r="F77" s="16">
        <v>0.94039947000000002</v>
      </c>
      <c r="G77" s="14">
        <v>28.850736300000001</v>
      </c>
      <c r="H77" s="16">
        <v>0.70308479999999995</v>
      </c>
      <c r="I77" s="14">
        <v>5.3859537</v>
      </c>
      <c r="J77" s="16">
        <v>0.29895575000000002</v>
      </c>
      <c r="K77" s="14">
        <v>3.7416906499999998</v>
      </c>
      <c r="L77" s="16">
        <v>0.29519517000000001</v>
      </c>
      <c r="M77" s="14">
        <v>0</v>
      </c>
      <c r="N77" s="16">
        <v>0</v>
      </c>
      <c r="O77" s="14" t="s">
        <v>582</v>
      </c>
      <c r="P77" s="16" t="s">
        <v>582</v>
      </c>
      <c r="Q77" s="14">
        <v>0</v>
      </c>
      <c r="R77" s="16">
        <v>0</v>
      </c>
      <c r="S77" s="14">
        <v>0</v>
      </c>
      <c r="T77" s="16">
        <v>0</v>
      </c>
      <c r="U77" s="14">
        <v>5.7924058199999999</v>
      </c>
      <c r="V77" s="16">
        <v>0.52723092000000005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76.812627149999997</v>
      </c>
      <c r="F81" s="16">
        <v>0.91680315000000001</v>
      </c>
      <c r="G81" s="14">
        <v>18.660527770000002</v>
      </c>
      <c r="H81" s="16">
        <v>0.68046351999999999</v>
      </c>
      <c r="I81" s="14">
        <v>2.8185383800000001</v>
      </c>
      <c r="J81" s="16">
        <v>0.29114693000000003</v>
      </c>
      <c r="K81" s="14">
        <v>1.3620965899999999</v>
      </c>
      <c r="L81" s="16">
        <v>0.22349121</v>
      </c>
      <c r="M81" s="14">
        <v>0</v>
      </c>
      <c r="N81" s="16">
        <v>0</v>
      </c>
      <c r="O81" s="14" t="s">
        <v>582</v>
      </c>
      <c r="P81" s="16" t="s">
        <v>582</v>
      </c>
      <c r="Q81" s="14">
        <v>0</v>
      </c>
      <c r="R81" s="16">
        <v>0</v>
      </c>
      <c r="S81" s="14">
        <v>0</v>
      </c>
      <c r="T81" s="16">
        <v>0</v>
      </c>
      <c r="U81" s="14">
        <v>0.34621010000000002</v>
      </c>
      <c r="V81" s="16">
        <v>7.0082480000000003E-2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743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618</v>
      </c>
      <c r="F4" s="22"/>
      <c r="G4" s="21" t="s">
        <v>739</v>
      </c>
      <c r="H4" s="22"/>
      <c r="I4" s="21" t="s">
        <v>740</v>
      </c>
      <c r="J4" s="22"/>
      <c r="K4" s="21" t="s">
        <v>741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(457/B7*100)</f>
        <v>3.1452167928423953</v>
      </c>
      <c r="D7" s="15">
        <v>14073</v>
      </c>
      <c r="E7" s="14">
        <v>57.372510769999998</v>
      </c>
      <c r="F7" s="16">
        <v>0.55768063999999995</v>
      </c>
      <c r="G7" s="14">
        <v>26.415772619999998</v>
      </c>
      <c r="H7" s="16">
        <v>0.46845618</v>
      </c>
      <c r="I7" s="14">
        <v>7.9978022299999996</v>
      </c>
      <c r="J7" s="16">
        <v>0.29967947</v>
      </c>
      <c r="K7" s="14">
        <v>5.53276317</v>
      </c>
      <c r="L7" s="16">
        <v>0.24904013999999999</v>
      </c>
      <c r="M7" s="14">
        <v>0</v>
      </c>
      <c r="N7" s="16">
        <v>0</v>
      </c>
      <c r="O7" s="14" t="s">
        <v>582</v>
      </c>
      <c r="P7" s="16" t="s">
        <v>582</v>
      </c>
      <c r="Q7" s="14">
        <v>0</v>
      </c>
      <c r="R7" s="16">
        <v>0</v>
      </c>
      <c r="S7" s="14">
        <v>0</v>
      </c>
      <c r="T7" s="16">
        <v>0</v>
      </c>
      <c r="U7" s="14">
        <v>2.6811512199999998</v>
      </c>
      <c r="V7" s="16">
        <v>0.21638742999999999</v>
      </c>
    </row>
    <row r="8" spans="1:22" x14ac:dyDescent="0.25">
      <c r="A8" s="11" t="s">
        <v>478</v>
      </c>
      <c r="B8" s="13">
        <v>7007</v>
      </c>
      <c r="C8" s="14">
        <f>(32/B8*100)</f>
        <v>0.45668617097188524</v>
      </c>
      <c r="D8" s="15">
        <v>6975</v>
      </c>
      <c r="E8" s="14">
        <v>63.917307149999999</v>
      </c>
      <c r="F8" s="16">
        <v>1.01698829</v>
      </c>
      <c r="G8" s="14">
        <v>24.533337360000001</v>
      </c>
      <c r="H8" s="16">
        <v>0.73550256000000003</v>
      </c>
      <c r="I8" s="14">
        <v>5.6981792000000002</v>
      </c>
      <c r="J8" s="16">
        <v>0.371722</v>
      </c>
      <c r="K8" s="14">
        <v>4.4506831900000003</v>
      </c>
      <c r="L8" s="16">
        <v>0.29505957999999999</v>
      </c>
      <c r="M8" s="14">
        <v>0</v>
      </c>
      <c r="N8" s="16">
        <v>0</v>
      </c>
      <c r="O8" s="14" t="s">
        <v>582</v>
      </c>
      <c r="P8" s="16" t="s">
        <v>582</v>
      </c>
      <c r="Q8" s="14">
        <v>0.47307096999999998</v>
      </c>
      <c r="R8" s="16">
        <v>0.1164312</v>
      </c>
      <c r="S8" s="14">
        <v>0</v>
      </c>
      <c r="T8" s="16">
        <v>0</v>
      </c>
      <c r="U8" s="14">
        <v>0.92742212000000002</v>
      </c>
      <c r="V8" s="16">
        <v>0.13459428000000001</v>
      </c>
    </row>
    <row r="9" spans="1:22" x14ac:dyDescent="0.25">
      <c r="A9" s="11" t="s">
        <v>479</v>
      </c>
      <c r="B9" s="13">
        <v>9651</v>
      </c>
      <c r="C9" s="14">
        <f>(152/B9*100)</f>
        <v>1.5749663247331882</v>
      </c>
      <c r="D9" s="15">
        <v>9499</v>
      </c>
      <c r="E9" s="14">
        <v>46.174481139999997</v>
      </c>
      <c r="F9" s="16">
        <v>0.87942286999999997</v>
      </c>
      <c r="G9" s="14">
        <v>30.83426094</v>
      </c>
      <c r="H9" s="16">
        <v>0.66578851999999999</v>
      </c>
      <c r="I9" s="14">
        <v>9.00113992</v>
      </c>
      <c r="J9" s="16">
        <v>0.37070894999999998</v>
      </c>
      <c r="K9" s="14">
        <v>9.2147505200000008</v>
      </c>
      <c r="L9" s="16">
        <v>0.50084231999999995</v>
      </c>
      <c r="M9" s="14">
        <v>0</v>
      </c>
      <c r="N9" s="16">
        <v>0</v>
      </c>
      <c r="O9" s="14" t="s">
        <v>582</v>
      </c>
      <c r="P9" s="16" t="s">
        <v>582</v>
      </c>
      <c r="Q9" s="14">
        <v>3.0273909300000001</v>
      </c>
      <c r="R9" s="16">
        <v>0.54341070999999996</v>
      </c>
      <c r="S9" s="14">
        <v>0</v>
      </c>
      <c r="T9" s="16">
        <v>0</v>
      </c>
      <c r="U9" s="14">
        <v>1.74797654</v>
      </c>
      <c r="V9" s="16">
        <v>0.25164129000000002</v>
      </c>
    </row>
    <row r="10" spans="1:22" x14ac:dyDescent="0.25">
      <c r="A10" s="11" t="s">
        <v>480</v>
      </c>
      <c r="B10" s="13">
        <v>20058</v>
      </c>
      <c r="C10" s="14">
        <f>(536/B10*100)</f>
        <v>2.6722504736264829</v>
      </c>
      <c r="D10" s="15">
        <v>19522</v>
      </c>
      <c r="E10" s="14">
        <v>51.403363390000003</v>
      </c>
      <c r="F10" s="16">
        <v>0.77598301000000003</v>
      </c>
      <c r="G10" s="14">
        <v>29.63312865</v>
      </c>
      <c r="H10" s="16">
        <v>0.48474789000000001</v>
      </c>
      <c r="I10" s="14">
        <v>9.4789804199999992</v>
      </c>
      <c r="J10" s="16">
        <v>0.35659245000000001</v>
      </c>
      <c r="K10" s="14">
        <v>7.8488531000000004</v>
      </c>
      <c r="L10" s="16">
        <v>0.39264927999999999</v>
      </c>
      <c r="M10" s="14">
        <v>0</v>
      </c>
      <c r="N10" s="16">
        <v>0</v>
      </c>
      <c r="O10" s="14" t="s">
        <v>582</v>
      </c>
      <c r="P10" s="16" t="s">
        <v>582</v>
      </c>
      <c r="Q10" s="14">
        <v>0</v>
      </c>
      <c r="R10" s="16">
        <v>0</v>
      </c>
      <c r="S10" s="14">
        <v>0</v>
      </c>
      <c r="T10" s="16">
        <v>0</v>
      </c>
      <c r="U10" s="14">
        <v>1.6356744400000001</v>
      </c>
      <c r="V10" s="16">
        <v>0.17880914000000001</v>
      </c>
    </row>
    <row r="11" spans="1:22" x14ac:dyDescent="0.25">
      <c r="A11" s="11" t="s">
        <v>481</v>
      </c>
      <c r="B11" s="13">
        <v>7053</v>
      </c>
      <c r="C11" s="14">
        <f>(72/B11*100)</f>
        <v>1.0208421948107189</v>
      </c>
      <c r="D11" s="15">
        <v>6981</v>
      </c>
      <c r="E11" s="14">
        <v>32.553899299999998</v>
      </c>
      <c r="F11" s="16">
        <v>0.89851859999999995</v>
      </c>
      <c r="G11" s="14">
        <v>36.733732349999997</v>
      </c>
      <c r="H11" s="16">
        <v>0.77031364999999996</v>
      </c>
      <c r="I11" s="14">
        <v>13.529987480000001</v>
      </c>
      <c r="J11" s="16">
        <v>0.47510303999999998</v>
      </c>
      <c r="K11" s="14">
        <v>15.06627389</v>
      </c>
      <c r="L11" s="16">
        <v>0.60686863999999996</v>
      </c>
      <c r="M11" s="14">
        <v>0</v>
      </c>
      <c r="N11" s="16">
        <v>0</v>
      </c>
      <c r="O11" s="14" t="s">
        <v>582</v>
      </c>
      <c r="P11" s="16" t="s">
        <v>582</v>
      </c>
      <c r="Q11" s="14">
        <v>0</v>
      </c>
      <c r="R11" s="16">
        <v>0</v>
      </c>
      <c r="S11" s="14">
        <v>0</v>
      </c>
      <c r="T11" s="16">
        <v>0</v>
      </c>
      <c r="U11" s="14">
        <v>2.1161069800000001</v>
      </c>
      <c r="V11" s="16">
        <v>0.31092923</v>
      </c>
    </row>
    <row r="12" spans="1:22" x14ac:dyDescent="0.25">
      <c r="A12" s="11" t="s">
        <v>482</v>
      </c>
      <c r="B12" s="13">
        <v>6894</v>
      </c>
      <c r="C12" s="14">
        <f>(59/B12*100)</f>
        <v>0.85581665216129965</v>
      </c>
      <c r="D12" s="15">
        <v>6835</v>
      </c>
      <c r="E12" s="14">
        <v>46.360657340000003</v>
      </c>
      <c r="F12" s="16">
        <v>0.92747383000000005</v>
      </c>
      <c r="G12" s="14">
        <v>32.636295930000003</v>
      </c>
      <c r="H12" s="16">
        <v>0.69386513999999999</v>
      </c>
      <c r="I12" s="14">
        <v>8.5355784099999994</v>
      </c>
      <c r="J12" s="16">
        <v>0.43922032999999999</v>
      </c>
      <c r="K12" s="14">
        <v>8.9878229300000001</v>
      </c>
      <c r="L12" s="16">
        <v>0.43007438999999997</v>
      </c>
      <c r="M12" s="14">
        <v>0</v>
      </c>
      <c r="N12" s="16">
        <v>0</v>
      </c>
      <c r="O12" s="14" t="s">
        <v>582</v>
      </c>
      <c r="P12" s="16" t="s">
        <v>582</v>
      </c>
      <c r="Q12" s="14">
        <v>2.3477860100000001</v>
      </c>
      <c r="R12" s="16">
        <v>0.59181510000000004</v>
      </c>
      <c r="S12" s="14">
        <v>0</v>
      </c>
      <c r="T12" s="16">
        <v>0</v>
      </c>
      <c r="U12" s="14">
        <v>1.1318593800000001</v>
      </c>
      <c r="V12" s="16">
        <v>0.17649595000000001</v>
      </c>
    </row>
    <row r="13" spans="1:22" x14ac:dyDescent="0.25">
      <c r="A13" s="11" t="s">
        <v>483</v>
      </c>
      <c r="B13" s="13">
        <v>7161</v>
      </c>
      <c r="C13" s="14">
        <f>(101/B13*100)</f>
        <v>1.4104175394497975</v>
      </c>
      <c r="D13" s="15">
        <v>7060</v>
      </c>
      <c r="E13" s="14">
        <v>49.782158199999998</v>
      </c>
      <c r="F13" s="16">
        <v>0.88226419</v>
      </c>
      <c r="G13" s="14">
        <v>27.068381290000001</v>
      </c>
      <c r="H13" s="16">
        <v>0.64431554999999996</v>
      </c>
      <c r="I13" s="14">
        <v>9.4125582899999998</v>
      </c>
      <c r="J13" s="16">
        <v>0.33840777</v>
      </c>
      <c r="K13" s="14">
        <v>8.6506992</v>
      </c>
      <c r="L13" s="16">
        <v>0.47212829000000001</v>
      </c>
      <c r="M13" s="14">
        <v>0</v>
      </c>
      <c r="N13" s="16">
        <v>0</v>
      </c>
      <c r="O13" s="14" t="s">
        <v>582</v>
      </c>
      <c r="P13" s="16" t="s">
        <v>582</v>
      </c>
      <c r="Q13" s="14">
        <v>4.0717484400000004</v>
      </c>
      <c r="R13" s="16">
        <v>0.46822377999999998</v>
      </c>
      <c r="S13" s="14">
        <v>0</v>
      </c>
      <c r="T13" s="16">
        <v>0</v>
      </c>
      <c r="U13" s="14">
        <v>1.0144545899999999</v>
      </c>
      <c r="V13" s="16">
        <v>0.18971314</v>
      </c>
    </row>
    <row r="14" spans="1:22" x14ac:dyDescent="0.25">
      <c r="A14" s="11" t="s">
        <v>484</v>
      </c>
      <c r="B14" s="13">
        <v>5587</v>
      </c>
      <c r="C14" s="14">
        <f>(78/B14*100)</f>
        <v>1.3960980848398066</v>
      </c>
      <c r="D14" s="15">
        <v>5509</v>
      </c>
      <c r="E14" s="14">
        <v>56.769247110000002</v>
      </c>
      <c r="F14" s="16">
        <v>0.90269504</v>
      </c>
      <c r="G14" s="14">
        <v>29.226653989999999</v>
      </c>
      <c r="H14" s="16">
        <v>0.73951018999999996</v>
      </c>
      <c r="I14" s="14">
        <v>7.7084062199999996</v>
      </c>
      <c r="J14" s="16">
        <v>0.37800431000000001</v>
      </c>
      <c r="K14" s="14">
        <v>5.6355413900000002</v>
      </c>
      <c r="L14" s="16">
        <v>0.37167492000000002</v>
      </c>
      <c r="M14" s="14">
        <v>0</v>
      </c>
      <c r="N14" s="16">
        <v>0</v>
      </c>
      <c r="O14" s="14" t="s">
        <v>582</v>
      </c>
      <c r="P14" s="16" t="s">
        <v>582</v>
      </c>
      <c r="Q14" s="14">
        <v>0</v>
      </c>
      <c r="R14" s="16">
        <v>0</v>
      </c>
      <c r="S14" s="14">
        <v>0</v>
      </c>
      <c r="T14" s="16">
        <v>0</v>
      </c>
      <c r="U14" s="14">
        <v>0.66015128999999995</v>
      </c>
      <c r="V14" s="16">
        <v>0.12635784</v>
      </c>
    </row>
    <row r="15" spans="1:22" x14ac:dyDescent="0.25">
      <c r="A15" s="11" t="s">
        <v>485</v>
      </c>
      <c r="B15" s="13">
        <v>5882</v>
      </c>
      <c r="C15" s="14">
        <f>(56/B15*100)</f>
        <v>0.95205712342740567</v>
      </c>
      <c r="D15" s="15">
        <v>5826</v>
      </c>
      <c r="E15" s="14">
        <v>62.629152689999998</v>
      </c>
      <c r="F15" s="16">
        <v>0.89801131999999995</v>
      </c>
      <c r="G15" s="14">
        <v>25.259849339999999</v>
      </c>
      <c r="H15" s="16">
        <v>0.72165752999999999</v>
      </c>
      <c r="I15" s="14">
        <v>6.4524846399999998</v>
      </c>
      <c r="J15" s="16">
        <v>0.36516346999999999</v>
      </c>
      <c r="K15" s="14">
        <v>3.8328821500000001</v>
      </c>
      <c r="L15" s="16">
        <v>0.30896607999999998</v>
      </c>
      <c r="M15" s="14">
        <v>0</v>
      </c>
      <c r="N15" s="16">
        <v>0</v>
      </c>
      <c r="O15" s="14" t="s">
        <v>582</v>
      </c>
      <c r="P15" s="16" t="s">
        <v>582</v>
      </c>
      <c r="Q15" s="14">
        <v>1.013288</v>
      </c>
      <c r="R15" s="16">
        <v>0.45416490999999998</v>
      </c>
      <c r="S15" s="14">
        <v>0</v>
      </c>
      <c r="T15" s="16">
        <v>0</v>
      </c>
      <c r="U15" s="14">
        <v>0.81234318000000005</v>
      </c>
      <c r="V15" s="16">
        <v>0.15856147000000001</v>
      </c>
    </row>
    <row r="16" spans="1:22" x14ac:dyDescent="0.25">
      <c r="A16" s="11" t="s">
        <v>486</v>
      </c>
      <c r="B16" s="13">
        <v>6108</v>
      </c>
      <c r="C16" s="14">
        <f>(114/B16*100)</f>
        <v>1.8664047151277015</v>
      </c>
      <c r="D16" s="15">
        <v>5994</v>
      </c>
      <c r="E16" s="14">
        <v>46.321317370000003</v>
      </c>
      <c r="F16" s="16">
        <v>0.89228163000000005</v>
      </c>
      <c r="G16" s="14">
        <v>31.16238237</v>
      </c>
      <c r="H16" s="16">
        <v>0.69715548000000005</v>
      </c>
      <c r="I16" s="14">
        <v>9.4107142899999996</v>
      </c>
      <c r="J16" s="16">
        <v>0.42840323000000002</v>
      </c>
      <c r="K16" s="14">
        <v>10.85165201</v>
      </c>
      <c r="L16" s="16">
        <v>0.53497351999999998</v>
      </c>
      <c r="M16" s="14">
        <v>0</v>
      </c>
      <c r="N16" s="16">
        <v>0</v>
      </c>
      <c r="O16" s="14" t="s">
        <v>582</v>
      </c>
      <c r="P16" s="16" t="s">
        <v>582</v>
      </c>
      <c r="Q16" s="14">
        <v>0</v>
      </c>
      <c r="R16" s="16">
        <v>0</v>
      </c>
      <c r="S16" s="14">
        <v>0</v>
      </c>
      <c r="T16" s="16">
        <v>0</v>
      </c>
      <c r="U16" s="14">
        <v>2.2539339599999999</v>
      </c>
      <c r="V16" s="16">
        <v>0.32786854999999998</v>
      </c>
    </row>
    <row r="17" spans="1:22" x14ac:dyDescent="0.25">
      <c r="A17" s="11" t="s">
        <v>487</v>
      </c>
      <c r="B17" s="13">
        <v>6504</v>
      </c>
      <c r="C17" s="14">
        <f>(916/B17*100)</f>
        <v>14.083640836408366</v>
      </c>
      <c r="D17" s="15">
        <v>5588</v>
      </c>
      <c r="E17" s="14">
        <v>57.156353529999997</v>
      </c>
      <c r="F17" s="16">
        <v>1.03564934</v>
      </c>
      <c r="G17" s="14">
        <v>26.06056688</v>
      </c>
      <c r="H17" s="16">
        <v>0.72587221999999996</v>
      </c>
      <c r="I17" s="14">
        <v>6.5875109900000002</v>
      </c>
      <c r="J17" s="16">
        <v>0.39911057999999999</v>
      </c>
      <c r="K17" s="14">
        <v>5.6570974999999999</v>
      </c>
      <c r="L17" s="16">
        <v>0.37593393000000003</v>
      </c>
      <c r="M17" s="14">
        <v>0</v>
      </c>
      <c r="N17" s="16">
        <v>0</v>
      </c>
      <c r="O17" s="14" t="s">
        <v>582</v>
      </c>
      <c r="P17" s="16" t="s">
        <v>582</v>
      </c>
      <c r="Q17" s="14">
        <v>2.6503876200000001</v>
      </c>
      <c r="R17" s="16">
        <v>0.34950118000000002</v>
      </c>
      <c r="S17" s="14">
        <v>0</v>
      </c>
      <c r="T17" s="16">
        <v>0</v>
      </c>
      <c r="U17" s="14">
        <v>1.88808347</v>
      </c>
      <c r="V17" s="16">
        <v>0.26246334999999998</v>
      </c>
    </row>
    <row r="18" spans="1:22" x14ac:dyDescent="0.25">
      <c r="A18" s="11" t="s">
        <v>488</v>
      </c>
      <c r="B18" s="13">
        <v>5532</v>
      </c>
      <c r="C18" s="14">
        <f>(28/B18*100)</f>
        <v>0.50614605929139556</v>
      </c>
      <c r="D18" s="15">
        <v>5504</v>
      </c>
      <c r="E18" s="14">
        <v>44.853296989999997</v>
      </c>
      <c r="F18" s="16">
        <v>0.78666822000000003</v>
      </c>
      <c r="G18" s="14">
        <v>32.307501799999997</v>
      </c>
      <c r="H18" s="16">
        <v>0.59708033999999999</v>
      </c>
      <c r="I18" s="14">
        <v>11.00395303</v>
      </c>
      <c r="J18" s="16">
        <v>0.45524544</v>
      </c>
      <c r="K18" s="14">
        <v>9.8313884999999992</v>
      </c>
      <c r="L18" s="16">
        <v>0.44440136000000002</v>
      </c>
      <c r="M18" s="14">
        <v>0</v>
      </c>
      <c r="N18" s="16">
        <v>0</v>
      </c>
      <c r="O18" s="14" t="s">
        <v>582</v>
      </c>
      <c r="P18" s="16" t="s">
        <v>582</v>
      </c>
      <c r="Q18" s="14">
        <v>0</v>
      </c>
      <c r="R18" s="16">
        <v>0</v>
      </c>
      <c r="S18" s="14">
        <v>0</v>
      </c>
      <c r="T18" s="16">
        <v>0</v>
      </c>
      <c r="U18" s="14">
        <v>2.0038596800000001</v>
      </c>
      <c r="V18" s="16">
        <v>0.31978148000000001</v>
      </c>
    </row>
    <row r="19" spans="1:22" x14ac:dyDescent="0.25">
      <c r="A19" s="11" t="s">
        <v>489</v>
      </c>
      <c r="B19" s="13">
        <v>5658</v>
      </c>
      <c r="C19" s="14">
        <f>(101/B19*100)</f>
        <v>1.7850830682219865</v>
      </c>
      <c r="D19" s="15">
        <v>5557</v>
      </c>
      <c r="E19" s="14">
        <v>63.250908350000003</v>
      </c>
      <c r="F19" s="16">
        <v>0.94415090000000002</v>
      </c>
      <c r="G19" s="14">
        <v>25.522457469999999</v>
      </c>
      <c r="H19" s="16">
        <v>0.75982225999999997</v>
      </c>
      <c r="I19" s="14">
        <v>5.3367087299999998</v>
      </c>
      <c r="J19" s="16">
        <v>0.33278554999999999</v>
      </c>
      <c r="K19" s="14">
        <v>4.3779376799999996</v>
      </c>
      <c r="L19" s="16">
        <v>0.34364042</v>
      </c>
      <c r="M19" s="14">
        <v>0</v>
      </c>
      <c r="N19" s="16">
        <v>0</v>
      </c>
      <c r="O19" s="14" t="s">
        <v>582</v>
      </c>
      <c r="P19" s="16" t="s">
        <v>582</v>
      </c>
      <c r="Q19" s="14">
        <v>0</v>
      </c>
      <c r="R19" s="16">
        <v>0</v>
      </c>
      <c r="S19" s="14">
        <v>0</v>
      </c>
      <c r="T19" s="16">
        <v>0</v>
      </c>
      <c r="U19" s="14">
        <v>1.51198776</v>
      </c>
      <c r="V19" s="16">
        <v>0.22737136999999999</v>
      </c>
    </row>
    <row r="20" spans="1:22" x14ac:dyDescent="0.25">
      <c r="A20" s="11" t="s">
        <v>490</v>
      </c>
      <c r="B20" s="13">
        <v>3371</v>
      </c>
      <c r="C20" s="14">
        <f>(75/B20*100)</f>
        <v>2.2248590922574905</v>
      </c>
      <c r="D20" s="15">
        <v>3296</v>
      </c>
      <c r="E20" s="14">
        <v>49.208903110000001</v>
      </c>
      <c r="F20" s="16">
        <v>0.99323543999999997</v>
      </c>
      <c r="G20" s="14">
        <v>31.620792160000001</v>
      </c>
      <c r="H20" s="16">
        <v>0.91280415999999998</v>
      </c>
      <c r="I20" s="14">
        <v>9.3597956599999996</v>
      </c>
      <c r="J20" s="16">
        <v>0.47520382</v>
      </c>
      <c r="K20" s="14">
        <v>8.3033545899999996</v>
      </c>
      <c r="L20" s="16">
        <v>0.51332257999999997</v>
      </c>
      <c r="M20" s="14">
        <v>0</v>
      </c>
      <c r="N20" s="16">
        <v>0</v>
      </c>
      <c r="O20" s="14" t="s">
        <v>582</v>
      </c>
      <c r="P20" s="16" t="s">
        <v>582</v>
      </c>
      <c r="Q20" s="14">
        <v>0</v>
      </c>
      <c r="R20" s="16">
        <v>0</v>
      </c>
      <c r="S20" s="14">
        <v>0</v>
      </c>
      <c r="T20" s="16">
        <v>0</v>
      </c>
      <c r="U20" s="14">
        <v>1.5071544800000001</v>
      </c>
      <c r="V20" s="16">
        <v>0.20472847</v>
      </c>
    </row>
    <row r="21" spans="1:22" x14ac:dyDescent="0.25">
      <c r="A21" s="11" t="s">
        <v>491</v>
      </c>
      <c r="B21" s="13">
        <v>5741</v>
      </c>
      <c r="C21" s="14">
        <f>(45/B21*100)</f>
        <v>0.7838355687162516</v>
      </c>
      <c r="D21" s="15">
        <v>5696</v>
      </c>
      <c r="E21" s="14">
        <v>67.952385539999995</v>
      </c>
      <c r="F21" s="16">
        <v>0.93368308</v>
      </c>
      <c r="G21" s="14">
        <v>23.68965171</v>
      </c>
      <c r="H21" s="16">
        <v>0.73457112999999996</v>
      </c>
      <c r="I21" s="14">
        <v>4.5111964599999999</v>
      </c>
      <c r="J21" s="16">
        <v>0.27216070999999997</v>
      </c>
      <c r="K21" s="14">
        <v>2.4819320899999999</v>
      </c>
      <c r="L21" s="16">
        <v>0.22537425999999999</v>
      </c>
      <c r="M21" s="14">
        <v>0</v>
      </c>
      <c r="N21" s="16">
        <v>0</v>
      </c>
      <c r="O21" s="14" t="s">
        <v>582</v>
      </c>
      <c r="P21" s="16" t="s">
        <v>582</v>
      </c>
      <c r="Q21" s="14">
        <v>0</v>
      </c>
      <c r="R21" s="16">
        <v>0</v>
      </c>
      <c r="S21" s="14">
        <v>0</v>
      </c>
      <c r="T21" s="16">
        <v>0</v>
      </c>
      <c r="U21" s="14">
        <v>1.3648342</v>
      </c>
      <c r="V21" s="16">
        <v>0.16326704</v>
      </c>
    </row>
    <row r="22" spans="1:22" x14ac:dyDescent="0.25">
      <c r="A22" s="11" t="s">
        <v>492</v>
      </c>
      <c r="B22" s="13">
        <v>6598</v>
      </c>
      <c r="C22" s="14">
        <f>(34/B22*100)</f>
        <v>0.51530766899060321</v>
      </c>
      <c r="D22" s="15">
        <v>6564</v>
      </c>
      <c r="E22" s="14">
        <v>40.983063389999998</v>
      </c>
      <c r="F22" s="16">
        <v>1.15533302</v>
      </c>
      <c r="G22" s="14">
        <v>32.461023859999997</v>
      </c>
      <c r="H22" s="16">
        <v>0.58216559000000001</v>
      </c>
      <c r="I22" s="14">
        <v>11.121102909999999</v>
      </c>
      <c r="J22" s="16">
        <v>0.48729091000000002</v>
      </c>
      <c r="K22" s="14">
        <v>12.71819344</v>
      </c>
      <c r="L22" s="16">
        <v>0.66184814000000003</v>
      </c>
      <c r="M22" s="14">
        <v>0</v>
      </c>
      <c r="N22" s="16">
        <v>0</v>
      </c>
      <c r="O22" s="14" t="s">
        <v>582</v>
      </c>
      <c r="P22" s="16" t="s">
        <v>582</v>
      </c>
      <c r="Q22" s="14">
        <v>0</v>
      </c>
      <c r="R22" s="16">
        <v>0</v>
      </c>
      <c r="S22" s="14">
        <v>9.5531649999999996E-2</v>
      </c>
      <c r="T22" s="16">
        <v>7.1664130000000006E-2</v>
      </c>
      <c r="U22" s="14">
        <v>2.6210847500000001</v>
      </c>
      <c r="V22" s="16">
        <v>0.39182221</v>
      </c>
    </row>
    <row r="23" spans="1:22" x14ac:dyDescent="0.25">
      <c r="A23" s="11" t="s">
        <v>493</v>
      </c>
      <c r="B23" s="13">
        <v>11583</v>
      </c>
      <c r="C23" s="14">
        <f>(225/B23*100)</f>
        <v>1.9425019425019423</v>
      </c>
      <c r="D23" s="15">
        <v>11358</v>
      </c>
      <c r="E23" s="14">
        <v>62.754885360000003</v>
      </c>
      <c r="F23" s="16">
        <v>0.84962188999999999</v>
      </c>
      <c r="G23" s="14">
        <v>24.084876619999999</v>
      </c>
      <c r="H23" s="16">
        <v>0.67156519000000003</v>
      </c>
      <c r="I23" s="14">
        <v>6.2425568399999998</v>
      </c>
      <c r="J23" s="16">
        <v>0.27669506999999999</v>
      </c>
      <c r="K23" s="14">
        <v>5.3088571</v>
      </c>
      <c r="L23" s="16">
        <v>0.37202913999999998</v>
      </c>
      <c r="M23" s="14">
        <v>0</v>
      </c>
      <c r="N23" s="16">
        <v>0</v>
      </c>
      <c r="O23" s="14" t="s">
        <v>582</v>
      </c>
      <c r="P23" s="16" t="s">
        <v>582</v>
      </c>
      <c r="Q23" s="14">
        <v>0</v>
      </c>
      <c r="R23" s="16">
        <v>0</v>
      </c>
      <c r="S23" s="14">
        <v>0</v>
      </c>
      <c r="T23" s="16">
        <v>0</v>
      </c>
      <c r="U23" s="14">
        <v>1.60882408</v>
      </c>
      <c r="V23" s="16">
        <v>0.22113994000000001</v>
      </c>
    </row>
    <row r="24" spans="1:22" x14ac:dyDescent="0.25">
      <c r="A24" s="11" t="s">
        <v>494</v>
      </c>
      <c r="B24" s="13">
        <v>6647</v>
      </c>
      <c r="C24" s="14">
        <f>(7/B24*100)</f>
        <v>0.10531066646607493</v>
      </c>
      <c r="D24" s="15">
        <v>6640</v>
      </c>
      <c r="E24" s="14">
        <v>87.934468339999995</v>
      </c>
      <c r="F24" s="16">
        <v>0.63558007999999999</v>
      </c>
      <c r="G24" s="14">
        <v>9.3472511899999997</v>
      </c>
      <c r="H24" s="16">
        <v>0.46723839</v>
      </c>
      <c r="I24" s="14">
        <v>1.22032677</v>
      </c>
      <c r="J24" s="16">
        <v>0.17354117999999999</v>
      </c>
      <c r="K24" s="14">
        <v>1.1014771400000001</v>
      </c>
      <c r="L24" s="16">
        <v>0.17199611000000001</v>
      </c>
      <c r="M24" s="14">
        <v>0</v>
      </c>
      <c r="N24" s="16">
        <v>0</v>
      </c>
      <c r="O24" s="14" t="s">
        <v>582</v>
      </c>
      <c r="P24" s="16" t="s">
        <v>582</v>
      </c>
      <c r="Q24" s="14">
        <v>0</v>
      </c>
      <c r="R24" s="16">
        <v>0</v>
      </c>
      <c r="S24" s="14">
        <v>0</v>
      </c>
      <c r="T24" s="16">
        <v>0</v>
      </c>
      <c r="U24" s="14">
        <v>0.39647655999999998</v>
      </c>
      <c r="V24" s="16">
        <v>0.10651128999999999</v>
      </c>
    </row>
    <row r="25" spans="1:22" x14ac:dyDescent="0.25">
      <c r="A25" s="11" t="s">
        <v>495</v>
      </c>
      <c r="B25" s="13">
        <v>5581</v>
      </c>
      <c r="C25" s="14">
        <f>(25/B25*100)</f>
        <v>0.44794839634474104</v>
      </c>
      <c r="D25" s="15">
        <v>5556</v>
      </c>
      <c r="E25" s="14">
        <v>80.335458590000002</v>
      </c>
      <c r="F25" s="16">
        <v>0.95824317999999997</v>
      </c>
      <c r="G25" s="14">
        <v>14.364144059999999</v>
      </c>
      <c r="H25" s="16">
        <v>0.64309780999999999</v>
      </c>
      <c r="I25" s="14">
        <v>3.2220265800000001</v>
      </c>
      <c r="J25" s="16">
        <v>0.36820037</v>
      </c>
      <c r="K25" s="14">
        <v>1.7688656599999999</v>
      </c>
      <c r="L25" s="16">
        <v>0.19026199999999999</v>
      </c>
      <c r="M25" s="14">
        <v>0</v>
      </c>
      <c r="N25" s="16">
        <v>0</v>
      </c>
      <c r="O25" s="14" t="s">
        <v>582</v>
      </c>
      <c r="P25" s="16" t="s">
        <v>582</v>
      </c>
      <c r="Q25" s="14">
        <v>0</v>
      </c>
      <c r="R25" s="16">
        <v>0</v>
      </c>
      <c r="S25" s="14">
        <v>0</v>
      </c>
      <c r="T25" s="16">
        <v>0</v>
      </c>
      <c r="U25" s="14">
        <v>0.30950512000000002</v>
      </c>
      <c r="V25" s="16">
        <v>8.8319099999999998E-2</v>
      </c>
    </row>
    <row r="26" spans="1:22" x14ac:dyDescent="0.25">
      <c r="A26" s="11" t="s">
        <v>496</v>
      </c>
      <c r="B26" s="13">
        <v>4869</v>
      </c>
      <c r="C26" s="14">
        <f>(41/B26*100)</f>
        <v>0.84206202505647987</v>
      </c>
      <c r="D26" s="15">
        <v>4828</v>
      </c>
      <c r="E26" s="14">
        <v>46.270610490000003</v>
      </c>
      <c r="F26" s="16">
        <v>0.95899769999999995</v>
      </c>
      <c r="G26" s="14">
        <v>32.95789826</v>
      </c>
      <c r="H26" s="16">
        <v>0.76654705999999995</v>
      </c>
      <c r="I26" s="14">
        <v>10.710828340000001</v>
      </c>
      <c r="J26" s="16">
        <v>0.48083529000000003</v>
      </c>
      <c r="K26" s="14">
        <v>8.7954100999999998</v>
      </c>
      <c r="L26" s="16">
        <v>0.43289293000000001</v>
      </c>
      <c r="M26" s="14">
        <v>0</v>
      </c>
      <c r="N26" s="16">
        <v>0</v>
      </c>
      <c r="O26" s="14" t="s">
        <v>582</v>
      </c>
      <c r="P26" s="16" t="s">
        <v>582</v>
      </c>
      <c r="Q26" s="14">
        <v>0</v>
      </c>
      <c r="R26" s="16">
        <v>0</v>
      </c>
      <c r="S26" s="14">
        <v>0</v>
      </c>
      <c r="T26" s="16">
        <v>0</v>
      </c>
      <c r="U26" s="14">
        <v>1.26525281</v>
      </c>
      <c r="V26" s="16">
        <v>0.1884179</v>
      </c>
    </row>
    <row r="27" spans="1:22" x14ac:dyDescent="0.25">
      <c r="A27" s="11" t="s">
        <v>497</v>
      </c>
      <c r="B27" s="13">
        <v>5299</v>
      </c>
      <c r="C27" s="14">
        <f>(32/B27*100)</f>
        <v>0.60388752594829209</v>
      </c>
      <c r="D27" s="15">
        <v>5267</v>
      </c>
      <c r="E27" s="14">
        <v>44.728834800000001</v>
      </c>
      <c r="F27" s="16">
        <v>0.67249778999999998</v>
      </c>
      <c r="G27" s="14">
        <v>33.295007990000002</v>
      </c>
      <c r="H27" s="16">
        <v>0.62335308</v>
      </c>
      <c r="I27" s="14">
        <v>9.6311361600000005</v>
      </c>
      <c r="J27" s="16">
        <v>0.34615921999999999</v>
      </c>
      <c r="K27" s="14">
        <v>10.31012426</v>
      </c>
      <c r="L27" s="16">
        <v>0.44240966999999998</v>
      </c>
      <c r="M27" s="14">
        <v>0</v>
      </c>
      <c r="N27" s="16">
        <v>0</v>
      </c>
      <c r="O27" s="14" t="s">
        <v>582</v>
      </c>
      <c r="P27" s="16" t="s">
        <v>582</v>
      </c>
      <c r="Q27" s="14">
        <v>0</v>
      </c>
      <c r="R27" s="16">
        <v>0</v>
      </c>
      <c r="S27" s="14">
        <v>0</v>
      </c>
      <c r="T27" s="16">
        <v>0</v>
      </c>
      <c r="U27" s="14">
        <v>2.0348967899999999</v>
      </c>
      <c r="V27" s="16">
        <v>0.19451143000000001</v>
      </c>
    </row>
    <row r="28" spans="1:22" x14ac:dyDescent="0.25">
      <c r="A28" s="11" t="s">
        <v>498</v>
      </c>
      <c r="B28" s="13">
        <v>7568</v>
      </c>
      <c r="C28" s="14">
        <f>(114/B28*100)</f>
        <v>1.5063424947145878</v>
      </c>
      <c r="D28" s="15">
        <v>7454</v>
      </c>
      <c r="E28" s="14">
        <v>50.470917030000003</v>
      </c>
      <c r="F28" s="16">
        <v>0.90523777000000005</v>
      </c>
      <c r="G28" s="14">
        <v>37.917329819999999</v>
      </c>
      <c r="H28" s="16">
        <v>0.82669382000000002</v>
      </c>
      <c r="I28" s="14">
        <v>7.0455092700000002</v>
      </c>
      <c r="J28" s="16">
        <v>0.33608219</v>
      </c>
      <c r="K28" s="14">
        <v>3.2569880900000001</v>
      </c>
      <c r="L28" s="16">
        <v>0.26283224999999999</v>
      </c>
      <c r="M28" s="14">
        <v>0</v>
      </c>
      <c r="N28" s="16">
        <v>0</v>
      </c>
      <c r="O28" s="14" t="s">
        <v>582</v>
      </c>
      <c r="P28" s="16" t="s">
        <v>582</v>
      </c>
      <c r="Q28" s="14">
        <v>0</v>
      </c>
      <c r="R28" s="16">
        <v>0</v>
      </c>
      <c r="S28" s="14">
        <v>0</v>
      </c>
      <c r="T28" s="16">
        <v>0</v>
      </c>
      <c r="U28" s="14">
        <v>1.3092557899999999</v>
      </c>
      <c r="V28" s="16">
        <v>0.16035643999999999</v>
      </c>
    </row>
    <row r="29" spans="1:22" x14ac:dyDescent="0.25">
      <c r="A29" s="11" t="s">
        <v>499</v>
      </c>
      <c r="B29" s="13">
        <v>5385</v>
      </c>
      <c r="C29" s="14">
        <f>(30/B29*100)</f>
        <v>0.55710306406685239</v>
      </c>
      <c r="D29" s="15">
        <v>5355</v>
      </c>
      <c r="E29" s="14">
        <v>47.322769139999998</v>
      </c>
      <c r="F29" s="16">
        <v>0.81978284000000001</v>
      </c>
      <c r="G29" s="14">
        <v>30.989965359999999</v>
      </c>
      <c r="H29" s="16">
        <v>0.62741709999999995</v>
      </c>
      <c r="I29" s="14">
        <v>9.7123227300000003</v>
      </c>
      <c r="J29" s="16">
        <v>0.45294231000000001</v>
      </c>
      <c r="K29" s="14">
        <v>8.4907081699999996</v>
      </c>
      <c r="L29" s="16">
        <v>0.42423275999999999</v>
      </c>
      <c r="M29" s="14">
        <v>0</v>
      </c>
      <c r="N29" s="16">
        <v>0</v>
      </c>
      <c r="O29" s="14" t="s">
        <v>582</v>
      </c>
      <c r="P29" s="16" t="s">
        <v>582</v>
      </c>
      <c r="Q29" s="14">
        <v>2.7667624100000001</v>
      </c>
      <c r="R29" s="16">
        <v>0.24169378</v>
      </c>
      <c r="S29" s="14">
        <v>0</v>
      </c>
      <c r="T29" s="16">
        <v>0</v>
      </c>
      <c r="U29" s="14">
        <v>0.71747218999999995</v>
      </c>
      <c r="V29" s="16">
        <v>0.14524599999999999</v>
      </c>
    </row>
    <row r="30" spans="1:22" x14ac:dyDescent="0.25">
      <c r="A30" s="11" t="s">
        <v>500</v>
      </c>
      <c r="B30" s="13">
        <v>4520</v>
      </c>
      <c r="C30" s="14">
        <f>(118/B30*100)</f>
        <v>2.6106194690265485</v>
      </c>
      <c r="D30" s="15">
        <v>4402</v>
      </c>
      <c r="E30" s="14">
        <v>53.900360790000001</v>
      </c>
      <c r="F30" s="16">
        <v>0.95675423000000004</v>
      </c>
      <c r="G30" s="14">
        <v>27.529338339999999</v>
      </c>
      <c r="H30" s="16">
        <v>0.72503437000000004</v>
      </c>
      <c r="I30" s="14">
        <v>9.4500665000000001</v>
      </c>
      <c r="J30" s="16">
        <v>0.43732453999999998</v>
      </c>
      <c r="K30" s="14">
        <v>7.7114126599999997</v>
      </c>
      <c r="L30" s="16">
        <v>0.43940699</v>
      </c>
      <c r="M30" s="14">
        <v>0</v>
      </c>
      <c r="N30" s="16">
        <v>0</v>
      </c>
      <c r="O30" s="14" t="s">
        <v>582</v>
      </c>
      <c r="P30" s="16" t="s">
        <v>582</v>
      </c>
      <c r="Q30" s="14">
        <v>0</v>
      </c>
      <c r="R30" s="16">
        <v>0</v>
      </c>
      <c r="S30" s="14">
        <v>0</v>
      </c>
      <c r="T30" s="16">
        <v>0</v>
      </c>
      <c r="U30" s="14">
        <v>1.40882171</v>
      </c>
      <c r="V30" s="16">
        <v>0.18737435999999999</v>
      </c>
    </row>
    <row r="31" spans="1:22" x14ac:dyDescent="0.25">
      <c r="A31" s="11" t="s">
        <v>501</v>
      </c>
      <c r="B31" s="13">
        <v>5456</v>
      </c>
      <c r="C31" s="14">
        <f>(130/B31*100)</f>
        <v>2.3826979472140764</v>
      </c>
      <c r="D31" s="15">
        <v>5326</v>
      </c>
      <c r="E31" s="14">
        <v>52.140637959999999</v>
      </c>
      <c r="F31" s="16">
        <v>0.90557175999999995</v>
      </c>
      <c r="G31" s="14">
        <v>30.365647809999999</v>
      </c>
      <c r="H31" s="16">
        <v>0.72206711000000001</v>
      </c>
      <c r="I31" s="14">
        <v>8.1542557999999996</v>
      </c>
      <c r="J31" s="16">
        <v>0.36009095000000002</v>
      </c>
      <c r="K31" s="14">
        <v>7.6916792000000003</v>
      </c>
      <c r="L31" s="16">
        <v>0.45140393000000001</v>
      </c>
      <c r="M31" s="14">
        <v>0</v>
      </c>
      <c r="N31" s="16">
        <v>0</v>
      </c>
      <c r="O31" s="14" t="s">
        <v>582</v>
      </c>
      <c r="P31" s="16" t="s">
        <v>582</v>
      </c>
      <c r="Q31" s="14">
        <v>0</v>
      </c>
      <c r="R31" s="16">
        <v>0</v>
      </c>
      <c r="S31" s="14">
        <v>0</v>
      </c>
      <c r="T31" s="16">
        <v>0</v>
      </c>
      <c r="U31" s="14">
        <v>1.64777923</v>
      </c>
      <c r="V31" s="16">
        <v>0.29546014999999998</v>
      </c>
    </row>
    <row r="32" spans="1:22" x14ac:dyDescent="0.25">
      <c r="A32" s="11" t="s">
        <v>502</v>
      </c>
      <c r="B32" s="13">
        <v>4478</v>
      </c>
      <c r="C32" s="14">
        <f>(6/B32*100)</f>
        <v>0.13398838767306834</v>
      </c>
      <c r="D32" s="15">
        <v>4472</v>
      </c>
      <c r="E32" s="14">
        <v>43.348629299999999</v>
      </c>
      <c r="F32" s="16">
        <v>1.1699714299999999</v>
      </c>
      <c r="G32" s="14">
        <v>31.027190990000001</v>
      </c>
      <c r="H32" s="16">
        <v>0.85917290000000002</v>
      </c>
      <c r="I32" s="14">
        <v>10.117235819999999</v>
      </c>
      <c r="J32" s="16">
        <v>0.53070273999999995</v>
      </c>
      <c r="K32" s="14">
        <v>15.082838349999999</v>
      </c>
      <c r="L32" s="16">
        <v>0.81375622999999997</v>
      </c>
      <c r="M32" s="14">
        <v>0</v>
      </c>
      <c r="N32" s="16">
        <v>0</v>
      </c>
      <c r="O32" s="14" t="s">
        <v>582</v>
      </c>
      <c r="P32" s="16" t="s">
        <v>582</v>
      </c>
      <c r="Q32" s="14">
        <v>0</v>
      </c>
      <c r="R32" s="16">
        <v>0</v>
      </c>
      <c r="S32" s="14">
        <v>0</v>
      </c>
      <c r="T32" s="16">
        <v>0</v>
      </c>
      <c r="U32" s="14">
        <v>0.42410554</v>
      </c>
      <c r="V32" s="16">
        <v>9.3604950000000006E-2</v>
      </c>
    </row>
    <row r="33" spans="1:22" x14ac:dyDescent="0.25">
      <c r="A33" s="11" t="s">
        <v>503</v>
      </c>
      <c r="B33" s="13">
        <v>7325</v>
      </c>
      <c r="C33" s="14">
        <f>(76/B33*100)</f>
        <v>1.0375426621160411</v>
      </c>
      <c r="D33" s="15">
        <v>7249</v>
      </c>
      <c r="E33" s="14">
        <v>53.634412679999997</v>
      </c>
      <c r="F33" s="16">
        <v>0.93712653999999995</v>
      </c>
      <c r="G33" s="14">
        <v>30.93640203</v>
      </c>
      <c r="H33" s="16">
        <v>0.68119821000000003</v>
      </c>
      <c r="I33" s="14">
        <v>7.3391678300000001</v>
      </c>
      <c r="J33" s="16">
        <v>0.41147485</v>
      </c>
      <c r="K33" s="14">
        <v>6.7408817000000001</v>
      </c>
      <c r="L33" s="16">
        <v>0.41727014000000001</v>
      </c>
      <c r="M33" s="14">
        <v>0</v>
      </c>
      <c r="N33" s="16">
        <v>0</v>
      </c>
      <c r="O33" s="14" t="s">
        <v>582</v>
      </c>
      <c r="P33" s="16" t="s">
        <v>582</v>
      </c>
      <c r="Q33" s="14">
        <v>0</v>
      </c>
      <c r="R33" s="16">
        <v>0</v>
      </c>
      <c r="S33" s="14">
        <v>0</v>
      </c>
      <c r="T33" s="16">
        <v>0</v>
      </c>
      <c r="U33" s="14">
        <v>1.3491357500000001</v>
      </c>
      <c r="V33" s="16">
        <v>0.23218807</v>
      </c>
    </row>
    <row r="34" spans="1:22" x14ac:dyDescent="0.25">
      <c r="A34" s="11" t="s">
        <v>504</v>
      </c>
      <c r="B34" s="13">
        <v>6350</v>
      </c>
      <c r="C34" s="14">
        <f>(50/B34*100)</f>
        <v>0.78740157480314954</v>
      </c>
      <c r="D34" s="15">
        <v>6300</v>
      </c>
      <c r="E34" s="14">
        <v>59.596480100000001</v>
      </c>
      <c r="F34" s="16">
        <v>0.96791811999999999</v>
      </c>
      <c r="G34" s="14">
        <v>23.996610759999999</v>
      </c>
      <c r="H34" s="16">
        <v>0.68449821</v>
      </c>
      <c r="I34" s="14">
        <v>5.1779418499999998</v>
      </c>
      <c r="J34" s="16">
        <v>0.35312594000000003</v>
      </c>
      <c r="K34" s="14">
        <v>6.0781516</v>
      </c>
      <c r="L34" s="16">
        <v>0.37451427999999998</v>
      </c>
      <c r="M34" s="14">
        <v>0</v>
      </c>
      <c r="N34" s="16">
        <v>0</v>
      </c>
      <c r="O34" s="14" t="s">
        <v>582</v>
      </c>
      <c r="P34" s="16" t="s">
        <v>582</v>
      </c>
      <c r="Q34" s="14">
        <v>2.5676334299999999</v>
      </c>
      <c r="R34" s="16">
        <v>0.53288915999999997</v>
      </c>
      <c r="S34" s="14">
        <v>0</v>
      </c>
      <c r="T34" s="16">
        <v>0</v>
      </c>
      <c r="U34" s="14">
        <v>2.58318227</v>
      </c>
      <c r="V34" s="16">
        <v>0.28639411999999997</v>
      </c>
    </row>
    <row r="35" spans="1:22" x14ac:dyDescent="0.25">
      <c r="A35" s="11" t="s">
        <v>505</v>
      </c>
      <c r="B35" s="13">
        <v>6406</v>
      </c>
      <c r="C35" s="14">
        <f>(44/B35*100)</f>
        <v>0.6868560724320949</v>
      </c>
      <c r="D35" s="15">
        <v>6362</v>
      </c>
      <c r="E35" s="14">
        <v>49.63297592</v>
      </c>
      <c r="F35" s="16">
        <v>0.85386445</v>
      </c>
      <c r="G35" s="14">
        <v>34.843722210000003</v>
      </c>
      <c r="H35" s="16">
        <v>0.79496038999999996</v>
      </c>
      <c r="I35" s="14">
        <v>7.42401088</v>
      </c>
      <c r="J35" s="16">
        <v>0.37923141999999999</v>
      </c>
      <c r="K35" s="14">
        <v>6.37313039</v>
      </c>
      <c r="L35" s="16">
        <v>0.39034651999999997</v>
      </c>
      <c r="M35" s="14">
        <v>0</v>
      </c>
      <c r="N35" s="16">
        <v>0</v>
      </c>
      <c r="O35" s="14" t="s">
        <v>582</v>
      </c>
      <c r="P35" s="16" t="s">
        <v>582</v>
      </c>
      <c r="Q35" s="14">
        <v>1.03509239</v>
      </c>
      <c r="R35" s="16">
        <v>5.6513960000000002E-2</v>
      </c>
      <c r="S35" s="14">
        <v>0</v>
      </c>
      <c r="T35" s="16">
        <v>0</v>
      </c>
      <c r="U35" s="14">
        <v>0.69106820000000002</v>
      </c>
      <c r="V35" s="16">
        <v>0.11764637999999999</v>
      </c>
    </row>
    <row r="36" spans="1:22" x14ac:dyDescent="0.25">
      <c r="A36" s="11" t="s">
        <v>506</v>
      </c>
      <c r="B36" s="13">
        <v>6736</v>
      </c>
      <c r="C36" s="14">
        <f>(34/B36*100)</f>
        <v>0.50475059382422804</v>
      </c>
      <c r="D36" s="15">
        <v>6702</v>
      </c>
      <c r="E36" s="14">
        <v>57.440259789999999</v>
      </c>
      <c r="F36" s="16">
        <v>0.86308976000000004</v>
      </c>
      <c r="G36" s="14">
        <v>27.145564149999998</v>
      </c>
      <c r="H36" s="16">
        <v>0.56745886999999995</v>
      </c>
      <c r="I36" s="14">
        <v>7.9859044900000002</v>
      </c>
      <c r="J36" s="16">
        <v>0.39734728000000002</v>
      </c>
      <c r="K36" s="14">
        <v>6.3978105000000003</v>
      </c>
      <c r="L36" s="16">
        <v>0.40452979999999999</v>
      </c>
      <c r="M36" s="14">
        <v>0</v>
      </c>
      <c r="N36" s="16">
        <v>0</v>
      </c>
      <c r="O36" s="14" t="s">
        <v>582</v>
      </c>
      <c r="P36" s="16" t="s">
        <v>582</v>
      </c>
      <c r="Q36" s="14">
        <v>0</v>
      </c>
      <c r="R36" s="16">
        <v>0</v>
      </c>
      <c r="S36" s="14">
        <v>0</v>
      </c>
      <c r="T36" s="16">
        <v>0</v>
      </c>
      <c r="U36" s="14">
        <v>1.0304610700000001</v>
      </c>
      <c r="V36" s="16">
        <v>0.12482631</v>
      </c>
    </row>
    <row r="37" spans="1:22" x14ac:dyDescent="0.25">
      <c r="A37" s="11" t="s">
        <v>507</v>
      </c>
      <c r="B37" s="13">
        <v>5458</v>
      </c>
      <c r="C37" s="14">
        <f>(74/B37*100)</f>
        <v>1.3558079882740932</v>
      </c>
      <c r="D37" s="15">
        <v>5384</v>
      </c>
      <c r="E37" s="14">
        <v>44.467652780000002</v>
      </c>
      <c r="F37" s="16">
        <v>0.85507979000000001</v>
      </c>
      <c r="G37" s="14">
        <v>31.810234359999999</v>
      </c>
      <c r="H37" s="16">
        <v>0.58847192000000004</v>
      </c>
      <c r="I37" s="14">
        <v>11.859969420000001</v>
      </c>
      <c r="J37" s="16">
        <v>0.46797936000000001</v>
      </c>
      <c r="K37" s="14">
        <v>9.5376590599999993</v>
      </c>
      <c r="L37" s="16">
        <v>0.42958348000000002</v>
      </c>
      <c r="M37" s="14">
        <v>0</v>
      </c>
      <c r="N37" s="16">
        <v>0</v>
      </c>
      <c r="O37" s="14" t="s">
        <v>582</v>
      </c>
      <c r="P37" s="16" t="s">
        <v>582</v>
      </c>
      <c r="Q37" s="14">
        <v>0</v>
      </c>
      <c r="R37" s="16">
        <v>0</v>
      </c>
      <c r="S37" s="14">
        <v>0</v>
      </c>
      <c r="T37" s="16">
        <v>0</v>
      </c>
      <c r="U37" s="14">
        <v>2.3244843799999999</v>
      </c>
      <c r="V37" s="16">
        <v>0.33306395999999999</v>
      </c>
    </row>
    <row r="38" spans="1:22" x14ac:dyDescent="0.25">
      <c r="A38" s="11" t="s">
        <v>508</v>
      </c>
      <c r="B38" s="13">
        <v>5860</v>
      </c>
      <c r="C38" s="14">
        <f>(17/B38*100)</f>
        <v>0.29010238907849828</v>
      </c>
      <c r="D38" s="15">
        <v>5843</v>
      </c>
      <c r="E38" s="14">
        <v>53.226519760000002</v>
      </c>
      <c r="F38" s="16">
        <v>1.1077275799999999</v>
      </c>
      <c r="G38" s="14">
        <v>29.021785439999999</v>
      </c>
      <c r="H38" s="16">
        <v>0.70388426000000004</v>
      </c>
      <c r="I38" s="14">
        <v>8.5628313200000008</v>
      </c>
      <c r="J38" s="16">
        <v>0.49869246</v>
      </c>
      <c r="K38" s="14">
        <v>7.45465438</v>
      </c>
      <c r="L38" s="16">
        <v>0.45970550999999998</v>
      </c>
      <c r="M38" s="14">
        <v>0</v>
      </c>
      <c r="N38" s="16">
        <v>0</v>
      </c>
      <c r="O38" s="14" t="s">
        <v>582</v>
      </c>
      <c r="P38" s="16" t="s">
        <v>582</v>
      </c>
      <c r="Q38" s="14">
        <v>0</v>
      </c>
      <c r="R38" s="16">
        <v>0</v>
      </c>
      <c r="S38" s="14">
        <v>0</v>
      </c>
      <c r="T38" s="16">
        <v>0</v>
      </c>
      <c r="U38" s="14">
        <v>1.7342091100000001</v>
      </c>
      <c r="V38" s="16">
        <v>0.23898765</v>
      </c>
    </row>
    <row r="39" spans="1:22" x14ac:dyDescent="0.25">
      <c r="A39" s="11" t="s">
        <v>509</v>
      </c>
      <c r="B39" s="13">
        <v>5895</v>
      </c>
      <c r="C39" s="14">
        <f>(33/B39*100)</f>
        <v>0.55979643765903309</v>
      </c>
      <c r="D39" s="15">
        <v>5862</v>
      </c>
      <c r="E39" s="14">
        <v>50.648970179999999</v>
      </c>
      <c r="F39" s="16">
        <v>1.1737845499999999</v>
      </c>
      <c r="G39" s="14">
        <v>30.930044370000001</v>
      </c>
      <c r="H39" s="16">
        <v>0.75310080999999995</v>
      </c>
      <c r="I39" s="14">
        <v>8.2631150800000004</v>
      </c>
      <c r="J39" s="16">
        <v>0.46967101</v>
      </c>
      <c r="K39" s="14">
        <v>7.9328002599999996</v>
      </c>
      <c r="L39" s="16">
        <v>0.59392305999999995</v>
      </c>
      <c r="M39" s="14">
        <v>0</v>
      </c>
      <c r="N39" s="16">
        <v>0</v>
      </c>
      <c r="O39" s="14" t="s">
        <v>582</v>
      </c>
      <c r="P39" s="16" t="s">
        <v>582</v>
      </c>
      <c r="Q39" s="14">
        <v>0</v>
      </c>
      <c r="R39" s="16">
        <v>0</v>
      </c>
      <c r="S39" s="14">
        <v>0</v>
      </c>
      <c r="T39" s="16">
        <v>0</v>
      </c>
      <c r="U39" s="14">
        <v>2.2250701099999999</v>
      </c>
      <c r="V39" s="16">
        <v>0.31845478999999999</v>
      </c>
    </row>
    <row r="40" spans="1:22" x14ac:dyDescent="0.25">
      <c r="A40" s="11" t="s">
        <v>510</v>
      </c>
      <c r="B40" s="13">
        <v>14157</v>
      </c>
      <c r="C40" s="14">
        <f>(308/B40*100)</f>
        <v>2.1756021756021755</v>
      </c>
      <c r="D40" s="15">
        <v>13849</v>
      </c>
      <c r="E40" s="14">
        <v>65.954698269999994</v>
      </c>
      <c r="F40" s="16">
        <v>0.87127140000000003</v>
      </c>
      <c r="G40" s="14">
        <v>23.473153480000001</v>
      </c>
      <c r="H40" s="16">
        <v>0.70650522999999998</v>
      </c>
      <c r="I40" s="14">
        <v>5.30266912</v>
      </c>
      <c r="J40" s="16">
        <v>0.34465746000000003</v>
      </c>
      <c r="K40" s="14">
        <v>3.5110089499999999</v>
      </c>
      <c r="L40" s="16">
        <v>0.25712534999999997</v>
      </c>
      <c r="M40" s="14">
        <v>0</v>
      </c>
      <c r="N40" s="16">
        <v>0</v>
      </c>
      <c r="O40" s="14" t="s">
        <v>582</v>
      </c>
      <c r="P40" s="16" t="s">
        <v>582</v>
      </c>
      <c r="Q40" s="14">
        <v>0</v>
      </c>
      <c r="R40" s="16">
        <v>0</v>
      </c>
      <c r="S40" s="14">
        <v>0</v>
      </c>
      <c r="T40" s="16">
        <v>0</v>
      </c>
      <c r="U40" s="14">
        <v>1.75847018</v>
      </c>
      <c r="V40" s="16">
        <v>0.22145856999999999</v>
      </c>
    </row>
    <row r="41" spans="1:22" x14ac:dyDescent="0.25">
      <c r="A41" s="11" t="s">
        <v>511</v>
      </c>
      <c r="B41" s="13">
        <v>5712</v>
      </c>
      <c r="C41" s="14">
        <f>(43/B41*100)</f>
        <v>0.75280112044817926</v>
      </c>
      <c r="D41" s="15">
        <v>5669</v>
      </c>
      <c r="E41" s="14">
        <v>63.411722140000002</v>
      </c>
      <c r="F41" s="16">
        <v>1.22339782</v>
      </c>
      <c r="G41" s="14">
        <v>25.1199765</v>
      </c>
      <c r="H41" s="16">
        <v>0.71863436999999997</v>
      </c>
      <c r="I41" s="14">
        <v>5.3702473099999999</v>
      </c>
      <c r="J41" s="16">
        <v>0.32992355000000001</v>
      </c>
      <c r="K41" s="14">
        <v>3.34787561</v>
      </c>
      <c r="L41" s="16">
        <v>0.34786518999999999</v>
      </c>
      <c r="M41" s="14">
        <v>0</v>
      </c>
      <c r="N41" s="16">
        <v>0</v>
      </c>
      <c r="O41" s="14" t="s">
        <v>582</v>
      </c>
      <c r="P41" s="16" t="s">
        <v>582</v>
      </c>
      <c r="Q41" s="14">
        <v>0.67732751999999996</v>
      </c>
      <c r="R41" s="16">
        <v>0.18056150000000001</v>
      </c>
      <c r="S41" s="14">
        <v>0</v>
      </c>
      <c r="T41" s="16">
        <v>0</v>
      </c>
      <c r="U41" s="14">
        <v>2.07285092</v>
      </c>
      <c r="V41" s="16">
        <v>0.34688444000000002</v>
      </c>
    </row>
    <row r="42" spans="1:22" x14ac:dyDescent="0.25">
      <c r="A42" s="11" t="s">
        <v>512</v>
      </c>
      <c r="B42" s="13">
        <f>IF(COUNT(B7:B41) &gt; 0, AVERAGE(B7:B41), "\u2014")</f>
        <v>7103.4285714285716</v>
      </c>
      <c r="C42" s="14">
        <f>IF(COUNT(C7:C41) &gt; 0, AVERAGE(C7:C41), "—")</f>
        <v>1.5580786085464833</v>
      </c>
      <c r="D42" s="15">
        <f>IF(COUNT(D7:D41) &gt; 0, AVERAGE(D7:D41), "—")</f>
        <v>6981.6285714285714</v>
      </c>
      <c r="E42" s="14">
        <f>IF(COUNT(E7:E41) &gt; 0, AVERAGE(E7:E41), "—")</f>
        <v>54.397436251142864</v>
      </c>
      <c r="F42" s="16">
        <f>IF(COUNT(F7:F41) &gt; 0, SQRT(SUMSQ(F7:F41)/(COUNT(F7:F41)*COUNT(F7:F41)) ), "—")</f>
        <v>0.15714997642751918</v>
      </c>
      <c r="G42" s="14">
        <f>IF(COUNT(G7:G41) &gt; 0, AVERAGE(G7:G41), "—")</f>
        <v>28.409198070285715</v>
      </c>
      <c r="H42" s="16">
        <f>IF(COUNT(H7:H41) &gt; 0, SQRT(SUMSQ(H7:H41)/(COUNT(H7:H41)*COUNT(H7:H41)) ), "—")</f>
        <v>0.11741147048379821</v>
      </c>
      <c r="I42" s="14">
        <f>IF(COUNT(I7:I41) &gt; 0, AVERAGE(I7:I41), "—")</f>
        <v>7.9410920282857136</v>
      </c>
      <c r="J42" s="16">
        <f>IF(COUNT(J7:J41) &gt; 0, SQRT(SUMSQ(J7:J41)/(COUNT(J7:J41)*COUNT(J7:J41)) ), "—")</f>
        <v>6.7162309548567459E-2</v>
      </c>
      <c r="K42" s="14">
        <f>IF(COUNT(K7:K41) &gt; 0, AVERAGE(K7:K41), "—")</f>
        <v>7.1524045294285719</v>
      </c>
      <c r="L42" s="16">
        <f>IF(COUNT(L7:L41) &gt; 0, SQRT(SUMSQ(L7:L41)/(COUNT(L7:L41)*COUNT(L7:L41)) ), "—")</f>
        <v>7.295979829923048E-2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0.58944250628571437</v>
      </c>
      <c r="R42" s="16">
        <f>IF(COUNT(R7:R41) &gt; 0, SQRT(SUMSQ(R7:R41)/(COUNT(R7:R41)*COUNT(R7:R41)) ), "—")</f>
        <v>3.5969714111096507E-2</v>
      </c>
      <c r="S42" s="14">
        <f>IF(COUNT(S7:S41) &gt; 0, AVERAGE(S7:S41), "—")</f>
        <v>2.7294757142857142E-3</v>
      </c>
      <c r="T42" s="16">
        <f>IF(COUNT(T7:T41) &gt; 0, SQRT(SUMSQ(T7:T41)/(COUNT(T7:T41)*COUNT(T7:T41)) ), "—")</f>
        <v>2.0475465714285715E-3</v>
      </c>
      <c r="U42" s="14">
        <f>IF(COUNT(U7:U41) &gt; 0, AVERAGE(U7:U41), "—")</f>
        <v>1.5076971385714288</v>
      </c>
      <c r="V42" s="16">
        <f>IF(COUNT(V7:V41) &gt; 0, SQRT(SUMSQ(V7:V41)/(COUNT(V7:V41)*COUNT(V7:V41)) ), "—")</f>
        <v>3.8768275632762417E-2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(1586/B46*100)</f>
        <v>6.8536364029212216</v>
      </c>
      <c r="D46" s="15">
        <v>21555</v>
      </c>
      <c r="E46" s="14">
        <v>51.282847099999998</v>
      </c>
      <c r="F46" s="16">
        <v>0.65570523000000003</v>
      </c>
      <c r="G46" s="14">
        <v>24.438563049999999</v>
      </c>
      <c r="H46" s="16">
        <v>0.49239695</v>
      </c>
      <c r="I46" s="14">
        <v>5.3109156100000003</v>
      </c>
      <c r="J46" s="16">
        <v>0.24593977</v>
      </c>
      <c r="K46" s="14">
        <v>4.2263575700000002</v>
      </c>
      <c r="L46" s="16">
        <v>0.20041178000000001</v>
      </c>
      <c r="M46" s="14">
        <v>0</v>
      </c>
      <c r="N46" s="16">
        <v>0</v>
      </c>
      <c r="O46" s="14" t="s">
        <v>582</v>
      </c>
      <c r="P46" s="16" t="s">
        <v>582</v>
      </c>
      <c r="Q46" s="14">
        <v>0</v>
      </c>
      <c r="R46" s="16">
        <v>0</v>
      </c>
      <c r="S46" s="14">
        <v>0</v>
      </c>
      <c r="T46" s="16">
        <v>0</v>
      </c>
      <c r="U46" s="14">
        <v>14.74131667</v>
      </c>
      <c r="V46" s="16">
        <v>0.62325494000000004</v>
      </c>
    </row>
    <row r="47" spans="1:22" x14ac:dyDescent="0.25">
      <c r="A47" s="11" t="s">
        <v>517</v>
      </c>
      <c r="B47" s="13">
        <v>5928</v>
      </c>
      <c r="C47" s="14">
        <f>(136/B47*100)</f>
        <v>2.2941970310391366</v>
      </c>
      <c r="D47" s="15">
        <v>5792</v>
      </c>
      <c r="E47" s="14">
        <v>41.752720170000003</v>
      </c>
      <c r="F47" s="16">
        <v>1.0676712399999999</v>
      </c>
      <c r="G47" s="14">
        <v>29.803477820000001</v>
      </c>
      <c r="H47" s="16">
        <v>0.69339474000000001</v>
      </c>
      <c r="I47" s="14">
        <v>10.4820826</v>
      </c>
      <c r="J47" s="16">
        <v>0.42348003000000001</v>
      </c>
      <c r="K47" s="14">
        <v>12.30942362</v>
      </c>
      <c r="L47" s="16">
        <v>0.60716086000000002</v>
      </c>
      <c r="M47" s="14">
        <v>0</v>
      </c>
      <c r="N47" s="16">
        <v>0</v>
      </c>
      <c r="O47" s="14" t="s">
        <v>582</v>
      </c>
      <c r="P47" s="16" t="s">
        <v>582</v>
      </c>
      <c r="Q47" s="14">
        <v>0</v>
      </c>
      <c r="R47" s="16">
        <v>0</v>
      </c>
      <c r="S47" s="14">
        <v>0</v>
      </c>
      <c r="T47" s="16">
        <v>0</v>
      </c>
      <c r="U47" s="14">
        <v>5.6522957900000002</v>
      </c>
      <c r="V47" s="16">
        <v>0.62718585999999998</v>
      </c>
    </row>
    <row r="48" spans="1:22" x14ac:dyDescent="0.25">
      <c r="A48" s="11" t="s">
        <v>518</v>
      </c>
      <c r="B48" s="13">
        <v>9841</v>
      </c>
      <c r="C48" s="14">
        <f>(7/B48*100)</f>
        <v>7.1130982623717101E-2</v>
      </c>
      <c r="D48" s="15">
        <v>9834</v>
      </c>
      <c r="E48" s="14">
        <v>59.55597436</v>
      </c>
      <c r="F48" s="16">
        <v>1.1575974899999999</v>
      </c>
      <c r="G48" s="14">
        <v>29.6088208</v>
      </c>
      <c r="H48" s="16">
        <v>0.89337981</v>
      </c>
      <c r="I48" s="14">
        <v>5.6862054799999999</v>
      </c>
      <c r="J48" s="16">
        <v>0.32907855000000003</v>
      </c>
      <c r="K48" s="14">
        <v>4.1226177799999997</v>
      </c>
      <c r="L48" s="16">
        <v>0.29784052</v>
      </c>
      <c r="M48" s="14">
        <v>0</v>
      </c>
      <c r="N48" s="16">
        <v>0</v>
      </c>
      <c r="O48" s="14" t="s">
        <v>582</v>
      </c>
      <c r="P48" s="16" t="s">
        <v>582</v>
      </c>
      <c r="Q48" s="14">
        <v>0</v>
      </c>
      <c r="R48" s="16">
        <v>0</v>
      </c>
      <c r="S48" s="14">
        <v>0</v>
      </c>
      <c r="T48" s="16">
        <v>0</v>
      </c>
      <c r="U48" s="14">
        <v>1.02638159</v>
      </c>
      <c r="V48" s="16">
        <v>0.52303767999999995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(234/B50*100)</f>
        <v>1.983891479440441</v>
      </c>
      <c r="D50" s="15">
        <v>11561</v>
      </c>
      <c r="E50" s="14">
        <v>55.766985859999998</v>
      </c>
      <c r="F50" s="16">
        <v>0.89756723000000005</v>
      </c>
      <c r="G50" s="14">
        <v>32.56813442</v>
      </c>
      <c r="H50" s="16">
        <v>0.72544512999999999</v>
      </c>
      <c r="I50" s="14">
        <v>6.3953760099999997</v>
      </c>
      <c r="J50" s="16">
        <v>0.36268369</v>
      </c>
      <c r="K50" s="14">
        <v>2.9136230099999998</v>
      </c>
      <c r="L50" s="16">
        <v>0.22195857999999999</v>
      </c>
      <c r="M50" s="14">
        <v>0</v>
      </c>
      <c r="N50" s="16">
        <v>0</v>
      </c>
      <c r="O50" s="14" t="s">
        <v>582</v>
      </c>
      <c r="P50" s="16" t="s">
        <v>582</v>
      </c>
      <c r="Q50" s="14">
        <v>0</v>
      </c>
      <c r="R50" s="16">
        <v>0</v>
      </c>
      <c r="S50" s="14">
        <v>0</v>
      </c>
      <c r="T50" s="16">
        <v>0</v>
      </c>
      <c r="U50" s="14">
        <v>2.3558807000000002</v>
      </c>
      <c r="V50" s="16">
        <v>0.23466185000000001</v>
      </c>
    </row>
    <row r="51" spans="1:22" x14ac:dyDescent="0.25">
      <c r="A51" s="11" t="s">
        <v>521</v>
      </c>
      <c r="B51" s="13">
        <v>6866</v>
      </c>
      <c r="C51" s="14">
        <f>(109/B51*100)</f>
        <v>1.5875327701718611</v>
      </c>
      <c r="D51" s="15">
        <v>6757</v>
      </c>
      <c r="E51" s="14">
        <v>40.329123369999998</v>
      </c>
      <c r="F51" s="16">
        <v>0.90692004000000004</v>
      </c>
      <c r="G51" s="14">
        <v>31.130040810000001</v>
      </c>
      <c r="H51" s="16">
        <v>0.73533508000000003</v>
      </c>
      <c r="I51" s="14">
        <v>10.119605290000001</v>
      </c>
      <c r="J51" s="16">
        <v>0.49250555000000001</v>
      </c>
      <c r="K51" s="14">
        <v>5.4615656599999998</v>
      </c>
      <c r="L51" s="16">
        <v>0.35310488000000001</v>
      </c>
      <c r="M51" s="14">
        <v>0</v>
      </c>
      <c r="N51" s="16">
        <v>0</v>
      </c>
      <c r="O51" s="14" t="s">
        <v>582</v>
      </c>
      <c r="P51" s="16" t="s">
        <v>582</v>
      </c>
      <c r="Q51" s="14">
        <v>10.56845657</v>
      </c>
      <c r="R51" s="16">
        <v>0.61175999000000003</v>
      </c>
      <c r="S51" s="14">
        <v>0</v>
      </c>
      <c r="T51" s="16">
        <v>0</v>
      </c>
      <c r="U51" s="14">
        <v>2.3912083000000002</v>
      </c>
      <c r="V51" s="16">
        <v>0.33981318999999999</v>
      </c>
    </row>
    <row r="52" spans="1:22" x14ac:dyDescent="0.25">
      <c r="A52" s="11" t="s">
        <v>522</v>
      </c>
      <c r="B52" s="13">
        <v>5809</v>
      </c>
      <c r="C52" s="14">
        <f>(82/B52*100)</f>
        <v>1.4116026854880357</v>
      </c>
      <c r="D52" s="15">
        <v>5727</v>
      </c>
      <c r="E52" s="14">
        <v>56.929933499999997</v>
      </c>
      <c r="F52" s="16">
        <v>0.93224169999999995</v>
      </c>
      <c r="G52" s="14">
        <v>28.90332841</v>
      </c>
      <c r="H52" s="16">
        <v>0.78031633</v>
      </c>
      <c r="I52" s="14">
        <v>6.85776421</v>
      </c>
      <c r="J52" s="16">
        <v>0.37651390000000001</v>
      </c>
      <c r="K52" s="14">
        <v>6.4185143599999996</v>
      </c>
      <c r="L52" s="16">
        <v>0.45519758999999999</v>
      </c>
      <c r="M52" s="14">
        <v>0</v>
      </c>
      <c r="N52" s="16">
        <v>0</v>
      </c>
      <c r="O52" s="14" t="s">
        <v>582</v>
      </c>
      <c r="P52" s="16" t="s">
        <v>582</v>
      </c>
      <c r="Q52" s="14">
        <v>0</v>
      </c>
      <c r="R52" s="16">
        <v>0</v>
      </c>
      <c r="S52" s="14">
        <v>0</v>
      </c>
      <c r="T52" s="16">
        <v>0</v>
      </c>
      <c r="U52" s="14">
        <v>0.89045951999999995</v>
      </c>
      <c r="V52" s="16">
        <v>0.14966482</v>
      </c>
    </row>
    <row r="53" spans="1:22" x14ac:dyDescent="0.25">
      <c r="A53" s="11" t="s">
        <v>523</v>
      </c>
      <c r="B53" s="13">
        <v>5571</v>
      </c>
      <c r="C53" s="14">
        <f>(89/B53*100)</f>
        <v>1.5975587865733263</v>
      </c>
      <c r="D53" s="15">
        <v>5482</v>
      </c>
      <c r="E53" s="14">
        <v>41.369306109999997</v>
      </c>
      <c r="F53" s="16">
        <v>0.70494688000000005</v>
      </c>
      <c r="G53" s="14">
        <v>30.631429229999998</v>
      </c>
      <c r="H53" s="16">
        <v>0.64447336</v>
      </c>
      <c r="I53" s="14">
        <v>12.29680615</v>
      </c>
      <c r="J53" s="16">
        <v>0.48279332000000003</v>
      </c>
      <c r="K53" s="14">
        <v>12.470118319999999</v>
      </c>
      <c r="L53" s="16">
        <v>0.41833836000000002</v>
      </c>
      <c r="M53" s="14">
        <v>0</v>
      </c>
      <c r="N53" s="16">
        <v>0</v>
      </c>
      <c r="O53" s="14" t="s">
        <v>582</v>
      </c>
      <c r="P53" s="16" t="s">
        <v>582</v>
      </c>
      <c r="Q53" s="14">
        <v>0</v>
      </c>
      <c r="R53" s="16">
        <v>0</v>
      </c>
      <c r="S53" s="14">
        <v>0</v>
      </c>
      <c r="T53" s="16">
        <v>0</v>
      </c>
      <c r="U53" s="14">
        <v>3.2323401999999999</v>
      </c>
      <c r="V53" s="16">
        <v>0.21016211000000001</v>
      </c>
    </row>
    <row r="54" spans="1:22" x14ac:dyDescent="0.25">
      <c r="A54" s="11" t="s">
        <v>524</v>
      </c>
      <c r="B54" s="13">
        <v>4740</v>
      </c>
      <c r="C54" s="14">
        <f>(180/B54*100)</f>
        <v>3.79746835443038</v>
      </c>
      <c r="D54" s="15">
        <v>4560</v>
      </c>
      <c r="E54" s="14">
        <v>53.994447219999998</v>
      </c>
      <c r="F54" s="16">
        <v>1.0275106000000001</v>
      </c>
      <c r="G54" s="14">
        <v>29.256154250000002</v>
      </c>
      <c r="H54" s="16">
        <v>0.90876710999999999</v>
      </c>
      <c r="I54" s="14">
        <v>5.16654708</v>
      </c>
      <c r="J54" s="16">
        <v>0.40686265999999999</v>
      </c>
      <c r="K54" s="14">
        <v>3.9000628900000001</v>
      </c>
      <c r="L54" s="16">
        <v>0.38352898000000002</v>
      </c>
      <c r="M54" s="14">
        <v>0</v>
      </c>
      <c r="N54" s="16">
        <v>0</v>
      </c>
      <c r="O54" s="14" t="s">
        <v>582</v>
      </c>
      <c r="P54" s="16" t="s">
        <v>582</v>
      </c>
      <c r="Q54" s="14">
        <v>0</v>
      </c>
      <c r="R54" s="16">
        <v>0</v>
      </c>
      <c r="S54" s="14">
        <v>0</v>
      </c>
      <c r="T54" s="16">
        <v>0</v>
      </c>
      <c r="U54" s="14">
        <v>7.6827885599999997</v>
      </c>
      <c r="V54" s="16">
        <v>0.61980747999999997</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75.297389480000007</v>
      </c>
      <c r="F56" s="16">
        <v>0.72863827999999997</v>
      </c>
      <c r="G56" s="14">
        <v>19.097937770000001</v>
      </c>
      <c r="H56" s="16">
        <v>0.61822142000000002</v>
      </c>
      <c r="I56" s="14">
        <v>2.9169242199999998</v>
      </c>
      <c r="J56" s="16">
        <v>0.24866537999999999</v>
      </c>
      <c r="K56" s="14">
        <v>2.4153679299999999</v>
      </c>
      <c r="L56" s="16">
        <v>0.29802508</v>
      </c>
      <c r="M56" s="14">
        <v>0</v>
      </c>
      <c r="N56" s="16">
        <v>0</v>
      </c>
      <c r="O56" s="14" t="s">
        <v>582</v>
      </c>
      <c r="P56" s="16" t="s">
        <v>582</v>
      </c>
      <c r="Q56" s="14">
        <v>0</v>
      </c>
      <c r="R56" s="16">
        <v>0</v>
      </c>
      <c r="S56" s="14">
        <v>0</v>
      </c>
      <c r="T56" s="16">
        <v>0</v>
      </c>
      <c r="U56" s="14">
        <v>0.27238061000000002</v>
      </c>
      <c r="V56" s="16">
        <v>8.7984889999999996E-2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(143/B61*100)</f>
        <v>2.1915708812260535</v>
      </c>
      <c r="D61" s="15">
        <v>6382</v>
      </c>
      <c r="E61" s="14">
        <v>51.247581940000003</v>
      </c>
      <c r="F61" s="16">
        <v>0.83365277999999998</v>
      </c>
      <c r="G61" s="14">
        <v>29.154623220000001</v>
      </c>
      <c r="H61" s="16">
        <v>0.69841734</v>
      </c>
      <c r="I61" s="14">
        <v>9.6971540800000007</v>
      </c>
      <c r="J61" s="16">
        <v>0.41039695999999998</v>
      </c>
      <c r="K61" s="14">
        <v>7.9873767000000004</v>
      </c>
      <c r="L61" s="16">
        <v>0.40123799999999998</v>
      </c>
      <c r="M61" s="14">
        <v>0</v>
      </c>
      <c r="N61" s="16">
        <v>0</v>
      </c>
      <c r="O61" s="14" t="s">
        <v>582</v>
      </c>
      <c r="P61" s="16" t="s">
        <v>582</v>
      </c>
      <c r="Q61" s="14">
        <v>0</v>
      </c>
      <c r="R61" s="16">
        <v>0</v>
      </c>
      <c r="S61" s="14">
        <v>0</v>
      </c>
      <c r="T61" s="16">
        <v>0</v>
      </c>
      <c r="U61" s="14">
        <v>1.9132640599999999</v>
      </c>
      <c r="V61" s="16">
        <v>0.30052013</v>
      </c>
    </row>
    <row r="62" spans="1:22" x14ac:dyDescent="0.25">
      <c r="A62" s="11" t="s">
        <v>532</v>
      </c>
      <c r="B62" s="13">
        <v>4476</v>
      </c>
      <c r="C62" s="14">
        <f>(3/B62*100)</f>
        <v>6.7024128686327081E-2</v>
      </c>
      <c r="D62" s="15">
        <v>4473</v>
      </c>
      <c r="E62" s="14">
        <v>70.82881759</v>
      </c>
      <c r="F62" s="16">
        <v>0.57818192000000002</v>
      </c>
      <c r="G62" s="14">
        <v>23.280462669999999</v>
      </c>
      <c r="H62" s="16">
        <v>0.63622785999999998</v>
      </c>
      <c r="I62" s="14">
        <v>3.4116374899999999</v>
      </c>
      <c r="J62" s="16">
        <v>0.27787327000000001</v>
      </c>
      <c r="K62" s="14">
        <v>2.3680698200000001</v>
      </c>
      <c r="L62" s="16">
        <v>0.24816365000000001</v>
      </c>
      <c r="M62" s="14">
        <v>0</v>
      </c>
      <c r="N62" s="16">
        <v>0</v>
      </c>
      <c r="O62" s="14" t="s">
        <v>582</v>
      </c>
      <c r="P62" s="16" t="s">
        <v>582</v>
      </c>
      <c r="Q62" s="14">
        <v>0</v>
      </c>
      <c r="R62" s="16">
        <v>0</v>
      </c>
      <c r="S62" s="14">
        <v>0</v>
      </c>
      <c r="T62" s="16">
        <v>0</v>
      </c>
      <c r="U62" s="14">
        <v>0.11101243</v>
      </c>
      <c r="V62" s="16">
        <v>4.9646000000000003E-2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34.556923480000002</v>
      </c>
      <c r="F66" s="16">
        <v>0.71572630999999998</v>
      </c>
      <c r="G66" s="14">
        <v>35.881476399999997</v>
      </c>
      <c r="H66" s="16">
        <v>0.71878178999999998</v>
      </c>
      <c r="I66" s="14">
        <v>12.31869801</v>
      </c>
      <c r="J66" s="16">
        <v>0.45763372000000002</v>
      </c>
      <c r="K66" s="14">
        <v>11.69674094</v>
      </c>
      <c r="L66" s="16">
        <v>0.48943871</v>
      </c>
      <c r="M66" s="14">
        <v>0</v>
      </c>
      <c r="N66" s="16">
        <v>0</v>
      </c>
      <c r="O66" s="14" t="s">
        <v>582</v>
      </c>
      <c r="P66" s="16" t="s">
        <v>582</v>
      </c>
      <c r="Q66" s="14">
        <v>0</v>
      </c>
      <c r="R66" s="16">
        <v>0</v>
      </c>
      <c r="S66" s="14">
        <v>0</v>
      </c>
      <c r="T66" s="16">
        <v>0</v>
      </c>
      <c r="U66" s="14">
        <v>5.5461611700000004</v>
      </c>
      <c r="V66" s="16">
        <v>0.27314274999999999</v>
      </c>
    </row>
    <row r="67" spans="1:22" x14ac:dyDescent="0.25">
      <c r="A67" s="11" t="s">
        <v>537</v>
      </c>
      <c r="B67" s="13">
        <v>6971</v>
      </c>
      <c r="C67" s="14">
        <f>(263/B67*100)</f>
        <v>3.7727729163678094</v>
      </c>
      <c r="D67" s="15">
        <v>6708</v>
      </c>
      <c r="E67" s="14">
        <v>39.472664520000002</v>
      </c>
      <c r="F67" s="16">
        <v>0.90220946000000002</v>
      </c>
      <c r="G67" s="14">
        <v>40.688891169999998</v>
      </c>
      <c r="H67" s="16">
        <v>0.76532127999999999</v>
      </c>
      <c r="I67" s="14">
        <v>10.29377583</v>
      </c>
      <c r="J67" s="16">
        <v>0.36925237999999999</v>
      </c>
      <c r="K67" s="14">
        <v>7.4453066300000001</v>
      </c>
      <c r="L67" s="16">
        <v>0.38561110999999998</v>
      </c>
      <c r="M67" s="14">
        <v>0</v>
      </c>
      <c r="N67" s="16">
        <v>0</v>
      </c>
      <c r="O67" s="14" t="s">
        <v>582</v>
      </c>
      <c r="P67" s="16" t="s">
        <v>582</v>
      </c>
      <c r="Q67" s="14">
        <v>0</v>
      </c>
      <c r="R67" s="16">
        <v>0</v>
      </c>
      <c r="S67" s="14">
        <v>0</v>
      </c>
      <c r="T67" s="16">
        <v>0</v>
      </c>
      <c r="U67" s="14">
        <v>2.0993618500000002</v>
      </c>
      <c r="V67" s="16">
        <v>0.21688602000000001</v>
      </c>
    </row>
    <row r="68" spans="1:22" x14ac:dyDescent="0.25">
      <c r="A68" s="11" t="s">
        <v>538</v>
      </c>
      <c r="B68" s="13">
        <v>12083</v>
      </c>
      <c r="C68" s="14">
        <f>(27/B68*100)</f>
        <v>0.22345444012248614</v>
      </c>
      <c r="D68" s="15">
        <v>12056</v>
      </c>
      <c r="E68" s="14">
        <v>48.484907790000001</v>
      </c>
      <c r="F68" s="16">
        <v>0.41058685</v>
      </c>
      <c r="G68" s="14">
        <v>27.832155419999999</v>
      </c>
      <c r="H68" s="16">
        <v>0.36492793000000001</v>
      </c>
      <c r="I68" s="14">
        <v>9.1200986700000009</v>
      </c>
      <c r="J68" s="16">
        <v>0.24268023</v>
      </c>
      <c r="K68" s="14">
        <v>5.6708029299999998</v>
      </c>
      <c r="L68" s="16">
        <v>0.19652708999999999</v>
      </c>
      <c r="M68" s="14">
        <v>0</v>
      </c>
      <c r="N68" s="16">
        <v>0</v>
      </c>
      <c r="O68" s="14" t="s">
        <v>582</v>
      </c>
      <c r="P68" s="16" t="s">
        <v>582</v>
      </c>
      <c r="Q68" s="14">
        <v>0</v>
      </c>
      <c r="R68" s="16">
        <v>0</v>
      </c>
      <c r="S68" s="14">
        <v>0</v>
      </c>
      <c r="T68" s="16">
        <v>0</v>
      </c>
      <c r="U68" s="14">
        <v>8.8920351899999996</v>
      </c>
      <c r="V68" s="16">
        <v>0.22301304999999999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43.774937819999998</v>
      </c>
      <c r="F70" s="16">
        <v>1.41517074</v>
      </c>
      <c r="G70" s="14">
        <v>31.821647280000001</v>
      </c>
      <c r="H70" s="16">
        <v>0.67096566999999996</v>
      </c>
      <c r="I70" s="14">
        <v>10.83271777</v>
      </c>
      <c r="J70" s="16">
        <v>0.60894683000000005</v>
      </c>
      <c r="K70" s="14">
        <v>12.005729150000001</v>
      </c>
      <c r="L70" s="16">
        <v>0.71779420000000005</v>
      </c>
      <c r="M70" s="14">
        <v>0</v>
      </c>
      <c r="N70" s="16">
        <v>0</v>
      </c>
      <c r="O70" s="14" t="s">
        <v>582</v>
      </c>
      <c r="P70" s="16" t="s">
        <v>582</v>
      </c>
      <c r="Q70" s="14">
        <v>0</v>
      </c>
      <c r="R70" s="16">
        <v>0</v>
      </c>
      <c r="S70" s="14">
        <v>0</v>
      </c>
      <c r="T70" s="16">
        <v>0</v>
      </c>
      <c r="U70" s="14">
        <v>1.56496798</v>
      </c>
      <c r="V70" s="16">
        <v>0.25492702</v>
      </c>
    </row>
    <row r="71" spans="1:22" x14ac:dyDescent="0.25">
      <c r="A71" s="11" t="s">
        <v>541</v>
      </c>
      <c r="B71" s="13">
        <v>6115</v>
      </c>
      <c r="C71" s="14">
        <f>(18/B71*100)</f>
        <v>0.29435813573180702</v>
      </c>
      <c r="D71" s="15">
        <v>6097</v>
      </c>
      <c r="E71" s="14">
        <v>75.746739610000006</v>
      </c>
      <c r="F71" s="16">
        <v>0.57201248000000005</v>
      </c>
      <c r="G71" s="14">
        <v>18.381000149999998</v>
      </c>
      <c r="H71" s="16">
        <v>0.55574608999999997</v>
      </c>
      <c r="I71" s="14">
        <v>3.3705953200000001</v>
      </c>
      <c r="J71" s="16">
        <v>0.22697972999999999</v>
      </c>
      <c r="K71" s="14">
        <v>2.05608463</v>
      </c>
      <c r="L71" s="16">
        <v>0.18073212999999999</v>
      </c>
      <c r="M71" s="14">
        <v>0</v>
      </c>
      <c r="N71" s="16">
        <v>0</v>
      </c>
      <c r="O71" s="14" t="s">
        <v>582</v>
      </c>
      <c r="P71" s="16" t="s">
        <v>582</v>
      </c>
      <c r="Q71" s="14">
        <v>0</v>
      </c>
      <c r="R71" s="16">
        <v>0</v>
      </c>
      <c r="S71" s="14">
        <v>0</v>
      </c>
      <c r="T71" s="16">
        <v>0</v>
      </c>
      <c r="U71" s="14">
        <v>0.44558028999999999</v>
      </c>
      <c r="V71" s="16">
        <v>8.500626E-2</v>
      </c>
    </row>
    <row r="72" spans="1:22" x14ac:dyDescent="0.25">
      <c r="A72" s="11" t="s">
        <v>542</v>
      </c>
      <c r="B72" s="13">
        <v>7708</v>
      </c>
      <c r="C72" s="14">
        <f>(5/B72*100)</f>
        <v>6.4867669953295279E-2</v>
      </c>
      <c r="D72" s="15">
        <v>7703</v>
      </c>
      <c r="E72" s="14">
        <v>66.104354430000001</v>
      </c>
      <c r="F72" s="16">
        <v>0.82279546000000003</v>
      </c>
      <c r="G72" s="14">
        <v>23.668218499999998</v>
      </c>
      <c r="H72" s="16">
        <v>0.65614764999999997</v>
      </c>
      <c r="I72" s="14">
        <v>5.3706577700000002</v>
      </c>
      <c r="J72" s="16">
        <v>0.2590074</v>
      </c>
      <c r="K72" s="14">
        <v>4.6865702599999999</v>
      </c>
      <c r="L72" s="16">
        <v>0.26742580999999999</v>
      </c>
      <c r="M72" s="14">
        <v>0</v>
      </c>
      <c r="N72" s="16">
        <v>0</v>
      </c>
      <c r="O72" s="14" t="s">
        <v>582</v>
      </c>
      <c r="P72" s="16" t="s">
        <v>582</v>
      </c>
      <c r="Q72" s="14">
        <v>0</v>
      </c>
      <c r="R72" s="16">
        <v>0</v>
      </c>
      <c r="S72" s="14">
        <v>0</v>
      </c>
      <c r="T72" s="16">
        <v>0</v>
      </c>
      <c r="U72" s="14">
        <v>0.17019904</v>
      </c>
      <c r="V72" s="16">
        <v>4.801416E-2</v>
      </c>
    </row>
    <row r="73" spans="1:22" x14ac:dyDescent="0.25">
      <c r="A73" s="11" t="s">
        <v>543</v>
      </c>
      <c r="B73" s="13">
        <v>8249</v>
      </c>
      <c r="C73" s="14">
        <f>(149/B73*100)</f>
        <v>1.8062795490362469</v>
      </c>
      <c r="D73" s="15">
        <v>8100</v>
      </c>
      <c r="E73" s="14">
        <v>63.259424850000002</v>
      </c>
      <c r="F73" s="16">
        <v>0.97902783999999998</v>
      </c>
      <c r="G73" s="14">
        <v>25.406827109999998</v>
      </c>
      <c r="H73" s="16">
        <v>0.73825370999999995</v>
      </c>
      <c r="I73" s="14">
        <v>5.8105671000000001</v>
      </c>
      <c r="J73" s="16">
        <v>0.37417936000000002</v>
      </c>
      <c r="K73" s="14">
        <v>4.5813547999999997</v>
      </c>
      <c r="L73" s="16">
        <v>0.31964993000000003</v>
      </c>
      <c r="M73" s="14">
        <v>0</v>
      </c>
      <c r="N73" s="16">
        <v>0</v>
      </c>
      <c r="O73" s="14" t="s">
        <v>582</v>
      </c>
      <c r="P73" s="16" t="s">
        <v>582</v>
      </c>
      <c r="Q73" s="14">
        <v>0</v>
      </c>
      <c r="R73" s="16">
        <v>0</v>
      </c>
      <c r="S73" s="14">
        <v>0</v>
      </c>
      <c r="T73" s="16">
        <v>0</v>
      </c>
      <c r="U73" s="14">
        <v>0.94182613000000004</v>
      </c>
      <c r="V73" s="16">
        <v>0.15796813000000001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(229/B75*100)</f>
        <v>4.2604651162790699</v>
      </c>
      <c r="D75" s="15">
        <v>5146</v>
      </c>
      <c r="E75" s="14">
        <v>24.29881885</v>
      </c>
      <c r="F75" s="16">
        <v>0.78747321000000003</v>
      </c>
      <c r="G75" s="14">
        <v>39.61317064</v>
      </c>
      <c r="H75" s="16">
        <v>0.77428039000000004</v>
      </c>
      <c r="I75" s="14">
        <v>15.299056480000001</v>
      </c>
      <c r="J75" s="16">
        <v>0.51248530999999997</v>
      </c>
      <c r="K75" s="14">
        <v>15.879261039999999</v>
      </c>
      <c r="L75" s="16">
        <v>0.61635012</v>
      </c>
      <c r="M75" s="14">
        <v>0</v>
      </c>
      <c r="N75" s="16">
        <v>0</v>
      </c>
      <c r="O75" s="14" t="s">
        <v>582</v>
      </c>
      <c r="P75" s="16" t="s">
        <v>582</v>
      </c>
      <c r="Q75" s="14">
        <v>0</v>
      </c>
      <c r="R75" s="16">
        <v>0</v>
      </c>
      <c r="S75" s="14">
        <v>0</v>
      </c>
      <c r="T75" s="16">
        <v>0</v>
      </c>
      <c r="U75" s="14">
        <v>4.9096929899999999</v>
      </c>
      <c r="V75" s="16">
        <v>0.56908753999999995</v>
      </c>
    </row>
    <row r="76" spans="1:22" x14ac:dyDescent="0.25">
      <c r="A76" s="11" t="s">
        <v>546</v>
      </c>
      <c r="B76" s="13">
        <v>14167</v>
      </c>
      <c r="C76" s="14">
        <f>(230/B76*100)</f>
        <v>1.6234912119714828</v>
      </c>
      <c r="D76" s="15">
        <v>13937</v>
      </c>
      <c r="E76" s="14">
        <v>54.433789920000002</v>
      </c>
      <c r="F76" s="16">
        <v>0.67030851999999996</v>
      </c>
      <c r="G76" s="14">
        <v>27.366807720000001</v>
      </c>
      <c r="H76" s="16">
        <v>0.56983324000000002</v>
      </c>
      <c r="I76" s="14">
        <v>8.4823827000000005</v>
      </c>
      <c r="J76" s="16">
        <v>0.34072532</v>
      </c>
      <c r="K76" s="14">
        <v>6.0128882700000004</v>
      </c>
      <c r="L76" s="16">
        <v>0.26574138000000003</v>
      </c>
      <c r="M76" s="14">
        <v>0</v>
      </c>
      <c r="N76" s="16">
        <v>0</v>
      </c>
      <c r="O76" s="14" t="s">
        <v>582</v>
      </c>
      <c r="P76" s="16" t="s">
        <v>582</v>
      </c>
      <c r="Q76" s="14">
        <v>0</v>
      </c>
      <c r="R76" s="16">
        <v>0</v>
      </c>
      <c r="S76" s="14">
        <v>0</v>
      </c>
      <c r="T76" s="16">
        <v>0</v>
      </c>
      <c r="U76" s="14">
        <v>3.7041313900000001</v>
      </c>
      <c r="V76" s="16">
        <v>0.30940453000000001</v>
      </c>
    </row>
    <row r="77" spans="1:22" x14ac:dyDescent="0.25">
      <c r="A77" s="11" t="s">
        <v>547</v>
      </c>
      <c r="B77" s="13">
        <v>6062</v>
      </c>
      <c r="C77" s="14">
        <f>(124/B77*100)</f>
        <v>2.0455295282085122</v>
      </c>
      <c r="D77" s="15">
        <v>5938</v>
      </c>
      <c r="E77" s="14">
        <v>33.268686520000003</v>
      </c>
      <c r="F77" s="16">
        <v>0.88522391</v>
      </c>
      <c r="G77" s="14">
        <v>36.71577336</v>
      </c>
      <c r="H77" s="16">
        <v>0.68037493999999998</v>
      </c>
      <c r="I77" s="14">
        <v>13.534657429999999</v>
      </c>
      <c r="J77" s="16">
        <v>0.56329481999999997</v>
      </c>
      <c r="K77" s="14">
        <v>11.43008302</v>
      </c>
      <c r="L77" s="16">
        <v>0.49661302000000002</v>
      </c>
      <c r="M77" s="14">
        <v>0</v>
      </c>
      <c r="N77" s="16">
        <v>0</v>
      </c>
      <c r="O77" s="14" t="s">
        <v>582</v>
      </c>
      <c r="P77" s="16" t="s">
        <v>582</v>
      </c>
      <c r="Q77" s="14">
        <v>0</v>
      </c>
      <c r="R77" s="16">
        <v>0</v>
      </c>
      <c r="S77" s="14">
        <v>0</v>
      </c>
      <c r="T77" s="16">
        <v>0</v>
      </c>
      <c r="U77" s="14">
        <v>5.0507996799999999</v>
      </c>
      <c r="V77" s="16">
        <v>0.4850274</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65.239195980000005</v>
      </c>
      <c r="F81" s="16">
        <v>0.89555587000000003</v>
      </c>
      <c r="G81" s="14">
        <v>25.54857088</v>
      </c>
      <c r="H81" s="16">
        <v>0.74903253999999997</v>
      </c>
      <c r="I81" s="14">
        <v>5.4141498700000001</v>
      </c>
      <c r="J81" s="16">
        <v>0.33811929000000002</v>
      </c>
      <c r="K81" s="14">
        <v>3.4480971500000002</v>
      </c>
      <c r="L81" s="16">
        <v>0.27639053000000002</v>
      </c>
      <c r="M81" s="14">
        <v>0</v>
      </c>
      <c r="N81" s="16">
        <v>0</v>
      </c>
      <c r="O81" s="14" t="s">
        <v>582</v>
      </c>
      <c r="P81" s="16" t="s">
        <v>582</v>
      </c>
      <c r="Q81" s="14">
        <v>0</v>
      </c>
      <c r="R81" s="16">
        <v>0</v>
      </c>
      <c r="S81" s="14">
        <v>0</v>
      </c>
      <c r="T81" s="16">
        <v>0</v>
      </c>
      <c r="U81" s="14">
        <v>0.34998612000000001</v>
      </c>
      <c r="V81" s="16">
        <v>7.953151E-2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row>
    <row r="2" spans="1:30" x14ac:dyDescent="0.25">
      <c r="A2" s="25" t="s">
        <v>744</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row>
    <row r="4" spans="1:30" ht="30" customHeight="1" x14ac:dyDescent="0.25">
      <c r="A4" s="4"/>
      <c r="B4" s="5" t="s">
        <v>458</v>
      </c>
      <c r="C4" s="5" t="s">
        <v>459</v>
      </c>
      <c r="D4" s="6" t="s">
        <v>458</v>
      </c>
      <c r="E4" s="21" t="s">
        <v>745</v>
      </c>
      <c r="F4" s="22"/>
      <c r="G4" s="21" t="s">
        <v>746</v>
      </c>
      <c r="H4" s="22"/>
      <c r="I4" s="21" t="s">
        <v>747</v>
      </c>
      <c r="J4" s="22"/>
      <c r="K4" s="21" t="s">
        <v>748</v>
      </c>
      <c r="L4" s="22"/>
      <c r="M4" s="21" t="s">
        <v>749</v>
      </c>
      <c r="N4" s="22"/>
      <c r="O4" s="21" t="s">
        <v>750</v>
      </c>
      <c r="P4" s="22"/>
      <c r="Q4" s="21" t="s">
        <v>751</v>
      </c>
      <c r="R4" s="22"/>
      <c r="S4" s="21" t="s">
        <v>752</v>
      </c>
      <c r="T4" s="22"/>
      <c r="U4" s="21" t="s">
        <v>579</v>
      </c>
      <c r="V4" s="22"/>
      <c r="W4" s="21" t="s">
        <v>580</v>
      </c>
      <c r="X4" s="22"/>
      <c r="Y4" s="21" t="s">
        <v>468</v>
      </c>
      <c r="Z4" s="22"/>
      <c r="AA4" s="21" t="s">
        <v>469</v>
      </c>
      <c r="AB4" s="22"/>
      <c r="AC4" s="21" t="s">
        <v>581</v>
      </c>
      <c r="AD4" s="22"/>
    </row>
    <row r="5" spans="1:3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row>
    <row r="6" spans="1:30"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2"/>
    </row>
    <row r="7" spans="1:30" x14ac:dyDescent="0.25">
      <c r="A7" s="11" t="s">
        <v>476</v>
      </c>
      <c r="B7" s="13">
        <v>14530</v>
      </c>
      <c r="C7" s="14">
        <f>(480/B7*100)</f>
        <v>3.3035099793530627</v>
      </c>
      <c r="D7" s="15">
        <v>14050</v>
      </c>
      <c r="E7" s="14">
        <v>14.930960280000001</v>
      </c>
      <c r="F7" s="16">
        <v>0.48449676000000003</v>
      </c>
      <c r="G7" s="14">
        <v>16.57881896</v>
      </c>
      <c r="H7" s="16">
        <v>0.68390306000000001</v>
      </c>
      <c r="I7" s="14">
        <v>27.28508501</v>
      </c>
      <c r="J7" s="16">
        <v>0.68773921000000005</v>
      </c>
      <c r="K7" s="14">
        <v>20.6794048</v>
      </c>
      <c r="L7" s="16">
        <v>0.62511675</v>
      </c>
      <c r="M7" s="14">
        <v>9.1167667100000003</v>
      </c>
      <c r="N7" s="16">
        <v>0.4003487</v>
      </c>
      <c r="O7" s="14">
        <v>7.9500460899999998</v>
      </c>
      <c r="P7" s="16">
        <v>0.26393794999999998</v>
      </c>
      <c r="Q7" s="14">
        <v>0</v>
      </c>
      <c r="R7" s="16">
        <v>0</v>
      </c>
      <c r="S7" s="14">
        <v>0</v>
      </c>
      <c r="T7" s="16">
        <v>0</v>
      </c>
      <c r="U7" s="14">
        <v>0</v>
      </c>
      <c r="V7" s="16">
        <v>0</v>
      </c>
      <c r="W7" s="14" t="s">
        <v>582</v>
      </c>
      <c r="X7" s="16" t="s">
        <v>582</v>
      </c>
      <c r="Y7" s="14">
        <v>0</v>
      </c>
      <c r="Z7" s="16">
        <v>0</v>
      </c>
      <c r="AA7" s="14">
        <v>0</v>
      </c>
      <c r="AB7" s="16">
        <v>0</v>
      </c>
      <c r="AC7" s="14">
        <v>3.4589181400000002</v>
      </c>
      <c r="AD7" s="16">
        <v>0.26383901999999998</v>
      </c>
    </row>
    <row r="8" spans="1:30" x14ac:dyDescent="0.25">
      <c r="A8" s="11" t="s">
        <v>478</v>
      </c>
      <c r="B8" s="13">
        <v>7007</v>
      </c>
      <c r="C8" s="14">
        <f>(38/B8*100)</f>
        <v>0.54231482802911379</v>
      </c>
      <c r="D8" s="15">
        <v>6969</v>
      </c>
      <c r="E8" s="14">
        <v>10.76031684</v>
      </c>
      <c r="F8" s="16">
        <v>0.72594826000000001</v>
      </c>
      <c r="G8" s="14">
        <v>63.762220200000002</v>
      </c>
      <c r="H8" s="16">
        <v>1.8861117999999999</v>
      </c>
      <c r="I8" s="14">
        <v>14.909982790000001</v>
      </c>
      <c r="J8" s="16">
        <v>1.59694841</v>
      </c>
      <c r="K8" s="14">
        <v>3.1122560199999998</v>
      </c>
      <c r="L8" s="16">
        <v>0.48643550000000002</v>
      </c>
      <c r="M8" s="14">
        <v>1.2790280000000001</v>
      </c>
      <c r="N8" s="16">
        <v>0.34390165</v>
      </c>
      <c r="O8" s="14">
        <v>1.972712</v>
      </c>
      <c r="P8" s="16">
        <v>0.23701195</v>
      </c>
      <c r="Q8" s="14">
        <v>1.65293369</v>
      </c>
      <c r="R8" s="16">
        <v>0.3012319</v>
      </c>
      <c r="S8" s="14">
        <v>0</v>
      </c>
      <c r="T8" s="16">
        <v>0</v>
      </c>
      <c r="U8" s="14">
        <v>0</v>
      </c>
      <c r="V8" s="16">
        <v>0</v>
      </c>
      <c r="W8" s="14" t="s">
        <v>582</v>
      </c>
      <c r="X8" s="16" t="s">
        <v>582</v>
      </c>
      <c r="Y8" s="14">
        <v>0.47360356999999997</v>
      </c>
      <c r="Z8" s="16">
        <v>0.11655704</v>
      </c>
      <c r="AA8" s="14">
        <v>0</v>
      </c>
      <c r="AB8" s="16">
        <v>0</v>
      </c>
      <c r="AC8" s="14">
        <v>2.0769468899999999</v>
      </c>
      <c r="AD8" s="16">
        <v>0.16794729</v>
      </c>
    </row>
    <row r="9" spans="1:30" x14ac:dyDescent="0.25">
      <c r="A9" s="11" t="s">
        <v>479</v>
      </c>
      <c r="B9" s="13">
        <v>9651</v>
      </c>
      <c r="C9" s="14">
        <f>(162/B9*100)</f>
        <v>1.67858253030774</v>
      </c>
      <c r="D9" s="15">
        <v>9489</v>
      </c>
      <c r="E9" s="14">
        <v>1.3550825500000001</v>
      </c>
      <c r="F9" s="16">
        <v>0.14848352000000001</v>
      </c>
      <c r="G9" s="14">
        <v>49.714009869999998</v>
      </c>
      <c r="H9" s="16">
        <v>2.1446439100000001</v>
      </c>
      <c r="I9" s="14">
        <v>36.133594719999998</v>
      </c>
      <c r="J9" s="16">
        <v>1.98659024</v>
      </c>
      <c r="K9" s="14">
        <v>2.4809619500000002</v>
      </c>
      <c r="L9" s="16">
        <v>0.31757518000000001</v>
      </c>
      <c r="M9" s="14">
        <v>1.81536743</v>
      </c>
      <c r="N9" s="16">
        <v>0.24697358</v>
      </c>
      <c r="O9" s="14">
        <v>2.0151734700000001</v>
      </c>
      <c r="P9" s="16">
        <v>0.31699085999999999</v>
      </c>
      <c r="Q9" s="14">
        <v>0.14432538</v>
      </c>
      <c r="R9" s="16">
        <v>8.2613919999999993E-2</v>
      </c>
      <c r="S9" s="14">
        <v>0.40826760000000001</v>
      </c>
      <c r="T9" s="16">
        <v>8.2723959999999999E-2</v>
      </c>
      <c r="U9" s="14">
        <v>0</v>
      </c>
      <c r="V9" s="16">
        <v>0</v>
      </c>
      <c r="W9" s="14" t="s">
        <v>582</v>
      </c>
      <c r="X9" s="16" t="s">
        <v>582</v>
      </c>
      <c r="Y9" s="14">
        <v>3.0313769700000002</v>
      </c>
      <c r="Z9" s="16">
        <v>0.54390362999999997</v>
      </c>
      <c r="AA9" s="14">
        <v>0</v>
      </c>
      <c r="AB9" s="16">
        <v>0</v>
      </c>
      <c r="AC9" s="14">
        <v>2.9018400500000001</v>
      </c>
      <c r="AD9" s="16">
        <v>0.27290691</v>
      </c>
    </row>
    <row r="10" spans="1:30" x14ac:dyDescent="0.25">
      <c r="A10" s="11" t="s">
        <v>480</v>
      </c>
      <c r="B10" s="13">
        <v>20058</v>
      </c>
      <c r="C10" s="14">
        <f>(548/B10*100)</f>
        <v>2.7320769767673747</v>
      </c>
      <c r="D10" s="15">
        <v>19510</v>
      </c>
      <c r="E10" s="14">
        <v>23.825397880000001</v>
      </c>
      <c r="F10" s="16">
        <v>0.58136363000000002</v>
      </c>
      <c r="G10" s="14">
        <v>11.18301529</v>
      </c>
      <c r="H10" s="16">
        <v>0.59372398000000004</v>
      </c>
      <c r="I10" s="14">
        <v>9.2268614800000002</v>
      </c>
      <c r="J10" s="16">
        <v>0.63428479000000004</v>
      </c>
      <c r="K10" s="14">
        <v>13.46823169</v>
      </c>
      <c r="L10" s="16">
        <v>0.72753016000000004</v>
      </c>
      <c r="M10" s="14">
        <v>4.2956639599999997</v>
      </c>
      <c r="N10" s="16">
        <v>0.35439657000000002</v>
      </c>
      <c r="O10" s="14">
        <v>36.082569659999997</v>
      </c>
      <c r="P10" s="16">
        <v>0.91129232999999998</v>
      </c>
      <c r="Q10" s="14">
        <v>0</v>
      </c>
      <c r="R10" s="16">
        <v>0</v>
      </c>
      <c r="S10" s="14">
        <v>0</v>
      </c>
      <c r="T10" s="16">
        <v>0</v>
      </c>
      <c r="U10" s="14">
        <v>0</v>
      </c>
      <c r="V10" s="16">
        <v>0</v>
      </c>
      <c r="W10" s="14" t="s">
        <v>582</v>
      </c>
      <c r="X10" s="16" t="s">
        <v>582</v>
      </c>
      <c r="Y10" s="14">
        <v>0</v>
      </c>
      <c r="Z10" s="16">
        <v>0</v>
      </c>
      <c r="AA10" s="14">
        <v>0</v>
      </c>
      <c r="AB10" s="16">
        <v>0</v>
      </c>
      <c r="AC10" s="14">
        <v>1.9182600400000001</v>
      </c>
      <c r="AD10" s="16">
        <v>0.21955194</v>
      </c>
    </row>
    <row r="11" spans="1:30" x14ac:dyDescent="0.25">
      <c r="A11" s="11" t="s">
        <v>481</v>
      </c>
      <c r="B11" s="13">
        <v>7053</v>
      </c>
      <c r="C11" s="14">
        <f>(77/B11*100)</f>
        <v>1.0917340138947966</v>
      </c>
      <c r="D11" s="15">
        <v>6976</v>
      </c>
      <c r="E11" s="14">
        <v>1.0022280400000001</v>
      </c>
      <c r="F11" s="16">
        <v>0.12006435</v>
      </c>
      <c r="G11" s="14">
        <v>51.835410459999999</v>
      </c>
      <c r="H11" s="16">
        <v>2.7434835400000002</v>
      </c>
      <c r="I11" s="14">
        <v>31.100178669999998</v>
      </c>
      <c r="J11" s="16">
        <v>2.74301211</v>
      </c>
      <c r="K11" s="14">
        <v>1.90154925</v>
      </c>
      <c r="L11" s="16">
        <v>0.31648558999999998</v>
      </c>
      <c r="M11" s="14">
        <v>1.75896824</v>
      </c>
      <c r="N11" s="16">
        <v>0.23643765999999999</v>
      </c>
      <c r="O11" s="14">
        <v>8.6274392500000001</v>
      </c>
      <c r="P11" s="16">
        <v>0.43424498</v>
      </c>
      <c r="Q11" s="14">
        <v>0</v>
      </c>
      <c r="R11" s="16">
        <v>0</v>
      </c>
      <c r="S11" s="14">
        <v>0</v>
      </c>
      <c r="T11" s="16">
        <v>0</v>
      </c>
      <c r="U11" s="14">
        <v>0</v>
      </c>
      <c r="V11" s="16">
        <v>0</v>
      </c>
      <c r="W11" s="14" t="s">
        <v>582</v>
      </c>
      <c r="X11" s="16" t="s">
        <v>582</v>
      </c>
      <c r="Y11" s="14">
        <v>0</v>
      </c>
      <c r="Z11" s="16">
        <v>0</v>
      </c>
      <c r="AA11" s="14">
        <v>0</v>
      </c>
      <c r="AB11" s="16">
        <v>0</v>
      </c>
      <c r="AC11" s="14">
        <v>3.77422609</v>
      </c>
      <c r="AD11" s="16">
        <v>0.42012286999999998</v>
      </c>
    </row>
    <row r="12" spans="1:30" x14ac:dyDescent="0.25">
      <c r="A12" s="11" t="s">
        <v>482</v>
      </c>
      <c r="B12" s="13">
        <v>6894</v>
      </c>
      <c r="C12" s="14">
        <f>(59/B12*100)</f>
        <v>0.85581665216129965</v>
      </c>
      <c r="D12" s="15">
        <v>6835</v>
      </c>
      <c r="E12" s="14">
        <v>3.0946897799999999</v>
      </c>
      <c r="F12" s="16">
        <v>0.26355726000000002</v>
      </c>
      <c r="G12" s="14">
        <v>37.281220509999997</v>
      </c>
      <c r="H12" s="16">
        <v>2.2091128699999998</v>
      </c>
      <c r="I12" s="14">
        <v>44.312685270000003</v>
      </c>
      <c r="J12" s="16">
        <v>2.0675372599999999</v>
      </c>
      <c r="K12" s="14">
        <v>4.8041497199999998</v>
      </c>
      <c r="L12" s="16">
        <v>0.83245535999999998</v>
      </c>
      <c r="M12" s="14">
        <v>2.1483385799999999</v>
      </c>
      <c r="N12" s="16">
        <v>0.37200421</v>
      </c>
      <c r="O12" s="14">
        <v>3.1744569500000002</v>
      </c>
      <c r="P12" s="16">
        <v>0.35927101</v>
      </c>
      <c r="Q12" s="14">
        <v>0</v>
      </c>
      <c r="R12" s="16">
        <v>0</v>
      </c>
      <c r="S12" s="14">
        <v>0</v>
      </c>
      <c r="T12" s="16">
        <v>0</v>
      </c>
      <c r="U12" s="14">
        <v>0</v>
      </c>
      <c r="V12" s="16">
        <v>0</v>
      </c>
      <c r="W12" s="14" t="s">
        <v>582</v>
      </c>
      <c r="X12" s="16" t="s">
        <v>582</v>
      </c>
      <c r="Y12" s="14">
        <v>2.3477860100000001</v>
      </c>
      <c r="Z12" s="16">
        <v>0.59181510000000004</v>
      </c>
      <c r="AA12" s="14">
        <v>0</v>
      </c>
      <c r="AB12" s="16">
        <v>0</v>
      </c>
      <c r="AC12" s="14">
        <v>2.83667318</v>
      </c>
      <c r="AD12" s="16">
        <v>0.28867416000000001</v>
      </c>
    </row>
    <row r="13" spans="1:30" x14ac:dyDescent="0.25">
      <c r="A13" s="11" t="s">
        <v>483</v>
      </c>
      <c r="B13" s="13">
        <v>7161</v>
      </c>
      <c r="C13" s="14">
        <f>(109/B13*100)</f>
        <v>1.5221337801982964</v>
      </c>
      <c r="D13" s="15">
        <v>7052</v>
      </c>
      <c r="E13" s="14">
        <v>2.7188742000000001</v>
      </c>
      <c r="F13" s="16">
        <v>0.42662118999999998</v>
      </c>
      <c r="G13" s="14">
        <v>68.39567006</v>
      </c>
      <c r="H13" s="16">
        <v>1.6100077399999999</v>
      </c>
      <c r="I13" s="14">
        <v>12.85825032</v>
      </c>
      <c r="J13" s="16">
        <v>1.18564034</v>
      </c>
      <c r="K13" s="14">
        <v>3.8980871700000002</v>
      </c>
      <c r="L13" s="16">
        <v>0.53400417</v>
      </c>
      <c r="M13" s="14">
        <v>2.2501615899999998</v>
      </c>
      <c r="N13" s="16">
        <v>0.45427732999999998</v>
      </c>
      <c r="O13" s="14">
        <v>3.9459328600000001</v>
      </c>
      <c r="P13" s="16">
        <v>0.70846302000000005</v>
      </c>
      <c r="Q13" s="14">
        <v>0</v>
      </c>
      <c r="R13" s="16">
        <v>0</v>
      </c>
      <c r="S13" s="14">
        <v>0</v>
      </c>
      <c r="T13" s="16">
        <v>0</v>
      </c>
      <c r="U13" s="14">
        <v>0</v>
      </c>
      <c r="V13" s="16">
        <v>0</v>
      </c>
      <c r="W13" s="14" t="s">
        <v>582</v>
      </c>
      <c r="X13" s="16" t="s">
        <v>582</v>
      </c>
      <c r="Y13" s="14">
        <v>4.0779566899999997</v>
      </c>
      <c r="Z13" s="16">
        <v>0.46903213999999999</v>
      </c>
      <c r="AA13" s="14">
        <v>0</v>
      </c>
      <c r="AB13" s="16">
        <v>0</v>
      </c>
      <c r="AC13" s="14">
        <v>1.8550671000000001</v>
      </c>
      <c r="AD13" s="16">
        <v>0.28131729999999999</v>
      </c>
    </row>
    <row r="14" spans="1:30" x14ac:dyDescent="0.25">
      <c r="A14" s="11" t="s">
        <v>484</v>
      </c>
      <c r="B14" s="13">
        <v>5587</v>
      </c>
      <c r="C14" s="14">
        <f>(78/B14*100)</f>
        <v>1.3960980848398066</v>
      </c>
      <c r="D14" s="15">
        <v>5509</v>
      </c>
      <c r="E14" s="14">
        <v>3.0698768900000002</v>
      </c>
      <c r="F14" s="16">
        <v>0.33819919999999998</v>
      </c>
      <c r="G14" s="14">
        <v>31.858262889999999</v>
      </c>
      <c r="H14" s="16">
        <v>1.8731101800000001</v>
      </c>
      <c r="I14" s="14">
        <v>60.060012469999997</v>
      </c>
      <c r="J14" s="16">
        <v>1.9016339900000001</v>
      </c>
      <c r="K14" s="14">
        <v>1.48653879</v>
      </c>
      <c r="L14" s="16">
        <v>0.22215463999999999</v>
      </c>
      <c r="M14" s="14">
        <v>0.41146475999999998</v>
      </c>
      <c r="N14" s="16">
        <v>7.3976130000000001E-2</v>
      </c>
      <c r="O14" s="14">
        <v>2.4115750299999998</v>
      </c>
      <c r="P14" s="16">
        <v>0.26254579</v>
      </c>
      <c r="Q14" s="14">
        <v>0</v>
      </c>
      <c r="R14" s="16">
        <v>0</v>
      </c>
      <c r="S14" s="14">
        <v>0</v>
      </c>
      <c r="T14" s="16">
        <v>0</v>
      </c>
      <c r="U14" s="14">
        <v>0</v>
      </c>
      <c r="V14" s="16">
        <v>0</v>
      </c>
      <c r="W14" s="14" t="s">
        <v>582</v>
      </c>
      <c r="X14" s="16" t="s">
        <v>582</v>
      </c>
      <c r="Y14" s="14">
        <v>0</v>
      </c>
      <c r="Z14" s="16">
        <v>0</v>
      </c>
      <c r="AA14" s="14">
        <v>0</v>
      </c>
      <c r="AB14" s="16">
        <v>0</v>
      </c>
      <c r="AC14" s="14">
        <v>0.70226915999999995</v>
      </c>
      <c r="AD14" s="16">
        <v>0.11831435999999999</v>
      </c>
    </row>
    <row r="15" spans="1:30" x14ac:dyDescent="0.25">
      <c r="A15" s="11" t="s">
        <v>485</v>
      </c>
      <c r="B15" s="13">
        <v>5882</v>
      </c>
      <c r="C15" s="14">
        <f>(58/B15*100)</f>
        <v>0.98605916354981304</v>
      </c>
      <c r="D15" s="15">
        <v>5824</v>
      </c>
      <c r="E15" s="14">
        <v>1.1613275300000001</v>
      </c>
      <c r="F15" s="16">
        <v>0.16053683999999999</v>
      </c>
      <c r="G15" s="14">
        <v>46.071306450000002</v>
      </c>
      <c r="H15" s="16">
        <v>1.2314797900000001</v>
      </c>
      <c r="I15" s="14">
        <v>33.600287479999999</v>
      </c>
      <c r="J15" s="16">
        <v>1.0611807099999999</v>
      </c>
      <c r="K15" s="14">
        <v>8.2523549799999998</v>
      </c>
      <c r="L15" s="16">
        <v>0.74327949999999998</v>
      </c>
      <c r="M15" s="14">
        <v>2.5656866599999999</v>
      </c>
      <c r="N15" s="16">
        <v>0.26032343000000002</v>
      </c>
      <c r="O15" s="14">
        <v>5.3962918499999999</v>
      </c>
      <c r="P15" s="16">
        <v>0.29694442999999998</v>
      </c>
      <c r="Q15" s="14">
        <v>0</v>
      </c>
      <c r="R15" s="16">
        <v>0</v>
      </c>
      <c r="S15" s="14">
        <v>0</v>
      </c>
      <c r="T15" s="16">
        <v>0</v>
      </c>
      <c r="U15" s="14">
        <v>0</v>
      </c>
      <c r="V15" s="16">
        <v>0</v>
      </c>
      <c r="W15" s="14" t="s">
        <v>582</v>
      </c>
      <c r="X15" s="16" t="s">
        <v>582</v>
      </c>
      <c r="Y15" s="14">
        <v>1.01363409</v>
      </c>
      <c r="Z15" s="16">
        <v>0.45433235</v>
      </c>
      <c r="AA15" s="14">
        <v>0</v>
      </c>
      <c r="AB15" s="16">
        <v>0</v>
      </c>
      <c r="AC15" s="14">
        <v>1.9391109500000001</v>
      </c>
      <c r="AD15" s="16">
        <v>0.25937417000000001</v>
      </c>
    </row>
    <row r="16" spans="1:30" x14ac:dyDescent="0.25">
      <c r="A16" s="11" t="s">
        <v>486</v>
      </c>
      <c r="B16" s="13">
        <v>6108</v>
      </c>
      <c r="C16" s="14">
        <f>(117/B16*100)</f>
        <v>1.9155206286836934</v>
      </c>
      <c r="D16" s="15">
        <v>5991</v>
      </c>
      <c r="E16" s="14">
        <v>3.37742224</v>
      </c>
      <c r="F16" s="16">
        <v>0.23504380999999999</v>
      </c>
      <c r="G16" s="14">
        <v>66.509782680000001</v>
      </c>
      <c r="H16" s="16">
        <v>0.90754701000000004</v>
      </c>
      <c r="I16" s="14">
        <v>16.975728610000001</v>
      </c>
      <c r="J16" s="16">
        <v>0.68609841999999999</v>
      </c>
      <c r="K16" s="14">
        <v>3.5082821200000001</v>
      </c>
      <c r="L16" s="16">
        <v>0.35225579000000001</v>
      </c>
      <c r="M16" s="14">
        <v>1.1560187099999999</v>
      </c>
      <c r="N16" s="16">
        <v>0.11881408</v>
      </c>
      <c r="O16" s="14">
        <v>3.8407418999999998</v>
      </c>
      <c r="P16" s="16">
        <v>0.30858147000000002</v>
      </c>
      <c r="Q16" s="14">
        <v>0</v>
      </c>
      <c r="R16" s="16">
        <v>0</v>
      </c>
      <c r="S16" s="14">
        <v>0</v>
      </c>
      <c r="T16" s="16">
        <v>0</v>
      </c>
      <c r="U16" s="14">
        <v>0</v>
      </c>
      <c r="V16" s="16">
        <v>0</v>
      </c>
      <c r="W16" s="14" t="s">
        <v>582</v>
      </c>
      <c r="X16" s="16" t="s">
        <v>582</v>
      </c>
      <c r="Y16" s="14">
        <v>0</v>
      </c>
      <c r="Z16" s="16">
        <v>0</v>
      </c>
      <c r="AA16" s="14">
        <v>0</v>
      </c>
      <c r="AB16" s="16">
        <v>0</v>
      </c>
      <c r="AC16" s="14">
        <v>4.6320237400000002</v>
      </c>
      <c r="AD16" s="16">
        <v>0.36580892999999998</v>
      </c>
    </row>
    <row r="17" spans="1:30" x14ac:dyDescent="0.25">
      <c r="A17" s="11" t="s">
        <v>487</v>
      </c>
      <c r="B17" s="13">
        <v>6504</v>
      </c>
      <c r="C17" s="14">
        <f>(998/B17*100)</f>
        <v>15.344403444034441</v>
      </c>
      <c r="D17" s="15">
        <v>5506</v>
      </c>
      <c r="E17" s="14">
        <v>1.82432795</v>
      </c>
      <c r="F17" s="16">
        <v>0.34849637999999999</v>
      </c>
      <c r="G17" s="14">
        <v>61.936103789999997</v>
      </c>
      <c r="H17" s="16">
        <v>1.68713589</v>
      </c>
      <c r="I17" s="14">
        <v>23.656696480000001</v>
      </c>
      <c r="J17" s="16">
        <v>1.63862628</v>
      </c>
      <c r="K17" s="14">
        <v>2.7937854799999999</v>
      </c>
      <c r="L17" s="16">
        <v>0.44009382000000002</v>
      </c>
      <c r="M17" s="14">
        <v>0.97297628999999997</v>
      </c>
      <c r="N17" s="16">
        <v>0.14280324</v>
      </c>
      <c r="O17" s="14">
        <v>1.31900347</v>
      </c>
      <c r="P17" s="16">
        <v>0.1519472</v>
      </c>
      <c r="Q17" s="14">
        <v>0.93993103</v>
      </c>
      <c r="R17" s="16">
        <v>0.15426144</v>
      </c>
      <c r="S17" s="14">
        <v>0</v>
      </c>
      <c r="T17" s="16">
        <v>0</v>
      </c>
      <c r="U17" s="14">
        <v>0</v>
      </c>
      <c r="V17" s="16">
        <v>0</v>
      </c>
      <c r="W17" s="14" t="s">
        <v>582</v>
      </c>
      <c r="X17" s="16" t="s">
        <v>582</v>
      </c>
      <c r="Y17" s="14">
        <v>2.6903763500000002</v>
      </c>
      <c r="Z17" s="16">
        <v>0.35483265000000003</v>
      </c>
      <c r="AA17" s="14">
        <v>0</v>
      </c>
      <c r="AB17" s="16">
        <v>0</v>
      </c>
      <c r="AC17" s="14">
        <v>3.8667991700000002</v>
      </c>
      <c r="AD17" s="16">
        <v>0.35437176999999997</v>
      </c>
    </row>
    <row r="18" spans="1:30" x14ac:dyDescent="0.25">
      <c r="A18" s="11" t="s">
        <v>488</v>
      </c>
      <c r="B18" s="13">
        <v>5532</v>
      </c>
      <c r="C18" s="14">
        <f>(28/B18*100)</f>
        <v>0.50614605929139556</v>
      </c>
      <c r="D18" s="15">
        <v>5504</v>
      </c>
      <c r="E18" s="14">
        <v>2.8867765099999998</v>
      </c>
      <c r="F18" s="16">
        <v>0.31303089000000001</v>
      </c>
      <c r="G18" s="14">
        <v>6.2432307500000004</v>
      </c>
      <c r="H18" s="16">
        <v>0.89311028999999997</v>
      </c>
      <c r="I18" s="14">
        <v>69.110723469999996</v>
      </c>
      <c r="J18" s="16">
        <v>1.2716621800000001</v>
      </c>
      <c r="K18" s="14">
        <v>5.2876167900000004</v>
      </c>
      <c r="L18" s="16">
        <v>0.35798023000000001</v>
      </c>
      <c r="M18" s="14">
        <v>1.82004432</v>
      </c>
      <c r="N18" s="16">
        <v>0.18738368</v>
      </c>
      <c r="O18" s="14">
        <v>2.0644585000000002</v>
      </c>
      <c r="P18" s="16">
        <v>0.22835917999999999</v>
      </c>
      <c r="Q18" s="14">
        <v>0.94099314999999994</v>
      </c>
      <c r="R18" s="16">
        <v>0.14150582</v>
      </c>
      <c r="S18" s="14">
        <v>7.0038221399999996</v>
      </c>
      <c r="T18" s="16">
        <v>0.41096263999999999</v>
      </c>
      <c r="U18" s="14">
        <v>0</v>
      </c>
      <c r="V18" s="16">
        <v>0</v>
      </c>
      <c r="W18" s="14" t="s">
        <v>582</v>
      </c>
      <c r="X18" s="16" t="s">
        <v>582</v>
      </c>
      <c r="Y18" s="14">
        <v>0</v>
      </c>
      <c r="Z18" s="16">
        <v>0</v>
      </c>
      <c r="AA18" s="14">
        <v>0</v>
      </c>
      <c r="AB18" s="16">
        <v>0</v>
      </c>
      <c r="AC18" s="14">
        <v>4.6423343800000003</v>
      </c>
      <c r="AD18" s="16">
        <v>0.47868449000000002</v>
      </c>
    </row>
    <row r="19" spans="1:30" x14ac:dyDescent="0.25">
      <c r="A19" s="11" t="s">
        <v>489</v>
      </c>
      <c r="B19" s="13">
        <v>5658</v>
      </c>
      <c r="C19" s="14">
        <f>(119/B19*100)</f>
        <v>2.1032166843407563</v>
      </c>
      <c r="D19" s="15">
        <v>5539</v>
      </c>
      <c r="E19" s="14">
        <v>1.1319030400000001</v>
      </c>
      <c r="F19" s="16">
        <v>0.1610037</v>
      </c>
      <c r="G19" s="14">
        <v>1.8374023799999999</v>
      </c>
      <c r="H19" s="16">
        <v>0.45211490999999998</v>
      </c>
      <c r="I19" s="14">
        <v>9.3076351499999994</v>
      </c>
      <c r="J19" s="16">
        <v>1.1095780200000001</v>
      </c>
      <c r="K19" s="14">
        <v>30.928169149999999</v>
      </c>
      <c r="L19" s="16">
        <v>1.88333207</v>
      </c>
      <c r="M19" s="14">
        <v>21.241543790000001</v>
      </c>
      <c r="N19" s="16">
        <v>1.2944200100000001</v>
      </c>
      <c r="O19" s="14">
        <v>32.99228497</v>
      </c>
      <c r="P19" s="16">
        <v>1.88987861</v>
      </c>
      <c r="Q19" s="14">
        <v>0.48851137</v>
      </c>
      <c r="R19" s="16">
        <v>0.11677969000000001</v>
      </c>
      <c r="S19" s="14">
        <v>1.2203563900000001</v>
      </c>
      <c r="T19" s="16">
        <v>0.18065727000000001</v>
      </c>
      <c r="U19" s="14">
        <v>0</v>
      </c>
      <c r="V19" s="16">
        <v>0</v>
      </c>
      <c r="W19" s="14" t="s">
        <v>582</v>
      </c>
      <c r="X19" s="16" t="s">
        <v>582</v>
      </c>
      <c r="Y19" s="14">
        <v>0</v>
      </c>
      <c r="Z19" s="16">
        <v>0</v>
      </c>
      <c r="AA19" s="14">
        <v>0</v>
      </c>
      <c r="AB19" s="16">
        <v>0</v>
      </c>
      <c r="AC19" s="14">
        <v>0.85219376999999996</v>
      </c>
      <c r="AD19" s="16">
        <v>0.17597943999999999</v>
      </c>
    </row>
    <row r="20" spans="1:30" x14ac:dyDescent="0.25">
      <c r="A20" s="11" t="s">
        <v>490</v>
      </c>
      <c r="B20" s="13">
        <v>3371</v>
      </c>
      <c r="C20" s="14">
        <f>(75/B20*100)</f>
        <v>2.2248590922574905</v>
      </c>
      <c r="D20" s="15">
        <v>3296</v>
      </c>
      <c r="E20" s="14">
        <v>2.9073307100000001</v>
      </c>
      <c r="F20" s="16">
        <v>0.30929328</v>
      </c>
      <c r="G20" s="14">
        <v>12.31251206</v>
      </c>
      <c r="H20" s="16">
        <v>0.46356248</v>
      </c>
      <c r="I20" s="14">
        <v>49.937642570000001</v>
      </c>
      <c r="J20" s="16">
        <v>0.83839103999999998</v>
      </c>
      <c r="K20" s="14">
        <v>16.82639309</v>
      </c>
      <c r="L20" s="16">
        <v>0.55850915999999995</v>
      </c>
      <c r="M20" s="14">
        <v>6.48462476</v>
      </c>
      <c r="N20" s="16">
        <v>0.42996646999999999</v>
      </c>
      <c r="O20" s="14">
        <v>2.84249368</v>
      </c>
      <c r="P20" s="16">
        <v>0.26458438000000001</v>
      </c>
      <c r="Q20" s="14">
        <v>1.80238838</v>
      </c>
      <c r="R20" s="16">
        <v>0.21493545999999999</v>
      </c>
      <c r="S20" s="14">
        <v>4.3184319899999997</v>
      </c>
      <c r="T20" s="16">
        <v>0.36712688999999998</v>
      </c>
      <c r="U20" s="14">
        <v>0</v>
      </c>
      <c r="V20" s="16">
        <v>0</v>
      </c>
      <c r="W20" s="14" t="s">
        <v>582</v>
      </c>
      <c r="X20" s="16" t="s">
        <v>582</v>
      </c>
      <c r="Y20" s="14">
        <v>0</v>
      </c>
      <c r="Z20" s="16">
        <v>0</v>
      </c>
      <c r="AA20" s="14">
        <v>0</v>
      </c>
      <c r="AB20" s="16">
        <v>0</v>
      </c>
      <c r="AC20" s="14">
        <v>2.56818276</v>
      </c>
      <c r="AD20" s="16">
        <v>0.29021617</v>
      </c>
    </row>
    <row r="21" spans="1:30" x14ac:dyDescent="0.25">
      <c r="A21" s="11" t="s">
        <v>491</v>
      </c>
      <c r="B21" s="13">
        <v>5741</v>
      </c>
      <c r="C21" s="14">
        <f>(45/B21*100)</f>
        <v>0.7838355687162516</v>
      </c>
      <c r="D21" s="15">
        <v>5696</v>
      </c>
      <c r="E21" s="14">
        <v>8.9375357300000005</v>
      </c>
      <c r="F21" s="16">
        <v>1.16227619</v>
      </c>
      <c r="G21" s="14">
        <v>75.564771949999994</v>
      </c>
      <c r="H21" s="16">
        <v>1.82690895</v>
      </c>
      <c r="I21" s="14">
        <v>9.9846353800000003</v>
      </c>
      <c r="J21" s="16">
        <v>1.4438580999999999</v>
      </c>
      <c r="K21" s="14">
        <v>0.97235168000000005</v>
      </c>
      <c r="L21" s="16">
        <v>0.21340645</v>
      </c>
      <c r="M21" s="14">
        <v>0.55733036999999996</v>
      </c>
      <c r="N21" s="16">
        <v>9.5992309999999997E-2</v>
      </c>
      <c r="O21" s="14">
        <v>2.4319471500000001</v>
      </c>
      <c r="P21" s="16">
        <v>0.30161607000000001</v>
      </c>
      <c r="Q21" s="14">
        <v>0</v>
      </c>
      <c r="R21" s="16">
        <v>0</v>
      </c>
      <c r="S21" s="14">
        <v>0</v>
      </c>
      <c r="T21" s="16">
        <v>0</v>
      </c>
      <c r="U21" s="14">
        <v>0</v>
      </c>
      <c r="V21" s="16">
        <v>0</v>
      </c>
      <c r="W21" s="14" t="s">
        <v>582</v>
      </c>
      <c r="X21" s="16" t="s">
        <v>582</v>
      </c>
      <c r="Y21" s="14">
        <v>0</v>
      </c>
      <c r="Z21" s="16">
        <v>0</v>
      </c>
      <c r="AA21" s="14">
        <v>0</v>
      </c>
      <c r="AB21" s="16">
        <v>0</v>
      </c>
      <c r="AC21" s="14">
        <v>1.5514277400000001</v>
      </c>
      <c r="AD21" s="16">
        <v>0.16958965000000001</v>
      </c>
    </row>
    <row r="22" spans="1:30" x14ac:dyDescent="0.25">
      <c r="A22" s="11" t="s">
        <v>492</v>
      </c>
      <c r="B22" s="13">
        <v>6598</v>
      </c>
      <c r="C22" s="14">
        <f>(34/B22*100)</f>
        <v>0.51530766899060321</v>
      </c>
      <c r="D22" s="15">
        <v>6564</v>
      </c>
      <c r="E22" s="14">
        <v>9.1980478199999993</v>
      </c>
      <c r="F22" s="16">
        <v>1.1254139999999999</v>
      </c>
      <c r="G22" s="14">
        <v>25.47716806</v>
      </c>
      <c r="H22" s="16">
        <v>1.66988833</v>
      </c>
      <c r="I22" s="14">
        <v>46.153893240000002</v>
      </c>
      <c r="J22" s="16">
        <v>1.62051203</v>
      </c>
      <c r="K22" s="14">
        <v>3.5969597499999999</v>
      </c>
      <c r="L22" s="16">
        <v>0.34086872000000001</v>
      </c>
      <c r="M22" s="14">
        <v>2.2724854900000002</v>
      </c>
      <c r="N22" s="16">
        <v>0.20345344000000001</v>
      </c>
      <c r="O22" s="14">
        <v>2.57697441</v>
      </c>
      <c r="P22" s="16">
        <v>0.25919207</v>
      </c>
      <c r="Q22" s="14">
        <v>1.4581760800000001</v>
      </c>
      <c r="R22" s="16">
        <v>0.17609087000000001</v>
      </c>
      <c r="S22" s="14">
        <v>6.6260230399999998</v>
      </c>
      <c r="T22" s="16">
        <v>0.42291526000000002</v>
      </c>
      <c r="U22" s="14">
        <v>0</v>
      </c>
      <c r="V22" s="16">
        <v>0</v>
      </c>
      <c r="W22" s="14" t="s">
        <v>582</v>
      </c>
      <c r="X22" s="16" t="s">
        <v>582</v>
      </c>
      <c r="Y22" s="14">
        <v>0</v>
      </c>
      <c r="Z22" s="16">
        <v>0</v>
      </c>
      <c r="AA22" s="14">
        <v>8.2558199999999998E-2</v>
      </c>
      <c r="AB22" s="16">
        <v>3.2180889999999997E-2</v>
      </c>
      <c r="AC22" s="14">
        <v>2.5577139099999999</v>
      </c>
      <c r="AD22" s="16">
        <v>0.37305053999999999</v>
      </c>
    </row>
    <row r="23" spans="1:30"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v>0</v>
      </c>
      <c r="P23" s="16">
        <v>0</v>
      </c>
      <c r="Q23" s="14">
        <v>0</v>
      </c>
      <c r="R23" s="16">
        <v>0</v>
      </c>
      <c r="S23" s="14">
        <v>0</v>
      </c>
      <c r="T23" s="16">
        <v>0</v>
      </c>
      <c r="U23" s="14">
        <v>0</v>
      </c>
      <c r="V23" s="16">
        <v>0</v>
      </c>
      <c r="W23" s="14" t="s">
        <v>582</v>
      </c>
      <c r="X23" s="16" t="s">
        <v>582</v>
      </c>
      <c r="Y23" s="14">
        <v>100</v>
      </c>
      <c r="Z23" s="16">
        <v>0</v>
      </c>
      <c r="AA23" s="14">
        <v>0</v>
      </c>
      <c r="AB23" s="16">
        <v>0</v>
      </c>
      <c r="AC23" s="14">
        <v>0</v>
      </c>
      <c r="AD23" s="16">
        <v>0</v>
      </c>
    </row>
    <row r="24" spans="1:30" x14ac:dyDescent="0.25">
      <c r="A24" s="11" t="s">
        <v>494</v>
      </c>
      <c r="B24" s="13">
        <v>6647</v>
      </c>
      <c r="C24" s="14">
        <f>(7/B24*100)</f>
        <v>0.10531066646607493</v>
      </c>
      <c r="D24" s="15">
        <v>6640</v>
      </c>
      <c r="E24" s="14">
        <v>7.639195E-2</v>
      </c>
      <c r="F24" s="16">
        <v>3.6010269999999997E-2</v>
      </c>
      <c r="G24" s="14">
        <v>4.97496647</v>
      </c>
      <c r="H24" s="16">
        <v>1.2734520300000001</v>
      </c>
      <c r="I24" s="14">
        <v>39.640890519999999</v>
      </c>
      <c r="J24" s="16">
        <v>2.4430161199999998</v>
      </c>
      <c r="K24" s="14">
        <v>50.59575907</v>
      </c>
      <c r="L24" s="16">
        <v>2.3334729699999999</v>
      </c>
      <c r="M24" s="14">
        <v>2.4136305899999999</v>
      </c>
      <c r="N24" s="16">
        <v>0.46537163999999998</v>
      </c>
      <c r="O24" s="14">
        <v>0.35061313</v>
      </c>
      <c r="P24" s="16">
        <v>9.7368990000000002E-2</v>
      </c>
      <c r="Q24" s="14">
        <v>0.30350582999999998</v>
      </c>
      <c r="R24" s="16">
        <v>7.3424890000000007E-2</v>
      </c>
      <c r="S24" s="14">
        <v>0</v>
      </c>
      <c r="T24" s="16">
        <v>0</v>
      </c>
      <c r="U24" s="14">
        <v>0</v>
      </c>
      <c r="V24" s="16">
        <v>0</v>
      </c>
      <c r="W24" s="14" t="s">
        <v>582</v>
      </c>
      <c r="X24" s="16" t="s">
        <v>582</v>
      </c>
      <c r="Y24" s="14">
        <v>0</v>
      </c>
      <c r="Z24" s="16">
        <v>0</v>
      </c>
      <c r="AA24" s="14">
        <v>0</v>
      </c>
      <c r="AB24" s="16">
        <v>0</v>
      </c>
      <c r="AC24" s="14">
        <v>1.64424243</v>
      </c>
      <c r="AD24" s="16">
        <v>0.24486129000000001</v>
      </c>
    </row>
    <row r="25" spans="1:30" x14ac:dyDescent="0.25">
      <c r="A25" s="11" t="s">
        <v>495</v>
      </c>
      <c r="B25" s="13">
        <v>5581</v>
      </c>
      <c r="C25" s="14">
        <f>(25/B25*100)</f>
        <v>0.44794839634474104</v>
      </c>
      <c r="D25" s="15">
        <v>5556</v>
      </c>
      <c r="E25" s="14">
        <v>0.54527614000000002</v>
      </c>
      <c r="F25" s="16">
        <v>0.10481383</v>
      </c>
      <c r="G25" s="14">
        <v>7.3146673699999996</v>
      </c>
      <c r="H25" s="16">
        <v>1.70094604</v>
      </c>
      <c r="I25" s="14">
        <v>72.954663490000002</v>
      </c>
      <c r="J25" s="16">
        <v>2.0551734100000001</v>
      </c>
      <c r="K25" s="14">
        <v>13.12889826</v>
      </c>
      <c r="L25" s="16">
        <v>1.2141388200000001</v>
      </c>
      <c r="M25" s="14">
        <v>3.7116352699999999</v>
      </c>
      <c r="N25" s="16">
        <v>0.65376398999999996</v>
      </c>
      <c r="O25" s="14">
        <v>2.0975214800000002</v>
      </c>
      <c r="P25" s="16">
        <v>0.49360190999999998</v>
      </c>
      <c r="Q25" s="14">
        <v>0</v>
      </c>
      <c r="R25" s="16">
        <v>0</v>
      </c>
      <c r="S25" s="14">
        <v>0</v>
      </c>
      <c r="T25" s="16">
        <v>0</v>
      </c>
      <c r="U25" s="14">
        <v>0</v>
      </c>
      <c r="V25" s="16">
        <v>0</v>
      </c>
      <c r="W25" s="14" t="s">
        <v>582</v>
      </c>
      <c r="X25" s="16" t="s">
        <v>582</v>
      </c>
      <c r="Y25" s="14">
        <v>0</v>
      </c>
      <c r="Z25" s="16">
        <v>0</v>
      </c>
      <c r="AA25" s="14">
        <v>0</v>
      </c>
      <c r="AB25" s="16">
        <v>0</v>
      </c>
      <c r="AC25" s="14">
        <v>0.24733801</v>
      </c>
      <c r="AD25" s="16">
        <v>7.1849419999999997E-2</v>
      </c>
    </row>
    <row r="26" spans="1:30" x14ac:dyDescent="0.25">
      <c r="A26" s="11" t="s">
        <v>496</v>
      </c>
      <c r="B26" s="13">
        <v>4869</v>
      </c>
      <c r="C26" s="14">
        <f>(47/B26*100)</f>
        <v>0.9652906140891353</v>
      </c>
      <c r="D26" s="15">
        <v>4822</v>
      </c>
      <c r="E26" s="14">
        <v>5.2667924800000003</v>
      </c>
      <c r="F26" s="16">
        <v>0.40021034999999999</v>
      </c>
      <c r="G26" s="14">
        <v>14.200630820000001</v>
      </c>
      <c r="H26" s="16">
        <v>1.46564568</v>
      </c>
      <c r="I26" s="14">
        <v>64.516511739999999</v>
      </c>
      <c r="J26" s="16">
        <v>1.57392596</v>
      </c>
      <c r="K26" s="14">
        <v>6.8207169199999997</v>
      </c>
      <c r="L26" s="16">
        <v>0.72425156999999996</v>
      </c>
      <c r="M26" s="14">
        <v>1.7768436999999999</v>
      </c>
      <c r="N26" s="16">
        <v>0.23282595</v>
      </c>
      <c r="O26" s="14">
        <v>6.3462868600000002</v>
      </c>
      <c r="P26" s="16">
        <v>0.38988951999999999</v>
      </c>
      <c r="Q26" s="14">
        <v>0</v>
      </c>
      <c r="R26" s="16">
        <v>0</v>
      </c>
      <c r="S26" s="14">
        <v>0</v>
      </c>
      <c r="T26" s="16">
        <v>0</v>
      </c>
      <c r="U26" s="14">
        <v>0</v>
      </c>
      <c r="V26" s="16">
        <v>0</v>
      </c>
      <c r="W26" s="14" t="s">
        <v>582</v>
      </c>
      <c r="X26" s="16" t="s">
        <v>582</v>
      </c>
      <c r="Y26" s="14">
        <v>0</v>
      </c>
      <c r="Z26" s="16">
        <v>0</v>
      </c>
      <c r="AA26" s="14">
        <v>0</v>
      </c>
      <c r="AB26" s="16">
        <v>0</v>
      </c>
      <c r="AC26" s="14">
        <v>1.07221747</v>
      </c>
      <c r="AD26" s="16">
        <v>0.21017417999999999</v>
      </c>
    </row>
    <row r="27" spans="1:30" x14ac:dyDescent="0.25">
      <c r="A27" s="11" t="s">
        <v>497</v>
      </c>
      <c r="B27" s="13">
        <v>5299</v>
      </c>
      <c r="C27" s="14">
        <f>(43/B27*100)</f>
        <v>0.8114738629930176</v>
      </c>
      <c r="D27" s="15">
        <v>5256</v>
      </c>
      <c r="E27" s="14">
        <v>2.3533987000000001</v>
      </c>
      <c r="F27" s="16">
        <v>0.19242527000000001</v>
      </c>
      <c r="G27" s="14">
        <v>56.2298215</v>
      </c>
      <c r="H27" s="16">
        <v>0.48697211000000001</v>
      </c>
      <c r="I27" s="14">
        <v>26.733135130000001</v>
      </c>
      <c r="J27" s="16">
        <v>0.43157472000000002</v>
      </c>
      <c r="K27" s="14">
        <v>4.9094737799999999</v>
      </c>
      <c r="L27" s="16">
        <v>0.27223023000000002</v>
      </c>
      <c r="M27" s="14">
        <v>2.1691127200000002</v>
      </c>
      <c r="N27" s="16">
        <v>0.1993056</v>
      </c>
      <c r="O27" s="14">
        <v>4.1733081700000003</v>
      </c>
      <c r="P27" s="16">
        <v>0.22879178999999999</v>
      </c>
      <c r="Q27" s="14">
        <v>0</v>
      </c>
      <c r="R27" s="16">
        <v>0</v>
      </c>
      <c r="S27" s="14">
        <v>0</v>
      </c>
      <c r="T27" s="16">
        <v>0</v>
      </c>
      <c r="U27" s="14">
        <v>0</v>
      </c>
      <c r="V27" s="16">
        <v>0</v>
      </c>
      <c r="W27" s="14" t="s">
        <v>582</v>
      </c>
      <c r="X27" s="16" t="s">
        <v>582</v>
      </c>
      <c r="Y27" s="14">
        <v>0</v>
      </c>
      <c r="Z27" s="16">
        <v>0</v>
      </c>
      <c r="AA27" s="14">
        <v>0</v>
      </c>
      <c r="AB27" s="16">
        <v>0</v>
      </c>
      <c r="AC27" s="14">
        <v>3.4317499900000001</v>
      </c>
      <c r="AD27" s="16">
        <v>0.23846808999999999</v>
      </c>
    </row>
    <row r="28" spans="1:30" x14ac:dyDescent="0.25">
      <c r="A28" s="11" t="s">
        <v>498</v>
      </c>
      <c r="B28" s="13">
        <v>7568</v>
      </c>
      <c r="C28" s="14">
        <f>(136/B28*100)</f>
        <v>1.7970401691331923</v>
      </c>
      <c r="D28" s="15">
        <v>7432</v>
      </c>
      <c r="E28" s="14">
        <v>21.921885199999998</v>
      </c>
      <c r="F28" s="16">
        <v>2.0591210100000001</v>
      </c>
      <c r="G28" s="14">
        <v>26.10894747</v>
      </c>
      <c r="H28" s="16">
        <v>1.8435263900000001</v>
      </c>
      <c r="I28" s="14">
        <v>32.613573549999998</v>
      </c>
      <c r="J28" s="16">
        <v>2.0865446200000002</v>
      </c>
      <c r="K28" s="14">
        <v>5.6771547900000003</v>
      </c>
      <c r="L28" s="16">
        <v>1.07500047</v>
      </c>
      <c r="M28" s="14">
        <v>2.0187203600000001</v>
      </c>
      <c r="N28" s="16">
        <v>0.29985441000000002</v>
      </c>
      <c r="O28" s="14">
        <v>2.3464722999999998</v>
      </c>
      <c r="P28" s="16">
        <v>0.21777247</v>
      </c>
      <c r="Q28" s="14">
        <v>4.9016746199999996</v>
      </c>
      <c r="R28" s="16">
        <v>0.28366293999999997</v>
      </c>
      <c r="S28" s="14">
        <v>0</v>
      </c>
      <c r="T28" s="16">
        <v>0</v>
      </c>
      <c r="U28" s="14">
        <v>0</v>
      </c>
      <c r="V28" s="16">
        <v>0</v>
      </c>
      <c r="W28" s="14" t="s">
        <v>582</v>
      </c>
      <c r="X28" s="16" t="s">
        <v>582</v>
      </c>
      <c r="Y28" s="14">
        <v>0</v>
      </c>
      <c r="Z28" s="16">
        <v>0</v>
      </c>
      <c r="AA28" s="14">
        <v>0</v>
      </c>
      <c r="AB28" s="16">
        <v>0</v>
      </c>
      <c r="AC28" s="14">
        <v>4.4115717099999996</v>
      </c>
      <c r="AD28" s="16">
        <v>0.30490578000000002</v>
      </c>
    </row>
    <row r="29" spans="1:30" x14ac:dyDescent="0.25">
      <c r="A29" s="11" t="s">
        <v>499</v>
      </c>
      <c r="B29" s="13">
        <v>5385</v>
      </c>
      <c r="C29" s="14">
        <f>(30/B29*100)</f>
        <v>0.55710306406685239</v>
      </c>
      <c r="D29" s="15">
        <v>5355</v>
      </c>
      <c r="E29" s="14">
        <v>3.5464831600000002</v>
      </c>
      <c r="F29" s="16">
        <v>0.52358786999999996</v>
      </c>
      <c r="G29" s="14">
        <v>58.967474920000001</v>
      </c>
      <c r="H29" s="16">
        <v>2.0384054100000002</v>
      </c>
      <c r="I29" s="14">
        <v>26.415983860000001</v>
      </c>
      <c r="J29" s="16">
        <v>1.9380822099999999</v>
      </c>
      <c r="K29" s="14">
        <v>4.5016615499999997</v>
      </c>
      <c r="L29" s="16">
        <v>0.56204626999999996</v>
      </c>
      <c r="M29" s="14">
        <v>1.35874922</v>
      </c>
      <c r="N29" s="16">
        <v>0.39437295999999999</v>
      </c>
      <c r="O29" s="14">
        <v>0.98160265000000002</v>
      </c>
      <c r="P29" s="16">
        <v>0.16590250000000001</v>
      </c>
      <c r="Q29" s="14">
        <v>0</v>
      </c>
      <c r="R29" s="16">
        <v>0</v>
      </c>
      <c r="S29" s="14">
        <v>0</v>
      </c>
      <c r="T29" s="16">
        <v>0</v>
      </c>
      <c r="U29" s="14">
        <v>0</v>
      </c>
      <c r="V29" s="16">
        <v>0</v>
      </c>
      <c r="W29" s="14" t="s">
        <v>582</v>
      </c>
      <c r="X29" s="16" t="s">
        <v>582</v>
      </c>
      <c r="Y29" s="14">
        <v>2.7667624100000001</v>
      </c>
      <c r="Z29" s="16">
        <v>0.24169378</v>
      </c>
      <c r="AA29" s="14">
        <v>0</v>
      </c>
      <c r="AB29" s="16">
        <v>0</v>
      </c>
      <c r="AC29" s="14">
        <v>1.46128222</v>
      </c>
      <c r="AD29" s="16">
        <v>0.19028568000000001</v>
      </c>
    </row>
    <row r="30" spans="1:30" x14ac:dyDescent="0.25">
      <c r="A30" s="11" t="s">
        <v>500</v>
      </c>
      <c r="B30" s="13">
        <v>4520</v>
      </c>
      <c r="C30" s="14">
        <f>(128/B30*100)</f>
        <v>2.831858407079646</v>
      </c>
      <c r="D30" s="15">
        <v>4392</v>
      </c>
      <c r="E30" s="14">
        <v>39.00965411</v>
      </c>
      <c r="F30" s="16">
        <v>1.5801410499999999</v>
      </c>
      <c r="G30" s="14">
        <v>6.7001249500000002</v>
      </c>
      <c r="H30" s="16">
        <v>1.02674617</v>
      </c>
      <c r="I30" s="14">
        <v>11.454769539999999</v>
      </c>
      <c r="J30" s="16">
        <v>1.1383618499999999</v>
      </c>
      <c r="K30" s="14">
        <v>9.7558098300000005</v>
      </c>
      <c r="L30" s="16">
        <v>0.97790880000000002</v>
      </c>
      <c r="M30" s="14">
        <v>17.952696660000001</v>
      </c>
      <c r="N30" s="16">
        <v>0.95291895999999998</v>
      </c>
      <c r="O30" s="14">
        <v>9.2986152499999992</v>
      </c>
      <c r="P30" s="16">
        <v>0.72337538999999995</v>
      </c>
      <c r="Q30" s="14">
        <v>2.4101122699999999</v>
      </c>
      <c r="R30" s="16">
        <v>0.28885743000000003</v>
      </c>
      <c r="S30" s="14">
        <v>0</v>
      </c>
      <c r="T30" s="16">
        <v>0</v>
      </c>
      <c r="U30" s="14">
        <v>0</v>
      </c>
      <c r="V30" s="16">
        <v>0</v>
      </c>
      <c r="W30" s="14" t="s">
        <v>582</v>
      </c>
      <c r="X30" s="16" t="s">
        <v>582</v>
      </c>
      <c r="Y30" s="14">
        <v>0</v>
      </c>
      <c r="Z30" s="16">
        <v>0</v>
      </c>
      <c r="AA30" s="14">
        <v>0</v>
      </c>
      <c r="AB30" s="16">
        <v>0</v>
      </c>
      <c r="AC30" s="14">
        <v>3.4182173900000001</v>
      </c>
      <c r="AD30" s="16">
        <v>0.30243715999999998</v>
      </c>
    </row>
    <row r="31" spans="1:30" x14ac:dyDescent="0.25">
      <c r="A31" s="11" t="s">
        <v>501</v>
      </c>
      <c r="B31" s="13">
        <v>5456</v>
      </c>
      <c r="C31" s="14">
        <f>(134/B31*100)</f>
        <v>2.4560117302052786</v>
      </c>
      <c r="D31" s="15">
        <v>5322</v>
      </c>
      <c r="E31" s="14">
        <v>0.66897004999999998</v>
      </c>
      <c r="F31" s="16">
        <v>0.10297526999999999</v>
      </c>
      <c r="G31" s="14">
        <v>35.07077014</v>
      </c>
      <c r="H31" s="16">
        <v>2.2587826999999998</v>
      </c>
      <c r="I31" s="14">
        <v>48.718656899999999</v>
      </c>
      <c r="J31" s="16">
        <v>1.9515041200000001</v>
      </c>
      <c r="K31" s="14">
        <v>9.4216476300000007</v>
      </c>
      <c r="L31" s="16">
        <v>0.86956316</v>
      </c>
      <c r="M31" s="14">
        <v>1.3257773500000001</v>
      </c>
      <c r="N31" s="16">
        <v>0.34998879999999999</v>
      </c>
      <c r="O31" s="14">
        <v>0.99195542999999997</v>
      </c>
      <c r="P31" s="16">
        <v>0.25910297999999998</v>
      </c>
      <c r="Q31" s="14">
        <v>0.26980828000000001</v>
      </c>
      <c r="R31" s="16">
        <v>7.0822350000000006E-2</v>
      </c>
      <c r="S31" s="14">
        <v>0.65490287000000003</v>
      </c>
      <c r="T31" s="16">
        <v>0.15353231000000001</v>
      </c>
      <c r="U31" s="14">
        <v>0</v>
      </c>
      <c r="V31" s="16">
        <v>0</v>
      </c>
      <c r="W31" s="14" t="s">
        <v>582</v>
      </c>
      <c r="X31" s="16" t="s">
        <v>582</v>
      </c>
      <c r="Y31" s="14">
        <v>0</v>
      </c>
      <c r="Z31" s="16">
        <v>0</v>
      </c>
      <c r="AA31" s="14">
        <v>0</v>
      </c>
      <c r="AB31" s="16">
        <v>0</v>
      </c>
      <c r="AC31" s="14">
        <v>2.8775113700000001</v>
      </c>
      <c r="AD31" s="16">
        <v>0.26266073000000001</v>
      </c>
    </row>
    <row r="32" spans="1:30" x14ac:dyDescent="0.25">
      <c r="A32" s="11" t="s">
        <v>502</v>
      </c>
      <c r="B32" s="13">
        <v>4478</v>
      </c>
      <c r="C32" s="14">
        <f>(6/B32*100)</f>
        <v>0.13398838767306834</v>
      </c>
      <c r="D32" s="15">
        <v>4472</v>
      </c>
      <c r="E32" s="14">
        <v>0.64160901999999997</v>
      </c>
      <c r="F32" s="16">
        <v>0.13383244</v>
      </c>
      <c r="G32" s="14">
        <v>0.98517681000000001</v>
      </c>
      <c r="H32" s="16">
        <v>0.36295743000000003</v>
      </c>
      <c r="I32" s="14">
        <v>22.221163700000002</v>
      </c>
      <c r="J32" s="16">
        <v>2.8397259699999999</v>
      </c>
      <c r="K32" s="14">
        <v>29.753218279999999</v>
      </c>
      <c r="L32" s="16">
        <v>2.2594821199999999</v>
      </c>
      <c r="M32" s="14">
        <v>38.882266350000002</v>
      </c>
      <c r="N32" s="16">
        <v>2.8869611000000002</v>
      </c>
      <c r="O32" s="14">
        <v>5.2596850899999996</v>
      </c>
      <c r="P32" s="16">
        <v>0.75754434000000004</v>
      </c>
      <c r="Q32" s="14">
        <v>0</v>
      </c>
      <c r="R32" s="16">
        <v>0</v>
      </c>
      <c r="S32" s="14">
        <v>0</v>
      </c>
      <c r="T32" s="16">
        <v>0</v>
      </c>
      <c r="U32" s="14">
        <v>0</v>
      </c>
      <c r="V32" s="16">
        <v>0</v>
      </c>
      <c r="W32" s="14" t="s">
        <v>582</v>
      </c>
      <c r="X32" s="16" t="s">
        <v>582</v>
      </c>
      <c r="Y32" s="14">
        <v>0</v>
      </c>
      <c r="Z32" s="16">
        <v>0</v>
      </c>
      <c r="AA32" s="14">
        <v>0</v>
      </c>
      <c r="AB32" s="16">
        <v>0</v>
      </c>
      <c r="AC32" s="14">
        <v>2.2568807500000001</v>
      </c>
      <c r="AD32" s="16">
        <v>0.21924953</v>
      </c>
    </row>
    <row r="33" spans="1:30" x14ac:dyDescent="0.25">
      <c r="A33" s="11" t="s">
        <v>503</v>
      </c>
      <c r="B33" s="13">
        <v>7325</v>
      </c>
      <c r="C33" s="14">
        <f>(77/B33*100)</f>
        <v>1.0511945392491469</v>
      </c>
      <c r="D33" s="15">
        <v>7248</v>
      </c>
      <c r="E33" s="14">
        <v>0.61430300000000004</v>
      </c>
      <c r="F33" s="16">
        <v>0.20979685000000001</v>
      </c>
      <c r="G33" s="14">
        <v>8.8925724600000002</v>
      </c>
      <c r="H33" s="16">
        <v>1.05078323</v>
      </c>
      <c r="I33" s="14">
        <v>78.376634019999997</v>
      </c>
      <c r="J33" s="16">
        <v>1.6130029800000001</v>
      </c>
      <c r="K33" s="14">
        <v>5.18535053</v>
      </c>
      <c r="L33" s="16">
        <v>1.22792301</v>
      </c>
      <c r="M33" s="14">
        <v>0.97904864000000003</v>
      </c>
      <c r="N33" s="16">
        <v>0.14475852</v>
      </c>
      <c r="O33" s="14">
        <v>0.46683629999999998</v>
      </c>
      <c r="P33" s="16">
        <v>8.7836230000000001E-2</v>
      </c>
      <c r="Q33" s="14">
        <v>0.38735342</v>
      </c>
      <c r="R33" s="16">
        <v>8.0584370000000002E-2</v>
      </c>
      <c r="S33" s="14">
        <v>1.80623365</v>
      </c>
      <c r="T33" s="16">
        <v>0.19477064999999999</v>
      </c>
      <c r="U33" s="14">
        <v>0</v>
      </c>
      <c r="V33" s="16">
        <v>0</v>
      </c>
      <c r="W33" s="14" t="s">
        <v>582</v>
      </c>
      <c r="X33" s="16" t="s">
        <v>582</v>
      </c>
      <c r="Y33" s="14">
        <v>0</v>
      </c>
      <c r="Z33" s="16">
        <v>0</v>
      </c>
      <c r="AA33" s="14">
        <v>0</v>
      </c>
      <c r="AB33" s="16">
        <v>0</v>
      </c>
      <c r="AC33" s="14">
        <v>3.2916679800000002</v>
      </c>
      <c r="AD33" s="16">
        <v>0.24141735</v>
      </c>
    </row>
    <row r="34" spans="1:30" x14ac:dyDescent="0.25">
      <c r="A34" s="11" t="s">
        <v>504</v>
      </c>
      <c r="B34" s="13">
        <v>6350</v>
      </c>
      <c r="C34" s="14">
        <f>(53/B34*100)</f>
        <v>0.83464566929133854</v>
      </c>
      <c r="D34" s="15">
        <v>6297</v>
      </c>
      <c r="E34" s="14">
        <v>3.8351735800000002</v>
      </c>
      <c r="F34" s="16">
        <v>0.34192357000000001</v>
      </c>
      <c r="G34" s="14">
        <v>13.74091162</v>
      </c>
      <c r="H34" s="16">
        <v>1.64145371</v>
      </c>
      <c r="I34" s="14">
        <v>62.738017300000003</v>
      </c>
      <c r="J34" s="16">
        <v>1.8852381600000001</v>
      </c>
      <c r="K34" s="14">
        <v>10.039626419999999</v>
      </c>
      <c r="L34" s="16">
        <v>1.2191219099999999</v>
      </c>
      <c r="M34" s="14">
        <v>2.2360612899999999</v>
      </c>
      <c r="N34" s="16">
        <v>0.35448090999999998</v>
      </c>
      <c r="O34" s="14">
        <v>3.2894785899999999</v>
      </c>
      <c r="P34" s="16">
        <v>0.2743138</v>
      </c>
      <c r="Q34" s="14">
        <v>0</v>
      </c>
      <c r="R34" s="16">
        <v>0</v>
      </c>
      <c r="S34" s="14">
        <v>0</v>
      </c>
      <c r="T34" s="16">
        <v>0</v>
      </c>
      <c r="U34" s="14">
        <v>0</v>
      </c>
      <c r="V34" s="16">
        <v>0</v>
      </c>
      <c r="W34" s="14" t="s">
        <v>582</v>
      </c>
      <c r="X34" s="16" t="s">
        <v>582</v>
      </c>
      <c r="Y34" s="14">
        <v>2.5689039500000002</v>
      </c>
      <c r="Z34" s="16">
        <v>0.53320239000000003</v>
      </c>
      <c r="AA34" s="14">
        <v>0</v>
      </c>
      <c r="AB34" s="16">
        <v>0</v>
      </c>
      <c r="AC34" s="14">
        <v>1.55182726</v>
      </c>
      <c r="AD34" s="16">
        <v>0.20756493000000001</v>
      </c>
    </row>
    <row r="35" spans="1:30" x14ac:dyDescent="0.25">
      <c r="A35" s="11" t="s">
        <v>505</v>
      </c>
      <c r="B35" s="13">
        <v>6406</v>
      </c>
      <c r="C35" s="14">
        <f>(46/B35*100)</f>
        <v>0.71807680299719012</v>
      </c>
      <c r="D35" s="15">
        <v>6360</v>
      </c>
      <c r="E35" s="14">
        <v>1.0409073799999999</v>
      </c>
      <c r="F35" s="16">
        <v>0.14913466</v>
      </c>
      <c r="G35" s="14">
        <v>18.757130050000001</v>
      </c>
      <c r="H35" s="16">
        <v>0.30397118000000001</v>
      </c>
      <c r="I35" s="14">
        <v>53.516675499999998</v>
      </c>
      <c r="J35" s="16">
        <v>0.47048548000000001</v>
      </c>
      <c r="K35" s="14">
        <v>20.40777284</v>
      </c>
      <c r="L35" s="16">
        <v>0.46266105000000002</v>
      </c>
      <c r="M35" s="14">
        <v>1.7625989099999999</v>
      </c>
      <c r="N35" s="16">
        <v>0.15972601</v>
      </c>
      <c r="O35" s="14">
        <v>2.5878876100000001</v>
      </c>
      <c r="P35" s="16">
        <v>0.23499313999999999</v>
      </c>
      <c r="Q35" s="14">
        <v>0</v>
      </c>
      <c r="R35" s="16">
        <v>0</v>
      </c>
      <c r="S35" s="14">
        <v>0</v>
      </c>
      <c r="T35" s="16">
        <v>0</v>
      </c>
      <c r="U35" s="14">
        <v>0</v>
      </c>
      <c r="V35" s="16">
        <v>0</v>
      </c>
      <c r="W35" s="14" t="s">
        <v>582</v>
      </c>
      <c r="X35" s="16" t="s">
        <v>582</v>
      </c>
      <c r="Y35" s="14">
        <v>1.03585927</v>
      </c>
      <c r="Z35" s="16">
        <v>5.6548849999999998E-2</v>
      </c>
      <c r="AA35" s="14">
        <v>0</v>
      </c>
      <c r="AB35" s="16">
        <v>0</v>
      </c>
      <c r="AC35" s="14">
        <v>0.89116843000000001</v>
      </c>
      <c r="AD35" s="16">
        <v>0.12948635999999999</v>
      </c>
    </row>
    <row r="36" spans="1:30" x14ac:dyDescent="0.25">
      <c r="A36" s="11" t="s">
        <v>506</v>
      </c>
      <c r="B36" s="13">
        <v>6736</v>
      </c>
      <c r="C36" s="14">
        <f>(38/B36*100)</f>
        <v>0.56413301662707838</v>
      </c>
      <c r="D36" s="15">
        <v>6698</v>
      </c>
      <c r="E36" s="14">
        <v>1.69642713</v>
      </c>
      <c r="F36" s="16">
        <v>0.21608648999999999</v>
      </c>
      <c r="G36" s="14">
        <v>9.2261814700000002</v>
      </c>
      <c r="H36" s="16">
        <v>1.7960624700000001</v>
      </c>
      <c r="I36" s="14">
        <v>85.008700399999995</v>
      </c>
      <c r="J36" s="16">
        <v>1.8902843600000001</v>
      </c>
      <c r="K36" s="14">
        <v>1.0008064800000001</v>
      </c>
      <c r="L36" s="16">
        <v>0.23849339</v>
      </c>
      <c r="M36" s="14">
        <v>0.37173843000000001</v>
      </c>
      <c r="N36" s="16">
        <v>8.6856810000000007E-2</v>
      </c>
      <c r="O36" s="14">
        <v>1.11212033</v>
      </c>
      <c r="P36" s="16">
        <v>0.17429981999999999</v>
      </c>
      <c r="Q36" s="14">
        <v>0</v>
      </c>
      <c r="R36" s="16">
        <v>0</v>
      </c>
      <c r="S36" s="14">
        <v>0</v>
      </c>
      <c r="T36" s="16">
        <v>0</v>
      </c>
      <c r="U36" s="14">
        <v>0</v>
      </c>
      <c r="V36" s="16">
        <v>0</v>
      </c>
      <c r="W36" s="14" t="s">
        <v>582</v>
      </c>
      <c r="X36" s="16" t="s">
        <v>582</v>
      </c>
      <c r="Y36" s="14">
        <v>0</v>
      </c>
      <c r="Z36" s="16">
        <v>0</v>
      </c>
      <c r="AA36" s="14">
        <v>0</v>
      </c>
      <c r="AB36" s="16">
        <v>0</v>
      </c>
      <c r="AC36" s="14">
        <v>1.5840257600000001</v>
      </c>
      <c r="AD36" s="16">
        <v>0.16627732000000001</v>
      </c>
    </row>
    <row r="37" spans="1:30" x14ac:dyDescent="0.25">
      <c r="A37" s="11" t="s">
        <v>507</v>
      </c>
      <c r="B37" s="13">
        <v>5458</v>
      </c>
      <c r="C37" s="14">
        <f>(78/B37*100)</f>
        <v>1.4290949065591791</v>
      </c>
      <c r="D37" s="15">
        <v>5380</v>
      </c>
      <c r="E37" s="14">
        <v>2.0623456400000002</v>
      </c>
      <c r="F37" s="16">
        <v>0.27350812000000002</v>
      </c>
      <c r="G37" s="14">
        <v>15.729788879999999</v>
      </c>
      <c r="H37" s="16">
        <v>1.5477923499999999</v>
      </c>
      <c r="I37" s="14">
        <v>62.070430109999997</v>
      </c>
      <c r="J37" s="16">
        <v>1.9818986300000001</v>
      </c>
      <c r="K37" s="14">
        <v>5.4108616300000003</v>
      </c>
      <c r="L37" s="16">
        <v>0.96221007999999997</v>
      </c>
      <c r="M37" s="14">
        <v>2.1455632200000001</v>
      </c>
      <c r="N37" s="16">
        <v>0.49792971000000003</v>
      </c>
      <c r="O37" s="14">
        <v>1.7007391599999999</v>
      </c>
      <c r="P37" s="16">
        <v>0.18725373000000001</v>
      </c>
      <c r="Q37" s="14">
        <v>0.63951564999999999</v>
      </c>
      <c r="R37" s="16">
        <v>0.11758443</v>
      </c>
      <c r="S37" s="14">
        <v>7.2096867700000002</v>
      </c>
      <c r="T37" s="16">
        <v>0.43018957000000002</v>
      </c>
      <c r="U37" s="14">
        <v>0</v>
      </c>
      <c r="V37" s="16">
        <v>0</v>
      </c>
      <c r="W37" s="14" t="s">
        <v>582</v>
      </c>
      <c r="X37" s="16" t="s">
        <v>582</v>
      </c>
      <c r="Y37" s="14">
        <v>0</v>
      </c>
      <c r="Z37" s="16">
        <v>0</v>
      </c>
      <c r="AA37" s="14">
        <v>0</v>
      </c>
      <c r="AB37" s="16">
        <v>0</v>
      </c>
      <c r="AC37" s="14">
        <v>3.03106893</v>
      </c>
      <c r="AD37" s="16">
        <v>0.35321007999999998</v>
      </c>
    </row>
    <row r="38" spans="1:30" x14ac:dyDescent="0.25">
      <c r="A38" s="11" t="s">
        <v>508</v>
      </c>
      <c r="B38" s="13">
        <v>5860</v>
      </c>
      <c r="C38" s="14">
        <f>(19/B38*100)</f>
        <v>0.32423208191126279</v>
      </c>
      <c r="D38" s="15">
        <v>5841</v>
      </c>
      <c r="E38" s="14">
        <v>3.8687839099999999</v>
      </c>
      <c r="F38" s="16">
        <v>0.47197717</v>
      </c>
      <c r="G38" s="14">
        <v>21.54480749</v>
      </c>
      <c r="H38" s="16">
        <v>1.5444568299999999</v>
      </c>
      <c r="I38" s="14">
        <v>56.076051820000004</v>
      </c>
      <c r="J38" s="16">
        <v>1.7466531000000001</v>
      </c>
      <c r="K38" s="14">
        <v>9.7458779599999996</v>
      </c>
      <c r="L38" s="16">
        <v>1.11818113</v>
      </c>
      <c r="M38" s="14">
        <v>1.71728239</v>
      </c>
      <c r="N38" s="16">
        <v>0.18925913</v>
      </c>
      <c r="O38" s="14">
        <v>1.9313936300000001</v>
      </c>
      <c r="P38" s="16">
        <v>0.21453021</v>
      </c>
      <c r="Q38" s="14">
        <v>1.87433889</v>
      </c>
      <c r="R38" s="16">
        <v>0.21901963999999999</v>
      </c>
      <c r="S38" s="14">
        <v>0</v>
      </c>
      <c r="T38" s="16">
        <v>0</v>
      </c>
      <c r="U38" s="14">
        <v>0</v>
      </c>
      <c r="V38" s="16">
        <v>0</v>
      </c>
      <c r="W38" s="14" t="s">
        <v>582</v>
      </c>
      <c r="X38" s="16" t="s">
        <v>582</v>
      </c>
      <c r="Y38" s="14">
        <v>0</v>
      </c>
      <c r="Z38" s="16">
        <v>0</v>
      </c>
      <c r="AA38" s="14">
        <v>0</v>
      </c>
      <c r="AB38" s="16">
        <v>0</v>
      </c>
      <c r="AC38" s="14">
        <v>3.2414639099999998</v>
      </c>
      <c r="AD38" s="16">
        <v>0.37819787999999999</v>
      </c>
    </row>
    <row r="39" spans="1:30" x14ac:dyDescent="0.25">
      <c r="A39" s="11" t="s">
        <v>509</v>
      </c>
      <c r="B39" s="13">
        <v>5895</v>
      </c>
      <c r="C39" s="14">
        <f>(33/B39*100)</f>
        <v>0.55979643765903309</v>
      </c>
      <c r="D39" s="15">
        <v>5862</v>
      </c>
      <c r="E39" s="14">
        <v>4.8626825900000004</v>
      </c>
      <c r="F39" s="16">
        <v>1.3613401599999999</v>
      </c>
      <c r="G39" s="14">
        <v>45.046275960000003</v>
      </c>
      <c r="H39" s="16">
        <v>1.60959688</v>
      </c>
      <c r="I39" s="14">
        <v>22.881488390000001</v>
      </c>
      <c r="J39" s="16">
        <v>1.2708663200000001</v>
      </c>
      <c r="K39" s="14">
        <v>2.2720681599999999</v>
      </c>
      <c r="L39" s="16">
        <v>0.23790079</v>
      </c>
      <c r="M39" s="14">
        <v>3.91795888</v>
      </c>
      <c r="N39" s="16">
        <v>0.46760655000000001</v>
      </c>
      <c r="O39" s="14">
        <v>17.664693979999999</v>
      </c>
      <c r="P39" s="16">
        <v>0.81518473999999996</v>
      </c>
      <c r="Q39" s="14">
        <v>0</v>
      </c>
      <c r="R39" s="16">
        <v>0</v>
      </c>
      <c r="S39" s="14">
        <v>0</v>
      </c>
      <c r="T39" s="16">
        <v>0</v>
      </c>
      <c r="U39" s="14">
        <v>0</v>
      </c>
      <c r="V39" s="16">
        <v>0</v>
      </c>
      <c r="W39" s="14" t="s">
        <v>582</v>
      </c>
      <c r="X39" s="16" t="s">
        <v>582</v>
      </c>
      <c r="Y39" s="14">
        <v>0</v>
      </c>
      <c r="Z39" s="16">
        <v>0</v>
      </c>
      <c r="AA39" s="14">
        <v>0</v>
      </c>
      <c r="AB39" s="16">
        <v>0</v>
      </c>
      <c r="AC39" s="14">
        <v>3.3548320500000002</v>
      </c>
      <c r="AD39" s="16">
        <v>0.42570696000000002</v>
      </c>
    </row>
    <row r="40" spans="1:30" x14ac:dyDescent="0.25">
      <c r="A40" s="11" t="s">
        <v>510</v>
      </c>
      <c r="B40" s="13">
        <v>14157</v>
      </c>
      <c r="C40" s="14">
        <f>(313/B40*100)</f>
        <v>2.2109203927385748</v>
      </c>
      <c r="D40" s="15">
        <v>13844</v>
      </c>
      <c r="E40" s="14">
        <v>4.3425305500000002</v>
      </c>
      <c r="F40" s="16">
        <v>0.42877008999999999</v>
      </c>
      <c r="G40" s="14">
        <v>37.208469309999998</v>
      </c>
      <c r="H40" s="16">
        <v>2.03197837</v>
      </c>
      <c r="I40" s="14">
        <v>33.88022256</v>
      </c>
      <c r="J40" s="16">
        <v>1.8994656299999999</v>
      </c>
      <c r="K40" s="14">
        <v>11.21812491</v>
      </c>
      <c r="L40" s="16">
        <v>0.69244039999999996</v>
      </c>
      <c r="M40" s="14">
        <v>6.01131247</v>
      </c>
      <c r="N40" s="16">
        <v>0.38556167000000002</v>
      </c>
      <c r="O40" s="14">
        <v>4.9598267399999996</v>
      </c>
      <c r="P40" s="16">
        <v>0.29159929000000001</v>
      </c>
      <c r="Q40" s="14">
        <v>0</v>
      </c>
      <c r="R40" s="16">
        <v>0</v>
      </c>
      <c r="S40" s="14">
        <v>0</v>
      </c>
      <c r="T40" s="16">
        <v>0</v>
      </c>
      <c r="U40" s="14">
        <v>0</v>
      </c>
      <c r="V40" s="16">
        <v>0</v>
      </c>
      <c r="W40" s="14" t="s">
        <v>582</v>
      </c>
      <c r="X40" s="16" t="s">
        <v>582</v>
      </c>
      <c r="Y40" s="14">
        <v>0</v>
      </c>
      <c r="Z40" s="16">
        <v>0</v>
      </c>
      <c r="AA40" s="14">
        <v>0</v>
      </c>
      <c r="AB40" s="16">
        <v>0</v>
      </c>
      <c r="AC40" s="14">
        <v>2.37951347</v>
      </c>
      <c r="AD40" s="16">
        <v>0.23227079</v>
      </c>
    </row>
    <row r="41" spans="1:30" x14ac:dyDescent="0.25">
      <c r="A41" s="11" t="s">
        <v>511</v>
      </c>
      <c r="B41" s="13">
        <v>5712</v>
      </c>
      <c r="C41" s="14">
        <f>(44/B41*100)</f>
        <v>0.77030812324929976</v>
      </c>
      <c r="D41" s="15">
        <v>5668</v>
      </c>
      <c r="E41" s="14">
        <v>39.245035229999999</v>
      </c>
      <c r="F41" s="16">
        <v>1.3522002799999999</v>
      </c>
      <c r="G41" s="14">
        <v>2.5229500499999999</v>
      </c>
      <c r="H41" s="16">
        <v>0.35087037999999998</v>
      </c>
      <c r="I41" s="14">
        <v>5.9252622099999996</v>
      </c>
      <c r="J41" s="16">
        <v>1.1509412999999999</v>
      </c>
      <c r="K41" s="14">
        <v>11.48012978</v>
      </c>
      <c r="L41" s="16">
        <v>1.46362927</v>
      </c>
      <c r="M41" s="14">
        <v>4.9542591700000003</v>
      </c>
      <c r="N41" s="16">
        <v>0.83832786000000004</v>
      </c>
      <c r="O41" s="14">
        <v>31.647195839999998</v>
      </c>
      <c r="P41" s="16">
        <v>2.0098652700000001</v>
      </c>
      <c r="Q41" s="14">
        <v>0</v>
      </c>
      <c r="R41" s="16">
        <v>0</v>
      </c>
      <c r="S41" s="14">
        <v>0</v>
      </c>
      <c r="T41" s="16">
        <v>0</v>
      </c>
      <c r="U41" s="14">
        <v>0</v>
      </c>
      <c r="V41" s="16">
        <v>0</v>
      </c>
      <c r="W41" s="14" t="s">
        <v>582</v>
      </c>
      <c r="X41" s="16" t="s">
        <v>582</v>
      </c>
      <c r="Y41" s="14">
        <v>0.67743235999999996</v>
      </c>
      <c r="Z41" s="16">
        <v>0.18059104000000001</v>
      </c>
      <c r="AA41" s="14">
        <v>0</v>
      </c>
      <c r="AB41" s="16">
        <v>0</v>
      </c>
      <c r="AC41" s="14">
        <v>3.5477353599999999</v>
      </c>
      <c r="AD41" s="16">
        <v>0.38350519999999999</v>
      </c>
    </row>
    <row r="42" spans="1:30" x14ac:dyDescent="0.25">
      <c r="A42" s="11" t="s">
        <v>512</v>
      </c>
      <c r="B42" s="13">
        <f>IF(COUNT(B7:B41) &gt; 0, AVERAGE(B7:B41), "\u2014")</f>
        <v>7103.4285714285716</v>
      </c>
      <c r="C42" s="14">
        <f>IF(COUNT(C7:C41) &gt; 0, AVERAGE(C7:C41), "—")</f>
        <v>1.6020012121071152</v>
      </c>
      <c r="D42" s="15">
        <f>IF(COUNT(D7:D41) &gt; 0, AVERAGE(D7:D41), "—")</f>
        <v>6981.0857142857139</v>
      </c>
      <c r="E42" s="14">
        <f>IF(COUNT(E7:E41) &gt; 0, AVERAGE(E7:E41), "—")</f>
        <v>6.5080213659999995</v>
      </c>
      <c r="F42" s="16">
        <f>IF(COUNT(F7:F41) &gt; 0, SQRT(SUMSQ(F7:F41)/(COUNT(F7:F41)*COUNT(F7:F41)) ), "—")</f>
        <v>0.11493900234673446</v>
      </c>
      <c r="G42" s="14">
        <f>IF(COUNT(G7:G41) &gt; 0, AVERAGE(G7:G41), "—")</f>
        <v>28.850930688571435</v>
      </c>
      <c r="H42" s="16">
        <f>IF(COUNT(H7:H41) &gt; 0, SQRT(SUMSQ(H7:H41)/(COUNT(H7:H41)*COUNT(H7:H41)) ), "—")</f>
        <v>0.2547457679627021</v>
      </c>
      <c r="I42" s="14">
        <f>IF(COUNT(I7:I41) &gt; 0, AVERAGE(I7:I41), "—")</f>
        <v>37.153049252857144</v>
      </c>
      <c r="J42" s="16">
        <f>IF(COUNT(J7:J41) &gt; 0, SQRT(SUMSQ(J7:J41)/(COUNT(J7:J41)*COUNT(J7:J41)) ), "—")</f>
        <v>0.27752159348385913</v>
      </c>
      <c r="K42" s="14">
        <f>IF(COUNT(K7:K41) &gt; 0, AVERAGE(K7:K41), "—")</f>
        <v>9.580630035714286</v>
      </c>
      <c r="L42" s="16">
        <f>IF(COUNT(L7:L41) &gt; 0, SQRT(SUMSQ(L7:L41)/(COUNT(L7:L41)*COUNT(L7:L41)) ), "—")</f>
        <v>0.15992534381273391</v>
      </c>
      <c r="M42" s="14">
        <f>IF(COUNT(M7:M41) &gt; 0, AVERAGE(M7:M41), "—")</f>
        <v>4.4529064365714293</v>
      </c>
      <c r="N42" s="16">
        <f>IF(COUNT(N7:N41) &gt; 0, SQRT(SUMSQ(N7:N41)/(COUNT(N7:N41)*COUNT(N7:N41)) ), "—")</f>
        <v>0.10992254902354165</v>
      </c>
      <c r="O42" s="14">
        <f>IF(COUNT(O7:O41) &gt; 0, AVERAGE(O7:O41), "—")</f>
        <v>6.1957238222857161</v>
      </c>
      <c r="P42" s="16">
        <f>IF(COUNT(P7:P41) &gt; 0, SQRT(SUMSQ(P7:P41)/(COUNT(P7:P41)*COUNT(P7:P41)) ), "—")</f>
        <v>0.10197711310530878</v>
      </c>
      <c r="Q42" s="14">
        <f>IF(COUNT(Q7:Q41) &gt; 0, AVERAGE(Q7:Q41), "—")</f>
        <v>0.52038765828571421</v>
      </c>
      <c r="R42" s="16">
        <f>IF(COUNT(R7:R41) &gt; 0, SQRT(SUMSQ(R7:R41)/(COUNT(R7:R41)*COUNT(R7:R41)) ), "—")</f>
        <v>1.9687949043348498E-2</v>
      </c>
      <c r="S42" s="14">
        <f>IF(COUNT(S7:S41) &gt; 0, AVERAGE(S7:S41), "—")</f>
        <v>0.83564927</v>
      </c>
      <c r="T42" s="16">
        <f>IF(COUNT(T7:T41) &gt; 0, SQRT(SUMSQ(T7:T41)/(COUNT(T7:T41)*COUNT(T7:T41)) ), "—")</f>
        <v>2.5048213218964013E-2</v>
      </c>
      <c r="U42" s="14">
        <f>IF(COUNT(U7:U41) &gt; 0, AVERAGE(U7:U41), "—")</f>
        <v>0</v>
      </c>
      <c r="V42" s="16">
        <f>IF(COUNT(V7:V41) &gt; 0, SQRT(SUMSQ(V7:V41)/(COUNT(V7:V41)*COUNT(V7:V41)) ), "—")</f>
        <v>0</v>
      </c>
      <c r="W42" s="14" t="str">
        <f>IF(COUNT(W7:W41) &gt; 0, AVERAGE(W7:W41), "—")</f>
        <v>—</v>
      </c>
      <c r="X42" s="16" t="str">
        <f>IF(COUNT(X7:X41) &gt; 0, SQRT(SUMSQ(X7:X41)/(COUNT(X7:X41)*COUNT(X7:X41)) ), "—")</f>
        <v>—</v>
      </c>
      <c r="Y42" s="14">
        <f>IF(COUNT(Y7:Y41) &gt; 0, AVERAGE(Y7:Y41), "—")</f>
        <v>3.4481054762857144</v>
      </c>
      <c r="Z42" s="16">
        <f>IF(COUNT(Z7:Z41) &gt; 0, SQRT(SUMSQ(Z7:Z41)/(COUNT(Z7:Z41)*COUNT(Z7:Z41)) ), "—")</f>
        <v>3.6032962518876478E-2</v>
      </c>
      <c r="AA42" s="14">
        <f>IF(COUNT(AA7:AA41) &gt; 0, AVERAGE(AA7:AA41), "—")</f>
        <v>2.3588057142857142E-3</v>
      </c>
      <c r="AB42" s="16">
        <f>IF(COUNT(AB7:AB41) &gt; 0, SQRT(SUMSQ(AB7:AB41)/(COUNT(AB7:AB41)*COUNT(AB7:AB41)) ), "—")</f>
        <v>9.1945399999999989E-4</v>
      </c>
      <c r="AC42" s="14">
        <f>IF(COUNT(AC7:AC41) &gt; 0, AVERAGE(AC7:AC41), "—")</f>
        <v>2.4522371874285716</v>
      </c>
      <c r="AD42" s="16">
        <f>IF(COUNT(AD7:AD41) &gt; 0, SQRT(SUMSQ(AD7:AD41)/(COUNT(AD7:AD41)*COUNT(AD7:AD41)) ), "—")</f>
        <v>4.7052657764898038E-2</v>
      </c>
    </row>
    <row r="43" spans="1:30"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2"/>
    </row>
    <row r="44" spans="1:3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c r="AC44" s="14" t="s">
        <v>582</v>
      </c>
      <c r="AD44" s="16" t="s">
        <v>582</v>
      </c>
    </row>
    <row r="45" spans="1:30"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v>0</v>
      </c>
      <c r="T45" s="16">
        <v>0</v>
      </c>
      <c r="U45" s="14">
        <v>0</v>
      </c>
      <c r="V45" s="16">
        <v>0</v>
      </c>
      <c r="W45" s="14" t="s">
        <v>582</v>
      </c>
      <c r="X45" s="16" t="s">
        <v>582</v>
      </c>
      <c r="Y45" s="14">
        <v>100</v>
      </c>
      <c r="Z45" s="16">
        <v>0</v>
      </c>
      <c r="AA45" s="14">
        <v>0</v>
      </c>
      <c r="AB45" s="16">
        <v>0</v>
      </c>
      <c r="AC45" s="14">
        <v>0</v>
      </c>
      <c r="AD45" s="16">
        <v>0</v>
      </c>
    </row>
    <row r="46" spans="1:30" x14ac:dyDescent="0.25">
      <c r="A46" s="11" t="s">
        <v>516</v>
      </c>
      <c r="B46" s="13">
        <v>23141</v>
      </c>
      <c r="C46" s="14">
        <f>(1697/B46*100)</f>
        <v>7.3333045244371471</v>
      </c>
      <c r="D46" s="15">
        <v>21444</v>
      </c>
      <c r="E46" s="14">
        <v>9.5861973200000001</v>
      </c>
      <c r="F46" s="16">
        <v>0.65727325999999997</v>
      </c>
      <c r="G46" s="14">
        <v>31.466869190000001</v>
      </c>
      <c r="H46" s="16">
        <v>1.1406927</v>
      </c>
      <c r="I46" s="14">
        <v>29.412908420000001</v>
      </c>
      <c r="J46" s="16">
        <v>0.99765411000000004</v>
      </c>
      <c r="K46" s="14">
        <v>2.9000548300000002</v>
      </c>
      <c r="L46" s="16">
        <v>0.19971663000000001</v>
      </c>
      <c r="M46" s="14">
        <v>1.41291776</v>
      </c>
      <c r="N46" s="16">
        <v>0.12174509999999999</v>
      </c>
      <c r="O46" s="14">
        <v>2.5529438600000001</v>
      </c>
      <c r="P46" s="16">
        <v>0.15148574000000001</v>
      </c>
      <c r="Q46" s="14">
        <v>1.0733117299999999</v>
      </c>
      <c r="R46" s="16">
        <v>0.1000742</v>
      </c>
      <c r="S46" s="14">
        <v>4.7240954999999998</v>
      </c>
      <c r="T46" s="16">
        <v>0.22916408999999999</v>
      </c>
      <c r="U46" s="14">
        <v>0</v>
      </c>
      <c r="V46" s="16">
        <v>0</v>
      </c>
      <c r="W46" s="14" t="s">
        <v>582</v>
      </c>
      <c r="X46" s="16" t="s">
        <v>582</v>
      </c>
      <c r="Y46" s="14">
        <v>0</v>
      </c>
      <c r="Z46" s="16">
        <v>0</v>
      </c>
      <c r="AA46" s="14">
        <v>0</v>
      </c>
      <c r="AB46" s="16">
        <v>0</v>
      </c>
      <c r="AC46" s="14">
        <v>16.870701369999999</v>
      </c>
      <c r="AD46" s="16">
        <v>0.65837129000000005</v>
      </c>
    </row>
    <row r="47" spans="1:30" x14ac:dyDescent="0.25">
      <c r="A47" s="11" t="s">
        <v>517</v>
      </c>
      <c r="B47" s="13">
        <v>5928</v>
      </c>
      <c r="C47" s="14">
        <f>(161/B47*100)</f>
        <v>2.7159244264507421</v>
      </c>
      <c r="D47" s="15">
        <v>5767</v>
      </c>
      <c r="E47" s="14">
        <v>2.1120304600000002</v>
      </c>
      <c r="F47" s="16">
        <v>0.20707284000000001</v>
      </c>
      <c r="G47" s="14">
        <v>5.1852990700000001</v>
      </c>
      <c r="H47" s="16">
        <v>1.0352437800000001</v>
      </c>
      <c r="I47" s="14">
        <v>46.468740459999999</v>
      </c>
      <c r="J47" s="16">
        <v>1.77068326</v>
      </c>
      <c r="K47" s="14">
        <v>23.660796309999998</v>
      </c>
      <c r="L47" s="16">
        <v>1.50243628</v>
      </c>
      <c r="M47" s="14">
        <v>3.5356464600000002</v>
      </c>
      <c r="N47" s="16">
        <v>0.29014574999999998</v>
      </c>
      <c r="O47" s="14">
        <v>3.69983912</v>
      </c>
      <c r="P47" s="16">
        <v>0.49887371000000003</v>
      </c>
      <c r="Q47" s="14">
        <v>1.90882785</v>
      </c>
      <c r="R47" s="16">
        <v>0.27411347000000003</v>
      </c>
      <c r="S47" s="14">
        <v>6.3131965499999998</v>
      </c>
      <c r="T47" s="16">
        <v>0.31584894000000002</v>
      </c>
      <c r="U47" s="14">
        <v>0</v>
      </c>
      <c r="V47" s="16">
        <v>0</v>
      </c>
      <c r="W47" s="14" t="s">
        <v>582</v>
      </c>
      <c r="X47" s="16" t="s">
        <v>582</v>
      </c>
      <c r="Y47" s="14">
        <v>0</v>
      </c>
      <c r="Z47" s="16">
        <v>0</v>
      </c>
      <c r="AA47" s="14">
        <v>0</v>
      </c>
      <c r="AB47" s="16">
        <v>0</v>
      </c>
      <c r="AC47" s="14">
        <v>7.1156237100000004</v>
      </c>
      <c r="AD47" s="16">
        <v>0.67419832999999996</v>
      </c>
    </row>
    <row r="48" spans="1:30" x14ac:dyDescent="0.25">
      <c r="A48" s="11" t="s">
        <v>518</v>
      </c>
      <c r="B48" s="13">
        <v>9841</v>
      </c>
      <c r="C48" s="14">
        <f>(7/B48*100)</f>
        <v>7.1130982623717101E-2</v>
      </c>
      <c r="D48" s="15">
        <v>9834</v>
      </c>
      <c r="E48" s="14">
        <v>0.97488023000000001</v>
      </c>
      <c r="F48" s="16">
        <v>0.19376584999999999</v>
      </c>
      <c r="G48" s="14">
        <v>13.909020719999999</v>
      </c>
      <c r="H48" s="16">
        <v>1.9677697599999999</v>
      </c>
      <c r="I48" s="14">
        <v>49.848140809999997</v>
      </c>
      <c r="J48" s="16">
        <v>2.5095239899999999</v>
      </c>
      <c r="K48" s="14">
        <v>24.115009279999999</v>
      </c>
      <c r="L48" s="16">
        <v>2.0052808799999999</v>
      </c>
      <c r="M48" s="14">
        <v>4.8122696700000001</v>
      </c>
      <c r="N48" s="16">
        <v>0.80310607000000001</v>
      </c>
      <c r="O48" s="14">
        <v>3.4301299099999998</v>
      </c>
      <c r="P48" s="16">
        <v>0.40921336000000003</v>
      </c>
      <c r="Q48" s="14">
        <v>0.16118546</v>
      </c>
      <c r="R48" s="16">
        <v>5.7319120000000001E-2</v>
      </c>
      <c r="S48" s="14">
        <v>0.87650154000000002</v>
      </c>
      <c r="T48" s="16">
        <v>0.12868442999999999</v>
      </c>
      <c r="U48" s="14">
        <v>0</v>
      </c>
      <c r="V48" s="16">
        <v>0</v>
      </c>
      <c r="W48" s="14" t="s">
        <v>582</v>
      </c>
      <c r="X48" s="16" t="s">
        <v>582</v>
      </c>
      <c r="Y48" s="14">
        <v>0</v>
      </c>
      <c r="Z48" s="16">
        <v>0</v>
      </c>
      <c r="AA48" s="14">
        <v>0</v>
      </c>
      <c r="AB48" s="16">
        <v>0</v>
      </c>
      <c r="AC48" s="14">
        <v>1.8728623799999999</v>
      </c>
      <c r="AD48" s="16">
        <v>0.51718993000000002</v>
      </c>
    </row>
    <row r="49" spans="1:30"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v>0</v>
      </c>
      <c r="R49" s="16">
        <v>0</v>
      </c>
      <c r="S49" s="14">
        <v>0</v>
      </c>
      <c r="T49" s="16">
        <v>0</v>
      </c>
      <c r="U49" s="14">
        <v>0</v>
      </c>
      <c r="V49" s="16">
        <v>0</v>
      </c>
      <c r="W49" s="14" t="s">
        <v>582</v>
      </c>
      <c r="X49" s="16" t="s">
        <v>582</v>
      </c>
      <c r="Y49" s="14">
        <v>100</v>
      </c>
      <c r="Z49" s="16">
        <v>0</v>
      </c>
      <c r="AA49" s="14">
        <v>0</v>
      </c>
      <c r="AB49" s="16">
        <v>0</v>
      </c>
      <c r="AC49" s="14">
        <v>0</v>
      </c>
      <c r="AD49" s="16">
        <v>0</v>
      </c>
    </row>
    <row r="50" spans="1:30" x14ac:dyDescent="0.25">
      <c r="A50" s="11" t="s">
        <v>520</v>
      </c>
      <c r="B50" s="13">
        <v>11795</v>
      </c>
      <c r="C50" s="14">
        <f>(242/B50*100)</f>
        <v>2.0517168291649002</v>
      </c>
      <c r="D50" s="15">
        <v>11553</v>
      </c>
      <c r="E50" s="14">
        <v>2.8266203000000001</v>
      </c>
      <c r="F50" s="16">
        <v>0.55130369000000001</v>
      </c>
      <c r="G50" s="14">
        <v>62.299263160000002</v>
      </c>
      <c r="H50" s="16">
        <v>1.87122513</v>
      </c>
      <c r="I50" s="14">
        <v>17.80681689</v>
      </c>
      <c r="J50" s="16">
        <v>1.6058450200000001</v>
      </c>
      <c r="K50" s="14">
        <v>1.4035698299999999</v>
      </c>
      <c r="L50" s="16">
        <v>0.22715937999999999</v>
      </c>
      <c r="M50" s="14">
        <v>1.11569666</v>
      </c>
      <c r="N50" s="16">
        <v>0.16598234000000001</v>
      </c>
      <c r="O50" s="14">
        <v>4.3509575700000003</v>
      </c>
      <c r="P50" s="16">
        <v>0.26733621000000002</v>
      </c>
      <c r="Q50" s="14">
        <v>5.7552374200000003</v>
      </c>
      <c r="R50" s="16">
        <v>0.34032106000000001</v>
      </c>
      <c r="S50" s="14">
        <v>0</v>
      </c>
      <c r="T50" s="16">
        <v>0</v>
      </c>
      <c r="U50" s="14">
        <v>0</v>
      </c>
      <c r="V50" s="16">
        <v>0</v>
      </c>
      <c r="W50" s="14" t="s">
        <v>582</v>
      </c>
      <c r="X50" s="16" t="s">
        <v>582</v>
      </c>
      <c r="Y50" s="14">
        <v>0</v>
      </c>
      <c r="Z50" s="16">
        <v>0</v>
      </c>
      <c r="AA50" s="14">
        <v>0</v>
      </c>
      <c r="AB50" s="16">
        <v>0</v>
      </c>
      <c r="AC50" s="14">
        <v>4.4418381599999996</v>
      </c>
      <c r="AD50" s="16">
        <v>0.33264937</v>
      </c>
    </row>
    <row r="51" spans="1:30" x14ac:dyDescent="0.25">
      <c r="A51" s="11" t="s">
        <v>521</v>
      </c>
      <c r="B51" s="13">
        <v>6866</v>
      </c>
      <c r="C51" s="14">
        <f>(109/B51*100)</f>
        <v>1.5875327701718611</v>
      </c>
      <c r="D51" s="15">
        <v>6757</v>
      </c>
      <c r="E51" s="14">
        <v>6.74933505</v>
      </c>
      <c r="F51" s="16">
        <v>1.31698943</v>
      </c>
      <c r="G51" s="14">
        <v>75.365645040000004</v>
      </c>
      <c r="H51" s="16">
        <v>1.5611342699999999</v>
      </c>
      <c r="I51" s="14">
        <v>1.71702222</v>
      </c>
      <c r="J51" s="16">
        <v>0.53167063999999997</v>
      </c>
      <c r="K51" s="14">
        <v>0.15048677999999999</v>
      </c>
      <c r="L51" s="16">
        <v>5.9730659999999998E-2</v>
      </c>
      <c r="M51" s="14">
        <v>0.10530924</v>
      </c>
      <c r="N51" s="16">
        <v>4.1364810000000002E-2</v>
      </c>
      <c r="O51" s="14">
        <v>0.76025953000000002</v>
      </c>
      <c r="P51" s="16">
        <v>0.12032616</v>
      </c>
      <c r="Q51" s="14">
        <v>0</v>
      </c>
      <c r="R51" s="16">
        <v>0</v>
      </c>
      <c r="S51" s="14">
        <v>0</v>
      </c>
      <c r="T51" s="16">
        <v>0</v>
      </c>
      <c r="U51" s="14">
        <v>0</v>
      </c>
      <c r="V51" s="16">
        <v>0</v>
      </c>
      <c r="W51" s="14" t="s">
        <v>582</v>
      </c>
      <c r="X51" s="16" t="s">
        <v>582</v>
      </c>
      <c r="Y51" s="14">
        <v>10.56870866</v>
      </c>
      <c r="Z51" s="16">
        <v>0.61170480999999999</v>
      </c>
      <c r="AA51" s="14">
        <v>0</v>
      </c>
      <c r="AB51" s="16">
        <v>0</v>
      </c>
      <c r="AC51" s="14">
        <v>4.5832334899999996</v>
      </c>
      <c r="AD51" s="16">
        <v>0.44291313999999998</v>
      </c>
    </row>
    <row r="52" spans="1:30" x14ac:dyDescent="0.25">
      <c r="A52" s="11" t="s">
        <v>522</v>
      </c>
      <c r="B52" s="13">
        <v>5809</v>
      </c>
      <c r="C52" s="14">
        <f>(85/B52*100)</f>
        <v>1.4632466861766225</v>
      </c>
      <c r="D52" s="15">
        <v>5724</v>
      </c>
      <c r="E52" s="14">
        <v>1.1280038800000001</v>
      </c>
      <c r="F52" s="16">
        <v>0.21415581</v>
      </c>
      <c r="G52" s="14">
        <v>34.824256300000002</v>
      </c>
      <c r="H52" s="16">
        <v>2.55094954</v>
      </c>
      <c r="I52" s="14">
        <v>60.414620409999998</v>
      </c>
      <c r="J52" s="16">
        <v>2.6283998199999998</v>
      </c>
      <c r="K52" s="14">
        <v>1.0817901700000001</v>
      </c>
      <c r="L52" s="16">
        <v>0.19397381</v>
      </c>
      <c r="M52" s="14">
        <v>0.45498467999999997</v>
      </c>
      <c r="N52" s="16">
        <v>9.1587749999999996E-2</v>
      </c>
      <c r="O52" s="14">
        <v>0.39774204000000002</v>
      </c>
      <c r="P52" s="16">
        <v>9.5078129999999997E-2</v>
      </c>
      <c r="Q52" s="14">
        <v>0.44977154000000003</v>
      </c>
      <c r="R52" s="16">
        <v>8.5672509999999993E-2</v>
      </c>
      <c r="S52" s="14">
        <v>0</v>
      </c>
      <c r="T52" s="16">
        <v>0</v>
      </c>
      <c r="U52" s="14">
        <v>0</v>
      </c>
      <c r="V52" s="16">
        <v>0</v>
      </c>
      <c r="W52" s="14" t="s">
        <v>582</v>
      </c>
      <c r="X52" s="16" t="s">
        <v>582</v>
      </c>
      <c r="Y52" s="14">
        <v>0</v>
      </c>
      <c r="Z52" s="16">
        <v>0</v>
      </c>
      <c r="AA52" s="14">
        <v>0</v>
      </c>
      <c r="AB52" s="16">
        <v>0</v>
      </c>
      <c r="AC52" s="14">
        <v>1.248831</v>
      </c>
      <c r="AD52" s="16">
        <v>0.18331975</v>
      </c>
    </row>
    <row r="53" spans="1:30" x14ac:dyDescent="0.25">
      <c r="A53" s="11" t="s">
        <v>523</v>
      </c>
      <c r="B53" s="13">
        <v>5571</v>
      </c>
      <c r="C53" s="14">
        <f>(89/B53*100)</f>
        <v>1.5975587865733263</v>
      </c>
      <c r="D53" s="15">
        <v>5482</v>
      </c>
      <c r="E53" s="14">
        <v>2.6161304200000002</v>
      </c>
      <c r="F53" s="16">
        <v>0.22087646</v>
      </c>
      <c r="G53" s="14">
        <v>19.590409059999999</v>
      </c>
      <c r="H53" s="16">
        <v>0.36730323999999998</v>
      </c>
      <c r="I53" s="14">
        <v>51.760030810000003</v>
      </c>
      <c r="J53" s="16">
        <v>0.53121538000000001</v>
      </c>
      <c r="K53" s="14">
        <v>10.08249627</v>
      </c>
      <c r="L53" s="16">
        <v>0.42604147999999997</v>
      </c>
      <c r="M53" s="14">
        <v>2.7533226100000001</v>
      </c>
      <c r="N53" s="16">
        <v>0.23358587</v>
      </c>
      <c r="O53" s="14">
        <v>8.3036953899999997</v>
      </c>
      <c r="P53" s="16">
        <v>0.34859412000000001</v>
      </c>
      <c r="Q53" s="14">
        <v>0</v>
      </c>
      <c r="R53" s="16">
        <v>0</v>
      </c>
      <c r="S53" s="14">
        <v>0</v>
      </c>
      <c r="T53" s="16">
        <v>0</v>
      </c>
      <c r="U53" s="14">
        <v>0</v>
      </c>
      <c r="V53" s="16">
        <v>0</v>
      </c>
      <c r="W53" s="14" t="s">
        <v>582</v>
      </c>
      <c r="X53" s="16" t="s">
        <v>582</v>
      </c>
      <c r="Y53" s="14">
        <v>0</v>
      </c>
      <c r="Z53" s="16">
        <v>0</v>
      </c>
      <c r="AA53" s="14">
        <v>0</v>
      </c>
      <c r="AB53" s="16">
        <v>0</v>
      </c>
      <c r="AC53" s="14">
        <v>4.8939154499999997</v>
      </c>
      <c r="AD53" s="16">
        <v>0.30560514</v>
      </c>
    </row>
    <row r="54" spans="1:30" x14ac:dyDescent="0.25">
      <c r="A54" s="11" t="s">
        <v>524</v>
      </c>
      <c r="B54" s="13">
        <v>4740</v>
      </c>
      <c r="C54" s="14">
        <f>(206/B54*100)</f>
        <v>4.3459915611814344</v>
      </c>
      <c r="D54" s="15">
        <v>4534</v>
      </c>
      <c r="E54" s="14">
        <v>6.8779828399999996</v>
      </c>
      <c r="F54" s="16">
        <v>0.58541511000000002</v>
      </c>
      <c r="G54" s="14">
        <v>21.900652210000001</v>
      </c>
      <c r="H54" s="16">
        <v>1.93501072</v>
      </c>
      <c r="I54" s="14">
        <v>28.514223990000001</v>
      </c>
      <c r="J54" s="16">
        <v>2.0290807700000002</v>
      </c>
      <c r="K54" s="14">
        <v>5.34553309</v>
      </c>
      <c r="L54" s="16">
        <v>0.75711223000000005</v>
      </c>
      <c r="M54" s="14">
        <v>2.6710486599999999</v>
      </c>
      <c r="N54" s="16">
        <v>0.34927482999999998</v>
      </c>
      <c r="O54" s="14">
        <v>22.0626973</v>
      </c>
      <c r="P54" s="16">
        <v>0.93578050000000002</v>
      </c>
      <c r="Q54" s="14">
        <v>0</v>
      </c>
      <c r="R54" s="16">
        <v>0</v>
      </c>
      <c r="S54" s="14">
        <v>0</v>
      </c>
      <c r="T54" s="16">
        <v>0</v>
      </c>
      <c r="U54" s="14">
        <v>0</v>
      </c>
      <c r="V54" s="16">
        <v>0</v>
      </c>
      <c r="W54" s="14" t="s">
        <v>582</v>
      </c>
      <c r="X54" s="16" t="s">
        <v>582</v>
      </c>
      <c r="Y54" s="14">
        <v>0</v>
      </c>
      <c r="Z54" s="16">
        <v>0</v>
      </c>
      <c r="AA54" s="14">
        <v>0</v>
      </c>
      <c r="AB54" s="16">
        <v>0</v>
      </c>
      <c r="AC54" s="14">
        <v>12.627861899999999</v>
      </c>
      <c r="AD54" s="16">
        <v>0.74749854000000004</v>
      </c>
    </row>
    <row r="55" spans="1:30"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v>0</v>
      </c>
      <c r="R55" s="16">
        <v>0</v>
      </c>
      <c r="S55" s="14">
        <v>0</v>
      </c>
      <c r="T55" s="16">
        <v>0</v>
      </c>
      <c r="U55" s="14">
        <v>0</v>
      </c>
      <c r="V55" s="16">
        <v>0</v>
      </c>
      <c r="W55" s="14" t="s">
        <v>582</v>
      </c>
      <c r="X55" s="16" t="s">
        <v>582</v>
      </c>
      <c r="Y55" s="14">
        <v>100</v>
      </c>
      <c r="Z55" s="16">
        <v>0</v>
      </c>
      <c r="AA55" s="14">
        <v>0</v>
      </c>
      <c r="AB55" s="16">
        <v>0</v>
      </c>
      <c r="AC55" s="14">
        <v>0</v>
      </c>
      <c r="AD55" s="16">
        <v>0</v>
      </c>
    </row>
    <row r="56" spans="1:30" x14ac:dyDescent="0.25">
      <c r="A56" s="11" t="s">
        <v>526</v>
      </c>
      <c r="B56" s="13">
        <v>5359</v>
      </c>
      <c r="C56" s="14">
        <f>(77/B56*100)</f>
        <v>1.4368352304534429</v>
      </c>
      <c r="D56" s="15">
        <v>5282</v>
      </c>
      <c r="E56" s="14">
        <v>1.33035506</v>
      </c>
      <c r="F56" s="16">
        <v>0.22027988000000001</v>
      </c>
      <c r="G56" s="14">
        <v>89.062490299999993</v>
      </c>
      <c r="H56" s="16">
        <v>1.3810760900000001</v>
      </c>
      <c r="I56" s="14">
        <v>6.9029871900000002</v>
      </c>
      <c r="J56" s="16">
        <v>1.33436449</v>
      </c>
      <c r="K56" s="14">
        <v>0.56618645000000001</v>
      </c>
      <c r="L56" s="16">
        <v>0.1247868</v>
      </c>
      <c r="M56" s="14">
        <v>0.40171128</v>
      </c>
      <c r="N56" s="16">
        <v>0.10954883999999999</v>
      </c>
      <c r="O56" s="14">
        <v>0.91040195000000002</v>
      </c>
      <c r="P56" s="16">
        <v>0.14553973000000001</v>
      </c>
      <c r="Q56" s="14">
        <v>0</v>
      </c>
      <c r="R56" s="16">
        <v>0</v>
      </c>
      <c r="S56" s="14">
        <v>0</v>
      </c>
      <c r="T56" s="16">
        <v>0</v>
      </c>
      <c r="U56" s="14">
        <v>0</v>
      </c>
      <c r="V56" s="16">
        <v>0</v>
      </c>
      <c r="W56" s="14" t="s">
        <v>582</v>
      </c>
      <c r="X56" s="16" t="s">
        <v>582</v>
      </c>
      <c r="Y56" s="14">
        <v>0</v>
      </c>
      <c r="Z56" s="16">
        <v>0</v>
      </c>
      <c r="AA56" s="14">
        <v>0</v>
      </c>
      <c r="AB56" s="16">
        <v>0</v>
      </c>
      <c r="AC56" s="14">
        <v>0.82586778999999999</v>
      </c>
      <c r="AD56" s="16">
        <v>0.15988546000000001</v>
      </c>
    </row>
    <row r="57" spans="1:30"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v>0</v>
      </c>
      <c r="R57" s="16">
        <v>0</v>
      </c>
      <c r="S57" s="14">
        <v>0</v>
      </c>
      <c r="T57" s="16">
        <v>0</v>
      </c>
      <c r="U57" s="14">
        <v>0</v>
      </c>
      <c r="V57" s="16">
        <v>0</v>
      </c>
      <c r="W57" s="14" t="s">
        <v>582</v>
      </c>
      <c r="X57" s="16" t="s">
        <v>582</v>
      </c>
      <c r="Y57" s="14">
        <v>100</v>
      </c>
      <c r="Z57" s="16">
        <v>0</v>
      </c>
      <c r="AA57" s="14">
        <v>0</v>
      </c>
      <c r="AB57" s="16">
        <v>0</v>
      </c>
      <c r="AC57" s="14">
        <v>0</v>
      </c>
      <c r="AD57" s="16">
        <v>0</v>
      </c>
    </row>
    <row r="58" spans="1:30"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v>0</v>
      </c>
      <c r="R58" s="16">
        <v>0</v>
      </c>
      <c r="S58" s="14">
        <v>0</v>
      </c>
      <c r="T58" s="16">
        <v>0</v>
      </c>
      <c r="U58" s="14">
        <v>0</v>
      </c>
      <c r="V58" s="16">
        <v>0</v>
      </c>
      <c r="W58" s="14" t="s">
        <v>582</v>
      </c>
      <c r="X58" s="16" t="s">
        <v>582</v>
      </c>
      <c r="Y58" s="14">
        <v>100</v>
      </c>
      <c r="Z58" s="16">
        <v>0</v>
      </c>
      <c r="AA58" s="14">
        <v>0</v>
      </c>
      <c r="AB58" s="16">
        <v>0</v>
      </c>
      <c r="AC58" s="14">
        <v>0</v>
      </c>
      <c r="AD58" s="16">
        <v>0</v>
      </c>
    </row>
    <row r="59" spans="1:30"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v>0</v>
      </c>
      <c r="R59" s="16">
        <v>0</v>
      </c>
      <c r="S59" s="14">
        <v>0</v>
      </c>
      <c r="T59" s="16">
        <v>0</v>
      </c>
      <c r="U59" s="14">
        <v>0</v>
      </c>
      <c r="V59" s="16">
        <v>0</v>
      </c>
      <c r="W59" s="14" t="s">
        <v>582</v>
      </c>
      <c r="X59" s="16" t="s">
        <v>582</v>
      </c>
      <c r="Y59" s="14">
        <v>100</v>
      </c>
      <c r="Z59" s="16">
        <v>0</v>
      </c>
      <c r="AA59" s="14">
        <v>0</v>
      </c>
      <c r="AB59" s="16">
        <v>0</v>
      </c>
      <c r="AC59" s="14">
        <v>0</v>
      </c>
      <c r="AD59" s="16">
        <v>0</v>
      </c>
    </row>
    <row r="60" spans="1:30"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v>0</v>
      </c>
      <c r="R60" s="16">
        <v>0</v>
      </c>
      <c r="S60" s="14">
        <v>0</v>
      </c>
      <c r="T60" s="16">
        <v>0</v>
      </c>
      <c r="U60" s="14">
        <v>0</v>
      </c>
      <c r="V60" s="16">
        <v>0</v>
      </c>
      <c r="W60" s="14" t="s">
        <v>582</v>
      </c>
      <c r="X60" s="16" t="s">
        <v>582</v>
      </c>
      <c r="Y60" s="14">
        <v>100</v>
      </c>
      <c r="Z60" s="16">
        <v>0</v>
      </c>
      <c r="AA60" s="14">
        <v>0</v>
      </c>
      <c r="AB60" s="16">
        <v>0</v>
      </c>
      <c r="AC60" s="14">
        <v>0</v>
      </c>
      <c r="AD60" s="16">
        <v>0</v>
      </c>
    </row>
    <row r="61" spans="1:30" x14ac:dyDescent="0.25">
      <c r="A61" s="11" t="s">
        <v>531</v>
      </c>
      <c r="B61" s="13">
        <v>6525</v>
      </c>
      <c r="C61" s="14">
        <f>(146/B61*100)</f>
        <v>2.2375478927203063</v>
      </c>
      <c r="D61" s="15">
        <v>6379</v>
      </c>
      <c r="E61" s="14">
        <v>6.9752306199999996</v>
      </c>
      <c r="F61" s="16">
        <v>0.38580161000000002</v>
      </c>
      <c r="G61" s="14">
        <v>5.8747740100000003</v>
      </c>
      <c r="H61" s="16">
        <v>0.58866613999999995</v>
      </c>
      <c r="I61" s="14">
        <v>73.470059699999993</v>
      </c>
      <c r="J61" s="16">
        <v>1.1893628000000001</v>
      </c>
      <c r="K61" s="14">
        <v>4.2383858500000002</v>
      </c>
      <c r="L61" s="16">
        <v>0.63828889</v>
      </c>
      <c r="M61" s="14">
        <v>1.6085542900000001</v>
      </c>
      <c r="N61" s="16">
        <v>0.14171729999999999</v>
      </c>
      <c r="O61" s="14">
        <v>5.47491708</v>
      </c>
      <c r="P61" s="16">
        <v>0.40636918</v>
      </c>
      <c r="Q61" s="14">
        <v>0</v>
      </c>
      <c r="R61" s="16">
        <v>0</v>
      </c>
      <c r="S61" s="14">
        <v>0</v>
      </c>
      <c r="T61" s="16">
        <v>0</v>
      </c>
      <c r="U61" s="14">
        <v>0</v>
      </c>
      <c r="V61" s="16">
        <v>0</v>
      </c>
      <c r="W61" s="14" t="s">
        <v>582</v>
      </c>
      <c r="X61" s="16" t="s">
        <v>582</v>
      </c>
      <c r="Y61" s="14">
        <v>0</v>
      </c>
      <c r="Z61" s="16">
        <v>0</v>
      </c>
      <c r="AA61" s="14">
        <v>0</v>
      </c>
      <c r="AB61" s="16">
        <v>0</v>
      </c>
      <c r="AC61" s="14">
        <v>2.3580784499999998</v>
      </c>
      <c r="AD61" s="16">
        <v>0.31643916</v>
      </c>
    </row>
    <row r="62" spans="1:30" x14ac:dyDescent="0.25">
      <c r="A62" s="11" t="s">
        <v>532</v>
      </c>
      <c r="B62" s="13">
        <v>4476</v>
      </c>
      <c r="C62" s="14">
        <f>(3/B62*100)</f>
        <v>6.7024128686327081E-2</v>
      </c>
      <c r="D62" s="15">
        <v>4473</v>
      </c>
      <c r="E62" s="14">
        <v>1.1699306700000001</v>
      </c>
      <c r="F62" s="16">
        <v>0.14064533000000001</v>
      </c>
      <c r="G62" s="14">
        <v>45.004706509999998</v>
      </c>
      <c r="H62" s="16">
        <v>0.33599652000000002</v>
      </c>
      <c r="I62" s="14">
        <v>45.660083030000003</v>
      </c>
      <c r="J62" s="16">
        <v>0.28188796999999999</v>
      </c>
      <c r="K62" s="14">
        <v>3.6630533299999999</v>
      </c>
      <c r="L62" s="16">
        <v>0.20562187000000001</v>
      </c>
      <c r="M62" s="14">
        <v>1.0716253899999999</v>
      </c>
      <c r="N62" s="16">
        <v>0.13099504000000001</v>
      </c>
      <c r="O62" s="14">
        <v>1.94984271</v>
      </c>
      <c r="P62" s="16">
        <v>0.15810684</v>
      </c>
      <c r="Q62" s="14">
        <v>0.25153639999999999</v>
      </c>
      <c r="R62" s="16">
        <v>5.0444790000000003E-2</v>
      </c>
      <c r="S62" s="14">
        <v>0.33400265000000001</v>
      </c>
      <c r="T62" s="16">
        <v>8.6200280000000004E-2</v>
      </c>
      <c r="U62" s="14">
        <v>0</v>
      </c>
      <c r="V62" s="16">
        <v>0</v>
      </c>
      <c r="W62" s="14" t="s">
        <v>582</v>
      </c>
      <c r="X62" s="16" t="s">
        <v>582</v>
      </c>
      <c r="Y62" s="14">
        <v>0</v>
      </c>
      <c r="Z62" s="16">
        <v>0</v>
      </c>
      <c r="AA62" s="14">
        <v>0</v>
      </c>
      <c r="AB62" s="16">
        <v>0</v>
      </c>
      <c r="AC62" s="14">
        <v>0.89521932000000004</v>
      </c>
      <c r="AD62" s="16">
        <v>0.14229734999999999</v>
      </c>
    </row>
    <row r="63" spans="1:30"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v>0</v>
      </c>
      <c r="R63" s="16">
        <v>0</v>
      </c>
      <c r="S63" s="14">
        <v>0</v>
      </c>
      <c r="T63" s="16">
        <v>0</v>
      </c>
      <c r="U63" s="14">
        <v>0</v>
      </c>
      <c r="V63" s="16">
        <v>0</v>
      </c>
      <c r="W63" s="14" t="s">
        <v>582</v>
      </c>
      <c r="X63" s="16" t="s">
        <v>582</v>
      </c>
      <c r="Y63" s="14">
        <v>100</v>
      </c>
      <c r="Z63" s="16">
        <v>0</v>
      </c>
      <c r="AA63" s="14">
        <v>0</v>
      </c>
      <c r="AB63" s="16">
        <v>0</v>
      </c>
      <c r="AC63" s="14">
        <v>0</v>
      </c>
      <c r="AD63" s="16">
        <v>0</v>
      </c>
    </row>
    <row r="64" spans="1:30"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v>0</v>
      </c>
      <c r="R64" s="16">
        <v>0</v>
      </c>
      <c r="S64" s="14">
        <v>0</v>
      </c>
      <c r="T64" s="16">
        <v>0</v>
      </c>
      <c r="U64" s="14">
        <v>0</v>
      </c>
      <c r="V64" s="16">
        <v>0</v>
      </c>
      <c r="W64" s="14" t="s">
        <v>582</v>
      </c>
      <c r="X64" s="16" t="s">
        <v>582</v>
      </c>
      <c r="Y64" s="14">
        <v>100</v>
      </c>
      <c r="Z64" s="16">
        <v>0</v>
      </c>
      <c r="AA64" s="14">
        <v>0</v>
      </c>
      <c r="AB64" s="16">
        <v>0</v>
      </c>
      <c r="AC64" s="14">
        <v>0</v>
      </c>
      <c r="AD64" s="16">
        <v>0</v>
      </c>
    </row>
    <row r="65" spans="1:30"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v>0</v>
      </c>
      <c r="R65" s="16">
        <v>0</v>
      </c>
      <c r="S65" s="14">
        <v>0</v>
      </c>
      <c r="T65" s="16">
        <v>0</v>
      </c>
      <c r="U65" s="14">
        <v>0</v>
      </c>
      <c r="V65" s="16">
        <v>0</v>
      </c>
      <c r="W65" s="14" t="s">
        <v>582</v>
      </c>
      <c r="X65" s="16" t="s">
        <v>582</v>
      </c>
      <c r="Y65" s="14">
        <v>100</v>
      </c>
      <c r="Z65" s="16">
        <v>0</v>
      </c>
      <c r="AA65" s="14">
        <v>0</v>
      </c>
      <c r="AB65" s="16">
        <v>0</v>
      </c>
      <c r="AC65" s="14">
        <v>0</v>
      </c>
      <c r="AD65" s="16">
        <v>0</v>
      </c>
    </row>
    <row r="66" spans="1:30" x14ac:dyDescent="0.25">
      <c r="A66" s="11" t="s">
        <v>536</v>
      </c>
      <c r="B66" s="13">
        <v>5665</v>
      </c>
      <c r="C66" s="14">
        <f>(78/B66*100)</f>
        <v>1.376875551632833</v>
      </c>
      <c r="D66" s="15">
        <v>5587</v>
      </c>
      <c r="E66" s="14">
        <v>3.0151400800000001</v>
      </c>
      <c r="F66" s="16">
        <v>0.23497053000000001</v>
      </c>
      <c r="G66" s="14">
        <v>5.2688987699999998</v>
      </c>
      <c r="H66" s="16">
        <v>0.26949862000000002</v>
      </c>
      <c r="I66" s="14">
        <v>48.9148171</v>
      </c>
      <c r="J66" s="16">
        <v>0.68244294999999999</v>
      </c>
      <c r="K66" s="14">
        <v>7.94384785</v>
      </c>
      <c r="L66" s="16">
        <v>0.38764808000000001</v>
      </c>
      <c r="M66" s="14">
        <v>2.99916385</v>
      </c>
      <c r="N66" s="16">
        <v>0.27147405000000002</v>
      </c>
      <c r="O66" s="14">
        <v>4.24823576</v>
      </c>
      <c r="P66" s="16">
        <v>0.27838185999999998</v>
      </c>
      <c r="Q66" s="14">
        <v>1.84797794</v>
      </c>
      <c r="R66" s="16">
        <v>0.18621831999999999</v>
      </c>
      <c r="S66" s="14">
        <v>17.061649060000001</v>
      </c>
      <c r="T66" s="16">
        <v>0.50112838000000004</v>
      </c>
      <c r="U66" s="14">
        <v>0</v>
      </c>
      <c r="V66" s="16">
        <v>0</v>
      </c>
      <c r="W66" s="14" t="s">
        <v>582</v>
      </c>
      <c r="X66" s="16" t="s">
        <v>582</v>
      </c>
      <c r="Y66" s="14">
        <v>0</v>
      </c>
      <c r="Z66" s="16">
        <v>0</v>
      </c>
      <c r="AA66" s="14">
        <v>0</v>
      </c>
      <c r="AB66" s="16">
        <v>0</v>
      </c>
      <c r="AC66" s="14">
        <v>8.7002695899999996</v>
      </c>
      <c r="AD66" s="16">
        <v>0.37673963999999999</v>
      </c>
    </row>
    <row r="67" spans="1:30" x14ac:dyDescent="0.25">
      <c r="A67" s="11" t="s">
        <v>537</v>
      </c>
      <c r="B67" s="13">
        <v>6971</v>
      </c>
      <c r="C67" s="14">
        <f>(326/B67*100)</f>
        <v>4.6765169989958402</v>
      </c>
      <c r="D67" s="15">
        <v>6645</v>
      </c>
      <c r="E67" s="14">
        <v>2.8742913099999998</v>
      </c>
      <c r="F67" s="16">
        <v>0.50598547000000005</v>
      </c>
      <c r="G67" s="14">
        <v>62.378254570000003</v>
      </c>
      <c r="H67" s="16">
        <v>1.98713692</v>
      </c>
      <c r="I67" s="14">
        <v>16.524345749999998</v>
      </c>
      <c r="J67" s="16">
        <v>1.78562584</v>
      </c>
      <c r="K67" s="14">
        <v>1.6735924499999999</v>
      </c>
      <c r="L67" s="16">
        <v>0.34295983000000002</v>
      </c>
      <c r="M67" s="14">
        <v>1.1607783899999999</v>
      </c>
      <c r="N67" s="16">
        <v>0.14820301999999999</v>
      </c>
      <c r="O67" s="14">
        <v>12.70333728</v>
      </c>
      <c r="P67" s="16">
        <v>0.51854164999999997</v>
      </c>
      <c r="Q67" s="14">
        <v>0</v>
      </c>
      <c r="R67" s="16">
        <v>0</v>
      </c>
      <c r="S67" s="14">
        <v>0</v>
      </c>
      <c r="T67" s="16">
        <v>0</v>
      </c>
      <c r="U67" s="14">
        <v>0</v>
      </c>
      <c r="V67" s="16">
        <v>0</v>
      </c>
      <c r="W67" s="14" t="s">
        <v>582</v>
      </c>
      <c r="X67" s="16" t="s">
        <v>582</v>
      </c>
      <c r="Y67" s="14">
        <v>0</v>
      </c>
      <c r="Z67" s="16">
        <v>0</v>
      </c>
      <c r="AA67" s="14">
        <v>0</v>
      </c>
      <c r="AB67" s="16">
        <v>0</v>
      </c>
      <c r="AC67" s="14">
        <v>2.6854002499999998</v>
      </c>
      <c r="AD67" s="16">
        <v>0.22925165</v>
      </c>
    </row>
    <row r="68" spans="1:30" x14ac:dyDescent="0.25">
      <c r="A68" s="11" t="s">
        <v>538</v>
      </c>
      <c r="B68" s="13">
        <v>12083</v>
      </c>
      <c r="C68" s="14">
        <f>(28/B68*100)</f>
        <v>0.23173053049739301</v>
      </c>
      <c r="D68" s="15">
        <v>12055</v>
      </c>
      <c r="E68" s="14">
        <v>11.854232939999999</v>
      </c>
      <c r="F68" s="16">
        <v>0.25359948999999998</v>
      </c>
      <c r="G68" s="14">
        <v>38.380206809999997</v>
      </c>
      <c r="H68" s="16">
        <v>0.39937338</v>
      </c>
      <c r="I68" s="14">
        <v>15.78249901</v>
      </c>
      <c r="J68" s="16">
        <v>0.29928717999999999</v>
      </c>
      <c r="K68" s="14">
        <v>7.5827471199999996</v>
      </c>
      <c r="L68" s="16">
        <v>0.24240892</v>
      </c>
      <c r="M68" s="14">
        <v>4.1325883399999999</v>
      </c>
      <c r="N68" s="16">
        <v>0.17574841999999999</v>
      </c>
      <c r="O68" s="14">
        <v>13.73691223</v>
      </c>
      <c r="P68" s="16">
        <v>0.29989377</v>
      </c>
      <c r="Q68" s="14">
        <v>0</v>
      </c>
      <c r="R68" s="16">
        <v>0</v>
      </c>
      <c r="S68" s="14">
        <v>0</v>
      </c>
      <c r="T68" s="16">
        <v>0</v>
      </c>
      <c r="U68" s="14">
        <v>0</v>
      </c>
      <c r="V68" s="16">
        <v>0</v>
      </c>
      <c r="W68" s="14" t="s">
        <v>582</v>
      </c>
      <c r="X68" s="16" t="s">
        <v>582</v>
      </c>
      <c r="Y68" s="14">
        <v>0</v>
      </c>
      <c r="Z68" s="16">
        <v>0</v>
      </c>
      <c r="AA68" s="14">
        <v>0</v>
      </c>
      <c r="AB68" s="16">
        <v>0</v>
      </c>
      <c r="AC68" s="14">
        <v>8.5308135600000004</v>
      </c>
      <c r="AD68" s="16">
        <v>0.24374398</v>
      </c>
    </row>
    <row r="69" spans="1:30"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v>0</v>
      </c>
      <c r="R69" s="16">
        <v>0</v>
      </c>
      <c r="S69" s="14">
        <v>0</v>
      </c>
      <c r="T69" s="16">
        <v>0</v>
      </c>
      <c r="U69" s="14">
        <v>0</v>
      </c>
      <c r="V69" s="16">
        <v>0</v>
      </c>
      <c r="W69" s="14" t="s">
        <v>582</v>
      </c>
      <c r="X69" s="16" t="s">
        <v>582</v>
      </c>
      <c r="Y69" s="14">
        <v>100</v>
      </c>
      <c r="Z69" s="16">
        <v>0</v>
      </c>
      <c r="AA69" s="14">
        <v>0</v>
      </c>
      <c r="AB69" s="16">
        <v>0</v>
      </c>
      <c r="AC69" s="14">
        <v>0</v>
      </c>
      <c r="AD69" s="16">
        <v>0</v>
      </c>
    </row>
    <row r="70" spans="1:30" x14ac:dyDescent="0.25">
      <c r="A70" s="11" t="s">
        <v>540</v>
      </c>
      <c r="B70" s="13">
        <v>6036</v>
      </c>
      <c r="C70" s="14">
        <f>(223/B70*100)</f>
        <v>3.6944996686547382</v>
      </c>
      <c r="D70" s="15">
        <v>5813</v>
      </c>
      <c r="E70" s="14">
        <v>3.7384903</v>
      </c>
      <c r="F70" s="16">
        <v>0.75975342000000001</v>
      </c>
      <c r="G70" s="14">
        <v>3.7027572100000001</v>
      </c>
      <c r="H70" s="16">
        <v>0.81381344</v>
      </c>
      <c r="I70" s="14">
        <v>17.403295539999998</v>
      </c>
      <c r="J70" s="16">
        <v>1.4580862999999999</v>
      </c>
      <c r="K70" s="14">
        <v>61.013803920000001</v>
      </c>
      <c r="L70" s="16">
        <v>1.9905882100000001</v>
      </c>
      <c r="M70" s="14">
        <v>3.7242458799999998</v>
      </c>
      <c r="N70" s="16">
        <v>0.36780655000000001</v>
      </c>
      <c r="O70" s="14">
        <v>1.79871797</v>
      </c>
      <c r="P70" s="16">
        <v>0.21843219999999999</v>
      </c>
      <c r="Q70" s="14">
        <v>1.70330852</v>
      </c>
      <c r="R70" s="16">
        <v>0.18474429000000001</v>
      </c>
      <c r="S70" s="14">
        <v>5.5180873300000002</v>
      </c>
      <c r="T70" s="16">
        <v>0.43273423</v>
      </c>
      <c r="U70" s="14">
        <v>0</v>
      </c>
      <c r="V70" s="16">
        <v>0</v>
      </c>
      <c r="W70" s="14" t="s">
        <v>582</v>
      </c>
      <c r="X70" s="16" t="s">
        <v>582</v>
      </c>
      <c r="Y70" s="14">
        <v>0</v>
      </c>
      <c r="Z70" s="16">
        <v>0</v>
      </c>
      <c r="AA70" s="14">
        <v>0</v>
      </c>
      <c r="AB70" s="16">
        <v>0</v>
      </c>
      <c r="AC70" s="14">
        <v>1.3972933400000001</v>
      </c>
      <c r="AD70" s="16">
        <v>0.27438120999999999</v>
      </c>
    </row>
    <row r="71" spans="1:30" x14ac:dyDescent="0.25">
      <c r="A71" s="11" t="s">
        <v>541</v>
      </c>
      <c r="B71" s="13">
        <v>6115</v>
      </c>
      <c r="C71" s="14">
        <f>(18/B71*100)</f>
        <v>0.29435813573180702</v>
      </c>
      <c r="D71" s="15">
        <v>6097</v>
      </c>
      <c r="E71" s="14">
        <v>2.4316162499999998</v>
      </c>
      <c r="F71" s="16">
        <v>0.52977790999999996</v>
      </c>
      <c r="G71" s="14">
        <v>38.213655580000001</v>
      </c>
      <c r="H71" s="16">
        <v>1.0255597400000001</v>
      </c>
      <c r="I71" s="14">
        <v>48.71492465</v>
      </c>
      <c r="J71" s="16">
        <v>0.39813827000000002</v>
      </c>
      <c r="K71" s="14">
        <v>6.8379891099999996</v>
      </c>
      <c r="L71" s="16">
        <v>0.58103201000000004</v>
      </c>
      <c r="M71" s="14">
        <v>1.0201526999999999</v>
      </c>
      <c r="N71" s="16">
        <v>0.12909275000000001</v>
      </c>
      <c r="O71" s="14">
        <v>1.3708376600000001</v>
      </c>
      <c r="P71" s="16">
        <v>0.15281326000000001</v>
      </c>
      <c r="Q71" s="14">
        <v>0</v>
      </c>
      <c r="R71" s="16">
        <v>0</v>
      </c>
      <c r="S71" s="14">
        <v>0</v>
      </c>
      <c r="T71" s="16">
        <v>0</v>
      </c>
      <c r="U71" s="14">
        <v>0</v>
      </c>
      <c r="V71" s="16">
        <v>0</v>
      </c>
      <c r="W71" s="14" t="s">
        <v>582</v>
      </c>
      <c r="X71" s="16" t="s">
        <v>582</v>
      </c>
      <c r="Y71" s="14">
        <v>0</v>
      </c>
      <c r="Z71" s="16">
        <v>0</v>
      </c>
      <c r="AA71" s="14">
        <v>0</v>
      </c>
      <c r="AB71" s="16">
        <v>0</v>
      </c>
      <c r="AC71" s="14">
        <v>1.41082405</v>
      </c>
      <c r="AD71" s="16">
        <v>0.18908457000000001</v>
      </c>
    </row>
    <row r="72" spans="1:30" x14ac:dyDescent="0.25">
      <c r="A72" s="11" t="s">
        <v>542</v>
      </c>
      <c r="B72" s="13">
        <v>7708</v>
      </c>
      <c r="C72" s="14">
        <f>(5/B72*100)</f>
        <v>6.4867669953295279E-2</v>
      </c>
      <c r="D72" s="15">
        <v>7703</v>
      </c>
      <c r="E72" s="14">
        <v>0.93341037000000004</v>
      </c>
      <c r="F72" s="16">
        <v>0.23874820999999999</v>
      </c>
      <c r="G72" s="14">
        <v>22.30045247</v>
      </c>
      <c r="H72" s="16">
        <v>2.11056803</v>
      </c>
      <c r="I72" s="14">
        <v>70.835975590000004</v>
      </c>
      <c r="J72" s="16">
        <v>2.1528718599999999</v>
      </c>
      <c r="K72" s="14">
        <v>2.9383099399999999</v>
      </c>
      <c r="L72" s="16">
        <v>0.54243827</v>
      </c>
      <c r="M72" s="14">
        <v>0.44755446999999998</v>
      </c>
      <c r="N72" s="16">
        <v>0.13826455000000001</v>
      </c>
      <c r="O72" s="14">
        <v>1.7665949299999999</v>
      </c>
      <c r="P72" s="16">
        <v>0.17261214999999999</v>
      </c>
      <c r="Q72" s="14">
        <v>0</v>
      </c>
      <c r="R72" s="16">
        <v>0</v>
      </c>
      <c r="S72" s="14">
        <v>0</v>
      </c>
      <c r="T72" s="16">
        <v>0</v>
      </c>
      <c r="U72" s="14">
        <v>0</v>
      </c>
      <c r="V72" s="16">
        <v>0</v>
      </c>
      <c r="W72" s="14" t="s">
        <v>582</v>
      </c>
      <c r="X72" s="16" t="s">
        <v>582</v>
      </c>
      <c r="Y72" s="14">
        <v>0</v>
      </c>
      <c r="Z72" s="16">
        <v>0</v>
      </c>
      <c r="AA72" s="14">
        <v>0</v>
      </c>
      <c r="AB72" s="16">
        <v>0</v>
      </c>
      <c r="AC72" s="14">
        <v>0.77770222</v>
      </c>
      <c r="AD72" s="16">
        <v>8.8971679999999997E-2</v>
      </c>
    </row>
    <row r="73" spans="1:30" x14ac:dyDescent="0.25">
      <c r="A73" s="11" t="s">
        <v>543</v>
      </c>
      <c r="B73" s="13">
        <v>8249</v>
      </c>
      <c r="C73" s="14">
        <f>(151/B73*100)</f>
        <v>1.8305249121105589</v>
      </c>
      <c r="D73" s="15">
        <v>8098</v>
      </c>
      <c r="E73" s="14">
        <v>7.7999303500000003</v>
      </c>
      <c r="F73" s="16">
        <v>0.82720570000000004</v>
      </c>
      <c r="G73" s="14">
        <v>70.751766970000006</v>
      </c>
      <c r="H73" s="16">
        <v>1.3382683</v>
      </c>
      <c r="I73" s="14">
        <v>8.64841221</v>
      </c>
      <c r="J73" s="16">
        <v>0.80789279000000003</v>
      </c>
      <c r="K73" s="14">
        <v>1.8923435200000001</v>
      </c>
      <c r="L73" s="16">
        <v>0.19905358000000001</v>
      </c>
      <c r="M73" s="14">
        <v>0.82721999000000002</v>
      </c>
      <c r="N73" s="16">
        <v>0.12970949000000001</v>
      </c>
      <c r="O73" s="14">
        <v>5.0435697599999996</v>
      </c>
      <c r="P73" s="16">
        <v>0.37688829000000001</v>
      </c>
      <c r="Q73" s="14">
        <v>0</v>
      </c>
      <c r="R73" s="16">
        <v>0</v>
      </c>
      <c r="S73" s="14">
        <v>0</v>
      </c>
      <c r="T73" s="16">
        <v>0</v>
      </c>
      <c r="U73" s="14">
        <v>0</v>
      </c>
      <c r="V73" s="16">
        <v>0</v>
      </c>
      <c r="W73" s="14" t="s">
        <v>582</v>
      </c>
      <c r="X73" s="16" t="s">
        <v>582</v>
      </c>
      <c r="Y73" s="14">
        <v>0</v>
      </c>
      <c r="Z73" s="16">
        <v>0</v>
      </c>
      <c r="AA73" s="14">
        <v>0</v>
      </c>
      <c r="AB73" s="16">
        <v>0</v>
      </c>
      <c r="AC73" s="14">
        <v>5.0367571900000003</v>
      </c>
      <c r="AD73" s="16">
        <v>0.32918621999999997</v>
      </c>
    </row>
    <row r="74" spans="1:30"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v>0</v>
      </c>
      <c r="R74" s="16">
        <v>0</v>
      </c>
      <c r="S74" s="14">
        <v>0</v>
      </c>
      <c r="T74" s="16">
        <v>0</v>
      </c>
      <c r="U74" s="14">
        <v>0</v>
      </c>
      <c r="V74" s="16">
        <v>0</v>
      </c>
      <c r="W74" s="14" t="s">
        <v>582</v>
      </c>
      <c r="X74" s="16" t="s">
        <v>582</v>
      </c>
      <c r="Y74" s="14">
        <v>100</v>
      </c>
      <c r="Z74" s="16">
        <v>0</v>
      </c>
      <c r="AA74" s="14">
        <v>0</v>
      </c>
      <c r="AB74" s="16">
        <v>0</v>
      </c>
      <c r="AC74" s="14">
        <v>0</v>
      </c>
      <c r="AD74" s="16">
        <v>0</v>
      </c>
    </row>
    <row r="75" spans="1:30" x14ac:dyDescent="0.25">
      <c r="A75" s="11" t="s">
        <v>545</v>
      </c>
      <c r="B75" s="13">
        <v>5375</v>
      </c>
      <c r="C75" s="14">
        <f>(238/B75*100)</f>
        <v>4.4279069767441861</v>
      </c>
      <c r="D75" s="15">
        <v>5137</v>
      </c>
      <c r="E75" s="14">
        <v>8.5906715800000004</v>
      </c>
      <c r="F75" s="16">
        <v>0.88688515000000001</v>
      </c>
      <c r="G75" s="14">
        <v>33.584247050000002</v>
      </c>
      <c r="H75" s="16">
        <v>1.8619537500000001</v>
      </c>
      <c r="I75" s="14">
        <v>32.666694149999998</v>
      </c>
      <c r="J75" s="16">
        <v>1.7328411100000001</v>
      </c>
      <c r="K75" s="14">
        <v>8.2348125000000003</v>
      </c>
      <c r="L75" s="16">
        <v>0.77961893000000004</v>
      </c>
      <c r="M75" s="14">
        <v>2.5086700899999999</v>
      </c>
      <c r="N75" s="16">
        <v>0.23479973000000001</v>
      </c>
      <c r="O75" s="14">
        <v>8.8103743300000001</v>
      </c>
      <c r="P75" s="16">
        <v>0.45931832</v>
      </c>
      <c r="Q75" s="14">
        <v>0</v>
      </c>
      <c r="R75" s="16">
        <v>0</v>
      </c>
      <c r="S75" s="14">
        <v>0</v>
      </c>
      <c r="T75" s="16">
        <v>0</v>
      </c>
      <c r="U75" s="14">
        <v>0</v>
      </c>
      <c r="V75" s="16">
        <v>0</v>
      </c>
      <c r="W75" s="14" t="s">
        <v>582</v>
      </c>
      <c r="X75" s="16" t="s">
        <v>582</v>
      </c>
      <c r="Y75" s="14">
        <v>0</v>
      </c>
      <c r="Z75" s="16">
        <v>0</v>
      </c>
      <c r="AA75" s="14">
        <v>0</v>
      </c>
      <c r="AB75" s="16">
        <v>0</v>
      </c>
      <c r="AC75" s="14">
        <v>5.6045303000000004</v>
      </c>
      <c r="AD75" s="16">
        <v>0.69447439</v>
      </c>
    </row>
    <row r="76" spans="1:30" x14ac:dyDescent="0.25">
      <c r="A76" s="11" t="s">
        <v>546</v>
      </c>
      <c r="B76" s="13">
        <v>14167</v>
      </c>
      <c r="C76" s="14">
        <f>(230/B76*100)</f>
        <v>1.6234912119714828</v>
      </c>
      <c r="D76" s="15">
        <v>13937</v>
      </c>
      <c r="E76" s="14">
        <v>7.9896567799999998</v>
      </c>
      <c r="F76" s="16">
        <v>0.68505870999999996</v>
      </c>
      <c r="G76" s="14">
        <v>39.249853090000002</v>
      </c>
      <c r="H76" s="16">
        <v>1.1950856599999999</v>
      </c>
      <c r="I76" s="14">
        <v>31.220054820000001</v>
      </c>
      <c r="J76" s="16">
        <v>1.1487003</v>
      </c>
      <c r="K76" s="14">
        <v>4.9423948900000001</v>
      </c>
      <c r="L76" s="16">
        <v>0.26240897000000002</v>
      </c>
      <c r="M76" s="14">
        <v>2.25162255</v>
      </c>
      <c r="N76" s="16">
        <v>0.13730212999999999</v>
      </c>
      <c r="O76" s="14">
        <v>10.6990763</v>
      </c>
      <c r="P76" s="16">
        <v>0.36035138</v>
      </c>
      <c r="Q76" s="14">
        <v>0</v>
      </c>
      <c r="R76" s="16">
        <v>0</v>
      </c>
      <c r="S76" s="14">
        <v>0</v>
      </c>
      <c r="T76" s="16">
        <v>0</v>
      </c>
      <c r="U76" s="14">
        <v>0</v>
      </c>
      <c r="V76" s="16">
        <v>0</v>
      </c>
      <c r="W76" s="14" t="s">
        <v>582</v>
      </c>
      <c r="X76" s="16" t="s">
        <v>582</v>
      </c>
      <c r="Y76" s="14">
        <v>0</v>
      </c>
      <c r="Z76" s="16">
        <v>0</v>
      </c>
      <c r="AA76" s="14">
        <v>0</v>
      </c>
      <c r="AB76" s="16">
        <v>0</v>
      </c>
      <c r="AC76" s="14">
        <v>3.64734157</v>
      </c>
      <c r="AD76" s="16">
        <v>0.24760715999999999</v>
      </c>
    </row>
    <row r="77" spans="1:30" x14ac:dyDescent="0.25">
      <c r="A77" s="11" t="s">
        <v>547</v>
      </c>
      <c r="B77" s="13">
        <v>6062</v>
      </c>
      <c r="C77" s="14">
        <f>(147/B77*100)</f>
        <v>2.424942263279446</v>
      </c>
      <c r="D77" s="15">
        <v>5915</v>
      </c>
      <c r="E77" s="14">
        <v>18.01210232</v>
      </c>
      <c r="F77" s="16">
        <v>0.80613931000000005</v>
      </c>
      <c r="G77" s="14">
        <v>10.60824949</v>
      </c>
      <c r="H77" s="16">
        <v>1.00422207</v>
      </c>
      <c r="I77" s="14">
        <v>49.367088119999998</v>
      </c>
      <c r="J77" s="16">
        <v>1.23614636</v>
      </c>
      <c r="K77" s="14">
        <v>4.54034593</v>
      </c>
      <c r="L77" s="16">
        <v>0.41643590000000003</v>
      </c>
      <c r="M77" s="14">
        <v>1.50614417</v>
      </c>
      <c r="N77" s="16">
        <v>0.18015903</v>
      </c>
      <c r="O77" s="14">
        <v>3.6212712800000002</v>
      </c>
      <c r="P77" s="16">
        <v>0.29810481999999999</v>
      </c>
      <c r="Q77" s="14">
        <v>5.9164150199999996</v>
      </c>
      <c r="R77" s="16">
        <v>0.34877787999999998</v>
      </c>
      <c r="S77" s="14">
        <v>0</v>
      </c>
      <c r="T77" s="16">
        <v>0</v>
      </c>
      <c r="U77" s="14">
        <v>0</v>
      </c>
      <c r="V77" s="16">
        <v>0</v>
      </c>
      <c r="W77" s="14" t="s">
        <v>582</v>
      </c>
      <c r="X77" s="16" t="s">
        <v>582</v>
      </c>
      <c r="Y77" s="14">
        <v>0</v>
      </c>
      <c r="Z77" s="16">
        <v>0</v>
      </c>
      <c r="AA77" s="14">
        <v>0</v>
      </c>
      <c r="AB77" s="16">
        <v>0</v>
      </c>
      <c r="AC77" s="14">
        <v>6.4283836799999996</v>
      </c>
      <c r="AD77" s="16">
        <v>0.44516221</v>
      </c>
    </row>
    <row r="78" spans="1:30"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v>0</v>
      </c>
      <c r="R78" s="16">
        <v>0</v>
      </c>
      <c r="S78" s="14">
        <v>0</v>
      </c>
      <c r="T78" s="16">
        <v>0</v>
      </c>
      <c r="U78" s="14">
        <v>0</v>
      </c>
      <c r="V78" s="16">
        <v>0</v>
      </c>
      <c r="W78" s="14" t="s">
        <v>582</v>
      </c>
      <c r="X78" s="16" t="s">
        <v>582</v>
      </c>
      <c r="Y78" s="14">
        <v>100</v>
      </c>
      <c r="Z78" s="16">
        <v>0</v>
      </c>
      <c r="AA78" s="14">
        <v>0</v>
      </c>
      <c r="AB78" s="16">
        <v>0</v>
      </c>
      <c r="AC78" s="14">
        <v>0</v>
      </c>
      <c r="AD78" s="16">
        <v>0</v>
      </c>
    </row>
    <row r="79" spans="1:30"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v>0</v>
      </c>
      <c r="R79" s="16">
        <v>0</v>
      </c>
      <c r="S79" s="14">
        <v>0</v>
      </c>
      <c r="T79" s="16">
        <v>0</v>
      </c>
      <c r="U79" s="14">
        <v>0</v>
      </c>
      <c r="V79" s="16">
        <v>0</v>
      </c>
      <c r="W79" s="14" t="s">
        <v>582</v>
      </c>
      <c r="X79" s="16" t="s">
        <v>582</v>
      </c>
      <c r="Y79" s="14">
        <v>100</v>
      </c>
      <c r="Z79" s="16">
        <v>0</v>
      </c>
      <c r="AA79" s="14">
        <v>0</v>
      </c>
      <c r="AB79" s="16">
        <v>0</v>
      </c>
      <c r="AC79" s="14">
        <v>0</v>
      </c>
      <c r="AD79" s="16">
        <v>0</v>
      </c>
    </row>
    <row r="80" spans="1:30"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v>0</v>
      </c>
      <c r="R80" s="16">
        <v>0</v>
      </c>
      <c r="S80" s="14">
        <v>0</v>
      </c>
      <c r="T80" s="16">
        <v>0</v>
      </c>
      <c r="U80" s="14">
        <v>0</v>
      </c>
      <c r="V80" s="16">
        <v>0</v>
      </c>
      <c r="W80" s="14" t="s">
        <v>582</v>
      </c>
      <c r="X80" s="16" t="s">
        <v>582</v>
      </c>
      <c r="Y80" s="14">
        <v>100</v>
      </c>
      <c r="Z80" s="16">
        <v>0</v>
      </c>
      <c r="AA80" s="14">
        <v>0</v>
      </c>
      <c r="AB80" s="16">
        <v>0</v>
      </c>
      <c r="AC80" s="14">
        <v>0</v>
      </c>
      <c r="AD80" s="16">
        <v>0</v>
      </c>
    </row>
    <row r="81" spans="1:30" x14ac:dyDescent="0.25">
      <c r="A81" s="19" t="s">
        <v>551</v>
      </c>
      <c r="B81" s="13">
        <v>8861</v>
      </c>
      <c r="C81" s="14">
        <f>(76/B81*100)</f>
        <v>0.85769100552984989</v>
      </c>
      <c r="D81" s="15">
        <v>8785</v>
      </c>
      <c r="E81" s="14">
        <v>2.0942760300000001</v>
      </c>
      <c r="F81" s="16">
        <v>0.40208920999999997</v>
      </c>
      <c r="G81" s="14">
        <v>48.784577710000001</v>
      </c>
      <c r="H81" s="16">
        <v>2.5863022</v>
      </c>
      <c r="I81" s="14">
        <v>33.271179689999997</v>
      </c>
      <c r="J81" s="16">
        <v>2.6025483500000002</v>
      </c>
      <c r="K81" s="14">
        <v>3.42226827</v>
      </c>
      <c r="L81" s="16">
        <v>0.27264722000000002</v>
      </c>
      <c r="M81" s="14">
        <v>1.97835998</v>
      </c>
      <c r="N81" s="16">
        <v>0.15794332</v>
      </c>
      <c r="O81" s="14">
        <v>7.5015071999999998</v>
      </c>
      <c r="P81" s="16">
        <v>0.46047472</v>
      </c>
      <c r="Q81" s="14">
        <v>0</v>
      </c>
      <c r="R81" s="16">
        <v>0</v>
      </c>
      <c r="S81" s="14">
        <v>0</v>
      </c>
      <c r="T81" s="16">
        <v>0</v>
      </c>
      <c r="U81" s="14">
        <v>0</v>
      </c>
      <c r="V81" s="16">
        <v>0</v>
      </c>
      <c r="W81" s="14" t="s">
        <v>582</v>
      </c>
      <c r="X81" s="16" t="s">
        <v>582</v>
      </c>
      <c r="Y81" s="14">
        <v>0</v>
      </c>
      <c r="Z81" s="16">
        <v>0</v>
      </c>
      <c r="AA81" s="14">
        <v>0</v>
      </c>
      <c r="AB81" s="16">
        <v>0</v>
      </c>
      <c r="AC81" s="14">
        <v>2.94783113</v>
      </c>
      <c r="AD81" s="16">
        <v>0.60381448000000004</v>
      </c>
    </row>
    <row r="82" spans="1:3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row>
    <row r="83" spans="1:30" x14ac:dyDescent="0.25">
      <c r="A83" s="3" t="s">
        <v>553</v>
      </c>
    </row>
    <row r="84" spans="1:30"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row>
    <row r="85" spans="1:30"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row>
    <row r="86" spans="1:30"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row>
    <row r="87" spans="1:30"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row>
    <row r="88" spans="1:30"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row>
    <row r="89" spans="1:30"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row>
    <row r="90" spans="1:30"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row>
    <row r="91" spans="1:30"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row>
    <row r="92" spans="1:30"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row>
    <row r="93" spans="1:30"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row>
    <row r="94" spans="1:30"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row>
    <row r="95" spans="1:30"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row>
    <row r="96" spans="1:30"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row>
  </sheetData>
  <mergeCells count="28">
    <mergeCell ref="A94:AD94"/>
    <mergeCell ref="A95:AD95"/>
    <mergeCell ref="A96:AD96"/>
    <mergeCell ref="A89:AD89"/>
    <mergeCell ref="A90:AD90"/>
    <mergeCell ref="A91:AD91"/>
    <mergeCell ref="A92:AD92"/>
    <mergeCell ref="A93:AD93"/>
    <mergeCell ref="A84:AD84"/>
    <mergeCell ref="A85:AD85"/>
    <mergeCell ref="A86:AD86"/>
    <mergeCell ref="A87:AD87"/>
    <mergeCell ref="A88:AD88"/>
    <mergeCell ref="Y4:Z4"/>
    <mergeCell ref="AA4:AB4"/>
    <mergeCell ref="AC4:AD4"/>
    <mergeCell ref="A1:AD1"/>
    <mergeCell ref="A2:AD2"/>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row>
    <row r="2" spans="1:30" x14ac:dyDescent="0.25">
      <c r="A2" s="25" t="s">
        <v>753</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row>
    <row r="4" spans="1:30" ht="30" customHeight="1" x14ac:dyDescent="0.25">
      <c r="A4" s="4"/>
      <c r="B4" s="5" t="s">
        <v>458</v>
      </c>
      <c r="C4" s="5" t="s">
        <v>459</v>
      </c>
      <c r="D4" s="6" t="s">
        <v>458</v>
      </c>
      <c r="E4" s="21" t="s">
        <v>745</v>
      </c>
      <c r="F4" s="22"/>
      <c r="G4" s="21" t="s">
        <v>746</v>
      </c>
      <c r="H4" s="22"/>
      <c r="I4" s="21" t="s">
        <v>747</v>
      </c>
      <c r="J4" s="22"/>
      <c r="K4" s="21" t="s">
        <v>748</v>
      </c>
      <c r="L4" s="22"/>
      <c r="M4" s="21" t="s">
        <v>749</v>
      </c>
      <c r="N4" s="22"/>
      <c r="O4" s="21" t="s">
        <v>750</v>
      </c>
      <c r="P4" s="22"/>
      <c r="Q4" s="21" t="s">
        <v>751</v>
      </c>
      <c r="R4" s="22"/>
      <c r="S4" s="21" t="s">
        <v>752</v>
      </c>
      <c r="T4" s="22"/>
      <c r="U4" s="21" t="s">
        <v>579</v>
      </c>
      <c r="V4" s="22"/>
      <c r="W4" s="21" t="s">
        <v>580</v>
      </c>
      <c r="X4" s="22"/>
      <c r="Y4" s="21" t="s">
        <v>468</v>
      </c>
      <c r="Z4" s="22"/>
      <c r="AA4" s="21" t="s">
        <v>469</v>
      </c>
      <c r="AB4" s="22"/>
      <c r="AC4" s="21" t="s">
        <v>581</v>
      </c>
      <c r="AD4" s="22"/>
    </row>
    <row r="5" spans="1:3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row>
    <row r="6" spans="1:30"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2"/>
    </row>
    <row r="7" spans="1:30" x14ac:dyDescent="0.25">
      <c r="A7" s="11" t="s">
        <v>476</v>
      </c>
      <c r="B7" s="13">
        <v>14530</v>
      </c>
      <c r="C7" s="14">
        <f>(492/B7*100)</f>
        <v>3.386097728836889</v>
      </c>
      <c r="D7" s="15">
        <v>14038</v>
      </c>
      <c r="E7" s="14">
        <v>11.033502029999999</v>
      </c>
      <c r="F7" s="16">
        <v>0.29197140999999999</v>
      </c>
      <c r="G7" s="14">
        <v>11.03265581</v>
      </c>
      <c r="H7" s="16">
        <v>0.28333965</v>
      </c>
      <c r="I7" s="14">
        <v>13.38140755</v>
      </c>
      <c r="J7" s="16">
        <v>0.39727941999999999</v>
      </c>
      <c r="K7" s="14">
        <v>13.763487019999999</v>
      </c>
      <c r="L7" s="16">
        <v>0.35348575999999998</v>
      </c>
      <c r="M7" s="14">
        <v>9.7175327399999993</v>
      </c>
      <c r="N7" s="16">
        <v>0.2950315</v>
      </c>
      <c r="O7" s="14">
        <v>13.82793938</v>
      </c>
      <c r="P7" s="16">
        <v>0.38898555000000001</v>
      </c>
      <c r="Q7" s="14">
        <v>5.2116729099999999</v>
      </c>
      <c r="R7" s="16">
        <v>0.24987206000000001</v>
      </c>
      <c r="S7" s="14">
        <v>17.680560880000002</v>
      </c>
      <c r="T7" s="16">
        <v>0.42803331999999999</v>
      </c>
      <c r="U7" s="14">
        <v>0</v>
      </c>
      <c r="V7" s="16">
        <v>0</v>
      </c>
      <c r="W7" s="14" t="s">
        <v>582</v>
      </c>
      <c r="X7" s="16" t="s">
        <v>582</v>
      </c>
      <c r="Y7" s="14">
        <v>0</v>
      </c>
      <c r="Z7" s="16">
        <v>0</v>
      </c>
      <c r="AA7" s="14">
        <v>0</v>
      </c>
      <c r="AB7" s="16">
        <v>0</v>
      </c>
      <c r="AC7" s="14">
        <v>4.3512416700000003</v>
      </c>
      <c r="AD7" s="16">
        <v>0.27269914000000001</v>
      </c>
    </row>
    <row r="8" spans="1:30" x14ac:dyDescent="0.25">
      <c r="A8" s="11" t="s">
        <v>478</v>
      </c>
      <c r="B8" s="13">
        <v>7007</v>
      </c>
      <c r="C8" s="14">
        <f>(42/B8*100)</f>
        <v>0.59940059940059942</v>
      </c>
      <c r="D8" s="15">
        <v>6965</v>
      </c>
      <c r="E8" s="14">
        <v>9.4895765500000007</v>
      </c>
      <c r="F8" s="16">
        <v>0.43790448999999998</v>
      </c>
      <c r="G8" s="14">
        <v>11.50780074</v>
      </c>
      <c r="H8" s="16">
        <v>0.41031097</v>
      </c>
      <c r="I8" s="14">
        <v>10.45893573</v>
      </c>
      <c r="J8" s="16">
        <v>0.50888475</v>
      </c>
      <c r="K8" s="14">
        <v>9.2670791099999992</v>
      </c>
      <c r="L8" s="16">
        <v>0.32362582000000001</v>
      </c>
      <c r="M8" s="14">
        <v>6.6156343099999999</v>
      </c>
      <c r="N8" s="16">
        <v>0.36699300000000001</v>
      </c>
      <c r="O8" s="14">
        <v>11.21240613</v>
      </c>
      <c r="P8" s="16">
        <v>0.43185272000000002</v>
      </c>
      <c r="Q8" s="14">
        <v>4.4461781499999997</v>
      </c>
      <c r="R8" s="16">
        <v>0.27443769000000001</v>
      </c>
      <c r="S8" s="14">
        <v>32.810531419999997</v>
      </c>
      <c r="T8" s="16">
        <v>0.65382572999999999</v>
      </c>
      <c r="U8" s="14">
        <v>0</v>
      </c>
      <c r="V8" s="16">
        <v>0</v>
      </c>
      <c r="W8" s="14" t="s">
        <v>582</v>
      </c>
      <c r="X8" s="16" t="s">
        <v>582</v>
      </c>
      <c r="Y8" s="14">
        <v>0.47379272</v>
      </c>
      <c r="Z8" s="16">
        <v>0.11660442</v>
      </c>
      <c r="AA8" s="14">
        <v>0</v>
      </c>
      <c r="AB8" s="16">
        <v>0</v>
      </c>
      <c r="AC8" s="14">
        <v>3.7180651500000002</v>
      </c>
      <c r="AD8" s="16">
        <v>0.27132338</v>
      </c>
    </row>
    <row r="9" spans="1:30" x14ac:dyDescent="0.25">
      <c r="A9" s="11" t="s">
        <v>479</v>
      </c>
      <c r="B9" s="13">
        <v>9651</v>
      </c>
      <c r="C9" s="14">
        <f>(168/B9*100)</f>
        <v>1.7407522536524711</v>
      </c>
      <c r="D9" s="15">
        <v>9483</v>
      </c>
      <c r="E9" s="14">
        <v>11.79176481</v>
      </c>
      <c r="F9" s="16">
        <v>0.41067103999999999</v>
      </c>
      <c r="G9" s="14">
        <v>14.63688078</v>
      </c>
      <c r="H9" s="16">
        <v>0.41568260000000001</v>
      </c>
      <c r="I9" s="14">
        <v>11.788096210000001</v>
      </c>
      <c r="J9" s="16">
        <v>0.33734606</v>
      </c>
      <c r="K9" s="14">
        <v>9.6551055100000003</v>
      </c>
      <c r="L9" s="16">
        <v>0.31706004999999998</v>
      </c>
      <c r="M9" s="14">
        <v>6.3861863000000003</v>
      </c>
      <c r="N9" s="16">
        <v>0.28074206000000002</v>
      </c>
      <c r="O9" s="14">
        <v>12.268042250000001</v>
      </c>
      <c r="P9" s="16">
        <v>0.34904670999999998</v>
      </c>
      <c r="Q9" s="14">
        <v>4.3759229599999996</v>
      </c>
      <c r="R9" s="16">
        <v>0.19991118999999999</v>
      </c>
      <c r="S9" s="14">
        <v>21.376133710000001</v>
      </c>
      <c r="T9" s="16">
        <v>0.43290600000000001</v>
      </c>
      <c r="U9" s="14">
        <v>0</v>
      </c>
      <c r="V9" s="16">
        <v>0</v>
      </c>
      <c r="W9" s="14" t="s">
        <v>582</v>
      </c>
      <c r="X9" s="16" t="s">
        <v>582</v>
      </c>
      <c r="Y9" s="14">
        <v>3.0331461399999999</v>
      </c>
      <c r="Z9" s="16">
        <v>0.54421580999999997</v>
      </c>
      <c r="AA9" s="14">
        <v>0</v>
      </c>
      <c r="AB9" s="16">
        <v>0</v>
      </c>
      <c r="AC9" s="14">
        <v>4.68872132</v>
      </c>
      <c r="AD9" s="16">
        <v>0.34685770999999999</v>
      </c>
    </row>
    <row r="10" spans="1:30" x14ac:dyDescent="0.25">
      <c r="A10" s="11" t="s">
        <v>480</v>
      </c>
      <c r="B10" s="13">
        <v>20058</v>
      </c>
      <c r="C10" s="14">
        <f>(541/B10*100)</f>
        <v>2.6971781832685213</v>
      </c>
      <c r="D10" s="15">
        <v>19517</v>
      </c>
      <c r="E10" s="14">
        <v>6.89019914</v>
      </c>
      <c r="F10" s="16">
        <v>0.29847902999999998</v>
      </c>
      <c r="G10" s="14">
        <v>6.8765833299999999</v>
      </c>
      <c r="H10" s="16">
        <v>0.22034928000000001</v>
      </c>
      <c r="I10" s="14">
        <v>10.350479959999999</v>
      </c>
      <c r="J10" s="16">
        <v>0.29244788999999999</v>
      </c>
      <c r="K10" s="14">
        <v>13.539343110000001</v>
      </c>
      <c r="L10" s="16">
        <v>0.37185979000000002</v>
      </c>
      <c r="M10" s="14">
        <v>10.58836075</v>
      </c>
      <c r="N10" s="16">
        <v>0.25832129999999998</v>
      </c>
      <c r="O10" s="14">
        <v>16.142672279999999</v>
      </c>
      <c r="P10" s="16">
        <v>0.38441979999999998</v>
      </c>
      <c r="Q10" s="14">
        <v>6.0118364499999997</v>
      </c>
      <c r="R10" s="16">
        <v>0.22774163</v>
      </c>
      <c r="S10" s="14">
        <v>26.890468349999999</v>
      </c>
      <c r="T10" s="16">
        <v>0.49847249999999999</v>
      </c>
      <c r="U10" s="14">
        <v>0</v>
      </c>
      <c r="V10" s="16">
        <v>0</v>
      </c>
      <c r="W10" s="14" t="s">
        <v>582</v>
      </c>
      <c r="X10" s="16" t="s">
        <v>582</v>
      </c>
      <c r="Y10" s="14">
        <v>0</v>
      </c>
      <c r="Z10" s="16">
        <v>0</v>
      </c>
      <c r="AA10" s="14">
        <v>0</v>
      </c>
      <c r="AB10" s="16">
        <v>0</v>
      </c>
      <c r="AC10" s="14">
        <v>2.71005662</v>
      </c>
      <c r="AD10" s="16">
        <v>0.25742534</v>
      </c>
    </row>
    <row r="11" spans="1:30" x14ac:dyDescent="0.25">
      <c r="A11" s="11" t="s">
        <v>481</v>
      </c>
      <c r="B11" s="13">
        <v>7053</v>
      </c>
      <c r="C11" s="14">
        <f>(82/B11*100)</f>
        <v>1.1626258329788741</v>
      </c>
      <c r="D11" s="15">
        <v>6971</v>
      </c>
      <c r="E11" s="14">
        <v>11.83570096</v>
      </c>
      <c r="F11" s="16">
        <v>0.51275362999999996</v>
      </c>
      <c r="G11" s="14">
        <v>14.85688255</v>
      </c>
      <c r="H11" s="16">
        <v>0.49415647000000001</v>
      </c>
      <c r="I11" s="14">
        <v>14.55301264</v>
      </c>
      <c r="J11" s="16">
        <v>0.41000313999999999</v>
      </c>
      <c r="K11" s="14">
        <v>13.677607780000001</v>
      </c>
      <c r="L11" s="16">
        <v>0.50227135000000001</v>
      </c>
      <c r="M11" s="14">
        <v>7.0437889800000004</v>
      </c>
      <c r="N11" s="16">
        <v>0.32762437</v>
      </c>
      <c r="O11" s="14">
        <v>11.14623997</v>
      </c>
      <c r="P11" s="16">
        <v>0.43183716</v>
      </c>
      <c r="Q11" s="14">
        <v>3.3912899699999999</v>
      </c>
      <c r="R11" s="16">
        <v>0.25866373999999998</v>
      </c>
      <c r="S11" s="14">
        <v>19.909884000000002</v>
      </c>
      <c r="T11" s="16">
        <v>0.50628605999999998</v>
      </c>
      <c r="U11" s="14">
        <v>0</v>
      </c>
      <c r="V11" s="16">
        <v>0</v>
      </c>
      <c r="W11" s="14" t="s">
        <v>582</v>
      </c>
      <c r="X11" s="16" t="s">
        <v>582</v>
      </c>
      <c r="Y11" s="14">
        <v>0</v>
      </c>
      <c r="Z11" s="16">
        <v>0</v>
      </c>
      <c r="AA11" s="14">
        <v>0</v>
      </c>
      <c r="AB11" s="16">
        <v>0</v>
      </c>
      <c r="AC11" s="14">
        <v>3.5855931600000002</v>
      </c>
      <c r="AD11" s="16">
        <v>0.40264309999999998</v>
      </c>
    </row>
    <row r="12" spans="1:30" x14ac:dyDescent="0.25">
      <c r="A12" s="11" t="s">
        <v>482</v>
      </c>
      <c r="B12" s="13">
        <v>6894</v>
      </c>
      <c r="C12" s="14">
        <f>(59/B12*100)</f>
        <v>0.85581665216129965</v>
      </c>
      <c r="D12" s="15">
        <v>6835</v>
      </c>
      <c r="E12" s="14">
        <v>6.3941001699999997</v>
      </c>
      <c r="F12" s="16">
        <v>0.37985531</v>
      </c>
      <c r="G12" s="14">
        <v>11.57679718</v>
      </c>
      <c r="H12" s="16">
        <v>0.42685413</v>
      </c>
      <c r="I12" s="14">
        <v>11.501843839999999</v>
      </c>
      <c r="J12" s="16">
        <v>0.42543876000000003</v>
      </c>
      <c r="K12" s="14">
        <v>11.939932020000001</v>
      </c>
      <c r="L12" s="16">
        <v>0.38985283999999998</v>
      </c>
      <c r="M12" s="14">
        <v>8.4379372999999998</v>
      </c>
      <c r="N12" s="16">
        <v>0.38758521000000001</v>
      </c>
      <c r="O12" s="14">
        <v>10.18250117</v>
      </c>
      <c r="P12" s="16">
        <v>0.49409014000000001</v>
      </c>
      <c r="Q12" s="14">
        <v>4.4050899899999996</v>
      </c>
      <c r="R12" s="16">
        <v>0.24151143999999999</v>
      </c>
      <c r="S12" s="14">
        <v>30.870049210000001</v>
      </c>
      <c r="T12" s="16">
        <v>0.73607407000000002</v>
      </c>
      <c r="U12" s="14">
        <v>0</v>
      </c>
      <c r="V12" s="16">
        <v>0</v>
      </c>
      <c r="W12" s="14" t="s">
        <v>582</v>
      </c>
      <c r="X12" s="16" t="s">
        <v>582</v>
      </c>
      <c r="Y12" s="14">
        <v>2.3477860100000001</v>
      </c>
      <c r="Z12" s="16">
        <v>0.59181510000000004</v>
      </c>
      <c r="AA12" s="14">
        <v>0</v>
      </c>
      <c r="AB12" s="16">
        <v>0</v>
      </c>
      <c r="AC12" s="14">
        <v>2.3439631200000002</v>
      </c>
      <c r="AD12" s="16">
        <v>0.31690760000000001</v>
      </c>
    </row>
    <row r="13" spans="1:30" x14ac:dyDescent="0.25">
      <c r="A13" s="11" t="s">
        <v>483</v>
      </c>
      <c r="B13" s="13">
        <v>7161</v>
      </c>
      <c r="C13" s="14">
        <f>(113/B13*100)</f>
        <v>1.5779919005725458</v>
      </c>
      <c r="D13" s="15">
        <v>7048</v>
      </c>
      <c r="E13" s="14">
        <v>6.2111461400000003</v>
      </c>
      <c r="F13" s="16">
        <v>0.36959356999999998</v>
      </c>
      <c r="G13" s="14">
        <v>7.2831480600000003</v>
      </c>
      <c r="H13" s="16">
        <v>0.44110053999999999</v>
      </c>
      <c r="I13" s="14">
        <v>8.3849913899999997</v>
      </c>
      <c r="J13" s="16">
        <v>0.41427241999999997</v>
      </c>
      <c r="K13" s="14">
        <v>9.2046440700000005</v>
      </c>
      <c r="L13" s="16">
        <v>0.35970278999999999</v>
      </c>
      <c r="M13" s="14">
        <v>7.8241843400000004</v>
      </c>
      <c r="N13" s="16">
        <v>0.41707687999999998</v>
      </c>
      <c r="O13" s="14">
        <v>16.141857529999999</v>
      </c>
      <c r="P13" s="16">
        <v>0.47662905999999999</v>
      </c>
      <c r="Q13" s="14">
        <v>7.6948269500000004</v>
      </c>
      <c r="R13" s="16">
        <v>0.38356593</v>
      </c>
      <c r="S13" s="14">
        <v>30.985140699999999</v>
      </c>
      <c r="T13" s="16">
        <v>0.71923965000000001</v>
      </c>
      <c r="U13" s="14">
        <v>0</v>
      </c>
      <c r="V13" s="16">
        <v>0</v>
      </c>
      <c r="W13" s="14" t="s">
        <v>582</v>
      </c>
      <c r="X13" s="16" t="s">
        <v>582</v>
      </c>
      <c r="Y13" s="14">
        <v>4.0794765999999996</v>
      </c>
      <c r="Z13" s="16">
        <v>0.46908056999999997</v>
      </c>
      <c r="AA13" s="14">
        <v>0</v>
      </c>
      <c r="AB13" s="16">
        <v>0</v>
      </c>
      <c r="AC13" s="14">
        <v>2.1905842199999999</v>
      </c>
      <c r="AD13" s="16">
        <v>0.35184874999999999</v>
      </c>
    </row>
    <row r="14" spans="1:30" x14ac:dyDescent="0.25">
      <c r="A14" s="11" t="s">
        <v>484</v>
      </c>
      <c r="B14" s="13">
        <v>5587</v>
      </c>
      <c r="C14" s="14">
        <f>(78/B14*100)</f>
        <v>1.3960980848398066</v>
      </c>
      <c r="D14" s="15">
        <v>5509</v>
      </c>
      <c r="E14" s="14">
        <v>9.5831132599999993</v>
      </c>
      <c r="F14" s="16">
        <v>0.38030531000000001</v>
      </c>
      <c r="G14" s="14">
        <v>9.2295928800000002</v>
      </c>
      <c r="H14" s="16">
        <v>0.42221547999999998</v>
      </c>
      <c r="I14" s="14">
        <v>15.369088400000001</v>
      </c>
      <c r="J14" s="16">
        <v>0.53938114000000004</v>
      </c>
      <c r="K14" s="14">
        <v>15.21141074</v>
      </c>
      <c r="L14" s="16">
        <v>0.50500882999999996</v>
      </c>
      <c r="M14" s="14">
        <v>10.76988639</v>
      </c>
      <c r="N14" s="16">
        <v>0.42045955000000002</v>
      </c>
      <c r="O14" s="14">
        <v>13.05406891</v>
      </c>
      <c r="P14" s="16">
        <v>0.52339952000000001</v>
      </c>
      <c r="Q14" s="14">
        <v>5.4048153599999997</v>
      </c>
      <c r="R14" s="16">
        <v>0.31926304</v>
      </c>
      <c r="S14" s="14">
        <v>20.500140890000001</v>
      </c>
      <c r="T14" s="16">
        <v>0.70387158999999999</v>
      </c>
      <c r="U14" s="14">
        <v>0</v>
      </c>
      <c r="V14" s="16">
        <v>0</v>
      </c>
      <c r="W14" s="14" t="s">
        <v>582</v>
      </c>
      <c r="X14" s="16" t="s">
        <v>582</v>
      </c>
      <c r="Y14" s="14">
        <v>0</v>
      </c>
      <c r="Z14" s="16">
        <v>0</v>
      </c>
      <c r="AA14" s="14">
        <v>0</v>
      </c>
      <c r="AB14" s="16">
        <v>0</v>
      </c>
      <c r="AC14" s="14">
        <v>0.87788317999999999</v>
      </c>
      <c r="AD14" s="16">
        <v>0.11496757000000001</v>
      </c>
    </row>
    <row r="15" spans="1:30" x14ac:dyDescent="0.25">
      <c r="A15" s="11" t="s">
        <v>485</v>
      </c>
      <c r="B15" s="13">
        <v>5882</v>
      </c>
      <c r="C15" s="14">
        <f>(59/B15*100)</f>
        <v>1.0030601836110167</v>
      </c>
      <c r="D15" s="15">
        <v>5823</v>
      </c>
      <c r="E15" s="14">
        <v>5.3901257899999999</v>
      </c>
      <c r="F15" s="16">
        <v>0.33899700999999999</v>
      </c>
      <c r="G15" s="14">
        <v>8.5096612700000005</v>
      </c>
      <c r="H15" s="16">
        <v>0.39028434000000001</v>
      </c>
      <c r="I15" s="14">
        <v>10.728836810000001</v>
      </c>
      <c r="J15" s="16">
        <v>0.48039300000000001</v>
      </c>
      <c r="K15" s="14">
        <v>13.07645849</v>
      </c>
      <c r="L15" s="16">
        <v>0.4687751</v>
      </c>
      <c r="M15" s="14">
        <v>11.09185576</v>
      </c>
      <c r="N15" s="16">
        <v>0.37570609999999999</v>
      </c>
      <c r="O15" s="14">
        <v>15.16934829</v>
      </c>
      <c r="P15" s="16">
        <v>0.46448975999999997</v>
      </c>
      <c r="Q15" s="14">
        <v>8.83624981</v>
      </c>
      <c r="R15" s="16">
        <v>0.38810918</v>
      </c>
      <c r="S15" s="14">
        <v>24.247417729999999</v>
      </c>
      <c r="T15" s="16">
        <v>0.66427577999999998</v>
      </c>
      <c r="U15" s="14">
        <v>0</v>
      </c>
      <c r="V15" s="16">
        <v>0</v>
      </c>
      <c r="W15" s="14" t="s">
        <v>582</v>
      </c>
      <c r="X15" s="16" t="s">
        <v>582</v>
      </c>
      <c r="Y15" s="14">
        <v>1.0138341099999999</v>
      </c>
      <c r="Z15" s="16">
        <v>0.45443968000000001</v>
      </c>
      <c r="AA15" s="14">
        <v>0</v>
      </c>
      <c r="AB15" s="16">
        <v>0</v>
      </c>
      <c r="AC15" s="14">
        <v>1.93621194</v>
      </c>
      <c r="AD15" s="16">
        <v>0.24780740000000001</v>
      </c>
    </row>
    <row r="16" spans="1:30" x14ac:dyDescent="0.25">
      <c r="A16" s="11" t="s">
        <v>486</v>
      </c>
      <c r="B16" s="13">
        <v>6108</v>
      </c>
      <c r="C16" s="14">
        <f>(119/B16*100)</f>
        <v>1.9482645710543551</v>
      </c>
      <c r="D16" s="15">
        <v>5989</v>
      </c>
      <c r="E16" s="14">
        <v>12.17102856</v>
      </c>
      <c r="F16" s="16">
        <v>0.52772532000000005</v>
      </c>
      <c r="G16" s="14">
        <v>13.44296078</v>
      </c>
      <c r="H16" s="16">
        <v>0.47426974</v>
      </c>
      <c r="I16" s="14">
        <v>12.7847928</v>
      </c>
      <c r="J16" s="16">
        <v>0.43467630000000002</v>
      </c>
      <c r="K16" s="14">
        <v>10.25149008</v>
      </c>
      <c r="L16" s="16">
        <v>0.42048185999999999</v>
      </c>
      <c r="M16" s="14">
        <v>7.9750918100000003</v>
      </c>
      <c r="N16" s="16">
        <v>0.35345078000000002</v>
      </c>
      <c r="O16" s="14">
        <v>8.1407033099999992</v>
      </c>
      <c r="P16" s="16">
        <v>0.31704339999999998</v>
      </c>
      <c r="Q16" s="14">
        <v>4.1705698800000004</v>
      </c>
      <c r="R16" s="16">
        <v>0.28892293000000002</v>
      </c>
      <c r="S16" s="14">
        <v>24.808625859999999</v>
      </c>
      <c r="T16" s="16">
        <v>0.63895460999999998</v>
      </c>
      <c r="U16" s="14">
        <v>0</v>
      </c>
      <c r="V16" s="16">
        <v>0</v>
      </c>
      <c r="W16" s="14" t="s">
        <v>582</v>
      </c>
      <c r="X16" s="16" t="s">
        <v>582</v>
      </c>
      <c r="Y16" s="14">
        <v>0</v>
      </c>
      <c r="Z16" s="16">
        <v>0</v>
      </c>
      <c r="AA16" s="14">
        <v>0</v>
      </c>
      <c r="AB16" s="16">
        <v>0</v>
      </c>
      <c r="AC16" s="14">
        <v>6.25473693</v>
      </c>
      <c r="AD16" s="16">
        <v>0.53005831000000003</v>
      </c>
    </row>
    <row r="17" spans="1:30" x14ac:dyDescent="0.25">
      <c r="A17" s="11" t="s">
        <v>487</v>
      </c>
      <c r="B17" s="13">
        <v>6504</v>
      </c>
      <c r="C17" s="14">
        <f>(1035/B17*100)</f>
        <v>15.91328413284133</v>
      </c>
      <c r="D17" s="15">
        <v>5469</v>
      </c>
      <c r="E17" s="14">
        <v>5.23439926</v>
      </c>
      <c r="F17" s="16">
        <v>0.28018066000000003</v>
      </c>
      <c r="G17" s="14">
        <v>7.81261136</v>
      </c>
      <c r="H17" s="16">
        <v>0.37305101000000002</v>
      </c>
      <c r="I17" s="14">
        <v>9.3667263199999997</v>
      </c>
      <c r="J17" s="16">
        <v>0.40047618000000001</v>
      </c>
      <c r="K17" s="14">
        <v>9.6344799099999996</v>
      </c>
      <c r="L17" s="16">
        <v>0.41294565999999999</v>
      </c>
      <c r="M17" s="14">
        <v>7.61431535</v>
      </c>
      <c r="N17" s="16">
        <v>0.35740150999999998</v>
      </c>
      <c r="O17" s="14">
        <v>12.383956039999999</v>
      </c>
      <c r="P17" s="16">
        <v>0.45802382000000003</v>
      </c>
      <c r="Q17" s="14">
        <v>5.5221722700000004</v>
      </c>
      <c r="R17" s="16">
        <v>0.27886021999999999</v>
      </c>
      <c r="S17" s="14">
        <v>33.720132409999998</v>
      </c>
      <c r="T17" s="16">
        <v>0.70775138000000004</v>
      </c>
      <c r="U17" s="14">
        <v>0</v>
      </c>
      <c r="V17" s="16">
        <v>0</v>
      </c>
      <c r="W17" s="14" t="s">
        <v>582</v>
      </c>
      <c r="X17" s="16" t="s">
        <v>582</v>
      </c>
      <c r="Y17" s="14">
        <v>2.7077105800000001</v>
      </c>
      <c r="Z17" s="16">
        <v>0.35705926999999998</v>
      </c>
      <c r="AA17" s="14">
        <v>0</v>
      </c>
      <c r="AB17" s="16">
        <v>0</v>
      </c>
      <c r="AC17" s="14">
        <v>6.0034964999999998</v>
      </c>
      <c r="AD17" s="16">
        <v>0.53464599000000002</v>
      </c>
    </row>
    <row r="18" spans="1:30" x14ac:dyDescent="0.25">
      <c r="A18" s="11" t="s">
        <v>488</v>
      </c>
      <c r="B18" s="13">
        <v>5532</v>
      </c>
      <c r="C18" s="14">
        <f>(28/B18*100)</f>
        <v>0.50614605929139556</v>
      </c>
      <c r="D18" s="15">
        <v>5504</v>
      </c>
      <c r="E18" s="14">
        <v>12.93828647</v>
      </c>
      <c r="F18" s="16">
        <v>0.51106638999999998</v>
      </c>
      <c r="G18" s="14">
        <v>12.895314279999999</v>
      </c>
      <c r="H18" s="16">
        <v>0.46821984</v>
      </c>
      <c r="I18" s="14">
        <v>15.75367148</v>
      </c>
      <c r="J18" s="16">
        <v>0.45788774999999998</v>
      </c>
      <c r="K18" s="14">
        <v>14.82365538</v>
      </c>
      <c r="L18" s="16">
        <v>0.50640814000000001</v>
      </c>
      <c r="M18" s="14">
        <v>9.0753393500000001</v>
      </c>
      <c r="N18" s="16">
        <v>0.41161314999999998</v>
      </c>
      <c r="O18" s="14">
        <v>9.3130056099999994</v>
      </c>
      <c r="P18" s="16">
        <v>0.41212398</v>
      </c>
      <c r="Q18" s="14">
        <v>4.2262294000000002</v>
      </c>
      <c r="R18" s="16">
        <v>0.24622427999999999</v>
      </c>
      <c r="S18" s="14">
        <v>17.406420399999998</v>
      </c>
      <c r="T18" s="16">
        <v>0.61163864000000001</v>
      </c>
      <c r="U18" s="14">
        <v>0</v>
      </c>
      <c r="V18" s="16">
        <v>0</v>
      </c>
      <c r="W18" s="14" t="s">
        <v>582</v>
      </c>
      <c r="X18" s="16" t="s">
        <v>582</v>
      </c>
      <c r="Y18" s="14">
        <v>0</v>
      </c>
      <c r="Z18" s="16">
        <v>0</v>
      </c>
      <c r="AA18" s="14">
        <v>0</v>
      </c>
      <c r="AB18" s="16">
        <v>0</v>
      </c>
      <c r="AC18" s="14">
        <v>3.5680776299999999</v>
      </c>
      <c r="AD18" s="16">
        <v>0.46204984999999998</v>
      </c>
    </row>
    <row r="19" spans="1:30" x14ac:dyDescent="0.25">
      <c r="A19" s="11" t="s">
        <v>489</v>
      </c>
      <c r="B19" s="13">
        <v>5658</v>
      </c>
      <c r="C19" s="14">
        <f>(123/B19*100)</f>
        <v>2.1739130434782608</v>
      </c>
      <c r="D19" s="15">
        <v>5535</v>
      </c>
      <c r="E19" s="14">
        <v>8.2494793899999994</v>
      </c>
      <c r="F19" s="16">
        <v>0.41375104000000001</v>
      </c>
      <c r="G19" s="14">
        <v>8.5421277900000003</v>
      </c>
      <c r="H19" s="16">
        <v>0.37089939</v>
      </c>
      <c r="I19" s="14">
        <v>11.53231654</v>
      </c>
      <c r="J19" s="16">
        <v>0.55096087000000005</v>
      </c>
      <c r="K19" s="14">
        <v>12.14578772</v>
      </c>
      <c r="L19" s="16">
        <v>0.43458961000000002</v>
      </c>
      <c r="M19" s="14">
        <v>7.3952955400000002</v>
      </c>
      <c r="N19" s="16">
        <v>0.32775664999999998</v>
      </c>
      <c r="O19" s="14">
        <v>14.00225696</v>
      </c>
      <c r="P19" s="16">
        <v>0.47705882999999999</v>
      </c>
      <c r="Q19" s="14">
        <v>4.8663992</v>
      </c>
      <c r="R19" s="16">
        <v>0.29303561</v>
      </c>
      <c r="S19" s="14">
        <v>30.202952799999998</v>
      </c>
      <c r="T19" s="16">
        <v>0.66061546000000004</v>
      </c>
      <c r="U19" s="14">
        <v>0</v>
      </c>
      <c r="V19" s="16">
        <v>0</v>
      </c>
      <c r="W19" s="14" t="s">
        <v>582</v>
      </c>
      <c r="X19" s="16" t="s">
        <v>582</v>
      </c>
      <c r="Y19" s="14">
        <v>0</v>
      </c>
      <c r="Z19" s="16">
        <v>0</v>
      </c>
      <c r="AA19" s="14">
        <v>0</v>
      </c>
      <c r="AB19" s="16">
        <v>0</v>
      </c>
      <c r="AC19" s="14">
        <v>3.0633840600000002</v>
      </c>
      <c r="AD19" s="16">
        <v>0.31797562000000001</v>
      </c>
    </row>
    <row r="20" spans="1:30" x14ac:dyDescent="0.25">
      <c r="A20" s="11" t="s">
        <v>490</v>
      </c>
      <c r="B20" s="13">
        <v>3371</v>
      </c>
      <c r="C20" s="14">
        <f>(75/B20*100)</f>
        <v>2.2248590922574905</v>
      </c>
      <c r="D20" s="15">
        <v>3296</v>
      </c>
      <c r="E20" s="14">
        <v>8.3801620700000008</v>
      </c>
      <c r="F20" s="16">
        <v>0.53699933</v>
      </c>
      <c r="G20" s="14">
        <v>8.5894975099999993</v>
      </c>
      <c r="H20" s="16">
        <v>0.54386109999999999</v>
      </c>
      <c r="I20" s="14">
        <v>10.061225739999999</v>
      </c>
      <c r="J20" s="16">
        <v>0.60811017000000001</v>
      </c>
      <c r="K20" s="14">
        <v>10.852101510000001</v>
      </c>
      <c r="L20" s="16">
        <v>0.54753110999999999</v>
      </c>
      <c r="M20" s="14">
        <v>10.332382859999999</v>
      </c>
      <c r="N20" s="16">
        <v>0.52411116000000002</v>
      </c>
      <c r="O20" s="14">
        <v>12.73903786</v>
      </c>
      <c r="P20" s="16">
        <v>0.64467752</v>
      </c>
      <c r="Q20" s="14">
        <v>10.33689826</v>
      </c>
      <c r="R20" s="16">
        <v>0.51668482999999998</v>
      </c>
      <c r="S20" s="14">
        <v>26.180970210000002</v>
      </c>
      <c r="T20" s="16">
        <v>0.84064108999999998</v>
      </c>
      <c r="U20" s="14">
        <v>0</v>
      </c>
      <c r="V20" s="16">
        <v>0</v>
      </c>
      <c r="W20" s="14" t="s">
        <v>582</v>
      </c>
      <c r="X20" s="16" t="s">
        <v>582</v>
      </c>
      <c r="Y20" s="14">
        <v>0</v>
      </c>
      <c r="Z20" s="16">
        <v>0</v>
      </c>
      <c r="AA20" s="14">
        <v>0</v>
      </c>
      <c r="AB20" s="16">
        <v>0</v>
      </c>
      <c r="AC20" s="14">
        <v>2.5277239699999998</v>
      </c>
      <c r="AD20" s="16">
        <v>0.25758628</v>
      </c>
    </row>
    <row r="21" spans="1:30" x14ac:dyDescent="0.25">
      <c r="A21" s="11" t="s">
        <v>491</v>
      </c>
      <c r="B21" s="13">
        <v>5741</v>
      </c>
      <c r="C21" s="14">
        <f>(45/B21*100)</f>
        <v>0.7838355687162516</v>
      </c>
      <c r="D21" s="15">
        <v>5696</v>
      </c>
      <c r="E21" s="14">
        <v>9.4251792299999995</v>
      </c>
      <c r="F21" s="16">
        <v>0.43260362000000002</v>
      </c>
      <c r="G21" s="14">
        <v>13.47923319</v>
      </c>
      <c r="H21" s="16">
        <v>0.56389482000000002</v>
      </c>
      <c r="I21" s="14">
        <v>15.63313533</v>
      </c>
      <c r="J21" s="16">
        <v>0.51075318000000003</v>
      </c>
      <c r="K21" s="14">
        <v>13.948139919999999</v>
      </c>
      <c r="L21" s="16">
        <v>0.52044526000000002</v>
      </c>
      <c r="M21" s="14">
        <v>9.6350163200000001</v>
      </c>
      <c r="N21" s="16">
        <v>0.42080935000000003</v>
      </c>
      <c r="O21" s="14">
        <v>12.361292929999999</v>
      </c>
      <c r="P21" s="16">
        <v>0.44513092999999998</v>
      </c>
      <c r="Q21" s="14">
        <v>6.4166319999999999</v>
      </c>
      <c r="R21" s="16">
        <v>0.36560685999999998</v>
      </c>
      <c r="S21" s="14">
        <v>17.233920350000002</v>
      </c>
      <c r="T21" s="16">
        <v>0.70353251999999999</v>
      </c>
      <c r="U21" s="14">
        <v>0</v>
      </c>
      <c r="V21" s="16">
        <v>0</v>
      </c>
      <c r="W21" s="14" t="s">
        <v>582</v>
      </c>
      <c r="X21" s="16" t="s">
        <v>582</v>
      </c>
      <c r="Y21" s="14">
        <v>0</v>
      </c>
      <c r="Z21" s="16">
        <v>0</v>
      </c>
      <c r="AA21" s="14">
        <v>0</v>
      </c>
      <c r="AB21" s="16">
        <v>0</v>
      </c>
      <c r="AC21" s="14">
        <v>1.8674507300000001</v>
      </c>
      <c r="AD21" s="16">
        <v>0.18000983000000001</v>
      </c>
    </row>
    <row r="22" spans="1:30" x14ac:dyDescent="0.25">
      <c r="A22" s="11" t="s">
        <v>492</v>
      </c>
      <c r="B22" s="13">
        <v>6598</v>
      </c>
      <c r="C22" s="14">
        <f>(34/B22*100)</f>
        <v>0.51530766899060321</v>
      </c>
      <c r="D22" s="15">
        <v>6564</v>
      </c>
      <c r="E22" s="14">
        <v>18.566349200000001</v>
      </c>
      <c r="F22" s="16">
        <v>0.73099541999999995</v>
      </c>
      <c r="G22" s="14">
        <v>13.422873129999999</v>
      </c>
      <c r="H22" s="16">
        <v>0.48894188999999999</v>
      </c>
      <c r="I22" s="14">
        <v>13.090848279999999</v>
      </c>
      <c r="J22" s="16">
        <v>0.50404594000000003</v>
      </c>
      <c r="K22" s="14">
        <v>11.49323092</v>
      </c>
      <c r="L22" s="16">
        <v>0.45894010000000002</v>
      </c>
      <c r="M22" s="14">
        <v>7.4857475000000004</v>
      </c>
      <c r="N22" s="16">
        <v>0.36470909000000001</v>
      </c>
      <c r="O22" s="14">
        <v>6.5099315100000004</v>
      </c>
      <c r="P22" s="16">
        <v>0.26561300999999998</v>
      </c>
      <c r="Q22" s="14">
        <v>14.22638705</v>
      </c>
      <c r="R22" s="16">
        <v>1.29199252</v>
      </c>
      <c r="S22" s="14">
        <v>12.176239839999999</v>
      </c>
      <c r="T22" s="16">
        <v>0.50065020000000005</v>
      </c>
      <c r="U22" s="14">
        <v>0</v>
      </c>
      <c r="V22" s="16">
        <v>0</v>
      </c>
      <c r="W22" s="14" t="s">
        <v>582</v>
      </c>
      <c r="X22" s="16" t="s">
        <v>582</v>
      </c>
      <c r="Y22" s="14">
        <v>0</v>
      </c>
      <c r="Z22" s="16">
        <v>0</v>
      </c>
      <c r="AA22" s="14">
        <v>0</v>
      </c>
      <c r="AB22" s="16">
        <v>0</v>
      </c>
      <c r="AC22" s="14">
        <v>3.0283925599999999</v>
      </c>
      <c r="AD22" s="16">
        <v>0.42784721999999997</v>
      </c>
    </row>
    <row r="23" spans="1:30"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v>0</v>
      </c>
      <c r="P23" s="16">
        <v>0</v>
      </c>
      <c r="Q23" s="14">
        <v>0</v>
      </c>
      <c r="R23" s="16">
        <v>0</v>
      </c>
      <c r="S23" s="14">
        <v>0</v>
      </c>
      <c r="T23" s="16">
        <v>0</v>
      </c>
      <c r="U23" s="14">
        <v>0</v>
      </c>
      <c r="V23" s="16">
        <v>0</v>
      </c>
      <c r="W23" s="14" t="s">
        <v>582</v>
      </c>
      <c r="X23" s="16" t="s">
        <v>582</v>
      </c>
      <c r="Y23" s="14">
        <v>100</v>
      </c>
      <c r="Z23" s="16">
        <v>0</v>
      </c>
      <c r="AA23" s="14">
        <v>0</v>
      </c>
      <c r="AB23" s="16">
        <v>0</v>
      </c>
      <c r="AC23" s="14">
        <v>0</v>
      </c>
      <c r="AD23" s="16">
        <v>0</v>
      </c>
    </row>
    <row r="24" spans="1:30" x14ac:dyDescent="0.25">
      <c r="A24" s="11" t="s">
        <v>494</v>
      </c>
      <c r="B24" s="13">
        <v>6647</v>
      </c>
      <c r="C24" s="14">
        <f>(7/B24*100)</f>
        <v>0.10531066646607493</v>
      </c>
      <c r="D24" s="15">
        <v>6640</v>
      </c>
      <c r="E24" s="14">
        <v>26.335552809999999</v>
      </c>
      <c r="F24" s="16">
        <v>0.77648751999999999</v>
      </c>
      <c r="G24" s="14">
        <v>6.7824014999999997</v>
      </c>
      <c r="H24" s="16">
        <v>0.35472372000000002</v>
      </c>
      <c r="I24" s="14">
        <v>5.5807137899999999</v>
      </c>
      <c r="J24" s="16">
        <v>0.27111269999999998</v>
      </c>
      <c r="K24" s="14">
        <v>5.5454256700000002</v>
      </c>
      <c r="L24" s="16">
        <v>0.30113801000000001</v>
      </c>
      <c r="M24" s="14">
        <v>3.0805253399999999</v>
      </c>
      <c r="N24" s="16">
        <v>0.20402476</v>
      </c>
      <c r="O24" s="14">
        <v>14.56221839</v>
      </c>
      <c r="P24" s="16">
        <v>0.54348193</v>
      </c>
      <c r="Q24" s="14">
        <v>10.455115859999999</v>
      </c>
      <c r="R24" s="16">
        <v>0.48622444999999997</v>
      </c>
      <c r="S24" s="14">
        <v>25.54695014</v>
      </c>
      <c r="T24" s="16">
        <v>0.80242016000000005</v>
      </c>
      <c r="U24" s="14">
        <v>0</v>
      </c>
      <c r="V24" s="16">
        <v>0</v>
      </c>
      <c r="W24" s="14" t="s">
        <v>582</v>
      </c>
      <c r="X24" s="16" t="s">
        <v>582</v>
      </c>
      <c r="Y24" s="14">
        <v>0</v>
      </c>
      <c r="Z24" s="16">
        <v>0</v>
      </c>
      <c r="AA24" s="14">
        <v>0</v>
      </c>
      <c r="AB24" s="16">
        <v>0</v>
      </c>
      <c r="AC24" s="14">
        <v>2.1110964999999999</v>
      </c>
      <c r="AD24" s="16">
        <v>0.23684540000000001</v>
      </c>
    </row>
    <row r="25" spans="1:30" x14ac:dyDescent="0.25">
      <c r="A25" s="11" t="s">
        <v>495</v>
      </c>
      <c r="B25" s="13">
        <v>5581</v>
      </c>
      <c r="C25" s="14">
        <f>(25/B25*100)</f>
        <v>0.44794839634474104</v>
      </c>
      <c r="D25" s="15">
        <v>5556</v>
      </c>
      <c r="E25" s="14">
        <v>19.68739077</v>
      </c>
      <c r="F25" s="16">
        <v>0.68579067999999999</v>
      </c>
      <c r="G25" s="14">
        <v>12.20059885</v>
      </c>
      <c r="H25" s="16">
        <v>0.47493917000000002</v>
      </c>
      <c r="I25" s="14">
        <v>13.525801599999999</v>
      </c>
      <c r="J25" s="16">
        <v>0.49786789999999997</v>
      </c>
      <c r="K25" s="14">
        <v>10.553467149999999</v>
      </c>
      <c r="L25" s="16">
        <v>0.44352393000000001</v>
      </c>
      <c r="M25" s="14">
        <v>5.0148490499999996</v>
      </c>
      <c r="N25" s="16">
        <v>0.29162166</v>
      </c>
      <c r="O25" s="14">
        <v>14.479084240000001</v>
      </c>
      <c r="P25" s="16">
        <v>0.53267312</v>
      </c>
      <c r="Q25" s="14">
        <v>3.9296312800000002</v>
      </c>
      <c r="R25" s="16">
        <v>0.35434526</v>
      </c>
      <c r="S25" s="14">
        <v>19.96209206</v>
      </c>
      <c r="T25" s="16">
        <v>0.67685218000000003</v>
      </c>
      <c r="U25" s="14">
        <v>0</v>
      </c>
      <c r="V25" s="16">
        <v>0</v>
      </c>
      <c r="W25" s="14" t="s">
        <v>582</v>
      </c>
      <c r="X25" s="16" t="s">
        <v>582</v>
      </c>
      <c r="Y25" s="14">
        <v>0</v>
      </c>
      <c r="Z25" s="16">
        <v>0</v>
      </c>
      <c r="AA25" s="14">
        <v>0</v>
      </c>
      <c r="AB25" s="16">
        <v>0</v>
      </c>
      <c r="AC25" s="14">
        <v>0.64708500000000002</v>
      </c>
      <c r="AD25" s="16">
        <v>0.12372596</v>
      </c>
    </row>
    <row r="26" spans="1:30" x14ac:dyDescent="0.25">
      <c r="A26" s="11" t="s">
        <v>496</v>
      </c>
      <c r="B26" s="13">
        <v>4869</v>
      </c>
      <c r="C26" s="14">
        <f>(49/B26*100)</f>
        <v>1.0063668104333539</v>
      </c>
      <c r="D26" s="15">
        <v>4820</v>
      </c>
      <c r="E26" s="14">
        <v>7.1024929700000001</v>
      </c>
      <c r="F26" s="16">
        <v>0.41153248999999997</v>
      </c>
      <c r="G26" s="14">
        <v>8.9952490100000002</v>
      </c>
      <c r="H26" s="16">
        <v>0.48989821</v>
      </c>
      <c r="I26" s="14">
        <v>12.33010151</v>
      </c>
      <c r="J26" s="16">
        <v>0.43866312000000002</v>
      </c>
      <c r="K26" s="14">
        <v>13.56757515</v>
      </c>
      <c r="L26" s="16">
        <v>0.48819043000000001</v>
      </c>
      <c r="M26" s="14">
        <v>9.6118875500000005</v>
      </c>
      <c r="N26" s="16">
        <v>0.44304216000000002</v>
      </c>
      <c r="O26" s="14">
        <v>12.50840865</v>
      </c>
      <c r="P26" s="16">
        <v>0.48952815</v>
      </c>
      <c r="Q26" s="14">
        <v>5.8275370400000002</v>
      </c>
      <c r="R26" s="16">
        <v>0.34276566000000003</v>
      </c>
      <c r="S26" s="14">
        <v>28.25492092</v>
      </c>
      <c r="T26" s="16">
        <v>0.67147815</v>
      </c>
      <c r="U26" s="14">
        <v>0</v>
      </c>
      <c r="V26" s="16">
        <v>0</v>
      </c>
      <c r="W26" s="14" t="s">
        <v>582</v>
      </c>
      <c r="X26" s="16" t="s">
        <v>582</v>
      </c>
      <c r="Y26" s="14">
        <v>0</v>
      </c>
      <c r="Z26" s="16">
        <v>0</v>
      </c>
      <c r="AA26" s="14">
        <v>0</v>
      </c>
      <c r="AB26" s="16">
        <v>0</v>
      </c>
      <c r="AC26" s="14">
        <v>1.80182719</v>
      </c>
      <c r="AD26" s="16">
        <v>0.21951414</v>
      </c>
    </row>
    <row r="27" spans="1:30" x14ac:dyDescent="0.25">
      <c r="A27" s="11" t="s">
        <v>497</v>
      </c>
      <c r="B27" s="13">
        <v>5299</v>
      </c>
      <c r="C27" s="14">
        <f>(43/B27*100)</f>
        <v>0.8114738629930176</v>
      </c>
      <c r="D27" s="15">
        <v>5256</v>
      </c>
      <c r="E27" s="14">
        <v>11.774099680000001</v>
      </c>
      <c r="F27" s="16">
        <v>0.48686506000000002</v>
      </c>
      <c r="G27" s="14">
        <v>15.0474154</v>
      </c>
      <c r="H27" s="16">
        <v>0.54279425000000003</v>
      </c>
      <c r="I27" s="14">
        <v>14.172869309999999</v>
      </c>
      <c r="J27" s="16">
        <v>0.42250138999999998</v>
      </c>
      <c r="K27" s="14">
        <v>11.60862492</v>
      </c>
      <c r="L27" s="16">
        <v>0.48990718</v>
      </c>
      <c r="M27" s="14">
        <v>8.9791933099999994</v>
      </c>
      <c r="N27" s="16">
        <v>0.37419396999999999</v>
      </c>
      <c r="O27" s="14">
        <v>9.2361427200000001</v>
      </c>
      <c r="P27" s="16">
        <v>0.38649426999999997</v>
      </c>
      <c r="Q27" s="14">
        <v>4.2742484100000002</v>
      </c>
      <c r="R27" s="16">
        <v>0.28813623999999999</v>
      </c>
      <c r="S27" s="14">
        <v>19.809984289999999</v>
      </c>
      <c r="T27" s="16">
        <v>0.58257334999999999</v>
      </c>
      <c r="U27" s="14">
        <v>0</v>
      </c>
      <c r="V27" s="16">
        <v>0</v>
      </c>
      <c r="W27" s="14" t="s">
        <v>582</v>
      </c>
      <c r="X27" s="16" t="s">
        <v>582</v>
      </c>
      <c r="Y27" s="14">
        <v>0</v>
      </c>
      <c r="Z27" s="16">
        <v>0</v>
      </c>
      <c r="AA27" s="14">
        <v>0</v>
      </c>
      <c r="AB27" s="16">
        <v>0</v>
      </c>
      <c r="AC27" s="14">
        <v>5.0974219700000001</v>
      </c>
      <c r="AD27" s="16">
        <v>0.30456012999999998</v>
      </c>
    </row>
    <row r="28" spans="1:30" x14ac:dyDescent="0.25">
      <c r="A28" s="11" t="s">
        <v>498</v>
      </c>
      <c r="B28" s="13">
        <v>7568</v>
      </c>
      <c r="C28" s="14">
        <f>(145/B28*100)</f>
        <v>1.9159619450317122</v>
      </c>
      <c r="D28" s="15">
        <v>7423</v>
      </c>
      <c r="E28" s="14">
        <v>9.8111607000000003</v>
      </c>
      <c r="F28" s="16">
        <v>0.42774224999999999</v>
      </c>
      <c r="G28" s="14">
        <v>16.060740689999999</v>
      </c>
      <c r="H28" s="16">
        <v>0.52543172999999999</v>
      </c>
      <c r="I28" s="14">
        <v>17.01848219</v>
      </c>
      <c r="J28" s="16">
        <v>0.5232675</v>
      </c>
      <c r="K28" s="14">
        <v>14.22987335</v>
      </c>
      <c r="L28" s="16">
        <v>0.50163438000000005</v>
      </c>
      <c r="M28" s="14">
        <v>7.7820217300000003</v>
      </c>
      <c r="N28" s="16">
        <v>0.38880407</v>
      </c>
      <c r="O28" s="14">
        <v>12.686538499999999</v>
      </c>
      <c r="P28" s="16">
        <v>0.39279401000000003</v>
      </c>
      <c r="Q28" s="14">
        <v>3.7265423499999999</v>
      </c>
      <c r="R28" s="16">
        <v>0.24857275000000001</v>
      </c>
      <c r="S28" s="14">
        <v>16.793262949999999</v>
      </c>
      <c r="T28" s="16">
        <v>0.55505497999999998</v>
      </c>
      <c r="U28" s="14">
        <v>0</v>
      </c>
      <c r="V28" s="16">
        <v>0</v>
      </c>
      <c r="W28" s="14" t="s">
        <v>582</v>
      </c>
      <c r="X28" s="16" t="s">
        <v>582</v>
      </c>
      <c r="Y28" s="14">
        <v>0</v>
      </c>
      <c r="Z28" s="16">
        <v>0</v>
      </c>
      <c r="AA28" s="14">
        <v>0</v>
      </c>
      <c r="AB28" s="16">
        <v>0</v>
      </c>
      <c r="AC28" s="14">
        <v>1.8913775399999999</v>
      </c>
      <c r="AD28" s="16">
        <v>0.22995879</v>
      </c>
    </row>
    <row r="29" spans="1:30" x14ac:dyDescent="0.25">
      <c r="A29" s="11" t="s">
        <v>499</v>
      </c>
      <c r="B29" s="13">
        <v>5385</v>
      </c>
      <c r="C29" s="14">
        <f>(30/B29*100)</f>
        <v>0.55710306406685239</v>
      </c>
      <c r="D29" s="15">
        <v>5355</v>
      </c>
      <c r="E29" s="14">
        <v>5.7749819499999999</v>
      </c>
      <c r="F29" s="16">
        <v>0.33266401000000001</v>
      </c>
      <c r="G29" s="14">
        <v>6.7007281000000001</v>
      </c>
      <c r="H29" s="16">
        <v>0.41219249000000002</v>
      </c>
      <c r="I29" s="14">
        <v>7.9589045</v>
      </c>
      <c r="J29" s="16">
        <v>0.41662114</v>
      </c>
      <c r="K29" s="14">
        <v>7.71430477</v>
      </c>
      <c r="L29" s="16">
        <v>0.38382575000000002</v>
      </c>
      <c r="M29" s="14">
        <v>5.0817013500000003</v>
      </c>
      <c r="N29" s="16">
        <v>0.33715738000000001</v>
      </c>
      <c r="O29" s="14">
        <v>23.728634759999998</v>
      </c>
      <c r="P29" s="16">
        <v>0.68718774999999999</v>
      </c>
      <c r="Q29" s="14">
        <v>11.06214044</v>
      </c>
      <c r="R29" s="16">
        <v>0.48669390000000001</v>
      </c>
      <c r="S29" s="14">
        <v>27.313706239999998</v>
      </c>
      <c r="T29" s="16">
        <v>0.72906126999999998</v>
      </c>
      <c r="U29" s="14">
        <v>0</v>
      </c>
      <c r="V29" s="16">
        <v>0</v>
      </c>
      <c r="W29" s="14" t="s">
        <v>582</v>
      </c>
      <c r="X29" s="16" t="s">
        <v>582</v>
      </c>
      <c r="Y29" s="14">
        <v>2.7667624100000001</v>
      </c>
      <c r="Z29" s="16">
        <v>0.24169378</v>
      </c>
      <c r="AA29" s="14">
        <v>0</v>
      </c>
      <c r="AB29" s="16">
        <v>0</v>
      </c>
      <c r="AC29" s="14">
        <v>1.8981354800000001</v>
      </c>
      <c r="AD29" s="16">
        <v>0.25937877999999998</v>
      </c>
    </row>
    <row r="30" spans="1:30" x14ac:dyDescent="0.25">
      <c r="A30" s="11" t="s">
        <v>500</v>
      </c>
      <c r="B30" s="13">
        <v>4520</v>
      </c>
      <c r="C30" s="14">
        <f>(131/B30*100)</f>
        <v>2.8982300884955752</v>
      </c>
      <c r="D30" s="15">
        <v>4389</v>
      </c>
      <c r="E30" s="14">
        <v>10.147821260000001</v>
      </c>
      <c r="F30" s="16">
        <v>0.53752876999999999</v>
      </c>
      <c r="G30" s="14">
        <v>9.9032717100000003</v>
      </c>
      <c r="H30" s="16">
        <v>0.43034538999999999</v>
      </c>
      <c r="I30" s="14">
        <v>11.889698040000001</v>
      </c>
      <c r="J30" s="16">
        <v>0.49329479999999998</v>
      </c>
      <c r="K30" s="14">
        <v>12.179819650000001</v>
      </c>
      <c r="L30" s="16">
        <v>0.52640043000000003</v>
      </c>
      <c r="M30" s="14">
        <v>9.8587935699999996</v>
      </c>
      <c r="N30" s="16">
        <v>0.46888431000000003</v>
      </c>
      <c r="O30" s="14">
        <v>15.134245310000001</v>
      </c>
      <c r="P30" s="16">
        <v>0.51627584999999998</v>
      </c>
      <c r="Q30" s="14">
        <v>6.7645308499999999</v>
      </c>
      <c r="R30" s="16">
        <v>0.33768901000000001</v>
      </c>
      <c r="S30" s="14">
        <v>20.493773300000001</v>
      </c>
      <c r="T30" s="16">
        <v>0.70930302000000001</v>
      </c>
      <c r="U30" s="14">
        <v>0</v>
      </c>
      <c r="V30" s="16">
        <v>0</v>
      </c>
      <c r="W30" s="14" t="s">
        <v>582</v>
      </c>
      <c r="X30" s="16" t="s">
        <v>582</v>
      </c>
      <c r="Y30" s="14">
        <v>0</v>
      </c>
      <c r="Z30" s="16">
        <v>0</v>
      </c>
      <c r="AA30" s="14">
        <v>0</v>
      </c>
      <c r="AB30" s="16">
        <v>0</v>
      </c>
      <c r="AC30" s="14">
        <v>3.6280463200000002</v>
      </c>
      <c r="AD30" s="16">
        <v>0.34949316000000002</v>
      </c>
    </row>
    <row r="31" spans="1:30" x14ac:dyDescent="0.25">
      <c r="A31" s="11" t="s">
        <v>501</v>
      </c>
      <c r="B31" s="13">
        <v>5456</v>
      </c>
      <c r="C31" s="14">
        <f>(135/B31*100)</f>
        <v>2.474340175953079</v>
      </c>
      <c r="D31" s="15">
        <v>5321</v>
      </c>
      <c r="E31" s="14">
        <v>6.7389165699999998</v>
      </c>
      <c r="F31" s="16">
        <v>0.37600614999999998</v>
      </c>
      <c r="G31" s="14">
        <v>7.1262279399999997</v>
      </c>
      <c r="H31" s="16">
        <v>0.40812205000000001</v>
      </c>
      <c r="I31" s="14">
        <v>8.8417415100000003</v>
      </c>
      <c r="J31" s="16">
        <v>0.40836044999999999</v>
      </c>
      <c r="K31" s="14">
        <v>9.3045240899999992</v>
      </c>
      <c r="L31" s="16">
        <v>0.37720393000000002</v>
      </c>
      <c r="M31" s="14">
        <v>7.4691963499999998</v>
      </c>
      <c r="N31" s="16">
        <v>0.34773690000000002</v>
      </c>
      <c r="O31" s="14">
        <v>15.96039933</v>
      </c>
      <c r="P31" s="16">
        <v>0.55524008000000002</v>
      </c>
      <c r="Q31" s="14">
        <v>7.43120417</v>
      </c>
      <c r="R31" s="16">
        <v>0.38704442999999999</v>
      </c>
      <c r="S31" s="14">
        <v>33.003705949999997</v>
      </c>
      <c r="T31" s="16">
        <v>0.81972904999999996</v>
      </c>
      <c r="U31" s="14">
        <v>0</v>
      </c>
      <c r="V31" s="16">
        <v>0</v>
      </c>
      <c r="W31" s="14" t="s">
        <v>582</v>
      </c>
      <c r="X31" s="16" t="s">
        <v>582</v>
      </c>
      <c r="Y31" s="14">
        <v>0</v>
      </c>
      <c r="Z31" s="16">
        <v>0</v>
      </c>
      <c r="AA31" s="14">
        <v>0</v>
      </c>
      <c r="AB31" s="16">
        <v>0</v>
      </c>
      <c r="AC31" s="14">
        <v>4.1240840800000003</v>
      </c>
      <c r="AD31" s="16">
        <v>0.37677036000000003</v>
      </c>
    </row>
    <row r="32" spans="1:30" x14ac:dyDescent="0.25">
      <c r="A32" s="11" t="s">
        <v>502</v>
      </c>
      <c r="B32" s="13">
        <v>4478</v>
      </c>
      <c r="C32" s="14">
        <f>(6/B32*100)</f>
        <v>0.13398838767306834</v>
      </c>
      <c r="D32" s="15">
        <v>4472</v>
      </c>
      <c r="E32" s="14">
        <v>6.9631789099999999</v>
      </c>
      <c r="F32" s="16">
        <v>0.42459802000000002</v>
      </c>
      <c r="G32" s="14">
        <v>8.0019190200000008</v>
      </c>
      <c r="H32" s="16">
        <v>0.44004876999999998</v>
      </c>
      <c r="I32" s="14">
        <v>9.4075210400000007</v>
      </c>
      <c r="J32" s="16">
        <v>0.45001411000000002</v>
      </c>
      <c r="K32" s="14">
        <v>10.50042809</v>
      </c>
      <c r="L32" s="16">
        <v>0.48997112999999998</v>
      </c>
      <c r="M32" s="14">
        <v>9.1227393699999997</v>
      </c>
      <c r="N32" s="16">
        <v>0.44819611999999998</v>
      </c>
      <c r="O32" s="14">
        <v>10.90127463</v>
      </c>
      <c r="P32" s="16">
        <v>0.47996146000000001</v>
      </c>
      <c r="Q32" s="14">
        <v>6.79287376</v>
      </c>
      <c r="R32" s="16">
        <v>0.35584715</v>
      </c>
      <c r="S32" s="14">
        <v>37.246446570000003</v>
      </c>
      <c r="T32" s="16">
        <v>0.79012694999999999</v>
      </c>
      <c r="U32" s="14">
        <v>0</v>
      </c>
      <c r="V32" s="16">
        <v>0</v>
      </c>
      <c r="W32" s="14" t="s">
        <v>582</v>
      </c>
      <c r="X32" s="16" t="s">
        <v>582</v>
      </c>
      <c r="Y32" s="14">
        <v>0</v>
      </c>
      <c r="Z32" s="16">
        <v>0</v>
      </c>
      <c r="AA32" s="14">
        <v>0</v>
      </c>
      <c r="AB32" s="16">
        <v>0</v>
      </c>
      <c r="AC32" s="14">
        <v>1.06361862</v>
      </c>
      <c r="AD32" s="16">
        <v>0.16725966</v>
      </c>
    </row>
    <row r="33" spans="1:30" x14ac:dyDescent="0.25">
      <c r="A33" s="11" t="s">
        <v>503</v>
      </c>
      <c r="B33" s="13">
        <v>7325</v>
      </c>
      <c r="C33" s="14">
        <f>(77/B33*100)</f>
        <v>1.0511945392491469</v>
      </c>
      <c r="D33" s="15">
        <v>7248</v>
      </c>
      <c r="E33" s="14">
        <v>14.90951935</v>
      </c>
      <c r="F33" s="16">
        <v>0.58099796999999997</v>
      </c>
      <c r="G33" s="14">
        <v>12.58635344</v>
      </c>
      <c r="H33" s="16">
        <v>0.54553061000000003</v>
      </c>
      <c r="I33" s="14">
        <v>16.858862869999999</v>
      </c>
      <c r="J33" s="16">
        <v>0.54025104999999995</v>
      </c>
      <c r="K33" s="14">
        <v>11.701034419999999</v>
      </c>
      <c r="L33" s="16">
        <v>0.41281905000000002</v>
      </c>
      <c r="M33" s="14">
        <v>6.6536661700000002</v>
      </c>
      <c r="N33" s="16">
        <v>0.36879906000000001</v>
      </c>
      <c r="O33" s="14">
        <v>9.5180436999999998</v>
      </c>
      <c r="P33" s="16">
        <v>0.33613286999999997</v>
      </c>
      <c r="Q33" s="14">
        <v>3.0154481899999999</v>
      </c>
      <c r="R33" s="16">
        <v>0.22744833</v>
      </c>
      <c r="S33" s="14">
        <v>22.476125239999998</v>
      </c>
      <c r="T33" s="16">
        <v>0.68614326999999997</v>
      </c>
      <c r="U33" s="14">
        <v>0</v>
      </c>
      <c r="V33" s="16">
        <v>0</v>
      </c>
      <c r="W33" s="14" t="s">
        <v>582</v>
      </c>
      <c r="X33" s="16" t="s">
        <v>582</v>
      </c>
      <c r="Y33" s="14">
        <v>0</v>
      </c>
      <c r="Z33" s="16">
        <v>0</v>
      </c>
      <c r="AA33" s="14">
        <v>0</v>
      </c>
      <c r="AB33" s="16">
        <v>0</v>
      </c>
      <c r="AC33" s="14">
        <v>2.2809466199999999</v>
      </c>
      <c r="AD33" s="16">
        <v>0.20658199999999999</v>
      </c>
    </row>
    <row r="34" spans="1:30" x14ac:dyDescent="0.25">
      <c r="A34" s="11" t="s">
        <v>504</v>
      </c>
      <c r="B34" s="13">
        <v>6350</v>
      </c>
      <c r="C34" s="14">
        <f>(54/B34*100)</f>
        <v>0.85039370078740151</v>
      </c>
      <c r="D34" s="15">
        <v>6296</v>
      </c>
      <c r="E34" s="14">
        <v>7.6257915900000004</v>
      </c>
      <c r="F34" s="16">
        <v>0.38881463999999999</v>
      </c>
      <c r="G34" s="14">
        <v>10.34871201</v>
      </c>
      <c r="H34" s="16">
        <v>0.53238664000000002</v>
      </c>
      <c r="I34" s="14">
        <v>12.319750969999999</v>
      </c>
      <c r="J34" s="16">
        <v>0.42891226999999998</v>
      </c>
      <c r="K34" s="14">
        <v>11.010133229999999</v>
      </c>
      <c r="L34" s="16">
        <v>0.39192997000000002</v>
      </c>
      <c r="M34" s="14">
        <v>8.3570974800000002</v>
      </c>
      <c r="N34" s="16">
        <v>0.38480259999999999</v>
      </c>
      <c r="O34" s="14">
        <v>11.444081089999999</v>
      </c>
      <c r="P34" s="16">
        <v>0.38805672000000002</v>
      </c>
      <c r="Q34" s="14">
        <v>3.8764683999999998</v>
      </c>
      <c r="R34" s="16">
        <v>0.27533539000000001</v>
      </c>
      <c r="S34" s="14">
        <v>29.029580589999998</v>
      </c>
      <c r="T34" s="16">
        <v>0.68851315000000002</v>
      </c>
      <c r="U34" s="14">
        <v>0</v>
      </c>
      <c r="V34" s="16">
        <v>0</v>
      </c>
      <c r="W34" s="14" t="s">
        <v>582</v>
      </c>
      <c r="X34" s="16" t="s">
        <v>582</v>
      </c>
      <c r="Y34" s="14">
        <v>2.5692036100000002</v>
      </c>
      <c r="Z34" s="16">
        <v>0.5332595</v>
      </c>
      <c r="AA34" s="14">
        <v>0</v>
      </c>
      <c r="AB34" s="16">
        <v>0</v>
      </c>
      <c r="AC34" s="14">
        <v>3.4191810399999998</v>
      </c>
      <c r="AD34" s="16">
        <v>0.32315335000000001</v>
      </c>
    </row>
    <row r="35" spans="1:30" x14ac:dyDescent="0.25">
      <c r="A35" s="11" t="s">
        <v>505</v>
      </c>
      <c r="B35" s="13">
        <v>6406</v>
      </c>
      <c r="C35" s="14">
        <f>(47/B35*100)</f>
        <v>0.73368716827973779</v>
      </c>
      <c r="D35" s="15">
        <v>6359</v>
      </c>
      <c r="E35" s="14">
        <v>6.1421919699999998</v>
      </c>
      <c r="F35" s="16">
        <v>0.35062548999999998</v>
      </c>
      <c r="G35" s="14">
        <v>12.423094170000001</v>
      </c>
      <c r="H35" s="16">
        <v>0.54502479000000004</v>
      </c>
      <c r="I35" s="14">
        <v>14.05766856</v>
      </c>
      <c r="J35" s="16">
        <v>0.55224607999999997</v>
      </c>
      <c r="K35" s="14">
        <v>14.320324810000001</v>
      </c>
      <c r="L35" s="16">
        <v>0.58385397000000006</v>
      </c>
      <c r="M35" s="14">
        <v>9.1184243200000008</v>
      </c>
      <c r="N35" s="16">
        <v>0.46967221999999997</v>
      </c>
      <c r="O35" s="14">
        <v>12.219029389999999</v>
      </c>
      <c r="P35" s="16">
        <v>0.53067328999999996</v>
      </c>
      <c r="Q35" s="14">
        <v>5.5492763099999998</v>
      </c>
      <c r="R35" s="16">
        <v>0.42535297999999999</v>
      </c>
      <c r="S35" s="14">
        <v>23.514623969999999</v>
      </c>
      <c r="T35" s="16">
        <v>0.74458610999999997</v>
      </c>
      <c r="U35" s="14">
        <v>0</v>
      </c>
      <c r="V35" s="16">
        <v>0</v>
      </c>
      <c r="W35" s="14" t="s">
        <v>582</v>
      </c>
      <c r="X35" s="16" t="s">
        <v>582</v>
      </c>
      <c r="Y35" s="14">
        <v>1.03592752</v>
      </c>
      <c r="Z35" s="16">
        <v>5.6551589999999999E-2</v>
      </c>
      <c r="AA35" s="14">
        <v>0</v>
      </c>
      <c r="AB35" s="16">
        <v>0</v>
      </c>
      <c r="AC35" s="14">
        <v>1.61943897</v>
      </c>
      <c r="AD35" s="16">
        <v>0.17845542</v>
      </c>
    </row>
    <row r="36" spans="1:30" x14ac:dyDescent="0.25">
      <c r="A36" s="11" t="s">
        <v>506</v>
      </c>
      <c r="B36" s="13">
        <v>6736</v>
      </c>
      <c r="C36" s="14">
        <f>(38/B36*100)</f>
        <v>0.56413301662707838</v>
      </c>
      <c r="D36" s="15">
        <v>6698</v>
      </c>
      <c r="E36" s="14">
        <v>16.230774539999999</v>
      </c>
      <c r="F36" s="16">
        <v>0.49339291000000002</v>
      </c>
      <c r="G36" s="14">
        <v>11.537373880000001</v>
      </c>
      <c r="H36" s="16">
        <v>0.45584908000000002</v>
      </c>
      <c r="I36" s="14">
        <v>16.374123099999998</v>
      </c>
      <c r="J36" s="16">
        <v>0.48320225</v>
      </c>
      <c r="K36" s="14">
        <v>13.203593830000001</v>
      </c>
      <c r="L36" s="16">
        <v>0.46339665000000002</v>
      </c>
      <c r="M36" s="14">
        <v>8.7256909100000009</v>
      </c>
      <c r="N36" s="16">
        <v>0.40274931000000003</v>
      </c>
      <c r="O36" s="14">
        <v>10.456137829999999</v>
      </c>
      <c r="P36" s="16">
        <v>0.38679174</v>
      </c>
      <c r="Q36" s="14">
        <v>3.7785659599999999</v>
      </c>
      <c r="R36" s="16">
        <v>0.30228188</v>
      </c>
      <c r="S36" s="14">
        <v>17.87188789</v>
      </c>
      <c r="T36" s="16">
        <v>0.45885835000000003</v>
      </c>
      <c r="U36" s="14">
        <v>0</v>
      </c>
      <c r="V36" s="16">
        <v>0</v>
      </c>
      <c r="W36" s="14" t="s">
        <v>582</v>
      </c>
      <c r="X36" s="16" t="s">
        <v>582</v>
      </c>
      <c r="Y36" s="14">
        <v>0</v>
      </c>
      <c r="Z36" s="16">
        <v>0</v>
      </c>
      <c r="AA36" s="14">
        <v>0</v>
      </c>
      <c r="AB36" s="16">
        <v>0</v>
      </c>
      <c r="AC36" s="14">
        <v>1.8218520600000001</v>
      </c>
      <c r="AD36" s="16">
        <v>0.19215109</v>
      </c>
    </row>
    <row r="37" spans="1:30" x14ac:dyDescent="0.25">
      <c r="A37" s="11" t="s">
        <v>507</v>
      </c>
      <c r="B37" s="13">
        <v>5458</v>
      </c>
      <c r="C37" s="14">
        <f>(79/B37*100)</f>
        <v>1.4474166361304508</v>
      </c>
      <c r="D37" s="15">
        <v>5379</v>
      </c>
      <c r="E37" s="14">
        <v>8.3283062799999996</v>
      </c>
      <c r="F37" s="16">
        <v>0.48176951000000001</v>
      </c>
      <c r="G37" s="14">
        <v>8.8652043900000006</v>
      </c>
      <c r="H37" s="16">
        <v>0.41258950999999999</v>
      </c>
      <c r="I37" s="14">
        <v>9.7110289299999994</v>
      </c>
      <c r="J37" s="16">
        <v>0.44541468000000001</v>
      </c>
      <c r="K37" s="14">
        <v>10.32388987</v>
      </c>
      <c r="L37" s="16">
        <v>0.42466405000000002</v>
      </c>
      <c r="M37" s="14">
        <v>8.2937183999999995</v>
      </c>
      <c r="N37" s="16">
        <v>0.43085309999999999</v>
      </c>
      <c r="O37" s="14">
        <v>14.121476380000001</v>
      </c>
      <c r="P37" s="16">
        <v>0.58360014999999998</v>
      </c>
      <c r="Q37" s="14">
        <v>6.7238543200000001</v>
      </c>
      <c r="R37" s="16">
        <v>0.32777504000000002</v>
      </c>
      <c r="S37" s="14">
        <v>27.70383786</v>
      </c>
      <c r="T37" s="16">
        <v>0.76618688000000001</v>
      </c>
      <c r="U37" s="14">
        <v>0</v>
      </c>
      <c r="V37" s="16">
        <v>0</v>
      </c>
      <c r="W37" s="14" t="s">
        <v>582</v>
      </c>
      <c r="X37" s="16" t="s">
        <v>582</v>
      </c>
      <c r="Y37" s="14">
        <v>0</v>
      </c>
      <c r="Z37" s="16">
        <v>0</v>
      </c>
      <c r="AA37" s="14">
        <v>0</v>
      </c>
      <c r="AB37" s="16">
        <v>0</v>
      </c>
      <c r="AC37" s="14">
        <v>5.9286835699999996</v>
      </c>
      <c r="AD37" s="16">
        <v>0.52370435999999998</v>
      </c>
    </row>
    <row r="38" spans="1:30" x14ac:dyDescent="0.25">
      <c r="A38" s="11" t="s">
        <v>508</v>
      </c>
      <c r="B38" s="13">
        <v>5860</v>
      </c>
      <c r="C38" s="14">
        <f>(18/B38*100)</f>
        <v>0.30716723549488051</v>
      </c>
      <c r="D38" s="15">
        <v>5842</v>
      </c>
      <c r="E38" s="14">
        <v>7.0475911599999996</v>
      </c>
      <c r="F38" s="16">
        <v>0.36649169999999998</v>
      </c>
      <c r="G38" s="14">
        <v>11.054216500000001</v>
      </c>
      <c r="H38" s="16">
        <v>0.63069547999999998</v>
      </c>
      <c r="I38" s="14">
        <v>10.949303909999999</v>
      </c>
      <c r="J38" s="16">
        <v>0.54450175999999995</v>
      </c>
      <c r="K38" s="14">
        <v>10.04810743</v>
      </c>
      <c r="L38" s="16">
        <v>0.42691865000000001</v>
      </c>
      <c r="M38" s="14">
        <v>6.9841556699999998</v>
      </c>
      <c r="N38" s="16">
        <v>0.35141692000000002</v>
      </c>
      <c r="O38" s="14">
        <v>12.36872866</v>
      </c>
      <c r="P38" s="16">
        <v>0.43365819999999999</v>
      </c>
      <c r="Q38" s="14">
        <v>6.2263806800000001</v>
      </c>
      <c r="R38" s="16">
        <v>0.38320863999999999</v>
      </c>
      <c r="S38" s="14">
        <v>30.65267609</v>
      </c>
      <c r="T38" s="16">
        <v>0.73361922000000002</v>
      </c>
      <c r="U38" s="14">
        <v>0</v>
      </c>
      <c r="V38" s="16">
        <v>0</v>
      </c>
      <c r="W38" s="14" t="s">
        <v>582</v>
      </c>
      <c r="X38" s="16" t="s">
        <v>582</v>
      </c>
      <c r="Y38" s="14">
        <v>0</v>
      </c>
      <c r="Z38" s="16">
        <v>0</v>
      </c>
      <c r="AA38" s="14">
        <v>0</v>
      </c>
      <c r="AB38" s="16">
        <v>0</v>
      </c>
      <c r="AC38" s="14">
        <v>4.6688398900000001</v>
      </c>
      <c r="AD38" s="16">
        <v>0.38621048000000002</v>
      </c>
    </row>
    <row r="39" spans="1:30" x14ac:dyDescent="0.25">
      <c r="A39" s="11" t="s">
        <v>509</v>
      </c>
      <c r="B39" s="13">
        <v>5895</v>
      </c>
      <c r="C39" s="14">
        <f>(33/B39*100)</f>
        <v>0.55979643765903309</v>
      </c>
      <c r="D39" s="15">
        <v>5862</v>
      </c>
      <c r="E39" s="14">
        <v>17.264408199999998</v>
      </c>
      <c r="F39" s="16">
        <v>0.60939491999999995</v>
      </c>
      <c r="G39" s="14">
        <v>19.13902144</v>
      </c>
      <c r="H39" s="16">
        <v>0.57490600000000003</v>
      </c>
      <c r="I39" s="14">
        <v>15.22915311</v>
      </c>
      <c r="J39" s="16">
        <v>0.58531875</v>
      </c>
      <c r="K39" s="14">
        <v>10.548066240000001</v>
      </c>
      <c r="L39" s="16">
        <v>0.47195121000000001</v>
      </c>
      <c r="M39" s="14">
        <v>5.9649558499999999</v>
      </c>
      <c r="N39" s="16">
        <v>0.38455667999999998</v>
      </c>
      <c r="O39" s="14">
        <v>8.58979888</v>
      </c>
      <c r="P39" s="16">
        <v>0.43380800000000003</v>
      </c>
      <c r="Q39" s="14">
        <v>1.53857467</v>
      </c>
      <c r="R39" s="16">
        <v>0.15382624</v>
      </c>
      <c r="S39" s="14">
        <v>18.979779359999998</v>
      </c>
      <c r="T39" s="16">
        <v>0.75789519999999999</v>
      </c>
      <c r="U39" s="14">
        <v>0</v>
      </c>
      <c r="V39" s="16">
        <v>0</v>
      </c>
      <c r="W39" s="14" t="s">
        <v>582</v>
      </c>
      <c r="X39" s="16" t="s">
        <v>582</v>
      </c>
      <c r="Y39" s="14">
        <v>0</v>
      </c>
      <c r="Z39" s="16">
        <v>0</v>
      </c>
      <c r="AA39" s="14">
        <v>0</v>
      </c>
      <c r="AB39" s="16">
        <v>0</v>
      </c>
      <c r="AC39" s="14">
        <v>2.7462422499999999</v>
      </c>
      <c r="AD39" s="16">
        <v>0.41394650999999999</v>
      </c>
    </row>
    <row r="40" spans="1:30" x14ac:dyDescent="0.25">
      <c r="A40" s="11" t="s">
        <v>510</v>
      </c>
      <c r="B40" s="13">
        <v>14157</v>
      </c>
      <c r="C40" s="14">
        <f>(314/B40*100)</f>
        <v>2.2179840361658543</v>
      </c>
      <c r="D40" s="15">
        <v>13843</v>
      </c>
      <c r="E40" s="14">
        <v>10.96455933</v>
      </c>
      <c r="F40" s="16">
        <v>0.41789810999999999</v>
      </c>
      <c r="G40" s="14">
        <v>13.78333544</v>
      </c>
      <c r="H40" s="16">
        <v>0.54820985</v>
      </c>
      <c r="I40" s="14">
        <v>12.52575281</v>
      </c>
      <c r="J40" s="16">
        <v>0.46060396999999997</v>
      </c>
      <c r="K40" s="14">
        <v>10.93379706</v>
      </c>
      <c r="L40" s="16">
        <v>0.40876177000000002</v>
      </c>
      <c r="M40" s="14">
        <v>7.6831948800000003</v>
      </c>
      <c r="N40" s="16">
        <v>0.34327592000000001</v>
      </c>
      <c r="O40" s="14">
        <v>12.92728264</v>
      </c>
      <c r="P40" s="16">
        <v>0.39542811999999999</v>
      </c>
      <c r="Q40" s="14">
        <v>4.6878214399999996</v>
      </c>
      <c r="R40" s="16">
        <v>0.26778664000000002</v>
      </c>
      <c r="S40" s="14">
        <v>22.521383790000002</v>
      </c>
      <c r="T40" s="16">
        <v>0.66177114000000004</v>
      </c>
      <c r="U40" s="14">
        <v>0</v>
      </c>
      <c r="V40" s="16">
        <v>0</v>
      </c>
      <c r="W40" s="14" t="s">
        <v>582</v>
      </c>
      <c r="X40" s="16" t="s">
        <v>582</v>
      </c>
      <c r="Y40" s="14">
        <v>0</v>
      </c>
      <c r="Z40" s="16">
        <v>0</v>
      </c>
      <c r="AA40" s="14">
        <v>0</v>
      </c>
      <c r="AB40" s="16">
        <v>0</v>
      </c>
      <c r="AC40" s="14">
        <v>3.97287261</v>
      </c>
      <c r="AD40" s="16">
        <v>0.33059687999999998</v>
      </c>
    </row>
    <row r="41" spans="1:30" x14ac:dyDescent="0.25">
      <c r="A41" s="11" t="s">
        <v>511</v>
      </c>
      <c r="B41" s="13">
        <v>5712</v>
      </c>
      <c r="C41" s="14">
        <f>(45/B41*100)</f>
        <v>0.78781512605042014</v>
      </c>
      <c r="D41" s="15">
        <v>5667</v>
      </c>
      <c r="E41" s="14">
        <v>10.29326522</v>
      </c>
      <c r="F41" s="16">
        <v>0.46446632999999998</v>
      </c>
      <c r="G41" s="14">
        <v>6.9406843499999997</v>
      </c>
      <c r="H41" s="16">
        <v>0.34939181000000002</v>
      </c>
      <c r="I41" s="14">
        <v>9.6741991600000006</v>
      </c>
      <c r="J41" s="16">
        <v>0.42003908000000001</v>
      </c>
      <c r="K41" s="14">
        <v>11.09643749</v>
      </c>
      <c r="L41" s="16">
        <v>0.49815947999999999</v>
      </c>
      <c r="M41" s="14">
        <v>8.1075518100000004</v>
      </c>
      <c r="N41" s="16">
        <v>0.38281504999999999</v>
      </c>
      <c r="O41" s="14">
        <v>15.82104629</v>
      </c>
      <c r="P41" s="16">
        <v>0.56452455000000001</v>
      </c>
      <c r="Q41" s="14">
        <v>6.6995126000000003</v>
      </c>
      <c r="R41" s="16">
        <v>0.35242751</v>
      </c>
      <c r="S41" s="14">
        <v>27.388650080000001</v>
      </c>
      <c r="T41" s="16">
        <v>0.67992173</v>
      </c>
      <c r="U41" s="14">
        <v>0</v>
      </c>
      <c r="V41" s="16">
        <v>0</v>
      </c>
      <c r="W41" s="14" t="s">
        <v>582</v>
      </c>
      <c r="X41" s="16" t="s">
        <v>582</v>
      </c>
      <c r="Y41" s="14">
        <v>0.67759449000000005</v>
      </c>
      <c r="Z41" s="16">
        <v>0.18063670000000001</v>
      </c>
      <c r="AA41" s="14">
        <v>0</v>
      </c>
      <c r="AB41" s="16">
        <v>0</v>
      </c>
      <c r="AC41" s="14">
        <v>3.3010585099999998</v>
      </c>
      <c r="AD41" s="16">
        <v>0.44174552</v>
      </c>
    </row>
    <row r="42" spans="1:30" x14ac:dyDescent="0.25">
      <c r="A42" s="11" t="s">
        <v>512</v>
      </c>
      <c r="B42" s="13">
        <f>IF(COUNT(B7:B41) &gt; 0, AVERAGE(B7:B41), "\u2014")</f>
        <v>7103.4285714285716</v>
      </c>
      <c r="C42" s="14">
        <f>IF(COUNT(C7:C41) &gt; 0, AVERAGE(C7:C41), "—")</f>
        <v>1.6387126528529476</v>
      </c>
      <c r="D42" s="15">
        <f>IF(COUNT(D7:D41) &gt; 0, AVERAGE(D7:D41), "—")</f>
        <v>6978.6</v>
      </c>
      <c r="E42" s="14">
        <f>IF(COUNT(E7:E41) &gt; 0, AVERAGE(E7:E41), "—")</f>
        <v>10.192174751142858</v>
      </c>
      <c r="F42" s="16">
        <f>IF(COUNT(F7:F41) &gt; 0, SQRT(SUMSQ(F7:F41)/(COUNT(F7:F41)*COUNT(F7:F41)) ), "—")</f>
        <v>7.8269414480034244E-2</v>
      </c>
      <c r="G42" s="14">
        <f>IF(COUNT(G7:G41) &gt; 0, AVERAGE(G7:G41), "—")</f>
        <v>10.605461956571428</v>
      </c>
      <c r="H42" s="16">
        <f>IF(COUNT(H7:H41) &gt; 0, SQRT(SUMSQ(H7:H41)/(COUNT(H7:H41)*COUNT(H7:H41)) ), "—")</f>
        <v>7.7088261880644646E-2</v>
      </c>
      <c r="I42" s="14">
        <f>IF(COUNT(I7:I41) &gt; 0, AVERAGE(I7:I41), "—")</f>
        <v>11.804716740857145</v>
      </c>
      <c r="J42" s="16">
        <f>IF(COUNT(J7:J41) &gt; 0, SQRT(SUMSQ(J7:J41)/(COUNT(J7:J41)*COUNT(J7:J41)) ), "—")</f>
        <v>7.7714746959274397E-2</v>
      </c>
      <c r="K42" s="14">
        <f>IF(COUNT(K7:K41) &gt; 0, AVERAGE(K7:K41), "—")</f>
        <v>11.167810871714288</v>
      </c>
      <c r="L42" s="16">
        <f>IF(COUNT(L7:L41) &gt; 0, SQRT(SUMSQ(L7:L41)/(COUNT(L7:L41)*COUNT(L7:L41)) ), "—")</f>
        <v>7.4259527832448241E-2</v>
      </c>
      <c r="M42" s="14">
        <f>IF(COUNT(M7:M41) &gt; 0, AVERAGE(M7:M41), "—")</f>
        <v>7.8250833917142861</v>
      </c>
      <c r="N42" s="16">
        <f>IF(COUNT(N7:N41) &gt; 0, SQRT(SUMSQ(N7:N41)/(COUNT(N7:N41)*COUNT(N7:N41)) ), "—")</f>
        <v>6.3173121529759277E-2</v>
      </c>
      <c r="O42" s="14">
        <f>IF(COUNT(O7:O41) &gt; 0, AVERAGE(O7:O41), "—")</f>
        <v>12.321652329142855</v>
      </c>
      <c r="P42" s="16">
        <f>IF(COUNT(P7:P41) &gt; 0, SQRT(SUMSQ(P7:P41)/(COUNT(P7:P41)*COUNT(P7:P41)) ), "—")</f>
        <v>7.7898194662998355E-2</v>
      </c>
      <c r="Q42" s="14">
        <f>IF(COUNT(Q7:Q41) &gt; 0, AVERAGE(Q7:Q41), "—")</f>
        <v>5.7686542097142848</v>
      </c>
      <c r="R42" s="16">
        <f>IF(COUNT(R7:R41) &gt; 0, SQRT(SUMSQ(R7:R41)/(COUNT(R7:R41)*COUNT(R7:R41)) ), "—")</f>
        <v>6.5511637045160498E-2</v>
      </c>
      <c r="S42" s="14">
        <f>IF(COUNT(S7:S41) &gt; 0, AVERAGE(S7:S41), "—")</f>
        <v>23.87322788714286</v>
      </c>
      <c r="T42" s="16">
        <f>IF(COUNT(T7:T41) &gt; 0, SQRT(SUMSQ(T7:T41)/(COUNT(T7:T41)*COUNT(T7:T41)) ), "—")</f>
        <v>0.11180025643669893</v>
      </c>
      <c r="U42" s="14">
        <f>IF(COUNT(U7:U41) &gt; 0, AVERAGE(U7:U41), "—")</f>
        <v>0</v>
      </c>
      <c r="V42" s="16">
        <f>IF(COUNT(V7:V41) &gt; 0, SQRT(SUMSQ(V7:V41)/(COUNT(V7:V41)*COUNT(V7:V41)) ), "—")</f>
        <v>0</v>
      </c>
      <c r="W42" s="14" t="str">
        <f>IF(COUNT(W7:W41) &gt; 0, AVERAGE(W7:W41), "—")</f>
        <v>—</v>
      </c>
      <c r="X42" s="16" t="str">
        <f>IF(COUNT(X7:X41) &gt; 0, SQRT(SUMSQ(X7:X41)/(COUNT(X7:X41)*COUNT(X7:X41)) ), "—")</f>
        <v>—</v>
      </c>
      <c r="Y42" s="14">
        <f>IF(COUNT(Y7:Y41) &gt; 0, AVERAGE(Y7:Y41), "—")</f>
        <v>3.4487209768571434</v>
      </c>
      <c r="Z42" s="16">
        <f>IF(COUNT(Z7:Z41) &gt; 0, SQRT(SUMSQ(Z7:Z41)/(COUNT(Z7:Z41)*COUNT(Z7:Z41)) ), "—")</f>
        <v>3.6057382326098834E-2</v>
      </c>
      <c r="AA42" s="14">
        <f>IF(COUNT(AA7:AA41) &gt; 0, AVERAGE(AA7:AA41), "—")</f>
        <v>0</v>
      </c>
      <c r="AB42" s="16">
        <f>IF(COUNT(AB7:AB41) &gt; 0, SQRT(SUMSQ(AB7:AB41)/(COUNT(AB7:AB41)*COUNT(AB7:AB41)) ), "—")</f>
        <v>0</v>
      </c>
      <c r="AC42" s="14">
        <f>IF(COUNT(AC7:AC41) &gt; 0, AVERAGE(AC7:AC41), "—")</f>
        <v>2.9924968851428564</v>
      </c>
      <c r="AD42" s="16">
        <f>IF(COUNT(AD7:AD41) &gt; 0, SQRT(SUMSQ(AD7:AD41)/(COUNT(AD7:AD41)*COUNT(AD7:AD41)) ), "—")</f>
        <v>5.4946461398197304E-2</v>
      </c>
    </row>
    <row r="43" spans="1:30"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2"/>
    </row>
    <row r="44" spans="1:3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c r="AC44" s="14" t="s">
        <v>582</v>
      </c>
      <c r="AD44" s="16" t="s">
        <v>582</v>
      </c>
    </row>
    <row r="45" spans="1:30"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v>0</v>
      </c>
      <c r="T45" s="16">
        <v>0</v>
      </c>
      <c r="U45" s="14">
        <v>0</v>
      </c>
      <c r="V45" s="16">
        <v>0</v>
      </c>
      <c r="W45" s="14" t="s">
        <v>582</v>
      </c>
      <c r="X45" s="16" t="s">
        <v>582</v>
      </c>
      <c r="Y45" s="14">
        <v>100</v>
      </c>
      <c r="Z45" s="16">
        <v>0</v>
      </c>
      <c r="AA45" s="14">
        <v>0</v>
      </c>
      <c r="AB45" s="16">
        <v>0</v>
      </c>
      <c r="AC45" s="14">
        <v>0</v>
      </c>
      <c r="AD45" s="16">
        <v>0</v>
      </c>
    </row>
    <row r="46" spans="1:30" x14ac:dyDescent="0.25">
      <c r="A46" s="11" t="s">
        <v>516</v>
      </c>
      <c r="B46" s="13">
        <v>23141</v>
      </c>
      <c r="C46" s="14">
        <f>(1728/B46*100)</f>
        <v>7.4672658917073589</v>
      </c>
      <c r="D46" s="15">
        <v>21413</v>
      </c>
      <c r="E46" s="14">
        <v>18.140094749999999</v>
      </c>
      <c r="F46" s="16">
        <v>0.40352290000000002</v>
      </c>
      <c r="G46" s="14">
        <v>14.185372729999999</v>
      </c>
      <c r="H46" s="16">
        <v>0.35916745999999999</v>
      </c>
      <c r="I46" s="14">
        <v>13.122986750000001</v>
      </c>
      <c r="J46" s="16">
        <v>0.3538926</v>
      </c>
      <c r="K46" s="14">
        <v>9.2474539500000006</v>
      </c>
      <c r="L46" s="16">
        <v>0.27687072000000001</v>
      </c>
      <c r="M46" s="14">
        <v>4.7915931399999998</v>
      </c>
      <c r="N46" s="16">
        <v>0.18490619</v>
      </c>
      <c r="O46" s="14">
        <v>7.1832193999999996</v>
      </c>
      <c r="P46" s="16">
        <v>0.26961948000000002</v>
      </c>
      <c r="Q46" s="14">
        <v>2.2206992300000001</v>
      </c>
      <c r="R46" s="16">
        <v>0.10642347000000001</v>
      </c>
      <c r="S46" s="14">
        <v>11.89257154</v>
      </c>
      <c r="T46" s="16">
        <v>0.34071356000000003</v>
      </c>
      <c r="U46" s="14">
        <v>0</v>
      </c>
      <c r="V46" s="16">
        <v>0</v>
      </c>
      <c r="W46" s="14" t="s">
        <v>582</v>
      </c>
      <c r="X46" s="16" t="s">
        <v>582</v>
      </c>
      <c r="Y46" s="14">
        <v>0</v>
      </c>
      <c r="Z46" s="16">
        <v>0</v>
      </c>
      <c r="AA46" s="14">
        <v>0</v>
      </c>
      <c r="AB46" s="16">
        <v>0</v>
      </c>
      <c r="AC46" s="14">
        <v>19.216008510000002</v>
      </c>
      <c r="AD46" s="16">
        <v>0.70331807999999996</v>
      </c>
    </row>
    <row r="47" spans="1:30" x14ac:dyDescent="0.25">
      <c r="A47" s="11" t="s">
        <v>517</v>
      </c>
      <c r="B47" s="13">
        <v>5928</v>
      </c>
      <c r="C47" s="14">
        <f>(167/B47*100)</f>
        <v>2.8171390013495277</v>
      </c>
      <c r="D47" s="15">
        <v>5761</v>
      </c>
      <c r="E47" s="14">
        <v>10.022155160000001</v>
      </c>
      <c r="F47" s="16">
        <v>0.42339044999999997</v>
      </c>
      <c r="G47" s="14">
        <v>11.47539014</v>
      </c>
      <c r="H47" s="16">
        <v>0.51227818999999997</v>
      </c>
      <c r="I47" s="14">
        <v>15.822967</v>
      </c>
      <c r="J47" s="16">
        <v>0.51616055000000005</v>
      </c>
      <c r="K47" s="14">
        <v>13.340692049999999</v>
      </c>
      <c r="L47" s="16">
        <v>0.52294419999999997</v>
      </c>
      <c r="M47" s="14">
        <v>8.4091694599999993</v>
      </c>
      <c r="N47" s="16">
        <v>0.39164461</v>
      </c>
      <c r="O47" s="14">
        <v>9.2945521800000002</v>
      </c>
      <c r="P47" s="16">
        <v>0.389405</v>
      </c>
      <c r="Q47" s="14">
        <v>4.4382492100000004</v>
      </c>
      <c r="R47" s="16">
        <v>0.29836578000000002</v>
      </c>
      <c r="S47" s="14">
        <v>19.61091115</v>
      </c>
      <c r="T47" s="16">
        <v>0.69671461999999995</v>
      </c>
      <c r="U47" s="14">
        <v>0</v>
      </c>
      <c r="V47" s="16">
        <v>0</v>
      </c>
      <c r="W47" s="14" t="s">
        <v>582</v>
      </c>
      <c r="X47" s="16" t="s">
        <v>582</v>
      </c>
      <c r="Y47" s="14">
        <v>0</v>
      </c>
      <c r="Z47" s="16">
        <v>0</v>
      </c>
      <c r="AA47" s="14">
        <v>0</v>
      </c>
      <c r="AB47" s="16">
        <v>0</v>
      </c>
      <c r="AC47" s="14">
        <v>7.5859136600000001</v>
      </c>
      <c r="AD47" s="16">
        <v>0.76816788999999996</v>
      </c>
    </row>
    <row r="48" spans="1:30" x14ac:dyDescent="0.25">
      <c r="A48" s="11" t="s">
        <v>518</v>
      </c>
      <c r="B48" s="13">
        <v>9841</v>
      </c>
      <c r="C48" s="14">
        <f>(7/B48*100)</f>
        <v>7.1130982623717101E-2</v>
      </c>
      <c r="D48" s="15">
        <v>9834</v>
      </c>
      <c r="E48" s="14">
        <v>17.08247665</v>
      </c>
      <c r="F48" s="16">
        <v>0.67209735000000004</v>
      </c>
      <c r="G48" s="14">
        <v>15.13012633</v>
      </c>
      <c r="H48" s="16">
        <v>0.80883802999999999</v>
      </c>
      <c r="I48" s="14">
        <v>15.53644708</v>
      </c>
      <c r="J48" s="16">
        <v>0.65359275999999999</v>
      </c>
      <c r="K48" s="14">
        <v>9.3110572000000005</v>
      </c>
      <c r="L48" s="16">
        <v>0.44897197</v>
      </c>
      <c r="M48" s="14">
        <v>4.1953500000000004</v>
      </c>
      <c r="N48" s="16">
        <v>0.29117351000000002</v>
      </c>
      <c r="O48" s="14">
        <v>17.883052859999999</v>
      </c>
      <c r="P48" s="16">
        <v>0.75778453000000001</v>
      </c>
      <c r="Q48" s="14">
        <v>3.4604413300000001</v>
      </c>
      <c r="R48" s="16">
        <v>0.36290612</v>
      </c>
      <c r="S48" s="14">
        <v>16.43338834</v>
      </c>
      <c r="T48" s="16">
        <v>0.58962623000000003</v>
      </c>
      <c r="U48" s="14">
        <v>0</v>
      </c>
      <c r="V48" s="16">
        <v>0</v>
      </c>
      <c r="W48" s="14" t="s">
        <v>582</v>
      </c>
      <c r="X48" s="16" t="s">
        <v>582</v>
      </c>
      <c r="Y48" s="14">
        <v>0</v>
      </c>
      <c r="Z48" s="16">
        <v>0</v>
      </c>
      <c r="AA48" s="14">
        <v>0</v>
      </c>
      <c r="AB48" s="16">
        <v>0</v>
      </c>
      <c r="AC48" s="14">
        <v>0.96766021000000002</v>
      </c>
      <c r="AD48" s="16">
        <v>0.51893414000000004</v>
      </c>
    </row>
    <row r="49" spans="1:30"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v>0</v>
      </c>
      <c r="R49" s="16">
        <v>0</v>
      </c>
      <c r="S49" s="14">
        <v>0</v>
      </c>
      <c r="T49" s="16">
        <v>0</v>
      </c>
      <c r="U49" s="14">
        <v>0</v>
      </c>
      <c r="V49" s="16">
        <v>0</v>
      </c>
      <c r="W49" s="14" t="s">
        <v>582</v>
      </c>
      <c r="X49" s="16" t="s">
        <v>582</v>
      </c>
      <c r="Y49" s="14">
        <v>100</v>
      </c>
      <c r="Z49" s="16">
        <v>0</v>
      </c>
      <c r="AA49" s="14">
        <v>0</v>
      </c>
      <c r="AB49" s="16">
        <v>0</v>
      </c>
      <c r="AC49" s="14">
        <v>0</v>
      </c>
      <c r="AD49" s="16">
        <v>0</v>
      </c>
    </row>
    <row r="50" spans="1:30" x14ac:dyDescent="0.25">
      <c r="A50" s="11" t="s">
        <v>520</v>
      </c>
      <c r="B50" s="13">
        <v>11795</v>
      </c>
      <c r="C50" s="14">
        <f>(245/B50*100)</f>
        <v>2.0771513353115725</v>
      </c>
      <c r="D50" s="15">
        <v>11550</v>
      </c>
      <c r="E50" s="14">
        <v>23.419203469999999</v>
      </c>
      <c r="F50" s="16">
        <v>0.66090362000000002</v>
      </c>
      <c r="G50" s="14">
        <v>20.654973210000001</v>
      </c>
      <c r="H50" s="16">
        <v>0.48516537999999998</v>
      </c>
      <c r="I50" s="14">
        <v>13.77097171</v>
      </c>
      <c r="J50" s="16">
        <v>0.42348733999999999</v>
      </c>
      <c r="K50" s="14">
        <v>9.8370788499999993</v>
      </c>
      <c r="L50" s="16">
        <v>0.35951156000000001</v>
      </c>
      <c r="M50" s="14">
        <v>4.8800960800000004</v>
      </c>
      <c r="N50" s="16">
        <v>0.25560176000000001</v>
      </c>
      <c r="O50" s="14">
        <v>9.3742654900000009</v>
      </c>
      <c r="P50" s="16">
        <v>0.44189600000000001</v>
      </c>
      <c r="Q50" s="14">
        <v>2.5892622300000001</v>
      </c>
      <c r="R50" s="16">
        <v>0.17271188000000001</v>
      </c>
      <c r="S50" s="14">
        <v>13.62589912</v>
      </c>
      <c r="T50" s="16">
        <v>0.52510551000000005</v>
      </c>
      <c r="U50" s="14">
        <v>0</v>
      </c>
      <c r="V50" s="16">
        <v>0</v>
      </c>
      <c r="W50" s="14" t="s">
        <v>582</v>
      </c>
      <c r="X50" s="16" t="s">
        <v>582</v>
      </c>
      <c r="Y50" s="14">
        <v>0</v>
      </c>
      <c r="Z50" s="16">
        <v>0</v>
      </c>
      <c r="AA50" s="14">
        <v>0</v>
      </c>
      <c r="AB50" s="16">
        <v>0</v>
      </c>
      <c r="AC50" s="14">
        <v>1.84824984</v>
      </c>
      <c r="AD50" s="16">
        <v>0.24251386999999999</v>
      </c>
    </row>
    <row r="51" spans="1:30" x14ac:dyDescent="0.25">
      <c r="A51" s="11" t="s">
        <v>521</v>
      </c>
      <c r="B51" s="13">
        <v>6866</v>
      </c>
      <c r="C51" s="14">
        <f>(113/B51*100)</f>
        <v>1.6457908534809205</v>
      </c>
      <c r="D51" s="15">
        <v>6753</v>
      </c>
      <c r="E51" s="14">
        <v>12.43881803</v>
      </c>
      <c r="F51" s="16">
        <v>0.43955948</v>
      </c>
      <c r="G51" s="14">
        <v>17.554904650000001</v>
      </c>
      <c r="H51" s="16">
        <v>0.49727890000000002</v>
      </c>
      <c r="I51" s="14">
        <v>14.860870780000001</v>
      </c>
      <c r="J51" s="16">
        <v>0.42957028000000003</v>
      </c>
      <c r="K51" s="14">
        <v>11.53705639</v>
      </c>
      <c r="L51" s="16">
        <v>0.43633642</v>
      </c>
      <c r="M51" s="14">
        <v>6.2667773599999999</v>
      </c>
      <c r="N51" s="16">
        <v>0.40737673000000002</v>
      </c>
      <c r="O51" s="14">
        <v>8.8414281300000006</v>
      </c>
      <c r="P51" s="16">
        <v>0.39547723000000001</v>
      </c>
      <c r="Q51" s="14">
        <v>2.5477736700000002</v>
      </c>
      <c r="R51" s="16">
        <v>0.22202579</v>
      </c>
      <c r="S51" s="14">
        <v>12.068818540000001</v>
      </c>
      <c r="T51" s="16">
        <v>0.43959319000000002</v>
      </c>
      <c r="U51" s="14">
        <v>0</v>
      </c>
      <c r="V51" s="16">
        <v>0</v>
      </c>
      <c r="W51" s="14" t="s">
        <v>582</v>
      </c>
      <c r="X51" s="16" t="s">
        <v>582</v>
      </c>
      <c r="Y51" s="14">
        <v>10.57277586</v>
      </c>
      <c r="Z51" s="16">
        <v>0.61158922000000004</v>
      </c>
      <c r="AA51" s="14">
        <v>0</v>
      </c>
      <c r="AB51" s="16">
        <v>0</v>
      </c>
      <c r="AC51" s="14">
        <v>3.3107766000000001</v>
      </c>
      <c r="AD51" s="16">
        <v>0.42300028000000001</v>
      </c>
    </row>
    <row r="52" spans="1:30" x14ac:dyDescent="0.25">
      <c r="A52" s="11" t="s">
        <v>522</v>
      </c>
      <c r="B52" s="13">
        <v>5809</v>
      </c>
      <c r="C52" s="14">
        <f>(85/B52*100)</f>
        <v>1.4632466861766225</v>
      </c>
      <c r="D52" s="15">
        <v>5724</v>
      </c>
      <c r="E52" s="14">
        <v>11.68225966</v>
      </c>
      <c r="F52" s="16">
        <v>0.51397698999999997</v>
      </c>
      <c r="G52" s="14">
        <v>13.139042699999999</v>
      </c>
      <c r="H52" s="16">
        <v>0.53353775000000003</v>
      </c>
      <c r="I52" s="14">
        <v>13.981411789999999</v>
      </c>
      <c r="J52" s="16">
        <v>0.50808034999999996</v>
      </c>
      <c r="K52" s="14">
        <v>11.107598169999999</v>
      </c>
      <c r="L52" s="16">
        <v>0.40577189000000002</v>
      </c>
      <c r="M52" s="14">
        <v>7.0036280800000004</v>
      </c>
      <c r="N52" s="16">
        <v>0.31982251</v>
      </c>
      <c r="O52" s="14">
        <v>10.8554397</v>
      </c>
      <c r="P52" s="16">
        <v>0.49377581999999998</v>
      </c>
      <c r="Q52" s="14">
        <v>4.5609526200000001</v>
      </c>
      <c r="R52" s="16">
        <v>0.30775401000000002</v>
      </c>
      <c r="S52" s="14">
        <v>24.85395931</v>
      </c>
      <c r="T52" s="16">
        <v>0.63479494000000003</v>
      </c>
      <c r="U52" s="14">
        <v>0</v>
      </c>
      <c r="V52" s="16">
        <v>0</v>
      </c>
      <c r="W52" s="14" t="s">
        <v>582</v>
      </c>
      <c r="X52" s="16" t="s">
        <v>582</v>
      </c>
      <c r="Y52" s="14">
        <v>0</v>
      </c>
      <c r="Z52" s="16">
        <v>0</v>
      </c>
      <c r="AA52" s="14">
        <v>0</v>
      </c>
      <c r="AB52" s="16">
        <v>0</v>
      </c>
      <c r="AC52" s="14">
        <v>2.8157079899999999</v>
      </c>
      <c r="AD52" s="16">
        <v>0.24294278999999999</v>
      </c>
    </row>
    <row r="53" spans="1:30" x14ac:dyDescent="0.25">
      <c r="A53" s="11" t="s">
        <v>523</v>
      </c>
      <c r="B53" s="13">
        <v>5571</v>
      </c>
      <c r="C53" s="14">
        <f>(90/B53*100)</f>
        <v>1.615508885298869</v>
      </c>
      <c r="D53" s="15">
        <v>5481</v>
      </c>
      <c r="E53" s="14">
        <v>11.171307560000001</v>
      </c>
      <c r="F53" s="16">
        <v>0.4483376</v>
      </c>
      <c r="G53" s="14">
        <v>13.494653550000001</v>
      </c>
      <c r="H53" s="16">
        <v>0.50283054000000005</v>
      </c>
      <c r="I53" s="14">
        <v>17.137198919999999</v>
      </c>
      <c r="J53" s="16">
        <v>0.50963161999999995</v>
      </c>
      <c r="K53" s="14">
        <v>14.343656230000001</v>
      </c>
      <c r="L53" s="16">
        <v>0.49470256000000001</v>
      </c>
      <c r="M53" s="14">
        <v>9.9096181800000007</v>
      </c>
      <c r="N53" s="16">
        <v>0.47452288999999997</v>
      </c>
      <c r="O53" s="14">
        <v>8.7146962099999996</v>
      </c>
      <c r="P53" s="16">
        <v>0.43287582000000002</v>
      </c>
      <c r="Q53" s="14">
        <v>4.5189033900000002</v>
      </c>
      <c r="R53" s="16">
        <v>0.26712709000000001</v>
      </c>
      <c r="S53" s="14">
        <v>15.904083099999999</v>
      </c>
      <c r="T53" s="16">
        <v>0.48989774000000003</v>
      </c>
      <c r="U53" s="14">
        <v>0</v>
      </c>
      <c r="V53" s="16">
        <v>0</v>
      </c>
      <c r="W53" s="14" t="s">
        <v>582</v>
      </c>
      <c r="X53" s="16" t="s">
        <v>582</v>
      </c>
      <c r="Y53" s="14">
        <v>0</v>
      </c>
      <c r="Z53" s="16">
        <v>0</v>
      </c>
      <c r="AA53" s="14">
        <v>0</v>
      </c>
      <c r="AB53" s="16">
        <v>0</v>
      </c>
      <c r="AC53" s="14">
        <v>4.8058828599999996</v>
      </c>
      <c r="AD53" s="16">
        <v>0.32385797999999999</v>
      </c>
    </row>
    <row r="54" spans="1:30" x14ac:dyDescent="0.25">
      <c r="A54" s="11" t="s">
        <v>524</v>
      </c>
      <c r="B54" s="13">
        <v>4740</v>
      </c>
      <c r="C54" s="14">
        <f>(224/B54*100)</f>
        <v>4.7257383966244726</v>
      </c>
      <c r="D54" s="15">
        <v>4516</v>
      </c>
      <c r="E54" s="14">
        <v>12.855728790000001</v>
      </c>
      <c r="F54" s="16">
        <v>0.68827497000000004</v>
      </c>
      <c r="G54" s="14">
        <v>16.171338339999998</v>
      </c>
      <c r="H54" s="16">
        <v>0.76904788000000002</v>
      </c>
      <c r="I54" s="14">
        <v>16.67071267</v>
      </c>
      <c r="J54" s="16">
        <v>0.63040404999999999</v>
      </c>
      <c r="K54" s="14">
        <v>9.8602691</v>
      </c>
      <c r="L54" s="16">
        <v>0.45126712000000002</v>
      </c>
      <c r="M54" s="14">
        <v>6.6249370399999998</v>
      </c>
      <c r="N54" s="16">
        <v>0.40930198000000001</v>
      </c>
      <c r="O54" s="14">
        <v>12.545005209999999</v>
      </c>
      <c r="P54" s="16">
        <v>0.58263595999999995</v>
      </c>
      <c r="Q54" s="14">
        <v>3.3550591600000002</v>
      </c>
      <c r="R54" s="16">
        <v>0.31353165</v>
      </c>
      <c r="S54" s="14">
        <v>15.49346008</v>
      </c>
      <c r="T54" s="16">
        <v>0.59432819000000003</v>
      </c>
      <c r="U54" s="14">
        <v>0</v>
      </c>
      <c r="V54" s="16">
        <v>0</v>
      </c>
      <c r="W54" s="14" t="s">
        <v>582</v>
      </c>
      <c r="X54" s="16" t="s">
        <v>582</v>
      </c>
      <c r="Y54" s="14">
        <v>0</v>
      </c>
      <c r="Z54" s="16">
        <v>0</v>
      </c>
      <c r="AA54" s="14">
        <v>0</v>
      </c>
      <c r="AB54" s="16">
        <v>0</v>
      </c>
      <c r="AC54" s="14">
        <v>6.4234896099999998</v>
      </c>
      <c r="AD54" s="16">
        <v>0.63969001000000003</v>
      </c>
    </row>
    <row r="55" spans="1:30"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v>0</v>
      </c>
      <c r="R55" s="16">
        <v>0</v>
      </c>
      <c r="S55" s="14">
        <v>0</v>
      </c>
      <c r="T55" s="16">
        <v>0</v>
      </c>
      <c r="U55" s="14">
        <v>0</v>
      </c>
      <c r="V55" s="16">
        <v>0</v>
      </c>
      <c r="W55" s="14" t="s">
        <v>582</v>
      </c>
      <c r="X55" s="16" t="s">
        <v>582</v>
      </c>
      <c r="Y55" s="14">
        <v>100</v>
      </c>
      <c r="Z55" s="16">
        <v>0</v>
      </c>
      <c r="AA55" s="14">
        <v>0</v>
      </c>
      <c r="AB55" s="16">
        <v>0</v>
      </c>
      <c r="AC55" s="14">
        <v>0</v>
      </c>
      <c r="AD55" s="16">
        <v>0</v>
      </c>
    </row>
    <row r="56" spans="1:30" x14ac:dyDescent="0.25">
      <c r="A56" s="11" t="s">
        <v>526</v>
      </c>
      <c r="B56" s="13">
        <v>5359</v>
      </c>
      <c r="C56" s="14">
        <f>(77/B56*100)</f>
        <v>1.4368352304534429</v>
      </c>
      <c r="D56" s="15">
        <v>5282</v>
      </c>
      <c r="E56" s="14">
        <v>17.484583409999999</v>
      </c>
      <c r="F56" s="16">
        <v>0.59203318000000005</v>
      </c>
      <c r="G56" s="14">
        <v>14.87199232</v>
      </c>
      <c r="H56" s="16">
        <v>0.53771475000000002</v>
      </c>
      <c r="I56" s="14">
        <v>12.747194179999999</v>
      </c>
      <c r="J56" s="16">
        <v>0.47723982999999998</v>
      </c>
      <c r="K56" s="14">
        <v>10.674992619999999</v>
      </c>
      <c r="L56" s="16">
        <v>0.36230944999999998</v>
      </c>
      <c r="M56" s="14">
        <v>5.1460606799999997</v>
      </c>
      <c r="N56" s="16">
        <v>0.32623606999999999</v>
      </c>
      <c r="O56" s="14">
        <v>11.993161750000001</v>
      </c>
      <c r="P56" s="16">
        <v>0.55354201999999997</v>
      </c>
      <c r="Q56" s="14">
        <v>3.4979211299999999</v>
      </c>
      <c r="R56" s="16">
        <v>0.28584791999999998</v>
      </c>
      <c r="S56" s="14">
        <v>22.914325000000002</v>
      </c>
      <c r="T56" s="16">
        <v>0.68105081999999995</v>
      </c>
      <c r="U56" s="14">
        <v>0</v>
      </c>
      <c r="V56" s="16">
        <v>0</v>
      </c>
      <c r="W56" s="14" t="s">
        <v>582</v>
      </c>
      <c r="X56" s="16" t="s">
        <v>582</v>
      </c>
      <c r="Y56" s="14">
        <v>0</v>
      </c>
      <c r="Z56" s="16">
        <v>0</v>
      </c>
      <c r="AA56" s="14">
        <v>0</v>
      </c>
      <c r="AB56" s="16">
        <v>0</v>
      </c>
      <c r="AC56" s="14">
        <v>0.66976891999999999</v>
      </c>
      <c r="AD56" s="16">
        <v>0.17054876999999999</v>
      </c>
    </row>
    <row r="57" spans="1:30"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v>0</v>
      </c>
      <c r="R57" s="16">
        <v>0</v>
      </c>
      <c r="S57" s="14">
        <v>0</v>
      </c>
      <c r="T57" s="16">
        <v>0</v>
      </c>
      <c r="U57" s="14">
        <v>0</v>
      </c>
      <c r="V57" s="16">
        <v>0</v>
      </c>
      <c r="W57" s="14" t="s">
        <v>582</v>
      </c>
      <c r="X57" s="16" t="s">
        <v>582</v>
      </c>
      <c r="Y57" s="14">
        <v>100</v>
      </c>
      <c r="Z57" s="16">
        <v>0</v>
      </c>
      <c r="AA57" s="14">
        <v>0</v>
      </c>
      <c r="AB57" s="16">
        <v>0</v>
      </c>
      <c r="AC57" s="14">
        <v>0</v>
      </c>
      <c r="AD57" s="16">
        <v>0</v>
      </c>
    </row>
    <row r="58" spans="1:30"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v>0</v>
      </c>
      <c r="R58" s="16">
        <v>0</v>
      </c>
      <c r="S58" s="14">
        <v>0</v>
      </c>
      <c r="T58" s="16">
        <v>0</v>
      </c>
      <c r="U58" s="14">
        <v>0</v>
      </c>
      <c r="V58" s="16">
        <v>0</v>
      </c>
      <c r="W58" s="14" t="s">
        <v>582</v>
      </c>
      <c r="X58" s="16" t="s">
        <v>582</v>
      </c>
      <c r="Y58" s="14">
        <v>100</v>
      </c>
      <c r="Z58" s="16">
        <v>0</v>
      </c>
      <c r="AA58" s="14">
        <v>0</v>
      </c>
      <c r="AB58" s="16">
        <v>0</v>
      </c>
      <c r="AC58" s="14">
        <v>0</v>
      </c>
      <c r="AD58" s="16">
        <v>0</v>
      </c>
    </row>
    <row r="59" spans="1:30"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v>0</v>
      </c>
      <c r="R59" s="16">
        <v>0</v>
      </c>
      <c r="S59" s="14">
        <v>0</v>
      </c>
      <c r="T59" s="16">
        <v>0</v>
      </c>
      <c r="U59" s="14">
        <v>0</v>
      </c>
      <c r="V59" s="16">
        <v>0</v>
      </c>
      <c r="W59" s="14" t="s">
        <v>582</v>
      </c>
      <c r="X59" s="16" t="s">
        <v>582</v>
      </c>
      <c r="Y59" s="14">
        <v>100</v>
      </c>
      <c r="Z59" s="16">
        <v>0</v>
      </c>
      <c r="AA59" s="14">
        <v>0</v>
      </c>
      <c r="AB59" s="16">
        <v>0</v>
      </c>
      <c r="AC59" s="14">
        <v>0</v>
      </c>
      <c r="AD59" s="16">
        <v>0</v>
      </c>
    </row>
    <row r="60" spans="1:30"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v>0</v>
      </c>
      <c r="R60" s="16">
        <v>0</v>
      </c>
      <c r="S60" s="14">
        <v>0</v>
      </c>
      <c r="T60" s="16">
        <v>0</v>
      </c>
      <c r="U60" s="14">
        <v>0</v>
      </c>
      <c r="V60" s="16">
        <v>0</v>
      </c>
      <c r="W60" s="14" t="s">
        <v>582</v>
      </c>
      <c r="X60" s="16" t="s">
        <v>582</v>
      </c>
      <c r="Y60" s="14">
        <v>100</v>
      </c>
      <c r="Z60" s="16">
        <v>0</v>
      </c>
      <c r="AA60" s="14">
        <v>0</v>
      </c>
      <c r="AB60" s="16">
        <v>0</v>
      </c>
      <c r="AC60" s="14">
        <v>0</v>
      </c>
      <c r="AD60" s="16">
        <v>0</v>
      </c>
    </row>
    <row r="61" spans="1:30" x14ac:dyDescent="0.25">
      <c r="A61" s="11" t="s">
        <v>531</v>
      </c>
      <c r="B61" s="13">
        <v>6525</v>
      </c>
      <c r="C61" s="14">
        <f>(147/B61*100)</f>
        <v>2.2528735632183907</v>
      </c>
      <c r="D61" s="15">
        <v>6378</v>
      </c>
      <c r="E61" s="14">
        <v>8.6555076700000004</v>
      </c>
      <c r="F61" s="16">
        <v>0.35824957000000002</v>
      </c>
      <c r="G61" s="14">
        <v>9.6944689900000007</v>
      </c>
      <c r="H61" s="16">
        <v>0.40375169999999999</v>
      </c>
      <c r="I61" s="14">
        <v>11.820538689999999</v>
      </c>
      <c r="J61" s="16">
        <v>0.43772994999999998</v>
      </c>
      <c r="K61" s="14">
        <v>12.43705883</v>
      </c>
      <c r="L61" s="16">
        <v>0.46002279000000001</v>
      </c>
      <c r="M61" s="14">
        <v>8.2874055799999997</v>
      </c>
      <c r="N61" s="16">
        <v>0.38273828999999998</v>
      </c>
      <c r="O61" s="14">
        <v>12.17197796</v>
      </c>
      <c r="P61" s="16">
        <v>0.52565408999999996</v>
      </c>
      <c r="Q61" s="14">
        <v>4.7027177800000004</v>
      </c>
      <c r="R61" s="16">
        <v>0.25651354999999998</v>
      </c>
      <c r="S61" s="14">
        <v>28.573153789999999</v>
      </c>
      <c r="T61" s="16">
        <v>0.67994248999999995</v>
      </c>
      <c r="U61" s="14">
        <v>0</v>
      </c>
      <c r="V61" s="16">
        <v>0</v>
      </c>
      <c r="W61" s="14" t="s">
        <v>582</v>
      </c>
      <c r="X61" s="16" t="s">
        <v>582</v>
      </c>
      <c r="Y61" s="14">
        <v>0</v>
      </c>
      <c r="Z61" s="16">
        <v>0</v>
      </c>
      <c r="AA61" s="14">
        <v>0</v>
      </c>
      <c r="AB61" s="16">
        <v>0</v>
      </c>
      <c r="AC61" s="14">
        <v>3.6571707099999999</v>
      </c>
      <c r="AD61" s="16">
        <v>0.41181570000000001</v>
      </c>
    </row>
    <row r="62" spans="1:30" x14ac:dyDescent="0.25">
      <c r="A62" s="11" t="s">
        <v>532</v>
      </c>
      <c r="B62" s="13">
        <v>4476</v>
      </c>
      <c r="C62" s="14">
        <f>(3/B62*100)</f>
        <v>6.7024128686327081E-2</v>
      </c>
      <c r="D62" s="15">
        <v>4473</v>
      </c>
      <c r="E62" s="14">
        <v>16.733903489999999</v>
      </c>
      <c r="F62" s="16">
        <v>0.53206302000000005</v>
      </c>
      <c r="G62" s="14">
        <v>19.055480639999999</v>
      </c>
      <c r="H62" s="16">
        <v>0.64445474999999997</v>
      </c>
      <c r="I62" s="14">
        <v>14.868770809999999</v>
      </c>
      <c r="J62" s="16">
        <v>0.57641578999999998</v>
      </c>
      <c r="K62" s="14">
        <v>9.2745643799999993</v>
      </c>
      <c r="L62" s="16">
        <v>0.40935539999999998</v>
      </c>
      <c r="M62" s="14">
        <v>4.53412389</v>
      </c>
      <c r="N62" s="16">
        <v>0.30702948000000002</v>
      </c>
      <c r="O62" s="14">
        <v>10.4908938</v>
      </c>
      <c r="P62" s="16">
        <v>0.47167757999999999</v>
      </c>
      <c r="Q62" s="14">
        <v>4.63188654</v>
      </c>
      <c r="R62" s="16">
        <v>0.32787400999999999</v>
      </c>
      <c r="S62" s="14">
        <v>20.116766779999999</v>
      </c>
      <c r="T62" s="16">
        <v>0.58983978000000004</v>
      </c>
      <c r="U62" s="14">
        <v>0</v>
      </c>
      <c r="V62" s="16">
        <v>0</v>
      </c>
      <c r="W62" s="14" t="s">
        <v>582</v>
      </c>
      <c r="X62" s="16" t="s">
        <v>582</v>
      </c>
      <c r="Y62" s="14">
        <v>0</v>
      </c>
      <c r="Z62" s="16">
        <v>0</v>
      </c>
      <c r="AA62" s="14">
        <v>0</v>
      </c>
      <c r="AB62" s="16">
        <v>0</v>
      </c>
      <c r="AC62" s="14">
        <v>0.29360966999999999</v>
      </c>
      <c r="AD62" s="16">
        <v>8.1426830000000006E-2</v>
      </c>
    </row>
    <row r="63" spans="1:30"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v>0</v>
      </c>
      <c r="R63" s="16">
        <v>0</v>
      </c>
      <c r="S63" s="14">
        <v>0</v>
      </c>
      <c r="T63" s="16">
        <v>0</v>
      </c>
      <c r="U63" s="14">
        <v>0</v>
      </c>
      <c r="V63" s="16">
        <v>0</v>
      </c>
      <c r="W63" s="14" t="s">
        <v>582</v>
      </c>
      <c r="X63" s="16" t="s">
        <v>582</v>
      </c>
      <c r="Y63" s="14">
        <v>100</v>
      </c>
      <c r="Z63" s="16">
        <v>0</v>
      </c>
      <c r="AA63" s="14">
        <v>0</v>
      </c>
      <c r="AB63" s="16">
        <v>0</v>
      </c>
      <c r="AC63" s="14">
        <v>0</v>
      </c>
      <c r="AD63" s="16">
        <v>0</v>
      </c>
    </row>
    <row r="64" spans="1:30"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v>0</v>
      </c>
      <c r="R64" s="16">
        <v>0</v>
      </c>
      <c r="S64" s="14">
        <v>0</v>
      </c>
      <c r="T64" s="16">
        <v>0</v>
      </c>
      <c r="U64" s="14">
        <v>0</v>
      </c>
      <c r="V64" s="16">
        <v>0</v>
      </c>
      <c r="W64" s="14" t="s">
        <v>582</v>
      </c>
      <c r="X64" s="16" t="s">
        <v>582</v>
      </c>
      <c r="Y64" s="14">
        <v>100</v>
      </c>
      <c r="Z64" s="16">
        <v>0</v>
      </c>
      <c r="AA64" s="14">
        <v>0</v>
      </c>
      <c r="AB64" s="16">
        <v>0</v>
      </c>
      <c r="AC64" s="14">
        <v>0</v>
      </c>
      <c r="AD64" s="16">
        <v>0</v>
      </c>
    </row>
    <row r="65" spans="1:30"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v>0</v>
      </c>
      <c r="R65" s="16">
        <v>0</v>
      </c>
      <c r="S65" s="14">
        <v>0</v>
      </c>
      <c r="T65" s="16">
        <v>0</v>
      </c>
      <c r="U65" s="14">
        <v>0</v>
      </c>
      <c r="V65" s="16">
        <v>0</v>
      </c>
      <c r="W65" s="14" t="s">
        <v>582</v>
      </c>
      <c r="X65" s="16" t="s">
        <v>582</v>
      </c>
      <c r="Y65" s="14">
        <v>100</v>
      </c>
      <c r="Z65" s="16">
        <v>0</v>
      </c>
      <c r="AA65" s="14">
        <v>0</v>
      </c>
      <c r="AB65" s="16">
        <v>0</v>
      </c>
      <c r="AC65" s="14">
        <v>0</v>
      </c>
      <c r="AD65" s="16">
        <v>0</v>
      </c>
    </row>
    <row r="66" spans="1:30" x14ac:dyDescent="0.25">
      <c r="A66" s="11" t="s">
        <v>536</v>
      </c>
      <c r="B66" s="13">
        <v>5665</v>
      </c>
      <c r="C66" s="14">
        <f>(79/B66*100)</f>
        <v>1.3945278022947925</v>
      </c>
      <c r="D66" s="15">
        <v>5586</v>
      </c>
      <c r="E66" s="14">
        <v>5.4162648999999998</v>
      </c>
      <c r="F66" s="16">
        <v>0.34336438000000002</v>
      </c>
      <c r="G66" s="14">
        <v>8.8607315199999999</v>
      </c>
      <c r="H66" s="16">
        <v>0.37156802999999999</v>
      </c>
      <c r="I66" s="14">
        <v>13.08837125</v>
      </c>
      <c r="J66" s="16">
        <v>0.40444347000000003</v>
      </c>
      <c r="K66" s="14">
        <v>13.49868313</v>
      </c>
      <c r="L66" s="16">
        <v>0.38549151999999998</v>
      </c>
      <c r="M66" s="14">
        <v>9.7698965999999992</v>
      </c>
      <c r="N66" s="16">
        <v>0.39812433000000003</v>
      </c>
      <c r="O66" s="14">
        <v>11.613885440000001</v>
      </c>
      <c r="P66" s="16">
        <v>0.37836678000000001</v>
      </c>
      <c r="Q66" s="14">
        <v>4.4921873400000001</v>
      </c>
      <c r="R66" s="16">
        <v>0.26459379999999999</v>
      </c>
      <c r="S66" s="14">
        <v>24.938204809999998</v>
      </c>
      <c r="T66" s="16">
        <v>0.53269513000000002</v>
      </c>
      <c r="U66" s="14">
        <v>0</v>
      </c>
      <c r="V66" s="16">
        <v>0</v>
      </c>
      <c r="W66" s="14" t="s">
        <v>582</v>
      </c>
      <c r="X66" s="16" t="s">
        <v>582</v>
      </c>
      <c r="Y66" s="14">
        <v>0</v>
      </c>
      <c r="Z66" s="16">
        <v>0</v>
      </c>
      <c r="AA66" s="14">
        <v>0</v>
      </c>
      <c r="AB66" s="16">
        <v>0</v>
      </c>
      <c r="AC66" s="14">
        <v>8.3217750000000006</v>
      </c>
      <c r="AD66" s="16">
        <v>0.31281637000000001</v>
      </c>
    </row>
    <row r="67" spans="1:30" x14ac:dyDescent="0.25">
      <c r="A67" s="11" t="s">
        <v>537</v>
      </c>
      <c r="B67" s="13">
        <v>6971</v>
      </c>
      <c r="C67" s="14">
        <f>(349/B67*100)</f>
        <v>5.0064553148759146</v>
      </c>
      <c r="D67" s="15">
        <v>6622</v>
      </c>
      <c r="E67" s="14">
        <v>8.60159071</v>
      </c>
      <c r="F67" s="16">
        <v>0.38775514999999999</v>
      </c>
      <c r="G67" s="14">
        <v>20.899469060000001</v>
      </c>
      <c r="H67" s="16">
        <v>0.51541386</v>
      </c>
      <c r="I67" s="14">
        <v>17.201041159999999</v>
      </c>
      <c r="J67" s="16">
        <v>0.48693786</v>
      </c>
      <c r="K67" s="14">
        <v>13.8259715</v>
      </c>
      <c r="L67" s="16">
        <v>0.45174751000000002</v>
      </c>
      <c r="M67" s="14">
        <v>7.1173771500000003</v>
      </c>
      <c r="N67" s="16">
        <v>0.34329802999999998</v>
      </c>
      <c r="O67" s="14">
        <v>10.706480729999999</v>
      </c>
      <c r="P67" s="16">
        <v>0.36167621999999999</v>
      </c>
      <c r="Q67" s="14">
        <v>2.84176495</v>
      </c>
      <c r="R67" s="16">
        <v>0.19995219</v>
      </c>
      <c r="S67" s="14">
        <v>17.21981967</v>
      </c>
      <c r="T67" s="16">
        <v>0.55267776000000002</v>
      </c>
      <c r="U67" s="14">
        <v>0</v>
      </c>
      <c r="V67" s="16">
        <v>0</v>
      </c>
      <c r="W67" s="14" t="s">
        <v>582</v>
      </c>
      <c r="X67" s="16" t="s">
        <v>582</v>
      </c>
      <c r="Y67" s="14">
        <v>0</v>
      </c>
      <c r="Z67" s="16">
        <v>0</v>
      </c>
      <c r="AA67" s="14">
        <v>0</v>
      </c>
      <c r="AB67" s="16">
        <v>0</v>
      </c>
      <c r="AC67" s="14">
        <v>1.5864850699999999</v>
      </c>
      <c r="AD67" s="16">
        <v>0.17601670999999999</v>
      </c>
    </row>
    <row r="68" spans="1:30" x14ac:dyDescent="0.25">
      <c r="A68" s="11" t="s">
        <v>538</v>
      </c>
      <c r="B68" s="13">
        <v>12083</v>
      </c>
      <c r="C68" s="14">
        <f>(28/B68*100)</f>
        <v>0.23173053049739301</v>
      </c>
      <c r="D68" s="15">
        <v>12055</v>
      </c>
      <c r="E68" s="14">
        <v>20.632175490000002</v>
      </c>
      <c r="F68" s="16">
        <v>0.35870692999999998</v>
      </c>
      <c r="G68" s="14">
        <v>15.160157359999999</v>
      </c>
      <c r="H68" s="16">
        <v>0.33396629</v>
      </c>
      <c r="I68" s="14">
        <v>13.19495203</v>
      </c>
      <c r="J68" s="16">
        <v>0.26135914999999998</v>
      </c>
      <c r="K68" s="14">
        <v>11.75581927</v>
      </c>
      <c r="L68" s="16">
        <v>0.30904009999999998</v>
      </c>
      <c r="M68" s="14">
        <v>7.2477147400000002</v>
      </c>
      <c r="N68" s="16">
        <v>0.25047270999999999</v>
      </c>
      <c r="O68" s="14">
        <v>7.0480242799999999</v>
      </c>
      <c r="P68" s="16">
        <v>0.22952350999999999</v>
      </c>
      <c r="Q68" s="14">
        <v>2.5492538800000002</v>
      </c>
      <c r="R68" s="16">
        <v>0.16013617999999999</v>
      </c>
      <c r="S68" s="14">
        <v>11.986278329999999</v>
      </c>
      <c r="T68" s="16">
        <v>0.28029917999999998</v>
      </c>
      <c r="U68" s="14">
        <v>0</v>
      </c>
      <c r="V68" s="16">
        <v>0</v>
      </c>
      <c r="W68" s="14" t="s">
        <v>582</v>
      </c>
      <c r="X68" s="16" t="s">
        <v>582</v>
      </c>
      <c r="Y68" s="14">
        <v>0</v>
      </c>
      <c r="Z68" s="16">
        <v>0</v>
      </c>
      <c r="AA68" s="14">
        <v>0</v>
      </c>
      <c r="AB68" s="16">
        <v>0</v>
      </c>
      <c r="AC68" s="14">
        <v>10.425624620000001</v>
      </c>
      <c r="AD68" s="16">
        <v>0.25986914</v>
      </c>
    </row>
    <row r="69" spans="1:30"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v>0</v>
      </c>
      <c r="R69" s="16">
        <v>0</v>
      </c>
      <c r="S69" s="14">
        <v>0</v>
      </c>
      <c r="T69" s="16">
        <v>0</v>
      </c>
      <c r="U69" s="14">
        <v>0</v>
      </c>
      <c r="V69" s="16">
        <v>0</v>
      </c>
      <c r="W69" s="14" t="s">
        <v>582</v>
      </c>
      <c r="X69" s="16" t="s">
        <v>582</v>
      </c>
      <c r="Y69" s="14">
        <v>100</v>
      </c>
      <c r="Z69" s="16">
        <v>0</v>
      </c>
      <c r="AA69" s="14">
        <v>0</v>
      </c>
      <c r="AB69" s="16">
        <v>0</v>
      </c>
      <c r="AC69" s="14">
        <v>0</v>
      </c>
      <c r="AD69" s="16">
        <v>0</v>
      </c>
    </row>
    <row r="70" spans="1:30" x14ac:dyDescent="0.25">
      <c r="A70" s="11" t="s">
        <v>540</v>
      </c>
      <c r="B70" s="13">
        <v>6036</v>
      </c>
      <c r="C70" s="14">
        <f>(223/B70*100)</f>
        <v>3.6944996686547382</v>
      </c>
      <c r="D70" s="15">
        <v>5813</v>
      </c>
      <c r="E70" s="14">
        <v>6.1851003799999997</v>
      </c>
      <c r="F70" s="16">
        <v>0.43921621</v>
      </c>
      <c r="G70" s="14">
        <v>8.2512594900000007</v>
      </c>
      <c r="H70" s="16">
        <v>0.40276138</v>
      </c>
      <c r="I70" s="14">
        <v>12.3755735</v>
      </c>
      <c r="J70" s="16">
        <v>0.57604847999999997</v>
      </c>
      <c r="K70" s="14">
        <v>16.09525133</v>
      </c>
      <c r="L70" s="16">
        <v>0.63415900000000003</v>
      </c>
      <c r="M70" s="14">
        <v>9.9620184100000007</v>
      </c>
      <c r="N70" s="16">
        <v>0.39077140999999999</v>
      </c>
      <c r="O70" s="14">
        <v>8.4749239000000003</v>
      </c>
      <c r="P70" s="16">
        <v>0.47352163000000003</v>
      </c>
      <c r="Q70" s="14">
        <v>7.3268918200000002</v>
      </c>
      <c r="R70" s="16">
        <v>0.37730450999999998</v>
      </c>
      <c r="S70" s="14">
        <v>27.82377996</v>
      </c>
      <c r="T70" s="16">
        <v>0.82681747000000005</v>
      </c>
      <c r="U70" s="14">
        <v>0</v>
      </c>
      <c r="V70" s="16">
        <v>0</v>
      </c>
      <c r="W70" s="14" t="s">
        <v>582</v>
      </c>
      <c r="X70" s="16" t="s">
        <v>582</v>
      </c>
      <c r="Y70" s="14">
        <v>0</v>
      </c>
      <c r="Z70" s="16">
        <v>0</v>
      </c>
      <c r="AA70" s="14">
        <v>0</v>
      </c>
      <c r="AB70" s="16">
        <v>0</v>
      </c>
      <c r="AC70" s="14">
        <v>3.5052012000000001</v>
      </c>
      <c r="AD70" s="16">
        <v>0.36283545</v>
      </c>
    </row>
    <row r="71" spans="1:30" x14ac:dyDescent="0.25">
      <c r="A71" s="11" t="s">
        <v>541</v>
      </c>
      <c r="B71" s="13">
        <v>6115</v>
      </c>
      <c r="C71" s="14">
        <f>(18/B71*100)</f>
        <v>0.29435813573180702</v>
      </c>
      <c r="D71" s="15">
        <v>6097</v>
      </c>
      <c r="E71" s="14">
        <v>15.12419341</v>
      </c>
      <c r="F71" s="16">
        <v>0.45668637000000001</v>
      </c>
      <c r="G71" s="14">
        <v>14.814816840000001</v>
      </c>
      <c r="H71" s="16">
        <v>0.49269541</v>
      </c>
      <c r="I71" s="14">
        <v>14.325737269999999</v>
      </c>
      <c r="J71" s="16">
        <v>0.53692039999999996</v>
      </c>
      <c r="K71" s="14">
        <v>9.9802070300000008</v>
      </c>
      <c r="L71" s="16">
        <v>0.35535993999999999</v>
      </c>
      <c r="M71" s="14">
        <v>4.9707010299999999</v>
      </c>
      <c r="N71" s="16">
        <v>0.31625706999999997</v>
      </c>
      <c r="O71" s="14">
        <v>11.47495909</v>
      </c>
      <c r="P71" s="16">
        <v>0.39211992000000001</v>
      </c>
      <c r="Q71" s="14">
        <v>3.0024332199999999</v>
      </c>
      <c r="R71" s="16">
        <v>0.19031793999999999</v>
      </c>
      <c r="S71" s="14">
        <v>25.765454439999999</v>
      </c>
      <c r="T71" s="16">
        <v>0.54360693000000004</v>
      </c>
      <c r="U71" s="14">
        <v>0</v>
      </c>
      <c r="V71" s="16">
        <v>0</v>
      </c>
      <c r="W71" s="14" t="s">
        <v>582</v>
      </c>
      <c r="X71" s="16" t="s">
        <v>582</v>
      </c>
      <c r="Y71" s="14">
        <v>0</v>
      </c>
      <c r="Z71" s="16">
        <v>0</v>
      </c>
      <c r="AA71" s="14">
        <v>0</v>
      </c>
      <c r="AB71" s="16">
        <v>0</v>
      </c>
      <c r="AC71" s="14">
        <v>0.54149767000000004</v>
      </c>
      <c r="AD71" s="16">
        <v>0.10810992</v>
      </c>
    </row>
    <row r="72" spans="1:30" x14ac:dyDescent="0.25">
      <c r="A72" s="11" t="s">
        <v>542</v>
      </c>
      <c r="B72" s="13">
        <v>7708</v>
      </c>
      <c r="C72" s="14">
        <f>(5/B72*100)</f>
        <v>6.4867669953295279E-2</v>
      </c>
      <c r="D72" s="15">
        <v>7703</v>
      </c>
      <c r="E72" s="14">
        <v>15.739847989999999</v>
      </c>
      <c r="F72" s="16">
        <v>0.46826873000000002</v>
      </c>
      <c r="G72" s="14">
        <v>11.105957930000001</v>
      </c>
      <c r="H72" s="16">
        <v>0.36924709</v>
      </c>
      <c r="I72" s="14">
        <v>13.20828697</v>
      </c>
      <c r="J72" s="16">
        <v>0.45645459999999999</v>
      </c>
      <c r="K72" s="14">
        <v>8.7152147099999997</v>
      </c>
      <c r="L72" s="16">
        <v>0.36086243000000001</v>
      </c>
      <c r="M72" s="14">
        <v>3.8044923100000001</v>
      </c>
      <c r="N72" s="16">
        <v>0.20097034999999999</v>
      </c>
      <c r="O72" s="14">
        <v>16.31943588</v>
      </c>
      <c r="P72" s="16">
        <v>0.44238899999999998</v>
      </c>
      <c r="Q72" s="14">
        <v>3.8053603100000002</v>
      </c>
      <c r="R72" s="16">
        <v>0.23445977000000001</v>
      </c>
      <c r="S72" s="14">
        <v>27.051169990000002</v>
      </c>
      <c r="T72" s="16">
        <v>0.54195424999999997</v>
      </c>
      <c r="U72" s="14">
        <v>0</v>
      </c>
      <c r="V72" s="16">
        <v>0</v>
      </c>
      <c r="W72" s="14" t="s">
        <v>582</v>
      </c>
      <c r="X72" s="16" t="s">
        <v>582</v>
      </c>
      <c r="Y72" s="14">
        <v>0</v>
      </c>
      <c r="Z72" s="16">
        <v>0</v>
      </c>
      <c r="AA72" s="14">
        <v>0</v>
      </c>
      <c r="AB72" s="16">
        <v>0</v>
      </c>
      <c r="AC72" s="14">
        <v>0.25023392</v>
      </c>
      <c r="AD72" s="16">
        <v>5.7643600000000003E-2</v>
      </c>
    </row>
    <row r="73" spans="1:30" x14ac:dyDescent="0.25">
      <c r="A73" s="11" t="s">
        <v>543</v>
      </c>
      <c r="B73" s="13">
        <v>8249</v>
      </c>
      <c r="C73" s="14">
        <f>(152/B73*100)</f>
        <v>1.8426475936477147</v>
      </c>
      <c r="D73" s="15">
        <v>8097</v>
      </c>
      <c r="E73" s="14">
        <v>4.6415048900000002</v>
      </c>
      <c r="F73" s="16">
        <v>0.31778930999999999</v>
      </c>
      <c r="G73" s="14">
        <v>15.602914800000001</v>
      </c>
      <c r="H73" s="16">
        <v>0.52357063999999998</v>
      </c>
      <c r="I73" s="14">
        <v>15.947908399999999</v>
      </c>
      <c r="J73" s="16">
        <v>0.56913157000000003</v>
      </c>
      <c r="K73" s="14">
        <v>15.45537599</v>
      </c>
      <c r="L73" s="16">
        <v>0.50590478000000005</v>
      </c>
      <c r="M73" s="14">
        <v>6.5275202400000003</v>
      </c>
      <c r="N73" s="16">
        <v>0.34023241999999998</v>
      </c>
      <c r="O73" s="14">
        <v>14.791920940000001</v>
      </c>
      <c r="P73" s="16">
        <v>0.50056542000000004</v>
      </c>
      <c r="Q73" s="14">
        <v>1.7991445100000001</v>
      </c>
      <c r="R73" s="16">
        <v>0.16411008999999999</v>
      </c>
      <c r="S73" s="14">
        <v>24.202124420000001</v>
      </c>
      <c r="T73" s="16">
        <v>0.72390213000000003</v>
      </c>
      <c r="U73" s="14">
        <v>0</v>
      </c>
      <c r="V73" s="16">
        <v>0</v>
      </c>
      <c r="W73" s="14" t="s">
        <v>582</v>
      </c>
      <c r="X73" s="16" t="s">
        <v>582</v>
      </c>
      <c r="Y73" s="14">
        <v>0</v>
      </c>
      <c r="Z73" s="16">
        <v>0</v>
      </c>
      <c r="AA73" s="14">
        <v>0</v>
      </c>
      <c r="AB73" s="16">
        <v>0</v>
      </c>
      <c r="AC73" s="14">
        <v>1.0315858099999999</v>
      </c>
      <c r="AD73" s="16">
        <v>0.16188427</v>
      </c>
    </row>
    <row r="74" spans="1:30"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v>0</v>
      </c>
      <c r="R74" s="16">
        <v>0</v>
      </c>
      <c r="S74" s="14">
        <v>0</v>
      </c>
      <c r="T74" s="16">
        <v>0</v>
      </c>
      <c r="U74" s="14">
        <v>0</v>
      </c>
      <c r="V74" s="16">
        <v>0</v>
      </c>
      <c r="W74" s="14" t="s">
        <v>582</v>
      </c>
      <c r="X74" s="16" t="s">
        <v>582</v>
      </c>
      <c r="Y74" s="14">
        <v>100</v>
      </c>
      <c r="Z74" s="16">
        <v>0</v>
      </c>
      <c r="AA74" s="14">
        <v>0</v>
      </c>
      <c r="AB74" s="16">
        <v>0</v>
      </c>
      <c r="AC74" s="14">
        <v>0</v>
      </c>
      <c r="AD74" s="16">
        <v>0</v>
      </c>
    </row>
    <row r="75" spans="1:30" x14ac:dyDescent="0.25">
      <c r="A75" s="11" t="s">
        <v>545</v>
      </c>
      <c r="B75" s="13">
        <v>5375</v>
      </c>
      <c r="C75" s="14">
        <f>(240/B75*100)</f>
        <v>4.4651162790697674</v>
      </c>
      <c r="D75" s="15">
        <v>5135</v>
      </c>
      <c r="E75" s="14">
        <v>19.19477569</v>
      </c>
      <c r="F75" s="16">
        <v>0.64991812000000004</v>
      </c>
      <c r="G75" s="14">
        <v>19.534474729999999</v>
      </c>
      <c r="H75" s="16">
        <v>0.66294090000000006</v>
      </c>
      <c r="I75" s="14">
        <v>16.544189530000001</v>
      </c>
      <c r="J75" s="16">
        <v>0.61240514000000001</v>
      </c>
      <c r="K75" s="14">
        <v>12.77106942</v>
      </c>
      <c r="L75" s="16">
        <v>0.46667408999999999</v>
      </c>
      <c r="M75" s="14">
        <v>6.8862346099999998</v>
      </c>
      <c r="N75" s="16">
        <v>0.33212894999999998</v>
      </c>
      <c r="O75" s="14">
        <v>4.5584318499999998</v>
      </c>
      <c r="P75" s="16">
        <v>0.30105475999999998</v>
      </c>
      <c r="Q75" s="14">
        <v>3.7966190100000001</v>
      </c>
      <c r="R75" s="16">
        <v>0.29695312000000001</v>
      </c>
      <c r="S75" s="14">
        <v>10.48665737</v>
      </c>
      <c r="T75" s="16">
        <v>0.45887516</v>
      </c>
      <c r="U75" s="14">
        <v>0</v>
      </c>
      <c r="V75" s="16">
        <v>0</v>
      </c>
      <c r="W75" s="14" t="s">
        <v>582</v>
      </c>
      <c r="X75" s="16" t="s">
        <v>582</v>
      </c>
      <c r="Y75" s="14">
        <v>0</v>
      </c>
      <c r="Z75" s="16">
        <v>0</v>
      </c>
      <c r="AA75" s="14">
        <v>0</v>
      </c>
      <c r="AB75" s="16">
        <v>0</v>
      </c>
      <c r="AC75" s="14">
        <v>6.22754779</v>
      </c>
      <c r="AD75" s="16">
        <v>0.65635597000000001</v>
      </c>
    </row>
    <row r="76" spans="1:30" x14ac:dyDescent="0.25">
      <c r="A76" s="11" t="s">
        <v>546</v>
      </c>
      <c r="B76" s="13">
        <v>14167</v>
      </c>
      <c r="C76" s="14">
        <f>(231/B76*100)</f>
        <v>1.6305498694148373</v>
      </c>
      <c r="D76" s="15">
        <v>13936</v>
      </c>
      <c r="E76" s="14">
        <v>25.91942616</v>
      </c>
      <c r="F76" s="16">
        <v>0.65718483000000005</v>
      </c>
      <c r="G76" s="14">
        <v>16.0717371</v>
      </c>
      <c r="H76" s="16">
        <v>0.38248915999999999</v>
      </c>
      <c r="I76" s="14">
        <v>13.89978539</v>
      </c>
      <c r="J76" s="16">
        <v>0.39275713000000001</v>
      </c>
      <c r="K76" s="14">
        <v>10.457683360000001</v>
      </c>
      <c r="L76" s="16">
        <v>0.35543696000000002</v>
      </c>
      <c r="M76" s="14">
        <v>6.5551092899999999</v>
      </c>
      <c r="N76" s="16">
        <v>0.30363666</v>
      </c>
      <c r="O76" s="14">
        <v>7.3906906000000001</v>
      </c>
      <c r="P76" s="16">
        <v>0.28967290000000001</v>
      </c>
      <c r="Q76" s="14">
        <v>2.3543212200000001</v>
      </c>
      <c r="R76" s="16">
        <v>0.14987944</v>
      </c>
      <c r="S76" s="14">
        <v>12.930105620000001</v>
      </c>
      <c r="T76" s="16">
        <v>0.36533152000000002</v>
      </c>
      <c r="U76" s="14">
        <v>0</v>
      </c>
      <c r="V76" s="16">
        <v>0</v>
      </c>
      <c r="W76" s="14" t="s">
        <v>582</v>
      </c>
      <c r="X76" s="16" t="s">
        <v>582</v>
      </c>
      <c r="Y76" s="14">
        <v>0</v>
      </c>
      <c r="Z76" s="16">
        <v>0</v>
      </c>
      <c r="AA76" s="14">
        <v>0</v>
      </c>
      <c r="AB76" s="16">
        <v>0</v>
      </c>
      <c r="AC76" s="14">
        <v>4.4211412699999997</v>
      </c>
      <c r="AD76" s="16">
        <v>0.32281343000000001</v>
      </c>
    </row>
    <row r="77" spans="1:30" x14ac:dyDescent="0.25">
      <c r="A77" s="11" t="s">
        <v>547</v>
      </c>
      <c r="B77" s="13">
        <v>6062</v>
      </c>
      <c r="C77" s="14">
        <f>(154/B77*100)</f>
        <v>2.5404157043879905</v>
      </c>
      <c r="D77" s="15">
        <v>5908</v>
      </c>
      <c r="E77" s="14">
        <v>14.27789044</v>
      </c>
      <c r="F77" s="16">
        <v>0.50405959</v>
      </c>
      <c r="G77" s="14">
        <v>11.230645900000001</v>
      </c>
      <c r="H77" s="16">
        <v>0.43762430000000002</v>
      </c>
      <c r="I77" s="14">
        <v>15.06159706</v>
      </c>
      <c r="J77" s="16">
        <v>0.46309221</v>
      </c>
      <c r="K77" s="14">
        <v>11.1031867</v>
      </c>
      <c r="L77" s="16">
        <v>0.38616505000000001</v>
      </c>
      <c r="M77" s="14">
        <v>6.9642639700000002</v>
      </c>
      <c r="N77" s="16">
        <v>0.35111988999999999</v>
      </c>
      <c r="O77" s="14">
        <v>11.274943759999999</v>
      </c>
      <c r="P77" s="16">
        <v>0.44588986000000003</v>
      </c>
      <c r="Q77" s="14">
        <v>5.2713474099999997</v>
      </c>
      <c r="R77" s="16">
        <v>0.37568854000000002</v>
      </c>
      <c r="S77" s="14">
        <v>16.310852929999999</v>
      </c>
      <c r="T77" s="16">
        <v>0.57050467000000005</v>
      </c>
      <c r="U77" s="14">
        <v>0</v>
      </c>
      <c r="V77" s="16">
        <v>0</v>
      </c>
      <c r="W77" s="14" t="s">
        <v>582</v>
      </c>
      <c r="X77" s="16" t="s">
        <v>582</v>
      </c>
      <c r="Y77" s="14">
        <v>0</v>
      </c>
      <c r="Z77" s="16">
        <v>0</v>
      </c>
      <c r="AA77" s="14">
        <v>0</v>
      </c>
      <c r="AB77" s="16">
        <v>0</v>
      </c>
      <c r="AC77" s="14">
        <v>8.5052718200000008</v>
      </c>
      <c r="AD77" s="16">
        <v>0.57105808000000002</v>
      </c>
    </row>
    <row r="78" spans="1:30"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v>0</v>
      </c>
      <c r="R78" s="16">
        <v>0</v>
      </c>
      <c r="S78" s="14">
        <v>0</v>
      </c>
      <c r="T78" s="16">
        <v>0</v>
      </c>
      <c r="U78" s="14">
        <v>0</v>
      </c>
      <c r="V78" s="16">
        <v>0</v>
      </c>
      <c r="W78" s="14" t="s">
        <v>582</v>
      </c>
      <c r="X78" s="16" t="s">
        <v>582</v>
      </c>
      <c r="Y78" s="14">
        <v>100</v>
      </c>
      <c r="Z78" s="16">
        <v>0</v>
      </c>
      <c r="AA78" s="14">
        <v>0</v>
      </c>
      <c r="AB78" s="16">
        <v>0</v>
      </c>
      <c r="AC78" s="14">
        <v>0</v>
      </c>
      <c r="AD78" s="16">
        <v>0</v>
      </c>
    </row>
    <row r="79" spans="1:30"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v>0</v>
      </c>
      <c r="R79" s="16">
        <v>0</v>
      </c>
      <c r="S79" s="14">
        <v>0</v>
      </c>
      <c r="T79" s="16">
        <v>0</v>
      </c>
      <c r="U79" s="14">
        <v>0</v>
      </c>
      <c r="V79" s="16">
        <v>0</v>
      </c>
      <c r="W79" s="14" t="s">
        <v>582</v>
      </c>
      <c r="X79" s="16" t="s">
        <v>582</v>
      </c>
      <c r="Y79" s="14">
        <v>100</v>
      </c>
      <c r="Z79" s="16">
        <v>0</v>
      </c>
      <c r="AA79" s="14">
        <v>0</v>
      </c>
      <c r="AB79" s="16">
        <v>0</v>
      </c>
      <c r="AC79" s="14">
        <v>0</v>
      </c>
      <c r="AD79" s="16">
        <v>0</v>
      </c>
    </row>
    <row r="80" spans="1:30"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v>0</v>
      </c>
      <c r="R80" s="16">
        <v>0</v>
      </c>
      <c r="S80" s="14">
        <v>0</v>
      </c>
      <c r="T80" s="16">
        <v>0</v>
      </c>
      <c r="U80" s="14">
        <v>0</v>
      </c>
      <c r="V80" s="16">
        <v>0</v>
      </c>
      <c r="W80" s="14" t="s">
        <v>582</v>
      </c>
      <c r="X80" s="16" t="s">
        <v>582</v>
      </c>
      <c r="Y80" s="14">
        <v>100</v>
      </c>
      <c r="Z80" s="16">
        <v>0</v>
      </c>
      <c r="AA80" s="14">
        <v>0</v>
      </c>
      <c r="AB80" s="16">
        <v>0</v>
      </c>
      <c r="AC80" s="14">
        <v>0</v>
      </c>
      <c r="AD80" s="16">
        <v>0</v>
      </c>
    </row>
    <row r="81" spans="1:30" x14ac:dyDescent="0.25">
      <c r="A81" s="19" t="s">
        <v>551</v>
      </c>
      <c r="B81" s="13">
        <v>8861</v>
      </c>
      <c r="C81" s="14">
        <f>(76/B81*100)</f>
        <v>0.85769100552984989</v>
      </c>
      <c r="D81" s="15">
        <v>8785</v>
      </c>
      <c r="E81" s="14">
        <v>5.9999444899999999</v>
      </c>
      <c r="F81" s="16">
        <v>0.39139649999999998</v>
      </c>
      <c r="G81" s="14">
        <v>11.96403772</v>
      </c>
      <c r="H81" s="16">
        <v>0.56698755000000001</v>
      </c>
      <c r="I81" s="14">
        <v>13.77898435</v>
      </c>
      <c r="J81" s="16">
        <v>0.44531876999999997</v>
      </c>
      <c r="K81" s="14">
        <v>11.79250731</v>
      </c>
      <c r="L81" s="16">
        <v>0.41000271999999999</v>
      </c>
      <c r="M81" s="14">
        <v>5.9149398299999998</v>
      </c>
      <c r="N81" s="16">
        <v>0.34079188999999999</v>
      </c>
      <c r="O81" s="14">
        <v>16.668846640000002</v>
      </c>
      <c r="P81" s="16">
        <v>0.65358609999999995</v>
      </c>
      <c r="Q81" s="14">
        <v>3.1423136500000002</v>
      </c>
      <c r="R81" s="16">
        <v>0.23681350000000001</v>
      </c>
      <c r="S81" s="14">
        <v>30.316243650000001</v>
      </c>
      <c r="T81" s="16">
        <v>0.97346067000000003</v>
      </c>
      <c r="U81" s="14">
        <v>0</v>
      </c>
      <c r="V81" s="16">
        <v>0</v>
      </c>
      <c r="W81" s="14" t="s">
        <v>582</v>
      </c>
      <c r="X81" s="16" t="s">
        <v>582</v>
      </c>
      <c r="Y81" s="14">
        <v>0</v>
      </c>
      <c r="Z81" s="16">
        <v>0</v>
      </c>
      <c r="AA81" s="14">
        <v>0</v>
      </c>
      <c r="AB81" s="16">
        <v>0</v>
      </c>
      <c r="AC81" s="14">
        <v>0.42218235999999998</v>
      </c>
      <c r="AD81" s="16">
        <v>9.2758579999999993E-2</v>
      </c>
    </row>
    <row r="82" spans="1:3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row>
    <row r="83" spans="1:30" x14ac:dyDescent="0.25">
      <c r="A83" s="3" t="s">
        <v>553</v>
      </c>
    </row>
    <row r="84" spans="1:30"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row>
    <row r="85" spans="1:30"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row>
    <row r="86" spans="1:30"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row>
    <row r="87" spans="1:30"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row>
    <row r="88" spans="1:30"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row>
    <row r="89" spans="1:30"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row>
    <row r="90" spans="1:30"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row>
    <row r="91" spans="1:30"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row>
    <row r="92" spans="1:30"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row>
    <row r="93" spans="1:30"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row>
    <row r="94" spans="1:30"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row>
    <row r="95" spans="1:30"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row>
    <row r="96" spans="1:30"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row>
  </sheetData>
  <mergeCells count="28">
    <mergeCell ref="A94:AD94"/>
    <mergeCell ref="A95:AD95"/>
    <mergeCell ref="A96:AD96"/>
    <mergeCell ref="A89:AD89"/>
    <mergeCell ref="A90:AD90"/>
    <mergeCell ref="A91:AD91"/>
    <mergeCell ref="A92:AD92"/>
    <mergeCell ref="A93:AD93"/>
    <mergeCell ref="A84:AD84"/>
    <mergeCell ref="A85:AD85"/>
    <mergeCell ref="A86:AD86"/>
    <mergeCell ref="A87:AD87"/>
    <mergeCell ref="A88:AD88"/>
    <mergeCell ref="Y4:Z4"/>
    <mergeCell ref="AA4:AB4"/>
    <mergeCell ref="AC4:AD4"/>
    <mergeCell ref="A1:AD1"/>
    <mergeCell ref="A2:AD2"/>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row>
    <row r="2" spans="1:30" x14ac:dyDescent="0.25">
      <c r="A2" s="25" t="s">
        <v>754</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row>
    <row r="4" spans="1:30" ht="30" customHeight="1" x14ac:dyDescent="0.25">
      <c r="A4" s="4"/>
      <c r="B4" s="5" t="s">
        <v>458</v>
      </c>
      <c r="C4" s="5" t="s">
        <v>459</v>
      </c>
      <c r="D4" s="6" t="s">
        <v>458</v>
      </c>
      <c r="E4" s="21" t="s">
        <v>745</v>
      </c>
      <c r="F4" s="22"/>
      <c r="G4" s="21" t="s">
        <v>746</v>
      </c>
      <c r="H4" s="22"/>
      <c r="I4" s="21" t="s">
        <v>747</v>
      </c>
      <c r="J4" s="22"/>
      <c r="K4" s="21" t="s">
        <v>748</v>
      </c>
      <c r="L4" s="22"/>
      <c r="M4" s="21" t="s">
        <v>749</v>
      </c>
      <c r="N4" s="22"/>
      <c r="O4" s="21" t="s">
        <v>750</v>
      </c>
      <c r="P4" s="22"/>
      <c r="Q4" s="21" t="s">
        <v>751</v>
      </c>
      <c r="R4" s="22"/>
      <c r="S4" s="21" t="s">
        <v>752</v>
      </c>
      <c r="T4" s="22"/>
      <c r="U4" s="21" t="s">
        <v>579</v>
      </c>
      <c r="V4" s="22"/>
      <c r="W4" s="21" t="s">
        <v>580</v>
      </c>
      <c r="X4" s="22"/>
      <c r="Y4" s="21" t="s">
        <v>468</v>
      </c>
      <c r="Z4" s="22"/>
      <c r="AA4" s="21" t="s">
        <v>469</v>
      </c>
      <c r="AB4" s="22"/>
      <c r="AC4" s="21" t="s">
        <v>581</v>
      </c>
      <c r="AD4" s="22"/>
    </row>
    <row r="5" spans="1:3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row>
    <row r="6" spans="1:30"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2"/>
    </row>
    <row r="7" spans="1:30" x14ac:dyDescent="0.25">
      <c r="A7" s="11" t="s">
        <v>476</v>
      </c>
      <c r="B7" s="13">
        <v>14530</v>
      </c>
      <c r="C7" s="14">
        <f>(492/B7*100)</f>
        <v>3.386097728836889</v>
      </c>
      <c r="D7" s="15">
        <v>14038</v>
      </c>
      <c r="E7" s="14">
        <v>15.926945119999999</v>
      </c>
      <c r="F7" s="16">
        <v>0.38508152000000001</v>
      </c>
      <c r="G7" s="14">
        <v>13.30190575</v>
      </c>
      <c r="H7" s="16">
        <v>0.36407667999999999</v>
      </c>
      <c r="I7" s="14">
        <v>16.201370579999999</v>
      </c>
      <c r="J7" s="16">
        <v>0.37759864999999998</v>
      </c>
      <c r="K7" s="14">
        <v>15.261845810000001</v>
      </c>
      <c r="L7" s="16">
        <v>0.35570834000000001</v>
      </c>
      <c r="M7" s="14">
        <v>11.23423931</v>
      </c>
      <c r="N7" s="16">
        <v>0.31018491999999998</v>
      </c>
      <c r="O7" s="14">
        <v>9.4101130800000004</v>
      </c>
      <c r="P7" s="16">
        <v>0.28837212000000001</v>
      </c>
      <c r="Q7" s="14">
        <v>4.4536470399999999</v>
      </c>
      <c r="R7" s="16">
        <v>0.21308046</v>
      </c>
      <c r="S7" s="14">
        <v>9.8547103099999998</v>
      </c>
      <c r="T7" s="16">
        <v>0.32436344</v>
      </c>
      <c r="U7" s="14">
        <v>0</v>
      </c>
      <c r="V7" s="16">
        <v>0</v>
      </c>
      <c r="W7" s="14" t="s">
        <v>582</v>
      </c>
      <c r="X7" s="16" t="s">
        <v>582</v>
      </c>
      <c r="Y7" s="14">
        <v>0</v>
      </c>
      <c r="Z7" s="16">
        <v>0</v>
      </c>
      <c r="AA7" s="14">
        <v>0</v>
      </c>
      <c r="AB7" s="16">
        <v>0</v>
      </c>
      <c r="AC7" s="14">
        <v>4.3552230099999996</v>
      </c>
      <c r="AD7" s="16">
        <v>0.3004038</v>
      </c>
    </row>
    <row r="8" spans="1:30" x14ac:dyDescent="0.25">
      <c r="A8" s="11" t="s">
        <v>478</v>
      </c>
      <c r="B8" s="13">
        <v>7007</v>
      </c>
      <c r="C8" s="14">
        <f>(42/B8*100)</f>
        <v>0.59940059940059942</v>
      </c>
      <c r="D8" s="15">
        <v>6965</v>
      </c>
      <c r="E8" s="14">
        <v>19.704476790000001</v>
      </c>
      <c r="F8" s="16">
        <v>0.66758808999999997</v>
      </c>
      <c r="G8" s="14">
        <v>18.167036029999998</v>
      </c>
      <c r="H8" s="16">
        <v>0.47718637000000003</v>
      </c>
      <c r="I8" s="14">
        <v>17.004842679999999</v>
      </c>
      <c r="J8" s="16">
        <v>0.52688347000000002</v>
      </c>
      <c r="K8" s="14">
        <v>14.218092179999999</v>
      </c>
      <c r="L8" s="16">
        <v>0.61308777000000003</v>
      </c>
      <c r="M8" s="14">
        <v>9.9541205500000007</v>
      </c>
      <c r="N8" s="16">
        <v>0.37564692</v>
      </c>
      <c r="O8" s="14">
        <v>7.0211484899999999</v>
      </c>
      <c r="P8" s="16">
        <v>0.33224501000000001</v>
      </c>
      <c r="Q8" s="14">
        <v>3.3051182200000002</v>
      </c>
      <c r="R8" s="16">
        <v>0.38224399999999997</v>
      </c>
      <c r="S8" s="14">
        <v>6.4037289900000003</v>
      </c>
      <c r="T8" s="16">
        <v>0.52137933000000003</v>
      </c>
      <c r="U8" s="14">
        <v>0</v>
      </c>
      <c r="V8" s="16">
        <v>0</v>
      </c>
      <c r="W8" s="14" t="s">
        <v>582</v>
      </c>
      <c r="X8" s="16" t="s">
        <v>582</v>
      </c>
      <c r="Y8" s="14">
        <v>0.47379272</v>
      </c>
      <c r="Z8" s="16">
        <v>0.11660442</v>
      </c>
      <c r="AA8" s="14">
        <v>0</v>
      </c>
      <c r="AB8" s="16">
        <v>0</v>
      </c>
      <c r="AC8" s="14">
        <v>3.7476433600000001</v>
      </c>
      <c r="AD8" s="16">
        <v>0.31185717000000002</v>
      </c>
    </row>
    <row r="9" spans="1:30" x14ac:dyDescent="0.25">
      <c r="A9" s="11" t="s">
        <v>479</v>
      </c>
      <c r="B9" s="13">
        <v>9651</v>
      </c>
      <c r="C9" s="14">
        <f>(168/B9*100)</f>
        <v>1.7407522536524711</v>
      </c>
      <c r="D9" s="15">
        <v>9483</v>
      </c>
      <c r="E9" s="14">
        <v>17.097006149999999</v>
      </c>
      <c r="F9" s="16">
        <v>0.52714307999999999</v>
      </c>
      <c r="G9" s="14">
        <v>17.345215530000001</v>
      </c>
      <c r="H9" s="16">
        <v>0.43438884</v>
      </c>
      <c r="I9" s="14">
        <v>16.061602449999999</v>
      </c>
      <c r="J9" s="16">
        <v>0.33158363000000002</v>
      </c>
      <c r="K9" s="14">
        <v>14.64541447</v>
      </c>
      <c r="L9" s="16">
        <v>0.38368020000000003</v>
      </c>
      <c r="M9" s="14">
        <v>9.5520713599999993</v>
      </c>
      <c r="N9" s="16">
        <v>0.33877172</v>
      </c>
      <c r="O9" s="14">
        <v>7.4930201399999996</v>
      </c>
      <c r="P9" s="16">
        <v>0.29048763</v>
      </c>
      <c r="Q9" s="14">
        <v>3.3827805099999999</v>
      </c>
      <c r="R9" s="16">
        <v>0.25469216</v>
      </c>
      <c r="S9" s="14">
        <v>6.3886412699999999</v>
      </c>
      <c r="T9" s="16">
        <v>0.27487184999999997</v>
      </c>
      <c r="U9" s="14">
        <v>0</v>
      </c>
      <c r="V9" s="16">
        <v>0</v>
      </c>
      <c r="W9" s="14" t="s">
        <v>582</v>
      </c>
      <c r="X9" s="16" t="s">
        <v>582</v>
      </c>
      <c r="Y9" s="14">
        <v>3.0331461399999999</v>
      </c>
      <c r="Z9" s="16">
        <v>0.54421580999999997</v>
      </c>
      <c r="AA9" s="14">
        <v>0</v>
      </c>
      <c r="AB9" s="16">
        <v>0</v>
      </c>
      <c r="AC9" s="14">
        <v>5.0011019900000004</v>
      </c>
      <c r="AD9" s="16">
        <v>0.39498233999999999</v>
      </c>
    </row>
    <row r="10" spans="1:30" x14ac:dyDescent="0.25">
      <c r="A10" s="11" t="s">
        <v>480</v>
      </c>
      <c r="B10" s="13">
        <v>20058</v>
      </c>
      <c r="C10" s="14">
        <f>(541/B10*100)</f>
        <v>2.6971781832685213</v>
      </c>
      <c r="D10" s="15">
        <v>19517</v>
      </c>
      <c r="E10" s="14">
        <v>14.634330629999999</v>
      </c>
      <c r="F10" s="16">
        <v>0.39168808999999999</v>
      </c>
      <c r="G10" s="14">
        <v>11.36404638</v>
      </c>
      <c r="H10" s="16">
        <v>0.31573500999999998</v>
      </c>
      <c r="I10" s="14">
        <v>14.16485071</v>
      </c>
      <c r="J10" s="16">
        <v>0.35272110000000001</v>
      </c>
      <c r="K10" s="14">
        <v>14.198838390000001</v>
      </c>
      <c r="L10" s="16">
        <v>0.30307605999999998</v>
      </c>
      <c r="M10" s="14">
        <v>11.322667129999999</v>
      </c>
      <c r="N10" s="16">
        <v>0.36987407</v>
      </c>
      <c r="O10" s="14">
        <v>12.87380083</v>
      </c>
      <c r="P10" s="16">
        <v>0.32493696999999999</v>
      </c>
      <c r="Q10" s="14">
        <v>5.6392860799999998</v>
      </c>
      <c r="R10" s="16">
        <v>0.25217193999999998</v>
      </c>
      <c r="S10" s="14">
        <v>12.933906909999999</v>
      </c>
      <c r="T10" s="16">
        <v>0.38820713000000001</v>
      </c>
      <c r="U10" s="14">
        <v>0</v>
      </c>
      <c r="V10" s="16">
        <v>0</v>
      </c>
      <c r="W10" s="14" t="s">
        <v>582</v>
      </c>
      <c r="X10" s="16" t="s">
        <v>582</v>
      </c>
      <c r="Y10" s="14">
        <v>0</v>
      </c>
      <c r="Z10" s="16">
        <v>0</v>
      </c>
      <c r="AA10" s="14">
        <v>0</v>
      </c>
      <c r="AB10" s="16">
        <v>0</v>
      </c>
      <c r="AC10" s="14">
        <v>2.8682729400000002</v>
      </c>
      <c r="AD10" s="16">
        <v>0.2411172</v>
      </c>
    </row>
    <row r="11" spans="1:30" x14ac:dyDescent="0.25">
      <c r="A11" s="11" t="s">
        <v>481</v>
      </c>
      <c r="B11" s="13">
        <v>7053</v>
      </c>
      <c r="C11" s="14">
        <f>(82/B11*100)</f>
        <v>1.1626258329788741</v>
      </c>
      <c r="D11" s="15">
        <v>6971</v>
      </c>
      <c r="E11" s="14">
        <v>20.538464959999999</v>
      </c>
      <c r="F11" s="16">
        <v>0.68395492000000002</v>
      </c>
      <c r="G11" s="14">
        <v>18.967745990000001</v>
      </c>
      <c r="H11" s="16">
        <v>0.57328117000000001</v>
      </c>
      <c r="I11" s="14">
        <v>17.020809020000002</v>
      </c>
      <c r="J11" s="16">
        <v>0.52358026999999996</v>
      </c>
      <c r="K11" s="14">
        <v>13.71310312</v>
      </c>
      <c r="L11" s="16">
        <v>0.40438927000000002</v>
      </c>
      <c r="M11" s="14">
        <v>8.5084195600000001</v>
      </c>
      <c r="N11" s="16">
        <v>0.35285680000000003</v>
      </c>
      <c r="O11" s="14">
        <v>6.27037567</v>
      </c>
      <c r="P11" s="16">
        <v>0.38178498999999999</v>
      </c>
      <c r="Q11" s="14">
        <v>2.8321356400000002</v>
      </c>
      <c r="R11" s="16">
        <v>0.24734950999999999</v>
      </c>
      <c r="S11" s="14">
        <v>8.2252725099999999</v>
      </c>
      <c r="T11" s="16">
        <v>0.49089388</v>
      </c>
      <c r="U11" s="14">
        <v>0</v>
      </c>
      <c r="V11" s="16">
        <v>0</v>
      </c>
      <c r="W11" s="14" t="s">
        <v>582</v>
      </c>
      <c r="X11" s="16" t="s">
        <v>582</v>
      </c>
      <c r="Y11" s="14">
        <v>0</v>
      </c>
      <c r="Z11" s="16">
        <v>0</v>
      </c>
      <c r="AA11" s="14">
        <v>0</v>
      </c>
      <c r="AB11" s="16">
        <v>0</v>
      </c>
      <c r="AC11" s="14">
        <v>3.9236735500000002</v>
      </c>
      <c r="AD11" s="16">
        <v>0.43199673</v>
      </c>
    </row>
    <row r="12" spans="1:30" x14ac:dyDescent="0.25">
      <c r="A12" s="11" t="s">
        <v>482</v>
      </c>
      <c r="B12" s="13">
        <v>6894</v>
      </c>
      <c r="C12" s="14">
        <f>(59/B12*100)</f>
        <v>0.85581665216129965</v>
      </c>
      <c r="D12" s="15">
        <v>6835</v>
      </c>
      <c r="E12" s="14">
        <v>10.99709427</v>
      </c>
      <c r="F12" s="16">
        <v>0.51561513999999997</v>
      </c>
      <c r="G12" s="14">
        <v>15.1359394</v>
      </c>
      <c r="H12" s="16">
        <v>0.63271681999999996</v>
      </c>
      <c r="I12" s="14">
        <v>15.360885590000001</v>
      </c>
      <c r="J12" s="16">
        <v>0.55798893999999999</v>
      </c>
      <c r="K12" s="14">
        <v>16.131688130000001</v>
      </c>
      <c r="L12" s="16">
        <v>0.53162852999999999</v>
      </c>
      <c r="M12" s="14">
        <v>12.03561773</v>
      </c>
      <c r="N12" s="16">
        <v>0.41449563</v>
      </c>
      <c r="O12" s="14">
        <v>9.4577798200000007</v>
      </c>
      <c r="P12" s="16">
        <v>0.40262605000000001</v>
      </c>
      <c r="Q12" s="14">
        <v>5.2640111999999997</v>
      </c>
      <c r="R12" s="16">
        <v>0.28929494</v>
      </c>
      <c r="S12" s="14">
        <v>10.910978719999999</v>
      </c>
      <c r="T12" s="16">
        <v>0.45389288999999999</v>
      </c>
      <c r="U12" s="14">
        <v>0</v>
      </c>
      <c r="V12" s="16">
        <v>0</v>
      </c>
      <c r="W12" s="14" t="s">
        <v>582</v>
      </c>
      <c r="X12" s="16" t="s">
        <v>582</v>
      </c>
      <c r="Y12" s="14">
        <v>2.3477860100000001</v>
      </c>
      <c r="Z12" s="16">
        <v>0.59181510000000004</v>
      </c>
      <c r="AA12" s="14">
        <v>0</v>
      </c>
      <c r="AB12" s="16">
        <v>0</v>
      </c>
      <c r="AC12" s="14">
        <v>2.3582191199999998</v>
      </c>
      <c r="AD12" s="16">
        <v>0.30444241999999999</v>
      </c>
    </row>
    <row r="13" spans="1:30" x14ac:dyDescent="0.25">
      <c r="A13" s="11" t="s">
        <v>483</v>
      </c>
      <c r="B13" s="13">
        <v>7161</v>
      </c>
      <c r="C13" s="14">
        <f>(113/B13*100)</f>
        <v>1.5779919005725458</v>
      </c>
      <c r="D13" s="15">
        <v>7048</v>
      </c>
      <c r="E13" s="14">
        <v>10.355163940000001</v>
      </c>
      <c r="F13" s="16">
        <v>0.49873772</v>
      </c>
      <c r="G13" s="14">
        <v>10.77917972</v>
      </c>
      <c r="H13" s="16">
        <v>0.51738598999999996</v>
      </c>
      <c r="I13" s="14">
        <v>13.78898543</v>
      </c>
      <c r="J13" s="16">
        <v>0.36566063999999998</v>
      </c>
      <c r="K13" s="14">
        <v>16.33652099</v>
      </c>
      <c r="L13" s="16">
        <v>0.59404721999999999</v>
      </c>
      <c r="M13" s="14">
        <v>12.28754655</v>
      </c>
      <c r="N13" s="16">
        <v>0.45889733999999999</v>
      </c>
      <c r="O13" s="14">
        <v>11.70833532</v>
      </c>
      <c r="P13" s="16">
        <v>0.58023557999999997</v>
      </c>
      <c r="Q13" s="14">
        <v>5.8978517699999999</v>
      </c>
      <c r="R13" s="16">
        <v>0.36845700999999997</v>
      </c>
      <c r="S13" s="14">
        <v>12.35925952</v>
      </c>
      <c r="T13" s="16">
        <v>0.49416011999999998</v>
      </c>
      <c r="U13" s="14">
        <v>0</v>
      </c>
      <c r="V13" s="16">
        <v>0</v>
      </c>
      <c r="W13" s="14" t="s">
        <v>582</v>
      </c>
      <c r="X13" s="16" t="s">
        <v>582</v>
      </c>
      <c r="Y13" s="14">
        <v>4.0794765999999996</v>
      </c>
      <c r="Z13" s="16">
        <v>0.46908056999999997</v>
      </c>
      <c r="AA13" s="14">
        <v>0</v>
      </c>
      <c r="AB13" s="16">
        <v>0</v>
      </c>
      <c r="AC13" s="14">
        <v>2.40768015</v>
      </c>
      <c r="AD13" s="16">
        <v>0.35904615000000001</v>
      </c>
    </row>
    <row r="14" spans="1:30" x14ac:dyDescent="0.25">
      <c r="A14" s="11" t="s">
        <v>484</v>
      </c>
      <c r="B14" s="13">
        <v>5587</v>
      </c>
      <c r="C14" s="14">
        <f>(78/B14*100)</f>
        <v>1.3960980848398066</v>
      </c>
      <c r="D14" s="15">
        <v>5509</v>
      </c>
      <c r="E14" s="14">
        <v>12.8734936</v>
      </c>
      <c r="F14" s="16">
        <v>0.47672985000000001</v>
      </c>
      <c r="G14" s="14">
        <v>13.060604809999999</v>
      </c>
      <c r="H14" s="16">
        <v>0.47793899000000001</v>
      </c>
      <c r="I14" s="14">
        <v>17.818618669999999</v>
      </c>
      <c r="J14" s="16">
        <v>0.58183772</v>
      </c>
      <c r="K14" s="14">
        <v>16.662948629999999</v>
      </c>
      <c r="L14" s="16">
        <v>0.47944902</v>
      </c>
      <c r="M14" s="14">
        <v>12.24629754</v>
      </c>
      <c r="N14" s="16">
        <v>0.54886235999999999</v>
      </c>
      <c r="O14" s="14">
        <v>11.13848297</v>
      </c>
      <c r="P14" s="16">
        <v>0.41237624000000001</v>
      </c>
      <c r="Q14" s="14">
        <v>4.7975084399999997</v>
      </c>
      <c r="R14" s="16">
        <v>0.28486022</v>
      </c>
      <c r="S14" s="14">
        <v>10.25914998</v>
      </c>
      <c r="T14" s="16">
        <v>0.52034130999999995</v>
      </c>
      <c r="U14" s="14">
        <v>0</v>
      </c>
      <c r="V14" s="16">
        <v>0</v>
      </c>
      <c r="W14" s="14" t="s">
        <v>582</v>
      </c>
      <c r="X14" s="16" t="s">
        <v>582</v>
      </c>
      <c r="Y14" s="14">
        <v>0</v>
      </c>
      <c r="Z14" s="16">
        <v>0</v>
      </c>
      <c r="AA14" s="14">
        <v>0</v>
      </c>
      <c r="AB14" s="16">
        <v>0</v>
      </c>
      <c r="AC14" s="14">
        <v>1.1428953500000001</v>
      </c>
      <c r="AD14" s="16">
        <v>0.14217167</v>
      </c>
    </row>
    <row r="15" spans="1:30" x14ac:dyDescent="0.25">
      <c r="A15" s="11" t="s">
        <v>485</v>
      </c>
      <c r="B15" s="13">
        <v>5882</v>
      </c>
      <c r="C15" s="14">
        <f>(59/B15*100)</f>
        <v>1.0030601836110167</v>
      </c>
      <c r="D15" s="15">
        <v>5823</v>
      </c>
      <c r="E15" s="14">
        <v>11.74795582</v>
      </c>
      <c r="F15" s="16">
        <v>0.48396802999999999</v>
      </c>
      <c r="G15" s="14">
        <v>14.68456733</v>
      </c>
      <c r="H15" s="16">
        <v>0.53978996000000001</v>
      </c>
      <c r="I15" s="14">
        <v>17.707302599999998</v>
      </c>
      <c r="J15" s="16">
        <v>0.49775141000000001</v>
      </c>
      <c r="K15" s="14">
        <v>16.369455479999999</v>
      </c>
      <c r="L15" s="16">
        <v>0.49390244</v>
      </c>
      <c r="M15" s="14">
        <v>11.46326618</v>
      </c>
      <c r="N15" s="16">
        <v>0.43572833999999999</v>
      </c>
      <c r="O15" s="14">
        <v>11.04696401</v>
      </c>
      <c r="P15" s="16">
        <v>0.39988957000000003</v>
      </c>
      <c r="Q15" s="14">
        <v>7.1243242200000001</v>
      </c>
      <c r="R15" s="16">
        <v>0.44919664999999998</v>
      </c>
      <c r="S15" s="14">
        <v>6.6262343499999998</v>
      </c>
      <c r="T15" s="16">
        <v>0.33280808000000001</v>
      </c>
      <c r="U15" s="14">
        <v>0</v>
      </c>
      <c r="V15" s="16">
        <v>0</v>
      </c>
      <c r="W15" s="14" t="s">
        <v>582</v>
      </c>
      <c r="X15" s="16" t="s">
        <v>582</v>
      </c>
      <c r="Y15" s="14">
        <v>1.0138341099999999</v>
      </c>
      <c r="Z15" s="16">
        <v>0.45443968000000001</v>
      </c>
      <c r="AA15" s="14">
        <v>0</v>
      </c>
      <c r="AB15" s="16">
        <v>0</v>
      </c>
      <c r="AC15" s="14">
        <v>2.2160958900000001</v>
      </c>
      <c r="AD15" s="16">
        <v>0.2619493</v>
      </c>
    </row>
    <row r="16" spans="1:30" x14ac:dyDescent="0.25">
      <c r="A16" s="11" t="s">
        <v>486</v>
      </c>
      <c r="B16" s="13">
        <v>6108</v>
      </c>
      <c r="C16" s="14">
        <f>(119/B16*100)</f>
        <v>1.9482645710543551</v>
      </c>
      <c r="D16" s="15">
        <v>5989</v>
      </c>
      <c r="E16" s="14">
        <v>21.211897390000001</v>
      </c>
      <c r="F16" s="16">
        <v>0.57413190999999997</v>
      </c>
      <c r="G16" s="14">
        <v>19.650818879999999</v>
      </c>
      <c r="H16" s="16">
        <v>0.5554249</v>
      </c>
      <c r="I16" s="14">
        <v>17.87454181</v>
      </c>
      <c r="J16" s="16">
        <v>0.51451566999999998</v>
      </c>
      <c r="K16" s="14">
        <v>13.444205240000001</v>
      </c>
      <c r="L16" s="16">
        <v>0.45975048000000002</v>
      </c>
      <c r="M16" s="14">
        <v>7.8804207399999999</v>
      </c>
      <c r="N16" s="16">
        <v>0.32110102000000001</v>
      </c>
      <c r="O16" s="14">
        <v>4.9074380499999997</v>
      </c>
      <c r="P16" s="16">
        <v>0.25966218000000002</v>
      </c>
      <c r="Q16" s="14">
        <v>2.5299718499999999</v>
      </c>
      <c r="R16" s="16">
        <v>0.17892681999999999</v>
      </c>
      <c r="S16" s="14">
        <v>5.7808867800000003</v>
      </c>
      <c r="T16" s="16">
        <v>0.29108674000000001</v>
      </c>
      <c r="U16" s="14">
        <v>0</v>
      </c>
      <c r="V16" s="16">
        <v>0</v>
      </c>
      <c r="W16" s="14" t="s">
        <v>582</v>
      </c>
      <c r="X16" s="16" t="s">
        <v>582</v>
      </c>
      <c r="Y16" s="14">
        <v>0</v>
      </c>
      <c r="Z16" s="16">
        <v>0</v>
      </c>
      <c r="AA16" s="14">
        <v>0</v>
      </c>
      <c r="AB16" s="16">
        <v>0</v>
      </c>
      <c r="AC16" s="14">
        <v>6.7198192600000004</v>
      </c>
      <c r="AD16" s="16">
        <v>0.55874219000000003</v>
      </c>
    </row>
    <row r="17" spans="1:30" x14ac:dyDescent="0.25">
      <c r="A17" s="11" t="s">
        <v>487</v>
      </c>
      <c r="B17" s="13">
        <v>6504</v>
      </c>
      <c r="C17" s="14">
        <f>(1035/B17*100)</f>
        <v>15.91328413284133</v>
      </c>
      <c r="D17" s="15">
        <v>5469</v>
      </c>
      <c r="E17" s="14">
        <v>10.60602256</v>
      </c>
      <c r="F17" s="16">
        <v>0.43640672000000003</v>
      </c>
      <c r="G17" s="14">
        <v>12.883776080000001</v>
      </c>
      <c r="H17" s="16">
        <v>0.47877272999999998</v>
      </c>
      <c r="I17" s="14">
        <v>18.288381309999998</v>
      </c>
      <c r="J17" s="16">
        <v>0.54844462999999999</v>
      </c>
      <c r="K17" s="14">
        <v>17.699048319999999</v>
      </c>
      <c r="L17" s="16">
        <v>0.64179001000000002</v>
      </c>
      <c r="M17" s="14">
        <v>12.597878769999999</v>
      </c>
      <c r="N17" s="16">
        <v>0.40980809000000001</v>
      </c>
      <c r="O17" s="14">
        <v>8.9974924499999993</v>
      </c>
      <c r="P17" s="16">
        <v>0.35937393000000001</v>
      </c>
      <c r="Q17" s="14">
        <v>3.5626611100000001</v>
      </c>
      <c r="R17" s="16">
        <v>0.2903367</v>
      </c>
      <c r="S17" s="14">
        <v>7.2063469800000002</v>
      </c>
      <c r="T17" s="16">
        <v>0.40073020999999998</v>
      </c>
      <c r="U17" s="14">
        <v>0</v>
      </c>
      <c r="V17" s="16">
        <v>0</v>
      </c>
      <c r="W17" s="14" t="s">
        <v>582</v>
      </c>
      <c r="X17" s="16" t="s">
        <v>582</v>
      </c>
      <c r="Y17" s="14">
        <v>2.7077290199999999</v>
      </c>
      <c r="Z17" s="16">
        <v>0.35726928000000002</v>
      </c>
      <c r="AA17" s="14">
        <v>0</v>
      </c>
      <c r="AB17" s="16">
        <v>0</v>
      </c>
      <c r="AC17" s="14">
        <v>5.4506633999999998</v>
      </c>
      <c r="AD17" s="16">
        <v>0.50151184000000004</v>
      </c>
    </row>
    <row r="18" spans="1:30" x14ac:dyDescent="0.25">
      <c r="A18" s="11" t="s">
        <v>488</v>
      </c>
      <c r="B18" s="13">
        <v>5532</v>
      </c>
      <c r="C18" s="14">
        <f>(28/B18*100)</f>
        <v>0.50614605929139556</v>
      </c>
      <c r="D18" s="15">
        <v>5504</v>
      </c>
      <c r="E18" s="14">
        <v>17.726960900000002</v>
      </c>
      <c r="F18" s="16">
        <v>0.62289866000000005</v>
      </c>
      <c r="G18" s="14">
        <v>13.98002883</v>
      </c>
      <c r="H18" s="16">
        <v>0.39914360999999998</v>
      </c>
      <c r="I18" s="14">
        <v>15.88831557</v>
      </c>
      <c r="J18" s="16">
        <v>0.46493951</v>
      </c>
      <c r="K18" s="14">
        <v>14.738860450000001</v>
      </c>
      <c r="L18" s="16">
        <v>0.48315685000000003</v>
      </c>
      <c r="M18" s="14">
        <v>9.9402566799999992</v>
      </c>
      <c r="N18" s="16">
        <v>0.44730283999999998</v>
      </c>
      <c r="O18" s="14">
        <v>9.6094709999999992</v>
      </c>
      <c r="P18" s="16">
        <v>0.4017501</v>
      </c>
      <c r="Q18" s="14">
        <v>4.73551609</v>
      </c>
      <c r="R18" s="16">
        <v>0.31759439</v>
      </c>
      <c r="S18" s="14">
        <v>10.052820049999999</v>
      </c>
      <c r="T18" s="16">
        <v>0.45719881000000001</v>
      </c>
      <c r="U18" s="14">
        <v>0</v>
      </c>
      <c r="V18" s="16">
        <v>0</v>
      </c>
      <c r="W18" s="14" t="s">
        <v>582</v>
      </c>
      <c r="X18" s="16" t="s">
        <v>582</v>
      </c>
      <c r="Y18" s="14">
        <v>0</v>
      </c>
      <c r="Z18" s="16">
        <v>0</v>
      </c>
      <c r="AA18" s="14">
        <v>0</v>
      </c>
      <c r="AB18" s="16">
        <v>0</v>
      </c>
      <c r="AC18" s="14">
        <v>3.3277704300000002</v>
      </c>
      <c r="AD18" s="16">
        <v>0.46661065000000002</v>
      </c>
    </row>
    <row r="19" spans="1:30" x14ac:dyDescent="0.25">
      <c r="A19" s="11" t="s">
        <v>489</v>
      </c>
      <c r="B19" s="13">
        <v>5658</v>
      </c>
      <c r="C19" s="14">
        <f>(123/B19*100)</f>
        <v>2.1739130434782608</v>
      </c>
      <c r="D19" s="15">
        <v>5535</v>
      </c>
      <c r="E19" s="14">
        <v>13.26158453</v>
      </c>
      <c r="F19" s="16">
        <v>0.57537704000000001</v>
      </c>
      <c r="G19" s="14">
        <v>11.20505537</v>
      </c>
      <c r="H19" s="16">
        <v>0.42833982999999998</v>
      </c>
      <c r="I19" s="14">
        <v>16.242774740000002</v>
      </c>
      <c r="J19" s="16">
        <v>0.50057934000000004</v>
      </c>
      <c r="K19" s="14">
        <v>16.196900289999999</v>
      </c>
      <c r="L19" s="16">
        <v>0.47402137999999999</v>
      </c>
      <c r="M19" s="14">
        <v>10.909563650000001</v>
      </c>
      <c r="N19" s="16">
        <v>0.39530146999999999</v>
      </c>
      <c r="O19" s="14">
        <v>11.3271514</v>
      </c>
      <c r="P19" s="16">
        <v>0.49950971</v>
      </c>
      <c r="Q19" s="14">
        <v>5.0080605399999998</v>
      </c>
      <c r="R19" s="16">
        <v>0.29987667000000001</v>
      </c>
      <c r="S19" s="14">
        <v>13.162081580000001</v>
      </c>
      <c r="T19" s="16">
        <v>0.57580109999999995</v>
      </c>
      <c r="U19" s="14">
        <v>0</v>
      </c>
      <c r="V19" s="16">
        <v>0</v>
      </c>
      <c r="W19" s="14" t="s">
        <v>582</v>
      </c>
      <c r="X19" s="16" t="s">
        <v>582</v>
      </c>
      <c r="Y19" s="14">
        <v>0</v>
      </c>
      <c r="Z19" s="16">
        <v>0</v>
      </c>
      <c r="AA19" s="14">
        <v>0</v>
      </c>
      <c r="AB19" s="16">
        <v>0</v>
      </c>
      <c r="AC19" s="14">
        <v>2.6868278999999999</v>
      </c>
      <c r="AD19" s="16">
        <v>0.29169966000000003</v>
      </c>
    </row>
    <row r="20" spans="1:30" x14ac:dyDescent="0.25">
      <c r="A20" s="11" t="s">
        <v>490</v>
      </c>
      <c r="B20" s="13">
        <v>3371</v>
      </c>
      <c r="C20" s="14">
        <f>(75/B20*100)</f>
        <v>2.2248590922574905</v>
      </c>
      <c r="D20" s="15">
        <v>3296</v>
      </c>
      <c r="E20" s="14">
        <v>9.5114104699999995</v>
      </c>
      <c r="F20" s="16">
        <v>0.52582965000000004</v>
      </c>
      <c r="G20" s="14">
        <v>8.3754668799999994</v>
      </c>
      <c r="H20" s="16">
        <v>0.51771327</v>
      </c>
      <c r="I20" s="14">
        <v>11.01820201</v>
      </c>
      <c r="J20" s="16">
        <v>0.40569179999999999</v>
      </c>
      <c r="K20" s="14">
        <v>11.499780790000001</v>
      </c>
      <c r="L20" s="16">
        <v>0.58829030000000004</v>
      </c>
      <c r="M20" s="14">
        <v>11.77062922</v>
      </c>
      <c r="N20" s="16">
        <v>0.5456877</v>
      </c>
      <c r="O20" s="14">
        <v>14.21642456</v>
      </c>
      <c r="P20" s="16">
        <v>0.60414831000000002</v>
      </c>
      <c r="Q20" s="14">
        <v>11.006584419999999</v>
      </c>
      <c r="R20" s="16">
        <v>0.56096058000000004</v>
      </c>
      <c r="S20" s="14">
        <v>19.716360959999999</v>
      </c>
      <c r="T20" s="16">
        <v>0.60855769000000004</v>
      </c>
      <c r="U20" s="14">
        <v>0</v>
      </c>
      <c r="V20" s="16">
        <v>0</v>
      </c>
      <c r="W20" s="14" t="s">
        <v>582</v>
      </c>
      <c r="X20" s="16" t="s">
        <v>582</v>
      </c>
      <c r="Y20" s="14">
        <v>0</v>
      </c>
      <c r="Z20" s="16">
        <v>0</v>
      </c>
      <c r="AA20" s="14">
        <v>0</v>
      </c>
      <c r="AB20" s="16">
        <v>0</v>
      </c>
      <c r="AC20" s="14">
        <v>2.8851406800000001</v>
      </c>
      <c r="AD20" s="16">
        <v>0.28620635</v>
      </c>
    </row>
    <row r="21" spans="1:30" x14ac:dyDescent="0.25">
      <c r="A21" s="11" t="s">
        <v>491</v>
      </c>
      <c r="B21" s="13">
        <v>5741</v>
      </c>
      <c r="C21" s="14">
        <f>(45/B21*100)</f>
        <v>0.7838355687162516</v>
      </c>
      <c r="D21" s="15">
        <v>5696</v>
      </c>
      <c r="E21" s="14">
        <v>13.894496800000001</v>
      </c>
      <c r="F21" s="16">
        <v>0.47105468</v>
      </c>
      <c r="G21" s="14">
        <v>12.73921691</v>
      </c>
      <c r="H21" s="16">
        <v>0.46419435999999997</v>
      </c>
      <c r="I21" s="14">
        <v>15.85248131</v>
      </c>
      <c r="J21" s="16">
        <v>0.50046475999999995</v>
      </c>
      <c r="K21" s="14">
        <v>15.411672579999999</v>
      </c>
      <c r="L21" s="16">
        <v>0.54569425000000005</v>
      </c>
      <c r="M21" s="14">
        <v>12.495278620000001</v>
      </c>
      <c r="N21" s="16">
        <v>0.41962340999999997</v>
      </c>
      <c r="O21" s="14">
        <v>11.23303698</v>
      </c>
      <c r="P21" s="16">
        <v>0.43707379000000002</v>
      </c>
      <c r="Q21" s="14">
        <v>6.4700240899999999</v>
      </c>
      <c r="R21" s="16">
        <v>0.39940415000000001</v>
      </c>
      <c r="S21" s="14">
        <v>10.4602442</v>
      </c>
      <c r="T21" s="16">
        <v>0.46571666</v>
      </c>
      <c r="U21" s="14">
        <v>0</v>
      </c>
      <c r="V21" s="16">
        <v>0</v>
      </c>
      <c r="W21" s="14" t="s">
        <v>582</v>
      </c>
      <c r="X21" s="16" t="s">
        <v>582</v>
      </c>
      <c r="Y21" s="14">
        <v>0</v>
      </c>
      <c r="Z21" s="16">
        <v>0</v>
      </c>
      <c r="AA21" s="14">
        <v>0</v>
      </c>
      <c r="AB21" s="16">
        <v>0</v>
      </c>
      <c r="AC21" s="14">
        <v>1.44354852</v>
      </c>
      <c r="AD21" s="16">
        <v>0.17475067</v>
      </c>
    </row>
    <row r="22" spans="1:30" x14ac:dyDescent="0.25">
      <c r="A22" s="11" t="s">
        <v>492</v>
      </c>
      <c r="B22" s="13">
        <v>6598</v>
      </c>
      <c r="C22" s="14">
        <f>(34/B22*100)</f>
        <v>0.51530766899060321</v>
      </c>
      <c r="D22" s="15">
        <v>6564</v>
      </c>
      <c r="E22" s="14">
        <v>19.329082929999998</v>
      </c>
      <c r="F22" s="16">
        <v>0.68009158000000003</v>
      </c>
      <c r="G22" s="14">
        <v>14.374717</v>
      </c>
      <c r="H22" s="16">
        <v>0.49942152000000001</v>
      </c>
      <c r="I22" s="14">
        <v>14.76916516</v>
      </c>
      <c r="J22" s="16">
        <v>0.56432775999999996</v>
      </c>
      <c r="K22" s="14">
        <v>12.08929077</v>
      </c>
      <c r="L22" s="16">
        <v>0.49566537999999999</v>
      </c>
      <c r="M22" s="14">
        <v>8.6218588100000009</v>
      </c>
      <c r="N22" s="16">
        <v>0.43791500999999999</v>
      </c>
      <c r="O22" s="14">
        <v>6.4521929099999999</v>
      </c>
      <c r="P22" s="16">
        <v>0.34764282000000002</v>
      </c>
      <c r="Q22" s="14">
        <v>13.91076969</v>
      </c>
      <c r="R22" s="16">
        <v>1.27879918</v>
      </c>
      <c r="S22" s="14">
        <v>7.1211804900000004</v>
      </c>
      <c r="T22" s="16">
        <v>0.42324816999999998</v>
      </c>
      <c r="U22" s="14">
        <v>0</v>
      </c>
      <c r="V22" s="16">
        <v>0</v>
      </c>
      <c r="W22" s="14" t="s">
        <v>582</v>
      </c>
      <c r="X22" s="16" t="s">
        <v>582</v>
      </c>
      <c r="Y22" s="14">
        <v>0</v>
      </c>
      <c r="Z22" s="16">
        <v>0</v>
      </c>
      <c r="AA22" s="14">
        <v>0</v>
      </c>
      <c r="AB22" s="16">
        <v>0</v>
      </c>
      <c r="AC22" s="14">
        <v>3.3317422300000001</v>
      </c>
      <c r="AD22" s="16">
        <v>0.45233758000000002</v>
      </c>
    </row>
    <row r="23" spans="1:30"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v>0</v>
      </c>
      <c r="P23" s="16">
        <v>0</v>
      </c>
      <c r="Q23" s="14">
        <v>0</v>
      </c>
      <c r="R23" s="16">
        <v>0</v>
      </c>
      <c r="S23" s="14">
        <v>0</v>
      </c>
      <c r="T23" s="16">
        <v>0</v>
      </c>
      <c r="U23" s="14">
        <v>0</v>
      </c>
      <c r="V23" s="16">
        <v>0</v>
      </c>
      <c r="W23" s="14" t="s">
        <v>582</v>
      </c>
      <c r="X23" s="16" t="s">
        <v>582</v>
      </c>
      <c r="Y23" s="14">
        <v>100</v>
      </c>
      <c r="Z23" s="16">
        <v>0</v>
      </c>
      <c r="AA23" s="14">
        <v>0</v>
      </c>
      <c r="AB23" s="16">
        <v>0</v>
      </c>
      <c r="AC23" s="14">
        <v>0</v>
      </c>
      <c r="AD23" s="16">
        <v>0</v>
      </c>
    </row>
    <row r="24" spans="1:30" x14ac:dyDescent="0.25">
      <c r="A24" s="11" t="s">
        <v>494</v>
      </c>
      <c r="B24" s="13">
        <v>6647</v>
      </c>
      <c r="C24" s="14">
        <f>(7/B24*100)</f>
        <v>0.10531066646607493</v>
      </c>
      <c r="D24" s="15">
        <v>6640</v>
      </c>
      <c r="E24" s="14">
        <v>32.608993230000003</v>
      </c>
      <c r="F24" s="16">
        <v>0.79672533000000001</v>
      </c>
      <c r="G24" s="14">
        <v>10.804242589999999</v>
      </c>
      <c r="H24" s="16">
        <v>0.40812105999999998</v>
      </c>
      <c r="I24" s="14">
        <v>8.6826339600000004</v>
      </c>
      <c r="J24" s="16">
        <v>0.35327271999999998</v>
      </c>
      <c r="K24" s="14">
        <v>7.9782277700000002</v>
      </c>
      <c r="L24" s="16">
        <v>0.38398302000000001</v>
      </c>
      <c r="M24" s="14">
        <v>3.67744575</v>
      </c>
      <c r="N24" s="16">
        <v>0.25178261000000002</v>
      </c>
      <c r="O24" s="14">
        <v>6.66888521</v>
      </c>
      <c r="P24" s="16">
        <v>0.37813065000000001</v>
      </c>
      <c r="Q24" s="14">
        <v>10.70014243</v>
      </c>
      <c r="R24" s="16">
        <v>0.47421333999999998</v>
      </c>
      <c r="S24" s="14">
        <v>16.844576920000002</v>
      </c>
      <c r="T24" s="16">
        <v>0.75197042999999997</v>
      </c>
      <c r="U24" s="14">
        <v>0</v>
      </c>
      <c r="V24" s="16">
        <v>0</v>
      </c>
      <c r="W24" s="14" t="s">
        <v>582</v>
      </c>
      <c r="X24" s="16" t="s">
        <v>582</v>
      </c>
      <c r="Y24" s="14">
        <v>0</v>
      </c>
      <c r="Z24" s="16">
        <v>0</v>
      </c>
      <c r="AA24" s="14">
        <v>0</v>
      </c>
      <c r="AB24" s="16">
        <v>0</v>
      </c>
      <c r="AC24" s="14">
        <v>2.0348521399999999</v>
      </c>
      <c r="AD24" s="16">
        <v>0.24099801000000001</v>
      </c>
    </row>
    <row r="25" spans="1:30" x14ac:dyDescent="0.25">
      <c r="A25" s="11" t="s">
        <v>495</v>
      </c>
      <c r="B25" s="13">
        <v>5581</v>
      </c>
      <c r="C25" s="14">
        <f>(25/B25*100)</f>
        <v>0.44794839634474104</v>
      </c>
      <c r="D25" s="15">
        <v>5556</v>
      </c>
      <c r="E25" s="14">
        <v>27.492034950000001</v>
      </c>
      <c r="F25" s="16">
        <v>0.80808024000000001</v>
      </c>
      <c r="G25" s="14">
        <v>16.14582425</v>
      </c>
      <c r="H25" s="16">
        <v>0.64366926999999996</v>
      </c>
      <c r="I25" s="14">
        <v>19.864559700000001</v>
      </c>
      <c r="J25" s="16">
        <v>0.67000055000000003</v>
      </c>
      <c r="K25" s="14">
        <v>12.44616684</v>
      </c>
      <c r="L25" s="16">
        <v>0.53023008999999999</v>
      </c>
      <c r="M25" s="14">
        <v>5.7221282499999999</v>
      </c>
      <c r="N25" s="16">
        <v>0.29656265999999998</v>
      </c>
      <c r="O25" s="14">
        <v>7.1176402200000002</v>
      </c>
      <c r="P25" s="16">
        <v>0.42347684000000002</v>
      </c>
      <c r="Q25" s="14">
        <v>2.5114239299999999</v>
      </c>
      <c r="R25" s="16">
        <v>0.35315693999999997</v>
      </c>
      <c r="S25" s="14">
        <v>7.9833307400000004</v>
      </c>
      <c r="T25" s="16">
        <v>0.41220839999999997</v>
      </c>
      <c r="U25" s="14">
        <v>0</v>
      </c>
      <c r="V25" s="16">
        <v>0</v>
      </c>
      <c r="W25" s="14" t="s">
        <v>582</v>
      </c>
      <c r="X25" s="16" t="s">
        <v>582</v>
      </c>
      <c r="Y25" s="14">
        <v>0</v>
      </c>
      <c r="Z25" s="16">
        <v>0</v>
      </c>
      <c r="AA25" s="14">
        <v>0</v>
      </c>
      <c r="AB25" s="16">
        <v>0</v>
      </c>
      <c r="AC25" s="14">
        <v>0.71689111999999999</v>
      </c>
      <c r="AD25" s="16">
        <v>0.12024563000000001</v>
      </c>
    </row>
    <row r="26" spans="1:30" x14ac:dyDescent="0.25">
      <c r="A26" s="11" t="s">
        <v>496</v>
      </c>
      <c r="B26" s="13">
        <v>4869</v>
      </c>
      <c r="C26" s="14">
        <f>(49/B26*100)</f>
        <v>1.0063668104333539</v>
      </c>
      <c r="D26" s="15">
        <v>4820</v>
      </c>
      <c r="E26" s="14">
        <v>12.183644599999999</v>
      </c>
      <c r="F26" s="16">
        <v>0.52462746000000005</v>
      </c>
      <c r="G26" s="14">
        <v>12.81198798</v>
      </c>
      <c r="H26" s="16">
        <v>0.59789579999999998</v>
      </c>
      <c r="I26" s="14">
        <v>16.705478129999999</v>
      </c>
      <c r="J26" s="16">
        <v>0.63135788000000004</v>
      </c>
      <c r="K26" s="14">
        <v>16.867676190000001</v>
      </c>
      <c r="L26" s="16">
        <v>0.61177782000000003</v>
      </c>
      <c r="M26" s="14">
        <v>11.81887438</v>
      </c>
      <c r="N26" s="16">
        <v>0.55372871000000001</v>
      </c>
      <c r="O26" s="14">
        <v>12.14128479</v>
      </c>
      <c r="P26" s="16">
        <v>0.54429528000000005</v>
      </c>
      <c r="Q26" s="14">
        <v>5.2567529899999998</v>
      </c>
      <c r="R26" s="16">
        <v>0.40545295999999997</v>
      </c>
      <c r="S26" s="14">
        <v>10.63256737</v>
      </c>
      <c r="T26" s="16">
        <v>0.52165415000000004</v>
      </c>
      <c r="U26" s="14">
        <v>0</v>
      </c>
      <c r="V26" s="16">
        <v>0</v>
      </c>
      <c r="W26" s="14" t="s">
        <v>582</v>
      </c>
      <c r="X26" s="16" t="s">
        <v>582</v>
      </c>
      <c r="Y26" s="14">
        <v>0</v>
      </c>
      <c r="Z26" s="16">
        <v>0</v>
      </c>
      <c r="AA26" s="14">
        <v>0</v>
      </c>
      <c r="AB26" s="16">
        <v>0</v>
      </c>
      <c r="AC26" s="14">
        <v>1.5817335699999999</v>
      </c>
      <c r="AD26" s="16">
        <v>0.21924446</v>
      </c>
    </row>
    <row r="27" spans="1:30" x14ac:dyDescent="0.25">
      <c r="A27" s="11" t="s">
        <v>497</v>
      </c>
      <c r="B27" s="13">
        <v>5299</v>
      </c>
      <c r="C27" s="14">
        <f>(43/B27*100)</f>
        <v>0.8114738629930176</v>
      </c>
      <c r="D27" s="15">
        <v>5256</v>
      </c>
      <c r="E27" s="14">
        <v>15.43048112</v>
      </c>
      <c r="F27" s="16">
        <v>0.49771829000000001</v>
      </c>
      <c r="G27" s="14">
        <v>14.87794171</v>
      </c>
      <c r="H27" s="16">
        <v>0.49129439000000003</v>
      </c>
      <c r="I27" s="14">
        <v>15.93891165</v>
      </c>
      <c r="J27" s="16">
        <v>0.51139080000000003</v>
      </c>
      <c r="K27" s="14">
        <v>14.647605710000001</v>
      </c>
      <c r="L27" s="16">
        <v>0.49022062</v>
      </c>
      <c r="M27" s="14">
        <v>10.85830189</v>
      </c>
      <c r="N27" s="16">
        <v>0.36984880999999997</v>
      </c>
      <c r="O27" s="14">
        <v>8.3141074699999997</v>
      </c>
      <c r="P27" s="16">
        <v>0.34020123000000002</v>
      </c>
      <c r="Q27" s="14">
        <v>4.4897293400000002</v>
      </c>
      <c r="R27" s="16">
        <v>0.25802871999999999</v>
      </c>
      <c r="S27" s="14">
        <v>10.097411579999999</v>
      </c>
      <c r="T27" s="16">
        <v>0.41000326999999998</v>
      </c>
      <c r="U27" s="14">
        <v>0</v>
      </c>
      <c r="V27" s="16">
        <v>0</v>
      </c>
      <c r="W27" s="14" t="s">
        <v>582</v>
      </c>
      <c r="X27" s="16" t="s">
        <v>582</v>
      </c>
      <c r="Y27" s="14">
        <v>0</v>
      </c>
      <c r="Z27" s="16">
        <v>0</v>
      </c>
      <c r="AA27" s="14">
        <v>0</v>
      </c>
      <c r="AB27" s="16">
        <v>0</v>
      </c>
      <c r="AC27" s="14">
        <v>5.3455095200000002</v>
      </c>
      <c r="AD27" s="16">
        <v>0.31531517999999997</v>
      </c>
    </row>
    <row r="28" spans="1:30" x14ac:dyDescent="0.25">
      <c r="A28" s="11" t="s">
        <v>498</v>
      </c>
      <c r="B28" s="13">
        <v>7568</v>
      </c>
      <c r="C28" s="14">
        <f>(145/B28*100)</f>
        <v>1.9159619450317122</v>
      </c>
      <c r="D28" s="15">
        <v>7423</v>
      </c>
      <c r="E28" s="14">
        <v>14.5430709</v>
      </c>
      <c r="F28" s="16">
        <v>0.51940368999999997</v>
      </c>
      <c r="G28" s="14">
        <v>18.087036399999999</v>
      </c>
      <c r="H28" s="16">
        <v>0.62335167999999996</v>
      </c>
      <c r="I28" s="14">
        <v>18.452056580000001</v>
      </c>
      <c r="J28" s="16">
        <v>0.47925655</v>
      </c>
      <c r="K28" s="14">
        <v>13.167634530000001</v>
      </c>
      <c r="L28" s="16">
        <v>0.36011174000000001</v>
      </c>
      <c r="M28" s="14">
        <v>8.2466342200000007</v>
      </c>
      <c r="N28" s="16">
        <v>0.39500766999999998</v>
      </c>
      <c r="O28" s="14">
        <v>11.112127320000001</v>
      </c>
      <c r="P28" s="16">
        <v>0.40407562000000002</v>
      </c>
      <c r="Q28" s="14">
        <v>4.3543318600000003</v>
      </c>
      <c r="R28" s="16">
        <v>0.29536920999999999</v>
      </c>
      <c r="S28" s="14">
        <v>9.8659253499999995</v>
      </c>
      <c r="T28" s="16">
        <v>0.40925507999999999</v>
      </c>
      <c r="U28" s="14">
        <v>0</v>
      </c>
      <c r="V28" s="16">
        <v>0</v>
      </c>
      <c r="W28" s="14" t="s">
        <v>582</v>
      </c>
      <c r="X28" s="16" t="s">
        <v>582</v>
      </c>
      <c r="Y28" s="14">
        <v>0</v>
      </c>
      <c r="Z28" s="16">
        <v>0</v>
      </c>
      <c r="AA28" s="14">
        <v>0</v>
      </c>
      <c r="AB28" s="16">
        <v>0</v>
      </c>
      <c r="AC28" s="14">
        <v>2.1711828500000001</v>
      </c>
      <c r="AD28" s="16">
        <v>0.24974518000000001</v>
      </c>
    </row>
    <row r="29" spans="1:30" x14ac:dyDescent="0.25">
      <c r="A29" s="11" t="s">
        <v>499</v>
      </c>
      <c r="B29" s="13">
        <v>5385</v>
      </c>
      <c r="C29" s="14">
        <f>(30/B29*100)</f>
        <v>0.55710306406685239</v>
      </c>
      <c r="D29" s="15">
        <v>5355</v>
      </c>
      <c r="E29" s="14">
        <v>15.26081619</v>
      </c>
      <c r="F29" s="16">
        <v>0.57372787999999997</v>
      </c>
      <c r="G29" s="14">
        <v>13.82313667</v>
      </c>
      <c r="H29" s="16">
        <v>0.51494382999999999</v>
      </c>
      <c r="I29" s="14">
        <v>15.35661399</v>
      </c>
      <c r="J29" s="16">
        <v>0.52166866999999995</v>
      </c>
      <c r="K29" s="14">
        <v>21.88014055</v>
      </c>
      <c r="L29" s="16">
        <v>0.64645611000000003</v>
      </c>
      <c r="M29" s="14">
        <v>12.73527034</v>
      </c>
      <c r="N29" s="16">
        <v>0.43777691000000002</v>
      </c>
      <c r="O29" s="14">
        <v>7.5699390500000003</v>
      </c>
      <c r="P29" s="16">
        <v>0.38348442999999999</v>
      </c>
      <c r="Q29" s="14">
        <v>4.1238140999999997</v>
      </c>
      <c r="R29" s="16">
        <v>0.29901897999999999</v>
      </c>
      <c r="S29" s="14">
        <v>4.3481614300000002</v>
      </c>
      <c r="T29" s="16">
        <v>0.25153160000000002</v>
      </c>
      <c r="U29" s="14">
        <v>0</v>
      </c>
      <c r="V29" s="16">
        <v>0</v>
      </c>
      <c r="W29" s="14" t="s">
        <v>582</v>
      </c>
      <c r="X29" s="16" t="s">
        <v>582</v>
      </c>
      <c r="Y29" s="14">
        <v>2.7667624100000001</v>
      </c>
      <c r="Z29" s="16">
        <v>0.24169378</v>
      </c>
      <c r="AA29" s="14">
        <v>0</v>
      </c>
      <c r="AB29" s="16">
        <v>0</v>
      </c>
      <c r="AC29" s="14">
        <v>2.1353452700000002</v>
      </c>
      <c r="AD29" s="16">
        <v>0.25871569999999999</v>
      </c>
    </row>
    <row r="30" spans="1:30" x14ac:dyDescent="0.25">
      <c r="A30" s="11" t="s">
        <v>500</v>
      </c>
      <c r="B30" s="13">
        <v>4520</v>
      </c>
      <c r="C30" s="14">
        <f>(131/B30*100)</f>
        <v>2.8982300884955752</v>
      </c>
      <c r="D30" s="15">
        <v>4389</v>
      </c>
      <c r="E30" s="14">
        <v>18.36852859</v>
      </c>
      <c r="F30" s="16">
        <v>0.73466005999999995</v>
      </c>
      <c r="G30" s="14">
        <v>11.352063859999999</v>
      </c>
      <c r="H30" s="16">
        <v>0.56731334</v>
      </c>
      <c r="I30" s="14">
        <v>16.154034469999999</v>
      </c>
      <c r="J30" s="16">
        <v>0.57898791999999999</v>
      </c>
      <c r="K30" s="14">
        <v>13.638364149999999</v>
      </c>
      <c r="L30" s="16">
        <v>0.51835323</v>
      </c>
      <c r="M30" s="14">
        <v>11.65860792</v>
      </c>
      <c r="N30" s="16">
        <v>0.53388013999999995</v>
      </c>
      <c r="O30" s="14">
        <v>10.31066116</v>
      </c>
      <c r="P30" s="16">
        <v>0.50255740999999998</v>
      </c>
      <c r="Q30" s="14">
        <v>5.74410987</v>
      </c>
      <c r="R30" s="16">
        <v>0.41784118999999997</v>
      </c>
      <c r="S30" s="14">
        <v>8.9014748499999996</v>
      </c>
      <c r="T30" s="16">
        <v>0.45480964000000002</v>
      </c>
      <c r="U30" s="14">
        <v>0</v>
      </c>
      <c r="V30" s="16">
        <v>0</v>
      </c>
      <c r="W30" s="14" t="s">
        <v>582</v>
      </c>
      <c r="X30" s="16" t="s">
        <v>582</v>
      </c>
      <c r="Y30" s="14">
        <v>0</v>
      </c>
      <c r="Z30" s="16">
        <v>0</v>
      </c>
      <c r="AA30" s="14">
        <v>0</v>
      </c>
      <c r="AB30" s="16">
        <v>0</v>
      </c>
      <c r="AC30" s="14">
        <v>3.8721551299999999</v>
      </c>
      <c r="AD30" s="16">
        <v>0.36496400000000001</v>
      </c>
    </row>
    <row r="31" spans="1:30" x14ac:dyDescent="0.25">
      <c r="A31" s="11" t="s">
        <v>501</v>
      </c>
      <c r="B31" s="13">
        <v>5456</v>
      </c>
      <c r="C31" s="14">
        <f>(135/B31*100)</f>
        <v>2.474340175953079</v>
      </c>
      <c r="D31" s="15">
        <v>5321</v>
      </c>
      <c r="E31" s="14">
        <v>10.48227007</v>
      </c>
      <c r="F31" s="16">
        <v>0.55311569000000005</v>
      </c>
      <c r="G31" s="14">
        <v>11.37065106</v>
      </c>
      <c r="H31" s="16">
        <v>0.49472164000000002</v>
      </c>
      <c r="I31" s="14">
        <v>14.233284299999999</v>
      </c>
      <c r="J31" s="16">
        <v>0.43223856999999999</v>
      </c>
      <c r="K31" s="14">
        <v>16.276938090000002</v>
      </c>
      <c r="L31" s="16">
        <v>0.53706202999999997</v>
      </c>
      <c r="M31" s="14">
        <v>12.77485188</v>
      </c>
      <c r="N31" s="16">
        <v>0.43266444999999998</v>
      </c>
      <c r="O31" s="14">
        <v>12.23797031</v>
      </c>
      <c r="P31" s="16">
        <v>0.48903804000000001</v>
      </c>
      <c r="Q31" s="14">
        <v>6.9004966000000003</v>
      </c>
      <c r="R31" s="16">
        <v>0.40276065</v>
      </c>
      <c r="S31" s="14">
        <v>11.516082129999999</v>
      </c>
      <c r="T31" s="16">
        <v>0.44810667999999998</v>
      </c>
      <c r="U31" s="14">
        <v>0</v>
      </c>
      <c r="V31" s="16">
        <v>0</v>
      </c>
      <c r="W31" s="14" t="s">
        <v>582</v>
      </c>
      <c r="X31" s="16" t="s">
        <v>582</v>
      </c>
      <c r="Y31" s="14">
        <v>0</v>
      </c>
      <c r="Z31" s="16">
        <v>0</v>
      </c>
      <c r="AA31" s="14">
        <v>0</v>
      </c>
      <c r="AB31" s="16">
        <v>0</v>
      </c>
      <c r="AC31" s="14">
        <v>4.2074555599999997</v>
      </c>
      <c r="AD31" s="16">
        <v>0.39058974000000002</v>
      </c>
    </row>
    <row r="32" spans="1:30" x14ac:dyDescent="0.25">
      <c r="A32" s="11" t="s">
        <v>502</v>
      </c>
      <c r="B32" s="13">
        <v>4478</v>
      </c>
      <c r="C32" s="14">
        <f>(6/B32*100)</f>
        <v>0.13398838767306834</v>
      </c>
      <c r="D32" s="15">
        <v>4472</v>
      </c>
      <c r="E32" s="14">
        <v>11.351245479999999</v>
      </c>
      <c r="F32" s="16">
        <v>0.48726524999999998</v>
      </c>
      <c r="G32" s="14">
        <v>11.53376695</v>
      </c>
      <c r="H32" s="16">
        <v>0.53065163999999998</v>
      </c>
      <c r="I32" s="14">
        <v>12.80668906</v>
      </c>
      <c r="J32" s="16">
        <v>0.54101421000000005</v>
      </c>
      <c r="K32" s="14">
        <v>15.17234622</v>
      </c>
      <c r="L32" s="16">
        <v>0.57333803999999999</v>
      </c>
      <c r="M32" s="14">
        <v>11.616319649999999</v>
      </c>
      <c r="N32" s="16">
        <v>0.53898458000000005</v>
      </c>
      <c r="O32" s="14">
        <v>10.694213019999999</v>
      </c>
      <c r="P32" s="16">
        <v>0.48198601000000002</v>
      </c>
      <c r="Q32" s="14">
        <v>6.5084956700000003</v>
      </c>
      <c r="R32" s="16">
        <v>0.38214446000000002</v>
      </c>
      <c r="S32" s="14">
        <v>19.034664790000001</v>
      </c>
      <c r="T32" s="16">
        <v>0.60425554000000004</v>
      </c>
      <c r="U32" s="14">
        <v>0</v>
      </c>
      <c r="V32" s="16">
        <v>0</v>
      </c>
      <c r="W32" s="14" t="s">
        <v>582</v>
      </c>
      <c r="X32" s="16" t="s">
        <v>582</v>
      </c>
      <c r="Y32" s="14">
        <v>0</v>
      </c>
      <c r="Z32" s="16">
        <v>0</v>
      </c>
      <c r="AA32" s="14">
        <v>0</v>
      </c>
      <c r="AB32" s="16">
        <v>0</v>
      </c>
      <c r="AC32" s="14">
        <v>1.28225915</v>
      </c>
      <c r="AD32" s="16">
        <v>0.19223844000000001</v>
      </c>
    </row>
    <row r="33" spans="1:30" x14ac:dyDescent="0.25">
      <c r="A33" s="11" t="s">
        <v>503</v>
      </c>
      <c r="B33" s="13">
        <v>7325</v>
      </c>
      <c r="C33" s="14">
        <f>(77/B33*100)</f>
        <v>1.0511945392491469</v>
      </c>
      <c r="D33" s="15">
        <v>7248</v>
      </c>
      <c r="E33" s="14">
        <v>20.603890289999999</v>
      </c>
      <c r="F33" s="16">
        <v>0.56297260000000005</v>
      </c>
      <c r="G33" s="14">
        <v>14.32231133</v>
      </c>
      <c r="H33" s="16">
        <v>0.50223441000000002</v>
      </c>
      <c r="I33" s="14">
        <v>19.074063389999999</v>
      </c>
      <c r="J33" s="16">
        <v>0.50628695999999995</v>
      </c>
      <c r="K33" s="14">
        <v>13.96492965</v>
      </c>
      <c r="L33" s="16">
        <v>0.39848604999999998</v>
      </c>
      <c r="M33" s="14">
        <v>10.48648058</v>
      </c>
      <c r="N33" s="16">
        <v>0.47408707999999999</v>
      </c>
      <c r="O33" s="14">
        <v>7.6413405299999999</v>
      </c>
      <c r="P33" s="16">
        <v>0.39664917</v>
      </c>
      <c r="Q33" s="14">
        <v>3.1966141000000001</v>
      </c>
      <c r="R33" s="16">
        <v>0.26098707999999998</v>
      </c>
      <c r="S33" s="14">
        <v>8.4738788300000003</v>
      </c>
      <c r="T33" s="16">
        <v>0.44121782999999998</v>
      </c>
      <c r="U33" s="14">
        <v>0</v>
      </c>
      <c r="V33" s="16">
        <v>0</v>
      </c>
      <c r="W33" s="14" t="s">
        <v>582</v>
      </c>
      <c r="X33" s="16" t="s">
        <v>582</v>
      </c>
      <c r="Y33" s="14">
        <v>0</v>
      </c>
      <c r="Z33" s="16">
        <v>0</v>
      </c>
      <c r="AA33" s="14">
        <v>0</v>
      </c>
      <c r="AB33" s="16">
        <v>0</v>
      </c>
      <c r="AC33" s="14">
        <v>2.2364913099999999</v>
      </c>
      <c r="AD33" s="16">
        <v>0.20739629000000001</v>
      </c>
    </row>
    <row r="34" spans="1:30" x14ac:dyDescent="0.25">
      <c r="A34" s="11" t="s">
        <v>504</v>
      </c>
      <c r="B34" s="13">
        <v>6350</v>
      </c>
      <c r="C34" s="14">
        <f>(54/B34*100)</f>
        <v>0.85039370078740151</v>
      </c>
      <c r="D34" s="15">
        <v>6296</v>
      </c>
      <c r="E34" s="14">
        <v>11.61443925</v>
      </c>
      <c r="F34" s="16">
        <v>0.44648259000000001</v>
      </c>
      <c r="G34" s="14">
        <v>14.4157686</v>
      </c>
      <c r="H34" s="16">
        <v>0.58864240999999995</v>
      </c>
      <c r="I34" s="14">
        <v>15.70922726</v>
      </c>
      <c r="J34" s="16">
        <v>0.51636031999999998</v>
      </c>
      <c r="K34" s="14">
        <v>15.41024666</v>
      </c>
      <c r="L34" s="16">
        <v>0.58702297999999997</v>
      </c>
      <c r="M34" s="14">
        <v>9.6120001199999994</v>
      </c>
      <c r="N34" s="16">
        <v>0.43211176000000001</v>
      </c>
      <c r="O34" s="14">
        <v>9.1523021900000003</v>
      </c>
      <c r="P34" s="16">
        <v>0.34748274000000001</v>
      </c>
      <c r="Q34" s="14">
        <v>4.5357702900000003</v>
      </c>
      <c r="R34" s="16">
        <v>0.28517493999999999</v>
      </c>
      <c r="S34" s="14">
        <v>13.52232794</v>
      </c>
      <c r="T34" s="16">
        <v>0.57055327</v>
      </c>
      <c r="U34" s="14">
        <v>0</v>
      </c>
      <c r="V34" s="16">
        <v>0</v>
      </c>
      <c r="W34" s="14" t="s">
        <v>582</v>
      </c>
      <c r="X34" s="16" t="s">
        <v>582</v>
      </c>
      <c r="Y34" s="14">
        <v>2.5692036100000002</v>
      </c>
      <c r="Z34" s="16">
        <v>0.5332595</v>
      </c>
      <c r="AA34" s="14">
        <v>0</v>
      </c>
      <c r="AB34" s="16">
        <v>0</v>
      </c>
      <c r="AC34" s="14">
        <v>3.4587140700000001</v>
      </c>
      <c r="AD34" s="16">
        <v>0.35889409999999999</v>
      </c>
    </row>
    <row r="35" spans="1:30" x14ac:dyDescent="0.25">
      <c r="A35" s="11" t="s">
        <v>505</v>
      </c>
      <c r="B35" s="13">
        <v>6406</v>
      </c>
      <c r="C35" s="14">
        <f>(47/B35*100)</f>
        <v>0.73368716827973779</v>
      </c>
      <c r="D35" s="15">
        <v>6359</v>
      </c>
      <c r="E35" s="14">
        <v>10.84730865</v>
      </c>
      <c r="F35" s="16">
        <v>0.43178933000000003</v>
      </c>
      <c r="G35" s="14">
        <v>14.16467585</v>
      </c>
      <c r="H35" s="16">
        <v>0.53626552999999999</v>
      </c>
      <c r="I35" s="14">
        <v>15.291789899999999</v>
      </c>
      <c r="J35" s="16">
        <v>0.60845817000000002</v>
      </c>
      <c r="K35" s="14">
        <v>14.690927820000001</v>
      </c>
      <c r="L35" s="16">
        <v>0.55829276000000005</v>
      </c>
      <c r="M35" s="14">
        <v>11.16902505</v>
      </c>
      <c r="N35" s="16">
        <v>0.48876889000000001</v>
      </c>
      <c r="O35" s="14">
        <v>10.327632469999999</v>
      </c>
      <c r="P35" s="16">
        <v>0.51680351000000002</v>
      </c>
      <c r="Q35" s="14">
        <v>6.4465798899999998</v>
      </c>
      <c r="R35" s="16">
        <v>0.37032113</v>
      </c>
      <c r="S35" s="14">
        <v>14.0628815</v>
      </c>
      <c r="T35" s="16">
        <v>0.58694581000000001</v>
      </c>
      <c r="U35" s="14">
        <v>0</v>
      </c>
      <c r="V35" s="16">
        <v>0</v>
      </c>
      <c r="W35" s="14" t="s">
        <v>582</v>
      </c>
      <c r="X35" s="16" t="s">
        <v>582</v>
      </c>
      <c r="Y35" s="14">
        <v>1.03592752</v>
      </c>
      <c r="Z35" s="16">
        <v>5.6551589999999999E-2</v>
      </c>
      <c r="AA35" s="14">
        <v>0</v>
      </c>
      <c r="AB35" s="16">
        <v>0</v>
      </c>
      <c r="AC35" s="14">
        <v>1.96325134</v>
      </c>
      <c r="AD35" s="16">
        <v>0.19270619999999999</v>
      </c>
    </row>
    <row r="36" spans="1:30" x14ac:dyDescent="0.25">
      <c r="A36" s="11" t="s">
        <v>506</v>
      </c>
      <c r="B36" s="13">
        <v>6736</v>
      </c>
      <c r="C36" s="14">
        <f>(38/B36*100)</f>
        <v>0.56413301662707838</v>
      </c>
      <c r="D36" s="15">
        <v>6698</v>
      </c>
      <c r="E36" s="14">
        <v>21.056769379999999</v>
      </c>
      <c r="F36" s="16">
        <v>0.63307435000000001</v>
      </c>
      <c r="G36" s="14">
        <v>12.880427320000001</v>
      </c>
      <c r="H36" s="16">
        <v>0.45890233000000002</v>
      </c>
      <c r="I36" s="14">
        <v>19.447162219999999</v>
      </c>
      <c r="J36" s="16">
        <v>0.48001178</v>
      </c>
      <c r="K36" s="14">
        <v>14.642183770000001</v>
      </c>
      <c r="L36" s="16">
        <v>0.39957732000000001</v>
      </c>
      <c r="M36" s="14">
        <v>12.5440074</v>
      </c>
      <c r="N36" s="16">
        <v>0.46798629000000003</v>
      </c>
      <c r="O36" s="14">
        <v>7.6442486399999998</v>
      </c>
      <c r="P36" s="16">
        <v>0.30166330000000002</v>
      </c>
      <c r="Q36" s="14">
        <v>3.7753734900000002</v>
      </c>
      <c r="R36" s="16">
        <v>0.28162538999999998</v>
      </c>
      <c r="S36" s="14">
        <v>6.2475109599999996</v>
      </c>
      <c r="T36" s="16">
        <v>0.34894584000000001</v>
      </c>
      <c r="U36" s="14">
        <v>0</v>
      </c>
      <c r="V36" s="16">
        <v>0</v>
      </c>
      <c r="W36" s="14" t="s">
        <v>582</v>
      </c>
      <c r="X36" s="16" t="s">
        <v>582</v>
      </c>
      <c r="Y36" s="14">
        <v>0</v>
      </c>
      <c r="Z36" s="16">
        <v>0</v>
      </c>
      <c r="AA36" s="14">
        <v>0</v>
      </c>
      <c r="AB36" s="16">
        <v>0</v>
      </c>
      <c r="AC36" s="14">
        <v>1.7623168300000001</v>
      </c>
      <c r="AD36" s="16">
        <v>0.19268555000000001</v>
      </c>
    </row>
    <row r="37" spans="1:30" x14ac:dyDescent="0.25">
      <c r="A37" s="11" t="s">
        <v>507</v>
      </c>
      <c r="B37" s="13">
        <v>5458</v>
      </c>
      <c r="C37" s="14">
        <f>(79/B37*100)</f>
        <v>1.4474166361304508</v>
      </c>
      <c r="D37" s="15">
        <v>5379</v>
      </c>
      <c r="E37" s="14">
        <v>11.5818543</v>
      </c>
      <c r="F37" s="16">
        <v>0.51529433000000002</v>
      </c>
      <c r="G37" s="14">
        <v>11.64344914</v>
      </c>
      <c r="H37" s="16">
        <v>0.43414606</v>
      </c>
      <c r="I37" s="14">
        <v>14.372726849999999</v>
      </c>
      <c r="J37" s="16">
        <v>0.44288304000000001</v>
      </c>
      <c r="K37" s="14">
        <v>14.456257069999999</v>
      </c>
      <c r="L37" s="16">
        <v>0.52250688999999995</v>
      </c>
      <c r="M37" s="14">
        <v>12.74381324</v>
      </c>
      <c r="N37" s="16">
        <v>0.52014210000000005</v>
      </c>
      <c r="O37" s="14">
        <v>11.665880570000001</v>
      </c>
      <c r="P37" s="16">
        <v>0.50322321000000003</v>
      </c>
      <c r="Q37" s="14">
        <v>7.1627456599999997</v>
      </c>
      <c r="R37" s="16">
        <v>0.36828706999999999</v>
      </c>
      <c r="S37" s="14">
        <v>10.72493721</v>
      </c>
      <c r="T37" s="16">
        <v>0.55298764</v>
      </c>
      <c r="U37" s="14">
        <v>0</v>
      </c>
      <c r="V37" s="16">
        <v>0</v>
      </c>
      <c r="W37" s="14" t="s">
        <v>582</v>
      </c>
      <c r="X37" s="16" t="s">
        <v>582</v>
      </c>
      <c r="Y37" s="14">
        <v>0</v>
      </c>
      <c r="Z37" s="16">
        <v>0</v>
      </c>
      <c r="AA37" s="14">
        <v>0</v>
      </c>
      <c r="AB37" s="16">
        <v>0</v>
      </c>
      <c r="AC37" s="14">
        <v>5.6483359499999999</v>
      </c>
      <c r="AD37" s="16">
        <v>0.57403601000000004</v>
      </c>
    </row>
    <row r="38" spans="1:30" x14ac:dyDescent="0.25">
      <c r="A38" s="11" t="s">
        <v>508</v>
      </c>
      <c r="B38" s="13">
        <v>5860</v>
      </c>
      <c r="C38" s="14">
        <f>(18/B38*100)</f>
        <v>0.30716723549488051</v>
      </c>
      <c r="D38" s="15">
        <v>5842</v>
      </c>
      <c r="E38" s="14">
        <v>11.453734519999999</v>
      </c>
      <c r="F38" s="16">
        <v>0.46139623000000002</v>
      </c>
      <c r="G38" s="14">
        <v>14.886931000000001</v>
      </c>
      <c r="H38" s="16">
        <v>0.55677394000000002</v>
      </c>
      <c r="I38" s="14">
        <v>17.542010449999999</v>
      </c>
      <c r="J38" s="16">
        <v>0.70879241999999998</v>
      </c>
      <c r="K38" s="14">
        <v>17.850442990000001</v>
      </c>
      <c r="L38" s="16">
        <v>0.61352976000000004</v>
      </c>
      <c r="M38" s="14">
        <v>12.075887010000001</v>
      </c>
      <c r="N38" s="16">
        <v>0.53762752000000003</v>
      </c>
      <c r="O38" s="14">
        <v>9.9469982100000003</v>
      </c>
      <c r="P38" s="16">
        <v>0.45533758000000002</v>
      </c>
      <c r="Q38" s="14">
        <v>4.5269575</v>
      </c>
      <c r="R38" s="16">
        <v>0.32218064000000002</v>
      </c>
      <c r="S38" s="14">
        <v>7.4556525599999999</v>
      </c>
      <c r="T38" s="16">
        <v>0.47311742000000001</v>
      </c>
      <c r="U38" s="14">
        <v>0</v>
      </c>
      <c r="V38" s="16">
        <v>0</v>
      </c>
      <c r="W38" s="14" t="s">
        <v>582</v>
      </c>
      <c r="X38" s="16" t="s">
        <v>582</v>
      </c>
      <c r="Y38" s="14">
        <v>0</v>
      </c>
      <c r="Z38" s="16">
        <v>0</v>
      </c>
      <c r="AA38" s="14">
        <v>0</v>
      </c>
      <c r="AB38" s="16">
        <v>0</v>
      </c>
      <c r="AC38" s="14">
        <v>4.2613857499999996</v>
      </c>
      <c r="AD38" s="16">
        <v>0.32620068000000002</v>
      </c>
    </row>
    <row r="39" spans="1:30" x14ac:dyDescent="0.25">
      <c r="A39" s="11" t="s">
        <v>509</v>
      </c>
      <c r="B39" s="13">
        <v>5895</v>
      </c>
      <c r="C39" s="14">
        <f>(33/B39*100)</f>
        <v>0.55979643765903309</v>
      </c>
      <c r="D39" s="15">
        <v>5862</v>
      </c>
      <c r="E39" s="14">
        <v>21.132322420000001</v>
      </c>
      <c r="F39" s="16">
        <v>0.61278054000000004</v>
      </c>
      <c r="G39" s="14">
        <v>20.73078478</v>
      </c>
      <c r="H39" s="16">
        <v>0.59376399999999996</v>
      </c>
      <c r="I39" s="14">
        <v>18.129067389999999</v>
      </c>
      <c r="J39" s="16">
        <v>0.56230860000000005</v>
      </c>
      <c r="K39" s="14">
        <v>12.70725706</v>
      </c>
      <c r="L39" s="16">
        <v>0.43440278999999998</v>
      </c>
      <c r="M39" s="14">
        <v>6.4910797699999998</v>
      </c>
      <c r="N39" s="16">
        <v>0.33342309999999997</v>
      </c>
      <c r="O39" s="14">
        <v>6.1670264100000001</v>
      </c>
      <c r="P39" s="16">
        <v>0.36366314</v>
      </c>
      <c r="Q39" s="14">
        <v>2.0962630799999999</v>
      </c>
      <c r="R39" s="16">
        <v>0.18493134</v>
      </c>
      <c r="S39" s="14">
        <v>9.5446926600000008</v>
      </c>
      <c r="T39" s="16">
        <v>0.46775992999999999</v>
      </c>
      <c r="U39" s="14">
        <v>0</v>
      </c>
      <c r="V39" s="16">
        <v>0</v>
      </c>
      <c r="W39" s="14" t="s">
        <v>582</v>
      </c>
      <c r="X39" s="16" t="s">
        <v>582</v>
      </c>
      <c r="Y39" s="14">
        <v>0</v>
      </c>
      <c r="Z39" s="16">
        <v>0</v>
      </c>
      <c r="AA39" s="14">
        <v>0</v>
      </c>
      <c r="AB39" s="16">
        <v>0</v>
      </c>
      <c r="AC39" s="14">
        <v>3.0015064200000001</v>
      </c>
      <c r="AD39" s="16">
        <v>0.46984103999999999</v>
      </c>
    </row>
    <row r="40" spans="1:30" x14ac:dyDescent="0.25">
      <c r="A40" s="11" t="s">
        <v>510</v>
      </c>
      <c r="B40" s="13">
        <v>14157</v>
      </c>
      <c r="C40" s="14">
        <f>(314/B40*100)</f>
        <v>2.2179840361658543</v>
      </c>
      <c r="D40" s="15">
        <v>13843</v>
      </c>
      <c r="E40" s="14">
        <v>20.368076290000001</v>
      </c>
      <c r="F40" s="16">
        <v>0.49208994</v>
      </c>
      <c r="G40" s="14">
        <v>18.461472239999999</v>
      </c>
      <c r="H40" s="16">
        <v>0.6372719</v>
      </c>
      <c r="I40" s="14">
        <v>16.860947830000001</v>
      </c>
      <c r="J40" s="16">
        <v>0.42944489000000002</v>
      </c>
      <c r="K40" s="14">
        <v>13.589049770000001</v>
      </c>
      <c r="L40" s="16">
        <v>0.47327282999999998</v>
      </c>
      <c r="M40" s="14">
        <v>8.6687227799999995</v>
      </c>
      <c r="N40" s="16">
        <v>0.46891272000000001</v>
      </c>
      <c r="O40" s="14">
        <v>7.6650984500000003</v>
      </c>
      <c r="P40" s="16">
        <v>0.36346581</v>
      </c>
      <c r="Q40" s="14">
        <v>3.44936898</v>
      </c>
      <c r="R40" s="16">
        <v>0.26887412999999999</v>
      </c>
      <c r="S40" s="14">
        <v>6.5217473200000002</v>
      </c>
      <c r="T40" s="16">
        <v>0.35030482000000002</v>
      </c>
      <c r="U40" s="14">
        <v>0</v>
      </c>
      <c r="V40" s="16">
        <v>0</v>
      </c>
      <c r="W40" s="14" t="s">
        <v>582</v>
      </c>
      <c r="X40" s="16" t="s">
        <v>582</v>
      </c>
      <c r="Y40" s="14">
        <v>0</v>
      </c>
      <c r="Z40" s="16">
        <v>0</v>
      </c>
      <c r="AA40" s="14">
        <v>0</v>
      </c>
      <c r="AB40" s="16">
        <v>0</v>
      </c>
      <c r="AC40" s="14">
        <v>4.4155163399999999</v>
      </c>
      <c r="AD40" s="16">
        <v>0.35140336999999999</v>
      </c>
    </row>
    <row r="41" spans="1:30" x14ac:dyDescent="0.25">
      <c r="A41" s="11" t="s">
        <v>511</v>
      </c>
      <c r="B41" s="13">
        <v>5712</v>
      </c>
      <c r="C41" s="14">
        <f>(45/B41*100)</f>
        <v>0.78781512605042014</v>
      </c>
      <c r="D41" s="15">
        <v>5667</v>
      </c>
      <c r="E41" s="14">
        <v>15.90710582</v>
      </c>
      <c r="F41" s="16">
        <v>0.56623493999999996</v>
      </c>
      <c r="G41" s="14">
        <v>9.4304055800000004</v>
      </c>
      <c r="H41" s="16">
        <v>0.40049749000000001</v>
      </c>
      <c r="I41" s="14">
        <v>11.30933353</v>
      </c>
      <c r="J41" s="16">
        <v>0.48364342999999999</v>
      </c>
      <c r="K41" s="14">
        <v>11.803395350000001</v>
      </c>
      <c r="L41" s="16">
        <v>0.52647067000000003</v>
      </c>
      <c r="M41" s="14">
        <v>8.2883091899999997</v>
      </c>
      <c r="N41" s="16">
        <v>0.41241672000000001</v>
      </c>
      <c r="O41" s="14">
        <v>15.900849969999999</v>
      </c>
      <c r="P41" s="16">
        <v>0.53676738000000002</v>
      </c>
      <c r="Q41" s="14">
        <v>7.3094892700000003</v>
      </c>
      <c r="R41" s="16">
        <v>0.38789243000000001</v>
      </c>
      <c r="S41" s="14">
        <v>16.093472080000002</v>
      </c>
      <c r="T41" s="16">
        <v>0.48162318999999998</v>
      </c>
      <c r="U41" s="14">
        <v>0</v>
      </c>
      <c r="V41" s="16">
        <v>0</v>
      </c>
      <c r="W41" s="14" t="s">
        <v>582</v>
      </c>
      <c r="X41" s="16" t="s">
        <v>582</v>
      </c>
      <c r="Y41" s="14">
        <v>0.67759449000000005</v>
      </c>
      <c r="Z41" s="16">
        <v>0.18063670000000001</v>
      </c>
      <c r="AA41" s="14">
        <v>0</v>
      </c>
      <c r="AB41" s="16">
        <v>0</v>
      </c>
      <c r="AC41" s="14">
        <v>3.2800447300000002</v>
      </c>
      <c r="AD41" s="16">
        <v>0.47181172999999998</v>
      </c>
    </row>
    <row r="42" spans="1:30" x14ac:dyDescent="0.25">
      <c r="A42" s="11" t="s">
        <v>512</v>
      </c>
      <c r="B42" s="13">
        <f>IF(COUNT(B7:B41) &gt; 0, AVERAGE(B7:B41), "\u2014")</f>
        <v>7103.4285714285716</v>
      </c>
      <c r="C42" s="14">
        <f>IF(COUNT(C7:C41) &gt; 0, AVERAGE(C7:C41), "—")</f>
        <v>1.6387126528529476</v>
      </c>
      <c r="D42" s="15">
        <f>IF(COUNT(D7:D41) &gt; 0, AVERAGE(D7:D41), "—")</f>
        <v>6978.6</v>
      </c>
      <c r="E42" s="14">
        <f>IF(COUNT(E7:E41) &gt; 0, AVERAGE(E7:E41), "—")</f>
        <v>15.477227797428567</v>
      </c>
      <c r="F42" s="16">
        <f>IF(COUNT(F7:F41) &gt; 0, SQRT(SUMSQ(F7:F41)/(COUNT(F7:F41)*COUNT(F7:F41)) ), "—")</f>
        <v>9.3381635186507855E-2</v>
      </c>
      <c r="G42" s="14">
        <f>IF(COUNT(G7:G41) &gt; 0, AVERAGE(G7:G41), "—")</f>
        <v>13.650234234285714</v>
      </c>
      <c r="H42" s="16">
        <f>IF(COUNT(H7:H41) &gt; 0, SQRT(SUMSQ(H7:H41)/(COUNT(H7:H41)*COUNT(H7:H41)) ), "—")</f>
        <v>8.5593480739027034E-2</v>
      </c>
      <c r="I42" s="14">
        <f>IF(COUNT(I7:I41) &gt; 0, AVERAGE(I7:I41), "—")</f>
        <v>15.456963437142855</v>
      </c>
      <c r="J42" s="16">
        <f>IF(COUNT(J7:J41) &gt; 0, SQRT(SUMSQ(J7:J41)/(COUNT(J7:J41)*COUNT(J7:J41)) ), "—")</f>
        <v>8.4914724766079974E-2</v>
      </c>
      <c r="K42" s="14">
        <f>IF(COUNT(K7:K41) &gt; 0, AVERAGE(K7:K41), "—")</f>
        <v>14.280213023714282</v>
      </c>
      <c r="L42" s="16">
        <f>IF(COUNT(L7:L41) &gt; 0, SQRT(SUMSQ(L7:L41)/(COUNT(L7:L41)*COUNT(L7:L41)) ), "—")</f>
        <v>8.4640545149014326E-2</v>
      </c>
      <c r="M42" s="14">
        <f>IF(COUNT(M7:M41) &gt; 0, AVERAGE(M7:M41), "—")</f>
        <v>10.114511194857142</v>
      </c>
      <c r="N42" s="16">
        <f>IF(COUNT(N7:N41) &gt; 0, SQRT(SUMSQ(N7:N41)/(COUNT(N7:N41)*COUNT(N7:N41)) ), "—")</f>
        <v>7.2366420705060844E-2</v>
      </c>
      <c r="O42" s="14">
        <f>IF(COUNT(O7:O41) &gt; 0, AVERAGE(O7:O41), "—")</f>
        <v>9.2983266762857184</v>
      </c>
      <c r="P42" s="16">
        <f>IF(COUNT(P7:P41) &gt; 0, SQRT(SUMSQ(P7:P41)/(COUNT(P7:P41)*COUNT(P7:P41)) ), "—")</f>
        <v>7.0336073381998168E-2</v>
      </c>
      <c r="Q42" s="14">
        <f>IF(COUNT(Q7:Q41) &gt; 0, AVERAGE(Q7:Q41), "—")</f>
        <v>5.2288202845714293</v>
      </c>
      <c r="R42" s="16">
        <f>IF(COUNT(R7:R41) &gt; 0, SQRT(SUMSQ(R7:R41)/(COUNT(R7:R41)*COUNT(R7:R41)) ), "—")</f>
        <v>6.6409395421945058E-2</v>
      </c>
      <c r="S42" s="14">
        <f>IF(COUNT(S7:S41) &gt; 0, AVERAGE(S7:S41), "—")</f>
        <v>9.9809457091428602</v>
      </c>
      <c r="T42" s="16">
        <f>IF(COUNT(T7:T41) &gt; 0, SQRT(SUMSQ(T7:T41)/(COUNT(T7:T41)*COUNT(T7:T41)) ), "—")</f>
        <v>7.8230417139247263E-2</v>
      </c>
      <c r="U42" s="14">
        <f>IF(COUNT(U7:U41) &gt; 0, AVERAGE(U7:U41), "—")</f>
        <v>0</v>
      </c>
      <c r="V42" s="16">
        <f>IF(COUNT(V7:V41) &gt; 0, SQRT(SUMSQ(V7:V41)/(COUNT(V7:V41)*COUNT(V7:V41)) ), "—")</f>
        <v>0</v>
      </c>
      <c r="W42" s="14" t="str">
        <f>IF(COUNT(W7:W41) &gt; 0, AVERAGE(W7:W41), "—")</f>
        <v>—</v>
      </c>
      <c r="X42" s="16" t="str">
        <f>IF(COUNT(X7:X41) &gt; 0, SQRT(SUMSQ(X7:X41)/(COUNT(X7:X41)*COUNT(X7:X41)) ), "—")</f>
        <v>—</v>
      </c>
      <c r="Y42" s="14">
        <f>IF(COUNT(Y7:Y41) &gt; 0, AVERAGE(Y7:Y41), "—")</f>
        <v>3.4487215037142858</v>
      </c>
      <c r="Z42" s="16">
        <f>IF(COUNT(Z7:Z41) &gt; 0, SQRT(SUMSQ(Z7:Z41)/(COUNT(Z7:Z41)*COUNT(Z7:Z41)) ), "—")</f>
        <v>3.6059080442581659E-2</v>
      </c>
      <c r="AA42" s="14">
        <f>IF(COUNT(AA7:AA41) &gt; 0, AVERAGE(AA7:AA41), "—")</f>
        <v>0</v>
      </c>
      <c r="AB42" s="16">
        <f>IF(COUNT(AB7:AB41) &gt; 0, SQRT(SUMSQ(AB7:AB41)/(COUNT(AB7:AB41)*COUNT(AB7:AB41)) ), "—")</f>
        <v>0</v>
      </c>
      <c r="AC42" s="14">
        <f>IF(COUNT(AC7:AC41) &gt; 0, AVERAGE(AC7:AC41), "—")</f>
        <v>3.0640361380000001</v>
      </c>
      <c r="AD42" s="16">
        <f>IF(COUNT(AD7:AD41) &gt; 0, SQRT(SUMSQ(AD7:AD41)/(COUNT(AD7:AD41)*COUNT(AD7:AD41)) ), "—")</f>
        <v>5.7165552495040066E-2</v>
      </c>
    </row>
    <row r="43" spans="1:30"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2"/>
    </row>
    <row r="44" spans="1:3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c r="AC44" s="14" t="s">
        <v>582</v>
      </c>
      <c r="AD44" s="16" t="s">
        <v>582</v>
      </c>
    </row>
    <row r="45" spans="1:30"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v>0</v>
      </c>
      <c r="T45" s="16">
        <v>0</v>
      </c>
      <c r="U45" s="14">
        <v>0</v>
      </c>
      <c r="V45" s="16">
        <v>0</v>
      </c>
      <c r="W45" s="14" t="s">
        <v>582</v>
      </c>
      <c r="X45" s="16" t="s">
        <v>582</v>
      </c>
      <c r="Y45" s="14">
        <v>100</v>
      </c>
      <c r="Z45" s="16">
        <v>0</v>
      </c>
      <c r="AA45" s="14">
        <v>0</v>
      </c>
      <c r="AB45" s="16">
        <v>0</v>
      </c>
      <c r="AC45" s="14">
        <v>0</v>
      </c>
      <c r="AD45" s="16">
        <v>0</v>
      </c>
    </row>
    <row r="46" spans="1:30" x14ac:dyDescent="0.25">
      <c r="A46" s="11" t="s">
        <v>516</v>
      </c>
      <c r="B46" s="13">
        <v>23141</v>
      </c>
      <c r="C46" s="14">
        <f>(1728/B46*100)</f>
        <v>7.4672658917073589</v>
      </c>
      <c r="D46" s="15">
        <v>21413</v>
      </c>
      <c r="E46" s="14">
        <v>27.6642042</v>
      </c>
      <c r="F46" s="16">
        <v>0.50772152999999998</v>
      </c>
      <c r="G46" s="14">
        <v>13.002240459999999</v>
      </c>
      <c r="H46" s="16">
        <v>0.28746781999999999</v>
      </c>
      <c r="I46" s="14">
        <v>10.84309762</v>
      </c>
      <c r="J46" s="16">
        <v>0.29634644999999998</v>
      </c>
      <c r="K46" s="14">
        <v>8.0031655500000003</v>
      </c>
      <c r="L46" s="16">
        <v>0.22087188999999999</v>
      </c>
      <c r="M46" s="14">
        <v>4.6504277700000003</v>
      </c>
      <c r="N46" s="16">
        <v>0.19852601</v>
      </c>
      <c r="O46" s="14">
        <v>6.0984488399999996</v>
      </c>
      <c r="P46" s="16">
        <v>0.22999896</v>
      </c>
      <c r="Q46" s="14">
        <v>2.3654936499999999</v>
      </c>
      <c r="R46" s="16">
        <v>0.14220864999999999</v>
      </c>
      <c r="S46" s="14">
        <v>7.0637976399999998</v>
      </c>
      <c r="T46" s="16">
        <v>0.27953988000000002</v>
      </c>
      <c r="U46" s="14">
        <v>0</v>
      </c>
      <c r="V46" s="16">
        <v>0</v>
      </c>
      <c r="W46" s="14" t="s">
        <v>582</v>
      </c>
      <c r="X46" s="16" t="s">
        <v>582</v>
      </c>
      <c r="Y46" s="14">
        <v>0</v>
      </c>
      <c r="Z46" s="16">
        <v>0</v>
      </c>
      <c r="AA46" s="14">
        <v>0</v>
      </c>
      <c r="AB46" s="16">
        <v>0</v>
      </c>
      <c r="AC46" s="14">
        <v>20.309124270000002</v>
      </c>
      <c r="AD46" s="16">
        <v>0.71038162999999999</v>
      </c>
    </row>
    <row r="47" spans="1:30" x14ac:dyDescent="0.25">
      <c r="A47" s="11" t="s">
        <v>517</v>
      </c>
      <c r="B47" s="13">
        <v>5928</v>
      </c>
      <c r="C47" s="14">
        <f>(167/B47*100)</f>
        <v>2.8171390013495277</v>
      </c>
      <c r="D47" s="15">
        <v>5761</v>
      </c>
      <c r="E47" s="14">
        <v>15.85350783</v>
      </c>
      <c r="F47" s="16">
        <v>0.62009146000000004</v>
      </c>
      <c r="G47" s="14">
        <v>14.9624554</v>
      </c>
      <c r="H47" s="16">
        <v>0.47723835999999997</v>
      </c>
      <c r="I47" s="14">
        <v>15.687339809999999</v>
      </c>
      <c r="J47" s="16">
        <v>0.44197966999999999</v>
      </c>
      <c r="K47" s="14">
        <v>13.40622016</v>
      </c>
      <c r="L47" s="16">
        <v>0.43144241</v>
      </c>
      <c r="M47" s="14">
        <v>7.8475564999999996</v>
      </c>
      <c r="N47" s="16">
        <v>0.34843476000000001</v>
      </c>
      <c r="O47" s="14">
        <v>8.4492269899999997</v>
      </c>
      <c r="P47" s="16">
        <v>0.39220045999999997</v>
      </c>
      <c r="Q47" s="14">
        <v>4.4403867200000002</v>
      </c>
      <c r="R47" s="16">
        <v>0.3362444</v>
      </c>
      <c r="S47" s="14">
        <v>11.35121861</v>
      </c>
      <c r="T47" s="16">
        <v>0.46169124</v>
      </c>
      <c r="U47" s="14">
        <v>0</v>
      </c>
      <c r="V47" s="16">
        <v>0</v>
      </c>
      <c r="W47" s="14" t="s">
        <v>582</v>
      </c>
      <c r="X47" s="16" t="s">
        <v>582</v>
      </c>
      <c r="Y47" s="14">
        <v>0</v>
      </c>
      <c r="Z47" s="16">
        <v>0</v>
      </c>
      <c r="AA47" s="14">
        <v>0</v>
      </c>
      <c r="AB47" s="16">
        <v>0</v>
      </c>
      <c r="AC47" s="14">
        <v>8.0020879800000007</v>
      </c>
      <c r="AD47" s="16">
        <v>0.80361209</v>
      </c>
    </row>
    <row r="48" spans="1:30" x14ac:dyDescent="0.25">
      <c r="A48" s="11" t="s">
        <v>518</v>
      </c>
      <c r="B48" s="13">
        <v>9841</v>
      </c>
      <c r="C48" s="14">
        <f>(7/B48*100)</f>
        <v>7.1130982623717101E-2</v>
      </c>
      <c r="D48" s="15">
        <v>9834</v>
      </c>
      <c r="E48" s="14">
        <v>13.56604402</v>
      </c>
      <c r="F48" s="16">
        <v>0.55148646000000001</v>
      </c>
      <c r="G48" s="14">
        <v>14.48910038</v>
      </c>
      <c r="H48" s="16">
        <v>0.75821000000000005</v>
      </c>
      <c r="I48" s="14">
        <v>20.76497105</v>
      </c>
      <c r="J48" s="16">
        <v>0.71506977999999999</v>
      </c>
      <c r="K48" s="14">
        <v>13.726597099999999</v>
      </c>
      <c r="L48" s="16">
        <v>0.67331357000000003</v>
      </c>
      <c r="M48" s="14">
        <v>7.0430894000000004</v>
      </c>
      <c r="N48" s="16">
        <v>0.45912233000000002</v>
      </c>
      <c r="O48" s="14">
        <v>15.95221111</v>
      </c>
      <c r="P48" s="16">
        <v>0.76758616000000002</v>
      </c>
      <c r="Q48" s="14">
        <v>2.9247119100000001</v>
      </c>
      <c r="R48" s="16">
        <v>0.27295974000000001</v>
      </c>
      <c r="S48" s="14">
        <v>10.55195389</v>
      </c>
      <c r="T48" s="16">
        <v>0.62271220999999999</v>
      </c>
      <c r="U48" s="14">
        <v>0</v>
      </c>
      <c r="V48" s="16">
        <v>0</v>
      </c>
      <c r="W48" s="14" t="s">
        <v>582</v>
      </c>
      <c r="X48" s="16" t="s">
        <v>582</v>
      </c>
      <c r="Y48" s="14">
        <v>0</v>
      </c>
      <c r="Z48" s="16">
        <v>0</v>
      </c>
      <c r="AA48" s="14">
        <v>0</v>
      </c>
      <c r="AB48" s="16">
        <v>0</v>
      </c>
      <c r="AC48" s="14">
        <v>0.98132112999999999</v>
      </c>
      <c r="AD48" s="16">
        <v>0.52127252000000002</v>
      </c>
    </row>
    <row r="49" spans="1:30"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v>0</v>
      </c>
      <c r="R49" s="16">
        <v>0</v>
      </c>
      <c r="S49" s="14">
        <v>0</v>
      </c>
      <c r="T49" s="16">
        <v>0</v>
      </c>
      <c r="U49" s="14">
        <v>0</v>
      </c>
      <c r="V49" s="16">
        <v>0</v>
      </c>
      <c r="W49" s="14" t="s">
        <v>582</v>
      </c>
      <c r="X49" s="16" t="s">
        <v>582</v>
      </c>
      <c r="Y49" s="14">
        <v>100</v>
      </c>
      <c r="Z49" s="16">
        <v>0</v>
      </c>
      <c r="AA49" s="14">
        <v>0</v>
      </c>
      <c r="AB49" s="16">
        <v>0</v>
      </c>
      <c r="AC49" s="14">
        <v>0</v>
      </c>
      <c r="AD49" s="16">
        <v>0</v>
      </c>
    </row>
    <row r="50" spans="1:30" x14ac:dyDescent="0.25">
      <c r="A50" s="11" t="s">
        <v>520</v>
      </c>
      <c r="B50" s="13">
        <v>11795</v>
      </c>
      <c r="C50" s="14">
        <f>(245/B50*100)</f>
        <v>2.0771513353115725</v>
      </c>
      <c r="D50" s="15">
        <v>11550</v>
      </c>
      <c r="E50" s="14">
        <v>18.899812180000001</v>
      </c>
      <c r="F50" s="16">
        <v>0.56448456000000002</v>
      </c>
      <c r="G50" s="14">
        <v>23.927158670000001</v>
      </c>
      <c r="H50" s="16">
        <v>0.52451643000000003</v>
      </c>
      <c r="I50" s="14">
        <v>16.517346100000001</v>
      </c>
      <c r="J50" s="16">
        <v>0.50035812000000002</v>
      </c>
      <c r="K50" s="14">
        <v>11.49043378</v>
      </c>
      <c r="L50" s="16">
        <v>0.42267243999999998</v>
      </c>
      <c r="M50" s="14">
        <v>7.4230435000000003</v>
      </c>
      <c r="N50" s="16">
        <v>0.34201431999999998</v>
      </c>
      <c r="O50" s="14">
        <v>7.9726222599999996</v>
      </c>
      <c r="P50" s="16">
        <v>0.32156604</v>
      </c>
      <c r="Q50" s="14">
        <v>3.53577012</v>
      </c>
      <c r="R50" s="16">
        <v>0.23036788</v>
      </c>
      <c r="S50" s="14">
        <v>8.33744935</v>
      </c>
      <c r="T50" s="16">
        <v>0.39862069</v>
      </c>
      <c r="U50" s="14">
        <v>0</v>
      </c>
      <c r="V50" s="16">
        <v>0</v>
      </c>
      <c r="W50" s="14" t="s">
        <v>582</v>
      </c>
      <c r="X50" s="16" t="s">
        <v>582</v>
      </c>
      <c r="Y50" s="14">
        <v>0</v>
      </c>
      <c r="Z50" s="16">
        <v>0</v>
      </c>
      <c r="AA50" s="14">
        <v>0</v>
      </c>
      <c r="AB50" s="16">
        <v>0</v>
      </c>
      <c r="AC50" s="14">
        <v>1.89636403</v>
      </c>
      <c r="AD50" s="16">
        <v>0.23062509</v>
      </c>
    </row>
    <row r="51" spans="1:30" x14ac:dyDescent="0.25">
      <c r="A51" s="11" t="s">
        <v>521</v>
      </c>
      <c r="B51" s="13">
        <v>6866</v>
      </c>
      <c r="C51" s="14">
        <f>(113/B51*100)</f>
        <v>1.6457908534809205</v>
      </c>
      <c r="D51" s="15">
        <v>6753</v>
      </c>
      <c r="E51" s="14">
        <v>23.532711750000001</v>
      </c>
      <c r="F51" s="16">
        <v>0.61621031999999998</v>
      </c>
      <c r="G51" s="14">
        <v>17.267344990000002</v>
      </c>
      <c r="H51" s="16">
        <v>0.51186626999999996</v>
      </c>
      <c r="I51" s="14">
        <v>12.984185950000001</v>
      </c>
      <c r="J51" s="16">
        <v>0.38764485999999998</v>
      </c>
      <c r="K51" s="14">
        <v>11.447148820000001</v>
      </c>
      <c r="L51" s="16">
        <v>0.46222574</v>
      </c>
      <c r="M51" s="14">
        <v>5.9656978599999997</v>
      </c>
      <c r="N51" s="16">
        <v>0.28640641999999999</v>
      </c>
      <c r="O51" s="14">
        <v>5.3206593099999999</v>
      </c>
      <c r="P51" s="16">
        <v>0.29067621999999999</v>
      </c>
      <c r="Q51" s="14">
        <v>2.61485857</v>
      </c>
      <c r="R51" s="16">
        <v>0.20353040999999999</v>
      </c>
      <c r="S51" s="14">
        <v>6.4802178799999997</v>
      </c>
      <c r="T51" s="16">
        <v>0.35950134</v>
      </c>
      <c r="U51" s="14">
        <v>0</v>
      </c>
      <c r="V51" s="16">
        <v>0</v>
      </c>
      <c r="W51" s="14" t="s">
        <v>582</v>
      </c>
      <c r="X51" s="16" t="s">
        <v>582</v>
      </c>
      <c r="Y51" s="14">
        <v>10.57277586</v>
      </c>
      <c r="Z51" s="16">
        <v>0.61158922000000004</v>
      </c>
      <c r="AA51" s="14">
        <v>0</v>
      </c>
      <c r="AB51" s="16">
        <v>0</v>
      </c>
      <c r="AC51" s="14">
        <v>3.8143990200000002</v>
      </c>
      <c r="AD51" s="16">
        <v>0.43797514999999998</v>
      </c>
    </row>
    <row r="52" spans="1:30" x14ac:dyDescent="0.25">
      <c r="A52" s="11" t="s">
        <v>522</v>
      </c>
      <c r="B52" s="13">
        <v>5809</v>
      </c>
      <c r="C52" s="14">
        <f>(85/B52*100)</f>
        <v>1.4632466861766225</v>
      </c>
      <c r="D52" s="15">
        <v>5724</v>
      </c>
      <c r="E52" s="14">
        <v>18.77117835</v>
      </c>
      <c r="F52" s="16">
        <v>0.63533938000000001</v>
      </c>
      <c r="G52" s="14">
        <v>15.41681642</v>
      </c>
      <c r="H52" s="16">
        <v>0.52553143999999996</v>
      </c>
      <c r="I52" s="14">
        <v>16.41242059</v>
      </c>
      <c r="J52" s="16">
        <v>0.47594463999999997</v>
      </c>
      <c r="K52" s="14">
        <v>12.730171629999999</v>
      </c>
      <c r="L52" s="16">
        <v>0.45290982000000002</v>
      </c>
      <c r="M52" s="14">
        <v>8.5849888700000001</v>
      </c>
      <c r="N52" s="16">
        <v>0.33992808000000002</v>
      </c>
      <c r="O52" s="14">
        <v>8.7011558400000002</v>
      </c>
      <c r="P52" s="16">
        <v>0.35298447999999999</v>
      </c>
      <c r="Q52" s="14">
        <v>4.81516419</v>
      </c>
      <c r="R52" s="16">
        <v>0.27394346000000003</v>
      </c>
      <c r="S52" s="14">
        <v>11.752922030000001</v>
      </c>
      <c r="T52" s="16">
        <v>0.49902370000000001</v>
      </c>
      <c r="U52" s="14">
        <v>0</v>
      </c>
      <c r="V52" s="16">
        <v>0</v>
      </c>
      <c r="W52" s="14" t="s">
        <v>582</v>
      </c>
      <c r="X52" s="16" t="s">
        <v>582</v>
      </c>
      <c r="Y52" s="14">
        <v>0</v>
      </c>
      <c r="Z52" s="16">
        <v>0</v>
      </c>
      <c r="AA52" s="14">
        <v>0</v>
      </c>
      <c r="AB52" s="16">
        <v>0</v>
      </c>
      <c r="AC52" s="14">
        <v>2.81518208</v>
      </c>
      <c r="AD52" s="16">
        <v>0.25892272</v>
      </c>
    </row>
    <row r="53" spans="1:30" x14ac:dyDescent="0.25">
      <c r="A53" s="11" t="s">
        <v>523</v>
      </c>
      <c r="B53" s="13">
        <v>5571</v>
      </c>
      <c r="C53" s="14">
        <f>(90/B53*100)</f>
        <v>1.615508885298869</v>
      </c>
      <c r="D53" s="15">
        <v>5481</v>
      </c>
      <c r="E53" s="14">
        <v>15.708753249999999</v>
      </c>
      <c r="F53" s="16">
        <v>0.51555037000000004</v>
      </c>
      <c r="G53" s="14">
        <v>15.88983219</v>
      </c>
      <c r="H53" s="16">
        <v>0.44432295999999999</v>
      </c>
      <c r="I53" s="14">
        <v>15.21956132</v>
      </c>
      <c r="J53" s="16">
        <v>0.58174216999999995</v>
      </c>
      <c r="K53" s="14">
        <v>12.517382619999999</v>
      </c>
      <c r="L53" s="16">
        <v>0.48161029999999999</v>
      </c>
      <c r="M53" s="14">
        <v>9.8187117500000003</v>
      </c>
      <c r="N53" s="16">
        <v>0.43448978999999999</v>
      </c>
      <c r="O53" s="14">
        <v>8.8863157600000005</v>
      </c>
      <c r="P53" s="16">
        <v>0.43165632999999998</v>
      </c>
      <c r="Q53" s="14">
        <v>5.9692335300000003</v>
      </c>
      <c r="R53" s="16">
        <v>0.36199742000000001</v>
      </c>
      <c r="S53" s="14">
        <v>11.234656660000001</v>
      </c>
      <c r="T53" s="16">
        <v>0.43397885000000003</v>
      </c>
      <c r="U53" s="14">
        <v>0</v>
      </c>
      <c r="V53" s="16">
        <v>0</v>
      </c>
      <c r="W53" s="14" t="s">
        <v>582</v>
      </c>
      <c r="X53" s="16" t="s">
        <v>582</v>
      </c>
      <c r="Y53" s="14">
        <v>0</v>
      </c>
      <c r="Z53" s="16">
        <v>0</v>
      </c>
      <c r="AA53" s="14">
        <v>0</v>
      </c>
      <c r="AB53" s="16">
        <v>0</v>
      </c>
      <c r="AC53" s="14">
        <v>4.7555529099999996</v>
      </c>
      <c r="AD53" s="16">
        <v>0.31600109999999998</v>
      </c>
    </row>
    <row r="54" spans="1:30" x14ac:dyDescent="0.25">
      <c r="A54" s="11" t="s">
        <v>524</v>
      </c>
      <c r="B54" s="13">
        <v>4740</v>
      </c>
      <c r="C54" s="14">
        <f>(224/B54*100)</f>
        <v>4.7257383966244726</v>
      </c>
      <c r="D54" s="15">
        <v>4516</v>
      </c>
      <c r="E54" s="14">
        <v>15.220298059999999</v>
      </c>
      <c r="F54" s="16">
        <v>0.76317243000000001</v>
      </c>
      <c r="G54" s="14">
        <v>16.658626850000001</v>
      </c>
      <c r="H54" s="16">
        <v>0.75155386000000002</v>
      </c>
      <c r="I54" s="14">
        <v>16.02289545</v>
      </c>
      <c r="J54" s="16">
        <v>0.63562421000000002</v>
      </c>
      <c r="K54" s="14">
        <v>11.773764699999999</v>
      </c>
      <c r="L54" s="16">
        <v>0.58168149999999996</v>
      </c>
      <c r="M54" s="14">
        <v>7.6624075200000004</v>
      </c>
      <c r="N54" s="16">
        <v>0.35665377999999998</v>
      </c>
      <c r="O54" s="14">
        <v>10.019623109999999</v>
      </c>
      <c r="P54" s="16">
        <v>0.49954087000000003</v>
      </c>
      <c r="Q54" s="14">
        <v>4.2100181799999996</v>
      </c>
      <c r="R54" s="16">
        <v>0.36581319000000001</v>
      </c>
      <c r="S54" s="14">
        <v>11.123236479999999</v>
      </c>
      <c r="T54" s="16">
        <v>0.59027333999999998</v>
      </c>
      <c r="U54" s="14">
        <v>0</v>
      </c>
      <c r="V54" s="16">
        <v>0</v>
      </c>
      <c r="W54" s="14" t="s">
        <v>582</v>
      </c>
      <c r="X54" s="16" t="s">
        <v>582</v>
      </c>
      <c r="Y54" s="14">
        <v>0</v>
      </c>
      <c r="Z54" s="16">
        <v>0</v>
      </c>
      <c r="AA54" s="14">
        <v>0</v>
      </c>
      <c r="AB54" s="16">
        <v>0</v>
      </c>
      <c r="AC54" s="14">
        <v>7.3091296400000001</v>
      </c>
      <c r="AD54" s="16">
        <v>0.67091381999999999</v>
      </c>
    </row>
    <row r="55" spans="1:30"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v>0</v>
      </c>
      <c r="R55" s="16">
        <v>0</v>
      </c>
      <c r="S55" s="14">
        <v>0</v>
      </c>
      <c r="T55" s="16">
        <v>0</v>
      </c>
      <c r="U55" s="14">
        <v>0</v>
      </c>
      <c r="V55" s="16">
        <v>0</v>
      </c>
      <c r="W55" s="14" t="s">
        <v>582</v>
      </c>
      <c r="X55" s="16" t="s">
        <v>582</v>
      </c>
      <c r="Y55" s="14">
        <v>100</v>
      </c>
      <c r="Z55" s="16">
        <v>0</v>
      </c>
      <c r="AA55" s="14">
        <v>0</v>
      </c>
      <c r="AB55" s="16">
        <v>0</v>
      </c>
      <c r="AC55" s="14">
        <v>0</v>
      </c>
      <c r="AD55" s="16">
        <v>0</v>
      </c>
    </row>
    <row r="56" spans="1:30" x14ac:dyDescent="0.25">
      <c r="A56" s="11" t="s">
        <v>526</v>
      </c>
      <c r="B56" s="13">
        <v>5359</v>
      </c>
      <c r="C56" s="14">
        <f>(77/B56*100)</f>
        <v>1.4368352304534429</v>
      </c>
      <c r="D56" s="15">
        <v>5282</v>
      </c>
      <c r="E56" s="14">
        <v>22.410609000000001</v>
      </c>
      <c r="F56" s="16">
        <v>0.69372526999999995</v>
      </c>
      <c r="G56" s="14">
        <v>23.174023680000001</v>
      </c>
      <c r="H56" s="16">
        <v>0.68109564</v>
      </c>
      <c r="I56" s="14">
        <v>17.212527919999999</v>
      </c>
      <c r="J56" s="16">
        <v>0.60480911999999998</v>
      </c>
      <c r="K56" s="14">
        <v>12.941600360000001</v>
      </c>
      <c r="L56" s="16">
        <v>0.52029101</v>
      </c>
      <c r="M56" s="14">
        <v>6.0903476000000003</v>
      </c>
      <c r="N56" s="16">
        <v>0.29814499</v>
      </c>
      <c r="O56" s="14">
        <v>7.0486195</v>
      </c>
      <c r="P56" s="16">
        <v>0.38058043000000003</v>
      </c>
      <c r="Q56" s="14">
        <v>2.39995066</v>
      </c>
      <c r="R56" s="16">
        <v>0.21898380000000001</v>
      </c>
      <c r="S56" s="14">
        <v>8.0827791399999995</v>
      </c>
      <c r="T56" s="16">
        <v>0.44733166000000002</v>
      </c>
      <c r="U56" s="14">
        <v>0</v>
      </c>
      <c r="V56" s="16">
        <v>0</v>
      </c>
      <c r="W56" s="14" t="s">
        <v>582</v>
      </c>
      <c r="X56" s="16" t="s">
        <v>582</v>
      </c>
      <c r="Y56" s="14">
        <v>0</v>
      </c>
      <c r="Z56" s="16">
        <v>0</v>
      </c>
      <c r="AA56" s="14">
        <v>0</v>
      </c>
      <c r="AB56" s="16">
        <v>0</v>
      </c>
      <c r="AC56" s="14">
        <v>0.63954215000000003</v>
      </c>
      <c r="AD56" s="16">
        <v>0.15979567</v>
      </c>
    </row>
    <row r="57" spans="1:30"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v>0</v>
      </c>
      <c r="R57" s="16">
        <v>0</v>
      </c>
      <c r="S57" s="14">
        <v>0</v>
      </c>
      <c r="T57" s="16">
        <v>0</v>
      </c>
      <c r="U57" s="14">
        <v>0</v>
      </c>
      <c r="V57" s="16">
        <v>0</v>
      </c>
      <c r="W57" s="14" t="s">
        <v>582</v>
      </c>
      <c r="X57" s="16" t="s">
        <v>582</v>
      </c>
      <c r="Y57" s="14">
        <v>100</v>
      </c>
      <c r="Z57" s="16">
        <v>0</v>
      </c>
      <c r="AA57" s="14">
        <v>0</v>
      </c>
      <c r="AB57" s="16">
        <v>0</v>
      </c>
      <c r="AC57" s="14">
        <v>0</v>
      </c>
      <c r="AD57" s="16">
        <v>0</v>
      </c>
    </row>
    <row r="58" spans="1:30"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v>0</v>
      </c>
      <c r="R58" s="16">
        <v>0</v>
      </c>
      <c r="S58" s="14">
        <v>0</v>
      </c>
      <c r="T58" s="16">
        <v>0</v>
      </c>
      <c r="U58" s="14">
        <v>0</v>
      </c>
      <c r="V58" s="16">
        <v>0</v>
      </c>
      <c r="W58" s="14" t="s">
        <v>582</v>
      </c>
      <c r="X58" s="16" t="s">
        <v>582</v>
      </c>
      <c r="Y58" s="14">
        <v>100</v>
      </c>
      <c r="Z58" s="16">
        <v>0</v>
      </c>
      <c r="AA58" s="14">
        <v>0</v>
      </c>
      <c r="AB58" s="16">
        <v>0</v>
      </c>
      <c r="AC58" s="14">
        <v>0</v>
      </c>
      <c r="AD58" s="16">
        <v>0</v>
      </c>
    </row>
    <row r="59" spans="1:30"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v>0</v>
      </c>
      <c r="R59" s="16">
        <v>0</v>
      </c>
      <c r="S59" s="14">
        <v>0</v>
      </c>
      <c r="T59" s="16">
        <v>0</v>
      </c>
      <c r="U59" s="14">
        <v>0</v>
      </c>
      <c r="V59" s="16">
        <v>0</v>
      </c>
      <c r="W59" s="14" t="s">
        <v>582</v>
      </c>
      <c r="X59" s="16" t="s">
        <v>582</v>
      </c>
      <c r="Y59" s="14">
        <v>100</v>
      </c>
      <c r="Z59" s="16">
        <v>0</v>
      </c>
      <c r="AA59" s="14">
        <v>0</v>
      </c>
      <c r="AB59" s="16">
        <v>0</v>
      </c>
      <c r="AC59" s="14">
        <v>0</v>
      </c>
      <c r="AD59" s="16">
        <v>0</v>
      </c>
    </row>
    <row r="60" spans="1:30"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v>0</v>
      </c>
      <c r="R60" s="16">
        <v>0</v>
      </c>
      <c r="S60" s="14">
        <v>0</v>
      </c>
      <c r="T60" s="16">
        <v>0</v>
      </c>
      <c r="U60" s="14">
        <v>0</v>
      </c>
      <c r="V60" s="16">
        <v>0</v>
      </c>
      <c r="W60" s="14" t="s">
        <v>582</v>
      </c>
      <c r="X60" s="16" t="s">
        <v>582</v>
      </c>
      <c r="Y60" s="14">
        <v>100</v>
      </c>
      <c r="Z60" s="16">
        <v>0</v>
      </c>
      <c r="AA60" s="14">
        <v>0</v>
      </c>
      <c r="AB60" s="16">
        <v>0</v>
      </c>
      <c r="AC60" s="14">
        <v>0</v>
      </c>
      <c r="AD60" s="16">
        <v>0</v>
      </c>
    </row>
    <row r="61" spans="1:30" x14ac:dyDescent="0.25">
      <c r="A61" s="11" t="s">
        <v>531</v>
      </c>
      <c r="B61" s="13">
        <v>6525</v>
      </c>
      <c r="C61" s="14">
        <f>(147/B61*100)</f>
        <v>2.2528735632183907</v>
      </c>
      <c r="D61" s="15">
        <v>6378</v>
      </c>
      <c r="E61" s="14">
        <v>13.638280910000001</v>
      </c>
      <c r="F61" s="16">
        <v>0.42435361999999999</v>
      </c>
      <c r="G61" s="14">
        <v>12.1396234</v>
      </c>
      <c r="H61" s="16">
        <v>0.42752980000000002</v>
      </c>
      <c r="I61" s="14">
        <v>16.949102549999999</v>
      </c>
      <c r="J61" s="16">
        <v>0.65369980999999999</v>
      </c>
      <c r="K61" s="14">
        <v>15.988571070000001</v>
      </c>
      <c r="L61" s="16">
        <v>0.57097655000000003</v>
      </c>
      <c r="M61" s="14">
        <v>10.91148589</v>
      </c>
      <c r="N61" s="16">
        <v>0.44905545000000002</v>
      </c>
      <c r="O61" s="14">
        <v>11.294724370000001</v>
      </c>
      <c r="P61" s="16">
        <v>0.48801158</v>
      </c>
      <c r="Q61" s="14">
        <v>4.9729290400000004</v>
      </c>
      <c r="R61" s="16">
        <v>0.29452081000000002</v>
      </c>
      <c r="S61" s="14">
        <v>10.654868260000001</v>
      </c>
      <c r="T61" s="16">
        <v>0.48247022000000001</v>
      </c>
      <c r="U61" s="14">
        <v>0</v>
      </c>
      <c r="V61" s="16">
        <v>0</v>
      </c>
      <c r="W61" s="14" t="s">
        <v>582</v>
      </c>
      <c r="X61" s="16" t="s">
        <v>582</v>
      </c>
      <c r="Y61" s="14">
        <v>0</v>
      </c>
      <c r="Z61" s="16">
        <v>0</v>
      </c>
      <c r="AA61" s="14">
        <v>0</v>
      </c>
      <c r="AB61" s="16">
        <v>0</v>
      </c>
      <c r="AC61" s="14">
        <v>3.4504145199999998</v>
      </c>
      <c r="AD61" s="16">
        <v>0.40306618999999999</v>
      </c>
    </row>
    <row r="62" spans="1:30" x14ac:dyDescent="0.25">
      <c r="A62" s="11" t="s">
        <v>532</v>
      </c>
      <c r="B62" s="13">
        <v>4476</v>
      </c>
      <c r="C62" s="14">
        <f>(3/B62*100)</f>
        <v>6.7024128686327081E-2</v>
      </c>
      <c r="D62" s="15">
        <v>4473</v>
      </c>
      <c r="E62" s="14">
        <v>24.063547</v>
      </c>
      <c r="F62" s="16">
        <v>0.6277703</v>
      </c>
      <c r="G62" s="14">
        <v>25.789101540000001</v>
      </c>
      <c r="H62" s="16">
        <v>0.67798641999999998</v>
      </c>
      <c r="I62" s="14">
        <v>20.31041042</v>
      </c>
      <c r="J62" s="16">
        <v>0.68633968000000001</v>
      </c>
      <c r="K62" s="14">
        <v>10.08678081</v>
      </c>
      <c r="L62" s="16">
        <v>0.4139292</v>
      </c>
      <c r="M62" s="14">
        <v>5.6368241000000001</v>
      </c>
      <c r="N62" s="16">
        <v>0.32576411</v>
      </c>
      <c r="O62" s="14">
        <v>5.7754970500000002</v>
      </c>
      <c r="P62" s="16">
        <v>0.38701606999999999</v>
      </c>
      <c r="Q62" s="14">
        <v>2.8082938199999998</v>
      </c>
      <c r="R62" s="16">
        <v>0.25337073999999998</v>
      </c>
      <c r="S62" s="14">
        <v>5.233212</v>
      </c>
      <c r="T62" s="16">
        <v>0.34581240000000002</v>
      </c>
      <c r="U62" s="14">
        <v>0</v>
      </c>
      <c r="V62" s="16">
        <v>0</v>
      </c>
      <c r="W62" s="14" t="s">
        <v>582</v>
      </c>
      <c r="X62" s="16" t="s">
        <v>582</v>
      </c>
      <c r="Y62" s="14">
        <v>0</v>
      </c>
      <c r="Z62" s="16">
        <v>0</v>
      </c>
      <c r="AA62" s="14">
        <v>0</v>
      </c>
      <c r="AB62" s="16">
        <v>0</v>
      </c>
      <c r="AC62" s="14">
        <v>0.29633324</v>
      </c>
      <c r="AD62" s="16">
        <v>8.2413799999999995E-2</v>
      </c>
    </row>
    <row r="63" spans="1:30"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v>0</v>
      </c>
      <c r="R63" s="16">
        <v>0</v>
      </c>
      <c r="S63" s="14">
        <v>0</v>
      </c>
      <c r="T63" s="16">
        <v>0</v>
      </c>
      <c r="U63" s="14">
        <v>0</v>
      </c>
      <c r="V63" s="16">
        <v>0</v>
      </c>
      <c r="W63" s="14" t="s">
        <v>582</v>
      </c>
      <c r="X63" s="16" t="s">
        <v>582</v>
      </c>
      <c r="Y63" s="14">
        <v>100</v>
      </c>
      <c r="Z63" s="16">
        <v>0</v>
      </c>
      <c r="AA63" s="14">
        <v>0</v>
      </c>
      <c r="AB63" s="16">
        <v>0</v>
      </c>
      <c r="AC63" s="14">
        <v>0</v>
      </c>
      <c r="AD63" s="16">
        <v>0</v>
      </c>
    </row>
    <row r="64" spans="1:30"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v>0</v>
      </c>
      <c r="R64" s="16">
        <v>0</v>
      </c>
      <c r="S64" s="14">
        <v>0</v>
      </c>
      <c r="T64" s="16">
        <v>0</v>
      </c>
      <c r="U64" s="14">
        <v>0</v>
      </c>
      <c r="V64" s="16">
        <v>0</v>
      </c>
      <c r="W64" s="14" t="s">
        <v>582</v>
      </c>
      <c r="X64" s="16" t="s">
        <v>582</v>
      </c>
      <c r="Y64" s="14">
        <v>100</v>
      </c>
      <c r="Z64" s="16">
        <v>0</v>
      </c>
      <c r="AA64" s="14">
        <v>0</v>
      </c>
      <c r="AB64" s="16">
        <v>0</v>
      </c>
      <c r="AC64" s="14">
        <v>0</v>
      </c>
      <c r="AD64" s="16">
        <v>0</v>
      </c>
    </row>
    <row r="65" spans="1:30"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v>0</v>
      </c>
      <c r="R65" s="16">
        <v>0</v>
      </c>
      <c r="S65" s="14">
        <v>0</v>
      </c>
      <c r="T65" s="16">
        <v>0</v>
      </c>
      <c r="U65" s="14">
        <v>0</v>
      </c>
      <c r="V65" s="16">
        <v>0</v>
      </c>
      <c r="W65" s="14" t="s">
        <v>582</v>
      </c>
      <c r="X65" s="16" t="s">
        <v>582</v>
      </c>
      <c r="Y65" s="14">
        <v>100</v>
      </c>
      <c r="Z65" s="16">
        <v>0</v>
      </c>
      <c r="AA65" s="14">
        <v>0</v>
      </c>
      <c r="AB65" s="16">
        <v>0</v>
      </c>
      <c r="AC65" s="14">
        <v>0</v>
      </c>
      <c r="AD65" s="16">
        <v>0</v>
      </c>
    </row>
    <row r="66" spans="1:30" x14ac:dyDescent="0.25">
      <c r="A66" s="11" t="s">
        <v>536</v>
      </c>
      <c r="B66" s="13">
        <v>5665</v>
      </c>
      <c r="C66" s="14">
        <f>(79/B66*100)</f>
        <v>1.3945278022947925</v>
      </c>
      <c r="D66" s="15">
        <v>5586</v>
      </c>
      <c r="E66" s="14">
        <v>13.17751938</v>
      </c>
      <c r="F66" s="16">
        <v>0.50134579000000001</v>
      </c>
      <c r="G66" s="14">
        <v>12.473033040000001</v>
      </c>
      <c r="H66" s="16">
        <v>0.42911376000000001</v>
      </c>
      <c r="I66" s="14">
        <v>13.697441919999999</v>
      </c>
      <c r="J66" s="16">
        <v>0.37692759999999997</v>
      </c>
      <c r="K66" s="14">
        <v>12.79399626</v>
      </c>
      <c r="L66" s="16">
        <v>0.55243695999999998</v>
      </c>
      <c r="M66" s="14">
        <v>8.1786472299999993</v>
      </c>
      <c r="N66" s="16">
        <v>0.34530914000000001</v>
      </c>
      <c r="O66" s="14">
        <v>9.6027757499999993</v>
      </c>
      <c r="P66" s="16">
        <v>0.38490837999999999</v>
      </c>
      <c r="Q66" s="14">
        <v>4.9935230800000001</v>
      </c>
      <c r="R66" s="16">
        <v>0.34604380000000001</v>
      </c>
      <c r="S66" s="14">
        <v>15.946231089999999</v>
      </c>
      <c r="T66" s="16">
        <v>0.52824353999999996</v>
      </c>
      <c r="U66" s="14">
        <v>0</v>
      </c>
      <c r="V66" s="16">
        <v>0</v>
      </c>
      <c r="W66" s="14" t="s">
        <v>582</v>
      </c>
      <c r="X66" s="16" t="s">
        <v>582</v>
      </c>
      <c r="Y66" s="14">
        <v>0</v>
      </c>
      <c r="Z66" s="16">
        <v>0</v>
      </c>
      <c r="AA66" s="14">
        <v>0</v>
      </c>
      <c r="AB66" s="16">
        <v>0</v>
      </c>
      <c r="AC66" s="14">
        <v>9.1368322499999994</v>
      </c>
      <c r="AD66" s="16">
        <v>0.34088447999999999</v>
      </c>
    </row>
    <row r="67" spans="1:30" x14ac:dyDescent="0.25">
      <c r="A67" s="11" t="s">
        <v>537</v>
      </c>
      <c r="B67" s="13">
        <v>6971</v>
      </c>
      <c r="C67" s="14">
        <f>(349/B67*100)</f>
        <v>5.0064553148759146</v>
      </c>
      <c r="D67" s="15">
        <v>6622</v>
      </c>
      <c r="E67" s="14">
        <v>14.24190763</v>
      </c>
      <c r="F67" s="16">
        <v>0.52993223</v>
      </c>
      <c r="G67" s="14">
        <v>23.524169140000001</v>
      </c>
      <c r="H67" s="16">
        <v>0.58425667000000003</v>
      </c>
      <c r="I67" s="14">
        <v>19.290577760000001</v>
      </c>
      <c r="J67" s="16">
        <v>0.57505693999999996</v>
      </c>
      <c r="K67" s="14">
        <v>14.11282836</v>
      </c>
      <c r="L67" s="16">
        <v>0.45801507000000002</v>
      </c>
      <c r="M67" s="14">
        <v>8.0559612400000002</v>
      </c>
      <c r="N67" s="16">
        <v>0.37818735999999997</v>
      </c>
      <c r="O67" s="14">
        <v>7.1608387100000002</v>
      </c>
      <c r="P67" s="16">
        <v>0.37046138000000001</v>
      </c>
      <c r="Q67" s="14">
        <v>3.34720643</v>
      </c>
      <c r="R67" s="16">
        <v>0.20230418999999999</v>
      </c>
      <c r="S67" s="14">
        <v>8.3882962699999997</v>
      </c>
      <c r="T67" s="16">
        <v>0.36985211000000001</v>
      </c>
      <c r="U67" s="14">
        <v>0</v>
      </c>
      <c r="V67" s="16">
        <v>0</v>
      </c>
      <c r="W67" s="14" t="s">
        <v>582</v>
      </c>
      <c r="X67" s="16" t="s">
        <v>582</v>
      </c>
      <c r="Y67" s="14">
        <v>0</v>
      </c>
      <c r="Z67" s="16">
        <v>0</v>
      </c>
      <c r="AA67" s="14">
        <v>0</v>
      </c>
      <c r="AB67" s="16">
        <v>0</v>
      </c>
      <c r="AC67" s="14">
        <v>1.8782144599999999</v>
      </c>
      <c r="AD67" s="16">
        <v>0.16285219000000001</v>
      </c>
    </row>
    <row r="68" spans="1:30" x14ac:dyDescent="0.25">
      <c r="A68" s="11" t="s">
        <v>538</v>
      </c>
      <c r="B68" s="13">
        <v>12083</v>
      </c>
      <c r="C68" s="14">
        <f>(28/B68*100)</f>
        <v>0.23173053049739301</v>
      </c>
      <c r="D68" s="15">
        <v>12055</v>
      </c>
      <c r="E68" s="14">
        <v>22.364925450000001</v>
      </c>
      <c r="F68" s="16">
        <v>0.37754904</v>
      </c>
      <c r="G68" s="14">
        <v>16.03729993</v>
      </c>
      <c r="H68" s="16">
        <v>0.33154896</v>
      </c>
      <c r="I68" s="14">
        <v>14.310125749999999</v>
      </c>
      <c r="J68" s="16">
        <v>0.3228028</v>
      </c>
      <c r="K68" s="14">
        <v>10.839030989999999</v>
      </c>
      <c r="L68" s="16">
        <v>0.28154862000000003</v>
      </c>
      <c r="M68" s="14">
        <v>7.2358112800000001</v>
      </c>
      <c r="N68" s="16">
        <v>0.25724743999999999</v>
      </c>
      <c r="O68" s="14">
        <v>6.8512479400000004</v>
      </c>
      <c r="P68" s="16">
        <v>0.22704641</v>
      </c>
      <c r="Q68" s="14">
        <v>3.3615928199999998</v>
      </c>
      <c r="R68" s="16">
        <v>0.15230033000000001</v>
      </c>
      <c r="S68" s="14">
        <v>8.2253572899999998</v>
      </c>
      <c r="T68" s="16">
        <v>0.23698105999999999</v>
      </c>
      <c r="U68" s="14">
        <v>0</v>
      </c>
      <c r="V68" s="16">
        <v>0</v>
      </c>
      <c r="W68" s="14" t="s">
        <v>582</v>
      </c>
      <c r="X68" s="16" t="s">
        <v>582</v>
      </c>
      <c r="Y68" s="14">
        <v>0</v>
      </c>
      <c r="Z68" s="16">
        <v>0</v>
      </c>
      <c r="AA68" s="14">
        <v>0</v>
      </c>
      <c r="AB68" s="16">
        <v>0</v>
      </c>
      <c r="AC68" s="14">
        <v>10.774608539999999</v>
      </c>
      <c r="AD68" s="16">
        <v>0.27609230000000001</v>
      </c>
    </row>
    <row r="69" spans="1:30"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v>0</v>
      </c>
      <c r="R69" s="16">
        <v>0</v>
      </c>
      <c r="S69" s="14">
        <v>0</v>
      </c>
      <c r="T69" s="16">
        <v>0</v>
      </c>
      <c r="U69" s="14">
        <v>0</v>
      </c>
      <c r="V69" s="16">
        <v>0</v>
      </c>
      <c r="W69" s="14" t="s">
        <v>582</v>
      </c>
      <c r="X69" s="16" t="s">
        <v>582</v>
      </c>
      <c r="Y69" s="14">
        <v>100</v>
      </c>
      <c r="Z69" s="16">
        <v>0</v>
      </c>
      <c r="AA69" s="14">
        <v>0</v>
      </c>
      <c r="AB69" s="16">
        <v>0</v>
      </c>
      <c r="AC69" s="14">
        <v>0</v>
      </c>
      <c r="AD69" s="16">
        <v>0</v>
      </c>
    </row>
    <row r="70" spans="1:30" x14ac:dyDescent="0.25">
      <c r="A70" s="11" t="s">
        <v>540</v>
      </c>
      <c r="B70" s="13">
        <v>6036</v>
      </c>
      <c r="C70" s="14">
        <f>(223/B70*100)</f>
        <v>3.6944996686547382</v>
      </c>
      <c r="D70" s="15">
        <v>5813</v>
      </c>
      <c r="E70" s="14">
        <v>11.86362563</v>
      </c>
      <c r="F70" s="16">
        <v>0.616178</v>
      </c>
      <c r="G70" s="14">
        <v>12.1155857</v>
      </c>
      <c r="H70" s="16">
        <v>0.44426987000000001</v>
      </c>
      <c r="I70" s="14">
        <v>14.77868585</v>
      </c>
      <c r="J70" s="16">
        <v>0.46894975999999999</v>
      </c>
      <c r="K70" s="14">
        <v>20.82626372</v>
      </c>
      <c r="L70" s="16">
        <v>0.60020516000000002</v>
      </c>
      <c r="M70" s="14">
        <v>10.807547189999999</v>
      </c>
      <c r="N70" s="16">
        <v>0.40344605</v>
      </c>
      <c r="O70" s="14">
        <v>8.4379869000000003</v>
      </c>
      <c r="P70" s="16">
        <v>0.42579049000000002</v>
      </c>
      <c r="Q70" s="14">
        <v>5.7787185699999997</v>
      </c>
      <c r="R70" s="16">
        <v>0.32323421000000002</v>
      </c>
      <c r="S70" s="14">
        <v>12.10184971</v>
      </c>
      <c r="T70" s="16">
        <v>0.55479054999999999</v>
      </c>
      <c r="U70" s="14">
        <v>0</v>
      </c>
      <c r="V70" s="16">
        <v>0</v>
      </c>
      <c r="W70" s="14" t="s">
        <v>582</v>
      </c>
      <c r="X70" s="16" t="s">
        <v>582</v>
      </c>
      <c r="Y70" s="14">
        <v>0</v>
      </c>
      <c r="Z70" s="16">
        <v>0</v>
      </c>
      <c r="AA70" s="14">
        <v>0</v>
      </c>
      <c r="AB70" s="16">
        <v>0</v>
      </c>
      <c r="AC70" s="14">
        <v>3.28973673</v>
      </c>
      <c r="AD70" s="16">
        <v>0.30622171999999998</v>
      </c>
    </row>
    <row r="71" spans="1:30" x14ac:dyDescent="0.25">
      <c r="A71" s="11" t="s">
        <v>541</v>
      </c>
      <c r="B71" s="13">
        <v>6115</v>
      </c>
      <c r="C71" s="14">
        <f>(18/B71*100)</f>
        <v>0.29435813573180702</v>
      </c>
      <c r="D71" s="15">
        <v>6097</v>
      </c>
      <c r="E71" s="14">
        <v>18.55918196</v>
      </c>
      <c r="F71" s="16">
        <v>0.45784258</v>
      </c>
      <c r="G71" s="14">
        <v>23.16816656</v>
      </c>
      <c r="H71" s="16">
        <v>0.584615</v>
      </c>
      <c r="I71" s="14">
        <v>21.905712869999999</v>
      </c>
      <c r="J71" s="16">
        <v>0.64946614000000003</v>
      </c>
      <c r="K71" s="14">
        <v>14.91051392</v>
      </c>
      <c r="L71" s="16">
        <v>0.52772132000000005</v>
      </c>
      <c r="M71" s="14">
        <v>7.76430665</v>
      </c>
      <c r="N71" s="16">
        <v>0.42416221999999998</v>
      </c>
      <c r="O71" s="14">
        <v>6.1892036399999997</v>
      </c>
      <c r="P71" s="16">
        <v>0.30068654</v>
      </c>
      <c r="Q71" s="14">
        <v>2.0345878900000001</v>
      </c>
      <c r="R71" s="16">
        <v>0.21813045</v>
      </c>
      <c r="S71" s="14">
        <v>4.8691492500000004</v>
      </c>
      <c r="T71" s="16">
        <v>0.25680408999999998</v>
      </c>
      <c r="U71" s="14">
        <v>0</v>
      </c>
      <c r="V71" s="16">
        <v>0</v>
      </c>
      <c r="W71" s="14" t="s">
        <v>582</v>
      </c>
      <c r="X71" s="16" t="s">
        <v>582</v>
      </c>
      <c r="Y71" s="14">
        <v>0</v>
      </c>
      <c r="Z71" s="16">
        <v>0</v>
      </c>
      <c r="AA71" s="14">
        <v>0</v>
      </c>
      <c r="AB71" s="16">
        <v>0</v>
      </c>
      <c r="AC71" s="14">
        <v>0.59917724999999999</v>
      </c>
      <c r="AD71" s="16">
        <v>9.7617339999999997E-2</v>
      </c>
    </row>
    <row r="72" spans="1:30" x14ac:dyDescent="0.25">
      <c r="A72" s="11" t="s">
        <v>542</v>
      </c>
      <c r="B72" s="13">
        <v>7708</v>
      </c>
      <c r="C72" s="14">
        <f>(5/B72*100)</f>
        <v>6.4867669953295279E-2</v>
      </c>
      <c r="D72" s="15">
        <v>7703</v>
      </c>
      <c r="E72" s="14">
        <v>18.319304979999998</v>
      </c>
      <c r="F72" s="16">
        <v>0.58613853000000005</v>
      </c>
      <c r="G72" s="14">
        <v>15.472325039999999</v>
      </c>
      <c r="H72" s="16">
        <v>0.55989168</v>
      </c>
      <c r="I72" s="14">
        <v>25.318665880000001</v>
      </c>
      <c r="J72" s="16">
        <v>0.62836550000000002</v>
      </c>
      <c r="K72" s="14">
        <v>12.23122349</v>
      </c>
      <c r="L72" s="16">
        <v>0.42049540000000002</v>
      </c>
      <c r="M72" s="14">
        <v>6.2475496000000001</v>
      </c>
      <c r="N72" s="16">
        <v>0.29576393000000001</v>
      </c>
      <c r="O72" s="14">
        <v>8.4196791700000002</v>
      </c>
      <c r="P72" s="16">
        <v>0.38513620999999998</v>
      </c>
      <c r="Q72" s="14">
        <v>2.9091552900000002</v>
      </c>
      <c r="R72" s="16">
        <v>0.24422384</v>
      </c>
      <c r="S72" s="14">
        <v>10.83236082</v>
      </c>
      <c r="T72" s="16">
        <v>0.38339763999999998</v>
      </c>
      <c r="U72" s="14">
        <v>0</v>
      </c>
      <c r="V72" s="16">
        <v>0</v>
      </c>
      <c r="W72" s="14" t="s">
        <v>582</v>
      </c>
      <c r="X72" s="16" t="s">
        <v>582</v>
      </c>
      <c r="Y72" s="14">
        <v>0</v>
      </c>
      <c r="Z72" s="16">
        <v>0</v>
      </c>
      <c r="AA72" s="14">
        <v>0</v>
      </c>
      <c r="AB72" s="16">
        <v>0</v>
      </c>
      <c r="AC72" s="14">
        <v>0.24973572999999999</v>
      </c>
      <c r="AD72" s="16">
        <v>5.7972610000000001E-2</v>
      </c>
    </row>
    <row r="73" spans="1:30" x14ac:dyDescent="0.25">
      <c r="A73" s="11" t="s">
        <v>543</v>
      </c>
      <c r="B73" s="13">
        <v>8249</v>
      </c>
      <c r="C73" s="14">
        <f>(152/B73*100)</f>
        <v>1.8426475936477147</v>
      </c>
      <c r="D73" s="15">
        <v>8097</v>
      </c>
      <c r="E73" s="14">
        <v>11.33895618</v>
      </c>
      <c r="F73" s="16">
        <v>0.54558737999999996</v>
      </c>
      <c r="G73" s="14">
        <v>23.66302645</v>
      </c>
      <c r="H73" s="16">
        <v>0.59049015999999999</v>
      </c>
      <c r="I73" s="14">
        <v>20.677575950000001</v>
      </c>
      <c r="J73" s="16">
        <v>0.51914355000000001</v>
      </c>
      <c r="K73" s="14">
        <v>15.69517673</v>
      </c>
      <c r="L73" s="16">
        <v>0.50156427000000003</v>
      </c>
      <c r="M73" s="14">
        <v>6.3311844500000003</v>
      </c>
      <c r="N73" s="16">
        <v>0.33570702000000002</v>
      </c>
      <c r="O73" s="14">
        <v>9.3381814799999994</v>
      </c>
      <c r="P73" s="16">
        <v>0.39856879000000001</v>
      </c>
      <c r="Q73" s="14">
        <v>1.74640927</v>
      </c>
      <c r="R73" s="16">
        <v>0.16195047000000001</v>
      </c>
      <c r="S73" s="14">
        <v>10.046752919999999</v>
      </c>
      <c r="T73" s="16">
        <v>0.44423856</v>
      </c>
      <c r="U73" s="14">
        <v>0</v>
      </c>
      <c r="V73" s="16">
        <v>0</v>
      </c>
      <c r="W73" s="14" t="s">
        <v>582</v>
      </c>
      <c r="X73" s="16" t="s">
        <v>582</v>
      </c>
      <c r="Y73" s="14">
        <v>0</v>
      </c>
      <c r="Z73" s="16">
        <v>0</v>
      </c>
      <c r="AA73" s="14">
        <v>0</v>
      </c>
      <c r="AB73" s="16">
        <v>0</v>
      </c>
      <c r="AC73" s="14">
        <v>1.1627365700000001</v>
      </c>
      <c r="AD73" s="16">
        <v>0.20082915000000001</v>
      </c>
    </row>
    <row r="74" spans="1:30"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v>0</v>
      </c>
      <c r="R74" s="16">
        <v>0</v>
      </c>
      <c r="S74" s="14">
        <v>0</v>
      </c>
      <c r="T74" s="16">
        <v>0</v>
      </c>
      <c r="U74" s="14">
        <v>0</v>
      </c>
      <c r="V74" s="16">
        <v>0</v>
      </c>
      <c r="W74" s="14" t="s">
        <v>582</v>
      </c>
      <c r="X74" s="16" t="s">
        <v>582</v>
      </c>
      <c r="Y74" s="14">
        <v>100</v>
      </c>
      <c r="Z74" s="16">
        <v>0</v>
      </c>
      <c r="AA74" s="14">
        <v>0</v>
      </c>
      <c r="AB74" s="16">
        <v>0</v>
      </c>
      <c r="AC74" s="14">
        <v>0</v>
      </c>
      <c r="AD74" s="16">
        <v>0</v>
      </c>
    </row>
    <row r="75" spans="1:30" x14ac:dyDescent="0.25">
      <c r="A75" s="11" t="s">
        <v>545</v>
      </c>
      <c r="B75" s="13">
        <v>5375</v>
      </c>
      <c r="C75" s="14">
        <f>(240/B75*100)</f>
        <v>4.4651162790697674</v>
      </c>
      <c r="D75" s="15">
        <v>5135</v>
      </c>
      <c r="E75" s="14">
        <v>23.360321089999999</v>
      </c>
      <c r="F75" s="16">
        <v>0.65557799999999999</v>
      </c>
      <c r="G75" s="14">
        <v>18.903108499999998</v>
      </c>
      <c r="H75" s="16">
        <v>0.58618526000000004</v>
      </c>
      <c r="I75" s="14">
        <v>15.971302570000001</v>
      </c>
      <c r="J75" s="16">
        <v>0.60680025000000004</v>
      </c>
      <c r="K75" s="14">
        <v>12.03451106</v>
      </c>
      <c r="L75" s="16">
        <v>0.59434989999999999</v>
      </c>
      <c r="M75" s="14">
        <v>7.4655105199999996</v>
      </c>
      <c r="N75" s="16">
        <v>0.43787388999999999</v>
      </c>
      <c r="O75" s="14">
        <v>4.6509687299999998</v>
      </c>
      <c r="P75" s="16">
        <v>0.31859555000000001</v>
      </c>
      <c r="Q75" s="14">
        <v>2.9175301299999998</v>
      </c>
      <c r="R75" s="16">
        <v>0.26569924</v>
      </c>
      <c r="S75" s="14">
        <v>7.4073538000000001</v>
      </c>
      <c r="T75" s="16">
        <v>0.39006876000000001</v>
      </c>
      <c r="U75" s="14">
        <v>0</v>
      </c>
      <c r="V75" s="16">
        <v>0</v>
      </c>
      <c r="W75" s="14" t="s">
        <v>582</v>
      </c>
      <c r="X75" s="16" t="s">
        <v>582</v>
      </c>
      <c r="Y75" s="14">
        <v>0</v>
      </c>
      <c r="Z75" s="16">
        <v>0</v>
      </c>
      <c r="AA75" s="14">
        <v>0</v>
      </c>
      <c r="AB75" s="16">
        <v>0</v>
      </c>
      <c r="AC75" s="14">
        <v>7.2893935900000004</v>
      </c>
      <c r="AD75" s="16">
        <v>0.71456116000000003</v>
      </c>
    </row>
    <row r="76" spans="1:30" x14ac:dyDescent="0.25">
      <c r="A76" s="11" t="s">
        <v>546</v>
      </c>
      <c r="B76" s="13">
        <v>14167</v>
      </c>
      <c r="C76" s="14">
        <f>(231/B76*100)</f>
        <v>1.6305498694148373</v>
      </c>
      <c r="D76" s="15">
        <v>13936</v>
      </c>
      <c r="E76" s="14">
        <v>24.799973909999999</v>
      </c>
      <c r="F76" s="16">
        <v>0.66862060000000001</v>
      </c>
      <c r="G76" s="14">
        <v>18.63169327</v>
      </c>
      <c r="H76" s="16">
        <v>0.52249979000000002</v>
      </c>
      <c r="I76" s="14">
        <v>14.8464198</v>
      </c>
      <c r="J76" s="16">
        <v>0.44470676999999997</v>
      </c>
      <c r="K76" s="14">
        <v>10.851398570000001</v>
      </c>
      <c r="L76" s="16">
        <v>0.34897801000000001</v>
      </c>
      <c r="M76" s="14">
        <v>6.8997799500000001</v>
      </c>
      <c r="N76" s="16">
        <v>0.30881520000000001</v>
      </c>
      <c r="O76" s="14">
        <v>7.1429917700000001</v>
      </c>
      <c r="P76" s="16">
        <v>0.33610743999999998</v>
      </c>
      <c r="Q76" s="14">
        <v>2.81050274</v>
      </c>
      <c r="R76" s="16">
        <v>0.16396989000000001</v>
      </c>
      <c r="S76" s="14">
        <v>9.1192779000000002</v>
      </c>
      <c r="T76" s="16">
        <v>0.28689214000000002</v>
      </c>
      <c r="U76" s="14">
        <v>0</v>
      </c>
      <c r="V76" s="16">
        <v>0</v>
      </c>
      <c r="W76" s="14" t="s">
        <v>582</v>
      </c>
      <c r="X76" s="16" t="s">
        <v>582</v>
      </c>
      <c r="Y76" s="14">
        <v>0</v>
      </c>
      <c r="Z76" s="16">
        <v>0</v>
      </c>
      <c r="AA76" s="14">
        <v>0</v>
      </c>
      <c r="AB76" s="16">
        <v>0</v>
      </c>
      <c r="AC76" s="14">
        <v>4.8979620800000001</v>
      </c>
      <c r="AD76" s="16">
        <v>0.33802827000000002</v>
      </c>
    </row>
    <row r="77" spans="1:30" x14ac:dyDescent="0.25">
      <c r="A77" s="11" t="s">
        <v>547</v>
      </c>
      <c r="B77" s="13">
        <v>6062</v>
      </c>
      <c r="C77" s="14">
        <f>(154/B77*100)</f>
        <v>2.5404157043879905</v>
      </c>
      <c r="D77" s="15">
        <v>5908</v>
      </c>
      <c r="E77" s="14">
        <v>21.551842400000002</v>
      </c>
      <c r="F77" s="16">
        <v>0.70346295000000003</v>
      </c>
      <c r="G77" s="14">
        <v>11.29004823</v>
      </c>
      <c r="H77" s="16">
        <v>0.48355208999999999</v>
      </c>
      <c r="I77" s="14">
        <v>15.806184849999999</v>
      </c>
      <c r="J77" s="16">
        <v>0.49355064999999998</v>
      </c>
      <c r="K77" s="14">
        <v>13.248160199999999</v>
      </c>
      <c r="L77" s="16">
        <v>0.50159743000000001</v>
      </c>
      <c r="M77" s="14">
        <v>7.2507558000000003</v>
      </c>
      <c r="N77" s="16">
        <v>0.34669512000000002</v>
      </c>
      <c r="O77" s="14">
        <v>8.5708085900000004</v>
      </c>
      <c r="P77" s="16">
        <v>0.40976087</v>
      </c>
      <c r="Q77" s="14">
        <v>5.2932996499999998</v>
      </c>
      <c r="R77" s="16">
        <v>0.28621755999999998</v>
      </c>
      <c r="S77" s="14">
        <v>7.8208217700000002</v>
      </c>
      <c r="T77" s="16">
        <v>0.39730531000000002</v>
      </c>
      <c r="U77" s="14">
        <v>0</v>
      </c>
      <c r="V77" s="16">
        <v>0</v>
      </c>
      <c r="W77" s="14" t="s">
        <v>582</v>
      </c>
      <c r="X77" s="16" t="s">
        <v>582</v>
      </c>
      <c r="Y77" s="14">
        <v>0</v>
      </c>
      <c r="Z77" s="16">
        <v>0</v>
      </c>
      <c r="AA77" s="14">
        <v>0</v>
      </c>
      <c r="AB77" s="16">
        <v>0</v>
      </c>
      <c r="AC77" s="14">
        <v>9.1680785100000008</v>
      </c>
      <c r="AD77" s="16">
        <v>0.62032947000000005</v>
      </c>
    </row>
    <row r="78" spans="1:30"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v>0</v>
      </c>
      <c r="R78" s="16">
        <v>0</v>
      </c>
      <c r="S78" s="14">
        <v>0</v>
      </c>
      <c r="T78" s="16">
        <v>0</v>
      </c>
      <c r="U78" s="14">
        <v>0</v>
      </c>
      <c r="V78" s="16">
        <v>0</v>
      </c>
      <c r="W78" s="14" t="s">
        <v>582</v>
      </c>
      <c r="X78" s="16" t="s">
        <v>582</v>
      </c>
      <c r="Y78" s="14">
        <v>100</v>
      </c>
      <c r="Z78" s="16">
        <v>0</v>
      </c>
      <c r="AA78" s="14">
        <v>0</v>
      </c>
      <c r="AB78" s="16">
        <v>0</v>
      </c>
      <c r="AC78" s="14">
        <v>0</v>
      </c>
      <c r="AD78" s="16">
        <v>0</v>
      </c>
    </row>
    <row r="79" spans="1:30"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v>0</v>
      </c>
      <c r="R79" s="16">
        <v>0</v>
      </c>
      <c r="S79" s="14">
        <v>0</v>
      </c>
      <c r="T79" s="16">
        <v>0</v>
      </c>
      <c r="U79" s="14">
        <v>0</v>
      </c>
      <c r="V79" s="16">
        <v>0</v>
      </c>
      <c r="W79" s="14" t="s">
        <v>582</v>
      </c>
      <c r="X79" s="16" t="s">
        <v>582</v>
      </c>
      <c r="Y79" s="14">
        <v>100</v>
      </c>
      <c r="Z79" s="16">
        <v>0</v>
      </c>
      <c r="AA79" s="14">
        <v>0</v>
      </c>
      <c r="AB79" s="16">
        <v>0</v>
      </c>
      <c r="AC79" s="14">
        <v>0</v>
      </c>
      <c r="AD79" s="16">
        <v>0</v>
      </c>
    </row>
    <row r="80" spans="1:30"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v>0</v>
      </c>
      <c r="R80" s="16">
        <v>0</v>
      </c>
      <c r="S80" s="14">
        <v>0</v>
      </c>
      <c r="T80" s="16">
        <v>0</v>
      </c>
      <c r="U80" s="14">
        <v>0</v>
      </c>
      <c r="V80" s="16">
        <v>0</v>
      </c>
      <c r="W80" s="14" t="s">
        <v>582</v>
      </c>
      <c r="X80" s="16" t="s">
        <v>582</v>
      </c>
      <c r="Y80" s="14">
        <v>100</v>
      </c>
      <c r="Z80" s="16">
        <v>0</v>
      </c>
      <c r="AA80" s="14">
        <v>0</v>
      </c>
      <c r="AB80" s="16">
        <v>0</v>
      </c>
      <c r="AC80" s="14">
        <v>0</v>
      </c>
      <c r="AD80" s="16">
        <v>0</v>
      </c>
    </row>
    <row r="81" spans="1:30" x14ac:dyDescent="0.25">
      <c r="A81" s="19" t="s">
        <v>551</v>
      </c>
      <c r="B81" s="13">
        <v>8861</v>
      </c>
      <c r="C81" s="14">
        <f>(76/B81*100)</f>
        <v>0.85769100552984989</v>
      </c>
      <c r="D81" s="15">
        <v>8785</v>
      </c>
      <c r="E81" s="14">
        <v>8.7798299499999999</v>
      </c>
      <c r="F81" s="16">
        <v>0.45450954999999998</v>
      </c>
      <c r="G81" s="14">
        <v>18.98997473</v>
      </c>
      <c r="H81" s="16">
        <v>0.65239172999999995</v>
      </c>
      <c r="I81" s="14">
        <v>21.32885284</v>
      </c>
      <c r="J81" s="16">
        <v>0.59396128999999998</v>
      </c>
      <c r="K81" s="14">
        <v>16.636225889999999</v>
      </c>
      <c r="L81" s="16">
        <v>0.64404623000000005</v>
      </c>
      <c r="M81" s="14">
        <v>8.7364695700000006</v>
      </c>
      <c r="N81" s="16">
        <v>0.41220117000000001</v>
      </c>
      <c r="O81" s="14">
        <v>9.9101980600000008</v>
      </c>
      <c r="P81" s="16">
        <v>0.38755608000000002</v>
      </c>
      <c r="Q81" s="14">
        <v>2.6684646500000002</v>
      </c>
      <c r="R81" s="16">
        <v>0.18241911999999999</v>
      </c>
      <c r="S81" s="14">
        <v>12.41513848</v>
      </c>
      <c r="T81" s="16">
        <v>0.48673175000000002</v>
      </c>
      <c r="U81" s="14">
        <v>0</v>
      </c>
      <c r="V81" s="16">
        <v>0</v>
      </c>
      <c r="W81" s="14" t="s">
        <v>582</v>
      </c>
      <c r="X81" s="16" t="s">
        <v>582</v>
      </c>
      <c r="Y81" s="14">
        <v>0</v>
      </c>
      <c r="Z81" s="16">
        <v>0</v>
      </c>
      <c r="AA81" s="14">
        <v>0</v>
      </c>
      <c r="AB81" s="16">
        <v>0</v>
      </c>
      <c r="AC81" s="14">
        <v>0.53484584999999996</v>
      </c>
      <c r="AD81" s="16">
        <v>0.10227347000000001</v>
      </c>
    </row>
    <row r="82" spans="1:3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row>
    <row r="83" spans="1:30" x14ac:dyDescent="0.25">
      <c r="A83" s="3" t="s">
        <v>553</v>
      </c>
    </row>
    <row r="84" spans="1:30"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row>
    <row r="85" spans="1:30"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row>
    <row r="86" spans="1:30"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row>
    <row r="87" spans="1:30"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row>
    <row r="88" spans="1:30"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row>
    <row r="89" spans="1:30"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row>
    <row r="90" spans="1:30"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row>
    <row r="91" spans="1:30"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row>
    <row r="92" spans="1:30"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row>
    <row r="93" spans="1:30"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row>
    <row r="94" spans="1:30"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row>
    <row r="95" spans="1:30"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row>
    <row r="96" spans="1:30"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row>
  </sheetData>
  <mergeCells count="28">
    <mergeCell ref="A94:AD94"/>
    <mergeCell ref="A95:AD95"/>
    <mergeCell ref="A96:AD96"/>
    <mergeCell ref="A89:AD89"/>
    <mergeCell ref="A90:AD90"/>
    <mergeCell ref="A91:AD91"/>
    <mergeCell ref="A92:AD92"/>
    <mergeCell ref="A93:AD93"/>
    <mergeCell ref="A84:AD84"/>
    <mergeCell ref="A85:AD85"/>
    <mergeCell ref="A86:AD86"/>
    <mergeCell ref="A87:AD87"/>
    <mergeCell ref="A88:AD88"/>
    <mergeCell ref="Y4:Z4"/>
    <mergeCell ref="AA4:AB4"/>
    <mergeCell ref="AC4:AD4"/>
    <mergeCell ref="A1:AD1"/>
    <mergeCell ref="A2:AD2"/>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755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51.939863649999999</v>
      </c>
      <c r="F7" s="16">
        <v>0.84973383999999996</v>
      </c>
      <c r="G7" s="14">
        <v>48.060136350000001</v>
      </c>
      <c r="H7" s="16">
        <v>0.84973383999999996</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54.374381190000001</v>
      </c>
      <c r="F8" s="16">
        <v>1.6869668799999999</v>
      </c>
      <c r="G8" s="14">
        <v>45.15154321</v>
      </c>
      <c r="H8" s="16">
        <v>1.6740213900000001</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25.839406329999999</v>
      </c>
      <c r="F9" s="16">
        <v>0.90183944999999999</v>
      </c>
      <c r="G9" s="14">
        <v>71.125553789999998</v>
      </c>
      <c r="H9" s="16">
        <v>0.94029154999999998</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48.779390300000003</v>
      </c>
      <c r="F10" s="16">
        <v>0.87628355000000002</v>
      </c>
      <c r="G10" s="14">
        <v>51.220609699999997</v>
      </c>
      <c r="H10" s="16">
        <v>0.87628355000000002</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15.21263446</v>
      </c>
      <c r="F11" s="16">
        <v>0.74954381000000003</v>
      </c>
      <c r="G11" s="14">
        <v>84.787365539999996</v>
      </c>
      <c r="H11" s="16">
        <v>0.74954381000000003</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9.5935013900000001</v>
      </c>
      <c r="F12" s="16">
        <v>0.86191605000000004</v>
      </c>
      <c r="G12" s="14">
        <v>88.058712600000007</v>
      </c>
      <c r="H12" s="16">
        <v>1.02648893</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(477/B13*100)</f>
        <v>6.6610808546292422</v>
      </c>
      <c r="D13" s="15">
        <v>6684</v>
      </c>
      <c r="E13" s="14">
        <v>0</v>
      </c>
      <c r="F13" s="16">
        <v>0</v>
      </c>
      <c r="G13" s="14">
        <v>95.740699620000001</v>
      </c>
      <c r="H13" s="16">
        <v>0.48798575999999999</v>
      </c>
      <c r="I13" s="14">
        <v>0</v>
      </c>
      <c r="J13" s="16">
        <v>0</v>
      </c>
      <c r="K13" s="14" t="s">
        <v>582</v>
      </c>
      <c r="L13" s="16" t="s">
        <v>582</v>
      </c>
      <c r="M13" s="14">
        <v>4.25930038</v>
      </c>
      <c r="N13" s="16">
        <v>0.48798575999999999</v>
      </c>
      <c r="O13" s="14">
        <v>0</v>
      </c>
      <c r="P13" s="16">
        <v>0</v>
      </c>
      <c r="Q13" s="14">
        <v>0</v>
      </c>
      <c r="R13" s="16">
        <v>0</v>
      </c>
    </row>
    <row r="14" spans="1:18" x14ac:dyDescent="0.25">
      <c r="A14" s="11" t="s">
        <v>484</v>
      </c>
      <c r="B14" s="13">
        <v>5587</v>
      </c>
      <c r="C14" s="14">
        <f>(78/B14*100)</f>
        <v>1.3960980848398066</v>
      </c>
      <c r="D14" s="15">
        <v>5509</v>
      </c>
      <c r="E14" s="14">
        <v>4.4520604800000001</v>
      </c>
      <c r="F14" s="16">
        <v>0.38995819999999998</v>
      </c>
      <c r="G14" s="14">
        <v>95.54793952</v>
      </c>
      <c r="H14" s="16">
        <v>0.38995819999999998</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16.470988770000002</v>
      </c>
      <c r="F15" s="16">
        <v>1.09251948</v>
      </c>
      <c r="G15" s="14">
        <v>82.514805409999994</v>
      </c>
      <c r="H15" s="16">
        <v>1.15514644</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12.70415064</v>
      </c>
      <c r="F16" s="16">
        <v>0.83630146999999999</v>
      </c>
      <c r="G16" s="14">
        <v>87.295849360000005</v>
      </c>
      <c r="H16" s="16">
        <v>0.83630146999999999</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17.638107130000002</v>
      </c>
      <c r="F17" s="16">
        <v>1.27197611</v>
      </c>
      <c r="G17" s="14">
        <v>79.615350210000003</v>
      </c>
      <c r="H17" s="16">
        <v>1.33012961</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8.1948616600000008</v>
      </c>
      <c r="F18" s="16">
        <v>0.52146519000000002</v>
      </c>
      <c r="G18" s="14">
        <v>91.805138339999999</v>
      </c>
      <c r="H18" s="16">
        <v>0.52146519000000002</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24.65452239</v>
      </c>
      <c r="F19" s="16">
        <v>1.5332031399999999</v>
      </c>
      <c r="G19" s="14">
        <v>75.345477610000003</v>
      </c>
      <c r="H19" s="16">
        <v>1.5332031399999999</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40.536207859999998</v>
      </c>
      <c r="F20" s="16">
        <v>0.73539675999999998</v>
      </c>
      <c r="G20" s="14">
        <v>59.463792140000002</v>
      </c>
      <c r="H20" s="16">
        <v>0.73539675999999998</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92.975704070000006</v>
      </c>
      <c r="F21" s="16">
        <v>0.40912038000000001</v>
      </c>
      <c r="G21" s="14">
        <v>7.0242959300000001</v>
      </c>
      <c r="H21" s="16">
        <v>0.40912038000000001</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64.646918459999995</v>
      </c>
      <c r="F22" s="16">
        <v>1.7214467899999999</v>
      </c>
      <c r="G22" s="14">
        <v>35.298043960000001</v>
      </c>
      <c r="H22" s="16">
        <v>1.7214334</v>
      </c>
      <c r="I22" s="14">
        <v>0</v>
      </c>
      <c r="J22" s="16">
        <v>0</v>
      </c>
      <c r="K22" s="14" t="s">
        <v>582</v>
      </c>
      <c r="L22" s="16" t="s">
        <v>582</v>
      </c>
      <c r="M22" s="14">
        <v>0</v>
      </c>
      <c r="N22" s="16">
        <v>0</v>
      </c>
      <c r="O22" s="14">
        <v>5.5037580000000003E-2</v>
      </c>
      <c r="P22" s="16">
        <v>2.7499450000000002E-2</v>
      </c>
      <c r="Q22" s="14">
        <v>0</v>
      </c>
      <c r="R22" s="16">
        <v>0</v>
      </c>
    </row>
    <row r="23" spans="1:18" x14ac:dyDescent="0.25">
      <c r="A23" s="11" t="s">
        <v>493</v>
      </c>
      <c r="B23" s="13">
        <v>11583</v>
      </c>
      <c r="C23" s="14">
        <f>(230/B23*100)</f>
        <v>1.9856686523353189</v>
      </c>
      <c r="D23" s="15">
        <v>11353</v>
      </c>
      <c r="E23" s="14">
        <v>45.808463779999997</v>
      </c>
      <c r="F23" s="16">
        <v>2.0683711599999999</v>
      </c>
      <c r="G23" s="14">
        <v>54.191536220000003</v>
      </c>
      <c r="H23" s="16">
        <v>2.0683711599999999</v>
      </c>
      <c r="I23" s="14">
        <v>0</v>
      </c>
      <c r="J23" s="16">
        <v>0</v>
      </c>
      <c r="K23" s="14" t="s">
        <v>582</v>
      </c>
      <c r="L23" s="16" t="s">
        <v>582</v>
      </c>
      <c r="M23" s="14">
        <v>0</v>
      </c>
      <c r="N23" s="16">
        <v>0</v>
      </c>
      <c r="O23" s="14">
        <v>0</v>
      </c>
      <c r="P23" s="16">
        <v>0</v>
      </c>
      <c r="Q23" s="14">
        <v>0</v>
      </c>
      <c r="R23" s="16">
        <v>0</v>
      </c>
    </row>
    <row r="24" spans="1:18" x14ac:dyDescent="0.25">
      <c r="A24" s="11" t="s">
        <v>494</v>
      </c>
      <c r="B24" s="13">
        <v>6647</v>
      </c>
      <c r="C24" s="14">
        <f>(7/B24*100)</f>
        <v>0.10531066646607493</v>
      </c>
      <c r="D24" s="15">
        <v>6640</v>
      </c>
      <c r="E24" s="14">
        <v>66.255419459999999</v>
      </c>
      <c r="F24" s="16">
        <v>2.9030076899999999</v>
      </c>
      <c r="G24" s="14">
        <v>33.744580540000001</v>
      </c>
      <c r="H24" s="16">
        <v>2.9030076899999999</v>
      </c>
      <c r="I24" s="14">
        <v>0</v>
      </c>
      <c r="J24" s="16">
        <v>0</v>
      </c>
      <c r="K24" s="14" t="s">
        <v>582</v>
      </c>
      <c r="L24" s="16" t="s">
        <v>582</v>
      </c>
      <c r="M24" s="14">
        <v>0</v>
      </c>
      <c r="N24" s="16">
        <v>0</v>
      </c>
      <c r="O24" s="14">
        <v>0</v>
      </c>
      <c r="P24" s="16">
        <v>0</v>
      </c>
      <c r="Q24" s="14">
        <v>0</v>
      </c>
      <c r="R24" s="16">
        <v>0</v>
      </c>
    </row>
    <row r="25" spans="1:18" x14ac:dyDescent="0.25">
      <c r="A25" s="11" t="s">
        <v>495</v>
      </c>
      <c r="B25" s="13">
        <v>5581</v>
      </c>
      <c r="C25" s="14">
        <f>(25/B25*100)</f>
        <v>0.44794839634474104</v>
      </c>
      <c r="D25" s="15">
        <v>5556</v>
      </c>
      <c r="E25" s="14">
        <v>58.99670708</v>
      </c>
      <c r="F25" s="16">
        <v>2.3294335199999998</v>
      </c>
      <c r="G25" s="14">
        <v>41.00329292</v>
      </c>
      <c r="H25" s="16">
        <v>2.3294335199999998</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8.7326741000000005</v>
      </c>
      <c r="F26" s="16">
        <v>0.49299587</v>
      </c>
      <c r="G26" s="14">
        <v>91.267325900000003</v>
      </c>
      <c r="H26" s="16">
        <v>0.49299587</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29.47656739</v>
      </c>
      <c r="F27" s="16">
        <v>0.58554021000000001</v>
      </c>
      <c r="G27" s="14">
        <v>70.52343261</v>
      </c>
      <c r="H27" s="16">
        <v>0.58554021000000001</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71.142067479999994</v>
      </c>
      <c r="F28" s="16">
        <v>1.4420239100000001</v>
      </c>
      <c r="G28" s="14">
        <v>28.857932519999999</v>
      </c>
      <c r="H28" s="16">
        <v>1.4420239100000001</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45.857347500000003</v>
      </c>
      <c r="F29" s="16">
        <v>0.95573200000000003</v>
      </c>
      <c r="G29" s="14">
        <v>51.375890089999999</v>
      </c>
      <c r="H29" s="16">
        <v>0.95624098000000002</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51.659575080000003</v>
      </c>
      <c r="F30" s="16">
        <v>1.0734351600000001</v>
      </c>
      <c r="G30" s="14">
        <v>48.340424919999997</v>
      </c>
      <c r="H30" s="16">
        <v>1.0734351600000001</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(6/B32*100)</f>
        <v>0.13398838767306834</v>
      </c>
      <c r="D32" s="15">
        <v>4472</v>
      </c>
      <c r="E32" s="14">
        <v>2.1796151899999998</v>
      </c>
      <c r="F32" s="16">
        <v>0.21750228999999999</v>
      </c>
      <c r="G32" s="14">
        <v>97.820384809999993</v>
      </c>
      <c r="H32" s="16">
        <v>0.21750228999999999</v>
      </c>
      <c r="I32" s="14">
        <v>0</v>
      </c>
      <c r="J32" s="16">
        <v>0</v>
      </c>
      <c r="K32" s="14" t="s">
        <v>582</v>
      </c>
      <c r="L32" s="16" t="s">
        <v>582</v>
      </c>
      <c r="M32" s="14">
        <v>0</v>
      </c>
      <c r="N32" s="16">
        <v>0</v>
      </c>
      <c r="O32" s="14">
        <v>0</v>
      </c>
      <c r="P32" s="16">
        <v>0</v>
      </c>
      <c r="Q32" s="14">
        <v>0</v>
      </c>
      <c r="R32" s="16">
        <v>0</v>
      </c>
    </row>
    <row r="33" spans="1:18" x14ac:dyDescent="0.25">
      <c r="A33" s="11" t="s">
        <v>503</v>
      </c>
      <c r="B33" s="13">
        <v>7325</v>
      </c>
      <c r="C33" s="14">
        <f>(78/B33*100)</f>
        <v>1.0648464163822524</v>
      </c>
      <c r="D33" s="15">
        <v>7247</v>
      </c>
      <c r="E33" s="14">
        <v>33.722277740000003</v>
      </c>
      <c r="F33" s="16">
        <v>1.0648130899999999</v>
      </c>
      <c r="G33" s="14">
        <v>66.277722260000004</v>
      </c>
      <c r="H33" s="16">
        <v>1.0648130899999999</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19.892484870000001</v>
      </c>
      <c r="F34" s="16">
        <v>1.6542125700000001</v>
      </c>
      <c r="G34" s="14">
        <v>77.535209620000003</v>
      </c>
      <c r="H34" s="16">
        <v>1.8080588200000001</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31.024058889999999</v>
      </c>
      <c r="F36" s="16">
        <v>0.82041660999999999</v>
      </c>
      <c r="G36" s="14">
        <v>68.975941109999994</v>
      </c>
      <c r="H36" s="16">
        <v>0.82041660999999999</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24.843695090000001</v>
      </c>
      <c r="F37" s="16">
        <v>1.23133889</v>
      </c>
      <c r="G37" s="14">
        <v>75.156304910000003</v>
      </c>
      <c r="H37" s="16">
        <v>1.23133889</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40.386614489999999</v>
      </c>
      <c r="F38" s="16">
        <v>1.64319981</v>
      </c>
      <c r="G38" s="14">
        <v>59.613385510000001</v>
      </c>
      <c r="H38" s="16">
        <v>1.64319981</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12.780779219999999</v>
      </c>
      <c r="F39" s="16">
        <v>0.81305537999999999</v>
      </c>
      <c r="G39" s="14">
        <v>87.219220780000001</v>
      </c>
      <c r="H39" s="16">
        <v>0.81305537999999999</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18.751246800000001</v>
      </c>
      <c r="F40" s="16">
        <v>0.77113803999999997</v>
      </c>
      <c r="G40" s="14">
        <v>81.248753199999996</v>
      </c>
      <c r="H40" s="16">
        <v>0.77113803999999997</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83.729101600000007</v>
      </c>
      <c r="F41" s="16">
        <v>1.09095984</v>
      </c>
      <c r="G41" s="14">
        <v>15.59321256</v>
      </c>
      <c r="H41" s="16">
        <v>1.07055492</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1.831586715959407</v>
      </c>
      <c r="D42" s="15">
        <f>IF(COUNT(D7:D41) &gt; 0, AVERAGE(D7:D41), "—")</f>
        <v>6960.7142857142853</v>
      </c>
      <c r="E42" s="14">
        <f>IF(COUNT(E7:E41) &gt; 0, AVERAGE(E7:E41), "—")</f>
        <v>32.378611272571433</v>
      </c>
      <c r="F42" s="16">
        <f>IF(COUNT(F7:F41) &gt; 0, SQRT(SUMSQ(F7:F41)/(COUNT(F7:F41)*COUNT(F7:F41)) ), "—")</f>
        <v>0.20309189870340805</v>
      </c>
      <c r="G42" s="14">
        <f>IF(COUNT(G7:G41) &gt; 0, AVERAGE(G7:G41), "—")</f>
        <v>61.337138964857147</v>
      </c>
      <c r="H42" s="16">
        <f>IF(COUNT(H7:H41) &gt; 0, SQRT(SUMSQ(H7:H41)/(COUNT(H7:H41)*COUNT(H7:H41)) ), "—")</f>
        <v>0.20580264115995414</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3.4255344025714285</v>
      </c>
      <c r="N42" s="16">
        <f>IF(COUNT(N7:N41) &gt; 0, SQRT(SUMSQ(N7:N41)/(COUNT(N7:N41)*COUNT(N7:N41)) ), "—")</f>
        <v>3.6270284492352416E-2</v>
      </c>
      <c r="O42" s="14">
        <f>IF(COUNT(O7:O41) &gt; 0, AVERAGE(O7:O41), "—")</f>
        <v>2.8587153594285715</v>
      </c>
      <c r="P42" s="16">
        <f>IF(COUNT(P7:P41) &gt; 0, SQRT(SUMSQ(P7:P41)/(COUNT(P7:P41)*COUNT(P7:P41)) ), "—")</f>
        <v>7.8569857142857149E-4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17.43631083</v>
      </c>
      <c r="F45" s="16">
        <v>0.64579644999999997</v>
      </c>
      <c r="G45" s="14">
        <v>74.012529389999997</v>
      </c>
      <c r="H45" s="16">
        <v>0.83502111000000001</v>
      </c>
      <c r="I45" s="14">
        <v>0</v>
      </c>
      <c r="J45" s="16">
        <v>0</v>
      </c>
      <c r="K45" s="14" t="s">
        <v>582</v>
      </c>
      <c r="L45" s="16" t="s">
        <v>582</v>
      </c>
      <c r="M45" s="14">
        <v>0.10852241999999999</v>
      </c>
      <c r="N45" s="16">
        <v>5.2829609999999999E-2</v>
      </c>
      <c r="O45" s="14">
        <v>0.45696462999999998</v>
      </c>
      <c r="P45" s="16">
        <v>0.18006088000000001</v>
      </c>
      <c r="Q45" s="14">
        <v>7.9856727200000002</v>
      </c>
      <c r="R45" s="16">
        <v>0.53642221999999995</v>
      </c>
    </row>
    <row r="46" spans="1:18" x14ac:dyDescent="0.25">
      <c r="A46" s="11" t="s">
        <v>516</v>
      </c>
      <c r="B46" s="13">
        <v>23141</v>
      </c>
      <c r="C46" s="14">
        <f>(1771/B46*100)</f>
        <v>7.6530832721144293</v>
      </c>
      <c r="D46" s="15">
        <v>21370</v>
      </c>
      <c r="E46" s="14">
        <v>28.980342270000001</v>
      </c>
      <c r="F46" s="16">
        <v>0.84914800999999995</v>
      </c>
      <c r="G46" s="14">
        <v>71.019657730000006</v>
      </c>
      <c r="H46" s="16">
        <v>0.84914800999999995</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11.8174867</v>
      </c>
      <c r="F47" s="16">
        <v>0.8823394</v>
      </c>
      <c r="G47" s="14">
        <v>88.182513299999997</v>
      </c>
      <c r="H47" s="16">
        <v>0.8823394</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20.01846359</v>
      </c>
      <c r="F48" s="16">
        <v>1.2359531500000001</v>
      </c>
      <c r="G48" s="14">
        <v>79.981536410000004</v>
      </c>
      <c r="H48" s="16">
        <v>1.2359531500000001</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29.692426950000002</v>
      </c>
      <c r="F49" s="16">
        <v>1.81250223</v>
      </c>
      <c r="G49" s="14">
        <v>68.925763720000006</v>
      </c>
      <c r="H49" s="16">
        <v>1.76331265</v>
      </c>
      <c r="I49" s="14">
        <v>0</v>
      </c>
      <c r="J49" s="16">
        <v>0</v>
      </c>
      <c r="K49" s="14" t="s">
        <v>582</v>
      </c>
      <c r="L49" s="16" t="s">
        <v>582</v>
      </c>
      <c r="M49" s="14">
        <v>0</v>
      </c>
      <c r="N49" s="16">
        <v>0</v>
      </c>
      <c r="O49" s="14">
        <v>0</v>
      </c>
      <c r="P49" s="16">
        <v>0</v>
      </c>
      <c r="Q49" s="14">
        <v>1.3818093300000001</v>
      </c>
      <c r="R49" s="16">
        <v>0.26218929000000002</v>
      </c>
    </row>
    <row r="50" spans="1:18" x14ac:dyDescent="0.25">
      <c r="A50" s="11" t="s">
        <v>520</v>
      </c>
      <c r="B50" s="13">
        <v>11795</v>
      </c>
      <c r="C50" s="14">
        <f>(249/B50*100)</f>
        <v>2.1110640101738025</v>
      </c>
      <c r="D50" s="15">
        <v>11546</v>
      </c>
      <c r="E50" s="14">
        <v>20.235127720000001</v>
      </c>
      <c r="F50" s="16">
        <v>0.91525447000000004</v>
      </c>
      <c r="G50" s="14">
        <v>79.764872280000006</v>
      </c>
      <c r="H50" s="16">
        <v>0.91525447000000004</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35.635916700000003</v>
      </c>
      <c r="F51" s="16">
        <v>1.33158266</v>
      </c>
      <c r="G51" s="14">
        <v>53.795471540000001</v>
      </c>
      <c r="H51" s="16">
        <v>1.3570392099999999</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(85/B52*100)</f>
        <v>1.4632466861766225</v>
      </c>
      <c r="D52" s="15">
        <v>5724</v>
      </c>
      <c r="E52" s="14">
        <v>38.343155699999997</v>
      </c>
      <c r="F52" s="16">
        <v>2.0131571300000002</v>
      </c>
      <c r="G52" s="14">
        <v>61.656844300000003</v>
      </c>
      <c r="H52" s="16">
        <v>2.0131571300000002</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13.267938429999999</v>
      </c>
      <c r="F53" s="16">
        <v>0.48902611000000001</v>
      </c>
      <c r="G53" s="14">
        <v>86.732061569999999</v>
      </c>
      <c r="H53" s="16">
        <v>0.48902611000000001</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29.900712800000001</v>
      </c>
      <c r="F54" s="16">
        <v>0.99692150999999996</v>
      </c>
      <c r="G54" s="14">
        <v>70.099287200000006</v>
      </c>
      <c r="H54" s="16">
        <v>0.99692150999999996</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25.182260830000001</v>
      </c>
      <c r="F55" s="16">
        <v>0.78080209</v>
      </c>
      <c r="G55" s="14">
        <v>74.311354410000007</v>
      </c>
      <c r="H55" s="16">
        <v>0.80582233000000003</v>
      </c>
      <c r="I55" s="14">
        <v>0</v>
      </c>
      <c r="J55" s="16">
        <v>0</v>
      </c>
      <c r="K55" s="14" t="s">
        <v>582</v>
      </c>
      <c r="L55" s="16" t="s">
        <v>582</v>
      </c>
      <c r="M55" s="14">
        <v>1.5872219999999999E-2</v>
      </c>
      <c r="N55" s="16">
        <v>1.5802099999999999E-2</v>
      </c>
      <c r="O55" s="14">
        <v>0.13848625000000001</v>
      </c>
      <c r="P55" s="16">
        <v>5.9475E-2</v>
      </c>
      <c r="Q55" s="14">
        <v>0.35202630000000001</v>
      </c>
      <c r="R55" s="16">
        <v>0.1122052</v>
      </c>
    </row>
    <row r="56" spans="1:18" x14ac:dyDescent="0.25">
      <c r="A56" s="11" t="s">
        <v>526</v>
      </c>
      <c r="B56" s="13">
        <v>5359</v>
      </c>
      <c r="C56" s="14">
        <f>(77/B56*100)</f>
        <v>1.4368352304534429</v>
      </c>
      <c r="D56" s="15">
        <v>5282</v>
      </c>
      <c r="E56" s="14">
        <v>60.501786500000001</v>
      </c>
      <c r="F56" s="16">
        <v>0.91605437999999995</v>
      </c>
      <c r="G56" s="14">
        <v>39.498213499999999</v>
      </c>
      <c r="H56" s="16">
        <v>0.91605437999999995</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24.528306990000001</v>
      </c>
      <c r="F57" s="16">
        <v>1.1378315699999999</v>
      </c>
      <c r="G57" s="14">
        <v>73.978288430000006</v>
      </c>
      <c r="H57" s="16">
        <v>1.1943215</v>
      </c>
      <c r="I57" s="14">
        <v>0</v>
      </c>
      <c r="J57" s="16">
        <v>0</v>
      </c>
      <c r="K57" s="14" t="s">
        <v>582</v>
      </c>
      <c r="L57" s="16" t="s">
        <v>582</v>
      </c>
      <c r="M57" s="14">
        <v>0</v>
      </c>
      <c r="N57" s="16">
        <v>0</v>
      </c>
      <c r="O57" s="14">
        <v>0</v>
      </c>
      <c r="P57" s="16">
        <v>0</v>
      </c>
      <c r="Q57" s="14">
        <v>1.49340458</v>
      </c>
      <c r="R57" s="16">
        <v>0.35413276999999999</v>
      </c>
    </row>
    <row r="58" spans="1:18" x14ac:dyDescent="0.25">
      <c r="A58" s="11" t="s">
        <v>528</v>
      </c>
      <c r="B58" s="13">
        <v>7267</v>
      </c>
      <c r="C58" s="14">
        <f>(10/B58*100)</f>
        <v>0.13760836658868861</v>
      </c>
      <c r="D58" s="15">
        <v>7257</v>
      </c>
      <c r="E58" s="14">
        <v>33.206239340000003</v>
      </c>
      <c r="F58" s="16">
        <v>1.30077234</v>
      </c>
      <c r="G58" s="14">
        <v>65.808262889999995</v>
      </c>
      <c r="H58" s="16">
        <v>1.2842769199999999</v>
      </c>
      <c r="I58" s="14">
        <v>0</v>
      </c>
      <c r="J58" s="16">
        <v>0</v>
      </c>
      <c r="K58" s="14" t="s">
        <v>582</v>
      </c>
      <c r="L58" s="16" t="s">
        <v>582</v>
      </c>
      <c r="M58" s="14">
        <v>0</v>
      </c>
      <c r="N58" s="16">
        <v>0</v>
      </c>
      <c r="O58" s="14">
        <v>3.5015619999999997E-2</v>
      </c>
      <c r="P58" s="16">
        <v>2.3350539999999999E-2</v>
      </c>
      <c r="Q58" s="14">
        <v>0.95048215000000003</v>
      </c>
      <c r="R58" s="16">
        <v>0.24641241</v>
      </c>
    </row>
    <row r="59" spans="1:18" x14ac:dyDescent="0.25">
      <c r="A59" s="11" t="s">
        <v>529</v>
      </c>
      <c r="B59" s="13">
        <v>4826</v>
      </c>
      <c r="C59" s="14">
        <f>(26/B59*100)</f>
        <v>0.53874844591794446</v>
      </c>
      <c r="D59" s="15">
        <v>4800</v>
      </c>
      <c r="E59" s="14">
        <v>16.88413092</v>
      </c>
      <c r="F59" s="16">
        <v>0.65720698</v>
      </c>
      <c r="G59" s="14">
        <v>78.181602310000002</v>
      </c>
      <c r="H59" s="16">
        <v>0.68520948000000004</v>
      </c>
      <c r="I59" s="14">
        <v>0</v>
      </c>
      <c r="J59" s="16">
        <v>0</v>
      </c>
      <c r="K59" s="14" t="s">
        <v>582</v>
      </c>
      <c r="L59" s="16" t="s">
        <v>582</v>
      </c>
      <c r="M59" s="14">
        <v>0</v>
      </c>
      <c r="N59" s="16">
        <v>0</v>
      </c>
      <c r="O59" s="14">
        <v>0.16521838999999999</v>
      </c>
      <c r="P59" s="16">
        <v>6.82667E-2</v>
      </c>
      <c r="Q59" s="14">
        <v>4.7690483800000001</v>
      </c>
      <c r="R59" s="16">
        <v>0.36603949000000002</v>
      </c>
    </row>
    <row r="60" spans="1:18" x14ac:dyDescent="0.25">
      <c r="A60" s="11" t="s">
        <v>530</v>
      </c>
      <c r="B60" s="13">
        <v>4546</v>
      </c>
      <c r="C60" s="14">
        <f>(15/B60*100)</f>
        <v>0.32996040475142985</v>
      </c>
      <c r="D60" s="15">
        <v>4531</v>
      </c>
      <c r="E60" s="14">
        <v>12.84625256</v>
      </c>
      <c r="F60" s="16">
        <v>1.09591701</v>
      </c>
      <c r="G60" s="14">
        <v>77.459698979999999</v>
      </c>
      <c r="H60" s="16">
        <v>1.2118660000000001</v>
      </c>
      <c r="I60" s="14">
        <v>0</v>
      </c>
      <c r="J60" s="16">
        <v>0</v>
      </c>
      <c r="K60" s="14" t="s">
        <v>582</v>
      </c>
      <c r="L60" s="16" t="s">
        <v>582</v>
      </c>
      <c r="M60" s="14">
        <v>0</v>
      </c>
      <c r="N60" s="16">
        <v>0</v>
      </c>
      <c r="O60" s="14">
        <v>2.7578809999999999E-2</v>
      </c>
      <c r="P60" s="16">
        <v>2.710999E-2</v>
      </c>
      <c r="Q60" s="14">
        <v>9.6664696499999998</v>
      </c>
      <c r="R60" s="16">
        <v>0.99070009000000003</v>
      </c>
    </row>
    <row r="61" spans="1:18" x14ac:dyDescent="0.25">
      <c r="A61" s="11" t="s">
        <v>531</v>
      </c>
      <c r="B61" s="13">
        <v>6525</v>
      </c>
      <c r="C61" s="14">
        <f>(148/B61*100)</f>
        <v>2.2681992337164751</v>
      </c>
      <c r="D61" s="15">
        <v>6377</v>
      </c>
      <c r="E61" s="14">
        <v>7.1125389600000002</v>
      </c>
      <c r="F61" s="16">
        <v>0.44481756</v>
      </c>
      <c r="G61" s="14">
        <v>92.887461040000005</v>
      </c>
      <c r="H61" s="16">
        <v>0.44481756</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26.447089519999999</v>
      </c>
      <c r="F62" s="16">
        <v>0.40644037</v>
      </c>
      <c r="G62" s="14">
        <v>73.552910479999994</v>
      </c>
      <c r="H62" s="16">
        <v>0.40644037</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27.363237489999999</v>
      </c>
      <c r="F63" s="16">
        <v>0.47201188999999999</v>
      </c>
      <c r="G63" s="14">
        <v>69.197340920000002</v>
      </c>
      <c r="H63" s="16">
        <v>0.47516944999999999</v>
      </c>
      <c r="I63" s="14">
        <v>0</v>
      </c>
      <c r="J63" s="16">
        <v>0</v>
      </c>
      <c r="K63" s="14" t="s">
        <v>582</v>
      </c>
      <c r="L63" s="16" t="s">
        <v>582</v>
      </c>
      <c r="M63" s="14">
        <v>0</v>
      </c>
      <c r="N63" s="16">
        <v>0</v>
      </c>
      <c r="O63" s="14">
        <v>2.7340630000000001E-2</v>
      </c>
      <c r="P63" s="16">
        <v>2.7376640000000001E-2</v>
      </c>
      <c r="Q63" s="14">
        <v>3.4120809599999999</v>
      </c>
      <c r="R63" s="16">
        <v>0.26337780999999999</v>
      </c>
    </row>
    <row r="64" spans="1:18" x14ac:dyDescent="0.25">
      <c r="A64" s="11" t="s">
        <v>534</v>
      </c>
      <c r="B64" s="13">
        <v>3634</v>
      </c>
      <c r="C64" s="14">
        <f>(3/B64*100)</f>
        <v>8.2553659878921298E-2</v>
      </c>
      <c r="D64" s="15">
        <v>3631</v>
      </c>
      <c r="E64" s="14">
        <v>10.30508901</v>
      </c>
      <c r="F64" s="16">
        <v>0.49439712000000002</v>
      </c>
      <c r="G64" s="14">
        <v>82.284502970000005</v>
      </c>
      <c r="H64" s="16">
        <v>0.51426495999999999</v>
      </c>
      <c r="I64" s="14">
        <v>0</v>
      </c>
      <c r="J64" s="16">
        <v>0</v>
      </c>
      <c r="K64" s="14" t="s">
        <v>582</v>
      </c>
      <c r="L64" s="16" t="s">
        <v>582</v>
      </c>
      <c r="M64" s="14">
        <v>0</v>
      </c>
      <c r="N64" s="16">
        <v>0</v>
      </c>
      <c r="O64" s="14">
        <v>3.251163E-2</v>
      </c>
      <c r="P64" s="16">
        <v>3.2709729999999999E-2</v>
      </c>
      <c r="Q64" s="14">
        <v>7.3778963900000001</v>
      </c>
      <c r="R64" s="16">
        <v>0.42497616999999999</v>
      </c>
    </row>
    <row r="65" spans="1:18" x14ac:dyDescent="0.25">
      <c r="A65" s="11" t="s">
        <v>535</v>
      </c>
      <c r="B65" s="13">
        <v>5325</v>
      </c>
      <c r="C65" s="14">
        <f>(14/B65*100)</f>
        <v>0.26291079812206569</v>
      </c>
      <c r="D65" s="15">
        <v>5311</v>
      </c>
      <c r="E65" s="14">
        <v>12.38192181</v>
      </c>
      <c r="F65" s="16">
        <v>0.71985458999999996</v>
      </c>
      <c r="G65" s="14">
        <v>86.805043749999996</v>
      </c>
      <c r="H65" s="16">
        <v>0.73408786999999998</v>
      </c>
      <c r="I65" s="14">
        <v>0</v>
      </c>
      <c r="J65" s="16">
        <v>0</v>
      </c>
      <c r="K65" s="14" t="s">
        <v>582</v>
      </c>
      <c r="L65" s="16" t="s">
        <v>582</v>
      </c>
      <c r="M65" s="14">
        <v>4.9329959999999999E-2</v>
      </c>
      <c r="N65" s="16">
        <v>2.5541729999999999E-2</v>
      </c>
      <c r="O65" s="14">
        <v>0</v>
      </c>
      <c r="P65" s="16">
        <v>0</v>
      </c>
      <c r="Q65" s="14">
        <v>0.76370448999999996</v>
      </c>
      <c r="R65" s="16">
        <v>0.16100181</v>
      </c>
    </row>
    <row r="66" spans="1:18" x14ac:dyDescent="0.25">
      <c r="A66" s="11" t="s">
        <v>536</v>
      </c>
      <c r="B66" s="13">
        <v>5665</v>
      </c>
      <c r="C66" s="14">
        <f>(80/B66*100)</f>
        <v>1.4121800529567521</v>
      </c>
      <c r="D66" s="15">
        <v>5585</v>
      </c>
      <c r="E66" s="14">
        <v>41.825699780000001</v>
      </c>
      <c r="F66" s="16">
        <v>0.41882187999999998</v>
      </c>
      <c r="G66" s="14">
        <v>58.174300219999999</v>
      </c>
      <c r="H66" s="16">
        <v>0.41882187999999998</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39.082320060000001</v>
      </c>
      <c r="F67" s="16">
        <v>1.0649766000000001</v>
      </c>
      <c r="G67" s="14">
        <v>60.917679939999999</v>
      </c>
      <c r="H67" s="16">
        <v>1.0649766000000001</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28.282660119999999</v>
      </c>
      <c r="F68" s="16">
        <v>0.37886427</v>
      </c>
      <c r="G68" s="14">
        <v>71.717339879999997</v>
      </c>
      <c r="H68" s="16">
        <v>0.37886427</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7.1016507200000003</v>
      </c>
      <c r="F69" s="16">
        <v>0.63213132999999999</v>
      </c>
      <c r="G69" s="14">
        <v>92.652308390000002</v>
      </c>
      <c r="H69" s="16">
        <v>0.62785177000000003</v>
      </c>
      <c r="I69" s="14">
        <v>0</v>
      </c>
      <c r="J69" s="16">
        <v>0</v>
      </c>
      <c r="K69" s="14" t="s">
        <v>582</v>
      </c>
      <c r="L69" s="16" t="s">
        <v>582</v>
      </c>
      <c r="M69" s="14">
        <v>0</v>
      </c>
      <c r="N69" s="16">
        <v>0</v>
      </c>
      <c r="O69" s="14">
        <v>0</v>
      </c>
      <c r="P69" s="16">
        <v>0</v>
      </c>
      <c r="Q69" s="14">
        <v>0.24604089000000001</v>
      </c>
      <c r="R69" s="16">
        <v>9.156955E-2</v>
      </c>
    </row>
    <row r="70" spans="1:18" x14ac:dyDescent="0.25">
      <c r="A70" s="11" t="s">
        <v>540</v>
      </c>
      <c r="B70" s="13">
        <v>6036</v>
      </c>
      <c r="C70" s="14">
        <f>(223/B70*100)</f>
        <v>3.6944996686547382</v>
      </c>
      <c r="D70" s="15">
        <v>5813</v>
      </c>
      <c r="E70" s="14">
        <v>7.7590377300000002</v>
      </c>
      <c r="F70" s="16">
        <v>0.60971827000000001</v>
      </c>
      <c r="G70" s="14">
        <v>92.240962269999997</v>
      </c>
      <c r="H70" s="16">
        <v>0.60971827000000001</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41.411388479999999</v>
      </c>
      <c r="F71" s="16">
        <v>0.61739781999999999</v>
      </c>
      <c r="G71" s="14">
        <v>58.588611520000001</v>
      </c>
      <c r="H71" s="16">
        <v>0.61739781999999999</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35.118152960000003</v>
      </c>
      <c r="F72" s="16">
        <v>1.46150198</v>
      </c>
      <c r="G72" s="14">
        <v>64.881847039999997</v>
      </c>
      <c r="H72" s="16">
        <v>1.46150198</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43.402676370000002</v>
      </c>
      <c r="F73" s="16">
        <v>1.2388422100000001</v>
      </c>
      <c r="G73" s="14">
        <v>56.597323629999998</v>
      </c>
      <c r="H73" s="16">
        <v>1.2388422100000001</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63.204919920000002</v>
      </c>
      <c r="F74" s="16">
        <v>0.68843909999999997</v>
      </c>
      <c r="G74" s="14">
        <v>33.62032233</v>
      </c>
      <c r="H74" s="16">
        <v>0.67812293000000001</v>
      </c>
      <c r="I74" s="14">
        <v>0</v>
      </c>
      <c r="J74" s="16">
        <v>0</v>
      </c>
      <c r="K74" s="14" t="s">
        <v>582</v>
      </c>
      <c r="L74" s="16" t="s">
        <v>582</v>
      </c>
      <c r="M74" s="14">
        <v>0</v>
      </c>
      <c r="N74" s="16">
        <v>0</v>
      </c>
      <c r="O74" s="14">
        <v>0</v>
      </c>
      <c r="P74" s="16">
        <v>0</v>
      </c>
      <c r="Q74" s="14">
        <v>3.1747577499999999</v>
      </c>
      <c r="R74" s="16">
        <v>0.23906517999999999</v>
      </c>
    </row>
    <row r="75" spans="1:18" x14ac:dyDescent="0.25">
      <c r="A75" s="11" t="s">
        <v>545</v>
      </c>
      <c r="B75" s="13">
        <v>5375</v>
      </c>
      <c r="C75" s="14">
        <f>(244/B75*100)</f>
        <v>4.5395348837209308</v>
      </c>
      <c r="D75" s="15">
        <v>5131</v>
      </c>
      <c r="E75" s="14">
        <v>27.44219623</v>
      </c>
      <c r="F75" s="16">
        <v>0.97061657999999995</v>
      </c>
      <c r="G75" s="14">
        <v>72.557803770000007</v>
      </c>
      <c r="H75" s="16">
        <v>0.97061657999999995</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22.409362900000001</v>
      </c>
      <c r="F76" s="16">
        <v>0.70308296999999997</v>
      </c>
      <c r="G76" s="14">
        <v>77.590637099999995</v>
      </c>
      <c r="H76" s="16">
        <v>0.70308296999999997</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22.516047950000001</v>
      </c>
      <c r="F77" s="16">
        <v>0.71739688000000001</v>
      </c>
      <c r="G77" s="14">
        <v>77.483952049999999</v>
      </c>
      <c r="H77" s="16">
        <v>0.71739688000000001</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4.1910689400000001</v>
      </c>
      <c r="F78" s="16">
        <v>1.0161358599999999</v>
      </c>
      <c r="G78" s="14">
        <v>95.746965079999995</v>
      </c>
      <c r="H78" s="16">
        <v>1.03362026</v>
      </c>
      <c r="I78" s="14">
        <v>0</v>
      </c>
      <c r="J78" s="16">
        <v>0</v>
      </c>
      <c r="K78" s="14" t="s">
        <v>582</v>
      </c>
      <c r="L78" s="16" t="s">
        <v>582</v>
      </c>
      <c r="M78" s="14">
        <v>3.7076110000000002E-2</v>
      </c>
      <c r="N78" s="16">
        <v>3.7209249999999999E-2</v>
      </c>
      <c r="O78" s="14">
        <v>0</v>
      </c>
      <c r="P78" s="16">
        <v>0</v>
      </c>
      <c r="Q78" s="14">
        <v>2.4889870000000001E-2</v>
      </c>
      <c r="R78" s="16">
        <v>2.448496E-2</v>
      </c>
    </row>
    <row r="79" spans="1:18" ht="24.95" customHeight="1" x14ac:dyDescent="0.25">
      <c r="A79" s="11" t="s">
        <v>549</v>
      </c>
      <c r="B79" s="13">
        <v>1657</v>
      </c>
      <c r="C79" s="14">
        <f>(41/B79*100)</f>
        <v>2.4743512371756187</v>
      </c>
      <c r="D79" s="15">
        <v>1616</v>
      </c>
      <c r="E79" s="14">
        <v>21.817673580000001</v>
      </c>
      <c r="F79" s="16">
        <v>3.0428289799999999</v>
      </c>
      <c r="G79" s="14">
        <v>77.813672460000006</v>
      </c>
      <c r="H79" s="16">
        <v>3.0180828399999999</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41.894426729999999</v>
      </c>
      <c r="F80" s="16">
        <v>1.00111086</v>
      </c>
      <c r="G80" s="14">
        <v>57.642148669999997</v>
      </c>
      <c r="H80" s="16">
        <v>1.01459992</v>
      </c>
      <c r="I80" s="14">
        <v>0</v>
      </c>
      <c r="J80" s="16">
        <v>0</v>
      </c>
      <c r="K80" s="14" t="s">
        <v>582</v>
      </c>
      <c r="L80" s="16" t="s">
        <v>582</v>
      </c>
      <c r="M80" s="14">
        <v>0</v>
      </c>
      <c r="N80" s="16">
        <v>0</v>
      </c>
      <c r="O80" s="14">
        <v>0</v>
      </c>
      <c r="P80" s="16">
        <v>0</v>
      </c>
      <c r="Q80" s="14">
        <v>0.46342460000000002</v>
      </c>
      <c r="R80" s="16">
        <v>0.14419141999999999</v>
      </c>
    </row>
    <row r="81" spans="1:18" x14ac:dyDescent="0.25">
      <c r="A81" s="19" t="s">
        <v>551</v>
      </c>
      <c r="B81" s="13">
        <v>8861</v>
      </c>
      <c r="C81" s="14">
        <f>(76/B81*100)</f>
        <v>0.85769100552984989</v>
      </c>
      <c r="D81" s="15">
        <v>8785</v>
      </c>
      <c r="E81" s="14">
        <v>58.03321347</v>
      </c>
      <c r="F81" s="16">
        <v>1.5515103299999999</v>
      </c>
      <c r="G81" s="14">
        <v>41.96678653</v>
      </c>
      <c r="H81" s="16">
        <v>1.5515103299999999</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758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72.04505279</v>
      </c>
      <c r="F7" s="16">
        <v>0.59804082999999997</v>
      </c>
      <c r="G7" s="14">
        <v>27.95494721</v>
      </c>
      <c r="H7" s="16">
        <v>0.59804082999999997</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50.653652710000003</v>
      </c>
      <c r="F8" s="16">
        <v>1.3168826300000001</v>
      </c>
      <c r="G8" s="14">
        <v>48.872271699999999</v>
      </c>
      <c r="H8" s="16">
        <v>1.3154358799999999</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48.45175253</v>
      </c>
      <c r="F9" s="16">
        <v>0.80917901999999997</v>
      </c>
      <c r="G9" s="14">
        <v>48.51320759</v>
      </c>
      <c r="H9" s="16">
        <v>0.76123951000000001</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81.748440700000003</v>
      </c>
      <c r="F10" s="16">
        <v>0.57371271999999995</v>
      </c>
      <c r="G10" s="14">
        <v>18.2515593</v>
      </c>
      <c r="H10" s="16">
        <v>0.57371271999999995</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41.721784450000001</v>
      </c>
      <c r="F11" s="16">
        <v>0.88462454999999995</v>
      </c>
      <c r="G11" s="14">
        <v>58.278215549999999</v>
      </c>
      <c r="H11" s="16">
        <v>0.88462454999999995</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35.120979910000003</v>
      </c>
      <c r="F12" s="16">
        <v>0.88528523999999997</v>
      </c>
      <c r="G12" s="14">
        <v>62.531234079999997</v>
      </c>
      <c r="H12" s="16">
        <v>0.93784396999999997</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(2754/B13*100)</f>
        <v>38.458315877670721</v>
      </c>
      <c r="D13" s="15">
        <v>4407</v>
      </c>
      <c r="E13" s="14">
        <v>0</v>
      </c>
      <c r="F13" s="16">
        <v>0</v>
      </c>
      <c r="G13" s="14">
        <v>93.561201909999994</v>
      </c>
      <c r="H13" s="16">
        <v>0.72018515000000005</v>
      </c>
      <c r="I13" s="14">
        <v>0</v>
      </c>
      <c r="J13" s="16">
        <v>0</v>
      </c>
      <c r="K13" s="14" t="s">
        <v>582</v>
      </c>
      <c r="L13" s="16" t="s">
        <v>582</v>
      </c>
      <c r="M13" s="14">
        <v>6.4387980899999997</v>
      </c>
      <c r="N13" s="16">
        <v>0.72018515000000005</v>
      </c>
      <c r="O13" s="14">
        <v>0</v>
      </c>
      <c r="P13" s="16">
        <v>0</v>
      </c>
      <c r="Q13" s="14">
        <v>0</v>
      </c>
      <c r="R13" s="16">
        <v>0</v>
      </c>
    </row>
    <row r="14" spans="1:18" x14ac:dyDescent="0.25">
      <c r="A14" s="11" t="s">
        <v>484</v>
      </c>
      <c r="B14" s="13">
        <v>5587</v>
      </c>
      <c r="C14" s="14">
        <f>(78/B14*100)</f>
        <v>1.3960980848398066</v>
      </c>
      <c r="D14" s="15">
        <v>5509</v>
      </c>
      <c r="E14" s="14">
        <v>53.326556279999998</v>
      </c>
      <c r="F14" s="16">
        <v>0.77138724999999997</v>
      </c>
      <c r="G14" s="14">
        <v>46.673443720000002</v>
      </c>
      <c r="H14" s="16">
        <v>0.77138724999999997</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63.124056619999998</v>
      </c>
      <c r="F15" s="16">
        <v>1.2554976799999999</v>
      </c>
      <c r="G15" s="14">
        <v>35.861737570000003</v>
      </c>
      <c r="H15" s="16">
        <v>1.2193161400000001</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34.340543289999999</v>
      </c>
      <c r="F16" s="16">
        <v>0.87260954000000002</v>
      </c>
      <c r="G16" s="14">
        <v>65.659456710000001</v>
      </c>
      <c r="H16" s="16">
        <v>0.87260954000000002</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47.088568180000003</v>
      </c>
      <c r="F17" s="16">
        <v>1.0422360399999999</v>
      </c>
      <c r="G17" s="14">
        <v>50.164889160000001</v>
      </c>
      <c r="H17" s="16">
        <v>1.0750235800000001</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41.851499459999999</v>
      </c>
      <c r="F18" s="16">
        <v>1.0330623800000001</v>
      </c>
      <c r="G18" s="14">
        <v>58.148500540000001</v>
      </c>
      <c r="H18" s="16">
        <v>1.0330623800000001</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43.668354729999997</v>
      </c>
      <c r="F19" s="16">
        <v>0.81576393999999997</v>
      </c>
      <c r="G19" s="14">
        <v>56.331645270000003</v>
      </c>
      <c r="H19" s="16">
        <v>0.81576393999999997</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62.291444429999999</v>
      </c>
      <c r="F20" s="16">
        <v>0.80776386</v>
      </c>
      <c r="G20" s="14">
        <v>37.708555570000001</v>
      </c>
      <c r="H20" s="16">
        <v>0.80776386</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98.042432070000004</v>
      </c>
      <c r="F21" s="16">
        <v>0.21269545000000001</v>
      </c>
      <c r="G21" s="14">
        <v>1.95756793</v>
      </c>
      <c r="H21" s="16">
        <v>0.21269545000000001</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50.157401630000003</v>
      </c>
      <c r="F22" s="16">
        <v>1.58785803</v>
      </c>
      <c r="G22" s="14">
        <v>49.828563870000004</v>
      </c>
      <c r="H22" s="16">
        <v>1.58693639</v>
      </c>
      <c r="I22" s="14">
        <v>0</v>
      </c>
      <c r="J22" s="16">
        <v>0</v>
      </c>
      <c r="K22" s="14" t="s">
        <v>582</v>
      </c>
      <c r="L22" s="16" t="s">
        <v>582</v>
      </c>
      <c r="M22" s="14">
        <v>0</v>
      </c>
      <c r="N22" s="16">
        <v>0</v>
      </c>
      <c r="O22" s="14">
        <v>1.403449E-2</v>
      </c>
      <c r="P22" s="16">
        <v>9.7160000000000007E-3</v>
      </c>
      <c r="Q22" s="14">
        <v>0</v>
      </c>
      <c r="R22" s="16">
        <v>0</v>
      </c>
    </row>
    <row r="23" spans="1:18" x14ac:dyDescent="0.25">
      <c r="A23" s="11" t="s">
        <v>493</v>
      </c>
      <c r="B23" s="13">
        <v>11583</v>
      </c>
      <c r="C23" s="14">
        <f>(230/B23*100)</f>
        <v>1.9856686523353189</v>
      </c>
      <c r="D23" s="15">
        <v>11353</v>
      </c>
      <c r="E23" s="14">
        <v>45.654331749999997</v>
      </c>
      <c r="F23" s="16">
        <v>1.4155167</v>
      </c>
      <c r="G23" s="14">
        <v>54.345668250000003</v>
      </c>
      <c r="H23" s="16">
        <v>1.4155167</v>
      </c>
      <c r="I23" s="14">
        <v>0</v>
      </c>
      <c r="J23" s="16">
        <v>0</v>
      </c>
      <c r="K23" s="14" t="s">
        <v>582</v>
      </c>
      <c r="L23" s="16" t="s">
        <v>582</v>
      </c>
      <c r="M23" s="14">
        <v>0</v>
      </c>
      <c r="N23" s="16">
        <v>0</v>
      </c>
      <c r="O23" s="14">
        <v>0</v>
      </c>
      <c r="P23" s="16">
        <v>0</v>
      </c>
      <c r="Q23" s="14">
        <v>0</v>
      </c>
      <c r="R23" s="16">
        <v>0</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(25/B25*100)</f>
        <v>0.44794839634474104</v>
      </c>
      <c r="D25" s="15">
        <v>5556</v>
      </c>
      <c r="E25" s="14">
        <v>73.629944069999993</v>
      </c>
      <c r="F25" s="16">
        <v>1.11586813</v>
      </c>
      <c r="G25" s="14">
        <v>26.370055929999999</v>
      </c>
      <c r="H25" s="16">
        <v>1.11586813</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47.739403490000001</v>
      </c>
      <c r="F26" s="16">
        <v>0.91157047000000002</v>
      </c>
      <c r="G26" s="14">
        <v>52.260596509999999</v>
      </c>
      <c r="H26" s="16">
        <v>0.91157047000000002</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63.858911919999997</v>
      </c>
      <c r="F27" s="16">
        <v>0.58338292999999997</v>
      </c>
      <c r="G27" s="14">
        <v>36.141088080000003</v>
      </c>
      <c r="H27" s="16">
        <v>0.58338292999999997</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54.176997649999997</v>
      </c>
      <c r="F28" s="16">
        <v>1.18678146</v>
      </c>
      <c r="G28" s="14">
        <v>45.823002350000003</v>
      </c>
      <c r="H28" s="16">
        <v>1.18678146</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37.03683547</v>
      </c>
      <c r="F29" s="16">
        <v>0.95439689000000005</v>
      </c>
      <c r="G29" s="14">
        <v>60.196402120000002</v>
      </c>
      <c r="H29" s="16">
        <v>0.96295721000000001</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73.50350589</v>
      </c>
      <c r="F30" s="16">
        <v>1.0478142800000001</v>
      </c>
      <c r="G30" s="14">
        <v>26.49649411</v>
      </c>
      <c r="H30" s="16">
        <v>1.0478142800000001</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(6/B32*100)</f>
        <v>0.13398838767306834</v>
      </c>
      <c r="D32" s="15">
        <v>4472</v>
      </c>
      <c r="E32" s="14">
        <v>34.358190569999998</v>
      </c>
      <c r="F32" s="16">
        <v>0.76701885999999997</v>
      </c>
      <c r="G32" s="14">
        <v>65.641809429999995</v>
      </c>
      <c r="H32" s="16">
        <v>0.76701885999999997</v>
      </c>
      <c r="I32" s="14">
        <v>0</v>
      </c>
      <c r="J32" s="16">
        <v>0</v>
      </c>
      <c r="K32" s="14" t="s">
        <v>582</v>
      </c>
      <c r="L32" s="16" t="s">
        <v>582</v>
      </c>
      <c r="M32" s="14">
        <v>0</v>
      </c>
      <c r="N32" s="16">
        <v>0</v>
      </c>
      <c r="O32" s="14">
        <v>0</v>
      </c>
      <c r="P32" s="16">
        <v>0</v>
      </c>
      <c r="Q32" s="14">
        <v>0</v>
      </c>
      <c r="R32" s="16">
        <v>0</v>
      </c>
    </row>
    <row r="33" spans="1:18" x14ac:dyDescent="0.25">
      <c r="A33" s="11" t="s">
        <v>503</v>
      </c>
      <c r="B33" s="13">
        <v>7325</v>
      </c>
      <c r="C33" s="14">
        <f>(78/B33*100)</f>
        <v>1.0648464163822524</v>
      </c>
      <c r="D33" s="15">
        <v>7247</v>
      </c>
      <c r="E33" s="14">
        <v>38.201745979999998</v>
      </c>
      <c r="F33" s="16">
        <v>0.91774982000000005</v>
      </c>
      <c r="G33" s="14">
        <v>61.798254020000002</v>
      </c>
      <c r="H33" s="16">
        <v>0.91774982000000005</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38.457912929999999</v>
      </c>
      <c r="F34" s="16">
        <v>1.10574062</v>
      </c>
      <c r="G34" s="14">
        <v>58.969781560000001</v>
      </c>
      <c r="H34" s="16">
        <v>0.99286289000000005</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45.445348150000001</v>
      </c>
      <c r="F36" s="16">
        <v>1.0906848200000001</v>
      </c>
      <c r="G36" s="14">
        <v>54.554651849999999</v>
      </c>
      <c r="H36" s="16">
        <v>1.0906848200000001</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63.652601079999997</v>
      </c>
      <c r="F37" s="16">
        <v>0.94020926999999999</v>
      </c>
      <c r="G37" s="14">
        <v>36.347398920000003</v>
      </c>
      <c r="H37" s="16">
        <v>0.94020926999999999</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61.218290949999997</v>
      </c>
      <c r="F38" s="16">
        <v>1.41731742</v>
      </c>
      <c r="G38" s="14">
        <v>38.781709050000003</v>
      </c>
      <c r="H38" s="16">
        <v>1.41731742</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44.905579090000003</v>
      </c>
      <c r="F39" s="16">
        <v>1.1526185099999999</v>
      </c>
      <c r="G39" s="14">
        <v>55.094420909999997</v>
      </c>
      <c r="H39" s="16">
        <v>1.1526185099999999</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42.79486429</v>
      </c>
      <c r="F40" s="16">
        <v>0.83551202999999996</v>
      </c>
      <c r="G40" s="14">
        <v>57.20513571</v>
      </c>
      <c r="H40" s="16">
        <v>0.83551202999999996</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83.76452716</v>
      </c>
      <c r="F41" s="16">
        <v>1.45589217</v>
      </c>
      <c r="G41" s="14">
        <v>15.557786999999999</v>
      </c>
      <c r="H41" s="16">
        <v>1.4208662999999999</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2.7370702690044197</v>
      </c>
      <c r="D42" s="15">
        <f>IF(COUNT(D7:D41) &gt; 0, AVERAGE(D7:D41), "—")</f>
        <v>6895.8571428571431</v>
      </c>
      <c r="E42" s="14">
        <f>IF(COUNT(E7:E41) &gt; 0, AVERAGE(E7:E41), "—")</f>
        <v>47.772328863428569</v>
      </c>
      <c r="F42" s="16">
        <f>IF(COUNT(F7:F41) &gt; 0, SQRT(SUMSQ(F7:F41)/(COUNT(F7:F41)*COUNT(F7:F41)) ), "—")</f>
        <v>0.16246066076607285</v>
      </c>
      <c r="G42" s="14">
        <f>IF(COUNT(G7:G41) &gt; 0, AVERAGE(G7:G41), "—")</f>
        <v>43.025178670857144</v>
      </c>
      <c r="H42" s="16">
        <f>IF(COUNT(H7:H41) &gt; 0, SQRT(SUMSQ(H7:H41)/(COUNT(H7:H41)*COUNT(H7:H41)) ), "—")</f>
        <v>0.16294010056444108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6.3449486228571423</v>
      </c>
      <c r="N42" s="16">
        <f>IF(COUNT(N7:N41) &gt; 0, SQRT(SUMSQ(N7:N41)/(COUNT(N7:N41)*COUNT(N7:N41)) ), "—")</f>
        <v>3.9300673840970454E-2</v>
      </c>
      <c r="O42" s="14">
        <f>IF(COUNT(O7:O41) &gt; 0, AVERAGE(O7:O41), "—")</f>
        <v>2.8575438425714288</v>
      </c>
      <c r="P42" s="16">
        <f>IF(COUNT(P7:P41) &gt; 0, SQRT(SUMSQ(P7:P41)/(COUNT(P7:P41)*COUNT(P7:P41)) ), "—")</f>
        <v>2.7760000000000003E-4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35.806736299999997</v>
      </c>
      <c r="F45" s="16">
        <v>1.0272613399999999</v>
      </c>
      <c r="G45" s="14">
        <v>49.581586479999999</v>
      </c>
      <c r="H45" s="16">
        <v>1.0485192999999999</v>
      </c>
      <c r="I45" s="14">
        <v>0</v>
      </c>
      <c r="J45" s="16">
        <v>0</v>
      </c>
      <c r="K45" s="14" t="s">
        <v>582</v>
      </c>
      <c r="L45" s="16" t="s">
        <v>582</v>
      </c>
      <c r="M45" s="14">
        <v>0.16219174</v>
      </c>
      <c r="N45" s="16">
        <v>5.9920170000000002E-2</v>
      </c>
      <c r="O45" s="14">
        <v>0.34603318999999999</v>
      </c>
      <c r="P45" s="16">
        <v>0.14824641999999999</v>
      </c>
      <c r="Q45" s="14">
        <v>14.10345229</v>
      </c>
      <c r="R45" s="16">
        <v>0.79616715999999998</v>
      </c>
    </row>
    <row r="46" spans="1:18" x14ac:dyDescent="0.25">
      <c r="A46" s="11" t="s">
        <v>516</v>
      </c>
      <c r="B46" s="13">
        <v>23141</v>
      </c>
      <c r="C46" s="14">
        <f>(1771/B46*100)</f>
        <v>7.6530832721144293</v>
      </c>
      <c r="D46" s="15">
        <v>21370</v>
      </c>
      <c r="E46" s="14">
        <v>63.973192529999999</v>
      </c>
      <c r="F46" s="16">
        <v>0.83730585999999996</v>
      </c>
      <c r="G46" s="14">
        <v>36.026807470000001</v>
      </c>
      <c r="H46" s="16">
        <v>0.83730585999999996</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69.072804869999999</v>
      </c>
      <c r="F47" s="16">
        <v>1.34228657</v>
      </c>
      <c r="G47" s="14">
        <v>30.927195130000001</v>
      </c>
      <c r="H47" s="16">
        <v>1.34228657</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41.481541120000003</v>
      </c>
      <c r="F48" s="16">
        <v>1.21970717</v>
      </c>
      <c r="G48" s="14">
        <v>58.518458879999997</v>
      </c>
      <c r="H48" s="16">
        <v>1.21970717</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63.222199439999997</v>
      </c>
      <c r="F49" s="16">
        <v>1.5942582000000001</v>
      </c>
      <c r="G49" s="14">
        <v>35.39599123</v>
      </c>
      <c r="H49" s="16">
        <v>1.6540558000000001</v>
      </c>
      <c r="I49" s="14">
        <v>0</v>
      </c>
      <c r="J49" s="16">
        <v>0</v>
      </c>
      <c r="K49" s="14" t="s">
        <v>582</v>
      </c>
      <c r="L49" s="16" t="s">
        <v>582</v>
      </c>
      <c r="M49" s="14">
        <v>0</v>
      </c>
      <c r="N49" s="16">
        <v>0</v>
      </c>
      <c r="O49" s="14">
        <v>0</v>
      </c>
      <c r="P49" s="16">
        <v>0</v>
      </c>
      <c r="Q49" s="14">
        <v>1.3818093300000001</v>
      </c>
      <c r="R49" s="16">
        <v>0.26218929000000002</v>
      </c>
    </row>
    <row r="50" spans="1:18" x14ac:dyDescent="0.25">
      <c r="A50" s="11" t="s">
        <v>520</v>
      </c>
      <c r="B50" s="13">
        <v>11795</v>
      </c>
      <c r="C50" s="14">
        <f>(249/B50*100)</f>
        <v>2.1110640101738025</v>
      </c>
      <c r="D50" s="15">
        <v>11546</v>
      </c>
      <c r="E50" s="14">
        <v>59.892814229999999</v>
      </c>
      <c r="F50" s="16">
        <v>1.09581482</v>
      </c>
      <c r="G50" s="14">
        <v>40.107185770000001</v>
      </c>
      <c r="H50" s="16">
        <v>1.09581482</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77.314901090000006</v>
      </c>
      <c r="F51" s="16">
        <v>0.85262822000000005</v>
      </c>
      <c r="G51" s="14">
        <v>12.116487149999999</v>
      </c>
      <c r="H51" s="16">
        <v>0.50946548000000003</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(85/B52*100)</f>
        <v>1.4632466861766225</v>
      </c>
      <c r="D52" s="15">
        <v>5724</v>
      </c>
      <c r="E52" s="14">
        <v>33.482943229999997</v>
      </c>
      <c r="F52" s="16">
        <v>0.72329222000000004</v>
      </c>
      <c r="G52" s="14">
        <v>66.517056769999996</v>
      </c>
      <c r="H52" s="16">
        <v>0.72329222000000004</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43.986529959999999</v>
      </c>
      <c r="F53" s="16">
        <v>0.68632782000000003</v>
      </c>
      <c r="G53" s="14">
        <v>56.013470040000001</v>
      </c>
      <c r="H53" s="16">
        <v>0.68632782000000003</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78.605638780000007</v>
      </c>
      <c r="F54" s="16">
        <v>0.70772188000000003</v>
      </c>
      <c r="G54" s="14">
        <v>21.39436122</v>
      </c>
      <c r="H54" s="16">
        <v>0.70772188000000003</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36.368989380000002</v>
      </c>
      <c r="F55" s="16">
        <v>0.87455108999999998</v>
      </c>
      <c r="G55" s="14">
        <v>63.155949710000002</v>
      </c>
      <c r="H55" s="16">
        <v>0.88230693999999998</v>
      </c>
      <c r="I55" s="14">
        <v>0</v>
      </c>
      <c r="J55" s="16">
        <v>0</v>
      </c>
      <c r="K55" s="14" t="s">
        <v>582</v>
      </c>
      <c r="L55" s="16" t="s">
        <v>582</v>
      </c>
      <c r="M55" s="14">
        <v>1.5872219999999999E-2</v>
      </c>
      <c r="N55" s="16">
        <v>1.5802099999999999E-2</v>
      </c>
      <c r="O55" s="14">
        <v>7.0838860000000003E-2</v>
      </c>
      <c r="P55" s="16">
        <v>3.3904080000000003E-2</v>
      </c>
      <c r="Q55" s="14">
        <v>0.38834983000000001</v>
      </c>
      <c r="R55" s="16">
        <v>0.11694301</v>
      </c>
    </row>
    <row r="56" spans="1:18" x14ac:dyDescent="0.25">
      <c r="A56" s="11" t="s">
        <v>526</v>
      </c>
      <c r="B56" s="13">
        <v>5359</v>
      </c>
      <c r="C56" s="14">
        <f>(77/B56*100)</f>
        <v>1.4368352304534429</v>
      </c>
      <c r="D56" s="15">
        <v>5282</v>
      </c>
      <c r="E56" s="14">
        <v>52.472529639999998</v>
      </c>
      <c r="F56" s="16">
        <v>0.85157682999999995</v>
      </c>
      <c r="G56" s="14">
        <v>47.527470360000002</v>
      </c>
      <c r="H56" s="16">
        <v>0.85157682999999995</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63.68720965</v>
      </c>
      <c r="F57" s="16">
        <v>1.3075173499999999</v>
      </c>
      <c r="G57" s="14">
        <v>34.788956939999998</v>
      </c>
      <c r="H57" s="16">
        <v>1.26358138</v>
      </c>
      <c r="I57" s="14">
        <v>0</v>
      </c>
      <c r="J57" s="16">
        <v>0</v>
      </c>
      <c r="K57" s="14" t="s">
        <v>582</v>
      </c>
      <c r="L57" s="16" t="s">
        <v>582</v>
      </c>
      <c r="M57" s="14">
        <v>1.429862E-2</v>
      </c>
      <c r="N57" s="16">
        <v>1.444021E-2</v>
      </c>
      <c r="O57" s="14">
        <v>0</v>
      </c>
      <c r="P57" s="16">
        <v>0</v>
      </c>
      <c r="Q57" s="14">
        <v>1.50953479</v>
      </c>
      <c r="R57" s="16">
        <v>0.35473727999999999</v>
      </c>
    </row>
    <row r="58" spans="1:18" x14ac:dyDescent="0.25">
      <c r="A58" s="11" t="s">
        <v>528</v>
      </c>
      <c r="B58" s="13">
        <v>7267</v>
      </c>
      <c r="C58" s="14">
        <f>(10/B58*100)</f>
        <v>0.13760836658868861</v>
      </c>
      <c r="D58" s="15">
        <v>7257</v>
      </c>
      <c r="E58" s="14">
        <v>47.993887800000003</v>
      </c>
      <c r="F58" s="16">
        <v>1.38524921</v>
      </c>
      <c r="G58" s="14">
        <v>51.048755900000003</v>
      </c>
      <c r="H58" s="16">
        <v>1.40103544</v>
      </c>
      <c r="I58" s="14">
        <v>0</v>
      </c>
      <c r="J58" s="16">
        <v>0</v>
      </c>
      <c r="K58" s="14" t="s">
        <v>582</v>
      </c>
      <c r="L58" s="16" t="s">
        <v>582</v>
      </c>
      <c r="M58" s="14">
        <v>0</v>
      </c>
      <c r="N58" s="16">
        <v>0</v>
      </c>
      <c r="O58" s="14">
        <v>3.7622650000000001E-2</v>
      </c>
      <c r="P58" s="16">
        <v>2.342729E-2</v>
      </c>
      <c r="Q58" s="14">
        <v>0.91973364000000002</v>
      </c>
      <c r="R58" s="16">
        <v>0.23458915</v>
      </c>
    </row>
    <row r="59" spans="1:18" x14ac:dyDescent="0.25">
      <c r="A59" s="11" t="s">
        <v>529</v>
      </c>
      <c r="B59" s="13">
        <v>4826</v>
      </c>
      <c r="C59" s="14">
        <f>(26/B59*100)</f>
        <v>0.53874844591794446</v>
      </c>
      <c r="D59" s="15">
        <v>4800</v>
      </c>
      <c r="E59" s="14">
        <v>45.592022190000002</v>
      </c>
      <c r="F59" s="16">
        <v>1.06214794</v>
      </c>
      <c r="G59" s="14">
        <v>44.70761272</v>
      </c>
      <c r="H59" s="16">
        <v>0.99471458000000001</v>
      </c>
      <c r="I59" s="14">
        <v>0</v>
      </c>
      <c r="J59" s="16">
        <v>0</v>
      </c>
      <c r="K59" s="14" t="s">
        <v>582</v>
      </c>
      <c r="L59" s="16" t="s">
        <v>582</v>
      </c>
      <c r="M59" s="14">
        <v>0</v>
      </c>
      <c r="N59" s="16">
        <v>0</v>
      </c>
      <c r="O59" s="14">
        <v>0.14025582</v>
      </c>
      <c r="P59" s="16">
        <v>6.3571039999999995E-2</v>
      </c>
      <c r="Q59" s="14">
        <v>9.5601092699999999</v>
      </c>
      <c r="R59" s="16">
        <v>0.53771016000000005</v>
      </c>
    </row>
    <row r="60" spans="1:18" x14ac:dyDescent="0.25">
      <c r="A60" s="11" t="s">
        <v>530</v>
      </c>
      <c r="B60" s="13">
        <v>4546</v>
      </c>
      <c r="C60" s="14">
        <f>(15/B60*100)</f>
        <v>0.32996040475142985</v>
      </c>
      <c r="D60" s="15">
        <v>4531</v>
      </c>
      <c r="E60" s="14">
        <v>27.493980839999999</v>
      </c>
      <c r="F60" s="16">
        <v>2.1643135600000001</v>
      </c>
      <c r="G60" s="14">
        <v>53.993165840000003</v>
      </c>
      <c r="H60" s="16">
        <v>1.7782605199999999</v>
      </c>
      <c r="I60" s="14">
        <v>0</v>
      </c>
      <c r="J60" s="16">
        <v>0</v>
      </c>
      <c r="K60" s="14" t="s">
        <v>582</v>
      </c>
      <c r="L60" s="16" t="s">
        <v>582</v>
      </c>
      <c r="M60" s="14">
        <v>0</v>
      </c>
      <c r="N60" s="16">
        <v>0</v>
      </c>
      <c r="O60" s="14">
        <v>2.7578809999999999E-2</v>
      </c>
      <c r="P60" s="16">
        <v>2.710999E-2</v>
      </c>
      <c r="Q60" s="14">
        <v>18.48527451</v>
      </c>
      <c r="R60" s="16">
        <v>1.8468808800000001</v>
      </c>
    </row>
    <row r="61" spans="1:18" x14ac:dyDescent="0.25">
      <c r="A61" s="11" t="s">
        <v>531</v>
      </c>
      <c r="B61" s="13">
        <v>6525</v>
      </c>
      <c r="C61" s="14">
        <f>(148/B61*100)</f>
        <v>2.2681992337164751</v>
      </c>
      <c r="D61" s="15">
        <v>6377</v>
      </c>
      <c r="E61" s="14">
        <v>38.897620979999999</v>
      </c>
      <c r="F61" s="16">
        <v>0.82049123999999996</v>
      </c>
      <c r="G61" s="14">
        <v>61.102379020000001</v>
      </c>
      <c r="H61" s="16">
        <v>0.82049123999999996</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44.61934729</v>
      </c>
      <c r="F62" s="16">
        <v>0.62472824000000005</v>
      </c>
      <c r="G62" s="14">
        <v>55.38065271</v>
      </c>
      <c r="H62" s="16">
        <v>0.62472824000000005</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45.0452455</v>
      </c>
      <c r="F63" s="16">
        <v>0.67964451000000003</v>
      </c>
      <c r="G63" s="14">
        <v>51.546583859999998</v>
      </c>
      <c r="H63" s="16">
        <v>0.66746028000000002</v>
      </c>
      <c r="I63" s="14">
        <v>0</v>
      </c>
      <c r="J63" s="16">
        <v>0</v>
      </c>
      <c r="K63" s="14" t="s">
        <v>582</v>
      </c>
      <c r="L63" s="16" t="s">
        <v>582</v>
      </c>
      <c r="M63" s="14">
        <v>2.463427E-2</v>
      </c>
      <c r="N63" s="16">
        <v>2.4644019999999999E-2</v>
      </c>
      <c r="O63" s="14">
        <v>2.7340630000000001E-2</v>
      </c>
      <c r="P63" s="16">
        <v>2.7376640000000001E-2</v>
      </c>
      <c r="Q63" s="14">
        <v>3.35619573</v>
      </c>
      <c r="R63" s="16">
        <v>0.25845621000000002</v>
      </c>
    </row>
    <row r="64" spans="1:18" x14ac:dyDescent="0.25">
      <c r="A64" s="11" t="s">
        <v>534</v>
      </c>
      <c r="B64" s="13">
        <v>3634</v>
      </c>
      <c r="C64" s="14">
        <f>(3/B64*100)</f>
        <v>8.2553659878921298E-2</v>
      </c>
      <c r="D64" s="15">
        <v>3631</v>
      </c>
      <c r="E64" s="14">
        <v>17.736344689999999</v>
      </c>
      <c r="F64" s="16">
        <v>0.74493145999999999</v>
      </c>
      <c r="G64" s="14">
        <v>69.660674459999996</v>
      </c>
      <c r="H64" s="16">
        <v>0.78976283999999997</v>
      </c>
      <c r="I64" s="14">
        <v>0</v>
      </c>
      <c r="J64" s="16">
        <v>0</v>
      </c>
      <c r="K64" s="14" t="s">
        <v>582</v>
      </c>
      <c r="L64" s="16" t="s">
        <v>582</v>
      </c>
      <c r="M64" s="14">
        <v>0</v>
      </c>
      <c r="N64" s="16">
        <v>0</v>
      </c>
      <c r="O64" s="14">
        <v>0</v>
      </c>
      <c r="P64" s="16">
        <v>0</v>
      </c>
      <c r="Q64" s="14">
        <v>12.60298085</v>
      </c>
      <c r="R64" s="16">
        <v>0.49870725999999999</v>
      </c>
    </row>
    <row r="65" spans="1:18" x14ac:dyDescent="0.25">
      <c r="A65" s="11" t="s">
        <v>535</v>
      </c>
      <c r="B65" s="13">
        <v>5325</v>
      </c>
      <c r="C65" s="14">
        <f>(14/B65*100)</f>
        <v>0.26291079812206569</v>
      </c>
      <c r="D65" s="15">
        <v>5311</v>
      </c>
      <c r="E65" s="14">
        <v>60.775960050000002</v>
      </c>
      <c r="F65" s="16">
        <v>1.13943482</v>
      </c>
      <c r="G65" s="14">
        <v>38.414529440000003</v>
      </c>
      <c r="H65" s="16">
        <v>1.1544865099999999</v>
      </c>
      <c r="I65" s="14">
        <v>0</v>
      </c>
      <c r="J65" s="16">
        <v>0</v>
      </c>
      <c r="K65" s="14" t="s">
        <v>582</v>
      </c>
      <c r="L65" s="16" t="s">
        <v>582</v>
      </c>
      <c r="M65" s="14">
        <v>6.6528920000000005E-2</v>
      </c>
      <c r="N65" s="16">
        <v>3.089565E-2</v>
      </c>
      <c r="O65" s="14">
        <v>0</v>
      </c>
      <c r="P65" s="16">
        <v>0</v>
      </c>
      <c r="Q65" s="14">
        <v>0.74298160000000002</v>
      </c>
      <c r="R65" s="16">
        <v>0.15981740999999999</v>
      </c>
    </row>
    <row r="66" spans="1:18" x14ac:dyDescent="0.25">
      <c r="A66" s="11" t="s">
        <v>536</v>
      </c>
      <c r="B66" s="13">
        <v>5665</v>
      </c>
      <c r="C66" s="14">
        <f>(80/B66*100)</f>
        <v>1.4121800529567521</v>
      </c>
      <c r="D66" s="15">
        <v>5585</v>
      </c>
      <c r="E66" s="14">
        <v>40.384900260000002</v>
      </c>
      <c r="F66" s="16">
        <v>0.63445129</v>
      </c>
      <c r="G66" s="14">
        <v>59.615099739999998</v>
      </c>
      <c r="H66" s="16">
        <v>0.63445129</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74.526637469999997</v>
      </c>
      <c r="F67" s="16">
        <v>0.71231352000000003</v>
      </c>
      <c r="G67" s="14">
        <v>25.473362529999999</v>
      </c>
      <c r="H67" s="16">
        <v>0.71231352000000003</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70.85012356</v>
      </c>
      <c r="F68" s="16">
        <v>0.36026681999999999</v>
      </c>
      <c r="G68" s="14">
        <v>29.14987644</v>
      </c>
      <c r="H68" s="16">
        <v>0.36026681999999999</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49.492670400000002</v>
      </c>
      <c r="F69" s="16">
        <v>1.4386851199999999</v>
      </c>
      <c r="G69" s="14">
        <v>50.298807600000004</v>
      </c>
      <c r="H69" s="16">
        <v>1.4319082700000001</v>
      </c>
      <c r="I69" s="14">
        <v>0</v>
      </c>
      <c r="J69" s="16">
        <v>0</v>
      </c>
      <c r="K69" s="14" t="s">
        <v>582</v>
      </c>
      <c r="L69" s="16" t="s">
        <v>582</v>
      </c>
      <c r="M69" s="14">
        <v>0</v>
      </c>
      <c r="N69" s="16">
        <v>0</v>
      </c>
      <c r="O69" s="14">
        <v>0</v>
      </c>
      <c r="P69" s="16">
        <v>0</v>
      </c>
      <c r="Q69" s="14">
        <v>0.20852200000000001</v>
      </c>
      <c r="R69" s="16">
        <v>8.7535500000000002E-2</v>
      </c>
    </row>
    <row r="70" spans="1:18" x14ac:dyDescent="0.25">
      <c r="A70" s="11" t="s">
        <v>540</v>
      </c>
      <c r="B70" s="13">
        <v>6036</v>
      </c>
      <c r="C70" s="14">
        <f>(223/B70*100)</f>
        <v>3.6944996686547382</v>
      </c>
      <c r="D70" s="15">
        <v>5813</v>
      </c>
      <c r="E70" s="14">
        <v>24.504270600000002</v>
      </c>
      <c r="F70" s="16">
        <v>0.85598920999999994</v>
      </c>
      <c r="G70" s="14">
        <v>75.495729400000002</v>
      </c>
      <c r="H70" s="16">
        <v>0.85598920999999994</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51.544267220000002</v>
      </c>
      <c r="F71" s="16">
        <v>0.62890986000000004</v>
      </c>
      <c r="G71" s="14">
        <v>48.455732779999998</v>
      </c>
      <c r="H71" s="16">
        <v>0.62890986000000004</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49.899811489999998</v>
      </c>
      <c r="F72" s="16">
        <v>1.02649842</v>
      </c>
      <c r="G72" s="14">
        <v>50.100188510000002</v>
      </c>
      <c r="H72" s="16">
        <v>1.02649842</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83.414855070000002</v>
      </c>
      <c r="F73" s="16">
        <v>0.89964761999999998</v>
      </c>
      <c r="G73" s="14">
        <v>16.585144929999998</v>
      </c>
      <c r="H73" s="16">
        <v>0.89964761999999998</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64.750303130000006</v>
      </c>
      <c r="F74" s="16">
        <v>0.67056939999999998</v>
      </c>
      <c r="G74" s="14">
        <v>32.023160230000002</v>
      </c>
      <c r="H74" s="16">
        <v>0.66438624000000002</v>
      </c>
      <c r="I74" s="14">
        <v>0</v>
      </c>
      <c r="J74" s="16">
        <v>0</v>
      </c>
      <c r="K74" s="14" t="s">
        <v>582</v>
      </c>
      <c r="L74" s="16" t="s">
        <v>582</v>
      </c>
      <c r="M74" s="14">
        <v>0</v>
      </c>
      <c r="N74" s="16">
        <v>0</v>
      </c>
      <c r="O74" s="14">
        <v>0</v>
      </c>
      <c r="P74" s="16">
        <v>0</v>
      </c>
      <c r="Q74" s="14">
        <v>3.22653664</v>
      </c>
      <c r="R74" s="16">
        <v>0.25056927000000001</v>
      </c>
    </row>
    <row r="75" spans="1:18" x14ac:dyDescent="0.25">
      <c r="A75" s="11" t="s">
        <v>545</v>
      </c>
      <c r="B75" s="13">
        <v>5375</v>
      </c>
      <c r="C75" s="14">
        <f>(244/B75*100)</f>
        <v>4.5395348837209308</v>
      </c>
      <c r="D75" s="15">
        <v>5131</v>
      </c>
      <c r="E75" s="14">
        <v>53.831621230000003</v>
      </c>
      <c r="F75" s="16">
        <v>0.94104213999999997</v>
      </c>
      <c r="G75" s="14">
        <v>46.168378769999997</v>
      </c>
      <c r="H75" s="16">
        <v>0.94104213999999997</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61.704775410000003</v>
      </c>
      <c r="F76" s="16">
        <v>0.82252206000000005</v>
      </c>
      <c r="G76" s="14">
        <v>38.295224589999997</v>
      </c>
      <c r="H76" s="16">
        <v>0.82252206000000005</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55.817227080000002</v>
      </c>
      <c r="F77" s="16">
        <v>0.76935418</v>
      </c>
      <c r="G77" s="14">
        <v>44.182772919999998</v>
      </c>
      <c r="H77" s="16">
        <v>0.76935418</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3.6374002000000001</v>
      </c>
      <c r="F78" s="16">
        <v>0.83670884999999995</v>
      </c>
      <c r="G78" s="14">
        <v>96.337709939999996</v>
      </c>
      <c r="H78" s="16">
        <v>0.84684696999999998</v>
      </c>
      <c r="I78" s="14">
        <v>0</v>
      </c>
      <c r="J78" s="16">
        <v>0</v>
      </c>
      <c r="K78" s="14" t="s">
        <v>582</v>
      </c>
      <c r="L78" s="16" t="s">
        <v>582</v>
      </c>
      <c r="M78" s="14">
        <v>0</v>
      </c>
      <c r="N78" s="16">
        <v>0</v>
      </c>
      <c r="O78" s="14">
        <v>0</v>
      </c>
      <c r="P78" s="16">
        <v>0</v>
      </c>
      <c r="Q78" s="14">
        <v>2.4889870000000001E-2</v>
      </c>
      <c r="R78" s="16">
        <v>2.448496E-2</v>
      </c>
    </row>
    <row r="79" spans="1:18" ht="24.95" customHeight="1" x14ac:dyDescent="0.25">
      <c r="A79" s="11" t="s">
        <v>549</v>
      </c>
      <c r="B79" s="13">
        <v>1657</v>
      </c>
      <c r="C79" s="14">
        <f>(41/B79*100)</f>
        <v>2.4743512371756187</v>
      </c>
      <c r="D79" s="15">
        <v>1616</v>
      </c>
      <c r="E79" s="14">
        <v>81.696146159999998</v>
      </c>
      <c r="F79" s="16">
        <v>3.2021679600000001</v>
      </c>
      <c r="G79" s="14">
        <v>17.935199879999999</v>
      </c>
      <c r="H79" s="16">
        <v>3.21883513</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53.966438580000002</v>
      </c>
      <c r="F80" s="16">
        <v>1.22998015</v>
      </c>
      <c r="G80" s="14">
        <v>45.583545950000001</v>
      </c>
      <c r="H80" s="16">
        <v>1.2533410599999999</v>
      </c>
      <c r="I80" s="14">
        <v>0</v>
      </c>
      <c r="J80" s="16">
        <v>0</v>
      </c>
      <c r="K80" s="14" t="s">
        <v>582</v>
      </c>
      <c r="L80" s="16" t="s">
        <v>582</v>
      </c>
      <c r="M80" s="14">
        <v>0</v>
      </c>
      <c r="N80" s="16">
        <v>0</v>
      </c>
      <c r="O80" s="14">
        <v>0</v>
      </c>
      <c r="P80" s="16">
        <v>0</v>
      </c>
      <c r="Q80" s="14">
        <v>0.45001546999999997</v>
      </c>
      <c r="R80" s="16">
        <v>0.13883654000000001</v>
      </c>
    </row>
    <row r="81" spans="1:18" x14ac:dyDescent="0.25">
      <c r="A81" s="19" t="s">
        <v>551</v>
      </c>
      <c r="B81" s="13">
        <v>8861</v>
      </c>
      <c r="C81" s="14">
        <f>(76/B81*100)</f>
        <v>0.85769100552984989</v>
      </c>
      <c r="D81" s="15">
        <v>8785</v>
      </c>
      <c r="E81" s="14">
        <v>92.391731050000004</v>
      </c>
      <c r="F81" s="16">
        <v>0.65564814999999999</v>
      </c>
      <c r="G81" s="14">
        <v>7.6082689500000003</v>
      </c>
      <c r="H81" s="16">
        <v>0.65564814999999999</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759</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46.333877880000003</v>
      </c>
      <c r="F7" s="16">
        <v>0.85066989000000004</v>
      </c>
      <c r="G7" s="14">
        <v>53.666122119999997</v>
      </c>
      <c r="H7" s="16">
        <v>0.85066989000000004</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64.687260969999997</v>
      </c>
      <c r="F8" s="16">
        <v>1.64280643</v>
      </c>
      <c r="G8" s="14">
        <v>34.838663439999998</v>
      </c>
      <c r="H8" s="16">
        <v>1.62610286</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30.703038039999999</v>
      </c>
      <c r="F9" s="16">
        <v>1.09064396</v>
      </c>
      <c r="G9" s="14">
        <v>66.261922080000005</v>
      </c>
      <c r="H9" s="16">
        <v>1.0550180899999999</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42.655060630000001</v>
      </c>
      <c r="F10" s="16">
        <v>0.79288619000000005</v>
      </c>
      <c r="G10" s="14">
        <v>57.344939369999999</v>
      </c>
      <c r="H10" s="16">
        <v>0.79288619000000005</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16.525924289999999</v>
      </c>
      <c r="F11" s="16">
        <v>0.80077494999999999</v>
      </c>
      <c r="G11" s="14">
        <v>83.474075709999994</v>
      </c>
      <c r="H11" s="16">
        <v>0.80077494999999999</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10.005683469999999</v>
      </c>
      <c r="F12" s="16">
        <v>0.91297890000000004</v>
      </c>
      <c r="G12" s="14">
        <v>87.646530519999999</v>
      </c>
      <c r="H12" s="16">
        <v>1.0517249200000001</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(514/B13*100)</f>
        <v>7.177768468091049</v>
      </c>
      <c r="D13" s="15">
        <v>6647</v>
      </c>
      <c r="E13" s="14">
        <v>0</v>
      </c>
      <c r="F13" s="16">
        <v>0</v>
      </c>
      <c r="G13" s="14">
        <v>95.710447439999996</v>
      </c>
      <c r="H13" s="16">
        <v>0.49078219000000001</v>
      </c>
      <c r="I13" s="14">
        <v>0</v>
      </c>
      <c r="J13" s="16">
        <v>0</v>
      </c>
      <c r="K13" s="14" t="s">
        <v>582</v>
      </c>
      <c r="L13" s="16" t="s">
        <v>582</v>
      </c>
      <c r="M13" s="14">
        <v>4.2895525599999997</v>
      </c>
      <c r="N13" s="16">
        <v>0.49078219000000001</v>
      </c>
      <c r="O13" s="14">
        <v>0</v>
      </c>
      <c r="P13" s="16">
        <v>0</v>
      </c>
      <c r="Q13" s="14">
        <v>0</v>
      </c>
      <c r="R13" s="16">
        <v>0</v>
      </c>
    </row>
    <row r="14" spans="1:18" x14ac:dyDescent="0.25">
      <c r="A14" s="11" t="s">
        <v>484</v>
      </c>
      <c r="B14" s="13">
        <v>5587</v>
      </c>
      <c r="C14" s="14">
        <f>(78/B14*100)</f>
        <v>1.3960980848398066</v>
      </c>
      <c r="D14" s="15">
        <v>5509</v>
      </c>
      <c r="E14" s="14">
        <v>5.1138101300000001</v>
      </c>
      <c r="F14" s="16">
        <v>0.38103171000000002</v>
      </c>
      <c r="G14" s="14">
        <v>94.886189869999995</v>
      </c>
      <c r="H14" s="16">
        <v>0.38103171000000002</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33.132706919999997</v>
      </c>
      <c r="F15" s="16">
        <v>2.1145892700000002</v>
      </c>
      <c r="G15" s="14">
        <v>65.853087270000003</v>
      </c>
      <c r="H15" s="16">
        <v>2.1187198299999999</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16.020725890000001</v>
      </c>
      <c r="F16" s="16">
        <v>0.80127839999999995</v>
      </c>
      <c r="G16" s="14">
        <v>83.979274110000006</v>
      </c>
      <c r="H16" s="16">
        <v>0.80127839999999995</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16.907439449999998</v>
      </c>
      <c r="F17" s="16">
        <v>1.01491055</v>
      </c>
      <c r="G17" s="14">
        <v>80.346017889999999</v>
      </c>
      <c r="H17" s="16">
        <v>1.0808628300000001</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8.8851495499999995</v>
      </c>
      <c r="F18" s="16">
        <v>0.57043882999999995</v>
      </c>
      <c r="G18" s="14">
        <v>91.114850450000006</v>
      </c>
      <c r="H18" s="16">
        <v>0.57043882999999995</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25.688612729999999</v>
      </c>
      <c r="F19" s="16">
        <v>1.58190085</v>
      </c>
      <c r="G19" s="14">
        <v>74.311387269999997</v>
      </c>
      <c r="H19" s="16">
        <v>1.58190085</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64.072827680000003</v>
      </c>
      <c r="F20" s="16">
        <v>0.80962111000000003</v>
      </c>
      <c r="G20" s="14">
        <v>35.927172319999997</v>
      </c>
      <c r="H20" s="16">
        <v>0.80962111000000003</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93.054464859999996</v>
      </c>
      <c r="F21" s="16">
        <v>0.39247581999999998</v>
      </c>
      <c r="G21" s="14">
        <v>6.9455351399999996</v>
      </c>
      <c r="H21" s="16">
        <v>0.39247581999999998</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65.752593039999994</v>
      </c>
      <c r="F22" s="16">
        <v>1.6413214</v>
      </c>
      <c r="G22" s="14">
        <v>34.193411869999998</v>
      </c>
      <c r="H22" s="16">
        <v>1.64544855</v>
      </c>
      <c r="I22" s="14">
        <v>0</v>
      </c>
      <c r="J22" s="16">
        <v>0</v>
      </c>
      <c r="K22" s="14" t="s">
        <v>582</v>
      </c>
      <c r="L22" s="16" t="s">
        <v>582</v>
      </c>
      <c r="M22" s="14">
        <v>0</v>
      </c>
      <c r="N22" s="16">
        <v>0</v>
      </c>
      <c r="O22" s="14">
        <v>5.3995099999999997E-2</v>
      </c>
      <c r="P22" s="16">
        <v>3.2458870000000001E-2</v>
      </c>
      <c r="Q22" s="14">
        <v>0</v>
      </c>
      <c r="R22" s="16">
        <v>0</v>
      </c>
    </row>
    <row r="23" spans="1:18" x14ac:dyDescent="0.25">
      <c r="A23" s="11" t="s">
        <v>493</v>
      </c>
      <c r="B23" s="13">
        <v>11583</v>
      </c>
      <c r="C23" s="14">
        <f>(230/B23*100)</f>
        <v>1.9856686523353189</v>
      </c>
      <c r="D23" s="15">
        <v>11353</v>
      </c>
      <c r="E23" s="14">
        <v>28.664824719999999</v>
      </c>
      <c r="F23" s="16">
        <v>1.3329301099999999</v>
      </c>
      <c r="G23" s="14">
        <v>71.335175280000001</v>
      </c>
      <c r="H23" s="16">
        <v>1.3329301099999999</v>
      </c>
      <c r="I23" s="14">
        <v>0</v>
      </c>
      <c r="J23" s="16">
        <v>0</v>
      </c>
      <c r="K23" s="14" t="s">
        <v>582</v>
      </c>
      <c r="L23" s="16" t="s">
        <v>582</v>
      </c>
      <c r="M23" s="14">
        <v>0</v>
      </c>
      <c r="N23" s="16">
        <v>0</v>
      </c>
      <c r="O23" s="14">
        <v>0</v>
      </c>
      <c r="P23" s="16">
        <v>0</v>
      </c>
      <c r="Q23" s="14">
        <v>0</v>
      </c>
      <c r="R23" s="16">
        <v>0</v>
      </c>
    </row>
    <row r="24" spans="1:18" x14ac:dyDescent="0.25">
      <c r="A24" s="11" t="s">
        <v>494</v>
      </c>
      <c r="B24" s="13">
        <v>6647</v>
      </c>
      <c r="C24" s="14">
        <f>(7/B24*100)</f>
        <v>0.10531066646607493</v>
      </c>
      <c r="D24" s="15">
        <v>6640</v>
      </c>
      <c r="E24" s="14">
        <v>42.93278274</v>
      </c>
      <c r="F24" s="16">
        <v>2.86980053</v>
      </c>
      <c r="G24" s="14">
        <v>57.06721726</v>
      </c>
      <c r="H24" s="16">
        <v>2.86980053</v>
      </c>
      <c r="I24" s="14">
        <v>0</v>
      </c>
      <c r="J24" s="16">
        <v>0</v>
      </c>
      <c r="K24" s="14" t="s">
        <v>582</v>
      </c>
      <c r="L24" s="16" t="s">
        <v>582</v>
      </c>
      <c r="M24" s="14">
        <v>0</v>
      </c>
      <c r="N24" s="16">
        <v>0</v>
      </c>
      <c r="O24" s="14">
        <v>0</v>
      </c>
      <c r="P24" s="16">
        <v>0</v>
      </c>
      <c r="Q24" s="14">
        <v>0</v>
      </c>
      <c r="R24" s="16">
        <v>0</v>
      </c>
    </row>
    <row r="25" spans="1:18" x14ac:dyDescent="0.25">
      <c r="A25" s="11" t="s">
        <v>495</v>
      </c>
      <c r="B25" s="13">
        <v>5581</v>
      </c>
      <c r="C25" s="14">
        <f>(25/B25*100)</f>
        <v>0.44794839634474104</v>
      </c>
      <c r="D25" s="15">
        <v>5556</v>
      </c>
      <c r="E25" s="14">
        <v>58.863871269999997</v>
      </c>
      <c r="F25" s="16">
        <v>2.2863657399999999</v>
      </c>
      <c r="G25" s="14">
        <v>41.136128730000003</v>
      </c>
      <c r="H25" s="16">
        <v>2.2863657399999999</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9.6882625200000003</v>
      </c>
      <c r="F26" s="16">
        <v>0.45798436999999997</v>
      </c>
      <c r="G26" s="14">
        <v>90.311737480000005</v>
      </c>
      <c r="H26" s="16">
        <v>0.45798436999999997</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29.21825866</v>
      </c>
      <c r="F27" s="16">
        <v>0.50133267000000004</v>
      </c>
      <c r="G27" s="14">
        <v>70.781741339999996</v>
      </c>
      <c r="H27" s="16">
        <v>0.50133267000000004</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18.30225862</v>
      </c>
      <c r="F28" s="16">
        <v>1.5143712600000001</v>
      </c>
      <c r="G28" s="14">
        <v>81.697741379999997</v>
      </c>
      <c r="H28" s="16">
        <v>1.5143712600000001</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47.655301809999997</v>
      </c>
      <c r="F29" s="16">
        <v>0.87165042999999998</v>
      </c>
      <c r="G29" s="14">
        <v>49.577935779999997</v>
      </c>
      <c r="H29" s="16">
        <v>0.88043969</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49.754209690000003</v>
      </c>
      <c r="F30" s="16">
        <v>1.1455150999999999</v>
      </c>
      <c r="G30" s="14">
        <v>50.245790309999997</v>
      </c>
      <c r="H30" s="16">
        <v>1.1455150999999999</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(6/B32*100)</f>
        <v>0.13398838767306834</v>
      </c>
      <c r="D32" s="15">
        <v>4472</v>
      </c>
      <c r="E32" s="14">
        <v>2.5176460700000001</v>
      </c>
      <c r="F32" s="16">
        <v>0.26832456999999998</v>
      </c>
      <c r="G32" s="14">
        <v>97.482353930000002</v>
      </c>
      <c r="H32" s="16">
        <v>0.26832456999999998</v>
      </c>
      <c r="I32" s="14">
        <v>0</v>
      </c>
      <c r="J32" s="16">
        <v>0</v>
      </c>
      <c r="K32" s="14" t="s">
        <v>582</v>
      </c>
      <c r="L32" s="16" t="s">
        <v>582</v>
      </c>
      <c r="M32" s="14">
        <v>0</v>
      </c>
      <c r="N32" s="16">
        <v>0</v>
      </c>
      <c r="O32" s="14">
        <v>0</v>
      </c>
      <c r="P32" s="16">
        <v>0</v>
      </c>
      <c r="Q32" s="14">
        <v>0</v>
      </c>
      <c r="R32" s="16">
        <v>0</v>
      </c>
    </row>
    <row r="33" spans="1:18" x14ac:dyDescent="0.25">
      <c r="A33" s="11" t="s">
        <v>503</v>
      </c>
      <c r="B33" s="13">
        <v>7325</v>
      </c>
      <c r="C33" s="14">
        <f>(78/B33*100)</f>
        <v>1.0648464163822524</v>
      </c>
      <c r="D33" s="15">
        <v>7247</v>
      </c>
      <c r="E33" s="14">
        <v>35.941574330000002</v>
      </c>
      <c r="F33" s="16">
        <v>0.99672715999999995</v>
      </c>
      <c r="G33" s="14">
        <v>64.058425670000005</v>
      </c>
      <c r="H33" s="16">
        <v>0.99672715999999995</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26.044529409999999</v>
      </c>
      <c r="F34" s="16">
        <v>1.7438496000000001</v>
      </c>
      <c r="G34" s="14">
        <v>71.383165079999998</v>
      </c>
      <c r="H34" s="16">
        <v>1.8645539499999999</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33.624252730000002</v>
      </c>
      <c r="F36" s="16">
        <v>0.95076106999999999</v>
      </c>
      <c r="G36" s="14">
        <v>66.375747270000005</v>
      </c>
      <c r="H36" s="16">
        <v>0.95076106999999999</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27.014693470000001</v>
      </c>
      <c r="F37" s="16">
        <v>1.45775173</v>
      </c>
      <c r="G37" s="14">
        <v>72.985306530000003</v>
      </c>
      <c r="H37" s="16">
        <v>1.45775173</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48.159906300000003</v>
      </c>
      <c r="F38" s="16">
        <v>1.5415176399999999</v>
      </c>
      <c r="G38" s="14">
        <v>51.840093699999997</v>
      </c>
      <c r="H38" s="16">
        <v>1.5415176399999999</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12.749623420000001</v>
      </c>
      <c r="F39" s="16">
        <v>0.80482156999999999</v>
      </c>
      <c r="G39" s="14">
        <v>87.250376579999994</v>
      </c>
      <c r="H39" s="16">
        <v>0.80482156999999999</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17.658015450000001</v>
      </c>
      <c r="F40" s="16">
        <v>0.78173141000000002</v>
      </c>
      <c r="G40" s="14">
        <v>82.341984550000006</v>
      </c>
      <c r="H40" s="16">
        <v>0.78173141000000002</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57.883885370000002</v>
      </c>
      <c r="F41" s="16">
        <v>1.78751149</v>
      </c>
      <c r="G41" s="14">
        <v>41.438428790000003</v>
      </c>
      <c r="H41" s="16">
        <v>1.7692318600000001</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1.8463492192011732</v>
      </c>
      <c r="D42" s="15">
        <f>IF(COUNT(D7:D41) &gt; 0, AVERAGE(D7:D41), "—")</f>
        <v>6959.6571428571433</v>
      </c>
      <c r="E42" s="14">
        <f>IF(COUNT(E7:E41) &gt; 0, AVERAGE(E7:E41), "—")</f>
        <v>31.034659203142851</v>
      </c>
      <c r="F42" s="16">
        <f>IF(COUNT(F7:F41) &gt; 0, SQRT(SUMSQ(F7:F41)/(COUNT(F7:F41)*COUNT(F7:F41)) ), "—")</f>
        <v>0.20872306917198979</v>
      </c>
      <c r="G42" s="14">
        <f>IF(COUNT(G7:G41) &gt; 0, AVERAGE(G7:G41), "—")</f>
        <v>62.68025647228572</v>
      </c>
      <c r="H42" s="16">
        <f>IF(COUNT(H7:H41) &gt; 0, SQRT(SUMSQ(H7:H41)/(COUNT(H7:H41)*COUNT(H7:H41)) ), "—")</f>
        <v>0.21054863332234883</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3.4263987505714288</v>
      </c>
      <c r="N42" s="16">
        <f>IF(COUNT(N7:N41) &gt; 0, SQRT(SUMSQ(N7:N41)/(COUNT(N7:N41)*COUNT(N7:N41)) ), "—")</f>
        <v>3.6301072554849392E-2</v>
      </c>
      <c r="O42" s="14">
        <f>IF(COUNT(O7:O41) &gt; 0, AVERAGE(O7:O41), "—")</f>
        <v>2.858685574285714</v>
      </c>
      <c r="P42" s="16">
        <f>IF(COUNT(P7:P41) &gt; 0, SQRT(SUMSQ(P7:P41)/(COUNT(P7:P41)*COUNT(P7:P41)) ), "—")</f>
        <v>9.2739628571428571E-4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41.23472889</v>
      </c>
      <c r="F45" s="16">
        <v>1.4340062099999999</v>
      </c>
      <c r="G45" s="14">
        <v>37.05435387</v>
      </c>
      <c r="H45" s="16">
        <v>1.2392386099999999</v>
      </c>
      <c r="I45" s="14">
        <v>0</v>
      </c>
      <c r="J45" s="16">
        <v>0</v>
      </c>
      <c r="K45" s="14" t="s">
        <v>582</v>
      </c>
      <c r="L45" s="16" t="s">
        <v>582</v>
      </c>
      <c r="M45" s="14">
        <v>0.35905359999999997</v>
      </c>
      <c r="N45" s="16">
        <v>9.9364160000000007E-2</v>
      </c>
      <c r="O45" s="14">
        <v>0.20095963999999999</v>
      </c>
      <c r="P45" s="16">
        <v>8.5458249999999999E-2</v>
      </c>
      <c r="Q45" s="14">
        <v>21.150904010000001</v>
      </c>
      <c r="R45" s="16">
        <v>1.1114259399999999</v>
      </c>
    </row>
    <row r="46" spans="1:18" x14ac:dyDescent="0.25">
      <c r="A46" s="11" t="s">
        <v>516</v>
      </c>
      <c r="B46" s="13">
        <v>23141</v>
      </c>
      <c r="C46" s="14">
        <f>(1771/B46*100)</f>
        <v>7.6530832721144293</v>
      </c>
      <c r="D46" s="15">
        <v>21370</v>
      </c>
      <c r="E46" s="14">
        <v>31.139726849999999</v>
      </c>
      <c r="F46" s="16">
        <v>0.91755503000000005</v>
      </c>
      <c r="G46" s="14">
        <v>68.860273149999998</v>
      </c>
      <c r="H46" s="16">
        <v>0.91755503000000005</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13.556718800000001</v>
      </c>
      <c r="F47" s="16">
        <v>0.97289376000000005</v>
      </c>
      <c r="G47" s="14">
        <v>86.443281200000001</v>
      </c>
      <c r="H47" s="16">
        <v>0.97289376000000005</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21.765864029999999</v>
      </c>
      <c r="F48" s="16">
        <v>1.3530431300000001</v>
      </c>
      <c r="G48" s="14">
        <v>78.234135969999997</v>
      </c>
      <c r="H48" s="16">
        <v>1.3530431300000001</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45.44873475</v>
      </c>
      <c r="F49" s="16">
        <v>1.6629437300000001</v>
      </c>
      <c r="G49" s="14">
        <v>53.180965989999997</v>
      </c>
      <c r="H49" s="16">
        <v>1.6203498000000001</v>
      </c>
      <c r="I49" s="14">
        <v>0</v>
      </c>
      <c r="J49" s="16">
        <v>0</v>
      </c>
      <c r="K49" s="14" t="s">
        <v>582</v>
      </c>
      <c r="L49" s="16" t="s">
        <v>582</v>
      </c>
      <c r="M49" s="14">
        <v>0</v>
      </c>
      <c r="N49" s="16">
        <v>0</v>
      </c>
      <c r="O49" s="14">
        <v>0</v>
      </c>
      <c r="P49" s="16">
        <v>0</v>
      </c>
      <c r="Q49" s="14">
        <v>1.3702992599999999</v>
      </c>
      <c r="R49" s="16">
        <v>0.26190657000000001</v>
      </c>
    </row>
    <row r="50" spans="1:18" x14ac:dyDescent="0.25">
      <c r="A50" s="11" t="s">
        <v>520</v>
      </c>
      <c r="B50" s="13">
        <v>11795</v>
      </c>
      <c r="C50" s="14">
        <f>(249/B50*100)</f>
        <v>2.1110640101738025</v>
      </c>
      <c r="D50" s="15">
        <v>11546</v>
      </c>
      <c r="E50" s="14">
        <v>21.022078019999999</v>
      </c>
      <c r="F50" s="16">
        <v>0.99709789000000004</v>
      </c>
      <c r="G50" s="14">
        <v>78.977921980000005</v>
      </c>
      <c r="H50" s="16">
        <v>0.99709789000000004</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57.254868330000001</v>
      </c>
      <c r="F51" s="16">
        <v>1.12474666</v>
      </c>
      <c r="G51" s="14">
        <v>32.176519910000003</v>
      </c>
      <c r="H51" s="16">
        <v>1.01588499</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(85/B52*100)</f>
        <v>1.4632466861766225</v>
      </c>
      <c r="D52" s="15">
        <v>5724</v>
      </c>
      <c r="E52" s="14">
        <v>37.19776315</v>
      </c>
      <c r="F52" s="16">
        <v>1.8339756</v>
      </c>
      <c r="G52" s="14">
        <v>62.80223685</v>
      </c>
      <c r="H52" s="16">
        <v>1.8339756</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16.04090557</v>
      </c>
      <c r="F53" s="16">
        <v>0.50532129000000003</v>
      </c>
      <c r="G53" s="14">
        <v>83.959094429999993</v>
      </c>
      <c r="H53" s="16">
        <v>0.50532129000000003</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42.94396141</v>
      </c>
      <c r="F54" s="16">
        <v>1.2437938500000001</v>
      </c>
      <c r="G54" s="14">
        <v>57.05603859</v>
      </c>
      <c r="H54" s="16">
        <v>1.2437938500000001</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25.4351977</v>
      </c>
      <c r="F55" s="16">
        <v>0.79234033000000004</v>
      </c>
      <c r="G55" s="14">
        <v>74.096094809999997</v>
      </c>
      <c r="H55" s="16">
        <v>0.81424816</v>
      </c>
      <c r="I55" s="14">
        <v>0</v>
      </c>
      <c r="J55" s="16">
        <v>0</v>
      </c>
      <c r="K55" s="14" t="s">
        <v>582</v>
      </c>
      <c r="L55" s="16" t="s">
        <v>582</v>
      </c>
      <c r="M55" s="14">
        <v>1.5872219999999999E-2</v>
      </c>
      <c r="N55" s="16">
        <v>1.5802099999999999E-2</v>
      </c>
      <c r="O55" s="14">
        <v>8.5551879999999997E-2</v>
      </c>
      <c r="P55" s="16">
        <v>4.3802769999999998E-2</v>
      </c>
      <c r="Q55" s="14">
        <v>0.36728338999999999</v>
      </c>
      <c r="R55" s="16">
        <v>0.11749767999999999</v>
      </c>
    </row>
    <row r="56" spans="1:18" x14ac:dyDescent="0.25">
      <c r="A56" s="11" t="s">
        <v>526</v>
      </c>
      <c r="B56" s="13">
        <v>5359</v>
      </c>
      <c r="C56" s="14">
        <f>(77/B56*100)</f>
        <v>1.4368352304534429</v>
      </c>
      <c r="D56" s="15">
        <v>5282</v>
      </c>
      <c r="E56" s="14">
        <v>56.772218889999998</v>
      </c>
      <c r="F56" s="16">
        <v>0.91950942000000002</v>
      </c>
      <c r="G56" s="14">
        <v>43.227781110000002</v>
      </c>
      <c r="H56" s="16">
        <v>0.91950942000000002</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42.809120040000003</v>
      </c>
      <c r="F57" s="16">
        <v>1.76553542</v>
      </c>
      <c r="G57" s="14">
        <v>55.685224640000001</v>
      </c>
      <c r="H57" s="16">
        <v>1.7925218000000001</v>
      </c>
      <c r="I57" s="14">
        <v>0</v>
      </c>
      <c r="J57" s="16">
        <v>0</v>
      </c>
      <c r="K57" s="14" t="s">
        <v>582</v>
      </c>
      <c r="L57" s="16" t="s">
        <v>582</v>
      </c>
      <c r="M57" s="14">
        <v>0</v>
      </c>
      <c r="N57" s="16">
        <v>0</v>
      </c>
      <c r="O57" s="14">
        <v>0</v>
      </c>
      <c r="P57" s="16">
        <v>0</v>
      </c>
      <c r="Q57" s="14">
        <v>1.50565532</v>
      </c>
      <c r="R57" s="16">
        <v>0.35459622000000002</v>
      </c>
    </row>
    <row r="58" spans="1:18" x14ac:dyDescent="0.25">
      <c r="A58" s="11" t="s">
        <v>528</v>
      </c>
      <c r="B58" s="13">
        <v>7267</v>
      </c>
      <c r="C58" s="14">
        <f>(10/B58*100)</f>
        <v>0.13760836658868861</v>
      </c>
      <c r="D58" s="15">
        <v>7257</v>
      </c>
      <c r="E58" s="14">
        <v>36.172277950000002</v>
      </c>
      <c r="F58" s="16">
        <v>1.3077297299999999</v>
      </c>
      <c r="G58" s="14">
        <v>62.923568750000001</v>
      </c>
      <c r="H58" s="16">
        <v>1.3142006399999999</v>
      </c>
      <c r="I58" s="14">
        <v>0</v>
      </c>
      <c r="J58" s="16">
        <v>0</v>
      </c>
      <c r="K58" s="14" t="s">
        <v>582</v>
      </c>
      <c r="L58" s="16" t="s">
        <v>582</v>
      </c>
      <c r="M58" s="14">
        <v>0</v>
      </c>
      <c r="N58" s="16">
        <v>0</v>
      </c>
      <c r="O58" s="14">
        <v>3.5015619999999997E-2</v>
      </c>
      <c r="P58" s="16">
        <v>2.3350539999999999E-2</v>
      </c>
      <c r="Q58" s="14">
        <v>0.86913768000000002</v>
      </c>
      <c r="R58" s="16">
        <v>0.24252166999999999</v>
      </c>
    </row>
    <row r="59" spans="1:18" x14ac:dyDescent="0.25">
      <c r="A59" s="11" t="s">
        <v>529</v>
      </c>
      <c r="B59" s="13">
        <v>4826</v>
      </c>
      <c r="C59" s="14">
        <f>(26/B59*100)</f>
        <v>0.53874844591794446</v>
      </c>
      <c r="D59" s="15">
        <v>4800</v>
      </c>
      <c r="E59" s="14">
        <v>23.711860009999999</v>
      </c>
      <c r="F59" s="16">
        <v>0.72843179999999996</v>
      </c>
      <c r="G59" s="14">
        <v>70.108242390000001</v>
      </c>
      <c r="H59" s="16">
        <v>0.77726306000000001</v>
      </c>
      <c r="I59" s="14">
        <v>0</v>
      </c>
      <c r="J59" s="16">
        <v>0</v>
      </c>
      <c r="K59" s="14" t="s">
        <v>582</v>
      </c>
      <c r="L59" s="16" t="s">
        <v>582</v>
      </c>
      <c r="M59" s="14">
        <v>0</v>
      </c>
      <c r="N59" s="16">
        <v>0</v>
      </c>
      <c r="O59" s="14">
        <v>0.21514353</v>
      </c>
      <c r="P59" s="16">
        <v>7.6832369999999997E-2</v>
      </c>
      <c r="Q59" s="14">
        <v>5.9647540699999997</v>
      </c>
      <c r="R59" s="16">
        <v>0.40700713999999999</v>
      </c>
    </row>
    <row r="60" spans="1:18" x14ac:dyDescent="0.25">
      <c r="A60" s="11" t="s">
        <v>530</v>
      </c>
      <c r="B60" s="13">
        <v>4546</v>
      </c>
      <c r="C60" s="14">
        <f>(15/B60*100)</f>
        <v>0.32996040475142985</v>
      </c>
      <c r="D60" s="15">
        <v>4531</v>
      </c>
      <c r="E60" s="14">
        <v>14.83562613</v>
      </c>
      <c r="F60" s="16">
        <v>1.24893755</v>
      </c>
      <c r="G60" s="14">
        <v>74.015111239999996</v>
      </c>
      <c r="H60" s="16">
        <v>1.2896184900000001</v>
      </c>
      <c r="I60" s="14">
        <v>0</v>
      </c>
      <c r="J60" s="16">
        <v>0</v>
      </c>
      <c r="K60" s="14" t="s">
        <v>582</v>
      </c>
      <c r="L60" s="16" t="s">
        <v>582</v>
      </c>
      <c r="M60" s="14">
        <v>0</v>
      </c>
      <c r="N60" s="16">
        <v>0</v>
      </c>
      <c r="O60" s="14">
        <v>2.7578809999999999E-2</v>
      </c>
      <c r="P60" s="16">
        <v>2.710999E-2</v>
      </c>
      <c r="Q60" s="14">
        <v>11.121683819999999</v>
      </c>
      <c r="R60" s="16">
        <v>1.0589034399999999</v>
      </c>
    </row>
    <row r="61" spans="1:18" x14ac:dyDescent="0.25">
      <c r="A61" s="11" t="s">
        <v>531</v>
      </c>
      <c r="B61" s="13">
        <v>6525</v>
      </c>
      <c r="C61" s="14">
        <f>(148/B61*100)</f>
        <v>2.2681992337164751</v>
      </c>
      <c r="D61" s="15">
        <v>6377</v>
      </c>
      <c r="E61" s="14">
        <v>8.1466149600000008</v>
      </c>
      <c r="F61" s="16">
        <v>0.52506299999999995</v>
      </c>
      <c r="G61" s="14">
        <v>91.853385040000006</v>
      </c>
      <c r="H61" s="16">
        <v>0.52506299999999995</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29.451087149999999</v>
      </c>
      <c r="F62" s="16">
        <v>0.48815535999999998</v>
      </c>
      <c r="G62" s="14">
        <v>70.548912849999994</v>
      </c>
      <c r="H62" s="16">
        <v>0.48815535999999998</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38.155981060000002</v>
      </c>
      <c r="F63" s="16">
        <v>0.47446516</v>
      </c>
      <c r="G63" s="14">
        <v>58.078123830000003</v>
      </c>
      <c r="H63" s="16">
        <v>0.46716426999999999</v>
      </c>
      <c r="I63" s="14">
        <v>0</v>
      </c>
      <c r="J63" s="16">
        <v>0</v>
      </c>
      <c r="K63" s="14" t="s">
        <v>582</v>
      </c>
      <c r="L63" s="16" t="s">
        <v>582</v>
      </c>
      <c r="M63" s="14">
        <v>0</v>
      </c>
      <c r="N63" s="16">
        <v>0</v>
      </c>
      <c r="O63" s="14">
        <v>5.1182480000000002E-2</v>
      </c>
      <c r="P63" s="16">
        <v>3.7015510000000001E-2</v>
      </c>
      <c r="Q63" s="14">
        <v>3.7147126300000002</v>
      </c>
      <c r="R63" s="16">
        <v>0.27719865999999999</v>
      </c>
    </row>
    <row r="64" spans="1:18" x14ac:dyDescent="0.25">
      <c r="A64" s="11" t="s">
        <v>534</v>
      </c>
      <c r="B64" s="13">
        <v>3634</v>
      </c>
      <c r="C64" s="14">
        <f>(3/B64*100)</f>
        <v>8.2553659878921298E-2</v>
      </c>
      <c r="D64" s="15">
        <v>3631</v>
      </c>
      <c r="E64" s="14">
        <v>44.68188129</v>
      </c>
      <c r="F64" s="16">
        <v>0.6983935</v>
      </c>
      <c r="G64" s="14">
        <v>19.596245119999999</v>
      </c>
      <c r="H64" s="16">
        <v>0.60247771000000006</v>
      </c>
      <c r="I64" s="14">
        <v>0</v>
      </c>
      <c r="J64" s="16">
        <v>0</v>
      </c>
      <c r="K64" s="14" t="s">
        <v>582</v>
      </c>
      <c r="L64" s="16" t="s">
        <v>582</v>
      </c>
      <c r="M64" s="14">
        <v>6.3321420000000003E-2</v>
      </c>
      <c r="N64" s="16">
        <v>4.5354169999999999E-2</v>
      </c>
      <c r="O64" s="14">
        <v>6.1067620000000003E-2</v>
      </c>
      <c r="P64" s="16">
        <v>4.3497010000000003E-2</v>
      </c>
      <c r="Q64" s="14">
        <v>35.597484540000004</v>
      </c>
      <c r="R64" s="16">
        <v>0.66271267</v>
      </c>
    </row>
    <row r="65" spans="1:18" x14ac:dyDescent="0.25">
      <c r="A65" s="11" t="s">
        <v>535</v>
      </c>
      <c r="B65" s="13">
        <v>5325</v>
      </c>
      <c r="C65" s="14">
        <f>(14/B65*100)</f>
        <v>0.26291079812206569</v>
      </c>
      <c r="D65" s="15">
        <v>5311</v>
      </c>
      <c r="E65" s="14">
        <v>12.3513731</v>
      </c>
      <c r="F65" s="16">
        <v>0.72684161000000003</v>
      </c>
      <c r="G65" s="14">
        <v>86.820939580000001</v>
      </c>
      <c r="H65" s="16">
        <v>0.73859810999999997</v>
      </c>
      <c r="I65" s="14">
        <v>0</v>
      </c>
      <c r="J65" s="16">
        <v>0</v>
      </c>
      <c r="K65" s="14" t="s">
        <v>582</v>
      </c>
      <c r="L65" s="16" t="s">
        <v>582</v>
      </c>
      <c r="M65" s="14">
        <v>4.9329959999999999E-2</v>
      </c>
      <c r="N65" s="16">
        <v>2.5541729999999999E-2</v>
      </c>
      <c r="O65" s="14">
        <v>0</v>
      </c>
      <c r="P65" s="16">
        <v>0</v>
      </c>
      <c r="Q65" s="14">
        <v>0.77835736</v>
      </c>
      <c r="R65" s="16">
        <v>0.16376546</v>
      </c>
    </row>
    <row r="66" spans="1:18" x14ac:dyDescent="0.25">
      <c r="A66" s="11" t="s">
        <v>536</v>
      </c>
      <c r="B66" s="13">
        <v>5665</v>
      </c>
      <c r="C66" s="14">
        <f>(80/B66*100)</f>
        <v>1.4121800529567521</v>
      </c>
      <c r="D66" s="15">
        <v>5585</v>
      </c>
      <c r="E66" s="14">
        <v>31.772096770000001</v>
      </c>
      <c r="F66" s="16">
        <v>0.38829905999999997</v>
      </c>
      <c r="G66" s="14">
        <v>68.227903229999995</v>
      </c>
      <c r="H66" s="16">
        <v>0.38829905999999997</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52.637739869999997</v>
      </c>
      <c r="F67" s="16">
        <v>1.1587241500000001</v>
      </c>
      <c r="G67" s="14">
        <v>47.362260130000003</v>
      </c>
      <c r="H67" s="16">
        <v>1.1587241500000001</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29.431788999999998</v>
      </c>
      <c r="F68" s="16">
        <v>0.35960819999999999</v>
      </c>
      <c r="G68" s="14">
        <v>70.568211000000005</v>
      </c>
      <c r="H68" s="16">
        <v>0.35960819999999999</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8.1103138000000001</v>
      </c>
      <c r="F69" s="16">
        <v>0.69113530000000001</v>
      </c>
      <c r="G69" s="14">
        <v>91.681164199999998</v>
      </c>
      <c r="H69" s="16">
        <v>0.68709003999999996</v>
      </c>
      <c r="I69" s="14">
        <v>0</v>
      </c>
      <c r="J69" s="16">
        <v>0</v>
      </c>
      <c r="K69" s="14" t="s">
        <v>582</v>
      </c>
      <c r="L69" s="16" t="s">
        <v>582</v>
      </c>
      <c r="M69" s="14">
        <v>0</v>
      </c>
      <c r="N69" s="16">
        <v>0</v>
      </c>
      <c r="O69" s="14">
        <v>0</v>
      </c>
      <c r="P69" s="16">
        <v>0</v>
      </c>
      <c r="Q69" s="14">
        <v>0.20852200000000001</v>
      </c>
      <c r="R69" s="16">
        <v>8.7535500000000002E-2</v>
      </c>
    </row>
    <row r="70" spans="1:18" x14ac:dyDescent="0.25">
      <c r="A70" s="11" t="s">
        <v>540</v>
      </c>
      <c r="B70" s="13">
        <v>6036</v>
      </c>
      <c r="C70" s="14">
        <f>(223/B70*100)</f>
        <v>3.6944996686547382</v>
      </c>
      <c r="D70" s="15">
        <v>5813</v>
      </c>
      <c r="E70" s="14">
        <v>8.4150652600000004</v>
      </c>
      <c r="F70" s="16">
        <v>0.63230476000000002</v>
      </c>
      <c r="G70" s="14">
        <v>91.584934739999994</v>
      </c>
      <c r="H70" s="16">
        <v>0.63230476000000002</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26.782584709999998</v>
      </c>
      <c r="F71" s="16">
        <v>0.57530629</v>
      </c>
      <c r="G71" s="14">
        <v>73.217415290000005</v>
      </c>
      <c r="H71" s="16">
        <v>0.57530629</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38.348164879999999</v>
      </c>
      <c r="F72" s="16">
        <v>1.2435939600000001</v>
      </c>
      <c r="G72" s="14">
        <v>61.651835120000001</v>
      </c>
      <c r="H72" s="16">
        <v>1.2435939600000001</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44.508080790000001</v>
      </c>
      <c r="F73" s="16">
        <v>1.171589</v>
      </c>
      <c r="G73" s="14">
        <v>55.491919209999999</v>
      </c>
      <c r="H73" s="16">
        <v>1.171589</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64.537273639999995</v>
      </c>
      <c r="F74" s="16">
        <v>0.71460846</v>
      </c>
      <c r="G74" s="14">
        <v>32.371003090000002</v>
      </c>
      <c r="H74" s="16">
        <v>0.68301851000000002</v>
      </c>
      <c r="I74" s="14">
        <v>0</v>
      </c>
      <c r="J74" s="16">
        <v>0</v>
      </c>
      <c r="K74" s="14" t="s">
        <v>582</v>
      </c>
      <c r="L74" s="16" t="s">
        <v>582</v>
      </c>
      <c r="M74" s="14">
        <v>0</v>
      </c>
      <c r="N74" s="16">
        <v>0</v>
      </c>
      <c r="O74" s="14">
        <v>0</v>
      </c>
      <c r="P74" s="16">
        <v>0</v>
      </c>
      <c r="Q74" s="14">
        <v>3.0917232600000002</v>
      </c>
      <c r="R74" s="16">
        <v>0.24082716000000001</v>
      </c>
    </row>
    <row r="75" spans="1:18" x14ac:dyDescent="0.25">
      <c r="A75" s="11" t="s">
        <v>545</v>
      </c>
      <c r="B75" s="13">
        <v>5375</v>
      </c>
      <c r="C75" s="14">
        <f>(244/B75*100)</f>
        <v>4.5395348837209308</v>
      </c>
      <c r="D75" s="15">
        <v>5131</v>
      </c>
      <c r="E75" s="14">
        <v>48.217042659999997</v>
      </c>
      <c r="F75" s="16">
        <v>0.95830797999999995</v>
      </c>
      <c r="G75" s="14">
        <v>51.782957340000003</v>
      </c>
      <c r="H75" s="16">
        <v>0.95830797999999995</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27.692485730000001</v>
      </c>
      <c r="F76" s="16">
        <v>0.66114907999999994</v>
      </c>
      <c r="G76" s="14">
        <v>72.307514269999999</v>
      </c>
      <c r="H76" s="16">
        <v>0.66114907999999994</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32.778396700000002</v>
      </c>
      <c r="F77" s="16">
        <v>0.93132851999999999</v>
      </c>
      <c r="G77" s="14">
        <v>67.221603299999998</v>
      </c>
      <c r="H77" s="16">
        <v>0.93132851999999999</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4.1456647100000001</v>
      </c>
      <c r="F78" s="16">
        <v>1.01506396</v>
      </c>
      <c r="G78" s="14">
        <v>95.811215899999993</v>
      </c>
      <c r="H78" s="16">
        <v>1.02471942</v>
      </c>
      <c r="I78" s="14">
        <v>0</v>
      </c>
      <c r="J78" s="16">
        <v>0</v>
      </c>
      <c r="K78" s="14" t="s">
        <v>582</v>
      </c>
      <c r="L78" s="16" t="s">
        <v>582</v>
      </c>
      <c r="M78" s="14">
        <v>0</v>
      </c>
      <c r="N78" s="16">
        <v>0</v>
      </c>
      <c r="O78" s="14">
        <v>0</v>
      </c>
      <c r="P78" s="16">
        <v>0</v>
      </c>
      <c r="Q78" s="14">
        <v>4.3119400000000002E-2</v>
      </c>
      <c r="R78" s="16">
        <v>3.057754E-2</v>
      </c>
    </row>
    <row r="79" spans="1:18" ht="24.95" customHeight="1" x14ac:dyDescent="0.25">
      <c r="A79" s="11" t="s">
        <v>549</v>
      </c>
      <c r="B79" s="13">
        <v>1657</v>
      </c>
      <c r="C79" s="14">
        <f>(41/B79*100)</f>
        <v>2.4743512371756187</v>
      </c>
      <c r="D79" s="15">
        <v>1616</v>
      </c>
      <c r="E79" s="14">
        <v>29.90036838</v>
      </c>
      <c r="F79" s="16">
        <v>3.77564374</v>
      </c>
      <c r="G79" s="14">
        <v>69.643311859999997</v>
      </c>
      <c r="H79" s="16">
        <v>3.7520798700000002</v>
      </c>
      <c r="I79" s="14">
        <v>0</v>
      </c>
      <c r="J79" s="16">
        <v>0</v>
      </c>
      <c r="K79" s="14" t="s">
        <v>582</v>
      </c>
      <c r="L79" s="16" t="s">
        <v>582</v>
      </c>
      <c r="M79" s="14">
        <v>0</v>
      </c>
      <c r="N79" s="16">
        <v>0</v>
      </c>
      <c r="O79" s="14">
        <v>0</v>
      </c>
      <c r="P79" s="16">
        <v>0</v>
      </c>
      <c r="Q79" s="14">
        <v>0.45631976000000002</v>
      </c>
      <c r="R79" s="16">
        <v>0.16335029000000001</v>
      </c>
    </row>
    <row r="80" spans="1:18" x14ac:dyDescent="0.25">
      <c r="A80" s="11" t="s">
        <v>550</v>
      </c>
      <c r="B80" s="13">
        <v>7841</v>
      </c>
      <c r="C80" s="14">
        <f>(0/B80*100)</f>
        <v>0</v>
      </c>
      <c r="D80" s="15">
        <v>7841</v>
      </c>
      <c r="E80" s="14">
        <v>44.026042799999999</v>
      </c>
      <c r="F80" s="16">
        <v>1.0306524100000001</v>
      </c>
      <c r="G80" s="14">
        <v>55.464261610000001</v>
      </c>
      <c r="H80" s="16">
        <v>1.0450922600000001</v>
      </c>
      <c r="I80" s="14">
        <v>0</v>
      </c>
      <c r="J80" s="16">
        <v>0</v>
      </c>
      <c r="K80" s="14" t="s">
        <v>582</v>
      </c>
      <c r="L80" s="16" t="s">
        <v>582</v>
      </c>
      <c r="M80" s="14">
        <v>0</v>
      </c>
      <c r="N80" s="16">
        <v>0</v>
      </c>
      <c r="O80" s="14">
        <v>0</v>
      </c>
      <c r="P80" s="16">
        <v>0</v>
      </c>
      <c r="Q80" s="14">
        <v>0.50969560000000003</v>
      </c>
      <c r="R80" s="16">
        <v>9.3546320000000002E-2</v>
      </c>
    </row>
    <row r="81" spans="1:18" x14ac:dyDescent="0.25">
      <c r="A81" s="19" t="s">
        <v>551</v>
      </c>
      <c r="B81" s="13">
        <v>8861</v>
      </c>
      <c r="C81" s="14">
        <f>(76/B81*100)</f>
        <v>0.85769100552984989</v>
      </c>
      <c r="D81" s="15">
        <v>8785</v>
      </c>
      <c r="E81" s="14">
        <v>57.798244650000001</v>
      </c>
      <c r="F81" s="16">
        <v>1.58047866</v>
      </c>
      <c r="G81" s="14">
        <v>42.201755349999999</v>
      </c>
      <c r="H81" s="16">
        <v>1.58047866</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760</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68.573542649999993</v>
      </c>
      <c r="F7" s="16">
        <v>0.58383264999999995</v>
      </c>
      <c r="G7" s="14">
        <v>31.42645735</v>
      </c>
      <c r="H7" s="16">
        <v>0.58383264999999995</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59.267139899999997</v>
      </c>
      <c r="F8" s="16">
        <v>1.3663753000000001</v>
      </c>
      <c r="G8" s="14">
        <v>40.258784509999998</v>
      </c>
      <c r="H8" s="16">
        <v>1.36363038</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51.873019720000002</v>
      </c>
      <c r="F9" s="16">
        <v>0.82661348999999995</v>
      </c>
      <c r="G9" s="14">
        <v>45.091940399999999</v>
      </c>
      <c r="H9" s="16">
        <v>0.78419037000000003</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77.134898719999995</v>
      </c>
      <c r="F10" s="16">
        <v>0.56027278999999997</v>
      </c>
      <c r="G10" s="14">
        <v>22.865101280000001</v>
      </c>
      <c r="H10" s="16">
        <v>0.56027278999999997</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41.950929879999997</v>
      </c>
      <c r="F11" s="16">
        <v>0.86036122000000004</v>
      </c>
      <c r="G11" s="14">
        <v>58.049070120000003</v>
      </c>
      <c r="H11" s="16">
        <v>0.86036122000000004</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37.531113249999997</v>
      </c>
      <c r="F12" s="16">
        <v>0.93410788</v>
      </c>
      <c r="G12" s="14">
        <v>60.121100749999997</v>
      </c>
      <c r="H12" s="16">
        <v>0.98466856999999997</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(2813/B13*100)</f>
        <v>39.282223153190891</v>
      </c>
      <c r="D13" s="15">
        <v>4348</v>
      </c>
      <c r="E13" s="14">
        <v>0</v>
      </c>
      <c r="F13" s="16">
        <v>0</v>
      </c>
      <c r="G13" s="14">
        <v>93.461158370000007</v>
      </c>
      <c r="H13" s="16">
        <v>0.73085321000000003</v>
      </c>
      <c r="I13" s="14">
        <v>0</v>
      </c>
      <c r="J13" s="16">
        <v>0</v>
      </c>
      <c r="K13" s="14" t="s">
        <v>582</v>
      </c>
      <c r="L13" s="16" t="s">
        <v>582</v>
      </c>
      <c r="M13" s="14">
        <v>6.5388416300000003</v>
      </c>
      <c r="N13" s="16">
        <v>0.73085321000000003</v>
      </c>
      <c r="O13" s="14">
        <v>0</v>
      </c>
      <c r="P13" s="16">
        <v>0</v>
      </c>
      <c r="Q13" s="14">
        <v>0</v>
      </c>
      <c r="R13" s="16">
        <v>0</v>
      </c>
    </row>
    <row r="14" spans="1:18" x14ac:dyDescent="0.25">
      <c r="A14" s="11" t="s">
        <v>484</v>
      </c>
      <c r="B14" s="13">
        <v>5587</v>
      </c>
      <c r="C14" s="14">
        <f>(78/B14*100)</f>
        <v>1.3960980848398066</v>
      </c>
      <c r="D14" s="15">
        <v>5509</v>
      </c>
      <c r="E14" s="14">
        <v>54.038853359999997</v>
      </c>
      <c r="F14" s="16">
        <v>0.74724999999999997</v>
      </c>
      <c r="G14" s="14">
        <v>45.961146640000003</v>
      </c>
      <c r="H14" s="16">
        <v>0.74724999999999997</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49.379706169999999</v>
      </c>
      <c r="F15" s="16">
        <v>1.4916037600000001</v>
      </c>
      <c r="G15" s="14">
        <v>49.606088010000001</v>
      </c>
      <c r="H15" s="16">
        <v>1.51036305</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36.063095959999998</v>
      </c>
      <c r="F16" s="16">
        <v>0.86237496999999996</v>
      </c>
      <c r="G16" s="14">
        <v>63.936904040000002</v>
      </c>
      <c r="H16" s="16">
        <v>0.86237496999999996</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50.15578215</v>
      </c>
      <c r="F17" s="16">
        <v>1.0033404800000001</v>
      </c>
      <c r="G17" s="14">
        <v>47.097675189999997</v>
      </c>
      <c r="H17" s="16">
        <v>1.027388</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42.65407956</v>
      </c>
      <c r="F18" s="16">
        <v>1.0334663799999999</v>
      </c>
      <c r="G18" s="14">
        <v>57.34592044</v>
      </c>
      <c r="H18" s="16">
        <v>1.0334663799999999</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43.707615930000003</v>
      </c>
      <c r="F19" s="16">
        <v>0.85467565999999995</v>
      </c>
      <c r="G19" s="14">
        <v>56.292384069999997</v>
      </c>
      <c r="H19" s="16">
        <v>0.85467565999999995</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50.981433809999999</v>
      </c>
      <c r="F20" s="16">
        <v>0.83199199999999995</v>
      </c>
      <c r="G20" s="14">
        <v>49.018566190000001</v>
      </c>
      <c r="H20" s="16">
        <v>0.83199199999999995</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98.014789620000002</v>
      </c>
      <c r="F21" s="16">
        <v>0.22579423000000001</v>
      </c>
      <c r="G21" s="14">
        <v>1.9852103800000001</v>
      </c>
      <c r="H21" s="16">
        <v>0.22579423000000001</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58.208939579999999</v>
      </c>
      <c r="F22" s="16">
        <v>1.1260602799999999</v>
      </c>
      <c r="G22" s="14">
        <v>41.763102369999999</v>
      </c>
      <c r="H22" s="16">
        <v>1.12533825</v>
      </c>
      <c r="I22" s="14">
        <v>0</v>
      </c>
      <c r="J22" s="16">
        <v>0</v>
      </c>
      <c r="K22" s="14" t="s">
        <v>582</v>
      </c>
      <c r="L22" s="16" t="s">
        <v>582</v>
      </c>
      <c r="M22" s="14">
        <v>0</v>
      </c>
      <c r="N22" s="16">
        <v>0</v>
      </c>
      <c r="O22" s="14">
        <v>2.7958050000000002E-2</v>
      </c>
      <c r="P22" s="16">
        <v>1.9555619999999999E-2</v>
      </c>
      <c r="Q22" s="14">
        <v>0</v>
      </c>
      <c r="R22" s="16">
        <v>0</v>
      </c>
    </row>
    <row r="23" spans="1:18" x14ac:dyDescent="0.25">
      <c r="A23" s="11" t="s">
        <v>493</v>
      </c>
      <c r="B23" s="13">
        <v>11583</v>
      </c>
      <c r="C23" s="14">
        <f>(230/B23*100)</f>
        <v>1.9856686523353189</v>
      </c>
      <c r="D23" s="15">
        <v>11353</v>
      </c>
      <c r="E23" s="14">
        <v>57.032359479999997</v>
      </c>
      <c r="F23" s="16">
        <v>1.66120376</v>
      </c>
      <c r="G23" s="14">
        <v>42.967640520000003</v>
      </c>
      <c r="H23" s="16">
        <v>1.66120376</v>
      </c>
      <c r="I23" s="14">
        <v>0</v>
      </c>
      <c r="J23" s="16">
        <v>0</v>
      </c>
      <c r="K23" s="14" t="s">
        <v>582</v>
      </c>
      <c r="L23" s="16" t="s">
        <v>582</v>
      </c>
      <c r="M23" s="14">
        <v>0</v>
      </c>
      <c r="N23" s="16">
        <v>0</v>
      </c>
      <c r="O23" s="14">
        <v>0</v>
      </c>
      <c r="P23" s="16">
        <v>0</v>
      </c>
      <c r="Q23" s="14">
        <v>0</v>
      </c>
      <c r="R23" s="16">
        <v>0</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(25/B25*100)</f>
        <v>0.44794839634474104</v>
      </c>
      <c r="D25" s="15">
        <v>5556</v>
      </c>
      <c r="E25" s="14">
        <v>73.128848410000003</v>
      </c>
      <c r="F25" s="16">
        <v>1.0241772099999999</v>
      </c>
      <c r="G25" s="14">
        <v>26.87115159</v>
      </c>
      <c r="H25" s="16">
        <v>1.0241772099999999</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47.808417689999999</v>
      </c>
      <c r="F26" s="16">
        <v>0.86087274999999996</v>
      </c>
      <c r="G26" s="14">
        <v>52.191582310000001</v>
      </c>
      <c r="H26" s="16">
        <v>0.86087274999999996</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63.52565671</v>
      </c>
      <c r="F27" s="16">
        <v>0.55127594000000002</v>
      </c>
      <c r="G27" s="14">
        <v>36.47434329</v>
      </c>
      <c r="H27" s="16">
        <v>0.55127594000000002</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71.910659820000006</v>
      </c>
      <c r="F28" s="16">
        <v>1.1548684300000001</v>
      </c>
      <c r="G28" s="14">
        <v>28.089340180000001</v>
      </c>
      <c r="H28" s="16">
        <v>1.1548684300000001</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45.141786809999999</v>
      </c>
      <c r="F29" s="16">
        <v>0.94416338</v>
      </c>
      <c r="G29" s="14">
        <v>52.091450780000002</v>
      </c>
      <c r="H29" s="16">
        <v>0.96154704999999996</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72.45434822</v>
      </c>
      <c r="F30" s="16">
        <v>1.0111661300000001</v>
      </c>
      <c r="G30" s="14">
        <v>27.54565178</v>
      </c>
      <c r="H30" s="16">
        <v>1.0111661300000001</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(6/B32*100)</f>
        <v>0.13398838767306834</v>
      </c>
      <c r="D32" s="15">
        <v>4472</v>
      </c>
      <c r="E32" s="14">
        <v>34.204166090000001</v>
      </c>
      <c r="F32" s="16">
        <v>0.76520045000000003</v>
      </c>
      <c r="G32" s="14">
        <v>65.795833909999999</v>
      </c>
      <c r="H32" s="16">
        <v>0.76520045000000003</v>
      </c>
      <c r="I32" s="14">
        <v>0</v>
      </c>
      <c r="J32" s="16">
        <v>0</v>
      </c>
      <c r="K32" s="14" t="s">
        <v>582</v>
      </c>
      <c r="L32" s="16" t="s">
        <v>582</v>
      </c>
      <c r="M32" s="14">
        <v>0</v>
      </c>
      <c r="N32" s="16">
        <v>0</v>
      </c>
      <c r="O32" s="14">
        <v>0</v>
      </c>
      <c r="P32" s="16">
        <v>0</v>
      </c>
      <c r="Q32" s="14">
        <v>0</v>
      </c>
      <c r="R32" s="16">
        <v>0</v>
      </c>
    </row>
    <row r="33" spans="1:18" x14ac:dyDescent="0.25">
      <c r="A33" s="11" t="s">
        <v>503</v>
      </c>
      <c r="B33" s="13">
        <v>7325</v>
      </c>
      <c r="C33" s="14">
        <f>(78/B33*100)</f>
        <v>1.0648464163822524</v>
      </c>
      <c r="D33" s="15">
        <v>7247</v>
      </c>
      <c r="E33" s="14">
        <v>38.458468609999997</v>
      </c>
      <c r="F33" s="16">
        <v>0.92797394</v>
      </c>
      <c r="G33" s="14">
        <v>61.541531390000003</v>
      </c>
      <c r="H33" s="16">
        <v>0.92797394</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35.996081910000001</v>
      </c>
      <c r="F34" s="16">
        <v>1.13396429</v>
      </c>
      <c r="G34" s="14">
        <v>61.431612569999999</v>
      </c>
      <c r="H34" s="16">
        <v>1.0255387899999999</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43.381450190000002</v>
      </c>
      <c r="F36" s="16">
        <v>1.19369316</v>
      </c>
      <c r="G36" s="14">
        <v>56.618549809999998</v>
      </c>
      <c r="H36" s="16">
        <v>1.19369316</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63.16699011</v>
      </c>
      <c r="F37" s="16">
        <v>1.13703785</v>
      </c>
      <c r="G37" s="14">
        <v>36.83300989</v>
      </c>
      <c r="H37" s="16">
        <v>1.13703785</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61.2890996</v>
      </c>
      <c r="F38" s="16">
        <v>1.2943712999999999</v>
      </c>
      <c r="G38" s="14">
        <v>38.7109004</v>
      </c>
      <c r="H38" s="16">
        <v>1.2943712999999999</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46.018774120000003</v>
      </c>
      <c r="F39" s="16">
        <v>1.11976787</v>
      </c>
      <c r="G39" s="14">
        <v>53.981225879999997</v>
      </c>
      <c r="H39" s="16">
        <v>1.11976787</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42.527338229999998</v>
      </c>
      <c r="F40" s="16">
        <v>0.84108826000000003</v>
      </c>
      <c r="G40" s="14">
        <v>57.472661770000002</v>
      </c>
      <c r="H40" s="16">
        <v>0.84108826000000003</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86.546533789999998</v>
      </c>
      <c r="F41" s="16">
        <v>0.78487057000000005</v>
      </c>
      <c r="G41" s="14">
        <v>12.77578037</v>
      </c>
      <c r="H41" s="16">
        <v>0.77249190000000001</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2.7606104768764244</v>
      </c>
      <c r="D42" s="15">
        <f>IF(COUNT(D7:D41) &gt; 0, AVERAGE(D7:D41), "—")</f>
        <v>6894.1714285714288</v>
      </c>
      <c r="E42" s="14">
        <f>IF(COUNT(E7:E41) &gt; 0, AVERAGE(E7:E41), "—")</f>
        <v>48.632169144285704</v>
      </c>
      <c r="F42" s="16">
        <f>IF(COUNT(F7:F41) &gt; 0, SQRT(SUMSQ(F7:F41)/(COUNT(F7:F41)*COUNT(F7:F41)) ), "—")</f>
        <v>0.15899014960879268</v>
      </c>
      <c r="G42" s="14">
        <f>IF(COUNT(G7:G41) &gt; 0, AVERAGE(G7:G41), "—")</f>
        <v>42.162082187142865</v>
      </c>
      <c r="H42" s="16">
        <f>IF(COUNT(H7:H41) &gt; 0, SQRT(SUMSQ(H7:H41)/(COUNT(H7:H41)*COUNT(H7:H41)) ), "—")</f>
        <v>0.16011207334690922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6.3478070097142858</v>
      </c>
      <c r="N42" s="16">
        <f>IF(COUNT(N7:N41) &gt; 0, SQRT(SUMSQ(N7:N41)/(COUNT(N7:N41)*COUNT(N7:N41)) ), "—")</f>
        <v>3.9461113854391681E-2</v>
      </c>
      <c r="O42" s="14">
        <f>IF(COUNT(O7:O41) &gt; 0, AVERAGE(O7:O41), "—")</f>
        <v>2.8579416585714283</v>
      </c>
      <c r="P42" s="16">
        <f>IF(COUNT(P7:P41) &gt; 0, SQRT(SUMSQ(P7:P41)/(COUNT(P7:P41)*COUNT(P7:P41)) ), "—")</f>
        <v>5.5873200000000004E-4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48.883345339999998</v>
      </c>
      <c r="F45" s="16">
        <v>1.4667323000000001</v>
      </c>
      <c r="G45" s="14">
        <v>28.01917049</v>
      </c>
      <c r="H45" s="16">
        <v>1.0188532400000001</v>
      </c>
      <c r="I45" s="14">
        <v>0</v>
      </c>
      <c r="J45" s="16">
        <v>0</v>
      </c>
      <c r="K45" s="14" t="s">
        <v>582</v>
      </c>
      <c r="L45" s="16" t="s">
        <v>582</v>
      </c>
      <c r="M45" s="14">
        <v>0.58368081999999999</v>
      </c>
      <c r="N45" s="16">
        <v>0.14724117</v>
      </c>
      <c r="O45" s="14">
        <v>0.50488001000000005</v>
      </c>
      <c r="P45" s="16">
        <v>0.20060912</v>
      </c>
      <c r="Q45" s="14">
        <v>22.008923329999998</v>
      </c>
      <c r="R45" s="16">
        <v>1.1843112899999999</v>
      </c>
    </row>
    <row r="46" spans="1:18" x14ac:dyDescent="0.25">
      <c r="A46" s="11" t="s">
        <v>516</v>
      </c>
      <c r="B46" s="13">
        <v>23141</v>
      </c>
      <c r="C46" s="14">
        <f>(1771/B46*100)</f>
        <v>7.6530832721144293</v>
      </c>
      <c r="D46" s="15">
        <v>21370</v>
      </c>
      <c r="E46" s="14">
        <v>65.651953989999996</v>
      </c>
      <c r="F46" s="16">
        <v>0.84430364000000002</v>
      </c>
      <c r="G46" s="14">
        <v>34.348046009999997</v>
      </c>
      <c r="H46" s="16">
        <v>0.84430364000000002</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67.748339000000001</v>
      </c>
      <c r="F47" s="16">
        <v>1.28907802</v>
      </c>
      <c r="G47" s="14">
        <v>32.251660999999999</v>
      </c>
      <c r="H47" s="16">
        <v>1.28907802</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60.717188309999997</v>
      </c>
      <c r="F48" s="16">
        <v>1.52389438</v>
      </c>
      <c r="G48" s="14">
        <v>39.282811690000003</v>
      </c>
      <c r="H48" s="16">
        <v>1.52389438</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58.145787370000001</v>
      </c>
      <c r="F49" s="16">
        <v>1.38961676</v>
      </c>
      <c r="G49" s="14">
        <v>40.472403300000003</v>
      </c>
      <c r="H49" s="16">
        <v>1.4619726500000001</v>
      </c>
      <c r="I49" s="14">
        <v>0</v>
      </c>
      <c r="J49" s="16">
        <v>0</v>
      </c>
      <c r="K49" s="14" t="s">
        <v>582</v>
      </c>
      <c r="L49" s="16" t="s">
        <v>582</v>
      </c>
      <c r="M49" s="14">
        <v>0</v>
      </c>
      <c r="N49" s="16">
        <v>0</v>
      </c>
      <c r="O49" s="14">
        <v>0</v>
      </c>
      <c r="P49" s="16">
        <v>0</v>
      </c>
      <c r="Q49" s="14">
        <v>1.3818093300000001</v>
      </c>
      <c r="R49" s="16">
        <v>0.26218929000000002</v>
      </c>
    </row>
    <row r="50" spans="1:18" x14ac:dyDescent="0.25">
      <c r="A50" s="11" t="s">
        <v>520</v>
      </c>
      <c r="B50" s="13">
        <v>11795</v>
      </c>
      <c r="C50" s="14">
        <f>(249/B50*100)</f>
        <v>2.1110640101738025</v>
      </c>
      <c r="D50" s="15">
        <v>11546</v>
      </c>
      <c r="E50" s="14">
        <v>55.249892860000003</v>
      </c>
      <c r="F50" s="16">
        <v>1.0623149199999999</v>
      </c>
      <c r="G50" s="14">
        <v>44.750107139999997</v>
      </c>
      <c r="H50" s="16">
        <v>1.0623149199999999</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77.047353770000001</v>
      </c>
      <c r="F51" s="16">
        <v>0.92412159999999999</v>
      </c>
      <c r="G51" s="14">
        <v>12.38403447</v>
      </c>
      <c r="H51" s="16">
        <v>0.67536761000000001</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(85/B52*100)</f>
        <v>1.4632466861766225</v>
      </c>
      <c r="D52" s="15">
        <v>5724</v>
      </c>
      <c r="E52" s="14">
        <v>34.573297250000003</v>
      </c>
      <c r="F52" s="16">
        <v>0.71013978</v>
      </c>
      <c r="G52" s="14">
        <v>65.426702750000004</v>
      </c>
      <c r="H52" s="16">
        <v>0.71013978</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43.702755680000003</v>
      </c>
      <c r="F53" s="16">
        <v>0.74942531000000001</v>
      </c>
      <c r="G53" s="14">
        <v>56.297244319999997</v>
      </c>
      <c r="H53" s="16">
        <v>0.74942531000000001</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66.94661601</v>
      </c>
      <c r="F54" s="16">
        <v>1.13430553</v>
      </c>
      <c r="G54" s="14">
        <v>33.05338399</v>
      </c>
      <c r="H54" s="16">
        <v>1.13430553</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37.587631340000002</v>
      </c>
      <c r="F55" s="16">
        <v>0.94723193999999999</v>
      </c>
      <c r="G55" s="14">
        <v>61.895502389999997</v>
      </c>
      <c r="H55" s="16">
        <v>0.93980958000000003</v>
      </c>
      <c r="I55" s="14">
        <v>0</v>
      </c>
      <c r="J55" s="16">
        <v>0</v>
      </c>
      <c r="K55" s="14" t="s">
        <v>582</v>
      </c>
      <c r="L55" s="16" t="s">
        <v>582</v>
      </c>
      <c r="M55" s="14">
        <v>1.5872219999999999E-2</v>
      </c>
      <c r="N55" s="16">
        <v>1.5802099999999999E-2</v>
      </c>
      <c r="O55" s="14">
        <v>8.1484490000000007E-2</v>
      </c>
      <c r="P55" s="16">
        <v>4.2463359999999999E-2</v>
      </c>
      <c r="Q55" s="14">
        <v>0.41950956</v>
      </c>
      <c r="R55" s="16">
        <v>0.1249125</v>
      </c>
    </row>
    <row r="56" spans="1:18" x14ac:dyDescent="0.25">
      <c r="A56" s="11" t="s">
        <v>526</v>
      </c>
      <c r="B56" s="13">
        <v>5359</v>
      </c>
      <c r="C56" s="14">
        <f>(77/B56*100)</f>
        <v>1.4368352304534429</v>
      </c>
      <c r="D56" s="15">
        <v>5282</v>
      </c>
      <c r="E56" s="14">
        <v>52.608014349999998</v>
      </c>
      <c r="F56" s="16">
        <v>0.88377095000000006</v>
      </c>
      <c r="G56" s="14">
        <v>47.391985650000002</v>
      </c>
      <c r="H56" s="16">
        <v>0.88377095000000006</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67.191370430000006</v>
      </c>
      <c r="F57" s="16">
        <v>1.63906152</v>
      </c>
      <c r="G57" s="14">
        <v>31.299094780000001</v>
      </c>
      <c r="H57" s="16">
        <v>1.6342140199999999</v>
      </c>
      <c r="I57" s="14">
        <v>0</v>
      </c>
      <c r="J57" s="16">
        <v>0</v>
      </c>
      <c r="K57" s="14" t="s">
        <v>582</v>
      </c>
      <c r="L57" s="16" t="s">
        <v>582</v>
      </c>
      <c r="M57" s="14">
        <v>0</v>
      </c>
      <c r="N57" s="16">
        <v>0</v>
      </c>
      <c r="O57" s="14">
        <v>0</v>
      </c>
      <c r="P57" s="16">
        <v>0</v>
      </c>
      <c r="Q57" s="14">
        <v>1.50953479</v>
      </c>
      <c r="R57" s="16">
        <v>0.35473727999999999</v>
      </c>
    </row>
    <row r="58" spans="1:18" x14ac:dyDescent="0.25">
      <c r="A58" s="11" t="s">
        <v>528</v>
      </c>
      <c r="B58" s="13">
        <v>7267</v>
      </c>
      <c r="C58" s="14">
        <f>(10/B58*100)</f>
        <v>0.13760836658868861</v>
      </c>
      <c r="D58" s="15">
        <v>7257</v>
      </c>
      <c r="E58" s="14">
        <v>46.729862760000003</v>
      </c>
      <c r="F58" s="16">
        <v>1.42536167</v>
      </c>
      <c r="G58" s="14">
        <v>52.359766860000001</v>
      </c>
      <c r="H58" s="16">
        <v>1.43743994</v>
      </c>
      <c r="I58" s="14">
        <v>0</v>
      </c>
      <c r="J58" s="16">
        <v>0</v>
      </c>
      <c r="K58" s="14" t="s">
        <v>582</v>
      </c>
      <c r="L58" s="16" t="s">
        <v>582</v>
      </c>
      <c r="M58" s="14">
        <v>0</v>
      </c>
      <c r="N58" s="16">
        <v>0</v>
      </c>
      <c r="O58" s="14">
        <v>3.7622650000000001E-2</v>
      </c>
      <c r="P58" s="16">
        <v>2.342729E-2</v>
      </c>
      <c r="Q58" s="14">
        <v>0.87274773999999999</v>
      </c>
      <c r="R58" s="16">
        <v>0.22937542</v>
      </c>
    </row>
    <row r="59" spans="1:18" x14ac:dyDescent="0.25">
      <c r="A59" s="11" t="s">
        <v>529</v>
      </c>
      <c r="B59" s="13">
        <v>4826</v>
      </c>
      <c r="C59" s="14">
        <f>(26/B59*100)</f>
        <v>0.53874844591794446</v>
      </c>
      <c r="D59" s="15">
        <v>4800</v>
      </c>
      <c r="E59" s="14">
        <v>40.578996539999999</v>
      </c>
      <c r="F59" s="16">
        <v>0.98206090000000001</v>
      </c>
      <c r="G59" s="14">
        <v>49.542844160000001</v>
      </c>
      <c r="H59" s="16">
        <v>0.90076897</v>
      </c>
      <c r="I59" s="14">
        <v>0</v>
      </c>
      <c r="J59" s="16">
        <v>0</v>
      </c>
      <c r="K59" s="14" t="s">
        <v>582</v>
      </c>
      <c r="L59" s="16" t="s">
        <v>582</v>
      </c>
      <c r="M59" s="14">
        <v>0</v>
      </c>
      <c r="N59" s="16">
        <v>0</v>
      </c>
      <c r="O59" s="14">
        <v>0.19018096000000001</v>
      </c>
      <c r="P59" s="16">
        <v>7.2688810000000006E-2</v>
      </c>
      <c r="Q59" s="14">
        <v>9.68797833</v>
      </c>
      <c r="R59" s="16">
        <v>0.54281159999999995</v>
      </c>
    </row>
    <row r="60" spans="1:18" x14ac:dyDescent="0.25">
      <c r="A60" s="11" t="s">
        <v>530</v>
      </c>
      <c r="B60" s="13">
        <v>4546</v>
      </c>
      <c r="C60" s="14">
        <f>(15/B60*100)</f>
        <v>0.32996040475142985</v>
      </c>
      <c r="D60" s="15">
        <v>4531</v>
      </c>
      <c r="E60" s="14">
        <v>26.168068860000002</v>
      </c>
      <c r="F60" s="16">
        <v>2.18986854</v>
      </c>
      <c r="G60" s="14">
        <v>56.422183269999998</v>
      </c>
      <c r="H60" s="16">
        <v>1.80464242</v>
      </c>
      <c r="I60" s="14">
        <v>0</v>
      </c>
      <c r="J60" s="16">
        <v>0</v>
      </c>
      <c r="K60" s="14" t="s">
        <v>582</v>
      </c>
      <c r="L60" s="16" t="s">
        <v>582</v>
      </c>
      <c r="M60" s="14">
        <v>0</v>
      </c>
      <c r="N60" s="16">
        <v>0</v>
      </c>
      <c r="O60" s="14">
        <v>5.656431E-2</v>
      </c>
      <c r="P60" s="16">
        <v>2.746701E-2</v>
      </c>
      <c r="Q60" s="14">
        <v>17.353183550000001</v>
      </c>
      <c r="R60" s="16">
        <v>1.64421025</v>
      </c>
    </row>
    <row r="61" spans="1:18" x14ac:dyDescent="0.25">
      <c r="A61" s="11" t="s">
        <v>531</v>
      </c>
      <c r="B61" s="13">
        <v>6525</v>
      </c>
      <c r="C61" s="14">
        <f>(148/B61*100)</f>
        <v>2.2681992337164751</v>
      </c>
      <c r="D61" s="15">
        <v>6377</v>
      </c>
      <c r="E61" s="14">
        <v>40.294084959999999</v>
      </c>
      <c r="F61" s="16">
        <v>0.72787462000000003</v>
      </c>
      <c r="G61" s="14">
        <v>59.705915040000001</v>
      </c>
      <c r="H61" s="16">
        <v>0.72787462000000003</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48.380906830000001</v>
      </c>
      <c r="F62" s="16">
        <v>0.63528275999999995</v>
      </c>
      <c r="G62" s="14">
        <v>51.619093169999999</v>
      </c>
      <c r="H62" s="16">
        <v>0.63528275999999995</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40.917117419999997</v>
      </c>
      <c r="F63" s="16">
        <v>0.62594764999999997</v>
      </c>
      <c r="G63" s="14">
        <v>55.230584280000002</v>
      </c>
      <c r="H63" s="16">
        <v>0.59513318999999998</v>
      </c>
      <c r="I63" s="14">
        <v>0</v>
      </c>
      <c r="J63" s="16">
        <v>0</v>
      </c>
      <c r="K63" s="14" t="s">
        <v>582</v>
      </c>
      <c r="L63" s="16" t="s">
        <v>582</v>
      </c>
      <c r="M63" s="14">
        <v>7.1149690000000002E-2</v>
      </c>
      <c r="N63" s="16">
        <v>4.2004769999999997E-2</v>
      </c>
      <c r="O63" s="14">
        <v>5.1182480000000002E-2</v>
      </c>
      <c r="P63" s="16">
        <v>3.7015510000000001E-2</v>
      </c>
      <c r="Q63" s="14">
        <v>3.7299661300000002</v>
      </c>
      <c r="R63" s="16">
        <v>0.28544082999999998</v>
      </c>
    </row>
    <row r="64" spans="1:18" x14ac:dyDescent="0.25">
      <c r="A64" s="11" t="s">
        <v>534</v>
      </c>
      <c r="B64" s="13">
        <v>3634</v>
      </c>
      <c r="C64" s="14">
        <f>(3/B64*100)</f>
        <v>8.2553659878921298E-2</v>
      </c>
      <c r="D64" s="15">
        <v>3631</v>
      </c>
      <c r="E64" s="14">
        <v>43.980298840000003</v>
      </c>
      <c r="F64" s="16">
        <v>0.71811705999999997</v>
      </c>
      <c r="G64" s="14">
        <v>20.077142970000001</v>
      </c>
      <c r="H64" s="16">
        <v>0.59522165999999999</v>
      </c>
      <c r="I64" s="14">
        <v>0</v>
      </c>
      <c r="J64" s="16">
        <v>0</v>
      </c>
      <c r="K64" s="14" t="s">
        <v>582</v>
      </c>
      <c r="L64" s="16" t="s">
        <v>582</v>
      </c>
      <c r="M64" s="14">
        <v>6.3321420000000003E-2</v>
      </c>
      <c r="N64" s="16">
        <v>4.5354169999999999E-2</v>
      </c>
      <c r="O64" s="14">
        <v>5.711198E-2</v>
      </c>
      <c r="P64" s="16">
        <v>4.0469869999999998E-2</v>
      </c>
      <c r="Q64" s="14">
        <v>35.822124780000003</v>
      </c>
      <c r="R64" s="16">
        <v>0.67419947999999996</v>
      </c>
    </row>
    <row r="65" spans="1:18" x14ac:dyDescent="0.25">
      <c r="A65" s="11" t="s">
        <v>535</v>
      </c>
      <c r="B65" s="13">
        <v>5325</v>
      </c>
      <c r="C65" s="14">
        <f>(14/B65*100)</f>
        <v>0.26291079812206569</v>
      </c>
      <c r="D65" s="15">
        <v>5311</v>
      </c>
      <c r="E65" s="14">
        <v>61.316993529999998</v>
      </c>
      <c r="F65" s="16">
        <v>1.0945369899999999</v>
      </c>
      <c r="G65" s="14">
        <v>37.805998590000002</v>
      </c>
      <c r="H65" s="16">
        <v>1.1130931100000001</v>
      </c>
      <c r="I65" s="14">
        <v>0</v>
      </c>
      <c r="J65" s="16">
        <v>0</v>
      </c>
      <c r="K65" s="14" t="s">
        <v>582</v>
      </c>
      <c r="L65" s="16" t="s">
        <v>582</v>
      </c>
      <c r="M65" s="14">
        <v>6.6528920000000005E-2</v>
      </c>
      <c r="N65" s="16">
        <v>3.089565E-2</v>
      </c>
      <c r="O65" s="14">
        <v>0</v>
      </c>
      <c r="P65" s="16">
        <v>0</v>
      </c>
      <c r="Q65" s="14">
        <v>0.81047895999999997</v>
      </c>
      <c r="R65" s="16">
        <v>0.17310998</v>
      </c>
    </row>
    <row r="66" spans="1:18" x14ac:dyDescent="0.25">
      <c r="A66" s="11" t="s">
        <v>536</v>
      </c>
      <c r="B66" s="13">
        <v>5665</v>
      </c>
      <c r="C66" s="14">
        <f>(80/B66*100)</f>
        <v>1.4121800529567521</v>
      </c>
      <c r="D66" s="15">
        <v>5585</v>
      </c>
      <c r="E66" s="14">
        <v>46.125120410000001</v>
      </c>
      <c r="F66" s="16">
        <v>0.64043035000000004</v>
      </c>
      <c r="G66" s="14">
        <v>53.874879589999999</v>
      </c>
      <c r="H66" s="16">
        <v>0.64043035000000004</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52.256736250000003</v>
      </c>
      <c r="F67" s="16">
        <v>1.02028323</v>
      </c>
      <c r="G67" s="14">
        <v>47.743263749999997</v>
      </c>
      <c r="H67" s="16">
        <v>1.02028323</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69.868128440000007</v>
      </c>
      <c r="F68" s="16">
        <v>0.32034892999999998</v>
      </c>
      <c r="G68" s="14">
        <v>30.13187156</v>
      </c>
      <c r="H68" s="16">
        <v>0.32034892999999998</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50.118231479999999</v>
      </c>
      <c r="F69" s="16">
        <v>1.4612617999999999</v>
      </c>
      <c r="G69" s="14">
        <v>49.653552240000003</v>
      </c>
      <c r="H69" s="16">
        <v>1.4554841000000001</v>
      </c>
      <c r="I69" s="14">
        <v>0</v>
      </c>
      <c r="J69" s="16">
        <v>0</v>
      </c>
      <c r="K69" s="14" t="s">
        <v>582</v>
      </c>
      <c r="L69" s="16" t="s">
        <v>582</v>
      </c>
      <c r="M69" s="14">
        <v>0</v>
      </c>
      <c r="N69" s="16">
        <v>0</v>
      </c>
      <c r="O69" s="14">
        <v>0</v>
      </c>
      <c r="P69" s="16">
        <v>0</v>
      </c>
      <c r="Q69" s="14">
        <v>0.22821627999999999</v>
      </c>
      <c r="R69" s="16">
        <v>8.9748190000000005E-2</v>
      </c>
    </row>
    <row r="70" spans="1:18" x14ac:dyDescent="0.25">
      <c r="A70" s="11" t="s">
        <v>540</v>
      </c>
      <c r="B70" s="13">
        <v>6036</v>
      </c>
      <c r="C70" s="14">
        <f>(223/B70*100)</f>
        <v>3.6944996686547382</v>
      </c>
      <c r="D70" s="15">
        <v>5813</v>
      </c>
      <c r="E70" s="14">
        <v>29.193899859999998</v>
      </c>
      <c r="F70" s="16">
        <v>0.79215133999999998</v>
      </c>
      <c r="G70" s="14">
        <v>70.806100139999998</v>
      </c>
      <c r="H70" s="16">
        <v>0.79215133999999998</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42.859549610000002</v>
      </c>
      <c r="F71" s="16">
        <v>0.67553569999999996</v>
      </c>
      <c r="G71" s="14">
        <v>57.140450389999998</v>
      </c>
      <c r="H71" s="16">
        <v>0.67553569999999996</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56.105925059999997</v>
      </c>
      <c r="F72" s="16">
        <v>1.1446806</v>
      </c>
      <c r="G72" s="14">
        <v>43.894074940000003</v>
      </c>
      <c r="H72" s="16">
        <v>1.1446806</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82.416271690000002</v>
      </c>
      <c r="F73" s="16">
        <v>0.83271580000000001</v>
      </c>
      <c r="G73" s="14">
        <v>17.583728310000001</v>
      </c>
      <c r="H73" s="16">
        <v>0.83271580000000001</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65.961555899999993</v>
      </c>
      <c r="F74" s="16">
        <v>0.6945363</v>
      </c>
      <c r="G74" s="14">
        <v>30.946720840000001</v>
      </c>
      <c r="H74" s="16">
        <v>0.72583808000000005</v>
      </c>
      <c r="I74" s="14">
        <v>0</v>
      </c>
      <c r="J74" s="16">
        <v>0</v>
      </c>
      <c r="K74" s="14" t="s">
        <v>582</v>
      </c>
      <c r="L74" s="16" t="s">
        <v>582</v>
      </c>
      <c r="M74" s="14">
        <v>0</v>
      </c>
      <c r="N74" s="16">
        <v>0</v>
      </c>
      <c r="O74" s="14">
        <v>0</v>
      </c>
      <c r="P74" s="16">
        <v>0</v>
      </c>
      <c r="Q74" s="14">
        <v>3.0917232600000002</v>
      </c>
      <c r="R74" s="16">
        <v>0.24082716000000001</v>
      </c>
    </row>
    <row r="75" spans="1:18" x14ac:dyDescent="0.25">
      <c r="A75" s="11" t="s">
        <v>545</v>
      </c>
      <c r="B75" s="13">
        <v>5375</v>
      </c>
      <c r="C75" s="14">
        <f>(244/B75*100)</f>
        <v>4.5395348837209308</v>
      </c>
      <c r="D75" s="15">
        <v>5131</v>
      </c>
      <c r="E75" s="14">
        <v>67.484394050000006</v>
      </c>
      <c r="F75" s="16">
        <v>0.72633689000000001</v>
      </c>
      <c r="G75" s="14">
        <v>32.515605950000001</v>
      </c>
      <c r="H75" s="16">
        <v>0.72633689000000001</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59.156643270000004</v>
      </c>
      <c r="F76" s="16">
        <v>0.70778759999999996</v>
      </c>
      <c r="G76" s="14">
        <v>40.843356729999996</v>
      </c>
      <c r="H76" s="16">
        <v>0.70778759999999996</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57.839803529999998</v>
      </c>
      <c r="F77" s="16">
        <v>0.83537855000000005</v>
      </c>
      <c r="G77" s="14">
        <v>42.160196470000002</v>
      </c>
      <c r="H77" s="16">
        <v>0.83537855000000005</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3.8639260000000002</v>
      </c>
      <c r="F78" s="16">
        <v>0.83995293000000004</v>
      </c>
      <c r="G78" s="14">
        <v>96.092954610000007</v>
      </c>
      <c r="H78" s="16">
        <v>0.85133009999999998</v>
      </c>
      <c r="I78" s="14">
        <v>0</v>
      </c>
      <c r="J78" s="16">
        <v>0</v>
      </c>
      <c r="K78" s="14" t="s">
        <v>582</v>
      </c>
      <c r="L78" s="16" t="s">
        <v>582</v>
      </c>
      <c r="M78" s="14">
        <v>0</v>
      </c>
      <c r="N78" s="16">
        <v>0</v>
      </c>
      <c r="O78" s="14">
        <v>0</v>
      </c>
      <c r="P78" s="16">
        <v>0</v>
      </c>
      <c r="Q78" s="14">
        <v>4.3119400000000002E-2</v>
      </c>
      <c r="R78" s="16">
        <v>3.057754E-2</v>
      </c>
    </row>
    <row r="79" spans="1:18" ht="24.95" customHeight="1" x14ac:dyDescent="0.25">
      <c r="A79" s="11" t="s">
        <v>549</v>
      </c>
      <c r="B79" s="13">
        <v>1657</v>
      </c>
      <c r="C79" s="14">
        <f>(41/B79*100)</f>
        <v>2.4743512371756187</v>
      </c>
      <c r="D79" s="15">
        <v>1616</v>
      </c>
      <c r="E79" s="14">
        <v>87.373886319999997</v>
      </c>
      <c r="F79" s="16">
        <v>3.3943083299999999</v>
      </c>
      <c r="G79" s="14">
        <v>12.25745972</v>
      </c>
      <c r="H79" s="16">
        <v>3.3728945100000001</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55.986271670000001</v>
      </c>
      <c r="F80" s="16">
        <v>1.11428825</v>
      </c>
      <c r="G80" s="14">
        <v>43.491775519999997</v>
      </c>
      <c r="H80" s="16">
        <v>1.1248045799999999</v>
      </c>
      <c r="I80" s="14">
        <v>0</v>
      </c>
      <c r="J80" s="16">
        <v>0</v>
      </c>
      <c r="K80" s="14" t="s">
        <v>582</v>
      </c>
      <c r="L80" s="16" t="s">
        <v>582</v>
      </c>
      <c r="M80" s="14">
        <v>0</v>
      </c>
      <c r="N80" s="16">
        <v>0</v>
      </c>
      <c r="O80" s="14">
        <v>0</v>
      </c>
      <c r="P80" s="16">
        <v>0</v>
      </c>
      <c r="Q80" s="14">
        <v>0.52195281000000004</v>
      </c>
      <c r="R80" s="16">
        <v>9.8455539999999994E-2</v>
      </c>
    </row>
    <row r="81" spans="1:18" x14ac:dyDescent="0.25">
      <c r="A81" s="19" t="s">
        <v>551</v>
      </c>
      <c r="B81" s="13">
        <v>8861</v>
      </c>
      <c r="C81" s="14">
        <f>(76/B81*100)</f>
        <v>0.85769100552984989</v>
      </c>
      <c r="D81" s="15">
        <v>8785</v>
      </c>
      <c r="E81" s="14">
        <v>92.588608930000007</v>
      </c>
      <c r="F81" s="16">
        <v>0.66628871000000001</v>
      </c>
      <c r="G81" s="14">
        <v>7.4113910699999996</v>
      </c>
      <c r="H81" s="16">
        <v>0.66628871000000001</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761</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46.498088879999997</v>
      </c>
      <c r="F7" s="16">
        <v>0.80367703999999995</v>
      </c>
      <c r="G7" s="14">
        <v>53.501911120000003</v>
      </c>
      <c r="H7" s="16">
        <v>0.80367703999999995</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50.155823640000001</v>
      </c>
      <c r="F8" s="16">
        <v>1.12881243</v>
      </c>
      <c r="G8" s="14">
        <v>49.37010076</v>
      </c>
      <c r="H8" s="16">
        <v>1.1129631200000001</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31.232901460000001</v>
      </c>
      <c r="F9" s="16">
        <v>1.04488632</v>
      </c>
      <c r="G9" s="14">
        <v>65.732058660000007</v>
      </c>
      <c r="H9" s="16">
        <v>1.02626784</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43.45281816</v>
      </c>
      <c r="F10" s="16">
        <v>0.74288851</v>
      </c>
      <c r="G10" s="14">
        <v>56.54718184</v>
      </c>
      <c r="H10" s="16">
        <v>0.74288851</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17.598027299999998</v>
      </c>
      <c r="F11" s="16">
        <v>0.78394841000000004</v>
      </c>
      <c r="G11" s="14">
        <v>82.401972700000002</v>
      </c>
      <c r="H11" s="16">
        <v>0.78394841000000004</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30.674839819999999</v>
      </c>
      <c r="F12" s="16">
        <v>1.5120156</v>
      </c>
      <c r="G12" s="14">
        <v>66.977374179999998</v>
      </c>
      <c r="H12" s="16">
        <v>1.5589950100000001</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(122/B13*100)</f>
        <v>1.7036726714146071</v>
      </c>
      <c r="D13" s="15">
        <v>7039</v>
      </c>
      <c r="E13" s="14">
        <v>6.1714643599999999</v>
      </c>
      <c r="F13" s="16">
        <v>0.62158957000000004</v>
      </c>
      <c r="G13" s="14">
        <v>89.743334779999998</v>
      </c>
      <c r="H13" s="16">
        <v>0.74791235</v>
      </c>
      <c r="I13" s="14">
        <v>0</v>
      </c>
      <c r="J13" s="16">
        <v>0</v>
      </c>
      <c r="K13" s="14" t="s">
        <v>582</v>
      </c>
      <c r="L13" s="16" t="s">
        <v>582</v>
      </c>
      <c r="M13" s="14">
        <v>4.0852008599999996</v>
      </c>
      <c r="N13" s="16">
        <v>0.46941421</v>
      </c>
      <c r="O13" s="14">
        <v>0</v>
      </c>
      <c r="P13" s="16">
        <v>0</v>
      </c>
      <c r="Q13" s="14">
        <v>0</v>
      </c>
      <c r="R13" s="16">
        <v>0</v>
      </c>
    </row>
    <row r="14" spans="1:18" x14ac:dyDescent="0.25">
      <c r="A14" s="11" t="s">
        <v>484</v>
      </c>
      <c r="B14" s="13">
        <v>5587</v>
      </c>
      <c r="C14" s="14">
        <f>(78/B14*100)</f>
        <v>1.3960980848398066</v>
      </c>
      <c r="D14" s="15">
        <v>5509</v>
      </c>
      <c r="E14" s="14">
        <v>6.8200946699999996</v>
      </c>
      <c r="F14" s="16">
        <v>0.47449278</v>
      </c>
      <c r="G14" s="14">
        <v>93.179905329999997</v>
      </c>
      <c r="H14" s="16">
        <v>0.47449278</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14.539964339999999</v>
      </c>
      <c r="F15" s="16">
        <v>1.2663422099999999</v>
      </c>
      <c r="G15" s="14">
        <v>84.445829849999996</v>
      </c>
      <c r="H15" s="16">
        <v>1.35013652</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66.222447930000001</v>
      </c>
      <c r="F16" s="16">
        <v>1.0220206700000001</v>
      </c>
      <c r="G16" s="14">
        <v>33.777552069999999</v>
      </c>
      <c r="H16" s="16">
        <v>1.0220206700000001</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19.285593339999998</v>
      </c>
      <c r="F17" s="16">
        <v>1.04294698</v>
      </c>
      <c r="G17" s="14">
        <v>77.967864000000006</v>
      </c>
      <c r="H17" s="16">
        <v>1.1412694299999999</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21.95492814</v>
      </c>
      <c r="F18" s="16">
        <v>2.1040402999999999</v>
      </c>
      <c r="G18" s="14">
        <v>78.045071859999993</v>
      </c>
      <c r="H18" s="16">
        <v>2.1040402999999999</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64.158319109999994</v>
      </c>
      <c r="F19" s="16">
        <v>1.42478427</v>
      </c>
      <c r="G19" s="14">
        <v>35.841680889999999</v>
      </c>
      <c r="H19" s="16">
        <v>1.42478427</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42.87027939</v>
      </c>
      <c r="F20" s="16">
        <v>0.83742355000000002</v>
      </c>
      <c r="G20" s="14">
        <v>57.12972061</v>
      </c>
      <c r="H20" s="16">
        <v>0.83742355000000002</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87.431373600000001</v>
      </c>
      <c r="F21" s="16">
        <v>0.61579523999999997</v>
      </c>
      <c r="G21" s="14">
        <v>12.568626399999999</v>
      </c>
      <c r="H21" s="16">
        <v>0.61579523999999997</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46.417687690000001</v>
      </c>
      <c r="F22" s="16">
        <v>1.9885157600000001</v>
      </c>
      <c r="G22" s="14">
        <v>53.54054163</v>
      </c>
      <c r="H22" s="16">
        <v>1.9822855399999999</v>
      </c>
      <c r="I22" s="14">
        <v>0</v>
      </c>
      <c r="J22" s="16">
        <v>0</v>
      </c>
      <c r="K22" s="14" t="s">
        <v>582</v>
      </c>
      <c r="L22" s="16" t="s">
        <v>582</v>
      </c>
      <c r="M22" s="14">
        <v>0</v>
      </c>
      <c r="N22" s="16">
        <v>0</v>
      </c>
      <c r="O22" s="14">
        <v>4.1770689999999999E-2</v>
      </c>
      <c r="P22" s="16">
        <v>2.9532300000000001E-2</v>
      </c>
      <c r="Q22" s="14">
        <v>0</v>
      </c>
      <c r="R22" s="16">
        <v>0</v>
      </c>
    </row>
    <row r="23" spans="1:18" x14ac:dyDescent="0.25">
      <c r="A23" s="11" t="s">
        <v>493</v>
      </c>
      <c r="B23" s="13">
        <v>11583</v>
      </c>
      <c r="C23" s="14">
        <f>(230/B23*100)</f>
        <v>1.9856686523353189</v>
      </c>
      <c r="D23" s="15">
        <v>11353</v>
      </c>
      <c r="E23" s="14">
        <v>27.99155945</v>
      </c>
      <c r="F23" s="16">
        <v>1.0156459900000001</v>
      </c>
      <c r="G23" s="14">
        <v>72.008440550000003</v>
      </c>
      <c r="H23" s="16">
        <v>1.0156459900000001</v>
      </c>
      <c r="I23" s="14">
        <v>0</v>
      </c>
      <c r="J23" s="16">
        <v>0</v>
      </c>
      <c r="K23" s="14" t="s">
        <v>582</v>
      </c>
      <c r="L23" s="16" t="s">
        <v>582</v>
      </c>
      <c r="M23" s="14">
        <v>0</v>
      </c>
      <c r="N23" s="16">
        <v>0</v>
      </c>
      <c r="O23" s="14">
        <v>0</v>
      </c>
      <c r="P23" s="16">
        <v>0</v>
      </c>
      <c r="Q23" s="14">
        <v>0</v>
      </c>
      <c r="R23" s="16">
        <v>0</v>
      </c>
    </row>
    <row r="24" spans="1:18" x14ac:dyDescent="0.25">
      <c r="A24" s="11" t="s">
        <v>494</v>
      </c>
      <c r="B24" s="13">
        <v>6647</v>
      </c>
      <c r="C24" s="14">
        <f>(7/B24*100)</f>
        <v>0.10531066646607493</v>
      </c>
      <c r="D24" s="15">
        <v>6640</v>
      </c>
      <c r="E24" s="14">
        <v>45.804348490000002</v>
      </c>
      <c r="F24" s="16">
        <v>2.7960609199999999</v>
      </c>
      <c r="G24" s="14">
        <v>54.195651509999998</v>
      </c>
      <c r="H24" s="16">
        <v>2.7960609199999999</v>
      </c>
      <c r="I24" s="14">
        <v>0</v>
      </c>
      <c r="J24" s="16">
        <v>0</v>
      </c>
      <c r="K24" s="14" t="s">
        <v>582</v>
      </c>
      <c r="L24" s="16" t="s">
        <v>582</v>
      </c>
      <c r="M24" s="14">
        <v>0</v>
      </c>
      <c r="N24" s="16">
        <v>0</v>
      </c>
      <c r="O24" s="14">
        <v>0</v>
      </c>
      <c r="P24" s="16">
        <v>0</v>
      </c>
      <c r="Q24" s="14">
        <v>0</v>
      </c>
      <c r="R24" s="16">
        <v>0</v>
      </c>
    </row>
    <row r="25" spans="1:18" x14ac:dyDescent="0.25">
      <c r="A25" s="11" t="s">
        <v>495</v>
      </c>
      <c r="B25" s="13">
        <v>5581</v>
      </c>
      <c r="C25" s="14">
        <f>(25/B25*100)</f>
        <v>0.44794839634474104</v>
      </c>
      <c r="D25" s="15">
        <v>5556</v>
      </c>
      <c r="E25" s="14">
        <v>51.650468160000003</v>
      </c>
      <c r="F25" s="16">
        <v>2.2608556200000001</v>
      </c>
      <c r="G25" s="14">
        <v>48.349531839999997</v>
      </c>
      <c r="H25" s="16">
        <v>2.2608556200000001</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12.501863330000001</v>
      </c>
      <c r="F26" s="16">
        <v>0.55477160999999997</v>
      </c>
      <c r="G26" s="14">
        <v>87.498136669999994</v>
      </c>
      <c r="H26" s="16">
        <v>0.55477160999999997</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28.524833269999998</v>
      </c>
      <c r="F27" s="16">
        <v>0.55539556999999995</v>
      </c>
      <c r="G27" s="14">
        <v>71.475166729999998</v>
      </c>
      <c r="H27" s="16">
        <v>0.55539556999999995</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74.396050380000005</v>
      </c>
      <c r="F28" s="16">
        <v>1.5926260299999999</v>
      </c>
      <c r="G28" s="14">
        <v>25.603949620000002</v>
      </c>
      <c r="H28" s="16">
        <v>1.5926260299999999</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39.806519190000003</v>
      </c>
      <c r="F29" s="16">
        <v>1.1513374999999999</v>
      </c>
      <c r="G29" s="14">
        <v>57.426718399999999</v>
      </c>
      <c r="H29" s="16">
        <v>1.17663875</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52.520989499999999</v>
      </c>
      <c r="F30" s="16">
        <v>1.29373535</v>
      </c>
      <c r="G30" s="14">
        <v>47.479010500000001</v>
      </c>
      <c r="H30" s="16">
        <v>1.29373535</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(6/B32*100)</f>
        <v>0.13398838767306834</v>
      </c>
      <c r="D32" s="15">
        <v>4472</v>
      </c>
      <c r="E32" s="14">
        <v>2.7342510299999998</v>
      </c>
      <c r="F32" s="16">
        <v>0.25925703</v>
      </c>
      <c r="G32" s="14">
        <v>97.265748970000004</v>
      </c>
      <c r="H32" s="16">
        <v>0.25925703</v>
      </c>
      <c r="I32" s="14">
        <v>0</v>
      </c>
      <c r="J32" s="16">
        <v>0</v>
      </c>
      <c r="K32" s="14" t="s">
        <v>582</v>
      </c>
      <c r="L32" s="16" t="s">
        <v>582</v>
      </c>
      <c r="M32" s="14">
        <v>0</v>
      </c>
      <c r="N32" s="16">
        <v>0</v>
      </c>
      <c r="O32" s="14">
        <v>0</v>
      </c>
      <c r="P32" s="16">
        <v>0</v>
      </c>
      <c r="Q32" s="14">
        <v>0</v>
      </c>
      <c r="R32" s="16">
        <v>0</v>
      </c>
    </row>
    <row r="33" spans="1:18" x14ac:dyDescent="0.25">
      <c r="A33" s="11" t="s">
        <v>503</v>
      </c>
      <c r="B33" s="13">
        <v>7325</v>
      </c>
      <c r="C33" s="14">
        <f>(78/B33*100)</f>
        <v>1.0648464163822524</v>
      </c>
      <c r="D33" s="15">
        <v>7247</v>
      </c>
      <c r="E33" s="14">
        <v>64.615974350000002</v>
      </c>
      <c r="F33" s="16">
        <v>0.94885929000000002</v>
      </c>
      <c r="G33" s="14">
        <v>35.384025649999998</v>
      </c>
      <c r="H33" s="16">
        <v>0.94885929000000002</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25.80864274</v>
      </c>
      <c r="F34" s="16">
        <v>1.6291796199999999</v>
      </c>
      <c r="G34" s="14">
        <v>71.619051749999997</v>
      </c>
      <c r="H34" s="16">
        <v>1.7148577</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36.052459880000001</v>
      </c>
      <c r="F36" s="16">
        <v>0.97793680999999999</v>
      </c>
      <c r="G36" s="14">
        <v>63.947540119999999</v>
      </c>
      <c r="H36" s="16">
        <v>0.97793680999999999</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27.65278752</v>
      </c>
      <c r="F37" s="16">
        <v>1.7411046299999999</v>
      </c>
      <c r="G37" s="14">
        <v>72.347212479999996</v>
      </c>
      <c r="H37" s="16">
        <v>1.7411046299999999</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42.079708410000002</v>
      </c>
      <c r="F38" s="16">
        <v>1.4135571899999999</v>
      </c>
      <c r="G38" s="14">
        <v>57.920291589999998</v>
      </c>
      <c r="H38" s="16">
        <v>1.4135571899999999</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13.54160487</v>
      </c>
      <c r="F39" s="16">
        <v>0.80447283999999997</v>
      </c>
      <c r="G39" s="14">
        <v>86.45839513</v>
      </c>
      <c r="H39" s="16">
        <v>0.80447283999999997</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17.537547969999999</v>
      </c>
      <c r="F40" s="16">
        <v>0.76722062000000002</v>
      </c>
      <c r="G40" s="14">
        <v>82.462452029999994</v>
      </c>
      <c r="H40" s="16">
        <v>0.76722062000000002</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61.235159950000003</v>
      </c>
      <c r="F41" s="16">
        <v>1.9294399</v>
      </c>
      <c r="G41" s="14">
        <v>38.087154210000001</v>
      </c>
      <c r="H41" s="16">
        <v>1.96985075</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1.6899464821532748</v>
      </c>
      <c r="D42" s="15">
        <f>IF(COUNT(D7:D41) &gt; 0, AVERAGE(D7:D41), "—")</f>
        <v>6970.8571428571431</v>
      </c>
      <c r="E42" s="14">
        <f>IF(COUNT(E7:E41) &gt; 0, AVERAGE(E7:E41), "—")</f>
        <v>34.855412009142853</v>
      </c>
      <c r="F42" s="16">
        <f>IF(COUNT(F7:F41) &gt; 0, SQRT(SUMSQ(F7:F41)/(COUNT(F7:F41)*COUNT(F7:F41)) ), "—")</f>
        <v>0.21567715653733308</v>
      </c>
      <c r="G42" s="14">
        <f>IF(COUNT(G7:G41) &gt; 0, AVERAGE(G7:G41), "—")</f>
        <v>58.865691555142853</v>
      </c>
      <c r="H42" s="16">
        <f>IF(COUNT(H7:H41) &gt; 0, SQRT(SUMSQ(H7:H41)/(COUNT(H7:H41)*COUNT(H7:H41)) ), "—")</f>
        <v>0.21785280513841965</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3.4205601305714288</v>
      </c>
      <c r="N42" s="16">
        <f>IF(COUNT(N7:N41) &gt; 0, SQRT(SUMSQ(N7:N41)/(COUNT(N7:N41)*COUNT(N7:N41)) ), "—")</f>
        <v>3.60696399172203E-2</v>
      </c>
      <c r="O42" s="14">
        <f>IF(COUNT(O7:O41) &gt; 0, AVERAGE(O7:O41), "—")</f>
        <v>2.8583363054285718</v>
      </c>
      <c r="P42" s="16">
        <f>IF(COUNT(P7:P41) &gt; 0, SQRT(SUMSQ(P7:P41)/(COUNT(P7:P41)*COUNT(P7:P41)) ), "—")</f>
        <v>8.4378000000000003E-4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33.153123749999999</v>
      </c>
      <c r="F45" s="16">
        <v>0.98571876000000003</v>
      </c>
      <c r="G45" s="14">
        <v>47.383984359999999</v>
      </c>
      <c r="H45" s="16">
        <v>0.96836802</v>
      </c>
      <c r="I45" s="14">
        <v>0</v>
      </c>
      <c r="J45" s="16">
        <v>0</v>
      </c>
      <c r="K45" s="14" t="s">
        <v>582</v>
      </c>
      <c r="L45" s="16" t="s">
        <v>582</v>
      </c>
      <c r="M45" s="14">
        <v>3.0057107200000002</v>
      </c>
      <c r="N45" s="16">
        <v>0.53652643</v>
      </c>
      <c r="O45" s="14">
        <v>2.5474719999999999E-2</v>
      </c>
      <c r="P45" s="16">
        <v>1.8473079999999999E-2</v>
      </c>
      <c r="Q45" s="14">
        <v>16.43170645</v>
      </c>
      <c r="R45" s="16">
        <v>0.98881684000000003</v>
      </c>
    </row>
    <row r="46" spans="1:18" x14ac:dyDescent="0.25">
      <c r="A46" s="11" t="s">
        <v>516</v>
      </c>
      <c r="B46" s="13">
        <v>23141</v>
      </c>
      <c r="C46" s="14">
        <f>(1771/B46*100)</f>
        <v>7.6530832721144293</v>
      </c>
      <c r="D46" s="15">
        <v>21370</v>
      </c>
      <c r="E46" s="14">
        <v>33.587719049999997</v>
      </c>
      <c r="F46" s="16">
        <v>0.89712988000000005</v>
      </c>
      <c r="G46" s="14">
        <v>66.412280949999996</v>
      </c>
      <c r="H46" s="16">
        <v>0.89712988000000005</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13.8887006</v>
      </c>
      <c r="F47" s="16">
        <v>0.90183603000000001</v>
      </c>
      <c r="G47" s="14">
        <v>86.111299399999993</v>
      </c>
      <c r="H47" s="16">
        <v>0.90183603000000001</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57.772871260000002</v>
      </c>
      <c r="F48" s="16">
        <v>1.85429021</v>
      </c>
      <c r="G48" s="14">
        <v>42.227128739999998</v>
      </c>
      <c r="H48" s="16">
        <v>1.85429021</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25.71598118</v>
      </c>
      <c r="F49" s="16">
        <v>1.5255202000000001</v>
      </c>
      <c r="G49" s="14">
        <v>72.921565540000003</v>
      </c>
      <c r="H49" s="16">
        <v>1.5892744599999999</v>
      </c>
      <c r="I49" s="14">
        <v>0</v>
      </c>
      <c r="J49" s="16">
        <v>0</v>
      </c>
      <c r="K49" s="14" t="s">
        <v>582</v>
      </c>
      <c r="L49" s="16" t="s">
        <v>582</v>
      </c>
      <c r="M49" s="14">
        <v>0</v>
      </c>
      <c r="N49" s="16">
        <v>0</v>
      </c>
      <c r="O49" s="14">
        <v>0</v>
      </c>
      <c r="P49" s="16">
        <v>0</v>
      </c>
      <c r="Q49" s="14">
        <v>1.36245328</v>
      </c>
      <c r="R49" s="16">
        <v>0.24826827000000001</v>
      </c>
    </row>
    <row r="50" spans="1:18" x14ac:dyDescent="0.25">
      <c r="A50" s="11" t="s">
        <v>520</v>
      </c>
      <c r="B50" s="13">
        <v>11795</v>
      </c>
      <c r="C50" s="14">
        <f>(249/B50*100)</f>
        <v>2.1110640101738025</v>
      </c>
      <c r="D50" s="15">
        <v>11546</v>
      </c>
      <c r="E50" s="14">
        <v>44.234920039999999</v>
      </c>
      <c r="F50" s="16">
        <v>1.4862516299999999</v>
      </c>
      <c r="G50" s="14">
        <v>55.765079960000001</v>
      </c>
      <c r="H50" s="16">
        <v>1.4862516299999999</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47.788232729999997</v>
      </c>
      <c r="F51" s="16">
        <v>1.2899104699999999</v>
      </c>
      <c r="G51" s="14">
        <v>41.64315551</v>
      </c>
      <c r="H51" s="16">
        <v>1.23244127</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(85/B52*100)</f>
        <v>1.4632466861766225</v>
      </c>
      <c r="D52" s="15">
        <v>5724</v>
      </c>
      <c r="E52" s="14">
        <v>32.532772039999998</v>
      </c>
      <c r="F52" s="16">
        <v>1.61917457</v>
      </c>
      <c r="G52" s="14">
        <v>67.467227960000002</v>
      </c>
      <c r="H52" s="16">
        <v>1.61917457</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24.802980130000002</v>
      </c>
      <c r="F53" s="16">
        <v>0.51496989000000004</v>
      </c>
      <c r="G53" s="14">
        <v>75.197019870000005</v>
      </c>
      <c r="H53" s="16">
        <v>0.51496989000000004</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47.713486279999998</v>
      </c>
      <c r="F54" s="16">
        <v>1.1057640200000001</v>
      </c>
      <c r="G54" s="14">
        <v>52.286513720000002</v>
      </c>
      <c r="H54" s="16">
        <v>1.1057640200000001</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27.23263412</v>
      </c>
      <c r="F55" s="16">
        <v>0.80641273999999996</v>
      </c>
      <c r="G55" s="14">
        <v>72.349266099999994</v>
      </c>
      <c r="H55" s="16">
        <v>0.82589400000000002</v>
      </c>
      <c r="I55" s="14">
        <v>0</v>
      </c>
      <c r="J55" s="16">
        <v>0</v>
      </c>
      <c r="K55" s="14" t="s">
        <v>582</v>
      </c>
      <c r="L55" s="16" t="s">
        <v>582</v>
      </c>
      <c r="M55" s="14">
        <v>1.5872219999999999E-2</v>
      </c>
      <c r="N55" s="16">
        <v>1.5802099999999999E-2</v>
      </c>
      <c r="O55" s="14">
        <v>3.4944179999999998E-2</v>
      </c>
      <c r="P55" s="16">
        <v>2.4685789999999999E-2</v>
      </c>
      <c r="Q55" s="14">
        <v>0.36728338999999999</v>
      </c>
      <c r="R55" s="16">
        <v>0.11749767999999999</v>
      </c>
    </row>
    <row r="56" spans="1:18" x14ac:dyDescent="0.25">
      <c r="A56" s="11" t="s">
        <v>526</v>
      </c>
      <c r="B56" s="13">
        <v>5359</v>
      </c>
      <c r="C56" s="14">
        <f>(77/B56*100)</f>
        <v>1.4368352304534429</v>
      </c>
      <c r="D56" s="15">
        <v>5282</v>
      </c>
      <c r="E56" s="14">
        <v>58.735216469999997</v>
      </c>
      <c r="F56" s="16">
        <v>0.85977824999999997</v>
      </c>
      <c r="G56" s="14">
        <v>41.264783530000003</v>
      </c>
      <c r="H56" s="16">
        <v>0.85977824999999997</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29.074854290000001</v>
      </c>
      <c r="F57" s="16">
        <v>1.25935547</v>
      </c>
      <c r="G57" s="14">
        <v>69.450130290000004</v>
      </c>
      <c r="H57" s="16">
        <v>1.32331921</v>
      </c>
      <c r="I57" s="14">
        <v>0</v>
      </c>
      <c r="J57" s="16">
        <v>0</v>
      </c>
      <c r="K57" s="14" t="s">
        <v>582</v>
      </c>
      <c r="L57" s="16" t="s">
        <v>582</v>
      </c>
      <c r="M57" s="14">
        <v>0</v>
      </c>
      <c r="N57" s="16">
        <v>0</v>
      </c>
      <c r="O57" s="14">
        <v>0</v>
      </c>
      <c r="P57" s="16">
        <v>0</v>
      </c>
      <c r="Q57" s="14">
        <v>1.4750154200000001</v>
      </c>
      <c r="R57" s="16">
        <v>0.35313225999999998</v>
      </c>
    </row>
    <row r="58" spans="1:18" x14ac:dyDescent="0.25">
      <c r="A58" s="11" t="s">
        <v>528</v>
      </c>
      <c r="B58" s="13">
        <v>7267</v>
      </c>
      <c r="C58" s="14">
        <f>(10/B58*100)</f>
        <v>0.13760836658868861</v>
      </c>
      <c r="D58" s="15">
        <v>7257</v>
      </c>
      <c r="E58" s="14">
        <v>35.408981109999999</v>
      </c>
      <c r="F58" s="16">
        <v>1.31977111</v>
      </c>
      <c r="G58" s="14">
        <v>63.636734429999997</v>
      </c>
      <c r="H58" s="16">
        <v>1.30879871</v>
      </c>
      <c r="I58" s="14">
        <v>0</v>
      </c>
      <c r="J58" s="16">
        <v>0</v>
      </c>
      <c r="K58" s="14" t="s">
        <v>582</v>
      </c>
      <c r="L58" s="16" t="s">
        <v>582</v>
      </c>
      <c r="M58" s="14">
        <v>0</v>
      </c>
      <c r="N58" s="16">
        <v>0</v>
      </c>
      <c r="O58" s="14">
        <v>3.5015619999999997E-2</v>
      </c>
      <c r="P58" s="16">
        <v>2.3350539999999999E-2</v>
      </c>
      <c r="Q58" s="14">
        <v>0.91926883999999998</v>
      </c>
      <c r="R58" s="16">
        <v>0.2580557</v>
      </c>
    </row>
    <row r="59" spans="1:18" x14ac:dyDescent="0.25">
      <c r="A59" s="11" t="s">
        <v>529</v>
      </c>
      <c r="B59" s="13">
        <v>4826</v>
      </c>
      <c r="C59" s="14">
        <f>(26/B59*100)</f>
        <v>0.53874844591794446</v>
      </c>
      <c r="D59" s="15">
        <v>4800</v>
      </c>
      <c r="E59" s="14">
        <v>26.837222650000001</v>
      </c>
      <c r="F59" s="16">
        <v>0.66925212000000001</v>
      </c>
      <c r="G59" s="14">
        <v>66.216325830000002</v>
      </c>
      <c r="H59" s="16">
        <v>0.75635423000000002</v>
      </c>
      <c r="I59" s="14">
        <v>0</v>
      </c>
      <c r="J59" s="16">
        <v>0</v>
      </c>
      <c r="K59" s="14" t="s">
        <v>582</v>
      </c>
      <c r="L59" s="16" t="s">
        <v>582</v>
      </c>
      <c r="M59" s="14">
        <v>0</v>
      </c>
      <c r="N59" s="16">
        <v>0</v>
      </c>
      <c r="O59" s="14">
        <v>0.19018096000000001</v>
      </c>
      <c r="P59" s="16">
        <v>7.2740780000000005E-2</v>
      </c>
      <c r="Q59" s="14">
        <v>6.7562705599999999</v>
      </c>
      <c r="R59" s="16">
        <v>0.41225866999999999</v>
      </c>
    </row>
    <row r="60" spans="1:18" x14ac:dyDescent="0.25">
      <c r="A60" s="11" t="s">
        <v>530</v>
      </c>
      <c r="B60" s="13">
        <v>4546</v>
      </c>
      <c r="C60" s="14">
        <f>(15/B60*100)</f>
        <v>0.32996040475142985</v>
      </c>
      <c r="D60" s="15">
        <v>4531</v>
      </c>
      <c r="E60" s="14">
        <v>13.59984712</v>
      </c>
      <c r="F60" s="16">
        <v>1.10374309</v>
      </c>
      <c r="G60" s="14">
        <v>74.640425530000002</v>
      </c>
      <c r="H60" s="16">
        <v>1.1652500299999999</v>
      </c>
      <c r="I60" s="14">
        <v>0</v>
      </c>
      <c r="J60" s="16">
        <v>0</v>
      </c>
      <c r="K60" s="14" t="s">
        <v>582</v>
      </c>
      <c r="L60" s="16" t="s">
        <v>582</v>
      </c>
      <c r="M60" s="14">
        <v>0</v>
      </c>
      <c r="N60" s="16">
        <v>0</v>
      </c>
      <c r="O60" s="14">
        <v>2.7578809999999999E-2</v>
      </c>
      <c r="P60" s="16">
        <v>2.710999E-2</v>
      </c>
      <c r="Q60" s="14">
        <v>11.732148540000001</v>
      </c>
      <c r="R60" s="16">
        <v>1.1361025</v>
      </c>
    </row>
    <row r="61" spans="1:18" x14ac:dyDescent="0.25">
      <c r="A61" s="11" t="s">
        <v>531</v>
      </c>
      <c r="B61" s="13">
        <v>6525</v>
      </c>
      <c r="C61" s="14">
        <f>(148/B61*100)</f>
        <v>2.2681992337164751</v>
      </c>
      <c r="D61" s="15">
        <v>6377</v>
      </c>
      <c r="E61" s="14">
        <v>9.1101501299999992</v>
      </c>
      <c r="F61" s="16">
        <v>0.47156326999999998</v>
      </c>
      <c r="G61" s="14">
        <v>90.889849870000006</v>
      </c>
      <c r="H61" s="16">
        <v>0.47156326999999998</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48.668068230000003</v>
      </c>
      <c r="F62" s="16">
        <v>0.44213923999999999</v>
      </c>
      <c r="G62" s="14">
        <v>51.331931769999997</v>
      </c>
      <c r="H62" s="16">
        <v>0.44213923999999999</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41.332978529999998</v>
      </c>
      <c r="F63" s="16">
        <v>0.45468478000000001</v>
      </c>
      <c r="G63" s="14">
        <v>54.597616760000001</v>
      </c>
      <c r="H63" s="16">
        <v>0.48452592</v>
      </c>
      <c r="I63" s="14">
        <v>0</v>
      </c>
      <c r="J63" s="16">
        <v>0</v>
      </c>
      <c r="K63" s="14" t="s">
        <v>582</v>
      </c>
      <c r="L63" s="16" t="s">
        <v>582</v>
      </c>
      <c r="M63" s="14">
        <v>0.14895822</v>
      </c>
      <c r="N63" s="16">
        <v>4.9876330000000003E-2</v>
      </c>
      <c r="O63" s="14">
        <v>5.1182480000000002E-2</v>
      </c>
      <c r="P63" s="16">
        <v>3.7015510000000001E-2</v>
      </c>
      <c r="Q63" s="14">
        <v>3.8692640200000001</v>
      </c>
      <c r="R63" s="16">
        <v>0.28161272999999998</v>
      </c>
    </row>
    <row r="64" spans="1:18" x14ac:dyDescent="0.25">
      <c r="A64" s="11" t="s">
        <v>534</v>
      </c>
      <c r="B64" s="13">
        <v>3634</v>
      </c>
      <c r="C64" s="14">
        <f>(3/B64*100)</f>
        <v>8.2553659878921298E-2</v>
      </c>
      <c r="D64" s="15">
        <v>3631</v>
      </c>
      <c r="E64" s="14">
        <v>36.97895063</v>
      </c>
      <c r="F64" s="16">
        <v>0.72674265999999998</v>
      </c>
      <c r="G64" s="14">
        <v>31.665396390000002</v>
      </c>
      <c r="H64" s="16">
        <v>0.64716647999999999</v>
      </c>
      <c r="I64" s="14">
        <v>0</v>
      </c>
      <c r="J64" s="16">
        <v>0</v>
      </c>
      <c r="K64" s="14" t="s">
        <v>582</v>
      </c>
      <c r="L64" s="16" t="s">
        <v>582</v>
      </c>
      <c r="M64" s="14">
        <v>6.3321420000000003E-2</v>
      </c>
      <c r="N64" s="16">
        <v>4.5354169999999999E-2</v>
      </c>
      <c r="O64" s="14">
        <v>6.1067620000000003E-2</v>
      </c>
      <c r="P64" s="16">
        <v>4.3497010000000003E-2</v>
      </c>
      <c r="Q64" s="14">
        <v>31.231263930000001</v>
      </c>
      <c r="R64" s="16">
        <v>0.65536905999999995</v>
      </c>
    </row>
    <row r="65" spans="1:18" x14ac:dyDescent="0.25">
      <c r="A65" s="11" t="s">
        <v>535</v>
      </c>
      <c r="B65" s="13">
        <v>5325</v>
      </c>
      <c r="C65" s="14">
        <f>(14/B65*100)</f>
        <v>0.26291079812206569</v>
      </c>
      <c r="D65" s="15">
        <v>5311</v>
      </c>
      <c r="E65" s="14">
        <v>11.92475703</v>
      </c>
      <c r="F65" s="16">
        <v>0.69415737</v>
      </c>
      <c r="G65" s="14">
        <v>87.374007250000005</v>
      </c>
      <c r="H65" s="16">
        <v>0.71388874999999996</v>
      </c>
      <c r="I65" s="14">
        <v>0</v>
      </c>
      <c r="J65" s="16">
        <v>0</v>
      </c>
      <c r="K65" s="14" t="s">
        <v>582</v>
      </c>
      <c r="L65" s="16" t="s">
        <v>582</v>
      </c>
      <c r="M65" s="14">
        <v>3.3010129999999999E-2</v>
      </c>
      <c r="N65" s="16">
        <v>1.9306090000000001E-2</v>
      </c>
      <c r="O65" s="14">
        <v>0</v>
      </c>
      <c r="P65" s="16">
        <v>0</v>
      </c>
      <c r="Q65" s="14">
        <v>0.66822559999999998</v>
      </c>
      <c r="R65" s="16">
        <v>0.15617284000000001</v>
      </c>
    </row>
    <row r="66" spans="1:18" x14ac:dyDescent="0.25">
      <c r="A66" s="11" t="s">
        <v>536</v>
      </c>
      <c r="B66" s="13">
        <v>5665</v>
      </c>
      <c r="C66" s="14">
        <f>(80/B66*100)</f>
        <v>1.4121800529567521</v>
      </c>
      <c r="D66" s="15">
        <v>5585</v>
      </c>
      <c r="E66" s="14">
        <v>40.197837159999999</v>
      </c>
      <c r="F66" s="16">
        <v>0.41600817000000001</v>
      </c>
      <c r="G66" s="14">
        <v>59.802162840000001</v>
      </c>
      <c r="H66" s="16">
        <v>0.41600817000000001</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46.239194210000001</v>
      </c>
      <c r="F67" s="16">
        <v>0.95021988000000002</v>
      </c>
      <c r="G67" s="14">
        <v>53.760805789999999</v>
      </c>
      <c r="H67" s="16">
        <v>0.95021988000000002</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33.860551000000001</v>
      </c>
      <c r="F68" s="16">
        <v>0.34125253</v>
      </c>
      <c r="G68" s="14">
        <v>66.139448999999999</v>
      </c>
      <c r="H68" s="16">
        <v>0.34125253</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9.7358449399999998</v>
      </c>
      <c r="F69" s="16">
        <v>0.72755729000000002</v>
      </c>
      <c r="G69" s="14">
        <v>90.035938779999995</v>
      </c>
      <c r="H69" s="16">
        <v>0.73388162999999995</v>
      </c>
      <c r="I69" s="14">
        <v>0</v>
      </c>
      <c r="J69" s="16">
        <v>0</v>
      </c>
      <c r="K69" s="14" t="s">
        <v>582</v>
      </c>
      <c r="L69" s="16" t="s">
        <v>582</v>
      </c>
      <c r="M69" s="14">
        <v>0</v>
      </c>
      <c r="N69" s="16">
        <v>0</v>
      </c>
      <c r="O69" s="14">
        <v>0</v>
      </c>
      <c r="P69" s="16">
        <v>0</v>
      </c>
      <c r="Q69" s="14">
        <v>0.22821627999999999</v>
      </c>
      <c r="R69" s="16">
        <v>8.9748190000000005E-2</v>
      </c>
    </row>
    <row r="70" spans="1:18" x14ac:dyDescent="0.25">
      <c r="A70" s="11" t="s">
        <v>540</v>
      </c>
      <c r="B70" s="13">
        <v>6036</v>
      </c>
      <c r="C70" s="14">
        <f>(223/B70*100)</f>
        <v>3.6944996686547382</v>
      </c>
      <c r="D70" s="15">
        <v>5813</v>
      </c>
      <c r="E70" s="14">
        <v>9.1499457199999998</v>
      </c>
      <c r="F70" s="16">
        <v>0.65268545</v>
      </c>
      <c r="G70" s="14">
        <v>90.850054279999995</v>
      </c>
      <c r="H70" s="16">
        <v>0.65268545</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63.183373029999998</v>
      </c>
      <c r="F71" s="16">
        <v>0.87182716999999998</v>
      </c>
      <c r="G71" s="14">
        <v>36.816626970000002</v>
      </c>
      <c r="H71" s="16">
        <v>0.87182716999999998</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53.839284499999998</v>
      </c>
      <c r="F72" s="16">
        <v>1.4802061099999999</v>
      </c>
      <c r="G72" s="14">
        <v>46.160715500000002</v>
      </c>
      <c r="H72" s="16">
        <v>1.4802061099999999</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42.285411349999997</v>
      </c>
      <c r="F73" s="16">
        <v>1.1061767600000001</v>
      </c>
      <c r="G73" s="14">
        <v>57.714588650000003</v>
      </c>
      <c r="H73" s="16">
        <v>1.1061767600000001</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59.049956569999999</v>
      </c>
      <c r="F74" s="16">
        <v>0.75326356000000005</v>
      </c>
      <c r="G74" s="14">
        <v>37.816945629999999</v>
      </c>
      <c r="H74" s="16">
        <v>0.71860771999999995</v>
      </c>
      <c r="I74" s="14">
        <v>0</v>
      </c>
      <c r="J74" s="16">
        <v>0</v>
      </c>
      <c r="K74" s="14" t="s">
        <v>582</v>
      </c>
      <c r="L74" s="16" t="s">
        <v>582</v>
      </c>
      <c r="M74" s="14">
        <v>0</v>
      </c>
      <c r="N74" s="16">
        <v>0</v>
      </c>
      <c r="O74" s="14">
        <v>0</v>
      </c>
      <c r="P74" s="16">
        <v>0</v>
      </c>
      <c r="Q74" s="14">
        <v>3.1330978100000002</v>
      </c>
      <c r="R74" s="16">
        <v>0.25634280999999998</v>
      </c>
    </row>
    <row r="75" spans="1:18" x14ac:dyDescent="0.25">
      <c r="A75" s="11" t="s">
        <v>545</v>
      </c>
      <c r="B75" s="13">
        <v>5375</v>
      </c>
      <c r="C75" s="14">
        <f>(244/B75*100)</f>
        <v>4.5395348837209308</v>
      </c>
      <c r="D75" s="15">
        <v>5131</v>
      </c>
      <c r="E75" s="14">
        <v>57.589746499999997</v>
      </c>
      <c r="F75" s="16">
        <v>0.85648210000000002</v>
      </c>
      <c r="G75" s="14">
        <v>42.410253500000003</v>
      </c>
      <c r="H75" s="16">
        <v>0.85648210000000002</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30.632639770000001</v>
      </c>
      <c r="F76" s="16">
        <v>0.77754683999999996</v>
      </c>
      <c r="G76" s="14">
        <v>69.367360230000003</v>
      </c>
      <c r="H76" s="16">
        <v>0.77754683999999996</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22.90292445</v>
      </c>
      <c r="F77" s="16">
        <v>1.01208995</v>
      </c>
      <c r="G77" s="14">
        <v>77.09707555</v>
      </c>
      <c r="H77" s="16">
        <v>1.01208995</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4.2328838800000002</v>
      </c>
      <c r="F78" s="16">
        <v>1.0222036699999999</v>
      </c>
      <c r="G78" s="14">
        <v>95.767116119999997</v>
      </c>
      <c r="H78" s="16">
        <v>1.0222036699999999</v>
      </c>
      <c r="I78" s="14">
        <v>0</v>
      </c>
      <c r="J78" s="16">
        <v>0</v>
      </c>
      <c r="K78" s="14" t="s">
        <v>582</v>
      </c>
      <c r="L78" s="16" t="s">
        <v>582</v>
      </c>
      <c r="M78" s="14">
        <v>0</v>
      </c>
      <c r="N78" s="16">
        <v>0</v>
      </c>
      <c r="O78" s="14">
        <v>0</v>
      </c>
      <c r="P78" s="16">
        <v>0</v>
      </c>
      <c r="Q78" s="14">
        <v>0</v>
      </c>
      <c r="R78" s="16">
        <v>0</v>
      </c>
    </row>
    <row r="79" spans="1:18" ht="24.95" customHeight="1" x14ac:dyDescent="0.25">
      <c r="A79" s="11" t="s">
        <v>549</v>
      </c>
      <c r="B79" s="13">
        <v>1657</v>
      </c>
      <c r="C79" s="14">
        <f>(41/B79*100)</f>
        <v>2.4743512371756187</v>
      </c>
      <c r="D79" s="15">
        <v>1616</v>
      </c>
      <c r="E79" s="14">
        <v>22.518411789999998</v>
      </c>
      <c r="F79" s="16">
        <v>2.9610789999999998</v>
      </c>
      <c r="G79" s="14">
        <v>77.112934249999995</v>
      </c>
      <c r="H79" s="16">
        <v>2.98118923</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38.69729246</v>
      </c>
      <c r="F80" s="16">
        <v>1.0055666400000001</v>
      </c>
      <c r="G80" s="14">
        <v>60.783383440000001</v>
      </c>
      <c r="H80" s="16">
        <v>0.99732096999999997</v>
      </c>
      <c r="I80" s="14">
        <v>0</v>
      </c>
      <c r="J80" s="16">
        <v>0</v>
      </c>
      <c r="K80" s="14" t="s">
        <v>582</v>
      </c>
      <c r="L80" s="16" t="s">
        <v>582</v>
      </c>
      <c r="M80" s="14">
        <v>0</v>
      </c>
      <c r="N80" s="16">
        <v>0</v>
      </c>
      <c r="O80" s="14">
        <v>0</v>
      </c>
      <c r="P80" s="16">
        <v>0</v>
      </c>
      <c r="Q80" s="14">
        <v>0.51932409999999996</v>
      </c>
      <c r="R80" s="16">
        <v>0.17228795</v>
      </c>
    </row>
    <row r="81" spans="1:18" x14ac:dyDescent="0.25">
      <c r="A81" s="19" t="s">
        <v>551</v>
      </c>
      <c r="B81" s="13">
        <v>8861</v>
      </c>
      <c r="C81" s="14">
        <f>(76/B81*100)</f>
        <v>0.85769100552984989</v>
      </c>
      <c r="D81" s="15">
        <v>8785</v>
      </c>
      <c r="E81" s="14">
        <v>64.346116089999995</v>
      </c>
      <c r="F81" s="16">
        <v>1.27202869</v>
      </c>
      <c r="G81" s="14">
        <v>35.653883909999998</v>
      </c>
      <c r="H81" s="16">
        <v>1.27202869</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762</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67.935285629999996</v>
      </c>
      <c r="F7" s="16">
        <v>0.61186556000000003</v>
      </c>
      <c r="G7" s="14">
        <v>32.064714369999997</v>
      </c>
      <c r="H7" s="16">
        <v>0.61186556000000003</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45.220165629999997</v>
      </c>
      <c r="F8" s="16">
        <v>0.90450220999999997</v>
      </c>
      <c r="G8" s="14">
        <v>54.305758769999997</v>
      </c>
      <c r="H8" s="16">
        <v>0.90095601000000003</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48.010778299999998</v>
      </c>
      <c r="F9" s="16">
        <v>0.80007764000000003</v>
      </c>
      <c r="G9" s="14">
        <v>48.954181820000002</v>
      </c>
      <c r="H9" s="16">
        <v>0.76724431999999998</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73.860738589999997</v>
      </c>
      <c r="F10" s="16">
        <v>0.71441153999999996</v>
      </c>
      <c r="G10" s="14">
        <v>26.13926141</v>
      </c>
      <c r="H10" s="16">
        <v>0.71441153999999996</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42.086720159999999</v>
      </c>
      <c r="F11" s="16">
        <v>0.86614283000000003</v>
      </c>
      <c r="G11" s="14">
        <v>57.913279840000001</v>
      </c>
      <c r="H11" s="16">
        <v>0.86614283000000003</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45.459698950000003</v>
      </c>
      <c r="F12" s="16">
        <v>0.96696771000000004</v>
      </c>
      <c r="G12" s="14">
        <v>52.192515040000004</v>
      </c>
      <c r="H12" s="16">
        <v>0.99278328999999998</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(122/B13*100)</f>
        <v>1.7036726714146071</v>
      </c>
      <c r="D13" s="15">
        <v>7039</v>
      </c>
      <c r="E13" s="14">
        <v>42.324760060000003</v>
      </c>
      <c r="F13" s="16">
        <v>0.84416362</v>
      </c>
      <c r="G13" s="14">
        <v>53.590039079999997</v>
      </c>
      <c r="H13" s="16">
        <v>0.85959200000000002</v>
      </c>
      <c r="I13" s="14">
        <v>0</v>
      </c>
      <c r="J13" s="16">
        <v>0</v>
      </c>
      <c r="K13" s="14" t="s">
        <v>582</v>
      </c>
      <c r="L13" s="16" t="s">
        <v>582</v>
      </c>
      <c r="M13" s="14">
        <v>4.0852008599999996</v>
      </c>
      <c r="N13" s="16">
        <v>0.46941421</v>
      </c>
      <c r="O13" s="14">
        <v>0</v>
      </c>
      <c r="P13" s="16">
        <v>0</v>
      </c>
      <c r="Q13" s="14">
        <v>0</v>
      </c>
      <c r="R13" s="16">
        <v>0</v>
      </c>
    </row>
    <row r="14" spans="1:18" x14ac:dyDescent="0.25">
      <c r="A14" s="11" t="s">
        <v>484</v>
      </c>
      <c r="B14" s="13">
        <v>5587</v>
      </c>
      <c r="C14" s="14">
        <f>(78/B14*100)</f>
        <v>1.3960980848398066</v>
      </c>
      <c r="D14" s="15">
        <v>5509</v>
      </c>
      <c r="E14" s="14">
        <v>46.521311249999997</v>
      </c>
      <c r="F14" s="16">
        <v>0.74433039999999995</v>
      </c>
      <c r="G14" s="14">
        <v>53.478688750000003</v>
      </c>
      <c r="H14" s="16">
        <v>0.74433039999999995</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61.924657860000003</v>
      </c>
      <c r="F15" s="16">
        <v>1.2504346799999999</v>
      </c>
      <c r="G15" s="14">
        <v>37.061136329999997</v>
      </c>
      <c r="H15" s="16">
        <v>1.2087782899999999</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75.723800600000004</v>
      </c>
      <c r="F16" s="16">
        <v>0.80214640000000004</v>
      </c>
      <c r="G16" s="14">
        <v>24.276199399999999</v>
      </c>
      <c r="H16" s="16">
        <v>0.80214640000000004</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51.102468930000001</v>
      </c>
      <c r="F17" s="16">
        <v>0.98423875999999999</v>
      </c>
      <c r="G17" s="14">
        <v>46.150988400000003</v>
      </c>
      <c r="H17" s="16">
        <v>1.00126172</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41.456194910000001</v>
      </c>
      <c r="F18" s="16">
        <v>1.0318091899999999</v>
      </c>
      <c r="G18" s="14">
        <v>58.543805089999999</v>
      </c>
      <c r="H18" s="16">
        <v>1.0318091899999999</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33.912499050000001</v>
      </c>
      <c r="F19" s="16">
        <v>0.77753229999999995</v>
      </c>
      <c r="G19" s="14">
        <v>66.087500950000006</v>
      </c>
      <c r="H19" s="16">
        <v>0.77753229999999995</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54.706848139999998</v>
      </c>
      <c r="F20" s="16">
        <v>0.75599806000000003</v>
      </c>
      <c r="G20" s="14">
        <v>45.293151860000002</v>
      </c>
      <c r="H20" s="16">
        <v>0.75599806000000003</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98.341679900000003</v>
      </c>
      <c r="F21" s="16">
        <v>0.20202555999999999</v>
      </c>
      <c r="G21" s="14">
        <v>1.6583201000000001</v>
      </c>
      <c r="H21" s="16">
        <v>0.20202555999999999</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57.026569459999997</v>
      </c>
      <c r="F22" s="16">
        <v>1.39978045</v>
      </c>
      <c r="G22" s="14">
        <v>42.959396050000002</v>
      </c>
      <c r="H22" s="16">
        <v>1.40043469</v>
      </c>
      <c r="I22" s="14">
        <v>0</v>
      </c>
      <c r="J22" s="16">
        <v>0</v>
      </c>
      <c r="K22" s="14" t="s">
        <v>582</v>
      </c>
      <c r="L22" s="16" t="s">
        <v>582</v>
      </c>
      <c r="M22" s="14">
        <v>0</v>
      </c>
      <c r="N22" s="16">
        <v>0</v>
      </c>
      <c r="O22" s="14">
        <v>1.403449E-2</v>
      </c>
      <c r="P22" s="16">
        <v>9.7160000000000007E-3</v>
      </c>
      <c r="Q22" s="14">
        <v>0</v>
      </c>
      <c r="R22" s="16">
        <v>0</v>
      </c>
    </row>
    <row r="23" spans="1:18" x14ac:dyDescent="0.25">
      <c r="A23" s="11" t="s">
        <v>493</v>
      </c>
      <c r="B23" s="13">
        <v>11583</v>
      </c>
      <c r="C23" s="14">
        <f>(230/B23*100)</f>
        <v>1.9856686523353189</v>
      </c>
      <c r="D23" s="15">
        <v>11353</v>
      </c>
      <c r="E23" s="14">
        <v>79.637362010000004</v>
      </c>
      <c r="F23" s="16">
        <v>0.88542277999999996</v>
      </c>
      <c r="G23" s="14">
        <v>20.36263799</v>
      </c>
      <c r="H23" s="16">
        <v>0.88542277999999996</v>
      </c>
      <c r="I23" s="14">
        <v>0</v>
      </c>
      <c r="J23" s="16">
        <v>0</v>
      </c>
      <c r="K23" s="14" t="s">
        <v>582</v>
      </c>
      <c r="L23" s="16" t="s">
        <v>582</v>
      </c>
      <c r="M23" s="14">
        <v>0</v>
      </c>
      <c r="N23" s="16">
        <v>0</v>
      </c>
      <c r="O23" s="14">
        <v>0</v>
      </c>
      <c r="P23" s="16">
        <v>0</v>
      </c>
      <c r="Q23" s="14">
        <v>0</v>
      </c>
      <c r="R23" s="16">
        <v>0</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(25/B25*100)</f>
        <v>0.44794839634474104</v>
      </c>
      <c r="D25" s="15">
        <v>5556</v>
      </c>
      <c r="E25" s="14">
        <v>72.986896759999993</v>
      </c>
      <c r="F25" s="16">
        <v>1.08091388</v>
      </c>
      <c r="G25" s="14">
        <v>27.01310324</v>
      </c>
      <c r="H25" s="16">
        <v>1.08091388</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41.126676070000002</v>
      </c>
      <c r="F26" s="16">
        <v>0.96324728000000004</v>
      </c>
      <c r="G26" s="14">
        <v>58.873323929999998</v>
      </c>
      <c r="H26" s="16">
        <v>0.96324728000000004</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47.339669120000003</v>
      </c>
      <c r="F27" s="16">
        <v>0.71413318000000003</v>
      </c>
      <c r="G27" s="14">
        <v>52.660330879999997</v>
      </c>
      <c r="H27" s="16">
        <v>0.71413318000000003</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57.67127344</v>
      </c>
      <c r="F28" s="16">
        <v>0.98887422000000003</v>
      </c>
      <c r="G28" s="14">
        <v>42.32872656</v>
      </c>
      <c r="H28" s="16">
        <v>0.98887422000000003</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39.52720145</v>
      </c>
      <c r="F29" s="16">
        <v>1.0696438399999999</v>
      </c>
      <c r="G29" s="14">
        <v>57.706036140000002</v>
      </c>
      <c r="H29" s="16">
        <v>1.0724445300000001</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73.539206469999996</v>
      </c>
      <c r="F30" s="16">
        <v>0.98804782999999996</v>
      </c>
      <c r="G30" s="14">
        <v>26.46079353</v>
      </c>
      <c r="H30" s="16">
        <v>0.98804782999999996</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(6/B32*100)</f>
        <v>0.13398838767306834</v>
      </c>
      <c r="D32" s="15">
        <v>4472</v>
      </c>
      <c r="E32" s="14">
        <v>34.286565449999998</v>
      </c>
      <c r="F32" s="16">
        <v>0.77301858000000001</v>
      </c>
      <c r="G32" s="14">
        <v>65.713434550000002</v>
      </c>
      <c r="H32" s="16">
        <v>0.77301858000000001</v>
      </c>
      <c r="I32" s="14">
        <v>0</v>
      </c>
      <c r="J32" s="16">
        <v>0</v>
      </c>
      <c r="K32" s="14" t="s">
        <v>582</v>
      </c>
      <c r="L32" s="16" t="s">
        <v>582</v>
      </c>
      <c r="M32" s="14">
        <v>0</v>
      </c>
      <c r="N32" s="16">
        <v>0</v>
      </c>
      <c r="O32" s="14">
        <v>0</v>
      </c>
      <c r="P32" s="16">
        <v>0</v>
      </c>
      <c r="Q32" s="14">
        <v>0</v>
      </c>
      <c r="R32" s="16">
        <v>0</v>
      </c>
    </row>
    <row r="33" spans="1:18" x14ac:dyDescent="0.25">
      <c r="A33" s="11" t="s">
        <v>503</v>
      </c>
      <c r="B33" s="13">
        <v>7325</v>
      </c>
      <c r="C33" s="14">
        <f>(78/B33*100)</f>
        <v>1.0648464163822524</v>
      </c>
      <c r="D33" s="15">
        <v>7247</v>
      </c>
      <c r="E33" s="14">
        <v>85.083075570000005</v>
      </c>
      <c r="F33" s="16">
        <v>0.52568824999999997</v>
      </c>
      <c r="G33" s="14">
        <v>14.91692443</v>
      </c>
      <c r="H33" s="16">
        <v>0.52568824999999997</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37.9014509</v>
      </c>
      <c r="F34" s="16">
        <v>1.11493376</v>
      </c>
      <c r="G34" s="14">
        <v>59.52624359</v>
      </c>
      <c r="H34" s="16">
        <v>1.0829406100000001</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41.068222630000001</v>
      </c>
      <c r="F36" s="16">
        <v>0.92208117999999994</v>
      </c>
      <c r="G36" s="14">
        <v>58.931777369999999</v>
      </c>
      <c r="H36" s="16">
        <v>0.92208117999999994</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62.13832678</v>
      </c>
      <c r="F37" s="16">
        <v>1.35197956</v>
      </c>
      <c r="G37" s="14">
        <v>37.86167322</v>
      </c>
      <c r="H37" s="16">
        <v>1.35197956</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53.933592079999997</v>
      </c>
      <c r="F38" s="16">
        <v>1.47265804</v>
      </c>
      <c r="G38" s="14">
        <v>46.066407920000003</v>
      </c>
      <c r="H38" s="16">
        <v>1.47265804</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46.910156110000003</v>
      </c>
      <c r="F39" s="16">
        <v>1.1202752600000001</v>
      </c>
      <c r="G39" s="14">
        <v>53.089843889999997</v>
      </c>
      <c r="H39" s="16">
        <v>1.1202752600000001</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42.911227889999999</v>
      </c>
      <c r="F40" s="16">
        <v>0.87371281999999995</v>
      </c>
      <c r="G40" s="14">
        <v>57.088772110000001</v>
      </c>
      <c r="H40" s="16">
        <v>0.87371281999999995</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54.271500969999998</v>
      </c>
      <c r="F41" s="16">
        <v>1.76794571</v>
      </c>
      <c r="G41" s="14">
        <v>45.05081319</v>
      </c>
      <c r="H41" s="16">
        <v>1.75219605</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1.6869376059685297</v>
      </c>
      <c r="D42" s="15">
        <f>IF(COUNT(D7:D41) &gt; 0, AVERAGE(D7:D41), "—")</f>
        <v>6971.0571428571429</v>
      </c>
      <c r="E42" s="14">
        <f>IF(COUNT(E7:E41) &gt; 0, AVERAGE(E7:E41), "—")</f>
        <v>50.169902317714289</v>
      </c>
      <c r="F42" s="16">
        <f>IF(COUNT(F7:F41) &gt; 0, SQRT(SUMSQ(F7:F41)/(COUNT(F7:F41)*COUNT(F7:F41)) ), "—")</f>
        <v>0.15986675919124985</v>
      </c>
      <c r="G42" s="14">
        <f>IF(COUNT(G7:G41) &gt; 0, AVERAGE(G7:G41), "—")</f>
        <v>40.694850851428583</v>
      </c>
      <c r="H42" s="16">
        <f>IF(COUNT(H7:H41) &gt; 0, SQRT(SUMSQ(H7:H41)/(COUNT(H7:H41)*COUNT(H7:H41)) ), "—")</f>
        <v>0.15943839521097758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6.277702987714286</v>
      </c>
      <c r="N42" s="16">
        <f>IF(COUNT(N7:N41) &gt; 0, SQRT(SUMSQ(N7:N41)/(COUNT(N7:N41)*COUNT(N7:N41)) ), "—")</f>
        <v>3.60696399172203E-2</v>
      </c>
      <c r="O42" s="14">
        <f>IF(COUNT(O7:O41) &gt; 0, AVERAGE(O7:O41), "—")</f>
        <v>2.8575438425714288</v>
      </c>
      <c r="P42" s="16">
        <f>IF(COUNT(P7:P41) &gt; 0, SQRT(SUMSQ(P7:P41)/(COUNT(P7:P41)*COUNT(P7:P41)) ), "—")</f>
        <v>2.7760000000000003E-4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42.547529959999999</v>
      </c>
      <c r="F45" s="16">
        <v>1.2475206999999999</v>
      </c>
      <c r="G45" s="14">
        <v>35.120957490000002</v>
      </c>
      <c r="H45" s="16">
        <v>0.87724579000000003</v>
      </c>
      <c r="I45" s="14">
        <v>0</v>
      </c>
      <c r="J45" s="16">
        <v>0</v>
      </c>
      <c r="K45" s="14" t="s">
        <v>582</v>
      </c>
      <c r="L45" s="16" t="s">
        <v>582</v>
      </c>
      <c r="M45" s="14">
        <v>3.4647599200000001</v>
      </c>
      <c r="N45" s="16">
        <v>0.56076009999999998</v>
      </c>
      <c r="O45" s="14">
        <v>2.5474719999999999E-2</v>
      </c>
      <c r="P45" s="16">
        <v>1.8473079999999999E-2</v>
      </c>
      <c r="Q45" s="14">
        <v>18.841277909999999</v>
      </c>
      <c r="R45" s="16">
        <v>1.0087381799999999</v>
      </c>
    </row>
    <row r="46" spans="1:18" x14ac:dyDescent="0.25">
      <c r="A46" s="11" t="s">
        <v>516</v>
      </c>
      <c r="B46" s="13">
        <v>23141</v>
      </c>
      <c r="C46" s="14">
        <f>(1771/B46*100)</f>
        <v>7.6530832721144293</v>
      </c>
      <c r="D46" s="15">
        <v>21370</v>
      </c>
      <c r="E46" s="14">
        <v>69.217493970000007</v>
      </c>
      <c r="F46" s="16">
        <v>0.77186299999999997</v>
      </c>
      <c r="G46" s="14">
        <v>30.78250603</v>
      </c>
      <c r="H46" s="16">
        <v>0.77186299999999997</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67.970138149999997</v>
      </c>
      <c r="F47" s="16">
        <v>1.28386735</v>
      </c>
      <c r="G47" s="14">
        <v>32.029861850000003</v>
      </c>
      <c r="H47" s="16">
        <v>1.28386735</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37.79321814</v>
      </c>
      <c r="F48" s="16">
        <v>1.01405623</v>
      </c>
      <c r="G48" s="14">
        <v>62.20678186</v>
      </c>
      <c r="H48" s="16">
        <v>1.01405623</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50.316619080000002</v>
      </c>
      <c r="F49" s="16">
        <v>1.3768152199999999</v>
      </c>
      <c r="G49" s="14">
        <v>48.320927640000001</v>
      </c>
      <c r="H49" s="16">
        <v>1.3644917700000001</v>
      </c>
      <c r="I49" s="14">
        <v>0</v>
      </c>
      <c r="J49" s="16">
        <v>0</v>
      </c>
      <c r="K49" s="14" t="s">
        <v>582</v>
      </c>
      <c r="L49" s="16" t="s">
        <v>582</v>
      </c>
      <c r="M49" s="14">
        <v>0</v>
      </c>
      <c r="N49" s="16">
        <v>0</v>
      </c>
      <c r="O49" s="14">
        <v>0</v>
      </c>
      <c r="P49" s="16">
        <v>0</v>
      </c>
      <c r="Q49" s="14">
        <v>1.36245328</v>
      </c>
      <c r="R49" s="16">
        <v>0.24826827000000001</v>
      </c>
    </row>
    <row r="50" spans="1:18" x14ac:dyDescent="0.25">
      <c r="A50" s="11" t="s">
        <v>520</v>
      </c>
      <c r="B50" s="13">
        <v>11795</v>
      </c>
      <c r="C50" s="14">
        <f>(249/B50*100)</f>
        <v>2.1110640101738025</v>
      </c>
      <c r="D50" s="15">
        <v>11546</v>
      </c>
      <c r="E50" s="14">
        <v>42.543283750000001</v>
      </c>
      <c r="F50" s="16">
        <v>0.98030996999999997</v>
      </c>
      <c r="G50" s="14">
        <v>57.456716249999999</v>
      </c>
      <c r="H50" s="16">
        <v>0.98030996999999997</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79.395128279999994</v>
      </c>
      <c r="F51" s="16">
        <v>0.84077953999999999</v>
      </c>
      <c r="G51" s="14">
        <v>10.036259960000001</v>
      </c>
      <c r="H51" s="16">
        <v>0.77361838999999999</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(85/B52*100)</f>
        <v>1.4632466861766225</v>
      </c>
      <c r="D52" s="15">
        <v>5724</v>
      </c>
      <c r="E52" s="14">
        <v>36.543100729999999</v>
      </c>
      <c r="F52" s="16">
        <v>0.72250150000000002</v>
      </c>
      <c r="G52" s="14">
        <v>63.456899270000001</v>
      </c>
      <c r="H52" s="16">
        <v>0.72250150000000002</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43.917802199999997</v>
      </c>
      <c r="F53" s="16">
        <v>0.68739364000000003</v>
      </c>
      <c r="G53" s="14">
        <v>56.082197800000003</v>
      </c>
      <c r="H53" s="16">
        <v>0.68739364000000003</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58.874048049999999</v>
      </c>
      <c r="F54" s="16">
        <v>1.1201742800000001</v>
      </c>
      <c r="G54" s="14">
        <v>41.125951950000001</v>
      </c>
      <c r="H54" s="16">
        <v>1.1201742800000001</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36.775710859999997</v>
      </c>
      <c r="F55" s="16">
        <v>0.89346291</v>
      </c>
      <c r="G55" s="14">
        <v>62.758616609999997</v>
      </c>
      <c r="H55" s="16">
        <v>0.89524159999999997</v>
      </c>
      <c r="I55" s="14">
        <v>0</v>
      </c>
      <c r="J55" s="16">
        <v>0</v>
      </c>
      <c r="K55" s="14" t="s">
        <v>582</v>
      </c>
      <c r="L55" s="16" t="s">
        <v>582</v>
      </c>
      <c r="M55" s="14">
        <v>1.5872219999999999E-2</v>
      </c>
      <c r="N55" s="16">
        <v>1.5802099999999999E-2</v>
      </c>
      <c r="O55" s="14">
        <v>3.0290750000000002E-2</v>
      </c>
      <c r="P55" s="16">
        <v>3.0292050000000001E-2</v>
      </c>
      <c r="Q55" s="14">
        <v>0.41950956</v>
      </c>
      <c r="R55" s="16">
        <v>0.1249125</v>
      </c>
    </row>
    <row r="56" spans="1:18" x14ac:dyDescent="0.25">
      <c r="A56" s="11" t="s">
        <v>526</v>
      </c>
      <c r="B56" s="13">
        <v>5359</v>
      </c>
      <c r="C56" s="14">
        <f>(77/B56*100)</f>
        <v>1.4368352304534429</v>
      </c>
      <c r="D56" s="15">
        <v>5282</v>
      </c>
      <c r="E56" s="14">
        <v>54.480433380000001</v>
      </c>
      <c r="F56" s="16">
        <v>0.86048756999999998</v>
      </c>
      <c r="G56" s="14">
        <v>45.519566619999999</v>
      </c>
      <c r="H56" s="16">
        <v>0.86048756999999998</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61.949566750000002</v>
      </c>
      <c r="F57" s="16">
        <v>1.3455568</v>
      </c>
      <c r="G57" s="14">
        <v>36.557239729999999</v>
      </c>
      <c r="H57" s="16">
        <v>1.29616778</v>
      </c>
      <c r="I57" s="14">
        <v>0</v>
      </c>
      <c r="J57" s="16">
        <v>0</v>
      </c>
      <c r="K57" s="14" t="s">
        <v>582</v>
      </c>
      <c r="L57" s="16" t="s">
        <v>582</v>
      </c>
      <c r="M57" s="14">
        <v>1.429862E-2</v>
      </c>
      <c r="N57" s="16">
        <v>1.444021E-2</v>
      </c>
      <c r="O57" s="14">
        <v>0</v>
      </c>
      <c r="P57" s="16">
        <v>0</v>
      </c>
      <c r="Q57" s="14">
        <v>1.4788948900000001</v>
      </c>
      <c r="R57" s="16">
        <v>0.35327309000000001</v>
      </c>
    </row>
    <row r="58" spans="1:18" x14ac:dyDescent="0.25">
      <c r="A58" s="11" t="s">
        <v>528</v>
      </c>
      <c r="B58" s="13">
        <v>7267</v>
      </c>
      <c r="C58" s="14">
        <f>(10/B58*100)</f>
        <v>0.13760836658868861</v>
      </c>
      <c r="D58" s="15">
        <v>7257</v>
      </c>
      <c r="E58" s="14">
        <v>48.104725909999999</v>
      </c>
      <c r="F58" s="16">
        <v>1.4037644</v>
      </c>
      <c r="G58" s="14">
        <v>50.934772539999997</v>
      </c>
      <c r="H58" s="16">
        <v>1.4191820100000001</v>
      </c>
      <c r="I58" s="14">
        <v>0</v>
      </c>
      <c r="J58" s="16">
        <v>0</v>
      </c>
      <c r="K58" s="14" t="s">
        <v>582</v>
      </c>
      <c r="L58" s="16" t="s">
        <v>582</v>
      </c>
      <c r="M58" s="14">
        <v>0</v>
      </c>
      <c r="N58" s="16">
        <v>0</v>
      </c>
      <c r="O58" s="14">
        <v>3.7622650000000001E-2</v>
      </c>
      <c r="P58" s="16">
        <v>2.342729E-2</v>
      </c>
      <c r="Q58" s="14">
        <v>0.92287889999999995</v>
      </c>
      <c r="R58" s="16">
        <v>0.2447262</v>
      </c>
    </row>
    <row r="59" spans="1:18" x14ac:dyDescent="0.25">
      <c r="A59" s="11" t="s">
        <v>529</v>
      </c>
      <c r="B59" s="13">
        <v>4826</v>
      </c>
      <c r="C59" s="14">
        <f>(26/B59*100)</f>
        <v>0.53874844591794446</v>
      </c>
      <c r="D59" s="15">
        <v>4800</v>
      </c>
      <c r="E59" s="14">
        <v>38.211681110000001</v>
      </c>
      <c r="F59" s="16">
        <v>0.87553994000000002</v>
      </c>
      <c r="G59" s="14">
        <v>52.288922800000002</v>
      </c>
      <c r="H59" s="16">
        <v>0.87447191000000002</v>
      </c>
      <c r="I59" s="14">
        <v>0</v>
      </c>
      <c r="J59" s="16">
        <v>0</v>
      </c>
      <c r="K59" s="14" t="s">
        <v>582</v>
      </c>
      <c r="L59" s="16" t="s">
        <v>582</v>
      </c>
      <c r="M59" s="14">
        <v>0</v>
      </c>
      <c r="N59" s="16">
        <v>0</v>
      </c>
      <c r="O59" s="14">
        <v>0.16521838999999999</v>
      </c>
      <c r="P59" s="16">
        <v>6.8338549999999998E-2</v>
      </c>
      <c r="Q59" s="14">
        <v>9.3341776999999997</v>
      </c>
      <c r="R59" s="16">
        <v>0.53851642</v>
      </c>
    </row>
    <row r="60" spans="1:18" x14ac:dyDescent="0.25">
      <c r="A60" s="11" t="s">
        <v>530</v>
      </c>
      <c r="B60" s="13">
        <v>4546</v>
      </c>
      <c r="C60" s="14">
        <f>(15/B60*100)</f>
        <v>0.32996040475142985</v>
      </c>
      <c r="D60" s="15">
        <v>4531</v>
      </c>
      <c r="E60" s="14">
        <v>27.29684739</v>
      </c>
      <c r="F60" s="16">
        <v>2.2068671000000002</v>
      </c>
      <c r="G60" s="14">
        <v>54.756358030000001</v>
      </c>
      <c r="H60" s="16">
        <v>1.7870311999999999</v>
      </c>
      <c r="I60" s="14">
        <v>0</v>
      </c>
      <c r="J60" s="16">
        <v>0</v>
      </c>
      <c r="K60" s="14" t="s">
        <v>582</v>
      </c>
      <c r="L60" s="16" t="s">
        <v>582</v>
      </c>
      <c r="M60" s="14">
        <v>0</v>
      </c>
      <c r="N60" s="16">
        <v>0</v>
      </c>
      <c r="O60" s="14">
        <v>2.7578809999999999E-2</v>
      </c>
      <c r="P60" s="16">
        <v>2.710999E-2</v>
      </c>
      <c r="Q60" s="14">
        <v>17.919215770000001</v>
      </c>
      <c r="R60" s="16">
        <v>1.7304268899999999</v>
      </c>
    </row>
    <row r="61" spans="1:18" x14ac:dyDescent="0.25">
      <c r="A61" s="11" t="s">
        <v>531</v>
      </c>
      <c r="B61" s="13">
        <v>6525</v>
      </c>
      <c r="C61" s="14">
        <f>(148/B61*100)</f>
        <v>2.2681992337164751</v>
      </c>
      <c r="D61" s="15">
        <v>6377</v>
      </c>
      <c r="E61" s="14">
        <v>40.295453620000004</v>
      </c>
      <c r="F61" s="16">
        <v>0.77617849000000005</v>
      </c>
      <c r="G61" s="14">
        <v>59.704546379999996</v>
      </c>
      <c r="H61" s="16">
        <v>0.77617849000000005</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48.896630379999998</v>
      </c>
      <c r="F62" s="16">
        <v>0.67512643999999999</v>
      </c>
      <c r="G62" s="14">
        <v>51.103369620000002</v>
      </c>
      <c r="H62" s="16">
        <v>0.67512643999999999</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40.991844579999999</v>
      </c>
      <c r="F63" s="16">
        <v>0.58632399000000002</v>
      </c>
      <c r="G63" s="14">
        <v>54.775944670000001</v>
      </c>
      <c r="H63" s="16">
        <v>0.56850553999999998</v>
      </c>
      <c r="I63" s="14">
        <v>0</v>
      </c>
      <c r="J63" s="16">
        <v>0</v>
      </c>
      <c r="K63" s="14" t="s">
        <v>582</v>
      </c>
      <c r="L63" s="16" t="s">
        <v>582</v>
      </c>
      <c r="M63" s="14">
        <v>0.29408751</v>
      </c>
      <c r="N63" s="16">
        <v>8.4926790000000002E-2</v>
      </c>
      <c r="O63" s="14">
        <v>5.1182480000000002E-2</v>
      </c>
      <c r="P63" s="16">
        <v>3.7015510000000001E-2</v>
      </c>
      <c r="Q63" s="14">
        <v>3.8869407699999998</v>
      </c>
      <c r="R63" s="16">
        <v>0.28262920000000002</v>
      </c>
    </row>
    <row r="64" spans="1:18" x14ac:dyDescent="0.25">
      <c r="A64" s="11" t="s">
        <v>534</v>
      </c>
      <c r="B64" s="13">
        <v>3634</v>
      </c>
      <c r="C64" s="14">
        <f>(3/B64*100)</f>
        <v>8.2553659878921298E-2</v>
      </c>
      <c r="D64" s="15">
        <v>3631</v>
      </c>
      <c r="E64" s="14">
        <v>38.302413289999997</v>
      </c>
      <c r="F64" s="16">
        <v>0.77945485999999997</v>
      </c>
      <c r="G64" s="14">
        <v>29.371983279999998</v>
      </c>
      <c r="H64" s="16">
        <v>0.63613045000000001</v>
      </c>
      <c r="I64" s="14">
        <v>0</v>
      </c>
      <c r="J64" s="16">
        <v>0</v>
      </c>
      <c r="K64" s="14" t="s">
        <v>582</v>
      </c>
      <c r="L64" s="16" t="s">
        <v>582</v>
      </c>
      <c r="M64" s="14">
        <v>6.3321420000000003E-2</v>
      </c>
      <c r="N64" s="16">
        <v>4.5354169999999999E-2</v>
      </c>
      <c r="O64" s="14">
        <v>5.711198E-2</v>
      </c>
      <c r="P64" s="16">
        <v>4.0469869999999998E-2</v>
      </c>
      <c r="Q64" s="14">
        <v>32.205170029999998</v>
      </c>
      <c r="R64" s="16">
        <v>0.72485851000000001</v>
      </c>
    </row>
    <row r="65" spans="1:18" x14ac:dyDescent="0.25">
      <c r="A65" s="11" t="s">
        <v>535</v>
      </c>
      <c r="B65" s="13">
        <v>5325</v>
      </c>
      <c r="C65" s="14">
        <f>(14/B65*100)</f>
        <v>0.26291079812206569</v>
      </c>
      <c r="D65" s="15">
        <v>5311</v>
      </c>
      <c r="E65" s="14">
        <v>61.67415853</v>
      </c>
      <c r="F65" s="16">
        <v>1.09213122</v>
      </c>
      <c r="G65" s="14">
        <v>37.57554425</v>
      </c>
      <c r="H65" s="16">
        <v>1.1135877999999999</v>
      </c>
      <c r="I65" s="14">
        <v>0</v>
      </c>
      <c r="J65" s="16">
        <v>0</v>
      </c>
      <c r="K65" s="14" t="s">
        <v>582</v>
      </c>
      <c r="L65" s="16" t="s">
        <v>582</v>
      </c>
      <c r="M65" s="14">
        <v>6.6528920000000005E-2</v>
      </c>
      <c r="N65" s="16">
        <v>3.089565E-2</v>
      </c>
      <c r="O65" s="14">
        <v>0</v>
      </c>
      <c r="P65" s="16">
        <v>0</v>
      </c>
      <c r="Q65" s="14">
        <v>0.6837683</v>
      </c>
      <c r="R65" s="16">
        <v>0.15686779000000001</v>
      </c>
    </row>
    <row r="66" spans="1:18" x14ac:dyDescent="0.25">
      <c r="A66" s="11" t="s">
        <v>536</v>
      </c>
      <c r="B66" s="13">
        <v>5665</v>
      </c>
      <c r="C66" s="14">
        <f>(80/B66*100)</f>
        <v>1.4121800529567521</v>
      </c>
      <c r="D66" s="15">
        <v>5585</v>
      </c>
      <c r="E66" s="14">
        <v>42.925841140000003</v>
      </c>
      <c r="F66" s="16">
        <v>0.67553874000000003</v>
      </c>
      <c r="G66" s="14">
        <v>57.074158859999997</v>
      </c>
      <c r="H66" s="16">
        <v>0.67553874000000003</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68.320311680000003</v>
      </c>
      <c r="F67" s="16">
        <v>0.86675276000000001</v>
      </c>
      <c r="G67" s="14">
        <v>31.67968832</v>
      </c>
      <c r="H67" s="16">
        <v>0.86675276000000001</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69.866602650000004</v>
      </c>
      <c r="F68" s="16">
        <v>0.37433485999999999</v>
      </c>
      <c r="G68" s="14">
        <v>30.133397349999999</v>
      </c>
      <c r="H68" s="16">
        <v>0.37433485999999999</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50.478305470000002</v>
      </c>
      <c r="F69" s="16">
        <v>1.4222220800000001</v>
      </c>
      <c r="G69" s="14">
        <v>49.29347825</v>
      </c>
      <c r="H69" s="16">
        <v>1.4168728399999999</v>
      </c>
      <c r="I69" s="14">
        <v>0</v>
      </c>
      <c r="J69" s="16">
        <v>0</v>
      </c>
      <c r="K69" s="14" t="s">
        <v>582</v>
      </c>
      <c r="L69" s="16" t="s">
        <v>582</v>
      </c>
      <c r="M69" s="14">
        <v>0</v>
      </c>
      <c r="N69" s="16">
        <v>0</v>
      </c>
      <c r="O69" s="14">
        <v>0</v>
      </c>
      <c r="P69" s="16">
        <v>0</v>
      </c>
      <c r="Q69" s="14">
        <v>0.22821627999999999</v>
      </c>
      <c r="R69" s="16">
        <v>8.9748190000000005E-2</v>
      </c>
    </row>
    <row r="70" spans="1:18" x14ac:dyDescent="0.25">
      <c r="A70" s="11" t="s">
        <v>540</v>
      </c>
      <c r="B70" s="13">
        <v>6036</v>
      </c>
      <c r="C70" s="14">
        <f>(223/B70*100)</f>
        <v>3.6944996686547382</v>
      </c>
      <c r="D70" s="15">
        <v>5813</v>
      </c>
      <c r="E70" s="14">
        <v>25.72028491</v>
      </c>
      <c r="F70" s="16">
        <v>0.92317939000000004</v>
      </c>
      <c r="G70" s="14">
        <v>74.279715089999996</v>
      </c>
      <c r="H70" s="16">
        <v>0.92317939000000004</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66.279672910000002</v>
      </c>
      <c r="F71" s="16">
        <v>0.74058215000000005</v>
      </c>
      <c r="G71" s="14">
        <v>33.720327089999998</v>
      </c>
      <c r="H71" s="16">
        <v>0.74058215000000005</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51.072101480000001</v>
      </c>
      <c r="F72" s="16">
        <v>0.98582544999999999</v>
      </c>
      <c r="G72" s="14">
        <v>48.927898519999999</v>
      </c>
      <c r="H72" s="16">
        <v>0.98582544999999999</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83.324764369999997</v>
      </c>
      <c r="F73" s="16">
        <v>0.81084111000000003</v>
      </c>
      <c r="G73" s="14">
        <v>16.67523563</v>
      </c>
      <c r="H73" s="16">
        <v>0.81084111000000003</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68.526214139999993</v>
      </c>
      <c r="F74" s="16">
        <v>0.69180025999999994</v>
      </c>
      <c r="G74" s="14">
        <v>28.324351100000001</v>
      </c>
      <c r="H74" s="16">
        <v>0.70951905999999998</v>
      </c>
      <c r="I74" s="14">
        <v>0</v>
      </c>
      <c r="J74" s="16">
        <v>0</v>
      </c>
      <c r="K74" s="14" t="s">
        <v>582</v>
      </c>
      <c r="L74" s="16" t="s">
        <v>582</v>
      </c>
      <c r="M74" s="14">
        <v>0</v>
      </c>
      <c r="N74" s="16">
        <v>0</v>
      </c>
      <c r="O74" s="14">
        <v>0</v>
      </c>
      <c r="P74" s="16">
        <v>0</v>
      </c>
      <c r="Q74" s="14">
        <v>3.1494347500000002</v>
      </c>
      <c r="R74" s="16">
        <v>0.25577359999999999</v>
      </c>
    </row>
    <row r="75" spans="1:18" x14ac:dyDescent="0.25">
      <c r="A75" s="11" t="s">
        <v>545</v>
      </c>
      <c r="B75" s="13">
        <v>5375</v>
      </c>
      <c r="C75" s="14">
        <f>(244/B75*100)</f>
        <v>4.5395348837209308</v>
      </c>
      <c r="D75" s="15">
        <v>5131</v>
      </c>
      <c r="E75" s="14">
        <v>70.880033979999993</v>
      </c>
      <c r="F75" s="16">
        <v>0.74257653999999995</v>
      </c>
      <c r="G75" s="14">
        <v>29.11996602</v>
      </c>
      <c r="H75" s="16">
        <v>0.74257653999999995</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61.193345520000001</v>
      </c>
      <c r="F76" s="16">
        <v>0.76532118999999998</v>
      </c>
      <c r="G76" s="14">
        <v>38.806654479999999</v>
      </c>
      <c r="H76" s="16">
        <v>0.76532118999999998</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47.433114809999999</v>
      </c>
      <c r="F77" s="16">
        <v>0.73759839999999999</v>
      </c>
      <c r="G77" s="14">
        <v>52.566885190000001</v>
      </c>
      <c r="H77" s="16">
        <v>0.73759839999999999</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3.6291029199999998</v>
      </c>
      <c r="F78" s="16">
        <v>0.83422518999999995</v>
      </c>
      <c r="G78" s="14">
        <v>96.370897080000006</v>
      </c>
      <c r="H78" s="16">
        <v>0.83422518999999995</v>
      </c>
      <c r="I78" s="14">
        <v>0</v>
      </c>
      <c r="J78" s="16">
        <v>0</v>
      </c>
      <c r="K78" s="14" t="s">
        <v>582</v>
      </c>
      <c r="L78" s="16" t="s">
        <v>582</v>
      </c>
      <c r="M78" s="14">
        <v>0</v>
      </c>
      <c r="N78" s="16">
        <v>0</v>
      </c>
      <c r="O78" s="14">
        <v>0</v>
      </c>
      <c r="P78" s="16">
        <v>0</v>
      </c>
      <c r="Q78" s="14">
        <v>0</v>
      </c>
      <c r="R78" s="16">
        <v>0</v>
      </c>
    </row>
    <row r="79" spans="1:18" ht="24.95" customHeight="1" x14ac:dyDescent="0.25">
      <c r="A79" s="11" t="s">
        <v>549</v>
      </c>
      <c r="B79" s="13">
        <v>1657</v>
      </c>
      <c r="C79" s="14">
        <f>(41/B79*100)</f>
        <v>2.4743512371756187</v>
      </c>
      <c r="D79" s="15">
        <v>1616</v>
      </c>
      <c r="E79" s="14">
        <v>29.221275980000001</v>
      </c>
      <c r="F79" s="16">
        <v>2.8805992599999999</v>
      </c>
      <c r="G79" s="14">
        <v>70.410070050000002</v>
      </c>
      <c r="H79" s="16">
        <v>2.8398876899999999</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57.758592020000002</v>
      </c>
      <c r="F80" s="16">
        <v>1.12364029</v>
      </c>
      <c r="G80" s="14">
        <v>41.708684499999997</v>
      </c>
      <c r="H80" s="16">
        <v>1.1787451799999999</v>
      </c>
      <c r="I80" s="14">
        <v>0</v>
      </c>
      <c r="J80" s="16">
        <v>0</v>
      </c>
      <c r="K80" s="14" t="s">
        <v>582</v>
      </c>
      <c r="L80" s="16" t="s">
        <v>582</v>
      </c>
      <c r="M80" s="14">
        <v>0</v>
      </c>
      <c r="N80" s="16">
        <v>0</v>
      </c>
      <c r="O80" s="14">
        <v>0</v>
      </c>
      <c r="P80" s="16">
        <v>0</v>
      </c>
      <c r="Q80" s="14">
        <v>0.53272348000000003</v>
      </c>
      <c r="R80" s="16">
        <v>0.17527158000000001</v>
      </c>
    </row>
    <row r="81" spans="1:18" x14ac:dyDescent="0.25">
      <c r="A81" s="19" t="s">
        <v>551</v>
      </c>
      <c r="B81" s="13">
        <v>8861</v>
      </c>
      <c r="C81" s="14">
        <f>(76/B81*100)</f>
        <v>0.85769100552984989</v>
      </c>
      <c r="D81" s="15">
        <v>8785</v>
      </c>
      <c r="E81" s="14">
        <v>92.571139680000002</v>
      </c>
      <c r="F81" s="16">
        <v>0.66592176999999997</v>
      </c>
      <c r="G81" s="14">
        <v>7.4288603200000001</v>
      </c>
      <c r="H81" s="16">
        <v>0.66592176999999997</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71.834492260000005</v>
      </c>
      <c r="F7" s="16">
        <v>0.73966394999999996</v>
      </c>
      <c r="G7" s="14">
        <v>28.165507739999999</v>
      </c>
      <c r="H7" s="16">
        <v>0.73966394999999996</v>
      </c>
      <c r="I7" s="14">
        <v>0</v>
      </c>
      <c r="J7" s="16">
        <v>0</v>
      </c>
      <c r="K7" s="14" t="s">
        <v>582</v>
      </c>
      <c r="L7" s="16" t="s">
        <v>582</v>
      </c>
      <c r="M7" s="14">
        <v>0</v>
      </c>
      <c r="N7" s="16">
        <v>0</v>
      </c>
      <c r="O7" s="14">
        <v>0</v>
      </c>
      <c r="P7" s="16">
        <v>0</v>
      </c>
      <c r="Q7" s="14">
        <v>0</v>
      </c>
      <c r="R7" s="16">
        <v>0</v>
      </c>
    </row>
    <row r="8" spans="1:18" x14ac:dyDescent="0.25">
      <c r="A8" s="11" t="s">
        <v>478</v>
      </c>
      <c r="B8" s="13">
        <v>7007</v>
      </c>
      <c r="C8" s="14">
        <f>(0/B8*100)</f>
        <v>0</v>
      </c>
      <c r="D8" s="15">
        <v>7007</v>
      </c>
      <c r="E8" s="14">
        <v>0</v>
      </c>
      <c r="F8" s="16">
        <v>0</v>
      </c>
      <c r="G8" s="14">
        <v>0</v>
      </c>
      <c r="H8" s="16">
        <v>0</v>
      </c>
      <c r="I8" s="14">
        <v>0</v>
      </c>
      <c r="J8" s="16">
        <v>0</v>
      </c>
      <c r="K8" s="14" t="s">
        <v>582</v>
      </c>
      <c r="L8" s="16" t="s">
        <v>582</v>
      </c>
      <c r="M8" s="14">
        <v>100</v>
      </c>
      <c r="N8" s="16">
        <v>0</v>
      </c>
      <c r="O8" s="14">
        <v>0</v>
      </c>
      <c r="P8" s="16">
        <v>0</v>
      </c>
      <c r="Q8" s="14">
        <v>0</v>
      </c>
      <c r="R8" s="16">
        <v>0</v>
      </c>
    </row>
    <row r="9" spans="1:18" x14ac:dyDescent="0.25">
      <c r="A9" s="11" t="s">
        <v>479</v>
      </c>
      <c r="B9" s="13">
        <v>9651</v>
      </c>
      <c r="C9" s="14">
        <f>(0/B9*100)</f>
        <v>0</v>
      </c>
      <c r="D9" s="15">
        <v>9651</v>
      </c>
      <c r="E9" s="14">
        <v>0</v>
      </c>
      <c r="F9" s="16">
        <v>0</v>
      </c>
      <c r="G9" s="14">
        <v>0</v>
      </c>
      <c r="H9" s="16">
        <v>0</v>
      </c>
      <c r="I9" s="14">
        <v>0</v>
      </c>
      <c r="J9" s="16">
        <v>0</v>
      </c>
      <c r="K9" s="14" t="s">
        <v>582</v>
      </c>
      <c r="L9" s="16" t="s">
        <v>582</v>
      </c>
      <c r="M9" s="14">
        <v>100</v>
      </c>
      <c r="N9" s="16">
        <v>0</v>
      </c>
      <c r="O9" s="14">
        <v>0</v>
      </c>
      <c r="P9" s="16">
        <v>0</v>
      </c>
      <c r="Q9" s="14">
        <v>0</v>
      </c>
      <c r="R9" s="16">
        <v>0</v>
      </c>
    </row>
    <row r="10" spans="1:18" x14ac:dyDescent="0.25">
      <c r="A10" s="11" t="s">
        <v>480</v>
      </c>
      <c r="B10" s="13">
        <v>20058</v>
      </c>
      <c r="C10" s="14">
        <f>(545/B10*100)</f>
        <v>2.7171203509821518</v>
      </c>
      <c r="D10" s="15">
        <v>19513</v>
      </c>
      <c r="E10" s="14">
        <v>60.639336499999999</v>
      </c>
      <c r="F10" s="16">
        <v>0.69029812000000002</v>
      </c>
      <c r="G10" s="14">
        <v>39.360663500000001</v>
      </c>
      <c r="H10" s="16">
        <v>0.69029812000000002</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79.767377100000004</v>
      </c>
      <c r="F11" s="16">
        <v>0.83668171999999996</v>
      </c>
      <c r="G11" s="14">
        <v>20.232622899999999</v>
      </c>
      <c r="H11" s="16">
        <v>0.83668171999999996</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91.580668239999994</v>
      </c>
      <c r="F12" s="16">
        <v>0.71612346999999998</v>
      </c>
      <c r="G12" s="14">
        <v>6.0715457500000003</v>
      </c>
      <c r="H12" s="16">
        <v>0.41776493999999997</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(0/B13*100)</f>
        <v>0</v>
      </c>
      <c r="D13" s="15">
        <v>7161</v>
      </c>
      <c r="E13" s="14">
        <v>0</v>
      </c>
      <c r="F13" s="16">
        <v>0</v>
      </c>
      <c r="G13" s="14">
        <v>0</v>
      </c>
      <c r="H13" s="16">
        <v>0</v>
      </c>
      <c r="I13" s="14">
        <v>0</v>
      </c>
      <c r="J13" s="16">
        <v>0</v>
      </c>
      <c r="K13" s="14" t="s">
        <v>582</v>
      </c>
      <c r="L13" s="16" t="s">
        <v>582</v>
      </c>
      <c r="M13" s="14">
        <v>100</v>
      </c>
      <c r="N13" s="16">
        <v>0</v>
      </c>
      <c r="O13" s="14">
        <v>0</v>
      </c>
      <c r="P13" s="16">
        <v>0</v>
      </c>
      <c r="Q13" s="14">
        <v>0</v>
      </c>
      <c r="R13" s="16">
        <v>0</v>
      </c>
    </row>
    <row r="14" spans="1:18" x14ac:dyDescent="0.25">
      <c r="A14" s="11" t="s">
        <v>484</v>
      </c>
      <c r="B14" s="13">
        <v>5587</v>
      </c>
      <c r="C14" s="14">
        <f>(78/B14*100)</f>
        <v>1.3960980848398066</v>
      </c>
      <c r="D14" s="15">
        <v>5509</v>
      </c>
      <c r="E14" s="14">
        <v>64.316267190000005</v>
      </c>
      <c r="F14" s="16">
        <v>0.88533852000000002</v>
      </c>
      <c r="G14" s="14">
        <v>35.683732810000002</v>
      </c>
      <c r="H14" s="16">
        <v>0.88533852000000002</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18.518156390000001</v>
      </c>
      <c r="F15" s="16">
        <v>1.5085969400000001</v>
      </c>
      <c r="G15" s="14">
        <v>80.467637800000006</v>
      </c>
      <c r="H15" s="16">
        <v>1.56134682</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21.079167680000001</v>
      </c>
      <c r="F16" s="16">
        <v>0.81799597000000002</v>
      </c>
      <c r="G16" s="14">
        <v>78.920832320000002</v>
      </c>
      <c r="H16" s="16">
        <v>0.81799597000000002</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80.261245130000006</v>
      </c>
      <c r="F17" s="16">
        <v>0.75928883999999996</v>
      </c>
      <c r="G17" s="14">
        <v>16.992212210000002</v>
      </c>
      <c r="H17" s="16">
        <v>0.70249134999999996</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88.719096120000003</v>
      </c>
      <c r="F18" s="16">
        <v>0.79362500000000002</v>
      </c>
      <c r="G18" s="14">
        <v>11.28090388</v>
      </c>
      <c r="H18" s="16">
        <v>0.79362500000000002</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39.711798199999997</v>
      </c>
      <c r="F19" s="16">
        <v>1.28489437</v>
      </c>
      <c r="G19" s="14">
        <v>60.288201800000003</v>
      </c>
      <c r="H19" s="16">
        <v>1.28489437</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69.742999220000002</v>
      </c>
      <c r="F20" s="16">
        <v>0.66223986000000001</v>
      </c>
      <c r="G20" s="14">
        <v>30.257000779999998</v>
      </c>
      <c r="H20" s="16">
        <v>0.66223986000000001</v>
      </c>
      <c r="I20" s="14">
        <v>0</v>
      </c>
      <c r="J20" s="16">
        <v>0</v>
      </c>
      <c r="K20" s="14" t="s">
        <v>582</v>
      </c>
      <c r="L20" s="16" t="s">
        <v>582</v>
      </c>
      <c r="M20" s="14">
        <v>0</v>
      </c>
      <c r="N20" s="16">
        <v>0</v>
      </c>
      <c r="O20" s="14">
        <v>0</v>
      </c>
      <c r="P20" s="16">
        <v>0</v>
      </c>
      <c r="Q20" s="14">
        <v>0</v>
      </c>
      <c r="R20" s="16">
        <v>0</v>
      </c>
    </row>
    <row r="21" spans="1:18" x14ac:dyDescent="0.25">
      <c r="A21" s="11" t="s">
        <v>491</v>
      </c>
      <c r="B21" s="13">
        <v>5741</v>
      </c>
      <c r="C21" s="14">
        <f>(0/B21*100)</f>
        <v>0</v>
      </c>
      <c r="D21" s="15">
        <v>5741</v>
      </c>
      <c r="E21" s="14">
        <v>0</v>
      </c>
      <c r="F21" s="16">
        <v>0</v>
      </c>
      <c r="G21" s="14">
        <v>0</v>
      </c>
      <c r="H21" s="16">
        <v>0</v>
      </c>
      <c r="I21" s="14">
        <v>0</v>
      </c>
      <c r="J21" s="16">
        <v>0</v>
      </c>
      <c r="K21" s="14" t="s">
        <v>582</v>
      </c>
      <c r="L21" s="16" t="s">
        <v>582</v>
      </c>
      <c r="M21" s="14">
        <v>100</v>
      </c>
      <c r="N21" s="16">
        <v>0</v>
      </c>
      <c r="O21" s="14">
        <v>0</v>
      </c>
      <c r="P21" s="16">
        <v>0</v>
      </c>
      <c r="Q21" s="14">
        <v>0</v>
      </c>
      <c r="R21" s="16">
        <v>0</v>
      </c>
    </row>
    <row r="22" spans="1:18" x14ac:dyDescent="0.25">
      <c r="A22" s="11" t="s">
        <v>492</v>
      </c>
      <c r="B22" s="13">
        <v>6598</v>
      </c>
      <c r="C22" s="14">
        <f>(35/B22*100)</f>
        <v>0.53046377690209157</v>
      </c>
      <c r="D22" s="15">
        <v>6563</v>
      </c>
      <c r="E22" s="14">
        <v>83.533683300000007</v>
      </c>
      <c r="F22" s="16">
        <v>0.96641168</v>
      </c>
      <c r="G22" s="14">
        <v>16.397582029999999</v>
      </c>
      <c r="H22" s="16">
        <v>0.95923599000000004</v>
      </c>
      <c r="I22" s="14">
        <v>0</v>
      </c>
      <c r="J22" s="16">
        <v>0</v>
      </c>
      <c r="K22" s="14" t="s">
        <v>582</v>
      </c>
      <c r="L22" s="16" t="s">
        <v>582</v>
      </c>
      <c r="M22" s="14">
        <v>0</v>
      </c>
      <c r="N22" s="16">
        <v>0</v>
      </c>
      <c r="O22" s="14">
        <v>6.8734669999999998E-2</v>
      </c>
      <c r="P22" s="16">
        <v>3.0453959999999999E-2</v>
      </c>
      <c r="Q22" s="14">
        <v>0</v>
      </c>
      <c r="R22" s="16">
        <v>0</v>
      </c>
    </row>
    <row r="23" spans="1:18" x14ac:dyDescent="0.25">
      <c r="A23" s="11" t="s">
        <v>493</v>
      </c>
      <c r="B23" s="13">
        <v>11583</v>
      </c>
      <c r="C23" s="14">
        <f>(230/B23*100)</f>
        <v>1.9856686523353189</v>
      </c>
      <c r="D23" s="15">
        <v>11353</v>
      </c>
      <c r="E23" s="14">
        <v>66.159616319999998</v>
      </c>
      <c r="F23" s="16">
        <v>1.0082095499999999</v>
      </c>
      <c r="G23" s="14">
        <v>33.840383680000002</v>
      </c>
      <c r="H23" s="16">
        <v>1.0082095499999999</v>
      </c>
      <c r="I23" s="14">
        <v>0</v>
      </c>
      <c r="J23" s="16">
        <v>0</v>
      </c>
      <c r="K23" s="14" t="s">
        <v>582</v>
      </c>
      <c r="L23" s="16" t="s">
        <v>582</v>
      </c>
      <c r="M23" s="14">
        <v>0</v>
      </c>
      <c r="N23" s="16">
        <v>0</v>
      </c>
      <c r="O23" s="14">
        <v>0</v>
      </c>
      <c r="P23" s="16">
        <v>0</v>
      </c>
      <c r="Q23" s="14">
        <v>0</v>
      </c>
      <c r="R23" s="16">
        <v>0</v>
      </c>
    </row>
    <row r="24" spans="1:18" x14ac:dyDescent="0.25">
      <c r="A24" s="11" t="s">
        <v>494</v>
      </c>
      <c r="B24" s="13">
        <v>6647</v>
      </c>
      <c r="C24" s="14">
        <f>(7/B24*100)</f>
        <v>0.10531066646607493</v>
      </c>
      <c r="D24" s="15">
        <v>6640</v>
      </c>
      <c r="E24" s="14">
        <v>91.258329750000001</v>
      </c>
      <c r="F24" s="16">
        <v>1.6191143400000001</v>
      </c>
      <c r="G24" s="14">
        <v>8.7416702500000003</v>
      </c>
      <c r="H24" s="16">
        <v>1.6191143400000001</v>
      </c>
      <c r="I24" s="14">
        <v>0</v>
      </c>
      <c r="J24" s="16">
        <v>0</v>
      </c>
      <c r="K24" s="14" t="s">
        <v>582</v>
      </c>
      <c r="L24" s="16" t="s">
        <v>582</v>
      </c>
      <c r="M24" s="14">
        <v>0</v>
      </c>
      <c r="N24" s="16">
        <v>0</v>
      </c>
      <c r="O24" s="14">
        <v>0</v>
      </c>
      <c r="P24" s="16">
        <v>0</v>
      </c>
      <c r="Q24" s="14">
        <v>0</v>
      </c>
      <c r="R24" s="16">
        <v>0</v>
      </c>
    </row>
    <row r="25" spans="1:18" x14ac:dyDescent="0.25">
      <c r="A25" s="11" t="s">
        <v>495</v>
      </c>
      <c r="B25" s="13">
        <v>5581</v>
      </c>
      <c r="C25" s="14">
        <f>(25/B25*100)</f>
        <v>0.44794839634474104</v>
      </c>
      <c r="D25" s="15">
        <v>5556</v>
      </c>
      <c r="E25" s="14">
        <v>45.497901839999997</v>
      </c>
      <c r="F25" s="16">
        <v>2.0747582200000001</v>
      </c>
      <c r="G25" s="14">
        <v>54.502098160000003</v>
      </c>
      <c r="H25" s="16">
        <v>2.0747582200000001</v>
      </c>
      <c r="I25" s="14">
        <v>0</v>
      </c>
      <c r="J25" s="16">
        <v>0</v>
      </c>
      <c r="K25" s="14" t="s">
        <v>582</v>
      </c>
      <c r="L25" s="16" t="s">
        <v>582</v>
      </c>
      <c r="M25" s="14">
        <v>0</v>
      </c>
      <c r="N25" s="16">
        <v>0</v>
      </c>
      <c r="O25" s="14">
        <v>0</v>
      </c>
      <c r="P25" s="16">
        <v>0</v>
      </c>
      <c r="Q25" s="14">
        <v>0</v>
      </c>
      <c r="R25" s="16">
        <v>0</v>
      </c>
    </row>
    <row r="26" spans="1:18" x14ac:dyDescent="0.25">
      <c r="A26" s="11" t="s">
        <v>496</v>
      </c>
      <c r="B26" s="13">
        <v>4869</v>
      </c>
      <c r="C26" s="14">
        <f>(0/B26*100)</f>
        <v>0</v>
      </c>
      <c r="D26" s="15">
        <v>4869</v>
      </c>
      <c r="E26" s="14">
        <v>0</v>
      </c>
      <c r="F26" s="16">
        <v>0</v>
      </c>
      <c r="G26" s="14">
        <v>0</v>
      </c>
      <c r="H26" s="16">
        <v>0</v>
      </c>
      <c r="I26" s="14">
        <v>0</v>
      </c>
      <c r="J26" s="16">
        <v>0</v>
      </c>
      <c r="K26" s="14" t="s">
        <v>582</v>
      </c>
      <c r="L26" s="16" t="s">
        <v>582</v>
      </c>
      <c r="M26" s="14">
        <v>100</v>
      </c>
      <c r="N26" s="16">
        <v>0</v>
      </c>
      <c r="O26" s="14">
        <v>0</v>
      </c>
      <c r="P26" s="16">
        <v>0</v>
      </c>
      <c r="Q26" s="14">
        <v>0</v>
      </c>
      <c r="R26" s="16">
        <v>0</v>
      </c>
    </row>
    <row r="27" spans="1:18" x14ac:dyDescent="0.25">
      <c r="A27" s="11" t="s">
        <v>497</v>
      </c>
      <c r="B27" s="13">
        <v>5299</v>
      </c>
      <c r="C27" s="14">
        <f>(48/B27*100)</f>
        <v>0.90583128892243825</v>
      </c>
      <c r="D27" s="15">
        <v>5251</v>
      </c>
      <c r="E27" s="14">
        <v>77.817012340000005</v>
      </c>
      <c r="F27" s="16">
        <v>0.60031612000000001</v>
      </c>
      <c r="G27" s="14">
        <v>22.182987659999998</v>
      </c>
      <c r="H27" s="16">
        <v>0.60031612000000001</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89.069349869999996</v>
      </c>
      <c r="F28" s="16">
        <v>0.57099374999999997</v>
      </c>
      <c r="G28" s="14">
        <v>10.93065013</v>
      </c>
      <c r="H28" s="16">
        <v>0.57099374999999997</v>
      </c>
      <c r="I28" s="14">
        <v>0</v>
      </c>
      <c r="J28" s="16">
        <v>0</v>
      </c>
      <c r="K28" s="14" t="s">
        <v>582</v>
      </c>
      <c r="L28" s="16" t="s">
        <v>582</v>
      </c>
      <c r="M28" s="14">
        <v>0</v>
      </c>
      <c r="N28" s="16">
        <v>0</v>
      </c>
      <c r="O28" s="14">
        <v>0</v>
      </c>
      <c r="P28" s="16">
        <v>0</v>
      </c>
      <c r="Q28" s="14">
        <v>0</v>
      </c>
      <c r="R28" s="16">
        <v>0</v>
      </c>
    </row>
    <row r="29" spans="1:18" x14ac:dyDescent="0.25">
      <c r="A29" s="11" t="s">
        <v>499</v>
      </c>
      <c r="B29" s="13">
        <v>5385</v>
      </c>
      <c r="C29" s="14">
        <f>(0/B29*100)</f>
        <v>0</v>
      </c>
      <c r="D29" s="15">
        <v>5385</v>
      </c>
      <c r="E29" s="14">
        <v>0</v>
      </c>
      <c r="F29" s="16">
        <v>0</v>
      </c>
      <c r="G29" s="14">
        <v>0</v>
      </c>
      <c r="H29" s="16">
        <v>0</v>
      </c>
      <c r="I29" s="14">
        <v>0</v>
      </c>
      <c r="J29" s="16">
        <v>0</v>
      </c>
      <c r="K29" s="14" t="s">
        <v>582</v>
      </c>
      <c r="L29" s="16" t="s">
        <v>582</v>
      </c>
      <c r="M29" s="14">
        <v>100</v>
      </c>
      <c r="N29" s="16">
        <v>0</v>
      </c>
      <c r="O29" s="14">
        <v>0</v>
      </c>
      <c r="P29" s="16">
        <v>0</v>
      </c>
      <c r="Q29" s="14">
        <v>0</v>
      </c>
      <c r="R29" s="16">
        <v>0</v>
      </c>
    </row>
    <row r="30" spans="1:18" x14ac:dyDescent="0.25">
      <c r="A30" s="11" t="s">
        <v>500</v>
      </c>
      <c r="B30" s="13">
        <v>4520</v>
      </c>
      <c r="C30" s="14">
        <f>(140/B30*100)</f>
        <v>3.0973451327433628</v>
      </c>
      <c r="D30" s="15">
        <v>4380</v>
      </c>
      <c r="E30" s="14">
        <v>83.305423899999994</v>
      </c>
      <c r="F30" s="16">
        <v>0.74816813999999998</v>
      </c>
      <c r="G30" s="14">
        <v>16.694576099999999</v>
      </c>
      <c r="H30" s="16">
        <v>0.74816813999999998</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(0/B32*100)</f>
        <v>0</v>
      </c>
      <c r="D32" s="15">
        <v>4478</v>
      </c>
      <c r="E32" s="14">
        <v>0</v>
      </c>
      <c r="F32" s="16">
        <v>0</v>
      </c>
      <c r="G32" s="14">
        <v>0</v>
      </c>
      <c r="H32" s="16">
        <v>0</v>
      </c>
      <c r="I32" s="14">
        <v>0</v>
      </c>
      <c r="J32" s="16">
        <v>0</v>
      </c>
      <c r="K32" s="14" t="s">
        <v>582</v>
      </c>
      <c r="L32" s="16" t="s">
        <v>582</v>
      </c>
      <c r="M32" s="14">
        <v>100</v>
      </c>
      <c r="N32" s="16">
        <v>0</v>
      </c>
      <c r="O32" s="14">
        <v>0</v>
      </c>
      <c r="P32" s="16">
        <v>0</v>
      </c>
      <c r="Q32" s="14">
        <v>0</v>
      </c>
      <c r="R32" s="16">
        <v>0</v>
      </c>
    </row>
    <row r="33" spans="1:18" x14ac:dyDescent="0.25">
      <c r="A33" s="11" t="s">
        <v>503</v>
      </c>
      <c r="B33" s="13">
        <v>7325</v>
      </c>
      <c r="C33" s="14">
        <f>(78/B33*100)</f>
        <v>1.0648464163822524</v>
      </c>
      <c r="D33" s="15">
        <v>7247</v>
      </c>
      <c r="E33" s="14">
        <v>66.005206400000006</v>
      </c>
      <c r="F33" s="16">
        <v>0.85659772999999995</v>
      </c>
      <c r="G33" s="14">
        <v>33.994793600000001</v>
      </c>
      <c r="H33" s="16">
        <v>0.85659772999999995</v>
      </c>
      <c r="I33" s="14">
        <v>0</v>
      </c>
      <c r="J33" s="16">
        <v>0</v>
      </c>
      <c r="K33" s="14" t="s">
        <v>582</v>
      </c>
      <c r="L33" s="16" t="s">
        <v>582</v>
      </c>
      <c r="M33" s="14">
        <v>0</v>
      </c>
      <c r="N33" s="16">
        <v>0</v>
      </c>
      <c r="O33" s="14">
        <v>0</v>
      </c>
      <c r="P33" s="16">
        <v>0</v>
      </c>
      <c r="Q33" s="14">
        <v>0</v>
      </c>
      <c r="R33" s="16">
        <v>0</v>
      </c>
    </row>
    <row r="34" spans="1:18" x14ac:dyDescent="0.25">
      <c r="A34" s="11" t="s">
        <v>504</v>
      </c>
      <c r="B34" s="13">
        <v>6350</v>
      </c>
      <c r="C34" s="14">
        <f>(0/B34*100)</f>
        <v>0</v>
      </c>
      <c r="D34" s="15">
        <v>6350</v>
      </c>
      <c r="E34" s="14">
        <v>0</v>
      </c>
      <c r="F34" s="16">
        <v>0</v>
      </c>
      <c r="G34" s="14">
        <v>0</v>
      </c>
      <c r="H34" s="16">
        <v>0</v>
      </c>
      <c r="I34" s="14">
        <v>0</v>
      </c>
      <c r="J34" s="16">
        <v>0</v>
      </c>
      <c r="K34" s="14" t="s">
        <v>582</v>
      </c>
      <c r="L34" s="16" t="s">
        <v>582</v>
      </c>
      <c r="M34" s="14">
        <v>100</v>
      </c>
      <c r="N34" s="16">
        <v>0</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70.471660929999999</v>
      </c>
      <c r="F36" s="16">
        <v>0.96778478000000001</v>
      </c>
      <c r="G36" s="14">
        <v>29.528339070000001</v>
      </c>
      <c r="H36" s="16">
        <v>0.96778478000000001</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73.257003150000003</v>
      </c>
      <c r="F37" s="16">
        <v>1.7374911500000001</v>
      </c>
      <c r="G37" s="14">
        <v>26.742996850000001</v>
      </c>
      <c r="H37" s="16">
        <v>1.7374911500000001</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82.185205479999993</v>
      </c>
      <c r="F38" s="16">
        <v>0.91590179000000005</v>
      </c>
      <c r="G38" s="14">
        <v>17.81479452</v>
      </c>
      <c r="H38" s="16">
        <v>0.91590179000000005</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84.448798139999994</v>
      </c>
      <c r="F39" s="16">
        <v>2.1253506999999998</v>
      </c>
      <c r="G39" s="14">
        <v>15.551201860000001</v>
      </c>
      <c r="H39" s="16">
        <v>2.1253506999999998</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91.562340239999997</v>
      </c>
      <c r="F40" s="16">
        <v>0.45947845999999998</v>
      </c>
      <c r="G40" s="14">
        <v>8.4376597600000007</v>
      </c>
      <c r="H40" s="16">
        <v>0.45947845999999998</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89.571623950000003</v>
      </c>
      <c r="F41" s="16">
        <v>1.0259865800000001</v>
      </c>
      <c r="G41" s="14">
        <v>9.7506902100000001</v>
      </c>
      <c r="H41" s="16">
        <v>0.96564528000000005</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1.4717300528172617</v>
      </c>
      <c r="D42" s="15">
        <f>IF(COUNT(D7:D41) &gt; 0, AVERAGE(D7:D41), "—")</f>
        <v>6986.1428571428569</v>
      </c>
      <c r="E42" s="14">
        <f>IF(COUNT(E7:E41) &gt; 0, AVERAGE(E7:E41), "—")</f>
        <v>50.866107418285715</v>
      </c>
      <c r="F42" s="16">
        <f>IF(COUNT(F7:F41) &gt; 0, SQRT(SUMSQ(F7:F41)/(COUNT(F7:F41)*COUNT(F7:F41)) ), "—")</f>
        <v>0.15828913905216926</v>
      </c>
      <c r="G42" s="14">
        <f>IF(COUNT(G7:G41) &gt; 0, AVERAGE(G7:G41), "—")</f>
        <v>20.366608153428572</v>
      </c>
      <c r="H42" s="16">
        <f>IF(COUNT(H7:H41) &gt; 0, SQRT(SUMSQ(H7:H41)/(COUNT(H7:H41)*COUNT(H7:H41)) ), "—")</f>
        <v>0.15727148261174401</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25.908177723428572</v>
      </c>
      <c r="N42" s="16">
        <f>IF(COUNT(N7:N41) &gt; 0, SQRT(SUMSQ(N7:N41)/(COUNT(N7:N41)*COUNT(N7:N41)) ), "—")</f>
        <v>2.4240993905359026E-2</v>
      </c>
      <c r="O42" s="14">
        <f>IF(COUNT(O7:O41) &gt; 0, AVERAGE(O7:O41), "—")</f>
        <v>2.8591067048571426</v>
      </c>
      <c r="P42" s="16">
        <f>IF(COUNT(P7:P41) &gt; 0, SQRT(SUMSQ(P7:P41)/(COUNT(P7:P41)*COUNT(P7:P41)) ), "—")</f>
        <v>8.7011314285714283E-4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16.26310342</v>
      </c>
      <c r="F45" s="16">
        <v>0.67744658999999996</v>
      </c>
      <c r="G45" s="14">
        <v>70.674953720000005</v>
      </c>
      <c r="H45" s="16">
        <v>0.84319986999999996</v>
      </c>
      <c r="I45" s="14">
        <v>0</v>
      </c>
      <c r="J45" s="16">
        <v>0</v>
      </c>
      <c r="K45" s="14" t="s">
        <v>582</v>
      </c>
      <c r="L45" s="16" t="s">
        <v>582</v>
      </c>
      <c r="M45" s="14">
        <v>4.1722685300000002</v>
      </c>
      <c r="N45" s="16">
        <v>0.65349488</v>
      </c>
      <c r="O45" s="14">
        <v>6.8364900000000006E-2</v>
      </c>
      <c r="P45" s="16">
        <v>3.3361040000000002E-2</v>
      </c>
      <c r="Q45" s="14">
        <v>8.8213094299999995</v>
      </c>
      <c r="R45" s="16">
        <v>0.59567314999999998</v>
      </c>
    </row>
    <row r="46" spans="1:18" x14ac:dyDescent="0.25">
      <c r="A46" s="11" t="s">
        <v>516</v>
      </c>
      <c r="B46" s="13">
        <v>23141</v>
      </c>
      <c r="C46" s="14">
        <f>(1771/B46*100)</f>
        <v>7.6530832721144293</v>
      </c>
      <c r="D46" s="15">
        <v>21370</v>
      </c>
      <c r="E46" s="14">
        <v>70.090588980000007</v>
      </c>
      <c r="F46" s="16">
        <v>0.53838321</v>
      </c>
      <c r="G46" s="14">
        <v>29.90941102</v>
      </c>
      <c r="H46" s="16">
        <v>0.53838321</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77.177985370000002</v>
      </c>
      <c r="F47" s="16">
        <v>0.80444245000000003</v>
      </c>
      <c r="G47" s="14">
        <v>22.822014630000002</v>
      </c>
      <c r="H47" s="16">
        <v>0.80444245000000003</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74.57920378</v>
      </c>
      <c r="F48" s="16">
        <v>1.0653531599999999</v>
      </c>
      <c r="G48" s="14">
        <v>25.42079622</v>
      </c>
      <c r="H48" s="16">
        <v>1.0653531599999999</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91.508994229999999</v>
      </c>
      <c r="F49" s="16">
        <v>0.65087870999999997</v>
      </c>
      <c r="G49" s="14">
        <v>7.0908704299999998</v>
      </c>
      <c r="H49" s="16">
        <v>0.56212147000000001</v>
      </c>
      <c r="I49" s="14">
        <v>0</v>
      </c>
      <c r="J49" s="16">
        <v>0</v>
      </c>
      <c r="K49" s="14" t="s">
        <v>582</v>
      </c>
      <c r="L49" s="16" t="s">
        <v>582</v>
      </c>
      <c r="M49" s="14">
        <v>0</v>
      </c>
      <c r="N49" s="16">
        <v>0</v>
      </c>
      <c r="O49" s="14">
        <v>0</v>
      </c>
      <c r="P49" s="16">
        <v>0</v>
      </c>
      <c r="Q49" s="14">
        <v>1.40013535</v>
      </c>
      <c r="R49" s="16">
        <v>0.27604301999999997</v>
      </c>
    </row>
    <row r="50" spans="1:18" x14ac:dyDescent="0.25">
      <c r="A50" s="11" t="s">
        <v>520</v>
      </c>
      <c r="B50" s="13">
        <v>11795</v>
      </c>
      <c r="C50" s="14">
        <f>(249/B50*100)</f>
        <v>2.1110640101738025</v>
      </c>
      <c r="D50" s="15">
        <v>11546</v>
      </c>
      <c r="E50" s="14">
        <v>76.061211749999998</v>
      </c>
      <c r="F50" s="16">
        <v>0.64367850000000004</v>
      </c>
      <c r="G50" s="14">
        <v>23.938788250000002</v>
      </c>
      <c r="H50" s="16">
        <v>0.64367850000000004</v>
      </c>
      <c r="I50" s="14">
        <v>0</v>
      </c>
      <c r="J50" s="16">
        <v>0</v>
      </c>
      <c r="K50" s="14" t="s">
        <v>582</v>
      </c>
      <c r="L50" s="16" t="s">
        <v>582</v>
      </c>
      <c r="M50" s="14">
        <v>0</v>
      </c>
      <c r="N50" s="16">
        <v>0</v>
      </c>
      <c r="O50" s="14">
        <v>0</v>
      </c>
      <c r="P50" s="16">
        <v>0</v>
      </c>
      <c r="Q50" s="14">
        <v>0</v>
      </c>
      <c r="R50" s="16">
        <v>0</v>
      </c>
    </row>
    <row r="51" spans="1:18" x14ac:dyDescent="0.25">
      <c r="A51" s="11" t="s">
        <v>521</v>
      </c>
      <c r="B51" s="13">
        <v>6866</v>
      </c>
      <c r="C51" s="14">
        <f>(0/B51*100)</f>
        <v>0</v>
      </c>
      <c r="D51" s="15">
        <v>6866</v>
      </c>
      <c r="E51" s="14">
        <v>0</v>
      </c>
      <c r="F51" s="16">
        <v>0</v>
      </c>
      <c r="G51" s="14">
        <v>0</v>
      </c>
      <c r="H51" s="16">
        <v>0</v>
      </c>
      <c r="I51" s="14">
        <v>0</v>
      </c>
      <c r="J51" s="16">
        <v>0</v>
      </c>
      <c r="K51" s="14" t="s">
        <v>582</v>
      </c>
      <c r="L51" s="16" t="s">
        <v>582</v>
      </c>
      <c r="M51" s="14">
        <v>100</v>
      </c>
      <c r="N51" s="16">
        <v>0</v>
      </c>
      <c r="O51" s="14">
        <v>0</v>
      </c>
      <c r="P51" s="16">
        <v>0</v>
      </c>
      <c r="Q51" s="14">
        <v>0</v>
      </c>
      <c r="R51" s="16">
        <v>0</v>
      </c>
    </row>
    <row r="52" spans="1:18" x14ac:dyDescent="0.25">
      <c r="A52" s="11" t="s">
        <v>522</v>
      </c>
      <c r="B52" s="13">
        <v>5809</v>
      </c>
      <c r="C52" s="14">
        <f>(85/B52*100)</f>
        <v>1.4632466861766225</v>
      </c>
      <c r="D52" s="15">
        <v>5724</v>
      </c>
      <c r="E52" s="14">
        <v>76.81205439</v>
      </c>
      <c r="F52" s="16">
        <v>1.06023106</v>
      </c>
      <c r="G52" s="14">
        <v>23.18794561</v>
      </c>
      <c r="H52" s="16">
        <v>1.06023106</v>
      </c>
      <c r="I52" s="14">
        <v>0</v>
      </c>
      <c r="J52" s="16">
        <v>0</v>
      </c>
      <c r="K52" s="14" t="s">
        <v>582</v>
      </c>
      <c r="L52" s="16" t="s">
        <v>582</v>
      </c>
      <c r="M52" s="14">
        <v>0</v>
      </c>
      <c r="N52" s="16">
        <v>0</v>
      </c>
      <c r="O52" s="14">
        <v>0</v>
      </c>
      <c r="P52" s="16">
        <v>0</v>
      </c>
      <c r="Q52" s="14">
        <v>0</v>
      </c>
      <c r="R52" s="16">
        <v>0</v>
      </c>
    </row>
    <row r="53" spans="1:18" x14ac:dyDescent="0.25">
      <c r="A53" s="11" t="s">
        <v>523</v>
      </c>
      <c r="B53" s="13">
        <v>5571</v>
      </c>
      <c r="C53" s="14">
        <f>(0/B53*100)</f>
        <v>0</v>
      </c>
      <c r="D53" s="15">
        <v>5571</v>
      </c>
      <c r="E53" s="14">
        <v>0</v>
      </c>
      <c r="F53" s="16">
        <v>0</v>
      </c>
      <c r="G53" s="14">
        <v>0</v>
      </c>
      <c r="H53" s="16">
        <v>0</v>
      </c>
      <c r="I53" s="14">
        <v>0</v>
      </c>
      <c r="J53" s="16">
        <v>0</v>
      </c>
      <c r="K53" s="14" t="s">
        <v>582</v>
      </c>
      <c r="L53" s="16" t="s">
        <v>582</v>
      </c>
      <c r="M53" s="14">
        <v>100</v>
      </c>
      <c r="N53" s="16">
        <v>0</v>
      </c>
      <c r="O53" s="14">
        <v>0</v>
      </c>
      <c r="P53" s="16">
        <v>0</v>
      </c>
      <c r="Q53" s="14">
        <v>0</v>
      </c>
      <c r="R53" s="16">
        <v>0</v>
      </c>
    </row>
    <row r="54" spans="1:18" x14ac:dyDescent="0.25">
      <c r="A54" s="11" t="s">
        <v>524</v>
      </c>
      <c r="B54" s="13">
        <v>4740</v>
      </c>
      <c r="C54" s="14">
        <f>(241/B54*100)</f>
        <v>5.0843881856540083</v>
      </c>
      <c r="D54" s="15">
        <v>4499</v>
      </c>
      <c r="E54" s="14">
        <v>77.385098099999993</v>
      </c>
      <c r="F54" s="16">
        <v>0.72240225999999996</v>
      </c>
      <c r="G54" s="14">
        <v>22.6149019</v>
      </c>
      <c r="H54" s="16">
        <v>0.72240225999999996</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91.724410449999993</v>
      </c>
      <c r="F55" s="16">
        <v>0.60833384000000001</v>
      </c>
      <c r="G55" s="14">
        <v>6.8633027799999997</v>
      </c>
      <c r="H55" s="16">
        <v>0.52269463999999999</v>
      </c>
      <c r="I55" s="14">
        <v>0</v>
      </c>
      <c r="J55" s="16">
        <v>0</v>
      </c>
      <c r="K55" s="14" t="s">
        <v>582</v>
      </c>
      <c r="L55" s="16" t="s">
        <v>582</v>
      </c>
      <c r="M55" s="14">
        <v>1.5872219999999999E-2</v>
      </c>
      <c r="N55" s="16">
        <v>1.5802099999999999E-2</v>
      </c>
      <c r="O55" s="14">
        <v>0.97835965000000003</v>
      </c>
      <c r="P55" s="16">
        <v>0.23741751999999999</v>
      </c>
      <c r="Q55" s="14">
        <v>0.41805490000000001</v>
      </c>
      <c r="R55" s="16">
        <v>0.13434728000000001</v>
      </c>
    </row>
    <row r="56" spans="1:18" x14ac:dyDescent="0.25">
      <c r="A56" s="11" t="s">
        <v>526</v>
      </c>
      <c r="B56" s="13">
        <v>5359</v>
      </c>
      <c r="C56" s="14">
        <f>(77/B56*100)</f>
        <v>1.4368352304534429</v>
      </c>
      <c r="D56" s="15">
        <v>5282</v>
      </c>
      <c r="E56" s="14">
        <v>86.013715790000006</v>
      </c>
      <c r="F56" s="16">
        <v>0.62556155999999996</v>
      </c>
      <c r="G56" s="14">
        <v>13.986284210000001</v>
      </c>
      <c r="H56" s="16">
        <v>0.62556155999999996</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57.288535699999997</v>
      </c>
      <c r="F57" s="16">
        <v>1.3602646899999999</v>
      </c>
      <c r="G57" s="14">
        <v>41.167025539999997</v>
      </c>
      <c r="H57" s="16">
        <v>1.3205217</v>
      </c>
      <c r="I57" s="14">
        <v>0</v>
      </c>
      <c r="J57" s="16">
        <v>0</v>
      </c>
      <c r="K57" s="14" t="s">
        <v>582</v>
      </c>
      <c r="L57" s="16" t="s">
        <v>582</v>
      </c>
      <c r="M57" s="14">
        <v>0</v>
      </c>
      <c r="N57" s="16">
        <v>0</v>
      </c>
      <c r="O57" s="14">
        <v>0</v>
      </c>
      <c r="P57" s="16">
        <v>0</v>
      </c>
      <c r="Q57" s="14">
        <v>1.5444387500000001</v>
      </c>
      <c r="R57" s="16">
        <v>0.35886012</v>
      </c>
    </row>
    <row r="58" spans="1:18" x14ac:dyDescent="0.25">
      <c r="A58" s="11" t="s">
        <v>528</v>
      </c>
      <c r="B58" s="13">
        <v>7267</v>
      </c>
      <c r="C58" s="14">
        <f>(10/B58*100)</f>
        <v>0.13760836658868861</v>
      </c>
      <c r="D58" s="15">
        <v>7257</v>
      </c>
      <c r="E58" s="14">
        <v>37.00872897</v>
      </c>
      <c r="F58" s="16">
        <v>1.3476839700000001</v>
      </c>
      <c r="G58" s="14">
        <v>62.019486149999999</v>
      </c>
      <c r="H58" s="16">
        <v>1.3466692499999999</v>
      </c>
      <c r="I58" s="14">
        <v>0</v>
      </c>
      <c r="J58" s="16">
        <v>0</v>
      </c>
      <c r="K58" s="14" t="s">
        <v>582</v>
      </c>
      <c r="L58" s="16" t="s">
        <v>582</v>
      </c>
      <c r="M58" s="14">
        <v>0</v>
      </c>
      <c r="N58" s="16">
        <v>0</v>
      </c>
      <c r="O58" s="14">
        <v>3.5015619999999997E-2</v>
      </c>
      <c r="P58" s="16">
        <v>2.3350539999999999E-2</v>
      </c>
      <c r="Q58" s="14">
        <v>0.93676926999999999</v>
      </c>
      <c r="R58" s="16">
        <v>0.25821294</v>
      </c>
    </row>
    <row r="59" spans="1:18" x14ac:dyDescent="0.25">
      <c r="A59" s="11" t="s">
        <v>529</v>
      </c>
      <c r="B59" s="13">
        <v>4826</v>
      </c>
      <c r="C59" s="14">
        <f>(26/B59*100)</f>
        <v>0.53874844591794446</v>
      </c>
      <c r="D59" s="15">
        <v>4800</v>
      </c>
      <c r="E59" s="14">
        <v>25.998902690000001</v>
      </c>
      <c r="F59" s="16">
        <v>0.55244503</v>
      </c>
      <c r="G59" s="14">
        <v>67.166825230000001</v>
      </c>
      <c r="H59" s="16">
        <v>0.65269595000000002</v>
      </c>
      <c r="I59" s="14">
        <v>0</v>
      </c>
      <c r="J59" s="16">
        <v>0</v>
      </c>
      <c r="K59" s="14" t="s">
        <v>582</v>
      </c>
      <c r="L59" s="16" t="s">
        <v>582</v>
      </c>
      <c r="M59" s="14">
        <v>0</v>
      </c>
      <c r="N59" s="16">
        <v>0</v>
      </c>
      <c r="O59" s="14">
        <v>0.18400464999999999</v>
      </c>
      <c r="P59" s="16">
        <v>7.0779159999999994E-2</v>
      </c>
      <c r="Q59" s="14">
        <v>6.6502674300000004</v>
      </c>
      <c r="R59" s="16">
        <v>0.45380661999999999</v>
      </c>
    </row>
    <row r="60" spans="1:18" x14ac:dyDescent="0.25">
      <c r="A60" s="11" t="s">
        <v>530</v>
      </c>
      <c r="B60" s="13">
        <v>4546</v>
      </c>
      <c r="C60" s="14">
        <f>(15/B60*100)</f>
        <v>0.32996040475142985</v>
      </c>
      <c r="D60" s="15">
        <v>4531</v>
      </c>
      <c r="E60" s="14">
        <v>33.745684050000001</v>
      </c>
      <c r="F60" s="16">
        <v>2.28239679</v>
      </c>
      <c r="G60" s="14">
        <v>43.265196950000004</v>
      </c>
      <c r="H60" s="16">
        <v>1.56346688</v>
      </c>
      <c r="I60" s="14">
        <v>0</v>
      </c>
      <c r="J60" s="16">
        <v>0</v>
      </c>
      <c r="K60" s="14" t="s">
        <v>582</v>
      </c>
      <c r="L60" s="16" t="s">
        <v>582</v>
      </c>
      <c r="M60" s="14">
        <v>0</v>
      </c>
      <c r="N60" s="16">
        <v>0</v>
      </c>
      <c r="O60" s="14">
        <v>0.1127765</v>
      </c>
      <c r="P60" s="16">
        <v>7.5750769999999995E-2</v>
      </c>
      <c r="Q60" s="14">
        <v>22.8763425</v>
      </c>
      <c r="R60" s="16">
        <v>1.8794204000000001</v>
      </c>
    </row>
    <row r="61" spans="1:18" x14ac:dyDescent="0.25">
      <c r="A61" s="11" t="s">
        <v>531</v>
      </c>
      <c r="B61" s="13">
        <v>6525</v>
      </c>
      <c r="C61" s="14">
        <f>(148/B61*100)</f>
        <v>2.2681992337164751</v>
      </c>
      <c r="D61" s="15">
        <v>6377</v>
      </c>
      <c r="E61" s="14">
        <v>92.024400839999998</v>
      </c>
      <c r="F61" s="16">
        <v>0.43021017</v>
      </c>
      <c r="G61" s="14">
        <v>7.9755991599999998</v>
      </c>
      <c r="H61" s="16">
        <v>0.43021017</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64.996872269999997</v>
      </c>
      <c r="F62" s="16">
        <v>0.62559567000000005</v>
      </c>
      <c r="G62" s="14">
        <v>35.003127730000003</v>
      </c>
      <c r="H62" s="16">
        <v>0.62559567000000005</v>
      </c>
      <c r="I62" s="14">
        <v>0</v>
      </c>
      <c r="J62" s="16">
        <v>0</v>
      </c>
      <c r="K62" s="14" t="s">
        <v>582</v>
      </c>
      <c r="L62" s="16" t="s">
        <v>582</v>
      </c>
      <c r="M62" s="14">
        <v>0</v>
      </c>
      <c r="N62" s="16">
        <v>0</v>
      </c>
      <c r="O62" s="14">
        <v>0</v>
      </c>
      <c r="P62" s="16">
        <v>0</v>
      </c>
      <c r="Q62" s="14">
        <v>0</v>
      </c>
      <c r="R62" s="16">
        <v>0</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(3/B64*100)</f>
        <v>8.2553659878921298E-2</v>
      </c>
      <c r="D64" s="15">
        <v>3631</v>
      </c>
      <c r="E64" s="14">
        <v>47.350463929999997</v>
      </c>
      <c r="F64" s="16">
        <v>0.75901278000000005</v>
      </c>
      <c r="G64" s="14">
        <v>15.95401036</v>
      </c>
      <c r="H64" s="16">
        <v>0.58245343999999999</v>
      </c>
      <c r="I64" s="14">
        <v>0</v>
      </c>
      <c r="J64" s="16">
        <v>0</v>
      </c>
      <c r="K64" s="14" t="s">
        <v>582</v>
      </c>
      <c r="L64" s="16" t="s">
        <v>582</v>
      </c>
      <c r="M64" s="14">
        <v>6.3321420000000003E-2</v>
      </c>
      <c r="N64" s="16">
        <v>4.5354169999999999E-2</v>
      </c>
      <c r="O64" s="14">
        <v>5.5811609999999998E-2</v>
      </c>
      <c r="P64" s="16">
        <v>4.0199430000000001E-2</v>
      </c>
      <c r="Q64" s="14">
        <v>36.576392679999998</v>
      </c>
      <c r="R64" s="16">
        <v>0.67215347999999997</v>
      </c>
    </row>
    <row r="65" spans="1:18" x14ac:dyDescent="0.25">
      <c r="A65" s="11" t="s">
        <v>535</v>
      </c>
      <c r="B65" s="13">
        <v>5325</v>
      </c>
      <c r="C65" s="14">
        <f>(14/B65*100)</f>
        <v>0.26291079812206569</v>
      </c>
      <c r="D65" s="15">
        <v>5311</v>
      </c>
      <c r="E65" s="14">
        <v>87.743618080000005</v>
      </c>
      <c r="F65" s="16">
        <v>0.65895179000000004</v>
      </c>
      <c r="G65" s="14">
        <v>10.86783434</v>
      </c>
      <c r="H65" s="16">
        <v>0.69134308</v>
      </c>
      <c r="I65" s="14">
        <v>0</v>
      </c>
      <c r="J65" s="16">
        <v>0</v>
      </c>
      <c r="K65" s="14" t="s">
        <v>582</v>
      </c>
      <c r="L65" s="16" t="s">
        <v>582</v>
      </c>
      <c r="M65" s="14">
        <v>5.4923380000000001E-2</v>
      </c>
      <c r="N65" s="16">
        <v>2.8512579999999999E-2</v>
      </c>
      <c r="O65" s="14">
        <v>1.8171710000000001E-2</v>
      </c>
      <c r="P65" s="16">
        <v>1.815392E-2</v>
      </c>
      <c r="Q65" s="14">
        <v>1.31545249</v>
      </c>
      <c r="R65" s="16">
        <v>0.36400386000000001</v>
      </c>
    </row>
    <row r="66" spans="1:18" x14ac:dyDescent="0.25">
      <c r="A66" s="11" t="s">
        <v>536</v>
      </c>
      <c r="B66" s="13">
        <v>5665</v>
      </c>
      <c r="C66" s="14">
        <f>(0/B66*100)</f>
        <v>0</v>
      </c>
      <c r="D66" s="15">
        <v>5665</v>
      </c>
      <c r="E66" s="14">
        <v>0</v>
      </c>
      <c r="F66" s="16">
        <v>0</v>
      </c>
      <c r="G66" s="14">
        <v>0</v>
      </c>
      <c r="H66" s="16">
        <v>0</v>
      </c>
      <c r="I66" s="14">
        <v>0</v>
      </c>
      <c r="J66" s="16">
        <v>0</v>
      </c>
      <c r="K66" s="14" t="s">
        <v>582</v>
      </c>
      <c r="L66" s="16" t="s">
        <v>582</v>
      </c>
      <c r="M66" s="14">
        <v>100</v>
      </c>
      <c r="N66" s="16">
        <v>0</v>
      </c>
      <c r="O66" s="14">
        <v>0</v>
      </c>
      <c r="P66" s="16">
        <v>0</v>
      </c>
      <c r="Q66" s="14">
        <v>0</v>
      </c>
      <c r="R66" s="16">
        <v>0</v>
      </c>
    </row>
    <row r="67" spans="1:18" x14ac:dyDescent="0.25">
      <c r="A67" s="11" t="s">
        <v>537</v>
      </c>
      <c r="B67" s="13">
        <v>6971</v>
      </c>
      <c r="C67" s="14">
        <f>(396/B67*100)</f>
        <v>5.6806770908047621</v>
      </c>
      <c r="D67" s="15">
        <v>6575</v>
      </c>
      <c r="E67" s="14">
        <v>73.393223579999997</v>
      </c>
      <c r="F67" s="16">
        <v>0.78629431000000005</v>
      </c>
      <c r="G67" s="14">
        <v>26.606776419999999</v>
      </c>
      <c r="H67" s="16">
        <v>0.78629431000000005</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74.099931400000003</v>
      </c>
      <c r="F68" s="16">
        <v>0.40909379000000001</v>
      </c>
      <c r="G68" s="14">
        <v>25.900068600000001</v>
      </c>
      <c r="H68" s="16">
        <v>0.40909379000000001</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66.356208229999993</v>
      </c>
      <c r="F69" s="16">
        <v>1.85373217</v>
      </c>
      <c r="G69" s="14">
        <v>33.340160400000002</v>
      </c>
      <c r="H69" s="16">
        <v>1.863696</v>
      </c>
      <c r="I69" s="14">
        <v>0</v>
      </c>
      <c r="J69" s="16">
        <v>0</v>
      </c>
      <c r="K69" s="14" t="s">
        <v>582</v>
      </c>
      <c r="L69" s="16" t="s">
        <v>582</v>
      </c>
      <c r="M69" s="14">
        <v>0</v>
      </c>
      <c r="N69" s="16">
        <v>0</v>
      </c>
      <c r="O69" s="14">
        <v>0</v>
      </c>
      <c r="P69" s="16">
        <v>0</v>
      </c>
      <c r="Q69" s="14">
        <v>0.30363137000000001</v>
      </c>
      <c r="R69" s="16">
        <v>0.10460699</v>
      </c>
    </row>
    <row r="70" spans="1:18" x14ac:dyDescent="0.25">
      <c r="A70" s="11" t="s">
        <v>540</v>
      </c>
      <c r="B70" s="13">
        <v>6036</v>
      </c>
      <c r="C70" s="14">
        <f>(223/B70*100)</f>
        <v>3.6944996686547382</v>
      </c>
      <c r="D70" s="15">
        <v>5813</v>
      </c>
      <c r="E70" s="14">
        <v>93.744588329999999</v>
      </c>
      <c r="F70" s="16">
        <v>0.47126493000000003</v>
      </c>
      <c r="G70" s="14">
        <v>6.25541167</v>
      </c>
      <c r="H70" s="16">
        <v>0.47126493000000003</v>
      </c>
      <c r="I70" s="14">
        <v>0</v>
      </c>
      <c r="J70" s="16">
        <v>0</v>
      </c>
      <c r="K70" s="14" t="s">
        <v>582</v>
      </c>
      <c r="L70" s="16" t="s">
        <v>582</v>
      </c>
      <c r="M70" s="14">
        <v>0</v>
      </c>
      <c r="N70" s="16">
        <v>0</v>
      </c>
      <c r="O70" s="14">
        <v>0</v>
      </c>
      <c r="P70" s="16">
        <v>0</v>
      </c>
      <c r="Q70" s="14">
        <v>0</v>
      </c>
      <c r="R70" s="16">
        <v>0</v>
      </c>
    </row>
    <row r="71" spans="1:18" x14ac:dyDescent="0.25">
      <c r="A71" s="11" t="s">
        <v>541</v>
      </c>
      <c r="B71" s="13">
        <v>6115</v>
      </c>
      <c r="C71" s="14">
        <f>(0/B71*100)</f>
        <v>0</v>
      </c>
      <c r="D71" s="15">
        <v>6115</v>
      </c>
      <c r="E71" s="14">
        <v>0</v>
      </c>
      <c r="F71" s="16">
        <v>0</v>
      </c>
      <c r="G71" s="14">
        <v>0</v>
      </c>
      <c r="H71" s="16">
        <v>0</v>
      </c>
      <c r="I71" s="14">
        <v>0</v>
      </c>
      <c r="J71" s="16">
        <v>0</v>
      </c>
      <c r="K71" s="14" t="s">
        <v>582</v>
      </c>
      <c r="L71" s="16" t="s">
        <v>582</v>
      </c>
      <c r="M71" s="14">
        <v>100</v>
      </c>
      <c r="N71" s="16">
        <v>0</v>
      </c>
      <c r="O71" s="14">
        <v>0</v>
      </c>
      <c r="P71" s="16">
        <v>0</v>
      </c>
      <c r="Q71" s="14">
        <v>0</v>
      </c>
      <c r="R71" s="16">
        <v>0</v>
      </c>
    </row>
    <row r="72" spans="1:18" x14ac:dyDescent="0.25">
      <c r="A72" s="11" t="s">
        <v>542</v>
      </c>
      <c r="B72" s="13">
        <v>7708</v>
      </c>
      <c r="C72" s="14">
        <f>(5/B72*100)</f>
        <v>6.4867669953295279E-2</v>
      </c>
      <c r="D72" s="15">
        <v>7703</v>
      </c>
      <c r="E72" s="14">
        <v>48.631545950000003</v>
      </c>
      <c r="F72" s="16">
        <v>1.0537967699999999</v>
      </c>
      <c r="G72" s="14">
        <v>51.368454049999997</v>
      </c>
      <c r="H72" s="16">
        <v>1.0537967699999999</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59.594200010000002</v>
      </c>
      <c r="F73" s="16">
        <v>1.34168387</v>
      </c>
      <c r="G73" s="14">
        <v>40.405799989999998</v>
      </c>
      <c r="H73" s="16">
        <v>1.34168387</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85.392230330000004</v>
      </c>
      <c r="F74" s="16">
        <v>0.52651460999999999</v>
      </c>
      <c r="G74" s="14">
        <v>10.1878929</v>
      </c>
      <c r="H74" s="16">
        <v>0.49541572</v>
      </c>
      <c r="I74" s="14">
        <v>0</v>
      </c>
      <c r="J74" s="16">
        <v>0</v>
      </c>
      <c r="K74" s="14" t="s">
        <v>582</v>
      </c>
      <c r="L74" s="16" t="s">
        <v>582</v>
      </c>
      <c r="M74" s="14">
        <v>0</v>
      </c>
      <c r="N74" s="16">
        <v>0</v>
      </c>
      <c r="O74" s="14">
        <v>2.3250690000000001E-2</v>
      </c>
      <c r="P74" s="16">
        <v>2.356741E-2</v>
      </c>
      <c r="Q74" s="14">
        <v>4.3966260799999999</v>
      </c>
      <c r="R74" s="16">
        <v>0.25595722999999998</v>
      </c>
    </row>
    <row r="75" spans="1:18" x14ac:dyDescent="0.25">
      <c r="A75" s="11" t="s">
        <v>545</v>
      </c>
      <c r="B75" s="13">
        <v>5375</v>
      </c>
      <c r="C75" s="14">
        <f>(244/B75*100)</f>
        <v>4.5395348837209308</v>
      </c>
      <c r="D75" s="15">
        <v>5131</v>
      </c>
      <c r="E75" s="14">
        <v>24.520389179999999</v>
      </c>
      <c r="F75" s="16">
        <v>0.83613064999999998</v>
      </c>
      <c r="G75" s="14">
        <v>75.479610820000005</v>
      </c>
      <c r="H75" s="16">
        <v>0.83613064999999998</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62.3684273</v>
      </c>
      <c r="F76" s="16">
        <v>0.67892308000000001</v>
      </c>
      <c r="G76" s="14">
        <v>37.6315727</v>
      </c>
      <c r="H76" s="16">
        <v>0.67892308000000001</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47.52371188</v>
      </c>
      <c r="F77" s="16">
        <v>0.92856517000000005</v>
      </c>
      <c r="G77" s="14">
        <v>52.47628812</v>
      </c>
      <c r="H77" s="16">
        <v>0.92856517000000005</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(41/B79*100)</f>
        <v>2.4743512371756187</v>
      </c>
      <c r="D79" s="15">
        <v>1616</v>
      </c>
      <c r="E79" s="14">
        <v>95.841600729999996</v>
      </c>
      <c r="F79" s="16">
        <v>0.57261189000000001</v>
      </c>
      <c r="G79" s="14">
        <v>3.7897453099999998</v>
      </c>
      <c r="H79" s="16">
        <v>0.55859661999999999</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72.41888007</v>
      </c>
      <c r="F80" s="16">
        <v>0.86910933999999995</v>
      </c>
      <c r="G80" s="14">
        <v>26.530685680000001</v>
      </c>
      <c r="H80" s="16">
        <v>0.86399733000000001</v>
      </c>
      <c r="I80" s="14">
        <v>0</v>
      </c>
      <c r="J80" s="16">
        <v>0</v>
      </c>
      <c r="K80" s="14" t="s">
        <v>582</v>
      </c>
      <c r="L80" s="16" t="s">
        <v>582</v>
      </c>
      <c r="M80" s="14">
        <v>0</v>
      </c>
      <c r="N80" s="16">
        <v>0</v>
      </c>
      <c r="O80" s="14">
        <v>0</v>
      </c>
      <c r="P80" s="16">
        <v>0</v>
      </c>
      <c r="Q80" s="14">
        <v>1.0504342499999999</v>
      </c>
      <c r="R80" s="16">
        <v>0.15721926</v>
      </c>
    </row>
    <row r="81" spans="1:18" x14ac:dyDescent="0.25">
      <c r="A81" s="19" t="s">
        <v>551</v>
      </c>
      <c r="B81" s="13">
        <v>8861</v>
      </c>
      <c r="C81" s="14">
        <f>(0/B81*100)</f>
        <v>0</v>
      </c>
      <c r="D81" s="15">
        <v>8861</v>
      </c>
      <c r="E81" s="14">
        <v>0</v>
      </c>
      <c r="F81" s="16">
        <v>0</v>
      </c>
      <c r="G81" s="14">
        <v>0</v>
      </c>
      <c r="H81" s="16">
        <v>0</v>
      </c>
      <c r="I81" s="14">
        <v>0</v>
      </c>
      <c r="J81" s="16">
        <v>0</v>
      </c>
      <c r="K81" s="14" t="s">
        <v>582</v>
      </c>
      <c r="L81" s="16" t="s">
        <v>582</v>
      </c>
      <c r="M81" s="14">
        <v>100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764</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65.598195970000006</v>
      </c>
      <c r="F7" s="16">
        <v>0.68886968999999998</v>
      </c>
      <c r="G7" s="14">
        <v>34.401804030000001</v>
      </c>
      <c r="H7" s="16">
        <v>0.68886968999999998</v>
      </c>
      <c r="I7" s="14">
        <v>0</v>
      </c>
      <c r="J7" s="16">
        <v>0</v>
      </c>
      <c r="K7" s="14" t="s">
        <v>582</v>
      </c>
      <c r="L7" s="16" t="s">
        <v>582</v>
      </c>
      <c r="M7" s="14">
        <v>0</v>
      </c>
      <c r="N7" s="16">
        <v>0</v>
      </c>
      <c r="O7" s="14">
        <v>0</v>
      </c>
      <c r="P7" s="16">
        <v>0</v>
      </c>
      <c r="Q7" s="14">
        <v>0</v>
      </c>
      <c r="R7" s="16">
        <v>0</v>
      </c>
    </row>
    <row r="8" spans="1:18" x14ac:dyDescent="0.25">
      <c r="A8" s="11" t="s">
        <v>478</v>
      </c>
      <c r="B8" s="13">
        <v>7007</v>
      </c>
      <c r="C8" s="14">
        <f>(0/B8*100)</f>
        <v>0</v>
      </c>
      <c r="D8" s="15">
        <v>7007</v>
      </c>
      <c r="E8" s="14">
        <v>0</v>
      </c>
      <c r="F8" s="16">
        <v>0</v>
      </c>
      <c r="G8" s="14">
        <v>0</v>
      </c>
      <c r="H8" s="16">
        <v>0</v>
      </c>
      <c r="I8" s="14">
        <v>0</v>
      </c>
      <c r="J8" s="16">
        <v>0</v>
      </c>
      <c r="K8" s="14" t="s">
        <v>582</v>
      </c>
      <c r="L8" s="16" t="s">
        <v>582</v>
      </c>
      <c r="M8" s="14">
        <v>100</v>
      </c>
      <c r="N8" s="16">
        <v>0</v>
      </c>
      <c r="O8" s="14">
        <v>0</v>
      </c>
      <c r="P8" s="16">
        <v>0</v>
      </c>
      <c r="Q8" s="14">
        <v>0</v>
      </c>
      <c r="R8" s="16">
        <v>0</v>
      </c>
    </row>
    <row r="9" spans="1:18" x14ac:dyDescent="0.25">
      <c r="A9" s="11" t="s">
        <v>479</v>
      </c>
      <c r="B9" s="13">
        <v>9651</v>
      </c>
      <c r="C9" s="14">
        <f>(0/B9*100)</f>
        <v>0</v>
      </c>
      <c r="D9" s="15">
        <v>9651</v>
      </c>
      <c r="E9" s="14">
        <v>0</v>
      </c>
      <c r="F9" s="16">
        <v>0</v>
      </c>
      <c r="G9" s="14">
        <v>0</v>
      </c>
      <c r="H9" s="16">
        <v>0</v>
      </c>
      <c r="I9" s="14">
        <v>0</v>
      </c>
      <c r="J9" s="16">
        <v>0</v>
      </c>
      <c r="K9" s="14" t="s">
        <v>582</v>
      </c>
      <c r="L9" s="16" t="s">
        <v>582</v>
      </c>
      <c r="M9" s="14">
        <v>100</v>
      </c>
      <c r="N9" s="16">
        <v>0</v>
      </c>
      <c r="O9" s="14">
        <v>0</v>
      </c>
      <c r="P9" s="16">
        <v>0</v>
      </c>
      <c r="Q9" s="14">
        <v>0</v>
      </c>
      <c r="R9" s="16">
        <v>0</v>
      </c>
    </row>
    <row r="10" spans="1:18" x14ac:dyDescent="0.25">
      <c r="A10" s="11" t="s">
        <v>480</v>
      </c>
      <c r="B10" s="13">
        <v>20058</v>
      </c>
      <c r="C10" s="14">
        <f>(545/B10*100)</f>
        <v>2.7171203509821518</v>
      </c>
      <c r="D10" s="15">
        <v>19513</v>
      </c>
      <c r="E10" s="14">
        <v>61.46106674</v>
      </c>
      <c r="F10" s="16">
        <v>0.72655464999999997</v>
      </c>
      <c r="G10" s="14">
        <v>38.53893326</v>
      </c>
      <c r="H10" s="16">
        <v>0.72655464999999997</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68.068423620000004</v>
      </c>
      <c r="F11" s="16">
        <v>0.69073273000000002</v>
      </c>
      <c r="G11" s="14">
        <v>31.931576379999999</v>
      </c>
      <c r="H11" s="16">
        <v>0.69073273000000002</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82.834983820000005</v>
      </c>
      <c r="F12" s="16">
        <v>0.83167316999999996</v>
      </c>
      <c r="G12" s="14">
        <v>14.81723017</v>
      </c>
      <c r="H12" s="16">
        <v>0.64685207</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(0/B13*100)</f>
        <v>0</v>
      </c>
      <c r="D13" s="15">
        <v>7161</v>
      </c>
      <c r="E13" s="14">
        <v>0</v>
      </c>
      <c r="F13" s="16">
        <v>0</v>
      </c>
      <c r="G13" s="14">
        <v>0</v>
      </c>
      <c r="H13" s="16">
        <v>0</v>
      </c>
      <c r="I13" s="14">
        <v>0</v>
      </c>
      <c r="J13" s="16">
        <v>0</v>
      </c>
      <c r="K13" s="14" t="s">
        <v>582</v>
      </c>
      <c r="L13" s="16" t="s">
        <v>582</v>
      </c>
      <c r="M13" s="14">
        <v>100</v>
      </c>
      <c r="N13" s="16">
        <v>0</v>
      </c>
      <c r="O13" s="14">
        <v>0</v>
      </c>
      <c r="P13" s="16">
        <v>0</v>
      </c>
      <c r="Q13" s="14">
        <v>0</v>
      </c>
      <c r="R13" s="16">
        <v>0</v>
      </c>
    </row>
    <row r="14" spans="1:18" x14ac:dyDescent="0.25">
      <c r="A14" s="11" t="s">
        <v>484</v>
      </c>
      <c r="B14" s="13">
        <v>5587</v>
      </c>
      <c r="C14" s="14">
        <f>(78/B14*100)</f>
        <v>1.3960980848398066</v>
      </c>
      <c r="D14" s="15">
        <v>5509</v>
      </c>
      <c r="E14" s="14">
        <v>71.406333180000004</v>
      </c>
      <c r="F14" s="16">
        <v>0.70109076000000004</v>
      </c>
      <c r="G14" s="14">
        <v>28.593666819999999</v>
      </c>
      <c r="H14" s="16">
        <v>0.70109076000000004</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60.496538919999999</v>
      </c>
      <c r="F15" s="16">
        <v>1.3499820199999999</v>
      </c>
      <c r="G15" s="14">
        <v>38.489255270000001</v>
      </c>
      <c r="H15" s="16">
        <v>1.32664106</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31.884318489999998</v>
      </c>
      <c r="F16" s="16">
        <v>0.78388913000000005</v>
      </c>
      <c r="G16" s="14">
        <v>68.115681510000002</v>
      </c>
      <c r="H16" s="16">
        <v>0.78388913000000005</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78.824434170000004</v>
      </c>
      <c r="F17" s="16">
        <v>0.76073628999999998</v>
      </c>
      <c r="G17" s="14">
        <v>18.42902316</v>
      </c>
      <c r="H17" s="16">
        <v>0.69529878000000001</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66.289821119999999</v>
      </c>
      <c r="F18" s="16">
        <v>0.91848600999999996</v>
      </c>
      <c r="G18" s="14">
        <v>33.710178880000001</v>
      </c>
      <c r="H18" s="16">
        <v>0.91848600999999996</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50.537175550000001</v>
      </c>
      <c r="F19" s="16">
        <v>0.91070037000000004</v>
      </c>
      <c r="G19" s="14">
        <v>49.462824449999999</v>
      </c>
      <c r="H19" s="16">
        <v>0.91070037000000004</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58.015232179999998</v>
      </c>
      <c r="F20" s="16">
        <v>0.8085772</v>
      </c>
      <c r="G20" s="14">
        <v>41.984767820000002</v>
      </c>
      <c r="H20" s="16">
        <v>0.8085772</v>
      </c>
      <c r="I20" s="14">
        <v>0</v>
      </c>
      <c r="J20" s="16">
        <v>0</v>
      </c>
      <c r="K20" s="14" t="s">
        <v>582</v>
      </c>
      <c r="L20" s="16" t="s">
        <v>582</v>
      </c>
      <c r="M20" s="14">
        <v>0</v>
      </c>
      <c r="N20" s="16">
        <v>0</v>
      </c>
      <c r="O20" s="14">
        <v>0</v>
      </c>
      <c r="P20" s="16">
        <v>0</v>
      </c>
      <c r="Q20" s="14">
        <v>0</v>
      </c>
      <c r="R20" s="16">
        <v>0</v>
      </c>
    </row>
    <row r="21" spans="1:18" x14ac:dyDescent="0.25">
      <c r="A21" s="11" t="s">
        <v>491</v>
      </c>
      <c r="B21" s="13">
        <v>5741</v>
      </c>
      <c r="C21" s="14">
        <f>(0/B21*100)</f>
        <v>0</v>
      </c>
      <c r="D21" s="15">
        <v>5741</v>
      </c>
      <c r="E21" s="14">
        <v>0</v>
      </c>
      <c r="F21" s="16">
        <v>0</v>
      </c>
      <c r="G21" s="14">
        <v>0</v>
      </c>
      <c r="H21" s="16">
        <v>0</v>
      </c>
      <c r="I21" s="14">
        <v>0</v>
      </c>
      <c r="J21" s="16">
        <v>0</v>
      </c>
      <c r="K21" s="14" t="s">
        <v>582</v>
      </c>
      <c r="L21" s="16" t="s">
        <v>582</v>
      </c>
      <c r="M21" s="14">
        <v>100</v>
      </c>
      <c r="N21" s="16">
        <v>0</v>
      </c>
      <c r="O21" s="14">
        <v>0</v>
      </c>
      <c r="P21" s="16">
        <v>0</v>
      </c>
      <c r="Q21" s="14">
        <v>0</v>
      </c>
      <c r="R21" s="16">
        <v>0</v>
      </c>
    </row>
    <row r="22" spans="1:18" x14ac:dyDescent="0.25">
      <c r="A22" s="11" t="s">
        <v>492</v>
      </c>
      <c r="B22" s="13">
        <v>6598</v>
      </c>
      <c r="C22" s="14">
        <f>(35/B22*100)</f>
        <v>0.53046377690209157</v>
      </c>
      <c r="D22" s="15">
        <v>6563</v>
      </c>
      <c r="E22" s="14">
        <v>64.046193310000007</v>
      </c>
      <c r="F22" s="16">
        <v>0.96671247999999999</v>
      </c>
      <c r="G22" s="14">
        <v>35.925737699999999</v>
      </c>
      <c r="H22" s="16">
        <v>0.96580474000000005</v>
      </c>
      <c r="I22" s="14">
        <v>0</v>
      </c>
      <c r="J22" s="16">
        <v>0</v>
      </c>
      <c r="K22" s="14" t="s">
        <v>582</v>
      </c>
      <c r="L22" s="16" t="s">
        <v>582</v>
      </c>
      <c r="M22" s="14">
        <v>0</v>
      </c>
      <c r="N22" s="16">
        <v>0</v>
      </c>
      <c r="O22" s="14">
        <v>2.806898E-2</v>
      </c>
      <c r="P22" s="16">
        <v>1.9432000000000001E-2</v>
      </c>
      <c r="Q22" s="14">
        <v>0</v>
      </c>
      <c r="R22" s="16">
        <v>0</v>
      </c>
    </row>
    <row r="23" spans="1:18" x14ac:dyDescent="0.25">
      <c r="A23" s="11" t="s">
        <v>493</v>
      </c>
      <c r="B23" s="13">
        <v>11583</v>
      </c>
      <c r="C23" s="14">
        <f>(230/B23*100)</f>
        <v>1.9856686523353189</v>
      </c>
      <c r="D23" s="15">
        <v>11353</v>
      </c>
      <c r="E23" s="14">
        <v>30.022116960000002</v>
      </c>
      <c r="F23" s="16">
        <v>0.92712136000000001</v>
      </c>
      <c r="G23" s="14">
        <v>69.977883039999995</v>
      </c>
      <c r="H23" s="16">
        <v>0.92712136000000001</v>
      </c>
      <c r="I23" s="14">
        <v>0</v>
      </c>
      <c r="J23" s="16">
        <v>0</v>
      </c>
      <c r="K23" s="14" t="s">
        <v>582</v>
      </c>
      <c r="L23" s="16" t="s">
        <v>582</v>
      </c>
      <c r="M23" s="14">
        <v>0</v>
      </c>
      <c r="N23" s="16">
        <v>0</v>
      </c>
      <c r="O23" s="14">
        <v>0</v>
      </c>
      <c r="P23" s="16">
        <v>0</v>
      </c>
      <c r="Q23" s="14">
        <v>0</v>
      </c>
      <c r="R23" s="16">
        <v>0</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(25/B25*100)</f>
        <v>0.44794839634474104</v>
      </c>
      <c r="D25" s="15">
        <v>5556</v>
      </c>
      <c r="E25" s="14">
        <v>79.198667400000005</v>
      </c>
      <c r="F25" s="16">
        <v>0.89735944000000001</v>
      </c>
      <c r="G25" s="14">
        <v>20.801332599999999</v>
      </c>
      <c r="H25" s="16">
        <v>0.89735944000000001</v>
      </c>
      <c r="I25" s="14">
        <v>0</v>
      </c>
      <c r="J25" s="16">
        <v>0</v>
      </c>
      <c r="K25" s="14" t="s">
        <v>582</v>
      </c>
      <c r="L25" s="16" t="s">
        <v>582</v>
      </c>
      <c r="M25" s="14">
        <v>0</v>
      </c>
      <c r="N25" s="16">
        <v>0</v>
      </c>
      <c r="O25" s="14">
        <v>0</v>
      </c>
      <c r="P25" s="16">
        <v>0</v>
      </c>
      <c r="Q25" s="14">
        <v>0</v>
      </c>
      <c r="R25" s="16">
        <v>0</v>
      </c>
    </row>
    <row r="26" spans="1:18" x14ac:dyDescent="0.25">
      <c r="A26" s="11" t="s">
        <v>496</v>
      </c>
      <c r="B26" s="13">
        <v>4869</v>
      </c>
      <c r="C26" s="14">
        <f>(0/B26*100)</f>
        <v>0</v>
      </c>
      <c r="D26" s="15">
        <v>4869</v>
      </c>
      <c r="E26" s="14">
        <v>0</v>
      </c>
      <c r="F26" s="16">
        <v>0</v>
      </c>
      <c r="G26" s="14">
        <v>0</v>
      </c>
      <c r="H26" s="16">
        <v>0</v>
      </c>
      <c r="I26" s="14">
        <v>0</v>
      </c>
      <c r="J26" s="16">
        <v>0</v>
      </c>
      <c r="K26" s="14" t="s">
        <v>582</v>
      </c>
      <c r="L26" s="16" t="s">
        <v>582</v>
      </c>
      <c r="M26" s="14">
        <v>100</v>
      </c>
      <c r="N26" s="16">
        <v>0</v>
      </c>
      <c r="O26" s="14">
        <v>0</v>
      </c>
      <c r="P26" s="16">
        <v>0</v>
      </c>
      <c r="Q26" s="14">
        <v>0</v>
      </c>
      <c r="R26" s="16">
        <v>0</v>
      </c>
    </row>
    <row r="27" spans="1:18" x14ac:dyDescent="0.25">
      <c r="A27" s="11" t="s">
        <v>497</v>
      </c>
      <c r="B27" s="13">
        <v>5299</v>
      </c>
      <c r="C27" s="14">
        <f>(48/B27*100)</f>
        <v>0.90583128892243825</v>
      </c>
      <c r="D27" s="15">
        <v>5251</v>
      </c>
      <c r="E27" s="14">
        <v>74.823291620000006</v>
      </c>
      <c r="F27" s="16">
        <v>0.56194151999999997</v>
      </c>
      <c r="G27" s="14">
        <v>25.176708380000001</v>
      </c>
      <c r="H27" s="16">
        <v>0.56194151999999997</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66.448517940000002</v>
      </c>
      <c r="F28" s="16">
        <v>0.81268876999999995</v>
      </c>
      <c r="G28" s="14">
        <v>33.551482059999998</v>
      </c>
      <c r="H28" s="16">
        <v>0.81268876999999995</v>
      </c>
      <c r="I28" s="14">
        <v>0</v>
      </c>
      <c r="J28" s="16">
        <v>0</v>
      </c>
      <c r="K28" s="14" t="s">
        <v>582</v>
      </c>
      <c r="L28" s="16" t="s">
        <v>582</v>
      </c>
      <c r="M28" s="14">
        <v>0</v>
      </c>
      <c r="N28" s="16">
        <v>0</v>
      </c>
      <c r="O28" s="14">
        <v>0</v>
      </c>
      <c r="P28" s="16">
        <v>0</v>
      </c>
      <c r="Q28" s="14">
        <v>0</v>
      </c>
      <c r="R28" s="16">
        <v>0</v>
      </c>
    </row>
    <row r="29" spans="1:18" x14ac:dyDescent="0.25">
      <c r="A29" s="11" t="s">
        <v>499</v>
      </c>
      <c r="B29" s="13">
        <v>5385</v>
      </c>
      <c r="C29" s="14">
        <f>(0/B29*100)</f>
        <v>0</v>
      </c>
      <c r="D29" s="15">
        <v>5385</v>
      </c>
      <c r="E29" s="14">
        <v>0</v>
      </c>
      <c r="F29" s="16">
        <v>0</v>
      </c>
      <c r="G29" s="14">
        <v>0</v>
      </c>
      <c r="H29" s="16">
        <v>0</v>
      </c>
      <c r="I29" s="14">
        <v>0</v>
      </c>
      <c r="J29" s="16">
        <v>0</v>
      </c>
      <c r="K29" s="14" t="s">
        <v>582</v>
      </c>
      <c r="L29" s="16" t="s">
        <v>582</v>
      </c>
      <c r="M29" s="14">
        <v>100</v>
      </c>
      <c r="N29" s="16">
        <v>0</v>
      </c>
      <c r="O29" s="14">
        <v>0</v>
      </c>
      <c r="P29" s="16">
        <v>0</v>
      </c>
      <c r="Q29" s="14">
        <v>0</v>
      </c>
      <c r="R29" s="16">
        <v>0</v>
      </c>
    </row>
    <row r="30" spans="1:18" x14ac:dyDescent="0.25">
      <c r="A30" s="11" t="s">
        <v>500</v>
      </c>
      <c r="B30" s="13">
        <v>4520</v>
      </c>
      <c r="C30" s="14">
        <f>(140/B30*100)</f>
        <v>3.0973451327433628</v>
      </c>
      <c r="D30" s="15">
        <v>4380</v>
      </c>
      <c r="E30" s="14">
        <v>70.92059802</v>
      </c>
      <c r="F30" s="16">
        <v>0.98851347000000001</v>
      </c>
      <c r="G30" s="14">
        <v>29.07940198</v>
      </c>
      <c r="H30" s="16">
        <v>0.98851347000000001</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(0/B32*100)</f>
        <v>0</v>
      </c>
      <c r="D32" s="15">
        <v>4478</v>
      </c>
      <c r="E32" s="14">
        <v>0</v>
      </c>
      <c r="F32" s="16">
        <v>0</v>
      </c>
      <c r="G32" s="14">
        <v>0</v>
      </c>
      <c r="H32" s="16">
        <v>0</v>
      </c>
      <c r="I32" s="14">
        <v>0</v>
      </c>
      <c r="J32" s="16">
        <v>0</v>
      </c>
      <c r="K32" s="14" t="s">
        <v>582</v>
      </c>
      <c r="L32" s="16" t="s">
        <v>582</v>
      </c>
      <c r="M32" s="14">
        <v>100</v>
      </c>
      <c r="N32" s="16">
        <v>0</v>
      </c>
      <c r="O32" s="14">
        <v>0</v>
      </c>
      <c r="P32" s="16">
        <v>0</v>
      </c>
      <c r="Q32" s="14">
        <v>0</v>
      </c>
      <c r="R32" s="16">
        <v>0</v>
      </c>
    </row>
    <row r="33" spans="1:18" x14ac:dyDescent="0.25">
      <c r="A33" s="11" t="s">
        <v>503</v>
      </c>
      <c r="B33" s="13">
        <v>7325</v>
      </c>
      <c r="C33" s="14">
        <f>(78/B33*100)</f>
        <v>1.0648464163822524</v>
      </c>
      <c r="D33" s="15">
        <v>7247</v>
      </c>
      <c r="E33" s="14">
        <v>85.231381970000001</v>
      </c>
      <c r="F33" s="16">
        <v>0.48912601999999999</v>
      </c>
      <c r="G33" s="14">
        <v>14.768618030000001</v>
      </c>
      <c r="H33" s="16">
        <v>0.48912601999999999</v>
      </c>
      <c r="I33" s="14">
        <v>0</v>
      </c>
      <c r="J33" s="16">
        <v>0</v>
      </c>
      <c r="K33" s="14" t="s">
        <v>582</v>
      </c>
      <c r="L33" s="16" t="s">
        <v>582</v>
      </c>
      <c r="M33" s="14">
        <v>0</v>
      </c>
      <c r="N33" s="16">
        <v>0</v>
      </c>
      <c r="O33" s="14">
        <v>0</v>
      </c>
      <c r="P33" s="16">
        <v>0</v>
      </c>
      <c r="Q33" s="14">
        <v>0</v>
      </c>
      <c r="R33" s="16">
        <v>0</v>
      </c>
    </row>
    <row r="34" spans="1:18" x14ac:dyDescent="0.25">
      <c r="A34" s="11" t="s">
        <v>504</v>
      </c>
      <c r="B34" s="13">
        <v>6350</v>
      </c>
      <c r="C34" s="14">
        <f>(0/B34*100)</f>
        <v>0</v>
      </c>
      <c r="D34" s="15">
        <v>6350</v>
      </c>
      <c r="E34" s="14">
        <v>0</v>
      </c>
      <c r="F34" s="16">
        <v>0</v>
      </c>
      <c r="G34" s="14">
        <v>0</v>
      </c>
      <c r="H34" s="16">
        <v>0</v>
      </c>
      <c r="I34" s="14">
        <v>0</v>
      </c>
      <c r="J34" s="16">
        <v>0</v>
      </c>
      <c r="K34" s="14" t="s">
        <v>582</v>
      </c>
      <c r="L34" s="16" t="s">
        <v>582</v>
      </c>
      <c r="M34" s="14">
        <v>100</v>
      </c>
      <c r="N34" s="16">
        <v>0</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53.301874769999998</v>
      </c>
      <c r="F36" s="16">
        <v>0.94493632999999999</v>
      </c>
      <c r="G36" s="14">
        <v>46.698125230000002</v>
      </c>
      <c r="H36" s="16">
        <v>0.94493632999999999</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57.30872488</v>
      </c>
      <c r="F37" s="16">
        <v>1.2087435099999999</v>
      </c>
      <c r="G37" s="14">
        <v>42.69127512</v>
      </c>
      <c r="H37" s="16">
        <v>1.2087435099999999</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73.182776759999996</v>
      </c>
      <c r="F38" s="16">
        <v>0.78935566000000001</v>
      </c>
      <c r="G38" s="14">
        <v>26.817223240000001</v>
      </c>
      <c r="H38" s="16">
        <v>0.78935566000000001</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86.249044060000003</v>
      </c>
      <c r="F39" s="16">
        <v>1.01069148</v>
      </c>
      <c r="G39" s="14">
        <v>13.750955940000001</v>
      </c>
      <c r="H39" s="16">
        <v>1.01069148</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86.667680820000001</v>
      </c>
      <c r="F40" s="16">
        <v>0.64603606000000002</v>
      </c>
      <c r="G40" s="14">
        <v>13.332319180000001</v>
      </c>
      <c r="H40" s="16">
        <v>0.64603606000000002</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76.63451809</v>
      </c>
      <c r="F41" s="16">
        <v>1.21238289</v>
      </c>
      <c r="G41" s="14">
        <v>22.687796079999998</v>
      </c>
      <c r="H41" s="16">
        <v>1.2692600700000001</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1.4687211766325168</v>
      </c>
      <c r="D42" s="15">
        <f>IF(COUNT(D7:D41) &gt; 0, AVERAGE(D7:D41), "—")</f>
        <v>6986.3428571428567</v>
      </c>
      <c r="E42" s="14">
        <f>IF(COUNT(E7:E41) &gt; 0, AVERAGE(E7:E41), "—")</f>
        <v>45.698626010285707</v>
      </c>
      <c r="F42" s="16">
        <f>IF(COUNT(F7:F41) &gt; 0, SQRT(SUMSQ(F7:F41)/(COUNT(F7:F41)*COUNT(F7:F41)) ), "—")</f>
        <v>0.12349651218322812</v>
      </c>
      <c r="G42" s="14">
        <f>IF(COUNT(G7:G41) &gt; 0, AVERAGE(G7:G41), "—")</f>
        <v>22.678108580857138</v>
      </c>
      <c r="H42" s="16">
        <f>IF(COUNT(H7:H41) &gt; 0, SQRT(SUMSQ(H7:H41)/(COUNT(H7:H41)*COUNT(H7:H41)) ), "—")</f>
        <v>0.12252889253929236</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28.765320580571426</v>
      </c>
      <c r="N42" s="16">
        <f>IF(COUNT(N7:N41) &gt; 0, SQRT(SUMSQ(N7:N41)/(COUNT(N7:N41)*COUNT(N7:N41)) ), "—")</f>
        <v>2.4240993905359026E-2</v>
      </c>
      <c r="O42" s="14">
        <f>IF(COUNT(O7:O41) &gt; 0, AVERAGE(O7:O41), "—")</f>
        <v>2.8579448279999999</v>
      </c>
      <c r="P42" s="16">
        <f>IF(COUNT(P7:P41) &gt; 0, SQRT(SUMSQ(P7:P41)/(COUNT(P7:P41)*COUNT(P7:P41)) ), "—")</f>
        <v>5.5520000000000005E-4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34.042739140000002</v>
      </c>
      <c r="F45" s="16">
        <v>1.06110996</v>
      </c>
      <c r="G45" s="14">
        <v>46.746765969999998</v>
      </c>
      <c r="H45" s="16">
        <v>1.07190623</v>
      </c>
      <c r="I45" s="14">
        <v>0</v>
      </c>
      <c r="J45" s="16">
        <v>0</v>
      </c>
      <c r="K45" s="14" t="s">
        <v>582</v>
      </c>
      <c r="L45" s="16" t="s">
        <v>582</v>
      </c>
      <c r="M45" s="14">
        <v>5.6050500400000001</v>
      </c>
      <c r="N45" s="16">
        <v>0.76411826000000005</v>
      </c>
      <c r="O45" s="14">
        <v>3.2311840000000001E-2</v>
      </c>
      <c r="P45" s="16">
        <v>2.2740239999999998E-2</v>
      </c>
      <c r="Q45" s="14">
        <v>13.57313302</v>
      </c>
      <c r="R45" s="16">
        <v>0.91917932000000002</v>
      </c>
    </row>
    <row r="46" spans="1:18" x14ac:dyDescent="0.25">
      <c r="A46" s="11" t="s">
        <v>516</v>
      </c>
      <c r="B46" s="13">
        <v>23141</v>
      </c>
      <c r="C46" s="14">
        <f>(1771/B46*100)</f>
        <v>7.6530832721144293</v>
      </c>
      <c r="D46" s="15">
        <v>21370</v>
      </c>
      <c r="E46" s="14">
        <v>83.179112549999999</v>
      </c>
      <c r="F46" s="16">
        <v>0.41645736999999999</v>
      </c>
      <c r="G46" s="14">
        <v>16.820887450000001</v>
      </c>
      <c r="H46" s="16">
        <v>0.41645736999999999</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79.027503960000004</v>
      </c>
      <c r="F47" s="16">
        <v>0.68449822999999999</v>
      </c>
      <c r="G47" s="14">
        <v>20.972496039999999</v>
      </c>
      <c r="H47" s="16">
        <v>0.68449822999999999</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60.085430950000003</v>
      </c>
      <c r="F48" s="16">
        <v>0.83477835</v>
      </c>
      <c r="G48" s="14">
        <v>39.914569049999997</v>
      </c>
      <c r="H48" s="16">
        <v>0.83477835</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87.965170169999993</v>
      </c>
      <c r="F49" s="16">
        <v>0.75975647000000002</v>
      </c>
      <c r="G49" s="14">
        <v>10.63469448</v>
      </c>
      <c r="H49" s="16">
        <v>0.70515189</v>
      </c>
      <c r="I49" s="14">
        <v>0</v>
      </c>
      <c r="J49" s="16">
        <v>0</v>
      </c>
      <c r="K49" s="14" t="s">
        <v>582</v>
      </c>
      <c r="L49" s="16" t="s">
        <v>582</v>
      </c>
      <c r="M49" s="14">
        <v>0</v>
      </c>
      <c r="N49" s="16">
        <v>0</v>
      </c>
      <c r="O49" s="14">
        <v>0</v>
      </c>
      <c r="P49" s="16">
        <v>0</v>
      </c>
      <c r="Q49" s="14">
        <v>1.40013535</v>
      </c>
      <c r="R49" s="16">
        <v>0.27604301999999997</v>
      </c>
    </row>
    <row r="50" spans="1:18" x14ac:dyDescent="0.25">
      <c r="A50" s="11" t="s">
        <v>520</v>
      </c>
      <c r="B50" s="13">
        <v>11795</v>
      </c>
      <c r="C50" s="14">
        <f>(249/B50*100)</f>
        <v>2.1110640101738025</v>
      </c>
      <c r="D50" s="15">
        <v>11546</v>
      </c>
      <c r="E50" s="14">
        <v>66.149663959999998</v>
      </c>
      <c r="F50" s="16">
        <v>0.77811143999999999</v>
      </c>
      <c r="G50" s="14">
        <v>33.850336040000002</v>
      </c>
      <c r="H50" s="16">
        <v>0.77811143999999999</v>
      </c>
      <c r="I50" s="14">
        <v>0</v>
      </c>
      <c r="J50" s="16">
        <v>0</v>
      </c>
      <c r="K50" s="14" t="s">
        <v>582</v>
      </c>
      <c r="L50" s="16" t="s">
        <v>582</v>
      </c>
      <c r="M50" s="14">
        <v>0</v>
      </c>
      <c r="N50" s="16">
        <v>0</v>
      </c>
      <c r="O50" s="14">
        <v>0</v>
      </c>
      <c r="P50" s="16">
        <v>0</v>
      </c>
      <c r="Q50" s="14">
        <v>0</v>
      </c>
      <c r="R50" s="16">
        <v>0</v>
      </c>
    </row>
    <row r="51" spans="1:18" x14ac:dyDescent="0.25">
      <c r="A51" s="11" t="s">
        <v>521</v>
      </c>
      <c r="B51" s="13">
        <v>6866</v>
      </c>
      <c r="C51" s="14">
        <f>(0/B51*100)</f>
        <v>0</v>
      </c>
      <c r="D51" s="15">
        <v>6866</v>
      </c>
      <c r="E51" s="14">
        <v>0</v>
      </c>
      <c r="F51" s="16">
        <v>0</v>
      </c>
      <c r="G51" s="14">
        <v>0</v>
      </c>
      <c r="H51" s="16">
        <v>0</v>
      </c>
      <c r="I51" s="14">
        <v>0</v>
      </c>
      <c r="J51" s="16">
        <v>0</v>
      </c>
      <c r="K51" s="14" t="s">
        <v>582</v>
      </c>
      <c r="L51" s="16" t="s">
        <v>582</v>
      </c>
      <c r="M51" s="14">
        <v>100</v>
      </c>
      <c r="N51" s="16">
        <v>0</v>
      </c>
      <c r="O51" s="14">
        <v>0</v>
      </c>
      <c r="P51" s="16">
        <v>0</v>
      </c>
      <c r="Q51" s="14">
        <v>0</v>
      </c>
      <c r="R51" s="16">
        <v>0</v>
      </c>
    </row>
    <row r="52" spans="1:18" x14ac:dyDescent="0.25">
      <c r="A52" s="11" t="s">
        <v>522</v>
      </c>
      <c r="B52" s="13">
        <v>5809</v>
      </c>
      <c r="C52" s="14">
        <f>(85/B52*100)</f>
        <v>1.4632466861766225</v>
      </c>
      <c r="D52" s="15">
        <v>5724</v>
      </c>
      <c r="E52" s="14">
        <v>73.116284949999994</v>
      </c>
      <c r="F52" s="16">
        <v>0.81527864000000005</v>
      </c>
      <c r="G52" s="14">
        <v>26.883715049999999</v>
      </c>
      <c r="H52" s="16">
        <v>0.81527864000000005</v>
      </c>
      <c r="I52" s="14">
        <v>0</v>
      </c>
      <c r="J52" s="16">
        <v>0</v>
      </c>
      <c r="K52" s="14" t="s">
        <v>582</v>
      </c>
      <c r="L52" s="16" t="s">
        <v>582</v>
      </c>
      <c r="M52" s="14">
        <v>0</v>
      </c>
      <c r="N52" s="16">
        <v>0</v>
      </c>
      <c r="O52" s="14">
        <v>0</v>
      </c>
      <c r="P52" s="16">
        <v>0</v>
      </c>
      <c r="Q52" s="14">
        <v>0</v>
      </c>
      <c r="R52" s="16">
        <v>0</v>
      </c>
    </row>
    <row r="53" spans="1:18" x14ac:dyDescent="0.25">
      <c r="A53" s="11" t="s">
        <v>523</v>
      </c>
      <c r="B53" s="13">
        <v>5571</v>
      </c>
      <c r="C53" s="14">
        <f>(0/B53*100)</f>
        <v>0</v>
      </c>
      <c r="D53" s="15">
        <v>5571</v>
      </c>
      <c r="E53" s="14">
        <v>0</v>
      </c>
      <c r="F53" s="16">
        <v>0</v>
      </c>
      <c r="G53" s="14">
        <v>0</v>
      </c>
      <c r="H53" s="16">
        <v>0</v>
      </c>
      <c r="I53" s="14">
        <v>0</v>
      </c>
      <c r="J53" s="16">
        <v>0</v>
      </c>
      <c r="K53" s="14" t="s">
        <v>582</v>
      </c>
      <c r="L53" s="16" t="s">
        <v>582</v>
      </c>
      <c r="M53" s="14">
        <v>100</v>
      </c>
      <c r="N53" s="16">
        <v>0</v>
      </c>
      <c r="O53" s="14">
        <v>0</v>
      </c>
      <c r="P53" s="16">
        <v>0</v>
      </c>
      <c r="Q53" s="14">
        <v>0</v>
      </c>
      <c r="R53" s="16">
        <v>0</v>
      </c>
    </row>
    <row r="54" spans="1:18" x14ac:dyDescent="0.25">
      <c r="A54" s="11" t="s">
        <v>524</v>
      </c>
      <c r="B54" s="13">
        <v>4740</v>
      </c>
      <c r="C54" s="14">
        <f>(241/B54*100)</f>
        <v>5.0843881856540083</v>
      </c>
      <c r="D54" s="15">
        <v>4499</v>
      </c>
      <c r="E54" s="14">
        <v>80.286311580000003</v>
      </c>
      <c r="F54" s="16">
        <v>0.84334679000000001</v>
      </c>
      <c r="G54" s="14">
        <v>19.71368842</v>
      </c>
      <c r="H54" s="16">
        <v>0.84334679000000001</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84.322042710000005</v>
      </c>
      <c r="F55" s="16">
        <v>0.63903076000000003</v>
      </c>
      <c r="G55" s="14">
        <v>13.920661389999999</v>
      </c>
      <c r="H55" s="16">
        <v>0.60741106</v>
      </c>
      <c r="I55" s="14">
        <v>0</v>
      </c>
      <c r="J55" s="16">
        <v>0</v>
      </c>
      <c r="K55" s="14" t="s">
        <v>582</v>
      </c>
      <c r="L55" s="16" t="s">
        <v>582</v>
      </c>
      <c r="M55" s="14">
        <v>1.5872219999999999E-2</v>
      </c>
      <c r="N55" s="16">
        <v>1.5802099999999999E-2</v>
      </c>
      <c r="O55" s="14">
        <v>1.30638845</v>
      </c>
      <c r="P55" s="16">
        <v>0.23521112</v>
      </c>
      <c r="Q55" s="14">
        <v>0.43503522999999999</v>
      </c>
      <c r="R55" s="16">
        <v>0.13515562</v>
      </c>
    </row>
    <row r="56" spans="1:18" x14ac:dyDescent="0.25">
      <c r="A56" s="11" t="s">
        <v>526</v>
      </c>
      <c r="B56" s="13">
        <v>5359</v>
      </c>
      <c r="C56" s="14">
        <f>(77/B56*100)</f>
        <v>1.4368352304534429</v>
      </c>
      <c r="D56" s="15">
        <v>5282</v>
      </c>
      <c r="E56" s="14">
        <v>70.096766520000003</v>
      </c>
      <c r="F56" s="16">
        <v>0.83556885000000003</v>
      </c>
      <c r="G56" s="14">
        <v>29.903233480000001</v>
      </c>
      <c r="H56" s="16">
        <v>0.83556885000000003</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64.233687360000005</v>
      </c>
      <c r="F57" s="16">
        <v>1.1230176000000001</v>
      </c>
      <c r="G57" s="14">
        <v>34.203695789999998</v>
      </c>
      <c r="H57" s="16">
        <v>1.10676862</v>
      </c>
      <c r="I57" s="14">
        <v>0</v>
      </c>
      <c r="J57" s="16">
        <v>0</v>
      </c>
      <c r="K57" s="14" t="s">
        <v>582</v>
      </c>
      <c r="L57" s="16" t="s">
        <v>582</v>
      </c>
      <c r="M57" s="14">
        <v>1.429862E-2</v>
      </c>
      <c r="N57" s="16">
        <v>1.444021E-2</v>
      </c>
      <c r="O57" s="14">
        <v>0</v>
      </c>
      <c r="P57" s="16">
        <v>0</v>
      </c>
      <c r="Q57" s="14">
        <v>1.5483182200000001</v>
      </c>
      <c r="R57" s="16">
        <v>0.35904069999999999</v>
      </c>
    </row>
    <row r="58" spans="1:18" x14ac:dyDescent="0.25">
      <c r="A58" s="11" t="s">
        <v>528</v>
      </c>
      <c r="B58" s="13">
        <v>7267</v>
      </c>
      <c r="C58" s="14">
        <f>(10/B58*100)</f>
        <v>0.13760836658868861</v>
      </c>
      <c r="D58" s="15">
        <v>7257</v>
      </c>
      <c r="E58" s="14">
        <v>48.257566060000002</v>
      </c>
      <c r="F58" s="16">
        <v>1.48177377</v>
      </c>
      <c r="G58" s="14">
        <v>50.764431969999997</v>
      </c>
      <c r="H58" s="16">
        <v>1.48724762</v>
      </c>
      <c r="I58" s="14">
        <v>0</v>
      </c>
      <c r="J58" s="16">
        <v>0</v>
      </c>
      <c r="K58" s="14" t="s">
        <v>582</v>
      </c>
      <c r="L58" s="16" t="s">
        <v>582</v>
      </c>
      <c r="M58" s="14">
        <v>0</v>
      </c>
      <c r="N58" s="16">
        <v>0</v>
      </c>
      <c r="O58" s="14">
        <v>3.7622650000000001E-2</v>
      </c>
      <c r="P58" s="16">
        <v>2.342729E-2</v>
      </c>
      <c r="Q58" s="14">
        <v>0.94037932999999996</v>
      </c>
      <c r="R58" s="16">
        <v>0.24488603</v>
      </c>
    </row>
    <row r="59" spans="1:18" x14ac:dyDescent="0.25">
      <c r="A59" s="11" t="s">
        <v>529</v>
      </c>
      <c r="B59" s="13">
        <v>4826</v>
      </c>
      <c r="C59" s="14">
        <f>(26/B59*100)</f>
        <v>0.53874844591794446</v>
      </c>
      <c r="D59" s="15">
        <v>4800</v>
      </c>
      <c r="E59" s="14">
        <v>38.457151670000002</v>
      </c>
      <c r="F59" s="16">
        <v>0.88148671000000001</v>
      </c>
      <c r="G59" s="14">
        <v>51.373364090000003</v>
      </c>
      <c r="H59" s="16">
        <v>0.78392698999999999</v>
      </c>
      <c r="I59" s="14">
        <v>0</v>
      </c>
      <c r="J59" s="16">
        <v>0</v>
      </c>
      <c r="K59" s="14" t="s">
        <v>582</v>
      </c>
      <c r="L59" s="16" t="s">
        <v>582</v>
      </c>
      <c r="M59" s="14">
        <v>0</v>
      </c>
      <c r="N59" s="16">
        <v>0</v>
      </c>
      <c r="O59" s="14">
        <v>0.19507052</v>
      </c>
      <c r="P59" s="16">
        <v>7.4426610000000004E-2</v>
      </c>
      <c r="Q59" s="14">
        <v>9.9744137199999994</v>
      </c>
      <c r="R59" s="16">
        <v>0.55433301000000001</v>
      </c>
    </row>
    <row r="60" spans="1:18" x14ac:dyDescent="0.25">
      <c r="A60" s="11" t="s">
        <v>530</v>
      </c>
      <c r="B60" s="13">
        <v>4546</v>
      </c>
      <c r="C60" s="14">
        <f>(15/B60*100)</f>
        <v>0.32996040475142985</v>
      </c>
      <c r="D60" s="15">
        <v>4531</v>
      </c>
      <c r="E60" s="14">
        <v>30.732757899999999</v>
      </c>
      <c r="F60" s="16">
        <v>1.9050372499999999</v>
      </c>
      <c r="G60" s="14">
        <v>45.97790432</v>
      </c>
      <c r="H60" s="16">
        <v>1.31720215</v>
      </c>
      <c r="I60" s="14">
        <v>0</v>
      </c>
      <c r="J60" s="16">
        <v>0</v>
      </c>
      <c r="K60" s="14" t="s">
        <v>582</v>
      </c>
      <c r="L60" s="16" t="s">
        <v>582</v>
      </c>
      <c r="M60" s="14">
        <v>0</v>
      </c>
      <c r="N60" s="16">
        <v>0</v>
      </c>
      <c r="O60" s="14">
        <v>8.3305729999999995E-2</v>
      </c>
      <c r="P60" s="16">
        <v>7.2599810000000001E-2</v>
      </c>
      <c r="Q60" s="14">
        <v>23.206032050000001</v>
      </c>
      <c r="R60" s="16">
        <v>1.8711742</v>
      </c>
    </row>
    <row r="61" spans="1:18" x14ac:dyDescent="0.25">
      <c r="A61" s="11" t="s">
        <v>531</v>
      </c>
      <c r="B61" s="13">
        <v>6525</v>
      </c>
      <c r="C61" s="14">
        <f>(148/B61*100)</f>
        <v>2.2681992337164751</v>
      </c>
      <c r="D61" s="15">
        <v>6377</v>
      </c>
      <c r="E61" s="14">
        <v>90.006012209999994</v>
      </c>
      <c r="F61" s="16">
        <v>0.50254158999999998</v>
      </c>
      <c r="G61" s="14">
        <v>9.9939877900000003</v>
      </c>
      <c r="H61" s="16">
        <v>0.50254158999999998</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64.749262819999998</v>
      </c>
      <c r="F62" s="16">
        <v>0.65865585000000004</v>
      </c>
      <c r="G62" s="14">
        <v>35.250737180000002</v>
      </c>
      <c r="H62" s="16">
        <v>0.65865585000000004</v>
      </c>
      <c r="I62" s="14">
        <v>0</v>
      </c>
      <c r="J62" s="16">
        <v>0</v>
      </c>
      <c r="K62" s="14" t="s">
        <v>582</v>
      </c>
      <c r="L62" s="16" t="s">
        <v>582</v>
      </c>
      <c r="M62" s="14">
        <v>0</v>
      </c>
      <c r="N62" s="16">
        <v>0</v>
      </c>
      <c r="O62" s="14">
        <v>0</v>
      </c>
      <c r="P62" s="16">
        <v>0</v>
      </c>
      <c r="Q62" s="14">
        <v>0</v>
      </c>
      <c r="R62" s="16">
        <v>0</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(3/B64*100)</f>
        <v>8.2553659878921298E-2</v>
      </c>
      <c r="D64" s="15">
        <v>3631</v>
      </c>
      <c r="E64" s="14">
        <v>46.34152701</v>
      </c>
      <c r="F64" s="16">
        <v>0.78228483000000004</v>
      </c>
      <c r="G64" s="14">
        <v>18.09764607</v>
      </c>
      <c r="H64" s="16">
        <v>0.61524975999999998</v>
      </c>
      <c r="I64" s="14">
        <v>0</v>
      </c>
      <c r="J64" s="16">
        <v>0</v>
      </c>
      <c r="K64" s="14" t="s">
        <v>582</v>
      </c>
      <c r="L64" s="16" t="s">
        <v>582</v>
      </c>
      <c r="M64" s="14">
        <v>6.3321420000000003E-2</v>
      </c>
      <c r="N64" s="16">
        <v>4.5354169999999999E-2</v>
      </c>
      <c r="O64" s="14">
        <v>5.1855970000000001E-2</v>
      </c>
      <c r="P64" s="16">
        <v>3.690508E-2</v>
      </c>
      <c r="Q64" s="14">
        <v>35.445649520000003</v>
      </c>
      <c r="R64" s="16">
        <v>0.66561974000000002</v>
      </c>
    </row>
    <row r="65" spans="1:18" x14ac:dyDescent="0.25">
      <c r="A65" s="11" t="s">
        <v>535</v>
      </c>
      <c r="B65" s="13">
        <v>5325</v>
      </c>
      <c r="C65" s="14">
        <f>(14/B65*100)</f>
        <v>0.26291079812206569</v>
      </c>
      <c r="D65" s="15">
        <v>5311</v>
      </c>
      <c r="E65" s="14">
        <v>84.222747999999996</v>
      </c>
      <c r="F65" s="16">
        <v>0.64839959000000003</v>
      </c>
      <c r="G65" s="14">
        <v>14.32775133</v>
      </c>
      <c r="H65" s="16">
        <v>0.58171324999999996</v>
      </c>
      <c r="I65" s="14">
        <v>0</v>
      </c>
      <c r="J65" s="16">
        <v>0</v>
      </c>
      <c r="K65" s="14" t="s">
        <v>582</v>
      </c>
      <c r="L65" s="16" t="s">
        <v>582</v>
      </c>
      <c r="M65" s="14">
        <v>0.11587647</v>
      </c>
      <c r="N65" s="16">
        <v>4.9329419999999999E-2</v>
      </c>
      <c r="O65" s="14">
        <v>1.8171710000000001E-2</v>
      </c>
      <c r="P65" s="16">
        <v>1.815392E-2</v>
      </c>
      <c r="Q65" s="14">
        <v>1.31545249</v>
      </c>
      <c r="R65" s="16">
        <v>0.36400386000000001</v>
      </c>
    </row>
    <row r="66" spans="1:18" x14ac:dyDescent="0.25">
      <c r="A66" s="11" t="s">
        <v>536</v>
      </c>
      <c r="B66" s="13">
        <v>5665</v>
      </c>
      <c r="C66" s="14">
        <f>(0/B66*100)</f>
        <v>0</v>
      </c>
      <c r="D66" s="15">
        <v>5665</v>
      </c>
      <c r="E66" s="14">
        <v>0</v>
      </c>
      <c r="F66" s="16">
        <v>0</v>
      </c>
      <c r="G66" s="14">
        <v>0</v>
      </c>
      <c r="H66" s="16">
        <v>0</v>
      </c>
      <c r="I66" s="14">
        <v>0</v>
      </c>
      <c r="J66" s="16">
        <v>0</v>
      </c>
      <c r="K66" s="14" t="s">
        <v>582</v>
      </c>
      <c r="L66" s="16" t="s">
        <v>582</v>
      </c>
      <c r="M66" s="14">
        <v>100</v>
      </c>
      <c r="N66" s="16">
        <v>0</v>
      </c>
      <c r="O66" s="14">
        <v>0</v>
      </c>
      <c r="P66" s="16">
        <v>0</v>
      </c>
      <c r="Q66" s="14">
        <v>0</v>
      </c>
      <c r="R66" s="16">
        <v>0</v>
      </c>
    </row>
    <row r="67" spans="1:18" x14ac:dyDescent="0.25">
      <c r="A67" s="11" t="s">
        <v>537</v>
      </c>
      <c r="B67" s="13">
        <v>6971</v>
      </c>
      <c r="C67" s="14">
        <f>(396/B67*100)</f>
        <v>5.6806770908047621</v>
      </c>
      <c r="D67" s="15">
        <v>6575</v>
      </c>
      <c r="E67" s="14">
        <v>76.581459330000001</v>
      </c>
      <c r="F67" s="16">
        <v>0.54686776000000004</v>
      </c>
      <c r="G67" s="14">
        <v>23.418540669999999</v>
      </c>
      <c r="H67" s="16">
        <v>0.54686776000000004</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67.093650969999999</v>
      </c>
      <c r="F68" s="16">
        <v>0.37731408</v>
      </c>
      <c r="G68" s="14">
        <v>32.906349030000001</v>
      </c>
      <c r="H68" s="16">
        <v>0.37731408</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67.116991900000002</v>
      </c>
      <c r="F69" s="16">
        <v>1.8305809399999999</v>
      </c>
      <c r="G69" s="14">
        <v>32.559682449999997</v>
      </c>
      <c r="H69" s="16">
        <v>1.83431319</v>
      </c>
      <c r="I69" s="14">
        <v>0</v>
      </c>
      <c r="J69" s="16">
        <v>0</v>
      </c>
      <c r="K69" s="14" t="s">
        <v>582</v>
      </c>
      <c r="L69" s="16" t="s">
        <v>582</v>
      </c>
      <c r="M69" s="14">
        <v>0</v>
      </c>
      <c r="N69" s="16">
        <v>0</v>
      </c>
      <c r="O69" s="14">
        <v>0</v>
      </c>
      <c r="P69" s="16">
        <v>0</v>
      </c>
      <c r="Q69" s="14">
        <v>0.32332565000000002</v>
      </c>
      <c r="R69" s="16">
        <v>0.1134888</v>
      </c>
    </row>
    <row r="70" spans="1:18" x14ac:dyDescent="0.25">
      <c r="A70" s="11" t="s">
        <v>540</v>
      </c>
      <c r="B70" s="13">
        <v>6036</v>
      </c>
      <c r="C70" s="14">
        <f>(223/B70*100)</f>
        <v>3.6944996686547382</v>
      </c>
      <c r="D70" s="15">
        <v>5813</v>
      </c>
      <c r="E70" s="14">
        <v>90.890053649999999</v>
      </c>
      <c r="F70" s="16">
        <v>0.70850007000000004</v>
      </c>
      <c r="G70" s="14">
        <v>9.1099463499999995</v>
      </c>
      <c r="H70" s="16">
        <v>0.70850007000000004</v>
      </c>
      <c r="I70" s="14">
        <v>0</v>
      </c>
      <c r="J70" s="16">
        <v>0</v>
      </c>
      <c r="K70" s="14" t="s">
        <v>582</v>
      </c>
      <c r="L70" s="16" t="s">
        <v>582</v>
      </c>
      <c r="M70" s="14">
        <v>0</v>
      </c>
      <c r="N70" s="16">
        <v>0</v>
      </c>
      <c r="O70" s="14">
        <v>0</v>
      </c>
      <c r="P70" s="16">
        <v>0</v>
      </c>
      <c r="Q70" s="14">
        <v>0</v>
      </c>
      <c r="R70" s="16">
        <v>0</v>
      </c>
    </row>
    <row r="71" spans="1:18" x14ac:dyDescent="0.25">
      <c r="A71" s="11" t="s">
        <v>541</v>
      </c>
      <c r="B71" s="13">
        <v>6115</v>
      </c>
      <c r="C71" s="14">
        <f>(0/B71*100)</f>
        <v>0</v>
      </c>
      <c r="D71" s="15">
        <v>6115</v>
      </c>
      <c r="E71" s="14">
        <v>0</v>
      </c>
      <c r="F71" s="16">
        <v>0</v>
      </c>
      <c r="G71" s="14">
        <v>0</v>
      </c>
      <c r="H71" s="16">
        <v>0</v>
      </c>
      <c r="I71" s="14">
        <v>0</v>
      </c>
      <c r="J71" s="16">
        <v>0</v>
      </c>
      <c r="K71" s="14" t="s">
        <v>582</v>
      </c>
      <c r="L71" s="16" t="s">
        <v>582</v>
      </c>
      <c r="M71" s="14">
        <v>100</v>
      </c>
      <c r="N71" s="16">
        <v>0</v>
      </c>
      <c r="O71" s="14">
        <v>0</v>
      </c>
      <c r="P71" s="16">
        <v>0</v>
      </c>
      <c r="Q71" s="14">
        <v>0</v>
      </c>
      <c r="R71" s="16">
        <v>0</v>
      </c>
    </row>
    <row r="72" spans="1:18" x14ac:dyDescent="0.25">
      <c r="A72" s="11" t="s">
        <v>542</v>
      </c>
      <c r="B72" s="13">
        <v>7708</v>
      </c>
      <c r="C72" s="14">
        <f>(5/B72*100)</f>
        <v>6.4867669953295279E-2</v>
      </c>
      <c r="D72" s="15">
        <v>7703</v>
      </c>
      <c r="E72" s="14">
        <v>58.954241879999998</v>
      </c>
      <c r="F72" s="16">
        <v>0.93124649000000004</v>
      </c>
      <c r="G72" s="14">
        <v>41.045758120000002</v>
      </c>
      <c r="H72" s="16">
        <v>0.93124649000000004</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66.543795840000001</v>
      </c>
      <c r="F73" s="16">
        <v>1.2113760099999999</v>
      </c>
      <c r="G73" s="14">
        <v>33.456204159999999</v>
      </c>
      <c r="H73" s="16">
        <v>1.2113760099999999</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76.459786600000001</v>
      </c>
      <c r="F74" s="16">
        <v>0.71095834999999996</v>
      </c>
      <c r="G74" s="14">
        <v>19.143587320000002</v>
      </c>
      <c r="H74" s="16">
        <v>0.70227300999999998</v>
      </c>
      <c r="I74" s="14">
        <v>0</v>
      </c>
      <c r="J74" s="16">
        <v>0</v>
      </c>
      <c r="K74" s="14" t="s">
        <v>582</v>
      </c>
      <c r="L74" s="16" t="s">
        <v>582</v>
      </c>
      <c r="M74" s="14">
        <v>0</v>
      </c>
      <c r="N74" s="16">
        <v>0</v>
      </c>
      <c r="O74" s="14">
        <v>0</v>
      </c>
      <c r="P74" s="16">
        <v>0</v>
      </c>
      <c r="Q74" s="14">
        <v>4.3966260799999999</v>
      </c>
      <c r="R74" s="16">
        <v>0.25595722999999998</v>
      </c>
    </row>
    <row r="75" spans="1:18" x14ac:dyDescent="0.25">
      <c r="A75" s="11" t="s">
        <v>545</v>
      </c>
      <c r="B75" s="13">
        <v>5375</v>
      </c>
      <c r="C75" s="14">
        <f>(244/B75*100)</f>
        <v>4.5395348837209308</v>
      </c>
      <c r="D75" s="15">
        <v>5131</v>
      </c>
      <c r="E75" s="14">
        <v>56.953054700000003</v>
      </c>
      <c r="F75" s="16">
        <v>0.99185814000000005</v>
      </c>
      <c r="G75" s="14">
        <v>43.046945299999997</v>
      </c>
      <c r="H75" s="16">
        <v>0.99185814000000005</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65.499297229999996</v>
      </c>
      <c r="F76" s="16">
        <v>0.71850681000000005</v>
      </c>
      <c r="G76" s="14">
        <v>34.500702769999997</v>
      </c>
      <c r="H76" s="16">
        <v>0.71850681000000005</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86.636342060000004</v>
      </c>
      <c r="F77" s="16">
        <v>0.47155033000000002</v>
      </c>
      <c r="G77" s="14">
        <v>13.36365794</v>
      </c>
      <c r="H77" s="16">
        <v>0.47155033000000002</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(41/B79*100)</f>
        <v>2.4743512371756187</v>
      </c>
      <c r="D79" s="15">
        <v>1616</v>
      </c>
      <c r="E79" s="14">
        <v>92.518769349999999</v>
      </c>
      <c r="F79" s="16">
        <v>1.2379804400000001</v>
      </c>
      <c r="G79" s="14">
        <v>7.11257669</v>
      </c>
      <c r="H79" s="16">
        <v>1.23618403</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50.642344870000002</v>
      </c>
      <c r="F80" s="16">
        <v>1.1671476000000001</v>
      </c>
      <c r="G80" s="14">
        <v>48.35030871</v>
      </c>
      <c r="H80" s="16">
        <v>1.16076282</v>
      </c>
      <c r="I80" s="14">
        <v>0</v>
      </c>
      <c r="J80" s="16">
        <v>0</v>
      </c>
      <c r="K80" s="14" t="s">
        <v>582</v>
      </c>
      <c r="L80" s="16" t="s">
        <v>582</v>
      </c>
      <c r="M80" s="14">
        <v>0</v>
      </c>
      <c r="N80" s="16">
        <v>0</v>
      </c>
      <c r="O80" s="14">
        <v>0</v>
      </c>
      <c r="P80" s="16">
        <v>0</v>
      </c>
      <c r="Q80" s="14">
        <v>1.00734641</v>
      </c>
      <c r="R80" s="16">
        <v>0.16808318</v>
      </c>
    </row>
    <row r="81" spans="1:18" x14ac:dyDescent="0.25">
      <c r="A81" s="19" t="s">
        <v>551</v>
      </c>
      <c r="B81" s="13">
        <v>8861</v>
      </c>
      <c r="C81" s="14">
        <f>(0/B81*100)</f>
        <v>0</v>
      </c>
      <c r="D81" s="15">
        <v>8861</v>
      </c>
      <c r="E81" s="14">
        <v>0</v>
      </c>
      <c r="F81" s="16">
        <v>0</v>
      </c>
      <c r="G81" s="14">
        <v>0</v>
      </c>
      <c r="H81" s="16">
        <v>0</v>
      </c>
      <c r="I81" s="14">
        <v>0</v>
      </c>
      <c r="J81" s="16">
        <v>0</v>
      </c>
      <c r="K81" s="14" t="s">
        <v>582</v>
      </c>
      <c r="L81" s="16" t="s">
        <v>582</v>
      </c>
      <c r="M81" s="14">
        <v>100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73.915321309999996</v>
      </c>
      <c r="F7" s="16">
        <v>0.52359564999999997</v>
      </c>
      <c r="G7" s="14">
        <v>26.084678690000001</v>
      </c>
      <c r="H7" s="16">
        <v>0.52359564999999997</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73.103063169999999</v>
      </c>
      <c r="F8" s="16">
        <v>1.0372078899999999</v>
      </c>
      <c r="G8" s="14">
        <v>26.42286124</v>
      </c>
      <c r="H8" s="16">
        <v>1.0230030800000001</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51.606091800000002</v>
      </c>
      <c r="F9" s="16">
        <v>1.16391969</v>
      </c>
      <c r="G9" s="14">
        <v>45.358868319999999</v>
      </c>
      <c r="H9" s="16">
        <v>1.01395814</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62.153503950000001</v>
      </c>
      <c r="F10" s="16">
        <v>0.62553177999999998</v>
      </c>
      <c r="G10" s="14">
        <v>37.846496049999999</v>
      </c>
      <c r="H10" s="16">
        <v>0.62553177999999998</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33.675397179999997</v>
      </c>
      <c r="F11" s="16">
        <v>0.88513699000000001</v>
      </c>
      <c r="G11" s="14">
        <v>66.324602819999996</v>
      </c>
      <c r="H11" s="16">
        <v>0.88513699000000001</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59.980504709999998</v>
      </c>
      <c r="F12" s="16">
        <v>1.4385415800000001</v>
      </c>
      <c r="G12" s="14">
        <v>37.671709290000003</v>
      </c>
      <c r="H12" s="16">
        <v>1.45580431</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(0/B13*100)</f>
        <v>0</v>
      </c>
      <c r="D13" s="15">
        <v>7161</v>
      </c>
      <c r="E13" s="14">
        <v>0</v>
      </c>
      <c r="F13" s="16">
        <v>0</v>
      </c>
      <c r="G13" s="14">
        <v>0</v>
      </c>
      <c r="H13" s="16">
        <v>0</v>
      </c>
      <c r="I13" s="14">
        <v>0</v>
      </c>
      <c r="J13" s="16">
        <v>0</v>
      </c>
      <c r="K13" s="14" t="s">
        <v>582</v>
      </c>
      <c r="L13" s="16" t="s">
        <v>582</v>
      </c>
      <c r="M13" s="14">
        <v>100</v>
      </c>
      <c r="N13" s="16">
        <v>0</v>
      </c>
      <c r="O13" s="14">
        <v>0</v>
      </c>
      <c r="P13" s="16">
        <v>0</v>
      </c>
      <c r="Q13" s="14">
        <v>0</v>
      </c>
      <c r="R13" s="16">
        <v>0</v>
      </c>
    </row>
    <row r="14" spans="1:18" x14ac:dyDescent="0.25">
      <c r="A14" s="11" t="s">
        <v>484</v>
      </c>
      <c r="B14" s="13">
        <v>5587</v>
      </c>
      <c r="C14" s="14">
        <f>(0/B14*100)</f>
        <v>0</v>
      </c>
      <c r="D14" s="15">
        <v>5587</v>
      </c>
      <c r="E14" s="14">
        <v>0</v>
      </c>
      <c r="F14" s="16">
        <v>0</v>
      </c>
      <c r="G14" s="14">
        <v>0</v>
      </c>
      <c r="H14" s="16">
        <v>0</v>
      </c>
      <c r="I14" s="14">
        <v>0</v>
      </c>
      <c r="J14" s="16">
        <v>0</v>
      </c>
      <c r="K14" s="14" t="s">
        <v>582</v>
      </c>
      <c r="L14" s="16" t="s">
        <v>582</v>
      </c>
      <c r="M14" s="14">
        <v>100</v>
      </c>
      <c r="N14" s="16">
        <v>0</v>
      </c>
      <c r="O14" s="14">
        <v>0</v>
      </c>
      <c r="P14" s="16">
        <v>0</v>
      </c>
      <c r="Q14" s="14">
        <v>0</v>
      </c>
      <c r="R14" s="16">
        <v>0</v>
      </c>
    </row>
    <row r="15" spans="1:18" x14ac:dyDescent="0.25">
      <c r="A15" s="11" t="s">
        <v>485</v>
      </c>
      <c r="B15" s="13">
        <v>5882</v>
      </c>
      <c r="C15" s="14">
        <f>(61/B15*100)</f>
        <v>1.0370622237334239</v>
      </c>
      <c r="D15" s="15">
        <v>5821</v>
      </c>
      <c r="E15" s="14">
        <v>73.34708277</v>
      </c>
      <c r="F15" s="16">
        <v>1.15519193</v>
      </c>
      <c r="G15" s="14">
        <v>25.638711409999999</v>
      </c>
      <c r="H15" s="16">
        <v>1.10244772</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70.408780899999996</v>
      </c>
      <c r="F16" s="16">
        <v>1.0430457799999999</v>
      </c>
      <c r="G16" s="14">
        <v>29.5912191</v>
      </c>
      <c r="H16" s="16">
        <v>1.0430457799999999</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72.486084079999998</v>
      </c>
      <c r="F17" s="16">
        <v>0.94415596999999996</v>
      </c>
      <c r="G17" s="14">
        <v>24.767373259999999</v>
      </c>
      <c r="H17" s="16">
        <v>0.88024508000000001</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85.209702949999993</v>
      </c>
      <c r="F18" s="16">
        <v>0.85157137000000005</v>
      </c>
      <c r="G18" s="14">
        <v>14.79029705</v>
      </c>
      <c r="H18" s="16">
        <v>0.85157137000000005</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77.176651199999995</v>
      </c>
      <c r="F19" s="16">
        <v>0.71344932999999999</v>
      </c>
      <c r="G19" s="14">
        <v>22.823348800000002</v>
      </c>
      <c r="H19" s="16">
        <v>0.71344932999999999</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66.053493930000002</v>
      </c>
      <c r="F20" s="16">
        <v>0.82704577000000001</v>
      </c>
      <c r="G20" s="14">
        <v>33.946506069999998</v>
      </c>
      <c r="H20" s="16">
        <v>0.82704577000000001</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94.809406690000003</v>
      </c>
      <c r="F21" s="16">
        <v>0.41375614999999999</v>
      </c>
      <c r="G21" s="14">
        <v>5.1905933099999997</v>
      </c>
      <c r="H21" s="16">
        <v>0.41375614999999999</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78.345431070000004</v>
      </c>
      <c r="F22" s="16">
        <v>1.1977472899999999</v>
      </c>
      <c r="G22" s="14">
        <v>21.571509760000001</v>
      </c>
      <c r="H22" s="16">
        <v>1.20060772</v>
      </c>
      <c r="I22" s="14">
        <v>0</v>
      </c>
      <c r="J22" s="16">
        <v>0</v>
      </c>
      <c r="K22" s="14" t="s">
        <v>582</v>
      </c>
      <c r="L22" s="16" t="s">
        <v>582</v>
      </c>
      <c r="M22" s="14">
        <v>0</v>
      </c>
      <c r="N22" s="16">
        <v>0</v>
      </c>
      <c r="O22" s="14">
        <v>8.3059170000000002E-2</v>
      </c>
      <c r="P22" s="16">
        <v>3.9090399999999997E-2</v>
      </c>
      <c r="Q22" s="14">
        <v>0</v>
      </c>
      <c r="R22" s="16">
        <v>0</v>
      </c>
    </row>
    <row r="23" spans="1:18" x14ac:dyDescent="0.25">
      <c r="A23" s="11" t="s">
        <v>493</v>
      </c>
      <c r="B23" s="13">
        <v>11583</v>
      </c>
      <c r="C23" s="14">
        <f>(230/B23*100)</f>
        <v>1.9856686523353189</v>
      </c>
      <c r="D23" s="15">
        <v>11353</v>
      </c>
      <c r="E23" s="14">
        <v>72.518764419999997</v>
      </c>
      <c r="F23" s="16">
        <v>1.2931686</v>
      </c>
      <c r="G23" s="14">
        <v>27.48123558</v>
      </c>
      <c r="H23" s="16">
        <v>1.2931686</v>
      </c>
      <c r="I23" s="14">
        <v>0</v>
      </c>
      <c r="J23" s="16">
        <v>0</v>
      </c>
      <c r="K23" s="14" t="s">
        <v>582</v>
      </c>
      <c r="L23" s="16" t="s">
        <v>582</v>
      </c>
      <c r="M23" s="14">
        <v>0</v>
      </c>
      <c r="N23" s="16">
        <v>0</v>
      </c>
      <c r="O23" s="14">
        <v>0</v>
      </c>
      <c r="P23" s="16">
        <v>0</v>
      </c>
      <c r="Q23" s="14">
        <v>0</v>
      </c>
      <c r="R23" s="16">
        <v>0</v>
      </c>
    </row>
    <row r="24" spans="1:18" x14ac:dyDescent="0.25">
      <c r="A24" s="11" t="s">
        <v>494</v>
      </c>
      <c r="B24" s="13">
        <v>6647</v>
      </c>
      <c r="C24" s="14">
        <f>(7/B24*100)</f>
        <v>0.10531066646607493</v>
      </c>
      <c r="D24" s="15">
        <v>6640</v>
      </c>
      <c r="E24" s="14">
        <v>98.592504599999998</v>
      </c>
      <c r="F24" s="16">
        <v>0.34033541</v>
      </c>
      <c r="G24" s="14">
        <v>1.4074954</v>
      </c>
      <c r="H24" s="16">
        <v>0.34033541</v>
      </c>
      <c r="I24" s="14">
        <v>0</v>
      </c>
      <c r="J24" s="16">
        <v>0</v>
      </c>
      <c r="K24" s="14" t="s">
        <v>582</v>
      </c>
      <c r="L24" s="16" t="s">
        <v>582</v>
      </c>
      <c r="M24" s="14">
        <v>0</v>
      </c>
      <c r="N24" s="16">
        <v>0</v>
      </c>
      <c r="O24" s="14">
        <v>0</v>
      </c>
      <c r="P24" s="16">
        <v>0</v>
      </c>
      <c r="Q24" s="14">
        <v>0</v>
      </c>
      <c r="R24" s="16">
        <v>0</v>
      </c>
    </row>
    <row r="25" spans="1:18" x14ac:dyDescent="0.25">
      <c r="A25" s="11" t="s">
        <v>495</v>
      </c>
      <c r="B25" s="13">
        <v>5581</v>
      </c>
      <c r="C25" s="14">
        <f>(25/B25*100)</f>
        <v>0.44794839634474104</v>
      </c>
      <c r="D25" s="15">
        <v>5556</v>
      </c>
      <c r="E25" s="14">
        <v>80.909558660000002</v>
      </c>
      <c r="F25" s="16">
        <v>1.1021778099999999</v>
      </c>
      <c r="G25" s="14">
        <v>19.090441340000002</v>
      </c>
      <c r="H25" s="16">
        <v>1.1021778099999999</v>
      </c>
      <c r="I25" s="14">
        <v>0</v>
      </c>
      <c r="J25" s="16">
        <v>0</v>
      </c>
      <c r="K25" s="14" t="s">
        <v>582</v>
      </c>
      <c r="L25" s="16" t="s">
        <v>582</v>
      </c>
      <c r="M25" s="14">
        <v>0</v>
      </c>
      <c r="N25" s="16">
        <v>0</v>
      </c>
      <c r="O25" s="14">
        <v>0</v>
      </c>
      <c r="P25" s="16">
        <v>0</v>
      </c>
      <c r="Q25" s="14">
        <v>0</v>
      </c>
      <c r="R25" s="16">
        <v>0</v>
      </c>
    </row>
    <row r="26" spans="1:18" x14ac:dyDescent="0.25">
      <c r="A26" s="11" t="s">
        <v>496</v>
      </c>
      <c r="B26" s="13">
        <v>4869</v>
      </c>
      <c r="C26" s="14">
        <f>(0/B26*100)</f>
        <v>0</v>
      </c>
      <c r="D26" s="15">
        <v>4869</v>
      </c>
      <c r="E26" s="14">
        <v>0</v>
      </c>
      <c r="F26" s="16">
        <v>0</v>
      </c>
      <c r="G26" s="14">
        <v>0</v>
      </c>
      <c r="H26" s="16">
        <v>0</v>
      </c>
      <c r="I26" s="14">
        <v>0</v>
      </c>
      <c r="J26" s="16">
        <v>0</v>
      </c>
      <c r="K26" s="14" t="s">
        <v>582</v>
      </c>
      <c r="L26" s="16" t="s">
        <v>582</v>
      </c>
      <c r="M26" s="14">
        <v>100</v>
      </c>
      <c r="N26" s="16">
        <v>0</v>
      </c>
      <c r="O26" s="14">
        <v>0</v>
      </c>
      <c r="P26" s="16">
        <v>0</v>
      </c>
      <c r="Q26" s="14">
        <v>0</v>
      </c>
      <c r="R26" s="16">
        <v>0</v>
      </c>
    </row>
    <row r="27" spans="1:18" x14ac:dyDescent="0.25">
      <c r="A27" s="11" t="s">
        <v>497</v>
      </c>
      <c r="B27" s="13">
        <v>5299</v>
      </c>
      <c r="C27" s="14">
        <f>(48/B27*100)</f>
        <v>0.90583128892243825</v>
      </c>
      <c r="D27" s="15">
        <v>5251</v>
      </c>
      <c r="E27" s="14">
        <v>79.878902879999998</v>
      </c>
      <c r="F27" s="16">
        <v>0.44802799999999998</v>
      </c>
      <c r="G27" s="14">
        <v>20.121097120000002</v>
      </c>
      <c r="H27" s="16">
        <v>0.44802799999999998</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78.080446800000004</v>
      </c>
      <c r="F28" s="16">
        <v>0.70052060000000005</v>
      </c>
      <c r="G28" s="14">
        <v>21.919553199999999</v>
      </c>
      <c r="H28" s="16">
        <v>0.70052060000000005</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85.660795460000003</v>
      </c>
      <c r="F29" s="16">
        <v>0.70016093000000001</v>
      </c>
      <c r="G29" s="14">
        <v>11.572442130000001</v>
      </c>
      <c r="H29" s="16">
        <v>0.64868172000000002</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83.315272879999995</v>
      </c>
      <c r="F30" s="16">
        <v>0.60866980000000004</v>
      </c>
      <c r="G30" s="14">
        <v>16.684727120000002</v>
      </c>
      <c r="H30" s="16">
        <v>0.60866980000000004</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(0/B32*100)</f>
        <v>0</v>
      </c>
      <c r="D32" s="15">
        <v>4478</v>
      </c>
      <c r="E32" s="14">
        <v>0</v>
      </c>
      <c r="F32" s="16">
        <v>0</v>
      </c>
      <c r="G32" s="14">
        <v>0</v>
      </c>
      <c r="H32" s="16">
        <v>0</v>
      </c>
      <c r="I32" s="14">
        <v>0</v>
      </c>
      <c r="J32" s="16">
        <v>0</v>
      </c>
      <c r="K32" s="14" t="s">
        <v>582</v>
      </c>
      <c r="L32" s="16" t="s">
        <v>582</v>
      </c>
      <c r="M32" s="14">
        <v>100</v>
      </c>
      <c r="N32" s="16">
        <v>0</v>
      </c>
      <c r="O32" s="14">
        <v>0</v>
      </c>
      <c r="P32" s="16">
        <v>0</v>
      </c>
      <c r="Q32" s="14">
        <v>0</v>
      </c>
      <c r="R32" s="16">
        <v>0</v>
      </c>
    </row>
    <row r="33" spans="1:18" x14ac:dyDescent="0.25">
      <c r="A33" s="11" t="s">
        <v>503</v>
      </c>
      <c r="B33" s="13">
        <v>7325</v>
      </c>
      <c r="C33" s="14">
        <f>(78/B33*100)</f>
        <v>1.0648464163822524</v>
      </c>
      <c r="D33" s="15">
        <v>7247</v>
      </c>
      <c r="E33" s="14">
        <v>88.993485649999997</v>
      </c>
      <c r="F33" s="16">
        <v>0.68994635000000004</v>
      </c>
      <c r="G33" s="14">
        <v>11.00651435</v>
      </c>
      <c r="H33" s="16">
        <v>0.68994635000000004</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76.412791870000007</v>
      </c>
      <c r="F34" s="16">
        <v>1.1001527600000001</v>
      </c>
      <c r="G34" s="14">
        <v>21.014902620000001</v>
      </c>
      <c r="H34" s="16">
        <v>1.03726031</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59.020800829999999</v>
      </c>
      <c r="F36" s="16">
        <v>1.1212547900000001</v>
      </c>
      <c r="G36" s="14">
        <v>40.979199170000001</v>
      </c>
      <c r="H36" s="16">
        <v>1.1212547900000001</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45.294181850000001</v>
      </c>
      <c r="F37" s="16">
        <v>1.6953384899999999</v>
      </c>
      <c r="G37" s="14">
        <v>54.705818149999999</v>
      </c>
      <c r="H37" s="16">
        <v>1.6953384899999999</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75.022510190000006</v>
      </c>
      <c r="F38" s="16">
        <v>0.96469291000000001</v>
      </c>
      <c r="G38" s="14">
        <v>24.977489810000002</v>
      </c>
      <c r="H38" s="16">
        <v>0.96469291000000001</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84.010082940000004</v>
      </c>
      <c r="F39" s="16">
        <v>0.99061816999999996</v>
      </c>
      <c r="G39" s="14">
        <v>15.98991706</v>
      </c>
      <c r="H39" s="16">
        <v>0.99061816999999996</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75.485932460000001</v>
      </c>
      <c r="F40" s="16">
        <v>0.81967977000000003</v>
      </c>
      <c r="G40" s="14">
        <v>24.514067539999999</v>
      </c>
      <c r="H40" s="16">
        <v>0.81967977000000003</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89.43402553</v>
      </c>
      <c r="F41" s="16">
        <v>0.72486680999999997</v>
      </c>
      <c r="G41" s="14">
        <v>9.8882886299999999</v>
      </c>
      <c r="H41" s="16">
        <v>0.69274203999999995</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1.5682132235094763</v>
      </c>
      <c r="D42" s="15">
        <f>IF(COUNT(D7:D41) &gt; 0, AVERAGE(D7:D41), "—")</f>
        <v>6978.1714285714288</v>
      </c>
      <c r="E42" s="14">
        <f>IF(COUNT(E7:E41) &gt; 0, AVERAGE(E7:E41), "—")</f>
        <v>61.282873506571427</v>
      </c>
      <c r="F42" s="16">
        <f>IF(COUNT(F7:F41) &gt; 0, SQRT(SUMSQ(F7:F41)/(COUNT(F7:F41)*COUNT(F7:F41)) ), "—")</f>
        <v>0.14643721992786254</v>
      </c>
      <c r="G42" s="14">
        <f>IF(COUNT(G7:G41) &gt; 0, AVERAGE(G7:G41), "—")</f>
        <v>21.125198982571433</v>
      </c>
      <c r="H42" s="16">
        <f>IF(COUNT(H7:H41) &gt; 0, SQRT(SUMSQ(H7:H41)/(COUNT(H7:H41)*COUNT(H7:H41)) ), "—")</f>
        <v>0.14423509201627052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14.732411534571426</v>
      </c>
      <c r="N42" s="16">
        <f>IF(COUNT(N7:N41) &gt; 0, SQRT(SUMSQ(N7:N41)/(COUNT(N7:N41)*COUNT(N7:N41)) ), "—")</f>
        <v>3.3483452886262574E-2</v>
      </c>
      <c r="O42" s="14">
        <f>IF(COUNT(O7:O41) &gt; 0, AVERAGE(O7:O41), "—")</f>
        <v>2.8595159762857141</v>
      </c>
      <c r="P42" s="16">
        <f>IF(COUNT(P7:P41) &gt; 0, SQRT(SUMSQ(P7:P41)/(COUNT(P7:P41)*COUNT(P7:P41)) ), "—")</f>
        <v>1.1168685714285714E-3</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0.70782968999999996</v>
      </c>
      <c r="F45" s="16">
        <v>0.11701322</v>
      </c>
      <c r="G45" s="14">
        <v>1.8671232</v>
      </c>
      <c r="H45" s="16">
        <v>0.23681103000000001</v>
      </c>
      <c r="I45" s="14">
        <v>0</v>
      </c>
      <c r="J45" s="16">
        <v>0</v>
      </c>
      <c r="K45" s="14" t="s">
        <v>582</v>
      </c>
      <c r="L45" s="16" t="s">
        <v>582</v>
      </c>
      <c r="M45" s="14">
        <v>92.216208269999996</v>
      </c>
      <c r="N45" s="16">
        <v>0.80901294000000001</v>
      </c>
      <c r="O45" s="14">
        <v>0</v>
      </c>
      <c r="P45" s="16">
        <v>0</v>
      </c>
      <c r="Q45" s="14">
        <v>5.2088388400000003</v>
      </c>
      <c r="R45" s="16">
        <v>0.70854253</v>
      </c>
    </row>
    <row r="46" spans="1:18" x14ac:dyDescent="0.25">
      <c r="A46" s="11" t="s">
        <v>516</v>
      </c>
      <c r="B46" s="13">
        <v>23141</v>
      </c>
      <c r="C46" s="14">
        <f>(1771/B46*100)</f>
        <v>7.6530832721144293</v>
      </c>
      <c r="D46" s="15">
        <v>21370</v>
      </c>
      <c r="E46" s="14">
        <v>77.304678699999997</v>
      </c>
      <c r="F46" s="16">
        <v>0.49075097000000001</v>
      </c>
      <c r="G46" s="14">
        <v>22.6953213</v>
      </c>
      <c r="H46" s="16">
        <v>0.49075097000000001</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68.69945165</v>
      </c>
      <c r="F47" s="16">
        <v>0.91876314000000003</v>
      </c>
      <c r="G47" s="14">
        <v>31.30054835</v>
      </c>
      <c r="H47" s="16">
        <v>0.91876314000000003</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54.53442742</v>
      </c>
      <c r="F48" s="16">
        <v>2.1725369699999999</v>
      </c>
      <c r="G48" s="14">
        <v>45.46557258</v>
      </c>
      <c r="H48" s="16">
        <v>2.1725369699999999</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59.192824309999999</v>
      </c>
      <c r="F49" s="16">
        <v>1.42126262</v>
      </c>
      <c r="G49" s="14">
        <v>39.424764119999999</v>
      </c>
      <c r="H49" s="16">
        <v>1.42549806</v>
      </c>
      <c r="I49" s="14">
        <v>0</v>
      </c>
      <c r="J49" s="16">
        <v>0</v>
      </c>
      <c r="K49" s="14" t="s">
        <v>582</v>
      </c>
      <c r="L49" s="16" t="s">
        <v>582</v>
      </c>
      <c r="M49" s="14">
        <v>0</v>
      </c>
      <c r="N49" s="16">
        <v>0</v>
      </c>
      <c r="O49" s="14">
        <v>2.1063399999999999E-2</v>
      </c>
      <c r="P49" s="16">
        <v>2.106715E-2</v>
      </c>
      <c r="Q49" s="14">
        <v>1.3613481599999999</v>
      </c>
      <c r="R49" s="16">
        <v>0.25857407999999998</v>
      </c>
    </row>
    <row r="50" spans="1:18" x14ac:dyDescent="0.25">
      <c r="A50" s="11" t="s">
        <v>520</v>
      </c>
      <c r="B50" s="13">
        <v>11795</v>
      </c>
      <c r="C50" s="14">
        <f>(249/B50*100)</f>
        <v>2.1110640101738025</v>
      </c>
      <c r="D50" s="15">
        <v>11546</v>
      </c>
      <c r="E50" s="14">
        <v>58.903989410000001</v>
      </c>
      <c r="F50" s="16">
        <v>0.94898185000000002</v>
      </c>
      <c r="G50" s="14">
        <v>41.096010589999999</v>
      </c>
      <c r="H50" s="16">
        <v>0.94898185000000002</v>
      </c>
      <c r="I50" s="14">
        <v>0</v>
      </c>
      <c r="J50" s="16">
        <v>0</v>
      </c>
      <c r="K50" s="14" t="s">
        <v>582</v>
      </c>
      <c r="L50" s="16" t="s">
        <v>582</v>
      </c>
      <c r="M50" s="14">
        <v>0</v>
      </c>
      <c r="N50" s="16">
        <v>0</v>
      </c>
      <c r="O50" s="14">
        <v>0</v>
      </c>
      <c r="P50" s="16">
        <v>0</v>
      </c>
      <c r="Q50" s="14">
        <v>0</v>
      </c>
      <c r="R50" s="16">
        <v>0</v>
      </c>
    </row>
    <row r="51" spans="1:18" x14ac:dyDescent="0.25">
      <c r="A51" s="11" t="s">
        <v>521</v>
      </c>
      <c r="B51" s="13">
        <v>6866</v>
      </c>
      <c r="C51" s="14">
        <f>(0/B51*100)</f>
        <v>0</v>
      </c>
      <c r="D51" s="15">
        <v>6866</v>
      </c>
      <c r="E51" s="14">
        <v>0</v>
      </c>
      <c r="F51" s="16">
        <v>0</v>
      </c>
      <c r="G51" s="14">
        <v>0</v>
      </c>
      <c r="H51" s="16">
        <v>0</v>
      </c>
      <c r="I51" s="14">
        <v>0</v>
      </c>
      <c r="J51" s="16">
        <v>0</v>
      </c>
      <c r="K51" s="14" t="s">
        <v>582</v>
      </c>
      <c r="L51" s="16" t="s">
        <v>582</v>
      </c>
      <c r="M51" s="14">
        <v>100</v>
      </c>
      <c r="N51" s="16">
        <v>0</v>
      </c>
      <c r="O51" s="14">
        <v>0</v>
      </c>
      <c r="P51" s="16">
        <v>0</v>
      </c>
      <c r="Q51" s="14">
        <v>0</v>
      </c>
      <c r="R51" s="16">
        <v>0</v>
      </c>
    </row>
    <row r="52" spans="1:18" x14ac:dyDescent="0.25">
      <c r="A52" s="11" t="s">
        <v>522</v>
      </c>
      <c r="B52" s="13">
        <v>5809</v>
      </c>
      <c r="C52" s="14">
        <f>(85/B52*100)</f>
        <v>1.4632466861766225</v>
      </c>
      <c r="D52" s="15">
        <v>5724</v>
      </c>
      <c r="E52" s="14">
        <v>55.463463269999998</v>
      </c>
      <c r="F52" s="16">
        <v>1.3120835900000001</v>
      </c>
      <c r="G52" s="14">
        <v>44.536536730000002</v>
      </c>
      <c r="H52" s="16">
        <v>1.3120835900000001</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35.232839210000002</v>
      </c>
      <c r="F53" s="16">
        <v>0.61943828000000001</v>
      </c>
      <c r="G53" s="14">
        <v>64.767160790000005</v>
      </c>
      <c r="H53" s="16">
        <v>0.61943828000000001</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54.346076250000003</v>
      </c>
      <c r="F54" s="16">
        <v>1.32596924</v>
      </c>
      <c r="G54" s="14">
        <v>45.653923749999997</v>
      </c>
      <c r="H54" s="16">
        <v>1.32596924</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76.588390340000004</v>
      </c>
      <c r="F55" s="16">
        <v>1.0083465700000001</v>
      </c>
      <c r="G55" s="14">
        <v>22.3875785</v>
      </c>
      <c r="H55" s="16">
        <v>0.96901234999999997</v>
      </c>
      <c r="I55" s="14">
        <v>0</v>
      </c>
      <c r="J55" s="16">
        <v>0</v>
      </c>
      <c r="K55" s="14" t="s">
        <v>582</v>
      </c>
      <c r="L55" s="16" t="s">
        <v>582</v>
      </c>
      <c r="M55" s="14">
        <v>1.5872219999999999E-2</v>
      </c>
      <c r="N55" s="16">
        <v>1.5802099999999999E-2</v>
      </c>
      <c r="O55" s="14">
        <v>0.62561845999999999</v>
      </c>
      <c r="P55" s="16">
        <v>0.14523955999999999</v>
      </c>
      <c r="Q55" s="14">
        <v>0.38254048000000002</v>
      </c>
      <c r="R55" s="16">
        <v>0.12437484</v>
      </c>
    </row>
    <row r="56" spans="1:18" x14ac:dyDescent="0.25">
      <c r="A56" s="11" t="s">
        <v>526</v>
      </c>
      <c r="B56" s="13">
        <v>5359</v>
      </c>
      <c r="C56" s="14">
        <f>(77/B56*100)</f>
        <v>1.4368352304534429</v>
      </c>
      <c r="D56" s="15">
        <v>5282</v>
      </c>
      <c r="E56" s="14">
        <v>72.902986089999999</v>
      </c>
      <c r="F56" s="16">
        <v>1.0587747000000001</v>
      </c>
      <c r="G56" s="14">
        <v>27.097013910000001</v>
      </c>
      <c r="H56" s="16">
        <v>1.0587747000000001</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55.251100909999998</v>
      </c>
      <c r="F57" s="16">
        <v>1.5327756699999999</v>
      </c>
      <c r="G57" s="14">
        <v>43.200580870000003</v>
      </c>
      <c r="H57" s="16">
        <v>1.5390177300000001</v>
      </c>
      <c r="I57" s="14">
        <v>0</v>
      </c>
      <c r="J57" s="16">
        <v>0</v>
      </c>
      <c r="K57" s="14" t="s">
        <v>582</v>
      </c>
      <c r="L57" s="16" t="s">
        <v>582</v>
      </c>
      <c r="M57" s="14">
        <v>0</v>
      </c>
      <c r="N57" s="16">
        <v>0</v>
      </c>
      <c r="O57" s="14">
        <v>0</v>
      </c>
      <c r="P57" s="16">
        <v>0</v>
      </c>
      <c r="Q57" s="14">
        <v>1.5483182200000001</v>
      </c>
      <c r="R57" s="16">
        <v>0.35904069999999999</v>
      </c>
    </row>
    <row r="58" spans="1:18" x14ac:dyDescent="0.25">
      <c r="A58" s="11" t="s">
        <v>528</v>
      </c>
      <c r="B58" s="13">
        <v>7267</v>
      </c>
      <c r="C58" s="14">
        <f>(10/B58*100)</f>
        <v>0.13760836658868861</v>
      </c>
      <c r="D58" s="15">
        <v>7257</v>
      </c>
      <c r="E58" s="14">
        <v>57.936971890000002</v>
      </c>
      <c r="F58" s="16">
        <v>1.07298362</v>
      </c>
      <c r="G58" s="14">
        <v>41.044638319999997</v>
      </c>
      <c r="H58" s="16">
        <v>1.0907996099999999</v>
      </c>
      <c r="I58" s="14">
        <v>0</v>
      </c>
      <c r="J58" s="16">
        <v>0</v>
      </c>
      <c r="K58" s="14" t="s">
        <v>582</v>
      </c>
      <c r="L58" s="16" t="s">
        <v>582</v>
      </c>
      <c r="M58" s="14">
        <v>0</v>
      </c>
      <c r="N58" s="16">
        <v>0</v>
      </c>
      <c r="O58" s="14">
        <v>3.7280309999999997E-2</v>
      </c>
      <c r="P58" s="16">
        <v>2.3837359999999998E-2</v>
      </c>
      <c r="Q58" s="14">
        <v>0.98110947999999998</v>
      </c>
      <c r="R58" s="16">
        <v>0.25662450999999997</v>
      </c>
    </row>
    <row r="59" spans="1:18" x14ac:dyDescent="0.25">
      <c r="A59" s="11" t="s">
        <v>529</v>
      </c>
      <c r="B59" s="13">
        <v>4826</v>
      </c>
      <c r="C59" s="14">
        <f>(26/B59*100)</f>
        <v>0.53874844591794446</v>
      </c>
      <c r="D59" s="15">
        <v>4800</v>
      </c>
      <c r="E59" s="14">
        <v>14.59837018</v>
      </c>
      <c r="F59" s="16">
        <v>0.60962508000000004</v>
      </c>
      <c r="G59" s="14">
        <v>78.69716914</v>
      </c>
      <c r="H59" s="16">
        <v>0.76078900000000005</v>
      </c>
      <c r="I59" s="14">
        <v>0</v>
      </c>
      <c r="J59" s="16">
        <v>0</v>
      </c>
      <c r="K59" s="14" t="s">
        <v>582</v>
      </c>
      <c r="L59" s="16" t="s">
        <v>582</v>
      </c>
      <c r="M59" s="14">
        <v>0</v>
      </c>
      <c r="N59" s="16">
        <v>0</v>
      </c>
      <c r="O59" s="14">
        <v>0.22003308999999999</v>
      </c>
      <c r="P59" s="16">
        <v>7.8501210000000002E-2</v>
      </c>
      <c r="Q59" s="14">
        <v>6.4844275900000001</v>
      </c>
      <c r="R59" s="16">
        <v>0.45876726000000001</v>
      </c>
    </row>
    <row r="60" spans="1:18" x14ac:dyDescent="0.25">
      <c r="A60" s="11" t="s">
        <v>530</v>
      </c>
      <c r="B60" s="13">
        <v>4546</v>
      </c>
      <c r="C60" s="14">
        <f>(15/B60*100)</f>
        <v>0.32996040475142985</v>
      </c>
      <c r="D60" s="15">
        <v>4531</v>
      </c>
      <c r="E60" s="14">
        <v>37.589943210000001</v>
      </c>
      <c r="F60" s="16">
        <v>2.5548780199999999</v>
      </c>
      <c r="G60" s="14">
        <v>34.57211392</v>
      </c>
      <c r="H60" s="16">
        <v>1.63015585</v>
      </c>
      <c r="I60" s="14">
        <v>0</v>
      </c>
      <c r="J60" s="16">
        <v>0</v>
      </c>
      <c r="K60" s="14" t="s">
        <v>582</v>
      </c>
      <c r="L60" s="16" t="s">
        <v>582</v>
      </c>
      <c r="M60" s="14">
        <v>0</v>
      </c>
      <c r="N60" s="16">
        <v>0</v>
      </c>
      <c r="O60" s="14">
        <v>0.1883784</v>
      </c>
      <c r="P60" s="16">
        <v>0.14787961999999999</v>
      </c>
      <c r="Q60" s="14">
        <v>27.649564470000001</v>
      </c>
      <c r="R60" s="16">
        <v>2.3170789300000001</v>
      </c>
    </row>
    <row r="61" spans="1:18" x14ac:dyDescent="0.25">
      <c r="A61" s="11" t="s">
        <v>531</v>
      </c>
      <c r="B61" s="13">
        <v>6525</v>
      </c>
      <c r="C61" s="14">
        <f>(148/B61*100)</f>
        <v>2.2681992337164751</v>
      </c>
      <c r="D61" s="15">
        <v>6377</v>
      </c>
      <c r="E61" s="14">
        <v>12.35059873</v>
      </c>
      <c r="F61" s="16">
        <v>0.56219406000000005</v>
      </c>
      <c r="G61" s="14">
        <v>87.649401269999998</v>
      </c>
      <c r="H61" s="16">
        <v>0.56219406000000005</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74.524683530000004</v>
      </c>
      <c r="F62" s="16">
        <v>0.66425193999999999</v>
      </c>
      <c r="G62" s="14">
        <v>25.475316469999999</v>
      </c>
      <c r="H62" s="16">
        <v>0.66425193999999999</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67.109546269999996</v>
      </c>
      <c r="F63" s="16">
        <v>0.71980745000000002</v>
      </c>
      <c r="G63" s="14">
        <v>24.083717459999999</v>
      </c>
      <c r="H63" s="16">
        <v>0.60411831999999999</v>
      </c>
      <c r="I63" s="14">
        <v>0</v>
      </c>
      <c r="J63" s="16">
        <v>0</v>
      </c>
      <c r="K63" s="14" t="s">
        <v>582</v>
      </c>
      <c r="L63" s="16" t="s">
        <v>582</v>
      </c>
      <c r="M63" s="14">
        <v>0.29697361999999999</v>
      </c>
      <c r="N63" s="16">
        <v>7.6026460000000004E-2</v>
      </c>
      <c r="O63" s="14">
        <v>0.10246597</v>
      </c>
      <c r="P63" s="16">
        <v>5.97841E-2</v>
      </c>
      <c r="Q63" s="14">
        <v>8.40729668</v>
      </c>
      <c r="R63" s="16">
        <v>0.39176763999999997</v>
      </c>
    </row>
    <row r="64" spans="1:18" x14ac:dyDescent="0.25">
      <c r="A64" s="11" t="s">
        <v>534</v>
      </c>
      <c r="B64" s="13">
        <v>3634</v>
      </c>
      <c r="C64" s="14">
        <f>(3/B64*100)</f>
        <v>8.2553659878921298E-2</v>
      </c>
      <c r="D64" s="15">
        <v>3631</v>
      </c>
      <c r="E64" s="14">
        <v>50.280930189999999</v>
      </c>
      <c r="F64" s="16">
        <v>0.72354090000000004</v>
      </c>
      <c r="G64" s="14">
        <v>12.00628908</v>
      </c>
      <c r="H64" s="16">
        <v>0.48557272000000001</v>
      </c>
      <c r="I64" s="14">
        <v>0</v>
      </c>
      <c r="J64" s="16">
        <v>0</v>
      </c>
      <c r="K64" s="14" t="s">
        <v>582</v>
      </c>
      <c r="L64" s="16" t="s">
        <v>582</v>
      </c>
      <c r="M64" s="14">
        <v>8.9073959999999994E-2</v>
      </c>
      <c r="N64" s="16">
        <v>5.2134960000000001E-2</v>
      </c>
      <c r="O64" s="14">
        <v>3.251163E-2</v>
      </c>
      <c r="P64" s="16">
        <v>3.2709729999999999E-2</v>
      </c>
      <c r="Q64" s="14">
        <v>37.591195130000003</v>
      </c>
      <c r="R64" s="16">
        <v>0.75533550000000005</v>
      </c>
    </row>
    <row r="65" spans="1:18" x14ac:dyDescent="0.25">
      <c r="A65" s="11" t="s">
        <v>535</v>
      </c>
      <c r="B65" s="13">
        <v>5325</v>
      </c>
      <c r="C65" s="14">
        <f>(14/B65*100)</f>
        <v>0.26291079812206569</v>
      </c>
      <c r="D65" s="15">
        <v>5311</v>
      </c>
      <c r="E65" s="14">
        <v>62.782889310000002</v>
      </c>
      <c r="F65" s="16">
        <v>1.1799749900000001</v>
      </c>
      <c r="G65" s="14">
        <v>36.109267789999997</v>
      </c>
      <c r="H65" s="16">
        <v>1.1175996500000001</v>
      </c>
      <c r="I65" s="14">
        <v>0</v>
      </c>
      <c r="J65" s="16">
        <v>0</v>
      </c>
      <c r="K65" s="14" t="s">
        <v>582</v>
      </c>
      <c r="L65" s="16" t="s">
        <v>582</v>
      </c>
      <c r="M65" s="14">
        <v>3.9309410000000003E-2</v>
      </c>
      <c r="N65" s="16">
        <v>2.9084169999999999E-2</v>
      </c>
      <c r="O65" s="14">
        <v>1.8171710000000001E-2</v>
      </c>
      <c r="P65" s="16">
        <v>1.815392E-2</v>
      </c>
      <c r="Q65" s="14">
        <v>1.05036178</v>
      </c>
      <c r="R65" s="16">
        <v>0.28974660000000002</v>
      </c>
    </row>
    <row r="66" spans="1:18" x14ac:dyDescent="0.25">
      <c r="A66" s="11" t="s">
        <v>536</v>
      </c>
      <c r="B66" s="13">
        <v>5665</v>
      </c>
      <c r="C66" s="14">
        <f>(80/B66*100)</f>
        <v>1.4121800529567521</v>
      </c>
      <c r="D66" s="15">
        <v>5585</v>
      </c>
      <c r="E66" s="14">
        <v>60.272510369999999</v>
      </c>
      <c r="F66" s="16">
        <v>0.70588521000000004</v>
      </c>
      <c r="G66" s="14">
        <v>39.727489630000001</v>
      </c>
      <c r="H66" s="16">
        <v>0.70588521000000004</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60.610008649999997</v>
      </c>
      <c r="F67" s="16">
        <v>0.80345158000000005</v>
      </c>
      <c r="G67" s="14">
        <v>39.389991350000003</v>
      </c>
      <c r="H67" s="16">
        <v>0.80345158000000005</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51.603738839999998</v>
      </c>
      <c r="F68" s="16">
        <v>0.41471786999999999</v>
      </c>
      <c r="G68" s="14">
        <v>48.396261160000002</v>
      </c>
      <c r="H68" s="16">
        <v>0.41471786999999999</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34.07641589</v>
      </c>
      <c r="F69" s="16">
        <v>1.5055485799999999</v>
      </c>
      <c r="G69" s="14">
        <v>65.698024989999993</v>
      </c>
      <c r="H69" s="16">
        <v>1.4971107299999999</v>
      </c>
      <c r="I69" s="14">
        <v>0</v>
      </c>
      <c r="J69" s="16">
        <v>0</v>
      </c>
      <c r="K69" s="14" t="s">
        <v>582</v>
      </c>
      <c r="L69" s="16" t="s">
        <v>582</v>
      </c>
      <c r="M69" s="14">
        <v>0</v>
      </c>
      <c r="N69" s="16">
        <v>0</v>
      </c>
      <c r="O69" s="14">
        <v>0</v>
      </c>
      <c r="P69" s="16">
        <v>0</v>
      </c>
      <c r="Q69" s="14">
        <v>0.22555912</v>
      </c>
      <c r="R69" s="16">
        <v>8.9299790000000004E-2</v>
      </c>
    </row>
    <row r="70" spans="1:18" x14ac:dyDescent="0.25">
      <c r="A70" s="11" t="s">
        <v>540</v>
      </c>
      <c r="B70" s="13">
        <v>6036</v>
      </c>
      <c r="C70" s="14">
        <f>(0/B70*100)</f>
        <v>0</v>
      </c>
      <c r="D70" s="15">
        <v>6036</v>
      </c>
      <c r="E70" s="14">
        <v>0</v>
      </c>
      <c r="F70" s="16">
        <v>0</v>
      </c>
      <c r="G70" s="14">
        <v>0</v>
      </c>
      <c r="H70" s="16">
        <v>0</v>
      </c>
      <c r="I70" s="14">
        <v>0</v>
      </c>
      <c r="J70" s="16">
        <v>0</v>
      </c>
      <c r="K70" s="14" t="s">
        <v>582</v>
      </c>
      <c r="L70" s="16" t="s">
        <v>582</v>
      </c>
      <c r="M70" s="14">
        <v>100</v>
      </c>
      <c r="N70" s="16">
        <v>0</v>
      </c>
      <c r="O70" s="14">
        <v>0</v>
      </c>
      <c r="P70" s="16">
        <v>0</v>
      </c>
      <c r="Q70" s="14">
        <v>0</v>
      </c>
      <c r="R70" s="16">
        <v>0</v>
      </c>
    </row>
    <row r="71" spans="1:18" x14ac:dyDescent="0.25">
      <c r="A71" s="11" t="s">
        <v>541</v>
      </c>
      <c r="B71" s="13">
        <v>6115</v>
      </c>
      <c r="C71" s="14">
        <f>(18/B71*100)</f>
        <v>0.29435813573180702</v>
      </c>
      <c r="D71" s="15">
        <v>6097</v>
      </c>
      <c r="E71" s="14">
        <v>82.088864419999993</v>
      </c>
      <c r="F71" s="16">
        <v>0.73357707000000005</v>
      </c>
      <c r="G71" s="14">
        <v>17.91113558</v>
      </c>
      <c r="H71" s="16">
        <v>0.73357707000000005</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51.808935759999997</v>
      </c>
      <c r="F72" s="16">
        <v>1.0041886600000001</v>
      </c>
      <c r="G72" s="14">
        <v>48.191064240000003</v>
      </c>
      <c r="H72" s="16">
        <v>1.0041886600000001</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56.329717260000002</v>
      </c>
      <c r="F73" s="16">
        <v>0.97428393999999996</v>
      </c>
      <c r="G73" s="14">
        <v>43.670282739999998</v>
      </c>
      <c r="H73" s="16">
        <v>0.97428393999999996</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72.720971489999997</v>
      </c>
      <c r="F74" s="16">
        <v>0.73275986999999998</v>
      </c>
      <c r="G74" s="14">
        <v>24.07489545</v>
      </c>
      <c r="H74" s="16">
        <v>0.73406948999999999</v>
      </c>
      <c r="I74" s="14">
        <v>0</v>
      </c>
      <c r="J74" s="16">
        <v>0</v>
      </c>
      <c r="K74" s="14" t="s">
        <v>582</v>
      </c>
      <c r="L74" s="16" t="s">
        <v>582</v>
      </c>
      <c r="M74" s="14">
        <v>0</v>
      </c>
      <c r="N74" s="16">
        <v>0</v>
      </c>
      <c r="O74" s="14">
        <v>0</v>
      </c>
      <c r="P74" s="16">
        <v>0</v>
      </c>
      <c r="Q74" s="14">
        <v>3.2041330600000002</v>
      </c>
      <c r="R74" s="16">
        <v>0.24688851000000001</v>
      </c>
    </row>
    <row r="75" spans="1:18" x14ac:dyDescent="0.25">
      <c r="A75" s="11" t="s">
        <v>545</v>
      </c>
      <c r="B75" s="13">
        <v>5375</v>
      </c>
      <c r="C75" s="14">
        <f>(244/B75*100)</f>
        <v>4.5395348837209308</v>
      </c>
      <c r="D75" s="15">
        <v>5131</v>
      </c>
      <c r="E75" s="14">
        <v>30.072258510000001</v>
      </c>
      <c r="F75" s="16">
        <v>0.9151513</v>
      </c>
      <c r="G75" s="14">
        <v>69.927741490000002</v>
      </c>
      <c r="H75" s="16">
        <v>0.9151513</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46.386963790000003</v>
      </c>
      <c r="F76" s="16">
        <v>0.59733758999999997</v>
      </c>
      <c r="G76" s="14">
        <v>53.613036209999997</v>
      </c>
      <c r="H76" s="16">
        <v>0.59733758999999997</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81.280660069999996</v>
      </c>
      <c r="F77" s="16">
        <v>0.99190224999999999</v>
      </c>
      <c r="G77" s="14">
        <v>18.71933993</v>
      </c>
      <c r="H77" s="16">
        <v>0.99190224999999999</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5.4350310200000003</v>
      </c>
      <c r="F78" s="16">
        <v>1.1740483500000001</v>
      </c>
      <c r="G78" s="14">
        <v>94.447370239999998</v>
      </c>
      <c r="H78" s="16">
        <v>1.1949342300000001</v>
      </c>
      <c r="I78" s="14">
        <v>0</v>
      </c>
      <c r="J78" s="16">
        <v>0</v>
      </c>
      <c r="K78" s="14" t="s">
        <v>582</v>
      </c>
      <c r="L78" s="16" t="s">
        <v>582</v>
      </c>
      <c r="M78" s="14">
        <v>0</v>
      </c>
      <c r="N78" s="16">
        <v>0</v>
      </c>
      <c r="O78" s="14">
        <v>0</v>
      </c>
      <c r="P78" s="16">
        <v>0</v>
      </c>
      <c r="Q78" s="14">
        <v>0.11759873999999999</v>
      </c>
      <c r="R78" s="16">
        <v>7.3173390000000005E-2</v>
      </c>
    </row>
    <row r="79" spans="1:18" ht="24.95" customHeight="1" x14ac:dyDescent="0.25">
      <c r="A79" s="11" t="s">
        <v>549</v>
      </c>
      <c r="B79" s="13">
        <v>1657</v>
      </c>
      <c r="C79" s="14">
        <f>(41/B79*100)</f>
        <v>2.4743512371756187</v>
      </c>
      <c r="D79" s="15">
        <v>1616</v>
      </c>
      <c r="E79" s="14">
        <v>64.832709469999998</v>
      </c>
      <c r="F79" s="16">
        <v>3.25977929</v>
      </c>
      <c r="G79" s="14">
        <v>34.798636569999999</v>
      </c>
      <c r="H79" s="16">
        <v>3.24600863</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71.288223270000003</v>
      </c>
      <c r="F80" s="16">
        <v>0.82294571999999999</v>
      </c>
      <c r="G80" s="14">
        <v>27.508600779999998</v>
      </c>
      <c r="H80" s="16">
        <v>0.78899962000000001</v>
      </c>
      <c r="I80" s="14">
        <v>0</v>
      </c>
      <c r="J80" s="16">
        <v>0</v>
      </c>
      <c r="K80" s="14" t="s">
        <v>582</v>
      </c>
      <c r="L80" s="16" t="s">
        <v>582</v>
      </c>
      <c r="M80" s="14">
        <v>0</v>
      </c>
      <c r="N80" s="16">
        <v>0</v>
      </c>
      <c r="O80" s="14">
        <v>0</v>
      </c>
      <c r="P80" s="16">
        <v>0</v>
      </c>
      <c r="Q80" s="14">
        <v>1.2031759500000001</v>
      </c>
      <c r="R80" s="16">
        <v>0.21704335999999999</v>
      </c>
    </row>
    <row r="81" spans="1:18" x14ac:dyDescent="0.25">
      <c r="A81" s="19" t="s">
        <v>551</v>
      </c>
      <c r="B81" s="13">
        <v>8861</v>
      </c>
      <c r="C81" s="14">
        <f>(76/B81*100)</f>
        <v>0.85769100552984989</v>
      </c>
      <c r="D81" s="15">
        <v>8785</v>
      </c>
      <c r="E81" s="14">
        <v>85.839195810000007</v>
      </c>
      <c r="F81" s="16">
        <v>0.66412919999999998</v>
      </c>
      <c r="G81" s="14">
        <v>14.16080419</v>
      </c>
      <c r="H81" s="16">
        <v>0.66412919999999998</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766</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68.841710969999994</v>
      </c>
      <c r="F7" s="16">
        <v>0.54126538000000002</v>
      </c>
      <c r="G7" s="14">
        <v>31.158289029999999</v>
      </c>
      <c r="H7" s="16">
        <v>0.54126538000000002</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73.470114510000002</v>
      </c>
      <c r="F8" s="16">
        <v>0.79084577</v>
      </c>
      <c r="G8" s="14">
        <v>26.055809889999999</v>
      </c>
      <c r="H8" s="16">
        <v>0.77801876999999997</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60.344800980000002</v>
      </c>
      <c r="F9" s="16">
        <v>0.79798606000000005</v>
      </c>
      <c r="G9" s="14">
        <v>36.620159149999999</v>
      </c>
      <c r="H9" s="16">
        <v>0.66539435000000002</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74.517201270000001</v>
      </c>
      <c r="F10" s="16">
        <v>0.52520573999999998</v>
      </c>
      <c r="G10" s="14">
        <v>25.482798729999999</v>
      </c>
      <c r="H10" s="16">
        <v>0.52520573999999998</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39.264032399999998</v>
      </c>
      <c r="F11" s="16">
        <v>0.93238648999999996</v>
      </c>
      <c r="G11" s="14">
        <v>60.735967600000002</v>
      </c>
      <c r="H11" s="16">
        <v>0.93238648999999996</v>
      </c>
      <c r="I11" s="14">
        <v>0</v>
      </c>
      <c r="J11" s="16">
        <v>0</v>
      </c>
      <c r="K11" s="14" t="s">
        <v>582</v>
      </c>
      <c r="L11" s="16" t="s">
        <v>582</v>
      </c>
      <c r="M11" s="14">
        <v>0</v>
      </c>
      <c r="N11" s="16">
        <v>0</v>
      </c>
      <c r="O11" s="14">
        <v>0</v>
      </c>
      <c r="P11" s="16">
        <v>0</v>
      </c>
      <c r="Q11" s="14">
        <v>0</v>
      </c>
      <c r="R11" s="16">
        <v>0</v>
      </c>
    </row>
    <row r="12" spans="1:18" x14ac:dyDescent="0.25">
      <c r="A12" s="11" t="s">
        <v>482</v>
      </c>
      <c r="B12" s="13">
        <v>6894</v>
      </c>
      <c r="C12" s="14">
        <f>(59/B12*100)</f>
        <v>0.85581665216129965</v>
      </c>
      <c r="D12" s="15">
        <v>6835</v>
      </c>
      <c r="E12" s="14">
        <v>69.31484245</v>
      </c>
      <c r="F12" s="16">
        <v>1.0608119</v>
      </c>
      <c r="G12" s="14">
        <v>28.337371539999999</v>
      </c>
      <c r="H12" s="16">
        <v>0.95989064999999996</v>
      </c>
      <c r="I12" s="14">
        <v>0</v>
      </c>
      <c r="J12" s="16">
        <v>0</v>
      </c>
      <c r="K12" s="14" t="s">
        <v>582</v>
      </c>
      <c r="L12" s="16" t="s">
        <v>582</v>
      </c>
      <c r="M12" s="14">
        <v>2.3477860100000001</v>
      </c>
      <c r="N12" s="16">
        <v>0.59181510000000004</v>
      </c>
      <c r="O12" s="14">
        <v>0</v>
      </c>
      <c r="P12" s="16">
        <v>0</v>
      </c>
      <c r="Q12" s="14">
        <v>0</v>
      </c>
      <c r="R12" s="16">
        <v>0</v>
      </c>
    </row>
    <row r="13" spans="1:18" x14ac:dyDescent="0.25">
      <c r="A13" s="11" t="s">
        <v>483</v>
      </c>
      <c r="B13" s="13">
        <v>7161</v>
      </c>
      <c r="C13" s="14">
        <f>(0/B13*100)</f>
        <v>0</v>
      </c>
      <c r="D13" s="15">
        <v>7161</v>
      </c>
      <c r="E13" s="14">
        <v>0</v>
      </c>
      <c r="F13" s="16">
        <v>0</v>
      </c>
      <c r="G13" s="14">
        <v>0</v>
      </c>
      <c r="H13" s="16">
        <v>0</v>
      </c>
      <c r="I13" s="14">
        <v>0</v>
      </c>
      <c r="J13" s="16">
        <v>0</v>
      </c>
      <c r="K13" s="14" t="s">
        <v>582</v>
      </c>
      <c r="L13" s="16" t="s">
        <v>582</v>
      </c>
      <c r="M13" s="14">
        <v>100</v>
      </c>
      <c r="N13" s="16">
        <v>0</v>
      </c>
      <c r="O13" s="14">
        <v>0</v>
      </c>
      <c r="P13" s="16">
        <v>0</v>
      </c>
      <c r="Q13" s="14">
        <v>0</v>
      </c>
      <c r="R13" s="16">
        <v>0</v>
      </c>
    </row>
    <row r="14" spans="1:18" x14ac:dyDescent="0.25">
      <c r="A14" s="11" t="s">
        <v>484</v>
      </c>
      <c r="B14" s="13">
        <v>5587</v>
      </c>
      <c r="C14" s="14">
        <f>(0/B14*100)</f>
        <v>0</v>
      </c>
      <c r="D14" s="15">
        <v>5587</v>
      </c>
      <c r="E14" s="14">
        <v>0</v>
      </c>
      <c r="F14" s="16">
        <v>0</v>
      </c>
      <c r="G14" s="14">
        <v>0</v>
      </c>
      <c r="H14" s="16">
        <v>0</v>
      </c>
      <c r="I14" s="14">
        <v>0</v>
      </c>
      <c r="J14" s="16">
        <v>0</v>
      </c>
      <c r="K14" s="14" t="s">
        <v>582</v>
      </c>
      <c r="L14" s="16" t="s">
        <v>582</v>
      </c>
      <c r="M14" s="14">
        <v>100</v>
      </c>
      <c r="N14" s="16">
        <v>0</v>
      </c>
      <c r="O14" s="14">
        <v>0</v>
      </c>
      <c r="P14" s="16">
        <v>0</v>
      </c>
      <c r="Q14" s="14">
        <v>0</v>
      </c>
      <c r="R14" s="16">
        <v>0</v>
      </c>
    </row>
    <row r="15" spans="1:18" x14ac:dyDescent="0.25">
      <c r="A15" s="11" t="s">
        <v>485</v>
      </c>
      <c r="B15" s="13">
        <v>5882</v>
      </c>
      <c r="C15" s="14">
        <f>(61/B15*100)</f>
        <v>1.0370622237334239</v>
      </c>
      <c r="D15" s="15">
        <v>5821</v>
      </c>
      <c r="E15" s="14">
        <v>70.655191799999997</v>
      </c>
      <c r="F15" s="16">
        <v>0.85504345999999998</v>
      </c>
      <c r="G15" s="14">
        <v>28.330602389999999</v>
      </c>
      <c r="H15" s="16">
        <v>0.79344402000000003</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(121/B16*100)</f>
        <v>1.9810085134250164</v>
      </c>
      <c r="D16" s="15">
        <v>5987</v>
      </c>
      <c r="E16" s="14">
        <v>80.963963559999996</v>
      </c>
      <c r="F16" s="16">
        <v>0.51657997</v>
      </c>
      <c r="G16" s="14">
        <v>19.03603644</v>
      </c>
      <c r="H16" s="16">
        <v>0.51657997</v>
      </c>
      <c r="I16" s="14">
        <v>0</v>
      </c>
      <c r="J16" s="16">
        <v>0</v>
      </c>
      <c r="K16" s="14" t="s">
        <v>582</v>
      </c>
      <c r="L16" s="16" t="s">
        <v>582</v>
      </c>
      <c r="M16" s="14">
        <v>0</v>
      </c>
      <c r="N16" s="16">
        <v>0</v>
      </c>
      <c r="O16" s="14">
        <v>0</v>
      </c>
      <c r="P16" s="16">
        <v>0</v>
      </c>
      <c r="Q16" s="14">
        <v>0</v>
      </c>
      <c r="R16" s="16">
        <v>0</v>
      </c>
    </row>
    <row r="17" spans="1:18" x14ac:dyDescent="0.25">
      <c r="A17" s="11" t="s">
        <v>487</v>
      </c>
      <c r="B17" s="13">
        <v>6504</v>
      </c>
      <c r="C17" s="14">
        <f>(1114/B17*100)</f>
        <v>17.127921279212792</v>
      </c>
      <c r="D17" s="15">
        <v>5390</v>
      </c>
      <c r="E17" s="14">
        <v>75.956204900000003</v>
      </c>
      <c r="F17" s="16">
        <v>0.83279477999999996</v>
      </c>
      <c r="G17" s="14">
        <v>21.297252440000001</v>
      </c>
      <c r="H17" s="16">
        <v>0.72738530000000001</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(29/B18*100)</f>
        <v>0.52422270426608819</v>
      </c>
      <c r="D18" s="15">
        <v>5503</v>
      </c>
      <c r="E18" s="14">
        <v>43.86396834</v>
      </c>
      <c r="F18" s="16">
        <v>0.93996508999999995</v>
      </c>
      <c r="G18" s="14">
        <v>56.13603166</v>
      </c>
      <c r="H18" s="16">
        <v>0.93996508999999995</v>
      </c>
      <c r="I18" s="14">
        <v>0</v>
      </c>
      <c r="J18" s="16">
        <v>0</v>
      </c>
      <c r="K18" s="14" t="s">
        <v>582</v>
      </c>
      <c r="L18" s="16" t="s">
        <v>582</v>
      </c>
      <c r="M18" s="14">
        <v>0</v>
      </c>
      <c r="N18" s="16">
        <v>0</v>
      </c>
      <c r="O18" s="14">
        <v>0</v>
      </c>
      <c r="P18" s="16">
        <v>0</v>
      </c>
      <c r="Q18" s="14">
        <v>0</v>
      </c>
      <c r="R18" s="16">
        <v>0</v>
      </c>
    </row>
    <row r="19" spans="1:18" x14ac:dyDescent="0.25">
      <c r="A19" s="11" t="s">
        <v>489</v>
      </c>
      <c r="B19" s="13">
        <v>5658</v>
      </c>
      <c r="C19" s="14">
        <f>(135/B19*100)</f>
        <v>2.3860021208907742</v>
      </c>
      <c r="D19" s="15">
        <v>5523</v>
      </c>
      <c r="E19" s="14">
        <v>60.294724309999999</v>
      </c>
      <c r="F19" s="16">
        <v>0.91331432999999995</v>
      </c>
      <c r="G19" s="14">
        <v>39.705275690000001</v>
      </c>
      <c r="H19" s="16">
        <v>0.91331432999999995</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68.323828610000007</v>
      </c>
      <c r="F20" s="16">
        <v>0.92003696000000001</v>
      </c>
      <c r="G20" s="14">
        <v>31.67617139</v>
      </c>
      <c r="H20" s="16">
        <v>0.92003696000000001</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98.57502728</v>
      </c>
      <c r="F21" s="16">
        <v>0.17963498999999999</v>
      </c>
      <c r="G21" s="14">
        <v>1.42497272</v>
      </c>
      <c r="H21" s="16">
        <v>0.17963498999999999</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74.694496610000002</v>
      </c>
      <c r="F22" s="16">
        <v>0.73901150000000004</v>
      </c>
      <c r="G22" s="14">
        <v>25.23595517</v>
      </c>
      <c r="H22" s="16">
        <v>0.74195601</v>
      </c>
      <c r="I22" s="14">
        <v>0</v>
      </c>
      <c r="J22" s="16">
        <v>0</v>
      </c>
      <c r="K22" s="14" t="s">
        <v>582</v>
      </c>
      <c r="L22" s="16" t="s">
        <v>582</v>
      </c>
      <c r="M22" s="14">
        <v>0</v>
      </c>
      <c r="N22" s="16">
        <v>0</v>
      </c>
      <c r="O22" s="14">
        <v>6.9548230000000003E-2</v>
      </c>
      <c r="P22" s="16">
        <v>3.6833409999999997E-2</v>
      </c>
      <c r="Q22" s="14">
        <v>0</v>
      </c>
      <c r="R22" s="16">
        <v>0</v>
      </c>
    </row>
    <row r="23" spans="1:18" x14ac:dyDescent="0.25">
      <c r="A23" s="11" t="s">
        <v>493</v>
      </c>
      <c r="B23" s="13">
        <v>11583</v>
      </c>
      <c r="C23" s="14">
        <f>(230/B23*100)</f>
        <v>1.9856686523353189</v>
      </c>
      <c r="D23" s="15">
        <v>11353</v>
      </c>
      <c r="E23" s="14">
        <v>76.655549570000005</v>
      </c>
      <c r="F23" s="16">
        <v>0.64959794000000004</v>
      </c>
      <c r="G23" s="14">
        <v>23.344450429999998</v>
      </c>
      <c r="H23" s="16">
        <v>0.64959794000000004</v>
      </c>
      <c r="I23" s="14">
        <v>0</v>
      </c>
      <c r="J23" s="16">
        <v>0</v>
      </c>
      <c r="K23" s="14" t="s">
        <v>582</v>
      </c>
      <c r="L23" s="16" t="s">
        <v>582</v>
      </c>
      <c r="M23" s="14">
        <v>0</v>
      </c>
      <c r="N23" s="16">
        <v>0</v>
      </c>
      <c r="O23" s="14">
        <v>0</v>
      </c>
      <c r="P23" s="16">
        <v>0</v>
      </c>
      <c r="Q23" s="14">
        <v>0</v>
      </c>
      <c r="R23" s="16">
        <v>0</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(25/B25*100)</f>
        <v>0.44794839634474104</v>
      </c>
      <c r="D25" s="15">
        <v>5556</v>
      </c>
      <c r="E25" s="14">
        <v>75.695151749999994</v>
      </c>
      <c r="F25" s="16">
        <v>0.75129363999999998</v>
      </c>
      <c r="G25" s="14">
        <v>24.304848249999999</v>
      </c>
      <c r="H25" s="16">
        <v>0.75129363999999998</v>
      </c>
      <c r="I25" s="14">
        <v>0</v>
      </c>
      <c r="J25" s="16">
        <v>0</v>
      </c>
      <c r="K25" s="14" t="s">
        <v>582</v>
      </c>
      <c r="L25" s="16" t="s">
        <v>582</v>
      </c>
      <c r="M25" s="14">
        <v>0</v>
      </c>
      <c r="N25" s="16">
        <v>0</v>
      </c>
      <c r="O25" s="14">
        <v>0</v>
      </c>
      <c r="P25" s="16">
        <v>0</v>
      </c>
      <c r="Q25" s="14">
        <v>0</v>
      </c>
      <c r="R25" s="16">
        <v>0</v>
      </c>
    </row>
    <row r="26" spans="1:18" x14ac:dyDescent="0.25">
      <c r="A26" s="11" t="s">
        <v>496</v>
      </c>
      <c r="B26" s="13">
        <v>4869</v>
      </c>
      <c r="C26" s="14">
        <f>(0/B26*100)</f>
        <v>0</v>
      </c>
      <c r="D26" s="15">
        <v>4869</v>
      </c>
      <c r="E26" s="14">
        <v>0</v>
      </c>
      <c r="F26" s="16">
        <v>0</v>
      </c>
      <c r="G26" s="14">
        <v>0</v>
      </c>
      <c r="H26" s="16">
        <v>0</v>
      </c>
      <c r="I26" s="14">
        <v>0</v>
      </c>
      <c r="J26" s="16">
        <v>0</v>
      </c>
      <c r="K26" s="14" t="s">
        <v>582</v>
      </c>
      <c r="L26" s="16" t="s">
        <v>582</v>
      </c>
      <c r="M26" s="14">
        <v>100</v>
      </c>
      <c r="N26" s="16">
        <v>0</v>
      </c>
      <c r="O26" s="14">
        <v>0</v>
      </c>
      <c r="P26" s="16">
        <v>0</v>
      </c>
      <c r="Q26" s="14">
        <v>0</v>
      </c>
      <c r="R26" s="16">
        <v>0</v>
      </c>
    </row>
    <row r="27" spans="1:18" x14ac:dyDescent="0.25">
      <c r="A27" s="11" t="s">
        <v>497</v>
      </c>
      <c r="B27" s="13">
        <v>5299</v>
      </c>
      <c r="C27" s="14">
        <f>(48/B27*100)</f>
        <v>0.90583128892243825</v>
      </c>
      <c r="D27" s="15">
        <v>5251</v>
      </c>
      <c r="E27" s="14">
        <v>81.171291830000001</v>
      </c>
      <c r="F27" s="16">
        <v>0.63618967999999998</v>
      </c>
      <c r="G27" s="14">
        <v>18.828708169999999</v>
      </c>
      <c r="H27" s="16">
        <v>0.63618967999999998</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72.064437350000006</v>
      </c>
      <c r="F28" s="16">
        <v>0.57419626000000001</v>
      </c>
      <c r="G28" s="14">
        <v>27.935562650000001</v>
      </c>
      <c r="H28" s="16">
        <v>0.57419626000000001</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69.65918911</v>
      </c>
      <c r="F29" s="16">
        <v>0.97015839999999998</v>
      </c>
      <c r="G29" s="14">
        <v>27.574048479999998</v>
      </c>
      <c r="H29" s="16">
        <v>0.91183396999999999</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78.65063834</v>
      </c>
      <c r="F30" s="16">
        <v>0.83350628999999998</v>
      </c>
      <c r="G30" s="14">
        <v>21.34936166</v>
      </c>
      <c r="H30" s="16">
        <v>0.83350628999999998</v>
      </c>
      <c r="I30" s="14">
        <v>0</v>
      </c>
      <c r="J30" s="16">
        <v>0</v>
      </c>
      <c r="K30" s="14" t="s">
        <v>582</v>
      </c>
      <c r="L30" s="16" t="s">
        <v>582</v>
      </c>
      <c r="M30" s="14">
        <v>0</v>
      </c>
      <c r="N30" s="16">
        <v>0</v>
      </c>
      <c r="O30" s="14">
        <v>0</v>
      </c>
      <c r="P30" s="16">
        <v>0</v>
      </c>
      <c r="Q30" s="14">
        <v>0</v>
      </c>
      <c r="R30" s="16">
        <v>0</v>
      </c>
    </row>
    <row r="31" spans="1:18" x14ac:dyDescent="0.25">
      <c r="A31" s="11" t="s">
        <v>501</v>
      </c>
      <c r="B31" s="13">
        <v>5456</v>
      </c>
      <c r="C31" s="14">
        <f>(0/B31*100)</f>
        <v>0</v>
      </c>
      <c r="D31" s="15">
        <v>5456</v>
      </c>
      <c r="E31" s="14">
        <v>0</v>
      </c>
      <c r="F31" s="16">
        <v>0</v>
      </c>
      <c r="G31" s="14">
        <v>0</v>
      </c>
      <c r="H31" s="16">
        <v>0</v>
      </c>
      <c r="I31" s="14">
        <v>0</v>
      </c>
      <c r="J31" s="16">
        <v>0</v>
      </c>
      <c r="K31" s="14" t="s">
        <v>582</v>
      </c>
      <c r="L31" s="16" t="s">
        <v>582</v>
      </c>
      <c r="M31" s="14">
        <v>100</v>
      </c>
      <c r="N31" s="16">
        <v>0</v>
      </c>
      <c r="O31" s="14">
        <v>0</v>
      </c>
      <c r="P31" s="16">
        <v>0</v>
      </c>
      <c r="Q31" s="14">
        <v>0</v>
      </c>
      <c r="R31" s="16">
        <v>0</v>
      </c>
    </row>
    <row r="32" spans="1:18" x14ac:dyDescent="0.25">
      <c r="A32" s="11" t="s">
        <v>502</v>
      </c>
      <c r="B32" s="13">
        <v>4478</v>
      </c>
      <c r="C32" s="14">
        <f>(0/B32*100)</f>
        <v>0</v>
      </c>
      <c r="D32" s="15">
        <v>4478</v>
      </c>
      <c r="E32" s="14">
        <v>0</v>
      </c>
      <c r="F32" s="16">
        <v>0</v>
      </c>
      <c r="G32" s="14">
        <v>0</v>
      </c>
      <c r="H32" s="16">
        <v>0</v>
      </c>
      <c r="I32" s="14">
        <v>0</v>
      </c>
      <c r="J32" s="16">
        <v>0</v>
      </c>
      <c r="K32" s="14" t="s">
        <v>582</v>
      </c>
      <c r="L32" s="16" t="s">
        <v>582</v>
      </c>
      <c r="M32" s="14">
        <v>100</v>
      </c>
      <c r="N32" s="16">
        <v>0</v>
      </c>
      <c r="O32" s="14">
        <v>0</v>
      </c>
      <c r="P32" s="16">
        <v>0</v>
      </c>
      <c r="Q32" s="14">
        <v>0</v>
      </c>
      <c r="R32" s="16">
        <v>0</v>
      </c>
    </row>
    <row r="33" spans="1:18" x14ac:dyDescent="0.25">
      <c r="A33" s="11" t="s">
        <v>503</v>
      </c>
      <c r="B33" s="13">
        <v>7325</v>
      </c>
      <c r="C33" s="14">
        <f>(78/B33*100)</f>
        <v>1.0648464163822524</v>
      </c>
      <c r="D33" s="15">
        <v>7247</v>
      </c>
      <c r="E33" s="14">
        <v>84.434809439999995</v>
      </c>
      <c r="F33" s="16">
        <v>0.47519331999999997</v>
      </c>
      <c r="G33" s="14">
        <v>15.56519056</v>
      </c>
      <c r="H33" s="16">
        <v>0.47519331999999997</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68.243138720000005</v>
      </c>
      <c r="F34" s="16">
        <v>1.1204057300000001</v>
      </c>
      <c r="G34" s="14">
        <v>29.184555769999999</v>
      </c>
      <c r="H34" s="16">
        <v>1.0269387000000001</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34.327749070000003</v>
      </c>
      <c r="F36" s="16">
        <v>0.79579091000000002</v>
      </c>
      <c r="G36" s="14">
        <v>65.672250930000004</v>
      </c>
      <c r="H36" s="16">
        <v>0.79579091000000002</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56.667623089999999</v>
      </c>
      <c r="F37" s="16">
        <v>1.25497488</v>
      </c>
      <c r="G37" s="14">
        <v>43.332376910000001</v>
      </c>
      <c r="H37" s="16">
        <v>1.25497488</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76.570764199999999</v>
      </c>
      <c r="F38" s="16">
        <v>0.84985387999999995</v>
      </c>
      <c r="G38" s="14">
        <v>23.429235800000001</v>
      </c>
      <c r="H38" s="16">
        <v>0.84985387999999995</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85.974282669999994</v>
      </c>
      <c r="F39" s="16">
        <v>0.59805421999999997</v>
      </c>
      <c r="G39" s="14">
        <v>14.025717330000001</v>
      </c>
      <c r="H39" s="16">
        <v>0.59805421999999997</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85.839789010000004</v>
      </c>
      <c r="F40" s="16">
        <v>0.46497532000000003</v>
      </c>
      <c r="G40" s="14">
        <v>14.160210989999999</v>
      </c>
      <c r="H40" s="16">
        <v>0.46497532000000003</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87.844659949999993</v>
      </c>
      <c r="F41" s="16">
        <v>0.72503143000000003</v>
      </c>
      <c r="G41" s="14">
        <v>11.477654210000001</v>
      </c>
      <c r="H41" s="16">
        <v>0.70537201000000005</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1.5652043473247315</v>
      </c>
      <c r="D42" s="15">
        <f>IF(COUNT(D7:D41) &gt; 0, AVERAGE(D7:D41), "—")</f>
        <v>6978.3714285714286</v>
      </c>
      <c r="E42" s="14">
        <f>IF(COUNT(E7:E41) &gt; 0, AVERAGE(E7:E41), "—")</f>
        <v>56.939405202571415</v>
      </c>
      <c r="F42" s="16">
        <f>IF(COUNT(F7:F41) &gt; 0, SQRT(SUMSQ(F7:F41)/(COUNT(F7:F41)*COUNT(F7:F41)) ), "—")</f>
        <v>0.11961742501333301</v>
      </c>
      <c r="G42" s="14">
        <f>IF(COUNT(G7:G41) &gt; 0, AVERAGE(G7:G41), "—")</f>
        <v>22.61191045657143</v>
      </c>
      <c r="H42" s="16">
        <f>IF(COUNT(H7:H41) &gt; 0, SQRT(SUMSQ(H7:H41)/(COUNT(H7:H41)*COUNT(H7:H41)) ), "—")</f>
        <v>0.11609067037809083</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17.589554391714284</v>
      </c>
      <c r="N42" s="16">
        <f>IF(COUNT(N7:N41) &gt; 0, SQRT(SUMSQ(N7:N41)/(COUNT(N7:N41)*COUNT(N7:N41)) ), "—")</f>
        <v>3.3483452886262574E-2</v>
      </c>
      <c r="O42" s="14">
        <f>IF(COUNT(O7:O41) &gt; 0, AVERAGE(O7:O41), "—")</f>
        <v>2.8591299494285711</v>
      </c>
      <c r="P42" s="16">
        <f>IF(COUNT(P7:P41) &gt; 0, SQRT(SUMSQ(P7:P41)/(COUNT(P7:P41)*COUNT(P7:P41)) ), "—")</f>
        <v>1.0523831428571428E-3</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0.32768182000000001</v>
      </c>
      <c r="F45" s="16">
        <v>9.1589370000000003E-2</v>
      </c>
      <c r="G45" s="14">
        <v>1.03414546</v>
      </c>
      <c r="H45" s="16">
        <v>0.15586237999999999</v>
      </c>
      <c r="I45" s="14">
        <v>0</v>
      </c>
      <c r="J45" s="16">
        <v>0</v>
      </c>
      <c r="K45" s="14" t="s">
        <v>582</v>
      </c>
      <c r="L45" s="16" t="s">
        <v>582</v>
      </c>
      <c r="M45" s="14">
        <v>93.400662479999994</v>
      </c>
      <c r="N45" s="16">
        <v>0.81166919000000004</v>
      </c>
      <c r="O45" s="14">
        <v>0</v>
      </c>
      <c r="P45" s="16">
        <v>0</v>
      </c>
      <c r="Q45" s="14">
        <v>5.2375102299999998</v>
      </c>
      <c r="R45" s="16">
        <v>0.74540421000000001</v>
      </c>
    </row>
    <row r="46" spans="1:18" x14ac:dyDescent="0.25">
      <c r="A46" s="11" t="s">
        <v>516</v>
      </c>
      <c r="B46" s="13">
        <v>23141</v>
      </c>
      <c r="C46" s="14">
        <f>(1771/B46*100)</f>
        <v>7.6530832721144293</v>
      </c>
      <c r="D46" s="15">
        <v>21370</v>
      </c>
      <c r="E46" s="14">
        <v>84.835720760000001</v>
      </c>
      <c r="F46" s="16">
        <v>0.43224457999999999</v>
      </c>
      <c r="G46" s="14">
        <v>15.164279240000001</v>
      </c>
      <c r="H46" s="16">
        <v>0.43224457999999999</v>
      </c>
      <c r="I46" s="14">
        <v>0</v>
      </c>
      <c r="J46" s="16">
        <v>0</v>
      </c>
      <c r="K46" s="14" t="s">
        <v>582</v>
      </c>
      <c r="L46" s="16" t="s">
        <v>582</v>
      </c>
      <c r="M46" s="14">
        <v>0</v>
      </c>
      <c r="N46" s="16">
        <v>0</v>
      </c>
      <c r="O46" s="14">
        <v>0</v>
      </c>
      <c r="P46" s="16">
        <v>0</v>
      </c>
      <c r="Q46" s="14">
        <v>0</v>
      </c>
      <c r="R46" s="16">
        <v>0</v>
      </c>
    </row>
    <row r="47" spans="1:18" x14ac:dyDescent="0.25">
      <c r="A47" s="11" t="s">
        <v>517</v>
      </c>
      <c r="B47" s="13">
        <v>5928</v>
      </c>
      <c r="C47" s="14">
        <f>(181/B47*100)</f>
        <v>3.0533063427800271</v>
      </c>
      <c r="D47" s="15">
        <v>5747</v>
      </c>
      <c r="E47" s="14">
        <v>81.345075780000002</v>
      </c>
      <c r="F47" s="16">
        <v>0.61748652999999998</v>
      </c>
      <c r="G47" s="14">
        <v>18.654924220000002</v>
      </c>
      <c r="H47" s="16">
        <v>0.61748652999999998</v>
      </c>
      <c r="I47" s="14">
        <v>0</v>
      </c>
      <c r="J47" s="16">
        <v>0</v>
      </c>
      <c r="K47" s="14" t="s">
        <v>582</v>
      </c>
      <c r="L47" s="16" t="s">
        <v>582</v>
      </c>
      <c r="M47" s="14">
        <v>0</v>
      </c>
      <c r="N47" s="16">
        <v>0</v>
      </c>
      <c r="O47" s="14">
        <v>0</v>
      </c>
      <c r="P47" s="16">
        <v>0</v>
      </c>
      <c r="Q47" s="14">
        <v>0</v>
      </c>
      <c r="R47" s="16">
        <v>0</v>
      </c>
    </row>
    <row r="48" spans="1:18" x14ac:dyDescent="0.25">
      <c r="A48" s="11" t="s">
        <v>518</v>
      </c>
      <c r="B48" s="13">
        <v>9841</v>
      </c>
      <c r="C48" s="14">
        <f>(7/B48*100)</f>
        <v>7.1130982623717101E-2</v>
      </c>
      <c r="D48" s="15">
        <v>9834</v>
      </c>
      <c r="E48" s="14">
        <v>51.021936969999999</v>
      </c>
      <c r="F48" s="16">
        <v>1.6594446</v>
      </c>
      <c r="G48" s="14">
        <v>48.978063030000001</v>
      </c>
      <c r="H48" s="16">
        <v>1.6594446</v>
      </c>
      <c r="I48" s="14">
        <v>0</v>
      </c>
      <c r="J48" s="16">
        <v>0</v>
      </c>
      <c r="K48" s="14" t="s">
        <v>582</v>
      </c>
      <c r="L48" s="16" t="s">
        <v>582</v>
      </c>
      <c r="M48" s="14">
        <v>0</v>
      </c>
      <c r="N48" s="16">
        <v>0</v>
      </c>
      <c r="O48" s="14">
        <v>0</v>
      </c>
      <c r="P48" s="16">
        <v>0</v>
      </c>
      <c r="Q48" s="14">
        <v>0</v>
      </c>
      <c r="R48" s="16">
        <v>0</v>
      </c>
    </row>
    <row r="49" spans="1:18" x14ac:dyDescent="0.25">
      <c r="A49" s="11" t="s">
        <v>519</v>
      </c>
      <c r="B49" s="13">
        <v>6349</v>
      </c>
      <c r="C49" s="14">
        <f>(56/B49*100)</f>
        <v>0.88202866593164275</v>
      </c>
      <c r="D49" s="15">
        <v>6293</v>
      </c>
      <c r="E49" s="14">
        <v>57.329518579999998</v>
      </c>
      <c r="F49" s="16">
        <v>1.69071076</v>
      </c>
      <c r="G49" s="14">
        <v>41.267608690000003</v>
      </c>
      <c r="H49" s="16">
        <v>1.7413655400000001</v>
      </c>
      <c r="I49" s="14">
        <v>0</v>
      </c>
      <c r="J49" s="16">
        <v>0</v>
      </c>
      <c r="K49" s="14" t="s">
        <v>582</v>
      </c>
      <c r="L49" s="16" t="s">
        <v>582</v>
      </c>
      <c r="M49" s="14">
        <v>0</v>
      </c>
      <c r="N49" s="16">
        <v>0</v>
      </c>
      <c r="O49" s="14">
        <v>2.1063399999999999E-2</v>
      </c>
      <c r="P49" s="16">
        <v>2.106715E-2</v>
      </c>
      <c r="Q49" s="14">
        <v>1.3818093300000001</v>
      </c>
      <c r="R49" s="16">
        <v>0.26218929000000002</v>
      </c>
    </row>
    <row r="50" spans="1:18" x14ac:dyDescent="0.25">
      <c r="A50" s="11" t="s">
        <v>520</v>
      </c>
      <c r="B50" s="13">
        <v>11795</v>
      </c>
      <c r="C50" s="14">
        <f>(249/B50*100)</f>
        <v>2.1110640101738025</v>
      </c>
      <c r="D50" s="15">
        <v>11546</v>
      </c>
      <c r="E50" s="14">
        <v>70.09600786</v>
      </c>
      <c r="F50" s="16">
        <v>0.69160520999999997</v>
      </c>
      <c r="G50" s="14">
        <v>29.90399214</v>
      </c>
      <c r="H50" s="16">
        <v>0.69160520999999997</v>
      </c>
      <c r="I50" s="14">
        <v>0</v>
      </c>
      <c r="J50" s="16">
        <v>0</v>
      </c>
      <c r="K50" s="14" t="s">
        <v>582</v>
      </c>
      <c r="L50" s="16" t="s">
        <v>582</v>
      </c>
      <c r="M50" s="14">
        <v>0</v>
      </c>
      <c r="N50" s="16">
        <v>0</v>
      </c>
      <c r="O50" s="14">
        <v>0</v>
      </c>
      <c r="P50" s="16">
        <v>0</v>
      </c>
      <c r="Q50" s="14">
        <v>0</v>
      </c>
      <c r="R50" s="16">
        <v>0</v>
      </c>
    </row>
    <row r="51" spans="1:18" x14ac:dyDescent="0.25">
      <c r="A51" s="11" t="s">
        <v>521</v>
      </c>
      <c r="B51" s="13">
        <v>6866</v>
      </c>
      <c r="C51" s="14">
        <f>(0/B51*100)</f>
        <v>0</v>
      </c>
      <c r="D51" s="15">
        <v>6866</v>
      </c>
      <c r="E51" s="14">
        <v>0</v>
      </c>
      <c r="F51" s="16">
        <v>0</v>
      </c>
      <c r="G51" s="14">
        <v>0</v>
      </c>
      <c r="H51" s="16">
        <v>0</v>
      </c>
      <c r="I51" s="14">
        <v>0</v>
      </c>
      <c r="J51" s="16">
        <v>0</v>
      </c>
      <c r="K51" s="14" t="s">
        <v>582</v>
      </c>
      <c r="L51" s="16" t="s">
        <v>582</v>
      </c>
      <c r="M51" s="14">
        <v>100</v>
      </c>
      <c r="N51" s="16">
        <v>0</v>
      </c>
      <c r="O51" s="14">
        <v>0</v>
      </c>
      <c r="P51" s="16">
        <v>0</v>
      </c>
      <c r="Q51" s="14">
        <v>0</v>
      </c>
      <c r="R51" s="16">
        <v>0</v>
      </c>
    </row>
    <row r="52" spans="1:18" x14ac:dyDescent="0.25">
      <c r="A52" s="11" t="s">
        <v>522</v>
      </c>
      <c r="B52" s="13">
        <v>5809</v>
      </c>
      <c r="C52" s="14">
        <f>(85/B52*100)</f>
        <v>1.4632466861766225</v>
      </c>
      <c r="D52" s="15">
        <v>5724</v>
      </c>
      <c r="E52" s="14">
        <v>74.101092080000001</v>
      </c>
      <c r="F52" s="16">
        <v>0.70860339000000006</v>
      </c>
      <c r="G52" s="14">
        <v>25.898907919999999</v>
      </c>
      <c r="H52" s="16">
        <v>0.70860339000000006</v>
      </c>
      <c r="I52" s="14">
        <v>0</v>
      </c>
      <c r="J52" s="16">
        <v>0</v>
      </c>
      <c r="K52" s="14" t="s">
        <v>582</v>
      </c>
      <c r="L52" s="16" t="s">
        <v>582</v>
      </c>
      <c r="M52" s="14">
        <v>0</v>
      </c>
      <c r="N52" s="16">
        <v>0</v>
      </c>
      <c r="O52" s="14">
        <v>0</v>
      </c>
      <c r="P52" s="16">
        <v>0</v>
      </c>
      <c r="Q52" s="14">
        <v>0</v>
      </c>
      <c r="R52" s="16">
        <v>0</v>
      </c>
    </row>
    <row r="53" spans="1:18" x14ac:dyDescent="0.25">
      <c r="A53" s="11" t="s">
        <v>523</v>
      </c>
      <c r="B53" s="13">
        <v>5571</v>
      </c>
      <c r="C53" s="14">
        <f>(90/B53*100)</f>
        <v>1.615508885298869</v>
      </c>
      <c r="D53" s="15">
        <v>5481</v>
      </c>
      <c r="E53" s="14">
        <v>48.836020959999999</v>
      </c>
      <c r="F53" s="16">
        <v>0.73784260000000002</v>
      </c>
      <c r="G53" s="14">
        <v>51.163979040000001</v>
      </c>
      <c r="H53" s="16">
        <v>0.73784260000000002</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72.562917380000002</v>
      </c>
      <c r="F54" s="16">
        <v>0.88086598999999999</v>
      </c>
      <c r="G54" s="14">
        <v>27.437082620000002</v>
      </c>
      <c r="H54" s="16">
        <v>0.88086598999999999</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81.278419389999996</v>
      </c>
      <c r="F55" s="16">
        <v>0.68809070000000006</v>
      </c>
      <c r="G55" s="14">
        <v>17.607918550000001</v>
      </c>
      <c r="H55" s="16">
        <v>0.64514360000000004</v>
      </c>
      <c r="I55" s="14">
        <v>0</v>
      </c>
      <c r="J55" s="16">
        <v>0</v>
      </c>
      <c r="K55" s="14" t="s">
        <v>582</v>
      </c>
      <c r="L55" s="16" t="s">
        <v>582</v>
      </c>
      <c r="M55" s="14">
        <v>1.5872219999999999E-2</v>
      </c>
      <c r="N55" s="16">
        <v>1.5802099999999999E-2</v>
      </c>
      <c r="O55" s="14">
        <v>0.69826902999999996</v>
      </c>
      <c r="P55" s="16">
        <v>0.16377006</v>
      </c>
      <c r="Q55" s="14">
        <v>0.39952080000000001</v>
      </c>
      <c r="R55" s="16">
        <v>0.12527519000000001</v>
      </c>
    </row>
    <row r="56" spans="1:18" x14ac:dyDescent="0.25">
      <c r="A56" s="11" t="s">
        <v>526</v>
      </c>
      <c r="B56" s="13">
        <v>5359</v>
      </c>
      <c r="C56" s="14">
        <f>(77/B56*100)</f>
        <v>1.4368352304534429</v>
      </c>
      <c r="D56" s="15">
        <v>5282</v>
      </c>
      <c r="E56" s="14">
        <v>52.910654110000003</v>
      </c>
      <c r="F56" s="16">
        <v>0.98139162999999996</v>
      </c>
      <c r="G56" s="14">
        <v>47.089345889999997</v>
      </c>
      <c r="H56" s="16">
        <v>0.98139162999999996</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67.177072980000005</v>
      </c>
      <c r="F57" s="16">
        <v>1.23337706</v>
      </c>
      <c r="G57" s="14">
        <v>31.26031017</v>
      </c>
      <c r="H57" s="16">
        <v>1.21730867</v>
      </c>
      <c r="I57" s="14">
        <v>0</v>
      </c>
      <c r="J57" s="16">
        <v>0</v>
      </c>
      <c r="K57" s="14" t="s">
        <v>582</v>
      </c>
      <c r="L57" s="16" t="s">
        <v>582</v>
      </c>
      <c r="M57" s="14">
        <v>1.429862E-2</v>
      </c>
      <c r="N57" s="16">
        <v>1.444021E-2</v>
      </c>
      <c r="O57" s="14">
        <v>0</v>
      </c>
      <c r="P57" s="16">
        <v>0</v>
      </c>
      <c r="Q57" s="14">
        <v>1.5483182200000001</v>
      </c>
      <c r="R57" s="16">
        <v>0.35904069999999999</v>
      </c>
    </row>
    <row r="58" spans="1:18" x14ac:dyDescent="0.25">
      <c r="A58" s="11" t="s">
        <v>528</v>
      </c>
      <c r="B58" s="13">
        <v>7267</v>
      </c>
      <c r="C58" s="14">
        <f>(10/B58*100)</f>
        <v>0.13760836658868861</v>
      </c>
      <c r="D58" s="15">
        <v>7257</v>
      </c>
      <c r="E58" s="14">
        <v>64.174976180000002</v>
      </c>
      <c r="F58" s="16">
        <v>1.01602858</v>
      </c>
      <c r="G58" s="14">
        <v>34.824645220000001</v>
      </c>
      <c r="H58" s="16">
        <v>1.00218645</v>
      </c>
      <c r="I58" s="14">
        <v>0</v>
      </c>
      <c r="J58" s="16">
        <v>0</v>
      </c>
      <c r="K58" s="14" t="s">
        <v>582</v>
      </c>
      <c r="L58" s="16" t="s">
        <v>582</v>
      </c>
      <c r="M58" s="14">
        <v>0</v>
      </c>
      <c r="N58" s="16">
        <v>0</v>
      </c>
      <c r="O58" s="14">
        <v>3.7280309999999997E-2</v>
      </c>
      <c r="P58" s="16">
        <v>2.3837359999999998E-2</v>
      </c>
      <c r="Q58" s="14">
        <v>0.96309829000000002</v>
      </c>
      <c r="R58" s="16">
        <v>0.25831655999999997</v>
      </c>
    </row>
    <row r="59" spans="1:18" x14ac:dyDescent="0.25">
      <c r="A59" s="11" t="s">
        <v>529</v>
      </c>
      <c r="B59" s="13">
        <v>4826</v>
      </c>
      <c r="C59" s="14">
        <f>(26/B59*100)</f>
        <v>0.53874844591794446</v>
      </c>
      <c r="D59" s="15">
        <v>4800</v>
      </c>
      <c r="E59" s="14">
        <v>50.261056619999998</v>
      </c>
      <c r="F59" s="16">
        <v>0.87389859999999997</v>
      </c>
      <c r="G59" s="14">
        <v>37.692247000000002</v>
      </c>
      <c r="H59" s="16">
        <v>0.85226999000000003</v>
      </c>
      <c r="I59" s="14">
        <v>0</v>
      </c>
      <c r="J59" s="16">
        <v>0</v>
      </c>
      <c r="K59" s="14" t="s">
        <v>582</v>
      </c>
      <c r="L59" s="16" t="s">
        <v>582</v>
      </c>
      <c r="M59" s="14">
        <v>0</v>
      </c>
      <c r="N59" s="16">
        <v>0</v>
      </c>
      <c r="O59" s="14">
        <v>0.18938257</v>
      </c>
      <c r="P59" s="16">
        <v>7.1153679999999997E-2</v>
      </c>
      <c r="Q59" s="14">
        <v>11.857313810000001</v>
      </c>
      <c r="R59" s="16">
        <v>0.60626740000000001</v>
      </c>
    </row>
    <row r="60" spans="1:18" x14ac:dyDescent="0.25">
      <c r="A60" s="11" t="s">
        <v>530</v>
      </c>
      <c r="B60" s="13">
        <v>4546</v>
      </c>
      <c r="C60" s="14">
        <f>(15/B60*100)</f>
        <v>0.32996040475142985</v>
      </c>
      <c r="D60" s="15">
        <v>4531</v>
      </c>
      <c r="E60" s="14">
        <v>39.198436880000003</v>
      </c>
      <c r="F60" s="16">
        <v>2.46703356</v>
      </c>
      <c r="G60" s="14">
        <v>33.442274609999998</v>
      </c>
      <c r="H60" s="16">
        <v>1.3487993300000001</v>
      </c>
      <c r="I60" s="14">
        <v>0</v>
      </c>
      <c r="J60" s="16">
        <v>0</v>
      </c>
      <c r="K60" s="14" t="s">
        <v>582</v>
      </c>
      <c r="L60" s="16" t="s">
        <v>582</v>
      </c>
      <c r="M60" s="14">
        <v>0</v>
      </c>
      <c r="N60" s="16">
        <v>0</v>
      </c>
      <c r="O60" s="14">
        <v>0.17201589</v>
      </c>
      <c r="P60" s="16">
        <v>0.14664659999999999</v>
      </c>
      <c r="Q60" s="14">
        <v>27.187272620000002</v>
      </c>
      <c r="R60" s="16">
        <v>2.1613923700000002</v>
      </c>
    </row>
    <row r="61" spans="1:18" x14ac:dyDescent="0.25">
      <c r="A61" s="11" t="s">
        <v>531</v>
      </c>
      <c r="B61" s="13">
        <v>6525</v>
      </c>
      <c r="C61" s="14">
        <f>(148/B61*100)</f>
        <v>2.2681992337164751</v>
      </c>
      <c r="D61" s="15">
        <v>6377</v>
      </c>
      <c r="E61" s="14">
        <v>45.595716379999999</v>
      </c>
      <c r="F61" s="16">
        <v>0.80889767000000001</v>
      </c>
      <c r="G61" s="14">
        <v>54.404283620000001</v>
      </c>
      <c r="H61" s="16">
        <v>0.80889767000000001</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69.127013939999998</v>
      </c>
      <c r="F62" s="16">
        <v>0.74620354</v>
      </c>
      <c r="G62" s="14">
        <v>30.872986059999999</v>
      </c>
      <c r="H62" s="16">
        <v>0.74620354</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64.977781800000002</v>
      </c>
      <c r="F63" s="16">
        <v>0.62290069000000003</v>
      </c>
      <c r="G63" s="14">
        <v>26.407899260000001</v>
      </c>
      <c r="H63" s="16">
        <v>0.68877067000000003</v>
      </c>
      <c r="I63" s="14">
        <v>0</v>
      </c>
      <c r="J63" s="16">
        <v>0</v>
      </c>
      <c r="K63" s="14" t="s">
        <v>582</v>
      </c>
      <c r="L63" s="16" t="s">
        <v>582</v>
      </c>
      <c r="M63" s="14">
        <v>7.6178350000000006E-2</v>
      </c>
      <c r="N63" s="16">
        <v>4.1367540000000001E-2</v>
      </c>
      <c r="O63" s="14">
        <v>0.10246597</v>
      </c>
      <c r="P63" s="16">
        <v>5.97841E-2</v>
      </c>
      <c r="Q63" s="14">
        <v>8.4356746299999994</v>
      </c>
      <c r="R63" s="16">
        <v>0.39985857000000002</v>
      </c>
    </row>
    <row r="64" spans="1:18" x14ac:dyDescent="0.25">
      <c r="A64" s="11" t="s">
        <v>534</v>
      </c>
      <c r="B64" s="13">
        <v>3634</v>
      </c>
      <c r="C64" s="14">
        <f>(3/B64*100)</f>
        <v>8.2553659878921298E-2</v>
      </c>
      <c r="D64" s="15">
        <v>3631</v>
      </c>
      <c r="E64" s="14">
        <v>48.924989930000002</v>
      </c>
      <c r="F64" s="16">
        <v>0.79729735999999995</v>
      </c>
      <c r="G64" s="14">
        <v>13.77937519</v>
      </c>
      <c r="H64" s="16">
        <v>0.53366508000000001</v>
      </c>
      <c r="I64" s="14">
        <v>0</v>
      </c>
      <c r="J64" s="16">
        <v>0</v>
      </c>
      <c r="K64" s="14" t="s">
        <v>582</v>
      </c>
      <c r="L64" s="16" t="s">
        <v>582</v>
      </c>
      <c r="M64" s="14">
        <v>8.9073959999999994E-2</v>
      </c>
      <c r="N64" s="16">
        <v>5.2134960000000001E-2</v>
      </c>
      <c r="O64" s="14">
        <v>2.855599E-2</v>
      </c>
      <c r="P64" s="16">
        <v>2.8592280000000001E-2</v>
      </c>
      <c r="Q64" s="14">
        <v>37.17800493</v>
      </c>
      <c r="R64" s="16">
        <v>0.73891266</v>
      </c>
    </row>
    <row r="65" spans="1:18" x14ac:dyDescent="0.25">
      <c r="A65" s="11" t="s">
        <v>535</v>
      </c>
      <c r="B65" s="13">
        <v>5325</v>
      </c>
      <c r="C65" s="14">
        <f>(14/B65*100)</f>
        <v>0.26291079812206569</v>
      </c>
      <c r="D65" s="15">
        <v>5311</v>
      </c>
      <c r="E65" s="14">
        <v>71.850915580000006</v>
      </c>
      <c r="F65" s="16">
        <v>0.92971152000000001</v>
      </c>
      <c r="G65" s="14">
        <v>27.02430163</v>
      </c>
      <c r="H65" s="16">
        <v>0.93110104999999999</v>
      </c>
      <c r="I65" s="14">
        <v>0</v>
      </c>
      <c r="J65" s="16">
        <v>0</v>
      </c>
      <c r="K65" s="14" t="s">
        <v>582</v>
      </c>
      <c r="L65" s="16" t="s">
        <v>582</v>
      </c>
      <c r="M65" s="14">
        <v>7.2828199999999996E-2</v>
      </c>
      <c r="N65" s="16">
        <v>3.7692490000000002E-2</v>
      </c>
      <c r="O65" s="14">
        <v>1.8171710000000001E-2</v>
      </c>
      <c r="P65" s="16">
        <v>1.815392E-2</v>
      </c>
      <c r="Q65" s="14">
        <v>1.03378288</v>
      </c>
      <c r="R65" s="16">
        <v>0.28647529999999999</v>
      </c>
    </row>
    <row r="66" spans="1:18" x14ac:dyDescent="0.25">
      <c r="A66" s="11" t="s">
        <v>536</v>
      </c>
      <c r="B66" s="13">
        <v>5665</v>
      </c>
      <c r="C66" s="14">
        <f>(80/B66*100)</f>
        <v>1.4121800529567521</v>
      </c>
      <c r="D66" s="15">
        <v>5585</v>
      </c>
      <c r="E66" s="14">
        <v>68.127390939999998</v>
      </c>
      <c r="F66" s="16">
        <v>0.49021898000000003</v>
      </c>
      <c r="G66" s="14">
        <v>31.872609059999998</v>
      </c>
      <c r="H66" s="16">
        <v>0.49021898000000003</v>
      </c>
      <c r="I66" s="14">
        <v>0</v>
      </c>
      <c r="J66" s="16">
        <v>0</v>
      </c>
      <c r="K66" s="14" t="s">
        <v>582</v>
      </c>
      <c r="L66" s="16" t="s">
        <v>582</v>
      </c>
      <c r="M66" s="14">
        <v>0</v>
      </c>
      <c r="N66" s="16">
        <v>0</v>
      </c>
      <c r="O66" s="14">
        <v>0</v>
      </c>
      <c r="P66" s="16">
        <v>0</v>
      </c>
      <c r="Q66" s="14">
        <v>0</v>
      </c>
      <c r="R66" s="16">
        <v>0</v>
      </c>
    </row>
    <row r="67" spans="1:18" x14ac:dyDescent="0.25">
      <c r="A67" s="11" t="s">
        <v>537</v>
      </c>
      <c r="B67" s="13">
        <v>6971</v>
      </c>
      <c r="C67" s="14">
        <f>(396/B67*100)</f>
        <v>5.6806770908047621</v>
      </c>
      <c r="D67" s="15">
        <v>6575</v>
      </c>
      <c r="E67" s="14">
        <v>73.514647370000006</v>
      </c>
      <c r="F67" s="16">
        <v>0.65037758000000001</v>
      </c>
      <c r="G67" s="14">
        <v>26.485352630000001</v>
      </c>
      <c r="H67" s="16">
        <v>0.65037758000000001</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63.778156189999997</v>
      </c>
      <c r="F68" s="16">
        <v>0.44970690000000002</v>
      </c>
      <c r="G68" s="14">
        <v>36.221843810000003</v>
      </c>
      <c r="H68" s="16">
        <v>0.44970690000000002</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57.65181098</v>
      </c>
      <c r="F69" s="16">
        <v>1.57287358</v>
      </c>
      <c r="G69" s="14">
        <v>42.1226299</v>
      </c>
      <c r="H69" s="16">
        <v>1.5754468800000001</v>
      </c>
      <c r="I69" s="14">
        <v>0</v>
      </c>
      <c r="J69" s="16">
        <v>0</v>
      </c>
      <c r="K69" s="14" t="s">
        <v>582</v>
      </c>
      <c r="L69" s="16" t="s">
        <v>582</v>
      </c>
      <c r="M69" s="14">
        <v>0</v>
      </c>
      <c r="N69" s="16">
        <v>0</v>
      </c>
      <c r="O69" s="14">
        <v>0</v>
      </c>
      <c r="P69" s="16">
        <v>0</v>
      </c>
      <c r="Q69" s="14">
        <v>0.22555912</v>
      </c>
      <c r="R69" s="16">
        <v>8.9299790000000004E-2</v>
      </c>
    </row>
    <row r="70" spans="1:18" x14ac:dyDescent="0.25">
      <c r="A70" s="11" t="s">
        <v>540</v>
      </c>
      <c r="B70" s="13">
        <v>6036</v>
      </c>
      <c r="C70" s="14">
        <f>(0/B70*100)</f>
        <v>0</v>
      </c>
      <c r="D70" s="15">
        <v>6036</v>
      </c>
      <c r="E70" s="14">
        <v>0</v>
      </c>
      <c r="F70" s="16">
        <v>0</v>
      </c>
      <c r="G70" s="14">
        <v>0</v>
      </c>
      <c r="H70" s="16">
        <v>0</v>
      </c>
      <c r="I70" s="14">
        <v>0</v>
      </c>
      <c r="J70" s="16">
        <v>0</v>
      </c>
      <c r="K70" s="14" t="s">
        <v>582</v>
      </c>
      <c r="L70" s="16" t="s">
        <v>582</v>
      </c>
      <c r="M70" s="14">
        <v>100</v>
      </c>
      <c r="N70" s="16">
        <v>0</v>
      </c>
      <c r="O70" s="14">
        <v>0</v>
      </c>
      <c r="P70" s="16">
        <v>0</v>
      </c>
      <c r="Q70" s="14">
        <v>0</v>
      </c>
      <c r="R70" s="16">
        <v>0</v>
      </c>
    </row>
    <row r="71" spans="1:18" x14ac:dyDescent="0.25">
      <c r="A71" s="11" t="s">
        <v>541</v>
      </c>
      <c r="B71" s="13">
        <v>6115</v>
      </c>
      <c r="C71" s="14">
        <f>(18/B71*100)</f>
        <v>0.29435813573180702</v>
      </c>
      <c r="D71" s="15">
        <v>6097</v>
      </c>
      <c r="E71" s="14">
        <v>78.753329249999993</v>
      </c>
      <c r="F71" s="16">
        <v>0.54379657999999997</v>
      </c>
      <c r="G71" s="14">
        <v>21.24667075</v>
      </c>
      <c r="H71" s="16">
        <v>0.54379657999999997</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58.320727730000002</v>
      </c>
      <c r="F72" s="16">
        <v>0.84116071000000003</v>
      </c>
      <c r="G72" s="14">
        <v>41.679272269999998</v>
      </c>
      <c r="H72" s="16">
        <v>0.84116071000000003</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63.155228999999999</v>
      </c>
      <c r="F73" s="16">
        <v>0.96929741000000003</v>
      </c>
      <c r="G73" s="14">
        <v>36.844771000000001</v>
      </c>
      <c r="H73" s="16">
        <v>0.96929741000000003</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69.468267760000003</v>
      </c>
      <c r="F74" s="16">
        <v>0.70054254000000005</v>
      </c>
      <c r="G74" s="14">
        <v>27.311420630000001</v>
      </c>
      <c r="H74" s="16">
        <v>0.75173325999999996</v>
      </c>
      <c r="I74" s="14">
        <v>0</v>
      </c>
      <c r="J74" s="16">
        <v>0</v>
      </c>
      <c r="K74" s="14" t="s">
        <v>582</v>
      </c>
      <c r="L74" s="16" t="s">
        <v>582</v>
      </c>
      <c r="M74" s="14">
        <v>0</v>
      </c>
      <c r="N74" s="16">
        <v>0</v>
      </c>
      <c r="O74" s="14">
        <v>3.7193909999999997E-2</v>
      </c>
      <c r="P74" s="16">
        <v>3.7663149999999999E-2</v>
      </c>
      <c r="Q74" s="14">
        <v>3.1831176999999999</v>
      </c>
      <c r="R74" s="16">
        <v>0.25352785999999999</v>
      </c>
    </row>
    <row r="75" spans="1:18" x14ac:dyDescent="0.25">
      <c r="A75" s="11" t="s">
        <v>545</v>
      </c>
      <c r="B75" s="13">
        <v>5375</v>
      </c>
      <c r="C75" s="14">
        <f>(244/B75*100)</f>
        <v>4.5395348837209308</v>
      </c>
      <c r="D75" s="15">
        <v>5131</v>
      </c>
      <c r="E75" s="14">
        <v>55.36909395</v>
      </c>
      <c r="F75" s="16">
        <v>0.98920123999999998</v>
      </c>
      <c r="G75" s="14">
        <v>44.63090605</v>
      </c>
      <c r="H75" s="16">
        <v>0.98920123999999998</v>
      </c>
      <c r="I75" s="14">
        <v>0</v>
      </c>
      <c r="J75" s="16">
        <v>0</v>
      </c>
      <c r="K75" s="14" t="s">
        <v>582</v>
      </c>
      <c r="L75" s="16" t="s">
        <v>582</v>
      </c>
      <c r="M75" s="14">
        <v>0</v>
      </c>
      <c r="N75" s="16">
        <v>0</v>
      </c>
      <c r="O75" s="14">
        <v>0</v>
      </c>
      <c r="P75" s="16">
        <v>0</v>
      </c>
      <c r="Q75" s="14">
        <v>0</v>
      </c>
      <c r="R75" s="16">
        <v>0</v>
      </c>
    </row>
    <row r="76" spans="1:18" x14ac:dyDescent="0.25">
      <c r="A76" s="11" t="s">
        <v>546</v>
      </c>
      <c r="B76" s="13">
        <v>14167</v>
      </c>
      <c r="C76" s="14">
        <f>(232/B76*100)</f>
        <v>1.6376085268581915</v>
      </c>
      <c r="D76" s="15">
        <v>13935</v>
      </c>
      <c r="E76" s="14">
        <v>63.118563780000002</v>
      </c>
      <c r="F76" s="16">
        <v>0.70391314000000005</v>
      </c>
      <c r="G76" s="14">
        <v>36.881436219999998</v>
      </c>
      <c r="H76" s="16">
        <v>0.70391314000000005</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72.252543509999995</v>
      </c>
      <c r="F77" s="16">
        <v>0.72152753999999997</v>
      </c>
      <c r="G77" s="14">
        <v>27.747456490000001</v>
      </c>
      <c r="H77" s="16">
        <v>0.72152753999999997</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3.1216431899999999</v>
      </c>
      <c r="F78" s="16">
        <v>0.70792235999999997</v>
      </c>
      <c r="G78" s="14">
        <v>96.760758069999994</v>
      </c>
      <c r="H78" s="16">
        <v>0.73075268000000004</v>
      </c>
      <c r="I78" s="14">
        <v>0</v>
      </c>
      <c r="J78" s="16">
        <v>0</v>
      </c>
      <c r="K78" s="14" t="s">
        <v>582</v>
      </c>
      <c r="L78" s="16" t="s">
        <v>582</v>
      </c>
      <c r="M78" s="14">
        <v>0</v>
      </c>
      <c r="N78" s="16">
        <v>0</v>
      </c>
      <c r="O78" s="14">
        <v>0</v>
      </c>
      <c r="P78" s="16">
        <v>0</v>
      </c>
      <c r="Q78" s="14">
        <v>0.11759873999999999</v>
      </c>
      <c r="R78" s="16">
        <v>7.3173390000000005E-2</v>
      </c>
    </row>
    <row r="79" spans="1:18" ht="24.95" customHeight="1" x14ac:dyDescent="0.25">
      <c r="A79" s="11" t="s">
        <v>549</v>
      </c>
      <c r="B79" s="13">
        <v>1657</v>
      </c>
      <c r="C79" s="14">
        <f>(41/B79*100)</f>
        <v>2.4743512371756187</v>
      </c>
      <c r="D79" s="15">
        <v>1616</v>
      </c>
      <c r="E79" s="14">
        <v>55.04135033</v>
      </c>
      <c r="F79" s="16">
        <v>3.0512070599999999</v>
      </c>
      <c r="G79" s="14">
        <v>44.589995709999997</v>
      </c>
      <c r="H79" s="16">
        <v>3.04983775</v>
      </c>
      <c r="I79" s="14">
        <v>0</v>
      </c>
      <c r="J79" s="16">
        <v>0</v>
      </c>
      <c r="K79" s="14" t="s">
        <v>582</v>
      </c>
      <c r="L79" s="16" t="s">
        <v>582</v>
      </c>
      <c r="M79" s="14">
        <v>0</v>
      </c>
      <c r="N79" s="16">
        <v>0</v>
      </c>
      <c r="O79" s="14">
        <v>0</v>
      </c>
      <c r="P79" s="16">
        <v>0</v>
      </c>
      <c r="Q79" s="14">
        <v>0.36865396</v>
      </c>
      <c r="R79" s="16">
        <v>0.14480654000000001</v>
      </c>
    </row>
    <row r="80" spans="1:18" x14ac:dyDescent="0.25">
      <c r="A80" s="11" t="s">
        <v>550</v>
      </c>
      <c r="B80" s="13">
        <v>7841</v>
      </c>
      <c r="C80" s="14">
        <f>(0/B80*100)</f>
        <v>0</v>
      </c>
      <c r="D80" s="15">
        <v>7841</v>
      </c>
      <c r="E80" s="14">
        <v>55.448804750000001</v>
      </c>
      <c r="F80" s="16">
        <v>1.0457270400000001</v>
      </c>
      <c r="G80" s="14">
        <v>43.333440230000001</v>
      </c>
      <c r="H80" s="16">
        <v>1.0167725999999999</v>
      </c>
      <c r="I80" s="14">
        <v>0</v>
      </c>
      <c r="J80" s="16">
        <v>0</v>
      </c>
      <c r="K80" s="14" t="s">
        <v>582</v>
      </c>
      <c r="L80" s="16" t="s">
        <v>582</v>
      </c>
      <c r="M80" s="14">
        <v>0</v>
      </c>
      <c r="N80" s="16">
        <v>0</v>
      </c>
      <c r="O80" s="14">
        <v>0</v>
      </c>
      <c r="P80" s="16">
        <v>0</v>
      </c>
      <c r="Q80" s="14">
        <v>1.21775502</v>
      </c>
      <c r="R80" s="16">
        <v>0.21330210999999999</v>
      </c>
    </row>
    <row r="81" spans="1:18" x14ac:dyDescent="0.25">
      <c r="A81" s="19" t="s">
        <v>551</v>
      </c>
      <c r="B81" s="13">
        <v>8861</v>
      </c>
      <c r="C81" s="14">
        <f>(76/B81*100)</f>
        <v>0.85769100552984989</v>
      </c>
      <c r="D81" s="15">
        <v>8785</v>
      </c>
      <c r="E81" s="14">
        <v>85.485262250000005</v>
      </c>
      <c r="F81" s="16">
        <v>0.75090414000000005</v>
      </c>
      <c r="G81" s="14">
        <v>14.51473775</v>
      </c>
      <c r="H81" s="16">
        <v>0.75090414000000005</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50.786050060000001</v>
      </c>
      <c r="F7" s="16">
        <v>0.74325521000000006</v>
      </c>
      <c r="G7" s="14">
        <v>49.213949939999999</v>
      </c>
      <c r="H7" s="16">
        <v>0.74325521000000006</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66.089873969999999</v>
      </c>
      <c r="F8" s="16">
        <v>1.1644954300000001</v>
      </c>
      <c r="G8" s="14">
        <v>33.436050440000002</v>
      </c>
      <c r="H8" s="16">
        <v>1.1673063100000001</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73.740176629999993</v>
      </c>
      <c r="F9" s="16">
        <v>0.76123746000000003</v>
      </c>
      <c r="G9" s="14">
        <v>23.22478349</v>
      </c>
      <c r="H9" s="16">
        <v>0.67198254000000002</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48.008594359999996</v>
      </c>
      <c r="F10" s="16">
        <v>0.67737703000000005</v>
      </c>
      <c r="G10" s="14">
        <v>51.991405640000004</v>
      </c>
      <c r="H10" s="16">
        <v>0.67737703000000005</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69.37678597</v>
      </c>
      <c r="F11" s="16">
        <v>0.71921597999999998</v>
      </c>
      <c r="G11" s="14">
        <v>30.62321403</v>
      </c>
      <c r="H11" s="16">
        <v>0.71921597999999998</v>
      </c>
      <c r="I11" s="14">
        <v>0</v>
      </c>
      <c r="J11" s="16">
        <v>0</v>
      </c>
      <c r="K11" s="14" t="s">
        <v>582</v>
      </c>
      <c r="L11" s="16" t="s">
        <v>582</v>
      </c>
      <c r="M11" s="14">
        <v>0</v>
      </c>
      <c r="N11" s="16">
        <v>0</v>
      </c>
      <c r="O11" s="14">
        <v>0</v>
      </c>
      <c r="P11" s="16">
        <v>0</v>
      </c>
      <c r="Q11" s="14">
        <v>0</v>
      </c>
      <c r="R11" s="16">
        <v>0</v>
      </c>
    </row>
    <row r="12" spans="1:18" x14ac:dyDescent="0.25">
      <c r="A12" s="11" t="s">
        <v>482</v>
      </c>
      <c r="B12" s="13">
        <v>6894</v>
      </c>
      <c r="C12" s="14">
        <f>(0/B12*100)</f>
        <v>0</v>
      </c>
      <c r="D12" s="15">
        <v>6894</v>
      </c>
      <c r="E12" s="14">
        <v>0</v>
      </c>
      <c r="F12" s="16">
        <v>0</v>
      </c>
      <c r="G12" s="14">
        <v>0</v>
      </c>
      <c r="H12" s="16">
        <v>0</v>
      </c>
      <c r="I12" s="14">
        <v>0</v>
      </c>
      <c r="J12" s="16">
        <v>0</v>
      </c>
      <c r="K12" s="14" t="s">
        <v>582</v>
      </c>
      <c r="L12" s="16" t="s">
        <v>582</v>
      </c>
      <c r="M12" s="14">
        <v>100</v>
      </c>
      <c r="N12" s="16">
        <v>0</v>
      </c>
      <c r="O12" s="14">
        <v>0</v>
      </c>
      <c r="P12" s="16">
        <v>0</v>
      </c>
      <c r="Q12" s="14">
        <v>0</v>
      </c>
      <c r="R12" s="16">
        <v>0</v>
      </c>
    </row>
    <row r="13" spans="1:18" x14ac:dyDescent="0.25">
      <c r="A13" s="11" t="s">
        <v>483</v>
      </c>
      <c r="B13" s="13">
        <v>7161</v>
      </c>
      <c r="C13" s="14">
        <f>(122/B13*100)</f>
        <v>1.7036726714146071</v>
      </c>
      <c r="D13" s="15">
        <v>7039</v>
      </c>
      <c r="E13" s="14">
        <v>76.653724299999993</v>
      </c>
      <c r="F13" s="16">
        <v>1.02144641</v>
      </c>
      <c r="G13" s="14">
        <v>19.26107485</v>
      </c>
      <c r="H13" s="16">
        <v>0.92924620000000002</v>
      </c>
      <c r="I13" s="14">
        <v>0</v>
      </c>
      <c r="J13" s="16">
        <v>0</v>
      </c>
      <c r="K13" s="14" t="s">
        <v>582</v>
      </c>
      <c r="L13" s="16" t="s">
        <v>582</v>
      </c>
      <c r="M13" s="14">
        <v>4.0852008599999996</v>
      </c>
      <c r="N13" s="16">
        <v>0.46941421</v>
      </c>
      <c r="O13" s="14">
        <v>0</v>
      </c>
      <c r="P13" s="16">
        <v>0</v>
      </c>
      <c r="Q13" s="14">
        <v>0</v>
      </c>
      <c r="R13" s="16">
        <v>0</v>
      </c>
    </row>
    <row r="14" spans="1:18" x14ac:dyDescent="0.25">
      <c r="A14" s="11" t="s">
        <v>484</v>
      </c>
      <c r="B14" s="13">
        <v>5587</v>
      </c>
      <c r="C14" s="14">
        <f>(78/B14*100)</f>
        <v>1.3960980848398066</v>
      </c>
      <c r="D14" s="15">
        <v>5509</v>
      </c>
      <c r="E14" s="14">
        <v>78.89964775</v>
      </c>
      <c r="F14" s="16">
        <v>0.70886190000000004</v>
      </c>
      <c r="G14" s="14">
        <v>21.10035225</v>
      </c>
      <c r="H14" s="16">
        <v>0.70886190000000004</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88.219956819999993</v>
      </c>
      <c r="F15" s="16">
        <v>0.76278011999999995</v>
      </c>
      <c r="G15" s="14">
        <v>10.76583737</v>
      </c>
      <c r="H15" s="16">
        <v>0.64312488000000001</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(0/B16*100)</f>
        <v>0</v>
      </c>
      <c r="D16" s="15">
        <v>6108</v>
      </c>
      <c r="E16" s="14">
        <v>0</v>
      </c>
      <c r="F16" s="16">
        <v>0</v>
      </c>
      <c r="G16" s="14">
        <v>0</v>
      </c>
      <c r="H16" s="16">
        <v>0</v>
      </c>
      <c r="I16" s="14">
        <v>0</v>
      </c>
      <c r="J16" s="16">
        <v>0</v>
      </c>
      <c r="K16" s="14" t="s">
        <v>582</v>
      </c>
      <c r="L16" s="16" t="s">
        <v>582</v>
      </c>
      <c r="M16" s="14">
        <v>100</v>
      </c>
      <c r="N16" s="16">
        <v>0</v>
      </c>
      <c r="O16" s="14">
        <v>0</v>
      </c>
      <c r="P16" s="16">
        <v>0</v>
      </c>
      <c r="Q16" s="14">
        <v>0</v>
      </c>
      <c r="R16" s="16">
        <v>0</v>
      </c>
    </row>
    <row r="17" spans="1:18" x14ac:dyDescent="0.25">
      <c r="A17" s="11" t="s">
        <v>487</v>
      </c>
      <c r="B17" s="13">
        <v>6504</v>
      </c>
      <c r="C17" s="14">
        <f>(1114/B17*100)</f>
        <v>17.127921279212792</v>
      </c>
      <c r="D17" s="15">
        <v>5390</v>
      </c>
      <c r="E17" s="14">
        <v>73.400369190000006</v>
      </c>
      <c r="F17" s="16">
        <v>1.00314989</v>
      </c>
      <c r="G17" s="14">
        <v>23.853088150000001</v>
      </c>
      <c r="H17" s="16">
        <v>0.95991263000000004</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(0/B18*100)</f>
        <v>0</v>
      </c>
      <c r="D18" s="15">
        <v>5532</v>
      </c>
      <c r="E18" s="14">
        <v>0</v>
      </c>
      <c r="F18" s="16">
        <v>0</v>
      </c>
      <c r="G18" s="14">
        <v>0</v>
      </c>
      <c r="H18" s="16">
        <v>0</v>
      </c>
      <c r="I18" s="14">
        <v>0</v>
      </c>
      <c r="J18" s="16">
        <v>0</v>
      </c>
      <c r="K18" s="14" t="s">
        <v>582</v>
      </c>
      <c r="L18" s="16" t="s">
        <v>582</v>
      </c>
      <c r="M18" s="14">
        <v>100</v>
      </c>
      <c r="N18" s="16">
        <v>0</v>
      </c>
      <c r="O18" s="14">
        <v>0</v>
      </c>
      <c r="P18" s="16">
        <v>0</v>
      </c>
      <c r="Q18" s="14">
        <v>0</v>
      </c>
      <c r="R18" s="16">
        <v>0</v>
      </c>
    </row>
    <row r="19" spans="1:18" x14ac:dyDescent="0.25">
      <c r="A19" s="11" t="s">
        <v>489</v>
      </c>
      <c r="B19" s="13">
        <v>5658</v>
      </c>
      <c r="C19" s="14">
        <f>(135/B19*100)</f>
        <v>2.3860021208907742</v>
      </c>
      <c r="D19" s="15">
        <v>5523</v>
      </c>
      <c r="E19" s="14">
        <v>81.709081170000005</v>
      </c>
      <c r="F19" s="16">
        <v>0.74817195999999997</v>
      </c>
      <c r="G19" s="14">
        <v>18.290918829999999</v>
      </c>
      <c r="H19" s="16">
        <v>0.74817195999999997</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32.177981629999998</v>
      </c>
      <c r="F20" s="16">
        <v>0.72054348999999995</v>
      </c>
      <c r="G20" s="14">
        <v>67.822018369999995</v>
      </c>
      <c r="H20" s="16">
        <v>0.72054348999999995</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17.397197869999999</v>
      </c>
      <c r="F21" s="16">
        <v>1.0563293</v>
      </c>
      <c r="G21" s="14">
        <v>82.602802130000001</v>
      </c>
      <c r="H21" s="16">
        <v>1.0563293</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67.843049840000006</v>
      </c>
      <c r="F22" s="16">
        <v>1.34872535</v>
      </c>
      <c r="G22" s="14">
        <v>32.087545130000002</v>
      </c>
      <c r="H22" s="16">
        <v>1.357192</v>
      </c>
      <c r="I22" s="14">
        <v>0</v>
      </c>
      <c r="J22" s="16">
        <v>0</v>
      </c>
      <c r="K22" s="14" t="s">
        <v>582</v>
      </c>
      <c r="L22" s="16" t="s">
        <v>582</v>
      </c>
      <c r="M22" s="14">
        <v>0</v>
      </c>
      <c r="N22" s="16">
        <v>0</v>
      </c>
      <c r="O22" s="14">
        <v>6.9405019999999998E-2</v>
      </c>
      <c r="P22" s="16">
        <v>4.5066599999999998E-2</v>
      </c>
      <c r="Q22" s="14">
        <v>0</v>
      </c>
      <c r="R22" s="16">
        <v>0</v>
      </c>
    </row>
    <row r="23" spans="1:18" x14ac:dyDescent="0.25">
      <c r="A23" s="11" t="s">
        <v>493</v>
      </c>
      <c r="B23" s="13">
        <v>11583</v>
      </c>
      <c r="C23" s="14">
        <f>(230/B23*100)</f>
        <v>1.9856686523353189</v>
      </c>
      <c r="D23" s="15">
        <v>11353</v>
      </c>
      <c r="E23" s="14">
        <v>63.305270790000002</v>
      </c>
      <c r="F23" s="16">
        <v>1.1082129199999999</v>
      </c>
      <c r="G23" s="14">
        <v>36.694729209999998</v>
      </c>
      <c r="H23" s="16">
        <v>1.1082129199999999</v>
      </c>
      <c r="I23" s="14">
        <v>0</v>
      </c>
      <c r="J23" s="16">
        <v>0</v>
      </c>
      <c r="K23" s="14" t="s">
        <v>582</v>
      </c>
      <c r="L23" s="16" t="s">
        <v>582</v>
      </c>
      <c r="M23" s="14">
        <v>0</v>
      </c>
      <c r="N23" s="16">
        <v>0</v>
      </c>
      <c r="O23" s="14">
        <v>0</v>
      </c>
      <c r="P23" s="16">
        <v>0</v>
      </c>
      <c r="Q23" s="14">
        <v>0</v>
      </c>
      <c r="R23" s="16">
        <v>0</v>
      </c>
    </row>
    <row r="24" spans="1:18" x14ac:dyDescent="0.25">
      <c r="A24" s="11" t="s">
        <v>494</v>
      </c>
      <c r="B24" s="13">
        <v>6647</v>
      </c>
      <c r="C24" s="14">
        <f>(7/B24*100)</f>
        <v>0.10531066646607493</v>
      </c>
      <c r="D24" s="15">
        <v>6640</v>
      </c>
      <c r="E24" s="14">
        <v>81.548336770000006</v>
      </c>
      <c r="F24" s="16">
        <v>2.1111890199999999</v>
      </c>
      <c r="G24" s="14">
        <v>18.451663230000001</v>
      </c>
      <c r="H24" s="16">
        <v>2.1111890199999999</v>
      </c>
      <c r="I24" s="14">
        <v>0</v>
      </c>
      <c r="J24" s="16">
        <v>0</v>
      </c>
      <c r="K24" s="14" t="s">
        <v>582</v>
      </c>
      <c r="L24" s="16" t="s">
        <v>582</v>
      </c>
      <c r="M24" s="14">
        <v>0</v>
      </c>
      <c r="N24" s="16">
        <v>0</v>
      </c>
      <c r="O24" s="14">
        <v>0</v>
      </c>
      <c r="P24" s="16">
        <v>0</v>
      </c>
      <c r="Q24" s="14">
        <v>0</v>
      </c>
      <c r="R24" s="16">
        <v>0</v>
      </c>
    </row>
    <row r="25" spans="1:18" x14ac:dyDescent="0.25">
      <c r="A25" s="11" t="s">
        <v>495</v>
      </c>
      <c r="B25" s="13">
        <v>5581</v>
      </c>
      <c r="C25" s="14">
        <f>(25/B25*100)</f>
        <v>0.44794839634474104</v>
      </c>
      <c r="D25" s="15">
        <v>5556</v>
      </c>
      <c r="E25" s="14">
        <v>33.099392340000001</v>
      </c>
      <c r="F25" s="16">
        <v>1.74422151</v>
      </c>
      <c r="G25" s="14">
        <v>66.900607660000006</v>
      </c>
      <c r="H25" s="16">
        <v>1.74422151</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77.093310860000003</v>
      </c>
      <c r="F26" s="16">
        <v>0.88365298999999997</v>
      </c>
      <c r="G26" s="14">
        <v>22.906689140000001</v>
      </c>
      <c r="H26" s="16">
        <v>0.88365298999999997</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41.321841810000002</v>
      </c>
      <c r="F27" s="16">
        <v>0.64385400000000004</v>
      </c>
      <c r="G27" s="14">
        <v>58.678158189999998</v>
      </c>
      <c r="H27" s="16">
        <v>0.64385400000000004</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85.985987269999995</v>
      </c>
      <c r="F28" s="16">
        <v>0.68518356000000002</v>
      </c>
      <c r="G28" s="14">
        <v>14.014012729999999</v>
      </c>
      <c r="H28" s="16">
        <v>0.68518356000000002</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81.548658149999994</v>
      </c>
      <c r="F29" s="16">
        <v>0.97371945999999998</v>
      </c>
      <c r="G29" s="14">
        <v>15.68457944</v>
      </c>
      <c r="H29" s="16">
        <v>1.0153910500000001</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36.58016413</v>
      </c>
      <c r="F30" s="16">
        <v>1.33428294</v>
      </c>
      <c r="G30" s="14">
        <v>63.41983587</v>
      </c>
      <c r="H30" s="16">
        <v>1.33428294</v>
      </c>
      <c r="I30" s="14">
        <v>0</v>
      </c>
      <c r="J30" s="16">
        <v>0</v>
      </c>
      <c r="K30" s="14" t="s">
        <v>582</v>
      </c>
      <c r="L30" s="16" t="s">
        <v>582</v>
      </c>
      <c r="M30" s="14">
        <v>0</v>
      </c>
      <c r="N30" s="16">
        <v>0</v>
      </c>
      <c r="O30" s="14">
        <v>0</v>
      </c>
      <c r="P30" s="16">
        <v>0</v>
      </c>
      <c r="Q30" s="14">
        <v>0</v>
      </c>
      <c r="R30" s="16">
        <v>0</v>
      </c>
    </row>
    <row r="31" spans="1:18" x14ac:dyDescent="0.25">
      <c r="A31" s="11" t="s">
        <v>501</v>
      </c>
      <c r="B31" s="13">
        <v>5456</v>
      </c>
      <c r="C31" s="14">
        <f>(135/B31*100)</f>
        <v>2.474340175953079</v>
      </c>
      <c r="D31" s="15">
        <v>5321</v>
      </c>
      <c r="E31" s="14">
        <v>2.7699837700000001</v>
      </c>
      <c r="F31" s="16">
        <v>0.35220805999999999</v>
      </c>
      <c r="G31" s="14">
        <v>97.230016230000004</v>
      </c>
      <c r="H31" s="16">
        <v>0.35220805999999999</v>
      </c>
      <c r="I31" s="14">
        <v>0</v>
      </c>
      <c r="J31" s="16">
        <v>0</v>
      </c>
      <c r="K31" s="14" t="s">
        <v>582</v>
      </c>
      <c r="L31" s="16" t="s">
        <v>582</v>
      </c>
      <c r="M31" s="14">
        <v>0</v>
      </c>
      <c r="N31" s="16">
        <v>0</v>
      </c>
      <c r="O31" s="14">
        <v>0</v>
      </c>
      <c r="P31" s="16">
        <v>0</v>
      </c>
      <c r="Q31" s="14">
        <v>0</v>
      </c>
      <c r="R31" s="16">
        <v>0</v>
      </c>
    </row>
    <row r="32" spans="1:18" x14ac:dyDescent="0.25">
      <c r="A32" s="11" t="s">
        <v>502</v>
      </c>
      <c r="B32" s="13">
        <v>4478</v>
      </c>
      <c r="C32" s="14">
        <f>(0/B32*100)</f>
        <v>0</v>
      </c>
      <c r="D32" s="15">
        <v>4478</v>
      </c>
      <c r="E32" s="14">
        <v>0</v>
      </c>
      <c r="F32" s="16">
        <v>0</v>
      </c>
      <c r="G32" s="14">
        <v>0</v>
      </c>
      <c r="H32" s="16">
        <v>0</v>
      </c>
      <c r="I32" s="14">
        <v>0</v>
      </c>
      <c r="J32" s="16">
        <v>0</v>
      </c>
      <c r="K32" s="14" t="s">
        <v>582</v>
      </c>
      <c r="L32" s="16" t="s">
        <v>582</v>
      </c>
      <c r="M32" s="14">
        <v>100</v>
      </c>
      <c r="N32" s="16">
        <v>0</v>
      </c>
      <c r="O32" s="14">
        <v>0</v>
      </c>
      <c r="P32" s="16">
        <v>0</v>
      </c>
      <c r="Q32" s="14">
        <v>0</v>
      </c>
      <c r="R32" s="16">
        <v>0</v>
      </c>
    </row>
    <row r="33" spans="1:18" x14ac:dyDescent="0.25">
      <c r="A33" s="11" t="s">
        <v>503</v>
      </c>
      <c r="B33" s="13">
        <v>7325</v>
      </c>
      <c r="C33" s="14">
        <f>(78/B33*100)</f>
        <v>1.0648464163822524</v>
      </c>
      <c r="D33" s="15">
        <v>7247</v>
      </c>
      <c r="E33" s="14">
        <v>80.301619090000003</v>
      </c>
      <c r="F33" s="16">
        <v>0.73047967999999996</v>
      </c>
      <c r="G33" s="14">
        <v>19.698380910000001</v>
      </c>
      <c r="H33" s="16">
        <v>0.73047967999999996</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74.526775810000004</v>
      </c>
      <c r="F34" s="16">
        <v>0.89141336999999998</v>
      </c>
      <c r="G34" s="14">
        <v>22.90091868</v>
      </c>
      <c r="H34" s="16">
        <v>0.92757540999999999</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64.37113669</v>
      </c>
      <c r="F36" s="16">
        <v>1.01001461</v>
      </c>
      <c r="G36" s="14">
        <v>35.62886331</v>
      </c>
      <c r="H36" s="16">
        <v>1.01001461</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20.593873940000002</v>
      </c>
      <c r="F37" s="16">
        <v>0.88865287000000004</v>
      </c>
      <c r="G37" s="14">
        <v>79.406126060000005</v>
      </c>
      <c r="H37" s="16">
        <v>0.88865287000000004</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65.712884579999994</v>
      </c>
      <c r="F38" s="16">
        <v>1.27766957</v>
      </c>
      <c r="G38" s="14">
        <v>34.287115419999999</v>
      </c>
      <c r="H38" s="16">
        <v>1.27766957</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87.698516960000006</v>
      </c>
      <c r="F39" s="16">
        <v>0.67125809999999997</v>
      </c>
      <c r="G39" s="14">
        <v>12.301483040000001</v>
      </c>
      <c r="H39" s="16">
        <v>0.67125809999999997</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75.759466250000003</v>
      </c>
      <c r="F40" s="16">
        <v>0.80144607999999995</v>
      </c>
      <c r="G40" s="14">
        <v>24.240533750000001</v>
      </c>
      <c r="H40" s="16">
        <v>0.80144607999999995</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83.180476369999994</v>
      </c>
      <c r="F41" s="16">
        <v>0.74139710000000003</v>
      </c>
      <c r="G41" s="14">
        <v>16.14183779</v>
      </c>
      <c r="H41" s="16">
        <v>0.72033986999999999</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1.6607837369654923</v>
      </c>
      <c r="D42" s="15">
        <f>IF(COUNT(D7:D41) &gt; 0, AVERAGE(D7:D41), "—")</f>
        <v>6973.1428571428569</v>
      </c>
      <c r="E42" s="14">
        <f>IF(COUNT(E7:E41) &gt; 0, AVERAGE(E7:E41), "—")</f>
        <v>53.705719575428567</v>
      </c>
      <c r="F42" s="16">
        <f>IF(COUNT(F7:F41) &gt; 0, SQRT(SUMSQ(F7:F41)/(COUNT(F7:F41)*COUNT(F7:F41)) ), "—")</f>
        <v>0.15719447131218439</v>
      </c>
      <c r="G42" s="14">
        <f>IF(COUNT(G7:G41) &gt; 0, AVERAGE(G7:G41), "—")</f>
        <v>31.510245465142855</v>
      </c>
      <c r="H42" s="16">
        <f>IF(COUNT(H7:H41) &gt; 0, SQRT(SUMSQ(H7:H41)/(COUNT(H7:H41)*COUNT(H7:H41)) ), "—")</f>
        <v>0.15611703942931057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11.924909101714285</v>
      </c>
      <c r="N42" s="16">
        <f>IF(COUNT(N7:N41) &gt; 0, SQRT(SUMSQ(N7:N41)/(COUNT(N7:N41)*COUNT(N7:N41)) ), "—")</f>
        <v>3.1860705361543187E-2</v>
      </c>
      <c r="O42" s="14">
        <f>IF(COUNT(O7:O41) &gt; 0, AVERAGE(O7:O41), "—")</f>
        <v>2.859125857714286</v>
      </c>
      <c r="P42" s="16">
        <f>IF(COUNT(P7:P41) &gt; 0, SQRT(SUMSQ(P7:P41)/(COUNT(P7:P41)*COUNT(P7:P41)) ), "—")</f>
        <v>1.2876171428571428E-3</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0.29040350999999998</v>
      </c>
      <c r="F45" s="16">
        <v>7.8364539999999996E-2</v>
      </c>
      <c r="G45" s="14">
        <v>0.76285855999999996</v>
      </c>
      <c r="H45" s="16">
        <v>0.14817775</v>
      </c>
      <c r="I45" s="14">
        <v>0</v>
      </c>
      <c r="J45" s="16">
        <v>0</v>
      </c>
      <c r="K45" s="14" t="s">
        <v>582</v>
      </c>
      <c r="L45" s="16" t="s">
        <v>582</v>
      </c>
      <c r="M45" s="14">
        <v>93.637257750000003</v>
      </c>
      <c r="N45" s="16">
        <v>0.80192604000000001</v>
      </c>
      <c r="O45" s="14">
        <v>0</v>
      </c>
      <c r="P45" s="16">
        <v>0</v>
      </c>
      <c r="Q45" s="14">
        <v>5.3094801800000004</v>
      </c>
      <c r="R45" s="16">
        <v>0.76388745000000002</v>
      </c>
    </row>
    <row r="46" spans="1:18" x14ac:dyDescent="0.25">
      <c r="A46" s="11" t="s">
        <v>516</v>
      </c>
      <c r="B46" s="13">
        <v>23141</v>
      </c>
      <c r="C46" s="14">
        <f>(1771/B46*100)</f>
        <v>7.6530832721144293</v>
      </c>
      <c r="D46" s="15">
        <v>21370</v>
      </c>
      <c r="E46" s="14">
        <v>76.392466780000007</v>
      </c>
      <c r="F46" s="16">
        <v>0.55389328000000004</v>
      </c>
      <c r="G46" s="14">
        <v>23.607533220000001</v>
      </c>
      <c r="H46" s="16">
        <v>0.55389328000000004</v>
      </c>
      <c r="I46" s="14">
        <v>0</v>
      </c>
      <c r="J46" s="16">
        <v>0</v>
      </c>
      <c r="K46" s="14" t="s">
        <v>582</v>
      </c>
      <c r="L46" s="16" t="s">
        <v>582</v>
      </c>
      <c r="M46" s="14">
        <v>0</v>
      </c>
      <c r="N46" s="16">
        <v>0</v>
      </c>
      <c r="O46" s="14">
        <v>0</v>
      </c>
      <c r="P46" s="16">
        <v>0</v>
      </c>
      <c r="Q46" s="14">
        <v>0</v>
      </c>
      <c r="R46" s="16">
        <v>0</v>
      </c>
    </row>
    <row r="47" spans="1:18" x14ac:dyDescent="0.25">
      <c r="A47" s="11" t="s">
        <v>517</v>
      </c>
      <c r="B47" s="13">
        <v>5928</v>
      </c>
      <c r="C47" s="14">
        <f>(0/B47*100)</f>
        <v>0</v>
      </c>
      <c r="D47" s="15">
        <v>5928</v>
      </c>
      <c r="E47" s="14">
        <v>0</v>
      </c>
      <c r="F47" s="16">
        <v>0</v>
      </c>
      <c r="G47" s="14">
        <v>0</v>
      </c>
      <c r="H47" s="16">
        <v>0</v>
      </c>
      <c r="I47" s="14">
        <v>0</v>
      </c>
      <c r="J47" s="16">
        <v>0</v>
      </c>
      <c r="K47" s="14" t="s">
        <v>582</v>
      </c>
      <c r="L47" s="16" t="s">
        <v>582</v>
      </c>
      <c r="M47" s="14">
        <v>100</v>
      </c>
      <c r="N47" s="16">
        <v>0</v>
      </c>
      <c r="O47" s="14">
        <v>0</v>
      </c>
      <c r="P47" s="16">
        <v>0</v>
      </c>
      <c r="Q47" s="14">
        <v>0</v>
      </c>
      <c r="R47" s="16">
        <v>0</v>
      </c>
    </row>
    <row r="48" spans="1:18" x14ac:dyDescent="0.25">
      <c r="A48" s="11" t="s">
        <v>518</v>
      </c>
      <c r="B48" s="13">
        <v>9841</v>
      </c>
      <c r="C48" s="14">
        <f>(7/B48*100)</f>
        <v>7.1130982623717101E-2</v>
      </c>
      <c r="D48" s="15">
        <v>9834</v>
      </c>
      <c r="E48" s="14">
        <v>57.407931949999998</v>
      </c>
      <c r="F48" s="16">
        <v>1.1444807400000001</v>
      </c>
      <c r="G48" s="14">
        <v>42.592068050000002</v>
      </c>
      <c r="H48" s="16">
        <v>1.1444807400000001</v>
      </c>
      <c r="I48" s="14">
        <v>0</v>
      </c>
      <c r="J48" s="16">
        <v>0</v>
      </c>
      <c r="K48" s="14" t="s">
        <v>582</v>
      </c>
      <c r="L48" s="16" t="s">
        <v>582</v>
      </c>
      <c r="M48" s="14">
        <v>0</v>
      </c>
      <c r="N48" s="16">
        <v>0</v>
      </c>
      <c r="O48" s="14">
        <v>0</v>
      </c>
      <c r="P48" s="16">
        <v>0</v>
      </c>
      <c r="Q48" s="14">
        <v>0</v>
      </c>
      <c r="R48" s="16">
        <v>0</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(249/B50*100)</f>
        <v>2.1110640101738025</v>
      </c>
      <c r="D50" s="15">
        <v>11546</v>
      </c>
      <c r="E50" s="14">
        <v>52.671095800000003</v>
      </c>
      <c r="F50" s="16">
        <v>0.91817532999999996</v>
      </c>
      <c r="G50" s="14">
        <v>47.328904199999997</v>
      </c>
      <c r="H50" s="16">
        <v>0.91817532999999996</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49.457811040000003</v>
      </c>
      <c r="F51" s="16">
        <v>1.1127779799999999</v>
      </c>
      <c r="G51" s="14">
        <v>39.973577200000001</v>
      </c>
      <c r="H51" s="16">
        <v>1.07733893</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(0/B52*100)</f>
        <v>0</v>
      </c>
      <c r="D52" s="15">
        <v>5809</v>
      </c>
      <c r="E52" s="14">
        <v>0</v>
      </c>
      <c r="F52" s="16">
        <v>0</v>
      </c>
      <c r="G52" s="14">
        <v>0</v>
      </c>
      <c r="H52" s="16">
        <v>0</v>
      </c>
      <c r="I52" s="14">
        <v>0</v>
      </c>
      <c r="J52" s="16">
        <v>0</v>
      </c>
      <c r="K52" s="14" t="s">
        <v>582</v>
      </c>
      <c r="L52" s="16" t="s">
        <v>582</v>
      </c>
      <c r="M52" s="14">
        <v>100</v>
      </c>
      <c r="N52" s="16">
        <v>0</v>
      </c>
      <c r="O52" s="14">
        <v>0</v>
      </c>
      <c r="P52" s="16">
        <v>0</v>
      </c>
      <c r="Q52" s="14">
        <v>0</v>
      </c>
      <c r="R52" s="16">
        <v>0</v>
      </c>
    </row>
    <row r="53" spans="1:18" x14ac:dyDescent="0.25">
      <c r="A53" s="11" t="s">
        <v>523</v>
      </c>
      <c r="B53" s="13">
        <v>5571</v>
      </c>
      <c r="C53" s="14">
        <f>(90/B53*100)</f>
        <v>1.615508885298869</v>
      </c>
      <c r="D53" s="15">
        <v>5481</v>
      </c>
      <c r="E53" s="14">
        <v>77.648482779999995</v>
      </c>
      <c r="F53" s="16">
        <v>0.57041688000000002</v>
      </c>
      <c r="G53" s="14">
        <v>22.351517220000002</v>
      </c>
      <c r="H53" s="16">
        <v>0.57041688000000002</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54.264868849999999</v>
      </c>
      <c r="F54" s="16">
        <v>0.87959852000000005</v>
      </c>
      <c r="G54" s="14">
        <v>45.735131150000001</v>
      </c>
      <c r="H54" s="16">
        <v>0.87959852000000005</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74.852970859999999</v>
      </c>
      <c r="F55" s="16">
        <v>0.75117058000000003</v>
      </c>
      <c r="G55" s="14">
        <v>23.877971970000001</v>
      </c>
      <c r="H55" s="16">
        <v>0.72401267000000002</v>
      </c>
      <c r="I55" s="14">
        <v>0</v>
      </c>
      <c r="J55" s="16">
        <v>0</v>
      </c>
      <c r="K55" s="14" t="s">
        <v>582</v>
      </c>
      <c r="L55" s="16" t="s">
        <v>582</v>
      </c>
      <c r="M55" s="14">
        <v>1.5872219999999999E-2</v>
      </c>
      <c r="N55" s="16">
        <v>1.5802099999999999E-2</v>
      </c>
      <c r="O55" s="14">
        <v>0.87064448000000005</v>
      </c>
      <c r="P55" s="16">
        <v>0.15826858999999999</v>
      </c>
      <c r="Q55" s="14">
        <v>0.38254048000000002</v>
      </c>
      <c r="R55" s="16">
        <v>0.12437484</v>
      </c>
    </row>
    <row r="56" spans="1:18" x14ac:dyDescent="0.25">
      <c r="A56" s="11" t="s">
        <v>526</v>
      </c>
      <c r="B56" s="13">
        <v>5359</v>
      </c>
      <c r="C56" s="14">
        <f>(77/B56*100)</f>
        <v>1.4368352304534429</v>
      </c>
      <c r="D56" s="15">
        <v>5282</v>
      </c>
      <c r="E56" s="14">
        <v>81.944462099999996</v>
      </c>
      <c r="F56" s="16">
        <v>0.73529054999999999</v>
      </c>
      <c r="G56" s="14">
        <v>18.055537900000001</v>
      </c>
      <c r="H56" s="16">
        <v>0.73529054999999999</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54.267504039999999</v>
      </c>
      <c r="F57" s="16">
        <v>1.38837199</v>
      </c>
      <c r="G57" s="14">
        <v>44.168604119999998</v>
      </c>
      <c r="H57" s="16">
        <v>1.38396663</v>
      </c>
      <c r="I57" s="14">
        <v>0</v>
      </c>
      <c r="J57" s="16">
        <v>0</v>
      </c>
      <c r="K57" s="14" t="s">
        <v>582</v>
      </c>
      <c r="L57" s="16" t="s">
        <v>582</v>
      </c>
      <c r="M57" s="14">
        <v>0</v>
      </c>
      <c r="N57" s="16">
        <v>0</v>
      </c>
      <c r="O57" s="14">
        <v>0</v>
      </c>
      <c r="P57" s="16">
        <v>0</v>
      </c>
      <c r="Q57" s="14">
        <v>1.5638918399999999</v>
      </c>
      <c r="R57" s="16">
        <v>0.36226140000000001</v>
      </c>
    </row>
    <row r="58" spans="1:18" x14ac:dyDescent="0.25">
      <c r="A58" s="11" t="s">
        <v>528</v>
      </c>
      <c r="B58" s="13">
        <v>7267</v>
      </c>
      <c r="C58" s="14">
        <f>(10/B58*100)</f>
        <v>0.13760836658868861</v>
      </c>
      <c r="D58" s="15">
        <v>7257</v>
      </c>
      <c r="E58" s="14">
        <v>61.238703860000001</v>
      </c>
      <c r="F58" s="16">
        <v>1.08260742</v>
      </c>
      <c r="G58" s="14">
        <v>37.746856399999999</v>
      </c>
      <c r="H58" s="16">
        <v>1.0830640600000001</v>
      </c>
      <c r="I58" s="14">
        <v>0</v>
      </c>
      <c r="J58" s="16">
        <v>0</v>
      </c>
      <c r="K58" s="14" t="s">
        <v>582</v>
      </c>
      <c r="L58" s="16" t="s">
        <v>582</v>
      </c>
      <c r="M58" s="14">
        <v>0</v>
      </c>
      <c r="N58" s="16">
        <v>0</v>
      </c>
      <c r="O58" s="14">
        <v>3.7280309999999997E-2</v>
      </c>
      <c r="P58" s="16">
        <v>2.3837359999999998E-2</v>
      </c>
      <c r="Q58" s="14">
        <v>0.97715943000000005</v>
      </c>
      <c r="R58" s="16">
        <v>0.25660738999999999</v>
      </c>
    </row>
    <row r="59" spans="1:18" x14ac:dyDescent="0.25">
      <c r="A59" s="11" t="s">
        <v>529</v>
      </c>
      <c r="B59" s="13">
        <v>4826</v>
      </c>
      <c r="C59" s="14">
        <f>(26/B59*100)</f>
        <v>0.53874844591794446</v>
      </c>
      <c r="D59" s="15">
        <v>4800</v>
      </c>
      <c r="E59" s="14">
        <v>20.337989839999999</v>
      </c>
      <c r="F59" s="16">
        <v>0.76941625999999996</v>
      </c>
      <c r="G59" s="14">
        <v>70.775078789999995</v>
      </c>
      <c r="H59" s="16">
        <v>0.81732092999999995</v>
      </c>
      <c r="I59" s="14">
        <v>0</v>
      </c>
      <c r="J59" s="16">
        <v>0</v>
      </c>
      <c r="K59" s="14" t="s">
        <v>582</v>
      </c>
      <c r="L59" s="16" t="s">
        <v>582</v>
      </c>
      <c r="M59" s="14">
        <v>0</v>
      </c>
      <c r="N59" s="16">
        <v>0</v>
      </c>
      <c r="O59" s="14">
        <v>0.19245476</v>
      </c>
      <c r="P59" s="16">
        <v>7.3261599999999996E-2</v>
      </c>
      <c r="Q59" s="14">
        <v>8.6944766100000006</v>
      </c>
      <c r="R59" s="16">
        <v>0.47751576000000001</v>
      </c>
    </row>
    <row r="60" spans="1:18" x14ac:dyDescent="0.25">
      <c r="A60" s="11" t="s">
        <v>530</v>
      </c>
      <c r="B60" s="13">
        <v>4546</v>
      </c>
      <c r="C60" s="14">
        <f>(15/B60*100)</f>
        <v>0.32996040475142985</v>
      </c>
      <c r="D60" s="15">
        <v>4531</v>
      </c>
      <c r="E60" s="14">
        <v>40.239287529999999</v>
      </c>
      <c r="F60" s="16">
        <v>2.52655085</v>
      </c>
      <c r="G60" s="14">
        <v>31.32859517</v>
      </c>
      <c r="H60" s="16">
        <v>1.41146835</v>
      </c>
      <c r="I60" s="14">
        <v>0</v>
      </c>
      <c r="J60" s="16">
        <v>0</v>
      </c>
      <c r="K60" s="14" t="s">
        <v>582</v>
      </c>
      <c r="L60" s="16" t="s">
        <v>582</v>
      </c>
      <c r="M60" s="14">
        <v>0</v>
      </c>
      <c r="N60" s="16">
        <v>0</v>
      </c>
      <c r="O60" s="14">
        <v>1.9442339999999999E-2</v>
      </c>
      <c r="P60" s="16">
        <v>1.8630219999999999E-2</v>
      </c>
      <c r="Q60" s="14">
        <v>28.41267496</v>
      </c>
      <c r="R60" s="16">
        <v>2.2878174100000002</v>
      </c>
    </row>
    <row r="61" spans="1:18" x14ac:dyDescent="0.25">
      <c r="A61" s="11" t="s">
        <v>531</v>
      </c>
      <c r="B61" s="13">
        <v>6525</v>
      </c>
      <c r="C61" s="14">
        <f>(148/B61*100)</f>
        <v>2.2681992337164751</v>
      </c>
      <c r="D61" s="15">
        <v>6377</v>
      </c>
      <c r="E61" s="14">
        <v>75.147150600000003</v>
      </c>
      <c r="F61" s="16">
        <v>0.70963717000000004</v>
      </c>
      <c r="G61" s="14">
        <v>24.8528494</v>
      </c>
      <c r="H61" s="16">
        <v>0.70963717000000004</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62.698823310000002</v>
      </c>
      <c r="F62" s="16">
        <v>0.66751170999999998</v>
      </c>
      <c r="G62" s="14">
        <v>37.301176689999998</v>
      </c>
      <c r="H62" s="16">
        <v>0.66751170999999998</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70.824503780000001</v>
      </c>
      <c r="F63" s="16">
        <v>0.64537845999999999</v>
      </c>
      <c r="G63" s="14">
        <v>20.48923452</v>
      </c>
      <c r="H63" s="16">
        <v>0.56218741000000005</v>
      </c>
      <c r="I63" s="14">
        <v>0</v>
      </c>
      <c r="J63" s="16">
        <v>0</v>
      </c>
      <c r="K63" s="14" t="s">
        <v>582</v>
      </c>
      <c r="L63" s="16" t="s">
        <v>582</v>
      </c>
      <c r="M63" s="14">
        <v>0.21372592000000001</v>
      </c>
      <c r="N63" s="16">
        <v>5.9628470000000003E-2</v>
      </c>
      <c r="O63" s="14">
        <v>6.3797599999999996E-2</v>
      </c>
      <c r="P63" s="16">
        <v>4.5577760000000002E-2</v>
      </c>
      <c r="Q63" s="14">
        <v>8.4087381800000003</v>
      </c>
      <c r="R63" s="16">
        <v>0.39606860999999999</v>
      </c>
    </row>
    <row r="64" spans="1:18" x14ac:dyDescent="0.25">
      <c r="A64" s="11" t="s">
        <v>534</v>
      </c>
      <c r="B64" s="13">
        <v>3634</v>
      </c>
      <c r="C64" s="14">
        <f>(3/B64*100)</f>
        <v>8.2553659878921298E-2</v>
      </c>
      <c r="D64" s="15">
        <v>3631</v>
      </c>
      <c r="E64" s="14">
        <v>54.835048839999999</v>
      </c>
      <c r="F64" s="16">
        <v>0.78864409999999996</v>
      </c>
      <c r="G64" s="14">
        <v>3.4104134699999999</v>
      </c>
      <c r="H64" s="16">
        <v>0.29617947999999999</v>
      </c>
      <c r="I64" s="14">
        <v>0</v>
      </c>
      <c r="J64" s="16">
        <v>0</v>
      </c>
      <c r="K64" s="14" t="s">
        <v>582</v>
      </c>
      <c r="L64" s="16" t="s">
        <v>582</v>
      </c>
      <c r="M64" s="14">
        <v>6.3321420000000003E-2</v>
      </c>
      <c r="N64" s="16">
        <v>4.5354169999999999E-2</v>
      </c>
      <c r="O64" s="14">
        <v>6.1067620000000003E-2</v>
      </c>
      <c r="P64" s="16">
        <v>4.3497010000000003E-2</v>
      </c>
      <c r="Q64" s="14">
        <v>41.630148650000002</v>
      </c>
      <c r="R64" s="16">
        <v>0.76292623000000004</v>
      </c>
    </row>
    <row r="65" spans="1:18" x14ac:dyDescent="0.25">
      <c r="A65" s="11" t="s">
        <v>535</v>
      </c>
      <c r="B65" s="13">
        <v>5325</v>
      </c>
      <c r="C65" s="14">
        <f>(14/B65*100)</f>
        <v>0.26291079812206569</v>
      </c>
      <c r="D65" s="15">
        <v>5311</v>
      </c>
      <c r="E65" s="14">
        <v>73.299264359999995</v>
      </c>
      <c r="F65" s="16">
        <v>0.87922102999999996</v>
      </c>
      <c r="G65" s="14">
        <v>25.60685367</v>
      </c>
      <c r="H65" s="16">
        <v>0.82351662000000003</v>
      </c>
      <c r="I65" s="14">
        <v>0</v>
      </c>
      <c r="J65" s="16">
        <v>0</v>
      </c>
      <c r="K65" s="14" t="s">
        <v>582</v>
      </c>
      <c r="L65" s="16" t="s">
        <v>582</v>
      </c>
      <c r="M65" s="14">
        <v>6.6221929999999998E-2</v>
      </c>
      <c r="N65" s="16">
        <v>3.9312939999999998E-2</v>
      </c>
      <c r="O65" s="14">
        <v>1.8171710000000001E-2</v>
      </c>
      <c r="P65" s="16">
        <v>1.815392E-2</v>
      </c>
      <c r="Q65" s="14">
        <v>1.0094883400000001</v>
      </c>
      <c r="R65" s="16">
        <v>0.23548450000000001</v>
      </c>
    </row>
    <row r="66" spans="1:18" x14ac:dyDescent="0.25">
      <c r="A66" s="11" t="s">
        <v>536</v>
      </c>
      <c r="B66" s="13">
        <v>5665</v>
      </c>
      <c r="C66" s="14">
        <f>(0/B66*100)</f>
        <v>0</v>
      </c>
      <c r="D66" s="15">
        <v>5665</v>
      </c>
      <c r="E66" s="14">
        <v>0</v>
      </c>
      <c r="F66" s="16">
        <v>0</v>
      </c>
      <c r="G66" s="14">
        <v>0</v>
      </c>
      <c r="H66" s="16">
        <v>0</v>
      </c>
      <c r="I66" s="14">
        <v>0</v>
      </c>
      <c r="J66" s="16">
        <v>0</v>
      </c>
      <c r="K66" s="14" t="s">
        <v>582</v>
      </c>
      <c r="L66" s="16" t="s">
        <v>582</v>
      </c>
      <c r="M66" s="14">
        <v>100</v>
      </c>
      <c r="N66" s="16">
        <v>0</v>
      </c>
      <c r="O66" s="14">
        <v>0</v>
      </c>
      <c r="P66" s="16">
        <v>0</v>
      </c>
      <c r="Q66" s="14">
        <v>0</v>
      </c>
      <c r="R66" s="16">
        <v>0</v>
      </c>
    </row>
    <row r="67" spans="1:18" x14ac:dyDescent="0.25">
      <c r="A67" s="11" t="s">
        <v>537</v>
      </c>
      <c r="B67" s="13">
        <v>6971</v>
      </c>
      <c r="C67" s="14">
        <f>(396/B67*100)</f>
        <v>5.6806770908047621</v>
      </c>
      <c r="D67" s="15">
        <v>6575</v>
      </c>
      <c r="E67" s="14">
        <v>32.549304650000003</v>
      </c>
      <c r="F67" s="16">
        <v>0.88328764999999998</v>
      </c>
      <c r="G67" s="14">
        <v>67.450695350000004</v>
      </c>
      <c r="H67" s="16">
        <v>0.88328764999999998</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65.262330149999997</v>
      </c>
      <c r="F68" s="16">
        <v>0.42400325999999999</v>
      </c>
      <c r="G68" s="14">
        <v>34.737669850000003</v>
      </c>
      <c r="H68" s="16">
        <v>0.42400325999999999</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61.813419260000003</v>
      </c>
      <c r="F69" s="16">
        <v>1.87584208</v>
      </c>
      <c r="G69" s="14">
        <v>37.941327350000002</v>
      </c>
      <c r="H69" s="16">
        <v>1.8774886799999999</v>
      </c>
      <c r="I69" s="14">
        <v>0</v>
      </c>
      <c r="J69" s="16">
        <v>0</v>
      </c>
      <c r="K69" s="14" t="s">
        <v>582</v>
      </c>
      <c r="L69" s="16" t="s">
        <v>582</v>
      </c>
      <c r="M69" s="14">
        <v>0</v>
      </c>
      <c r="N69" s="16">
        <v>0</v>
      </c>
      <c r="O69" s="14">
        <v>0</v>
      </c>
      <c r="P69" s="16">
        <v>0</v>
      </c>
      <c r="Q69" s="14">
        <v>0.24525340000000001</v>
      </c>
      <c r="R69" s="16">
        <v>9.1479160000000004E-2</v>
      </c>
    </row>
    <row r="70" spans="1:18" x14ac:dyDescent="0.25">
      <c r="A70" s="11" t="s">
        <v>540</v>
      </c>
      <c r="B70" s="13">
        <v>6036</v>
      </c>
      <c r="C70" s="14">
        <f>(223/B70*100)</f>
        <v>3.6944996686547382</v>
      </c>
      <c r="D70" s="15">
        <v>5813</v>
      </c>
      <c r="E70" s="14">
        <v>82.005012930000007</v>
      </c>
      <c r="F70" s="16">
        <v>0.64422763000000005</v>
      </c>
      <c r="G70" s="14">
        <v>17.994987070000001</v>
      </c>
      <c r="H70" s="16">
        <v>0.64422763000000005</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65.052764850000003</v>
      </c>
      <c r="F71" s="16">
        <v>0.79166296000000003</v>
      </c>
      <c r="G71" s="14">
        <v>34.947235149999997</v>
      </c>
      <c r="H71" s="16">
        <v>0.79166296000000003</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30.24740379</v>
      </c>
      <c r="F72" s="16">
        <v>0.89374012000000003</v>
      </c>
      <c r="G72" s="14">
        <v>69.752596209999993</v>
      </c>
      <c r="H72" s="16">
        <v>0.89374012000000003</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41.262638670000001</v>
      </c>
      <c r="F73" s="16">
        <v>1.0516842500000001</v>
      </c>
      <c r="G73" s="14">
        <v>58.737361329999999</v>
      </c>
      <c r="H73" s="16">
        <v>1.0516842500000001</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60.25748514</v>
      </c>
      <c r="F74" s="16">
        <v>0.71990410999999999</v>
      </c>
      <c r="G74" s="14">
        <v>37.313220899999997</v>
      </c>
      <c r="H74" s="16">
        <v>0.70628088</v>
      </c>
      <c r="I74" s="14">
        <v>0</v>
      </c>
      <c r="J74" s="16">
        <v>0</v>
      </c>
      <c r="K74" s="14" t="s">
        <v>582</v>
      </c>
      <c r="L74" s="16" t="s">
        <v>582</v>
      </c>
      <c r="M74" s="14">
        <v>0</v>
      </c>
      <c r="N74" s="16">
        <v>0</v>
      </c>
      <c r="O74" s="14">
        <v>0</v>
      </c>
      <c r="P74" s="16">
        <v>0</v>
      </c>
      <c r="Q74" s="14">
        <v>2.4292939599999999</v>
      </c>
      <c r="R74" s="16">
        <v>0.20594448000000001</v>
      </c>
    </row>
    <row r="75" spans="1:18" x14ac:dyDescent="0.25">
      <c r="A75" s="11" t="s">
        <v>545</v>
      </c>
      <c r="B75" s="13">
        <v>5375</v>
      </c>
      <c r="C75" s="14">
        <f>(0/B75*100)</f>
        <v>0</v>
      </c>
      <c r="D75" s="15">
        <v>5375</v>
      </c>
      <c r="E75" s="14">
        <v>0</v>
      </c>
      <c r="F75" s="16">
        <v>0</v>
      </c>
      <c r="G75" s="14">
        <v>0</v>
      </c>
      <c r="H75" s="16">
        <v>0</v>
      </c>
      <c r="I75" s="14">
        <v>0</v>
      </c>
      <c r="J75" s="16">
        <v>0</v>
      </c>
      <c r="K75" s="14" t="s">
        <v>582</v>
      </c>
      <c r="L75" s="16" t="s">
        <v>582</v>
      </c>
      <c r="M75" s="14">
        <v>100</v>
      </c>
      <c r="N75" s="16">
        <v>0</v>
      </c>
      <c r="O75" s="14">
        <v>0</v>
      </c>
      <c r="P75" s="16">
        <v>0</v>
      </c>
      <c r="Q75" s="14">
        <v>0</v>
      </c>
      <c r="R75" s="16">
        <v>0</v>
      </c>
    </row>
    <row r="76" spans="1:18" x14ac:dyDescent="0.25">
      <c r="A76" s="11" t="s">
        <v>546</v>
      </c>
      <c r="B76" s="13">
        <v>14167</v>
      </c>
      <c r="C76" s="14">
        <f>(232/B76*100)</f>
        <v>1.6376085268581915</v>
      </c>
      <c r="D76" s="15">
        <v>13935</v>
      </c>
      <c r="E76" s="14">
        <v>58.759103140000001</v>
      </c>
      <c r="F76" s="16">
        <v>0.54638041999999998</v>
      </c>
      <c r="G76" s="14">
        <v>41.240896859999999</v>
      </c>
      <c r="H76" s="16">
        <v>0.54638041999999998</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79.623711850000007</v>
      </c>
      <c r="F77" s="16">
        <v>0.69455221</v>
      </c>
      <c r="G77" s="14">
        <v>20.376288150000001</v>
      </c>
      <c r="H77" s="16">
        <v>0.69455221</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71.713032409999997</v>
      </c>
      <c r="F80" s="16">
        <v>0.87879571000000001</v>
      </c>
      <c r="G80" s="14">
        <v>27.320529579999999</v>
      </c>
      <c r="H80" s="16">
        <v>0.86153997000000004</v>
      </c>
      <c r="I80" s="14">
        <v>0</v>
      </c>
      <c r="J80" s="16">
        <v>0</v>
      </c>
      <c r="K80" s="14" t="s">
        <v>582</v>
      </c>
      <c r="L80" s="16" t="s">
        <v>582</v>
      </c>
      <c r="M80" s="14">
        <v>0</v>
      </c>
      <c r="N80" s="16">
        <v>0</v>
      </c>
      <c r="O80" s="14">
        <v>0</v>
      </c>
      <c r="P80" s="16">
        <v>0</v>
      </c>
      <c r="Q80" s="14">
        <v>0.96643800000000002</v>
      </c>
      <c r="R80" s="16">
        <v>0.13139544</v>
      </c>
    </row>
    <row r="81" spans="1:18" x14ac:dyDescent="0.25">
      <c r="A81" s="19" t="s">
        <v>551</v>
      </c>
      <c r="B81" s="13">
        <v>8861</v>
      </c>
      <c r="C81" s="14">
        <f>(76/B81*100)</f>
        <v>0.85769100552984989</v>
      </c>
      <c r="D81" s="15">
        <v>8785</v>
      </c>
      <c r="E81" s="14">
        <v>47.825833410000001</v>
      </c>
      <c r="F81" s="16">
        <v>1.28348755</v>
      </c>
      <c r="G81" s="14">
        <v>52.174166589999999</v>
      </c>
      <c r="H81" s="16">
        <v>1.28348755</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768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756</v>
      </c>
      <c r="F4" s="22"/>
      <c r="G4" s="21" t="s">
        <v>757</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(532/B7*100)</f>
        <v>3.661390227116311</v>
      </c>
      <c r="D7" s="15">
        <v>13998</v>
      </c>
      <c r="E7" s="14">
        <v>50.096378799999997</v>
      </c>
      <c r="F7" s="16">
        <v>0.59920706000000001</v>
      </c>
      <c r="G7" s="14">
        <v>49.903621200000003</v>
      </c>
      <c r="H7" s="16">
        <v>0.59920706000000001</v>
      </c>
      <c r="I7" s="14">
        <v>0</v>
      </c>
      <c r="J7" s="16">
        <v>0</v>
      </c>
      <c r="K7" s="14" t="s">
        <v>582</v>
      </c>
      <c r="L7" s="16" t="s">
        <v>582</v>
      </c>
      <c r="M7" s="14">
        <v>0</v>
      </c>
      <c r="N7" s="16">
        <v>0</v>
      </c>
      <c r="O7" s="14">
        <v>0</v>
      </c>
      <c r="P7" s="16">
        <v>0</v>
      </c>
      <c r="Q7" s="14">
        <v>0</v>
      </c>
      <c r="R7" s="16">
        <v>0</v>
      </c>
    </row>
    <row r="8" spans="1:18" x14ac:dyDescent="0.25">
      <c r="A8" s="11" t="s">
        <v>478</v>
      </c>
      <c r="B8" s="13">
        <v>7007</v>
      </c>
      <c r="C8" s="14">
        <f>(46/B8*100)</f>
        <v>0.65648637077208505</v>
      </c>
      <c r="D8" s="15">
        <v>6961</v>
      </c>
      <c r="E8" s="14">
        <v>67.101643719999998</v>
      </c>
      <c r="F8" s="16">
        <v>0.80582299999999996</v>
      </c>
      <c r="G8" s="14">
        <v>32.424280690000003</v>
      </c>
      <c r="H8" s="16">
        <v>0.81453690999999995</v>
      </c>
      <c r="I8" s="14">
        <v>0</v>
      </c>
      <c r="J8" s="16">
        <v>0</v>
      </c>
      <c r="K8" s="14" t="s">
        <v>582</v>
      </c>
      <c r="L8" s="16" t="s">
        <v>582</v>
      </c>
      <c r="M8" s="14">
        <v>0.47407558999999999</v>
      </c>
      <c r="N8" s="16">
        <v>0.11667501</v>
      </c>
      <c r="O8" s="14">
        <v>0</v>
      </c>
      <c r="P8" s="16">
        <v>0</v>
      </c>
      <c r="Q8" s="14">
        <v>0</v>
      </c>
      <c r="R8" s="16">
        <v>0</v>
      </c>
    </row>
    <row r="9" spans="1:18" x14ac:dyDescent="0.25">
      <c r="A9" s="11" t="s">
        <v>479</v>
      </c>
      <c r="B9" s="13">
        <v>9651</v>
      </c>
      <c r="C9" s="14">
        <f>(175/B9*100)</f>
        <v>1.8132835975546575</v>
      </c>
      <c r="D9" s="15">
        <v>9476</v>
      </c>
      <c r="E9" s="14">
        <v>76.143151829999994</v>
      </c>
      <c r="F9" s="16">
        <v>0.65158970000000005</v>
      </c>
      <c r="G9" s="14">
        <v>20.821808300000001</v>
      </c>
      <c r="H9" s="16">
        <v>0.54418164000000002</v>
      </c>
      <c r="I9" s="14">
        <v>0</v>
      </c>
      <c r="J9" s="16">
        <v>0</v>
      </c>
      <c r="K9" s="14" t="s">
        <v>582</v>
      </c>
      <c r="L9" s="16" t="s">
        <v>582</v>
      </c>
      <c r="M9" s="14">
        <v>3.0350398799999998</v>
      </c>
      <c r="N9" s="16">
        <v>0.54446757999999995</v>
      </c>
      <c r="O9" s="14">
        <v>0</v>
      </c>
      <c r="P9" s="16">
        <v>0</v>
      </c>
      <c r="Q9" s="14">
        <v>0</v>
      </c>
      <c r="R9" s="16">
        <v>0</v>
      </c>
    </row>
    <row r="10" spans="1:18" x14ac:dyDescent="0.25">
      <c r="A10" s="11" t="s">
        <v>480</v>
      </c>
      <c r="B10" s="13">
        <v>20058</v>
      </c>
      <c r="C10" s="14">
        <f>(545/B10*100)</f>
        <v>2.7171203509821518</v>
      </c>
      <c r="D10" s="15">
        <v>19513</v>
      </c>
      <c r="E10" s="14">
        <v>65.09569716</v>
      </c>
      <c r="F10" s="16">
        <v>0.58095580000000002</v>
      </c>
      <c r="G10" s="14">
        <v>34.90430284</v>
      </c>
      <c r="H10" s="16">
        <v>0.58095580000000002</v>
      </c>
      <c r="I10" s="14">
        <v>0</v>
      </c>
      <c r="J10" s="16">
        <v>0</v>
      </c>
      <c r="K10" s="14" t="s">
        <v>582</v>
      </c>
      <c r="L10" s="16" t="s">
        <v>582</v>
      </c>
      <c r="M10" s="14">
        <v>0</v>
      </c>
      <c r="N10" s="16">
        <v>0</v>
      </c>
      <c r="O10" s="14">
        <v>0</v>
      </c>
      <c r="P10" s="16">
        <v>0</v>
      </c>
      <c r="Q10" s="14">
        <v>0</v>
      </c>
      <c r="R10" s="16">
        <v>0</v>
      </c>
    </row>
    <row r="11" spans="1:18" x14ac:dyDescent="0.25">
      <c r="A11" s="11" t="s">
        <v>481</v>
      </c>
      <c r="B11" s="13">
        <v>7053</v>
      </c>
      <c r="C11" s="14">
        <f>(91/B11*100)</f>
        <v>1.2902311073302142</v>
      </c>
      <c r="D11" s="15">
        <v>6962</v>
      </c>
      <c r="E11" s="14">
        <v>57.748489139999997</v>
      </c>
      <c r="F11" s="16">
        <v>0.84843151000000006</v>
      </c>
      <c r="G11" s="14">
        <v>42.251510860000003</v>
      </c>
      <c r="H11" s="16">
        <v>0.84843151000000006</v>
      </c>
      <c r="I11" s="14">
        <v>0</v>
      </c>
      <c r="J11" s="16">
        <v>0</v>
      </c>
      <c r="K11" s="14" t="s">
        <v>582</v>
      </c>
      <c r="L11" s="16" t="s">
        <v>582</v>
      </c>
      <c r="M11" s="14">
        <v>0</v>
      </c>
      <c r="N11" s="16">
        <v>0</v>
      </c>
      <c r="O11" s="14">
        <v>0</v>
      </c>
      <c r="P11" s="16">
        <v>0</v>
      </c>
      <c r="Q11" s="14">
        <v>0</v>
      </c>
      <c r="R11" s="16">
        <v>0</v>
      </c>
    </row>
    <row r="12" spans="1:18" x14ac:dyDescent="0.25">
      <c r="A12" s="11" t="s">
        <v>482</v>
      </c>
      <c r="B12" s="13">
        <v>6894</v>
      </c>
      <c r="C12" s="14">
        <f>(0/B12*100)</f>
        <v>0</v>
      </c>
      <c r="D12" s="15">
        <v>6894</v>
      </c>
      <c r="E12" s="14">
        <v>0</v>
      </c>
      <c r="F12" s="16">
        <v>0</v>
      </c>
      <c r="G12" s="14">
        <v>0</v>
      </c>
      <c r="H12" s="16">
        <v>0</v>
      </c>
      <c r="I12" s="14">
        <v>0</v>
      </c>
      <c r="J12" s="16">
        <v>0</v>
      </c>
      <c r="K12" s="14" t="s">
        <v>582</v>
      </c>
      <c r="L12" s="16" t="s">
        <v>582</v>
      </c>
      <c r="M12" s="14">
        <v>100</v>
      </c>
      <c r="N12" s="16">
        <v>0</v>
      </c>
      <c r="O12" s="14">
        <v>0</v>
      </c>
      <c r="P12" s="16">
        <v>0</v>
      </c>
      <c r="Q12" s="14">
        <v>0</v>
      </c>
      <c r="R12" s="16">
        <v>0</v>
      </c>
    </row>
    <row r="13" spans="1:18" x14ac:dyDescent="0.25">
      <c r="A13" s="11" t="s">
        <v>483</v>
      </c>
      <c r="B13" s="13">
        <v>7161</v>
      </c>
      <c r="C13" s="14">
        <f>(122/B13*100)</f>
        <v>1.7036726714146071</v>
      </c>
      <c r="D13" s="15">
        <v>7039</v>
      </c>
      <c r="E13" s="14">
        <v>78.375615569999994</v>
      </c>
      <c r="F13" s="16">
        <v>0.65926046000000005</v>
      </c>
      <c r="G13" s="14">
        <v>17.539183569999999</v>
      </c>
      <c r="H13" s="16">
        <v>0.59684424999999997</v>
      </c>
      <c r="I13" s="14">
        <v>0</v>
      </c>
      <c r="J13" s="16">
        <v>0</v>
      </c>
      <c r="K13" s="14" t="s">
        <v>582</v>
      </c>
      <c r="L13" s="16" t="s">
        <v>582</v>
      </c>
      <c r="M13" s="14">
        <v>4.0852008599999996</v>
      </c>
      <c r="N13" s="16">
        <v>0.46941421</v>
      </c>
      <c r="O13" s="14">
        <v>0</v>
      </c>
      <c r="P13" s="16">
        <v>0</v>
      </c>
      <c r="Q13" s="14">
        <v>0</v>
      </c>
      <c r="R13" s="16">
        <v>0</v>
      </c>
    </row>
    <row r="14" spans="1:18" x14ac:dyDescent="0.25">
      <c r="A14" s="11" t="s">
        <v>484</v>
      </c>
      <c r="B14" s="13">
        <v>5587</v>
      </c>
      <c r="C14" s="14">
        <f>(78/B14*100)</f>
        <v>1.3960980848398066</v>
      </c>
      <c r="D14" s="15">
        <v>5509</v>
      </c>
      <c r="E14" s="14">
        <v>56.620276740000001</v>
      </c>
      <c r="F14" s="16">
        <v>0.76994355000000003</v>
      </c>
      <c r="G14" s="14">
        <v>43.379723259999999</v>
      </c>
      <c r="H14" s="16">
        <v>0.76994355000000003</v>
      </c>
      <c r="I14" s="14">
        <v>0</v>
      </c>
      <c r="J14" s="16">
        <v>0</v>
      </c>
      <c r="K14" s="14" t="s">
        <v>582</v>
      </c>
      <c r="L14" s="16" t="s">
        <v>582</v>
      </c>
      <c r="M14" s="14">
        <v>0</v>
      </c>
      <c r="N14" s="16">
        <v>0</v>
      </c>
      <c r="O14" s="14">
        <v>0</v>
      </c>
      <c r="P14" s="16">
        <v>0</v>
      </c>
      <c r="Q14" s="14">
        <v>0</v>
      </c>
      <c r="R14" s="16">
        <v>0</v>
      </c>
    </row>
    <row r="15" spans="1:18" x14ac:dyDescent="0.25">
      <c r="A15" s="11" t="s">
        <v>485</v>
      </c>
      <c r="B15" s="13">
        <v>5882</v>
      </c>
      <c r="C15" s="14">
        <f>(61/B15*100)</f>
        <v>1.0370622237334239</v>
      </c>
      <c r="D15" s="15">
        <v>5821</v>
      </c>
      <c r="E15" s="14">
        <v>76.720088219999994</v>
      </c>
      <c r="F15" s="16">
        <v>0.71172787000000004</v>
      </c>
      <c r="G15" s="14">
        <v>22.265705959999998</v>
      </c>
      <c r="H15" s="16">
        <v>0.61208925000000003</v>
      </c>
      <c r="I15" s="14">
        <v>0</v>
      </c>
      <c r="J15" s="16">
        <v>0</v>
      </c>
      <c r="K15" s="14" t="s">
        <v>582</v>
      </c>
      <c r="L15" s="16" t="s">
        <v>582</v>
      </c>
      <c r="M15" s="14">
        <v>1.01420581</v>
      </c>
      <c r="N15" s="16">
        <v>0.45460582999999999</v>
      </c>
      <c r="O15" s="14">
        <v>0</v>
      </c>
      <c r="P15" s="16">
        <v>0</v>
      </c>
      <c r="Q15" s="14">
        <v>0</v>
      </c>
      <c r="R15" s="16">
        <v>0</v>
      </c>
    </row>
    <row r="16" spans="1:18" x14ac:dyDescent="0.25">
      <c r="A16" s="11" t="s">
        <v>486</v>
      </c>
      <c r="B16" s="13">
        <v>6108</v>
      </c>
      <c r="C16" s="14">
        <f>(0/B16*100)</f>
        <v>0</v>
      </c>
      <c r="D16" s="15">
        <v>6108</v>
      </c>
      <c r="E16" s="14">
        <v>0</v>
      </c>
      <c r="F16" s="16">
        <v>0</v>
      </c>
      <c r="G16" s="14">
        <v>0</v>
      </c>
      <c r="H16" s="16">
        <v>0</v>
      </c>
      <c r="I16" s="14">
        <v>0</v>
      </c>
      <c r="J16" s="16">
        <v>0</v>
      </c>
      <c r="K16" s="14" t="s">
        <v>582</v>
      </c>
      <c r="L16" s="16" t="s">
        <v>582</v>
      </c>
      <c r="M16" s="14">
        <v>100</v>
      </c>
      <c r="N16" s="16">
        <v>0</v>
      </c>
      <c r="O16" s="14">
        <v>0</v>
      </c>
      <c r="P16" s="16">
        <v>0</v>
      </c>
      <c r="Q16" s="14">
        <v>0</v>
      </c>
      <c r="R16" s="16">
        <v>0</v>
      </c>
    </row>
    <row r="17" spans="1:18" x14ac:dyDescent="0.25">
      <c r="A17" s="11" t="s">
        <v>487</v>
      </c>
      <c r="B17" s="13">
        <v>6504</v>
      </c>
      <c r="C17" s="14">
        <f>(1114/B17*100)</f>
        <v>17.127921279212792</v>
      </c>
      <c r="D17" s="15">
        <v>5390</v>
      </c>
      <c r="E17" s="14">
        <v>76.829297999999994</v>
      </c>
      <c r="F17" s="16">
        <v>0.88991054000000003</v>
      </c>
      <c r="G17" s="14">
        <v>20.424159339999999</v>
      </c>
      <c r="H17" s="16">
        <v>0.75095730999999999</v>
      </c>
      <c r="I17" s="14">
        <v>0</v>
      </c>
      <c r="J17" s="16">
        <v>0</v>
      </c>
      <c r="K17" s="14" t="s">
        <v>582</v>
      </c>
      <c r="L17" s="16" t="s">
        <v>582</v>
      </c>
      <c r="M17" s="14">
        <v>2.7465426599999998</v>
      </c>
      <c r="N17" s="16">
        <v>0.36095817000000002</v>
      </c>
      <c r="O17" s="14">
        <v>0</v>
      </c>
      <c r="P17" s="16">
        <v>0</v>
      </c>
      <c r="Q17" s="14">
        <v>0</v>
      </c>
      <c r="R17" s="16">
        <v>0</v>
      </c>
    </row>
    <row r="18" spans="1:18" x14ac:dyDescent="0.25">
      <c r="A18" s="11" t="s">
        <v>488</v>
      </c>
      <c r="B18" s="13">
        <v>5532</v>
      </c>
      <c r="C18" s="14">
        <f>(0/B18*100)</f>
        <v>0</v>
      </c>
      <c r="D18" s="15">
        <v>5532</v>
      </c>
      <c r="E18" s="14">
        <v>0</v>
      </c>
      <c r="F18" s="16">
        <v>0</v>
      </c>
      <c r="G18" s="14">
        <v>0</v>
      </c>
      <c r="H18" s="16">
        <v>0</v>
      </c>
      <c r="I18" s="14">
        <v>0</v>
      </c>
      <c r="J18" s="16">
        <v>0</v>
      </c>
      <c r="K18" s="14" t="s">
        <v>582</v>
      </c>
      <c r="L18" s="16" t="s">
        <v>582</v>
      </c>
      <c r="M18" s="14">
        <v>100</v>
      </c>
      <c r="N18" s="16">
        <v>0</v>
      </c>
      <c r="O18" s="14">
        <v>0</v>
      </c>
      <c r="P18" s="16">
        <v>0</v>
      </c>
      <c r="Q18" s="14">
        <v>0</v>
      </c>
      <c r="R18" s="16">
        <v>0</v>
      </c>
    </row>
    <row r="19" spans="1:18" x14ac:dyDescent="0.25">
      <c r="A19" s="11" t="s">
        <v>489</v>
      </c>
      <c r="B19" s="13">
        <v>5658</v>
      </c>
      <c r="C19" s="14">
        <f>(135/B19*100)</f>
        <v>2.3860021208907742</v>
      </c>
      <c r="D19" s="15">
        <v>5523</v>
      </c>
      <c r="E19" s="14">
        <v>65.462421680000006</v>
      </c>
      <c r="F19" s="16">
        <v>0.74235647000000005</v>
      </c>
      <c r="G19" s="14">
        <v>34.537578320000001</v>
      </c>
      <c r="H19" s="16">
        <v>0.74235647000000005</v>
      </c>
      <c r="I19" s="14">
        <v>0</v>
      </c>
      <c r="J19" s="16">
        <v>0</v>
      </c>
      <c r="K19" s="14" t="s">
        <v>582</v>
      </c>
      <c r="L19" s="16" t="s">
        <v>582</v>
      </c>
      <c r="M19" s="14">
        <v>0</v>
      </c>
      <c r="N19" s="16">
        <v>0</v>
      </c>
      <c r="O19" s="14">
        <v>0</v>
      </c>
      <c r="P19" s="16">
        <v>0</v>
      </c>
      <c r="Q19" s="14">
        <v>0</v>
      </c>
      <c r="R19" s="16">
        <v>0</v>
      </c>
    </row>
    <row r="20" spans="1:18" x14ac:dyDescent="0.25">
      <c r="A20" s="11" t="s">
        <v>490</v>
      </c>
      <c r="B20" s="13">
        <v>3371</v>
      </c>
      <c r="C20" s="14">
        <f>(75/B20*100)</f>
        <v>2.2248590922574905</v>
      </c>
      <c r="D20" s="15">
        <v>3296</v>
      </c>
      <c r="E20" s="14">
        <v>57.51776452</v>
      </c>
      <c r="F20" s="16">
        <v>0.84251162999999996</v>
      </c>
      <c r="G20" s="14">
        <v>42.48223548</v>
      </c>
      <c r="H20" s="16">
        <v>0.84251162999999996</v>
      </c>
      <c r="I20" s="14">
        <v>0</v>
      </c>
      <c r="J20" s="16">
        <v>0</v>
      </c>
      <c r="K20" s="14" t="s">
        <v>582</v>
      </c>
      <c r="L20" s="16" t="s">
        <v>582</v>
      </c>
      <c r="M20" s="14">
        <v>0</v>
      </c>
      <c r="N20" s="16">
        <v>0</v>
      </c>
      <c r="O20" s="14">
        <v>0</v>
      </c>
      <c r="P20" s="16">
        <v>0</v>
      </c>
      <c r="Q20" s="14">
        <v>0</v>
      </c>
      <c r="R20" s="16">
        <v>0</v>
      </c>
    </row>
    <row r="21" spans="1:18" x14ac:dyDescent="0.25">
      <c r="A21" s="11" t="s">
        <v>491</v>
      </c>
      <c r="B21" s="13">
        <v>5741</v>
      </c>
      <c r="C21" s="14">
        <f>(46/B21*100)</f>
        <v>0.80125413690994607</v>
      </c>
      <c r="D21" s="15">
        <v>5695</v>
      </c>
      <c r="E21" s="14">
        <v>39.473160870000001</v>
      </c>
      <c r="F21" s="16">
        <v>0.75912393</v>
      </c>
      <c r="G21" s="14">
        <v>60.526839129999999</v>
      </c>
      <c r="H21" s="16">
        <v>0.75912393</v>
      </c>
      <c r="I21" s="14">
        <v>0</v>
      </c>
      <c r="J21" s="16">
        <v>0</v>
      </c>
      <c r="K21" s="14" t="s">
        <v>582</v>
      </c>
      <c r="L21" s="16" t="s">
        <v>582</v>
      </c>
      <c r="M21" s="14">
        <v>0</v>
      </c>
      <c r="N21" s="16">
        <v>0</v>
      </c>
      <c r="O21" s="14">
        <v>0</v>
      </c>
      <c r="P21" s="16">
        <v>0</v>
      </c>
      <c r="Q21" s="14">
        <v>0</v>
      </c>
      <c r="R21" s="16">
        <v>0</v>
      </c>
    </row>
    <row r="22" spans="1:18" x14ac:dyDescent="0.25">
      <c r="A22" s="11" t="s">
        <v>492</v>
      </c>
      <c r="B22" s="13">
        <v>6598</v>
      </c>
      <c r="C22" s="14">
        <f>(35/B22*100)</f>
        <v>0.53046377690209157</v>
      </c>
      <c r="D22" s="15">
        <v>6563</v>
      </c>
      <c r="E22" s="14">
        <v>73.968586439999996</v>
      </c>
      <c r="F22" s="16">
        <v>0.78399304999999997</v>
      </c>
      <c r="G22" s="14">
        <v>25.9897554</v>
      </c>
      <c r="H22" s="16">
        <v>0.78741295</v>
      </c>
      <c r="I22" s="14">
        <v>0</v>
      </c>
      <c r="J22" s="16">
        <v>0</v>
      </c>
      <c r="K22" s="14" t="s">
        <v>582</v>
      </c>
      <c r="L22" s="16" t="s">
        <v>582</v>
      </c>
      <c r="M22" s="14">
        <v>0</v>
      </c>
      <c r="N22" s="16">
        <v>0</v>
      </c>
      <c r="O22" s="14">
        <v>4.1658149999999998E-2</v>
      </c>
      <c r="P22" s="16">
        <v>2.2280769999999998E-2</v>
      </c>
      <c r="Q22" s="14">
        <v>0</v>
      </c>
      <c r="R22" s="16">
        <v>0</v>
      </c>
    </row>
    <row r="23" spans="1:18" x14ac:dyDescent="0.25">
      <c r="A23" s="11" t="s">
        <v>493</v>
      </c>
      <c r="B23" s="13">
        <v>11583</v>
      </c>
      <c r="C23" s="14">
        <f>(230/B23*100)</f>
        <v>1.9856686523353189</v>
      </c>
      <c r="D23" s="15">
        <v>11353</v>
      </c>
      <c r="E23" s="14">
        <v>73.179121230000007</v>
      </c>
      <c r="F23" s="16">
        <v>0.71740976000000001</v>
      </c>
      <c r="G23" s="14">
        <v>26.82087877</v>
      </c>
      <c r="H23" s="16">
        <v>0.71740976000000001</v>
      </c>
      <c r="I23" s="14">
        <v>0</v>
      </c>
      <c r="J23" s="16">
        <v>0</v>
      </c>
      <c r="K23" s="14" t="s">
        <v>582</v>
      </c>
      <c r="L23" s="16" t="s">
        <v>582</v>
      </c>
      <c r="M23" s="14">
        <v>0</v>
      </c>
      <c r="N23" s="16">
        <v>0</v>
      </c>
      <c r="O23" s="14">
        <v>0</v>
      </c>
      <c r="P23" s="16">
        <v>0</v>
      </c>
      <c r="Q23" s="14">
        <v>0</v>
      </c>
      <c r="R23" s="16">
        <v>0</v>
      </c>
    </row>
    <row r="24" spans="1:18" x14ac:dyDescent="0.25">
      <c r="A24" s="11" t="s">
        <v>494</v>
      </c>
      <c r="B24" s="13">
        <v>6647</v>
      </c>
      <c r="C24" s="14">
        <f>(0/B24*100)</f>
        <v>0</v>
      </c>
      <c r="D24" s="15">
        <v>6647</v>
      </c>
      <c r="E24" s="14">
        <v>0</v>
      </c>
      <c r="F24" s="16">
        <v>0</v>
      </c>
      <c r="G24" s="14">
        <v>0</v>
      </c>
      <c r="H24" s="16">
        <v>0</v>
      </c>
      <c r="I24" s="14">
        <v>0</v>
      </c>
      <c r="J24" s="16">
        <v>0</v>
      </c>
      <c r="K24" s="14" t="s">
        <v>582</v>
      </c>
      <c r="L24" s="16" t="s">
        <v>582</v>
      </c>
      <c r="M24" s="14">
        <v>100</v>
      </c>
      <c r="N24" s="16">
        <v>0</v>
      </c>
      <c r="O24" s="14">
        <v>0</v>
      </c>
      <c r="P24" s="16">
        <v>0</v>
      </c>
      <c r="Q24" s="14">
        <v>0</v>
      </c>
      <c r="R24" s="16">
        <v>0</v>
      </c>
    </row>
    <row r="25" spans="1:18" x14ac:dyDescent="0.25">
      <c r="A25" s="11" t="s">
        <v>495</v>
      </c>
      <c r="B25" s="13">
        <v>5581</v>
      </c>
      <c r="C25" s="14">
        <f>(25/B25*100)</f>
        <v>0.44794839634474104</v>
      </c>
      <c r="D25" s="15">
        <v>5556</v>
      </c>
      <c r="E25" s="14">
        <v>47.653776870000002</v>
      </c>
      <c r="F25" s="16">
        <v>0.99924615000000006</v>
      </c>
      <c r="G25" s="14">
        <v>52.346223129999998</v>
      </c>
      <c r="H25" s="16">
        <v>0.99924615000000006</v>
      </c>
      <c r="I25" s="14">
        <v>0</v>
      </c>
      <c r="J25" s="16">
        <v>0</v>
      </c>
      <c r="K25" s="14" t="s">
        <v>582</v>
      </c>
      <c r="L25" s="16" t="s">
        <v>582</v>
      </c>
      <c r="M25" s="14">
        <v>0</v>
      </c>
      <c r="N25" s="16">
        <v>0</v>
      </c>
      <c r="O25" s="14">
        <v>0</v>
      </c>
      <c r="P25" s="16">
        <v>0</v>
      </c>
      <c r="Q25" s="14">
        <v>0</v>
      </c>
      <c r="R25" s="16">
        <v>0</v>
      </c>
    </row>
    <row r="26" spans="1:18" x14ac:dyDescent="0.25">
      <c r="A26" s="11" t="s">
        <v>496</v>
      </c>
      <c r="B26" s="13">
        <v>4869</v>
      </c>
      <c r="C26" s="14">
        <f>(50/B26*100)</f>
        <v>1.0269049086054631</v>
      </c>
      <c r="D26" s="15">
        <v>4819</v>
      </c>
      <c r="E26" s="14">
        <v>75.688638549999993</v>
      </c>
      <c r="F26" s="16">
        <v>0.71945309999999996</v>
      </c>
      <c r="G26" s="14">
        <v>24.31136145</v>
      </c>
      <c r="H26" s="16">
        <v>0.71945309999999996</v>
      </c>
      <c r="I26" s="14">
        <v>0</v>
      </c>
      <c r="J26" s="16">
        <v>0</v>
      </c>
      <c r="K26" s="14" t="s">
        <v>582</v>
      </c>
      <c r="L26" s="16" t="s">
        <v>582</v>
      </c>
      <c r="M26" s="14">
        <v>0</v>
      </c>
      <c r="N26" s="16">
        <v>0</v>
      </c>
      <c r="O26" s="14">
        <v>0</v>
      </c>
      <c r="P26" s="16">
        <v>0</v>
      </c>
      <c r="Q26" s="14">
        <v>0</v>
      </c>
      <c r="R26" s="16">
        <v>0</v>
      </c>
    </row>
    <row r="27" spans="1:18" x14ac:dyDescent="0.25">
      <c r="A27" s="11" t="s">
        <v>497</v>
      </c>
      <c r="B27" s="13">
        <v>5299</v>
      </c>
      <c r="C27" s="14">
        <f>(48/B27*100)</f>
        <v>0.90583128892243825</v>
      </c>
      <c r="D27" s="15">
        <v>5251</v>
      </c>
      <c r="E27" s="14">
        <v>44.472079399999998</v>
      </c>
      <c r="F27" s="16">
        <v>0.62254695000000004</v>
      </c>
      <c r="G27" s="14">
        <v>55.527920600000002</v>
      </c>
      <c r="H27" s="16">
        <v>0.62254695000000004</v>
      </c>
      <c r="I27" s="14">
        <v>0</v>
      </c>
      <c r="J27" s="16">
        <v>0</v>
      </c>
      <c r="K27" s="14" t="s">
        <v>582</v>
      </c>
      <c r="L27" s="16" t="s">
        <v>582</v>
      </c>
      <c r="M27" s="14">
        <v>0</v>
      </c>
      <c r="N27" s="16">
        <v>0</v>
      </c>
      <c r="O27" s="14">
        <v>0</v>
      </c>
      <c r="P27" s="16">
        <v>0</v>
      </c>
      <c r="Q27" s="14">
        <v>0</v>
      </c>
      <c r="R27" s="16">
        <v>0</v>
      </c>
    </row>
    <row r="28" spans="1:18" x14ac:dyDescent="0.25">
      <c r="A28" s="11" t="s">
        <v>498</v>
      </c>
      <c r="B28" s="13">
        <v>7568</v>
      </c>
      <c r="C28" s="14">
        <f>(163/B28*100)</f>
        <v>2.1538054968287526</v>
      </c>
      <c r="D28" s="15">
        <v>7405</v>
      </c>
      <c r="E28" s="14">
        <v>65.418715599999999</v>
      </c>
      <c r="F28" s="16">
        <v>0.81539017000000003</v>
      </c>
      <c r="G28" s="14">
        <v>34.581284400000001</v>
      </c>
      <c r="H28" s="16">
        <v>0.81539017000000003</v>
      </c>
      <c r="I28" s="14">
        <v>0</v>
      </c>
      <c r="J28" s="16">
        <v>0</v>
      </c>
      <c r="K28" s="14" t="s">
        <v>582</v>
      </c>
      <c r="L28" s="16" t="s">
        <v>582</v>
      </c>
      <c r="M28" s="14">
        <v>0</v>
      </c>
      <c r="N28" s="16">
        <v>0</v>
      </c>
      <c r="O28" s="14">
        <v>0</v>
      </c>
      <c r="P28" s="16">
        <v>0</v>
      </c>
      <c r="Q28" s="14">
        <v>0</v>
      </c>
      <c r="R28" s="16">
        <v>0</v>
      </c>
    </row>
    <row r="29" spans="1:18" x14ac:dyDescent="0.25">
      <c r="A29" s="11" t="s">
        <v>499</v>
      </c>
      <c r="B29" s="13">
        <v>5385</v>
      </c>
      <c r="C29" s="14">
        <f>(30/B29*100)</f>
        <v>0.55710306406685239</v>
      </c>
      <c r="D29" s="15">
        <v>5355</v>
      </c>
      <c r="E29" s="14">
        <v>74.581261560000002</v>
      </c>
      <c r="F29" s="16">
        <v>0.95036894000000005</v>
      </c>
      <c r="G29" s="14">
        <v>22.651976019999999</v>
      </c>
      <c r="H29" s="16">
        <v>0.92448927000000003</v>
      </c>
      <c r="I29" s="14">
        <v>0</v>
      </c>
      <c r="J29" s="16">
        <v>0</v>
      </c>
      <c r="K29" s="14" t="s">
        <v>582</v>
      </c>
      <c r="L29" s="16" t="s">
        <v>582</v>
      </c>
      <c r="M29" s="14">
        <v>2.7667624100000001</v>
      </c>
      <c r="N29" s="16">
        <v>0.24169378</v>
      </c>
      <c r="O29" s="14">
        <v>0</v>
      </c>
      <c r="P29" s="16">
        <v>0</v>
      </c>
      <c r="Q29" s="14">
        <v>0</v>
      </c>
      <c r="R29" s="16">
        <v>0</v>
      </c>
    </row>
    <row r="30" spans="1:18" x14ac:dyDescent="0.25">
      <c r="A30" s="11" t="s">
        <v>500</v>
      </c>
      <c r="B30" s="13">
        <v>4520</v>
      </c>
      <c r="C30" s="14">
        <f>(140/B30*100)</f>
        <v>3.0973451327433628</v>
      </c>
      <c r="D30" s="15">
        <v>4380</v>
      </c>
      <c r="E30" s="14">
        <v>38.385321249999997</v>
      </c>
      <c r="F30" s="16">
        <v>0.79689615999999996</v>
      </c>
      <c r="G30" s="14">
        <v>61.614678750000003</v>
      </c>
      <c r="H30" s="16">
        <v>0.79689615999999996</v>
      </c>
      <c r="I30" s="14">
        <v>0</v>
      </c>
      <c r="J30" s="16">
        <v>0</v>
      </c>
      <c r="K30" s="14" t="s">
        <v>582</v>
      </c>
      <c r="L30" s="16" t="s">
        <v>582</v>
      </c>
      <c r="M30" s="14">
        <v>0</v>
      </c>
      <c r="N30" s="16">
        <v>0</v>
      </c>
      <c r="O30" s="14">
        <v>0</v>
      </c>
      <c r="P30" s="16">
        <v>0</v>
      </c>
      <c r="Q30" s="14">
        <v>0</v>
      </c>
      <c r="R30" s="16">
        <v>0</v>
      </c>
    </row>
    <row r="31" spans="1:18" x14ac:dyDescent="0.25">
      <c r="A31" s="11" t="s">
        <v>501</v>
      </c>
      <c r="B31" s="13">
        <v>5456</v>
      </c>
      <c r="C31" s="14">
        <f>(135/B31*100)</f>
        <v>2.474340175953079</v>
      </c>
      <c r="D31" s="15">
        <v>5321</v>
      </c>
      <c r="E31" s="14">
        <v>51.442609859999997</v>
      </c>
      <c r="F31" s="16">
        <v>0.75607559999999996</v>
      </c>
      <c r="G31" s="14">
        <v>48.557390140000003</v>
      </c>
      <c r="H31" s="16">
        <v>0.75607559999999996</v>
      </c>
      <c r="I31" s="14">
        <v>0</v>
      </c>
      <c r="J31" s="16">
        <v>0</v>
      </c>
      <c r="K31" s="14" t="s">
        <v>582</v>
      </c>
      <c r="L31" s="16" t="s">
        <v>582</v>
      </c>
      <c r="M31" s="14">
        <v>0</v>
      </c>
      <c r="N31" s="16">
        <v>0</v>
      </c>
      <c r="O31" s="14">
        <v>0</v>
      </c>
      <c r="P31" s="16">
        <v>0</v>
      </c>
      <c r="Q31" s="14">
        <v>0</v>
      </c>
      <c r="R31" s="16">
        <v>0</v>
      </c>
    </row>
    <row r="32" spans="1:18" x14ac:dyDescent="0.25">
      <c r="A32" s="11" t="s">
        <v>502</v>
      </c>
      <c r="B32" s="13">
        <v>4478</v>
      </c>
      <c r="C32" s="14">
        <f>(0/B32*100)</f>
        <v>0</v>
      </c>
      <c r="D32" s="15">
        <v>4478</v>
      </c>
      <c r="E32" s="14">
        <v>0</v>
      </c>
      <c r="F32" s="16">
        <v>0</v>
      </c>
      <c r="G32" s="14">
        <v>0</v>
      </c>
      <c r="H32" s="16">
        <v>0</v>
      </c>
      <c r="I32" s="14">
        <v>0</v>
      </c>
      <c r="J32" s="16">
        <v>0</v>
      </c>
      <c r="K32" s="14" t="s">
        <v>582</v>
      </c>
      <c r="L32" s="16" t="s">
        <v>582</v>
      </c>
      <c r="M32" s="14">
        <v>100</v>
      </c>
      <c r="N32" s="16">
        <v>0</v>
      </c>
      <c r="O32" s="14">
        <v>0</v>
      </c>
      <c r="P32" s="16">
        <v>0</v>
      </c>
      <c r="Q32" s="14">
        <v>0</v>
      </c>
      <c r="R32" s="16">
        <v>0</v>
      </c>
    </row>
    <row r="33" spans="1:18" x14ac:dyDescent="0.25">
      <c r="A33" s="11" t="s">
        <v>503</v>
      </c>
      <c r="B33" s="13">
        <v>7325</v>
      </c>
      <c r="C33" s="14">
        <f>(78/B33*100)</f>
        <v>1.0648464163822524</v>
      </c>
      <c r="D33" s="15">
        <v>7247</v>
      </c>
      <c r="E33" s="14">
        <v>44.069402500000002</v>
      </c>
      <c r="F33" s="16">
        <v>0.94733635999999999</v>
      </c>
      <c r="G33" s="14">
        <v>55.930597499999998</v>
      </c>
      <c r="H33" s="16">
        <v>0.94733635999999999</v>
      </c>
      <c r="I33" s="14">
        <v>0</v>
      </c>
      <c r="J33" s="16">
        <v>0</v>
      </c>
      <c r="K33" s="14" t="s">
        <v>582</v>
      </c>
      <c r="L33" s="16" t="s">
        <v>582</v>
      </c>
      <c r="M33" s="14">
        <v>0</v>
      </c>
      <c r="N33" s="16">
        <v>0</v>
      </c>
      <c r="O33" s="14">
        <v>0</v>
      </c>
      <c r="P33" s="16">
        <v>0</v>
      </c>
      <c r="Q33" s="14">
        <v>0</v>
      </c>
      <c r="R33" s="16">
        <v>0</v>
      </c>
    </row>
    <row r="34" spans="1:18" x14ac:dyDescent="0.25">
      <c r="A34" s="11" t="s">
        <v>504</v>
      </c>
      <c r="B34" s="13">
        <v>6350</v>
      </c>
      <c r="C34" s="14">
        <f>(60/B34*100)</f>
        <v>0.94488188976377951</v>
      </c>
      <c r="D34" s="15">
        <v>6290</v>
      </c>
      <c r="E34" s="14">
        <v>64.134346449999995</v>
      </c>
      <c r="F34" s="16">
        <v>1.0889628</v>
      </c>
      <c r="G34" s="14">
        <v>33.293348039999998</v>
      </c>
      <c r="H34" s="16">
        <v>0.98311769000000004</v>
      </c>
      <c r="I34" s="14">
        <v>0</v>
      </c>
      <c r="J34" s="16">
        <v>0</v>
      </c>
      <c r="K34" s="14" t="s">
        <v>582</v>
      </c>
      <c r="L34" s="16" t="s">
        <v>582</v>
      </c>
      <c r="M34" s="14">
        <v>2.5723055100000001</v>
      </c>
      <c r="N34" s="16">
        <v>0.53393164999999998</v>
      </c>
      <c r="O34" s="14">
        <v>0</v>
      </c>
      <c r="P34" s="16">
        <v>0</v>
      </c>
      <c r="Q34" s="14">
        <v>0</v>
      </c>
      <c r="R34" s="16">
        <v>0</v>
      </c>
    </row>
    <row r="35" spans="1:18" x14ac:dyDescent="0.25">
      <c r="A35" s="11" t="s">
        <v>505</v>
      </c>
      <c r="B35" s="13">
        <v>6406</v>
      </c>
      <c r="C35" s="14">
        <f>(0/B35*100)</f>
        <v>0</v>
      </c>
      <c r="D35" s="15">
        <v>6406</v>
      </c>
      <c r="E35" s="14">
        <v>0</v>
      </c>
      <c r="F35" s="16">
        <v>0</v>
      </c>
      <c r="G35" s="14">
        <v>0</v>
      </c>
      <c r="H35" s="16">
        <v>0</v>
      </c>
      <c r="I35" s="14">
        <v>0</v>
      </c>
      <c r="J35" s="16">
        <v>0</v>
      </c>
      <c r="K35" s="14" t="s">
        <v>582</v>
      </c>
      <c r="L35" s="16" t="s">
        <v>582</v>
      </c>
      <c r="M35" s="14">
        <v>0</v>
      </c>
      <c r="N35" s="16">
        <v>0</v>
      </c>
      <c r="O35" s="14">
        <v>100</v>
      </c>
      <c r="P35" s="16">
        <v>0</v>
      </c>
      <c r="Q35" s="14">
        <v>0</v>
      </c>
      <c r="R35" s="16">
        <v>0</v>
      </c>
    </row>
    <row r="36" spans="1:18" x14ac:dyDescent="0.25">
      <c r="A36" s="11" t="s">
        <v>506</v>
      </c>
      <c r="B36" s="13">
        <v>6736</v>
      </c>
      <c r="C36" s="14">
        <f>(40/B36*100)</f>
        <v>0.59382422802850354</v>
      </c>
      <c r="D36" s="15">
        <v>6696</v>
      </c>
      <c r="E36" s="14">
        <v>38.863341380000001</v>
      </c>
      <c r="F36" s="16">
        <v>0.78873515999999999</v>
      </c>
      <c r="G36" s="14">
        <v>61.136658619999999</v>
      </c>
      <c r="H36" s="16">
        <v>0.78873515999999999</v>
      </c>
      <c r="I36" s="14">
        <v>0</v>
      </c>
      <c r="J36" s="16">
        <v>0</v>
      </c>
      <c r="K36" s="14" t="s">
        <v>582</v>
      </c>
      <c r="L36" s="16" t="s">
        <v>582</v>
      </c>
      <c r="M36" s="14">
        <v>0</v>
      </c>
      <c r="N36" s="16">
        <v>0</v>
      </c>
      <c r="O36" s="14">
        <v>0</v>
      </c>
      <c r="P36" s="16">
        <v>0</v>
      </c>
      <c r="Q36" s="14">
        <v>0</v>
      </c>
      <c r="R36" s="16">
        <v>0</v>
      </c>
    </row>
    <row r="37" spans="1:18" x14ac:dyDescent="0.25">
      <c r="A37" s="11" t="s">
        <v>507</v>
      </c>
      <c r="B37" s="13">
        <v>5458</v>
      </c>
      <c r="C37" s="14">
        <f>(81/B37*100)</f>
        <v>1.4840600952729937</v>
      </c>
      <c r="D37" s="15">
        <v>5377</v>
      </c>
      <c r="E37" s="14">
        <v>72.009684960000001</v>
      </c>
      <c r="F37" s="16">
        <v>0.72796196999999996</v>
      </c>
      <c r="G37" s="14">
        <v>27.990315039999999</v>
      </c>
      <c r="H37" s="16">
        <v>0.72796196999999996</v>
      </c>
      <c r="I37" s="14">
        <v>0</v>
      </c>
      <c r="J37" s="16">
        <v>0</v>
      </c>
      <c r="K37" s="14" t="s">
        <v>582</v>
      </c>
      <c r="L37" s="16" t="s">
        <v>582</v>
      </c>
      <c r="M37" s="14">
        <v>0</v>
      </c>
      <c r="N37" s="16">
        <v>0</v>
      </c>
      <c r="O37" s="14">
        <v>0</v>
      </c>
      <c r="P37" s="16">
        <v>0</v>
      </c>
      <c r="Q37" s="14">
        <v>0</v>
      </c>
      <c r="R37" s="16">
        <v>0</v>
      </c>
    </row>
    <row r="38" spans="1:18" x14ac:dyDescent="0.25">
      <c r="A38" s="11" t="s">
        <v>508</v>
      </c>
      <c r="B38" s="13">
        <v>5860</v>
      </c>
      <c r="C38" s="14">
        <f>(18/B38*100)</f>
        <v>0.30716723549488051</v>
      </c>
      <c r="D38" s="15">
        <v>5842</v>
      </c>
      <c r="E38" s="14">
        <v>68.006178340000005</v>
      </c>
      <c r="F38" s="16">
        <v>1.0752658799999999</v>
      </c>
      <c r="G38" s="14">
        <v>31.993821659999998</v>
      </c>
      <c r="H38" s="16">
        <v>1.0752658799999999</v>
      </c>
      <c r="I38" s="14">
        <v>0</v>
      </c>
      <c r="J38" s="16">
        <v>0</v>
      </c>
      <c r="K38" s="14" t="s">
        <v>582</v>
      </c>
      <c r="L38" s="16" t="s">
        <v>582</v>
      </c>
      <c r="M38" s="14">
        <v>0</v>
      </c>
      <c r="N38" s="16">
        <v>0</v>
      </c>
      <c r="O38" s="14">
        <v>0</v>
      </c>
      <c r="P38" s="16">
        <v>0</v>
      </c>
      <c r="Q38" s="14">
        <v>0</v>
      </c>
      <c r="R38" s="16">
        <v>0</v>
      </c>
    </row>
    <row r="39" spans="1:18" x14ac:dyDescent="0.25">
      <c r="A39" s="11" t="s">
        <v>509</v>
      </c>
      <c r="B39" s="13">
        <v>5895</v>
      </c>
      <c r="C39" s="14">
        <f>(33/B39*100)</f>
        <v>0.55979643765903309</v>
      </c>
      <c r="D39" s="15">
        <v>5862</v>
      </c>
      <c r="E39" s="14">
        <v>88.466569149999998</v>
      </c>
      <c r="F39" s="16">
        <v>0.53387772</v>
      </c>
      <c r="G39" s="14">
        <v>11.53343085</v>
      </c>
      <c r="H39" s="16">
        <v>0.53387772</v>
      </c>
      <c r="I39" s="14">
        <v>0</v>
      </c>
      <c r="J39" s="16">
        <v>0</v>
      </c>
      <c r="K39" s="14" t="s">
        <v>582</v>
      </c>
      <c r="L39" s="16" t="s">
        <v>582</v>
      </c>
      <c r="M39" s="14">
        <v>0</v>
      </c>
      <c r="N39" s="16">
        <v>0</v>
      </c>
      <c r="O39" s="14">
        <v>0</v>
      </c>
      <c r="P39" s="16">
        <v>0</v>
      </c>
      <c r="Q39" s="14">
        <v>0</v>
      </c>
      <c r="R39" s="16">
        <v>0</v>
      </c>
    </row>
    <row r="40" spans="1:18" x14ac:dyDescent="0.25">
      <c r="A40" s="11" t="s">
        <v>510</v>
      </c>
      <c r="B40" s="13">
        <v>14157</v>
      </c>
      <c r="C40" s="14">
        <f>(321/B40*100)</f>
        <v>2.267429540156813</v>
      </c>
      <c r="D40" s="15">
        <v>13836</v>
      </c>
      <c r="E40" s="14">
        <v>81.627275370000007</v>
      </c>
      <c r="F40" s="16">
        <v>0.69035853000000003</v>
      </c>
      <c r="G40" s="14">
        <v>18.37272463</v>
      </c>
      <c r="H40" s="16">
        <v>0.69035853000000003</v>
      </c>
      <c r="I40" s="14">
        <v>0</v>
      </c>
      <c r="J40" s="16">
        <v>0</v>
      </c>
      <c r="K40" s="14" t="s">
        <v>582</v>
      </c>
      <c r="L40" s="16" t="s">
        <v>582</v>
      </c>
      <c r="M40" s="14">
        <v>0</v>
      </c>
      <c r="N40" s="16">
        <v>0</v>
      </c>
      <c r="O40" s="14">
        <v>0</v>
      </c>
      <c r="P40" s="16">
        <v>0</v>
      </c>
      <c r="Q40" s="14">
        <v>0</v>
      </c>
      <c r="R40" s="16">
        <v>0</v>
      </c>
    </row>
    <row r="41" spans="1:18" x14ac:dyDescent="0.25">
      <c r="A41" s="11" t="s">
        <v>511</v>
      </c>
      <c r="B41" s="13">
        <v>5712</v>
      </c>
      <c r="C41" s="14">
        <f>(46/B41*100)</f>
        <v>0.80532212885154053</v>
      </c>
      <c r="D41" s="15">
        <v>5666</v>
      </c>
      <c r="E41" s="14">
        <v>80.199986210000006</v>
      </c>
      <c r="F41" s="16">
        <v>0.96222605000000005</v>
      </c>
      <c r="G41" s="14">
        <v>19.122327949999999</v>
      </c>
      <c r="H41" s="16">
        <v>0.97066945000000004</v>
      </c>
      <c r="I41" s="14">
        <v>0</v>
      </c>
      <c r="J41" s="16">
        <v>0</v>
      </c>
      <c r="K41" s="14" t="s">
        <v>582</v>
      </c>
      <c r="L41" s="16" t="s">
        <v>582</v>
      </c>
      <c r="M41" s="14">
        <v>0.67768583999999998</v>
      </c>
      <c r="N41" s="16">
        <v>0.18066325999999999</v>
      </c>
      <c r="O41" s="14">
        <v>0</v>
      </c>
      <c r="P41" s="16">
        <v>0</v>
      </c>
      <c r="Q41" s="14">
        <v>0</v>
      </c>
      <c r="R41" s="16">
        <v>0</v>
      </c>
    </row>
    <row r="42" spans="1:18" x14ac:dyDescent="0.25">
      <c r="A42" s="11" t="s">
        <v>512</v>
      </c>
      <c r="B42" s="13">
        <f>IF(COUNT(B7:B41) &gt; 0, AVERAGE(B7:B41), "\u2014")</f>
        <v>7103.4285714285716</v>
      </c>
      <c r="C42" s="14">
        <f>IF(COUNT(C7:C41) &gt; 0, AVERAGE(C7:C41), "—")</f>
        <v>1.6577748607807472</v>
      </c>
      <c r="D42" s="15">
        <f>IF(COUNT(D7:D41) &gt; 0, AVERAGE(D7:D41), "—")</f>
        <v>6973.3428571428567</v>
      </c>
      <c r="E42" s="14">
        <f>IF(COUNT(E7:E41) &gt; 0, AVERAGE(E7:E41), "—")</f>
        <v>52.838596610571429</v>
      </c>
      <c r="F42" s="16">
        <f>IF(COUNT(F7:F41) &gt; 0, SQRT(SUMSQ(F7:F41)/(COUNT(F7:F41)*COUNT(F7:F41)) ), "—")</f>
        <v>0.12302380617949484</v>
      </c>
      <c r="G42" s="14">
        <f>IF(COUNT(G7:G41) &gt; 0, AVERAGE(G7:G41), "—")</f>
        <v>29.521018340000008</v>
      </c>
      <c r="H42" s="16">
        <f>IF(COUNT(H7:H41) &gt; 0, SQRT(SUMSQ(H7:H41)/(COUNT(H7:H41)*COUNT(H7:H41)) ), "—")</f>
        <v>0.12034450326176749</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14.782051958857142</v>
      </c>
      <c r="N42" s="16">
        <f>IF(COUNT(N7:N41) &gt; 0, SQRT(SUMSQ(N7:N41)/(COUNT(N7:N41)*COUNT(N7:N41)) ), "—")</f>
        <v>3.1860705361543187E-2</v>
      </c>
      <c r="O42" s="14">
        <f>IF(COUNT(O7:O41) &gt; 0, AVERAGE(O7:O41), "—")</f>
        <v>2.8583330899999999</v>
      </c>
      <c r="P42" s="16">
        <f>IF(COUNT(P7:P41) &gt; 0, SQRT(SUMSQ(P7:P41)/(COUNT(P7:P41)*COUNT(P7:P41)) ), "—")</f>
        <v>6.3659342857142853E-4</v>
      </c>
      <c r="Q42" s="14">
        <f>IF(COUNT(Q7:Q41) &gt; 0, AVERAGE(Q7:Q41), "—")</f>
        <v>0</v>
      </c>
      <c r="R42" s="16">
        <f>IF(COUNT(R7:R41) &gt; 0, SQRT(SUMSQ(R7:R41)/(COUNT(R7:R41)*COUNT(R7:R41)) ), "—")</f>
        <v>0</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0.24649752999999999</v>
      </c>
      <c r="F45" s="16">
        <v>7.9270240000000006E-2</v>
      </c>
      <c r="G45" s="14">
        <v>0.76176082000000001</v>
      </c>
      <c r="H45" s="16">
        <v>0.13918145000000001</v>
      </c>
      <c r="I45" s="14">
        <v>0</v>
      </c>
      <c r="J45" s="16">
        <v>0</v>
      </c>
      <c r="K45" s="14" t="s">
        <v>582</v>
      </c>
      <c r="L45" s="16" t="s">
        <v>582</v>
      </c>
      <c r="M45" s="14">
        <v>93.551348570000002</v>
      </c>
      <c r="N45" s="16">
        <v>0.83665672999999996</v>
      </c>
      <c r="O45" s="14">
        <v>0</v>
      </c>
      <c r="P45" s="16">
        <v>0</v>
      </c>
      <c r="Q45" s="14">
        <v>5.4403930799999998</v>
      </c>
      <c r="R45" s="16">
        <v>0.81188590999999999</v>
      </c>
    </row>
    <row r="46" spans="1:18" x14ac:dyDescent="0.25">
      <c r="A46" s="11" t="s">
        <v>516</v>
      </c>
      <c r="B46" s="13">
        <v>23141</v>
      </c>
      <c r="C46" s="14">
        <f>(1771/B46*100)</f>
        <v>7.6530832721144293</v>
      </c>
      <c r="D46" s="15">
        <v>21370</v>
      </c>
      <c r="E46" s="14">
        <v>83.359256380000005</v>
      </c>
      <c r="F46" s="16">
        <v>0.45881983999999998</v>
      </c>
      <c r="G46" s="14">
        <v>16.640743619999999</v>
      </c>
      <c r="H46" s="16">
        <v>0.45881983999999998</v>
      </c>
      <c r="I46" s="14">
        <v>0</v>
      </c>
      <c r="J46" s="16">
        <v>0</v>
      </c>
      <c r="K46" s="14" t="s">
        <v>582</v>
      </c>
      <c r="L46" s="16" t="s">
        <v>582</v>
      </c>
      <c r="M46" s="14">
        <v>0</v>
      </c>
      <c r="N46" s="16">
        <v>0</v>
      </c>
      <c r="O46" s="14">
        <v>0</v>
      </c>
      <c r="P46" s="16">
        <v>0</v>
      </c>
      <c r="Q46" s="14">
        <v>0</v>
      </c>
      <c r="R46" s="16">
        <v>0</v>
      </c>
    </row>
    <row r="47" spans="1:18" x14ac:dyDescent="0.25">
      <c r="A47" s="11" t="s">
        <v>517</v>
      </c>
      <c r="B47" s="13">
        <v>5928</v>
      </c>
      <c r="C47" s="14">
        <f>(0/B47*100)</f>
        <v>0</v>
      </c>
      <c r="D47" s="15">
        <v>5928</v>
      </c>
      <c r="E47" s="14">
        <v>0</v>
      </c>
      <c r="F47" s="16">
        <v>0</v>
      </c>
      <c r="G47" s="14">
        <v>0</v>
      </c>
      <c r="H47" s="16">
        <v>0</v>
      </c>
      <c r="I47" s="14">
        <v>0</v>
      </c>
      <c r="J47" s="16">
        <v>0</v>
      </c>
      <c r="K47" s="14" t="s">
        <v>582</v>
      </c>
      <c r="L47" s="16" t="s">
        <v>582</v>
      </c>
      <c r="M47" s="14">
        <v>100</v>
      </c>
      <c r="N47" s="16">
        <v>0</v>
      </c>
      <c r="O47" s="14">
        <v>0</v>
      </c>
      <c r="P47" s="16">
        <v>0</v>
      </c>
      <c r="Q47" s="14">
        <v>0</v>
      </c>
      <c r="R47" s="16">
        <v>0</v>
      </c>
    </row>
    <row r="48" spans="1:18" x14ac:dyDescent="0.25">
      <c r="A48" s="11" t="s">
        <v>518</v>
      </c>
      <c r="B48" s="13">
        <v>9841</v>
      </c>
      <c r="C48" s="14">
        <f>(7/B48*100)</f>
        <v>7.1130982623717101E-2</v>
      </c>
      <c r="D48" s="15">
        <v>9834</v>
      </c>
      <c r="E48" s="14">
        <v>63.23495149</v>
      </c>
      <c r="F48" s="16">
        <v>0.90556002000000002</v>
      </c>
      <c r="G48" s="14">
        <v>36.76504851</v>
      </c>
      <c r="H48" s="16">
        <v>0.90556002000000002</v>
      </c>
      <c r="I48" s="14">
        <v>0</v>
      </c>
      <c r="J48" s="16">
        <v>0</v>
      </c>
      <c r="K48" s="14" t="s">
        <v>582</v>
      </c>
      <c r="L48" s="16" t="s">
        <v>582</v>
      </c>
      <c r="M48" s="14">
        <v>0</v>
      </c>
      <c r="N48" s="16">
        <v>0</v>
      </c>
      <c r="O48" s="14">
        <v>0</v>
      </c>
      <c r="P48" s="16">
        <v>0</v>
      </c>
      <c r="Q48" s="14">
        <v>0</v>
      </c>
      <c r="R48" s="16">
        <v>0</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(249/B50*100)</f>
        <v>2.1110640101738025</v>
      </c>
      <c r="D50" s="15">
        <v>11546</v>
      </c>
      <c r="E50" s="14">
        <v>55.15875132</v>
      </c>
      <c r="F50" s="16">
        <v>0.81742382000000002</v>
      </c>
      <c r="G50" s="14">
        <v>44.84124868</v>
      </c>
      <c r="H50" s="16">
        <v>0.81742382000000002</v>
      </c>
      <c r="I50" s="14">
        <v>0</v>
      </c>
      <c r="J50" s="16">
        <v>0</v>
      </c>
      <c r="K50" s="14" t="s">
        <v>582</v>
      </c>
      <c r="L50" s="16" t="s">
        <v>582</v>
      </c>
      <c r="M50" s="14">
        <v>0</v>
      </c>
      <c r="N50" s="16">
        <v>0</v>
      </c>
      <c r="O50" s="14">
        <v>0</v>
      </c>
      <c r="P50" s="16">
        <v>0</v>
      </c>
      <c r="Q50" s="14">
        <v>0</v>
      </c>
      <c r="R50" s="16">
        <v>0</v>
      </c>
    </row>
    <row r="51" spans="1:18" x14ac:dyDescent="0.25">
      <c r="A51" s="11" t="s">
        <v>521</v>
      </c>
      <c r="B51" s="13">
        <v>6866</v>
      </c>
      <c r="C51" s="14">
        <f>(109/B51*100)</f>
        <v>1.5875327701718611</v>
      </c>
      <c r="D51" s="15">
        <v>6757</v>
      </c>
      <c r="E51" s="14">
        <v>39.693978909999998</v>
      </c>
      <c r="F51" s="16">
        <v>0.94973081000000004</v>
      </c>
      <c r="G51" s="14">
        <v>49.737409329999998</v>
      </c>
      <c r="H51" s="16">
        <v>0.95681996000000002</v>
      </c>
      <c r="I51" s="14">
        <v>0</v>
      </c>
      <c r="J51" s="16">
        <v>0</v>
      </c>
      <c r="K51" s="14" t="s">
        <v>582</v>
      </c>
      <c r="L51" s="16" t="s">
        <v>582</v>
      </c>
      <c r="M51" s="14">
        <v>10.56861176</v>
      </c>
      <c r="N51" s="16">
        <v>0.61171737999999998</v>
      </c>
      <c r="O51" s="14">
        <v>0</v>
      </c>
      <c r="P51" s="16">
        <v>0</v>
      </c>
      <c r="Q51" s="14">
        <v>0</v>
      </c>
      <c r="R51" s="16">
        <v>0</v>
      </c>
    </row>
    <row r="52" spans="1:18" x14ac:dyDescent="0.25">
      <c r="A52" s="11" t="s">
        <v>522</v>
      </c>
      <c r="B52" s="13">
        <v>5809</v>
      </c>
      <c r="C52" s="14">
        <f>(0/B52*100)</f>
        <v>0</v>
      </c>
      <c r="D52" s="15">
        <v>5809</v>
      </c>
      <c r="E52" s="14">
        <v>0</v>
      </c>
      <c r="F52" s="16">
        <v>0</v>
      </c>
      <c r="G52" s="14">
        <v>0</v>
      </c>
      <c r="H52" s="16">
        <v>0</v>
      </c>
      <c r="I52" s="14">
        <v>0</v>
      </c>
      <c r="J52" s="16">
        <v>0</v>
      </c>
      <c r="K52" s="14" t="s">
        <v>582</v>
      </c>
      <c r="L52" s="16" t="s">
        <v>582</v>
      </c>
      <c r="M52" s="14">
        <v>100</v>
      </c>
      <c r="N52" s="16">
        <v>0</v>
      </c>
      <c r="O52" s="14">
        <v>0</v>
      </c>
      <c r="P52" s="16">
        <v>0</v>
      </c>
      <c r="Q52" s="14">
        <v>0</v>
      </c>
      <c r="R52" s="16">
        <v>0</v>
      </c>
    </row>
    <row r="53" spans="1:18" x14ac:dyDescent="0.25">
      <c r="A53" s="11" t="s">
        <v>523</v>
      </c>
      <c r="B53" s="13">
        <v>5571</v>
      </c>
      <c r="C53" s="14">
        <f>(90/B53*100)</f>
        <v>1.615508885298869</v>
      </c>
      <c r="D53" s="15">
        <v>5481</v>
      </c>
      <c r="E53" s="14">
        <v>67.059022709999994</v>
      </c>
      <c r="F53" s="16">
        <v>0.68379124000000002</v>
      </c>
      <c r="G53" s="14">
        <v>32.940977289999999</v>
      </c>
      <c r="H53" s="16">
        <v>0.68379124000000002</v>
      </c>
      <c r="I53" s="14">
        <v>0</v>
      </c>
      <c r="J53" s="16">
        <v>0</v>
      </c>
      <c r="K53" s="14" t="s">
        <v>582</v>
      </c>
      <c r="L53" s="16" t="s">
        <v>582</v>
      </c>
      <c r="M53" s="14">
        <v>0</v>
      </c>
      <c r="N53" s="16">
        <v>0</v>
      </c>
      <c r="O53" s="14">
        <v>0</v>
      </c>
      <c r="P53" s="16">
        <v>0</v>
      </c>
      <c r="Q53" s="14">
        <v>0</v>
      </c>
      <c r="R53" s="16">
        <v>0</v>
      </c>
    </row>
    <row r="54" spans="1:18" x14ac:dyDescent="0.25">
      <c r="A54" s="11" t="s">
        <v>524</v>
      </c>
      <c r="B54" s="13">
        <v>4740</v>
      </c>
      <c r="C54" s="14">
        <f>(241/B54*100)</f>
        <v>5.0843881856540083</v>
      </c>
      <c r="D54" s="15">
        <v>4499</v>
      </c>
      <c r="E54" s="14">
        <v>72.057136679999999</v>
      </c>
      <c r="F54" s="16">
        <v>0.85996596999999997</v>
      </c>
      <c r="G54" s="14">
        <v>27.942863320000001</v>
      </c>
      <c r="H54" s="16">
        <v>0.85996596999999997</v>
      </c>
      <c r="I54" s="14">
        <v>0</v>
      </c>
      <c r="J54" s="16">
        <v>0</v>
      </c>
      <c r="K54" s="14" t="s">
        <v>582</v>
      </c>
      <c r="L54" s="16" t="s">
        <v>582</v>
      </c>
      <c r="M54" s="14">
        <v>0</v>
      </c>
      <c r="N54" s="16">
        <v>0</v>
      </c>
      <c r="O54" s="14">
        <v>0</v>
      </c>
      <c r="P54" s="16">
        <v>0</v>
      </c>
      <c r="Q54" s="14">
        <v>0</v>
      </c>
      <c r="R54" s="16">
        <v>0</v>
      </c>
    </row>
    <row r="55" spans="1:18" x14ac:dyDescent="0.25">
      <c r="A55" s="11" t="s">
        <v>525</v>
      </c>
      <c r="B55" s="13">
        <v>5316</v>
      </c>
      <c r="C55" s="14">
        <f>(22/B55*100)</f>
        <v>0.41384499623777277</v>
      </c>
      <c r="D55" s="15">
        <v>5294</v>
      </c>
      <c r="E55" s="14">
        <v>68.321666550000003</v>
      </c>
      <c r="F55" s="16">
        <v>0.79217212000000004</v>
      </c>
      <c r="G55" s="14">
        <v>30.702734939999999</v>
      </c>
      <c r="H55" s="16">
        <v>0.80400959999999999</v>
      </c>
      <c r="I55" s="14">
        <v>0</v>
      </c>
      <c r="J55" s="16">
        <v>0</v>
      </c>
      <c r="K55" s="14" t="s">
        <v>582</v>
      </c>
      <c r="L55" s="16" t="s">
        <v>582</v>
      </c>
      <c r="M55" s="14">
        <v>1.5872219999999999E-2</v>
      </c>
      <c r="N55" s="16">
        <v>1.5802099999999999E-2</v>
      </c>
      <c r="O55" s="14">
        <v>0.54433326000000004</v>
      </c>
      <c r="P55" s="16">
        <v>0.11419819</v>
      </c>
      <c r="Q55" s="14">
        <v>0.41539302</v>
      </c>
      <c r="R55" s="16">
        <v>0.12437146</v>
      </c>
    </row>
    <row r="56" spans="1:18" x14ac:dyDescent="0.25">
      <c r="A56" s="11" t="s">
        <v>526</v>
      </c>
      <c r="B56" s="13">
        <v>5359</v>
      </c>
      <c r="C56" s="14">
        <f>(77/B56*100)</f>
        <v>1.4368352304534429</v>
      </c>
      <c r="D56" s="15">
        <v>5282</v>
      </c>
      <c r="E56" s="14">
        <v>57.495366939999997</v>
      </c>
      <c r="F56" s="16">
        <v>1.0643352500000001</v>
      </c>
      <c r="G56" s="14">
        <v>42.504633060000003</v>
      </c>
      <c r="H56" s="16">
        <v>1.0643352500000001</v>
      </c>
      <c r="I56" s="14">
        <v>0</v>
      </c>
      <c r="J56" s="16">
        <v>0</v>
      </c>
      <c r="K56" s="14" t="s">
        <v>582</v>
      </c>
      <c r="L56" s="16" t="s">
        <v>582</v>
      </c>
      <c r="M56" s="14">
        <v>0</v>
      </c>
      <c r="N56" s="16">
        <v>0</v>
      </c>
      <c r="O56" s="14">
        <v>0</v>
      </c>
      <c r="P56" s="16">
        <v>0</v>
      </c>
      <c r="Q56" s="14">
        <v>0</v>
      </c>
      <c r="R56" s="16">
        <v>0</v>
      </c>
    </row>
    <row r="57" spans="1:18" x14ac:dyDescent="0.25">
      <c r="A57" s="11" t="s">
        <v>527</v>
      </c>
      <c r="B57" s="13">
        <v>6513</v>
      </c>
      <c r="C57" s="14">
        <f>(0/B57*100)</f>
        <v>0</v>
      </c>
      <c r="D57" s="15">
        <v>6513</v>
      </c>
      <c r="E57" s="14">
        <v>60.85956221</v>
      </c>
      <c r="F57" s="16">
        <v>1.27418882</v>
      </c>
      <c r="G57" s="14">
        <v>37.562247329999998</v>
      </c>
      <c r="H57" s="16">
        <v>1.2546001099999999</v>
      </c>
      <c r="I57" s="14">
        <v>0</v>
      </c>
      <c r="J57" s="16">
        <v>0</v>
      </c>
      <c r="K57" s="14" t="s">
        <v>582</v>
      </c>
      <c r="L57" s="16" t="s">
        <v>582</v>
      </c>
      <c r="M57" s="14">
        <v>1.429862E-2</v>
      </c>
      <c r="N57" s="16">
        <v>1.444021E-2</v>
      </c>
      <c r="O57" s="14">
        <v>0</v>
      </c>
      <c r="P57" s="16">
        <v>0</v>
      </c>
      <c r="Q57" s="14">
        <v>1.5638918399999999</v>
      </c>
      <c r="R57" s="16">
        <v>0.36226140000000001</v>
      </c>
    </row>
    <row r="58" spans="1:18" x14ac:dyDescent="0.25">
      <c r="A58" s="11" t="s">
        <v>528</v>
      </c>
      <c r="B58" s="13">
        <v>7267</v>
      </c>
      <c r="C58" s="14">
        <f>(10/B58*100)</f>
        <v>0.13760836658868861</v>
      </c>
      <c r="D58" s="15">
        <v>7257</v>
      </c>
      <c r="E58" s="14">
        <v>64.860097640000006</v>
      </c>
      <c r="F58" s="16">
        <v>1.01221999</v>
      </c>
      <c r="G58" s="14">
        <v>34.197731699999999</v>
      </c>
      <c r="H58" s="16">
        <v>1.04093043</v>
      </c>
      <c r="I58" s="14">
        <v>0</v>
      </c>
      <c r="J58" s="16">
        <v>0</v>
      </c>
      <c r="K58" s="14" t="s">
        <v>582</v>
      </c>
      <c r="L58" s="16" t="s">
        <v>582</v>
      </c>
      <c r="M58" s="14">
        <v>0</v>
      </c>
      <c r="N58" s="16">
        <v>0</v>
      </c>
      <c r="O58" s="14">
        <v>3.988734E-2</v>
      </c>
      <c r="P58" s="16">
        <v>2.3991040000000002E-2</v>
      </c>
      <c r="Q58" s="14">
        <v>0.90228332</v>
      </c>
      <c r="R58" s="16">
        <v>0.24820347000000001</v>
      </c>
    </row>
    <row r="59" spans="1:18" x14ac:dyDescent="0.25">
      <c r="A59" s="11" t="s">
        <v>529</v>
      </c>
      <c r="B59" s="13">
        <v>4826</v>
      </c>
      <c r="C59" s="14">
        <f>(26/B59*100)</f>
        <v>0.53874844591794446</v>
      </c>
      <c r="D59" s="15">
        <v>4800</v>
      </c>
      <c r="E59" s="14">
        <v>52.185550280000001</v>
      </c>
      <c r="F59" s="16">
        <v>1.00325128</v>
      </c>
      <c r="G59" s="14">
        <v>34.125112280000003</v>
      </c>
      <c r="H59" s="16">
        <v>1.0195126000000001</v>
      </c>
      <c r="I59" s="14">
        <v>0</v>
      </c>
      <c r="J59" s="16">
        <v>0</v>
      </c>
      <c r="K59" s="14" t="s">
        <v>582</v>
      </c>
      <c r="L59" s="16" t="s">
        <v>582</v>
      </c>
      <c r="M59" s="14">
        <v>0</v>
      </c>
      <c r="N59" s="16">
        <v>0</v>
      </c>
      <c r="O59" s="14">
        <v>0.21947609000000001</v>
      </c>
      <c r="P59" s="16">
        <v>7.9754190000000003E-2</v>
      </c>
      <c r="Q59" s="14">
        <v>13.46986135</v>
      </c>
      <c r="R59" s="16">
        <v>0.72061660000000005</v>
      </c>
    </row>
    <row r="60" spans="1:18" x14ac:dyDescent="0.25">
      <c r="A60" s="11" t="s">
        <v>530</v>
      </c>
      <c r="B60" s="13">
        <v>4546</v>
      </c>
      <c r="C60" s="14">
        <f>(15/B60*100)</f>
        <v>0.32996040475142985</v>
      </c>
      <c r="D60" s="15">
        <v>4531</v>
      </c>
      <c r="E60" s="14">
        <v>41.559817410000001</v>
      </c>
      <c r="F60" s="16">
        <v>2.56513042</v>
      </c>
      <c r="G60" s="14">
        <v>28.407225109999999</v>
      </c>
      <c r="H60" s="16">
        <v>1.15634298</v>
      </c>
      <c r="I60" s="14">
        <v>0</v>
      </c>
      <c r="J60" s="16">
        <v>0</v>
      </c>
      <c r="K60" s="14" t="s">
        <v>582</v>
      </c>
      <c r="L60" s="16" t="s">
        <v>582</v>
      </c>
      <c r="M60" s="14">
        <v>0</v>
      </c>
      <c r="N60" s="16">
        <v>0</v>
      </c>
      <c r="O60" s="14">
        <v>1.9442339999999999E-2</v>
      </c>
      <c r="P60" s="16">
        <v>1.8630219999999999E-2</v>
      </c>
      <c r="Q60" s="14">
        <v>30.013515139999999</v>
      </c>
      <c r="R60" s="16">
        <v>2.3145460899999999</v>
      </c>
    </row>
    <row r="61" spans="1:18" x14ac:dyDescent="0.25">
      <c r="A61" s="11" t="s">
        <v>531</v>
      </c>
      <c r="B61" s="13">
        <v>6525</v>
      </c>
      <c r="C61" s="14">
        <f>(148/B61*100)</f>
        <v>2.2681992337164751</v>
      </c>
      <c r="D61" s="15">
        <v>6377</v>
      </c>
      <c r="E61" s="14">
        <v>68.340838719999994</v>
      </c>
      <c r="F61" s="16">
        <v>0.68562385999999997</v>
      </c>
      <c r="G61" s="14">
        <v>31.659161279999999</v>
      </c>
      <c r="H61" s="16">
        <v>0.68562385999999997</v>
      </c>
      <c r="I61" s="14">
        <v>0</v>
      </c>
      <c r="J61" s="16">
        <v>0</v>
      </c>
      <c r="K61" s="14" t="s">
        <v>582</v>
      </c>
      <c r="L61" s="16" t="s">
        <v>582</v>
      </c>
      <c r="M61" s="14">
        <v>0</v>
      </c>
      <c r="N61" s="16">
        <v>0</v>
      </c>
      <c r="O61" s="14">
        <v>0</v>
      </c>
      <c r="P61" s="16">
        <v>0</v>
      </c>
      <c r="Q61" s="14">
        <v>0</v>
      </c>
      <c r="R61" s="16">
        <v>0</v>
      </c>
    </row>
    <row r="62" spans="1:18" x14ac:dyDescent="0.25">
      <c r="A62" s="11" t="s">
        <v>532</v>
      </c>
      <c r="B62" s="13">
        <v>4476</v>
      </c>
      <c r="C62" s="14">
        <f>(3/B62*100)</f>
        <v>6.7024128686327081E-2</v>
      </c>
      <c r="D62" s="15">
        <v>4473</v>
      </c>
      <c r="E62" s="14">
        <v>61.589784739999999</v>
      </c>
      <c r="F62" s="16">
        <v>0.72020854000000001</v>
      </c>
      <c r="G62" s="14">
        <v>38.410215260000001</v>
      </c>
      <c r="H62" s="16">
        <v>0.72020854000000001</v>
      </c>
      <c r="I62" s="14">
        <v>0</v>
      </c>
      <c r="J62" s="16">
        <v>0</v>
      </c>
      <c r="K62" s="14" t="s">
        <v>582</v>
      </c>
      <c r="L62" s="16" t="s">
        <v>582</v>
      </c>
      <c r="M62" s="14">
        <v>0</v>
      </c>
      <c r="N62" s="16">
        <v>0</v>
      </c>
      <c r="O62" s="14">
        <v>0</v>
      </c>
      <c r="P62" s="16">
        <v>0</v>
      </c>
      <c r="Q62" s="14">
        <v>0</v>
      </c>
      <c r="R62" s="16">
        <v>0</v>
      </c>
    </row>
    <row r="63" spans="1:18" x14ac:dyDescent="0.25">
      <c r="A63" s="11" t="s">
        <v>533</v>
      </c>
      <c r="B63" s="13">
        <v>5324</v>
      </c>
      <c r="C63" s="14">
        <f>(13/B63*100)</f>
        <v>0.24417731029301279</v>
      </c>
      <c r="D63" s="15">
        <v>5311</v>
      </c>
      <c r="E63" s="14">
        <v>55.923567939999998</v>
      </c>
      <c r="F63" s="16">
        <v>0.66116838</v>
      </c>
      <c r="G63" s="14">
        <v>35.409725850000001</v>
      </c>
      <c r="H63" s="16">
        <v>0.70764548000000005</v>
      </c>
      <c r="I63" s="14">
        <v>0</v>
      </c>
      <c r="J63" s="16">
        <v>0</v>
      </c>
      <c r="K63" s="14" t="s">
        <v>582</v>
      </c>
      <c r="L63" s="16" t="s">
        <v>582</v>
      </c>
      <c r="M63" s="14">
        <v>0.21372592000000001</v>
      </c>
      <c r="N63" s="16">
        <v>5.9628470000000003E-2</v>
      </c>
      <c r="O63" s="14">
        <v>6.3797599999999996E-2</v>
      </c>
      <c r="P63" s="16">
        <v>4.5577760000000002E-2</v>
      </c>
      <c r="Q63" s="14">
        <v>8.3891826900000002</v>
      </c>
      <c r="R63" s="16">
        <v>0.39382957000000002</v>
      </c>
    </row>
    <row r="64" spans="1:18" x14ac:dyDescent="0.25">
      <c r="A64" s="11" t="s">
        <v>534</v>
      </c>
      <c r="B64" s="13">
        <v>3634</v>
      </c>
      <c r="C64" s="14">
        <f>(3/B64*100)</f>
        <v>8.2553659878921298E-2</v>
      </c>
      <c r="D64" s="15">
        <v>3631</v>
      </c>
      <c r="E64" s="14">
        <v>51.000065919999997</v>
      </c>
      <c r="F64" s="16">
        <v>0.81382852000000006</v>
      </c>
      <c r="G64" s="14">
        <v>9.0569015999999998</v>
      </c>
      <c r="H64" s="16">
        <v>0.4479417</v>
      </c>
      <c r="I64" s="14">
        <v>0</v>
      </c>
      <c r="J64" s="16">
        <v>0</v>
      </c>
      <c r="K64" s="14" t="s">
        <v>582</v>
      </c>
      <c r="L64" s="16" t="s">
        <v>582</v>
      </c>
      <c r="M64" s="14">
        <v>6.3321420000000003E-2</v>
      </c>
      <c r="N64" s="16">
        <v>4.5354169999999999E-2</v>
      </c>
      <c r="O64" s="14">
        <v>2.855599E-2</v>
      </c>
      <c r="P64" s="16">
        <v>2.8593560000000001E-2</v>
      </c>
      <c r="Q64" s="14">
        <v>39.851155069999997</v>
      </c>
      <c r="R64" s="16">
        <v>0.78353720999999998</v>
      </c>
    </row>
    <row r="65" spans="1:18" x14ac:dyDescent="0.25">
      <c r="A65" s="11" t="s">
        <v>535</v>
      </c>
      <c r="B65" s="13">
        <v>5325</v>
      </c>
      <c r="C65" s="14">
        <f>(14/B65*100)</f>
        <v>0.26291079812206569</v>
      </c>
      <c r="D65" s="15">
        <v>5311</v>
      </c>
      <c r="E65" s="14">
        <v>65.157360940000004</v>
      </c>
      <c r="F65" s="16">
        <v>0.84801335</v>
      </c>
      <c r="G65" s="14">
        <v>33.747116069999997</v>
      </c>
      <c r="H65" s="16">
        <v>0.82914399999999999</v>
      </c>
      <c r="I65" s="14">
        <v>0</v>
      </c>
      <c r="J65" s="16">
        <v>0</v>
      </c>
      <c r="K65" s="14" t="s">
        <v>582</v>
      </c>
      <c r="L65" s="16" t="s">
        <v>582</v>
      </c>
      <c r="M65" s="14">
        <v>5.1284040000000003E-2</v>
      </c>
      <c r="N65" s="16">
        <v>3.0137819999999999E-2</v>
      </c>
      <c r="O65" s="14">
        <v>1.8171710000000001E-2</v>
      </c>
      <c r="P65" s="16">
        <v>1.815392E-2</v>
      </c>
      <c r="Q65" s="14">
        <v>1.02606723</v>
      </c>
      <c r="R65" s="16">
        <v>0.23944149000000001</v>
      </c>
    </row>
    <row r="66" spans="1:18" x14ac:dyDescent="0.25">
      <c r="A66" s="11" t="s">
        <v>536</v>
      </c>
      <c r="B66" s="13">
        <v>5665</v>
      </c>
      <c r="C66" s="14">
        <f>(0/B66*100)</f>
        <v>0</v>
      </c>
      <c r="D66" s="15">
        <v>5665</v>
      </c>
      <c r="E66" s="14">
        <v>0</v>
      </c>
      <c r="F66" s="16">
        <v>0</v>
      </c>
      <c r="G66" s="14">
        <v>0</v>
      </c>
      <c r="H66" s="16">
        <v>0</v>
      </c>
      <c r="I66" s="14">
        <v>0</v>
      </c>
      <c r="J66" s="16">
        <v>0</v>
      </c>
      <c r="K66" s="14" t="s">
        <v>582</v>
      </c>
      <c r="L66" s="16" t="s">
        <v>582</v>
      </c>
      <c r="M66" s="14">
        <v>100</v>
      </c>
      <c r="N66" s="16">
        <v>0</v>
      </c>
      <c r="O66" s="14">
        <v>0</v>
      </c>
      <c r="P66" s="16">
        <v>0</v>
      </c>
      <c r="Q66" s="14">
        <v>0</v>
      </c>
      <c r="R66" s="16">
        <v>0</v>
      </c>
    </row>
    <row r="67" spans="1:18" x14ac:dyDescent="0.25">
      <c r="A67" s="11" t="s">
        <v>537</v>
      </c>
      <c r="B67" s="13">
        <v>6971</v>
      </c>
      <c r="C67" s="14">
        <f>(396/B67*100)</f>
        <v>5.6806770908047621</v>
      </c>
      <c r="D67" s="15">
        <v>6575</v>
      </c>
      <c r="E67" s="14">
        <v>56.788864179999997</v>
      </c>
      <c r="F67" s="16">
        <v>0.92860962000000002</v>
      </c>
      <c r="G67" s="14">
        <v>43.211135820000003</v>
      </c>
      <c r="H67" s="16">
        <v>0.92860962000000002</v>
      </c>
      <c r="I67" s="14">
        <v>0</v>
      </c>
      <c r="J67" s="16">
        <v>0</v>
      </c>
      <c r="K67" s="14" t="s">
        <v>582</v>
      </c>
      <c r="L67" s="16" t="s">
        <v>582</v>
      </c>
      <c r="M67" s="14">
        <v>0</v>
      </c>
      <c r="N67" s="16">
        <v>0</v>
      </c>
      <c r="O67" s="14">
        <v>0</v>
      </c>
      <c r="P67" s="16">
        <v>0</v>
      </c>
      <c r="Q67" s="14">
        <v>0</v>
      </c>
      <c r="R67" s="16">
        <v>0</v>
      </c>
    </row>
    <row r="68" spans="1:18" x14ac:dyDescent="0.25">
      <c r="A68" s="11" t="s">
        <v>538</v>
      </c>
      <c r="B68" s="13">
        <v>12083</v>
      </c>
      <c r="C68" s="14">
        <f>(29/B68*100)</f>
        <v>0.2400066208722999</v>
      </c>
      <c r="D68" s="15">
        <v>12054</v>
      </c>
      <c r="E68" s="14">
        <v>61.062366509999997</v>
      </c>
      <c r="F68" s="16">
        <v>0.43132189999999998</v>
      </c>
      <c r="G68" s="14">
        <v>38.937633490000003</v>
      </c>
      <c r="H68" s="16">
        <v>0.43132189999999998</v>
      </c>
      <c r="I68" s="14">
        <v>0</v>
      </c>
      <c r="J68" s="16">
        <v>0</v>
      </c>
      <c r="K68" s="14" t="s">
        <v>582</v>
      </c>
      <c r="L68" s="16" t="s">
        <v>582</v>
      </c>
      <c r="M68" s="14">
        <v>0</v>
      </c>
      <c r="N68" s="16">
        <v>0</v>
      </c>
      <c r="O68" s="14">
        <v>0</v>
      </c>
      <c r="P68" s="16">
        <v>0</v>
      </c>
      <c r="Q68" s="14">
        <v>0</v>
      </c>
      <c r="R68" s="16">
        <v>0</v>
      </c>
    </row>
    <row r="69" spans="1:18" x14ac:dyDescent="0.25">
      <c r="A69" s="11" t="s">
        <v>539</v>
      </c>
      <c r="B69" s="13">
        <v>4876</v>
      </c>
      <c r="C69" s="14">
        <f>(0/B69*100)</f>
        <v>0</v>
      </c>
      <c r="D69" s="15">
        <v>4876</v>
      </c>
      <c r="E69" s="14">
        <v>60.054228940000002</v>
      </c>
      <c r="F69" s="16">
        <v>1.67166137</v>
      </c>
      <c r="G69" s="14">
        <v>39.680823369999999</v>
      </c>
      <c r="H69" s="16">
        <v>1.6693519999999999</v>
      </c>
      <c r="I69" s="14">
        <v>0</v>
      </c>
      <c r="J69" s="16">
        <v>0</v>
      </c>
      <c r="K69" s="14" t="s">
        <v>582</v>
      </c>
      <c r="L69" s="16" t="s">
        <v>582</v>
      </c>
      <c r="M69" s="14">
        <v>0</v>
      </c>
      <c r="N69" s="16">
        <v>0</v>
      </c>
      <c r="O69" s="14">
        <v>0</v>
      </c>
      <c r="P69" s="16">
        <v>0</v>
      </c>
      <c r="Q69" s="14">
        <v>0.26494768000000002</v>
      </c>
      <c r="R69" s="16">
        <v>9.7654299999999999E-2</v>
      </c>
    </row>
    <row r="70" spans="1:18" x14ac:dyDescent="0.25">
      <c r="A70" s="11" t="s">
        <v>540</v>
      </c>
      <c r="B70" s="13">
        <v>6036</v>
      </c>
      <c r="C70" s="14">
        <f>(223/B70*100)</f>
        <v>3.6944996686547382</v>
      </c>
      <c r="D70" s="15">
        <v>5813</v>
      </c>
      <c r="E70" s="14">
        <v>84.635792559999999</v>
      </c>
      <c r="F70" s="16">
        <v>0.52430812999999998</v>
      </c>
      <c r="G70" s="14">
        <v>15.364207439999999</v>
      </c>
      <c r="H70" s="16">
        <v>0.52430812999999998</v>
      </c>
      <c r="I70" s="14">
        <v>0</v>
      </c>
      <c r="J70" s="16">
        <v>0</v>
      </c>
      <c r="K70" s="14" t="s">
        <v>582</v>
      </c>
      <c r="L70" s="16" t="s">
        <v>582</v>
      </c>
      <c r="M70" s="14">
        <v>0</v>
      </c>
      <c r="N70" s="16">
        <v>0</v>
      </c>
      <c r="O70" s="14">
        <v>0</v>
      </c>
      <c r="P70" s="16">
        <v>0</v>
      </c>
      <c r="Q70" s="14">
        <v>0</v>
      </c>
      <c r="R70" s="16">
        <v>0</v>
      </c>
    </row>
    <row r="71" spans="1:18" x14ac:dyDescent="0.25">
      <c r="A71" s="11" t="s">
        <v>541</v>
      </c>
      <c r="B71" s="13">
        <v>6115</v>
      </c>
      <c r="C71" s="14">
        <f>(18/B71*100)</f>
        <v>0.29435813573180702</v>
      </c>
      <c r="D71" s="15">
        <v>6097</v>
      </c>
      <c r="E71" s="14">
        <v>72.075415390000003</v>
      </c>
      <c r="F71" s="16">
        <v>0.72677192000000002</v>
      </c>
      <c r="G71" s="14">
        <v>27.92458461</v>
      </c>
      <c r="H71" s="16">
        <v>0.72677192000000002</v>
      </c>
      <c r="I71" s="14">
        <v>0</v>
      </c>
      <c r="J71" s="16">
        <v>0</v>
      </c>
      <c r="K71" s="14" t="s">
        <v>582</v>
      </c>
      <c r="L71" s="16" t="s">
        <v>582</v>
      </c>
      <c r="M71" s="14">
        <v>0</v>
      </c>
      <c r="N71" s="16">
        <v>0</v>
      </c>
      <c r="O71" s="14">
        <v>0</v>
      </c>
      <c r="P71" s="16">
        <v>0</v>
      </c>
      <c r="Q71" s="14">
        <v>0</v>
      </c>
      <c r="R71" s="16">
        <v>0</v>
      </c>
    </row>
    <row r="72" spans="1:18" x14ac:dyDescent="0.25">
      <c r="A72" s="11" t="s">
        <v>542</v>
      </c>
      <c r="B72" s="13">
        <v>7708</v>
      </c>
      <c r="C72" s="14">
        <f>(5/B72*100)</f>
        <v>6.4867669953295279E-2</v>
      </c>
      <c r="D72" s="15">
        <v>7703</v>
      </c>
      <c r="E72" s="14">
        <v>56.015116519999999</v>
      </c>
      <c r="F72" s="16">
        <v>0.88796352999999995</v>
      </c>
      <c r="G72" s="14">
        <v>43.984883480000001</v>
      </c>
      <c r="H72" s="16">
        <v>0.88796352999999995</v>
      </c>
      <c r="I72" s="14">
        <v>0</v>
      </c>
      <c r="J72" s="16">
        <v>0</v>
      </c>
      <c r="K72" s="14" t="s">
        <v>582</v>
      </c>
      <c r="L72" s="16" t="s">
        <v>582</v>
      </c>
      <c r="M72" s="14">
        <v>0</v>
      </c>
      <c r="N72" s="16">
        <v>0</v>
      </c>
      <c r="O72" s="14">
        <v>0</v>
      </c>
      <c r="P72" s="16">
        <v>0</v>
      </c>
      <c r="Q72" s="14">
        <v>0</v>
      </c>
      <c r="R72" s="16">
        <v>0</v>
      </c>
    </row>
    <row r="73" spans="1:18" x14ac:dyDescent="0.25">
      <c r="A73" s="11" t="s">
        <v>543</v>
      </c>
      <c r="B73" s="13">
        <v>8249</v>
      </c>
      <c r="C73" s="14">
        <f>(155/B73*100)</f>
        <v>1.8790156382591829</v>
      </c>
      <c r="D73" s="15">
        <v>8094</v>
      </c>
      <c r="E73" s="14">
        <v>61.285077989999998</v>
      </c>
      <c r="F73" s="16">
        <v>0.98527752999999996</v>
      </c>
      <c r="G73" s="14">
        <v>38.714922010000002</v>
      </c>
      <c r="H73" s="16">
        <v>0.98527752999999996</v>
      </c>
      <c r="I73" s="14">
        <v>0</v>
      </c>
      <c r="J73" s="16">
        <v>0</v>
      </c>
      <c r="K73" s="14" t="s">
        <v>582</v>
      </c>
      <c r="L73" s="16" t="s">
        <v>582</v>
      </c>
      <c r="M73" s="14">
        <v>0</v>
      </c>
      <c r="N73" s="16">
        <v>0</v>
      </c>
      <c r="O73" s="14">
        <v>0</v>
      </c>
      <c r="P73" s="16">
        <v>0</v>
      </c>
      <c r="Q73" s="14">
        <v>0</v>
      </c>
      <c r="R73" s="16">
        <v>0</v>
      </c>
    </row>
    <row r="74" spans="1:18" x14ac:dyDescent="0.25">
      <c r="A74" s="11" t="s">
        <v>544</v>
      </c>
      <c r="B74" s="13">
        <v>4692</v>
      </c>
      <c r="C74" s="14">
        <f>(82/B74*100)</f>
        <v>1.7476555839727195</v>
      </c>
      <c r="D74" s="15">
        <v>4610</v>
      </c>
      <c r="E74" s="14">
        <v>65.992474200000004</v>
      </c>
      <c r="F74" s="16">
        <v>0.75528611000000001</v>
      </c>
      <c r="G74" s="14">
        <v>31.530482979999999</v>
      </c>
      <c r="H74" s="16">
        <v>0.77107630999999999</v>
      </c>
      <c r="I74" s="14">
        <v>0</v>
      </c>
      <c r="J74" s="16">
        <v>0</v>
      </c>
      <c r="K74" s="14" t="s">
        <v>582</v>
      </c>
      <c r="L74" s="16" t="s">
        <v>582</v>
      </c>
      <c r="M74" s="14">
        <v>0</v>
      </c>
      <c r="N74" s="16">
        <v>0</v>
      </c>
      <c r="O74" s="14">
        <v>0</v>
      </c>
      <c r="P74" s="16">
        <v>0</v>
      </c>
      <c r="Q74" s="14">
        <v>2.4770428199999999</v>
      </c>
      <c r="R74" s="16">
        <v>0.20340316999999999</v>
      </c>
    </row>
    <row r="75" spans="1:18" x14ac:dyDescent="0.25">
      <c r="A75" s="11" t="s">
        <v>545</v>
      </c>
      <c r="B75" s="13">
        <v>5375</v>
      </c>
      <c r="C75" s="14">
        <f>(0/B75*100)</f>
        <v>0</v>
      </c>
      <c r="D75" s="15">
        <v>5375</v>
      </c>
      <c r="E75" s="14">
        <v>0</v>
      </c>
      <c r="F75" s="16">
        <v>0</v>
      </c>
      <c r="G75" s="14">
        <v>0</v>
      </c>
      <c r="H75" s="16">
        <v>0</v>
      </c>
      <c r="I75" s="14">
        <v>0</v>
      </c>
      <c r="J75" s="16">
        <v>0</v>
      </c>
      <c r="K75" s="14" t="s">
        <v>582</v>
      </c>
      <c r="L75" s="16" t="s">
        <v>582</v>
      </c>
      <c r="M75" s="14">
        <v>100</v>
      </c>
      <c r="N75" s="16">
        <v>0</v>
      </c>
      <c r="O75" s="14">
        <v>0</v>
      </c>
      <c r="P75" s="16">
        <v>0</v>
      </c>
      <c r="Q75" s="14">
        <v>0</v>
      </c>
      <c r="R75" s="16">
        <v>0</v>
      </c>
    </row>
    <row r="76" spans="1:18" x14ac:dyDescent="0.25">
      <c r="A76" s="11" t="s">
        <v>546</v>
      </c>
      <c r="B76" s="13">
        <v>14167</v>
      </c>
      <c r="C76" s="14">
        <f>(232/B76*100)</f>
        <v>1.6376085268581915</v>
      </c>
      <c r="D76" s="15">
        <v>13935</v>
      </c>
      <c r="E76" s="14">
        <v>65.314378599999998</v>
      </c>
      <c r="F76" s="16">
        <v>0.65957244999999998</v>
      </c>
      <c r="G76" s="14">
        <v>34.685621400000002</v>
      </c>
      <c r="H76" s="16">
        <v>0.65957244999999998</v>
      </c>
      <c r="I76" s="14">
        <v>0</v>
      </c>
      <c r="J76" s="16">
        <v>0</v>
      </c>
      <c r="K76" s="14" t="s">
        <v>582</v>
      </c>
      <c r="L76" s="16" t="s">
        <v>582</v>
      </c>
      <c r="M76" s="14">
        <v>0</v>
      </c>
      <c r="N76" s="16">
        <v>0</v>
      </c>
      <c r="O76" s="14">
        <v>0</v>
      </c>
      <c r="P76" s="16">
        <v>0</v>
      </c>
      <c r="Q76" s="14">
        <v>0</v>
      </c>
      <c r="R76" s="16">
        <v>0</v>
      </c>
    </row>
    <row r="77" spans="1:18" x14ac:dyDescent="0.25">
      <c r="A77" s="11" t="s">
        <v>547</v>
      </c>
      <c r="B77" s="13">
        <v>6062</v>
      </c>
      <c r="C77" s="14">
        <f>(168/B77*100)</f>
        <v>2.7713625866050808</v>
      </c>
      <c r="D77" s="15">
        <v>5894</v>
      </c>
      <c r="E77" s="14">
        <v>58.390382440000003</v>
      </c>
      <c r="F77" s="16">
        <v>0.69424620000000004</v>
      </c>
      <c r="G77" s="14">
        <v>41.609617559999997</v>
      </c>
      <c r="H77" s="16">
        <v>0.69424620000000004</v>
      </c>
      <c r="I77" s="14">
        <v>0</v>
      </c>
      <c r="J77" s="16">
        <v>0</v>
      </c>
      <c r="K77" s="14" t="s">
        <v>582</v>
      </c>
      <c r="L77" s="16" t="s">
        <v>582</v>
      </c>
      <c r="M77" s="14">
        <v>0</v>
      </c>
      <c r="N77" s="16">
        <v>0</v>
      </c>
      <c r="O77" s="14">
        <v>0</v>
      </c>
      <c r="P77" s="16">
        <v>0</v>
      </c>
      <c r="Q77" s="14">
        <v>0</v>
      </c>
      <c r="R77" s="16">
        <v>0</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48.991628200000001</v>
      </c>
      <c r="F80" s="16">
        <v>1.1293304200000001</v>
      </c>
      <c r="G80" s="14">
        <v>50.114753299999997</v>
      </c>
      <c r="H80" s="16">
        <v>1.1413606700000001</v>
      </c>
      <c r="I80" s="14">
        <v>0</v>
      </c>
      <c r="J80" s="16">
        <v>0</v>
      </c>
      <c r="K80" s="14" t="s">
        <v>582</v>
      </c>
      <c r="L80" s="16" t="s">
        <v>582</v>
      </c>
      <c r="M80" s="14">
        <v>0</v>
      </c>
      <c r="N80" s="16">
        <v>0</v>
      </c>
      <c r="O80" s="14">
        <v>0</v>
      </c>
      <c r="P80" s="16">
        <v>0</v>
      </c>
      <c r="Q80" s="14">
        <v>0.89361849999999998</v>
      </c>
      <c r="R80" s="16">
        <v>0.14136984</v>
      </c>
    </row>
    <row r="81" spans="1:18" x14ac:dyDescent="0.25">
      <c r="A81" s="19" t="s">
        <v>551</v>
      </c>
      <c r="B81" s="13">
        <v>8861</v>
      </c>
      <c r="C81" s="14">
        <f>(76/B81*100)</f>
        <v>0.85769100552984989</v>
      </c>
      <c r="D81" s="15">
        <v>8785</v>
      </c>
      <c r="E81" s="14">
        <v>60.680342580000001</v>
      </c>
      <c r="F81" s="16">
        <v>1.19696563</v>
      </c>
      <c r="G81" s="14">
        <v>39.319657419999999</v>
      </c>
      <c r="H81" s="16">
        <v>1.19696563</v>
      </c>
      <c r="I81" s="14">
        <v>0</v>
      </c>
      <c r="J81" s="16">
        <v>0</v>
      </c>
      <c r="K81" s="14" t="s">
        <v>582</v>
      </c>
      <c r="L81" s="16" t="s">
        <v>582</v>
      </c>
      <c r="M81" s="14">
        <v>0</v>
      </c>
      <c r="N81" s="16">
        <v>0</v>
      </c>
      <c r="O81" s="14">
        <v>0</v>
      </c>
      <c r="P81" s="16">
        <v>0</v>
      </c>
      <c r="Q81" s="14">
        <v>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769</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770</v>
      </c>
      <c r="F4" s="22"/>
      <c r="G4" s="21" t="s">
        <v>771</v>
      </c>
      <c r="H4" s="22"/>
      <c r="I4" s="21" t="s">
        <v>772</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(534/B7*100)</f>
        <v>3.6751548520302824</v>
      </c>
      <c r="D7" s="15">
        <v>13996</v>
      </c>
      <c r="E7" s="14">
        <v>35.124565369999999</v>
      </c>
      <c r="F7" s="16">
        <v>0.76250320999999999</v>
      </c>
      <c r="G7" s="14">
        <v>26.16715293</v>
      </c>
      <c r="H7" s="16">
        <v>0.50449242999999999</v>
      </c>
      <c r="I7" s="14">
        <v>22.732455229999999</v>
      </c>
      <c r="J7" s="16">
        <v>0.58760458999999998</v>
      </c>
      <c r="K7" s="14">
        <v>14.69024097</v>
      </c>
      <c r="L7" s="16">
        <v>0.49618428999999997</v>
      </c>
      <c r="M7" s="14" t="s">
        <v>582</v>
      </c>
      <c r="N7" s="16" t="s">
        <v>582</v>
      </c>
      <c r="O7" s="14">
        <v>0</v>
      </c>
      <c r="P7" s="16">
        <v>0</v>
      </c>
      <c r="Q7" s="14">
        <v>0</v>
      </c>
      <c r="R7" s="16">
        <v>0</v>
      </c>
      <c r="S7" s="14">
        <v>1.2855855</v>
      </c>
      <c r="T7" s="16">
        <v>0.12123204999999999</v>
      </c>
    </row>
    <row r="8" spans="1:20" x14ac:dyDescent="0.25">
      <c r="A8" s="11" t="s">
        <v>478</v>
      </c>
      <c r="B8" s="13">
        <v>7007</v>
      </c>
      <c r="C8" s="14">
        <f>(46/B8*100)</f>
        <v>0.65648637077208505</v>
      </c>
      <c r="D8" s="15">
        <v>6961</v>
      </c>
      <c r="E8" s="14">
        <v>71.371012480000005</v>
      </c>
      <c r="F8" s="16">
        <v>0.94685357000000003</v>
      </c>
      <c r="G8" s="14">
        <v>8.0004848000000006</v>
      </c>
      <c r="H8" s="16">
        <v>0.49353254000000002</v>
      </c>
      <c r="I8" s="14">
        <v>1.53226953</v>
      </c>
      <c r="J8" s="16">
        <v>0.14554590000000001</v>
      </c>
      <c r="K8" s="14">
        <v>16.826314329999999</v>
      </c>
      <c r="L8" s="16">
        <v>0.87042341999999995</v>
      </c>
      <c r="M8" s="14" t="s">
        <v>582</v>
      </c>
      <c r="N8" s="16" t="s">
        <v>582</v>
      </c>
      <c r="O8" s="14">
        <v>0.47407558999999999</v>
      </c>
      <c r="P8" s="16">
        <v>0.11667501</v>
      </c>
      <c r="Q8" s="14">
        <v>0</v>
      </c>
      <c r="R8" s="16">
        <v>0</v>
      </c>
      <c r="S8" s="14">
        <v>1.7958432600000001</v>
      </c>
      <c r="T8" s="16">
        <v>0.19904877000000001</v>
      </c>
    </row>
    <row r="9" spans="1:20" x14ac:dyDescent="0.25">
      <c r="A9" s="11" t="s">
        <v>479</v>
      </c>
      <c r="B9" s="13">
        <v>9651</v>
      </c>
      <c r="C9" s="14">
        <f>(510/B9*100)</f>
        <v>5.2844264843021449</v>
      </c>
      <c r="D9" s="15">
        <v>9141</v>
      </c>
      <c r="E9" s="14">
        <v>64.176146410000001</v>
      </c>
      <c r="F9" s="16">
        <v>0.90946903999999995</v>
      </c>
      <c r="G9" s="14">
        <v>20.047579509999998</v>
      </c>
      <c r="H9" s="16">
        <v>0.65635109999999997</v>
      </c>
      <c r="I9" s="14">
        <v>4.8758659800000004</v>
      </c>
      <c r="J9" s="16">
        <v>0.28053405999999997</v>
      </c>
      <c r="K9" s="14">
        <v>5.1471188100000003</v>
      </c>
      <c r="L9" s="16">
        <v>0.39622354999999998</v>
      </c>
      <c r="M9" s="14" t="s">
        <v>582</v>
      </c>
      <c r="N9" s="16" t="s">
        <v>582</v>
      </c>
      <c r="O9" s="14">
        <v>3.15093778</v>
      </c>
      <c r="P9" s="16">
        <v>0.56382642999999999</v>
      </c>
      <c r="Q9" s="14">
        <v>0</v>
      </c>
      <c r="R9" s="16">
        <v>0</v>
      </c>
      <c r="S9" s="14">
        <v>2.60235153</v>
      </c>
      <c r="T9" s="16">
        <v>0.22305198000000001</v>
      </c>
    </row>
    <row r="10" spans="1:20" x14ac:dyDescent="0.25">
      <c r="A10" s="11" t="s">
        <v>480</v>
      </c>
      <c r="B10" s="13">
        <v>20058</v>
      </c>
      <c r="C10" s="14">
        <f>(545/B10*100)</f>
        <v>2.7171203509821518</v>
      </c>
      <c r="D10" s="15">
        <v>19513</v>
      </c>
      <c r="E10" s="14">
        <v>16.824558790000001</v>
      </c>
      <c r="F10" s="16">
        <v>0.57956273000000003</v>
      </c>
      <c r="G10" s="14">
        <v>39.382908149999999</v>
      </c>
      <c r="H10" s="16">
        <v>0.60029750999999998</v>
      </c>
      <c r="I10" s="14">
        <v>35.220446260000003</v>
      </c>
      <c r="J10" s="16">
        <v>0.68744411999999999</v>
      </c>
      <c r="K10" s="14">
        <v>7.6089070899999998</v>
      </c>
      <c r="L10" s="16">
        <v>0.36809014000000001</v>
      </c>
      <c r="M10" s="14" t="s">
        <v>582</v>
      </c>
      <c r="N10" s="16" t="s">
        <v>582</v>
      </c>
      <c r="O10" s="14">
        <v>0</v>
      </c>
      <c r="P10" s="16">
        <v>0</v>
      </c>
      <c r="Q10" s="14">
        <v>0</v>
      </c>
      <c r="R10" s="16">
        <v>0</v>
      </c>
      <c r="S10" s="14">
        <v>0.96317971000000002</v>
      </c>
      <c r="T10" s="16">
        <v>0.12564217</v>
      </c>
    </row>
    <row r="11" spans="1:20" x14ac:dyDescent="0.25">
      <c r="A11" s="11" t="s">
        <v>481</v>
      </c>
      <c r="B11" s="13">
        <v>7053</v>
      </c>
      <c r="C11" s="14">
        <f>(94/B11*100)</f>
        <v>1.3327661987806607</v>
      </c>
      <c r="D11" s="15">
        <v>6959</v>
      </c>
      <c r="E11" s="14">
        <v>70.27112194</v>
      </c>
      <c r="F11" s="16">
        <v>0.88964160000000003</v>
      </c>
      <c r="G11" s="14">
        <v>13.985289460000001</v>
      </c>
      <c r="H11" s="16">
        <v>0.48565138000000002</v>
      </c>
      <c r="I11" s="14">
        <v>3.1554306599999999</v>
      </c>
      <c r="J11" s="16">
        <v>0.24356549</v>
      </c>
      <c r="K11" s="14">
        <v>10.44568801</v>
      </c>
      <c r="L11" s="16">
        <v>0.56776621999999999</v>
      </c>
      <c r="M11" s="14" t="s">
        <v>582</v>
      </c>
      <c r="N11" s="16" t="s">
        <v>582</v>
      </c>
      <c r="O11" s="14">
        <v>0</v>
      </c>
      <c r="P11" s="16">
        <v>0</v>
      </c>
      <c r="Q11" s="14">
        <v>0</v>
      </c>
      <c r="R11" s="16">
        <v>0</v>
      </c>
      <c r="S11" s="14">
        <v>2.1424699299999999</v>
      </c>
      <c r="T11" s="16">
        <v>0.22723747</v>
      </c>
    </row>
    <row r="12" spans="1:20" x14ac:dyDescent="0.25">
      <c r="A12" s="11" t="s">
        <v>482</v>
      </c>
      <c r="B12" s="13">
        <v>6894</v>
      </c>
      <c r="C12" s="14">
        <f>(59/B12*100)</f>
        <v>0.85581665216129965</v>
      </c>
      <c r="D12" s="15">
        <v>6835</v>
      </c>
      <c r="E12" s="14">
        <v>80.763031260000005</v>
      </c>
      <c r="F12" s="16">
        <v>0.91775923999999998</v>
      </c>
      <c r="G12" s="14">
        <v>10.379174559999999</v>
      </c>
      <c r="H12" s="16">
        <v>0.60288978999999998</v>
      </c>
      <c r="I12" s="14">
        <v>1.0240898300000001</v>
      </c>
      <c r="J12" s="16">
        <v>0.12920928000000001</v>
      </c>
      <c r="K12" s="14">
        <v>3.9779236600000001</v>
      </c>
      <c r="L12" s="16">
        <v>0.38596943</v>
      </c>
      <c r="M12" s="14" t="s">
        <v>582</v>
      </c>
      <c r="N12" s="16" t="s">
        <v>582</v>
      </c>
      <c r="O12" s="14">
        <v>2.3477860100000001</v>
      </c>
      <c r="P12" s="16">
        <v>0.59181510000000004</v>
      </c>
      <c r="Q12" s="14">
        <v>0</v>
      </c>
      <c r="R12" s="16">
        <v>0</v>
      </c>
      <c r="S12" s="14">
        <v>1.5079946799999999</v>
      </c>
      <c r="T12" s="16">
        <v>0.14781996999999999</v>
      </c>
    </row>
    <row r="13" spans="1:20" x14ac:dyDescent="0.25">
      <c r="A13" s="11" t="s">
        <v>483</v>
      </c>
      <c r="B13" s="13">
        <v>7161</v>
      </c>
      <c r="C13" s="14">
        <f>(124/B13*100)</f>
        <v>1.7316017316017316</v>
      </c>
      <c r="D13" s="15">
        <v>7037</v>
      </c>
      <c r="E13" s="14">
        <v>79.124933040000002</v>
      </c>
      <c r="F13" s="16">
        <v>0.82113108000000001</v>
      </c>
      <c r="G13" s="14">
        <v>10.767612420000001</v>
      </c>
      <c r="H13" s="16">
        <v>0.43935453000000002</v>
      </c>
      <c r="I13" s="14">
        <v>0.78094752000000001</v>
      </c>
      <c r="J13" s="16">
        <v>0.15948283999999999</v>
      </c>
      <c r="K13" s="14">
        <v>3.2117523299999999</v>
      </c>
      <c r="L13" s="16">
        <v>0.39046861999999999</v>
      </c>
      <c r="M13" s="14" t="s">
        <v>582</v>
      </c>
      <c r="N13" s="16" t="s">
        <v>582</v>
      </c>
      <c r="O13" s="14">
        <v>4.0867382699999997</v>
      </c>
      <c r="P13" s="16">
        <v>0.46982301999999998</v>
      </c>
      <c r="Q13" s="14">
        <v>0</v>
      </c>
      <c r="R13" s="16">
        <v>0</v>
      </c>
      <c r="S13" s="14">
        <v>2.0280163999999998</v>
      </c>
      <c r="T13" s="16">
        <v>0.17653358999999999</v>
      </c>
    </row>
    <row r="14" spans="1:20" x14ac:dyDescent="0.25">
      <c r="A14" s="11" t="s">
        <v>484</v>
      </c>
      <c r="B14" s="13">
        <v>5587</v>
      </c>
      <c r="C14" s="14">
        <f>(78/B14*100)</f>
        <v>1.3960980848398066</v>
      </c>
      <c r="D14" s="15">
        <v>5509</v>
      </c>
      <c r="E14" s="14">
        <v>83.18231815</v>
      </c>
      <c r="F14" s="16">
        <v>0.59750391000000003</v>
      </c>
      <c r="G14" s="14">
        <v>10.9485844</v>
      </c>
      <c r="H14" s="16">
        <v>0.48134545000000001</v>
      </c>
      <c r="I14" s="14">
        <v>2.72897312</v>
      </c>
      <c r="J14" s="16">
        <v>0.23722181000000001</v>
      </c>
      <c r="K14" s="14">
        <v>2.4375598599999999</v>
      </c>
      <c r="L14" s="16">
        <v>0.23124138</v>
      </c>
      <c r="M14" s="14" t="s">
        <v>582</v>
      </c>
      <c r="N14" s="16" t="s">
        <v>582</v>
      </c>
      <c r="O14" s="14">
        <v>0</v>
      </c>
      <c r="P14" s="16">
        <v>0</v>
      </c>
      <c r="Q14" s="14">
        <v>0</v>
      </c>
      <c r="R14" s="16">
        <v>0</v>
      </c>
      <c r="S14" s="14">
        <v>0.70256447</v>
      </c>
      <c r="T14" s="16">
        <v>0.12535031999999999</v>
      </c>
    </row>
    <row r="15" spans="1:20" x14ac:dyDescent="0.25">
      <c r="A15" s="11" t="s">
        <v>485</v>
      </c>
      <c r="B15" s="13">
        <v>5882</v>
      </c>
      <c r="C15" s="14">
        <f>(63/B15*100)</f>
        <v>1.0710642638558314</v>
      </c>
      <c r="D15" s="15">
        <v>5819</v>
      </c>
      <c r="E15" s="14">
        <v>79.657035339999993</v>
      </c>
      <c r="F15" s="16">
        <v>0.92681055999999995</v>
      </c>
      <c r="G15" s="14">
        <v>13.341339509999999</v>
      </c>
      <c r="H15" s="16">
        <v>0.70444474000000001</v>
      </c>
      <c r="I15" s="14">
        <v>2.28165577</v>
      </c>
      <c r="J15" s="16">
        <v>0.22500197</v>
      </c>
      <c r="K15" s="14">
        <v>1.5669367400000001</v>
      </c>
      <c r="L15" s="16">
        <v>0.19263904000000001</v>
      </c>
      <c r="M15" s="14" t="s">
        <v>582</v>
      </c>
      <c r="N15" s="16" t="s">
        <v>582</v>
      </c>
      <c r="O15" s="14">
        <v>1.0145309600000001</v>
      </c>
      <c r="P15" s="16">
        <v>0.45475497999999998</v>
      </c>
      <c r="Q15" s="14">
        <v>0</v>
      </c>
      <c r="R15" s="16">
        <v>0</v>
      </c>
      <c r="S15" s="14">
        <v>2.13850169</v>
      </c>
      <c r="T15" s="16">
        <v>0.19926886999999999</v>
      </c>
    </row>
    <row r="16" spans="1:20" x14ac:dyDescent="0.25">
      <c r="A16" s="11" t="s">
        <v>486</v>
      </c>
      <c r="B16" s="13">
        <v>6108</v>
      </c>
      <c r="C16" s="14">
        <f>(121/B16*100)</f>
        <v>1.9810085134250164</v>
      </c>
      <c r="D16" s="15">
        <v>5987</v>
      </c>
      <c r="E16" s="14">
        <v>76.544836900000007</v>
      </c>
      <c r="F16" s="16">
        <v>0.78245341999999996</v>
      </c>
      <c r="G16" s="14">
        <v>11.972405459999999</v>
      </c>
      <c r="H16" s="16">
        <v>0.45092059000000001</v>
      </c>
      <c r="I16" s="14">
        <v>1.7679467</v>
      </c>
      <c r="J16" s="16">
        <v>0.16750097</v>
      </c>
      <c r="K16" s="14">
        <v>7.7867832400000001</v>
      </c>
      <c r="L16" s="16">
        <v>0.68873737000000002</v>
      </c>
      <c r="M16" s="14" t="s">
        <v>582</v>
      </c>
      <c r="N16" s="16" t="s">
        <v>582</v>
      </c>
      <c r="O16" s="14">
        <v>0</v>
      </c>
      <c r="P16" s="16">
        <v>0</v>
      </c>
      <c r="Q16" s="14">
        <v>0</v>
      </c>
      <c r="R16" s="16">
        <v>0</v>
      </c>
      <c r="S16" s="14">
        <v>1.9280276999999999</v>
      </c>
      <c r="T16" s="16">
        <v>0.22446450000000001</v>
      </c>
    </row>
    <row r="17" spans="1:20" x14ac:dyDescent="0.25">
      <c r="A17" s="11" t="s">
        <v>487</v>
      </c>
      <c r="B17" s="13">
        <v>6504</v>
      </c>
      <c r="C17" s="14">
        <f>(1120/B17*100)</f>
        <v>17.220172201722018</v>
      </c>
      <c r="D17" s="15">
        <v>5384</v>
      </c>
      <c r="E17" s="14">
        <v>51.844556939999997</v>
      </c>
      <c r="F17" s="16">
        <v>1.3527755400000001</v>
      </c>
      <c r="G17" s="14">
        <v>26.420673539999999</v>
      </c>
      <c r="H17" s="16">
        <v>1.0701395199999999</v>
      </c>
      <c r="I17" s="14">
        <v>10.29885129</v>
      </c>
      <c r="J17" s="16">
        <v>0.64456449999999998</v>
      </c>
      <c r="K17" s="14">
        <v>4.1516922599999999</v>
      </c>
      <c r="L17" s="16">
        <v>0.56790863000000003</v>
      </c>
      <c r="M17" s="14" t="s">
        <v>582</v>
      </c>
      <c r="N17" s="16" t="s">
        <v>582</v>
      </c>
      <c r="O17" s="14">
        <v>2.7494470600000001</v>
      </c>
      <c r="P17" s="16">
        <v>0.36106387000000001</v>
      </c>
      <c r="Q17" s="14">
        <v>0</v>
      </c>
      <c r="R17" s="16">
        <v>0</v>
      </c>
      <c r="S17" s="14">
        <v>4.5347789199999999</v>
      </c>
      <c r="T17" s="16">
        <v>0.32744415999999998</v>
      </c>
    </row>
    <row r="18" spans="1:20" x14ac:dyDescent="0.25">
      <c r="A18" s="11" t="s">
        <v>488</v>
      </c>
      <c r="B18" s="13">
        <v>5532</v>
      </c>
      <c r="C18" s="14">
        <f>(29/B18*100)</f>
        <v>0.52422270426608819</v>
      </c>
      <c r="D18" s="15">
        <v>5503</v>
      </c>
      <c r="E18" s="14">
        <v>63.370258620000001</v>
      </c>
      <c r="F18" s="16">
        <v>0.77989308999999996</v>
      </c>
      <c r="G18" s="14">
        <v>24.235069459999998</v>
      </c>
      <c r="H18" s="16">
        <v>0.65358154999999996</v>
      </c>
      <c r="I18" s="14">
        <v>6.9273394599999998</v>
      </c>
      <c r="J18" s="16">
        <v>0.32442465999999998</v>
      </c>
      <c r="K18" s="14">
        <v>4.1571547500000001</v>
      </c>
      <c r="L18" s="16">
        <v>0.35353232000000001</v>
      </c>
      <c r="M18" s="14" t="s">
        <v>582</v>
      </c>
      <c r="N18" s="16" t="s">
        <v>582</v>
      </c>
      <c r="O18" s="14">
        <v>0</v>
      </c>
      <c r="P18" s="16">
        <v>0</v>
      </c>
      <c r="Q18" s="14">
        <v>0</v>
      </c>
      <c r="R18" s="16">
        <v>0</v>
      </c>
      <c r="S18" s="14">
        <v>1.3101777100000001</v>
      </c>
      <c r="T18" s="16">
        <v>0.20009358999999999</v>
      </c>
    </row>
    <row r="19" spans="1:20" x14ac:dyDescent="0.25">
      <c r="A19" s="11" t="s">
        <v>489</v>
      </c>
      <c r="B19" s="13">
        <v>5658</v>
      </c>
      <c r="C19" s="14">
        <f>(139/B19*100)</f>
        <v>2.4566984800282783</v>
      </c>
      <c r="D19" s="15">
        <v>5519</v>
      </c>
      <c r="E19" s="14">
        <v>70.007494960000002</v>
      </c>
      <c r="F19" s="16">
        <v>1.18393916</v>
      </c>
      <c r="G19" s="14">
        <v>11.11864252</v>
      </c>
      <c r="H19" s="16">
        <v>0.52380210000000005</v>
      </c>
      <c r="I19" s="14">
        <v>2.2449976899999999</v>
      </c>
      <c r="J19" s="16">
        <v>0.27827934999999998</v>
      </c>
      <c r="K19" s="14">
        <v>14.076722999999999</v>
      </c>
      <c r="L19" s="16">
        <v>1.2733763300000001</v>
      </c>
      <c r="M19" s="14" t="s">
        <v>582</v>
      </c>
      <c r="N19" s="16" t="s">
        <v>582</v>
      </c>
      <c r="O19" s="14">
        <v>0</v>
      </c>
      <c r="P19" s="16">
        <v>0</v>
      </c>
      <c r="Q19" s="14">
        <v>0</v>
      </c>
      <c r="R19" s="16">
        <v>0</v>
      </c>
      <c r="S19" s="14">
        <v>2.5521418200000001</v>
      </c>
      <c r="T19" s="16">
        <v>0.25959862</v>
      </c>
    </row>
    <row r="20" spans="1:20" x14ac:dyDescent="0.25">
      <c r="A20" s="11" t="s">
        <v>490</v>
      </c>
      <c r="B20" s="13">
        <v>3371</v>
      </c>
      <c r="C20" s="14">
        <f>(75/B20*100)</f>
        <v>2.2248590922574905</v>
      </c>
      <c r="D20" s="15">
        <v>3296</v>
      </c>
      <c r="E20" s="14">
        <v>77.832430650000006</v>
      </c>
      <c r="F20" s="16">
        <v>0.58610103000000002</v>
      </c>
      <c r="G20" s="14">
        <v>12.05510082</v>
      </c>
      <c r="H20" s="16">
        <v>0.52987202</v>
      </c>
      <c r="I20" s="14">
        <v>1.9975163199999999</v>
      </c>
      <c r="J20" s="16">
        <v>0.21211733999999999</v>
      </c>
      <c r="K20" s="14">
        <v>7.3078253999999996</v>
      </c>
      <c r="L20" s="16">
        <v>0.35115152999999999</v>
      </c>
      <c r="M20" s="14" t="s">
        <v>582</v>
      </c>
      <c r="N20" s="16" t="s">
        <v>582</v>
      </c>
      <c r="O20" s="14">
        <v>0</v>
      </c>
      <c r="P20" s="16">
        <v>0</v>
      </c>
      <c r="Q20" s="14">
        <v>0</v>
      </c>
      <c r="R20" s="16">
        <v>0</v>
      </c>
      <c r="S20" s="14">
        <v>0.80712680999999997</v>
      </c>
      <c r="T20" s="16">
        <v>0.15497633</v>
      </c>
    </row>
    <row r="21" spans="1:20" x14ac:dyDescent="0.25">
      <c r="A21" s="11" t="s">
        <v>491</v>
      </c>
      <c r="B21" s="13">
        <v>5741</v>
      </c>
      <c r="C21" s="14">
        <f>(46/B21*100)</f>
        <v>0.80125413690994607</v>
      </c>
      <c r="D21" s="15">
        <v>5695</v>
      </c>
      <c r="E21" s="14">
        <v>24.365706500000002</v>
      </c>
      <c r="F21" s="16">
        <v>0.86142605999999999</v>
      </c>
      <c r="G21" s="14">
        <v>33.107179979999998</v>
      </c>
      <c r="H21" s="16">
        <v>0.91745816999999996</v>
      </c>
      <c r="I21" s="14">
        <v>32.499581399999997</v>
      </c>
      <c r="J21" s="16">
        <v>0.85513141999999998</v>
      </c>
      <c r="K21" s="14">
        <v>9.1462723199999996</v>
      </c>
      <c r="L21" s="16">
        <v>0.86654134999999999</v>
      </c>
      <c r="M21" s="14" t="s">
        <v>582</v>
      </c>
      <c r="N21" s="16" t="s">
        <v>582</v>
      </c>
      <c r="O21" s="14">
        <v>0</v>
      </c>
      <c r="P21" s="16">
        <v>0</v>
      </c>
      <c r="Q21" s="14">
        <v>0</v>
      </c>
      <c r="R21" s="16">
        <v>0</v>
      </c>
      <c r="S21" s="14">
        <v>0.88125980999999998</v>
      </c>
      <c r="T21" s="16">
        <v>0.12704062999999999</v>
      </c>
    </row>
    <row r="22" spans="1:20" x14ac:dyDescent="0.25">
      <c r="A22" s="11" t="s">
        <v>492</v>
      </c>
      <c r="B22" s="13">
        <v>6598</v>
      </c>
      <c r="C22" s="14">
        <f>(35/B22*100)</f>
        <v>0.53046377690209157</v>
      </c>
      <c r="D22" s="15">
        <v>6563</v>
      </c>
      <c r="E22" s="14">
        <v>43.362610519999997</v>
      </c>
      <c r="F22" s="16">
        <v>1.4621421100000001</v>
      </c>
      <c r="G22" s="14">
        <v>27.271679819999999</v>
      </c>
      <c r="H22" s="16">
        <v>0.82639518000000001</v>
      </c>
      <c r="I22" s="14">
        <v>15.13497924</v>
      </c>
      <c r="J22" s="16">
        <v>0.87591640999999998</v>
      </c>
      <c r="K22" s="14">
        <v>11.8385984</v>
      </c>
      <c r="L22" s="16">
        <v>1.1450653500000001</v>
      </c>
      <c r="M22" s="14" t="s">
        <v>582</v>
      </c>
      <c r="N22" s="16" t="s">
        <v>582</v>
      </c>
      <c r="O22" s="14">
        <v>0</v>
      </c>
      <c r="P22" s="16">
        <v>0</v>
      </c>
      <c r="Q22" s="14">
        <v>5.8887879999999997E-2</v>
      </c>
      <c r="R22" s="16">
        <v>3.4722419999999997E-2</v>
      </c>
      <c r="S22" s="14">
        <v>2.3332441400000001</v>
      </c>
      <c r="T22" s="16">
        <v>0.29581706000000002</v>
      </c>
    </row>
    <row r="23" spans="1:20" x14ac:dyDescent="0.25">
      <c r="A23" s="11" t="s">
        <v>493</v>
      </c>
      <c r="B23" s="13">
        <v>11583</v>
      </c>
      <c r="C23" s="14">
        <f>(0/B23*100)</f>
        <v>0</v>
      </c>
      <c r="D23" s="15">
        <v>11583</v>
      </c>
      <c r="E23" s="14">
        <v>0</v>
      </c>
      <c r="F23" s="16">
        <v>0</v>
      </c>
      <c r="G23" s="14">
        <v>0</v>
      </c>
      <c r="H23" s="16">
        <v>0</v>
      </c>
      <c r="I23" s="14">
        <v>0</v>
      </c>
      <c r="J23" s="16">
        <v>0</v>
      </c>
      <c r="K23" s="14">
        <v>0</v>
      </c>
      <c r="L23" s="16">
        <v>0</v>
      </c>
      <c r="M23" s="14" t="s">
        <v>582</v>
      </c>
      <c r="N23" s="16" t="s">
        <v>582</v>
      </c>
      <c r="O23" s="14">
        <v>100</v>
      </c>
      <c r="P23" s="16">
        <v>0</v>
      </c>
      <c r="Q23" s="14">
        <v>0</v>
      </c>
      <c r="R23" s="16">
        <v>0</v>
      </c>
      <c r="S23" s="14">
        <v>0</v>
      </c>
      <c r="T23" s="16">
        <v>0</v>
      </c>
    </row>
    <row r="24" spans="1:20" x14ac:dyDescent="0.25">
      <c r="A24" s="11" t="s">
        <v>494</v>
      </c>
      <c r="B24" s="13">
        <v>6647</v>
      </c>
      <c r="C24" s="14">
        <f>(0/B24*100)</f>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(25/B25*100)</f>
        <v>0.44794839634474104</v>
      </c>
      <c r="D25" s="15">
        <v>5556</v>
      </c>
      <c r="E25" s="14">
        <v>41.478313810000003</v>
      </c>
      <c r="F25" s="16">
        <v>1.0534233099999999</v>
      </c>
      <c r="G25" s="14">
        <v>39.802165160000001</v>
      </c>
      <c r="H25" s="16">
        <v>0.81608718999999996</v>
      </c>
      <c r="I25" s="14">
        <v>11.001465619999999</v>
      </c>
      <c r="J25" s="16">
        <v>0.73271803000000002</v>
      </c>
      <c r="K25" s="14">
        <v>7.63089832</v>
      </c>
      <c r="L25" s="16">
        <v>0.77175081999999995</v>
      </c>
      <c r="M25" s="14" t="s">
        <v>582</v>
      </c>
      <c r="N25" s="16" t="s">
        <v>582</v>
      </c>
      <c r="O25" s="14">
        <v>0</v>
      </c>
      <c r="P25" s="16">
        <v>0</v>
      </c>
      <c r="Q25" s="14">
        <v>0</v>
      </c>
      <c r="R25" s="16">
        <v>0</v>
      </c>
      <c r="S25" s="14">
        <v>8.7157100000000001E-2</v>
      </c>
      <c r="T25" s="16">
        <v>3.9252339999999997E-2</v>
      </c>
    </row>
    <row r="26" spans="1:20" x14ac:dyDescent="0.25">
      <c r="A26" s="11" t="s">
        <v>496</v>
      </c>
      <c r="B26" s="13">
        <v>4869</v>
      </c>
      <c r="C26" s="14">
        <f>(50/B26*100)</f>
        <v>1.0269049086054631</v>
      </c>
      <c r="D26" s="15">
        <v>4819</v>
      </c>
      <c r="E26" s="14">
        <v>69.456136040000004</v>
      </c>
      <c r="F26" s="16">
        <v>0.87412201</v>
      </c>
      <c r="G26" s="14">
        <v>17.419034239999998</v>
      </c>
      <c r="H26" s="16">
        <v>0.70309025999999997</v>
      </c>
      <c r="I26" s="14">
        <v>5.8936882099999996</v>
      </c>
      <c r="J26" s="16">
        <v>0.37764231999999998</v>
      </c>
      <c r="K26" s="14">
        <v>5.8936022599999998</v>
      </c>
      <c r="L26" s="16">
        <v>0.42916643999999998</v>
      </c>
      <c r="M26" s="14" t="s">
        <v>582</v>
      </c>
      <c r="N26" s="16" t="s">
        <v>582</v>
      </c>
      <c r="O26" s="14">
        <v>0</v>
      </c>
      <c r="P26" s="16">
        <v>0</v>
      </c>
      <c r="Q26" s="14">
        <v>0</v>
      </c>
      <c r="R26" s="16">
        <v>0</v>
      </c>
      <c r="S26" s="14">
        <v>1.3375392399999999</v>
      </c>
      <c r="T26" s="16">
        <v>0.17478177</v>
      </c>
    </row>
    <row r="27" spans="1:20" x14ac:dyDescent="0.25">
      <c r="A27" s="11" t="s">
        <v>497</v>
      </c>
      <c r="B27" s="13">
        <v>5299</v>
      </c>
      <c r="C27" s="14">
        <f>(48/B27*100)</f>
        <v>0.90583128892243825</v>
      </c>
      <c r="D27" s="15">
        <v>5251</v>
      </c>
      <c r="E27" s="14">
        <v>73.850260969999994</v>
      </c>
      <c r="F27" s="16">
        <v>0.49228108999999998</v>
      </c>
      <c r="G27" s="14">
        <v>10.55074284</v>
      </c>
      <c r="H27" s="16">
        <v>0.39664624999999998</v>
      </c>
      <c r="I27" s="14">
        <v>3.1751866500000001</v>
      </c>
      <c r="J27" s="16">
        <v>0.24286348999999999</v>
      </c>
      <c r="K27" s="14">
        <v>10.22146171</v>
      </c>
      <c r="L27" s="16">
        <v>0.4144254</v>
      </c>
      <c r="M27" s="14" t="s">
        <v>582</v>
      </c>
      <c r="N27" s="16" t="s">
        <v>582</v>
      </c>
      <c r="O27" s="14">
        <v>0</v>
      </c>
      <c r="P27" s="16">
        <v>0</v>
      </c>
      <c r="Q27" s="14">
        <v>0</v>
      </c>
      <c r="R27" s="16">
        <v>0</v>
      </c>
      <c r="S27" s="14">
        <v>2.2023478299999999</v>
      </c>
      <c r="T27" s="16">
        <v>0.19085125</v>
      </c>
    </row>
    <row r="28" spans="1:20" x14ac:dyDescent="0.25">
      <c r="A28" s="11" t="s">
        <v>498</v>
      </c>
      <c r="B28" s="13">
        <v>7568</v>
      </c>
      <c r="C28" s="14">
        <f>(166/B28*100)</f>
        <v>2.1934460887949259</v>
      </c>
      <c r="D28" s="15">
        <v>7402</v>
      </c>
      <c r="E28" s="14">
        <v>55.494645720000001</v>
      </c>
      <c r="F28" s="16">
        <v>1.05640706</v>
      </c>
      <c r="G28" s="14">
        <v>29.511226820000001</v>
      </c>
      <c r="H28" s="16">
        <v>0.75730913</v>
      </c>
      <c r="I28" s="14">
        <v>7.85545911</v>
      </c>
      <c r="J28" s="16">
        <v>0.492788</v>
      </c>
      <c r="K28" s="14">
        <v>5.9385896799999998</v>
      </c>
      <c r="L28" s="16">
        <v>1.07603246</v>
      </c>
      <c r="M28" s="14" t="s">
        <v>582</v>
      </c>
      <c r="N28" s="16" t="s">
        <v>582</v>
      </c>
      <c r="O28" s="14">
        <v>0</v>
      </c>
      <c r="P28" s="16">
        <v>0</v>
      </c>
      <c r="Q28" s="14">
        <v>0</v>
      </c>
      <c r="R28" s="16">
        <v>0</v>
      </c>
      <c r="S28" s="14">
        <v>1.2000786699999999</v>
      </c>
      <c r="T28" s="16">
        <v>0.17050636</v>
      </c>
    </row>
    <row r="29" spans="1:20" x14ac:dyDescent="0.25">
      <c r="A29" s="11" t="s">
        <v>499</v>
      </c>
      <c r="B29" s="13">
        <v>5385</v>
      </c>
      <c r="C29" s="14">
        <f>(0/B29*100)</f>
        <v>0</v>
      </c>
      <c r="D29" s="15">
        <v>5385</v>
      </c>
      <c r="E29" s="14">
        <v>0</v>
      </c>
      <c r="F29" s="16">
        <v>0</v>
      </c>
      <c r="G29" s="14">
        <v>0</v>
      </c>
      <c r="H29" s="16">
        <v>0</v>
      </c>
      <c r="I29" s="14">
        <v>0</v>
      </c>
      <c r="J29" s="16">
        <v>0</v>
      </c>
      <c r="K29" s="14">
        <v>0</v>
      </c>
      <c r="L29" s="16">
        <v>0</v>
      </c>
      <c r="M29" s="14" t="s">
        <v>582</v>
      </c>
      <c r="N29" s="16" t="s">
        <v>582</v>
      </c>
      <c r="O29" s="14">
        <v>100</v>
      </c>
      <c r="P29" s="16">
        <v>0</v>
      </c>
      <c r="Q29" s="14">
        <v>0</v>
      </c>
      <c r="R29" s="16">
        <v>0</v>
      </c>
      <c r="S29" s="14">
        <v>0</v>
      </c>
      <c r="T29" s="16">
        <v>0</v>
      </c>
    </row>
    <row r="30" spans="1:20" x14ac:dyDescent="0.25">
      <c r="A30" s="11" t="s">
        <v>500</v>
      </c>
      <c r="B30" s="13">
        <v>4520</v>
      </c>
      <c r="C30" s="14">
        <f>(140/B30*100)</f>
        <v>3.0973451327433628</v>
      </c>
      <c r="D30" s="15">
        <v>4380</v>
      </c>
      <c r="E30" s="14">
        <v>24.28220829</v>
      </c>
      <c r="F30" s="16">
        <v>1.14095094</v>
      </c>
      <c r="G30" s="14">
        <v>36.277772390000003</v>
      </c>
      <c r="H30" s="16">
        <v>0.98623364999999996</v>
      </c>
      <c r="I30" s="14">
        <v>28.21879178</v>
      </c>
      <c r="J30" s="16">
        <v>1.03017611</v>
      </c>
      <c r="K30" s="14">
        <v>9.7146562999999997</v>
      </c>
      <c r="L30" s="16">
        <v>0.73102986000000003</v>
      </c>
      <c r="M30" s="14" t="s">
        <v>582</v>
      </c>
      <c r="N30" s="16" t="s">
        <v>582</v>
      </c>
      <c r="O30" s="14">
        <v>0</v>
      </c>
      <c r="P30" s="16">
        <v>0</v>
      </c>
      <c r="Q30" s="14">
        <v>0</v>
      </c>
      <c r="R30" s="16">
        <v>0</v>
      </c>
      <c r="S30" s="14">
        <v>1.50657123</v>
      </c>
      <c r="T30" s="16">
        <v>0.18307329999999999</v>
      </c>
    </row>
    <row r="31" spans="1:20" x14ac:dyDescent="0.25">
      <c r="A31" s="11" t="s">
        <v>501</v>
      </c>
      <c r="B31" s="13">
        <v>5456</v>
      </c>
      <c r="C31" s="14">
        <f>(0/B31*100)</f>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(6/B32*100)</f>
        <v>0.13398838767306834</v>
      </c>
      <c r="D32" s="15">
        <v>4472</v>
      </c>
      <c r="E32" s="14">
        <v>89.104892190000001</v>
      </c>
      <c r="F32" s="16">
        <v>0.50663871999999999</v>
      </c>
      <c r="G32" s="14">
        <v>7.0893628199999998</v>
      </c>
      <c r="H32" s="16">
        <v>0.42996833000000001</v>
      </c>
      <c r="I32" s="14">
        <v>1.27375449</v>
      </c>
      <c r="J32" s="16">
        <v>0.23074785</v>
      </c>
      <c r="K32" s="14">
        <v>1.9086869200000001</v>
      </c>
      <c r="L32" s="16">
        <v>0.20214871000000001</v>
      </c>
      <c r="M32" s="14" t="s">
        <v>582</v>
      </c>
      <c r="N32" s="16" t="s">
        <v>582</v>
      </c>
      <c r="O32" s="14">
        <v>0</v>
      </c>
      <c r="P32" s="16">
        <v>0</v>
      </c>
      <c r="Q32" s="14">
        <v>0</v>
      </c>
      <c r="R32" s="16">
        <v>0</v>
      </c>
      <c r="S32" s="14">
        <v>0.62330357999999997</v>
      </c>
      <c r="T32" s="16">
        <v>0.12270335</v>
      </c>
    </row>
    <row r="33" spans="1:20" x14ac:dyDescent="0.25">
      <c r="A33" s="11" t="s">
        <v>503</v>
      </c>
      <c r="B33" s="13">
        <v>7325</v>
      </c>
      <c r="C33" s="14">
        <f>(78/B33*100)</f>
        <v>1.0648464163822524</v>
      </c>
      <c r="D33" s="15">
        <v>7247</v>
      </c>
      <c r="E33" s="14">
        <v>28.796927060000002</v>
      </c>
      <c r="F33" s="16">
        <v>0.85885869000000004</v>
      </c>
      <c r="G33" s="14">
        <v>32.431657219999998</v>
      </c>
      <c r="H33" s="16">
        <v>0.90020823999999999</v>
      </c>
      <c r="I33" s="14">
        <v>8.8668835399999999</v>
      </c>
      <c r="J33" s="16">
        <v>0.42305593000000002</v>
      </c>
      <c r="K33" s="14">
        <v>27.811556880000001</v>
      </c>
      <c r="L33" s="16">
        <v>0.80222939999999998</v>
      </c>
      <c r="M33" s="14" t="s">
        <v>582</v>
      </c>
      <c r="N33" s="16" t="s">
        <v>582</v>
      </c>
      <c r="O33" s="14">
        <v>0</v>
      </c>
      <c r="P33" s="16">
        <v>0</v>
      </c>
      <c r="Q33" s="14">
        <v>0</v>
      </c>
      <c r="R33" s="16">
        <v>0</v>
      </c>
      <c r="S33" s="14">
        <v>2.0929753</v>
      </c>
      <c r="T33" s="16">
        <v>0.22758028999999999</v>
      </c>
    </row>
    <row r="34" spans="1:20" x14ac:dyDescent="0.25">
      <c r="A34" s="11" t="s">
        <v>504</v>
      </c>
      <c r="B34" s="13">
        <v>6350</v>
      </c>
      <c r="C34" s="14">
        <f>(60/B34*100)</f>
        <v>0.94488188976377951</v>
      </c>
      <c r="D34" s="15">
        <v>6290</v>
      </c>
      <c r="E34" s="14">
        <v>69.534944080000002</v>
      </c>
      <c r="F34" s="16">
        <v>1.05833252</v>
      </c>
      <c r="G34" s="14">
        <v>15.27603158</v>
      </c>
      <c r="H34" s="16">
        <v>0.52320822</v>
      </c>
      <c r="I34" s="14">
        <v>4.0999726499999998</v>
      </c>
      <c r="J34" s="16">
        <v>0.34699960000000002</v>
      </c>
      <c r="K34" s="14">
        <v>6.2970827399999996</v>
      </c>
      <c r="L34" s="16">
        <v>0.71090752999999995</v>
      </c>
      <c r="M34" s="14" t="s">
        <v>582</v>
      </c>
      <c r="N34" s="16" t="s">
        <v>582</v>
      </c>
      <c r="O34" s="14">
        <v>2.5723055100000001</v>
      </c>
      <c r="P34" s="16">
        <v>0.53393164999999998</v>
      </c>
      <c r="Q34" s="14">
        <v>0</v>
      </c>
      <c r="R34" s="16">
        <v>0</v>
      </c>
      <c r="S34" s="14">
        <v>2.2196634400000002</v>
      </c>
      <c r="T34" s="16">
        <v>0.24905562000000001</v>
      </c>
    </row>
    <row r="35" spans="1:20" x14ac:dyDescent="0.25">
      <c r="A35" s="11" t="s">
        <v>505</v>
      </c>
      <c r="B35" s="13">
        <v>6406</v>
      </c>
      <c r="C35" s="14">
        <f>(0/B35*100)</f>
        <v>0</v>
      </c>
      <c r="D35" s="15">
        <v>6406</v>
      </c>
      <c r="E35" s="14">
        <v>0</v>
      </c>
      <c r="F35" s="16">
        <v>0</v>
      </c>
      <c r="G35" s="14">
        <v>0</v>
      </c>
      <c r="H35" s="16">
        <v>0</v>
      </c>
      <c r="I35" s="14">
        <v>0</v>
      </c>
      <c r="J35" s="16">
        <v>0</v>
      </c>
      <c r="K35" s="14">
        <v>0</v>
      </c>
      <c r="L35" s="16">
        <v>0</v>
      </c>
      <c r="M35" s="14" t="s">
        <v>582</v>
      </c>
      <c r="N35" s="16" t="s">
        <v>582</v>
      </c>
      <c r="O35" s="14">
        <v>0</v>
      </c>
      <c r="P35" s="16">
        <v>0</v>
      </c>
      <c r="Q35" s="14">
        <v>100</v>
      </c>
      <c r="R35" s="16">
        <v>0</v>
      </c>
      <c r="S35" s="14">
        <v>0</v>
      </c>
      <c r="T35" s="16">
        <v>0</v>
      </c>
    </row>
    <row r="36" spans="1:20" x14ac:dyDescent="0.25">
      <c r="A36" s="11" t="s">
        <v>506</v>
      </c>
      <c r="B36" s="13">
        <v>6736</v>
      </c>
      <c r="C36" s="14">
        <f>(40/B36*100)</f>
        <v>0.59382422802850354</v>
      </c>
      <c r="D36" s="15">
        <v>6696</v>
      </c>
      <c r="E36" s="14">
        <v>32.41174358</v>
      </c>
      <c r="F36" s="16">
        <v>1.10188558</v>
      </c>
      <c r="G36" s="14">
        <v>33.767257989999997</v>
      </c>
      <c r="H36" s="16">
        <v>0.84980348000000006</v>
      </c>
      <c r="I36" s="14">
        <v>16.815299629999998</v>
      </c>
      <c r="J36" s="16">
        <v>0.64837756000000002</v>
      </c>
      <c r="K36" s="14">
        <v>15.6290025</v>
      </c>
      <c r="L36" s="16">
        <v>0.62647266999999995</v>
      </c>
      <c r="M36" s="14" t="s">
        <v>582</v>
      </c>
      <c r="N36" s="16" t="s">
        <v>582</v>
      </c>
      <c r="O36" s="14">
        <v>0</v>
      </c>
      <c r="P36" s="16">
        <v>0</v>
      </c>
      <c r="Q36" s="14">
        <v>0</v>
      </c>
      <c r="R36" s="16">
        <v>0</v>
      </c>
      <c r="S36" s="14">
        <v>1.3766963000000001</v>
      </c>
      <c r="T36" s="16">
        <v>0.15816164999999999</v>
      </c>
    </row>
    <row r="37" spans="1:20" x14ac:dyDescent="0.25">
      <c r="A37" s="11" t="s">
        <v>507</v>
      </c>
      <c r="B37" s="13">
        <v>5458</v>
      </c>
      <c r="C37" s="14">
        <f>(81/B37*100)</f>
        <v>1.4840600952729937</v>
      </c>
      <c r="D37" s="15">
        <v>5377</v>
      </c>
      <c r="E37" s="14">
        <v>73.020255789999993</v>
      </c>
      <c r="F37" s="16">
        <v>1.03984549</v>
      </c>
      <c r="G37" s="14">
        <v>18.315404260000001</v>
      </c>
      <c r="H37" s="16">
        <v>0.82539885999999996</v>
      </c>
      <c r="I37" s="14">
        <v>1.6443399599999999</v>
      </c>
      <c r="J37" s="16">
        <v>0.25648052999999998</v>
      </c>
      <c r="K37" s="14">
        <v>4.2773174999999997</v>
      </c>
      <c r="L37" s="16">
        <v>0.55141751999999999</v>
      </c>
      <c r="M37" s="14" t="s">
        <v>582</v>
      </c>
      <c r="N37" s="16" t="s">
        <v>582</v>
      </c>
      <c r="O37" s="14">
        <v>0</v>
      </c>
      <c r="P37" s="16">
        <v>0</v>
      </c>
      <c r="Q37" s="14">
        <v>0</v>
      </c>
      <c r="R37" s="16">
        <v>0</v>
      </c>
      <c r="S37" s="14">
        <v>2.74268249</v>
      </c>
      <c r="T37" s="16">
        <v>0.21303469999999999</v>
      </c>
    </row>
    <row r="38" spans="1:20" x14ac:dyDescent="0.25">
      <c r="A38" s="11" t="s">
        <v>508</v>
      </c>
      <c r="B38" s="13">
        <v>5860</v>
      </c>
      <c r="C38" s="14">
        <f>(19/B38*100)</f>
        <v>0.32423208191126279</v>
      </c>
      <c r="D38" s="15">
        <v>5841</v>
      </c>
      <c r="E38" s="14">
        <v>68.114065310000001</v>
      </c>
      <c r="F38" s="16">
        <v>1.3109258399999999</v>
      </c>
      <c r="G38" s="14">
        <v>15.413573080000001</v>
      </c>
      <c r="H38" s="16">
        <v>0.79642626000000005</v>
      </c>
      <c r="I38" s="14">
        <v>2.4078349000000001</v>
      </c>
      <c r="J38" s="16">
        <v>0.31039914000000002</v>
      </c>
      <c r="K38" s="14">
        <v>12.17558447</v>
      </c>
      <c r="L38" s="16">
        <v>0.92400367000000005</v>
      </c>
      <c r="M38" s="14" t="s">
        <v>582</v>
      </c>
      <c r="N38" s="16" t="s">
        <v>582</v>
      </c>
      <c r="O38" s="14">
        <v>0</v>
      </c>
      <c r="P38" s="16">
        <v>0</v>
      </c>
      <c r="Q38" s="14">
        <v>0</v>
      </c>
      <c r="R38" s="16">
        <v>0</v>
      </c>
      <c r="S38" s="14">
        <v>1.88894224</v>
      </c>
      <c r="T38" s="16">
        <v>0.19726083</v>
      </c>
    </row>
    <row r="39" spans="1:20" x14ac:dyDescent="0.25">
      <c r="A39" s="11" t="s">
        <v>509</v>
      </c>
      <c r="B39" s="13">
        <v>5895</v>
      </c>
      <c r="C39" s="14">
        <f>(33/B39*100)</f>
        <v>0.55979643765903309</v>
      </c>
      <c r="D39" s="15">
        <v>5862</v>
      </c>
      <c r="E39" s="14">
        <v>35.71287392</v>
      </c>
      <c r="F39" s="16">
        <v>0.79683309000000002</v>
      </c>
      <c r="G39" s="14">
        <v>38.921458700000002</v>
      </c>
      <c r="H39" s="16">
        <v>0.85216254999999996</v>
      </c>
      <c r="I39" s="14">
        <v>15.484642060000001</v>
      </c>
      <c r="J39" s="16">
        <v>0.57495772000000001</v>
      </c>
      <c r="K39" s="14">
        <v>8.2770183300000006</v>
      </c>
      <c r="L39" s="16">
        <v>0.6753072</v>
      </c>
      <c r="M39" s="14" t="s">
        <v>582</v>
      </c>
      <c r="N39" s="16" t="s">
        <v>582</v>
      </c>
      <c r="O39" s="14">
        <v>0</v>
      </c>
      <c r="P39" s="16">
        <v>0</v>
      </c>
      <c r="Q39" s="14">
        <v>0</v>
      </c>
      <c r="R39" s="16">
        <v>0</v>
      </c>
      <c r="S39" s="14">
        <v>1.604007</v>
      </c>
      <c r="T39" s="16">
        <v>0.23009412000000001</v>
      </c>
    </row>
    <row r="40" spans="1:20" x14ac:dyDescent="0.25">
      <c r="A40" s="11" t="s">
        <v>510</v>
      </c>
      <c r="B40" s="13">
        <v>14157</v>
      </c>
      <c r="C40" s="14">
        <f>(347/B40*100)</f>
        <v>2.4510842692660875</v>
      </c>
      <c r="D40" s="15">
        <v>13810</v>
      </c>
      <c r="E40" s="14">
        <v>56.051838140000001</v>
      </c>
      <c r="F40" s="16">
        <v>1.2530896499999999</v>
      </c>
      <c r="G40" s="14">
        <v>26.486443319999999</v>
      </c>
      <c r="H40" s="16">
        <v>0.89054758999999994</v>
      </c>
      <c r="I40" s="14">
        <v>10.32001211</v>
      </c>
      <c r="J40" s="16">
        <v>0.53413650999999995</v>
      </c>
      <c r="K40" s="14">
        <v>4.6972801200000003</v>
      </c>
      <c r="L40" s="16">
        <v>0.41554667000000001</v>
      </c>
      <c r="M40" s="14" t="s">
        <v>582</v>
      </c>
      <c r="N40" s="16" t="s">
        <v>582</v>
      </c>
      <c r="O40" s="14">
        <v>0</v>
      </c>
      <c r="P40" s="16">
        <v>0</v>
      </c>
      <c r="Q40" s="14">
        <v>0</v>
      </c>
      <c r="R40" s="16">
        <v>0</v>
      </c>
      <c r="S40" s="14">
        <v>2.4444263199999998</v>
      </c>
      <c r="T40" s="16">
        <v>0.22816644</v>
      </c>
    </row>
    <row r="41" spans="1:20" x14ac:dyDescent="0.25">
      <c r="A41" s="11" t="s">
        <v>511</v>
      </c>
      <c r="B41" s="13">
        <v>5712</v>
      </c>
      <c r="C41" s="14">
        <f>(47/B41*100)</f>
        <v>0.82282913165266114</v>
      </c>
      <c r="D41" s="15">
        <v>5665</v>
      </c>
      <c r="E41" s="14">
        <v>27.157768449999999</v>
      </c>
      <c r="F41" s="16">
        <v>1.37619615</v>
      </c>
      <c r="G41" s="14">
        <v>49.923355610000002</v>
      </c>
      <c r="H41" s="16">
        <v>1.2389206699999999</v>
      </c>
      <c r="I41" s="14">
        <v>13.16536397</v>
      </c>
      <c r="J41" s="16">
        <v>0.72370701000000004</v>
      </c>
      <c r="K41" s="14">
        <v>8.0610939100000003</v>
      </c>
      <c r="L41" s="16">
        <v>0.77040008000000004</v>
      </c>
      <c r="M41" s="14" t="s">
        <v>582</v>
      </c>
      <c r="N41" s="16" t="s">
        <v>582</v>
      </c>
      <c r="O41" s="14">
        <v>0.67779471000000002</v>
      </c>
      <c r="P41" s="16">
        <v>0.18069284999999999</v>
      </c>
      <c r="Q41" s="14">
        <v>0</v>
      </c>
      <c r="R41" s="16">
        <v>0</v>
      </c>
      <c r="S41" s="14">
        <v>1.0146233600000001</v>
      </c>
      <c r="T41" s="16">
        <v>0.14905550000000001</v>
      </c>
    </row>
    <row r="42" spans="1:20" x14ac:dyDescent="0.25">
      <c r="A42" s="11" t="s">
        <v>512</v>
      </c>
      <c r="B42" s="13">
        <f>IF(COUNT(B7:B41) &gt; 0, AVERAGE(B7:B41), "\u2014")</f>
        <v>7103.4285714285716</v>
      </c>
      <c r="C42" s="14">
        <f>IF(COUNT(C7:C41) &gt; 0, AVERAGE(C7:C41), "—")</f>
        <v>1.7288637899387858</v>
      </c>
      <c r="D42" s="15">
        <f>IF(COUNT(D7:D41) &gt; 0, AVERAGE(D7:D41), "—")</f>
        <v>6967.4857142857145</v>
      </c>
      <c r="E42" s="14">
        <f>IF(COUNT(E7:E41) &gt; 0, AVERAGE(E7:E41), "—")</f>
        <v>49.493985463428579</v>
      </c>
      <c r="F42" s="16">
        <f>IF(COUNT(F7:F41) &gt; 0, SQRT(SUMSQ(F7:F41)/(COUNT(F7:F41)*COUNT(F7:F41)) ), "—")</f>
        <v>0.15280213096206213</v>
      </c>
      <c r="G42" s="14">
        <f>IF(COUNT(G7:G41) &gt; 0, AVERAGE(G7:G41), "—")</f>
        <v>19.153896096285717</v>
      </c>
      <c r="H42" s="16">
        <f>IF(COUNT(H7:H41) &gt; 0, SQRT(SUMSQ(H7:H41)/(COUNT(H7:H41)*COUNT(H7:H41)) ), "—")</f>
        <v>0.11389141297381854</v>
      </c>
      <c r="I42" s="14">
        <f>IF(COUNT(I7:I41) &gt; 0, AVERAGE(I7:I41), "—")</f>
        <v>7.8693154480000009</v>
      </c>
      <c r="J42" s="16">
        <f>IF(COUNT(J7:J41) &gt; 0, SQRT(SUMSQ(J7:J41)/(COUNT(J7:J41)*COUNT(J7:J41)) ), "—")</f>
        <v>7.7791648984400108E-2</v>
      </c>
      <c r="K42" s="14">
        <f>IF(COUNT(K7:K41) &gt; 0, AVERAGE(K7:K41), "—")</f>
        <v>7.2260377945714298</v>
      </c>
      <c r="L42" s="16">
        <f>IF(COUNT(L7:L41) &gt; 0, SQRT(SUMSQ(L7:L41)/(COUNT(L7:L41)*COUNT(L7:L41)) ), "—")</f>
        <v>0.10437601126856016</v>
      </c>
      <c r="M42" s="14" t="str">
        <f>IF(COUNT(M7:M41) &gt; 0, AVERAGE(M7:M41), "—")</f>
        <v>—</v>
      </c>
      <c r="N42" s="16" t="str">
        <f>IF(COUNT(N7:N41) &gt; 0, SQRT(SUMSQ(N7:N41)/(COUNT(N7:N41)*COUNT(N7:N41)) ), "—")</f>
        <v>—</v>
      </c>
      <c r="O42" s="14">
        <f>IF(COUNT(O7:O41) &gt; 0, AVERAGE(O7:O41), "—")</f>
        <v>11.916389025428572</v>
      </c>
      <c r="P42" s="16">
        <f>IF(COUNT(P7:P41) &gt; 0, SQRT(SUMSQ(P7:P41)/(COUNT(P7:P41)*COUNT(P7:P41)) ), "—")</f>
        <v>3.565588604472316E-2</v>
      </c>
      <c r="Q42" s="14">
        <f>IF(COUNT(Q7:Q41) &gt; 0, AVERAGE(Q7:Q41), "—")</f>
        <v>2.8588253680000002</v>
      </c>
      <c r="R42" s="16">
        <f>IF(COUNT(R7:R41) &gt; 0, SQRT(SUMSQ(R7:R41)/(COUNT(R7:R41)*COUNT(R7:R41)) ), "—")</f>
        <v>9.9206914285714272E-4</v>
      </c>
      <c r="S42" s="14">
        <f>IF(COUNT(S7:S41) &gt; 0, AVERAGE(S7:S41), "—")</f>
        <v>1.481550805142857</v>
      </c>
      <c r="T42" s="16">
        <f>IF(COUNT(T7:T41) &gt; 0, SQRT(SUMSQ(T7:T41)/(COUNT(T7:T41)*COUNT(T7:T41)) ), "—")</f>
        <v>3.0893323070004156E-2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(1779/B46*100)</f>
        <v>7.6876539475390002</v>
      </c>
      <c r="D46" s="15">
        <v>21362</v>
      </c>
      <c r="E46" s="14">
        <v>60.094729819999998</v>
      </c>
      <c r="F46" s="16">
        <v>0.81226414999999996</v>
      </c>
      <c r="G46" s="14">
        <v>12.591712510000001</v>
      </c>
      <c r="H46" s="16">
        <v>0.34453727000000001</v>
      </c>
      <c r="I46" s="14">
        <v>1.9441388799999999</v>
      </c>
      <c r="J46" s="16">
        <v>0.1217086</v>
      </c>
      <c r="K46" s="14">
        <v>19.738865619999999</v>
      </c>
      <c r="L46" s="16">
        <v>0.72604579999999996</v>
      </c>
      <c r="M46" s="14" t="s">
        <v>582</v>
      </c>
      <c r="N46" s="16" t="s">
        <v>582</v>
      </c>
      <c r="O46" s="14">
        <v>0</v>
      </c>
      <c r="P46" s="16">
        <v>0</v>
      </c>
      <c r="Q46" s="14">
        <v>0</v>
      </c>
      <c r="R46" s="16">
        <v>0</v>
      </c>
      <c r="S46" s="14">
        <v>5.6305531799999997</v>
      </c>
      <c r="T46" s="16">
        <v>0.23628457999999999</v>
      </c>
    </row>
    <row r="47" spans="1:20" x14ac:dyDescent="0.25">
      <c r="A47" s="11" t="s">
        <v>517</v>
      </c>
      <c r="B47" s="13">
        <v>5928</v>
      </c>
      <c r="C47" s="14">
        <f>(184/B47*100)</f>
        <v>3.1039136302294197</v>
      </c>
      <c r="D47" s="15">
        <v>5744</v>
      </c>
      <c r="E47" s="14">
        <v>45.921117039999999</v>
      </c>
      <c r="F47" s="16">
        <v>1.0874655600000001</v>
      </c>
      <c r="G47" s="14">
        <v>30.700314030000001</v>
      </c>
      <c r="H47" s="16">
        <v>0.66190824999999998</v>
      </c>
      <c r="I47" s="14">
        <v>10.70386544</v>
      </c>
      <c r="J47" s="16">
        <v>0.46482019000000002</v>
      </c>
      <c r="K47" s="14">
        <v>8.0384807600000006</v>
      </c>
      <c r="L47" s="16">
        <v>0.66307150999999998</v>
      </c>
      <c r="M47" s="14" t="s">
        <v>582</v>
      </c>
      <c r="N47" s="16" t="s">
        <v>582</v>
      </c>
      <c r="O47" s="14">
        <v>0</v>
      </c>
      <c r="P47" s="16">
        <v>0</v>
      </c>
      <c r="Q47" s="14">
        <v>0</v>
      </c>
      <c r="R47" s="16">
        <v>0</v>
      </c>
      <c r="S47" s="14">
        <v>4.6362227200000001</v>
      </c>
      <c r="T47" s="16">
        <v>0.40320224999999998</v>
      </c>
    </row>
    <row r="48" spans="1:20" x14ac:dyDescent="0.25">
      <c r="A48" s="11" t="s">
        <v>518</v>
      </c>
      <c r="B48" s="13">
        <v>9841</v>
      </c>
      <c r="C48" s="14">
        <f>(7/B48*100)</f>
        <v>7.1130982623717101E-2</v>
      </c>
      <c r="D48" s="15">
        <v>9834</v>
      </c>
      <c r="E48" s="14">
        <v>55.269553090000002</v>
      </c>
      <c r="F48" s="16">
        <v>1.10851093</v>
      </c>
      <c r="G48" s="14">
        <v>28.741048899999999</v>
      </c>
      <c r="H48" s="16">
        <v>0.77915926000000002</v>
      </c>
      <c r="I48" s="14">
        <v>9.2000155800000005</v>
      </c>
      <c r="J48" s="16">
        <v>0.61186459999999998</v>
      </c>
      <c r="K48" s="14">
        <v>6.4095084299999998</v>
      </c>
      <c r="L48" s="16">
        <v>0.70529830999999998</v>
      </c>
      <c r="M48" s="14" t="s">
        <v>582</v>
      </c>
      <c r="N48" s="16" t="s">
        <v>582</v>
      </c>
      <c r="O48" s="14">
        <v>0</v>
      </c>
      <c r="P48" s="16">
        <v>0</v>
      </c>
      <c r="Q48" s="14">
        <v>0</v>
      </c>
      <c r="R48" s="16">
        <v>0</v>
      </c>
      <c r="S48" s="14">
        <v>0.37987400999999998</v>
      </c>
      <c r="T48" s="16">
        <v>6.4777840000000003E-2</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(250/B50*100)</f>
        <v>2.1195421788893598</v>
      </c>
      <c r="D50" s="15">
        <v>11545</v>
      </c>
      <c r="E50" s="14">
        <v>58.36418364</v>
      </c>
      <c r="F50" s="16">
        <v>0.76896805999999995</v>
      </c>
      <c r="G50" s="14">
        <v>28.30340172</v>
      </c>
      <c r="H50" s="16">
        <v>0.69950118999999999</v>
      </c>
      <c r="I50" s="14">
        <v>7.7512332500000003</v>
      </c>
      <c r="J50" s="16">
        <v>0.42875612000000002</v>
      </c>
      <c r="K50" s="14">
        <v>3.5578818399999999</v>
      </c>
      <c r="L50" s="16">
        <v>0.29803058999999998</v>
      </c>
      <c r="M50" s="14" t="s">
        <v>582</v>
      </c>
      <c r="N50" s="16" t="s">
        <v>582</v>
      </c>
      <c r="O50" s="14">
        <v>0</v>
      </c>
      <c r="P50" s="16">
        <v>0</v>
      </c>
      <c r="Q50" s="14">
        <v>0</v>
      </c>
      <c r="R50" s="16">
        <v>0</v>
      </c>
      <c r="S50" s="14">
        <v>2.0232995499999999</v>
      </c>
      <c r="T50" s="16">
        <v>0.17147325999999999</v>
      </c>
    </row>
    <row r="51" spans="1:20" x14ac:dyDescent="0.25">
      <c r="A51" s="11" t="s">
        <v>521</v>
      </c>
      <c r="B51" s="13">
        <v>6866</v>
      </c>
      <c r="C51" s="14">
        <f>(112/B51*100)</f>
        <v>1.6312263326536558</v>
      </c>
      <c r="D51" s="15">
        <v>6754</v>
      </c>
      <c r="E51" s="14">
        <v>32.06603097</v>
      </c>
      <c r="F51" s="16">
        <v>0.71326840000000002</v>
      </c>
      <c r="G51" s="14">
        <v>31.403414690000002</v>
      </c>
      <c r="H51" s="16">
        <v>0.63857054000000002</v>
      </c>
      <c r="I51" s="14">
        <v>17.190478129999999</v>
      </c>
      <c r="J51" s="16">
        <v>0.57074320999999995</v>
      </c>
      <c r="K51" s="14">
        <v>5.7771138799999999</v>
      </c>
      <c r="L51" s="16">
        <v>0.53344148999999996</v>
      </c>
      <c r="M51" s="14" t="s">
        <v>582</v>
      </c>
      <c r="N51" s="16" t="s">
        <v>582</v>
      </c>
      <c r="O51" s="14">
        <v>10.57237426</v>
      </c>
      <c r="P51" s="16">
        <v>0.61183757999999999</v>
      </c>
      <c r="Q51" s="14">
        <v>0</v>
      </c>
      <c r="R51" s="16">
        <v>0</v>
      </c>
      <c r="S51" s="14">
        <v>2.9905880699999998</v>
      </c>
      <c r="T51" s="16">
        <v>0.22476439000000001</v>
      </c>
    </row>
    <row r="52" spans="1:20" x14ac:dyDescent="0.25">
      <c r="A52" s="11" t="s">
        <v>522</v>
      </c>
      <c r="B52" s="13">
        <v>5809</v>
      </c>
      <c r="C52" s="14">
        <f>(85/B52*100)</f>
        <v>1.4632466861766225</v>
      </c>
      <c r="D52" s="15">
        <v>5724</v>
      </c>
      <c r="E52" s="14">
        <v>69.778238000000002</v>
      </c>
      <c r="F52" s="16">
        <v>0.87170420000000004</v>
      </c>
      <c r="G52" s="14">
        <v>15.453244590000001</v>
      </c>
      <c r="H52" s="16">
        <v>0.68844930000000004</v>
      </c>
      <c r="I52" s="14">
        <v>2.97085986</v>
      </c>
      <c r="J52" s="16">
        <v>0.25204842999999999</v>
      </c>
      <c r="K52" s="14">
        <v>9.9020741000000001</v>
      </c>
      <c r="L52" s="16">
        <v>0.63402537999999997</v>
      </c>
      <c r="M52" s="14" t="s">
        <v>582</v>
      </c>
      <c r="N52" s="16" t="s">
        <v>582</v>
      </c>
      <c r="O52" s="14">
        <v>0</v>
      </c>
      <c r="P52" s="16">
        <v>0</v>
      </c>
      <c r="Q52" s="14">
        <v>0</v>
      </c>
      <c r="R52" s="16">
        <v>0</v>
      </c>
      <c r="S52" s="14">
        <v>1.8955834499999999</v>
      </c>
      <c r="T52" s="16">
        <v>0.17423796999999999</v>
      </c>
    </row>
    <row r="53" spans="1:20" x14ac:dyDescent="0.25">
      <c r="A53" s="11" t="s">
        <v>523</v>
      </c>
      <c r="B53" s="13">
        <v>5571</v>
      </c>
      <c r="C53" s="14">
        <f>(90/B53*100)</f>
        <v>1.615508885298869</v>
      </c>
      <c r="D53" s="15">
        <v>5481</v>
      </c>
      <c r="E53" s="14">
        <v>38.028189089999998</v>
      </c>
      <c r="F53" s="16">
        <v>0.66719490000000004</v>
      </c>
      <c r="G53" s="14">
        <v>30.61013101</v>
      </c>
      <c r="H53" s="16">
        <v>0.62792201999999997</v>
      </c>
      <c r="I53" s="14">
        <v>21.49600015</v>
      </c>
      <c r="J53" s="16">
        <v>0.58337066000000004</v>
      </c>
      <c r="K53" s="14">
        <v>7.8467847099999997</v>
      </c>
      <c r="L53" s="16">
        <v>0.39350682999999997</v>
      </c>
      <c r="M53" s="14" t="s">
        <v>582</v>
      </c>
      <c r="N53" s="16" t="s">
        <v>582</v>
      </c>
      <c r="O53" s="14">
        <v>0</v>
      </c>
      <c r="P53" s="16">
        <v>0</v>
      </c>
      <c r="Q53" s="14">
        <v>0</v>
      </c>
      <c r="R53" s="16">
        <v>0</v>
      </c>
      <c r="S53" s="14">
        <v>2.0188950399999999</v>
      </c>
      <c r="T53" s="16">
        <v>0.18422079</v>
      </c>
    </row>
    <row r="54" spans="1:20" x14ac:dyDescent="0.25">
      <c r="A54" s="11" t="s">
        <v>524</v>
      </c>
      <c r="B54" s="13">
        <v>4740</v>
      </c>
      <c r="C54" s="14">
        <f>(245/B54*100)</f>
        <v>5.1687763713080166</v>
      </c>
      <c r="D54" s="15">
        <v>4495</v>
      </c>
      <c r="E54" s="14">
        <v>39.694240260000001</v>
      </c>
      <c r="F54" s="16">
        <v>1.05233241</v>
      </c>
      <c r="G54" s="14">
        <v>35.211402210000003</v>
      </c>
      <c r="H54" s="16">
        <v>0.79991301999999997</v>
      </c>
      <c r="I54" s="14">
        <v>14.084631010000001</v>
      </c>
      <c r="J54" s="16">
        <v>0.72527531999999995</v>
      </c>
      <c r="K54" s="14">
        <v>6.5049747399999998</v>
      </c>
      <c r="L54" s="16">
        <v>0.68245776000000002</v>
      </c>
      <c r="M54" s="14" t="s">
        <v>582</v>
      </c>
      <c r="N54" s="16" t="s">
        <v>582</v>
      </c>
      <c r="O54" s="14">
        <v>0</v>
      </c>
      <c r="P54" s="16">
        <v>0</v>
      </c>
      <c r="Q54" s="14">
        <v>0</v>
      </c>
      <c r="R54" s="16">
        <v>0</v>
      </c>
      <c r="S54" s="14">
        <v>4.5047517800000003</v>
      </c>
      <c r="T54" s="16">
        <v>0.38170800999999999</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10.108346510000001</v>
      </c>
      <c r="F56" s="16">
        <v>0.51682532000000003</v>
      </c>
      <c r="G56" s="14">
        <v>26.96635766</v>
      </c>
      <c r="H56" s="16">
        <v>0.75115973000000003</v>
      </c>
      <c r="I56" s="14">
        <v>34.657411019999998</v>
      </c>
      <c r="J56" s="16">
        <v>0.94248324999999999</v>
      </c>
      <c r="K56" s="14">
        <v>27.760170609999999</v>
      </c>
      <c r="L56" s="16">
        <v>0.78547328999999999</v>
      </c>
      <c r="M56" s="14" t="s">
        <v>582</v>
      </c>
      <c r="N56" s="16" t="s">
        <v>582</v>
      </c>
      <c r="O56" s="14">
        <v>0</v>
      </c>
      <c r="P56" s="16">
        <v>0</v>
      </c>
      <c r="Q56" s="14">
        <v>0</v>
      </c>
      <c r="R56" s="16">
        <v>0</v>
      </c>
      <c r="S56" s="14">
        <v>0.5077142</v>
      </c>
      <c r="T56" s="16">
        <v>0.10487497</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(148/B61*100)</f>
        <v>2.2681992337164751</v>
      </c>
      <c r="D61" s="15">
        <v>6377</v>
      </c>
      <c r="E61" s="14">
        <v>59.55188733</v>
      </c>
      <c r="F61" s="16">
        <v>0.80229636999999998</v>
      </c>
      <c r="G61" s="14">
        <v>22.561775520000001</v>
      </c>
      <c r="H61" s="16">
        <v>0.58279871000000005</v>
      </c>
      <c r="I61" s="14">
        <v>11.60060676</v>
      </c>
      <c r="J61" s="16">
        <v>0.37369767999999998</v>
      </c>
      <c r="K61" s="14">
        <v>4.8466341899999996</v>
      </c>
      <c r="L61" s="16">
        <v>0.40769977000000002</v>
      </c>
      <c r="M61" s="14" t="s">
        <v>582</v>
      </c>
      <c r="N61" s="16" t="s">
        <v>582</v>
      </c>
      <c r="O61" s="14">
        <v>0</v>
      </c>
      <c r="P61" s="16">
        <v>0</v>
      </c>
      <c r="Q61" s="14">
        <v>0</v>
      </c>
      <c r="R61" s="16">
        <v>0</v>
      </c>
      <c r="S61" s="14">
        <v>1.4390962</v>
      </c>
      <c r="T61" s="16">
        <v>0.16428761</v>
      </c>
    </row>
    <row r="62" spans="1:20" x14ac:dyDescent="0.25">
      <c r="A62" s="11" t="s">
        <v>532</v>
      </c>
      <c r="B62" s="13">
        <v>4476</v>
      </c>
      <c r="C62" s="14">
        <f>(3/B62*100)</f>
        <v>6.7024128686327081E-2</v>
      </c>
      <c r="D62" s="15">
        <v>4473</v>
      </c>
      <c r="E62" s="14">
        <v>50.455106549999996</v>
      </c>
      <c r="F62" s="16">
        <v>0.70807229999999999</v>
      </c>
      <c r="G62" s="14">
        <v>27.530757309999998</v>
      </c>
      <c r="H62" s="16">
        <v>0.72268469000000002</v>
      </c>
      <c r="I62" s="14">
        <v>9.9780472499999995</v>
      </c>
      <c r="J62" s="16">
        <v>0.42702361999999999</v>
      </c>
      <c r="K62" s="14">
        <v>11.675766530000001</v>
      </c>
      <c r="L62" s="16">
        <v>0.40366419999999997</v>
      </c>
      <c r="M62" s="14" t="s">
        <v>582</v>
      </c>
      <c r="N62" s="16" t="s">
        <v>582</v>
      </c>
      <c r="O62" s="14">
        <v>0</v>
      </c>
      <c r="P62" s="16">
        <v>0</v>
      </c>
      <c r="Q62" s="14">
        <v>0</v>
      </c>
      <c r="R62" s="16">
        <v>0</v>
      </c>
      <c r="S62" s="14">
        <v>0.36032236000000001</v>
      </c>
      <c r="T62" s="16">
        <v>9.0920299999999996E-2</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(80/B66*100)</f>
        <v>1.4121800529567521</v>
      </c>
      <c r="D66" s="15">
        <v>5585</v>
      </c>
      <c r="E66" s="14">
        <v>46.771762770000002</v>
      </c>
      <c r="F66" s="16">
        <v>0.66482803000000001</v>
      </c>
      <c r="G66" s="14">
        <v>29.592169569999999</v>
      </c>
      <c r="H66" s="16">
        <v>0.65723856000000003</v>
      </c>
      <c r="I66" s="14">
        <v>6.0556239999999999</v>
      </c>
      <c r="J66" s="16">
        <v>0.30792668000000001</v>
      </c>
      <c r="K66" s="14">
        <v>11.13126299</v>
      </c>
      <c r="L66" s="16">
        <v>0.36666848000000002</v>
      </c>
      <c r="M66" s="14" t="s">
        <v>582</v>
      </c>
      <c r="N66" s="16" t="s">
        <v>582</v>
      </c>
      <c r="O66" s="14">
        <v>0</v>
      </c>
      <c r="P66" s="16">
        <v>0</v>
      </c>
      <c r="Q66" s="14">
        <v>0</v>
      </c>
      <c r="R66" s="16">
        <v>0</v>
      </c>
      <c r="S66" s="14">
        <v>6.4491806699999996</v>
      </c>
      <c r="T66" s="16">
        <v>0.32644245999999999</v>
      </c>
    </row>
    <row r="67" spans="1:20" x14ac:dyDescent="0.25">
      <c r="A67" s="11" t="s">
        <v>537</v>
      </c>
      <c r="B67" s="13">
        <v>6971</v>
      </c>
      <c r="C67" s="14">
        <f>(408/B67*100)</f>
        <v>5.8528188208291487</v>
      </c>
      <c r="D67" s="15">
        <v>6563</v>
      </c>
      <c r="E67" s="14">
        <v>45.118048309999999</v>
      </c>
      <c r="F67" s="16">
        <v>0.92721220000000004</v>
      </c>
      <c r="G67" s="14">
        <v>34.650023160000003</v>
      </c>
      <c r="H67" s="16">
        <v>0.65554915999999996</v>
      </c>
      <c r="I67" s="14">
        <v>13.23793717</v>
      </c>
      <c r="J67" s="16">
        <v>0.42216128000000003</v>
      </c>
      <c r="K67" s="14">
        <v>5.2848228900000001</v>
      </c>
      <c r="L67" s="16">
        <v>0.43838315</v>
      </c>
      <c r="M67" s="14" t="s">
        <v>582</v>
      </c>
      <c r="N67" s="16" t="s">
        <v>582</v>
      </c>
      <c r="O67" s="14">
        <v>0</v>
      </c>
      <c r="P67" s="16">
        <v>0</v>
      </c>
      <c r="Q67" s="14">
        <v>0</v>
      </c>
      <c r="R67" s="16">
        <v>0</v>
      </c>
      <c r="S67" s="14">
        <v>1.7091684599999999</v>
      </c>
      <c r="T67" s="16">
        <v>0.15580749999999999</v>
      </c>
    </row>
    <row r="68" spans="1:20" x14ac:dyDescent="0.25">
      <c r="A68" s="11" t="s">
        <v>538</v>
      </c>
      <c r="B68" s="13">
        <v>12083</v>
      </c>
      <c r="C68" s="14">
        <f>(29/B68*100)</f>
        <v>0.2400066208722999</v>
      </c>
      <c r="D68" s="15">
        <v>12054</v>
      </c>
      <c r="E68" s="14">
        <v>30.61770903</v>
      </c>
      <c r="F68" s="16">
        <v>0.37760191999999998</v>
      </c>
      <c r="G68" s="14">
        <v>35.907553700000001</v>
      </c>
      <c r="H68" s="16">
        <v>0.45593298999999998</v>
      </c>
      <c r="I68" s="14">
        <v>15.794209090000001</v>
      </c>
      <c r="J68" s="16">
        <v>0.33894438999999998</v>
      </c>
      <c r="K68" s="14">
        <v>14.942653399999999</v>
      </c>
      <c r="L68" s="16">
        <v>0.29656916999999999</v>
      </c>
      <c r="M68" s="14" t="s">
        <v>582</v>
      </c>
      <c r="N68" s="16" t="s">
        <v>582</v>
      </c>
      <c r="O68" s="14">
        <v>0</v>
      </c>
      <c r="P68" s="16">
        <v>0</v>
      </c>
      <c r="Q68" s="14">
        <v>0</v>
      </c>
      <c r="R68" s="16">
        <v>0</v>
      </c>
      <c r="S68" s="14">
        <v>2.7378747799999998</v>
      </c>
      <c r="T68" s="16">
        <v>0.13513144999999999</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28.928303280000002</v>
      </c>
      <c r="F70" s="16">
        <v>1.05044713</v>
      </c>
      <c r="G70" s="14">
        <v>47.52298596</v>
      </c>
      <c r="H70" s="16">
        <v>0.89375791999999998</v>
      </c>
      <c r="I70" s="14">
        <v>16.2308646</v>
      </c>
      <c r="J70" s="16">
        <v>0.53784171999999997</v>
      </c>
      <c r="K70" s="14">
        <v>4.3266809899999998</v>
      </c>
      <c r="L70" s="16">
        <v>0.28253083000000001</v>
      </c>
      <c r="M70" s="14" t="s">
        <v>582</v>
      </c>
      <c r="N70" s="16" t="s">
        <v>582</v>
      </c>
      <c r="O70" s="14">
        <v>0</v>
      </c>
      <c r="P70" s="16">
        <v>0</v>
      </c>
      <c r="Q70" s="14">
        <v>0</v>
      </c>
      <c r="R70" s="16">
        <v>0</v>
      </c>
      <c r="S70" s="14">
        <v>2.9911651699999999</v>
      </c>
      <c r="T70" s="16">
        <v>0.35609126000000002</v>
      </c>
    </row>
    <row r="71" spans="1:20" x14ac:dyDescent="0.25">
      <c r="A71" s="11" t="s">
        <v>541</v>
      </c>
      <c r="B71" s="13">
        <v>6115</v>
      </c>
      <c r="C71" s="14">
        <f>(18/B71*100)</f>
        <v>0.29435813573180702</v>
      </c>
      <c r="D71" s="15">
        <v>6097</v>
      </c>
      <c r="E71" s="14">
        <v>19.368925359999999</v>
      </c>
      <c r="F71" s="16">
        <v>0.60513645999999999</v>
      </c>
      <c r="G71" s="14">
        <v>50.610508420000002</v>
      </c>
      <c r="H71" s="16">
        <v>0.61641645</v>
      </c>
      <c r="I71" s="14">
        <v>24.054077070000002</v>
      </c>
      <c r="J71" s="16">
        <v>0.65970426000000004</v>
      </c>
      <c r="K71" s="14">
        <v>5.6725662100000003</v>
      </c>
      <c r="L71" s="16">
        <v>0.27658271000000001</v>
      </c>
      <c r="M71" s="14" t="s">
        <v>582</v>
      </c>
      <c r="N71" s="16" t="s">
        <v>582</v>
      </c>
      <c r="O71" s="14">
        <v>0</v>
      </c>
      <c r="P71" s="16">
        <v>0</v>
      </c>
      <c r="Q71" s="14">
        <v>0</v>
      </c>
      <c r="R71" s="16">
        <v>0</v>
      </c>
      <c r="S71" s="14">
        <v>0.29392295000000002</v>
      </c>
      <c r="T71" s="16">
        <v>6.4295459999999999E-2</v>
      </c>
    </row>
    <row r="72" spans="1:20" x14ac:dyDescent="0.25">
      <c r="A72" s="11" t="s">
        <v>542</v>
      </c>
      <c r="B72" s="13">
        <v>7708</v>
      </c>
      <c r="C72" s="14">
        <f>(6/B72*100)</f>
        <v>7.7841203943954329E-2</v>
      </c>
      <c r="D72" s="15">
        <v>7702</v>
      </c>
      <c r="E72" s="14">
        <v>66.730447299999994</v>
      </c>
      <c r="F72" s="16">
        <v>0.92122316000000004</v>
      </c>
      <c r="G72" s="14">
        <v>19.138976769999999</v>
      </c>
      <c r="H72" s="16">
        <v>0.55478897000000005</v>
      </c>
      <c r="I72" s="14">
        <v>5.72728532</v>
      </c>
      <c r="J72" s="16">
        <v>0.25029800000000002</v>
      </c>
      <c r="K72" s="14">
        <v>8.2018834100000007</v>
      </c>
      <c r="L72" s="16">
        <v>0.96519706999999999</v>
      </c>
      <c r="M72" s="14" t="s">
        <v>582</v>
      </c>
      <c r="N72" s="16" t="s">
        <v>582</v>
      </c>
      <c r="O72" s="14">
        <v>0</v>
      </c>
      <c r="P72" s="16">
        <v>0</v>
      </c>
      <c r="Q72" s="14">
        <v>0</v>
      </c>
      <c r="R72" s="16">
        <v>0</v>
      </c>
      <c r="S72" s="14">
        <v>0.20140720000000001</v>
      </c>
      <c r="T72" s="16">
        <v>5.1973610000000003E-2</v>
      </c>
    </row>
    <row r="73" spans="1:20" x14ac:dyDescent="0.25">
      <c r="A73" s="11" t="s">
        <v>543</v>
      </c>
      <c r="B73" s="13">
        <v>8249</v>
      </c>
      <c r="C73" s="14">
        <f>(156/B73*100)</f>
        <v>1.891138319796339</v>
      </c>
      <c r="D73" s="15">
        <v>8093</v>
      </c>
      <c r="E73" s="14">
        <v>42.739684320000002</v>
      </c>
      <c r="F73" s="16">
        <v>1.0425097699999999</v>
      </c>
      <c r="G73" s="14">
        <v>40.088475699999996</v>
      </c>
      <c r="H73" s="16">
        <v>0.90085287999999997</v>
      </c>
      <c r="I73" s="14">
        <v>5.2746702900000004</v>
      </c>
      <c r="J73" s="16">
        <v>0.33927031000000002</v>
      </c>
      <c r="K73" s="14">
        <v>11.47477108</v>
      </c>
      <c r="L73" s="16">
        <v>0.72274989999999995</v>
      </c>
      <c r="M73" s="14" t="s">
        <v>582</v>
      </c>
      <c r="N73" s="16" t="s">
        <v>582</v>
      </c>
      <c r="O73" s="14">
        <v>0</v>
      </c>
      <c r="P73" s="16">
        <v>0</v>
      </c>
      <c r="Q73" s="14">
        <v>0</v>
      </c>
      <c r="R73" s="16">
        <v>0</v>
      </c>
      <c r="S73" s="14">
        <v>0.42239861000000001</v>
      </c>
      <c r="T73" s="16">
        <v>9.8377660000000006E-2</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(246/B75*100)</f>
        <v>4.5767441860465112</v>
      </c>
      <c r="D75" s="15">
        <v>5129</v>
      </c>
      <c r="E75" s="14">
        <v>59.033997360000001</v>
      </c>
      <c r="F75" s="16">
        <v>1.0142213899999999</v>
      </c>
      <c r="G75" s="14">
        <v>22.46058274</v>
      </c>
      <c r="H75" s="16">
        <v>0.64420279999999996</v>
      </c>
      <c r="I75" s="14">
        <v>7.1756146999999997</v>
      </c>
      <c r="J75" s="16">
        <v>0.36778846999999998</v>
      </c>
      <c r="K75" s="14">
        <v>8.2783732200000006</v>
      </c>
      <c r="L75" s="16">
        <v>0.72525136999999995</v>
      </c>
      <c r="M75" s="14" t="s">
        <v>582</v>
      </c>
      <c r="N75" s="16" t="s">
        <v>582</v>
      </c>
      <c r="O75" s="14">
        <v>0</v>
      </c>
      <c r="P75" s="16">
        <v>0</v>
      </c>
      <c r="Q75" s="14">
        <v>0</v>
      </c>
      <c r="R75" s="16">
        <v>0</v>
      </c>
      <c r="S75" s="14">
        <v>3.0514319799999998</v>
      </c>
      <c r="T75" s="16">
        <v>0.29383238</v>
      </c>
    </row>
    <row r="76" spans="1:20" x14ac:dyDescent="0.25">
      <c r="A76" s="11" t="s">
        <v>546</v>
      </c>
      <c r="B76" s="13">
        <v>14167</v>
      </c>
      <c r="C76" s="14">
        <f>(232/B76*100)</f>
        <v>1.6376085268581915</v>
      </c>
      <c r="D76" s="15">
        <v>13935</v>
      </c>
      <c r="E76" s="14">
        <v>41.753710400000003</v>
      </c>
      <c r="F76" s="16">
        <v>0.86473314000000001</v>
      </c>
      <c r="G76" s="14">
        <v>29.378433350000002</v>
      </c>
      <c r="H76" s="16">
        <v>0.55227515000000005</v>
      </c>
      <c r="I76" s="14">
        <v>15.291906239999999</v>
      </c>
      <c r="J76" s="16">
        <v>0.55233427999999996</v>
      </c>
      <c r="K76" s="14">
        <v>12.057348169999999</v>
      </c>
      <c r="L76" s="16">
        <v>0.48518382999999998</v>
      </c>
      <c r="M76" s="14" t="s">
        <v>582</v>
      </c>
      <c r="N76" s="16" t="s">
        <v>582</v>
      </c>
      <c r="O76" s="14">
        <v>0</v>
      </c>
      <c r="P76" s="16">
        <v>0</v>
      </c>
      <c r="Q76" s="14">
        <v>0</v>
      </c>
      <c r="R76" s="16">
        <v>0</v>
      </c>
      <c r="S76" s="14">
        <v>1.5186018400000001</v>
      </c>
      <c r="T76" s="16">
        <v>0.13079861000000001</v>
      </c>
    </row>
    <row r="77" spans="1:20" x14ac:dyDescent="0.25">
      <c r="A77" s="11" t="s">
        <v>547</v>
      </c>
      <c r="B77" s="13">
        <v>6062</v>
      </c>
      <c r="C77" s="14">
        <f>(175/B77*100)</f>
        <v>2.8868360277136258</v>
      </c>
      <c r="D77" s="15">
        <v>5887</v>
      </c>
      <c r="E77" s="14">
        <v>48.77204253</v>
      </c>
      <c r="F77" s="16">
        <v>0.89000942999999999</v>
      </c>
      <c r="G77" s="14">
        <v>24.99483158</v>
      </c>
      <c r="H77" s="16">
        <v>0.65843534999999997</v>
      </c>
      <c r="I77" s="14">
        <v>6.71854233</v>
      </c>
      <c r="J77" s="16">
        <v>0.36248872999999998</v>
      </c>
      <c r="K77" s="14">
        <v>11.48301221</v>
      </c>
      <c r="L77" s="16">
        <v>0.59872742000000001</v>
      </c>
      <c r="M77" s="14" t="s">
        <v>582</v>
      </c>
      <c r="N77" s="16" t="s">
        <v>582</v>
      </c>
      <c r="O77" s="14">
        <v>0</v>
      </c>
      <c r="P77" s="16">
        <v>0</v>
      </c>
      <c r="Q77" s="14">
        <v>0</v>
      </c>
      <c r="R77" s="16">
        <v>0</v>
      </c>
      <c r="S77" s="14">
        <v>8.0315713500000001</v>
      </c>
      <c r="T77" s="16">
        <v>0.38610169999999999</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(76/B81*100)</f>
        <v>0.85769100552984989</v>
      </c>
      <c r="D81" s="15">
        <v>8785</v>
      </c>
      <c r="E81" s="14">
        <v>40.751439269999999</v>
      </c>
      <c r="F81" s="16">
        <v>0.96264311999999996</v>
      </c>
      <c r="G81" s="14">
        <v>40.634285220000002</v>
      </c>
      <c r="H81" s="16">
        <v>0.90113396000000001</v>
      </c>
      <c r="I81" s="14">
        <v>7.8570469100000002</v>
      </c>
      <c r="J81" s="16">
        <v>0.43950462000000001</v>
      </c>
      <c r="K81" s="14">
        <v>10.520632389999999</v>
      </c>
      <c r="L81" s="16">
        <v>0.71810531</v>
      </c>
      <c r="M81" s="14" t="s">
        <v>582</v>
      </c>
      <c r="N81" s="16" t="s">
        <v>582</v>
      </c>
      <c r="O81" s="14">
        <v>0</v>
      </c>
      <c r="P81" s="16">
        <v>0</v>
      </c>
      <c r="Q81" s="14">
        <v>0</v>
      </c>
      <c r="R81" s="16">
        <v>0</v>
      </c>
      <c r="S81" s="14">
        <v>0.23659620000000001</v>
      </c>
      <c r="T81" s="16">
        <v>5.4562109999999997E-2</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773</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770</v>
      </c>
      <c r="F4" s="22"/>
      <c r="G4" s="21" t="s">
        <v>771</v>
      </c>
      <c r="H4" s="22"/>
      <c r="I4" s="21" t="s">
        <v>772</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(534/B7*100)</f>
        <v>3.6751548520302824</v>
      </c>
      <c r="D7" s="15">
        <v>13996</v>
      </c>
      <c r="E7" s="14">
        <v>49.692224860000003</v>
      </c>
      <c r="F7" s="16">
        <v>0.67816557</v>
      </c>
      <c r="G7" s="14">
        <v>27.173554429999999</v>
      </c>
      <c r="H7" s="16">
        <v>0.58780887000000004</v>
      </c>
      <c r="I7" s="14">
        <v>6.5192327900000002</v>
      </c>
      <c r="J7" s="16">
        <v>0.26191592000000002</v>
      </c>
      <c r="K7" s="14">
        <v>14.69024097</v>
      </c>
      <c r="L7" s="16">
        <v>0.49618428999999997</v>
      </c>
      <c r="M7" s="14" t="s">
        <v>582</v>
      </c>
      <c r="N7" s="16" t="s">
        <v>582</v>
      </c>
      <c r="O7" s="14">
        <v>0</v>
      </c>
      <c r="P7" s="16">
        <v>0</v>
      </c>
      <c r="Q7" s="14">
        <v>0</v>
      </c>
      <c r="R7" s="16">
        <v>0</v>
      </c>
      <c r="S7" s="14">
        <v>1.9247469500000001</v>
      </c>
      <c r="T7" s="16">
        <v>0.14466212000000001</v>
      </c>
    </row>
    <row r="8" spans="1:20" x14ac:dyDescent="0.25">
      <c r="A8" s="11" t="s">
        <v>478</v>
      </c>
      <c r="B8" s="13">
        <v>7007</v>
      </c>
      <c r="C8" s="14">
        <f>(46/B8*100)</f>
        <v>0.65648637077208505</v>
      </c>
      <c r="D8" s="15">
        <v>6961</v>
      </c>
      <c r="E8" s="14">
        <v>75.451445750000005</v>
      </c>
      <c r="F8" s="16">
        <v>0.89773988999999998</v>
      </c>
      <c r="G8" s="14">
        <v>4.2730498099999998</v>
      </c>
      <c r="H8" s="16">
        <v>0.38693148999999999</v>
      </c>
      <c r="I8" s="14">
        <v>0.83743957999999996</v>
      </c>
      <c r="J8" s="16">
        <v>0.12423376999999999</v>
      </c>
      <c r="K8" s="14">
        <v>16.826314329999999</v>
      </c>
      <c r="L8" s="16">
        <v>0.87042341999999995</v>
      </c>
      <c r="M8" s="14" t="s">
        <v>582</v>
      </c>
      <c r="N8" s="16" t="s">
        <v>582</v>
      </c>
      <c r="O8" s="14">
        <v>0.47407558999999999</v>
      </c>
      <c r="P8" s="16">
        <v>0.11667501</v>
      </c>
      <c r="Q8" s="14">
        <v>0</v>
      </c>
      <c r="R8" s="16">
        <v>0</v>
      </c>
      <c r="S8" s="14">
        <v>2.1376749400000001</v>
      </c>
      <c r="T8" s="16">
        <v>0.21336543999999999</v>
      </c>
    </row>
    <row r="9" spans="1:20" x14ac:dyDescent="0.25">
      <c r="A9" s="11" t="s">
        <v>479</v>
      </c>
      <c r="B9" s="13">
        <v>9651</v>
      </c>
      <c r="C9" s="14">
        <f>(510/B9*100)</f>
        <v>5.2844264843021449</v>
      </c>
      <c r="D9" s="15">
        <v>9141</v>
      </c>
      <c r="E9" s="14">
        <v>57.78987506</v>
      </c>
      <c r="F9" s="16">
        <v>1.0627024899999999</v>
      </c>
      <c r="G9" s="14">
        <v>25.279760599999999</v>
      </c>
      <c r="H9" s="16">
        <v>0.830507</v>
      </c>
      <c r="I9" s="14">
        <v>5.57676923</v>
      </c>
      <c r="J9" s="16">
        <v>0.41258045999999998</v>
      </c>
      <c r="K9" s="14">
        <v>5.1471188100000003</v>
      </c>
      <c r="L9" s="16">
        <v>0.39622354999999998</v>
      </c>
      <c r="M9" s="14" t="s">
        <v>582</v>
      </c>
      <c r="N9" s="16" t="s">
        <v>582</v>
      </c>
      <c r="O9" s="14">
        <v>3.15093778</v>
      </c>
      <c r="P9" s="16">
        <v>0.56382642999999999</v>
      </c>
      <c r="Q9" s="14">
        <v>0</v>
      </c>
      <c r="R9" s="16">
        <v>0</v>
      </c>
      <c r="S9" s="14">
        <v>3.0555385199999998</v>
      </c>
      <c r="T9" s="16">
        <v>0.23363424999999999</v>
      </c>
    </row>
    <row r="10" spans="1:20" x14ac:dyDescent="0.25">
      <c r="A10" s="11" t="s">
        <v>480</v>
      </c>
      <c r="B10" s="13">
        <v>20058</v>
      </c>
      <c r="C10" s="14">
        <f>(545/B10*100)</f>
        <v>2.7171203509821518</v>
      </c>
      <c r="D10" s="15">
        <v>19513</v>
      </c>
      <c r="E10" s="14">
        <v>24.748884279999999</v>
      </c>
      <c r="F10" s="16">
        <v>0.67887688999999996</v>
      </c>
      <c r="G10" s="14">
        <v>36.708429119999998</v>
      </c>
      <c r="H10" s="16">
        <v>0.56400234000000005</v>
      </c>
      <c r="I10" s="14">
        <v>29.331108870000001</v>
      </c>
      <c r="J10" s="16">
        <v>0.59827209000000003</v>
      </c>
      <c r="K10" s="14">
        <v>7.6089070899999998</v>
      </c>
      <c r="L10" s="16">
        <v>0.36809014000000001</v>
      </c>
      <c r="M10" s="14" t="s">
        <v>582</v>
      </c>
      <c r="N10" s="16" t="s">
        <v>582</v>
      </c>
      <c r="O10" s="14">
        <v>0</v>
      </c>
      <c r="P10" s="16">
        <v>0</v>
      </c>
      <c r="Q10" s="14">
        <v>0</v>
      </c>
      <c r="R10" s="16">
        <v>0</v>
      </c>
      <c r="S10" s="14">
        <v>1.6026706399999999</v>
      </c>
      <c r="T10" s="16">
        <v>0.13572102999999999</v>
      </c>
    </row>
    <row r="11" spans="1:20" x14ac:dyDescent="0.25">
      <c r="A11" s="11" t="s">
        <v>481</v>
      </c>
      <c r="B11" s="13">
        <v>7053</v>
      </c>
      <c r="C11" s="14">
        <f>(94/B11*100)</f>
        <v>1.3327661987806607</v>
      </c>
      <c r="D11" s="15">
        <v>6959</v>
      </c>
      <c r="E11" s="14">
        <v>72.970192620000006</v>
      </c>
      <c r="F11" s="16">
        <v>0.90646614999999997</v>
      </c>
      <c r="G11" s="14">
        <v>12.325005089999999</v>
      </c>
      <c r="H11" s="16">
        <v>0.53431355000000003</v>
      </c>
      <c r="I11" s="14">
        <v>1.9708694200000001</v>
      </c>
      <c r="J11" s="16">
        <v>0.22885153999999999</v>
      </c>
      <c r="K11" s="14">
        <v>10.44568801</v>
      </c>
      <c r="L11" s="16">
        <v>0.56776621999999999</v>
      </c>
      <c r="M11" s="14" t="s">
        <v>582</v>
      </c>
      <c r="N11" s="16" t="s">
        <v>582</v>
      </c>
      <c r="O11" s="14">
        <v>0</v>
      </c>
      <c r="P11" s="16">
        <v>0</v>
      </c>
      <c r="Q11" s="14">
        <v>0</v>
      </c>
      <c r="R11" s="16">
        <v>0</v>
      </c>
      <c r="S11" s="14">
        <v>2.2882448700000002</v>
      </c>
      <c r="T11" s="16">
        <v>0.23433694999999999</v>
      </c>
    </row>
    <row r="12" spans="1:20" x14ac:dyDescent="0.25">
      <c r="A12" s="11" t="s">
        <v>482</v>
      </c>
      <c r="B12" s="13">
        <v>6894</v>
      </c>
      <c r="C12" s="14">
        <f>(59/B12*100)</f>
        <v>0.85581665216129965</v>
      </c>
      <c r="D12" s="15">
        <v>6835</v>
      </c>
      <c r="E12" s="14">
        <v>81.754621180000001</v>
      </c>
      <c r="F12" s="16">
        <v>0.93192507999999996</v>
      </c>
      <c r="G12" s="14">
        <v>9.0115479300000008</v>
      </c>
      <c r="H12" s="16">
        <v>0.51541318000000003</v>
      </c>
      <c r="I12" s="14">
        <v>0.93148951000000002</v>
      </c>
      <c r="J12" s="16">
        <v>0.14818723</v>
      </c>
      <c r="K12" s="14">
        <v>3.9779236600000001</v>
      </c>
      <c r="L12" s="16">
        <v>0.38596943</v>
      </c>
      <c r="M12" s="14" t="s">
        <v>582</v>
      </c>
      <c r="N12" s="16" t="s">
        <v>582</v>
      </c>
      <c r="O12" s="14">
        <v>2.3477860100000001</v>
      </c>
      <c r="P12" s="16">
        <v>0.59181510000000004</v>
      </c>
      <c r="Q12" s="14">
        <v>0</v>
      </c>
      <c r="R12" s="16">
        <v>0</v>
      </c>
      <c r="S12" s="14">
        <v>1.9766317200000001</v>
      </c>
      <c r="T12" s="16">
        <v>0.18073248</v>
      </c>
    </row>
    <row r="13" spans="1:20" x14ac:dyDescent="0.25">
      <c r="A13" s="11" t="s">
        <v>483</v>
      </c>
      <c r="B13" s="13">
        <v>7161</v>
      </c>
      <c r="C13" s="14">
        <f>(124/B13*100)</f>
        <v>1.7316017316017316</v>
      </c>
      <c r="D13" s="15">
        <v>7037</v>
      </c>
      <c r="E13" s="14">
        <v>65.062804779999993</v>
      </c>
      <c r="F13" s="16">
        <v>1.05500214</v>
      </c>
      <c r="G13" s="14">
        <v>23.97588287</v>
      </c>
      <c r="H13" s="16">
        <v>0.86005916999999998</v>
      </c>
      <c r="I13" s="14">
        <v>1.38630984</v>
      </c>
      <c r="J13" s="16">
        <v>0.24680158999999999</v>
      </c>
      <c r="K13" s="14">
        <v>3.2117523299999999</v>
      </c>
      <c r="L13" s="16">
        <v>0.39046861999999999</v>
      </c>
      <c r="M13" s="14" t="s">
        <v>582</v>
      </c>
      <c r="N13" s="16" t="s">
        <v>582</v>
      </c>
      <c r="O13" s="14">
        <v>4.0867382699999997</v>
      </c>
      <c r="P13" s="16">
        <v>0.46982301999999998</v>
      </c>
      <c r="Q13" s="14">
        <v>0</v>
      </c>
      <c r="R13" s="16">
        <v>0</v>
      </c>
      <c r="S13" s="14">
        <v>2.27651191</v>
      </c>
      <c r="T13" s="16">
        <v>0.19671126</v>
      </c>
    </row>
    <row r="14" spans="1:20" x14ac:dyDescent="0.25">
      <c r="A14" s="11" t="s">
        <v>484</v>
      </c>
      <c r="B14" s="13">
        <v>5587</v>
      </c>
      <c r="C14" s="14">
        <f>(78/B14*100)</f>
        <v>1.3960980848398066</v>
      </c>
      <c r="D14" s="15">
        <v>5509</v>
      </c>
      <c r="E14" s="14">
        <v>81.146331979999999</v>
      </c>
      <c r="F14" s="16">
        <v>0.60298320000000005</v>
      </c>
      <c r="G14" s="14">
        <v>13.29124852</v>
      </c>
      <c r="H14" s="16">
        <v>0.57794920000000005</v>
      </c>
      <c r="I14" s="14">
        <v>2.17112163</v>
      </c>
      <c r="J14" s="16">
        <v>0.19652525000000001</v>
      </c>
      <c r="K14" s="14">
        <v>2.4375598599999999</v>
      </c>
      <c r="L14" s="16">
        <v>0.23124138</v>
      </c>
      <c r="M14" s="14" t="s">
        <v>582</v>
      </c>
      <c r="N14" s="16" t="s">
        <v>582</v>
      </c>
      <c r="O14" s="14">
        <v>0</v>
      </c>
      <c r="P14" s="16">
        <v>0</v>
      </c>
      <c r="Q14" s="14">
        <v>0</v>
      </c>
      <c r="R14" s="16">
        <v>0</v>
      </c>
      <c r="S14" s="14">
        <v>0.95373801000000002</v>
      </c>
      <c r="T14" s="16">
        <v>0.14605164000000001</v>
      </c>
    </row>
    <row r="15" spans="1:20" x14ac:dyDescent="0.25">
      <c r="A15" s="11" t="s">
        <v>485</v>
      </c>
      <c r="B15" s="13">
        <v>5882</v>
      </c>
      <c r="C15" s="14">
        <f>(63/B15*100)</f>
        <v>1.0710642638558314</v>
      </c>
      <c r="D15" s="15">
        <v>5819</v>
      </c>
      <c r="E15" s="14">
        <v>85.172197269999998</v>
      </c>
      <c r="F15" s="16">
        <v>0.66170867</v>
      </c>
      <c r="G15" s="14">
        <v>8.9774752499999995</v>
      </c>
      <c r="H15" s="16">
        <v>0.46012668000000001</v>
      </c>
      <c r="I15" s="14">
        <v>1.0052280200000001</v>
      </c>
      <c r="J15" s="16">
        <v>0.13816822000000001</v>
      </c>
      <c r="K15" s="14">
        <v>1.5669367400000001</v>
      </c>
      <c r="L15" s="16">
        <v>0.19263904000000001</v>
      </c>
      <c r="M15" s="14" t="s">
        <v>582</v>
      </c>
      <c r="N15" s="16" t="s">
        <v>582</v>
      </c>
      <c r="O15" s="14">
        <v>1.0145309600000001</v>
      </c>
      <c r="P15" s="16">
        <v>0.45475497999999998</v>
      </c>
      <c r="Q15" s="14">
        <v>0</v>
      </c>
      <c r="R15" s="16">
        <v>0</v>
      </c>
      <c r="S15" s="14">
        <v>2.2636317699999999</v>
      </c>
      <c r="T15" s="16">
        <v>0.19995238000000001</v>
      </c>
    </row>
    <row r="16" spans="1:20" x14ac:dyDescent="0.25">
      <c r="A16" s="11" t="s">
        <v>486</v>
      </c>
      <c r="B16" s="13">
        <v>6108</v>
      </c>
      <c r="C16" s="14">
        <f>(121/B16*100)</f>
        <v>1.9810085134250164</v>
      </c>
      <c r="D16" s="15">
        <v>5987</v>
      </c>
      <c r="E16" s="14">
        <v>79.930881780000007</v>
      </c>
      <c r="F16" s="16">
        <v>0.82872142000000004</v>
      </c>
      <c r="G16" s="14">
        <v>8.8849097199999996</v>
      </c>
      <c r="H16" s="16">
        <v>0.43031462999999998</v>
      </c>
      <c r="I16" s="14">
        <v>1.14034046</v>
      </c>
      <c r="J16" s="16">
        <v>0.14599861</v>
      </c>
      <c r="K16" s="14">
        <v>7.7867832400000001</v>
      </c>
      <c r="L16" s="16">
        <v>0.68873737000000002</v>
      </c>
      <c r="M16" s="14" t="s">
        <v>582</v>
      </c>
      <c r="N16" s="16" t="s">
        <v>582</v>
      </c>
      <c r="O16" s="14">
        <v>0</v>
      </c>
      <c r="P16" s="16">
        <v>0</v>
      </c>
      <c r="Q16" s="14">
        <v>0</v>
      </c>
      <c r="R16" s="16">
        <v>0</v>
      </c>
      <c r="S16" s="14">
        <v>2.2570847999999999</v>
      </c>
      <c r="T16" s="16">
        <v>0.22465525</v>
      </c>
    </row>
    <row r="17" spans="1:20" x14ac:dyDescent="0.25">
      <c r="A17" s="11" t="s">
        <v>487</v>
      </c>
      <c r="B17" s="13">
        <v>6504</v>
      </c>
      <c r="C17" s="14">
        <f>(1120/B17*100)</f>
        <v>17.220172201722018</v>
      </c>
      <c r="D17" s="15">
        <v>5384</v>
      </c>
      <c r="E17" s="14">
        <v>72.19398778</v>
      </c>
      <c r="F17" s="16">
        <v>0.95326526</v>
      </c>
      <c r="G17" s="14">
        <v>14.17357528</v>
      </c>
      <c r="H17" s="16">
        <v>0.62617369000000001</v>
      </c>
      <c r="I17" s="14">
        <v>1.9145471199999999</v>
      </c>
      <c r="J17" s="16">
        <v>0.21568701000000001</v>
      </c>
      <c r="K17" s="14">
        <v>4.1516922599999999</v>
      </c>
      <c r="L17" s="16">
        <v>0.56790863000000003</v>
      </c>
      <c r="M17" s="14" t="s">
        <v>582</v>
      </c>
      <c r="N17" s="16" t="s">
        <v>582</v>
      </c>
      <c r="O17" s="14">
        <v>2.7494470600000001</v>
      </c>
      <c r="P17" s="16">
        <v>0.36106387000000001</v>
      </c>
      <c r="Q17" s="14">
        <v>0</v>
      </c>
      <c r="R17" s="16">
        <v>0</v>
      </c>
      <c r="S17" s="14">
        <v>4.8167505100000003</v>
      </c>
      <c r="T17" s="16">
        <v>0.36117817000000002</v>
      </c>
    </row>
    <row r="18" spans="1:20" x14ac:dyDescent="0.25">
      <c r="A18" s="11" t="s">
        <v>488</v>
      </c>
      <c r="B18" s="13">
        <v>5532</v>
      </c>
      <c r="C18" s="14">
        <f>(29/B18*100)</f>
        <v>0.52422270426608819</v>
      </c>
      <c r="D18" s="15">
        <v>5503</v>
      </c>
      <c r="E18" s="14">
        <v>68.702317129999997</v>
      </c>
      <c r="F18" s="16">
        <v>1.2541569299999999</v>
      </c>
      <c r="G18" s="14">
        <v>20.993396820000001</v>
      </c>
      <c r="H18" s="16">
        <v>0.80040918000000005</v>
      </c>
      <c r="I18" s="14">
        <v>4.1820828499999996</v>
      </c>
      <c r="J18" s="16">
        <v>0.37505959</v>
      </c>
      <c r="K18" s="14">
        <v>4.1571547500000001</v>
      </c>
      <c r="L18" s="16">
        <v>0.35353232000000001</v>
      </c>
      <c r="M18" s="14" t="s">
        <v>582</v>
      </c>
      <c r="N18" s="16" t="s">
        <v>582</v>
      </c>
      <c r="O18" s="14">
        <v>0</v>
      </c>
      <c r="P18" s="16">
        <v>0</v>
      </c>
      <c r="Q18" s="14">
        <v>0</v>
      </c>
      <c r="R18" s="16">
        <v>0</v>
      </c>
      <c r="S18" s="14">
        <v>1.9650484399999999</v>
      </c>
      <c r="T18" s="16">
        <v>0.24926295000000001</v>
      </c>
    </row>
    <row r="19" spans="1:20" x14ac:dyDescent="0.25">
      <c r="A19" s="11" t="s">
        <v>489</v>
      </c>
      <c r="B19" s="13">
        <v>5658</v>
      </c>
      <c r="C19" s="14">
        <f>(139/B19*100)</f>
        <v>2.4566984800282783</v>
      </c>
      <c r="D19" s="15">
        <v>5519</v>
      </c>
      <c r="E19" s="14">
        <v>65.921358569999995</v>
      </c>
      <c r="F19" s="16">
        <v>1.2844774999999999</v>
      </c>
      <c r="G19" s="14">
        <v>14.67083686</v>
      </c>
      <c r="H19" s="16">
        <v>0.67471692999999999</v>
      </c>
      <c r="I19" s="14">
        <v>2.4588979000000002</v>
      </c>
      <c r="J19" s="16">
        <v>0.27880787000000001</v>
      </c>
      <c r="K19" s="14">
        <v>14.076722999999999</v>
      </c>
      <c r="L19" s="16">
        <v>1.2733763300000001</v>
      </c>
      <c r="M19" s="14" t="s">
        <v>582</v>
      </c>
      <c r="N19" s="16" t="s">
        <v>582</v>
      </c>
      <c r="O19" s="14">
        <v>0</v>
      </c>
      <c r="P19" s="16">
        <v>0</v>
      </c>
      <c r="Q19" s="14">
        <v>0</v>
      </c>
      <c r="R19" s="16">
        <v>0</v>
      </c>
      <c r="S19" s="14">
        <v>2.8721836700000001</v>
      </c>
      <c r="T19" s="16">
        <v>0.27340036000000001</v>
      </c>
    </row>
    <row r="20" spans="1:20" x14ac:dyDescent="0.25">
      <c r="A20" s="11" t="s">
        <v>490</v>
      </c>
      <c r="B20" s="13">
        <v>3371</v>
      </c>
      <c r="C20" s="14">
        <f>(75/B20*100)</f>
        <v>2.2248590922574905</v>
      </c>
      <c r="D20" s="15">
        <v>3296</v>
      </c>
      <c r="E20" s="14">
        <v>76.30428732</v>
      </c>
      <c r="F20" s="16">
        <v>0.57934666000000001</v>
      </c>
      <c r="G20" s="14">
        <v>13.74546988</v>
      </c>
      <c r="H20" s="16">
        <v>0.53091639999999996</v>
      </c>
      <c r="I20" s="14">
        <v>1.41128959</v>
      </c>
      <c r="J20" s="16">
        <v>0.20741207</v>
      </c>
      <c r="K20" s="14">
        <v>7.3078253999999996</v>
      </c>
      <c r="L20" s="16">
        <v>0.35115152999999999</v>
      </c>
      <c r="M20" s="14" t="s">
        <v>582</v>
      </c>
      <c r="N20" s="16" t="s">
        <v>582</v>
      </c>
      <c r="O20" s="14">
        <v>0</v>
      </c>
      <c r="P20" s="16">
        <v>0</v>
      </c>
      <c r="Q20" s="14">
        <v>0</v>
      </c>
      <c r="R20" s="16">
        <v>0</v>
      </c>
      <c r="S20" s="14">
        <v>1.23112781</v>
      </c>
      <c r="T20" s="16">
        <v>0.18473537000000001</v>
      </c>
    </row>
    <row r="21" spans="1:20" x14ac:dyDescent="0.25">
      <c r="A21" s="11" t="s">
        <v>491</v>
      </c>
      <c r="B21" s="13">
        <v>5741</v>
      </c>
      <c r="C21" s="14">
        <f>(46/B21*100)</f>
        <v>0.80125413690994607</v>
      </c>
      <c r="D21" s="15">
        <v>5695</v>
      </c>
      <c r="E21" s="14">
        <v>12.07355454</v>
      </c>
      <c r="F21" s="16">
        <v>0.60742225999999999</v>
      </c>
      <c r="G21" s="14">
        <v>47.037797859999998</v>
      </c>
      <c r="H21" s="16">
        <v>0.83555075999999995</v>
      </c>
      <c r="I21" s="14">
        <v>30.151038889999999</v>
      </c>
      <c r="J21" s="16">
        <v>0.87525459000000005</v>
      </c>
      <c r="K21" s="14">
        <v>9.1462723199999996</v>
      </c>
      <c r="L21" s="16">
        <v>0.86654134999999999</v>
      </c>
      <c r="M21" s="14" t="s">
        <v>582</v>
      </c>
      <c r="N21" s="16" t="s">
        <v>582</v>
      </c>
      <c r="O21" s="14">
        <v>0</v>
      </c>
      <c r="P21" s="16">
        <v>0</v>
      </c>
      <c r="Q21" s="14">
        <v>0</v>
      </c>
      <c r="R21" s="16">
        <v>0</v>
      </c>
      <c r="S21" s="14">
        <v>1.5913363899999999</v>
      </c>
      <c r="T21" s="16">
        <v>0.19059195000000001</v>
      </c>
    </row>
    <row r="22" spans="1:20" x14ac:dyDescent="0.25">
      <c r="A22" s="11" t="s">
        <v>492</v>
      </c>
      <c r="B22" s="13">
        <v>6598</v>
      </c>
      <c r="C22" s="14">
        <f>(35/B22*100)</f>
        <v>0.53046377690209157</v>
      </c>
      <c r="D22" s="15">
        <v>6563</v>
      </c>
      <c r="E22" s="14">
        <v>37.794174769999998</v>
      </c>
      <c r="F22" s="16">
        <v>0.96493523999999997</v>
      </c>
      <c r="G22" s="14">
        <v>34.308934780000001</v>
      </c>
      <c r="H22" s="16">
        <v>0.82856536000000003</v>
      </c>
      <c r="I22" s="14">
        <v>13.34384543</v>
      </c>
      <c r="J22" s="16">
        <v>0.55064451000000003</v>
      </c>
      <c r="K22" s="14">
        <v>11.8385984</v>
      </c>
      <c r="L22" s="16">
        <v>1.1450653500000001</v>
      </c>
      <c r="M22" s="14" t="s">
        <v>582</v>
      </c>
      <c r="N22" s="16" t="s">
        <v>582</v>
      </c>
      <c r="O22" s="14">
        <v>0</v>
      </c>
      <c r="P22" s="16">
        <v>0</v>
      </c>
      <c r="Q22" s="14">
        <v>7.7168490000000006E-2</v>
      </c>
      <c r="R22" s="16">
        <v>5.96765E-2</v>
      </c>
      <c r="S22" s="14">
        <v>2.6372781199999999</v>
      </c>
      <c r="T22" s="16">
        <v>0.30964351000000001</v>
      </c>
    </row>
    <row r="23" spans="1:20" x14ac:dyDescent="0.25">
      <c r="A23" s="11" t="s">
        <v>493</v>
      </c>
      <c r="B23" s="13">
        <v>11583</v>
      </c>
      <c r="C23" s="14">
        <f>(0/B23*100)</f>
        <v>0</v>
      </c>
      <c r="D23" s="15">
        <v>11583</v>
      </c>
      <c r="E23" s="14">
        <v>0</v>
      </c>
      <c r="F23" s="16">
        <v>0</v>
      </c>
      <c r="G23" s="14">
        <v>0</v>
      </c>
      <c r="H23" s="16">
        <v>0</v>
      </c>
      <c r="I23" s="14">
        <v>0</v>
      </c>
      <c r="J23" s="16">
        <v>0</v>
      </c>
      <c r="K23" s="14">
        <v>0</v>
      </c>
      <c r="L23" s="16">
        <v>0</v>
      </c>
      <c r="M23" s="14" t="s">
        <v>582</v>
      </c>
      <c r="N23" s="16" t="s">
        <v>582</v>
      </c>
      <c r="O23" s="14">
        <v>100</v>
      </c>
      <c r="P23" s="16">
        <v>0</v>
      </c>
      <c r="Q23" s="14">
        <v>0</v>
      </c>
      <c r="R23" s="16">
        <v>0</v>
      </c>
      <c r="S23" s="14">
        <v>0</v>
      </c>
      <c r="T23" s="16">
        <v>0</v>
      </c>
    </row>
    <row r="24" spans="1:20" x14ac:dyDescent="0.25">
      <c r="A24" s="11" t="s">
        <v>494</v>
      </c>
      <c r="B24" s="13">
        <v>6647</v>
      </c>
      <c r="C24" s="14">
        <f>(0/B24*100)</f>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(25/B25*100)</f>
        <v>0.44794839634474104</v>
      </c>
      <c r="D25" s="15">
        <v>5556</v>
      </c>
      <c r="E25" s="14">
        <v>44.436386380000002</v>
      </c>
      <c r="F25" s="16">
        <v>0.98299208000000005</v>
      </c>
      <c r="G25" s="14">
        <v>40.601075710000003</v>
      </c>
      <c r="H25" s="16">
        <v>0.88081529999999997</v>
      </c>
      <c r="I25" s="14">
        <v>7.1393742400000004</v>
      </c>
      <c r="J25" s="16">
        <v>0.35216918000000003</v>
      </c>
      <c r="K25" s="14">
        <v>7.63089832</v>
      </c>
      <c r="L25" s="16">
        <v>0.77175081999999995</v>
      </c>
      <c r="M25" s="14" t="s">
        <v>582</v>
      </c>
      <c r="N25" s="16" t="s">
        <v>582</v>
      </c>
      <c r="O25" s="14">
        <v>0</v>
      </c>
      <c r="P25" s="16">
        <v>0</v>
      </c>
      <c r="Q25" s="14">
        <v>0</v>
      </c>
      <c r="R25" s="16">
        <v>0</v>
      </c>
      <c r="S25" s="14">
        <v>0.19226536</v>
      </c>
      <c r="T25" s="16">
        <v>5.769171E-2</v>
      </c>
    </row>
    <row r="26" spans="1:20" x14ac:dyDescent="0.25">
      <c r="A26" s="11" t="s">
        <v>496</v>
      </c>
      <c r="B26" s="13">
        <v>4869</v>
      </c>
      <c r="C26" s="14">
        <f>(50/B26*100)</f>
        <v>1.0269049086054631</v>
      </c>
      <c r="D26" s="15">
        <v>4819</v>
      </c>
      <c r="E26" s="14">
        <v>70.854325990000007</v>
      </c>
      <c r="F26" s="16">
        <v>0.76426210000000006</v>
      </c>
      <c r="G26" s="14">
        <v>17.34225919</v>
      </c>
      <c r="H26" s="16">
        <v>0.58082842999999995</v>
      </c>
      <c r="I26" s="14">
        <v>4.15342257</v>
      </c>
      <c r="J26" s="16">
        <v>0.31689783999999999</v>
      </c>
      <c r="K26" s="14">
        <v>5.8936022599999998</v>
      </c>
      <c r="L26" s="16">
        <v>0.42916643999999998</v>
      </c>
      <c r="M26" s="14" t="s">
        <v>582</v>
      </c>
      <c r="N26" s="16" t="s">
        <v>582</v>
      </c>
      <c r="O26" s="14">
        <v>0</v>
      </c>
      <c r="P26" s="16">
        <v>0</v>
      </c>
      <c r="Q26" s="14">
        <v>0</v>
      </c>
      <c r="R26" s="16">
        <v>0</v>
      </c>
      <c r="S26" s="14">
        <v>1.7563899999999999</v>
      </c>
      <c r="T26" s="16">
        <v>0.22183906</v>
      </c>
    </row>
    <row r="27" spans="1:20" x14ac:dyDescent="0.25">
      <c r="A27" s="11" t="s">
        <v>497</v>
      </c>
      <c r="B27" s="13">
        <v>5299</v>
      </c>
      <c r="C27" s="14">
        <f>(48/B27*100)</f>
        <v>0.90583128892243825</v>
      </c>
      <c r="D27" s="15">
        <v>5251</v>
      </c>
      <c r="E27" s="14">
        <v>75.172921029999998</v>
      </c>
      <c r="F27" s="16">
        <v>0.57373911</v>
      </c>
      <c r="G27" s="14">
        <v>9.7305469999999996</v>
      </c>
      <c r="H27" s="16">
        <v>0.45045559000000002</v>
      </c>
      <c r="I27" s="14">
        <v>2.2751957799999998</v>
      </c>
      <c r="J27" s="16">
        <v>0.21582190000000001</v>
      </c>
      <c r="K27" s="14">
        <v>10.22146171</v>
      </c>
      <c r="L27" s="16">
        <v>0.4144254</v>
      </c>
      <c r="M27" s="14" t="s">
        <v>582</v>
      </c>
      <c r="N27" s="16" t="s">
        <v>582</v>
      </c>
      <c r="O27" s="14">
        <v>0</v>
      </c>
      <c r="P27" s="16">
        <v>0</v>
      </c>
      <c r="Q27" s="14">
        <v>0</v>
      </c>
      <c r="R27" s="16">
        <v>0</v>
      </c>
      <c r="S27" s="14">
        <v>2.59987448</v>
      </c>
      <c r="T27" s="16">
        <v>0.21274673999999999</v>
      </c>
    </row>
    <row r="28" spans="1:20" x14ac:dyDescent="0.25">
      <c r="A28" s="11" t="s">
        <v>498</v>
      </c>
      <c r="B28" s="13">
        <v>7568</v>
      </c>
      <c r="C28" s="14">
        <f>(166/B28*100)</f>
        <v>2.1934460887949259</v>
      </c>
      <c r="D28" s="15">
        <v>7402</v>
      </c>
      <c r="E28" s="14">
        <v>61.594702050000002</v>
      </c>
      <c r="F28" s="16">
        <v>0.99772570999999999</v>
      </c>
      <c r="G28" s="14">
        <v>24.7385521</v>
      </c>
      <c r="H28" s="16">
        <v>0.77368596999999995</v>
      </c>
      <c r="I28" s="14">
        <v>6.0995214500000001</v>
      </c>
      <c r="J28" s="16">
        <v>0.33186373000000002</v>
      </c>
      <c r="K28" s="14">
        <v>5.9385896799999998</v>
      </c>
      <c r="L28" s="16">
        <v>1.07603246</v>
      </c>
      <c r="M28" s="14" t="s">
        <v>582</v>
      </c>
      <c r="N28" s="16" t="s">
        <v>582</v>
      </c>
      <c r="O28" s="14">
        <v>0</v>
      </c>
      <c r="P28" s="16">
        <v>0</v>
      </c>
      <c r="Q28" s="14">
        <v>0</v>
      </c>
      <c r="R28" s="16">
        <v>0</v>
      </c>
      <c r="S28" s="14">
        <v>1.62863472</v>
      </c>
      <c r="T28" s="16">
        <v>0.16725551999999999</v>
      </c>
    </row>
    <row r="29" spans="1:20" x14ac:dyDescent="0.25">
      <c r="A29" s="11" t="s">
        <v>499</v>
      </c>
      <c r="B29" s="13">
        <v>5385</v>
      </c>
      <c r="C29" s="14">
        <f>(0/B29*100)</f>
        <v>0</v>
      </c>
      <c r="D29" s="15">
        <v>5385</v>
      </c>
      <c r="E29" s="14">
        <v>0</v>
      </c>
      <c r="F29" s="16">
        <v>0</v>
      </c>
      <c r="G29" s="14">
        <v>0</v>
      </c>
      <c r="H29" s="16">
        <v>0</v>
      </c>
      <c r="I29" s="14">
        <v>0</v>
      </c>
      <c r="J29" s="16">
        <v>0</v>
      </c>
      <c r="K29" s="14">
        <v>0</v>
      </c>
      <c r="L29" s="16">
        <v>0</v>
      </c>
      <c r="M29" s="14" t="s">
        <v>582</v>
      </c>
      <c r="N29" s="16" t="s">
        <v>582</v>
      </c>
      <c r="O29" s="14">
        <v>100</v>
      </c>
      <c r="P29" s="16">
        <v>0</v>
      </c>
      <c r="Q29" s="14">
        <v>0</v>
      </c>
      <c r="R29" s="16">
        <v>0</v>
      </c>
      <c r="S29" s="14">
        <v>0</v>
      </c>
      <c r="T29" s="16">
        <v>0</v>
      </c>
    </row>
    <row r="30" spans="1:20" x14ac:dyDescent="0.25">
      <c r="A30" s="11" t="s">
        <v>500</v>
      </c>
      <c r="B30" s="13">
        <v>4520</v>
      </c>
      <c r="C30" s="14">
        <f>(140/B30*100)</f>
        <v>3.0973451327433628</v>
      </c>
      <c r="D30" s="15">
        <v>4380</v>
      </c>
      <c r="E30" s="14">
        <v>45.790530930000003</v>
      </c>
      <c r="F30" s="16">
        <v>1.2974864800000001</v>
      </c>
      <c r="G30" s="14">
        <v>35.315655239999998</v>
      </c>
      <c r="H30" s="16">
        <v>1.0616945099999999</v>
      </c>
      <c r="I30" s="14">
        <v>7.0692966699999999</v>
      </c>
      <c r="J30" s="16">
        <v>0.50900719000000005</v>
      </c>
      <c r="K30" s="14">
        <v>9.7146562999999997</v>
      </c>
      <c r="L30" s="16">
        <v>0.73102986000000003</v>
      </c>
      <c r="M30" s="14" t="s">
        <v>582</v>
      </c>
      <c r="N30" s="16" t="s">
        <v>582</v>
      </c>
      <c r="O30" s="14">
        <v>0</v>
      </c>
      <c r="P30" s="16">
        <v>0</v>
      </c>
      <c r="Q30" s="14">
        <v>0</v>
      </c>
      <c r="R30" s="16">
        <v>0</v>
      </c>
      <c r="S30" s="14">
        <v>2.1098608599999999</v>
      </c>
      <c r="T30" s="16">
        <v>0.23001474999999999</v>
      </c>
    </row>
    <row r="31" spans="1:20" x14ac:dyDescent="0.25">
      <c r="A31" s="11" t="s">
        <v>501</v>
      </c>
      <c r="B31" s="13">
        <v>5456</v>
      </c>
      <c r="C31" s="14">
        <f>(0/B31*100)</f>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(6/B32*100)</f>
        <v>0.13398838767306834</v>
      </c>
      <c r="D32" s="15">
        <v>4472</v>
      </c>
      <c r="E32" s="14">
        <v>82.782709089999997</v>
      </c>
      <c r="F32" s="16">
        <v>0.63388301000000002</v>
      </c>
      <c r="G32" s="14">
        <v>12.86375074</v>
      </c>
      <c r="H32" s="16">
        <v>0.58291904999999999</v>
      </c>
      <c r="I32" s="14">
        <v>1.69103037</v>
      </c>
      <c r="J32" s="16">
        <v>0.24771215999999999</v>
      </c>
      <c r="K32" s="14">
        <v>1.9086869200000001</v>
      </c>
      <c r="L32" s="16">
        <v>0.20214871000000001</v>
      </c>
      <c r="M32" s="14" t="s">
        <v>582</v>
      </c>
      <c r="N32" s="16" t="s">
        <v>582</v>
      </c>
      <c r="O32" s="14">
        <v>0</v>
      </c>
      <c r="P32" s="16">
        <v>0</v>
      </c>
      <c r="Q32" s="14">
        <v>0</v>
      </c>
      <c r="R32" s="16">
        <v>0</v>
      </c>
      <c r="S32" s="14">
        <v>0.75382287999999997</v>
      </c>
      <c r="T32" s="16">
        <v>0.13639804999999999</v>
      </c>
    </row>
    <row r="33" spans="1:20" x14ac:dyDescent="0.25">
      <c r="A33" s="11" t="s">
        <v>503</v>
      </c>
      <c r="B33" s="13">
        <v>7325</v>
      </c>
      <c r="C33" s="14">
        <f>(78/B33*100)</f>
        <v>1.0648464163822524</v>
      </c>
      <c r="D33" s="15">
        <v>7247</v>
      </c>
      <c r="E33" s="14">
        <v>35.530471300000002</v>
      </c>
      <c r="F33" s="16">
        <v>0.73405027</v>
      </c>
      <c r="G33" s="14">
        <v>27.06442247</v>
      </c>
      <c r="H33" s="16">
        <v>0.71763034999999997</v>
      </c>
      <c r="I33" s="14">
        <v>7.0106168599999998</v>
      </c>
      <c r="J33" s="16">
        <v>0.38808347999999998</v>
      </c>
      <c r="K33" s="14">
        <v>27.811556880000001</v>
      </c>
      <c r="L33" s="16">
        <v>0.80222939999999998</v>
      </c>
      <c r="M33" s="14" t="s">
        <v>582</v>
      </c>
      <c r="N33" s="16" t="s">
        <v>582</v>
      </c>
      <c r="O33" s="14">
        <v>0</v>
      </c>
      <c r="P33" s="16">
        <v>0</v>
      </c>
      <c r="Q33" s="14">
        <v>0</v>
      </c>
      <c r="R33" s="16">
        <v>0</v>
      </c>
      <c r="S33" s="14">
        <v>2.5829324900000001</v>
      </c>
      <c r="T33" s="16">
        <v>0.23641698</v>
      </c>
    </row>
    <row r="34" spans="1:20" x14ac:dyDescent="0.25">
      <c r="A34" s="11" t="s">
        <v>504</v>
      </c>
      <c r="B34" s="13">
        <v>6350</v>
      </c>
      <c r="C34" s="14">
        <f>(60/B34*100)</f>
        <v>0.94488188976377951</v>
      </c>
      <c r="D34" s="15">
        <v>6290</v>
      </c>
      <c r="E34" s="14">
        <v>72.113802320000005</v>
      </c>
      <c r="F34" s="16">
        <v>0.97764052999999995</v>
      </c>
      <c r="G34" s="14">
        <v>13.833255599999999</v>
      </c>
      <c r="H34" s="16">
        <v>0.51703323000000001</v>
      </c>
      <c r="I34" s="14">
        <v>2.3229038399999999</v>
      </c>
      <c r="J34" s="16">
        <v>0.22132201000000001</v>
      </c>
      <c r="K34" s="14">
        <v>6.2970827399999996</v>
      </c>
      <c r="L34" s="16">
        <v>0.71090752999999995</v>
      </c>
      <c r="M34" s="14" t="s">
        <v>582</v>
      </c>
      <c r="N34" s="16" t="s">
        <v>582</v>
      </c>
      <c r="O34" s="14">
        <v>2.5723055100000001</v>
      </c>
      <c r="P34" s="16">
        <v>0.53393164999999998</v>
      </c>
      <c r="Q34" s="14">
        <v>0</v>
      </c>
      <c r="R34" s="16">
        <v>0</v>
      </c>
      <c r="S34" s="14">
        <v>2.8606500000000001</v>
      </c>
      <c r="T34" s="16">
        <v>0.28349027999999998</v>
      </c>
    </row>
    <row r="35" spans="1:20" x14ac:dyDescent="0.25">
      <c r="A35" s="11" t="s">
        <v>505</v>
      </c>
      <c r="B35" s="13">
        <v>6406</v>
      </c>
      <c r="C35" s="14">
        <f>(0/B35*100)</f>
        <v>0</v>
      </c>
      <c r="D35" s="15">
        <v>6406</v>
      </c>
      <c r="E35" s="14">
        <v>0</v>
      </c>
      <c r="F35" s="16">
        <v>0</v>
      </c>
      <c r="G35" s="14">
        <v>0</v>
      </c>
      <c r="H35" s="16">
        <v>0</v>
      </c>
      <c r="I35" s="14">
        <v>0</v>
      </c>
      <c r="J35" s="16">
        <v>0</v>
      </c>
      <c r="K35" s="14">
        <v>0</v>
      </c>
      <c r="L35" s="16">
        <v>0</v>
      </c>
      <c r="M35" s="14" t="s">
        <v>582</v>
      </c>
      <c r="N35" s="16" t="s">
        <v>582</v>
      </c>
      <c r="O35" s="14">
        <v>0</v>
      </c>
      <c r="P35" s="16">
        <v>0</v>
      </c>
      <c r="Q35" s="14">
        <v>100</v>
      </c>
      <c r="R35" s="16">
        <v>0</v>
      </c>
      <c r="S35" s="14">
        <v>0</v>
      </c>
      <c r="T35" s="16">
        <v>0</v>
      </c>
    </row>
    <row r="36" spans="1:20" x14ac:dyDescent="0.25">
      <c r="A36" s="11" t="s">
        <v>506</v>
      </c>
      <c r="B36" s="13">
        <v>6736</v>
      </c>
      <c r="C36" s="14">
        <f>(40/B36*100)</f>
        <v>0.59382422802850354</v>
      </c>
      <c r="D36" s="15">
        <v>6696</v>
      </c>
      <c r="E36" s="14">
        <v>62.696293859999997</v>
      </c>
      <c r="F36" s="16">
        <v>0.81483262000000001</v>
      </c>
      <c r="G36" s="14">
        <v>16.438618930000001</v>
      </c>
      <c r="H36" s="16">
        <v>0.58224273999999998</v>
      </c>
      <c r="I36" s="14">
        <v>3.7230870700000001</v>
      </c>
      <c r="J36" s="16">
        <v>0.29309414</v>
      </c>
      <c r="K36" s="14">
        <v>15.6290025</v>
      </c>
      <c r="L36" s="16">
        <v>0.62647266999999995</v>
      </c>
      <c r="M36" s="14" t="s">
        <v>582</v>
      </c>
      <c r="N36" s="16" t="s">
        <v>582</v>
      </c>
      <c r="O36" s="14">
        <v>0</v>
      </c>
      <c r="P36" s="16">
        <v>0</v>
      </c>
      <c r="Q36" s="14">
        <v>0</v>
      </c>
      <c r="R36" s="16">
        <v>0</v>
      </c>
      <c r="S36" s="14">
        <v>1.51299764</v>
      </c>
      <c r="T36" s="16">
        <v>0.15308123000000001</v>
      </c>
    </row>
    <row r="37" spans="1:20" x14ac:dyDescent="0.25">
      <c r="A37" s="11" t="s">
        <v>507</v>
      </c>
      <c r="B37" s="13">
        <v>5458</v>
      </c>
      <c r="C37" s="14">
        <f>(81/B37*100)</f>
        <v>1.4840600952729937</v>
      </c>
      <c r="D37" s="15">
        <v>5377</v>
      </c>
      <c r="E37" s="14">
        <v>46.851405999999997</v>
      </c>
      <c r="F37" s="16">
        <v>1.0763070699999999</v>
      </c>
      <c r="G37" s="14">
        <v>40.377426120000003</v>
      </c>
      <c r="H37" s="16">
        <v>0.88127142999999997</v>
      </c>
      <c r="I37" s="14">
        <v>5.4986971100000002</v>
      </c>
      <c r="J37" s="16">
        <v>0.40265044</v>
      </c>
      <c r="K37" s="14">
        <v>4.2773174999999997</v>
      </c>
      <c r="L37" s="16">
        <v>0.55141751999999999</v>
      </c>
      <c r="M37" s="14" t="s">
        <v>582</v>
      </c>
      <c r="N37" s="16" t="s">
        <v>582</v>
      </c>
      <c r="O37" s="14">
        <v>0</v>
      </c>
      <c r="P37" s="16">
        <v>0</v>
      </c>
      <c r="Q37" s="14">
        <v>0</v>
      </c>
      <c r="R37" s="16">
        <v>0</v>
      </c>
      <c r="S37" s="14">
        <v>2.9951532699999999</v>
      </c>
      <c r="T37" s="16">
        <v>0.23674725999999999</v>
      </c>
    </row>
    <row r="38" spans="1:20" x14ac:dyDescent="0.25">
      <c r="A38" s="11" t="s">
        <v>508</v>
      </c>
      <c r="B38" s="13">
        <v>5860</v>
      </c>
      <c r="C38" s="14">
        <f>(19/B38*100)</f>
        <v>0.32423208191126279</v>
      </c>
      <c r="D38" s="15">
        <v>5841</v>
      </c>
      <c r="E38" s="14">
        <v>73.242299340000002</v>
      </c>
      <c r="F38" s="16">
        <v>1.05567177</v>
      </c>
      <c r="G38" s="14">
        <v>10.77771635</v>
      </c>
      <c r="H38" s="16">
        <v>0.56520742000000002</v>
      </c>
      <c r="I38" s="14">
        <v>1.7225247100000001</v>
      </c>
      <c r="J38" s="16">
        <v>0.34626976999999998</v>
      </c>
      <c r="K38" s="14">
        <v>12.17558447</v>
      </c>
      <c r="L38" s="16">
        <v>0.92400367000000005</v>
      </c>
      <c r="M38" s="14" t="s">
        <v>582</v>
      </c>
      <c r="N38" s="16" t="s">
        <v>582</v>
      </c>
      <c r="O38" s="14">
        <v>0</v>
      </c>
      <c r="P38" s="16">
        <v>0</v>
      </c>
      <c r="Q38" s="14">
        <v>0</v>
      </c>
      <c r="R38" s="16">
        <v>0</v>
      </c>
      <c r="S38" s="14">
        <v>2.0818751299999998</v>
      </c>
      <c r="T38" s="16">
        <v>0.20478261</v>
      </c>
    </row>
    <row r="39" spans="1:20" x14ac:dyDescent="0.25">
      <c r="A39" s="11" t="s">
        <v>509</v>
      </c>
      <c r="B39" s="13">
        <v>5895</v>
      </c>
      <c r="C39" s="14">
        <f>(33/B39*100)</f>
        <v>0.55979643765903309</v>
      </c>
      <c r="D39" s="15">
        <v>5862</v>
      </c>
      <c r="E39" s="14">
        <v>39.31056736</v>
      </c>
      <c r="F39" s="16">
        <v>1.00962679</v>
      </c>
      <c r="G39" s="14">
        <v>38.557422170000002</v>
      </c>
      <c r="H39" s="16">
        <v>0.88057059000000004</v>
      </c>
      <c r="I39" s="14">
        <v>11.811258280000001</v>
      </c>
      <c r="J39" s="16">
        <v>0.57338683000000001</v>
      </c>
      <c r="K39" s="14">
        <v>8.2770183300000006</v>
      </c>
      <c r="L39" s="16">
        <v>0.6753072</v>
      </c>
      <c r="M39" s="14" t="s">
        <v>582</v>
      </c>
      <c r="N39" s="16" t="s">
        <v>582</v>
      </c>
      <c r="O39" s="14">
        <v>0</v>
      </c>
      <c r="P39" s="16">
        <v>0</v>
      </c>
      <c r="Q39" s="14">
        <v>0</v>
      </c>
      <c r="R39" s="16">
        <v>0</v>
      </c>
      <c r="S39" s="14">
        <v>2.0437338600000001</v>
      </c>
      <c r="T39" s="16">
        <v>0.28923131000000002</v>
      </c>
    </row>
    <row r="40" spans="1:20" x14ac:dyDescent="0.25">
      <c r="A40" s="11" t="s">
        <v>510</v>
      </c>
      <c r="B40" s="13">
        <v>14157</v>
      </c>
      <c r="C40" s="14">
        <f>(347/B40*100)</f>
        <v>2.4510842692660875</v>
      </c>
      <c r="D40" s="15">
        <v>13810</v>
      </c>
      <c r="E40" s="14">
        <v>50.934599679999998</v>
      </c>
      <c r="F40" s="16">
        <v>1.0844196800000001</v>
      </c>
      <c r="G40" s="14">
        <v>36.490590019999999</v>
      </c>
      <c r="H40" s="16">
        <v>1.03750093</v>
      </c>
      <c r="I40" s="14">
        <v>4.9346939499999998</v>
      </c>
      <c r="J40" s="16">
        <v>0.28294226</v>
      </c>
      <c r="K40" s="14">
        <v>4.6972801200000003</v>
      </c>
      <c r="L40" s="16">
        <v>0.41554667000000001</v>
      </c>
      <c r="M40" s="14" t="s">
        <v>582</v>
      </c>
      <c r="N40" s="16" t="s">
        <v>582</v>
      </c>
      <c r="O40" s="14">
        <v>0</v>
      </c>
      <c r="P40" s="16">
        <v>0</v>
      </c>
      <c r="Q40" s="14">
        <v>0</v>
      </c>
      <c r="R40" s="16">
        <v>0</v>
      </c>
      <c r="S40" s="14">
        <v>2.9428362300000002</v>
      </c>
      <c r="T40" s="16">
        <v>0.27177631000000002</v>
      </c>
    </row>
    <row r="41" spans="1:20" x14ac:dyDescent="0.25">
      <c r="A41" s="11" t="s">
        <v>511</v>
      </c>
      <c r="B41" s="13">
        <v>5712</v>
      </c>
      <c r="C41" s="14">
        <f>(47/B41*100)</f>
        <v>0.82282913165266114</v>
      </c>
      <c r="D41" s="15">
        <v>5665</v>
      </c>
      <c r="E41" s="14">
        <v>34.28729225</v>
      </c>
      <c r="F41" s="16">
        <v>1.3639150900000001</v>
      </c>
      <c r="G41" s="14">
        <v>40.881139330000003</v>
      </c>
      <c r="H41" s="16">
        <v>0.95786243999999998</v>
      </c>
      <c r="I41" s="14">
        <v>14.737395640000001</v>
      </c>
      <c r="J41" s="16">
        <v>0.89603100999999996</v>
      </c>
      <c r="K41" s="14">
        <v>8.0610939100000003</v>
      </c>
      <c r="L41" s="16">
        <v>0.77040008000000004</v>
      </c>
      <c r="M41" s="14" t="s">
        <v>582</v>
      </c>
      <c r="N41" s="16" t="s">
        <v>582</v>
      </c>
      <c r="O41" s="14">
        <v>0.67779471000000002</v>
      </c>
      <c r="P41" s="16">
        <v>0.18069284999999999</v>
      </c>
      <c r="Q41" s="14">
        <v>0</v>
      </c>
      <c r="R41" s="16">
        <v>0</v>
      </c>
      <c r="S41" s="14">
        <v>1.3552841600000001</v>
      </c>
      <c r="T41" s="16">
        <v>0.15325196999999999</v>
      </c>
    </row>
    <row r="42" spans="1:20" x14ac:dyDescent="0.25">
      <c r="A42" s="11" t="s">
        <v>512</v>
      </c>
      <c r="B42" s="13">
        <f>IF(COUNT(B7:B41) &gt; 0, AVERAGE(B7:B41), "\u2014")</f>
        <v>7103.4285714285716</v>
      </c>
      <c r="C42" s="14">
        <f>IF(COUNT(C7:C41) &gt; 0, AVERAGE(C7:C41), "—")</f>
        <v>1.7288637899387858</v>
      </c>
      <c r="D42" s="15">
        <f>IF(COUNT(D7:D41) &gt; 0, AVERAGE(D7:D41), "—")</f>
        <v>6967.4857142857145</v>
      </c>
      <c r="E42" s="14">
        <f>IF(COUNT(E7:E41) &gt; 0, AVERAGE(E7:E41), "—")</f>
        <v>51.494498492857154</v>
      </c>
      <c r="F42" s="16">
        <f>IF(COUNT(F7:F41) &gt; 0, SQRT(SUMSQ(F7:F41)/(COUNT(F7:F41)*COUNT(F7:F41)) ), "—")</f>
        <v>0.14669693719130356</v>
      </c>
      <c r="G42" s="14">
        <f>IF(COUNT(G7:G41) &gt; 0, AVERAGE(G7:G41), "—")</f>
        <v>19.424094451142857</v>
      </c>
      <c r="H42" s="16">
        <f>IF(COUNT(H7:H41) &gt; 0, SQRT(SUMSQ(H7:H41)/(COUNT(H7:H41)*COUNT(H7:H41)) ), "—")</f>
        <v>0.11083277892212462</v>
      </c>
      <c r="I42" s="14">
        <f>IF(COUNT(I7:I41) &gt; 0, AVERAGE(I7:I41), "—")</f>
        <v>5.2720179905714275</v>
      </c>
      <c r="J42" s="16">
        <f>IF(COUNT(J7:J41) &gt; 0, SQRT(SUMSQ(J7:J41)/(COUNT(J7:J41)*COUNT(J7:J41)) ), "—")</f>
        <v>6.1839281491763716E-2</v>
      </c>
      <c r="K42" s="14">
        <f>IF(COUNT(K7:K41) &gt; 0, AVERAGE(K7:K41), "—")</f>
        <v>7.2260377945714298</v>
      </c>
      <c r="L42" s="16">
        <f>IF(COUNT(L7:L41) &gt; 0, SQRT(SUMSQ(L7:L41)/(COUNT(L7:L41)*COUNT(L7:L41)) ), "—")</f>
        <v>0.10437601126856016</v>
      </c>
      <c r="M42" s="14" t="str">
        <f>IF(COUNT(M7:M41) &gt; 0, AVERAGE(M7:M41), "—")</f>
        <v>—</v>
      </c>
      <c r="N42" s="16" t="str">
        <f>IF(COUNT(N7:N41) &gt; 0, SQRT(SUMSQ(N7:N41)/(COUNT(N7:N41)*COUNT(N7:N41)) ), "—")</f>
        <v>—</v>
      </c>
      <c r="O42" s="14">
        <f>IF(COUNT(O7:O41) &gt; 0, AVERAGE(O7:O41), "—")</f>
        <v>11.916389025428572</v>
      </c>
      <c r="P42" s="16">
        <f>IF(COUNT(P7:P41) &gt; 0, SQRT(SUMSQ(P7:P41)/(COUNT(P7:P41)*COUNT(P7:P41)) ), "—")</f>
        <v>3.565588604472316E-2</v>
      </c>
      <c r="Q42" s="14">
        <f>IF(COUNT(Q7:Q41) &gt; 0, AVERAGE(Q7:Q41), "—")</f>
        <v>2.8593476711428574</v>
      </c>
      <c r="R42" s="16">
        <f>IF(COUNT(R7:R41) &gt; 0, SQRT(SUMSQ(R7:R41)/(COUNT(R7:R41)*COUNT(R7:R41)) ), "—")</f>
        <v>1.7050428571428573E-3</v>
      </c>
      <c r="S42" s="14">
        <f>IF(COUNT(S7:S41) &gt; 0, AVERAGE(S7:S41), "—")</f>
        <v>1.8076145757142859</v>
      </c>
      <c r="T42" s="16">
        <f>IF(COUNT(T7:T41) &gt; 0, SQRT(SUMSQ(T7:T41)/(COUNT(T7:T41)*COUNT(T7:T41)) ), "—")</f>
        <v>3.4370647447592738E-2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(1779/B46*100)</f>
        <v>7.6876539475390002</v>
      </c>
      <c r="D46" s="15">
        <v>21362</v>
      </c>
      <c r="E46" s="14">
        <v>58.776796939999997</v>
      </c>
      <c r="F46" s="16">
        <v>0.79625330999999999</v>
      </c>
      <c r="G46" s="14">
        <v>12.80909467</v>
      </c>
      <c r="H46" s="16">
        <v>0.33677037999999998</v>
      </c>
      <c r="I46" s="14">
        <v>2.0897378999999998</v>
      </c>
      <c r="J46" s="16">
        <v>0.12443849999999999</v>
      </c>
      <c r="K46" s="14">
        <v>19.738865619999999</v>
      </c>
      <c r="L46" s="16">
        <v>0.72604579999999996</v>
      </c>
      <c r="M46" s="14" t="s">
        <v>582</v>
      </c>
      <c r="N46" s="16" t="s">
        <v>582</v>
      </c>
      <c r="O46" s="14">
        <v>0</v>
      </c>
      <c r="P46" s="16">
        <v>0</v>
      </c>
      <c r="Q46" s="14">
        <v>0</v>
      </c>
      <c r="R46" s="16">
        <v>0</v>
      </c>
      <c r="S46" s="14">
        <v>6.5855048600000003</v>
      </c>
      <c r="T46" s="16">
        <v>0.26625581999999998</v>
      </c>
    </row>
    <row r="47" spans="1:20" x14ac:dyDescent="0.25">
      <c r="A47" s="11" t="s">
        <v>517</v>
      </c>
      <c r="B47" s="13">
        <v>5928</v>
      </c>
      <c r="C47" s="14">
        <f>(184/B47*100)</f>
        <v>3.1039136302294197</v>
      </c>
      <c r="D47" s="15">
        <v>5744</v>
      </c>
      <c r="E47" s="14">
        <v>47.249869850000003</v>
      </c>
      <c r="F47" s="16">
        <v>1.16986499</v>
      </c>
      <c r="G47" s="14">
        <v>30.64790434</v>
      </c>
      <c r="H47" s="16">
        <v>0.77097607999999995</v>
      </c>
      <c r="I47" s="14">
        <v>8.8527634899999992</v>
      </c>
      <c r="J47" s="16">
        <v>0.37429825999999999</v>
      </c>
      <c r="K47" s="14">
        <v>8.0384807600000006</v>
      </c>
      <c r="L47" s="16">
        <v>0.66307150999999998</v>
      </c>
      <c r="M47" s="14" t="s">
        <v>582</v>
      </c>
      <c r="N47" s="16" t="s">
        <v>582</v>
      </c>
      <c r="O47" s="14">
        <v>0</v>
      </c>
      <c r="P47" s="16">
        <v>0</v>
      </c>
      <c r="Q47" s="14">
        <v>0</v>
      </c>
      <c r="R47" s="16">
        <v>0</v>
      </c>
      <c r="S47" s="14">
        <v>5.2109815599999996</v>
      </c>
      <c r="T47" s="16">
        <v>0.41220469999999998</v>
      </c>
    </row>
    <row r="48" spans="1:20" x14ac:dyDescent="0.25">
      <c r="A48" s="11" t="s">
        <v>518</v>
      </c>
      <c r="B48" s="13">
        <v>9841</v>
      </c>
      <c r="C48" s="14">
        <f>(7/B48*100)</f>
        <v>7.1130982623717101E-2</v>
      </c>
      <c r="D48" s="15">
        <v>9834</v>
      </c>
      <c r="E48" s="14">
        <v>52.072262500000001</v>
      </c>
      <c r="F48" s="16">
        <v>1.1732553800000001</v>
      </c>
      <c r="G48" s="14">
        <v>30.728808430000001</v>
      </c>
      <c r="H48" s="16">
        <v>0.82519719000000002</v>
      </c>
      <c r="I48" s="14">
        <v>10.166870319999999</v>
      </c>
      <c r="J48" s="16">
        <v>0.61639854999999999</v>
      </c>
      <c r="K48" s="14">
        <v>6.4095084299999998</v>
      </c>
      <c r="L48" s="16">
        <v>0.70529830999999998</v>
      </c>
      <c r="M48" s="14" t="s">
        <v>582</v>
      </c>
      <c r="N48" s="16" t="s">
        <v>582</v>
      </c>
      <c r="O48" s="14">
        <v>0</v>
      </c>
      <c r="P48" s="16">
        <v>0</v>
      </c>
      <c r="Q48" s="14">
        <v>0</v>
      </c>
      <c r="R48" s="16">
        <v>0</v>
      </c>
      <c r="S48" s="14">
        <v>0.62255031999999999</v>
      </c>
      <c r="T48" s="16">
        <v>9.8077200000000003E-2</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(250/B50*100)</f>
        <v>2.1195421788893598</v>
      </c>
      <c r="D50" s="15">
        <v>11545</v>
      </c>
      <c r="E50" s="14">
        <v>58.250350179999998</v>
      </c>
      <c r="F50" s="16">
        <v>0.74145620999999995</v>
      </c>
      <c r="G50" s="14">
        <v>28.547544290000001</v>
      </c>
      <c r="H50" s="16">
        <v>0.62832533999999995</v>
      </c>
      <c r="I50" s="14">
        <v>6.7679781200000004</v>
      </c>
      <c r="J50" s="16">
        <v>0.33211885000000002</v>
      </c>
      <c r="K50" s="14">
        <v>3.5578818399999999</v>
      </c>
      <c r="L50" s="16">
        <v>0.29803058999999998</v>
      </c>
      <c r="M50" s="14" t="s">
        <v>582</v>
      </c>
      <c r="N50" s="16" t="s">
        <v>582</v>
      </c>
      <c r="O50" s="14">
        <v>0</v>
      </c>
      <c r="P50" s="16">
        <v>0</v>
      </c>
      <c r="Q50" s="14">
        <v>0</v>
      </c>
      <c r="R50" s="16">
        <v>0</v>
      </c>
      <c r="S50" s="14">
        <v>2.87624557</v>
      </c>
      <c r="T50" s="16">
        <v>0.24312073000000001</v>
      </c>
    </row>
    <row r="51" spans="1:20" x14ac:dyDescent="0.25">
      <c r="A51" s="11" t="s">
        <v>521</v>
      </c>
      <c r="B51" s="13">
        <v>6866</v>
      </c>
      <c r="C51" s="14">
        <f>(112/B51*100)</f>
        <v>1.6312263326536558</v>
      </c>
      <c r="D51" s="15">
        <v>6754</v>
      </c>
      <c r="E51" s="14">
        <v>34.076299499999998</v>
      </c>
      <c r="F51" s="16">
        <v>0.79075216000000004</v>
      </c>
      <c r="G51" s="14">
        <v>37.789968250000001</v>
      </c>
      <c r="H51" s="16">
        <v>0.68183198</v>
      </c>
      <c r="I51" s="14">
        <v>7.9106727899999996</v>
      </c>
      <c r="J51" s="16">
        <v>0.36942417</v>
      </c>
      <c r="K51" s="14">
        <v>5.7771138799999999</v>
      </c>
      <c r="L51" s="16">
        <v>0.53344148999999996</v>
      </c>
      <c r="M51" s="14" t="s">
        <v>582</v>
      </c>
      <c r="N51" s="16" t="s">
        <v>582</v>
      </c>
      <c r="O51" s="14">
        <v>10.57237426</v>
      </c>
      <c r="P51" s="16">
        <v>0.61183757999999999</v>
      </c>
      <c r="Q51" s="14">
        <v>0</v>
      </c>
      <c r="R51" s="16">
        <v>0</v>
      </c>
      <c r="S51" s="14">
        <v>3.87357131</v>
      </c>
      <c r="T51" s="16">
        <v>0.25191097000000001</v>
      </c>
    </row>
    <row r="52" spans="1:20" x14ac:dyDescent="0.25">
      <c r="A52" s="11" t="s">
        <v>522</v>
      </c>
      <c r="B52" s="13">
        <v>5809</v>
      </c>
      <c r="C52" s="14">
        <f>(85/B52*100)</f>
        <v>1.4632466861766225</v>
      </c>
      <c r="D52" s="15">
        <v>5724</v>
      </c>
      <c r="E52" s="14">
        <v>76.499271300000004</v>
      </c>
      <c r="F52" s="16">
        <v>0.77031983000000004</v>
      </c>
      <c r="G52" s="14">
        <v>9.8713622700000005</v>
      </c>
      <c r="H52" s="16">
        <v>0.40897865999999999</v>
      </c>
      <c r="I52" s="14">
        <v>1.5627757</v>
      </c>
      <c r="J52" s="16">
        <v>0.18692517</v>
      </c>
      <c r="K52" s="14">
        <v>9.9020741000000001</v>
      </c>
      <c r="L52" s="16">
        <v>0.63402537999999997</v>
      </c>
      <c r="M52" s="14" t="s">
        <v>582</v>
      </c>
      <c r="N52" s="16" t="s">
        <v>582</v>
      </c>
      <c r="O52" s="14">
        <v>0</v>
      </c>
      <c r="P52" s="16">
        <v>0</v>
      </c>
      <c r="Q52" s="14">
        <v>0</v>
      </c>
      <c r="R52" s="16">
        <v>0</v>
      </c>
      <c r="S52" s="14">
        <v>2.1645166300000001</v>
      </c>
      <c r="T52" s="16">
        <v>0.19769569000000001</v>
      </c>
    </row>
    <row r="53" spans="1:20" x14ac:dyDescent="0.25">
      <c r="A53" s="11" t="s">
        <v>523</v>
      </c>
      <c r="B53" s="13">
        <v>5571</v>
      </c>
      <c r="C53" s="14">
        <f>(90/B53*100)</f>
        <v>1.615508885298869</v>
      </c>
      <c r="D53" s="15">
        <v>5481</v>
      </c>
      <c r="E53" s="14">
        <v>50.784648169999997</v>
      </c>
      <c r="F53" s="16">
        <v>0.62624331</v>
      </c>
      <c r="G53" s="14">
        <v>31.110686340000001</v>
      </c>
      <c r="H53" s="16">
        <v>0.58944419999999997</v>
      </c>
      <c r="I53" s="14">
        <v>7.9436578500000001</v>
      </c>
      <c r="J53" s="16">
        <v>0.35305122</v>
      </c>
      <c r="K53" s="14">
        <v>7.8467847099999997</v>
      </c>
      <c r="L53" s="16">
        <v>0.39350682999999997</v>
      </c>
      <c r="M53" s="14" t="s">
        <v>582</v>
      </c>
      <c r="N53" s="16" t="s">
        <v>582</v>
      </c>
      <c r="O53" s="14">
        <v>0</v>
      </c>
      <c r="P53" s="16">
        <v>0</v>
      </c>
      <c r="Q53" s="14">
        <v>0</v>
      </c>
      <c r="R53" s="16">
        <v>0</v>
      </c>
      <c r="S53" s="14">
        <v>2.3142229200000002</v>
      </c>
      <c r="T53" s="16">
        <v>0.20388835</v>
      </c>
    </row>
    <row r="54" spans="1:20" x14ac:dyDescent="0.25">
      <c r="A54" s="11" t="s">
        <v>524</v>
      </c>
      <c r="B54" s="13">
        <v>4740</v>
      </c>
      <c r="C54" s="14">
        <f>(245/B54*100)</f>
        <v>5.1687763713080166</v>
      </c>
      <c r="D54" s="15">
        <v>4495</v>
      </c>
      <c r="E54" s="14">
        <v>48.000970719999998</v>
      </c>
      <c r="F54" s="16">
        <v>1.0018164000000001</v>
      </c>
      <c r="G54" s="14">
        <v>28.533639730000001</v>
      </c>
      <c r="H54" s="16">
        <v>0.79958432999999995</v>
      </c>
      <c r="I54" s="14">
        <v>7.6625688199999997</v>
      </c>
      <c r="J54" s="16">
        <v>0.48125831000000002</v>
      </c>
      <c r="K54" s="14">
        <v>6.5049747399999998</v>
      </c>
      <c r="L54" s="16">
        <v>0.68245776000000002</v>
      </c>
      <c r="M54" s="14" t="s">
        <v>582</v>
      </c>
      <c r="N54" s="16" t="s">
        <v>582</v>
      </c>
      <c r="O54" s="14">
        <v>0</v>
      </c>
      <c r="P54" s="16">
        <v>0</v>
      </c>
      <c r="Q54" s="14">
        <v>0</v>
      </c>
      <c r="R54" s="16">
        <v>0</v>
      </c>
      <c r="S54" s="14">
        <v>9.2978459900000008</v>
      </c>
      <c r="T54" s="16">
        <v>0.58163587000000005</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50.362847799999997</v>
      </c>
      <c r="F56" s="16">
        <v>0.91213611999999999</v>
      </c>
      <c r="G56" s="14">
        <v>16.361746449999998</v>
      </c>
      <c r="H56" s="16">
        <v>0.55151061000000001</v>
      </c>
      <c r="I56" s="14">
        <v>4.9668024500000003</v>
      </c>
      <c r="J56" s="16">
        <v>0.38922646999999999</v>
      </c>
      <c r="K56" s="14">
        <v>27.760170609999999</v>
      </c>
      <c r="L56" s="16">
        <v>0.78547328999999999</v>
      </c>
      <c r="M56" s="14" t="s">
        <v>582</v>
      </c>
      <c r="N56" s="16" t="s">
        <v>582</v>
      </c>
      <c r="O56" s="14">
        <v>0</v>
      </c>
      <c r="P56" s="16">
        <v>0</v>
      </c>
      <c r="Q56" s="14">
        <v>0</v>
      </c>
      <c r="R56" s="16">
        <v>0</v>
      </c>
      <c r="S56" s="14">
        <v>0.54843268999999994</v>
      </c>
      <c r="T56" s="16">
        <v>0.10930189999999999</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(148/B61*100)</f>
        <v>2.2681992337164751</v>
      </c>
      <c r="D61" s="15">
        <v>6377</v>
      </c>
      <c r="E61" s="14">
        <v>54.60446829</v>
      </c>
      <c r="F61" s="16">
        <v>0.91491248000000003</v>
      </c>
      <c r="G61" s="14">
        <v>26.058860849999999</v>
      </c>
      <c r="H61" s="16">
        <v>0.68056077000000004</v>
      </c>
      <c r="I61" s="14">
        <v>12.604062620000001</v>
      </c>
      <c r="J61" s="16">
        <v>0.46505553999999999</v>
      </c>
      <c r="K61" s="14">
        <v>4.8466341899999996</v>
      </c>
      <c r="L61" s="16">
        <v>0.40769977000000002</v>
      </c>
      <c r="M61" s="14" t="s">
        <v>582</v>
      </c>
      <c r="N61" s="16" t="s">
        <v>582</v>
      </c>
      <c r="O61" s="14">
        <v>0</v>
      </c>
      <c r="P61" s="16">
        <v>0</v>
      </c>
      <c r="Q61" s="14">
        <v>0</v>
      </c>
      <c r="R61" s="16">
        <v>0</v>
      </c>
      <c r="S61" s="14">
        <v>1.88597404</v>
      </c>
      <c r="T61" s="16">
        <v>0.17992053999999999</v>
      </c>
    </row>
    <row r="62" spans="1:20" x14ac:dyDescent="0.25">
      <c r="A62" s="11" t="s">
        <v>532</v>
      </c>
      <c r="B62" s="13">
        <v>4476</v>
      </c>
      <c r="C62" s="14">
        <f>(3/B62*100)</f>
        <v>6.7024128686327081E-2</v>
      </c>
      <c r="D62" s="15">
        <v>4473</v>
      </c>
      <c r="E62" s="14">
        <v>62.142643059999997</v>
      </c>
      <c r="F62" s="16">
        <v>0.66400888000000002</v>
      </c>
      <c r="G62" s="14">
        <v>20.875045830000001</v>
      </c>
      <c r="H62" s="16">
        <v>0.58349030999999996</v>
      </c>
      <c r="I62" s="14">
        <v>4.9690161899999996</v>
      </c>
      <c r="J62" s="16">
        <v>0.32282130999999997</v>
      </c>
      <c r="K62" s="14">
        <v>11.675766530000001</v>
      </c>
      <c r="L62" s="16">
        <v>0.40366419999999997</v>
      </c>
      <c r="M62" s="14" t="s">
        <v>582</v>
      </c>
      <c r="N62" s="16" t="s">
        <v>582</v>
      </c>
      <c r="O62" s="14">
        <v>0</v>
      </c>
      <c r="P62" s="16">
        <v>0</v>
      </c>
      <c r="Q62" s="14">
        <v>0</v>
      </c>
      <c r="R62" s="16">
        <v>0</v>
      </c>
      <c r="S62" s="14">
        <v>0.33752840000000001</v>
      </c>
      <c r="T62" s="16">
        <v>8.71672E-2</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(80/B66*100)</f>
        <v>1.4121800529567521</v>
      </c>
      <c r="D66" s="15">
        <v>5585</v>
      </c>
      <c r="E66" s="14">
        <v>44.172839459999999</v>
      </c>
      <c r="F66" s="16">
        <v>0.61264282000000003</v>
      </c>
      <c r="G66" s="14">
        <v>32.821434760000002</v>
      </c>
      <c r="H66" s="16">
        <v>0.54144541999999996</v>
      </c>
      <c r="I66" s="14">
        <v>4.0577603299999998</v>
      </c>
      <c r="J66" s="16">
        <v>0.25384494000000002</v>
      </c>
      <c r="K66" s="14">
        <v>11.13126299</v>
      </c>
      <c r="L66" s="16">
        <v>0.36666848000000002</v>
      </c>
      <c r="M66" s="14" t="s">
        <v>582</v>
      </c>
      <c r="N66" s="16" t="s">
        <v>582</v>
      </c>
      <c r="O66" s="14">
        <v>0</v>
      </c>
      <c r="P66" s="16">
        <v>0</v>
      </c>
      <c r="Q66" s="14">
        <v>0</v>
      </c>
      <c r="R66" s="16">
        <v>0</v>
      </c>
      <c r="S66" s="14">
        <v>7.8167024700000001</v>
      </c>
      <c r="T66" s="16">
        <v>0.3315206</v>
      </c>
    </row>
    <row r="67" spans="1:20" x14ac:dyDescent="0.25">
      <c r="A67" s="11" t="s">
        <v>537</v>
      </c>
      <c r="B67" s="13">
        <v>6971</v>
      </c>
      <c r="C67" s="14">
        <f>(408/B67*100)</f>
        <v>5.8528188208291487</v>
      </c>
      <c r="D67" s="15">
        <v>6563</v>
      </c>
      <c r="E67" s="14">
        <v>45.074510230000001</v>
      </c>
      <c r="F67" s="16">
        <v>0.91531348000000001</v>
      </c>
      <c r="G67" s="14">
        <v>36.396784830000001</v>
      </c>
      <c r="H67" s="16">
        <v>0.62205924000000001</v>
      </c>
      <c r="I67" s="14">
        <v>10.82810903</v>
      </c>
      <c r="J67" s="16">
        <v>0.47111257000000001</v>
      </c>
      <c r="K67" s="14">
        <v>5.2848228900000001</v>
      </c>
      <c r="L67" s="16">
        <v>0.43838315</v>
      </c>
      <c r="M67" s="14" t="s">
        <v>582</v>
      </c>
      <c r="N67" s="16" t="s">
        <v>582</v>
      </c>
      <c r="O67" s="14">
        <v>0</v>
      </c>
      <c r="P67" s="16">
        <v>0</v>
      </c>
      <c r="Q67" s="14">
        <v>0</v>
      </c>
      <c r="R67" s="16">
        <v>0</v>
      </c>
      <c r="S67" s="14">
        <v>2.41577302</v>
      </c>
      <c r="T67" s="16">
        <v>0.19072443</v>
      </c>
    </row>
    <row r="68" spans="1:20" x14ac:dyDescent="0.25">
      <c r="A68" s="11" t="s">
        <v>538</v>
      </c>
      <c r="B68" s="13">
        <v>12083</v>
      </c>
      <c r="C68" s="14">
        <f>(29/B68*100)</f>
        <v>0.2400066208722999</v>
      </c>
      <c r="D68" s="15">
        <v>12054</v>
      </c>
      <c r="E68" s="14">
        <v>40.193768310000003</v>
      </c>
      <c r="F68" s="16">
        <v>0.45936518999999998</v>
      </c>
      <c r="G68" s="14">
        <v>33.141970379999997</v>
      </c>
      <c r="H68" s="16">
        <v>0.39880238000000001</v>
      </c>
      <c r="I68" s="14">
        <v>8.4582467999999995</v>
      </c>
      <c r="J68" s="16">
        <v>0.21078514000000001</v>
      </c>
      <c r="K68" s="14">
        <v>14.942653399999999</v>
      </c>
      <c r="L68" s="16">
        <v>0.29656916999999999</v>
      </c>
      <c r="M68" s="14" t="s">
        <v>582</v>
      </c>
      <c r="N68" s="16" t="s">
        <v>582</v>
      </c>
      <c r="O68" s="14">
        <v>0</v>
      </c>
      <c r="P68" s="16">
        <v>0</v>
      </c>
      <c r="Q68" s="14">
        <v>0</v>
      </c>
      <c r="R68" s="16">
        <v>0</v>
      </c>
      <c r="S68" s="14">
        <v>3.2633611</v>
      </c>
      <c r="T68" s="16">
        <v>0.15832456</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28.601277920000001</v>
      </c>
      <c r="F70" s="16">
        <v>0.98560080999999999</v>
      </c>
      <c r="G70" s="14">
        <v>49.871740979999998</v>
      </c>
      <c r="H70" s="16">
        <v>0.95042850000000001</v>
      </c>
      <c r="I70" s="14">
        <v>14.026554580000001</v>
      </c>
      <c r="J70" s="16">
        <v>0.64532818000000003</v>
      </c>
      <c r="K70" s="14">
        <v>4.3266809899999998</v>
      </c>
      <c r="L70" s="16">
        <v>0.28253083000000001</v>
      </c>
      <c r="M70" s="14" t="s">
        <v>582</v>
      </c>
      <c r="N70" s="16" t="s">
        <v>582</v>
      </c>
      <c r="O70" s="14">
        <v>0</v>
      </c>
      <c r="P70" s="16">
        <v>0</v>
      </c>
      <c r="Q70" s="14">
        <v>0</v>
      </c>
      <c r="R70" s="16">
        <v>0</v>
      </c>
      <c r="S70" s="14">
        <v>3.1737455300000001</v>
      </c>
      <c r="T70" s="16">
        <v>0.31314919000000002</v>
      </c>
    </row>
    <row r="71" spans="1:20" x14ac:dyDescent="0.25">
      <c r="A71" s="11" t="s">
        <v>541</v>
      </c>
      <c r="B71" s="13">
        <v>6115</v>
      </c>
      <c r="C71" s="14">
        <f>(18/B71*100)</f>
        <v>0.29435813573180702</v>
      </c>
      <c r="D71" s="15">
        <v>6097</v>
      </c>
      <c r="E71" s="14">
        <v>60.896044099999997</v>
      </c>
      <c r="F71" s="16">
        <v>0.54337999000000003</v>
      </c>
      <c r="G71" s="14">
        <v>27.589755220000001</v>
      </c>
      <c r="H71" s="16">
        <v>0.57533990000000002</v>
      </c>
      <c r="I71" s="14">
        <v>5.2857425899999999</v>
      </c>
      <c r="J71" s="16">
        <v>0.30722159999999998</v>
      </c>
      <c r="K71" s="14">
        <v>5.6725662100000003</v>
      </c>
      <c r="L71" s="16">
        <v>0.27658271000000001</v>
      </c>
      <c r="M71" s="14" t="s">
        <v>582</v>
      </c>
      <c r="N71" s="16" t="s">
        <v>582</v>
      </c>
      <c r="O71" s="14">
        <v>0</v>
      </c>
      <c r="P71" s="16">
        <v>0</v>
      </c>
      <c r="Q71" s="14">
        <v>0</v>
      </c>
      <c r="R71" s="16">
        <v>0</v>
      </c>
      <c r="S71" s="14">
        <v>0.55589186999999995</v>
      </c>
      <c r="T71" s="16">
        <v>0.11683060000000001</v>
      </c>
    </row>
    <row r="72" spans="1:20" x14ac:dyDescent="0.25">
      <c r="A72" s="11" t="s">
        <v>542</v>
      </c>
      <c r="B72" s="13">
        <v>7708</v>
      </c>
      <c r="C72" s="14">
        <f>(6/B72*100)</f>
        <v>7.7841203943954329E-2</v>
      </c>
      <c r="D72" s="15">
        <v>7702</v>
      </c>
      <c r="E72" s="14">
        <v>71.129659540000006</v>
      </c>
      <c r="F72" s="16">
        <v>1.0069452000000001</v>
      </c>
      <c r="G72" s="14">
        <v>17.09848362</v>
      </c>
      <c r="H72" s="16">
        <v>0.55300671999999995</v>
      </c>
      <c r="I72" s="14">
        <v>3.3819882699999999</v>
      </c>
      <c r="J72" s="16">
        <v>0.21380594</v>
      </c>
      <c r="K72" s="14">
        <v>8.2018834100000007</v>
      </c>
      <c r="L72" s="16">
        <v>0.96519706999999999</v>
      </c>
      <c r="M72" s="14" t="s">
        <v>582</v>
      </c>
      <c r="N72" s="16" t="s">
        <v>582</v>
      </c>
      <c r="O72" s="14">
        <v>0</v>
      </c>
      <c r="P72" s="16">
        <v>0</v>
      </c>
      <c r="Q72" s="14">
        <v>0</v>
      </c>
      <c r="R72" s="16">
        <v>0</v>
      </c>
      <c r="S72" s="14">
        <v>0.18798514999999999</v>
      </c>
      <c r="T72" s="16">
        <v>5.4686360000000003E-2</v>
      </c>
    </row>
    <row r="73" spans="1:20" x14ac:dyDescent="0.25">
      <c r="A73" s="11" t="s">
        <v>543</v>
      </c>
      <c r="B73" s="13">
        <v>8249</v>
      </c>
      <c r="C73" s="14">
        <f>(156/B73*100)</f>
        <v>1.891138319796339</v>
      </c>
      <c r="D73" s="15">
        <v>8093</v>
      </c>
      <c r="E73" s="14">
        <v>51.159991820000002</v>
      </c>
      <c r="F73" s="16">
        <v>1.0900907799999999</v>
      </c>
      <c r="G73" s="14">
        <v>32.891162049999998</v>
      </c>
      <c r="H73" s="16">
        <v>0.82586930000000003</v>
      </c>
      <c r="I73" s="14">
        <v>3.7738416199999998</v>
      </c>
      <c r="J73" s="16">
        <v>0.25518705000000003</v>
      </c>
      <c r="K73" s="14">
        <v>11.47477108</v>
      </c>
      <c r="L73" s="16">
        <v>0.72274989999999995</v>
      </c>
      <c r="M73" s="14" t="s">
        <v>582</v>
      </c>
      <c r="N73" s="16" t="s">
        <v>582</v>
      </c>
      <c r="O73" s="14">
        <v>0</v>
      </c>
      <c r="P73" s="16">
        <v>0</v>
      </c>
      <c r="Q73" s="14">
        <v>0</v>
      </c>
      <c r="R73" s="16">
        <v>0</v>
      </c>
      <c r="S73" s="14">
        <v>0.70023343000000005</v>
      </c>
      <c r="T73" s="16">
        <v>0.12238941</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(246/B75*100)</f>
        <v>4.5767441860465112</v>
      </c>
      <c r="D75" s="15">
        <v>5129</v>
      </c>
      <c r="E75" s="14">
        <v>51.468334059999997</v>
      </c>
      <c r="F75" s="16">
        <v>0.98612204999999997</v>
      </c>
      <c r="G75" s="14">
        <v>29.502671240000002</v>
      </c>
      <c r="H75" s="16">
        <v>0.72113519999999998</v>
      </c>
      <c r="I75" s="14">
        <v>6.6290936699999996</v>
      </c>
      <c r="J75" s="16">
        <v>0.35177509000000001</v>
      </c>
      <c r="K75" s="14">
        <v>8.2783732200000006</v>
      </c>
      <c r="L75" s="16">
        <v>0.72525136999999995</v>
      </c>
      <c r="M75" s="14" t="s">
        <v>582</v>
      </c>
      <c r="N75" s="16" t="s">
        <v>582</v>
      </c>
      <c r="O75" s="14">
        <v>0</v>
      </c>
      <c r="P75" s="16">
        <v>0</v>
      </c>
      <c r="Q75" s="14">
        <v>0</v>
      </c>
      <c r="R75" s="16">
        <v>0</v>
      </c>
      <c r="S75" s="14">
        <v>4.1215278099999999</v>
      </c>
      <c r="T75" s="16">
        <v>0.35004178000000002</v>
      </c>
    </row>
    <row r="76" spans="1:20" x14ac:dyDescent="0.25">
      <c r="A76" s="11" t="s">
        <v>546</v>
      </c>
      <c r="B76" s="13">
        <v>14167</v>
      </c>
      <c r="C76" s="14">
        <f>(232/B76*100)</f>
        <v>1.6376085268581915</v>
      </c>
      <c r="D76" s="15">
        <v>13935</v>
      </c>
      <c r="E76" s="14">
        <v>49.79087285</v>
      </c>
      <c r="F76" s="16">
        <v>0.86241884000000002</v>
      </c>
      <c r="G76" s="14">
        <v>28.213128659999999</v>
      </c>
      <c r="H76" s="16">
        <v>0.59605832000000003</v>
      </c>
      <c r="I76" s="14">
        <v>7.9372752499999999</v>
      </c>
      <c r="J76" s="16">
        <v>0.33933487000000001</v>
      </c>
      <c r="K76" s="14">
        <v>12.057348169999999</v>
      </c>
      <c r="L76" s="16">
        <v>0.48518382999999998</v>
      </c>
      <c r="M76" s="14" t="s">
        <v>582</v>
      </c>
      <c r="N76" s="16" t="s">
        <v>582</v>
      </c>
      <c r="O76" s="14">
        <v>0</v>
      </c>
      <c r="P76" s="16">
        <v>0</v>
      </c>
      <c r="Q76" s="14">
        <v>0</v>
      </c>
      <c r="R76" s="16">
        <v>0</v>
      </c>
      <c r="S76" s="14">
        <v>2.0013750699999999</v>
      </c>
      <c r="T76" s="16">
        <v>0.14804312</v>
      </c>
    </row>
    <row r="77" spans="1:20" x14ac:dyDescent="0.25">
      <c r="A77" s="11" t="s">
        <v>547</v>
      </c>
      <c r="B77" s="13">
        <v>6062</v>
      </c>
      <c r="C77" s="14">
        <f>(175/B77*100)</f>
        <v>2.8868360277136258</v>
      </c>
      <c r="D77" s="15">
        <v>5887</v>
      </c>
      <c r="E77" s="14">
        <v>58.18377744</v>
      </c>
      <c r="F77" s="16">
        <v>0.80505640999999994</v>
      </c>
      <c r="G77" s="14">
        <v>16.733090010000002</v>
      </c>
      <c r="H77" s="16">
        <v>0.51354862999999995</v>
      </c>
      <c r="I77" s="14">
        <v>3.8887102499999999</v>
      </c>
      <c r="J77" s="16">
        <v>0.27951226000000001</v>
      </c>
      <c r="K77" s="14">
        <v>11.48301221</v>
      </c>
      <c r="L77" s="16">
        <v>0.59872742000000001</v>
      </c>
      <c r="M77" s="14" t="s">
        <v>582</v>
      </c>
      <c r="N77" s="16" t="s">
        <v>582</v>
      </c>
      <c r="O77" s="14">
        <v>0</v>
      </c>
      <c r="P77" s="16">
        <v>0</v>
      </c>
      <c r="Q77" s="14">
        <v>0</v>
      </c>
      <c r="R77" s="16">
        <v>0</v>
      </c>
      <c r="S77" s="14">
        <v>9.7114100800000003</v>
      </c>
      <c r="T77" s="16">
        <v>0.38951581000000002</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(76/B81*100)</f>
        <v>0.85769100552984989</v>
      </c>
      <c r="D81" s="15">
        <v>8785</v>
      </c>
      <c r="E81" s="14">
        <v>50.912366749999997</v>
      </c>
      <c r="F81" s="16">
        <v>1.2271768300000001</v>
      </c>
      <c r="G81" s="14">
        <v>34.593535770000003</v>
      </c>
      <c r="H81" s="16">
        <v>0.95264205999999996</v>
      </c>
      <c r="I81" s="14">
        <v>3.4674417800000001</v>
      </c>
      <c r="J81" s="16">
        <v>0.24211599</v>
      </c>
      <c r="K81" s="14">
        <v>10.520632389999999</v>
      </c>
      <c r="L81" s="16">
        <v>0.71810531</v>
      </c>
      <c r="M81" s="14" t="s">
        <v>582</v>
      </c>
      <c r="N81" s="16" t="s">
        <v>582</v>
      </c>
      <c r="O81" s="14">
        <v>0</v>
      </c>
      <c r="P81" s="16">
        <v>0</v>
      </c>
      <c r="Q81" s="14">
        <v>0</v>
      </c>
      <c r="R81" s="16">
        <v>0</v>
      </c>
      <c r="S81" s="14">
        <v>0.50602332000000005</v>
      </c>
      <c r="T81" s="16">
        <v>7.4037179999999994E-2</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774</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770</v>
      </c>
      <c r="F4" s="22"/>
      <c r="G4" s="21" t="s">
        <v>771</v>
      </c>
      <c r="H4" s="22"/>
      <c r="I4" s="21" t="s">
        <v>772</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(534/B7*100)</f>
        <v>3.6751548520302824</v>
      </c>
      <c r="D7" s="15">
        <v>13996</v>
      </c>
      <c r="E7" s="14">
        <v>55.577833490000003</v>
      </c>
      <c r="F7" s="16">
        <v>0.69200293999999996</v>
      </c>
      <c r="G7" s="14">
        <v>21.069065819999999</v>
      </c>
      <c r="H7" s="16">
        <v>0.55279327</v>
      </c>
      <c r="I7" s="14">
        <v>6.5695467399999998</v>
      </c>
      <c r="J7" s="16">
        <v>0.24676919</v>
      </c>
      <c r="K7" s="14">
        <v>14.69024097</v>
      </c>
      <c r="L7" s="16">
        <v>0.49618428999999997</v>
      </c>
      <c r="M7" s="14" t="s">
        <v>582</v>
      </c>
      <c r="N7" s="16" t="s">
        <v>582</v>
      </c>
      <c r="O7" s="14">
        <v>0</v>
      </c>
      <c r="P7" s="16">
        <v>0</v>
      </c>
      <c r="Q7" s="14">
        <v>0</v>
      </c>
      <c r="R7" s="16">
        <v>0</v>
      </c>
      <c r="S7" s="14">
        <v>2.0933129799999999</v>
      </c>
      <c r="T7" s="16">
        <v>0.14809722</v>
      </c>
    </row>
    <row r="8" spans="1:20" x14ac:dyDescent="0.25">
      <c r="A8" s="11" t="s">
        <v>478</v>
      </c>
      <c r="B8" s="13">
        <v>7007</v>
      </c>
      <c r="C8" s="14">
        <f>(46/B8*100)</f>
        <v>0.65648637077208505</v>
      </c>
      <c r="D8" s="15">
        <v>6961</v>
      </c>
      <c r="E8" s="14">
        <v>74.540826030000005</v>
      </c>
      <c r="F8" s="16">
        <v>0.87175933999999999</v>
      </c>
      <c r="G8" s="14">
        <v>5.2075576100000003</v>
      </c>
      <c r="H8" s="16">
        <v>0.40278682999999998</v>
      </c>
      <c r="I8" s="14">
        <v>0.70117657</v>
      </c>
      <c r="J8" s="16">
        <v>9.5290189999999997E-2</v>
      </c>
      <c r="K8" s="14">
        <v>16.826314329999999</v>
      </c>
      <c r="L8" s="16">
        <v>0.87042341999999995</v>
      </c>
      <c r="M8" s="14" t="s">
        <v>582</v>
      </c>
      <c r="N8" s="16" t="s">
        <v>582</v>
      </c>
      <c r="O8" s="14">
        <v>0.47407558999999999</v>
      </c>
      <c r="P8" s="16">
        <v>0.11667501</v>
      </c>
      <c r="Q8" s="14">
        <v>0</v>
      </c>
      <c r="R8" s="16">
        <v>0</v>
      </c>
      <c r="S8" s="14">
        <v>2.2500498699999998</v>
      </c>
      <c r="T8" s="16">
        <v>0.21468230999999999</v>
      </c>
    </row>
    <row r="9" spans="1:20" x14ac:dyDescent="0.25">
      <c r="A9" s="11" t="s">
        <v>479</v>
      </c>
      <c r="B9" s="13">
        <v>9651</v>
      </c>
      <c r="C9" s="14">
        <f>(510/B9*100)</f>
        <v>5.2844264843021449</v>
      </c>
      <c r="D9" s="15">
        <v>9141</v>
      </c>
      <c r="E9" s="14">
        <v>53.794604970000002</v>
      </c>
      <c r="F9" s="16">
        <v>1.11953163</v>
      </c>
      <c r="G9" s="14">
        <v>26.32440016</v>
      </c>
      <c r="H9" s="16">
        <v>0.85942370999999995</v>
      </c>
      <c r="I9" s="14">
        <v>8.4031016399999992</v>
      </c>
      <c r="J9" s="16">
        <v>0.50072075999999999</v>
      </c>
      <c r="K9" s="14">
        <v>5.1471188100000003</v>
      </c>
      <c r="L9" s="16">
        <v>0.39622354999999998</v>
      </c>
      <c r="M9" s="14" t="s">
        <v>582</v>
      </c>
      <c r="N9" s="16" t="s">
        <v>582</v>
      </c>
      <c r="O9" s="14">
        <v>3.15093778</v>
      </c>
      <c r="P9" s="16">
        <v>0.56382642999999999</v>
      </c>
      <c r="Q9" s="14">
        <v>0</v>
      </c>
      <c r="R9" s="16">
        <v>0</v>
      </c>
      <c r="S9" s="14">
        <v>3.1798366499999999</v>
      </c>
      <c r="T9" s="16">
        <v>0.26383584999999998</v>
      </c>
    </row>
    <row r="10" spans="1:20" x14ac:dyDescent="0.25">
      <c r="A10" s="11" t="s">
        <v>480</v>
      </c>
      <c r="B10" s="13">
        <v>20058</v>
      </c>
      <c r="C10" s="14">
        <f>(545/B10*100)</f>
        <v>2.7171203509821518</v>
      </c>
      <c r="D10" s="15">
        <v>19513</v>
      </c>
      <c r="E10" s="14">
        <v>38.6784538</v>
      </c>
      <c r="F10" s="16">
        <v>0.70196705000000004</v>
      </c>
      <c r="G10" s="14">
        <v>32.780894500000002</v>
      </c>
      <c r="H10" s="16">
        <v>0.54474237999999997</v>
      </c>
      <c r="I10" s="14">
        <v>19.24398819</v>
      </c>
      <c r="J10" s="16">
        <v>0.47808749</v>
      </c>
      <c r="K10" s="14">
        <v>7.6089070899999998</v>
      </c>
      <c r="L10" s="16">
        <v>0.36809014000000001</v>
      </c>
      <c r="M10" s="14" t="s">
        <v>582</v>
      </c>
      <c r="N10" s="16" t="s">
        <v>582</v>
      </c>
      <c r="O10" s="14">
        <v>0</v>
      </c>
      <c r="P10" s="16">
        <v>0</v>
      </c>
      <c r="Q10" s="14">
        <v>0</v>
      </c>
      <c r="R10" s="16">
        <v>0</v>
      </c>
      <c r="S10" s="14">
        <v>1.68775641</v>
      </c>
      <c r="T10" s="16">
        <v>0.15000216999999999</v>
      </c>
    </row>
    <row r="11" spans="1:20" x14ac:dyDescent="0.25">
      <c r="A11" s="11" t="s">
        <v>481</v>
      </c>
      <c r="B11" s="13">
        <v>7053</v>
      </c>
      <c r="C11" s="14">
        <f>(94/B11*100)</f>
        <v>1.3327661987806607</v>
      </c>
      <c r="D11" s="15">
        <v>6959</v>
      </c>
      <c r="E11" s="14">
        <v>76.179995590000004</v>
      </c>
      <c r="F11" s="16">
        <v>0.89040606</v>
      </c>
      <c r="G11" s="14">
        <v>8.6628032000000008</v>
      </c>
      <c r="H11" s="16">
        <v>0.4443897</v>
      </c>
      <c r="I11" s="14">
        <v>1.8625814300000001</v>
      </c>
      <c r="J11" s="16">
        <v>0.22174817999999999</v>
      </c>
      <c r="K11" s="14">
        <v>10.44568801</v>
      </c>
      <c r="L11" s="16">
        <v>0.56776621999999999</v>
      </c>
      <c r="M11" s="14" t="s">
        <v>582</v>
      </c>
      <c r="N11" s="16" t="s">
        <v>582</v>
      </c>
      <c r="O11" s="14">
        <v>0</v>
      </c>
      <c r="P11" s="16">
        <v>0</v>
      </c>
      <c r="Q11" s="14">
        <v>0</v>
      </c>
      <c r="R11" s="16">
        <v>0</v>
      </c>
      <c r="S11" s="14">
        <v>2.8489317600000001</v>
      </c>
      <c r="T11" s="16">
        <v>0.28561821999999998</v>
      </c>
    </row>
    <row r="12" spans="1:20" x14ac:dyDescent="0.25">
      <c r="A12" s="11" t="s">
        <v>482</v>
      </c>
      <c r="B12" s="13">
        <v>6894</v>
      </c>
      <c r="C12" s="14">
        <f>(59/B12*100)</f>
        <v>0.85581665216129965</v>
      </c>
      <c r="D12" s="15">
        <v>6835</v>
      </c>
      <c r="E12" s="14">
        <v>85.200429639999996</v>
      </c>
      <c r="F12" s="16">
        <v>0.83718188999999998</v>
      </c>
      <c r="G12" s="14">
        <v>5.2230937199999996</v>
      </c>
      <c r="H12" s="16">
        <v>0.34081125000000001</v>
      </c>
      <c r="I12" s="14">
        <v>1.1756727600000001</v>
      </c>
      <c r="J12" s="16">
        <v>0.13673366000000001</v>
      </c>
      <c r="K12" s="14">
        <v>3.9779236600000001</v>
      </c>
      <c r="L12" s="16">
        <v>0.38596943</v>
      </c>
      <c r="M12" s="14" t="s">
        <v>582</v>
      </c>
      <c r="N12" s="16" t="s">
        <v>582</v>
      </c>
      <c r="O12" s="14">
        <v>2.3477860100000001</v>
      </c>
      <c r="P12" s="16">
        <v>0.59181510000000004</v>
      </c>
      <c r="Q12" s="14">
        <v>0</v>
      </c>
      <c r="R12" s="16">
        <v>0</v>
      </c>
      <c r="S12" s="14">
        <v>2.07509422</v>
      </c>
      <c r="T12" s="16">
        <v>0.18938556000000001</v>
      </c>
    </row>
    <row r="13" spans="1:20" x14ac:dyDescent="0.25">
      <c r="A13" s="11" t="s">
        <v>483</v>
      </c>
      <c r="B13" s="13">
        <v>7161</v>
      </c>
      <c r="C13" s="14">
        <f>(124/B13*100)</f>
        <v>1.7316017316017316</v>
      </c>
      <c r="D13" s="15">
        <v>7037</v>
      </c>
      <c r="E13" s="14">
        <v>85.243652440000005</v>
      </c>
      <c r="F13" s="16">
        <v>0.66069960000000005</v>
      </c>
      <c r="G13" s="14">
        <v>4.3878728599999999</v>
      </c>
      <c r="H13" s="16">
        <v>0.32462563</v>
      </c>
      <c r="I13" s="14">
        <v>0.74140797000000003</v>
      </c>
      <c r="J13" s="16">
        <v>0.13734351</v>
      </c>
      <c r="K13" s="14">
        <v>3.2117523299999999</v>
      </c>
      <c r="L13" s="16">
        <v>0.39046861999999999</v>
      </c>
      <c r="M13" s="14" t="s">
        <v>582</v>
      </c>
      <c r="N13" s="16" t="s">
        <v>582</v>
      </c>
      <c r="O13" s="14">
        <v>4.0867382699999997</v>
      </c>
      <c r="P13" s="16">
        <v>0.46982301999999998</v>
      </c>
      <c r="Q13" s="14">
        <v>0</v>
      </c>
      <c r="R13" s="16">
        <v>0</v>
      </c>
      <c r="S13" s="14">
        <v>2.3285761300000001</v>
      </c>
      <c r="T13" s="16">
        <v>0.19769116</v>
      </c>
    </row>
    <row r="14" spans="1:20" x14ac:dyDescent="0.25">
      <c r="A14" s="11" t="s">
        <v>484</v>
      </c>
      <c r="B14" s="13">
        <v>5587</v>
      </c>
      <c r="C14" s="14">
        <f>(78/B14*100)</f>
        <v>1.3960980848398066</v>
      </c>
      <c r="D14" s="15">
        <v>5509</v>
      </c>
      <c r="E14" s="14">
        <v>87.246225069999994</v>
      </c>
      <c r="F14" s="16">
        <v>0.61617091000000002</v>
      </c>
      <c r="G14" s="14">
        <v>6.9164564999999998</v>
      </c>
      <c r="H14" s="16">
        <v>0.43275480999999999</v>
      </c>
      <c r="I14" s="14">
        <v>2.3759199</v>
      </c>
      <c r="J14" s="16">
        <v>0.22738396999999999</v>
      </c>
      <c r="K14" s="14">
        <v>2.4375598599999999</v>
      </c>
      <c r="L14" s="16">
        <v>0.23124138</v>
      </c>
      <c r="M14" s="14" t="s">
        <v>582</v>
      </c>
      <c r="N14" s="16" t="s">
        <v>582</v>
      </c>
      <c r="O14" s="14">
        <v>0</v>
      </c>
      <c r="P14" s="16">
        <v>0</v>
      </c>
      <c r="Q14" s="14">
        <v>0</v>
      </c>
      <c r="R14" s="16">
        <v>0</v>
      </c>
      <c r="S14" s="14">
        <v>1.0238386799999999</v>
      </c>
      <c r="T14" s="16">
        <v>0.15123032</v>
      </c>
    </row>
    <row r="15" spans="1:20" x14ac:dyDescent="0.25">
      <c r="A15" s="11" t="s">
        <v>485</v>
      </c>
      <c r="B15" s="13">
        <v>5882</v>
      </c>
      <c r="C15" s="14">
        <f>(63/B15*100)</f>
        <v>1.0710642638558314</v>
      </c>
      <c r="D15" s="15">
        <v>5819</v>
      </c>
      <c r="E15" s="14">
        <v>87.069911660000002</v>
      </c>
      <c r="F15" s="16">
        <v>0.72019677999999998</v>
      </c>
      <c r="G15" s="14">
        <v>6.8195152099999996</v>
      </c>
      <c r="H15" s="16">
        <v>0.44115177999999999</v>
      </c>
      <c r="I15" s="14">
        <v>0.91059533000000004</v>
      </c>
      <c r="J15" s="16">
        <v>0.12740153000000001</v>
      </c>
      <c r="K15" s="14">
        <v>1.5669367400000001</v>
      </c>
      <c r="L15" s="16">
        <v>0.19263904000000001</v>
      </c>
      <c r="M15" s="14" t="s">
        <v>582</v>
      </c>
      <c r="N15" s="16" t="s">
        <v>582</v>
      </c>
      <c r="O15" s="14">
        <v>1.0145309600000001</v>
      </c>
      <c r="P15" s="16">
        <v>0.45475497999999998</v>
      </c>
      <c r="Q15" s="14">
        <v>0</v>
      </c>
      <c r="R15" s="16">
        <v>0</v>
      </c>
      <c r="S15" s="14">
        <v>2.6185101</v>
      </c>
      <c r="T15" s="16">
        <v>0.21219519000000001</v>
      </c>
    </row>
    <row r="16" spans="1:20" x14ac:dyDescent="0.25">
      <c r="A16" s="11" t="s">
        <v>486</v>
      </c>
      <c r="B16" s="13">
        <v>6108</v>
      </c>
      <c r="C16" s="14">
        <f>(121/B16*100)</f>
        <v>1.9810085134250164</v>
      </c>
      <c r="D16" s="15">
        <v>5987</v>
      </c>
      <c r="E16" s="14">
        <v>83.93864189</v>
      </c>
      <c r="F16" s="16">
        <v>0.818712</v>
      </c>
      <c r="G16" s="14">
        <v>4.2124177300000003</v>
      </c>
      <c r="H16" s="16">
        <v>0.30068020000000001</v>
      </c>
      <c r="I16" s="14">
        <v>1.3055938600000001</v>
      </c>
      <c r="J16" s="16">
        <v>0.14487717999999999</v>
      </c>
      <c r="K16" s="14">
        <v>7.7867832400000001</v>
      </c>
      <c r="L16" s="16">
        <v>0.68873737000000002</v>
      </c>
      <c r="M16" s="14" t="s">
        <v>582</v>
      </c>
      <c r="N16" s="16" t="s">
        <v>582</v>
      </c>
      <c r="O16" s="14">
        <v>0</v>
      </c>
      <c r="P16" s="16">
        <v>0</v>
      </c>
      <c r="Q16" s="14">
        <v>0</v>
      </c>
      <c r="R16" s="16">
        <v>0</v>
      </c>
      <c r="S16" s="14">
        <v>2.7565632899999999</v>
      </c>
      <c r="T16" s="16">
        <v>0.25774445000000001</v>
      </c>
    </row>
    <row r="17" spans="1:20" x14ac:dyDescent="0.25">
      <c r="A17" s="11" t="s">
        <v>487</v>
      </c>
      <c r="B17" s="13">
        <v>6504</v>
      </c>
      <c r="C17" s="14">
        <f>(1120/B17*100)</f>
        <v>17.220172201722018</v>
      </c>
      <c r="D17" s="15">
        <v>5384</v>
      </c>
      <c r="E17" s="14">
        <v>70.764081469999994</v>
      </c>
      <c r="F17" s="16">
        <v>1.05625583</v>
      </c>
      <c r="G17" s="14">
        <v>14.57089465</v>
      </c>
      <c r="H17" s="16">
        <v>0.73647284000000002</v>
      </c>
      <c r="I17" s="14">
        <v>2.1004049500000002</v>
      </c>
      <c r="J17" s="16">
        <v>0.19025316</v>
      </c>
      <c r="K17" s="14">
        <v>4.1516922599999999</v>
      </c>
      <c r="L17" s="16">
        <v>0.56790863000000003</v>
      </c>
      <c r="M17" s="14" t="s">
        <v>582</v>
      </c>
      <c r="N17" s="16" t="s">
        <v>582</v>
      </c>
      <c r="O17" s="14">
        <v>2.7494470600000001</v>
      </c>
      <c r="P17" s="16">
        <v>0.36106387000000001</v>
      </c>
      <c r="Q17" s="14">
        <v>0</v>
      </c>
      <c r="R17" s="16">
        <v>0</v>
      </c>
      <c r="S17" s="14">
        <v>5.6634796200000004</v>
      </c>
      <c r="T17" s="16">
        <v>0.36691511999999998</v>
      </c>
    </row>
    <row r="18" spans="1:20" x14ac:dyDescent="0.25">
      <c r="A18" s="11" t="s">
        <v>488</v>
      </c>
      <c r="B18" s="13">
        <v>5532</v>
      </c>
      <c r="C18" s="14">
        <f>(29/B18*100)</f>
        <v>0.52422270426608819</v>
      </c>
      <c r="D18" s="15">
        <v>5503</v>
      </c>
      <c r="E18" s="14">
        <v>72.070868489999995</v>
      </c>
      <c r="F18" s="16">
        <v>1.0927975999999999</v>
      </c>
      <c r="G18" s="14">
        <v>16.25955596</v>
      </c>
      <c r="H18" s="16">
        <v>0.53579924000000001</v>
      </c>
      <c r="I18" s="14">
        <v>4.8169382000000001</v>
      </c>
      <c r="J18" s="16">
        <v>0.49720214000000001</v>
      </c>
      <c r="K18" s="14">
        <v>4.1571547500000001</v>
      </c>
      <c r="L18" s="16">
        <v>0.35353232000000001</v>
      </c>
      <c r="M18" s="14" t="s">
        <v>582</v>
      </c>
      <c r="N18" s="16" t="s">
        <v>582</v>
      </c>
      <c r="O18" s="14">
        <v>0</v>
      </c>
      <c r="P18" s="16">
        <v>0</v>
      </c>
      <c r="Q18" s="14">
        <v>0</v>
      </c>
      <c r="R18" s="16">
        <v>0</v>
      </c>
      <c r="S18" s="14">
        <v>2.6954826000000001</v>
      </c>
      <c r="T18" s="16">
        <v>0.34254681999999997</v>
      </c>
    </row>
    <row r="19" spans="1:20" x14ac:dyDescent="0.25">
      <c r="A19" s="11" t="s">
        <v>489</v>
      </c>
      <c r="B19" s="13">
        <v>5658</v>
      </c>
      <c r="C19" s="14">
        <f>(139/B19*100)</f>
        <v>2.4566984800282783</v>
      </c>
      <c r="D19" s="15">
        <v>5519</v>
      </c>
      <c r="E19" s="14">
        <v>72.449326920000004</v>
      </c>
      <c r="F19" s="16">
        <v>1.3428195999999999</v>
      </c>
      <c r="G19" s="14">
        <v>7.5784362999999999</v>
      </c>
      <c r="H19" s="16">
        <v>0.46445690000000001</v>
      </c>
      <c r="I19" s="14">
        <v>2.5666489800000001</v>
      </c>
      <c r="J19" s="16">
        <v>0.20415979000000001</v>
      </c>
      <c r="K19" s="14">
        <v>14.076722999999999</v>
      </c>
      <c r="L19" s="16">
        <v>1.2733763300000001</v>
      </c>
      <c r="M19" s="14" t="s">
        <v>582</v>
      </c>
      <c r="N19" s="16" t="s">
        <v>582</v>
      </c>
      <c r="O19" s="14">
        <v>0</v>
      </c>
      <c r="P19" s="16">
        <v>0</v>
      </c>
      <c r="Q19" s="14">
        <v>0</v>
      </c>
      <c r="R19" s="16">
        <v>0</v>
      </c>
      <c r="S19" s="14">
        <v>3.3288647999999998</v>
      </c>
      <c r="T19" s="16">
        <v>0.32724558999999998</v>
      </c>
    </row>
    <row r="20" spans="1:20" x14ac:dyDescent="0.25">
      <c r="A20" s="11" t="s">
        <v>490</v>
      </c>
      <c r="B20" s="13">
        <v>3371</v>
      </c>
      <c r="C20" s="14">
        <f>(75/B20*100)</f>
        <v>2.2248590922574905</v>
      </c>
      <c r="D20" s="15">
        <v>3296</v>
      </c>
      <c r="E20" s="14">
        <v>80.913517889999994</v>
      </c>
      <c r="F20" s="16">
        <v>0.52819121999999996</v>
      </c>
      <c r="G20" s="14">
        <v>8.7631470900000004</v>
      </c>
      <c r="H20" s="16">
        <v>0.40736978000000001</v>
      </c>
      <c r="I20" s="14">
        <v>1.64687994</v>
      </c>
      <c r="J20" s="16">
        <v>0.22439512</v>
      </c>
      <c r="K20" s="14">
        <v>7.3078253999999996</v>
      </c>
      <c r="L20" s="16">
        <v>0.35115152999999999</v>
      </c>
      <c r="M20" s="14" t="s">
        <v>582</v>
      </c>
      <c r="N20" s="16" t="s">
        <v>582</v>
      </c>
      <c r="O20" s="14">
        <v>0</v>
      </c>
      <c r="P20" s="16">
        <v>0</v>
      </c>
      <c r="Q20" s="14">
        <v>0</v>
      </c>
      <c r="R20" s="16">
        <v>0</v>
      </c>
      <c r="S20" s="14">
        <v>1.36862967</v>
      </c>
      <c r="T20" s="16">
        <v>0.21704044</v>
      </c>
    </row>
    <row r="21" spans="1:20" x14ac:dyDescent="0.25">
      <c r="A21" s="11" t="s">
        <v>491</v>
      </c>
      <c r="B21" s="13">
        <v>5741</v>
      </c>
      <c r="C21" s="14">
        <f>(46/B21*100)</f>
        <v>0.80125413690994607</v>
      </c>
      <c r="D21" s="15">
        <v>5695</v>
      </c>
      <c r="E21" s="14">
        <v>61.201230680000002</v>
      </c>
      <c r="F21" s="16">
        <v>1.0211529699999999</v>
      </c>
      <c r="G21" s="14">
        <v>20.278036910000001</v>
      </c>
      <c r="H21" s="16">
        <v>0.60022049</v>
      </c>
      <c r="I21" s="14">
        <v>7.7201751700000001</v>
      </c>
      <c r="J21" s="16">
        <v>0.36101385000000003</v>
      </c>
      <c r="K21" s="14">
        <v>9.1462723199999996</v>
      </c>
      <c r="L21" s="16">
        <v>0.86654134999999999</v>
      </c>
      <c r="M21" s="14" t="s">
        <v>582</v>
      </c>
      <c r="N21" s="16" t="s">
        <v>582</v>
      </c>
      <c r="O21" s="14">
        <v>0</v>
      </c>
      <c r="P21" s="16">
        <v>0</v>
      </c>
      <c r="Q21" s="14">
        <v>0</v>
      </c>
      <c r="R21" s="16">
        <v>0</v>
      </c>
      <c r="S21" s="14">
        <v>1.65428492</v>
      </c>
      <c r="T21" s="16">
        <v>0.18044904</v>
      </c>
    </row>
    <row r="22" spans="1:20" x14ac:dyDescent="0.25">
      <c r="A22" s="11" t="s">
        <v>492</v>
      </c>
      <c r="B22" s="13">
        <v>6598</v>
      </c>
      <c r="C22" s="14">
        <f>(35/B22*100)</f>
        <v>0.53046377690209157</v>
      </c>
      <c r="D22" s="15">
        <v>6563</v>
      </c>
      <c r="E22" s="14">
        <v>46.167393070000003</v>
      </c>
      <c r="F22" s="16">
        <v>1.3901033199999999</v>
      </c>
      <c r="G22" s="14">
        <v>28.24254225</v>
      </c>
      <c r="H22" s="16">
        <v>0.87641767000000004</v>
      </c>
      <c r="I22" s="14">
        <v>10.64377273</v>
      </c>
      <c r="J22" s="16">
        <v>0.44739997999999997</v>
      </c>
      <c r="K22" s="14">
        <v>11.8385984</v>
      </c>
      <c r="L22" s="16">
        <v>1.1450653500000001</v>
      </c>
      <c r="M22" s="14" t="s">
        <v>582</v>
      </c>
      <c r="N22" s="16" t="s">
        <v>582</v>
      </c>
      <c r="O22" s="14">
        <v>0</v>
      </c>
      <c r="P22" s="16">
        <v>0</v>
      </c>
      <c r="Q22" s="14">
        <v>4.5553009999999998E-2</v>
      </c>
      <c r="R22" s="16">
        <v>3.2183539999999997E-2</v>
      </c>
      <c r="S22" s="14">
        <v>3.0621405400000001</v>
      </c>
      <c r="T22" s="16">
        <v>0.32209717999999998</v>
      </c>
    </row>
    <row r="23" spans="1:20" x14ac:dyDescent="0.25">
      <c r="A23" s="11" t="s">
        <v>493</v>
      </c>
      <c r="B23" s="13">
        <v>11583</v>
      </c>
      <c r="C23" s="14">
        <f>(0/B23*100)</f>
        <v>0</v>
      </c>
      <c r="D23" s="15">
        <v>11583</v>
      </c>
      <c r="E23" s="14">
        <v>0</v>
      </c>
      <c r="F23" s="16">
        <v>0</v>
      </c>
      <c r="G23" s="14">
        <v>0</v>
      </c>
      <c r="H23" s="16">
        <v>0</v>
      </c>
      <c r="I23" s="14">
        <v>0</v>
      </c>
      <c r="J23" s="16">
        <v>0</v>
      </c>
      <c r="K23" s="14">
        <v>0</v>
      </c>
      <c r="L23" s="16">
        <v>0</v>
      </c>
      <c r="M23" s="14" t="s">
        <v>582</v>
      </c>
      <c r="N23" s="16" t="s">
        <v>582</v>
      </c>
      <c r="O23" s="14">
        <v>100</v>
      </c>
      <c r="P23" s="16">
        <v>0</v>
      </c>
      <c r="Q23" s="14">
        <v>0</v>
      </c>
      <c r="R23" s="16">
        <v>0</v>
      </c>
      <c r="S23" s="14">
        <v>0</v>
      </c>
      <c r="T23" s="16">
        <v>0</v>
      </c>
    </row>
    <row r="24" spans="1:20" x14ac:dyDescent="0.25">
      <c r="A24" s="11" t="s">
        <v>494</v>
      </c>
      <c r="B24" s="13">
        <v>6647</v>
      </c>
      <c r="C24" s="14">
        <f>(0/B24*100)</f>
        <v>0</v>
      </c>
      <c r="D24" s="15">
        <v>6647</v>
      </c>
      <c r="E24" s="14">
        <v>0</v>
      </c>
      <c r="F24" s="16">
        <v>0</v>
      </c>
      <c r="G24" s="14">
        <v>0</v>
      </c>
      <c r="H24" s="16">
        <v>0</v>
      </c>
      <c r="I24" s="14">
        <v>0</v>
      </c>
      <c r="J24" s="16">
        <v>0</v>
      </c>
      <c r="K24" s="14">
        <v>0</v>
      </c>
      <c r="L24" s="16">
        <v>0</v>
      </c>
      <c r="M24" s="14" t="s">
        <v>582</v>
      </c>
      <c r="N24" s="16" t="s">
        <v>582</v>
      </c>
      <c r="O24" s="14">
        <v>100</v>
      </c>
      <c r="P24" s="16">
        <v>0</v>
      </c>
      <c r="Q24" s="14">
        <v>0</v>
      </c>
      <c r="R24" s="16">
        <v>0</v>
      </c>
      <c r="S24" s="14">
        <v>0</v>
      </c>
      <c r="T24" s="16">
        <v>0</v>
      </c>
    </row>
    <row r="25" spans="1:20" x14ac:dyDescent="0.25">
      <c r="A25" s="11" t="s">
        <v>495</v>
      </c>
      <c r="B25" s="13">
        <v>5581</v>
      </c>
      <c r="C25" s="14">
        <f>(25/B25*100)</f>
        <v>0.44794839634474104</v>
      </c>
      <c r="D25" s="15">
        <v>5556</v>
      </c>
      <c r="E25" s="14">
        <v>48.754370450000003</v>
      </c>
      <c r="F25" s="16">
        <v>0.98160261999999998</v>
      </c>
      <c r="G25" s="14">
        <v>35.239392700000003</v>
      </c>
      <c r="H25" s="16">
        <v>0.75118885999999996</v>
      </c>
      <c r="I25" s="14">
        <v>8.0526697499999997</v>
      </c>
      <c r="J25" s="16">
        <v>0.35800599999999999</v>
      </c>
      <c r="K25" s="14">
        <v>7.63089832</v>
      </c>
      <c r="L25" s="16">
        <v>0.77175081999999995</v>
      </c>
      <c r="M25" s="14" t="s">
        <v>582</v>
      </c>
      <c r="N25" s="16" t="s">
        <v>582</v>
      </c>
      <c r="O25" s="14">
        <v>0</v>
      </c>
      <c r="P25" s="16">
        <v>0</v>
      </c>
      <c r="Q25" s="14">
        <v>0</v>
      </c>
      <c r="R25" s="16">
        <v>0</v>
      </c>
      <c r="S25" s="14">
        <v>0.32266878999999998</v>
      </c>
      <c r="T25" s="16">
        <v>7.57105E-2</v>
      </c>
    </row>
    <row r="26" spans="1:20" x14ac:dyDescent="0.25">
      <c r="A26" s="11" t="s">
        <v>496</v>
      </c>
      <c r="B26" s="13">
        <v>4869</v>
      </c>
      <c r="C26" s="14">
        <f>(50/B26*100)</f>
        <v>1.0269049086054631</v>
      </c>
      <c r="D26" s="15">
        <v>4819</v>
      </c>
      <c r="E26" s="14">
        <v>74.510371689999999</v>
      </c>
      <c r="F26" s="16">
        <v>0.82152499999999995</v>
      </c>
      <c r="G26" s="14">
        <v>13.189300729999999</v>
      </c>
      <c r="H26" s="16">
        <v>0.62958877000000002</v>
      </c>
      <c r="I26" s="14">
        <v>4.4116504799999996</v>
      </c>
      <c r="J26" s="16">
        <v>0.31340962</v>
      </c>
      <c r="K26" s="14">
        <v>5.8936022599999998</v>
      </c>
      <c r="L26" s="16">
        <v>0.42916643999999998</v>
      </c>
      <c r="M26" s="14" t="s">
        <v>582</v>
      </c>
      <c r="N26" s="16" t="s">
        <v>582</v>
      </c>
      <c r="O26" s="14">
        <v>0</v>
      </c>
      <c r="P26" s="16">
        <v>0</v>
      </c>
      <c r="Q26" s="14">
        <v>0</v>
      </c>
      <c r="R26" s="16">
        <v>0</v>
      </c>
      <c r="S26" s="14">
        <v>1.9950748300000001</v>
      </c>
      <c r="T26" s="16">
        <v>0.23468222</v>
      </c>
    </row>
    <row r="27" spans="1:20" x14ac:dyDescent="0.25">
      <c r="A27" s="11" t="s">
        <v>497</v>
      </c>
      <c r="B27" s="13">
        <v>5299</v>
      </c>
      <c r="C27" s="14">
        <f>(48/B27*100)</f>
        <v>0.90583128892243825</v>
      </c>
      <c r="D27" s="15">
        <v>5251</v>
      </c>
      <c r="E27" s="14">
        <v>77.72911483</v>
      </c>
      <c r="F27" s="16">
        <v>0.55087503999999998</v>
      </c>
      <c r="G27" s="14">
        <v>7.0972382200000004</v>
      </c>
      <c r="H27" s="16">
        <v>0.32050192999999999</v>
      </c>
      <c r="I27" s="14">
        <v>1.9331993700000001</v>
      </c>
      <c r="J27" s="16">
        <v>0.20640990000000001</v>
      </c>
      <c r="K27" s="14">
        <v>10.22146171</v>
      </c>
      <c r="L27" s="16">
        <v>0.4144254</v>
      </c>
      <c r="M27" s="14" t="s">
        <v>582</v>
      </c>
      <c r="N27" s="16" t="s">
        <v>582</v>
      </c>
      <c r="O27" s="14">
        <v>0</v>
      </c>
      <c r="P27" s="16">
        <v>0</v>
      </c>
      <c r="Q27" s="14">
        <v>0</v>
      </c>
      <c r="R27" s="16">
        <v>0</v>
      </c>
      <c r="S27" s="14">
        <v>3.0189858699999998</v>
      </c>
      <c r="T27" s="16">
        <v>0.22447078000000001</v>
      </c>
    </row>
    <row r="28" spans="1:20" x14ac:dyDescent="0.25">
      <c r="A28" s="11" t="s">
        <v>498</v>
      </c>
      <c r="B28" s="13">
        <v>7568</v>
      </c>
      <c r="C28" s="14">
        <f>(166/B28*100)</f>
        <v>2.1934460887949259</v>
      </c>
      <c r="D28" s="15">
        <v>7402</v>
      </c>
      <c r="E28" s="14">
        <v>69.818360190000007</v>
      </c>
      <c r="F28" s="16">
        <v>1.0434175400000001</v>
      </c>
      <c r="G28" s="14">
        <v>17.245567609999998</v>
      </c>
      <c r="H28" s="16">
        <v>0.57878101000000004</v>
      </c>
      <c r="I28" s="14">
        <v>4.7100420300000003</v>
      </c>
      <c r="J28" s="16">
        <v>0.28272087000000001</v>
      </c>
      <c r="K28" s="14">
        <v>5.9385896799999998</v>
      </c>
      <c r="L28" s="16">
        <v>1.07603246</v>
      </c>
      <c r="M28" s="14" t="s">
        <v>582</v>
      </c>
      <c r="N28" s="16" t="s">
        <v>582</v>
      </c>
      <c r="O28" s="14">
        <v>0</v>
      </c>
      <c r="P28" s="16">
        <v>0</v>
      </c>
      <c r="Q28" s="14">
        <v>0</v>
      </c>
      <c r="R28" s="16">
        <v>0</v>
      </c>
      <c r="S28" s="14">
        <v>2.2874404899999998</v>
      </c>
      <c r="T28" s="16">
        <v>0.23936029</v>
      </c>
    </row>
    <row r="29" spans="1:20" x14ac:dyDescent="0.25">
      <c r="A29" s="11" t="s">
        <v>499</v>
      </c>
      <c r="B29" s="13">
        <v>5385</v>
      </c>
      <c r="C29" s="14">
        <f>(0/B29*100)</f>
        <v>0</v>
      </c>
      <c r="D29" s="15">
        <v>5385</v>
      </c>
      <c r="E29" s="14">
        <v>0</v>
      </c>
      <c r="F29" s="16">
        <v>0</v>
      </c>
      <c r="G29" s="14">
        <v>0</v>
      </c>
      <c r="H29" s="16">
        <v>0</v>
      </c>
      <c r="I29" s="14">
        <v>0</v>
      </c>
      <c r="J29" s="16">
        <v>0</v>
      </c>
      <c r="K29" s="14">
        <v>0</v>
      </c>
      <c r="L29" s="16">
        <v>0</v>
      </c>
      <c r="M29" s="14" t="s">
        <v>582</v>
      </c>
      <c r="N29" s="16" t="s">
        <v>582</v>
      </c>
      <c r="O29" s="14">
        <v>100</v>
      </c>
      <c r="P29" s="16">
        <v>0</v>
      </c>
      <c r="Q29" s="14">
        <v>0</v>
      </c>
      <c r="R29" s="16">
        <v>0</v>
      </c>
      <c r="S29" s="14">
        <v>0</v>
      </c>
      <c r="T29" s="16">
        <v>0</v>
      </c>
    </row>
    <row r="30" spans="1:20" x14ac:dyDescent="0.25">
      <c r="A30" s="11" t="s">
        <v>500</v>
      </c>
      <c r="B30" s="13">
        <v>4520</v>
      </c>
      <c r="C30" s="14">
        <f>(140/B30*100)</f>
        <v>3.0973451327433628</v>
      </c>
      <c r="D30" s="15">
        <v>4380</v>
      </c>
      <c r="E30" s="14">
        <v>57.408872979999998</v>
      </c>
      <c r="F30" s="16">
        <v>1.10916803</v>
      </c>
      <c r="G30" s="14">
        <v>23.967562390000001</v>
      </c>
      <c r="H30" s="16">
        <v>0.75104947</v>
      </c>
      <c r="I30" s="14">
        <v>6.48319695</v>
      </c>
      <c r="J30" s="16">
        <v>0.35784222999999998</v>
      </c>
      <c r="K30" s="14">
        <v>9.7146562999999997</v>
      </c>
      <c r="L30" s="16">
        <v>0.73102986000000003</v>
      </c>
      <c r="M30" s="14" t="s">
        <v>582</v>
      </c>
      <c r="N30" s="16" t="s">
        <v>582</v>
      </c>
      <c r="O30" s="14">
        <v>0</v>
      </c>
      <c r="P30" s="16">
        <v>0</v>
      </c>
      <c r="Q30" s="14">
        <v>0</v>
      </c>
      <c r="R30" s="16">
        <v>0</v>
      </c>
      <c r="S30" s="14">
        <v>2.4257113800000001</v>
      </c>
      <c r="T30" s="16">
        <v>0.23935049</v>
      </c>
    </row>
    <row r="31" spans="1:20" x14ac:dyDescent="0.25">
      <c r="A31" s="11" t="s">
        <v>501</v>
      </c>
      <c r="B31" s="13">
        <v>5456</v>
      </c>
      <c r="C31" s="14">
        <f>(0/B31*100)</f>
        <v>0</v>
      </c>
      <c r="D31" s="15">
        <v>5456</v>
      </c>
      <c r="E31" s="14">
        <v>0</v>
      </c>
      <c r="F31" s="16">
        <v>0</v>
      </c>
      <c r="G31" s="14">
        <v>0</v>
      </c>
      <c r="H31" s="16">
        <v>0</v>
      </c>
      <c r="I31" s="14">
        <v>0</v>
      </c>
      <c r="J31" s="16">
        <v>0</v>
      </c>
      <c r="K31" s="14">
        <v>0</v>
      </c>
      <c r="L31" s="16">
        <v>0</v>
      </c>
      <c r="M31" s="14" t="s">
        <v>582</v>
      </c>
      <c r="N31" s="16" t="s">
        <v>582</v>
      </c>
      <c r="O31" s="14">
        <v>100</v>
      </c>
      <c r="P31" s="16">
        <v>0</v>
      </c>
      <c r="Q31" s="14">
        <v>0</v>
      </c>
      <c r="R31" s="16">
        <v>0</v>
      </c>
      <c r="S31" s="14">
        <v>0</v>
      </c>
      <c r="T31" s="16">
        <v>0</v>
      </c>
    </row>
    <row r="32" spans="1:20" x14ac:dyDescent="0.25">
      <c r="A32" s="11" t="s">
        <v>502</v>
      </c>
      <c r="B32" s="13">
        <v>4478</v>
      </c>
      <c r="C32" s="14">
        <f>(6/B32*100)</f>
        <v>0.13398838767306834</v>
      </c>
      <c r="D32" s="15">
        <v>4472</v>
      </c>
      <c r="E32" s="14">
        <v>89.718490200000005</v>
      </c>
      <c r="F32" s="16">
        <v>0.44270196000000001</v>
      </c>
      <c r="G32" s="14">
        <v>6.2697352999999998</v>
      </c>
      <c r="H32" s="16">
        <v>0.36367124000000001</v>
      </c>
      <c r="I32" s="14">
        <v>0.97397299999999998</v>
      </c>
      <c r="J32" s="16">
        <v>0.18795174000000001</v>
      </c>
      <c r="K32" s="14">
        <v>1.9086869200000001</v>
      </c>
      <c r="L32" s="16">
        <v>0.20214871000000001</v>
      </c>
      <c r="M32" s="14" t="s">
        <v>582</v>
      </c>
      <c r="N32" s="16" t="s">
        <v>582</v>
      </c>
      <c r="O32" s="14">
        <v>0</v>
      </c>
      <c r="P32" s="16">
        <v>0</v>
      </c>
      <c r="Q32" s="14">
        <v>0</v>
      </c>
      <c r="R32" s="16">
        <v>0</v>
      </c>
      <c r="S32" s="14">
        <v>1.12911458</v>
      </c>
      <c r="T32" s="16">
        <v>0.14269582</v>
      </c>
    </row>
    <row r="33" spans="1:20" x14ac:dyDescent="0.25">
      <c r="A33" s="11" t="s">
        <v>503</v>
      </c>
      <c r="B33" s="13">
        <v>7325</v>
      </c>
      <c r="C33" s="14">
        <f>(78/B33*100)</f>
        <v>1.0648464163822524</v>
      </c>
      <c r="D33" s="15">
        <v>7247</v>
      </c>
      <c r="E33" s="14">
        <v>49.606317449999999</v>
      </c>
      <c r="F33" s="16">
        <v>0.78161935999999999</v>
      </c>
      <c r="G33" s="14">
        <v>15.77374337</v>
      </c>
      <c r="H33" s="16">
        <v>0.56637636999999996</v>
      </c>
      <c r="I33" s="14">
        <v>3.74055443</v>
      </c>
      <c r="J33" s="16">
        <v>0.28538999999999998</v>
      </c>
      <c r="K33" s="14">
        <v>27.811556880000001</v>
      </c>
      <c r="L33" s="16">
        <v>0.80222939999999998</v>
      </c>
      <c r="M33" s="14" t="s">
        <v>582</v>
      </c>
      <c r="N33" s="16" t="s">
        <v>582</v>
      </c>
      <c r="O33" s="14">
        <v>0</v>
      </c>
      <c r="P33" s="16">
        <v>0</v>
      </c>
      <c r="Q33" s="14">
        <v>0</v>
      </c>
      <c r="R33" s="16">
        <v>0</v>
      </c>
      <c r="S33" s="14">
        <v>3.0678278699999999</v>
      </c>
      <c r="T33" s="16">
        <v>0.22870139</v>
      </c>
    </row>
    <row r="34" spans="1:20" x14ac:dyDescent="0.25">
      <c r="A34" s="11" t="s">
        <v>504</v>
      </c>
      <c r="B34" s="13">
        <v>6350</v>
      </c>
      <c r="C34" s="14">
        <f>(60/B34*100)</f>
        <v>0.94488188976377951</v>
      </c>
      <c r="D34" s="15">
        <v>6290</v>
      </c>
      <c r="E34" s="14">
        <v>74.843728519999999</v>
      </c>
      <c r="F34" s="16">
        <v>1.05595507</v>
      </c>
      <c r="G34" s="14">
        <v>9.8470610199999999</v>
      </c>
      <c r="H34" s="16">
        <v>0.51858879000000002</v>
      </c>
      <c r="I34" s="14">
        <v>3.4033676599999998</v>
      </c>
      <c r="J34" s="16">
        <v>0.29030927000000001</v>
      </c>
      <c r="K34" s="14">
        <v>6.2970827399999996</v>
      </c>
      <c r="L34" s="16">
        <v>0.71090752999999995</v>
      </c>
      <c r="M34" s="14" t="s">
        <v>582</v>
      </c>
      <c r="N34" s="16" t="s">
        <v>582</v>
      </c>
      <c r="O34" s="14">
        <v>2.5723055100000001</v>
      </c>
      <c r="P34" s="16">
        <v>0.53393164999999998</v>
      </c>
      <c r="Q34" s="14">
        <v>0</v>
      </c>
      <c r="R34" s="16">
        <v>0</v>
      </c>
      <c r="S34" s="14">
        <v>3.0364545500000002</v>
      </c>
      <c r="T34" s="16">
        <v>0.29090874</v>
      </c>
    </row>
    <row r="35" spans="1:20" x14ac:dyDescent="0.25">
      <c r="A35" s="11" t="s">
        <v>505</v>
      </c>
      <c r="B35" s="13">
        <v>6406</v>
      </c>
      <c r="C35" s="14">
        <f>(0/B35*100)</f>
        <v>0</v>
      </c>
      <c r="D35" s="15">
        <v>6406</v>
      </c>
      <c r="E35" s="14">
        <v>0</v>
      </c>
      <c r="F35" s="16">
        <v>0</v>
      </c>
      <c r="G35" s="14">
        <v>0</v>
      </c>
      <c r="H35" s="16">
        <v>0</v>
      </c>
      <c r="I35" s="14">
        <v>0</v>
      </c>
      <c r="J35" s="16">
        <v>0</v>
      </c>
      <c r="K35" s="14">
        <v>0</v>
      </c>
      <c r="L35" s="16">
        <v>0</v>
      </c>
      <c r="M35" s="14" t="s">
        <v>582</v>
      </c>
      <c r="N35" s="16" t="s">
        <v>582</v>
      </c>
      <c r="O35" s="14">
        <v>0</v>
      </c>
      <c r="P35" s="16">
        <v>0</v>
      </c>
      <c r="Q35" s="14">
        <v>100</v>
      </c>
      <c r="R35" s="16">
        <v>0</v>
      </c>
      <c r="S35" s="14">
        <v>0</v>
      </c>
      <c r="T35" s="16">
        <v>0</v>
      </c>
    </row>
    <row r="36" spans="1:20" x14ac:dyDescent="0.25">
      <c r="A36" s="11" t="s">
        <v>506</v>
      </c>
      <c r="B36" s="13">
        <v>6736</v>
      </c>
      <c r="C36" s="14">
        <f>(40/B36*100)</f>
        <v>0.59382422802850354</v>
      </c>
      <c r="D36" s="15">
        <v>6696</v>
      </c>
      <c r="E36" s="14">
        <v>66.402358860000007</v>
      </c>
      <c r="F36" s="16">
        <v>0.82545860000000004</v>
      </c>
      <c r="G36" s="14">
        <v>13.252570179999999</v>
      </c>
      <c r="H36" s="16">
        <v>0.46393748000000001</v>
      </c>
      <c r="I36" s="14">
        <v>3.0358888199999998</v>
      </c>
      <c r="J36" s="16">
        <v>0.25492108000000002</v>
      </c>
      <c r="K36" s="14">
        <v>15.6290025</v>
      </c>
      <c r="L36" s="16">
        <v>0.62647266999999995</v>
      </c>
      <c r="M36" s="14" t="s">
        <v>582</v>
      </c>
      <c r="N36" s="16" t="s">
        <v>582</v>
      </c>
      <c r="O36" s="14">
        <v>0</v>
      </c>
      <c r="P36" s="16">
        <v>0</v>
      </c>
      <c r="Q36" s="14">
        <v>0</v>
      </c>
      <c r="R36" s="16">
        <v>0</v>
      </c>
      <c r="S36" s="14">
        <v>1.68017964</v>
      </c>
      <c r="T36" s="16">
        <v>0.15982460000000001</v>
      </c>
    </row>
    <row r="37" spans="1:20" x14ac:dyDescent="0.25">
      <c r="A37" s="11" t="s">
        <v>507</v>
      </c>
      <c r="B37" s="13">
        <v>5458</v>
      </c>
      <c r="C37" s="14">
        <f>(81/B37*100)</f>
        <v>1.4840600952729937</v>
      </c>
      <c r="D37" s="15">
        <v>5377</v>
      </c>
      <c r="E37" s="14">
        <v>77.103597239999999</v>
      </c>
      <c r="F37" s="16">
        <v>1.00892055</v>
      </c>
      <c r="G37" s="14">
        <v>13.264344619999999</v>
      </c>
      <c r="H37" s="16">
        <v>0.64017866000000001</v>
      </c>
      <c r="I37" s="14">
        <v>1.7774395700000001</v>
      </c>
      <c r="J37" s="16">
        <v>0.22856257999999999</v>
      </c>
      <c r="K37" s="14">
        <v>4.2773174999999997</v>
      </c>
      <c r="L37" s="16">
        <v>0.55141751999999999</v>
      </c>
      <c r="M37" s="14" t="s">
        <v>582</v>
      </c>
      <c r="N37" s="16" t="s">
        <v>582</v>
      </c>
      <c r="O37" s="14">
        <v>0</v>
      </c>
      <c r="P37" s="16">
        <v>0</v>
      </c>
      <c r="Q37" s="14">
        <v>0</v>
      </c>
      <c r="R37" s="16">
        <v>0</v>
      </c>
      <c r="S37" s="14">
        <v>3.5773010699999999</v>
      </c>
      <c r="T37" s="16">
        <v>0.28877349000000002</v>
      </c>
    </row>
    <row r="38" spans="1:20" x14ac:dyDescent="0.25">
      <c r="A38" s="11" t="s">
        <v>508</v>
      </c>
      <c r="B38" s="13">
        <v>5860</v>
      </c>
      <c r="C38" s="14">
        <f>(19/B38*100)</f>
        <v>0.32423208191126279</v>
      </c>
      <c r="D38" s="15">
        <v>5841</v>
      </c>
      <c r="E38" s="14">
        <v>76.482480649999999</v>
      </c>
      <c r="F38" s="16">
        <v>1.1299167999999999</v>
      </c>
      <c r="G38" s="14">
        <v>7.9911217900000002</v>
      </c>
      <c r="H38" s="16">
        <v>0.50418436</v>
      </c>
      <c r="I38" s="14">
        <v>1.1260367099999999</v>
      </c>
      <c r="J38" s="16">
        <v>0.15487769000000001</v>
      </c>
      <c r="K38" s="14">
        <v>12.17558447</v>
      </c>
      <c r="L38" s="16">
        <v>0.92400367000000005</v>
      </c>
      <c r="M38" s="14" t="s">
        <v>582</v>
      </c>
      <c r="N38" s="16" t="s">
        <v>582</v>
      </c>
      <c r="O38" s="14">
        <v>0</v>
      </c>
      <c r="P38" s="16">
        <v>0</v>
      </c>
      <c r="Q38" s="14">
        <v>0</v>
      </c>
      <c r="R38" s="16">
        <v>0</v>
      </c>
      <c r="S38" s="14">
        <v>2.2247763800000002</v>
      </c>
      <c r="T38" s="16">
        <v>0.22671015999999999</v>
      </c>
    </row>
    <row r="39" spans="1:20" x14ac:dyDescent="0.25">
      <c r="A39" s="11" t="s">
        <v>509</v>
      </c>
      <c r="B39" s="13">
        <v>5895</v>
      </c>
      <c r="C39" s="14">
        <f>(33/B39*100)</f>
        <v>0.55979643765903309</v>
      </c>
      <c r="D39" s="15">
        <v>5862</v>
      </c>
      <c r="E39" s="14">
        <v>41.128197200000002</v>
      </c>
      <c r="F39" s="16">
        <v>1.0681029500000001</v>
      </c>
      <c r="G39" s="14">
        <v>34.760113830000002</v>
      </c>
      <c r="H39" s="16">
        <v>1.02674997</v>
      </c>
      <c r="I39" s="14">
        <v>13.45781839</v>
      </c>
      <c r="J39" s="16">
        <v>0.53645379999999998</v>
      </c>
      <c r="K39" s="14">
        <v>8.2770183300000006</v>
      </c>
      <c r="L39" s="16">
        <v>0.6753072</v>
      </c>
      <c r="M39" s="14" t="s">
        <v>582</v>
      </c>
      <c r="N39" s="16" t="s">
        <v>582</v>
      </c>
      <c r="O39" s="14">
        <v>0</v>
      </c>
      <c r="P39" s="16">
        <v>0</v>
      </c>
      <c r="Q39" s="14">
        <v>0</v>
      </c>
      <c r="R39" s="16">
        <v>0</v>
      </c>
      <c r="S39" s="14">
        <v>2.3768522500000002</v>
      </c>
      <c r="T39" s="16">
        <v>0.33607777</v>
      </c>
    </row>
    <row r="40" spans="1:20" x14ac:dyDescent="0.25">
      <c r="A40" s="11" t="s">
        <v>510</v>
      </c>
      <c r="B40" s="13">
        <v>14157</v>
      </c>
      <c r="C40" s="14">
        <f>(347/B40*100)</f>
        <v>2.4510842692660875</v>
      </c>
      <c r="D40" s="15">
        <v>13810</v>
      </c>
      <c r="E40" s="14">
        <v>79.23801177</v>
      </c>
      <c r="F40" s="16">
        <v>0.87614409000000004</v>
      </c>
      <c r="G40" s="14">
        <v>10.37251185</v>
      </c>
      <c r="H40" s="16">
        <v>0.50895866999999995</v>
      </c>
      <c r="I40" s="14">
        <v>2.4672574599999999</v>
      </c>
      <c r="J40" s="16">
        <v>0.17625761000000001</v>
      </c>
      <c r="K40" s="14">
        <v>4.6972801200000003</v>
      </c>
      <c r="L40" s="16">
        <v>0.41554667000000001</v>
      </c>
      <c r="M40" s="14" t="s">
        <v>582</v>
      </c>
      <c r="N40" s="16" t="s">
        <v>582</v>
      </c>
      <c r="O40" s="14">
        <v>0</v>
      </c>
      <c r="P40" s="16">
        <v>0</v>
      </c>
      <c r="Q40" s="14">
        <v>0</v>
      </c>
      <c r="R40" s="16">
        <v>0</v>
      </c>
      <c r="S40" s="14">
        <v>3.2249387999999999</v>
      </c>
      <c r="T40" s="16">
        <v>0.29668726000000001</v>
      </c>
    </row>
    <row r="41" spans="1:20" x14ac:dyDescent="0.25">
      <c r="A41" s="11" t="s">
        <v>511</v>
      </c>
      <c r="B41" s="13">
        <v>5712</v>
      </c>
      <c r="C41" s="14">
        <f>(47/B41*100)</f>
        <v>0.82282913165266114</v>
      </c>
      <c r="D41" s="15">
        <v>5665</v>
      </c>
      <c r="E41" s="14">
        <v>43.605969139999999</v>
      </c>
      <c r="F41" s="16">
        <v>1.39082251</v>
      </c>
      <c r="G41" s="14">
        <v>36.728727159999998</v>
      </c>
      <c r="H41" s="16">
        <v>1.1696180899999999</v>
      </c>
      <c r="I41" s="14">
        <v>8.8523888999999993</v>
      </c>
      <c r="J41" s="16">
        <v>0.53967187000000005</v>
      </c>
      <c r="K41" s="14">
        <v>8.0610939100000003</v>
      </c>
      <c r="L41" s="16">
        <v>0.77040008000000004</v>
      </c>
      <c r="M41" s="14" t="s">
        <v>582</v>
      </c>
      <c r="N41" s="16" t="s">
        <v>582</v>
      </c>
      <c r="O41" s="14">
        <v>0.67779471000000002</v>
      </c>
      <c r="P41" s="16">
        <v>0.18069284999999999</v>
      </c>
      <c r="Q41" s="14">
        <v>0</v>
      </c>
      <c r="R41" s="16">
        <v>0</v>
      </c>
      <c r="S41" s="14">
        <v>2.0740261900000001</v>
      </c>
      <c r="T41" s="16">
        <v>0.20068863000000001</v>
      </c>
    </row>
    <row r="42" spans="1:20" x14ac:dyDescent="0.25">
      <c r="A42" s="11" t="s">
        <v>512</v>
      </c>
      <c r="B42" s="13">
        <f>IF(COUNT(B7:B41) &gt; 0, AVERAGE(B7:B41), "\u2014")</f>
        <v>7103.4285714285716</v>
      </c>
      <c r="C42" s="14">
        <f>IF(COUNT(C7:C41) &gt; 0, AVERAGE(C7:C41), "—")</f>
        <v>1.7288637899387858</v>
      </c>
      <c r="D42" s="15">
        <f>IF(COUNT(D7:D41) &gt; 0, AVERAGE(D7:D41), "—")</f>
        <v>6967.4857142857145</v>
      </c>
      <c r="E42" s="14">
        <f>IF(COUNT(E7:E41) &gt; 0, AVERAGE(E7:E41), "—")</f>
        <v>58.782492407714287</v>
      </c>
      <c r="F42" s="16">
        <f>IF(COUNT(F7:F41) &gt; 0, SQRT(SUMSQ(F7:F41)/(COUNT(F7:F41)*COUNT(F7:F41)) ), "—")</f>
        <v>0.14805594197846814</v>
      </c>
      <c r="G42" s="14">
        <f>IF(COUNT(G7:G41) &gt; 0, AVERAGE(G7:G41), "—")</f>
        <v>13.208448035428574</v>
      </c>
      <c r="H42" s="16">
        <f>IF(COUNT(H7:H41) &gt; 0, SQRT(SUMSQ(H7:H41)/(COUNT(H7:H41)*COUNT(H7:H41)) ), "—")</f>
        <v>9.4670027377732349E-2</v>
      </c>
      <c r="I42" s="14">
        <f>IF(COUNT(I7:I41) &gt; 0, AVERAGE(I7:I41), "—")</f>
        <v>3.9202825108571417</v>
      </c>
      <c r="J42" s="16">
        <f>IF(COUNT(J7:J41) &gt; 0, SQRT(SUMSQ(J7:J41)/(COUNT(J7:J41)*COUNT(J7:J41)) ), "—")</f>
        <v>4.8320358474485854E-2</v>
      </c>
      <c r="K42" s="14">
        <f>IF(COUNT(K7:K41) &gt; 0, AVERAGE(K7:K41), "—")</f>
        <v>7.2260377945714298</v>
      </c>
      <c r="L42" s="16">
        <f>IF(COUNT(L7:L41) &gt; 0, SQRT(SUMSQ(L7:L41)/(COUNT(L7:L41)*COUNT(L7:L41)) ), "—")</f>
        <v>0.10437601126856016</v>
      </c>
      <c r="M42" s="14" t="str">
        <f>IF(COUNT(M7:M41) &gt; 0, AVERAGE(M7:M41), "—")</f>
        <v>—</v>
      </c>
      <c r="N42" s="16" t="str">
        <f>IF(COUNT(N7:N41) &gt; 0, SQRT(SUMSQ(N7:N41)/(COUNT(N7:N41)*COUNT(N7:N41)) ), "—")</f>
        <v>—</v>
      </c>
      <c r="O42" s="14">
        <f>IF(COUNT(O7:O41) &gt; 0, AVERAGE(O7:O41), "—")</f>
        <v>11.916389025428572</v>
      </c>
      <c r="P42" s="16">
        <f>IF(COUNT(P7:P41) &gt; 0, SQRT(SUMSQ(P7:P41)/(COUNT(P7:P41)*COUNT(P7:P41)) ), "—")</f>
        <v>3.565588604472316E-2</v>
      </c>
      <c r="Q42" s="14">
        <f>IF(COUNT(Q7:Q41) &gt; 0, AVERAGE(Q7:Q41), "—")</f>
        <v>2.858444371714286</v>
      </c>
      <c r="R42" s="16">
        <f>IF(COUNT(R7:R41) &gt; 0, SQRT(SUMSQ(R7:R41)/(COUNT(R7:R41)*COUNT(R7:R41)) ), "—")</f>
        <v>9.1952971428571422E-4</v>
      </c>
      <c r="S42" s="14">
        <f>IF(COUNT(S7:S41) &gt; 0, AVERAGE(S7:S41), "—")</f>
        <v>2.0879058551428571</v>
      </c>
      <c r="T42" s="16">
        <f>IF(COUNT(T7:T41) &gt; 0, SQRT(SUMSQ(T7:T41)/(COUNT(T7:T41)*COUNT(T7:T41)) ), "—")</f>
        <v>3.8098769468691729E-2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(1779/B46*100)</f>
        <v>7.6876539475390002</v>
      </c>
      <c r="D46" s="15">
        <v>21362</v>
      </c>
      <c r="E46" s="14">
        <v>64.988211770000007</v>
      </c>
      <c r="F46" s="16">
        <v>0.85889698999999997</v>
      </c>
      <c r="G46" s="14">
        <v>6.2512176799999999</v>
      </c>
      <c r="H46" s="16">
        <v>0.23131244000000001</v>
      </c>
      <c r="I46" s="14">
        <v>1.81507888</v>
      </c>
      <c r="J46" s="16">
        <v>0.13424605000000001</v>
      </c>
      <c r="K46" s="14">
        <v>19.738865619999999</v>
      </c>
      <c r="L46" s="16">
        <v>0.72604579999999996</v>
      </c>
      <c r="M46" s="14" t="s">
        <v>582</v>
      </c>
      <c r="N46" s="16" t="s">
        <v>582</v>
      </c>
      <c r="O46" s="14">
        <v>0</v>
      </c>
      <c r="P46" s="16">
        <v>0</v>
      </c>
      <c r="Q46" s="14">
        <v>0</v>
      </c>
      <c r="R46" s="16">
        <v>0</v>
      </c>
      <c r="S46" s="14">
        <v>7.2066260499999997</v>
      </c>
      <c r="T46" s="16">
        <v>0.27148974999999997</v>
      </c>
    </row>
    <row r="47" spans="1:20" x14ac:dyDescent="0.25">
      <c r="A47" s="11" t="s">
        <v>517</v>
      </c>
      <c r="B47" s="13">
        <v>5928</v>
      </c>
      <c r="C47" s="14">
        <f>(184/B47*100)</f>
        <v>3.1039136302294197</v>
      </c>
      <c r="D47" s="15">
        <v>5744</v>
      </c>
      <c r="E47" s="14">
        <v>51.80843797</v>
      </c>
      <c r="F47" s="16">
        <v>1.25019288</v>
      </c>
      <c r="G47" s="14">
        <v>24.335943270000001</v>
      </c>
      <c r="H47" s="16">
        <v>0.65254827999999998</v>
      </c>
      <c r="I47" s="14">
        <v>9.6370655299999992</v>
      </c>
      <c r="J47" s="16">
        <v>0.37557080999999998</v>
      </c>
      <c r="K47" s="14">
        <v>8.0384807600000006</v>
      </c>
      <c r="L47" s="16">
        <v>0.66307150999999998</v>
      </c>
      <c r="M47" s="14" t="s">
        <v>582</v>
      </c>
      <c r="N47" s="16" t="s">
        <v>582</v>
      </c>
      <c r="O47" s="14">
        <v>0</v>
      </c>
      <c r="P47" s="16">
        <v>0</v>
      </c>
      <c r="Q47" s="14">
        <v>0</v>
      </c>
      <c r="R47" s="16">
        <v>0</v>
      </c>
      <c r="S47" s="14">
        <v>6.1800724699999998</v>
      </c>
      <c r="T47" s="16">
        <v>0.47572858000000001</v>
      </c>
    </row>
    <row r="48" spans="1:20" x14ac:dyDescent="0.25">
      <c r="A48" s="11" t="s">
        <v>518</v>
      </c>
      <c r="B48" s="13">
        <v>9841</v>
      </c>
      <c r="C48" s="14">
        <f>(7/B48*100)</f>
        <v>7.1130982623717101E-2</v>
      </c>
      <c r="D48" s="15">
        <v>9834</v>
      </c>
      <c r="E48" s="14">
        <v>69.376051500000003</v>
      </c>
      <c r="F48" s="16">
        <v>1.2072453299999999</v>
      </c>
      <c r="G48" s="14">
        <v>17.55058288</v>
      </c>
      <c r="H48" s="16">
        <v>0.68239844999999999</v>
      </c>
      <c r="I48" s="14">
        <v>5.8181395699999996</v>
      </c>
      <c r="J48" s="16">
        <v>0.47210888000000001</v>
      </c>
      <c r="K48" s="14">
        <v>6.4095084299999998</v>
      </c>
      <c r="L48" s="16">
        <v>0.70529830999999998</v>
      </c>
      <c r="M48" s="14" t="s">
        <v>582</v>
      </c>
      <c r="N48" s="16" t="s">
        <v>582</v>
      </c>
      <c r="O48" s="14">
        <v>0</v>
      </c>
      <c r="P48" s="16">
        <v>0</v>
      </c>
      <c r="Q48" s="14">
        <v>0</v>
      </c>
      <c r="R48" s="16">
        <v>0</v>
      </c>
      <c r="S48" s="14">
        <v>0.84571763</v>
      </c>
      <c r="T48" s="16">
        <v>0.10726702</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(250/B50*100)</f>
        <v>2.1195421788893598</v>
      </c>
      <c r="D50" s="15">
        <v>11545</v>
      </c>
      <c r="E50" s="14">
        <v>65.243118449999997</v>
      </c>
      <c r="F50" s="16">
        <v>0.80577396000000001</v>
      </c>
      <c r="G50" s="14">
        <v>21.448542369999998</v>
      </c>
      <c r="H50" s="16">
        <v>0.57949711000000004</v>
      </c>
      <c r="I50" s="14">
        <v>6.6570758200000002</v>
      </c>
      <c r="J50" s="16">
        <v>0.38236030999999998</v>
      </c>
      <c r="K50" s="14">
        <v>3.5578818399999999</v>
      </c>
      <c r="L50" s="16">
        <v>0.29803058999999998</v>
      </c>
      <c r="M50" s="14" t="s">
        <v>582</v>
      </c>
      <c r="N50" s="16" t="s">
        <v>582</v>
      </c>
      <c r="O50" s="14">
        <v>0</v>
      </c>
      <c r="P50" s="16">
        <v>0</v>
      </c>
      <c r="Q50" s="14">
        <v>0</v>
      </c>
      <c r="R50" s="16">
        <v>0</v>
      </c>
      <c r="S50" s="14">
        <v>3.0933815299999998</v>
      </c>
      <c r="T50" s="16">
        <v>0.25868802000000002</v>
      </c>
    </row>
    <row r="51" spans="1:20" x14ac:dyDescent="0.25">
      <c r="A51" s="11" t="s">
        <v>521</v>
      </c>
      <c r="B51" s="13">
        <v>6866</v>
      </c>
      <c r="C51" s="14">
        <f>(112/B51*100)</f>
        <v>1.6312263326536558</v>
      </c>
      <c r="D51" s="15">
        <v>6754</v>
      </c>
      <c r="E51" s="14">
        <v>35.890162009999997</v>
      </c>
      <c r="F51" s="16">
        <v>0.80844347999999999</v>
      </c>
      <c r="G51" s="14">
        <v>32.869969840000003</v>
      </c>
      <c r="H51" s="16">
        <v>0.69496057</v>
      </c>
      <c r="I51" s="14">
        <v>10.66136406</v>
      </c>
      <c r="J51" s="16">
        <v>0.48106787000000001</v>
      </c>
      <c r="K51" s="14">
        <v>5.7771138799999999</v>
      </c>
      <c r="L51" s="16">
        <v>0.53344148999999996</v>
      </c>
      <c r="M51" s="14" t="s">
        <v>582</v>
      </c>
      <c r="N51" s="16" t="s">
        <v>582</v>
      </c>
      <c r="O51" s="14">
        <v>10.57237426</v>
      </c>
      <c r="P51" s="16">
        <v>0.61183757999999999</v>
      </c>
      <c r="Q51" s="14">
        <v>0</v>
      </c>
      <c r="R51" s="16">
        <v>0</v>
      </c>
      <c r="S51" s="14">
        <v>4.22901595</v>
      </c>
      <c r="T51" s="16">
        <v>0.26432935000000002</v>
      </c>
    </row>
    <row r="52" spans="1:20" x14ac:dyDescent="0.25">
      <c r="A52" s="11" t="s">
        <v>522</v>
      </c>
      <c r="B52" s="13">
        <v>5809</v>
      </c>
      <c r="C52" s="14">
        <f>(85/B52*100)</f>
        <v>1.4632466861766225</v>
      </c>
      <c r="D52" s="15">
        <v>5724</v>
      </c>
      <c r="E52" s="14">
        <v>79.865250259999996</v>
      </c>
      <c r="F52" s="16">
        <v>0.78143700999999999</v>
      </c>
      <c r="G52" s="14">
        <v>6.4970833299999997</v>
      </c>
      <c r="H52" s="16">
        <v>0.36412401</v>
      </c>
      <c r="I52" s="14">
        <v>1.2831782</v>
      </c>
      <c r="J52" s="16">
        <v>0.17695235000000001</v>
      </c>
      <c r="K52" s="14">
        <v>9.9020741000000001</v>
      </c>
      <c r="L52" s="16">
        <v>0.63402537999999997</v>
      </c>
      <c r="M52" s="14" t="s">
        <v>582</v>
      </c>
      <c r="N52" s="16" t="s">
        <v>582</v>
      </c>
      <c r="O52" s="14">
        <v>0</v>
      </c>
      <c r="P52" s="16">
        <v>0</v>
      </c>
      <c r="Q52" s="14">
        <v>0</v>
      </c>
      <c r="R52" s="16">
        <v>0</v>
      </c>
      <c r="S52" s="14">
        <v>2.4524141099999999</v>
      </c>
      <c r="T52" s="16">
        <v>0.24721608</v>
      </c>
    </row>
    <row r="53" spans="1:20" x14ac:dyDescent="0.25">
      <c r="A53" s="11" t="s">
        <v>523</v>
      </c>
      <c r="B53" s="13">
        <v>5571</v>
      </c>
      <c r="C53" s="14">
        <f>(90/B53*100)</f>
        <v>1.615508885298869</v>
      </c>
      <c r="D53" s="15">
        <v>5481</v>
      </c>
      <c r="E53" s="14">
        <v>49.923493540000003</v>
      </c>
      <c r="F53" s="16">
        <v>0.77176352999999998</v>
      </c>
      <c r="G53" s="14">
        <v>28.574377869999999</v>
      </c>
      <c r="H53" s="16">
        <v>0.72422834999999997</v>
      </c>
      <c r="I53" s="14">
        <v>10.572539969999999</v>
      </c>
      <c r="J53" s="16">
        <v>0.33533236</v>
      </c>
      <c r="K53" s="14">
        <v>7.8467847099999997</v>
      </c>
      <c r="L53" s="16">
        <v>0.39350682999999997</v>
      </c>
      <c r="M53" s="14" t="s">
        <v>582</v>
      </c>
      <c r="N53" s="16" t="s">
        <v>582</v>
      </c>
      <c r="O53" s="14">
        <v>0</v>
      </c>
      <c r="P53" s="16">
        <v>0</v>
      </c>
      <c r="Q53" s="14">
        <v>0</v>
      </c>
      <c r="R53" s="16">
        <v>0</v>
      </c>
      <c r="S53" s="14">
        <v>3.08280391</v>
      </c>
      <c r="T53" s="16">
        <v>0.25490449999999998</v>
      </c>
    </row>
    <row r="54" spans="1:20" x14ac:dyDescent="0.25">
      <c r="A54" s="11" t="s">
        <v>524</v>
      </c>
      <c r="B54" s="13">
        <v>4740</v>
      </c>
      <c r="C54" s="14">
        <f>(245/B54*100)</f>
        <v>5.1687763713080166</v>
      </c>
      <c r="D54" s="15">
        <v>4495</v>
      </c>
      <c r="E54" s="14">
        <v>43.935532369999997</v>
      </c>
      <c r="F54" s="16">
        <v>1.2362358899999999</v>
      </c>
      <c r="G54" s="14">
        <v>26.84295019</v>
      </c>
      <c r="H54" s="16">
        <v>0.88132628000000002</v>
      </c>
      <c r="I54" s="14">
        <v>13.48541859</v>
      </c>
      <c r="J54" s="16">
        <v>0.62638773999999997</v>
      </c>
      <c r="K54" s="14">
        <v>6.5049747399999998</v>
      </c>
      <c r="L54" s="16">
        <v>0.68245776000000002</v>
      </c>
      <c r="M54" s="14" t="s">
        <v>582</v>
      </c>
      <c r="N54" s="16" t="s">
        <v>582</v>
      </c>
      <c r="O54" s="14">
        <v>0</v>
      </c>
      <c r="P54" s="16">
        <v>0</v>
      </c>
      <c r="Q54" s="14">
        <v>0</v>
      </c>
      <c r="R54" s="16">
        <v>0</v>
      </c>
      <c r="S54" s="14">
        <v>9.2311241099999997</v>
      </c>
      <c r="T54" s="16">
        <v>0.58847685000000005</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54.952240230000001</v>
      </c>
      <c r="F56" s="16">
        <v>0.90100798000000004</v>
      </c>
      <c r="G56" s="14">
        <v>12.57525264</v>
      </c>
      <c r="H56" s="16">
        <v>0.60114312000000003</v>
      </c>
      <c r="I56" s="14">
        <v>4.1376223899999998</v>
      </c>
      <c r="J56" s="16">
        <v>0.35607661000000002</v>
      </c>
      <c r="K56" s="14">
        <v>27.760170609999999</v>
      </c>
      <c r="L56" s="16">
        <v>0.78547328999999999</v>
      </c>
      <c r="M56" s="14" t="s">
        <v>582</v>
      </c>
      <c r="N56" s="16" t="s">
        <v>582</v>
      </c>
      <c r="O56" s="14">
        <v>0</v>
      </c>
      <c r="P56" s="16">
        <v>0</v>
      </c>
      <c r="Q56" s="14">
        <v>0</v>
      </c>
      <c r="R56" s="16">
        <v>0</v>
      </c>
      <c r="S56" s="14">
        <v>0.57471413000000005</v>
      </c>
      <c r="T56" s="16">
        <v>0.10986468000000001</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(148/B61*100)</f>
        <v>2.2681992337164751</v>
      </c>
      <c r="D61" s="15">
        <v>6377</v>
      </c>
      <c r="E61" s="14">
        <v>64.508752650000005</v>
      </c>
      <c r="F61" s="16">
        <v>0.81076724</v>
      </c>
      <c r="G61" s="14">
        <v>18.78807149</v>
      </c>
      <c r="H61" s="16">
        <v>0.54408685999999995</v>
      </c>
      <c r="I61" s="14">
        <v>9.6416378500000004</v>
      </c>
      <c r="J61" s="16">
        <v>0.34730305</v>
      </c>
      <c r="K61" s="14">
        <v>4.8466341899999996</v>
      </c>
      <c r="L61" s="16">
        <v>0.40769977000000002</v>
      </c>
      <c r="M61" s="14" t="s">
        <v>582</v>
      </c>
      <c r="N61" s="16" t="s">
        <v>582</v>
      </c>
      <c r="O61" s="14">
        <v>0</v>
      </c>
      <c r="P61" s="16">
        <v>0</v>
      </c>
      <c r="Q61" s="14">
        <v>0</v>
      </c>
      <c r="R61" s="16">
        <v>0</v>
      </c>
      <c r="S61" s="14">
        <v>2.21490382</v>
      </c>
      <c r="T61" s="16">
        <v>0.19531842999999999</v>
      </c>
    </row>
    <row r="62" spans="1:20" x14ac:dyDescent="0.25">
      <c r="A62" s="11" t="s">
        <v>532</v>
      </c>
      <c r="B62" s="13">
        <v>4476</v>
      </c>
      <c r="C62" s="14">
        <f>(3/B62*100)</f>
        <v>6.7024128686327081E-2</v>
      </c>
      <c r="D62" s="15">
        <v>4473</v>
      </c>
      <c r="E62" s="14">
        <v>66.8641839</v>
      </c>
      <c r="F62" s="16">
        <v>0.65888526000000003</v>
      </c>
      <c r="G62" s="14">
        <v>15.277951740000001</v>
      </c>
      <c r="H62" s="16">
        <v>0.48388913</v>
      </c>
      <c r="I62" s="14">
        <v>5.6202221899999998</v>
      </c>
      <c r="J62" s="16">
        <v>0.32717042000000002</v>
      </c>
      <c r="K62" s="14">
        <v>11.675766530000001</v>
      </c>
      <c r="L62" s="16">
        <v>0.40366419999999997</v>
      </c>
      <c r="M62" s="14" t="s">
        <v>582</v>
      </c>
      <c r="N62" s="16" t="s">
        <v>582</v>
      </c>
      <c r="O62" s="14">
        <v>0</v>
      </c>
      <c r="P62" s="16">
        <v>0</v>
      </c>
      <c r="Q62" s="14">
        <v>0</v>
      </c>
      <c r="R62" s="16">
        <v>0</v>
      </c>
      <c r="S62" s="14">
        <v>0.56187564000000001</v>
      </c>
      <c r="T62" s="16">
        <v>0.10267469999999999</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(80/B66*100)</f>
        <v>1.4121800529567521</v>
      </c>
      <c r="D66" s="15">
        <v>5585</v>
      </c>
      <c r="E66" s="14">
        <v>53.635972580000001</v>
      </c>
      <c r="F66" s="16">
        <v>0.63764825000000003</v>
      </c>
      <c r="G66" s="14">
        <v>21.58465855</v>
      </c>
      <c r="H66" s="16">
        <v>0.53522475000000003</v>
      </c>
      <c r="I66" s="14">
        <v>5.0760543399999998</v>
      </c>
      <c r="J66" s="16">
        <v>0.30449094999999998</v>
      </c>
      <c r="K66" s="14">
        <v>11.13126299</v>
      </c>
      <c r="L66" s="16">
        <v>0.36666848000000002</v>
      </c>
      <c r="M66" s="14" t="s">
        <v>582</v>
      </c>
      <c r="N66" s="16" t="s">
        <v>582</v>
      </c>
      <c r="O66" s="14">
        <v>0</v>
      </c>
      <c r="P66" s="16">
        <v>0</v>
      </c>
      <c r="Q66" s="14">
        <v>0</v>
      </c>
      <c r="R66" s="16">
        <v>0</v>
      </c>
      <c r="S66" s="14">
        <v>8.5720515400000004</v>
      </c>
      <c r="T66" s="16">
        <v>0.39093679999999997</v>
      </c>
    </row>
    <row r="67" spans="1:20" x14ac:dyDescent="0.25">
      <c r="A67" s="11" t="s">
        <v>537</v>
      </c>
      <c r="B67" s="13">
        <v>6971</v>
      </c>
      <c r="C67" s="14">
        <f>(408/B67*100)</f>
        <v>5.8528188208291487</v>
      </c>
      <c r="D67" s="15">
        <v>6563</v>
      </c>
      <c r="E67" s="14">
        <v>51.454505009999998</v>
      </c>
      <c r="F67" s="16">
        <v>0.99201950000000005</v>
      </c>
      <c r="G67" s="14">
        <v>26.745471590000001</v>
      </c>
      <c r="H67" s="16">
        <v>0.62298841000000005</v>
      </c>
      <c r="I67" s="14">
        <v>13.91240099</v>
      </c>
      <c r="J67" s="16">
        <v>0.47294478000000001</v>
      </c>
      <c r="K67" s="14">
        <v>5.2848228900000001</v>
      </c>
      <c r="L67" s="16">
        <v>0.43838315</v>
      </c>
      <c r="M67" s="14" t="s">
        <v>582</v>
      </c>
      <c r="N67" s="16" t="s">
        <v>582</v>
      </c>
      <c r="O67" s="14">
        <v>0</v>
      </c>
      <c r="P67" s="16">
        <v>0</v>
      </c>
      <c r="Q67" s="14">
        <v>0</v>
      </c>
      <c r="R67" s="16">
        <v>0</v>
      </c>
      <c r="S67" s="14">
        <v>2.6027995100000001</v>
      </c>
      <c r="T67" s="16">
        <v>0.22285561000000001</v>
      </c>
    </row>
    <row r="68" spans="1:20" x14ac:dyDescent="0.25">
      <c r="A68" s="11" t="s">
        <v>538</v>
      </c>
      <c r="B68" s="13">
        <v>12083</v>
      </c>
      <c r="C68" s="14">
        <f>(29/B68*100)</f>
        <v>0.2400066208722999</v>
      </c>
      <c r="D68" s="15">
        <v>12054</v>
      </c>
      <c r="E68" s="14">
        <v>45.060728820000001</v>
      </c>
      <c r="F68" s="16">
        <v>0.45488042000000001</v>
      </c>
      <c r="G68" s="14">
        <v>27.08448924</v>
      </c>
      <c r="H68" s="16">
        <v>0.33946315999999999</v>
      </c>
      <c r="I68" s="14">
        <v>9.0676084499999998</v>
      </c>
      <c r="J68" s="16">
        <v>0.24680446</v>
      </c>
      <c r="K68" s="14">
        <v>14.942653399999999</v>
      </c>
      <c r="L68" s="16">
        <v>0.29656916999999999</v>
      </c>
      <c r="M68" s="14" t="s">
        <v>582</v>
      </c>
      <c r="N68" s="16" t="s">
        <v>582</v>
      </c>
      <c r="O68" s="14">
        <v>0</v>
      </c>
      <c r="P68" s="16">
        <v>0</v>
      </c>
      <c r="Q68" s="14">
        <v>0</v>
      </c>
      <c r="R68" s="16">
        <v>0</v>
      </c>
      <c r="S68" s="14">
        <v>3.8445200900000001</v>
      </c>
      <c r="T68" s="16">
        <v>0.15462318999999999</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41.143811069999998</v>
      </c>
      <c r="F70" s="16">
        <v>1.13186593</v>
      </c>
      <c r="G70" s="14">
        <v>38.409249899999999</v>
      </c>
      <c r="H70" s="16">
        <v>1.04369365</v>
      </c>
      <c r="I70" s="14">
        <v>12.07697267</v>
      </c>
      <c r="J70" s="16">
        <v>0.63827752999999998</v>
      </c>
      <c r="K70" s="14">
        <v>4.3266809899999998</v>
      </c>
      <c r="L70" s="16">
        <v>0.28253083000000001</v>
      </c>
      <c r="M70" s="14" t="s">
        <v>582</v>
      </c>
      <c r="N70" s="16" t="s">
        <v>582</v>
      </c>
      <c r="O70" s="14">
        <v>0</v>
      </c>
      <c r="P70" s="16">
        <v>0</v>
      </c>
      <c r="Q70" s="14">
        <v>0</v>
      </c>
      <c r="R70" s="16">
        <v>0</v>
      </c>
      <c r="S70" s="14">
        <v>4.0432853700000004</v>
      </c>
      <c r="T70" s="16">
        <v>0.35337373999999999</v>
      </c>
    </row>
    <row r="71" spans="1:20" x14ac:dyDescent="0.25">
      <c r="A71" s="11" t="s">
        <v>541</v>
      </c>
      <c r="B71" s="13">
        <v>6115</v>
      </c>
      <c r="C71" s="14">
        <f>(18/B71*100)</f>
        <v>0.29435813573180702</v>
      </c>
      <c r="D71" s="15">
        <v>6097</v>
      </c>
      <c r="E71" s="14">
        <v>77.87545471</v>
      </c>
      <c r="F71" s="16">
        <v>0.53813867000000004</v>
      </c>
      <c r="G71" s="14">
        <v>13.802633699999999</v>
      </c>
      <c r="H71" s="16">
        <v>0.50729420000000003</v>
      </c>
      <c r="I71" s="14">
        <v>2.15420663</v>
      </c>
      <c r="J71" s="16">
        <v>0.17434413000000001</v>
      </c>
      <c r="K71" s="14">
        <v>5.6725662100000003</v>
      </c>
      <c r="L71" s="16">
        <v>0.27658271000000001</v>
      </c>
      <c r="M71" s="14" t="s">
        <v>582</v>
      </c>
      <c r="N71" s="16" t="s">
        <v>582</v>
      </c>
      <c r="O71" s="14">
        <v>0</v>
      </c>
      <c r="P71" s="16">
        <v>0</v>
      </c>
      <c r="Q71" s="14">
        <v>0</v>
      </c>
      <c r="R71" s="16">
        <v>0</v>
      </c>
      <c r="S71" s="14">
        <v>0.49513875000000002</v>
      </c>
      <c r="T71" s="16">
        <v>0.10268993999999999</v>
      </c>
    </row>
    <row r="72" spans="1:20" x14ac:dyDescent="0.25">
      <c r="A72" s="11" t="s">
        <v>542</v>
      </c>
      <c r="B72" s="13">
        <v>7708</v>
      </c>
      <c r="C72" s="14">
        <f>(6/B72*100)</f>
        <v>7.7841203943954329E-2</v>
      </c>
      <c r="D72" s="15">
        <v>7702</v>
      </c>
      <c r="E72" s="14">
        <v>77.584738740000006</v>
      </c>
      <c r="F72" s="16">
        <v>1.0268964899999999</v>
      </c>
      <c r="G72" s="14">
        <v>11.148356059999999</v>
      </c>
      <c r="H72" s="16">
        <v>0.46022793000000001</v>
      </c>
      <c r="I72" s="14">
        <v>2.8591841900000001</v>
      </c>
      <c r="J72" s="16">
        <v>0.21136109</v>
      </c>
      <c r="K72" s="14">
        <v>8.2018834100000007</v>
      </c>
      <c r="L72" s="16">
        <v>0.96519706999999999</v>
      </c>
      <c r="M72" s="14" t="s">
        <v>582</v>
      </c>
      <c r="N72" s="16" t="s">
        <v>582</v>
      </c>
      <c r="O72" s="14">
        <v>0</v>
      </c>
      <c r="P72" s="16">
        <v>0</v>
      </c>
      <c r="Q72" s="14">
        <v>0</v>
      </c>
      <c r="R72" s="16">
        <v>0</v>
      </c>
      <c r="S72" s="14">
        <v>0.20583761</v>
      </c>
      <c r="T72" s="16">
        <v>4.816235E-2</v>
      </c>
    </row>
    <row r="73" spans="1:20" x14ac:dyDescent="0.25">
      <c r="A73" s="11" t="s">
        <v>543</v>
      </c>
      <c r="B73" s="13">
        <v>8249</v>
      </c>
      <c r="C73" s="14">
        <f>(156/B73*100)</f>
        <v>1.891138319796339</v>
      </c>
      <c r="D73" s="15">
        <v>8093</v>
      </c>
      <c r="E73" s="14">
        <v>57.212158330000001</v>
      </c>
      <c r="F73" s="16">
        <v>1.1346864000000001</v>
      </c>
      <c r="G73" s="14">
        <v>26.613498</v>
      </c>
      <c r="H73" s="16">
        <v>0.80355648999999996</v>
      </c>
      <c r="I73" s="14">
        <v>3.8219775199999999</v>
      </c>
      <c r="J73" s="16">
        <v>0.24826759000000001</v>
      </c>
      <c r="K73" s="14">
        <v>11.47477108</v>
      </c>
      <c r="L73" s="16">
        <v>0.72274989999999995</v>
      </c>
      <c r="M73" s="14" t="s">
        <v>582</v>
      </c>
      <c r="N73" s="16" t="s">
        <v>582</v>
      </c>
      <c r="O73" s="14">
        <v>0</v>
      </c>
      <c r="P73" s="16">
        <v>0</v>
      </c>
      <c r="Q73" s="14">
        <v>0</v>
      </c>
      <c r="R73" s="16">
        <v>0</v>
      </c>
      <c r="S73" s="14">
        <v>0.87759505999999998</v>
      </c>
      <c r="T73" s="16">
        <v>0.12353912</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(246/B75*100)</f>
        <v>4.5767441860465112</v>
      </c>
      <c r="D75" s="15">
        <v>5129</v>
      </c>
      <c r="E75" s="14">
        <v>64.273475020000006</v>
      </c>
      <c r="F75" s="16">
        <v>1.0467801999999999</v>
      </c>
      <c r="G75" s="14">
        <v>16.10928242</v>
      </c>
      <c r="H75" s="16">
        <v>0.5975511</v>
      </c>
      <c r="I75" s="14">
        <v>6.4245319399999996</v>
      </c>
      <c r="J75" s="16">
        <v>0.34817056000000002</v>
      </c>
      <c r="K75" s="14">
        <v>8.2783732200000006</v>
      </c>
      <c r="L75" s="16">
        <v>0.72525136999999995</v>
      </c>
      <c r="M75" s="14" t="s">
        <v>582</v>
      </c>
      <c r="N75" s="16" t="s">
        <v>582</v>
      </c>
      <c r="O75" s="14">
        <v>0</v>
      </c>
      <c r="P75" s="16">
        <v>0</v>
      </c>
      <c r="Q75" s="14">
        <v>0</v>
      </c>
      <c r="R75" s="16">
        <v>0</v>
      </c>
      <c r="S75" s="14">
        <v>4.9143374</v>
      </c>
      <c r="T75" s="16">
        <v>0.39504945000000002</v>
      </c>
    </row>
    <row r="76" spans="1:20" x14ac:dyDescent="0.25">
      <c r="A76" s="11" t="s">
        <v>546</v>
      </c>
      <c r="B76" s="13">
        <v>14167</v>
      </c>
      <c r="C76" s="14">
        <f>(232/B76*100)</f>
        <v>1.6376085268581915</v>
      </c>
      <c r="D76" s="15">
        <v>13935</v>
      </c>
      <c r="E76" s="14">
        <v>53.640224670000002</v>
      </c>
      <c r="F76" s="16">
        <v>0.89678994999999995</v>
      </c>
      <c r="G76" s="14">
        <v>22.255365300000001</v>
      </c>
      <c r="H76" s="16">
        <v>0.48179372999999998</v>
      </c>
      <c r="I76" s="14">
        <v>9.6268177500000007</v>
      </c>
      <c r="J76" s="16">
        <v>0.43896110999999999</v>
      </c>
      <c r="K76" s="14">
        <v>12.057348169999999</v>
      </c>
      <c r="L76" s="16">
        <v>0.48518382999999998</v>
      </c>
      <c r="M76" s="14" t="s">
        <v>582</v>
      </c>
      <c r="N76" s="16" t="s">
        <v>582</v>
      </c>
      <c r="O76" s="14">
        <v>0</v>
      </c>
      <c r="P76" s="16">
        <v>0</v>
      </c>
      <c r="Q76" s="14">
        <v>0</v>
      </c>
      <c r="R76" s="16">
        <v>0</v>
      </c>
      <c r="S76" s="14">
        <v>2.4202441100000001</v>
      </c>
      <c r="T76" s="16">
        <v>0.1789791</v>
      </c>
    </row>
    <row r="77" spans="1:20" x14ac:dyDescent="0.25">
      <c r="A77" s="11" t="s">
        <v>547</v>
      </c>
      <c r="B77" s="13">
        <v>6062</v>
      </c>
      <c r="C77" s="14">
        <f>(175/B77*100)</f>
        <v>2.8868360277136258</v>
      </c>
      <c r="D77" s="15">
        <v>5887</v>
      </c>
      <c r="E77" s="14">
        <v>59.046877629999997</v>
      </c>
      <c r="F77" s="16">
        <v>0.86566885999999998</v>
      </c>
      <c r="G77" s="14">
        <v>14.273817709999999</v>
      </c>
      <c r="H77" s="16">
        <v>0.50904552000000003</v>
      </c>
      <c r="I77" s="14">
        <v>4.5928640300000003</v>
      </c>
      <c r="J77" s="16">
        <v>0.35437702999999998</v>
      </c>
      <c r="K77" s="14">
        <v>11.48301221</v>
      </c>
      <c r="L77" s="16">
        <v>0.59872742000000001</v>
      </c>
      <c r="M77" s="14" t="s">
        <v>582</v>
      </c>
      <c r="N77" s="16" t="s">
        <v>582</v>
      </c>
      <c r="O77" s="14">
        <v>0</v>
      </c>
      <c r="P77" s="16">
        <v>0</v>
      </c>
      <c r="Q77" s="14">
        <v>0</v>
      </c>
      <c r="R77" s="16">
        <v>0</v>
      </c>
      <c r="S77" s="14">
        <v>10.603428429999999</v>
      </c>
      <c r="T77" s="16">
        <v>0.45429839999999999</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(76/B81*100)</f>
        <v>0.85769100552984989</v>
      </c>
      <c r="D81" s="15">
        <v>8785</v>
      </c>
      <c r="E81" s="14">
        <v>58.721257029999997</v>
      </c>
      <c r="F81" s="16">
        <v>1.1895069199999999</v>
      </c>
      <c r="G81" s="14">
        <v>26.132098330000002</v>
      </c>
      <c r="H81" s="16">
        <v>0.85852819000000002</v>
      </c>
      <c r="I81" s="14">
        <v>4.2668381499999999</v>
      </c>
      <c r="J81" s="16">
        <v>0.33171651000000002</v>
      </c>
      <c r="K81" s="14">
        <v>10.520632389999999</v>
      </c>
      <c r="L81" s="16">
        <v>0.71810531</v>
      </c>
      <c r="M81" s="14" t="s">
        <v>582</v>
      </c>
      <c r="N81" s="16" t="s">
        <v>582</v>
      </c>
      <c r="O81" s="14">
        <v>0</v>
      </c>
      <c r="P81" s="16">
        <v>0</v>
      </c>
      <c r="Q81" s="14">
        <v>0</v>
      </c>
      <c r="R81" s="16">
        <v>0</v>
      </c>
      <c r="S81" s="14">
        <v>0.35917409</v>
      </c>
      <c r="T81" s="16">
        <v>6.8279759999999995E-2</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775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(544/B7*100)</f>
        <v>3.7439779766001378</v>
      </c>
      <c r="D7" s="15">
        <v>13986</v>
      </c>
      <c r="E7" s="14">
        <v>13.485506000000001</v>
      </c>
      <c r="F7" s="16">
        <v>0.40924443999999999</v>
      </c>
      <c r="G7" s="14">
        <v>19.792982599999998</v>
      </c>
      <c r="H7" s="16">
        <v>0.42323012999999998</v>
      </c>
      <c r="I7" s="14">
        <v>38.810775339999999</v>
      </c>
      <c r="J7" s="16">
        <v>0.66908730000000005</v>
      </c>
      <c r="K7" s="14">
        <v>12.15885237</v>
      </c>
      <c r="L7" s="16">
        <v>0.35926765999999999</v>
      </c>
      <c r="M7" s="14">
        <v>14.699505220000001</v>
      </c>
      <c r="N7" s="16">
        <v>0.49620502</v>
      </c>
      <c r="O7" s="14" t="s">
        <v>582</v>
      </c>
      <c r="P7" s="16" t="s">
        <v>582</v>
      </c>
      <c r="Q7" s="14">
        <v>0</v>
      </c>
      <c r="R7" s="16">
        <v>0</v>
      </c>
      <c r="S7" s="14">
        <v>0</v>
      </c>
      <c r="T7" s="16">
        <v>0</v>
      </c>
      <c r="U7" s="14">
        <v>1.0523784700000001</v>
      </c>
      <c r="V7" s="16">
        <v>9.3597890000000003E-2</v>
      </c>
    </row>
    <row r="8" spans="1:22" x14ac:dyDescent="0.25">
      <c r="A8" s="11" t="s">
        <v>478</v>
      </c>
      <c r="B8" s="13">
        <v>7007</v>
      </c>
      <c r="C8" s="14">
        <f>(53/B8*100)</f>
        <v>0.7563864706721849</v>
      </c>
      <c r="D8" s="15">
        <v>6954</v>
      </c>
      <c r="E8" s="14">
        <v>9.4238997100000006</v>
      </c>
      <c r="F8" s="16">
        <v>0.65952111999999996</v>
      </c>
      <c r="G8" s="14">
        <v>13.485703859999999</v>
      </c>
      <c r="H8" s="16">
        <v>0.59424452999999999</v>
      </c>
      <c r="I8" s="14">
        <v>31.32126706</v>
      </c>
      <c r="J8" s="16">
        <v>0.77038572999999999</v>
      </c>
      <c r="K8" s="14">
        <v>26.9223496</v>
      </c>
      <c r="L8" s="16">
        <v>0.97895169000000004</v>
      </c>
      <c r="M8" s="14">
        <v>16.844628409999999</v>
      </c>
      <c r="N8" s="16">
        <v>0.87170590000000003</v>
      </c>
      <c r="O8" s="14" t="s">
        <v>582</v>
      </c>
      <c r="P8" s="16" t="s">
        <v>582</v>
      </c>
      <c r="Q8" s="14">
        <v>0</v>
      </c>
      <c r="R8" s="16">
        <v>0</v>
      </c>
      <c r="S8" s="14">
        <v>0</v>
      </c>
      <c r="T8" s="16">
        <v>0</v>
      </c>
      <c r="U8" s="14">
        <v>2.00215137</v>
      </c>
      <c r="V8" s="16">
        <v>0.21332437000000001</v>
      </c>
    </row>
    <row r="9" spans="1:22" x14ac:dyDescent="0.25">
      <c r="A9" s="11" t="s">
        <v>479</v>
      </c>
      <c r="B9" s="13">
        <v>9651</v>
      </c>
      <c r="C9" s="14">
        <f>(642/B9*100)</f>
        <v>6.6521603978862291</v>
      </c>
      <c r="D9" s="15">
        <v>9009</v>
      </c>
      <c r="E9" s="14">
        <v>13.13333241</v>
      </c>
      <c r="F9" s="16">
        <v>0.54405411000000004</v>
      </c>
      <c r="G9" s="14">
        <v>18.59047258</v>
      </c>
      <c r="H9" s="16">
        <v>0.50623572999999999</v>
      </c>
      <c r="I9" s="14">
        <v>44.795224609999998</v>
      </c>
      <c r="J9" s="16">
        <v>0.66263282000000001</v>
      </c>
      <c r="K9" s="14">
        <v>15.53048263</v>
      </c>
      <c r="L9" s="16">
        <v>0.56467586000000003</v>
      </c>
      <c r="M9" s="14">
        <v>5.2375804300000004</v>
      </c>
      <c r="N9" s="16">
        <v>0.40112165999999999</v>
      </c>
      <c r="O9" s="14" t="s">
        <v>582</v>
      </c>
      <c r="P9" s="16" t="s">
        <v>582</v>
      </c>
      <c r="Q9" s="14">
        <v>0</v>
      </c>
      <c r="R9" s="16">
        <v>0</v>
      </c>
      <c r="S9" s="14">
        <v>0</v>
      </c>
      <c r="T9" s="16">
        <v>0</v>
      </c>
      <c r="U9" s="14">
        <v>2.7129073300000002</v>
      </c>
      <c r="V9" s="16">
        <v>0.22629297000000001</v>
      </c>
    </row>
    <row r="10" spans="1:22" x14ac:dyDescent="0.25">
      <c r="A10" s="11" t="s">
        <v>480</v>
      </c>
      <c r="B10" s="13">
        <v>20058</v>
      </c>
      <c r="C10" s="14">
        <f>(547/B10*100)</f>
        <v>2.7270914348389672</v>
      </c>
      <c r="D10" s="15">
        <v>19511</v>
      </c>
      <c r="E10" s="14">
        <v>11.294551200000001</v>
      </c>
      <c r="F10" s="16">
        <v>0.35148645000000001</v>
      </c>
      <c r="G10" s="14">
        <v>17.90714831</v>
      </c>
      <c r="H10" s="16">
        <v>0.40940869000000002</v>
      </c>
      <c r="I10" s="14">
        <v>43.956836809999999</v>
      </c>
      <c r="J10" s="16">
        <v>0.49618530999999999</v>
      </c>
      <c r="K10" s="14">
        <v>18.193517839999998</v>
      </c>
      <c r="L10" s="16">
        <v>0.58188275</v>
      </c>
      <c r="M10" s="14">
        <v>7.6103137600000004</v>
      </c>
      <c r="N10" s="16">
        <v>0.36815969999999998</v>
      </c>
      <c r="O10" s="14" t="s">
        <v>582</v>
      </c>
      <c r="P10" s="16" t="s">
        <v>582</v>
      </c>
      <c r="Q10" s="14">
        <v>0</v>
      </c>
      <c r="R10" s="16">
        <v>0</v>
      </c>
      <c r="S10" s="14">
        <v>0</v>
      </c>
      <c r="T10" s="16">
        <v>0</v>
      </c>
      <c r="U10" s="14">
        <v>1.0376320800000001</v>
      </c>
      <c r="V10" s="16">
        <v>0.12587688</v>
      </c>
    </row>
    <row r="11" spans="1:22" x14ac:dyDescent="0.25">
      <c r="A11" s="11" t="s">
        <v>481</v>
      </c>
      <c r="B11" s="13">
        <v>7053</v>
      </c>
      <c r="C11" s="14">
        <f>(98/B11*100)</f>
        <v>1.3894796540479228</v>
      </c>
      <c r="D11" s="15">
        <v>6955</v>
      </c>
      <c r="E11" s="14">
        <v>5.70093447</v>
      </c>
      <c r="F11" s="16">
        <v>0.47383353</v>
      </c>
      <c r="G11" s="14">
        <v>18.434619479999999</v>
      </c>
      <c r="H11" s="16">
        <v>0.73171704999999998</v>
      </c>
      <c r="I11" s="14">
        <v>50.923341379999997</v>
      </c>
      <c r="J11" s="16">
        <v>0.92101043999999999</v>
      </c>
      <c r="K11" s="14">
        <v>12.89674615</v>
      </c>
      <c r="L11" s="16">
        <v>0.81808250000000005</v>
      </c>
      <c r="M11" s="14">
        <v>10.45191018</v>
      </c>
      <c r="N11" s="16">
        <v>0.56812699</v>
      </c>
      <c r="O11" s="14" t="s">
        <v>582</v>
      </c>
      <c r="P11" s="16" t="s">
        <v>582</v>
      </c>
      <c r="Q11" s="14">
        <v>0</v>
      </c>
      <c r="R11" s="16">
        <v>0</v>
      </c>
      <c r="S11" s="14">
        <v>0</v>
      </c>
      <c r="T11" s="16">
        <v>0</v>
      </c>
      <c r="U11" s="14">
        <v>1.59244834</v>
      </c>
      <c r="V11" s="16">
        <v>0.23096641000000001</v>
      </c>
    </row>
    <row r="12" spans="1:22" x14ac:dyDescent="0.25">
      <c r="A12" s="11" t="s">
        <v>482</v>
      </c>
      <c r="B12" s="13">
        <v>6894</v>
      </c>
      <c r="C12" s="14">
        <f>(59/B12*100)</f>
        <v>0.85581665216129965</v>
      </c>
      <c r="D12" s="15">
        <v>6835</v>
      </c>
      <c r="E12" s="14">
        <v>20.26723127</v>
      </c>
      <c r="F12" s="16">
        <v>0.62348283999999998</v>
      </c>
      <c r="G12" s="14">
        <v>25.021040370000001</v>
      </c>
      <c r="H12" s="16">
        <v>0.67185963999999998</v>
      </c>
      <c r="I12" s="14">
        <v>40.72203493</v>
      </c>
      <c r="J12" s="16">
        <v>0.75972468000000004</v>
      </c>
      <c r="K12" s="14">
        <v>8.4384388399999999</v>
      </c>
      <c r="L12" s="16">
        <v>0.53993751999999995</v>
      </c>
      <c r="M12" s="14">
        <v>3.9779236600000001</v>
      </c>
      <c r="N12" s="16">
        <v>0.38596943</v>
      </c>
      <c r="O12" s="14" t="s">
        <v>582</v>
      </c>
      <c r="P12" s="16" t="s">
        <v>582</v>
      </c>
      <c r="Q12" s="14">
        <v>0</v>
      </c>
      <c r="R12" s="16">
        <v>0</v>
      </c>
      <c r="S12" s="14">
        <v>0</v>
      </c>
      <c r="T12" s="16">
        <v>0</v>
      </c>
      <c r="U12" s="14">
        <v>1.57333093</v>
      </c>
      <c r="V12" s="16">
        <v>0.21796942</v>
      </c>
    </row>
    <row r="13" spans="1:22" x14ac:dyDescent="0.25">
      <c r="A13" s="11" t="s">
        <v>483</v>
      </c>
      <c r="B13" s="13">
        <v>7161</v>
      </c>
      <c r="C13" s="14">
        <f>(139/B13*100)</f>
        <v>1.9410696830051668</v>
      </c>
      <c r="D13" s="15">
        <v>7022</v>
      </c>
      <c r="E13" s="14">
        <v>11.989332510000001</v>
      </c>
      <c r="F13" s="16">
        <v>0.59615722000000004</v>
      </c>
      <c r="G13" s="14">
        <v>19.846604320000001</v>
      </c>
      <c r="H13" s="16">
        <v>0.64917411999999997</v>
      </c>
      <c r="I13" s="14">
        <v>47.344030799999999</v>
      </c>
      <c r="J13" s="16">
        <v>0.81497492000000005</v>
      </c>
      <c r="K13" s="14">
        <v>16.647479189999999</v>
      </c>
      <c r="L13" s="16">
        <v>0.8644693</v>
      </c>
      <c r="M13" s="14">
        <v>3.2216342500000001</v>
      </c>
      <c r="N13" s="16">
        <v>0.39151573000000001</v>
      </c>
      <c r="O13" s="14" t="s">
        <v>582</v>
      </c>
      <c r="P13" s="16" t="s">
        <v>582</v>
      </c>
      <c r="Q13" s="14">
        <v>0</v>
      </c>
      <c r="R13" s="16">
        <v>0</v>
      </c>
      <c r="S13" s="14">
        <v>0</v>
      </c>
      <c r="T13" s="16">
        <v>0</v>
      </c>
      <c r="U13" s="14">
        <v>0.95091893000000005</v>
      </c>
      <c r="V13" s="16">
        <v>0.14301468000000001</v>
      </c>
    </row>
    <row r="14" spans="1:22" x14ac:dyDescent="0.25">
      <c r="A14" s="11" t="s">
        <v>484</v>
      </c>
      <c r="B14" s="13">
        <v>5587</v>
      </c>
      <c r="C14" s="14">
        <f>(78/B14*100)</f>
        <v>1.3960980848398066</v>
      </c>
      <c r="D14" s="15">
        <v>5509</v>
      </c>
      <c r="E14" s="14">
        <v>9.9924130800000004</v>
      </c>
      <c r="F14" s="16">
        <v>0.47465456</v>
      </c>
      <c r="G14" s="14">
        <v>25.789448199999999</v>
      </c>
      <c r="H14" s="16">
        <v>0.72316420999999997</v>
      </c>
      <c r="I14" s="14">
        <v>51.880476209999998</v>
      </c>
      <c r="J14" s="16">
        <v>0.97087635000000005</v>
      </c>
      <c r="K14" s="14">
        <v>9.4880502700000005</v>
      </c>
      <c r="L14" s="16">
        <v>0.56272144999999996</v>
      </c>
      <c r="M14" s="14">
        <v>2.4375598599999999</v>
      </c>
      <c r="N14" s="16">
        <v>0.23124138</v>
      </c>
      <c r="O14" s="14" t="s">
        <v>582</v>
      </c>
      <c r="P14" s="16" t="s">
        <v>582</v>
      </c>
      <c r="Q14" s="14">
        <v>0</v>
      </c>
      <c r="R14" s="16">
        <v>0</v>
      </c>
      <c r="S14" s="14">
        <v>0</v>
      </c>
      <c r="T14" s="16">
        <v>0</v>
      </c>
      <c r="U14" s="14">
        <v>0.41205238999999999</v>
      </c>
      <c r="V14" s="16">
        <v>7.9715019999999998E-2</v>
      </c>
    </row>
    <row r="15" spans="1:22" x14ac:dyDescent="0.25">
      <c r="A15" s="11" t="s">
        <v>485</v>
      </c>
      <c r="B15" s="13">
        <v>5882</v>
      </c>
      <c r="C15" s="14">
        <f>(63/B15*100)</f>
        <v>1.0710642638558314</v>
      </c>
      <c r="D15" s="15">
        <v>5819</v>
      </c>
      <c r="E15" s="14">
        <v>7.1979714599999998</v>
      </c>
      <c r="F15" s="16">
        <v>0.49821396000000001</v>
      </c>
      <c r="G15" s="14">
        <v>23.216699720000001</v>
      </c>
      <c r="H15" s="16">
        <v>0.79346536000000001</v>
      </c>
      <c r="I15" s="14">
        <v>55.404951500000003</v>
      </c>
      <c r="J15" s="16">
        <v>0.81498996999999995</v>
      </c>
      <c r="K15" s="14">
        <v>11.518641929999999</v>
      </c>
      <c r="L15" s="16">
        <v>0.61799484999999998</v>
      </c>
      <c r="M15" s="14">
        <v>1.5669367400000001</v>
      </c>
      <c r="N15" s="16">
        <v>0.19263904000000001</v>
      </c>
      <c r="O15" s="14" t="s">
        <v>582</v>
      </c>
      <c r="P15" s="16" t="s">
        <v>582</v>
      </c>
      <c r="Q15" s="14">
        <v>0</v>
      </c>
      <c r="R15" s="16">
        <v>0</v>
      </c>
      <c r="S15" s="14">
        <v>0</v>
      </c>
      <c r="T15" s="16">
        <v>0</v>
      </c>
      <c r="U15" s="14">
        <v>1.0947986599999999</v>
      </c>
      <c r="V15" s="16">
        <v>0.20185544999999999</v>
      </c>
    </row>
    <row r="16" spans="1:22" x14ac:dyDescent="0.25">
      <c r="A16" s="11" t="s">
        <v>486</v>
      </c>
      <c r="B16" s="13">
        <v>6108</v>
      </c>
      <c r="C16" s="14">
        <f>(122/B16*100)</f>
        <v>1.9973804846103469</v>
      </c>
      <c r="D16" s="15">
        <v>5986</v>
      </c>
      <c r="E16" s="14">
        <v>11.095513199999999</v>
      </c>
      <c r="F16" s="16">
        <v>0.45629808999999999</v>
      </c>
      <c r="G16" s="14">
        <v>24.176026459999999</v>
      </c>
      <c r="H16" s="16">
        <v>0.78825086</v>
      </c>
      <c r="I16" s="14">
        <v>44.13252438</v>
      </c>
      <c r="J16" s="16">
        <v>0.80981029000000004</v>
      </c>
      <c r="K16" s="14">
        <v>11.087335080000001</v>
      </c>
      <c r="L16" s="16">
        <v>0.52032305000000001</v>
      </c>
      <c r="M16" s="14">
        <v>7.7878761499999998</v>
      </c>
      <c r="N16" s="16">
        <v>0.68885803999999995</v>
      </c>
      <c r="O16" s="14" t="s">
        <v>582</v>
      </c>
      <c r="P16" s="16" t="s">
        <v>582</v>
      </c>
      <c r="Q16" s="14">
        <v>0</v>
      </c>
      <c r="R16" s="16">
        <v>0</v>
      </c>
      <c r="S16" s="14">
        <v>0</v>
      </c>
      <c r="T16" s="16">
        <v>0</v>
      </c>
      <c r="U16" s="14">
        <v>1.7207247299999999</v>
      </c>
      <c r="V16" s="16">
        <v>0.22064453000000001</v>
      </c>
    </row>
    <row r="17" spans="1:22" x14ac:dyDescent="0.25">
      <c r="A17" s="11" t="s">
        <v>487</v>
      </c>
      <c r="B17" s="13">
        <v>6504</v>
      </c>
      <c r="C17" s="14">
        <f>(1219/B17*100)</f>
        <v>18.742312423124229</v>
      </c>
      <c r="D17" s="15">
        <v>5285</v>
      </c>
      <c r="E17" s="14">
        <v>8.2568418099999992</v>
      </c>
      <c r="F17" s="16">
        <v>0.42414318000000001</v>
      </c>
      <c r="G17" s="14">
        <v>20.723731300000001</v>
      </c>
      <c r="H17" s="16">
        <v>0.60027914000000004</v>
      </c>
      <c r="I17" s="14">
        <v>49.340078429999998</v>
      </c>
      <c r="J17" s="16">
        <v>0.78113389</v>
      </c>
      <c r="K17" s="14">
        <v>14.1068949</v>
      </c>
      <c r="L17" s="16">
        <v>0.56815165999999995</v>
      </c>
      <c r="M17" s="14">
        <v>4.2325196900000002</v>
      </c>
      <c r="N17" s="16">
        <v>0.57935988000000005</v>
      </c>
      <c r="O17" s="14" t="s">
        <v>582</v>
      </c>
      <c r="P17" s="16" t="s">
        <v>582</v>
      </c>
      <c r="Q17" s="14">
        <v>0</v>
      </c>
      <c r="R17" s="16">
        <v>0</v>
      </c>
      <c r="S17" s="14">
        <v>0</v>
      </c>
      <c r="T17" s="16">
        <v>0</v>
      </c>
      <c r="U17" s="14">
        <v>3.3399338799999998</v>
      </c>
      <c r="V17" s="16">
        <v>0.33091155999999999</v>
      </c>
    </row>
    <row r="18" spans="1:22" x14ac:dyDescent="0.25">
      <c r="A18" s="11" t="s">
        <v>488</v>
      </c>
      <c r="B18" s="13">
        <v>5532</v>
      </c>
      <c r="C18" s="14">
        <f>(29/B18*100)</f>
        <v>0.52422270426608819</v>
      </c>
      <c r="D18" s="15">
        <v>5503</v>
      </c>
      <c r="E18" s="14">
        <v>12.1867488</v>
      </c>
      <c r="F18" s="16">
        <v>0.66360914000000004</v>
      </c>
      <c r="G18" s="14">
        <v>25.806373690000001</v>
      </c>
      <c r="H18" s="16">
        <v>0.73487838000000005</v>
      </c>
      <c r="I18" s="14">
        <v>46.854664190000001</v>
      </c>
      <c r="J18" s="16">
        <v>0.97443939999999996</v>
      </c>
      <c r="K18" s="14">
        <v>9.6359485399999993</v>
      </c>
      <c r="L18" s="16">
        <v>0.54338041999999998</v>
      </c>
      <c r="M18" s="14">
        <v>4.1571547500000001</v>
      </c>
      <c r="N18" s="16">
        <v>0.35353232000000001</v>
      </c>
      <c r="O18" s="14" t="s">
        <v>582</v>
      </c>
      <c r="P18" s="16" t="s">
        <v>582</v>
      </c>
      <c r="Q18" s="14">
        <v>0</v>
      </c>
      <c r="R18" s="16">
        <v>0</v>
      </c>
      <c r="S18" s="14">
        <v>0</v>
      </c>
      <c r="T18" s="16">
        <v>0</v>
      </c>
      <c r="U18" s="14">
        <v>1.3591100300000001</v>
      </c>
      <c r="V18" s="16">
        <v>0.24055188999999999</v>
      </c>
    </row>
    <row r="19" spans="1:22" x14ac:dyDescent="0.25">
      <c r="A19" s="11" t="s">
        <v>489</v>
      </c>
      <c r="B19" s="13">
        <v>5658</v>
      </c>
      <c r="C19" s="14">
        <f>(157/B19*100)</f>
        <v>2.7748320961470485</v>
      </c>
      <c r="D19" s="15">
        <v>5501</v>
      </c>
      <c r="E19" s="14">
        <v>10.74588967</v>
      </c>
      <c r="F19" s="16">
        <v>0.52340872999999999</v>
      </c>
      <c r="G19" s="14">
        <v>20.404350659999999</v>
      </c>
      <c r="H19" s="16">
        <v>0.70586409999999999</v>
      </c>
      <c r="I19" s="14">
        <v>41.845363380000002</v>
      </c>
      <c r="J19" s="16">
        <v>1.0569360999999999</v>
      </c>
      <c r="K19" s="14">
        <v>11.25376552</v>
      </c>
      <c r="L19" s="16">
        <v>0.59851865000000004</v>
      </c>
      <c r="M19" s="14">
        <v>14.12509326</v>
      </c>
      <c r="N19" s="16">
        <v>1.27701727</v>
      </c>
      <c r="O19" s="14" t="s">
        <v>582</v>
      </c>
      <c r="P19" s="16" t="s">
        <v>582</v>
      </c>
      <c r="Q19" s="14">
        <v>0</v>
      </c>
      <c r="R19" s="16">
        <v>0</v>
      </c>
      <c r="S19" s="14">
        <v>0</v>
      </c>
      <c r="T19" s="16">
        <v>0</v>
      </c>
      <c r="U19" s="14">
        <v>1.62553752</v>
      </c>
      <c r="V19" s="16">
        <v>0.19513907999999999</v>
      </c>
    </row>
    <row r="20" spans="1:22" x14ac:dyDescent="0.25">
      <c r="A20" s="11" t="s">
        <v>490</v>
      </c>
      <c r="B20" s="13">
        <v>3371</v>
      </c>
      <c r="C20" s="14">
        <f>(75/B20*100)</f>
        <v>2.2248590922574905</v>
      </c>
      <c r="D20" s="15">
        <v>3296</v>
      </c>
      <c r="E20" s="14">
        <v>8.7791447199999997</v>
      </c>
      <c r="F20" s="16">
        <v>0.46805026999999999</v>
      </c>
      <c r="G20" s="14">
        <v>14.447782370000001</v>
      </c>
      <c r="H20" s="16">
        <v>0.66798959000000002</v>
      </c>
      <c r="I20" s="14">
        <v>47.194186690000002</v>
      </c>
      <c r="J20" s="16">
        <v>0.87029252000000001</v>
      </c>
      <c r="K20" s="14">
        <v>21.6426257</v>
      </c>
      <c r="L20" s="16">
        <v>0.67949378000000005</v>
      </c>
      <c r="M20" s="14">
        <v>7.3078253999999996</v>
      </c>
      <c r="N20" s="16">
        <v>0.35115152999999999</v>
      </c>
      <c r="O20" s="14" t="s">
        <v>582</v>
      </c>
      <c r="P20" s="16" t="s">
        <v>582</v>
      </c>
      <c r="Q20" s="14">
        <v>0</v>
      </c>
      <c r="R20" s="16">
        <v>0</v>
      </c>
      <c r="S20" s="14">
        <v>0</v>
      </c>
      <c r="T20" s="16">
        <v>0</v>
      </c>
      <c r="U20" s="14">
        <v>0.62843510999999996</v>
      </c>
      <c r="V20" s="16">
        <v>0.13398678</v>
      </c>
    </row>
    <row r="21" spans="1:22" x14ac:dyDescent="0.25">
      <c r="A21" s="11" t="s">
        <v>491</v>
      </c>
      <c r="B21" s="13">
        <v>5741</v>
      </c>
      <c r="C21" s="14">
        <f>(46/B21*100)</f>
        <v>0.80125413690994607</v>
      </c>
      <c r="D21" s="15">
        <v>5695</v>
      </c>
      <c r="E21" s="14">
        <v>11.91680824</v>
      </c>
      <c r="F21" s="16">
        <v>0.53250772999999996</v>
      </c>
      <c r="G21" s="14">
        <v>17.95224838</v>
      </c>
      <c r="H21" s="16">
        <v>0.59140479999999995</v>
      </c>
      <c r="I21" s="14">
        <v>45.023458099999999</v>
      </c>
      <c r="J21" s="16">
        <v>0.73460568000000004</v>
      </c>
      <c r="K21" s="14">
        <v>15.59654437</v>
      </c>
      <c r="L21" s="16">
        <v>0.61847545999999998</v>
      </c>
      <c r="M21" s="14">
        <v>9.1462723199999996</v>
      </c>
      <c r="N21" s="16">
        <v>0.86654134999999999</v>
      </c>
      <c r="O21" s="14" t="s">
        <v>582</v>
      </c>
      <c r="P21" s="16" t="s">
        <v>582</v>
      </c>
      <c r="Q21" s="14">
        <v>0</v>
      </c>
      <c r="R21" s="16">
        <v>0</v>
      </c>
      <c r="S21" s="14">
        <v>0</v>
      </c>
      <c r="T21" s="16">
        <v>0</v>
      </c>
      <c r="U21" s="14">
        <v>0.36466859000000001</v>
      </c>
      <c r="V21" s="16">
        <v>8.8031280000000003E-2</v>
      </c>
    </row>
    <row r="22" spans="1:22" x14ac:dyDescent="0.25">
      <c r="A22" s="11" t="s">
        <v>492</v>
      </c>
      <c r="B22" s="13">
        <v>6598</v>
      </c>
      <c r="C22" s="14">
        <f>(35/B22*100)</f>
        <v>0.53046377690209157</v>
      </c>
      <c r="D22" s="15">
        <v>6563</v>
      </c>
      <c r="E22" s="14">
        <v>9.7814996399999998</v>
      </c>
      <c r="F22" s="16">
        <v>0.49487322</v>
      </c>
      <c r="G22" s="14">
        <v>16.139969239999999</v>
      </c>
      <c r="H22" s="16">
        <v>0.69607110000000005</v>
      </c>
      <c r="I22" s="14">
        <v>37.81352656</v>
      </c>
      <c r="J22" s="16">
        <v>0.95328228999999998</v>
      </c>
      <c r="K22" s="14">
        <v>14.951255489999999</v>
      </c>
      <c r="L22" s="16">
        <v>0.69040429999999997</v>
      </c>
      <c r="M22" s="14">
        <v>9.6333523900000007</v>
      </c>
      <c r="N22" s="16">
        <v>1.1277392100000001</v>
      </c>
      <c r="O22" s="14" t="s">
        <v>582</v>
      </c>
      <c r="P22" s="16" t="s">
        <v>582</v>
      </c>
      <c r="Q22" s="14">
        <v>10.282090589999999</v>
      </c>
      <c r="R22" s="16">
        <v>1.3294186299999999</v>
      </c>
      <c r="S22" s="14">
        <v>0</v>
      </c>
      <c r="T22" s="16">
        <v>0</v>
      </c>
      <c r="U22" s="14">
        <v>1.39830608</v>
      </c>
      <c r="V22" s="16">
        <v>0.20507273000000001</v>
      </c>
    </row>
    <row r="23" spans="1:22" x14ac:dyDescent="0.25">
      <c r="A23" s="11" t="s">
        <v>493</v>
      </c>
      <c r="B23" s="13">
        <v>11583</v>
      </c>
      <c r="C23" s="14">
        <f>(230/B23*100)</f>
        <v>1.9856686523353189</v>
      </c>
      <c r="D23" s="15">
        <v>11353</v>
      </c>
      <c r="E23" s="14">
        <v>6.9333289000000002</v>
      </c>
      <c r="F23" s="16">
        <v>0.36793168999999998</v>
      </c>
      <c r="G23" s="14">
        <v>23.361719229999999</v>
      </c>
      <c r="H23" s="16">
        <v>0.68714403999999996</v>
      </c>
      <c r="I23" s="14">
        <v>50.346221380000003</v>
      </c>
      <c r="J23" s="16">
        <v>0.66359646999999999</v>
      </c>
      <c r="K23" s="14">
        <v>11.235165029999999</v>
      </c>
      <c r="L23" s="16">
        <v>0.48476822000000003</v>
      </c>
      <c r="M23" s="14">
        <v>7.1776517799999997</v>
      </c>
      <c r="N23" s="16">
        <v>0.42202397000000003</v>
      </c>
      <c r="O23" s="14" t="s">
        <v>582</v>
      </c>
      <c r="P23" s="16" t="s">
        <v>582</v>
      </c>
      <c r="Q23" s="14">
        <v>0</v>
      </c>
      <c r="R23" s="16">
        <v>0</v>
      </c>
      <c r="S23" s="14">
        <v>0</v>
      </c>
      <c r="T23" s="16">
        <v>0</v>
      </c>
      <c r="U23" s="14">
        <v>0.94591367999999998</v>
      </c>
      <c r="V23" s="16">
        <v>0.13871554</v>
      </c>
    </row>
    <row r="24" spans="1:22" x14ac:dyDescent="0.25">
      <c r="A24" s="11" t="s">
        <v>494</v>
      </c>
      <c r="B24" s="13">
        <v>6647</v>
      </c>
      <c r="C24" s="14">
        <f>(7/B24*100)</f>
        <v>0.10531066646607493</v>
      </c>
      <c r="D24" s="15">
        <v>6640</v>
      </c>
      <c r="E24" s="14">
        <v>2.6414091599999998</v>
      </c>
      <c r="F24" s="16">
        <v>0.27431415999999997</v>
      </c>
      <c r="G24" s="14">
        <v>6.4413914300000004</v>
      </c>
      <c r="H24" s="16">
        <v>0.49131720000000001</v>
      </c>
      <c r="I24" s="14">
        <v>39.784413530000002</v>
      </c>
      <c r="J24" s="16">
        <v>0.80721748000000004</v>
      </c>
      <c r="K24" s="14">
        <v>47.821232019999997</v>
      </c>
      <c r="L24" s="16">
        <v>1.3347918700000001</v>
      </c>
      <c r="M24" s="14">
        <v>3.0920435500000001</v>
      </c>
      <c r="N24" s="16">
        <v>1.0365100599999999</v>
      </c>
      <c r="O24" s="14" t="s">
        <v>582</v>
      </c>
      <c r="P24" s="16" t="s">
        <v>582</v>
      </c>
      <c r="Q24" s="14">
        <v>0</v>
      </c>
      <c r="R24" s="16">
        <v>0</v>
      </c>
      <c r="S24" s="14">
        <v>0</v>
      </c>
      <c r="T24" s="16">
        <v>0</v>
      </c>
      <c r="U24" s="14">
        <v>0.21951032000000001</v>
      </c>
      <c r="V24" s="16">
        <v>6.0648769999999998E-2</v>
      </c>
    </row>
    <row r="25" spans="1:22" x14ac:dyDescent="0.25">
      <c r="A25" s="11" t="s">
        <v>495</v>
      </c>
      <c r="B25" s="13">
        <v>5581</v>
      </c>
      <c r="C25" s="14">
        <f>(25/B25*100)</f>
        <v>0.44794839634474104</v>
      </c>
      <c r="D25" s="15">
        <v>5556</v>
      </c>
      <c r="E25" s="14">
        <v>1.23890955</v>
      </c>
      <c r="F25" s="16">
        <v>0.15100920000000001</v>
      </c>
      <c r="G25" s="14">
        <v>7.40793254</v>
      </c>
      <c r="H25" s="16">
        <v>0.40155836</v>
      </c>
      <c r="I25" s="14">
        <v>39.099353409999999</v>
      </c>
      <c r="J25" s="16">
        <v>0.92478209</v>
      </c>
      <c r="K25" s="14">
        <v>44.436576770000002</v>
      </c>
      <c r="L25" s="16">
        <v>1.2468857200000001</v>
      </c>
      <c r="M25" s="14">
        <v>7.63089832</v>
      </c>
      <c r="N25" s="16">
        <v>0.77175081999999995</v>
      </c>
      <c r="O25" s="14" t="s">
        <v>582</v>
      </c>
      <c r="P25" s="16" t="s">
        <v>582</v>
      </c>
      <c r="Q25" s="14">
        <v>0</v>
      </c>
      <c r="R25" s="16">
        <v>0</v>
      </c>
      <c r="S25" s="14">
        <v>0</v>
      </c>
      <c r="T25" s="16">
        <v>0</v>
      </c>
      <c r="U25" s="14">
        <v>0.18632941</v>
      </c>
      <c r="V25" s="16">
        <v>5.9136620000000001E-2</v>
      </c>
    </row>
    <row r="26" spans="1:22" x14ac:dyDescent="0.25">
      <c r="A26" s="11" t="s">
        <v>496</v>
      </c>
      <c r="B26" s="13">
        <v>4869</v>
      </c>
      <c r="C26" s="14">
        <f>(53/B26*100)</f>
        <v>1.088519203121791</v>
      </c>
      <c r="D26" s="15">
        <v>4816</v>
      </c>
      <c r="E26" s="14">
        <v>13.39161421</v>
      </c>
      <c r="F26" s="16">
        <v>0.55958269999999999</v>
      </c>
      <c r="G26" s="14">
        <v>26.250121790000001</v>
      </c>
      <c r="H26" s="16">
        <v>0.74305516999999999</v>
      </c>
      <c r="I26" s="14">
        <v>45.699030870000001</v>
      </c>
      <c r="J26" s="16">
        <v>0.91682576999999998</v>
      </c>
      <c r="K26" s="14">
        <v>8.1890628900000006</v>
      </c>
      <c r="L26" s="16">
        <v>0.49170514999999998</v>
      </c>
      <c r="M26" s="14">
        <v>5.89672602</v>
      </c>
      <c r="N26" s="16">
        <v>0.42936436</v>
      </c>
      <c r="O26" s="14" t="s">
        <v>582</v>
      </c>
      <c r="P26" s="16" t="s">
        <v>582</v>
      </c>
      <c r="Q26" s="14">
        <v>0</v>
      </c>
      <c r="R26" s="16">
        <v>0</v>
      </c>
      <c r="S26" s="14">
        <v>0</v>
      </c>
      <c r="T26" s="16">
        <v>0</v>
      </c>
      <c r="U26" s="14">
        <v>0.57344421999999995</v>
      </c>
      <c r="V26" s="16">
        <v>0.12821887000000001</v>
      </c>
    </row>
    <row r="27" spans="1:22" x14ac:dyDescent="0.25">
      <c r="A27" s="11" t="s">
        <v>497</v>
      </c>
      <c r="B27" s="13">
        <v>5299</v>
      </c>
      <c r="C27" s="14">
        <f>(52/B27*100)</f>
        <v>0.98131722966597468</v>
      </c>
      <c r="D27" s="15">
        <v>5247</v>
      </c>
      <c r="E27" s="14">
        <v>15.76577743</v>
      </c>
      <c r="F27" s="16">
        <v>0.50469527000000003</v>
      </c>
      <c r="G27" s="14">
        <v>18.685278060000002</v>
      </c>
      <c r="H27" s="16">
        <v>0.54523712000000002</v>
      </c>
      <c r="I27" s="14">
        <v>38.969344370000002</v>
      </c>
      <c r="J27" s="16">
        <v>0.67472688999999997</v>
      </c>
      <c r="K27" s="14">
        <v>14.747846170000001</v>
      </c>
      <c r="L27" s="16">
        <v>0.45812836000000001</v>
      </c>
      <c r="M27" s="14">
        <v>10.229116449999999</v>
      </c>
      <c r="N27" s="16">
        <v>0.41412253999999998</v>
      </c>
      <c r="O27" s="14" t="s">
        <v>582</v>
      </c>
      <c r="P27" s="16" t="s">
        <v>582</v>
      </c>
      <c r="Q27" s="14">
        <v>0</v>
      </c>
      <c r="R27" s="16">
        <v>0</v>
      </c>
      <c r="S27" s="14">
        <v>0</v>
      </c>
      <c r="T27" s="16">
        <v>0</v>
      </c>
      <c r="U27" s="14">
        <v>1.60263752</v>
      </c>
      <c r="V27" s="16">
        <v>0.1564152</v>
      </c>
    </row>
    <row r="28" spans="1:22" x14ac:dyDescent="0.25">
      <c r="A28" s="11" t="s">
        <v>498</v>
      </c>
      <c r="B28" s="13">
        <v>7568</v>
      </c>
      <c r="C28" s="14">
        <f>(179/B28*100)</f>
        <v>2.3652219873150107</v>
      </c>
      <c r="D28" s="15">
        <v>7389</v>
      </c>
      <c r="E28" s="14">
        <v>8.7781715600000005</v>
      </c>
      <c r="F28" s="16">
        <v>0.46070348999999999</v>
      </c>
      <c r="G28" s="14">
        <v>17.015657940000001</v>
      </c>
      <c r="H28" s="16">
        <v>0.58703536000000001</v>
      </c>
      <c r="I28" s="14">
        <v>51.879548659999998</v>
      </c>
      <c r="J28" s="16">
        <v>0.86408342999999999</v>
      </c>
      <c r="K28" s="14">
        <v>15.33275557</v>
      </c>
      <c r="L28" s="16">
        <v>0.70537678000000004</v>
      </c>
      <c r="M28" s="14">
        <v>5.9515624200000001</v>
      </c>
      <c r="N28" s="16">
        <v>1.07860573</v>
      </c>
      <c r="O28" s="14" t="s">
        <v>582</v>
      </c>
      <c r="P28" s="16" t="s">
        <v>582</v>
      </c>
      <c r="Q28" s="14">
        <v>0</v>
      </c>
      <c r="R28" s="16">
        <v>0</v>
      </c>
      <c r="S28" s="14">
        <v>0</v>
      </c>
      <c r="T28" s="16">
        <v>0</v>
      </c>
      <c r="U28" s="14">
        <v>1.0423038499999999</v>
      </c>
      <c r="V28" s="16">
        <v>0.16489449</v>
      </c>
    </row>
    <row r="29" spans="1:22" x14ac:dyDescent="0.25">
      <c r="A29" s="11" t="s">
        <v>499</v>
      </c>
      <c r="B29" s="13">
        <v>5385</v>
      </c>
      <c r="C29" s="14">
        <f>(30/B29*100)</f>
        <v>0.55710306406685239</v>
      </c>
      <c r="D29" s="15">
        <v>5355</v>
      </c>
      <c r="E29" s="14">
        <v>3.8300667900000001</v>
      </c>
      <c r="F29" s="16">
        <v>0.31584437999999998</v>
      </c>
      <c r="G29" s="14">
        <v>15.482554560000001</v>
      </c>
      <c r="H29" s="16">
        <v>0.64148203999999998</v>
      </c>
      <c r="I29" s="14">
        <v>48.126206840000002</v>
      </c>
      <c r="J29" s="16">
        <v>1.0016547099999999</v>
      </c>
      <c r="K29" s="14">
        <v>14.703037119999999</v>
      </c>
      <c r="L29" s="16">
        <v>0.69069627</v>
      </c>
      <c r="M29" s="14">
        <v>16.888063320000001</v>
      </c>
      <c r="N29" s="16">
        <v>0.87263612999999995</v>
      </c>
      <c r="O29" s="14" t="s">
        <v>582</v>
      </c>
      <c r="P29" s="16" t="s">
        <v>582</v>
      </c>
      <c r="Q29" s="14">
        <v>0</v>
      </c>
      <c r="R29" s="16">
        <v>0</v>
      </c>
      <c r="S29" s="14">
        <v>0</v>
      </c>
      <c r="T29" s="16">
        <v>0</v>
      </c>
      <c r="U29" s="14">
        <v>0.97007136999999999</v>
      </c>
      <c r="V29" s="16">
        <v>0.22118657999999999</v>
      </c>
    </row>
    <row r="30" spans="1:22" x14ac:dyDescent="0.25">
      <c r="A30" s="11" t="s">
        <v>500</v>
      </c>
      <c r="B30" s="13">
        <v>4520</v>
      </c>
      <c r="C30" s="14">
        <f>(144/B30*100)</f>
        <v>3.1858407079646018</v>
      </c>
      <c r="D30" s="15">
        <v>4376</v>
      </c>
      <c r="E30" s="14">
        <v>14.34176647</v>
      </c>
      <c r="F30" s="16">
        <v>0.69933109000000004</v>
      </c>
      <c r="G30" s="14">
        <v>20.43330933</v>
      </c>
      <c r="H30" s="16">
        <v>0.61562077999999998</v>
      </c>
      <c r="I30" s="14">
        <v>39.653848349999997</v>
      </c>
      <c r="J30" s="16">
        <v>0.79670969000000003</v>
      </c>
      <c r="K30" s="14">
        <v>14.728132390000001</v>
      </c>
      <c r="L30" s="16">
        <v>0.54315069000000005</v>
      </c>
      <c r="M30" s="14">
        <v>9.72329854</v>
      </c>
      <c r="N30" s="16">
        <v>0.73204329000000001</v>
      </c>
      <c r="O30" s="14" t="s">
        <v>582</v>
      </c>
      <c r="P30" s="16" t="s">
        <v>582</v>
      </c>
      <c r="Q30" s="14">
        <v>0</v>
      </c>
      <c r="R30" s="16">
        <v>0</v>
      </c>
      <c r="S30" s="14">
        <v>0</v>
      </c>
      <c r="T30" s="16">
        <v>0</v>
      </c>
      <c r="U30" s="14">
        <v>1.11964493</v>
      </c>
      <c r="V30" s="16">
        <v>0.16031474000000001</v>
      </c>
    </row>
    <row r="31" spans="1:22" x14ac:dyDescent="0.25">
      <c r="A31" s="11" t="s">
        <v>501</v>
      </c>
      <c r="B31" s="13">
        <v>5456</v>
      </c>
      <c r="C31" s="14">
        <f>(135/B31*100)</f>
        <v>2.474340175953079</v>
      </c>
      <c r="D31" s="15">
        <v>5321</v>
      </c>
      <c r="E31" s="14">
        <v>5.41078949</v>
      </c>
      <c r="F31" s="16">
        <v>0.38980389999999998</v>
      </c>
      <c r="G31" s="14">
        <v>13.77213967</v>
      </c>
      <c r="H31" s="16">
        <v>0.59508598000000001</v>
      </c>
      <c r="I31" s="14">
        <v>51.586966760000003</v>
      </c>
      <c r="J31" s="16">
        <v>0.81211999000000001</v>
      </c>
      <c r="K31" s="14">
        <v>26.691810749999998</v>
      </c>
      <c r="L31" s="16">
        <v>0.94851927999999996</v>
      </c>
      <c r="M31" s="14">
        <v>0</v>
      </c>
      <c r="N31" s="16">
        <v>0</v>
      </c>
      <c r="O31" s="14" t="s">
        <v>582</v>
      </c>
      <c r="P31" s="16" t="s">
        <v>582</v>
      </c>
      <c r="Q31" s="14">
        <v>0</v>
      </c>
      <c r="R31" s="16">
        <v>0</v>
      </c>
      <c r="S31" s="14">
        <v>0</v>
      </c>
      <c r="T31" s="16">
        <v>0</v>
      </c>
      <c r="U31" s="14">
        <v>2.5382933300000001</v>
      </c>
      <c r="V31" s="16">
        <v>0.34290544000000001</v>
      </c>
    </row>
    <row r="32" spans="1:22" x14ac:dyDescent="0.25">
      <c r="A32" s="11" t="s">
        <v>502</v>
      </c>
      <c r="B32" s="13">
        <v>4478</v>
      </c>
      <c r="C32" s="14">
        <f>(6/B32*100)</f>
        <v>0.13398838767306834</v>
      </c>
      <c r="D32" s="15">
        <v>4472</v>
      </c>
      <c r="E32" s="14">
        <v>10.469592159999999</v>
      </c>
      <c r="F32" s="16">
        <v>0.64881703999999996</v>
      </c>
      <c r="G32" s="14">
        <v>24.786504269999998</v>
      </c>
      <c r="H32" s="16">
        <v>0.78037522000000004</v>
      </c>
      <c r="I32" s="14">
        <v>52.003086949999997</v>
      </c>
      <c r="J32" s="16">
        <v>0.93402295000000002</v>
      </c>
      <c r="K32" s="14">
        <v>10.414327249999999</v>
      </c>
      <c r="L32" s="16">
        <v>0.60095100000000001</v>
      </c>
      <c r="M32" s="14">
        <v>1.9086869200000001</v>
      </c>
      <c r="N32" s="16">
        <v>0.20214871000000001</v>
      </c>
      <c r="O32" s="14" t="s">
        <v>582</v>
      </c>
      <c r="P32" s="16" t="s">
        <v>582</v>
      </c>
      <c r="Q32" s="14">
        <v>0</v>
      </c>
      <c r="R32" s="16">
        <v>0</v>
      </c>
      <c r="S32" s="14">
        <v>0</v>
      </c>
      <c r="T32" s="16">
        <v>0</v>
      </c>
      <c r="U32" s="14">
        <v>0.41780244999999999</v>
      </c>
      <c r="V32" s="16">
        <v>0.10190483</v>
      </c>
    </row>
    <row r="33" spans="1:22" x14ac:dyDescent="0.25">
      <c r="A33" s="11" t="s">
        <v>503</v>
      </c>
      <c r="B33" s="13">
        <v>7325</v>
      </c>
      <c r="C33" s="14">
        <f>(78/B33*100)</f>
        <v>1.0648464163822524</v>
      </c>
      <c r="D33" s="15">
        <v>7247</v>
      </c>
      <c r="E33" s="14">
        <v>6.4039021700000003</v>
      </c>
      <c r="F33" s="16">
        <v>0.50761139</v>
      </c>
      <c r="G33" s="14">
        <v>13.60229447</v>
      </c>
      <c r="H33" s="16">
        <v>0.50557275999999995</v>
      </c>
      <c r="I33" s="14">
        <v>37.413092079999998</v>
      </c>
      <c r="J33" s="16">
        <v>0.80662392999999999</v>
      </c>
      <c r="K33" s="14">
        <v>13.566599330000001</v>
      </c>
      <c r="L33" s="16">
        <v>0.62390139</v>
      </c>
      <c r="M33" s="14">
        <v>27.811556880000001</v>
      </c>
      <c r="N33" s="16">
        <v>0.80222939999999998</v>
      </c>
      <c r="O33" s="14" t="s">
        <v>582</v>
      </c>
      <c r="P33" s="16" t="s">
        <v>582</v>
      </c>
      <c r="Q33" s="14">
        <v>0</v>
      </c>
      <c r="R33" s="16">
        <v>0</v>
      </c>
      <c r="S33" s="14">
        <v>0</v>
      </c>
      <c r="T33" s="16">
        <v>0</v>
      </c>
      <c r="U33" s="14">
        <v>1.2025550700000001</v>
      </c>
      <c r="V33" s="16">
        <v>0.14980549000000001</v>
      </c>
    </row>
    <row r="34" spans="1:22" x14ac:dyDescent="0.25">
      <c r="A34" s="11" t="s">
        <v>504</v>
      </c>
      <c r="B34" s="13">
        <v>6350</v>
      </c>
      <c r="C34" s="14">
        <f>(94/B34*100)</f>
        <v>1.4803149606299213</v>
      </c>
      <c r="D34" s="15">
        <v>6256</v>
      </c>
      <c r="E34" s="14">
        <v>12.848315319999999</v>
      </c>
      <c r="F34" s="16">
        <v>0.61242532999999999</v>
      </c>
      <c r="G34" s="14">
        <v>26.223119789999998</v>
      </c>
      <c r="H34" s="16">
        <v>0.63569220000000004</v>
      </c>
      <c r="I34" s="14">
        <v>42.149837640000001</v>
      </c>
      <c r="J34" s="16">
        <v>0.93532391000000004</v>
      </c>
      <c r="K34" s="14">
        <v>9.8892532000000006</v>
      </c>
      <c r="L34" s="16">
        <v>0.52254551000000005</v>
      </c>
      <c r="M34" s="14">
        <v>6.3379084499999996</v>
      </c>
      <c r="N34" s="16">
        <v>0.71600143000000005</v>
      </c>
      <c r="O34" s="14" t="s">
        <v>582</v>
      </c>
      <c r="P34" s="16" t="s">
        <v>582</v>
      </c>
      <c r="Q34" s="14">
        <v>0</v>
      </c>
      <c r="R34" s="16">
        <v>0</v>
      </c>
      <c r="S34" s="14">
        <v>0</v>
      </c>
      <c r="T34" s="16">
        <v>0</v>
      </c>
      <c r="U34" s="14">
        <v>2.5515656099999999</v>
      </c>
      <c r="V34" s="16">
        <v>0.25231503</v>
      </c>
    </row>
    <row r="35" spans="1:22" x14ac:dyDescent="0.25">
      <c r="A35" s="11" t="s">
        <v>505</v>
      </c>
      <c r="B35" s="13">
        <v>6406</v>
      </c>
      <c r="C35" s="14">
        <f>(50/B35*100)</f>
        <v>0.78051826412738057</v>
      </c>
      <c r="D35" s="15">
        <v>6356</v>
      </c>
      <c r="E35" s="14">
        <v>5.3024368800000001</v>
      </c>
      <c r="F35" s="16">
        <v>0.3615796</v>
      </c>
      <c r="G35" s="14">
        <v>11.12506037</v>
      </c>
      <c r="H35" s="16">
        <v>0.45061393</v>
      </c>
      <c r="I35" s="14">
        <v>16.548158189999999</v>
      </c>
      <c r="J35" s="16">
        <v>0.61301936999999995</v>
      </c>
      <c r="K35" s="14">
        <v>4.9962224500000003</v>
      </c>
      <c r="L35" s="16">
        <v>0.32508849000000001</v>
      </c>
      <c r="M35" s="14">
        <v>61.51762085</v>
      </c>
      <c r="N35" s="16">
        <v>0.66054504000000003</v>
      </c>
      <c r="O35" s="14" t="s">
        <v>582</v>
      </c>
      <c r="P35" s="16" t="s">
        <v>582</v>
      </c>
      <c r="Q35" s="14">
        <v>0</v>
      </c>
      <c r="R35" s="16">
        <v>0</v>
      </c>
      <c r="S35" s="14">
        <v>0</v>
      </c>
      <c r="T35" s="16">
        <v>0</v>
      </c>
      <c r="U35" s="14">
        <v>0.51050125999999996</v>
      </c>
      <c r="V35" s="16">
        <v>8.1859370000000001E-2</v>
      </c>
    </row>
    <row r="36" spans="1:22" x14ac:dyDescent="0.25">
      <c r="A36" s="11" t="s">
        <v>506</v>
      </c>
      <c r="B36" s="13">
        <v>6736</v>
      </c>
      <c r="C36" s="14">
        <f>(41/B36*100)</f>
        <v>0.60866983372921624</v>
      </c>
      <c r="D36" s="15">
        <v>6695</v>
      </c>
      <c r="E36" s="14">
        <v>8.4393426799999993</v>
      </c>
      <c r="F36" s="16">
        <v>0.41592148000000001</v>
      </c>
      <c r="G36" s="14">
        <v>19.804216790000002</v>
      </c>
      <c r="H36" s="16">
        <v>0.59363792999999998</v>
      </c>
      <c r="I36" s="14">
        <v>43.735996460000003</v>
      </c>
      <c r="J36" s="16">
        <v>0.69834205999999999</v>
      </c>
      <c r="K36" s="14">
        <v>11.27444635</v>
      </c>
      <c r="L36" s="16">
        <v>0.61537375999999999</v>
      </c>
      <c r="M36" s="14">
        <v>15.63111456</v>
      </c>
      <c r="N36" s="16">
        <v>0.62645534999999997</v>
      </c>
      <c r="O36" s="14" t="s">
        <v>582</v>
      </c>
      <c r="P36" s="16" t="s">
        <v>582</v>
      </c>
      <c r="Q36" s="14">
        <v>0</v>
      </c>
      <c r="R36" s="16">
        <v>0</v>
      </c>
      <c r="S36" s="14">
        <v>0</v>
      </c>
      <c r="T36" s="16">
        <v>0</v>
      </c>
      <c r="U36" s="14">
        <v>1.11488316</v>
      </c>
      <c r="V36" s="16">
        <v>0.12853275</v>
      </c>
    </row>
    <row r="37" spans="1:22" x14ac:dyDescent="0.25">
      <c r="A37" s="11" t="s">
        <v>507</v>
      </c>
      <c r="B37" s="13">
        <v>5458</v>
      </c>
      <c r="C37" s="14">
        <f>(86/B37*100)</f>
        <v>1.5756687431293512</v>
      </c>
      <c r="D37" s="15">
        <v>5372</v>
      </c>
      <c r="E37" s="14">
        <v>7.6962012</v>
      </c>
      <c r="F37" s="16">
        <v>0.51862613000000002</v>
      </c>
      <c r="G37" s="14">
        <v>20.04943647</v>
      </c>
      <c r="H37" s="16">
        <v>0.72500756</v>
      </c>
      <c r="I37" s="14">
        <v>47.240573879999999</v>
      </c>
      <c r="J37" s="16">
        <v>0.87813525000000003</v>
      </c>
      <c r="K37" s="14">
        <v>19.306317419999999</v>
      </c>
      <c r="L37" s="16">
        <v>0.93209673999999998</v>
      </c>
      <c r="M37" s="14">
        <v>4.2810232399999997</v>
      </c>
      <c r="N37" s="16">
        <v>0.55196672000000002</v>
      </c>
      <c r="O37" s="14" t="s">
        <v>582</v>
      </c>
      <c r="P37" s="16" t="s">
        <v>582</v>
      </c>
      <c r="Q37" s="14">
        <v>0</v>
      </c>
      <c r="R37" s="16">
        <v>0</v>
      </c>
      <c r="S37" s="14">
        <v>0</v>
      </c>
      <c r="T37" s="16">
        <v>0</v>
      </c>
      <c r="U37" s="14">
        <v>1.4264477900000001</v>
      </c>
      <c r="V37" s="16">
        <v>0.19536223</v>
      </c>
    </row>
    <row r="38" spans="1:22" x14ac:dyDescent="0.25">
      <c r="A38" s="11" t="s">
        <v>508</v>
      </c>
      <c r="B38" s="13">
        <v>5860</v>
      </c>
      <c r="C38" s="14">
        <f>(20/B38*100)</f>
        <v>0.34129692832764508</v>
      </c>
      <c r="D38" s="15">
        <v>5840</v>
      </c>
      <c r="E38" s="14">
        <v>11.03984605</v>
      </c>
      <c r="F38" s="16">
        <v>0.58842059999999996</v>
      </c>
      <c r="G38" s="14">
        <v>17.046139910000001</v>
      </c>
      <c r="H38" s="16">
        <v>0.59553069000000003</v>
      </c>
      <c r="I38" s="14">
        <v>39.499150309999997</v>
      </c>
      <c r="J38" s="16">
        <v>0.84802284999999999</v>
      </c>
      <c r="K38" s="14">
        <v>18.59949782</v>
      </c>
      <c r="L38" s="16">
        <v>0.84118738999999998</v>
      </c>
      <c r="M38" s="14">
        <v>12.179802629999999</v>
      </c>
      <c r="N38" s="16">
        <v>0.92445767000000001</v>
      </c>
      <c r="O38" s="14" t="s">
        <v>582</v>
      </c>
      <c r="P38" s="16" t="s">
        <v>582</v>
      </c>
      <c r="Q38" s="14">
        <v>0</v>
      </c>
      <c r="R38" s="16">
        <v>0</v>
      </c>
      <c r="S38" s="14">
        <v>0</v>
      </c>
      <c r="T38" s="16">
        <v>0</v>
      </c>
      <c r="U38" s="14">
        <v>1.63556328</v>
      </c>
      <c r="V38" s="16">
        <v>0.21398777999999999</v>
      </c>
    </row>
    <row r="39" spans="1:22" x14ac:dyDescent="0.25">
      <c r="A39" s="11" t="s">
        <v>509</v>
      </c>
      <c r="B39" s="13">
        <v>5895</v>
      </c>
      <c r="C39" s="14">
        <f>(33/B39*100)</f>
        <v>0.55979643765903309</v>
      </c>
      <c r="D39" s="15">
        <v>5862</v>
      </c>
      <c r="E39" s="14">
        <v>8.2392084400000005</v>
      </c>
      <c r="F39" s="16">
        <v>0.52164286999999998</v>
      </c>
      <c r="G39" s="14">
        <v>16.51969193</v>
      </c>
      <c r="H39" s="16">
        <v>0.66849957999999998</v>
      </c>
      <c r="I39" s="14">
        <v>48.915366300000002</v>
      </c>
      <c r="J39" s="16">
        <v>1.0651998300000001</v>
      </c>
      <c r="K39" s="14">
        <v>16.36045223</v>
      </c>
      <c r="L39" s="16">
        <v>0.65059082000000001</v>
      </c>
      <c r="M39" s="14">
        <v>8.2770183300000006</v>
      </c>
      <c r="N39" s="16">
        <v>0.6753072</v>
      </c>
      <c r="O39" s="14" t="s">
        <v>582</v>
      </c>
      <c r="P39" s="16" t="s">
        <v>582</v>
      </c>
      <c r="Q39" s="14">
        <v>0</v>
      </c>
      <c r="R39" s="16">
        <v>0</v>
      </c>
      <c r="S39" s="14">
        <v>0</v>
      </c>
      <c r="T39" s="16">
        <v>0</v>
      </c>
      <c r="U39" s="14">
        <v>1.6882627800000001</v>
      </c>
      <c r="V39" s="16">
        <v>0.33701801999999997</v>
      </c>
    </row>
    <row r="40" spans="1:22" x14ac:dyDescent="0.25">
      <c r="A40" s="11" t="s">
        <v>510</v>
      </c>
      <c r="B40" s="13">
        <v>14157</v>
      </c>
      <c r="C40" s="14">
        <f>(352/B40*100)</f>
        <v>2.4864024864024863</v>
      </c>
      <c r="D40" s="15">
        <v>13805</v>
      </c>
      <c r="E40" s="14">
        <v>12.53215767</v>
      </c>
      <c r="F40" s="16">
        <v>0.50655561000000005</v>
      </c>
      <c r="G40" s="14">
        <v>20.94436344</v>
      </c>
      <c r="H40" s="16">
        <v>0.73066536000000004</v>
      </c>
      <c r="I40" s="14">
        <v>44.405484029999997</v>
      </c>
      <c r="J40" s="16">
        <v>0.89071255000000005</v>
      </c>
      <c r="K40" s="14">
        <v>16.23505742</v>
      </c>
      <c r="L40" s="16">
        <v>0.73421442999999997</v>
      </c>
      <c r="M40" s="14">
        <v>4.7004917500000003</v>
      </c>
      <c r="N40" s="16">
        <v>0.41649614000000001</v>
      </c>
      <c r="O40" s="14" t="s">
        <v>582</v>
      </c>
      <c r="P40" s="16" t="s">
        <v>582</v>
      </c>
      <c r="Q40" s="14">
        <v>0</v>
      </c>
      <c r="R40" s="16">
        <v>0</v>
      </c>
      <c r="S40" s="14">
        <v>0</v>
      </c>
      <c r="T40" s="16">
        <v>0</v>
      </c>
      <c r="U40" s="14">
        <v>1.1824456999999999</v>
      </c>
      <c r="V40" s="16">
        <v>0.14256932</v>
      </c>
    </row>
    <row r="41" spans="1:22" x14ac:dyDescent="0.25">
      <c r="A41" s="11" t="s">
        <v>511</v>
      </c>
      <c r="B41" s="13">
        <v>5712</v>
      </c>
      <c r="C41" s="14">
        <f>(49/B41*100)</f>
        <v>0.85784313725490202</v>
      </c>
      <c r="D41" s="15">
        <v>5663</v>
      </c>
      <c r="E41" s="14">
        <v>7.3062406600000003</v>
      </c>
      <c r="F41" s="16">
        <v>0.42699863999999998</v>
      </c>
      <c r="G41" s="14">
        <v>14.346539050000001</v>
      </c>
      <c r="H41" s="16">
        <v>0.52407541999999996</v>
      </c>
      <c r="I41" s="14">
        <v>45.097693450000001</v>
      </c>
      <c r="J41" s="16">
        <v>0.80132404000000002</v>
      </c>
      <c r="K41" s="14">
        <v>24.342987569999998</v>
      </c>
      <c r="L41" s="16">
        <v>0.87888144999999995</v>
      </c>
      <c r="M41" s="14">
        <v>8.0633036100000002</v>
      </c>
      <c r="N41" s="16">
        <v>0.7708199</v>
      </c>
      <c r="O41" s="14" t="s">
        <v>582</v>
      </c>
      <c r="P41" s="16" t="s">
        <v>582</v>
      </c>
      <c r="Q41" s="14">
        <v>0</v>
      </c>
      <c r="R41" s="16">
        <v>0</v>
      </c>
      <c r="S41" s="14">
        <v>0</v>
      </c>
      <c r="T41" s="16">
        <v>0</v>
      </c>
      <c r="U41" s="14">
        <v>0.84323566000000005</v>
      </c>
      <c r="V41" s="16">
        <v>0.13799912</v>
      </c>
    </row>
    <row r="42" spans="1:22" x14ac:dyDescent="0.25">
      <c r="A42" s="11" t="s">
        <v>512</v>
      </c>
      <c r="B42" s="13">
        <f>IF(COUNT(B7:B41) &gt; 0, AVERAGE(B7:B41), "\u2014")</f>
        <v>7103.4285714285716</v>
      </c>
      <c r="C42" s="14">
        <f>IF(COUNT(C7:C41) &gt; 0, AVERAGE(C7:C41), "—")</f>
        <v>2.0345452860192426</v>
      </c>
      <c r="D42" s="15">
        <f>IF(COUNT(D7:D41) &gt; 0, AVERAGE(D7:D41), "—")</f>
        <v>6944.2857142857147</v>
      </c>
      <c r="E42" s="14">
        <f>IF(COUNT(E7:E41) &gt; 0, AVERAGE(E7:E41), "—")</f>
        <v>9.653048428</v>
      </c>
      <c r="F42" s="16">
        <f>IF(COUNT(F7:F41) &gt; 0, SQRT(SUMSQ(F7:F41)/(COUNT(F7:F41)*COUNT(F7:F41)) ), "—")</f>
        <v>8.4525554935616587E-2</v>
      </c>
      <c r="G42" s="14">
        <f>IF(COUNT(G7:G41) &gt; 0, AVERAGE(G7:G41), "—")</f>
        <v>18.715219216571434</v>
      </c>
      <c r="H42" s="16">
        <f>IF(COUNT(H7:H41) &gt; 0, SQRT(SUMSQ(H7:H41)/(COUNT(H7:H41)*COUNT(H7:H41)) ), "—")</f>
        <v>0.10686894209361357</v>
      </c>
      <c r="I42" s="14">
        <f>IF(COUNT(I7:I41) &gt; 0, AVERAGE(I7:I41), "—")</f>
        <v>43.986174680857147</v>
      </c>
      <c r="J42" s="16">
        <f>IF(COUNT(J7:J41) &gt; 0, SQRT(SUMSQ(J7:J41)/(COUNT(J7:J41)*COUNT(J7:J41)) ), "—")</f>
        <v>0.14162409604142973</v>
      </c>
      <c r="K42" s="14">
        <f>IF(COUNT(K7:K41) &gt; 0, AVERAGE(K7:K41), "—")</f>
        <v>16.369705947714284</v>
      </c>
      <c r="L42" s="16">
        <f>IF(COUNT(L7:L41) &gt; 0, SQRT(SUMSQ(L7:L41)/(COUNT(L7:L41)*COUNT(L7:L41)) ), "—")</f>
        <v>0.12030843285080098</v>
      </c>
      <c r="M42" s="14">
        <f>IF(COUNT(M7:M41) &gt; 0, AVERAGE(M7:M41), "—")</f>
        <v>9.7067421168571428</v>
      </c>
      <c r="N42" s="16">
        <f>IF(COUNT(N7:N41) &gt; 0, SQRT(SUMSQ(N7:N41)/(COUNT(N7:N41)*COUNT(N7:N41)) ), "—")</f>
        <v>0.11358204053702865</v>
      </c>
      <c r="O42" s="14" t="str">
        <f>IF(COUNT(O7:O41) &gt; 0, AVERAGE(O7:O41), "—")</f>
        <v>—</v>
      </c>
      <c r="P42" s="16" t="str">
        <f>IF(COUNT(P7:P41) &gt; 0, SQRT(SUMSQ(P7:P41)/(COUNT(P7:P41)*COUNT(P7:P41)) ), "—")</f>
        <v>—</v>
      </c>
      <c r="Q42" s="14">
        <f>IF(COUNT(Q7:Q41) &gt; 0, AVERAGE(Q7:Q41), "—")</f>
        <v>0.29377401685714283</v>
      </c>
      <c r="R42" s="16">
        <f>IF(COUNT(R7:R41) &gt; 0, SQRT(SUMSQ(R7:R41)/(COUNT(R7:R41)*COUNT(R7:R41)) ), "—")</f>
        <v>3.7983389428571428E-2</v>
      </c>
      <c r="S42" s="14">
        <f>IF(COUNT(S7:S41) &gt; 0, AVERAGE(S7:S41), "—")</f>
        <v>0</v>
      </c>
      <c r="T42" s="16">
        <f>IF(COUNT(T7:T41) &gt; 0, SQRT(SUMSQ(T7:T41)/(COUNT(T7:T41)*COUNT(T7:T41)) ), "—")</f>
        <v>0</v>
      </c>
      <c r="U42" s="14">
        <f>IF(COUNT(U7:U41) &gt; 0, AVERAGE(U7:U41), "—")</f>
        <v>1.2753355951428571</v>
      </c>
      <c r="V42" s="16">
        <f>IF(COUNT(V7:V41) &gt; 0, SQRT(SUMSQ(V7:V41)/(COUNT(V7:V41)*COUNT(V7:V41)) ), "—")</f>
        <v>3.2007132596773541E-2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12.03557284</v>
      </c>
      <c r="F45" s="16">
        <v>0.56756393000000005</v>
      </c>
      <c r="G45" s="14">
        <v>19.559610809999999</v>
      </c>
      <c r="H45" s="16">
        <v>0.75835434000000002</v>
      </c>
      <c r="I45" s="14">
        <v>48.143522590000003</v>
      </c>
      <c r="J45" s="16">
        <v>0.87730951000000001</v>
      </c>
      <c r="K45" s="14">
        <v>16.987650259999999</v>
      </c>
      <c r="L45" s="16">
        <v>0.68347184000000005</v>
      </c>
      <c r="M45" s="14">
        <v>0</v>
      </c>
      <c r="N45" s="16">
        <v>0</v>
      </c>
      <c r="O45" s="14" t="s">
        <v>582</v>
      </c>
      <c r="P45" s="16" t="s">
        <v>582</v>
      </c>
      <c r="Q45" s="14">
        <v>7.116285E-2</v>
      </c>
      <c r="R45" s="16">
        <v>3.5395929999999999E-2</v>
      </c>
      <c r="S45" s="14">
        <v>0.31055630000000001</v>
      </c>
      <c r="T45" s="16">
        <v>9.2302449999999994E-2</v>
      </c>
      <c r="U45" s="14">
        <v>2.8919243400000001</v>
      </c>
      <c r="V45" s="16">
        <v>0.23951829999999999</v>
      </c>
    </row>
    <row r="46" spans="1:22" x14ac:dyDescent="0.25">
      <c r="A46" s="11" t="s">
        <v>516</v>
      </c>
      <c r="B46" s="13">
        <v>23141</v>
      </c>
      <c r="C46" s="14">
        <f>(1816/B46*100)</f>
        <v>7.8475433213776409</v>
      </c>
      <c r="D46" s="15">
        <v>21325</v>
      </c>
      <c r="E46" s="14">
        <v>9.4283581600000002</v>
      </c>
      <c r="F46" s="16">
        <v>0.29277890000000001</v>
      </c>
      <c r="G46" s="14">
        <v>19.169848559999998</v>
      </c>
      <c r="H46" s="16">
        <v>0.42208520999999999</v>
      </c>
      <c r="I46" s="14">
        <v>34.782389700000003</v>
      </c>
      <c r="J46" s="16">
        <v>0.76240467999999995</v>
      </c>
      <c r="K46" s="14">
        <v>11.83188865</v>
      </c>
      <c r="L46" s="16">
        <v>0.40138014999999999</v>
      </c>
      <c r="M46" s="14">
        <v>19.772411129999998</v>
      </c>
      <c r="N46" s="16">
        <v>0.72683684999999998</v>
      </c>
      <c r="O46" s="14" t="s">
        <v>582</v>
      </c>
      <c r="P46" s="16" t="s">
        <v>582</v>
      </c>
      <c r="Q46" s="14">
        <v>0</v>
      </c>
      <c r="R46" s="16">
        <v>0</v>
      </c>
      <c r="S46" s="14">
        <v>0</v>
      </c>
      <c r="T46" s="16">
        <v>0</v>
      </c>
      <c r="U46" s="14">
        <v>5.0151038000000003</v>
      </c>
      <c r="V46" s="16">
        <v>0.21749667</v>
      </c>
    </row>
    <row r="47" spans="1:22" x14ac:dyDescent="0.25">
      <c r="A47" s="11" t="s">
        <v>517</v>
      </c>
      <c r="B47" s="13">
        <v>5928</v>
      </c>
      <c r="C47" s="14">
        <f>(205/B47*100)</f>
        <v>3.4581646423751686</v>
      </c>
      <c r="D47" s="15">
        <v>5723</v>
      </c>
      <c r="E47" s="14">
        <v>13.484645739999999</v>
      </c>
      <c r="F47" s="16">
        <v>0.50646272999999997</v>
      </c>
      <c r="G47" s="14">
        <v>27.26724982</v>
      </c>
      <c r="H47" s="16">
        <v>0.77432548000000001</v>
      </c>
      <c r="I47" s="14">
        <v>36.742176999999998</v>
      </c>
      <c r="J47" s="16">
        <v>1.0244214300000001</v>
      </c>
      <c r="K47" s="14">
        <v>10.89786353</v>
      </c>
      <c r="L47" s="16">
        <v>0.56531841999999999</v>
      </c>
      <c r="M47" s="14">
        <v>8.0659571700000008</v>
      </c>
      <c r="N47" s="16">
        <v>0.66505183999999995</v>
      </c>
      <c r="O47" s="14" t="s">
        <v>582</v>
      </c>
      <c r="P47" s="16" t="s">
        <v>582</v>
      </c>
      <c r="Q47" s="14">
        <v>0</v>
      </c>
      <c r="R47" s="16">
        <v>0</v>
      </c>
      <c r="S47" s="14">
        <v>0</v>
      </c>
      <c r="T47" s="16">
        <v>0</v>
      </c>
      <c r="U47" s="14">
        <v>3.5421067399999999</v>
      </c>
      <c r="V47" s="16">
        <v>0.35830254</v>
      </c>
    </row>
    <row r="48" spans="1:22" x14ac:dyDescent="0.25">
      <c r="A48" s="11" t="s">
        <v>518</v>
      </c>
      <c r="B48" s="13">
        <v>9841</v>
      </c>
      <c r="C48" s="14">
        <f>(7/B48*100)</f>
        <v>7.1130982623717101E-2</v>
      </c>
      <c r="D48" s="15">
        <v>9834</v>
      </c>
      <c r="E48" s="14">
        <v>5.7364928500000003</v>
      </c>
      <c r="F48" s="16">
        <v>0.35252526000000001</v>
      </c>
      <c r="G48" s="14">
        <v>10.567872680000001</v>
      </c>
      <c r="H48" s="16">
        <v>0.49288001999999997</v>
      </c>
      <c r="I48" s="14">
        <v>53.915519740000001</v>
      </c>
      <c r="J48" s="16">
        <v>1.00444771</v>
      </c>
      <c r="K48" s="14">
        <v>23.027829199999999</v>
      </c>
      <c r="L48" s="16">
        <v>0.93730036000000005</v>
      </c>
      <c r="M48" s="14">
        <v>6.4095084299999998</v>
      </c>
      <c r="N48" s="16">
        <v>0.70529830999999998</v>
      </c>
      <c r="O48" s="14" t="s">
        <v>582</v>
      </c>
      <c r="P48" s="16" t="s">
        <v>582</v>
      </c>
      <c r="Q48" s="14">
        <v>0</v>
      </c>
      <c r="R48" s="16">
        <v>0</v>
      </c>
      <c r="S48" s="14">
        <v>0</v>
      </c>
      <c r="T48" s="16">
        <v>0</v>
      </c>
      <c r="U48" s="14">
        <v>0.34277709000000001</v>
      </c>
      <c r="V48" s="16">
        <v>6.8477419999999997E-2</v>
      </c>
    </row>
    <row r="49" spans="1:22" x14ac:dyDescent="0.25">
      <c r="A49" s="11" t="s">
        <v>519</v>
      </c>
      <c r="B49" s="13">
        <v>6349</v>
      </c>
      <c r="C49" s="14">
        <f>(56/B49*100)</f>
        <v>0.88202866593164275</v>
      </c>
      <c r="D49" s="15">
        <v>6293</v>
      </c>
      <c r="E49" s="14">
        <v>12.905150450000001</v>
      </c>
      <c r="F49" s="16">
        <v>0.71426122999999997</v>
      </c>
      <c r="G49" s="14">
        <v>23.687535489999998</v>
      </c>
      <c r="H49" s="16">
        <v>0.76371438999999997</v>
      </c>
      <c r="I49" s="14">
        <v>51.055864739999997</v>
      </c>
      <c r="J49" s="16">
        <v>0.79656305999999999</v>
      </c>
      <c r="K49" s="14">
        <v>10.21820282</v>
      </c>
      <c r="L49" s="16">
        <v>0.53451828000000001</v>
      </c>
      <c r="M49" s="14">
        <v>0</v>
      </c>
      <c r="N49" s="16">
        <v>0</v>
      </c>
      <c r="O49" s="14" t="s">
        <v>582</v>
      </c>
      <c r="P49" s="16" t="s">
        <v>582</v>
      </c>
      <c r="Q49" s="14">
        <v>0</v>
      </c>
      <c r="R49" s="16">
        <v>0</v>
      </c>
      <c r="S49" s="14">
        <v>0.1001349</v>
      </c>
      <c r="T49" s="16">
        <v>4.5659970000000001E-2</v>
      </c>
      <c r="U49" s="14">
        <v>2.0331115999999998</v>
      </c>
      <c r="V49" s="16">
        <v>0.28553100999999997</v>
      </c>
    </row>
    <row r="50" spans="1:22" x14ac:dyDescent="0.25">
      <c r="A50" s="11" t="s">
        <v>520</v>
      </c>
      <c r="B50" s="13">
        <v>11795</v>
      </c>
      <c r="C50" s="14">
        <f>(256/B50*100)</f>
        <v>2.1704111911827044</v>
      </c>
      <c r="D50" s="15">
        <v>11539</v>
      </c>
      <c r="E50" s="14">
        <v>9.8557625400000006</v>
      </c>
      <c r="F50" s="16">
        <v>0.41585796000000003</v>
      </c>
      <c r="G50" s="14">
        <v>15.999213320000001</v>
      </c>
      <c r="H50" s="16">
        <v>0.59379554999999995</v>
      </c>
      <c r="I50" s="14">
        <v>51.698490210000003</v>
      </c>
      <c r="J50" s="16">
        <v>0.82136251000000005</v>
      </c>
      <c r="K50" s="14">
        <v>17.314977670000001</v>
      </c>
      <c r="L50" s="16">
        <v>0.62577903000000001</v>
      </c>
      <c r="M50" s="14">
        <v>3.5603417999999998</v>
      </c>
      <c r="N50" s="16">
        <v>0.29817441</v>
      </c>
      <c r="O50" s="14" t="s">
        <v>582</v>
      </c>
      <c r="P50" s="16" t="s">
        <v>582</v>
      </c>
      <c r="Q50" s="14">
        <v>0</v>
      </c>
      <c r="R50" s="16">
        <v>0</v>
      </c>
      <c r="S50" s="14">
        <v>0</v>
      </c>
      <c r="T50" s="16">
        <v>0</v>
      </c>
      <c r="U50" s="14">
        <v>1.57121446</v>
      </c>
      <c r="V50" s="16">
        <v>0.2006262</v>
      </c>
    </row>
    <row r="51" spans="1:22" x14ac:dyDescent="0.25">
      <c r="A51" s="11" t="s">
        <v>521</v>
      </c>
      <c r="B51" s="13">
        <v>6866</v>
      </c>
      <c r="C51" s="14">
        <f>(119/B51*100)</f>
        <v>1.7331779784445092</v>
      </c>
      <c r="D51" s="15">
        <v>6747</v>
      </c>
      <c r="E51" s="14">
        <v>7.2721723799999998</v>
      </c>
      <c r="F51" s="16">
        <v>0.40803140999999998</v>
      </c>
      <c r="G51" s="14">
        <v>16.455657469999998</v>
      </c>
      <c r="H51" s="16">
        <v>0.55902282000000003</v>
      </c>
      <c r="I51" s="14">
        <v>48.506223609999999</v>
      </c>
      <c r="J51" s="16">
        <v>0.73699952999999996</v>
      </c>
      <c r="K51" s="14">
        <v>20.41138634</v>
      </c>
      <c r="L51" s="16">
        <v>0.62937189999999998</v>
      </c>
      <c r="M51" s="14">
        <v>5.7844783299999998</v>
      </c>
      <c r="N51" s="16">
        <v>0.53421552000000005</v>
      </c>
      <c r="O51" s="14" t="s">
        <v>582</v>
      </c>
      <c r="P51" s="16" t="s">
        <v>582</v>
      </c>
      <c r="Q51" s="14">
        <v>0</v>
      </c>
      <c r="R51" s="16">
        <v>0</v>
      </c>
      <c r="S51" s="14">
        <v>0</v>
      </c>
      <c r="T51" s="16">
        <v>0</v>
      </c>
      <c r="U51" s="14">
        <v>1.5700818599999999</v>
      </c>
      <c r="V51" s="16">
        <v>0.18711958000000001</v>
      </c>
    </row>
    <row r="52" spans="1:22" x14ac:dyDescent="0.25">
      <c r="A52" s="11" t="s">
        <v>522</v>
      </c>
      <c r="B52" s="13">
        <v>5809</v>
      </c>
      <c r="C52" s="14">
        <f>(86/B52*100)</f>
        <v>1.4804613530728179</v>
      </c>
      <c r="D52" s="15">
        <v>5723</v>
      </c>
      <c r="E52" s="14">
        <v>8.0752887100000006</v>
      </c>
      <c r="F52" s="16">
        <v>0.42738995000000002</v>
      </c>
      <c r="G52" s="14">
        <v>26.488059610000001</v>
      </c>
      <c r="H52" s="16">
        <v>0.56573236999999998</v>
      </c>
      <c r="I52" s="14">
        <v>47.486628490000001</v>
      </c>
      <c r="J52" s="16">
        <v>0.89699454999999995</v>
      </c>
      <c r="K52" s="14">
        <v>6.8352201399999997</v>
      </c>
      <c r="L52" s="16">
        <v>0.34581609000000002</v>
      </c>
      <c r="M52" s="14">
        <v>9.9035719699999998</v>
      </c>
      <c r="N52" s="16">
        <v>0.63405844</v>
      </c>
      <c r="O52" s="14" t="s">
        <v>582</v>
      </c>
      <c r="P52" s="16" t="s">
        <v>582</v>
      </c>
      <c r="Q52" s="14">
        <v>0</v>
      </c>
      <c r="R52" s="16">
        <v>0</v>
      </c>
      <c r="S52" s="14">
        <v>0</v>
      </c>
      <c r="T52" s="16">
        <v>0</v>
      </c>
      <c r="U52" s="14">
        <v>1.2112310799999999</v>
      </c>
      <c r="V52" s="16">
        <v>0.16071194</v>
      </c>
    </row>
    <row r="53" spans="1:22" x14ac:dyDescent="0.25">
      <c r="A53" s="11" t="s">
        <v>523</v>
      </c>
      <c r="B53" s="13">
        <v>5571</v>
      </c>
      <c r="C53" s="14">
        <f>(92/B53*100)</f>
        <v>1.651409082749955</v>
      </c>
      <c r="D53" s="15">
        <v>5479</v>
      </c>
      <c r="E53" s="14">
        <v>13.62727593</v>
      </c>
      <c r="F53" s="16">
        <v>0.46335943000000002</v>
      </c>
      <c r="G53" s="14">
        <v>22.633345869999999</v>
      </c>
      <c r="H53" s="16">
        <v>0.58665913999999997</v>
      </c>
      <c r="I53" s="14">
        <v>44.664100730000001</v>
      </c>
      <c r="J53" s="16">
        <v>0.64556422000000002</v>
      </c>
      <c r="K53" s="14">
        <v>9.33332081</v>
      </c>
      <c r="L53" s="16">
        <v>0.38955356000000002</v>
      </c>
      <c r="M53" s="14">
        <v>7.8489320100000004</v>
      </c>
      <c r="N53" s="16">
        <v>0.39353097999999997</v>
      </c>
      <c r="O53" s="14" t="s">
        <v>582</v>
      </c>
      <c r="P53" s="16" t="s">
        <v>582</v>
      </c>
      <c r="Q53" s="14">
        <v>0</v>
      </c>
      <c r="R53" s="16">
        <v>0</v>
      </c>
      <c r="S53" s="14">
        <v>0</v>
      </c>
      <c r="T53" s="16">
        <v>0</v>
      </c>
      <c r="U53" s="14">
        <v>1.8930246500000001</v>
      </c>
      <c r="V53" s="16">
        <v>0.19161207</v>
      </c>
    </row>
    <row r="54" spans="1:22" x14ac:dyDescent="0.25">
      <c r="A54" s="11" t="s">
        <v>524</v>
      </c>
      <c r="B54" s="13">
        <v>4740</v>
      </c>
      <c r="C54" s="14">
        <f>(260/B54*100)</f>
        <v>5.485232067510549</v>
      </c>
      <c r="D54" s="15">
        <v>4480</v>
      </c>
      <c r="E54" s="14">
        <v>14.942852179999999</v>
      </c>
      <c r="F54" s="16">
        <v>0.67045695000000005</v>
      </c>
      <c r="G54" s="14">
        <v>15.747551189999999</v>
      </c>
      <c r="H54" s="16">
        <v>0.61014961000000001</v>
      </c>
      <c r="I54" s="14">
        <v>39.350534740000001</v>
      </c>
      <c r="J54" s="16">
        <v>0.80420572999999995</v>
      </c>
      <c r="K54" s="14">
        <v>19.358154200000001</v>
      </c>
      <c r="L54" s="16">
        <v>0.81702244999999996</v>
      </c>
      <c r="M54" s="14">
        <v>6.5249701699999996</v>
      </c>
      <c r="N54" s="16">
        <v>0.68542130000000001</v>
      </c>
      <c r="O54" s="14" t="s">
        <v>582</v>
      </c>
      <c r="P54" s="16" t="s">
        <v>582</v>
      </c>
      <c r="Q54" s="14">
        <v>0</v>
      </c>
      <c r="R54" s="16">
        <v>0</v>
      </c>
      <c r="S54" s="14">
        <v>0</v>
      </c>
      <c r="T54" s="16">
        <v>0</v>
      </c>
      <c r="U54" s="14">
        <v>4.0759375100000002</v>
      </c>
      <c r="V54" s="16">
        <v>0.44896636000000001</v>
      </c>
    </row>
    <row r="55" spans="1:22" x14ac:dyDescent="0.25">
      <c r="A55" s="11" t="s">
        <v>525</v>
      </c>
      <c r="B55" s="13">
        <v>5316</v>
      </c>
      <c r="C55" s="14">
        <f>(22/B55*100)</f>
        <v>0.41384499623777277</v>
      </c>
      <c r="D55" s="15">
        <v>5294</v>
      </c>
      <c r="E55" s="14">
        <v>6.4321364599999997</v>
      </c>
      <c r="F55" s="16">
        <v>0.39878458999999999</v>
      </c>
      <c r="G55" s="14">
        <v>11.86099907</v>
      </c>
      <c r="H55" s="16">
        <v>0.60716466999999996</v>
      </c>
      <c r="I55" s="14">
        <v>60.499684770000002</v>
      </c>
      <c r="J55" s="16">
        <v>0.73337231000000003</v>
      </c>
      <c r="K55" s="14">
        <v>18.698867570000001</v>
      </c>
      <c r="L55" s="16">
        <v>0.82471348</v>
      </c>
      <c r="M55" s="14">
        <v>0</v>
      </c>
      <c r="N55" s="16">
        <v>0</v>
      </c>
      <c r="O55" s="14" t="s">
        <v>582</v>
      </c>
      <c r="P55" s="16" t="s">
        <v>582</v>
      </c>
      <c r="Q55" s="14">
        <v>3.0290750000000002E-2</v>
      </c>
      <c r="R55" s="16">
        <v>3.0323360000000001E-2</v>
      </c>
      <c r="S55" s="14">
        <v>0.48347024</v>
      </c>
      <c r="T55" s="16">
        <v>0.11202577</v>
      </c>
      <c r="U55" s="14">
        <v>1.9945511499999999</v>
      </c>
      <c r="V55" s="16">
        <v>0.19095288999999999</v>
      </c>
    </row>
    <row r="56" spans="1:22" x14ac:dyDescent="0.25">
      <c r="A56" s="11" t="s">
        <v>526</v>
      </c>
      <c r="B56" s="13">
        <v>5359</v>
      </c>
      <c r="C56" s="14">
        <f>(77/B56*100)</f>
        <v>1.4368352304534429</v>
      </c>
      <c r="D56" s="15">
        <v>5282</v>
      </c>
      <c r="E56" s="14">
        <v>2.6606215899999999</v>
      </c>
      <c r="F56" s="16">
        <v>0.26990412000000003</v>
      </c>
      <c r="G56" s="14">
        <v>8.1739959199999994</v>
      </c>
      <c r="H56" s="16">
        <v>0.49038029999999999</v>
      </c>
      <c r="I56" s="14">
        <v>43.154165589999998</v>
      </c>
      <c r="J56" s="16">
        <v>0.83014597999999995</v>
      </c>
      <c r="K56" s="14">
        <v>17.91493183</v>
      </c>
      <c r="L56" s="16">
        <v>0.76441110999999995</v>
      </c>
      <c r="M56" s="14">
        <v>27.760170609999999</v>
      </c>
      <c r="N56" s="16">
        <v>0.78547328999999999</v>
      </c>
      <c r="O56" s="14" t="s">
        <v>582</v>
      </c>
      <c r="P56" s="16" t="s">
        <v>582</v>
      </c>
      <c r="Q56" s="14">
        <v>0</v>
      </c>
      <c r="R56" s="16">
        <v>0</v>
      </c>
      <c r="S56" s="14">
        <v>0</v>
      </c>
      <c r="T56" s="16">
        <v>0</v>
      </c>
      <c r="U56" s="14">
        <v>0.33611445000000001</v>
      </c>
      <c r="V56" s="16">
        <v>8.4253869999999995E-2</v>
      </c>
    </row>
    <row r="57" spans="1:22" x14ac:dyDescent="0.25">
      <c r="A57" s="11" t="s">
        <v>527</v>
      </c>
      <c r="B57" s="13">
        <v>6513</v>
      </c>
      <c r="C57" s="14">
        <f>(0/B57*100)</f>
        <v>0</v>
      </c>
      <c r="D57" s="15">
        <v>6513</v>
      </c>
      <c r="E57" s="14">
        <v>5.9130421200000001</v>
      </c>
      <c r="F57" s="16">
        <v>0.37944691000000003</v>
      </c>
      <c r="G57" s="14">
        <v>12.06798274</v>
      </c>
      <c r="H57" s="16">
        <v>0.62545094000000001</v>
      </c>
      <c r="I57" s="14">
        <v>54.402759869999997</v>
      </c>
      <c r="J57" s="16">
        <v>1.02601985</v>
      </c>
      <c r="K57" s="14">
        <v>24.763093860000001</v>
      </c>
      <c r="L57" s="16">
        <v>0.97140930000000003</v>
      </c>
      <c r="M57" s="14">
        <v>0</v>
      </c>
      <c r="N57" s="16">
        <v>0</v>
      </c>
      <c r="O57" s="14" t="s">
        <v>582</v>
      </c>
      <c r="P57" s="16" t="s">
        <v>582</v>
      </c>
      <c r="Q57" s="14">
        <v>0</v>
      </c>
      <c r="R57" s="16">
        <v>0</v>
      </c>
      <c r="S57" s="14">
        <v>5.0464599999999998E-2</v>
      </c>
      <c r="T57" s="16">
        <v>3.8675290000000001E-2</v>
      </c>
      <c r="U57" s="14">
        <v>2.8026567999999998</v>
      </c>
      <c r="V57" s="16">
        <v>0.43301493000000002</v>
      </c>
    </row>
    <row r="58" spans="1:22" x14ac:dyDescent="0.25">
      <c r="A58" s="11" t="s">
        <v>528</v>
      </c>
      <c r="B58" s="13">
        <v>7267</v>
      </c>
      <c r="C58" s="14">
        <f>(10/B58*100)</f>
        <v>0.13760836658868861</v>
      </c>
      <c r="D58" s="15">
        <v>7257</v>
      </c>
      <c r="E58" s="14">
        <v>11.07789608</v>
      </c>
      <c r="F58" s="16">
        <v>0.57958856999999997</v>
      </c>
      <c r="G58" s="14">
        <v>20.917575599999999</v>
      </c>
      <c r="H58" s="16">
        <v>0.70709621</v>
      </c>
      <c r="I58" s="14">
        <v>42.148447820000001</v>
      </c>
      <c r="J58" s="16">
        <v>0.95420263000000005</v>
      </c>
      <c r="K58" s="14">
        <v>22.20068268</v>
      </c>
      <c r="L58" s="16">
        <v>0.98211506999999998</v>
      </c>
      <c r="M58" s="14">
        <v>0</v>
      </c>
      <c r="N58" s="16">
        <v>0</v>
      </c>
      <c r="O58" s="14" t="s">
        <v>582</v>
      </c>
      <c r="P58" s="16" t="s">
        <v>582</v>
      </c>
      <c r="Q58" s="14">
        <v>1.844339E-2</v>
      </c>
      <c r="R58" s="16">
        <v>1.8459090000000001E-2</v>
      </c>
      <c r="S58" s="14">
        <v>0.91933854999999998</v>
      </c>
      <c r="T58" s="16">
        <v>0.14455169000000001</v>
      </c>
      <c r="U58" s="14">
        <v>2.7176158799999999</v>
      </c>
      <c r="V58" s="16">
        <v>0.41230432</v>
      </c>
    </row>
    <row r="59" spans="1:22" x14ac:dyDescent="0.25">
      <c r="A59" s="11" t="s">
        <v>529</v>
      </c>
      <c r="B59" s="13">
        <v>4826</v>
      </c>
      <c r="C59" s="14">
        <f>(26/B59*100)</f>
        <v>0.53874844591794446</v>
      </c>
      <c r="D59" s="15">
        <v>4800</v>
      </c>
      <c r="E59" s="14">
        <v>4.6713244400000002</v>
      </c>
      <c r="F59" s="16">
        <v>0.33834344</v>
      </c>
      <c r="G59" s="14">
        <v>8.2027732100000001</v>
      </c>
      <c r="H59" s="16">
        <v>0.54350697999999997</v>
      </c>
      <c r="I59" s="14">
        <v>47.71469621</v>
      </c>
      <c r="J59" s="16">
        <v>0.90396715000000005</v>
      </c>
      <c r="K59" s="14">
        <v>37.224008699999999</v>
      </c>
      <c r="L59" s="16">
        <v>0.84548469999999998</v>
      </c>
      <c r="M59" s="14">
        <v>0</v>
      </c>
      <c r="N59" s="16">
        <v>0</v>
      </c>
      <c r="O59" s="14" t="s">
        <v>582</v>
      </c>
      <c r="P59" s="16" t="s">
        <v>582</v>
      </c>
      <c r="Q59" s="14">
        <v>3.7636839999999998E-2</v>
      </c>
      <c r="R59" s="16">
        <v>5.3255009999999998E-2</v>
      </c>
      <c r="S59" s="14">
        <v>0.53946886000000005</v>
      </c>
      <c r="T59" s="16">
        <v>0.12715191000000001</v>
      </c>
      <c r="U59" s="14">
        <v>1.6100917400000001</v>
      </c>
      <c r="V59" s="16">
        <v>0.23826559999999999</v>
      </c>
    </row>
    <row r="60" spans="1:22" x14ac:dyDescent="0.25">
      <c r="A60" s="11" t="s">
        <v>530</v>
      </c>
      <c r="B60" s="13">
        <v>4546</v>
      </c>
      <c r="C60" s="14">
        <f>(15/B60*100)</f>
        <v>0.32996040475142985</v>
      </c>
      <c r="D60" s="15">
        <v>4531</v>
      </c>
      <c r="E60" s="14">
        <v>12.010645999999999</v>
      </c>
      <c r="F60" s="16">
        <v>0.88593376000000001</v>
      </c>
      <c r="G60" s="14">
        <v>15.27054485</v>
      </c>
      <c r="H60" s="16">
        <v>0.73244514999999999</v>
      </c>
      <c r="I60" s="14">
        <v>51.299133410000003</v>
      </c>
      <c r="J60" s="16">
        <v>1.3191374300000001</v>
      </c>
      <c r="K60" s="14">
        <v>19.34483217</v>
      </c>
      <c r="L60" s="16">
        <v>1.1027883700000001</v>
      </c>
      <c r="M60" s="14">
        <v>0</v>
      </c>
      <c r="N60" s="16">
        <v>0</v>
      </c>
      <c r="O60" s="14" t="s">
        <v>582</v>
      </c>
      <c r="P60" s="16" t="s">
        <v>582</v>
      </c>
      <c r="Q60" s="14">
        <v>0</v>
      </c>
      <c r="R60" s="16">
        <v>0</v>
      </c>
      <c r="S60" s="14">
        <v>0.44389163999999998</v>
      </c>
      <c r="T60" s="16">
        <v>9.5868830000000002E-2</v>
      </c>
      <c r="U60" s="14">
        <v>1.6309519299999999</v>
      </c>
      <c r="V60" s="16">
        <v>0.33768619999999999</v>
      </c>
    </row>
    <row r="61" spans="1:22" x14ac:dyDescent="0.25">
      <c r="A61" s="11" t="s">
        <v>531</v>
      </c>
      <c r="B61" s="13">
        <v>6525</v>
      </c>
      <c r="C61" s="14">
        <f>(148/B61*100)</f>
        <v>2.2681992337164751</v>
      </c>
      <c r="D61" s="15">
        <v>6377</v>
      </c>
      <c r="E61" s="14">
        <v>12.25129946</v>
      </c>
      <c r="F61" s="16">
        <v>0.5523091</v>
      </c>
      <c r="G61" s="14">
        <v>20.75964725</v>
      </c>
      <c r="H61" s="16">
        <v>0.74786512000000005</v>
      </c>
      <c r="I61" s="14">
        <v>44.856882800000001</v>
      </c>
      <c r="J61" s="16">
        <v>0.91865865999999996</v>
      </c>
      <c r="K61" s="14">
        <v>16.290368669999999</v>
      </c>
      <c r="L61" s="16">
        <v>0.75183639999999996</v>
      </c>
      <c r="M61" s="14">
        <v>4.8466341899999996</v>
      </c>
      <c r="N61" s="16">
        <v>0.40769977000000002</v>
      </c>
      <c r="O61" s="14" t="s">
        <v>582</v>
      </c>
      <c r="P61" s="16" t="s">
        <v>582</v>
      </c>
      <c r="Q61" s="14">
        <v>0</v>
      </c>
      <c r="R61" s="16">
        <v>0</v>
      </c>
      <c r="S61" s="14">
        <v>0</v>
      </c>
      <c r="T61" s="16">
        <v>0</v>
      </c>
      <c r="U61" s="14">
        <v>0.99516764000000002</v>
      </c>
      <c r="V61" s="16">
        <v>0.15771260000000001</v>
      </c>
    </row>
    <row r="62" spans="1:22" x14ac:dyDescent="0.25">
      <c r="A62" s="11" t="s">
        <v>532</v>
      </c>
      <c r="B62" s="13">
        <v>4476</v>
      </c>
      <c r="C62" s="14">
        <f>(3/B62*100)</f>
        <v>6.7024128686327081E-2</v>
      </c>
      <c r="D62" s="15">
        <v>4473</v>
      </c>
      <c r="E62" s="14">
        <v>3.4072005399999998</v>
      </c>
      <c r="F62" s="16">
        <v>0.28876280999999998</v>
      </c>
      <c r="G62" s="14">
        <v>15.287494369999999</v>
      </c>
      <c r="H62" s="16">
        <v>0.50035554000000004</v>
      </c>
      <c r="I62" s="14">
        <v>59.968385840000003</v>
      </c>
      <c r="J62" s="16">
        <v>0.65871811999999996</v>
      </c>
      <c r="K62" s="14">
        <v>9.34607104</v>
      </c>
      <c r="L62" s="16">
        <v>0.47014194999999998</v>
      </c>
      <c r="M62" s="14">
        <v>11.675766530000001</v>
      </c>
      <c r="N62" s="16">
        <v>0.40366419999999997</v>
      </c>
      <c r="O62" s="14" t="s">
        <v>582</v>
      </c>
      <c r="P62" s="16" t="s">
        <v>582</v>
      </c>
      <c r="Q62" s="14">
        <v>0</v>
      </c>
      <c r="R62" s="16">
        <v>0</v>
      </c>
      <c r="S62" s="14">
        <v>0</v>
      </c>
      <c r="T62" s="16">
        <v>0</v>
      </c>
      <c r="U62" s="14">
        <v>0.31508169000000003</v>
      </c>
      <c r="V62" s="16">
        <v>7.836021E-2</v>
      </c>
    </row>
    <row r="63" spans="1:22" x14ac:dyDescent="0.25">
      <c r="A63" s="11" t="s">
        <v>533</v>
      </c>
      <c r="B63" s="13">
        <v>5324</v>
      </c>
      <c r="C63" s="14">
        <f>(13/B63*100)</f>
        <v>0.24417731029301279</v>
      </c>
      <c r="D63" s="15">
        <v>5311</v>
      </c>
      <c r="E63" s="14">
        <v>8.6310532599999998</v>
      </c>
      <c r="F63" s="16">
        <v>0.41728117999999997</v>
      </c>
      <c r="G63" s="14">
        <v>12.826842559999999</v>
      </c>
      <c r="H63" s="16">
        <v>0.54820075999999995</v>
      </c>
      <c r="I63" s="14">
        <v>58.835602520000002</v>
      </c>
      <c r="J63" s="16">
        <v>0.73778407000000001</v>
      </c>
      <c r="K63" s="14">
        <v>15.079462489999999</v>
      </c>
      <c r="L63" s="16">
        <v>0.47413382999999998</v>
      </c>
      <c r="M63" s="14">
        <v>0</v>
      </c>
      <c r="N63" s="16">
        <v>0</v>
      </c>
      <c r="O63" s="14" t="s">
        <v>582</v>
      </c>
      <c r="P63" s="16" t="s">
        <v>582</v>
      </c>
      <c r="Q63" s="14">
        <v>3.5313379999999998E-2</v>
      </c>
      <c r="R63" s="16">
        <v>2.5429110000000001E-2</v>
      </c>
      <c r="S63" s="14">
        <v>0.16146611999999999</v>
      </c>
      <c r="T63" s="16">
        <v>6.5115699999999999E-2</v>
      </c>
      <c r="U63" s="14">
        <v>4.4302596699999999</v>
      </c>
      <c r="V63" s="16">
        <v>0.32414626000000002</v>
      </c>
    </row>
    <row r="64" spans="1:22" x14ac:dyDescent="0.25">
      <c r="A64" s="11" t="s">
        <v>534</v>
      </c>
      <c r="B64" s="13">
        <v>3634</v>
      </c>
      <c r="C64" s="14">
        <f>(3/B64*100)</f>
        <v>8.2553659878921298E-2</v>
      </c>
      <c r="D64" s="15">
        <v>3631</v>
      </c>
      <c r="E64" s="14">
        <v>15.139488480000001</v>
      </c>
      <c r="F64" s="16">
        <v>0.58834352999999995</v>
      </c>
      <c r="G64" s="14">
        <v>21.74374444</v>
      </c>
      <c r="H64" s="16">
        <v>0.61922489000000003</v>
      </c>
      <c r="I64" s="14">
        <v>45.758544729999997</v>
      </c>
      <c r="J64" s="16">
        <v>0.89467344999999998</v>
      </c>
      <c r="K64" s="14">
        <v>14.94165067</v>
      </c>
      <c r="L64" s="16">
        <v>0.71763902999999996</v>
      </c>
      <c r="M64" s="14">
        <v>0</v>
      </c>
      <c r="N64" s="16">
        <v>0</v>
      </c>
      <c r="O64" s="14" t="s">
        <v>582</v>
      </c>
      <c r="P64" s="16" t="s">
        <v>582</v>
      </c>
      <c r="Q64" s="14">
        <v>0</v>
      </c>
      <c r="R64" s="16">
        <v>0</v>
      </c>
      <c r="S64" s="14">
        <v>8.0028440000000006E-2</v>
      </c>
      <c r="T64" s="16">
        <v>4.5886400000000001E-2</v>
      </c>
      <c r="U64" s="14">
        <v>2.3365432400000001</v>
      </c>
      <c r="V64" s="16">
        <v>0.23087487000000001</v>
      </c>
    </row>
    <row r="65" spans="1:22" x14ac:dyDescent="0.25">
      <c r="A65" s="11" t="s">
        <v>535</v>
      </c>
      <c r="B65" s="13">
        <v>5325</v>
      </c>
      <c r="C65" s="14">
        <f>(14/B65*100)</f>
        <v>0.26291079812206569</v>
      </c>
      <c r="D65" s="15">
        <v>5311</v>
      </c>
      <c r="E65" s="14">
        <v>5.4381110399999999</v>
      </c>
      <c r="F65" s="16">
        <v>0.32335461999999998</v>
      </c>
      <c r="G65" s="14">
        <v>7.0061968800000001</v>
      </c>
      <c r="H65" s="16">
        <v>0.47643820999999997</v>
      </c>
      <c r="I65" s="14">
        <v>69.536948510000002</v>
      </c>
      <c r="J65" s="16">
        <v>0.73739204999999997</v>
      </c>
      <c r="K65" s="14">
        <v>16.180938900000001</v>
      </c>
      <c r="L65" s="16">
        <v>0.73130737000000001</v>
      </c>
      <c r="M65" s="14">
        <v>0</v>
      </c>
      <c r="N65" s="16">
        <v>0</v>
      </c>
      <c r="O65" s="14" t="s">
        <v>582</v>
      </c>
      <c r="P65" s="16" t="s">
        <v>582</v>
      </c>
      <c r="Q65" s="14">
        <v>0.17619542999999999</v>
      </c>
      <c r="R65" s="16">
        <v>6.0983790000000003E-2</v>
      </c>
      <c r="S65" s="14">
        <v>3.6062110000000001E-2</v>
      </c>
      <c r="T65" s="16">
        <v>2.252875E-2</v>
      </c>
      <c r="U65" s="14">
        <v>1.6255471399999999</v>
      </c>
      <c r="V65" s="16">
        <v>0.20552229</v>
      </c>
    </row>
    <row r="66" spans="1:22" x14ac:dyDescent="0.25">
      <c r="A66" s="11" t="s">
        <v>536</v>
      </c>
      <c r="B66" s="13">
        <v>5665</v>
      </c>
      <c r="C66" s="14">
        <f>(81/B66*100)</f>
        <v>1.4298323036187115</v>
      </c>
      <c r="D66" s="15">
        <v>5584</v>
      </c>
      <c r="E66" s="14">
        <v>10.37875878</v>
      </c>
      <c r="F66" s="16">
        <v>0.37728300999999997</v>
      </c>
      <c r="G66" s="14">
        <v>23.46060902</v>
      </c>
      <c r="H66" s="16">
        <v>0.54260551999999995</v>
      </c>
      <c r="I66" s="14">
        <v>38.170061830000002</v>
      </c>
      <c r="J66" s="16">
        <v>0.68821396999999995</v>
      </c>
      <c r="K66" s="14">
        <v>12.837901540000001</v>
      </c>
      <c r="L66" s="16">
        <v>0.41057013999999997</v>
      </c>
      <c r="M66" s="14">
        <v>11.133027179999999</v>
      </c>
      <c r="N66" s="16">
        <v>0.36683465999999998</v>
      </c>
      <c r="O66" s="14" t="s">
        <v>582</v>
      </c>
      <c r="P66" s="16" t="s">
        <v>582</v>
      </c>
      <c r="Q66" s="14">
        <v>0</v>
      </c>
      <c r="R66" s="16">
        <v>0</v>
      </c>
      <c r="S66" s="14">
        <v>0</v>
      </c>
      <c r="T66" s="16">
        <v>0</v>
      </c>
      <c r="U66" s="14">
        <v>4.0196416399999997</v>
      </c>
      <c r="V66" s="16">
        <v>0.26717393</v>
      </c>
    </row>
    <row r="67" spans="1:22" x14ac:dyDescent="0.25">
      <c r="A67" s="11" t="s">
        <v>537</v>
      </c>
      <c r="B67" s="13">
        <v>6971</v>
      </c>
      <c r="C67" s="14">
        <f>(440/B67*100)</f>
        <v>6.3118634342275142</v>
      </c>
      <c r="D67" s="15">
        <v>6531</v>
      </c>
      <c r="E67" s="14">
        <v>7.7363142299999996</v>
      </c>
      <c r="F67" s="16">
        <v>0.34496280000000001</v>
      </c>
      <c r="G67" s="14">
        <v>13.678310400000001</v>
      </c>
      <c r="H67" s="16">
        <v>0.48223845999999998</v>
      </c>
      <c r="I67" s="14">
        <v>54.973683200000004</v>
      </c>
      <c r="J67" s="16">
        <v>0.65106165999999999</v>
      </c>
      <c r="K67" s="14">
        <v>16.924227179999999</v>
      </c>
      <c r="L67" s="16">
        <v>0.56495150999999999</v>
      </c>
      <c r="M67" s="14">
        <v>5.31172983</v>
      </c>
      <c r="N67" s="16">
        <v>0.44051331999999999</v>
      </c>
      <c r="O67" s="14" t="s">
        <v>582</v>
      </c>
      <c r="P67" s="16" t="s">
        <v>582</v>
      </c>
      <c r="Q67" s="14">
        <v>0</v>
      </c>
      <c r="R67" s="16">
        <v>0</v>
      </c>
      <c r="S67" s="14">
        <v>0</v>
      </c>
      <c r="T67" s="16">
        <v>0</v>
      </c>
      <c r="U67" s="14">
        <v>1.3757351600000001</v>
      </c>
      <c r="V67" s="16">
        <v>0.16441511</v>
      </c>
    </row>
    <row r="68" spans="1:22" x14ac:dyDescent="0.25">
      <c r="A68" s="11" t="s">
        <v>538</v>
      </c>
      <c r="B68" s="13">
        <v>12083</v>
      </c>
      <c r="C68" s="14">
        <f>(29/B68*100)</f>
        <v>0.2400066208722999</v>
      </c>
      <c r="D68" s="15">
        <v>12054</v>
      </c>
      <c r="E68" s="14">
        <v>9.2613166000000007</v>
      </c>
      <c r="F68" s="16">
        <v>0.24098939999999999</v>
      </c>
      <c r="G68" s="14">
        <v>18.31711237</v>
      </c>
      <c r="H68" s="16">
        <v>0.34661665000000003</v>
      </c>
      <c r="I68" s="14">
        <v>38.984562539999999</v>
      </c>
      <c r="J68" s="16">
        <v>0.49425086000000001</v>
      </c>
      <c r="K68" s="14">
        <v>16.007631880000002</v>
      </c>
      <c r="L68" s="16">
        <v>0.35516294999999998</v>
      </c>
      <c r="M68" s="14">
        <v>14.942653399999999</v>
      </c>
      <c r="N68" s="16">
        <v>0.29656916999999999</v>
      </c>
      <c r="O68" s="14" t="s">
        <v>582</v>
      </c>
      <c r="P68" s="16" t="s">
        <v>582</v>
      </c>
      <c r="Q68" s="14">
        <v>0</v>
      </c>
      <c r="R68" s="16">
        <v>0</v>
      </c>
      <c r="S68" s="14">
        <v>0</v>
      </c>
      <c r="T68" s="16">
        <v>0</v>
      </c>
      <c r="U68" s="14">
        <v>2.4867232000000001</v>
      </c>
      <c r="V68" s="16">
        <v>0.13889198999999999</v>
      </c>
    </row>
    <row r="69" spans="1:22" x14ac:dyDescent="0.25">
      <c r="A69" s="11" t="s">
        <v>539</v>
      </c>
      <c r="B69" s="13">
        <v>4876</v>
      </c>
      <c r="C69" s="14">
        <f>(0/B69*100)</f>
        <v>0</v>
      </c>
      <c r="D69" s="15">
        <v>4876</v>
      </c>
      <c r="E69" s="14">
        <v>7.9965699800000003</v>
      </c>
      <c r="F69" s="16">
        <v>0.71340192999999996</v>
      </c>
      <c r="G69" s="14">
        <v>10.06504292</v>
      </c>
      <c r="H69" s="16">
        <v>0.59166081999999998</v>
      </c>
      <c r="I69" s="14">
        <v>64.987376389999994</v>
      </c>
      <c r="J69" s="16">
        <v>0.98752070000000003</v>
      </c>
      <c r="K69" s="14">
        <v>16.713037620000001</v>
      </c>
      <c r="L69" s="16">
        <v>0.78502746999999995</v>
      </c>
      <c r="M69" s="14">
        <v>0</v>
      </c>
      <c r="N69" s="16">
        <v>0</v>
      </c>
      <c r="O69" s="14" t="s">
        <v>582</v>
      </c>
      <c r="P69" s="16" t="s">
        <v>582</v>
      </c>
      <c r="Q69" s="14">
        <v>0</v>
      </c>
      <c r="R69" s="16">
        <v>0</v>
      </c>
      <c r="S69" s="14">
        <v>0</v>
      </c>
      <c r="T69" s="16">
        <v>0</v>
      </c>
      <c r="U69" s="14">
        <v>0.23797309</v>
      </c>
      <c r="V69" s="16">
        <v>9.6175570000000002E-2</v>
      </c>
    </row>
    <row r="70" spans="1:22" x14ac:dyDescent="0.25">
      <c r="A70" s="11" t="s">
        <v>540</v>
      </c>
      <c r="B70" s="13">
        <v>6036</v>
      </c>
      <c r="C70" s="14">
        <f>(223/B70*100)</f>
        <v>3.6944996686547382</v>
      </c>
      <c r="D70" s="15">
        <v>5813</v>
      </c>
      <c r="E70" s="14">
        <v>7.9239912800000001</v>
      </c>
      <c r="F70" s="16">
        <v>0.47043884000000002</v>
      </c>
      <c r="G70" s="14">
        <v>16.883109529999999</v>
      </c>
      <c r="H70" s="16">
        <v>1.0015629800000001</v>
      </c>
      <c r="I70" s="14">
        <v>46.268891590000003</v>
      </c>
      <c r="J70" s="16">
        <v>0.74222250000000001</v>
      </c>
      <c r="K70" s="14">
        <v>22.753504540000002</v>
      </c>
      <c r="L70" s="16">
        <v>1.4685572</v>
      </c>
      <c r="M70" s="14">
        <v>4.3266809899999998</v>
      </c>
      <c r="N70" s="16">
        <v>0.28253083000000001</v>
      </c>
      <c r="O70" s="14" t="s">
        <v>582</v>
      </c>
      <c r="P70" s="16" t="s">
        <v>582</v>
      </c>
      <c r="Q70" s="14">
        <v>0</v>
      </c>
      <c r="R70" s="16">
        <v>0</v>
      </c>
      <c r="S70" s="14">
        <v>0</v>
      </c>
      <c r="T70" s="16">
        <v>0</v>
      </c>
      <c r="U70" s="14">
        <v>1.8438220700000001</v>
      </c>
      <c r="V70" s="16">
        <v>0.17655324999999999</v>
      </c>
    </row>
    <row r="71" spans="1:22" x14ac:dyDescent="0.25">
      <c r="A71" s="11" t="s">
        <v>541</v>
      </c>
      <c r="B71" s="13">
        <v>6115</v>
      </c>
      <c r="C71" s="14">
        <f>(21/B71*100)</f>
        <v>0.34341782502044155</v>
      </c>
      <c r="D71" s="15">
        <v>6094</v>
      </c>
      <c r="E71" s="14">
        <v>4.4132832300000002</v>
      </c>
      <c r="F71" s="16">
        <v>0.27299184999999998</v>
      </c>
      <c r="G71" s="14">
        <v>12.447032159999999</v>
      </c>
      <c r="H71" s="16">
        <v>0.41559715000000003</v>
      </c>
      <c r="I71" s="14">
        <v>55.597666349999997</v>
      </c>
      <c r="J71" s="16">
        <v>0.69202551999999995</v>
      </c>
      <c r="K71" s="14">
        <v>21.78512267</v>
      </c>
      <c r="L71" s="16">
        <v>0.53960954999999999</v>
      </c>
      <c r="M71" s="14">
        <v>5.6742095199999998</v>
      </c>
      <c r="N71" s="16">
        <v>0.27684579999999998</v>
      </c>
      <c r="O71" s="14" t="s">
        <v>582</v>
      </c>
      <c r="P71" s="16" t="s">
        <v>582</v>
      </c>
      <c r="Q71" s="14">
        <v>0</v>
      </c>
      <c r="R71" s="16">
        <v>0</v>
      </c>
      <c r="S71" s="14">
        <v>0</v>
      </c>
      <c r="T71" s="16">
        <v>0</v>
      </c>
      <c r="U71" s="14">
        <v>8.2686079999999995E-2</v>
      </c>
      <c r="V71" s="16">
        <v>3.4449830000000001E-2</v>
      </c>
    </row>
    <row r="72" spans="1:22" x14ac:dyDescent="0.25">
      <c r="A72" s="11" t="s">
        <v>542</v>
      </c>
      <c r="B72" s="13">
        <v>7708</v>
      </c>
      <c r="C72" s="14">
        <f>(5/B72*100)</f>
        <v>6.4867669953295279E-2</v>
      </c>
      <c r="D72" s="15">
        <v>7703</v>
      </c>
      <c r="E72" s="14">
        <v>4.1081116099999999</v>
      </c>
      <c r="F72" s="16">
        <v>0.30435685000000001</v>
      </c>
      <c r="G72" s="14">
        <v>15.820479069999999</v>
      </c>
      <c r="H72" s="16">
        <v>0.48390153000000002</v>
      </c>
      <c r="I72" s="14">
        <v>54.845224610000002</v>
      </c>
      <c r="J72" s="16">
        <v>0.74239818000000002</v>
      </c>
      <c r="K72" s="14">
        <v>16.98848409</v>
      </c>
      <c r="L72" s="16">
        <v>0.52637175000000003</v>
      </c>
      <c r="M72" s="14">
        <v>8.2003239800000003</v>
      </c>
      <c r="N72" s="16">
        <v>0.96499683000000003</v>
      </c>
      <c r="O72" s="14" t="s">
        <v>582</v>
      </c>
      <c r="P72" s="16" t="s">
        <v>582</v>
      </c>
      <c r="Q72" s="14">
        <v>0</v>
      </c>
      <c r="R72" s="16">
        <v>0</v>
      </c>
      <c r="S72" s="14">
        <v>0</v>
      </c>
      <c r="T72" s="16">
        <v>0</v>
      </c>
      <c r="U72" s="14">
        <v>3.7376640000000003E-2</v>
      </c>
      <c r="V72" s="16">
        <v>2.194755E-2</v>
      </c>
    </row>
    <row r="73" spans="1:22" x14ac:dyDescent="0.25">
      <c r="A73" s="11" t="s">
        <v>543</v>
      </c>
      <c r="B73" s="13">
        <v>8249</v>
      </c>
      <c r="C73" s="14">
        <f>(160/B73*100)</f>
        <v>1.9396290459449632</v>
      </c>
      <c r="D73" s="15">
        <v>8089</v>
      </c>
      <c r="E73" s="14">
        <v>3.4687466100000002</v>
      </c>
      <c r="F73" s="16">
        <v>0.29471619999999998</v>
      </c>
      <c r="G73" s="14">
        <v>6.2887092200000003</v>
      </c>
      <c r="H73" s="16">
        <v>0.32169006999999999</v>
      </c>
      <c r="I73" s="14">
        <v>52.688386459999997</v>
      </c>
      <c r="J73" s="16">
        <v>0.85469578000000002</v>
      </c>
      <c r="K73" s="14">
        <v>25.648597909999999</v>
      </c>
      <c r="L73" s="16">
        <v>0.60235746000000001</v>
      </c>
      <c r="M73" s="14">
        <v>11.47847397</v>
      </c>
      <c r="N73" s="16">
        <v>0.72324754000000002</v>
      </c>
      <c r="O73" s="14" t="s">
        <v>582</v>
      </c>
      <c r="P73" s="16" t="s">
        <v>582</v>
      </c>
      <c r="Q73" s="14">
        <v>0</v>
      </c>
      <c r="R73" s="16">
        <v>0</v>
      </c>
      <c r="S73" s="14">
        <v>0</v>
      </c>
      <c r="T73" s="16">
        <v>0</v>
      </c>
      <c r="U73" s="14">
        <v>0.42708583</v>
      </c>
      <c r="V73" s="16">
        <v>0.10809774</v>
      </c>
    </row>
    <row r="74" spans="1:22" x14ac:dyDescent="0.25">
      <c r="A74" s="11" t="s">
        <v>544</v>
      </c>
      <c r="B74" s="13">
        <v>4692</v>
      </c>
      <c r="C74" s="14">
        <f>(82/B74*100)</f>
        <v>1.7476555839727195</v>
      </c>
      <c r="D74" s="15">
        <v>4610</v>
      </c>
      <c r="E74" s="14">
        <v>10.803697379999999</v>
      </c>
      <c r="F74" s="16">
        <v>0.45344647999999999</v>
      </c>
      <c r="G74" s="14">
        <v>19.435981859999998</v>
      </c>
      <c r="H74" s="16">
        <v>0.61626084000000003</v>
      </c>
      <c r="I74" s="14">
        <v>50.609291229999997</v>
      </c>
      <c r="J74" s="16">
        <v>0.77646311000000001</v>
      </c>
      <c r="K74" s="14">
        <v>15.096641139999999</v>
      </c>
      <c r="L74" s="16">
        <v>0.50803938999999998</v>
      </c>
      <c r="M74" s="14">
        <v>0</v>
      </c>
      <c r="N74" s="16">
        <v>0</v>
      </c>
      <c r="O74" s="14" t="s">
        <v>582</v>
      </c>
      <c r="P74" s="16" t="s">
        <v>582</v>
      </c>
      <c r="Q74" s="14">
        <v>0</v>
      </c>
      <c r="R74" s="16">
        <v>0</v>
      </c>
      <c r="S74" s="14">
        <v>0.12576371</v>
      </c>
      <c r="T74" s="16">
        <v>5.0209730000000001E-2</v>
      </c>
      <c r="U74" s="14">
        <v>3.92862468</v>
      </c>
      <c r="V74" s="16">
        <v>0.32771992999999999</v>
      </c>
    </row>
    <row r="75" spans="1:22" x14ac:dyDescent="0.25">
      <c r="A75" s="11" t="s">
        <v>545</v>
      </c>
      <c r="B75" s="13">
        <v>5375</v>
      </c>
      <c r="C75" s="14">
        <f>(254/B75*100)</f>
        <v>4.7255813953488373</v>
      </c>
      <c r="D75" s="15">
        <v>5121</v>
      </c>
      <c r="E75" s="14">
        <v>11.91106351</v>
      </c>
      <c r="F75" s="16">
        <v>0.53076694999999996</v>
      </c>
      <c r="G75" s="14">
        <v>21.83678845</v>
      </c>
      <c r="H75" s="16">
        <v>0.60784053000000005</v>
      </c>
      <c r="I75" s="14">
        <v>41.97170878</v>
      </c>
      <c r="J75" s="16">
        <v>0.81326993000000003</v>
      </c>
      <c r="K75" s="14">
        <v>12.338388699999999</v>
      </c>
      <c r="L75" s="16">
        <v>0.54920570000000002</v>
      </c>
      <c r="M75" s="14">
        <v>8.2916572300000002</v>
      </c>
      <c r="N75" s="16">
        <v>0.72710640000000004</v>
      </c>
      <c r="O75" s="14" t="s">
        <v>582</v>
      </c>
      <c r="P75" s="16" t="s">
        <v>582</v>
      </c>
      <c r="Q75" s="14">
        <v>0</v>
      </c>
      <c r="R75" s="16">
        <v>0</v>
      </c>
      <c r="S75" s="14">
        <v>0</v>
      </c>
      <c r="T75" s="16">
        <v>0</v>
      </c>
      <c r="U75" s="14">
        <v>3.65039333</v>
      </c>
      <c r="V75" s="16">
        <v>0.34506038999999999</v>
      </c>
    </row>
    <row r="76" spans="1:22" x14ac:dyDescent="0.25">
      <c r="A76" s="11" t="s">
        <v>546</v>
      </c>
      <c r="B76" s="13">
        <v>14167</v>
      </c>
      <c r="C76" s="14">
        <f>(232/B76*100)</f>
        <v>1.6376085268581915</v>
      </c>
      <c r="D76" s="15">
        <v>13935</v>
      </c>
      <c r="E76" s="14">
        <v>8.4652747999999995</v>
      </c>
      <c r="F76" s="16">
        <v>0.41868881000000002</v>
      </c>
      <c r="G76" s="14">
        <v>17.79379071</v>
      </c>
      <c r="H76" s="16">
        <v>0.46666458999999999</v>
      </c>
      <c r="I76" s="14">
        <v>39.528829620000003</v>
      </c>
      <c r="J76" s="16">
        <v>0.72985898000000005</v>
      </c>
      <c r="K76" s="14">
        <v>20.683792650000001</v>
      </c>
      <c r="L76" s="16">
        <v>0.460447</v>
      </c>
      <c r="M76" s="14">
        <v>12.057348169999999</v>
      </c>
      <c r="N76" s="16">
        <v>0.48518382999999998</v>
      </c>
      <c r="O76" s="14" t="s">
        <v>582</v>
      </c>
      <c r="P76" s="16" t="s">
        <v>582</v>
      </c>
      <c r="Q76" s="14">
        <v>0</v>
      </c>
      <c r="R76" s="16">
        <v>0</v>
      </c>
      <c r="S76" s="14">
        <v>0</v>
      </c>
      <c r="T76" s="16">
        <v>0</v>
      </c>
      <c r="U76" s="14">
        <v>1.47096406</v>
      </c>
      <c r="V76" s="16">
        <v>0.15165675000000001</v>
      </c>
    </row>
    <row r="77" spans="1:22" x14ac:dyDescent="0.25">
      <c r="A77" s="11" t="s">
        <v>547</v>
      </c>
      <c r="B77" s="13">
        <v>6062</v>
      </c>
      <c r="C77" s="14">
        <f>(188/B77*100)</f>
        <v>3.1012867040580665</v>
      </c>
      <c r="D77" s="15">
        <v>5874</v>
      </c>
      <c r="E77" s="14">
        <v>8.8782276000000007</v>
      </c>
      <c r="F77" s="16">
        <v>0.48382194000000001</v>
      </c>
      <c r="G77" s="14">
        <v>17.221239270000002</v>
      </c>
      <c r="H77" s="16">
        <v>0.58294082000000003</v>
      </c>
      <c r="I77" s="14">
        <v>43.194523959999998</v>
      </c>
      <c r="J77" s="16">
        <v>0.71244384000000005</v>
      </c>
      <c r="K77" s="14">
        <v>13.206895340000001</v>
      </c>
      <c r="L77" s="16">
        <v>0.49923044</v>
      </c>
      <c r="M77" s="14">
        <v>11.508011890000001</v>
      </c>
      <c r="N77" s="16">
        <v>0.59926360000000001</v>
      </c>
      <c r="O77" s="14" t="s">
        <v>582</v>
      </c>
      <c r="P77" s="16" t="s">
        <v>582</v>
      </c>
      <c r="Q77" s="14">
        <v>0</v>
      </c>
      <c r="R77" s="16">
        <v>0</v>
      </c>
      <c r="S77" s="14">
        <v>0</v>
      </c>
      <c r="T77" s="16">
        <v>0</v>
      </c>
      <c r="U77" s="14">
        <v>5.9911019300000001</v>
      </c>
      <c r="V77" s="16">
        <v>0.40478261999999998</v>
      </c>
    </row>
    <row r="78" spans="1:22" x14ac:dyDescent="0.25">
      <c r="A78" s="11" t="s">
        <v>548</v>
      </c>
      <c r="B78" s="13">
        <v>5826</v>
      </c>
      <c r="C78" s="14">
        <f>(0/B78*100)</f>
        <v>0</v>
      </c>
      <c r="D78" s="15">
        <v>5826</v>
      </c>
      <c r="E78" s="14">
        <v>1.64494932</v>
      </c>
      <c r="F78" s="16">
        <v>0.26684608999999998</v>
      </c>
      <c r="G78" s="14">
        <v>2.3808469400000001</v>
      </c>
      <c r="H78" s="16">
        <v>0.28315630000000003</v>
      </c>
      <c r="I78" s="14">
        <v>59.498246139999999</v>
      </c>
      <c r="J78" s="16">
        <v>1.08858397</v>
      </c>
      <c r="K78" s="14">
        <v>36.147665779999997</v>
      </c>
      <c r="L78" s="16">
        <v>1.16861193</v>
      </c>
      <c r="M78" s="14">
        <v>0</v>
      </c>
      <c r="N78" s="16">
        <v>0</v>
      </c>
      <c r="O78" s="14" t="s">
        <v>582</v>
      </c>
      <c r="P78" s="16" t="s">
        <v>582</v>
      </c>
      <c r="Q78" s="14">
        <v>4.9185230000000003E-2</v>
      </c>
      <c r="R78" s="16">
        <v>4.875024E-2</v>
      </c>
      <c r="S78" s="14">
        <v>6.0906429999999998E-2</v>
      </c>
      <c r="T78" s="16">
        <v>4.1546369999999999E-2</v>
      </c>
      <c r="U78" s="14">
        <v>0.21820016</v>
      </c>
      <c r="V78" s="16">
        <v>7.2186879999999995E-2</v>
      </c>
    </row>
    <row r="79" spans="1:22" ht="24.95" customHeight="1" x14ac:dyDescent="0.25">
      <c r="A79" s="11" t="s">
        <v>549</v>
      </c>
      <c r="B79" s="13">
        <v>1657</v>
      </c>
      <c r="C79" s="14">
        <f>(41/B79*100)</f>
        <v>2.4743512371756187</v>
      </c>
      <c r="D79" s="15">
        <v>1616</v>
      </c>
      <c r="E79" s="14">
        <v>8.6303157600000002</v>
      </c>
      <c r="F79" s="16">
        <v>1.07719706</v>
      </c>
      <c r="G79" s="14">
        <v>22.39139243</v>
      </c>
      <c r="H79" s="16">
        <v>1.52064296</v>
      </c>
      <c r="I79" s="14">
        <v>55.916007440000001</v>
      </c>
      <c r="J79" s="16">
        <v>1.5285136800000001</v>
      </c>
      <c r="K79" s="14">
        <v>12.055589339999999</v>
      </c>
      <c r="L79" s="16">
        <v>1.5232465399999999</v>
      </c>
      <c r="M79" s="14">
        <v>0</v>
      </c>
      <c r="N79" s="16">
        <v>0</v>
      </c>
      <c r="O79" s="14" t="s">
        <v>582</v>
      </c>
      <c r="P79" s="16" t="s">
        <v>582</v>
      </c>
      <c r="Q79" s="14">
        <v>0</v>
      </c>
      <c r="R79" s="16">
        <v>0</v>
      </c>
      <c r="S79" s="14">
        <v>0</v>
      </c>
      <c r="T79" s="16">
        <v>0</v>
      </c>
      <c r="U79" s="14">
        <v>1.0066950299999999</v>
      </c>
      <c r="V79" s="16">
        <v>0.22644712</v>
      </c>
    </row>
    <row r="80" spans="1:22" x14ac:dyDescent="0.25">
      <c r="A80" s="11" t="s">
        <v>550</v>
      </c>
      <c r="B80" s="13">
        <v>7841</v>
      </c>
      <c r="C80" s="14">
        <f>(0/B80*100)</f>
        <v>0</v>
      </c>
      <c r="D80" s="15">
        <v>7841</v>
      </c>
      <c r="E80" s="14">
        <v>4.35141065</v>
      </c>
      <c r="F80" s="16">
        <v>0.38744042000000001</v>
      </c>
      <c r="G80" s="14">
        <v>4.6243499999999997</v>
      </c>
      <c r="H80" s="16">
        <v>0.38259496999999998</v>
      </c>
      <c r="I80" s="14">
        <v>38.321788249999997</v>
      </c>
      <c r="J80" s="16">
        <v>1.18791135</v>
      </c>
      <c r="K80" s="14">
        <v>52.591795949999998</v>
      </c>
      <c r="L80" s="16">
        <v>1.3423160000000001</v>
      </c>
      <c r="M80" s="14">
        <v>0</v>
      </c>
      <c r="N80" s="16">
        <v>0</v>
      </c>
      <c r="O80" s="14" t="s">
        <v>582</v>
      </c>
      <c r="P80" s="16" t="s">
        <v>582</v>
      </c>
      <c r="Q80" s="14">
        <v>0</v>
      </c>
      <c r="R80" s="16">
        <v>0</v>
      </c>
      <c r="S80" s="14">
        <v>0</v>
      </c>
      <c r="T80" s="16">
        <v>0</v>
      </c>
      <c r="U80" s="14">
        <v>0.11065514999999999</v>
      </c>
      <c r="V80" s="16">
        <v>5.1983939999999999E-2</v>
      </c>
    </row>
    <row r="81" spans="1:22" x14ac:dyDescent="0.25">
      <c r="A81" s="19" t="s">
        <v>551</v>
      </c>
      <c r="B81" s="13">
        <v>8861</v>
      </c>
      <c r="C81" s="14">
        <f>(76/B81*100)</f>
        <v>0.85769100552984989</v>
      </c>
      <c r="D81" s="15">
        <v>8785</v>
      </c>
      <c r="E81" s="14">
        <v>4.91708167</v>
      </c>
      <c r="F81" s="16">
        <v>0.31116485999999999</v>
      </c>
      <c r="G81" s="14">
        <v>12.19189772</v>
      </c>
      <c r="H81" s="16">
        <v>0.58440771000000002</v>
      </c>
      <c r="I81" s="14">
        <v>57.971477520000001</v>
      </c>
      <c r="J81" s="16">
        <v>0.90939952999999996</v>
      </c>
      <c r="K81" s="14">
        <v>14.14486441</v>
      </c>
      <c r="L81" s="16">
        <v>0.51945821000000003</v>
      </c>
      <c r="M81" s="14">
        <v>10.520632389999999</v>
      </c>
      <c r="N81" s="16">
        <v>0.71810531</v>
      </c>
      <c r="O81" s="14" t="s">
        <v>582</v>
      </c>
      <c r="P81" s="16" t="s">
        <v>582</v>
      </c>
      <c r="Q81" s="14">
        <v>0</v>
      </c>
      <c r="R81" s="16">
        <v>0</v>
      </c>
      <c r="S81" s="14">
        <v>0</v>
      </c>
      <c r="T81" s="16">
        <v>0</v>
      </c>
      <c r="U81" s="14">
        <v>0.25404628000000001</v>
      </c>
      <c r="V81" s="16">
        <v>5.850673E-2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(544/B7*100)</f>
        <v>3.7439779766001378</v>
      </c>
      <c r="D7" s="15">
        <v>13986</v>
      </c>
      <c r="E7" s="14">
        <v>13.81359147</v>
      </c>
      <c r="F7" s="16">
        <v>0.41867633999999998</v>
      </c>
      <c r="G7" s="14">
        <v>22.357168099999999</v>
      </c>
      <c r="H7" s="16">
        <v>0.40810484000000002</v>
      </c>
      <c r="I7" s="14">
        <v>37.081314339999999</v>
      </c>
      <c r="J7" s="16">
        <v>0.60859892000000004</v>
      </c>
      <c r="K7" s="14">
        <v>10.55887343</v>
      </c>
      <c r="L7" s="16">
        <v>0.36633871000000001</v>
      </c>
      <c r="M7" s="14">
        <v>14.699505220000001</v>
      </c>
      <c r="N7" s="16">
        <v>0.49620502</v>
      </c>
      <c r="O7" s="14" t="s">
        <v>582</v>
      </c>
      <c r="P7" s="16" t="s">
        <v>582</v>
      </c>
      <c r="Q7" s="14">
        <v>0</v>
      </c>
      <c r="R7" s="16">
        <v>0</v>
      </c>
      <c r="S7" s="14">
        <v>0</v>
      </c>
      <c r="T7" s="16">
        <v>0</v>
      </c>
      <c r="U7" s="14">
        <v>1.4895474500000001</v>
      </c>
      <c r="V7" s="16">
        <v>0.12242085</v>
      </c>
    </row>
    <row r="8" spans="1:22" x14ac:dyDescent="0.25">
      <c r="A8" s="11" t="s">
        <v>478</v>
      </c>
      <c r="B8" s="13">
        <v>7007</v>
      </c>
      <c r="C8" s="14">
        <f>(53/B8*100)</f>
        <v>0.7563864706721849</v>
      </c>
      <c r="D8" s="15">
        <v>6954</v>
      </c>
      <c r="E8" s="14">
        <v>7.8070819599999997</v>
      </c>
      <c r="F8" s="16">
        <v>0.63061266000000005</v>
      </c>
      <c r="G8" s="14">
        <v>13.48527687</v>
      </c>
      <c r="H8" s="16">
        <v>0.68698822000000004</v>
      </c>
      <c r="I8" s="14">
        <v>34.33173438</v>
      </c>
      <c r="J8" s="16">
        <v>0.78847257000000004</v>
      </c>
      <c r="K8" s="14">
        <v>25.157163300000001</v>
      </c>
      <c r="L8" s="16">
        <v>0.91951159000000005</v>
      </c>
      <c r="M8" s="14">
        <v>16.844628409999999</v>
      </c>
      <c r="N8" s="16">
        <v>0.87170590000000003</v>
      </c>
      <c r="O8" s="14" t="s">
        <v>582</v>
      </c>
      <c r="P8" s="16" t="s">
        <v>582</v>
      </c>
      <c r="Q8" s="14">
        <v>0</v>
      </c>
      <c r="R8" s="16">
        <v>0</v>
      </c>
      <c r="S8" s="14">
        <v>0</v>
      </c>
      <c r="T8" s="16">
        <v>0</v>
      </c>
      <c r="U8" s="14">
        <v>2.3741150800000002</v>
      </c>
      <c r="V8" s="16">
        <v>0.23163823</v>
      </c>
    </row>
    <row r="9" spans="1:22" x14ac:dyDescent="0.25">
      <c r="A9" s="11" t="s">
        <v>479</v>
      </c>
      <c r="B9" s="13">
        <v>9651</v>
      </c>
      <c r="C9" s="14">
        <f>(642/B9*100)</f>
        <v>6.6521603978862291</v>
      </c>
      <c r="D9" s="15">
        <v>9009</v>
      </c>
      <c r="E9" s="14">
        <v>14.62225619</v>
      </c>
      <c r="F9" s="16">
        <v>0.60392732999999998</v>
      </c>
      <c r="G9" s="14">
        <v>22.9032558</v>
      </c>
      <c r="H9" s="16">
        <v>0.55082481000000005</v>
      </c>
      <c r="I9" s="14">
        <v>41.30075136</v>
      </c>
      <c r="J9" s="16">
        <v>0.71304990999999995</v>
      </c>
      <c r="K9" s="14">
        <v>12.769776739999999</v>
      </c>
      <c r="L9" s="16">
        <v>0.58219571000000003</v>
      </c>
      <c r="M9" s="14">
        <v>5.2375804300000004</v>
      </c>
      <c r="N9" s="16">
        <v>0.40112165999999999</v>
      </c>
      <c r="O9" s="14" t="s">
        <v>582</v>
      </c>
      <c r="P9" s="16" t="s">
        <v>582</v>
      </c>
      <c r="Q9" s="14">
        <v>0</v>
      </c>
      <c r="R9" s="16">
        <v>0</v>
      </c>
      <c r="S9" s="14">
        <v>0</v>
      </c>
      <c r="T9" s="16">
        <v>0</v>
      </c>
      <c r="U9" s="14">
        <v>3.1663794699999999</v>
      </c>
      <c r="V9" s="16">
        <v>0.23402555999999999</v>
      </c>
    </row>
    <row r="10" spans="1:22" x14ac:dyDescent="0.25">
      <c r="A10" s="11" t="s">
        <v>480</v>
      </c>
      <c r="B10" s="13">
        <v>20058</v>
      </c>
      <c r="C10" s="14">
        <f>(547/B10*100)</f>
        <v>2.7270914348389672</v>
      </c>
      <c r="D10" s="15">
        <v>19511</v>
      </c>
      <c r="E10" s="14">
        <v>12.151207319999999</v>
      </c>
      <c r="F10" s="16">
        <v>0.41981017999999998</v>
      </c>
      <c r="G10" s="14">
        <v>20.586161220000001</v>
      </c>
      <c r="H10" s="16">
        <v>0.49984011</v>
      </c>
      <c r="I10" s="14">
        <v>42.301841289999999</v>
      </c>
      <c r="J10" s="16">
        <v>0.53734919000000003</v>
      </c>
      <c r="K10" s="14">
        <v>15.937598749999999</v>
      </c>
      <c r="L10" s="16">
        <v>0.46869748999999999</v>
      </c>
      <c r="M10" s="14">
        <v>7.6103137600000004</v>
      </c>
      <c r="N10" s="16">
        <v>0.36815969999999998</v>
      </c>
      <c r="O10" s="14" t="s">
        <v>582</v>
      </c>
      <c r="P10" s="16" t="s">
        <v>582</v>
      </c>
      <c r="Q10" s="14">
        <v>0</v>
      </c>
      <c r="R10" s="16">
        <v>0</v>
      </c>
      <c r="S10" s="14">
        <v>0</v>
      </c>
      <c r="T10" s="16">
        <v>0</v>
      </c>
      <c r="U10" s="14">
        <v>1.4128776599999999</v>
      </c>
      <c r="V10" s="16">
        <v>0.15206770999999999</v>
      </c>
    </row>
    <row r="11" spans="1:22" x14ac:dyDescent="0.25">
      <c r="A11" s="11" t="s">
        <v>481</v>
      </c>
      <c r="B11" s="13">
        <v>7053</v>
      </c>
      <c r="C11" s="14">
        <f>(98/B11*100)</f>
        <v>1.3894796540479228</v>
      </c>
      <c r="D11" s="15">
        <v>6955</v>
      </c>
      <c r="E11" s="14">
        <v>9.1935397900000009</v>
      </c>
      <c r="F11" s="16">
        <v>0.56119629000000004</v>
      </c>
      <c r="G11" s="14">
        <v>22.651908500000001</v>
      </c>
      <c r="H11" s="16">
        <v>0.67332080000000005</v>
      </c>
      <c r="I11" s="14">
        <v>47.057941769999999</v>
      </c>
      <c r="J11" s="16">
        <v>0.97276759000000002</v>
      </c>
      <c r="K11" s="14">
        <v>8.5719222800000008</v>
      </c>
      <c r="L11" s="16">
        <v>0.67977204999999996</v>
      </c>
      <c r="M11" s="14">
        <v>10.45191018</v>
      </c>
      <c r="N11" s="16">
        <v>0.56812699</v>
      </c>
      <c r="O11" s="14" t="s">
        <v>582</v>
      </c>
      <c r="P11" s="16" t="s">
        <v>582</v>
      </c>
      <c r="Q11" s="14">
        <v>0</v>
      </c>
      <c r="R11" s="16">
        <v>0</v>
      </c>
      <c r="S11" s="14">
        <v>0</v>
      </c>
      <c r="T11" s="16">
        <v>0</v>
      </c>
      <c r="U11" s="14">
        <v>2.0727774800000001</v>
      </c>
      <c r="V11" s="16">
        <v>0.23243905000000001</v>
      </c>
    </row>
    <row r="12" spans="1:22" x14ac:dyDescent="0.25">
      <c r="A12" s="11" t="s">
        <v>482</v>
      </c>
      <c r="B12" s="13">
        <v>6894</v>
      </c>
      <c r="C12" s="14">
        <f>(59/B12*100)</f>
        <v>0.85581665216129965</v>
      </c>
      <c r="D12" s="15">
        <v>6835</v>
      </c>
      <c r="E12" s="14">
        <v>16.161765590000002</v>
      </c>
      <c r="F12" s="16">
        <v>0.64003564000000002</v>
      </c>
      <c r="G12" s="14">
        <v>22.021416670000001</v>
      </c>
      <c r="H12" s="16">
        <v>0.64064867999999997</v>
      </c>
      <c r="I12" s="14">
        <v>41.827504470000001</v>
      </c>
      <c r="J12" s="16">
        <v>0.83142547</v>
      </c>
      <c r="K12" s="14">
        <v>14.120356960000001</v>
      </c>
      <c r="L12" s="16">
        <v>0.66348357000000002</v>
      </c>
      <c r="M12" s="14">
        <v>3.9779236600000001</v>
      </c>
      <c r="N12" s="16">
        <v>0.38596943</v>
      </c>
      <c r="O12" s="14" t="s">
        <v>582</v>
      </c>
      <c r="P12" s="16" t="s">
        <v>582</v>
      </c>
      <c r="Q12" s="14">
        <v>0</v>
      </c>
      <c r="R12" s="16">
        <v>0</v>
      </c>
      <c r="S12" s="14">
        <v>0</v>
      </c>
      <c r="T12" s="16">
        <v>0</v>
      </c>
      <c r="U12" s="14">
        <v>1.89103266</v>
      </c>
      <c r="V12" s="16">
        <v>0.27463409</v>
      </c>
    </row>
    <row r="13" spans="1:22" x14ac:dyDescent="0.25">
      <c r="A13" s="11" t="s">
        <v>483</v>
      </c>
      <c r="B13" s="13">
        <v>7161</v>
      </c>
      <c r="C13" s="14">
        <f>(139/B13*100)</f>
        <v>1.9410696830051668</v>
      </c>
      <c r="D13" s="15">
        <v>7022</v>
      </c>
      <c r="E13" s="14">
        <v>10.99904898</v>
      </c>
      <c r="F13" s="16">
        <v>0.57372531000000004</v>
      </c>
      <c r="G13" s="14">
        <v>21.326354980000001</v>
      </c>
      <c r="H13" s="16">
        <v>0.79381670999999998</v>
      </c>
      <c r="I13" s="14">
        <v>46.738694330000001</v>
      </c>
      <c r="J13" s="16">
        <v>0.87452739999999995</v>
      </c>
      <c r="K13" s="14">
        <v>16.64904967</v>
      </c>
      <c r="L13" s="16">
        <v>0.84377679999999999</v>
      </c>
      <c r="M13" s="14">
        <v>3.2216342500000001</v>
      </c>
      <c r="N13" s="16">
        <v>0.39151573000000001</v>
      </c>
      <c r="O13" s="14" t="s">
        <v>582</v>
      </c>
      <c r="P13" s="16" t="s">
        <v>582</v>
      </c>
      <c r="Q13" s="14">
        <v>0</v>
      </c>
      <c r="R13" s="16">
        <v>0</v>
      </c>
      <c r="S13" s="14">
        <v>0</v>
      </c>
      <c r="T13" s="16">
        <v>0</v>
      </c>
      <c r="U13" s="14">
        <v>1.0652177899999999</v>
      </c>
      <c r="V13" s="16">
        <v>0.13873209</v>
      </c>
    </row>
    <row r="14" spans="1:22" x14ac:dyDescent="0.25">
      <c r="A14" s="11" t="s">
        <v>484</v>
      </c>
      <c r="B14" s="13">
        <v>5587</v>
      </c>
      <c r="C14" s="14">
        <f>(78/B14*100)</f>
        <v>1.3960980848398066</v>
      </c>
      <c r="D14" s="15">
        <v>5509</v>
      </c>
      <c r="E14" s="14">
        <v>7.38544863</v>
      </c>
      <c r="F14" s="16">
        <v>0.44456636999999999</v>
      </c>
      <c r="G14" s="14">
        <v>21.890622709999999</v>
      </c>
      <c r="H14" s="16">
        <v>0.77403063000000005</v>
      </c>
      <c r="I14" s="14">
        <v>49.51350437</v>
      </c>
      <c r="J14" s="16">
        <v>0.95416628999999997</v>
      </c>
      <c r="K14" s="14">
        <v>18.016902470000002</v>
      </c>
      <c r="L14" s="16">
        <v>0.84422454000000002</v>
      </c>
      <c r="M14" s="14">
        <v>2.4375598599999999</v>
      </c>
      <c r="N14" s="16">
        <v>0.23124138</v>
      </c>
      <c r="O14" s="14" t="s">
        <v>582</v>
      </c>
      <c r="P14" s="16" t="s">
        <v>582</v>
      </c>
      <c r="Q14" s="14">
        <v>0</v>
      </c>
      <c r="R14" s="16">
        <v>0</v>
      </c>
      <c r="S14" s="14">
        <v>0</v>
      </c>
      <c r="T14" s="16">
        <v>0</v>
      </c>
      <c r="U14" s="14">
        <v>0.75596196000000004</v>
      </c>
      <c r="V14" s="16">
        <v>0.13204403000000001</v>
      </c>
    </row>
    <row r="15" spans="1:22" x14ac:dyDescent="0.25">
      <c r="A15" s="11" t="s">
        <v>485</v>
      </c>
      <c r="B15" s="13">
        <v>5882</v>
      </c>
      <c r="C15" s="14">
        <f>(63/B15*100)</f>
        <v>1.0710642638558314</v>
      </c>
      <c r="D15" s="15">
        <v>5819</v>
      </c>
      <c r="E15" s="14">
        <v>8.9085245200000003</v>
      </c>
      <c r="F15" s="16">
        <v>0.47176171</v>
      </c>
      <c r="G15" s="14">
        <v>28.099649830000001</v>
      </c>
      <c r="H15" s="16">
        <v>0.88384152999999999</v>
      </c>
      <c r="I15" s="14">
        <v>50.849783850000001</v>
      </c>
      <c r="J15" s="16">
        <v>0.88728821000000002</v>
      </c>
      <c r="K15" s="14">
        <v>9.2163596099999996</v>
      </c>
      <c r="L15" s="16">
        <v>0.59490989000000005</v>
      </c>
      <c r="M15" s="14">
        <v>1.5669367400000001</v>
      </c>
      <c r="N15" s="16">
        <v>0.19263904000000001</v>
      </c>
      <c r="O15" s="14" t="s">
        <v>582</v>
      </c>
      <c r="P15" s="16" t="s">
        <v>582</v>
      </c>
      <c r="Q15" s="14">
        <v>0</v>
      </c>
      <c r="R15" s="16">
        <v>0</v>
      </c>
      <c r="S15" s="14">
        <v>0</v>
      </c>
      <c r="T15" s="16">
        <v>0</v>
      </c>
      <c r="U15" s="14">
        <v>1.35874545</v>
      </c>
      <c r="V15" s="16">
        <v>0.21492800000000001</v>
      </c>
    </row>
    <row r="16" spans="1:22" x14ac:dyDescent="0.25">
      <c r="A16" s="11" t="s">
        <v>486</v>
      </c>
      <c r="B16" s="13">
        <v>6108</v>
      </c>
      <c r="C16" s="14">
        <f>(122/B16*100)</f>
        <v>1.9973804846103469</v>
      </c>
      <c r="D16" s="15">
        <v>5986</v>
      </c>
      <c r="E16" s="14">
        <v>15.240404610000001</v>
      </c>
      <c r="F16" s="16">
        <v>0.58631575000000002</v>
      </c>
      <c r="G16" s="14">
        <v>28.298098889999999</v>
      </c>
      <c r="H16" s="16">
        <v>0.62282713000000001</v>
      </c>
      <c r="I16" s="14">
        <v>39.050494120000003</v>
      </c>
      <c r="J16" s="16">
        <v>0.77934959000000004</v>
      </c>
      <c r="K16" s="14">
        <v>7.5666072399999997</v>
      </c>
      <c r="L16" s="16">
        <v>0.38544863000000001</v>
      </c>
      <c r="M16" s="14">
        <v>7.7878761499999998</v>
      </c>
      <c r="N16" s="16">
        <v>0.68885803999999995</v>
      </c>
      <c r="O16" s="14" t="s">
        <v>582</v>
      </c>
      <c r="P16" s="16" t="s">
        <v>582</v>
      </c>
      <c r="Q16" s="14">
        <v>0</v>
      </c>
      <c r="R16" s="16">
        <v>0</v>
      </c>
      <c r="S16" s="14">
        <v>0</v>
      </c>
      <c r="T16" s="16">
        <v>0</v>
      </c>
      <c r="U16" s="14">
        <v>2.0565189799999999</v>
      </c>
      <c r="V16" s="16">
        <v>0.23358480000000001</v>
      </c>
    </row>
    <row r="17" spans="1:22" x14ac:dyDescent="0.25">
      <c r="A17" s="11" t="s">
        <v>487</v>
      </c>
      <c r="B17" s="13">
        <v>6504</v>
      </c>
      <c r="C17" s="14">
        <f>(1219/B17*100)</f>
        <v>18.742312423124229</v>
      </c>
      <c r="D17" s="15">
        <v>5285</v>
      </c>
      <c r="E17" s="14">
        <v>6.0711406099999996</v>
      </c>
      <c r="F17" s="16">
        <v>0.38790967999999998</v>
      </c>
      <c r="G17" s="14">
        <v>18.224741649999999</v>
      </c>
      <c r="H17" s="16">
        <v>0.62342892000000005</v>
      </c>
      <c r="I17" s="14">
        <v>43.181132869999999</v>
      </c>
      <c r="J17" s="16">
        <v>0.74448314000000004</v>
      </c>
      <c r="K17" s="14">
        <v>24.56627129</v>
      </c>
      <c r="L17" s="16">
        <v>0.90585525</v>
      </c>
      <c r="M17" s="14">
        <v>4.2325196900000002</v>
      </c>
      <c r="N17" s="16">
        <v>0.57935988000000005</v>
      </c>
      <c r="O17" s="14" t="s">
        <v>582</v>
      </c>
      <c r="P17" s="16" t="s">
        <v>582</v>
      </c>
      <c r="Q17" s="14">
        <v>0</v>
      </c>
      <c r="R17" s="16">
        <v>0</v>
      </c>
      <c r="S17" s="14">
        <v>0</v>
      </c>
      <c r="T17" s="16">
        <v>0</v>
      </c>
      <c r="U17" s="14">
        <v>3.7241938999999999</v>
      </c>
      <c r="V17" s="16">
        <v>0.33170904000000001</v>
      </c>
    </row>
    <row r="18" spans="1:22" x14ac:dyDescent="0.25">
      <c r="A18" s="11" t="s">
        <v>488</v>
      </c>
      <c r="B18" s="13">
        <v>5532</v>
      </c>
      <c r="C18" s="14">
        <f>(29/B18*100)</f>
        <v>0.52422270426608819</v>
      </c>
      <c r="D18" s="15">
        <v>5503</v>
      </c>
      <c r="E18" s="14">
        <v>12.63238615</v>
      </c>
      <c r="F18" s="16">
        <v>0.81725833000000003</v>
      </c>
      <c r="G18" s="14">
        <v>22.379746730000001</v>
      </c>
      <c r="H18" s="16">
        <v>0.77863214999999997</v>
      </c>
      <c r="I18" s="14">
        <v>47.014566459999998</v>
      </c>
      <c r="J18" s="16">
        <v>1.00024738</v>
      </c>
      <c r="K18" s="14">
        <v>11.70496593</v>
      </c>
      <c r="L18" s="16">
        <v>0.68208073999999996</v>
      </c>
      <c r="M18" s="14">
        <v>4.1571547500000001</v>
      </c>
      <c r="N18" s="16">
        <v>0.35353232000000001</v>
      </c>
      <c r="O18" s="14" t="s">
        <v>582</v>
      </c>
      <c r="P18" s="16" t="s">
        <v>582</v>
      </c>
      <c r="Q18" s="14">
        <v>0</v>
      </c>
      <c r="R18" s="16">
        <v>0</v>
      </c>
      <c r="S18" s="14">
        <v>0</v>
      </c>
      <c r="T18" s="16">
        <v>0</v>
      </c>
      <c r="U18" s="14">
        <v>2.1111799699999998</v>
      </c>
      <c r="V18" s="16">
        <v>0.29583885999999998</v>
      </c>
    </row>
    <row r="19" spans="1:22" x14ac:dyDescent="0.25">
      <c r="A19" s="11" t="s">
        <v>489</v>
      </c>
      <c r="B19" s="13">
        <v>5658</v>
      </c>
      <c r="C19" s="14">
        <f>(157/B19*100)</f>
        <v>2.7748320961470485</v>
      </c>
      <c r="D19" s="15">
        <v>5501</v>
      </c>
      <c r="E19" s="14">
        <v>8.6882327700000008</v>
      </c>
      <c r="F19" s="16">
        <v>0.47792410000000002</v>
      </c>
      <c r="G19" s="14">
        <v>19.362293959999999</v>
      </c>
      <c r="H19" s="16">
        <v>0.73158805000000005</v>
      </c>
      <c r="I19" s="14">
        <v>42.651206119999998</v>
      </c>
      <c r="J19" s="16">
        <v>0.89324895999999998</v>
      </c>
      <c r="K19" s="14">
        <v>13.19712262</v>
      </c>
      <c r="L19" s="16">
        <v>0.69710402000000005</v>
      </c>
      <c r="M19" s="14">
        <v>14.12509326</v>
      </c>
      <c r="N19" s="16">
        <v>1.27701727</v>
      </c>
      <c r="O19" s="14" t="s">
        <v>582</v>
      </c>
      <c r="P19" s="16" t="s">
        <v>582</v>
      </c>
      <c r="Q19" s="14">
        <v>0</v>
      </c>
      <c r="R19" s="16">
        <v>0</v>
      </c>
      <c r="S19" s="14">
        <v>0</v>
      </c>
      <c r="T19" s="16">
        <v>0</v>
      </c>
      <c r="U19" s="14">
        <v>1.97605126</v>
      </c>
      <c r="V19" s="16">
        <v>0.20794676000000001</v>
      </c>
    </row>
    <row r="20" spans="1:22" x14ac:dyDescent="0.25">
      <c r="A20" s="11" t="s">
        <v>490</v>
      </c>
      <c r="B20" s="13">
        <v>3371</v>
      </c>
      <c r="C20" s="14">
        <f>(75/B20*100)</f>
        <v>2.2248590922574905</v>
      </c>
      <c r="D20" s="15">
        <v>3296</v>
      </c>
      <c r="E20" s="14">
        <v>9.8105181100000003</v>
      </c>
      <c r="F20" s="16">
        <v>0.49783294</v>
      </c>
      <c r="G20" s="14">
        <v>20.004612269999999</v>
      </c>
      <c r="H20" s="16">
        <v>0.69011049999999996</v>
      </c>
      <c r="I20" s="14">
        <v>47.54112602</v>
      </c>
      <c r="J20" s="16">
        <v>0.87436687000000002</v>
      </c>
      <c r="K20" s="14">
        <v>14.54322543</v>
      </c>
      <c r="L20" s="16">
        <v>0.54799850999999999</v>
      </c>
      <c r="M20" s="14">
        <v>7.3078253999999996</v>
      </c>
      <c r="N20" s="16">
        <v>0.35115152999999999</v>
      </c>
      <c r="O20" s="14" t="s">
        <v>582</v>
      </c>
      <c r="P20" s="16" t="s">
        <v>582</v>
      </c>
      <c r="Q20" s="14">
        <v>0</v>
      </c>
      <c r="R20" s="16">
        <v>0</v>
      </c>
      <c r="S20" s="14">
        <v>0</v>
      </c>
      <c r="T20" s="16">
        <v>0</v>
      </c>
      <c r="U20" s="14">
        <v>0.79269277000000005</v>
      </c>
      <c r="V20" s="16">
        <v>0.14990883999999999</v>
      </c>
    </row>
    <row r="21" spans="1:22" x14ac:dyDescent="0.25">
      <c r="A21" s="11" t="s">
        <v>491</v>
      </c>
      <c r="B21" s="13">
        <v>5741</v>
      </c>
      <c r="C21" s="14">
        <f>(46/B21*100)</f>
        <v>0.80125413690994607</v>
      </c>
      <c r="D21" s="15">
        <v>5695</v>
      </c>
      <c r="E21" s="14">
        <v>11.28524681</v>
      </c>
      <c r="F21" s="16">
        <v>0.63028795000000004</v>
      </c>
      <c r="G21" s="14">
        <v>16.755062379999998</v>
      </c>
      <c r="H21" s="16">
        <v>0.56863311000000005</v>
      </c>
      <c r="I21" s="14">
        <v>41.881112280000004</v>
      </c>
      <c r="J21" s="16">
        <v>0.86545649000000002</v>
      </c>
      <c r="K21" s="14">
        <v>19.946091760000002</v>
      </c>
      <c r="L21" s="16">
        <v>0.74069549000000001</v>
      </c>
      <c r="M21" s="14">
        <v>9.1462723199999996</v>
      </c>
      <c r="N21" s="16">
        <v>0.86654134999999999</v>
      </c>
      <c r="O21" s="14" t="s">
        <v>582</v>
      </c>
      <c r="P21" s="16" t="s">
        <v>582</v>
      </c>
      <c r="Q21" s="14">
        <v>0</v>
      </c>
      <c r="R21" s="16">
        <v>0</v>
      </c>
      <c r="S21" s="14">
        <v>0</v>
      </c>
      <c r="T21" s="16">
        <v>0</v>
      </c>
      <c r="U21" s="14">
        <v>0.98621444999999996</v>
      </c>
      <c r="V21" s="16">
        <v>0.11801054</v>
      </c>
    </row>
    <row r="22" spans="1:22" x14ac:dyDescent="0.25">
      <c r="A22" s="11" t="s">
        <v>492</v>
      </c>
      <c r="B22" s="13">
        <v>6598</v>
      </c>
      <c r="C22" s="14">
        <f>(35/B22*100)</f>
        <v>0.53046377690209157</v>
      </c>
      <c r="D22" s="15">
        <v>6563</v>
      </c>
      <c r="E22" s="14">
        <v>8.8837416299999994</v>
      </c>
      <c r="F22" s="16">
        <v>0.43419309</v>
      </c>
      <c r="G22" s="14">
        <v>15.71987728</v>
      </c>
      <c r="H22" s="16">
        <v>0.69801661000000004</v>
      </c>
      <c r="I22" s="14">
        <v>37.350352520000001</v>
      </c>
      <c r="J22" s="16">
        <v>0.94681503</v>
      </c>
      <c r="K22" s="14">
        <v>16.3570387</v>
      </c>
      <c r="L22" s="16">
        <v>0.85060740000000001</v>
      </c>
      <c r="M22" s="14">
        <v>9.6333523900000007</v>
      </c>
      <c r="N22" s="16">
        <v>1.1277392100000001</v>
      </c>
      <c r="O22" s="14" t="s">
        <v>582</v>
      </c>
      <c r="P22" s="16" t="s">
        <v>582</v>
      </c>
      <c r="Q22" s="14">
        <v>10.282090589999999</v>
      </c>
      <c r="R22" s="16">
        <v>1.3294186299999999</v>
      </c>
      <c r="S22" s="14">
        <v>0</v>
      </c>
      <c r="T22" s="16">
        <v>0</v>
      </c>
      <c r="U22" s="14">
        <v>1.77354688</v>
      </c>
      <c r="V22" s="16">
        <v>0.23068669</v>
      </c>
    </row>
    <row r="23" spans="1:22" x14ac:dyDescent="0.25">
      <c r="A23" s="11" t="s">
        <v>493</v>
      </c>
      <c r="B23" s="13">
        <v>11583</v>
      </c>
      <c r="C23" s="14">
        <f>(230/B23*100)</f>
        <v>1.9856686523353189</v>
      </c>
      <c r="D23" s="15">
        <v>11353</v>
      </c>
      <c r="E23" s="14">
        <v>9.2822677500000008</v>
      </c>
      <c r="F23" s="16">
        <v>0.44821238000000002</v>
      </c>
      <c r="G23" s="14">
        <v>25.665572350000001</v>
      </c>
      <c r="H23" s="16">
        <v>0.77390985000000001</v>
      </c>
      <c r="I23" s="14">
        <v>44.696096709999999</v>
      </c>
      <c r="J23" s="16">
        <v>0.78492870999999997</v>
      </c>
      <c r="K23" s="14">
        <v>11.717552250000001</v>
      </c>
      <c r="L23" s="16">
        <v>0.53106164</v>
      </c>
      <c r="M23" s="14">
        <v>7.1776517799999997</v>
      </c>
      <c r="N23" s="16">
        <v>0.42202397000000003</v>
      </c>
      <c r="O23" s="14" t="s">
        <v>582</v>
      </c>
      <c r="P23" s="16" t="s">
        <v>582</v>
      </c>
      <c r="Q23" s="14">
        <v>0</v>
      </c>
      <c r="R23" s="16">
        <v>0</v>
      </c>
      <c r="S23" s="14">
        <v>0</v>
      </c>
      <c r="T23" s="16">
        <v>0</v>
      </c>
      <c r="U23" s="14">
        <v>1.46085917</v>
      </c>
      <c r="V23" s="16">
        <v>0.14679059999999999</v>
      </c>
    </row>
    <row r="24" spans="1:22" x14ac:dyDescent="0.25">
      <c r="A24" s="11" t="s">
        <v>494</v>
      </c>
      <c r="B24" s="13">
        <v>6647</v>
      </c>
      <c r="C24" s="14">
        <f>(7/B24*100)</f>
        <v>0.10531066646607493</v>
      </c>
      <c r="D24" s="15">
        <v>6640</v>
      </c>
      <c r="E24" s="14">
        <v>3.5767837600000001</v>
      </c>
      <c r="F24" s="16">
        <v>0.51191487999999996</v>
      </c>
      <c r="G24" s="14">
        <v>6.8896184299999996</v>
      </c>
      <c r="H24" s="16">
        <v>0.54580582</v>
      </c>
      <c r="I24" s="14">
        <v>32.630104299999999</v>
      </c>
      <c r="J24" s="16">
        <v>0.83930704</v>
      </c>
      <c r="K24" s="14">
        <v>53.325547710000002</v>
      </c>
      <c r="L24" s="16">
        <v>1.5781819500000001</v>
      </c>
      <c r="M24" s="14">
        <v>3.0920435500000001</v>
      </c>
      <c r="N24" s="16">
        <v>1.0365100599999999</v>
      </c>
      <c r="O24" s="14" t="s">
        <v>582</v>
      </c>
      <c r="P24" s="16" t="s">
        <v>582</v>
      </c>
      <c r="Q24" s="14">
        <v>0</v>
      </c>
      <c r="R24" s="16">
        <v>0</v>
      </c>
      <c r="S24" s="14">
        <v>0</v>
      </c>
      <c r="T24" s="16">
        <v>0</v>
      </c>
      <c r="U24" s="14">
        <v>0.48590225999999997</v>
      </c>
      <c r="V24" s="16">
        <v>8.7894760000000002E-2</v>
      </c>
    </row>
    <row r="25" spans="1:22" x14ac:dyDescent="0.25">
      <c r="A25" s="11" t="s">
        <v>495</v>
      </c>
      <c r="B25" s="13">
        <v>5581</v>
      </c>
      <c r="C25" s="14">
        <f>(25/B25*100)</f>
        <v>0.44794839634474104</v>
      </c>
      <c r="D25" s="15">
        <v>5556</v>
      </c>
      <c r="E25" s="14">
        <v>2.9881630100000001</v>
      </c>
      <c r="F25" s="16">
        <v>0.26600115000000002</v>
      </c>
      <c r="G25" s="14">
        <v>14.27368974</v>
      </c>
      <c r="H25" s="16">
        <v>0.54116712</v>
      </c>
      <c r="I25" s="14">
        <v>48.824455819999997</v>
      </c>
      <c r="J25" s="16">
        <v>0.83269146999999999</v>
      </c>
      <c r="K25" s="14">
        <v>25.999302140000001</v>
      </c>
      <c r="L25" s="16">
        <v>0.98443009000000004</v>
      </c>
      <c r="M25" s="14">
        <v>7.63089832</v>
      </c>
      <c r="N25" s="16">
        <v>0.77175081999999995</v>
      </c>
      <c r="O25" s="14" t="s">
        <v>582</v>
      </c>
      <c r="P25" s="16" t="s">
        <v>582</v>
      </c>
      <c r="Q25" s="14">
        <v>0</v>
      </c>
      <c r="R25" s="16">
        <v>0</v>
      </c>
      <c r="S25" s="14">
        <v>0</v>
      </c>
      <c r="T25" s="16">
        <v>0</v>
      </c>
      <c r="U25" s="14">
        <v>0.28349096000000001</v>
      </c>
      <c r="V25" s="16">
        <v>6.6617289999999996E-2</v>
      </c>
    </row>
    <row r="26" spans="1:22" x14ac:dyDescent="0.25">
      <c r="A26" s="11" t="s">
        <v>496</v>
      </c>
      <c r="B26" s="13">
        <v>4869</v>
      </c>
      <c r="C26" s="14">
        <f>(53/B26*100)</f>
        <v>1.088519203121791</v>
      </c>
      <c r="D26" s="15">
        <v>4816</v>
      </c>
      <c r="E26" s="14">
        <v>10.99059475</v>
      </c>
      <c r="F26" s="16">
        <v>0.56294933000000003</v>
      </c>
      <c r="G26" s="14">
        <v>24.02391265</v>
      </c>
      <c r="H26" s="16">
        <v>0.68890322999999998</v>
      </c>
      <c r="I26" s="14">
        <v>45.724538619999997</v>
      </c>
      <c r="J26" s="16">
        <v>0.79874290000000003</v>
      </c>
      <c r="K26" s="14">
        <v>12.51395952</v>
      </c>
      <c r="L26" s="16">
        <v>0.70803077000000003</v>
      </c>
      <c r="M26" s="14">
        <v>5.89672602</v>
      </c>
      <c r="N26" s="16">
        <v>0.42936436</v>
      </c>
      <c r="O26" s="14" t="s">
        <v>582</v>
      </c>
      <c r="P26" s="16" t="s">
        <v>582</v>
      </c>
      <c r="Q26" s="14">
        <v>0</v>
      </c>
      <c r="R26" s="16">
        <v>0</v>
      </c>
      <c r="S26" s="14">
        <v>0</v>
      </c>
      <c r="T26" s="16">
        <v>0</v>
      </c>
      <c r="U26" s="14">
        <v>0.85026844000000001</v>
      </c>
      <c r="V26" s="16">
        <v>0.14733319</v>
      </c>
    </row>
    <row r="27" spans="1:22" x14ac:dyDescent="0.25">
      <c r="A27" s="11" t="s">
        <v>497</v>
      </c>
      <c r="B27" s="13">
        <v>5299</v>
      </c>
      <c r="C27" s="14">
        <f>(52/B27*100)</f>
        <v>0.98131722966597468</v>
      </c>
      <c r="D27" s="15">
        <v>5247</v>
      </c>
      <c r="E27" s="14">
        <v>12.78270401</v>
      </c>
      <c r="F27" s="16">
        <v>0.39621642000000001</v>
      </c>
      <c r="G27" s="14">
        <v>18.347567770000001</v>
      </c>
      <c r="H27" s="16">
        <v>0.50632463000000005</v>
      </c>
      <c r="I27" s="14">
        <v>38.538753669999998</v>
      </c>
      <c r="J27" s="16">
        <v>0.64720949000000005</v>
      </c>
      <c r="K27" s="14">
        <v>18.096649070000002</v>
      </c>
      <c r="L27" s="16">
        <v>0.42100103</v>
      </c>
      <c r="M27" s="14">
        <v>10.229116449999999</v>
      </c>
      <c r="N27" s="16">
        <v>0.41412253999999998</v>
      </c>
      <c r="O27" s="14" t="s">
        <v>582</v>
      </c>
      <c r="P27" s="16" t="s">
        <v>582</v>
      </c>
      <c r="Q27" s="14">
        <v>0</v>
      </c>
      <c r="R27" s="16">
        <v>0</v>
      </c>
      <c r="S27" s="14">
        <v>0</v>
      </c>
      <c r="T27" s="16">
        <v>0</v>
      </c>
      <c r="U27" s="14">
        <v>2.0052090300000001</v>
      </c>
      <c r="V27" s="16">
        <v>0.19478871</v>
      </c>
    </row>
    <row r="28" spans="1:22" x14ac:dyDescent="0.25">
      <c r="A28" s="11" t="s">
        <v>498</v>
      </c>
      <c r="B28" s="13">
        <v>7568</v>
      </c>
      <c r="C28" s="14">
        <f>(179/B28*100)</f>
        <v>2.3652219873150107</v>
      </c>
      <c r="D28" s="15">
        <v>7389</v>
      </c>
      <c r="E28" s="14">
        <v>10.126592199999999</v>
      </c>
      <c r="F28" s="16">
        <v>0.54259305999999996</v>
      </c>
      <c r="G28" s="14">
        <v>19.11871567</v>
      </c>
      <c r="H28" s="16">
        <v>0.71754291000000003</v>
      </c>
      <c r="I28" s="14">
        <v>48.681553340000001</v>
      </c>
      <c r="J28" s="16">
        <v>0.84311723999999999</v>
      </c>
      <c r="K28" s="14">
        <v>14.64724023</v>
      </c>
      <c r="L28" s="16">
        <v>0.75868895000000003</v>
      </c>
      <c r="M28" s="14">
        <v>5.9515624200000001</v>
      </c>
      <c r="N28" s="16">
        <v>1.07860573</v>
      </c>
      <c r="O28" s="14" t="s">
        <v>582</v>
      </c>
      <c r="P28" s="16" t="s">
        <v>582</v>
      </c>
      <c r="Q28" s="14">
        <v>0</v>
      </c>
      <c r="R28" s="16">
        <v>0</v>
      </c>
      <c r="S28" s="14">
        <v>0</v>
      </c>
      <c r="T28" s="16">
        <v>0</v>
      </c>
      <c r="U28" s="14">
        <v>1.4743361399999999</v>
      </c>
      <c r="V28" s="16">
        <v>0.17279708999999999</v>
      </c>
    </row>
    <row r="29" spans="1:22" x14ac:dyDescent="0.25">
      <c r="A29" s="11" t="s">
        <v>499</v>
      </c>
      <c r="B29" s="13">
        <v>5385</v>
      </c>
      <c r="C29" s="14">
        <f>(30/B29*100)</f>
        <v>0.55710306406685239</v>
      </c>
      <c r="D29" s="15">
        <v>5355</v>
      </c>
      <c r="E29" s="14">
        <v>5.2144184200000003</v>
      </c>
      <c r="F29" s="16">
        <v>0.36501234999999999</v>
      </c>
      <c r="G29" s="14">
        <v>21.768570409999999</v>
      </c>
      <c r="H29" s="16">
        <v>0.70088817000000003</v>
      </c>
      <c r="I29" s="14">
        <v>46.249051819999998</v>
      </c>
      <c r="J29" s="16">
        <v>0.91843196000000005</v>
      </c>
      <c r="K29" s="14">
        <v>8.6395726899999996</v>
      </c>
      <c r="L29" s="16">
        <v>0.49261578</v>
      </c>
      <c r="M29" s="14">
        <v>16.888063320000001</v>
      </c>
      <c r="N29" s="16">
        <v>0.87263612999999995</v>
      </c>
      <c r="O29" s="14" t="s">
        <v>582</v>
      </c>
      <c r="P29" s="16" t="s">
        <v>582</v>
      </c>
      <c r="Q29" s="14">
        <v>0</v>
      </c>
      <c r="R29" s="16">
        <v>0</v>
      </c>
      <c r="S29" s="14">
        <v>0</v>
      </c>
      <c r="T29" s="16">
        <v>0</v>
      </c>
      <c r="U29" s="14">
        <v>1.2403233300000001</v>
      </c>
      <c r="V29" s="16">
        <v>0.20254093000000001</v>
      </c>
    </row>
    <row r="30" spans="1:22" x14ac:dyDescent="0.25">
      <c r="A30" s="11" t="s">
        <v>500</v>
      </c>
      <c r="B30" s="13">
        <v>4520</v>
      </c>
      <c r="C30" s="14">
        <f>(144/B30*100)</f>
        <v>3.1858407079646018</v>
      </c>
      <c r="D30" s="15">
        <v>4376</v>
      </c>
      <c r="E30" s="14">
        <v>14.051967019999999</v>
      </c>
      <c r="F30" s="16">
        <v>0.59435680000000002</v>
      </c>
      <c r="G30" s="14">
        <v>23.33429263</v>
      </c>
      <c r="H30" s="16">
        <v>0.63963725000000005</v>
      </c>
      <c r="I30" s="14">
        <v>39.090485469999997</v>
      </c>
      <c r="J30" s="16">
        <v>0.69231200999999998</v>
      </c>
      <c r="K30" s="14">
        <v>12.28131516</v>
      </c>
      <c r="L30" s="16">
        <v>0.45642201999999998</v>
      </c>
      <c r="M30" s="14">
        <v>9.72329854</v>
      </c>
      <c r="N30" s="16">
        <v>0.73204329000000001</v>
      </c>
      <c r="O30" s="14" t="s">
        <v>582</v>
      </c>
      <c r="P30" s="16" t="s">
        <v>582</v>
      </c>
      <c r="Q30" s="14">
        <v>0</v>
      </c>
      <c r="R30" s="16">
        <v>0</v>
      </c>
      <c r="S30" s="14">
        <v>0</v>
      </c>
      <c r="T30" s="16">
        <v>0</v>
      </c>
      <c r="U30" s="14">
        <v>1.5186411900000001</v>
      </c>
      <c r="V30" s="16">
        <v>0.17231804000000001</v>
      </c>
    </row>
    <row r="31" spans="1:22" x14ac:dyDescent="0.25">
      <c r="A31" s="11" t="s">
        <v>501</v>
      </c>
      <c r="B31" s="13">
        <v>5456</v>
      </c>
      <c r="C31" s="14">
        <f>(135/B31*100)</f>
        <v>2.474340175953079</v>
      </c>
      <c r="D31" s="15">
        <v>5321</v>
      </c>
      <c r="E31" s="14">
        <v>6.1315191799999997</v>
      </c>
      <c r="F31" s="16">
        <v>0.42715817</v>
      </c>
      <c r="G31" s="14">
        <v>18.432854819999999</v>
      </c>
      <c r="H31" s="16">
        <v>0.70369366</v>
      </c>
      <c r="I31" s="14">
        <v>53.856790949999997</v>
      </c>
      <c r="J31" s="16">
        <v>0.80909056000000001</v>
      </c>
      <c r="K31" s="14">
        <v>18.59694416</v>
      </c>
      <c r="L31" s="16">
        <v>0.80286310000000005</v>
      </c>
      <c r="M31" s="14">
        <v>0</v>
      </c>
      <c r="N31" s="16">
        <v>0</v>
      </c>
      <c r="O31" s="14" t="s">
        <v>582</v>
      </c>
      <c r="P31" s="16" t="s">
        <v>582</v>
      </c>
      <c r="Q31" s="14">
        <v>0</v>
      </c>
      <c r="R31" s="16">
        <v>0</v>
      </c>
      <c r="S31" s="14">
        <v>0</v>
      </c>
      <c r="T31" s="16">
        <v>0</v>
      </c>
      <c r="U31" s="14">
        <v>2.9818908799999999</v>
      </c>
      <c r="V31" s="16">
        <v>0.37704180999999998</v>
      </c>
    </row>
    <row r="32" spans="1:22" x14ac:dyDescent="0.25">
      <c r="A32" s="11" t="s">
        <v>502</v>
      </c>
      <c r="B32" s="13">
        <v>4478</v>
      </c>
      <c r="C32" s="14">
        <f>(6/B32*100)</f>
        <v>0.13398838767306834</v>
      </c>
      <c r="D32" s="15">
        <v>4472</v>
      </c>
      <c r="E32" s="14">
        <v>8.1373140100000008</v>
      </c>
      <c r="F32" s="16">
        <v>0.52838043000000001</v>
      </c>
      <c r="G32" s="14">
        <v>19.616406770000001</v>
      </c>
      <c r="H32" s="16">
        <v>0.71502748999999999</v>
      </c>
      <c r="I32" s="14">
        <v>52.82699436</v>
      </c>
      <c r="J32" s="16">
        <v>0.91913067000000004</v>
      </c>
      <c r="K32" s="14">
        <v>16.76308629</v>
      </c>
      <c r="L32" s="16">
        <v>0.78662847000000002</v>
      </c>
      <c r="M32" s="14">
        <v>1.9086869200000001</v>
      </c>
      <c r="N32" s="16">
        <v>0.20214871000000001</v>
      </c>
      <c r="O32" s="14" t="s">
        <v>582</v>
      </c>
      <c r="P32" s="16" t="s">
        <v>582</v>
      </c>
      <c r="Q32" s="14">
        <v>0</v>
      </c>
      <c r="R32" s="16">
        <v>0</v>
      </c>
      <c r="S32" s="14">
        <v>0</v>
      </c>
      <c r="T32" s="16">
        <v>0</v>
      </c>
      <c r="U32" s="14">
        <v>0.74751164999999997</v>
      </c>
      <c r="V32" s="16">
        <v>0.12921542999999999</v>
      </c>
    </row>
    <row r="33" spans="1:22" x14ac:dyDescent="0.25">
      <c r="A33" s="11" t="s">
        <v>503</v>
      </c>
      <c r="B33" s="13">
        <v>7325</v>
      </c>
      <c r="C33" s="14">
        <f>(78/B33*100)</f>
        <v>1.0648464163822524</v>
      </c>
      <c r="D33" s="15">
        <v>7247</v>
      </c>
      <c r="E33" s="14">
        <v>7.23638578</v>
      </c>
      <c r="F33" s="16">
        <v>0.46313891000000001</v>
      </c>
      <c r="G33" s="14">
        <v>14.62004273</v>
      </c>
      <c r="H33" s="16">
        <v>0.55612302000000002</v>
      </c>
      <c r="I33" s="14">
        <v>34.939377290000003</v>
      </c>
      <c r="J33" s="16">
        <v>0.72033712999999999</v>
      </c>
      <c r="K33" s="14">
        <v>13.926203080000001</v>
      </c>
      <c r="L33" s="16">
        <v>0.68331534999999999</v>
      </c>
      <c r="M33" s="14">
        <v>27.811556880000001</v>
      </c>
      <c r="N33" s="16">
        <v>0.80222939999999998</v>
      </c>
      <c r="O33" s="14" t="s">
        <v>582</v>
      </c>
      <c r="P33" s="16" t="s">
        <v>582</v>
      </c>
      <c r="Q33" s="14">
        <v>0</v>
      </c>
      <c r="R33" s="16">
        <v>0</v>
      </c>
      <c r="S33" s="14">
        <v>0</v>
      </c>
      <c r="T33" s="16">
        <v>0</v>
      </c>
      <c r="U33" s="14">
        <v>1.4664342399999999</v>
      </c>
      <c r="V33" s="16">
        <v>0.15360215999999999</v>
      </c>
    </row>
    <row r="34" spans="1:22" x14ac:dyDescent="0.25">
      <c r="A34" s="11" t="s">
        <v>504</v>
      </c>
      <c r="B34" s="13">
        <v>6350</v>
      </c>
      <c r="C34" s="14">
        <f>(94/B34*100)</f>
        <v>1.4803149606299213</v>
      </c>
      <c r="D34" s="15">
        <v>6256</v>
      </c>
      <c r="E34" s="14">
        <v>9.7919016299999999</v>
      </c>
      <c r="F34" s="16">
        <v>0.52670552000000004</v>
      </c>
      <c r="G34" s="14">
        <v>21.514707210000001</v>
      </c>
      <c r="H34" s="16">
        <v>0.64280380000000004</v>
      </c>
      <c r="I34" s="14">
        <v>39.568689749999997</v>
      </c>
      <c r="J34" s="16">
        <v>0.91055379000000003</v>
      </c>
      <c r="K34" s="14">
        <v>19.571993930000001</v>
      </c>
      <c r="L34" s="16">
        <v>0.86724020999999996</v>
      </c>
      <c r="M34" s="14">
        <v>6.3379084499999996</v>
      </c>
      <c r="N34" s="16">
        <v>0.71600143000000005</v>
      </c>
      <c r="O34" s="14" t="s">
        <v>582</v>
      </c>
      <c r="P34" s="16" t="s">
        <v>582</v>
      </c>
      <c r="Q34" s="14">
        <v>0</v>
      </c>
      <c r="R34" s="16">
        <v>0</v>
      </c>
      <c r="S34" s="14">
        <v>0</v>
      </c>
      <c r="T34" s="16">
        <v>0</v>
      </c>
      <c r="U34" s="14">
        <v>3.21479903</v>
      </c>
      <c r="V34" s="16">
        <v>0.31870851</v>
      </c>
    </row>
    <row r="35" spans="1:22" x14ac:dyDescent="0.25">
      <c r="A35" s="11" t="s">
        <v>505</v>
      </c>
      <c r="B35" s="13">
        <v>6406</v>
      </c>
      <c r="C35" s="14">
        <f>(50/B35*100)</f>
        <v>0.78051826412738057</v>
      </c>
      <c r="D35" s="15">
        <v>6356</v>
      </c>
      <c r="E35" s="14">
        <v>4.1126022000000004</v>
      </c>
      <c r="F35" s="16">
        <v>0.29950550999999997</v>
      </c>
      <c r="G35" s="14">
        <v>9.0626741499999994</v>
      </c>
      <c r="H35" s="16">
        <v>0.44095324000000002</v>
      </c>
      <c r="I35" s="14">
        <v>16.624072389999998</v>
      </c>
      <c r="J35" s="16">
        <v>0.57130338000000003</v>
      </c>
      <c r="K35" s="14">
        <v>8.0470693400000002</v>
      </c>
      <c r="L35" s="16">
        <v>0.42155369999999998</v>
      </c>
      <c r="M35" s="14">
        <v>61.51762085</v>
      </c>
      <c r="N35" s="16">
        <v>0.66054504000000003</v>
      </c>
      <c r="O35" s="14" t="s">
        <v>582</v>
      </c>
      <c r="P35" s="16" t="s">
        <v>582</v>
      </c>
      <c r="Q35" s="14">
        <v>0</v>
      </c>
      <c r="R35" s="16">
        <v>0</v>
      </c>
      <c r="S35" s="14">
        <v>0</v>
      </c>
      <c r="T35" s="16">
        <v>0</v>
      </c>
      <c r="U35" s="14">
        <v>0.63596105999999997</v>
      </c>
      <c r="V35" s="16">
        <v>8.6910940000000006E-2</v>
      </c>
    </row>
    <row r="36" spans="1:22" x14ac:dyDescent="0.25">
      <c r="A36" s="11" t="s">
        <v>506</v>
      </c>
      <c r="B36" s="13">
        <v>6736</v>
      </c>
      <c r="C36" s="14">
        <f>(41/B36*100)</f>
        <v>0.60866983372921624</v>
      </c>
      <c r="D36" s="15">
        <v>6695</v>
      </c>
      <c r="E36" s="14">
        <v>9.2282993199999996</v>
      </c>
      <c r="F36" s="16">
        <v>0.46691100000000002</v>
      </c>
      <c r="G36" s="14">
        <v>19.388938599999999</v>
      </c>
      <c r="H36" s="16">
        <v>0.6209846</v>
      </c>
      <c r="I36" s="14">
        <v>39.222342329999996</v>
      </c>
      <c r="J36" s="16">
        <v>0.86753709000000001</v>
      </c>
      <c r="K36" s="14">
        <v>14.8954813</v>
      </c>
      <c r="L36" s="16">
        <v>0.81843034000000003</v>
      </c>
      <c r="M36" s="14">
        <v>15.63111456</v>
      </c>
      <c r="N36" s="16">
        <v>0.62645534999999997</v>
      </c>
      <c r="O36" s="14" t="s">
        <v>582</v>
      </c>
      <c r="P36" s="16" t="s">
        <v>582</v>
      </c>
      <c r="Q36" s="14">
        <v>0</v>
      </c>
      <c r="R36" s="16">
        <v>0</v>
      </c>
      <c r="S36" s="14">
        <v>0</v>
      </c>
      <c r="T36" s="16">
        <v>0</v>
      </c>
      <c r="U36" s="14">
        <v>1.6338239000000001</v>
      </c>
      <c r="V36" s="16">
        <v>0.15586486999999999</v>
      </c>
    </row>
    <row r="37" spans="1:22" x14ac:dyDescent="0.25">
      <c r="A37" s="11" t="s">
        <v>507</v>
      </c>
      <c r="B37" s="13">
        <v>5458</v>
      </c>
      <c r="C37" s="14">
        <f>(86/B37*100)</f>
        <v>1.5756687431293512</v>
      </c>
      <c r="D37" s="15">
        <v>5372</v>
      </c>
      <c r="E37" s="14">
        <v>7.68699887</v>
      </c>
      <c r="F37" s="16">
        <v>0.50382532000000002</v>
      </c>
      <c r="G37" s="14">
        <v>21.207942800000001</v>
      </c>
      <c r="H37" s="16">
        <v>0.80833695999999999</v>
      </c>
      <c r="I37" s="14">
        <v>47.984145060000003</v>
      </c>
      <c r="J37" s="16">
        <v>0.97798998000000004</v>
      </c>
      <c r="K37" s="14">
        <v>16.573916530000002</v>
      </c>
      <c r="L37" s="16">
        <v>0.83742523000000002</v>
      </c>
      <c r="M37" s="14">
        <v>4.2810232399999997</v>
      </c>
      <c r="N37" s="16">
        <v>0.55196672000000002</v>
      </c>
      <c r="O37" s="14" t="s">
        <v>582</v>
      </c>
      <c r="P37" s="16" t="s">
        <v>582</v>
      </c>
      <c r="Q37" s="14">
        <v>0</v>
      </c>
      <c r="R37" s="16">
        <v>0</v>
      </c>
      <c r="S37" s="14">
        <v>0</v>
      </c>
      <c r="T37" s="16">
        <v>0</v>
      </c>
      <c r="U37" s="14">
        <v>2.2659734999999999</v>
      </c>
      <c r="V37" s="16">
        <v>0.20531089999999999</v>
      </c>
    </row>
    <row r="38" spans="1:22" x14ac:dyDescent="0.25">
      <c r="A38" s="11" t="s">
        <v>508</v>
      </c>
      <c r="B38" s="13">
        <v>5860</v>
      </c>
      <c r="C38" s="14">
        <f>(20/B38*100)</f>
        <v>0.34129692832764508</v>
      </c>
      <c r="D38" s="15">
        <v>5840</v>
      </c>
      <c r="E38" s="14">
        <v>10.919349459999999</v>
      </c>
      <c r="F38" s="16">
        <v>0.58953612</v>
      </c>
      <c r="G38" s="14">
        <v>17.574882370000001</v>
      </c>
      <c r="H38" s="16">
        <v>0.61411464999999998</v>
      </c>
      <c r="I38" s="14">
        <v>38.48045587</v>
      </c>
      <c r="J38" s="16">
        <v>0.92005011000000003</v>
      </c>
      <c r="K38" s="14">
        <v>18.823058660000001</v>
      </c>
      <c r="L38" s="16">
        <v>0.95751797000000005</v>
      </c>
      <c r="M38" s="14">
        <v>12.179802629999999</v>
      </c>
      <c r="N38" s="16">
        <v>0.92445767000000001</v>
      </c>
      <c r="O38" s="14" t="s">
        <v>582</v>
      </c>
      <c r="P38" s="16" t="s">
        <v>582</v>
      </c>
      <c r="Q38" s="14">
        <v>0</v>
      </c>
      <c r="R38" s="16">
        <v>0</v>
      </c>
      <c r="S38" s="14">
        <v>0</v>
      </c>
      <c r="T38" s="16">
        <v>0</v>
      </c>
      <c r="U38" s="14">
        <v>2.0224510100000002</v>
      </c>
      <c r="V38" s="16">
        <v>0.24689157</v>
      </c>
    </row>
    <row r="39" spans="1:22" x14ac:dyDescent="0.25">
      <c r="A39" s="11" t="s">
        <v>509</v>
      </c>
      <c r="B39" s="13">
        <v>5895</v>
      </c>
      <c r="C39" s="14">
        <f>(33/B39*100)</f>
        <v>0.55979643765903309</v>
      </c>
      <c r="D39" s="15">
        <v>5862</v>
      </c>
      <c r="E39" s="14">
        <v>9.3107214999999997</v>
      </c>
      <c r="F39" s="16">
        <v>0.55558938000000002</v>
      </c>
      <c r="G39" s="14">
        <v>18.018589080000002</v>
      </c>
      <c r="H39" s="16">
        <v>0.60732151000000001</v>
      </c>
      <c r="I39" s="14">
        <v>46.251923089999998</v>
      </c>
      <c r="J39" s="16">
        <v>1.02359456</v>
      </c>
      <c r="K39" s="14">
        <v>15.984021520000001</v>
      </c>
      <c r="L39" s="16">
        <v>0.70555639999999997</v>
      </c>
      <c r="M39" s="14">
        <v>8.2770183300000006</v>
      </c>
      <c r="N39" s="16">
        <v>0.6753072</v>
      </c>
      <c r="O39" s="14" t="s">
        <v>582</v>
      </c>
      <c r="P39" s="16" t="s">
        <v>582</v>
      </c>
      <c r="Q39" s="14">
        <v>0</v>
      </c>
      <c r="R39" s="16">
        <v>0</v>
      </c>
      <c r="S39" s="14">
        <v>0</v>
      </c>
      <c r="T39" s="16">
        <v>0</v>
      </c>
      <c r="U39" s="14">
        <v>2.1577264899999999</v>
      </c>
      <c r="V39" s="16">
        <v>0.35313897</v>
      </c>
    </row>
    <row r="40" spans="1:22" x14ac:dyDescent="0.25">
      <c r="A40" s="11" t="s">
        <v>510</v>
      </c>
      <c r="B40" s="13">
        <v>14157</v>
      </c>
      <c r="C40" s="14">
        <f>(352/B40*100)</f>
        <v>2.4864024864024863</v>
      </c>
      <c r="D40" s="15">
        <v>13805</v>
      </c>
      <c r="E40" s="14">
        <v>13.480442010000001</v>
      </c>
      <c r="F40" s="16">
        <v>0.54231233999999995</v>
      </c>
      <c r="G40" s="14">
        <v>23.064455240000001</v>
      </c>
      <c r="H40" s="16">
        <v>0.68013628000000004</v>
      </c>
      <c r="I40" s="14">
        <v>43.260303100000002</v>
      </c>
      <c r="J40" s="16">
        <v>0.73779163000000003</v>
      </c>
      <c r="K40" s="14">
        <v>13.90780869</v>
      </c>
      <c r="L40" s="16">
        <v>0.52624537000000005</v>
      </c>
      <c r="M40" s="14">
        <v>4.7004917500000003</v>
      </c>
      <c r="N40" s="16">
        <v>0.41649614000000001</v>
      </c>
      <c r="O40" s="14" t="s">
        <v>582</v>
      </c>
      <c r="P40" s="16" t="s">
        <v>582</v>
      </c>
      <c r="Q40" s="14">
        <v>0</v>
      </c>
      <c r="R40" s="16">
        <v>0</v>
      </c>
      <c r="S40" s="14">
        <v>0</v>
      </c>
      <c r="T40" s="16">
        <v>0</v>
      </c>
      <c r="U40" s="14">
        <v>1.5864992200000001</v>
      </c>
      <c r="V40" s="16">
        <v>0.16558755</v>
      </c>
    </row>
    <row r="41" spans="1:22" x14ac:dyDescent="0.25">
      <c r="A41" s="11" t="s">
        <v>511</v>
      </c>
      <c r="B41" s="13">
        <v>5712</v>
      </c>
      <c r="C41" s="14">
        <f>(49/B41*100)</f>
        <v>0.85784313725490202</v>
      </c>
      <c r="D41" s="15">
        <v>5663</v>
      </c>
      <c r="E41" s="14">
        <v>7.5274656699999998</v>
      </c>
      <c r="F41" s="16">
        <v>0.44632947000000001</v>
      </c>
      <c r="G41" s="14">
        <v>14.193334889999999</v>
      </c>
      <c r="H41" s="16">
        <v>0.55034099000000003</v>
      </c>
      <c r="I41" s="14">
        <v>44.935276969999997</v>
      </c>
      <c r="J41" s="16">
        <v>0.8052241</v>
      </c>
      <c r="K41" s="14">
        <v>24.172589890000001</v>
      </c>
      <c r="L41" s="16">
        <v>0.88892901000000002</v>
      </c>
      <c r="M41" s="14">
        <v>8.0633036100000002</v>
      </c>
      <c r="N41" s="16">
        <v>0.7708199</v>
      </c>
      <c r="O41" s="14" t="s">
        <v>582</v>
      </c>
      <c r="P41" s="16" t="s">
        <v>582</v>
      </c>
      <c r="Q41" s="14">
        <v>0</v>
      </c>
      <c r="R41" s="16">
        <v>0</v>
      </c>
      <c r="S41" s="14">
        <v>0</v>
      </c>
      <c r="T41" s="16">
        <v>0</v>
      </c>
      <c r="U41" s="14">
        <v>1.10802896</v>
      </c>
      <c r="V41" s="16">
        <v>0.14800535000000001</v>
      </c>
    </row>
    <row r="42" spans="1:22" x14ac:dyDescent="0.25">
      <c r="A42" s="11" t="s">
        <v>512</v>
      </c>
      <c r="B42" s="13">
        <f>IF(COUNT(B7:B41) &gt; 0, AVERAGE(B7:B41), "\u2014")</f>
        <v>7103.4285714285716</v>
      </c>
      <c r="C42" s="14">
        <f>IF(COUNT(C7:C41) &gt; 0, AVERAGE(C7:C41), "—")</f>
        <v>2.0345452860192426</v>
      </c>
      <c r="D42" s="15">
        <f>IF(COUNT(D7:D41) &gt; 0, AVERAGE(D7:D41), "—")</f>
        <v>6944.2857142857147</v>
      </c>
      <c r="E42" s="14">
        <f>IF(COUNT(E7:E41) &gt; 0, AVERAGE(E7:E41), "—")</f>
        <v>9.6065893054285709</v>
      </c>
      <c r="F42" s="16">
        <f>IF(COUNT(F7:F41) &gt; 0, SQRT(SUMSQ(F7:F41)/(COUNT(F7:F41)*COUNT(F7:F41)) ), "—")</f>
        <v>8.6968129821996254E-2</v>
      </c>
      <c r="G42" s="14">
        <f>IF(COUNT(G7:G41) &gt; 0, AVERAGE(G7:G41), "—")</f>
        <v>19.605229032857139</v>
      </c>
      <c r="H42" s="16">
        <f>IF(COUNT(H7:H41) &gt; 0, SQRT(SUMSQ(H7:H41)/(COUNT(H7:H41)*COUNT(H7:H41)) ), "—")</f>
        <v>0.11095358153569555</v>
      </c>
      <c r="I42" s="14">
        <f>IF(COUNT(I7:I41) &gt; 0, AVERAGE(I7:I41), "—")</f>
        <v>42.630242041714283</v>
      </c>
      <c r="J42" s="16">
        <f>IF(COUNT(J7:J41) &gt; 0, SQRT(SUMSQ(J7:J41)/(COUNT(J7:J41)*COUNT(J7:J41)) ), "—")</f>
        <v>0.14094043767161454</v>
      </c>
      <c r="K42" s="14">
        <f>IF(COUNT(K7:K41) &gt; 0, AVERAGE(K7:K41), "—")</f>
        <v>16.496075381142862</v>
      </c>
      <c r="L42" s="16">
        <f>IF(COUNT(L7:L41) &gt; 0, SQRT(SUMSQ(L7:L41)/(COUNT(L7:L41)*COUNT(L7:L41)) ), "—")</f>
        <v>0.12672308659722839</v>
      </c>
      <c r="M42" s="14">
        <f>IF(COUNT(M7:M41) &gt; 0, AVERAGE(M7:M41), "—")</f>
        <v>9.7067421168571428</v>
      </c>
      <c r="N42" s="16">
        <f>IF(COUNT(N7:N41) &gt; 0, SQRT(SUMSQ(N7:N41)/(COUNT(N7:N41)*COUNT(N7:N41)) ), "—")</f>
        <v>0.11358204053702865</v>
      </c>
      <c r="O42" s="14" t="str">
        <f>IF(COUNT(O7:O41) &gt; 0, AVERAGE(O7:O41), "—")</f>
        <v>—</v>
      </c>
      <c r="P42" s="16" t="str">
        <f>IF(COUNT(P7:P41) &gt; 0, SQRT(SUMSQ(P7:P41)/(COUNT(P7:P41)*COUNT(P7:P41)) ), "—")</f>
        <v>—</v>
      </c>
      <c r="Q42" s="14">
        <f>IF(COUNT(Q7:Q41) &gt; 0, AVERAGE(Q7:Q41), "—")</f>
        <v>0.29377401685714283</v>
      </c>
      <c r="R42" s="16">
        <f>IF(COUNT(R7:R41) &gt; 0, SQRT(SUMSQ(R7:R41)/(COUNT(R7:R41)*COUNT(R7:R41)) ), "—")</f>
        <v>3.7983389428571428E-2</v>
      </c>
      <c r="S42" s="14">
        <f>IF(COUNT(S7:S41) &gt; 0, AVERAGE(S7:S41), "—")</f>
        <v>0</v>
      </c>
      <c r="T42" s="16">
        <f>IF(COUNT(T7:T41) &gt; 0, SQRT(SUMSQ(T7:T41)/(COUNT(T7:T41)*COUNT(T7:T41)) ), "—")</f>
        <v>0</v>
      </c>
      <c r="U42" s="14">
        <f>IF(COUNT(U7:U41) &gt; 0, AVERAGE(U7:U41), "—")</f>
        <v>1.6613481048571428</v>
      </c>
      <c r="V42" s="16">
        <f>IF(COUNT(V7:V41) &gt; 0, SQRT(SUMSQ(V7:V41)/(COUNT(V7:V41)*COUNT(V7:V41)) ), "—")</f>
        <v>3.5349952078477909E-2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15.425810240000001</v>
      </c>
      <c r="F45" s="16">
        <v>0.70650349999999995</v>
      </c>
      <c r="G45" s="14">
        <v>21.72438301</v>
      </c>
      <c r="H45" s="16">
        <v>0.66645577</v>
      </c>
      <c r="I45" s="14">
        <v>39.228224789999999</v>
      </c>
      <c r="J45" s="16">
        <v>0.98995392999999998</v>
      </c>
      <c r="K45" s="14">
        <v>20.037380290000002</v>
      </c>
      <c r="L45" s="16">
        <v>0.87983383000000004</v>
      </c>
      <c r="M45" s="14">
        <v>0</v>
      </c>
      <c r="N45" s="16">
        <v>0</v>
      </c>
      <c r="O45" s="14" t="s">
        <v>582</v>
      </c>
      <c r="P45" s="16" t="s">
        <v>582</v>
      </c>
      <c r="Q45" s="14">
        <v>1.4408549999999999E-2</v>
      </c>
      <c r="R45" s="16">
        <v>1.464241E-2</v>
      </c>
      <c r="S45" s="14">
        <v>0.33648138999999999</v>
      </c>
      <c r="T45" s="16">
        <v>8.3049880000000006E-2</v>
      </c>
      <c r="U45" s="14">
        <v>3.23331174</v>
      </c>
      <c r="V45" s="16">
        <v>0.25248763000000002</v>
      </c>
    </row>
    <row r="46" spans="1:22" x14ac:dyDescent="0.25">
      <c r="A46" s="11" t="s">
        <v>516</v>
      </c>
      <c r="B46" s="13">
        <v>23141</v>
      </c>
      <c r="C46" s="14">
        <f>(1816/B46*100)</f>
        <v>7.8475433213776409</v>
      </c>
      <c r="D46" s="15">
        <v>21325</v>
      </c>
      <c r="E46" s="14">
        <v>10.581153049999999</v>
      </c>
      <c r="F46" s="16">
        <v>0.33871151999999999</v>
      </c>
      <c r="G46" s="14">
        <v>17.37216463</v>
      </c>
      <c r="H46" s="16">
        <v>0.41588020999999997</v>
      </c>
      <c r="I46" s="14">
        <v>35.472524659999998</v>
      </c>
      <c r="J46" s="16">
        <v>0.77626030999999995</v>
      </c>
      <c r="K46" s="14">
        <v>10.736912630000001</v>
      </c>
      <c r="L46" s="16">
        <v>0.34746950999999998</v>
      </c>
      <c r="M46" s="14">
        <v>19.772411129999998</v>
      </c>
      <c r="N46" s="16">
        <v>0.72683684999999998</v>
      </c>
      <c r="O46" s="14" t="s">
        <v>582</v>
      </c>
      <c r="P46" s="16" t="s">
        <v>582</v>
      </c>
      <c r="Q46" s="14">
        <v>0</v>
      </c>
      <c r="R46" s="16">
        <v>0</v>
      </c>
      <c r="S46" s="14">
        <v>0</v>
      </c>
      <c r="T46" s="16">
        <v>0</v>
      </c>
      <c r="U46" s="14">
        <v>6.0648338900000001</v>
      </c>
      <c r="V46" s="16">
        <v>0.24415392999999999</v>
      </c>
    </row>
    <row r="47" spans="1:22" x14ac:dyDescent="0.25">
      <c r="A47" s="11" t="s">
        <v>517</v>
      </c>
      <c r="B47" s="13">
        <v>5928</v>
      </c>
      <c r="C47" s="14">
        <f>(205/B47*100)</f>
        <v>3.4581646423751686</v>
      </c>
      <c r="D47" s="15">
        <v>5723</v>
      </c>
      <c r="E47" s="14">
        <v>10.913957249999999</v>
      </c>
      <c r="F47" s="16">
        <v>0.47517193000000002</v>
      </c>
      <c r="G47" s="14">
        <v>23.392306520000002</v>
      </c>
      <c r="H47" s="16">
        <v>0.69704350999999998</v>
      </c>
      <c r="I47" s="14">
        <v>37.434758520000003</v>
      </c>
      <c r="J47" s="16">
        <v>0.85003225999999998</v>
      </c>
      <c r="K47" s="14">
        <v>15.54370557</v>
      </c>
      <c r="L47" s="16">
        <v>0.71157683000000005</v>
      </c>
      <c r="M47" s="14">
        <v>8.0659571700000008</v>
      </c>
      <c r="N47" s="16">
        <v>0.66505183999999995</v>
      </c>
      <c r="O47" s="14" t="s">
        <v>582</v>
      </c>
      <c r="P47" s="16" t="s">
        <v>582</v>
      </c>
      <c r="Q47" s="14">
        <v>0</v>
      </c>
      <c r="R47" s="16">
        <v>0</v>
      </c>
      <c r="S47" s="14">
        <v>0</v>
      </c>
      <c r="T47" s="16">
        <v>0</v>
      </c>
      <c r="U47" s="14">
        <v>4.6493149699999998</v>
      </c>
      <c r="V47" s="16">
        <v>0.41816945</v>
      </c>
    </row>
    <row r="48" spans="1:22" x14ac:dyDescent="0.25">
      <c r="A48" s="11" t="s">
        <v>518</v>
      </c>
      <c r="B48" s="13">
        <v>9841</v>
      </c>
      <c r="C48" s="14">
        <f>(7/B48*100)</f>
        <v>7.1130982623717101E-2</v>
      </c>
      <c r="D48" s="15">
        <v>9834</v>
      </c>
      <c r="E48" s="14">
        <v>5.9335932299999996</v>
      </c>
      <c r="F48" s="16">
        <v>0.33934455000000002</v>
      </c>
      <c r="G48" s="14">
        <v>12.45741874</v>
      </c>
      <c r="H48" s="16">
        <v>0.48222618</v>
      </c>
      <c r="I48" s="14">
        <v>54.593453949999997</v>
      </c>
      <c r="J48" s="16">
        <v>0.88331373999999996</v>
      </c>
      <c r="K48" s="14">
        <v>19.895445290000001</v>
      </c>
      <c r="L48" s="16">
        <v>0.83947899000000004</v>
      </c>
      <c r="M48" s="14">
        <v>6.4095084299999998</v>
      </c>
      <c r="N48" s="16">
        <v>0.70529830999999998</v>
      </c>
      <c r="O48" s="14" t="s">
        <v>582</v>
      </c>
      <c r="P48" s="16" t="s">
        <v>582</v>
      </c>
      <c r="Q48" s="14">
        <v>0</v>
      </c>
      <c r="R48" s="16">
        <v>0</v>
      </c>
      <c r="S48" s="14">
        <v>0</v>
      </c>
      <c r="T48" s="16">
        <v>0</v>
      </c>
      <c r="U48" s="14">
        <v>0.71058036999999996</v>
      </c>
      <c r="V48" s="16">
        <v>0.10338207000000001</v>
      </c>
    </row>
    <row r="49" spans="1:22" x14ac:dyDescent="0.25">
      <c r="A49" s="11" t="s">
        <v>519</v>
      </c>
      <c r="B49" s="13">
        <v>6349</v>
      </c>
      <c r="C49" s="14">
        <f>(56/B49*100)</f>
        <v>0.88202866593164275</v>
      </c>
      <c r="D49" s="15">
        <v>6293</v>
      </c>
      <c r="E49" s="14">
        <v>16.880683619999999</v>
      </c>
      <c r="F49" s="16">
        <v>0.72723431000000005</v>
      </c>
      <c r="G49" s="14">
        <v>24.297273400000002</v>
      </c>
      <c r="H49" s="16">
        <v>0.77708635999999998</v>
      </c>
      <c r="I49" s="14">
        <v>44.519074490000001</v>
      </c>
      <c r="J49" s="16">
        <v>0.85618037000000002</v>
      </c>
      <c r="K49" s="14">
        <v>11.981955900000001</v>
      </c>
      <c r="L49" s="16">
        <v>0.64201171000000001</v>
      </c>
      <c r="M49" s="14">
        <v>0</v>
      </c>
      <c r="N49" s="16">
        <v>0</v>
      </c>
      <c r="O49" s="14" t="s">
        <v>582</v>
      </c>
      <c r="P49" s="16" t="s">
        <v>582</v>
      </c>
      <c r="Q49" s="14">
        <v>3.2426099999999999E-2</v>
      </c>
      <c r="R49" s="16">
        <v>2.5650019999999999E-2</v>
      </c>
      <c r="S49" s="14">
        <v>5.0053600000000004E-3</v>
      </c>
      <c r="T49" s="16">
        <v>5.3281200000000004E-3</v>
      </c>
      <c r="U49" s="14">
        <v>2.28358113</v>
      </c>
      <c r="V49" s="16">
        <v>0.29908221000000001</v>
      </c>
    </row>
    <row r="50" spans="1:22" x14ac:dyDescent="0.25">
      <c r="A50" s="11" t="s">
        <v>520</v>
      </c>
      <c r="B50" s="13">
        <v>11795</v>
      </c>
      <c r="C50" s="14">
        <f>(256/B50*100)</f>
        <v>2.1704111911827044</v>
      </c>
      <c r="D50" s="15">
        <v>11539</v>
      </c>
      <c r="E50" s="14">
        <v>10.790045449999999</v>
      </c>
      <c r="F50" s="16">
        <v>0.40761201000000002</v>
      </c>
      <c r="G50" s="14">
        <v>17.49926404</v>
      </c>
      <c r="H50" s="16">
        <v>0.67683338999999998</v>
      </c>
      <c r="I50" s="14">
        <v>51.725563270000002</v>
      </c>
      <c r="J50" s="16">
        <v>0.84495162000000001</v>
      </c>
      <c r="K50" s="14">
        <v>14.297406560000001</v>
      </c>
      <c r="L50" s="16">
        <v>0.60988777999999999</v>
      </c>
      <c r="M50" s="14">
        <v>3.5603417999999998</v>
      </c>
      <c r="N50" s="16">
        <v>0.29817441</v>
      </c>
      <c r="O50" s="14" t="s">
        <v>582</v>
      </c>
      <c r="P50" s="16" t="s">
        <v>582</v>
      </c>
      <c r="Q50" s="14">
        <v>0</v>
      </c>
      <c r="R50" s="16">
        <v>0</v>
      </c>
      <c r="S50" s="14">
        <v>0</v>
      </c>
      <c r="T50" s="16">
        <v>0</v>
      </c>
      <c r="U50" s="14">
        <v>2.1273788800000002</v>
      </c>
      <c r="V50" s="16">
        <v>0.26928602000000001</v>
      </c>
    </row>
    <row r="51" spans="1:22" x14ac:dyDescent="0.25">
      <c r="A51" s="11" t="s">
        <v>521</v>
      </c>
      <c r="B51" s="13">
        <v>6866</v>
      </c>
      <c r="C51" s="14">
        <f>(119/B51*100)</f>
        <v>1.7331779784445092</v>
      </c>
      <c r="D51" s="15">
        <v>6747</v>
      </c>
      <c r="E51" s="14">
        <v>10.20670338</v>
      </c>
      <c r="F51" s="16">
        <v>0.59675990000000001</v>
      </c>
      <c r="G51" s="14">
        <v>18.019877569999998</v>
      </c>
      <c r="H51" s="16">
        <v>0.54945007999999995</v>
      </c>
      <c r="I51" s="14">
        <v>46.249620380000003</v>
      </c>
      <c r="J51" s="16">
        <v>0.70432198999999995</v>
      </c>
      <c r="K51" s="14">
        <v>17.450571549999999</v>
      </c>
      <c r="L51" s="16">
        <v>0.71681530999999998</v>
      </c>
      <c r="M51" s="14">
        <v>5.7844783299999998</v>
      </c>
      <c r="N51" s="16">
        <v>0.53421552000000005</v>
      </c>
      <c r="O51" s="14" t="s">
        <v>582</v>
      </c>
      <c r="P51" s="16" t="s">
        <v>582</v>
      </c>
      <c r="Q51" s="14">
        <v>0</v>
      </c>
      <c r="R51" s="16">
        <v>0</v>
      </c>
      <c r="S51" s="14">
        <v>0</v>
      </c>
      <c r="T51" s="16">
        <v>0</v>
      </c>
      <c r="U51" s="14">
        <v>2.2887487900000001</v>
      </c>
      <c r="V51" s="16">
        <v>0.21253505</v>
      </c>
    </row>
    <row r="52" spans="1:22" x14ac:dyDescent="0.25">
      <c r="A52" s="11" t="s">
        <v>522</v>
      </c>
      <c r="B52" s="13">
        <v>5809</v>
      </c>
      <c r="C52" s="14">
        <f>(86/B52*100)</f>
        <v>1.4804613530728179</v>
      </c>
      <c r="D52" s="15">
        <v>5723</v>
      </c>
      <c r="E52" s="14">
        <v>6.0937377399999999</v>
      </c>
      <c r="F52" s="16">
        <v>0.38806671999999998</v>
      </c>
      <c r="G52" s="14">
        <v>19.45682231</v>
      </c>
      <c r="H52" s="16">
        <v>0.53868254999999998</v>
      </c>
      <c r="I52" s="14">
        <v>46.861409629999997</v>
      </c>
      <c r="J52" s="16">
        <v>0.78442316000000001</v>
      </c>
      <c r="K52" s="14">
        <v>15.82184915</v>
      </c>
      <c r="L52" s="16">
        <v>0.67593921999999995</v>
      </c>
      <c r="M52" s="14">
        <v>9.9035719699999998</v>
      </c>
      <c r="N52" s="16">
        <v>0.63405844</v>
      </c>
      <c r="O52" s="14" t="s">
        <v>582</v>
      </c>
      <c r="P52" s="16" t="s">
        <v>582</v>
      </c>
      <c r="Q52" s="14">
        <v>0</v>
      </c>
      <c r="R52" s="16">
        <v>0</v>
      </c>
      <c r="S52" s="14">
        <v>0</v>
      </c>
      <c r="T52" s="16">
        <v>0</v>
      </c>
      <c r="U52" s="14">
        <v>1.8626092000000001</v>
      </c>
      <c r="V52" s="16">
        <v>0.15503359999999999</v>
      </c>
    </row>
    <row r="53" spans="1:22" x14ac:dyDescent="0.25">
      <c r="A53" s="11" t="s">
        <v>523</v>
      </c>
      <c r="B53" s="13">
        <v>5571</v>
      </c>
      <c r="C53" s="14">
        <f>(92/B53*100)</f>
        <v>1.651409082749955</v>
      </c>
      <c r="D53" s="15">
        <v>5479</v>
      </c>
      <c r="E53" s="14">
        <v>11.568303950000001</v>
      </c>
      <c r="F53" s="16">
        <v>0.42291614</v>
      </c>
      <c r="G53" s="14">
        <v>23.97063283</v>
      </c>
      <c r="H53" s="16">
        <v>0.57309767</v>
      </c>
      <c r="I53" s="14">
        <v>44.259515139999998</v>
      </c>
      <c r="J53" s="16">
        <v>0.62222182999999998</v>
      </c>
      <c r="K53" s="14">
        <v>9.7314037800000008</v>
      </c>
      <c r="L53" s="16">
        <v>0.40631472000000002</v>
      </c>
      <c r="M53" s="14">
        <v>7.8489320100000004</v>
      </c>
      <c r="N53" s="16">
        <v>0.39353097999999997</v>
      </c>
      <c r="O53" s="14" t="s">
        <v>582</v>
      </c>
      <c r="P53" s="16" t="s">
        <v>582</v>
      </c>
      <c r="Q53" s="14">
        <v>0</v>
      </c>
      <c r="R53" s="16">
        <v>0</v>
      </c>
      <c r="S53" s="14">
        <v>0</v>
      </c>
      <c r="T53" s="16">
        <v>0</v>
      </c>
      <c r="U53" s="14">
        <v>2.6212122899999999</v>
      </c>
      <c r="V53" s="16">
        <v>0.22398361</v>
      </c>
    </row>
    <row r="54" spans="1:22" x14ac:dyDescent="0.25">
      <c r="A54" s="11" t="s">
        <v>524</v>
      </c>
      <c r="B54" s="13">
        <v>4740</v>
      </c>
      <c r="C54" s="14">
        <f>(260/B54*100)</f>
        <v>5.485232067510549</v>
      </c>
      <c r="D54" s="15">
        <v>4480</v>
      </c>
      <c r="E54" s="14">
        <v>11.790649780000001</v>
      </c>
      <c r="F54" s="16">
        <v>0.49267262000000001</v>
      </c>
      <c r="G54" s="14">
        <v>15.09876869</v>
      </c>
      <c r="H54" s="16">
        <v>0.72020097000000005</v>
      </c>
      <c r="I54" s="14">
        <v>39.075828139999999</v>
      </c>
      <c r="J54" s="16">
        <v>1.0282604500000001</v>
      </c>
      <c r="K54" s="14">
        <v>21.322740660000001</v>
      </c>
      <c r="L54" s="16">
        <v>0.94945723999999998</v>
      </c>
      <c r="M54" s="14">
        <v>6.5249701699999996</v>
      </c>
      <c r="N54" s="16">
        <v>0.68542130000000001</v>
      </c>
      <c r="O54" s="14" t="s">
        <v>582</v>
      </c>
      <c r="P54" s="16" t="s">
        <v>582</v>
      </c>
      <c r="Q54" s="14">
        <v>0</v>
      </c>
      <c r="R54" s="16">
        <v>0</v>
      </c>
      <c r="S54" s="14">
        <v>0</v>
      </c>
      <c r="T54" s="16">
        <v>0</v>
      </c>
      <c r="U54" s="14">
        <v>6.1870425600000001</v>
      </c>
      <c r="V54" s="16">
        <v>0.47066544999999999</v>
      </c>
    </row>
    <row r="55" spans="1:22" x14ac:dyDescent="0.25">
      <c r="A55" s="11" t="s">
        <v>525</v>
      </c>
      <c r="B55" s="13">
        <v>5316</v>
      </c>
      <c r="C55" s="14">
        <f>(22/B55*100)</f>
        <v>0.41384499623777277</v>
      </c>
      <c r="D55" s="15">
        <v>5294</v>
      </c>
      <c r="E55" s="14">
        <v>4.4871784400000001</v>
      </c>
      <c r="F55" s="16">
        <v>0.34075518999999999</v>
      </c>
      <c r="G55" s="14">
        <v>8.33221174</v>
      </c>
      <c r="H55" s="16">
        <v>0.44112129</v>
      </c>
      <c r="I55" s="14">
        <v>52.308046220000001</v>
      </c>
      <c r="J55" s="16">
        <v>0.85324109000000004</v>
      </c>
      <c r="K55" s="14">
        <v>31.84451177</v>
      </c>
      <c r="L55" s="16">
        <v>1.0328226199999999</v>
      </c>
      <c r="M55" s="14">
        <v>0</v>
      </c>
      <c r="N55" s="16">
        <v>0</v>
      </c>
      <c r="O55" s="14" t="s">
        <v>582</v>
      </c>
      <c r="P55" s="16" t="s">
        <v>582</v>
      </c>
      <c r="Q55" s="14">
        <v>3.0290750000000002E-2</v>
      </c>
      <c r="R55" s="16">
        <v>3.0323360000000001E-2</v>
      </c>
      <c r="S55" s="14">
        <v>0.29261508000000003</v>
      </c>
      <c r="T55" s="16">
        <v>7.5553880000000004E-2</v>
      </c>
      <c r="U55" s="14">
        <v>2.70514601</v>
      </c>
      <c r="V55" s="16">
        <v>0.25930154</v>
      </c>
    </row>
    <row r="56" spans="1:22" x14ac:dyDescent="0.25">
      <c r="A56" s="11" t="s">
        <v>526</v>
      </c>
      <c r="B56" s="13">
        <v>5359</v>
      </c>
      <c r="C56" s="14">
        <f>(77/B56*100)</f>
        <v>1.4368352304534429</v>
      </c>
      <c r="D56" s="15">
        <v>5282</v>
      </c>
      <c r="E56" s="14">
        <v>2.4338433899999998</v>
      </c>
      <c r="F56" s="16">
        <v>0.25846142</v>
      </c>
      <c r="G56" s="14">
        <v>7.42889263</v>
      </c>
      <c r="H56" s="16">
        <v>0.49509692</v>
      </c>
      <c r="I56" s="14">
        <v>41.469583649999997</v>
      </c>
      <c r="J56" s="16">
        <v>0.95089087999999999</v>
      </c>
      <c r="K56" s="14">
        <v>20.335514459999999</v>
      </c>
      <c r="L56" s="16">
        <v>0.87409232000000003</v>
      </c>
      <c r="M56" s="14">
        <v>27.760170609999999</v>
      </c>
      <c r="N56" s="16">
        <v>0.78547328999999999</v>
      </c>
      <c r="O56" s="14" t="s">
        <v>582</v>
      </c>
      <c r="P56" s="16" t="s">
        <v>582</v>
      </c>
      <c r="Q56" s="14">
        <v>0</v>
      </c>
      <c r="R56" s="16">
        <v>0</v>
      </c>
      <c r="S56" s="14">
        <v>0</v>
      </c>
      <c r="T56" s="16">
        <v>0</v>
      </c>
      <c r="U56" s="14">
        <v>0.57199526000000001</v>
      </c>
      <c r="V56" s="16">
        <v>0.10152907</v>
      </c>
    </row>
    <row r="57" spans="1:22" x14ac:dyDescent="0.25">
      <c r="A57" s="11" t="s">
        <v>527</v>
      </c>
      <c r="B57" s="13">
        <v>6513</v>
      </c>
      <c r="C57" s="14">
        <f>(0/B57*100)</f>
        <v>0</v>
      </c>
      <c r="D57" s="15">
        <v>6513</v>
      </c>
      <c r="E57" s="14">
        <v>9.1915944399999994</v>
      </c>
      <c r="F57" s="16">
        <v>0.51263650999999999</v>
      </c>
      <c r="G57" s="14">
        <v>19.726139920000001</v>
      </c>
      <c r="H57" s="16">
        <v>0.74577008</v>
      </c>
      <c r="I57" s="14">
        <v>47.766548669999999</v>
      </c>
      <c r="J57" s="16">
        <v>0.90606061000000004</v>
      </c>
      <c r="K57" s="14">
        <v>20.255911139999998</v>
      </c>
      <c r="L57" s="16">
        <v>0.98126961000000001</v>
      </c>
      <c r="M57" s="14">
        <v>0</v>
      </c>
      <c r="N57" s="16">
        <v>0</v>
      </c>
      <c r="O57" s="14" t="s">
        <v>582</v>
      </c>
      <c r="P57" s="16" t="s">
        <v>582</v>
      </c>
      <c r="Q57" s="14">
        <v>0</v>
      </c>
      <c r="R57" s="16">
        <v>0</v>
      </c>
      <c r="S57" s="14">
        <v>2.568494E-2</v>
      </c>
      <c r="T57" s="16">
        <v>1.9997270000000001E-2</v>
      </c>
      <c r="U57" s="14">
        <v>3.0341209</v>
      </c>
      <c r="V57" s="16">
        <v>0.47536126000000001</v>
      </c>
    </row>
    <row r="58" spans="1:22" x14ac:dyDescent="0.25">
      <c r="A58" s="11" t="s">
        <v>528</v>
      </c>
      <c r="B58" s="13">
        <v>7267</v>
      </c>
      <c r="C58" s="14">
        <f>(10/B58*100)</f>
        <v>0.13760836658868861</v>
      </c>
      <c r="D58" s="15">
        <v>7257</v>
      </c>
      <c r="E58" s="14">
        <v>11.913550239999999</v>
      </c>
      <c r="F58" s="16">
        <v>0.73297864999999995</v>
      </c>
      <c r="G58" s="14">
        <v>21.989154970000001</v>
      </c>
      <c r="H58" s="16">
        <v>0.71814847999999998</v>
      </c>
      <c r="I58" s="14">
        <v>41.62393024</v>
      </c>
      <c r="J58" s="16">
        <v>0.92563914000000003</v>
      </c>
      <c r="K58" s="14">
        <v>20.783951129999998</v>
      </c>
      <c r="L58" s="16">
        <v>0.90299211000000001</v>
      </c>
      <c r="M58" s="14">
        <v>0</v>
      </c>
      <c r="N58" s="16">
        <v>0</v>
      </c>
      <c r="O58" s="14" t="s">
        <v>582</v>
      </c>
      <c r="P58" s="16" t="s">
        <v>582</v>
      </c>
      <c r="Q58" s="14">
        <v>0</v>
      </c>
      <c r="R58" s="16">
        <v>0</v>
      </c>
      <c r="S58" s="14">
        <v>0.79793172999999995</v>
      </c>
      <c r="T58" s="16">
        <v>0.12095609</v>
      </c>
      <c r="U58" s="14">
        <v>2.89148169</v>
      </c>
      <c r="V58" s="16">
        <v>0.43704311000000001</v>
      </c>
    </row>
    <row r="59" spans="1:22" x14ac:dyDescent="0.25">
      <c r="A59" s="11" t="s">
        <v>529</v>
      </c>
      <c r="B59" s="13">
        <v>4826</v>
      </c>
      <c r="C59" s="14">
        <f>(26/B59*100)</f>
        <v>0.53874844591794446</v>
      </c>
      <c r="D59" s="15">
        <v>4800</v>
      </c>
      <c r="E59" s="14">
        <v>2.7080834999999999</v>
      </c>
      <c r="F59" s="16">
        <v>0.25455564000000003</v>
      </c>
      <c r="G59" s="14">
        <v>7.42816878</v>
      </c>
      <c r="H59" s="16">
        <v>0.44241039999999998</v>
      </c>
      <c r="I59" s="14">
        <v>40.247947060000001</v>
      </c>
      <c r="J59" s="16">
        <v>0.84256074999999997</v>
      </c>
      <c r="K59" s="14">
        <v>46.65072507</v>
      </c>
      <c r="L59" s="16">
        <v>0.82747068000000001</v>
      </c>
      <c r="M59" s="14">
        <v>0</v>
      </c>
      <c r="N59" s="16">
        <v>0</v>
      </c>
      <c r="O59" s="14" t="s">
        <v>582</v>
      </c>
      <c r="P59" s="16" t="s">
        <v>582</v>
      </c>
      <c r="Q59" s="14">
        <v>0</v>
      </c>
      <c r="R59" s="16">
        <v>0</v>
      </c>
      <c r="S59" s="14">
        <v>0.47933829999999999</v>
      </c>
      <c r="T59" s="16">
        <v>0.13953351999999999</v>
      </c>
      <c r="U59" s="14">
        <v>2.4857372999999998</v>
      </c>
      <c r="V59" s="16">
        <v>0.25720342000000002</v>
      </c>
    </row>
    <row r="60" spans="1:22" x14ac:dyDescent="0.25">
      <c r="A60" s="11" t="s">
        <v>530</v>
      </c>
      <c r="B60" s="13">
        <v>4546</v>
      </c>
      <c r="C60" s="14">
        <f>(15/B60*100)</f>
        <v>0.32996040475142985</v>
      </c>
      <c r="D60" s="15">
        <v>4531</v>
      </c>
      <c r="E60" s="14">
        <v>10.146514229999999</v>
      </c>
      <c r="F60" s="16">
        <v>0.49519226999999999</v>
      </c>
      <c r="G60" s="14">
        <v>20.517933920000001</v>
      </c>
      <c r="H60" s="16">
        <v>0.94212870999999998</v>
      </c>
      <c r="I60" s="14">
        <v>46.940072819999997</v>
      </c>
      <c r="J60" s="16">
        <v>1.23966496</v>
      </c>
      <c r="K60" s="14">
        <v>19.42118902</v>
      </c>
      <c r="L60" s="16">
        <v>1.0816965999999999</v>
      </c>
      <c r="M60" s="14">
        <v>0</v>
      </c>
      <c r="N60" s="16">
        <v>0</v>
      </c>
      <c r="O60" s="14" t="s">
        <v>582</v>
      </c>
      <c r="P60" s="16" t="s">
        <v>582</v>
      </c>
      <c r="Q60" s="14">
        <v>0</v>
      </c>
      <c r="R60" s="16">
        <v>0</v>
      </c>
      <c r="S60" s="14">
        <v>0.42233291000000001</v>
      </c>
      <c r="T60" s="16">
        <v>0.13665016999999999</v>
      </c>
      <c r="U60" s="14">
        <v>2.5519571000000001</v>
      </c>
      <c r="V60" s="16">
        <v>0.40996565000000001</v>
      </c>
    </row>
    <row r="61" spans="1:22" x14ac:dyDescent="0.25">
      <c r="A61" s="11" t="s">
        <v>531</v>
      </c>
      <c r="B61" s="13">
        <v>6525</v>
      </c>
      <c r="C61" s="14">
        <f>(148/B61*100)</f>
        <v>2.2681992337164751</v>
      </c>
      <c r="D61" s="15">
        <v>6377</v>
      </c>
      <c r="E61" s="14">
        <v>8.9845559099999992</v>
      </c>
      <c r="F61" s="16">
        <v>0.49331349000000002</v>
      </c>
      <c r="G61" s="14">
        <v>18.458197819999999</v>
      </c>
      <c r="H61" s="16">
        <v>0.67393930999999996</v>
      </c>
      <c r="I61" s="14">
        <v>44.99819514</v>
      </c>
      <c r="J61" s="16">
        <v>0.79815380999999996</v>
      </c>
      <c r="K61" s="14">
        <v>21.26949656</v>
      </c>
      <c r="L61" s="16">
        <v>0.86585818999999997</v>
      </c>
      <c r="M61" s="14">
        <v>4.8466341899999996</v>
      </c>
      <c r="N61" s="16">
        <v>0.40769977000000002</v>
      </c>
      <c r="O61" s="14" t="s">
        <v>582</v>
      </c>
      <c r="P61" s="16" t="s">
        <v>582</v>
      </c>
      <c r="Q61" s="14">
        <v>0</v>
      </c>
      <c r="R61" s="16">
        <v>0</v>
      </c>
      <c r="S61" s="14">
        <v>0</v>
      </c>
      <c r="T61" s="16">
        <v>0</v>
      </c>
      <c r="U61" s="14">
        <v>1.44292037</v>
      </c>
      <c r="V61" s="16">
        <v>0.15753901000000001</v>
      </c>
    </row>
    <row r="62" spans="1:22" x14ac:dyDescent="0.25">
      <c r="A62" s="11" t="s">
        <v>532</v>
      </c>
      <c r="B62" s="13">
        <v>4476</v>
      </c>
      <c r="C62" s="14">
        <f>(3/B62*100)</f>
        <v>6.7024128686327081E-2</v>
      </c>
      <c r="D62" s="15">
        <v>4473</v>
      </c>
      <c r="E62" s="14">
        <v>3.0488450999999999</v>
      </c>
      <c r="F62" s="16">
        <v>0.24308009999999999</v>
      </c>
      <c r="G62" s="14">
        <v>9.7391089799999992</v>
      </c>
      <c r="H62" s="16">
        <v>0.44001068999999998</v>
      </c>
      <c r="I62" s="14">
        <v>55.843705749999998</v>
      </c>
      <c r="J62" s="16">
        <v>0.79893486999999996</v>
      </c>
      <c r="K62" s="14">
        <v>18.974367860000001</v>
      </c>
      <c r="L62" s="16">
        <v>0.72831325999999996</v>
      </c>
      <c r="M62" s="14">
        <v>11.675766530000001</v>
      </c>
      <c r="N62" s="16">
        <v>0.40366419999999997</v>
      </c>
      <c r="O62" s="14" t="s">
        <v>582</v>
      </c>
      <c r="P62" s="16" t="s">
        <v>582</v>
      </c>
      <c r="Q62" s="14">
        <v>0</v>
      </c>
      <c r="R62" s="16">
        <v>0</v>
      </c>
      <c r="S62" s="14">
        <v>0</v>
      </c>
      <c r="T62" s="16">
        <v>0</v>
      </c>
      <c r="U62" s="14">
        <v>0.71820578000000002</v>
      </c>
      <c r="V62" s="16">
        <v>0.12338693000000001</v>
      </c>
    </row>
    <row r="63" spans="1:22" x14ac:dyDescent="0.25">
      <c r="A63" s="11" t="s">
        <v>533</v>
      </c>
      <c r="B63" s="13">
        <v>5324</v>
      </c>
      <c r="C63" s="14">
        <f>(13/B63*100)</f>
        <v>0.24417731029301279</v>
      </c>
      <c r="D63" s="15">
        <v>5311</v>
      </c>
      <c r="E63" s="14">
        <v>5.9367193499999997</v>
      </c>
      <c r="F63" s="16">
        <v>0.31307550000000001</v>
      </c>
      <c r="G63" s="14">
        <v>10.300248030000001</v>
      </c>
      <c r="H63" s="16">
        <v>0.44845316000000002</v>
      </c>
      <c r="I63" s="14">
        <v>51.835520870000003</v>
      </c>
      <c r="J63" s="16">
        <v>0.65312656000000002</v>
      </c>
      <c r="K63" s="14">
        <v>26.2845318</v>
      </c>
      <c r="L63" s="16">
        <v>0.60827810999999998</v>
      </c>
      <c r="M63" s="14">
        <v>0</v>
      </c>
      <c r="N63" s="16">
        <v>0</v>
      </c>
      <c r="O63" s="14" t="s">
        <v>582</v>
      </c>
      <c r="P63" s="16" t="s">
        <v>582</v>
      </c>
      <c r="Q63" s="14">
        <v>3.5313379999999998E-2</v>
      </c>
      <c r="R63" s="16">
        <v>2.5429110000000001E-2</v>
      </c>
      <c r="S63" s="14">
        <v>0.13930719</v>
      </c>
      <c r="T63" s="16">
        <v>5.2820400000000003E-2</v>
      </c>
      <c r="U63" s="14">
        <v>5.4683593899999998</v>
      </c>
      <c r="V63" s="16">
        <v>0.29611548999999998</v>
      </c>
    </row>
    <row r="64" spans="1:22" x14ac:dyDescent="0.25">
      <c r="A64" s="11" t="s">
        <v>534</v>
      </c>
      <c r="B64" s="13">
        <v>3634</v>
      </c>
      <c r="C64" s="14">
        <f>(3/B64*100)</f>
        <v>8.2553659878921298E-2</v>
      </c>
      <c r="D64" s="15">
        <v>3631</v>
      </c>
      <c r="E64" s="14">
        <v>11.803149599999999</v>
      </c>
      <c r="F64" s="16">
        <v>0.58215749000000006</v>
      </c>
      <c r="G64" s="14">
        <v>19.026751659999999</v>
      </c>
      <c r="H64" s="16">
        <v>0.61706179000000005</v>
      </c>
      <c r="I64" s="14">
        <v>44.417412769999999</v>
      </c>
      <c r="J64" s="16">
        <v>0.76876635999999998</v>
      </c>
      <c r="K64" s="14">
        <v>22.06947001</v>
      </c>
      <c r="L64" s="16">
        <v>0.73489409999999999</v>
      </c>
      <c r="M64" s="14">
        <v>0</v>
      </c>
      <c r="N64" s="16">
        <v>0</v>
      </c>
      <c r="O64" s="14" t="s">
        <v>582</v>
      </c>
      <c r="P64" s="16" t="s">
        <v>582</v>
      </c>
      <c r="Q64" s="14">
        <v>0</v>
      </c>
      <c r="R64" s="16">
        <v>0</v>
      </c>
      <c r="S64" s="14">
        <v>5.5777359999999998E-2</v>
      </c>
      <c r="T64" s="16">
        <v>3.9096600000000002E-2</v>
      </c>
      <c r="U64" s="14">
        <v>2.6274386000000001</v>
      </c>
      <c r="V64" s="16">
        <v>0.26413319000000002</v>
      </c>
    </row>
    <row r="65" spans="1:22" x14ac:dyDescent="0.25">
      <c r="A65" s="11" t="s">
        <v>535</v>
      </c>
      <c r="B65" s="13">
        <v>5325</v>
      </c>
      <c r="C65" s="14">
        <f>(14/B65*100)</f>
        <v>0.26291079812206569</v>
      </c>
      <c r="D65" s="15">
        <v>5311</v>
      </c>
      <c r="E65" s="14">
        <v>3.2890840099999998</v>
      </c>
      <c r="F65" s="16">
        <v>0.27799582</v>
      </c>
      <c r="G65" s="14">
        <v>6.1318326799999996</v>
      </c>
      <c r="H65" s="16">
        <v>0.39170833999999999</v>
      </c>
      <c r="I65" s="14">
        <v>54.64672066</v>
      </c>
      <c r="J65" s="16">
        <v>0.86286626</v>
      </c>
      <c r="K65" s="14">
        <v>33.827584029999997</v>
      </c>
      <c r="L65" s="16">
        <v>0.94217994999999999</v>
      </c>
      <c r="M65" s="14">
        <v>0</v>
      </c>
      <c r="N65" s="16">
        <v>0</v>
      </c>
      <c r="O65" s="14" t="s">
        <v>582</v>
      </c>
      <c r="P65" s="16" t="s">
        <v>582</v>
      </c>
      <c r="Q65" s="14">
        <v>0.12690034</v>
      </c>
      <c r="R65" s="16">
        <v>5.0874740000000002E-2</v>
      </c>
      <c r="S65" s="14">
        <v>0</v>
      </c>
      <c r="T65" s="16">
        <v>0</v>
      </c>
      <c r="U65" s="14">
        <v>1.9778782800000001</v>
      </c>
      <c r="V65" s="16">
        <v>0.19910359</v>
      </c>
    </row>
    <row r="66" spans="1:22" x14ac:dyDescent="0.25">
      <c r="A66" s="11" t="s">
        <v>536</v>
      </c>
      <c r="B66" s="13">
        <v>5665</v>
      </c>
      <c r="C66" s="14">
        <f>(81/B66*100)</f>
        <v>1.4298323036187115</v>
      </c>
      <c r="D66" s="15">
        <v>5584</v>
      </c>
      <c r="E66" s="14">
        <v>6.95734618</v>
      </c>
      <c r="F66" s="16">
        <v>0.31651077999999999</v>
      </c>
      <c r="G66" s="14">
        <v>14.72954792</v>
      </c>
      <c r="H66" s="16">
        <v>0.48629061000000001</v>
      </c>
      <c r="I66" s="14">
        <v>35.428270310000002</v>
      </c>
      <c r="J66" s="16">
        <v>0.53977618000000005</v>
      </c>
      <c r="K66" s="14">
        <v>26.724750409999999</v>
      </c>
      <c r="L66" s="16">
        <v>0.54899025999999995</v>
      </c>
      <c r="M66" s="14">
        <v>11.133027179999999</v>
      </c>
      <c r="N66" s="16">
        <v>0.36683465999999998</v>
      </c>
      <c r="O66" s="14" t="s">
        <v>582</v>
      </c>
      <c r="P66" s="16" t="s">
        <v>582</v>
      </c>
      <c r="Q66" s="14">
        <v>0</v>
      </c>
      <c r="R66" s="16">
        <v>0</v>
      </c>
      <c r="S66" s="14">
        <v>0</v>
      </c>
      <c r="T66" s="16">
        <v>0</v>
      </c>
      <c r="U66" s="14">
        <v>5.0270580000000002</v>
      </c>
      <c r="V66" s="16">
        <v>0.28717819999999999</v>
      </c>
    </row>
    <row r="67" spans="1:22" x14ac:dyDescent="0.25">
      <c r="A67" s="11" t="s">
        <v>537</v>
      </c>
      <c r="B67" s="13">
        <v>6971</v>
      </c>
      <c r="C67" s="14">
        <f>(440/B67*100)</f>
        <v>6.3118634342275142</v>
      </c>
      <c r="D67" s="15">
        <v>6531</v>
      </c>
      <c r="E67" s="14">
        <v>8.8963745400000001</v>
      </c>
      <c r="F67" s="16">
        <v>0.40413901000000002</v>
      </c>
      <c r="G67" s="14">
        <v>14.73023998</v>
      </c>
      <c r="H67" s="16">
        <v>0.52372070999999998</v>
      </c>
      <c r="I67" s="14">
        <v>53.070163649999998</v>
      </c>
      <c r="J67" s="16">
        <v>0.63554352999999997</v>
      </c>
      <c r="K67" s="14">
        <v>16.354488079999999</v>
      </c>
      <c r="L67" s="16">
        <v>0.58278194000000005</v>
      </c>
      <c r="M67" s="14">
        <v>5.31172983</v>
      </c>
      <c r="N67" s="16">
        <v>0.44051331999999999</v>
      </c>
      <c r="O67" s="14" t="s">
        <v>582</v>
      </c>
      <c r="P67" s="16" t="s">
        <v>582</v>
      </c>
      <c r="Q67" s="14">
        <v>0</v>
      </c>
      <c r="R67" s="16">
        <v>0</v>
      </c>
      <c r="S67" s="14">
        <v>0</v>
      </c>
      <c r="T67" s="16">
        <v>0</v>
      </c>
      <c r="U67" s="14">
        <v>1.6370039300000001</v>
      </c>
      <c r="V67" s="16">
        <v>0.16754378</v>
      </c>
    </row>
    <row r="68" spans="1:22" x14ac:dyDescent="0.25">
      <c r="A68" s="11" t="s">
        <v>538</v>
      </c>
      <c r="B68" s="13">
        <v>12083</v>
      </c>
      <c r="C68" s="14">
        <f>(29/B68*100)</f>
        <v>0.2400066208722999</v>
      </c>
      <c r="D68" s="15">
        <v>12054</v>
      </c>
      <c r="E68" s="14">
        <v>9.1033337299999992</v>
      </c>
      <c r="F68" s="16">
        <v>0.21698749000000001</v>
      </c>
      <c r="G68" s="14">
        <v>19.439525209999999</v>
      </c>
      <c r="H68" s="16">
        <v>0.35600999</v>
      </c>
      <c r="I68" s="14">
        <v>37.88758352</v>
      </c>
      <c r="J68" s="16">
        <v>0.47694541000000001</v>
      </c>
      <c r="K68" s="14">
        <v>15.3713271</v>
      </c>
      <c r="L68" s="16">
        <v>0.34516932</v>
      </c>
      <c r="M68" s="14">
        <v>14.942653399999999</v>
      </c>
      <c r="N68" s="16">
        <v>0.29656916999999999</v>
      </c>
      <c r="O68" s="14" t="s">
        <v>582</v>
      </c>
      <c r="P68" s="16" t="s">
        <v>582</v>
      </c>
      <c r="Q68" s="14">
        <v>0</v>
      </c>
      <c r="R68" s="16">
        <v>0</v>
      </c>
      <c r="S68" s="14">
        <v>0</v>
      </c>
      <c r="T68" s="16">
        <v>0</v>
      </c>
      <c r="U68" s="14">
        <v>3.25557703</v>
      </c>
      <c r="V68" s="16">
        <v>0.16431256999999999</v>
      </c>
    </row>
    <row r="69" spans="1:22" x14ac:dyDescent="0.25">
      <c r="A69" s="11" t="s">
        <v>539</v>
      </c>
      <c r="B69" s="13">
        <v>4876</v>
      </c>
      <c r="C69" s="14">
        <f>(0/B69*100)</f>
        <v>0</v>
      </c>
      <c r="D69" s="15">
        <v>4876</v>
      </c>
      <c r="E69" s="14">
        <v>4.9243943699999999</v>
      </c>
      <c r="F69" s="16">
        <v>0.46205275000000001</v>
      </c>
      <c r="G69" s="14">
        <v>10.637329859999999</v>
      </c>
      <c r="H69" s="16">
        <v>0.79332596</v>
      </c>
      <c r="I69" s="14">
        <v>58.383258140000002</v>
      </c>
      <c r="J69" s="16">
        <v>1.00618786</v>
      </c>
      <c r="K69" s="14">
        <v>25.641720599999999</v>
      </c>
      <c r="L69" s="16">
        <v>1.09280825</v>
      </c>
      <c r="M69" s="14">
        <v>0</v>
      </c>
      <c r="N69" s="16">
        <v>0</v>
      </c>
      <c r="O69" s="14" t="s">
        <v>582</v>
      </c>
      <c r="P69" s="16" t="s">
        <v>582</v>
      </c>
      <c r="Q69" s="14">
        <v>0</v>
      </c>
      <c r="R69" s="16">
        <v>0</v>
      </c>
      <c r="S69" s="14">
        <v>0</v>
      </c>
      <c r="T69" s="16">
        <v>0</v>
      </c>
      <c r="U69" s="14">
        <v>0.41329703000000001</v>
      </c>
      <c r="V69" s="16">
        <v>0.13586043</v>
      </c>
    </row>
    <row r="70" spans="1:22" x14ac:dyDescent="0.25">
      <c r="A70" s="11" t="s">
        <v>540</v>
      </c>
      <c r="B70" s="13">
        <v>6036</v>
      </c>
      <c r="C70" s="14">
        <f>(223/B70*100)</f>
        <v>3.6944996686547382</v>
      </c>
      <c r="D70" s="15">
        <v>5813</v>
      </c>
      <c r="E70" s="14">
        <v>5.6715315500000001</v>
      </c>
      <c r="F70" s="16">
        <v>0.45596532000000001</v>
      </c>
      <c r="G70" s="14">
        <v>12.50116555</v>
      </c>
      <c r="H70" s="16">
        <v>0.92259457</v>
      </c>
      <c r="I70" s="14">
        <v>42.482870210000002</v>
      </c>
      <c r="J70" s="16">
        <v>1.1004019</v>
      </c>
      <c r="K70" s="14">
        <v>32.428950839999999</v>
      </c>
      <c r="L70" s="16">
        <v>1.8450647899999999</v>
      </c>
      <c r="M70" s="14">
        <v>4.3266809899999998</v>
      </c>
      <c r="N70" s="16">
        <v>0.28253083000000001</v>
      </c>
      <c r="O70" s="14" t="s">
        <v>582</v>
      </c>
      <c r="P70" s="16" t="s">
        <v>582</v>
      </c>
      <c r="Q70" s="14">
        <v>0</v>
      </c>
      <c r="R70" s="16">
        <v>0</v>
      </c>
      <c r="S70" s="14">
        <v>0</v>
      </c>
      <c r="T70" s="16">
        <v>0</v>
      </c>
      <c r="U70" s="14">
        <v>2.5888008600000001</v>
      </c>
      <c r="V70" s="16">
        <v>0.27465234999999999</v>
      </c>
    </row>
    <row r="71" spans="1:22" x14ac:dyDescent="0.25">
      <c r="A71" s="11" t="s">
        <v>541</v>
      </c>
      <c r="B71" s="13">
        <v>6115</v>
      </c>
      <c r="C71" s="14">
        <f>(21/B71*100)</f>
        <v>0.34341782502044155</v>
      </c>
      <c r="D71" s="15">
        <v>6094</v>
      </c>
      <c r="E71" s="14">
        <v>7.9737670300000003</v>
      </c>
      <c r="F71" s="16">
        <v>0.36071143999999999</v>
      </c>
      <c r="G71" s="14">
        <v>17.16245301</v>
      </c>
      <c r="H71" s="16">
        <v>0.46713254999999998</v>
      </c>
      <c r="I71" s="14">
        <v>52.773141799999998</v>
      </c>
      <c r="J71" s="16">
        <v>0.72391086000000004</v>
      </c>
      <c r="K71" s="14">
        <v>16.06364194</v>
      </c>
      <c r="L71" s="16">
        <v>0.52721309000000005</v>
      </c>
      <c r="M71" s="14">
        <v>5.6742095199999998</v>
      </c>
      <c r="N71" s="16">
        <v>0.27684579999999998</v>
      </c>
      <c r="O71" s="14" t="s">
        <v>582</v>
      </c>
      <c r="P71" s="16" t="s">
        <v>582</v>
      </c>
      <c r="Q71" s="14">
        <v>0</v>
      </c>
      <c r="R71" s="16">
        <v>0</v>
      </c>
      <c r="S71" s="14">
        <v>0</v>
      </c>
      <c r="T71" s="16">
        <v>0</v>
      </c>
      <c r="U71" s="14">
        <v>0.35278671</v>
      </c>
      <c r="V71" s="16">
        <v>7.240489E-2</v>
      </c>
    </row>
    <row r="72" spans="1:22" x14ac:dyDescent="0.25">
      <c r="A72" s="11" t="s">
        <v>542</v>
      </c>
      <c r="B72" s="13">
        <v>7708</v>
      </c>
      <c r="C72" s="14">
        <f>(5/B72*100)</f>
        <v>6.4867669953295279E-2</v>
      </c>
      <c r="D72" s="15">
        <v>7703</v>
      </c>
      <c r="E72" s="14">
        <v>4.0322605200000003</v>
      </c>
      <c r="F72" s="16">
        <v>0.30957182</v>
      </c>
      <c r="G72" s="14">
        <v>15.27826529</v>
      </c>
      <c r="H72" s="16">
        <v>0.51875258000000002</v>
      </c>
      <c r="I72" s="14">
        <v>56.30892463</v>
      </c>
      <c r="J72" s="16">
        <v>0.88614207</v>
      </c>
      <c r="K72" s="14">
        <v>16.04303123</v>
      </c>
      <c r="L72" s="16">
        <v>0.63370062999999999</v>
      </c>
      <c r="M72" s="14">
        <v>8.2003239800000003</v>
      </c>
      <c r="N72" s="16">
        <v>0.96499683000000003</v>
      </c>
      <c r="O72" s="14" t="s">
        <v>582</v>
      </c>
      <c r="P72" s="16" t="s">
        <v>582</v>
      </c>
      <c r="Q72" s="14">
        <v>0</v>
      </c>
      <c r="R72" s="16">
        <v>0</v>
      </c>
      <c r="S72" s="14">
        <v>0</v>
      </c>
      <c r="T72" s="16">
        <v>0</v>
      </c>
      <c r="U72" s="14">
        <v>0.13719434999999999</v>
      </c>
      <c r="V72" s="16">
        <v>4.8543599999999999E-2</v>
      </c>
    </row>
    <row r="73" spans="1:22" x14ac:dyDescent="0.25">
      <c r="A73" s="11" t="s">
        <v>543</v>
      </c>
      <c r="B73" s="13">
        <v>8249</v>
      </c>
      <c r="C73" s="14">
        <f>(160/B73*100)</f>
        <v>1.9396290459449632</v>
      </c>
      <c r="D73" s="15">
        <v>8089</v>
      </c>
      <c r="E73" s="14">
        <v>4.3492053999999998</v>
      </c>
      <c r="F73" s="16">
        <v>0.26059731000000003</v>
      </c>
      <c r="G73" s="14">
        <v>12.18013011</v>
      </c>
      <c r="H73" s="16">
        <v>0.54076453999999996</v>
      </c>
      <c r="I73" s="14">
        <v>50.932308480000003</v>
      </c>
      <c r="J73" s="16">
        <v>0.97643310999999999</v>
      </c>
      <c r="K73" s="14">
        <v>20.155999990000002</v>
      </c>
      <c r="L73" s="16">
        <v>0.66144159000000002</v>
      </c>
      <c r="M73" s="14">
        <v>11.47847397</v>
      </c>
      <c r="N73" s="16">
        <v>0.72324754000000002</v>
      </c>
      <c r="O73" s="14" t="s">
        <v>582</v>
      </c>
      <c r="P73" s="16" t="s">
        <v>582</v>
      </c>
      <c r="Q73" s="14">
        <v>0</v>
      </c>
      <c r="R73" s="16">
        <v>0</v>
      </c>
      <c r="S73" s="14">
        <v>0</v>
      </c>
      <c r="T73" s="16">
        <v>0</v>
      </c>
      <c r="U73" s="14">
        <v>0.90388204999999999</v>
      </c>
      <c r="V73" s="16">
        <v>0.14080732000000001</v>
      </c>
    </row>
    <row r="74" spans="1:22" x14ac:dyDescent="0.25">
      <c r="A74" s="11" t="s">
        <v>544</v>
      </c>
      <c r="B74" s="13">
        <v>4692</v>
      </c>
      <c r="C74" s="14">
        <f>(82/B74*100)</f>
        <v>1.7476555839727195</v>
      </c>
      <c r="D74" s="15">
        <v>4610</v>
      </c>
      <c r="E74" s="14">
        <v>12.472918119999999</v>
      </c>
      <c r="F74" s="16">
        <v>0.55059283999999997</v>
      </c>
      <c r="G74" s="14">
        <v>20.95190594</v>
      </c>
      <c r="H74" s="16">
        <v>0.65046440999999999</v>
      </c>
      <c r="I74" s="14">
        <v>45.956202609999998</v>
      </c>
      <c r="J74" s="16">
        <v>0.76005533000000003</v>
      </c>
      <c r="K74" s="14">
        <v>16.123042510000001</v>
      </c>
      <c r="L74" s="16">
        <v>0.57366311999999997</v>
      </c>
      <c r="M74" s="14">
        <v>0</v>
      </c>
      <c r="N74" s="16">
        <v>0</v>
      </c>
      <c r="O74" s="14" t="s">
        <v>582</v>
      </c>
      <c r="P74" s="16" t="s">
        <v>582</v>
      </c>
      <c r="Q74" s="14">
        <v>0</v>
      </c>
      <c r="R74" s="16">
        <v>0</v>
      </c>
      <c r="S74" s="14">
        <v>6.9287059999999998E-2</v>
      </c>
      <c r="T74" s="16">
        <v>3.521349E-2</v>
      </c>
      <c r="U74" s="14">
        <v>4.4266437500000002</v>
      </c>
      <c r="V74" s="16">
        <v>0.29090781999999998</v>
      </c>
    </row>
    <row r="75" spans="1:22" x14ac:dyDescent="0.25">
      <c r="A75" s="11" t="s">
        <v>545</v>
      </c>
      <c r="B75" s="13">
        <v>5375</v>
      </c>
      <c r="C75" s="14">
        <f>(254/B75*100)</f>
        <v>4.7255813953488373</v>
      </c>
      <c r="D75" s="15">
        <v>5121</v>
      </c>
      <c r="E75" s="14">
        <v>19.380895880000001</v>
      </c>
      <c r="F75" s="16">
        <v>0.66378128000000003</v>
      </c>
      <c r="G75" s="14">
        <v>25.619519870000001</v>
      </c>
      <c r="H75" s="16">
        <v>0.60346085000000005</v>
      </c>
      <c r="I75" s="14">
        <v>35.363183210000003</v>
      </c>
      <c r="J75" s="16">
        <v>0.88836168999999998</v>
      </c>
      <c r="K75" s="14">
        <v>6.8259542599999996</v>
      </c>
      <c r="L75" s="16">
        <v>0.38972612000000001</v>
      </c>
      <c r="M75" s="14">
        <v>8.2916572300000002</v>
      </c>
      <c r="N75" s="16">
        <v>0.72710640000000004</v>
      </c>
      <c r="O75" s="14" t="s">
        <v>582</v>
      </c>
      <c r="P75" s="16" t="s">
        <v>582</v>
      </c>
      <c r="Q75" s="14">
        <v>0</v>
      </c>
      <c r="R75" s="16">
        <v>0</v>
      </c>
      <c r="S75" s="14">
        <v>0</v>
      </c>
      <c r="T75" s="16">
        <v>0</v>
      </c>
      <c r="U75" s="14">
        <v>4.5187895600000001</v>
      </c>
      <c r="V75" s="16">
        <v>0.34995810999999999</v>
      </c>
    </row>
    <row r="76" spans="1:22" x14ac:dyDescent="0.25">
      <c r="A76" s="11" t="s">
        <v>546</v>
      </c>
      <c r="B76" s="13">
        <v>14167</v>
      </c>
      <c r="C76" s="14">
        <f>(232/B76*100)</f>
        <v>1.6376085268581915</v>
      </c>
      <c r="D76" s="15">
        <v>13935</v>
      </c>
      <c r="E76" s="14">
        <v>9.3443572199999991</v>
      </c>
      <c r="F76" s="16">
        <v>0.34885110000000003</v>
      </c>
      <c r="G76" s="14">
        <v>18.83355134</v>
      </c>
      <c r="H76" s="16">
        <v>0.44487981999999998</v>
      </c>
      <c r="I76" s="14">
        <v>39.005313880000003</v>
      </c>
      <c r="J76" s="16">
        <v>0.70848533999999996</v>
      </c>
      <c r="K76" s="14">
        <v>18.653590699999999</v>
      </c>
      <c r="L76" s="16">
        <v>0.46451698000000002</v>
      </c>
      <c r="M76" s="14">
        <v>12.057348169999999</v>
      </c>
      <c r="N76" s="16">
        <v>0.48518382999999998</v>
      </c>
      <c r="O76" s="14" t="s">
        <v>582</v>
      </c>
      <c r="P76" s="16" t="s">
        <v>582</v>
      </c>
      <c r="Q76" s="14">
        <v>0</v>
      </c>
      <c r="R76" s="16">
        <v>0</v>
      </c>
      <c r="S76" s="14">
        <v>0</v>
      </c>
      <c r="T76" s="16">
        <v>0</v>
      </c>
      <c r="U76" s="14">
        <v>2.1058386900000001</v>
      </c>
      <c r="V76" s="16">
        <v>0.17915246000000001</v>
      </c>
    </row>
    <row r="77" spans="1:22" x14ac:dyDescent="0.25">
      <c r="A77" s="11" t="s">
        <v>547</v>
      </c>
      <c r="B77" s="13">
        <v>6062</v>
      </c>
      <c r="C77" s="14">
        <f>(188/B77*100)</f>
        <v>3.1012867040580665</v>
      </c>
      <c r="D77" s="15">
        <v>5874</v>
      </c>
      <c r="E77" s="14">
        <v>11.495767000000001</v>
      </c>
      <c r="F77" s="16">
        <v>0.57235647000000001</v>
      </c>
      <c r="G77" s="14">
        <v>19.634294959999998</v>
      </c>
      <c r="H77" s="16">
        <v>0.63794733000000003</v>
      </c>
      <c r="I77" s="14">
        <v>38.084458859999998</v>
      </c>
      <c r="J77" s="16">
        <v>0.79838578000000004</v>
      </c>
      <c r="K77" s="14">
        <v>12.44052976</v>
      </c>
      <c r="L77" s="16">
        <v>0.56367001999999999</v>
      </c>
      <c r="M77" s="14">
        <v>11.508011890000001</v>
      </c>
      <c r="N77" s="16">
        <v>0.59926360000000001</v>
      </c>
      <c r="O77" s="14" t="s">
        <v>582</v>
      </c>
      <c r="P77" s="16" t="s">
        <v>582</v>
      </c>
      <c r="Q77" s="14">
        <v>0</v>
      </c>
      <c r="R77" s="16">
        <v>0</v>
      </c>
      <c r="S77" s="14">
        <v>0</v>
      </c>
      <c r="T77" s="16">
        <v>0</v>
      </c>
      <c r="U77" s="14">
        <v>6.8369375300000002</v>
      </c>
      <c r="V77" s="16">
        <v>0.42927940999999997</v>
      </c>
    </row>
    <row r="78" spans="1:22" x14ac:dyDescent="0.25">
      <c r="A78" s="11" t="s">
        <v>548</v>
      </c>
      <c r="B78" s="13">
        <v>5826</v>
      </c>
      <c r="C78" s="14">
        <f>(0/B78*100)</f>
        <v>0</v>
      </c>
      <c r="D78" s="15">
        <v>5826</v>
      </c>
      <c r="E78" s="14">
        <v>3.1472539400000001</v>
      </c>
      <c r="F78" s="16">
        <v>0.35071059999999998</v>
      </c>
      <c r="G78" s="14">
        <v>6.7634819200000003</v>
      </c>
      <c r="H78" s="16">
        <v>0.57787655999999998</v>
      </c>
      <c r="I78" s="14">
        <v>60.56745523</v>
      </c>
      <c r="J78" s="16">
        <v>0.95606064999999996</v>
      </c>
      <c r="K78" s="14">
        <v>29.238439960000001</v>
      </c>
      <c r="L78" s="16">
        <v>1.2433292600000001</v>
      </c>
      <c r="M78" s="14">
        <v>0</v>
      </c>
      <c r="N78" s="16">
        <v>0</v>
      </c>
      <c r="O78" s="14" t="s">
        <v>582</v>
      </c>
      <c r="P78" s="16" t="s">
        <v>582</v>
      </c>
      <c r="Q78" s="14">
        <v>2.4295359999999998E-2</v>
      </c>
      <c r="R78" s="16">
        <v>2.426712E-2</v>
      </c>
      <c r="S78" s="14">
        <v>1.650389E-2</v>
      </c>
      <c r="T78" s="16">
        <v>1.6737390000000001E-2</v>
      </c>
      <c r="U78" s="14">
        <v>0.24256969</v>
      </c>
      <c r="V78" s="16">
        <v>5.3364700000000001E-2</v>
      </c>
    </row>
    <row r="79" spans="1:22" ht="24.95" customHeight="1" x14ac:dyDescent="0.25">
      <c r="A79" s="11" t="s">
        <v>549</v>
      </c>
      <c r="B79" s="13">
        <v>1657</v>
      </c>
      <c r="C79" s="14">
        <f>(41/B79*100)</f>
        <v>2.4743512371756187</v>
      </c>
      <c r="D79" s="15">
        <v>1616</v>
      </c>
      <c r="E79" s="14">
        <v>12.40885302</v>
      </c>
      <c r="F79" s="16">
        <v>1.19735507</v>
      </c>
      <c r="G79" s="14">
        <v>26.966948349999999</v>
      </c>
      <c r="H79" s="16">
        <v>1.56366162</v>
      </c>
      <c r="I79" s="14">
        <v>47.467684349999999</v>
      </c>
      <c r="J79" s="16">
        <v>1.78883558</v>
      </c>
      <c r="K79" s="14">
        <v>12.043980790000001</v>
      </c>
      <c r="L79" s="16">
        <v>1.1693911800000001</v>
      </c>
      <c r="M79" s="14">
        <v>0</v>
      </c>
      <c r="N79" s="16">
        <v>0</v>
      </c>
      <c r="O79" s="14" t="s">
        <v>582</v>
      </c>
      <c r="P79" s="16" t="s">
        <v>582</v>
      </c>
      <c r="Q79" s="14">
        <v>0</v>
      </c>
      <c r="R79" s="16">
        <v>0</v>
      </c>
      <c r="S79" s="14">
        <v>6.2887680000000001E-2</v>
      </c>
      <c r="T79" s="16">
        <v>6.6543439999999995E-2</v>
      </c>
      <c r="U79" s="14">
        <v>1.04964583</v>
      </c>
      <c r="V79" s="16">
        <v>0.24236599</v>
      </c>
    </row>
    <row r="80" spans="1:22" x14ac:dyDescent="0.25">
      <c r="A80" s="11" t="s">
        <v>550</v>
      </c>
      <c r="B80" s="13">
        <v>7841</v>
      </c>
      <c r="C80" s="14">
        <f>(0/B80*100)</f>
        <v>0</v>
      </c>
      <c r="D80" s="15">
        <v>7841</v>
      </c>
      <c r="E80" s="14">
        <v>2.0437939699999998</v>
      </c>
      <c r="F80" s="16">
        <v>0.21504143000000001</v>
      </c>
      <c r="G80" s="14">
        <v>3.71010046</v>
      </c>
      <c r="H80" s="16">
        <v>0.33125527999999999</v>
      </c>
      <c r="I80" s="14">
        <v>36.737844860000003</v>
      </c>
      <c r="J80" s="16">
        <v>1.09876767</v>
      </c>
      <c r="K80" s="14">
        <v>57.286981500000003</v>
      </c>
      <c r="L80" s="16">
        <v>1.2948599999999999</v>
      </c>
      <c r="M80" s="14">
        <v>0</v>
      </c>
      <c r="N80" s="16">
        <v>0</v>
      </c>
      <c r="O80" s="14" t="s">
        <v>582</v>
      </c>
      <c r="P80" s="16" t="s">
        <v>582</v>
      </c>
      <c r="Q80" s="14">
        <v>0</v>
      </c>
      <c r="R80" s="16">
        <v>0</v>
      </c>
      <c r="S80" s="14">
        <v>0</v>
      </c>
      <c r="T80" s="16">
        <v>0</v>
      </c>
      <c r="U80" s="14">
        <v>0.22127921</v>
      </c>
      <c r="V80" s="16">
        <v>7.8465160000000006E-2</v>
      </c>
    </row>
    <row r="81" spans="1:22" x14ac:dyDescent="0.25">
      <c r="A81" s="19" t="s">
        <v>551</v>
      </c>
      <c r="B81" s="13">
        <v>8861</v>
      </c>
      <c r="C81" s="14">
        <f>(76/B81*100)</f>
        <v>0.85769100552984989</v>
      </c>
      <c r="D81" s="15">
        <v>8785</v>
      </c>
      <c r="E81" s="14">
        <v>6.6139057000000001</v>
      </c>
      <c r="F81" s="16">
        <v>0.38712296000000002</v>
      </c>
      <c r="G81" s="14">
        <v>16.693565100000001</v>
      </c>
      <c r="H81" s="16">
        <v>0.55701833000000001</v>
      </c>
      <c r="I81" s="14">
        <v>52.549360579999998</v>
      </c>
      <c r="J81" s="16">
        <v>0.89386443000000004</v>
      </c>
      <c r="K81" s="14">
        <v>13.24328734</v>
      </c>
      <c r="L81" s="16">
        <v>0.56452928000000002</v>
      </c>
      <c r="M81" s="14">
        <v>10.520632389999999</v>
      </c>
      <c r="N81" s="16">
        <v>0.71810531</v>
      </c>
      <c r="O81" s="14" t="s">
        <v>582</v>
      </c>
      <c r="P81" s="16" t="s">
        <v>582</v>
      </c>
      <c r="Q81" s="14">
        <v>0</v>
      </c>
      <c r="R81" s="16">
        <v>0</v>
      </c>
      <c r="S81" s="14">
        <v>0</v>
      </c>
      <c r="T81" s="16">
        <v>0</v>
      </c>
      <c r="U81" s="14">
        <v>0.37924889000000001</v>
      </c>
      <c r="V81" s="16">
        <v>7.6044180000000003E-2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(544/B7*100)</f>
        <v>3.7439779766001378</v>
      </c>
      <c r="D7" s="15">
        <v>13986</v>
      </c>
      <c r="E7" s="14">
        <v>10.82549494</v>
      </c>
      <c r="F7" s="16">
        <v>0.39870493000000001</v>
      </c>
      <c r="G7" s="14">
        <v>17.500609709999999</v>
      </c>
      <c r="H7" s="16">
        <v>0.38434154999999998</v>
      </c>
      <c r="I7" s="14">
        <v>37.547966600000002</v>
      </c>
      <c r="J7" s="16">
        <v>0.61341486999999995</v>
      </c>
      <c r="K7" s="14">
        <v>17.990728900000001</v>
      </c>
      <c r="L7" s="16">
        <v>0.47413047000000003</v>
      </c>
      <c r="M7" s="14">
        <v>14.699505220000001</v>
      </c>
      <c r="N7" s="16">
        <v>0.49620502</v>
      </c>
      <c r="O7" s="14" t="s">
        <v>582</v>
      </c>
      <c r="P7" s="16" t="s">
        <v>582</v>
      </c>
      <c r="Q7" s="14">
        <v>0</v>
      </c>
      <c r="R7" s="16">
        <v>0</v>
      </c>
      <c r="S7" s="14">
        <v>0</v>
      </c>
      <c r="T7" s="16">
        <v>0</v>
      </c>
      <c r="U7" s="14">
        <v>1.4356946399999999</v>
      </c>
      <c r="V7" s="16">
        <v>0.14230592</v>
      </c>
    </row>
    <row r="8" spans="1:22" x14ac:dyDescent="0.25">
      <c r="A8" s="11" t="s">
        <v>478</v>
      </c>
      <c r="B8" s="13">
        <v>7007</v>
      </c>
      <c r="C8" s="14">
        <f>(53/B8*100)</f>
        <v>0.7563864706721849</v>
      </c>
      <c r="D8" s="15">
        <v>6954</v>
      </c>
      <c r="E8" s="14">
        <v>8.7005654799999999</v>
      </c>
      <c r="F8" s="16">
        <v>0.62231183000000001</v>
      </c>
      <c r="G8" s="14">
        <v>14.24624075</v>
      </c>
      <c r="H8" s="16">
        <v>0.63529696000000002</v>
      </c>
      <c r="I8" s="14">
        <v>30.595410959999999</v>
      </c>
      <c r="J8" s="16">
        <v>0.79745745999999995</v>
      </c>
      <c r="K8" s="14">
        <v>26.80865644</v>
      </c>
      <c r="L8" s="16">
        <v>0.99211647000000003</v>
      </c>
      <c r="M8" s="14">
        <v>16.844628409999999</v>
      </c>
      <c r="N8" s="16">
        <v>0.87170590000000003</v>
      </c>
      <c r="O8" s="14" t="s">
        <v>582</v>
      </c>
      <c r="P8" s="16" t="s">
        <v>582</v>
      </c>
      <c r="Q8" s="14">
        <v>0</v>
      </c>
      <c r="R8" s="16">
        <v>0</v>
      </c>
      <c r="S8" s="14">
        <v>0</v>
      </c>
      <c r="T8" s="16">
        <v>0</v>
      </c>
      <c r="U8" s="14">
        <v>2.80449796</v>
      </c>
      <c r="V8" s="16">
        <v>0.26443461000000001</v>
      </c>
    </row>
    <row r="9" spans="1:22" x14ac:dyDescent="0.25">
      <c r="A9" s="11" t="s">
        <v>479</v>
      </c>
      <c r="B9" s="13">
        <v>9651</v>
      </c>
      <c r="C9" s="14">
        <f>(642/B9*100)</f>
        <v>6.6521603978862291</v>
      </c>
      <c r="D9" s="15">
        <v>9009</v>
      </c>
      <c r="E9" s="14">
        <v>13.2073739</v>
      </c>
      <c r="F9" s="16">
        <v>0.57576667999999998</v>
      </c>
      <c r="G9" s="14">
        <v>19.53188836</v>
      </c>
      <c r="H9" s="16">
        <v>0.55274261999999996</v>
      </c>
      <c r="I9" s="14">
        <v>38.684241159999999</v>
      </c>
      <c r="J9" s="16">
        <v>0.64522838999999998</v>
      </c>
      <c r="K9" s="14">
        <v>20.185816240000001</v>
      </c>
      <c r="L9" s="16">
        <v>0.63816697</v>
      </c>
      <c r="M9" s="14">
        <v>5.2375804300000004</v>
      </c>
      <c r="N9" s="16">
        <v>0.40112165999999999</v>
      </c>
      <c r="O9" s="14" t="s">
        <v>582</v>
      </c>
      <c r="P9" s="16" t="s">
        <v>582</v>
      </c>
      <c r="Q9" s="14">
        <v>0</v>
      </c>
      <c r="R9" s="16">
        <v>0</v>
      </c>
      <c r="S9" s="14">
        <v>0</v>
      </c>
      <c r="T9" s="16">
        <v>0</v>
      </c>
      <c r="U9" s="14">
        <v>3.1530999099999999</v>
      </c>
      <c r="V9" s="16">
        <v>0.24919928</v>
      </c>
    </row>
    <row r="10" spans="1:22" x14ac:dyDescent="0.25">
      <c r="A10" s="11" t="s">
        <v>480</v>
      </c>
      <c r="B10" s="13">
        <v>20058</v>
      </c>
      <c r="C10" s="14">
        <f>(547/B10*100)</f>
        <v>2.7270914348389672</v>
      </c>
      <c r="D10" s="15">
        <v>19511</v>
      </c>
      <c r="E10" s="14">
        <v>9.0098564099999994</v>
      </c>
      <c r="F10" s="16">
        <v>0.41530339999999999</v>
      </c>
      <c r="G10" s="14">
        <v>15.16206947</v>
      </c>
      <c r="H10" s="16">
        <v>0.45749624999999999</v>
      </c>
      <c r="I10" s="14">
        <v>39.480349889999999</v>
      </c>
      <c r="J10" s="16">
        <v>0.63987216999999996</v>
      </c>
      <c r="K10" s="14">
        <v>27.091383759999999</v>
      </c>
      <c r="L10" s="16">
        <v>0.65313074000000004</v>
      </c>
      <c r="M10" s="14">
        <v>7.6103137600000004</v>
      </c>
      <c r="N10" s="16">
        <v>0.36815969999999998</v>
      </c>
      <c r="O10" s="14" t="s">
        <v>582</v>
      </c>
      <c r="P10" s="16" t="s">
        <v>582</v>
      </c>
      <c r="Q10" s="14">
        <v>0</v>
      </c>
      <c r="R10" s="16">
        <v>0</v>
      </c>
      <c r="S10" s="14">
        <v>0</v>
      </c>
      <c r="T10" s="16">
        <v>0</v>
      </c>
      <c r="U10" s="14">
        <v>1.6460267099999999</v>
      </c>
      <c r="V10" s="16">
        <v>0.16710367000000001</v>
      </c>
    </row>
    <row r="11" spans="1:22" x14ac:dyDescent="0.25">
      <c r="A11" s="11" t="s">
        <v>481</v>
      </c>
      <c r="B11" s="13">
        <v>7053</v>
      </c>
      <c r="C11" s="14">
        <f>(98/B11*100)</f>
        <v>1.3894796540479228</v>
      </c>
      <c r="D11" s="15">
        <v>6955</v>
      </c>
      <c r="E11" s="14">
        <v>8.9646842400000004</v>
      </c>
      <c r="F11" s="16">
        <v>0.56918391999999995</v>
      </c>
      <c r="G11" s="14">
        <v>20.857591110000001</v>
      </c>
      <c r="H11" s="16">
        <v>0.69274886999999996</v>
      </c>
      <c r="I11" s="14">
        <v>41.402765369999997</v>
      </c>
      <c r="J11" s="16">
        <v>0.75616983000000004</v>
      </c>
      <c r="K11" s="14">
        <v>16.114873370000002</v>
      </c>
      <c r="L11" s="16">
        <v>0.87791785</v>
      </c>
      <c r="M11" s="14">
        <v>10.45191018</v>
      </c>
      <c r="N11" s="16">
        <v>0.56812699</v>
      </c>
      <c r="O11" s="14" t="s">
        <v>582</v>
      </c>
      <c r="P11" s="16" t="s">
        <v>582</v>
      </c>
      <c r="Q11" s="14">
        <v>0</v>
      </c>
      <c r="R11" s="16">
        <v>0</v>
      </c>
      <c r="S11" s="14">
        <v>0</v>
      </c>
      <c r="T11" s="16">
        <v>0</v>
      </c>
      <c r="U11" s="14">
        <v>2.2081757400000002</v>
      </c>
      <c r="V11" s="16">
        <v>0.25064350000000002</v>
      </c>
    </row>
    <row r="12" spans="1:22" x14ac:dyDescent="0.25">
      <c r="A12" s="11" t="s">
        <v>482</v>
      </c>
      <c r="B12" s="13">
        <v>6894</v>
      </c>
      <c r="C12" s="14">
        <f>(59/B12*100)</f>
        <v>0.85581665216129965</v>
      </c>
      <c r="D12" s="15">
        <v>6835</v>
      </c>
      <c r="E12" s="14">
        <v>14.639686879999999</v>
      </c>
      <c r="F12" s="16">
        <v>0.60908572000000005</v>
      </c>
      <c r="G12" s="14">
        <v>20.18070273</v>
      </c>
      <c r="H12" s="16">
        <v>0.67946178999999995</v>
      </c>
      <c r="I12" s="14">
        <v>39.282690639999998</v>
      </c>
      <c r="J12" s="16">
        <v>0.84622642000000003</v>
      </c>
      <c r="K12" s="14">
        <v>19.824111850000001</v>
      </c>
      <c r="L12" s="16">
        <v>0.82030612000000003</v>
      </c>
      <c r="M12" s="14">
        <v>3.9779236600000001</v>
      </c>
      <c r="N12" s="16">
        <v>0.38596943</v>
      </c>
      <c r="O12" s="14" t="s">
        <v>582</v>
      </c>
      <c r="P12" s="16" t="s">
        <v>582</v>
      </c>
      <c r="Q12" s="14">
        <v>0</v>
      </c>
      <c r="R12" s="16">
        <v>0</v>
      </c>
      <c r="S12" s="14">
        <v>0</v>
      </c>
      <c r="T12" s="16">
        <v>0</v>
      </c>
      <c r="U12" s="14">
        <v>2.0948842499999998</v>
      </c>
      <c r="V12" s="16">
        <v>0.30016721000000002</v>
      </c>
    </row>
    <row r="13" spans="1:22" x14ac:dyDescent="0.25">
      <c r="A13" s="11" t="s">
        <v>483</v>
      </c>
      <c r="B13" s="13">
        <v>7161</v>
      </c>
      <c r="C13" s="14">
        <f>(139/B13*100)</f>
        <v>1.9410696830051668</v>
      </c>
      <c r="D13" s="15">
        <v>7022</v>
      </c>
      <c r="E13" s="14">
        <v>6.67404536</v>
      </c>
      <c r="F13" s="16">
        <v>0.46194117000000001</v>
      </c>
      <c r="G13" s="14">
        <v>14.25979059</v>
      </c>
      <c r="H13" s="16">
        <v>0.59976773999999999</v>
      </c>
      <c r="I13" s="14">
        <v>43.075799189999998</v>
      </c>
      <c r="J13" s="16">
        <v>0.90570054</v>
      </c>
      <c r="K13" s="14">
        <v>31.60132956</v>
      </c>
      <c r="L13" s="16">
        <v>1.1389680099999999</v>
      </c>
      <c r="M13" s="14">
        <v>3.2216342500000001</v>
      </c>
      <c r="N13" s="16">
        <v>0.39151573000000001</v>
      </c>
      <c r="O13" s="14" t="s">
        <v>582</v>
      </c>
      <c r="P13" s="16" t="s">
        <v>582</v>
      </c>
      <c r="Q13" s="14">
        <v>0</v>
      </c>
      <c r="R13" s="16">
        <v>0</v>
      </c>
      <c r="S13" s="14">
        <v>0</v>
      </c>
      <c r="T13" s="16">
        <v>0</v>
      </c>
      <c r="U13" s="14">
        <v>1.1674010500000001</v>
      </c>
      <c r="V13" s="16">
        <v>0.1547579</v>
      </c>
    </row>
    <row r="14" spans="1:22" x14ac:dyDescent="0.25">
      <c r="A14" s="11" t="s">
        <v>484</v>
      </c>
      <c r="B14" s="13">
        <v>5587</v>
      </c>
      <c r="C14" s="14">
        <f>(78/B14*100)</f>
        <v>1.3960980848398066</v>
      </c>
      <c r="D14" s="15">
        <v>5509</v>
      </c>
      <c r="E14" s="14">
        <v>6.2208726099999998</v>
      </c>
      <c r="F14" s="16">
        <v>0.40612947999999999</v>
      </c>
      <c r="G14" s="14">
        <v>18.875378900000001</v>
      </c>
      <c r="H14" s="16">
        <v>0.74725638000000005</v>
      </c>
      <c r="I14" s="14">
        <v>48.524885859999998</v>
      </c>
      <c r="J14" s="16">
        <v>0.87687897999999997</v>
      </c>
      <c r="K14" s="14">
        <v>23.134569339999999</v>
      </c>
      <c r="L14" s="16">
        <v>0.91467915</v>
      </c>
      <c r="M14" s="14">
        <v>2.4375598599999999</v>
      </c>
      <c r="N14" s="16">
        <v>0.23124138</v>
      </c>
      <c r="O14" s="14" t="s">
        <v>582</v>
      </c>
      <c r="P14" s="16" t="s">
        <v>582</v>
      </c>
      <c r="Q14" s="14">
        <v>0</v>
      </c>
      <c r="R14" s="16">
        <v>0</v>
      </c>
      <c r="S14" s="14">
        <v>0</v>
      </c>
      <c r="T14" s="16">
        <v>0</v>
      </c>
      <c r="U14" s="14">
        <v>0.80673342999999997</v>
      </c>
      <c r="V14" s="16">
        <v>0.11419952999999999</v>
      </c>
    </row>
    <row r="15" spans="1:22" x14ac:dyDescent="0.25">
      <c r="A15" s="11" t="s">
        <v>485</v>
      </c>
      <c r="B15" s="13">
        <v>5882</v>
      </c>
      <c r="C15" s="14">
        <f>(63/B15*100)</f>
        <v>1.0710642638558314</v>
      </c>
      <c r="D15" s="15">
        <v>5819</v>
      </c>
      <c r="E15" s="14">
        <v>6.3930471300000002</v>
      </c>
      <c r="F15" s="16">
        <v>0.39951573000000001</v>
      </c>
      <c r="G15" s="14">
        <v>21.326943929999999</v>
      </c>
      <c r="H15" s="16">
        <v>0.81104184000000001</v>
      </c>
      <c r="I15" s="14">
        <v>49.58361292</v>
      </c>
      <c r="J15" s="16">
        <v>0.67611376999999995</v>
      </c>
      <c r="K15" s="14">
        <v>19.58434995</v>
      </c>
      <c r="L15" s="16">
        <v>0.76367795999999999</v>
      </c>
      <c r="M15" s="14">
        <v>1.5669367400000001</v>
      </c>
      <c r="N15" s="16">
        <v>0.19263904000000001</v>
      </c>
      <c r="O15" s="14" t="s">
        <v>582</v>
      </c>
      <c r="P15" s="16" t="s">
        <v>582</v>
      </c>
      <c r="Q15" s="14">
        <v>0</v>
      </c>
      <c r="R15" s="16">
        <v>0</v>
      </c>
      <c r="S15" s="14">
        <v>0</v>
      </c>
      <c r="T15" s="16">
        <v>0</v>
      </c>
      <c r="U15" s="14">
        <v>1.54510934</v>
      </c>
      <c r="V15" s="16">
        <v>0.25274760000000002</v>
      </c>
    </row>
    <row r="16" spans="1:22" x14ac:dyDescent="0.25">
      <c r="A16" s="11" t="s">
        <v>486</v>
      </c>
      <c r="B16" s="13">
        <v>6108</v>
      </c>
      <c r="C16" s="14">
        <f>(122/B16*100)</f>
        <v>1.9973804846103469</v>
      </c>
      <c r="D16" s="15">
        <v>5986</v>
      </c>
      <c r="E16" s="14">
        <v>11.81921797</v>
      </c>
      <c r="F16" s="16">
        <v>0.52359752000000004</v>
      </c>
      <c r="G16" s="14">
        <v>21.696924039999999</v>
      </c>
      <c r="H16" s="16">
        <v>0.68065041999999998</v>
      </c>
      <c r="I16" s="14">
        <v>37.294255829999997</v>
      </c>
      <c r="J16" s="16">
        <v>0.81794146999999995</v>
      </c>
      <c r="K16" s="14">
        <v>19.10313236</v>
      </c>
      <c r="L16" s="16">
        <v>0.61995365999999996</v>
      </c>
      <c r="M16" s="14">
        <v>7.7878761499999998</v>
      </c>
      <c r="N16" s="16">
        <v>0.68885803999999995</v>
      </c>
      <c r="O16" s="14" t="s">
        <v>582</v>
      </c>
      <c r="P16" s="16" t="s">
        <v>582</v>
      </c>
      <c r="Q16" s="14">
        <v>0</v>
      </c>
      <c r="R16" s="16">
        <v>0</v>
      </c>
      <c r="S16" s="14">
        <v>0</v>
      </c>
      <c r="T16" s="16">
        <v>0</v>
      </c>
      <c r="U16" s="14">
        <v>2.2985936499999999</v>
      </c>
      <c r="V16" s="16">
        <v>0.2153687</v>
      </c>
    </row>
    <row r="17" spans="1:22" x14ac:dyDescent="0.25">
      <c r="A17" s="11" t="s">
        <v>487</v>
      </c>
      <c r="B17" s="13">
        <v>6504</v>
      </c>
      <c r="C17" s="14">
        <f>(1219/B17*100)</f>
        <v>18.742312423124229</v>
      </c>
      <c r="D17" s="15">
        <v>5285</v>
      </c>
      <c r="E17" s="14">
        <v>7.5592416</v>
      </c>
      <c r="F17" s="16">
        <v>0.42038946999999999</v>
      </c>
      <c r="G17" s="14">
        <v>20.072395799999999</v>
      </c>
      <c r="H17" s="16">
        <v>0.73417244999999998</v>
      </c>
      <c r="I17" s="14">
        <v>41.785086900000003</v>
      </c>
      <c r="J17" s="16">
        <v>0.86379919999999999</v>
      </c>
      <c r="K17" s="14">
        <v>22.25809001</v>
      </c>
      <c r="L17" s="16">
        <v>0.88846552999999995</v>
      </c>
      <c r="M17" s="14">
        <v>4.2325196900000002</v>
      </c>
      <c r="N17" s="16">
        <v>0.57935988000000005</v>
      </c>
      <c r="O17" s="14" t="s">
        <v>582</v>
      </c>
      <c r="P17" s="16" t="s">
        <v>582</v>
      </c>
      <c r="Q17" s="14">
        <v>0</v>
      </c>
      <c r="R17" s="16">
        <v>0</v>
      </c>
      <c r="S17" s="14">
        <v>0</v>
      </c>
      <c r="T17" s="16">
        <v>0</v>
      </c>
      <c r="U17" s="14">
        <v>4.0926660100000003</v>
      </c>
      <c r="V17" s="16">
        <v>0.32182152000000003</v>
      </c>
    </row>
    <row r="18" spans="1:22" x14ac:dyDescent="0.25">
      <c r="A18" s="11" t="s">
        <v>488</v>
      </c>
      <c r="B18" s="13">
        <v>5532</v>
      </c>
      <c r="C18" s="14">
        <f>(29/B18*100)</f>
        <v>0.52422270426608819</v>
      </c>
      <c r="D18" s="15">
        <v>5503</v>
      </c>
      <c r="E18" s="14">
        <v>11.3141926</v>
      </c>
      <c r="F18" s="16">
        <v>0.76111474999999995</v>
      </c>
      <c r="G18" s="14">
        <v>18.49875956</v>
      </c>
      <c r="H18" s="16">
        <v>0.73240004999999997</v>
      </c>
      <c r="I18" s="14">
        <v>42.823812220000001</v>
      </c>
      <c r="J18" s="16">
        <v>0.77203385000000002</v>
      </c>
      <c r="K18" s="14">
        <v>21.323174510000001</v>
      </c>
      <c r="L18" s="16">
        <v>1.00021475</v>
      </c>
      <c r="M18" s="14">
        <v>4.1571547500000001</v>
      </c>
      <c r="N18" s="16">
        <v>0.35353232000000001</v>
      </c>
      <c r="O18" s="14" t="s">
        <v>582</v>
      </c>
      <c r="P18" s="16" t="s">
        <v>582</v>
      </c>
      <c r="Q18" s="14">
        <v>0</v>
      </c>
      <c r="R18" s="16">
        <v>0</v>
      </c>
      <c r="S18" s="14">
        <v>0</v>
      </c>
      <c r="T18" s="16">
        <v>0</v>
      </c>
      <c r="U18" s="14">
        <v>1.8829063500000001</v>
      </c>
      <c r="V18" s="16">
        <v>0.22659719</v>
      </c>
    </row>
    <row r="19" spans="1:22" x14ac:dyDescent="0.25">
      <c r="A19" s="11" t="s">
        <v>489</v>
      </c>
      <c r="B19" s="13">
        <v>5658</v>
      </c>
      <c r="C19" s="14">
        <f>(157/B19*100)</f>
        <v>2.7748320961470485</v>
      </c>
      <c r="D19" s="15">
        <v>5501</v>
      </c>
      <c r="E19" s="14">
        <v>9.0165886499999992</v>
      </c>
      <c r="F19" s="16">
        <v>0.51571429999999996</v>
      </c>
      <c r="G19" s="14">
        <v>18.236493490000001</v>
      </c>
      <c r="H19" s="16">
        <v>0.69913773999999995</v>
      </c>
      <c r="I19" s="14">
        <v>38.742592039999998</v>
      </c>
      <c r="J19" s="16">
        <v>0.95962340000000002</v>
      </c>
      <c r="K19" s="14">
        <v>17.71252909</v>
      </c>
      <c r="L19" s="16">
        <v>0.75719420999999998</v>
      </c>
      <c r="M19" s="14">
        <v>14.12509326</v>
      </c>
      <c r="N19" s="16">
        <v>1.27701727</v>
      </c>
      <c r="O19" s="14" t="s">
        <v>582</v>
      </c>
      <c r="P19" s="16" t="s">
        <v>582</v>
      </c>
      <c r="Q19" s="14">
        <v>0</v>
      </c>
      <c r="R19" s="16">
        <v>0</v>
      </c>
      <c r="S19" s="14">
        <v>0</v>
      </c>
      <c r="T19" s="16">
        <v>0</v>
      </c>
      <c r="U19" s="14">
        <v>2.1667034699999999</v>
      </c>
      <c r="V19" s="16">
        <v>0.22237140999999999</v>
      </c>
    </row>
    <row r="20" spans="1:22" x14ac:dyDescent="0.25">
      <c r="A20" s="11" t="s">
        <v>490</v>
      </c>
      <c r="B20" s="13">
        <v>3371</v>
      </c>
      <c r="C20" s="14">
        <f>(75/B20*100)</f>
        <v>2.2248590922574905</v>
      </c>
      <c r="D20" s="15">
        <v>3296</v>
      </c>
      <c r="E20" s="14">
        <v>8.8088182199999991</v>
      </c>
      <c r="F20" s="16">
        <v>0.44883139</v>
      </c>
      <c r="G20" s="14">
        <v>15.852792770000001</v>
      </c>
      <c r="H20" s="16">
        <v>0.67915250000000005</v>
      </c>
      <c r="I20" s="14">
        <v>45.480964759999999</v>
      </c>
      <c r="J20" s="16">
        <v>0.79484624999999998</v>
      </c>
      <c r="K20" s="14">
        <v>21.392772839999999</v>
      </c>
      <c r="L20" s="16">
        <v>0.58406243999999996</v>
      </c>
      <c r="M20" s="14">
        <v>7.3078253999999996</v>
      </c>
      <c r="N20" s="16">
        <v>0.35115152999999999</v>
      </c>
      <c r="O20" s="14" t="s">
        <v>582</v>
      </c>
      <c r="P20" s="16" t="s">
        <v>582</v>
      </c>
      <c r="Q20" s="14">
        <v>0</v>
      </c>
      <c r="R20" s="16">
        <v>0</v>
      </c>
      <c r="S20" s="14">
        <v>0</v>
      </c>
      <c r="T20" s="16">
        <v>0</v>
      </c>
      <c r="U20" s="14">
        <v>1.1568260100000001</v>
      </c>
      <c r="V20" s="16">
        <v>0.19273439000000001</v>
      </c>
    </row>
    <row r="21" spans="1:22" x14ac:dyDescent="0.25">
      <c r="A21" s="11" t="s">
        <v>491</v>
      </c>
      <c r="B21" s="13">
        <v>5741</v>
      </c>
      <c r="C21" s="14">
        <f>(46/B21*100)</f>
        <v>0.80125413690994607</v>
      </c>
      <c r="D21" s="15">
        <v>5695</v>
      </c>
      <c r="E21" s="14">
        <v>8.3045019100000008</v>
      </c>
      <c r="F21" s="16">
        <v>0.57382699000000004</v>
      </c>
      <c r="G21" s="14">
        <v>13.631475760000001</v>
      </c>
      <c r="H21" s="16">
        <v>0.52369023000000003</v>
      </c>
      <c r="I21" s="14">
        <v>38.934326900000002</v>
      </c>
      <c r="J21" s="16">
        <v>0.95184621999999997</v>
      </c>
      <c r="K21" s="14">
        <v>29.362323</v>
      </c>
      <c r="L21" s="16">
        <v>0.76805928999999995</v>
      </c>
      <c r="M21" s="14">
        <v>9.1462723199999996</v>
      </c>
      <c r="N21" s="16">
        <v>0.86654134999999999</v>
      </c>
      <c r="O21" s="14" t="s">
        <v>582</v>
      </c>
      <c r="P21" s="16" t="s">
        <v>582</v>
      </c>
      <c r="Q21" s="14">
        <v>0</v>
      </c>
      <c r="R21" s="16">
        <v>0</v>
      </c>
      <c r="S21" s="14">
        <v>0</v>
      </c>
      <c r="T21" s="16">
        <v>0</v>
      </c>
      <c r="U21" s="14">
        <v>0.62110010999999998</v>
      </c>
      <c r="V21" s="16">
        <v>0.11730683</v>
      </c>
    </row>
    <row r="22" spans="1:22" x14ac:dyDescent="0.25">
      <c r="A22" s="11" t="s">
        <v>492</v>
      </c>
      <c r="B22" s="13">
        <v>6598</v>
      </c>
      <c r="C22" s="14">
        <f>(35/B22*100)</f>
        <v>0.53046377690209157</v>
      </c>
      <c r="D22" s="15">
        <v>6563</v>
      </c>
      <c r="E22" s="14">
        <v>8.5562738399999994</v>
      </c>
      <c r="F22" s="16">
        <v>0.51422772999999999</v>
      </c>
      <c r="G22" s="14">
        <v>15.64999252</v>
      </c>
      <c r="H22" s="16">
        <v>0.67369038999999997</v>
      </c>
      <c r="I22" s="14">
        <v>33.346046989999998</v>
      </c>
      <c r="J22" s="16">
        <v>0.89416174999999998</v>
      </c>
      <c r="K22" s="14">
        <v>20.673175560000001</v>
      </c>
      <c r="L22" s="16">
        <v>0.94707459999999999</v>
      </c>
      <c r="M22" s="14">
        <v>9.6333523900000007</v>
      </c>
      <c r="N22" s="16">
        <v>1.1277392100000001</v>
      </c>
      <c r="O22" s="14" t="s">
        <v>582</v>
      </c>
      <c r="P22" s="16" t="s">
        <v>582</v>
      </c>
      <c r="Q22" s="14">
        <v>10.282090589999999</v>
      </c>
      <c r="R22" s="16">
        <v>1.3294186299999999</v>
      </c>
      <c r="S22" s="14">
        <v>0</v>
      </c>
      <c r="T22" s="16">
        <v>0</v>
      </c>
      <c r="U22" s="14">
        <v>1.8590681</v>
      </c>
      <c r="V22" s="16">
        <v>0.24266641</v>
      </c>
    </row>
    <row r="23" spans="1:22" x14ac:dyDescent="0.25">
      <c r="A23" s="11" t="s">
        <v>493</v>
      </c>
      <c r="B23" s="13">
        <v>11583</v>
      </c>
      <c r="C23" s="14">
        <f>(230/B23*100)</f>
        <v>1.9856686523353189</v>
      </c>
      <c r="D23" s="15">
        <v>11353</v>
      </c>
      <c r="E23" s="14">
        <v>7.9168997799999996</v>
      </c>
      <c r="F23" s="16">
        <v>0.42497182</v>
      </c>
      <c r="G23" s="14">
        <v>19.965831900000001</v>
      </c>
      <c r="H23" s="16">
        <v>0.50957125000000003</v>
      </c>
      <c r="I23" s="14">
        <v>40.410187139999998</v>
      </c>
      <c r="J23" s="16">
        <v>0.66408692000000002</v>
      </c>
      <c r="K23" s="14">
        <v>22.770649160000001</v>
      </c>
      <c r="L23" s="16">
        <v>0.66096577000000001</v>
      </c>
      <c r="M23" s="14">
        <v>7.1776517799999997</v>
      </c>
      <c r="N23" s="16">
        <v>0.42202397000000003</v>
      </c>
      <c r="O23" s="14" t="s">
        <v>582</v>
      </c>
      <c r="P23" s="16" t="s">
        <v>582</v>
      </c>
      <c r="Q23" s="14">
        <v>0</v>
      </c>
      <c r="R23" s="16">
        <v>0</v>
      </c>
      <c r="S23" s="14">
        <v>0</v>
      </c>
      <c r="T23" s="16">
        <v>0</v>
      </c>
      <c r="U23" s="14">
        <v>1.75878025</v>
      </c>
      <c r="V23" s="16">
        <v>0.20159856000000001</v>
      </c>
    </row>
    <row r="24" spans="1:22" x14ac:dyDescent="0.25">
      <c r="A24" s="11" t="s">
        <v>494</v>
      </c>
      <c r="B24" s="13">
        <v>6647</v>
      </c>
      <c r="C24" s="14">
        <f>(7/B24*100)</f>
        <v>0.10531066646607493</v>
      </c>
      <c r="D24" s="15">
        <v>6640</v>
      </c>
      <c r="E24" s="14">
        <v>2.3689631499999999</v>
      </c>
      <c r="F24" s="16">
        <v>0.35188285000000002</v>
      </c>
      <c r="G24" s="14">
        <v>5.1733895700000003</v>
      </c>
      <c r="H24" s="16">
        <v>0.47780159999999999</v>
      </c>
      <c r="I24" s="14">
        <v>27.224148270000001</v>
      </c>
      <c r="J24" s="16">
        <v>0.94982807999999996</v>
      </c>
      <c r="K24" s="14">
        <v>61.425758119999998</v>
      </c>
      <c r="L24" s="16">
        <v>1.6280273999999999</v>
      </c>
      <c r="M24" s="14">
        <v>3.0920435500000001</v>
      </c>
      <c r="N24" s="16">
        <v>1.0365100599999999</v>
      </c>
      <c r="O24" s="14" t="s">
        <v>582</v>
      </c>
      <c r="P24" s="16" t="s">
        <v>582</v>
      </c>
      <c r="Q24" s="14">
        <v>0</v>
      </c>
      <c r="R24" s="16">
        <v>0</v>
      </c>
      <c r="S24" s="14">
        <v>0</v>
      </c>
      <c r="T24" s="16">
        <v>0</v>
      </c>
      <c r="U24" s="14">
        <v>0.71569733999999996</v>
      </c>
      <c r="V24" s="16">
        <v>9.8630250000000003E-2</v>
      </c>
    </row>
    <row r="25" spans="1:22" x14ac:dyDescent="0.25">
      <c r="A25" s="11" t="s">
        <v>495</v>
      </c>
      <c r="B25" s="13">
        <v>5581</v>
      </c>
      <c r="C25" s="14">
        <f>(25/B25*100)</f>
        <v>0.44794839634474104</v>
      </c>
      <c r="D25" s="15">
        <v>5556</v>
      </c>
      <c r="E25" s="14">
        <v>2.0202501900000001</v>
      </c>
      <c r="F25" s="16">
        <v>0.20096821000000001</v>
      </c>
      <c r="G25" s="14">
        <v>8.4984407199999996</v>
      </c>
      <c r="H25" s="16">
        <v>0.43717957000000002</v>
      </c>
      <c r="I25" s="14">
        <v>37.851355920000003</v>
      </c>
      <c r="J25" s="16">
        <v>1.0590012900000001</v>
      </c>
      <c r="K25" s="14">
        <v>43.550704119999999</v>
      </c>
      <c r="L25" s="16">
        <v>1.22795353</v>
      </c>
      <c r="M25" s="14">
        <v>7.63089832</v>
      </c>
      <c r="N25" s="16">
        <v>0.77175081999999995</v>
      </c>
      <c r="O25" s="14" t="s">
        <v>582</v>
      </c>
      <c r="P25" s="16" t="s">
        <v>582</v>
      </c>
      <c r="Q25" s="14">
        <v>0</v>
      </c>
      <c r="R25" s="16">
        <v>0</v>
      </c>
      <c r="S25" s="14">
        <v>0</v>
      </c>
      <c r="T25" s="16">
        <v>0</v>
      </c>
      <c r="U25" s="14">
        <v>0.44835072999999998</v>
      </c>
      <c r="V25" s="16">
        <v>8.9593409999999998E-2</v>
      </c>
    </row>
    <row r="26" spans="1:22" x14ac:dyDescent="0.25">
      <c r="A26" s="11" t="s">
        <v>496</v>
      </c>
      <c r="B26" s="13">
        <v>4869</v>
      </c>
      <c r="C26" s="14">
        <f>(53/B26*100)</f>
        <v>1.088519203121791</v>
      </c>
      <c r="D26" s="15">
        <v>4816</v>
      </c>
      <c r="E26" s="14">
        <v>9.3447413200000007</v>
      </c>
      <c r="F26" s="16">
        <v>0.51068073999999997</v>
      </c>
      <c r="G26" s="14">
        <v>20.424389260000002</v>
      </c>
      <c r="H26" s="16">
        <v>0.76921740000000005</v>
      </c>
      <c r="I26" s="14">
        <v>45.194754639999999</v>
      </c>
      <c r="J26" s="16">
        <v>0.81447221999999997</v>
      </c>
      <c r="K26" s="14">
        <v>18.03980147</v>
      </c>
      <c r="L26" s="16">
        <v>0.78298084999999995</v>
      </c>
      <c r="M26" s="14">
        <v>5.89672602</v>
      </c>
      <c r="N26" s="16">
        <v>0.42936436</v>
      </c>
      <c r="O26" s="14" t="s">
        <v>582</v>
      </c>
      <c r="P26" s="16" t="s">
        <v>582</v>
      </c>
      <c r="Q26" s="14">
        <v>0</v>
      </c>
      <c r="R26" s="16">
        <v>0</v>
      </c>
      <c r="S26" s="14">
        <v>0</v>
      </c>
      <c r="T26" s="16">
        <v>0</v>
      </c>
      <c r="U26" s="14">
        <v>1.0995873</v>
      </c>
      <c r="V26" s="16">
        <v>0.15661633999999999</v>
      </c>
    </row>
    <row r="27" spans="1:22" x14ac:dyDescent="0.25">
      <c r="A27" s="11" t="s">
        <v>497</v>
      </c>
      <c r="B27" s="13">
        <v>5299</v>
      </c>
      <c r="C27" s="14">
        <f>(52/B27*100)</f>
        <v>0.98131722966597468</v>
      </c>
      <c r="D27" s="15">
        <v>5247</v>
      </c>
      <c r="E27" s="14">
        <v>12.70365688</v>
      </c>
      <c r="F27" s="16">
        <v>0.35235861000000002</v>
      </c>
      <c r="G27" s="14">
        <v>16.862768580000001</v>
      </c>
      <c r="H27" s="16">
        <v>0.52374377000000005</v>
      </c>
      <c r="I27" s="14">
        <v>34.408031989999998</v>
      </c>
      <c r="J27" s="16">
        <v>0.67503747000000003</v>
      </c>
      <c r="K27" s="14">
        <v>23.371894820000001</v>
      </c>
      <c r="L27" s="16">
        <v>0.53953304000000002</v>
      </c>
      <c r="M27" s="14">
        <v>10.229116449999999</v>
      </c>
      <c r="N27" s="16">
        <v>0.41412253999999998</v>
      </c>
      <c r="O27" s="14" t="s">
        <v>582</v>
      </c>
      <c r="P27" s="16" t="s">
        <v>582</v>
      </c>
      <c r="Q27" s="14">
        <v>0</v>
      </c>
      <c r="R27" s="16">
        <v>0</v>
      </c>
      <c r="S27" s="14">
        <v>0</v>
      </c>
      <c r="T27" s="16">
        <v>0</v>
      </c>
      <c r="U27" s="14">
        <v>2.4245312800000001</v>
      </c>
      <c r="V27" s="16">
        <v>0.18094880999999999</v>
      </c>
    </row>
    <row r="28" spans="1:22" x14ac:dyDescent="0.25">
      <c r="A28" s="11" t="s">
        <v>498</v>
      </c>
      <c r="B28" s="13">
        <v>7568</v>
      </c>
      <c r="C28" s="14">
        <f>(179/B28*100)</f>
        <v>2.3652219873150107</v>
      </c>
      <c r="D28" s="15">
        <v>7389</v>
      </c>
      <c r="E28" s="14">
        <v>7.0043630300000004</v>
      </c>
      <c r="F28" s="16">
        <v>0.45525381999999998</v>
      </c>
      <c r="G28" s="14">
        <v>13.78413046</v>
      </c>
      <c r="H28" s="16">
        <v>0.59433727999999997</v>
      </c>
      <c r="I28" s="14">
        <v>38.059618039999997</v>
      </c>
      <c r="J28" s="16">
        <v>0.78989317000000003</v>
      </c>
      <c r="K28" s="14">
        <v>33.686640079999997</v>
      </c>
      <c r="L28" s="16">
        <v>1.12251393</v>
      </c>
      <c r="M28" s="14">
        <v>5.9515624200000001</v>
      </c>
      <c r="N28" s="16">
        <v>1.07860573</v>
      </c>
      <c r="O28" s="14" t="s">
        <v>582</v>
      </c>
      <c r="P28" s="16" t="s">
        <v>582</v>
      </c>
      <c r="Q28" s="14">
        <v>0</v>
      </c>
      <c r="R28" s="16">
        <v>0</v>
      </c>
      <c r="S28" s="14">
        <v>0</v>
      </c>
      <c r="T28" s="16">
        <v>0</v>
      </c>
      <c r="U28" s="14">
        <v>1.51368597</v>
      </c>
      <c r="V28" s="16">
        <v>0.17368295</v>
      </c>
    </row>
    <row r="29" spans="1:22" x14ac:dyDescent="0.25">
      <c r="A29" s="11" t="s">
        <v>499</v>
      </c>
      <c r="B29" s="13">
        <v>5385</v>
      </c>
      <c r="C29" s="14">
        <f>(30/B29*100)</f>
        <v>0.55710306406685239</v>
      </c>
      <c r="D29" s="15">
        <v>5355</v>
      </c>
      <c r="E29" s="14">
        <v>5.7211042399999998</v>
      </c>
      <c r="F29" s="16">
        <v>0.41148265000000001</v>
      </c>
      <c r="G29" s="14">
        <v>19.85090005</v>
      </c>
      <c r="H29" s="16">
        <v>0.67589860999999996</v>
      </c>
      <c r="I29" s="14">
        <v>44.379560599999998</v>
      </c>
      <c r="J29" s="16">
        <v>0.75281549000000003</v>
      </c>
      <c r="K29" s="14">
        <v>11.71501187</v>
      </c>
      <c r="L29" s="16">
        <v>0.57164325999999999</v>
      </c>
      <c r="M29" s="14">
        <v>16.888063320000001</v>
      </c>
      <c r="N29" s="16">
        <v>0.87263612999999995</v>
      </c>
      <c r="O29" s="14" t="s">
        <v>582</v>
      </c>
      <c r="P29" s="16" t="s">
        <v>582</v>
      </c>
      <c r="Q29" s="14">
        <v>0</v>
      </c>
      <c r="R29" s="16">
        <v>0</v>
      </c>
      <c r="S29" s="14">
        <v>0</v>
      </c>
      <c r="T29" s="16">
        <v>0</v>
      </c>
      <c r="U29" s="14">
        <v>1.4453599100000001</v>
      </c>
      <c r="V29" s="16">
        <v>0.22782024000000001</v>
      </c>
    </row>
    <row r="30" spans="1:22" x14ac:dyDescent="0.25">
      <c r="A30" s="11" t="s">
        <v>500</v>
      </c>
      <c r="B30" s="13">
        <v>4520</v>
      </c>
      <c r="C30" s="14">
        <f>(144/B30*100)</f>
        <v>3.1858407079646018</v>
      </c>
      <c r="D30" s="15">
        <v>4376</v>
      </c>
      <c r="E30" s="14">
        <v>11.251239959999999</v>
      </c>
      <c r="F30" s="16">
        <v>0.56492175</v>
      </c>
      <c r="G30" s="14">
        <v>18.031857290000001</v>
      </c>
      <c r="H30" s="16">
        <v>0.62605292000000001</v>
      </c>
      <c r="I30" s="14">
        <v>38.703450240000002</v>
      </c>
      <c r="J30" s="16">
        <v>0.81106694999999995</v>
      </c>
      <c r="K30" s="14">
        <v>20.7568682</v>
      </c>
      <c r="L30" s="16">
        <v>0.69020210999999998</v>
      </c>
      <c r="M30" s="14">
        <v>9.72329854</v>
      </c>
      <c r="N30" s="16">
        <v>0.73204329000000001</v>
      </c>
      <c r="O30" s="14" t="s">
        <v>582</v>
      </c>
      <c r="P30" s="16" t="s">
        <v>582</v>
      </c>
      <c r="Q30" s="14">
        <v>0</v>
      </c>
      <c r="R30" s="16">
        <v>0</v>
      </c>
      <c r="S30" s="14">
        <v>0</v>
      </c>
      <c r="T30" s="16">
        <v>0</v>
      </c>
      <c r="U30" s="14">
        <v>1.5332857799999999</v>
      </c>
      <c r="V30" s="16">
        <v>0.18285662</v>
      </c>
    </row>
    <row r="31" spans="1:22" x14ac:dyDescent="0.25">
      <c r="A31" s="11" t="s">
        <v>501</v>
      </c>
      <c r="B31" s="13">
        <v>5456</v>
      </c>
      <c r="C31" s="14">
        <f>(135/B31*100)</f>
        <v>2.474340175953079</v>
      </c>
      <c r="D31" s="15">
        <v>5321</v>
      </c>
      <c r="E31" s="14">
        <v>5.60389698</v>
      </c>
      <c r="F31" s="16">
        <v>0.42072778999999999</v>
      </c>
      <c r="G31" s="14">
        <v>15.80737469</v>
      </c>
      <c r="H31" s="16">
        <v>0.71687246000000004</v>
      </c>
      <c r="I31" s="14">
        <v>47.038395909999998</v>
      </c>
      <c r="J31" s="16">
        <v>0.80547774999999999</v>
      </c>
      <c r="K31" s="14">
        <v>28.26736009</v>
      </c>
      <c r="L31" s="16">
        <v>1.0766217600000001</v>
      </c>
      <c r="M31" s="14">
        <v>0</v>
      </c>
      <c r="N31" s="16">
        <v>0</v>
      </c>
      <c r="O31" s="14" t="s">
        <v>582</v>
      </c>
      <c r="P31" s="16" t="s">
        <v>582</v>
      </c>
      <c r="Q31" s="14">
        <v>0</v>
      </c>
      <c r="R31" s="16">
        <v>0</v>
      </c>
      <c r="S31" s="14">
        <v>0</v>
      </c>
      <c r="T31" s="16">
        <v>0</v>
      </c>
      <c r="U31" s="14">
        <v>3.2829723199999998</v>
      </c>
      <c r="V31" s="16">
        <v>0.38366433999999999</v>
      </c>
    </row>
    <row r="32" spans="1:22" x14ac:dyDescent="0.25">
      <c r="A32" s="11" t="s">
        <v>502</v>
      </c>
      <c r="B32" s="13">
        <v>4478</v>
      </c>
      <c r="C32" s="14">
        <f>(6/B32*100)</f>
        <v>0.13398838767306834</v>
      </c>
      <c r="D32" s="15">
        <v>4472</v>
      </c>
      <c r="E32" s="14">
        <v>8.0507804600000004</v>
      </c>
      <c r="F32" s="16">
        <v>0.48038399999999998</v>
      </c>
      <c r="G32" s="14">
        <v>18.44154339</v>
      </c>
      <c r="H32" s="16">
        <v>0.67924043999999995</v>
      </c>
      <c r="I32" s="14">
        <v>48.469693560000003</v>
      </c>
      <c r="J32" s="16">
        <v>0.92742972000000001</v>
      </c>
      <c r="K32" s="14">
        <v>22.197105690000001</v>
      </c>
      <c r="L32" s="16">
        <v>0.88975413000000003</v>
      </c>
      <c r="M32" s="14">
        <v>1.9086869200000001</v>
      </c>
      <c r="N32" s="16">
        <v>0.20214871000000001</v>
      </c>
      <c r="O32" s="14" t="s">
        <v>582</v>
      </c>
      <c r="P32" s="16" t="s">
        <v>582</v>
      </c>
      <c r="Q32" s="14">
        <v>0</v>
      </c>
      <c r="R32" s="16">
        <v>0</v>
      </c>
      <c r="S32" s="14">
        <v>0</v>
      </c>
      <c r="T32" s="16">
        <v>0</v>
      </c>
      <c r="U32" s="14">
        <v>0.93218997999999997</v>
      </c>
      <c r="V32" s="16">
        <v>0.15706306</v>
      </c>
    </row>
    <row r="33" spans="1:22" x14ac:dyDescent="0.25">
      <c r="A33" s="11" t="s">
        <v>503</v>
      </c>
      <c r="B33" s="13">
        <v>7325</v>
      </c>
      <c r="C33" s="14">
        <f>(78/B33*100)</f>
        <v>1.0648464163822524</v>
      </c>
      <c r="D33" s="15">
        <v>7247</v>
      </c>
      <c r="E33" s="14">
        <v>6.2473085599999996</v>
      </c>
      <c r="F33" s="16">
        <v>0.46865846999999999</v>
      </c>
      <c r="G33" s="14">
        <v>12.525467669999999</v>
      </c>
      <c r="H33" s="16">
        <v>0.55290698999999999</v>
      </c>
      <c r="I33" s="14">
        <v>32.622019590000001</v>
      </c>
      <c r="J33" s="16">
        <v>0.68906062999999995</v>
      </c>
      <c r="K33" s="14">
        <v>19.36479679</v>
      </c>
      <c r="L33" s="16">
        <v>0.73981386999999998</v>
      </c>
      <c r="M33" s="14">
        <v>27.811556880000001</v>
      </c>
      <c r="N33" s="16">
        <v>0.80222939999999998</v>
      </c>
      <c r="O33" s="14" t="s">
        <v>582</v>
      </c>
      <c r="P33" s="16" t="s">
        <v>582</v>
      </c>
      <c r="Q33" s="14">
        <v>0</v>
      </c>
      <c r="R33" s="16">
        <v>0</v>
      </c>
      <c r="S33" s="14">
        <v>0</v>
      </c>
      <c r="T33" s="16">
        <v>0</v>
      </c>
      <c r="U33" s="14">
        <v>1.4288505199999999</v>
      </c>
      <c r="V33" s="16">
        <v>0.17957949000000001</v>
      </c>
    </row>
    <row r="34" spans="1:22" x14ac:dyDescent="0.25">
      <c r="A34" s="11" t="s">
        <v>504</v>
      </c>
      <c r="B34" s="13">
        <v>6350</v>
      </c>
      <c r="C34" s="14">
        <f>(94/B34*100)</f>
        <v>1.4803149606299213</v>
      </c>
      <c r="D34" s="15">
        <v>6256</v>
      </c>
      <c r="E34" s="14">
        <v>10.538497810000001</v>
      </c>
      <c r="F34" s="16">
        <v>0.55156680999999996</v>
      </c>
      <c r="G34" s="14">
        <v>19.84073712</v>
      </c>
      <c r="H34" s="16">
        <v>0.59837399000000002</v>
      </c>
      <c r="I34" s="14">
        <v>38.051315600000002</v>
      </c>
      <c r="J34" s="16">
        <v>0.86844500999999996</v>
      </c>
      <c r="K34" s="14">
        <v>21.707687270000001</v>
      </c>
      <c r="L34" s="16">
        <v>0.86234825999999998</v>
      </c>
      <c r="M34" s="14">
        <v>6.3379084499999996</v>
      </c>
      <c r="N34" s="16">
        <v>0.71600143000000005</v>
      </c>
      <c r="O34" s="14" t="s">
        <v>582</v>
      </c>
      <c r="P34" s="16" t="s">
        <v>582</v>
      </c>
      <c r="Q34" s="14">
        <v>0</v>
      </c>
      <c r="R34" s="16">
        <v>0</v>
      </c>
      <c r="S34" s="14">
        <v>0</v>
      </c>
      <c r="T34" s="16">
        <v>0</v>
      </c>
      <c r="U34" s="14">
        <v>3.5238537499999998</v>
      </c>
      <c r="V34" s="16">
        <v>0.38640707000000002</v>
      </c>
    </row>
    <row r="35" spans="1:22" x14ac:dyDescent="0.25">
      <c r="A35" s="11" t="s">
        <v>505</v>
      </c>
      <c r="B35" s="13">
        <v>6406</v>
      </c>
      <c r="C35" s="14">
        <f>(50/B35*100)</f>
        <v>0.78051826412738057</v>
      </c>
      <c r="D35" s="15">
        <v>6356</v>
      </c>
      <c r="E35" s="14">
        <v>4.06528825</v>
      </c>
      <c r="F35" s="16">
        <v>0.30174670999999997</v>
      </c>
      <c r="G35" s="14">
        <v>8.43439066</v>
      </c>
      <c r="H35" s="16">
        <v>0.35562283</v>
      </c>
      <c r="I35" s="14">
        <v>15.16102862</v>
      </c>
      <c r="J35" s="16">
        <v>0.46094271999999997</v>
      </c>
      <c r="K35" s="14">
        <v>9.9749923099999993</v>
      </c>
      <c r="L35" s="16">
        <v>0.47358517</v>
      </c>
      <c r="M35" s="14">
        <v>61.51762085</v>
      </c>
      <c r="N35" s="16">
        <v>0.66054504000000003</v>
      </c>
      <c r="O35" s="14" t="s">
        <v>582</v>
      </c>
      <c r="P35" s="16" t="s">
        <v>582</v>
      </c>
      <c r="Q35" s="14">
        <v>0</v>
      </c>
      <c r="R35" s="16">
        <v>0</v>
      </c>
      <c r="S35" s="14">
        <v>0</v>
      </c>
      <c r="T35" s="16">
        <v>0</v>
      </c>
      <c r="U35" s="14">
        <v>0.84667930999999996</v>
      </c>
      <c r="V35" s="16">
        <v>0.11579728</v>
      </c>
    </row>
    <row r="36" spans="1:22" x14ac:dyDescent="0.25">
      <c r="A36" s="11" t="s">
        <v>506</v>
      </c>
      <c r="B36" s="13">
        <v>6736</v>
      </c>
      <c r="C36" s="14">
        <f>(41/B36*100)</f>
        <v>0.60866983372921624</v>
      </c>
      <c r="D36" s="15">
        <v>6695</v>
      </c>
      <c r="E36" s="14">
        <v>9.2710947000000008</v>
      </c>
      <c r="F36" s="16">
        <v>0.47816062999999998</v>
      </c>
      <c r="G36" s="14">
        <v>20.404723449999999</v>
      </c>
      <c r="H36" s="16">
        <v>0.63543366000000001</v>
      </c>
      <c r="I36" s="14">
        <v>35.93326167</v>
      </c>
      <c r="J36" s="16">
        <v>0.89852812999999998</v>
      </c>
      <c r="K36" s="14">
        <v>17.247715230000001</v>
      </c>
      <c r="L36" s="16">
        <v>0.80212178000000001</v>
      </c>
      <c r="M36" s="14">
        <v>15.63111456</v>
      </c>
      <c r="N36" s="16">
        <v>0.62645534999999997</v>
      </c>
      <c r="O36" s="14" t="s">
        <v>582</v>
      </c>
      <c r="P36" s="16" t="s">
        <v>582</v>
      </c>
      <c r="Q36" s="14">
        <v>0</v>
      </c>
      <c r="R36" s="16">
        <v>0</v>
      </c>
      <c r="S36" s="14">
        <v>0</v>
      </c>
      <c r="T36" s="16">
        <v>0</v>
      </c>
      <c r="U36" s="14">
        <v>1.51209039</v>
      </c>
      <c r="V36" s="16">
        <v>0.15069927</v>
      </c>
    </row>
    <row r="37" spans="1:22" x14ac:dyDescent="0.25">
      <c r="A37" s="11" t="s">
        <v>507</v>
      </c>
      <c r="B37" s="13">
        <v>5458</v>
      </c>
      <c r="C37" s="14">
        <f>(86/B37*100)</f>
        <v>1.5756687431293512</v>
      </c>
      <c r="D37" s="15">
        <v>5372</v>
      </c>
      <c r="E37" s="14">
        <v>7.6582062000000004</v>
      </c>
      <c r="F37" s="16">
        <v>0.51496456000000002</v>
      </c>
      <c r="G37" s="14">
        <v>18.630684280000001</v>
      </c>
      <c r="H37" s="16">
        <v>0.71129167999999998</v>
      </c>
      <c r="I37" s="14">
        <v>42.678993519999999</v>
      </c>
      <c r="J37" s="16">
        <v>0.79414940999999994</v>
      </c>
      <c r="K37" s="14">
        <v>24.67031811</v>
      </c>
      <c r="L37" s="16">
        <v>1.02801743</v>
      </c>
      <c r="M37" s="14">
        <v>4.2810232399999997</v>
      </c>
      <c r="N37" s="16">
        <v>0.55196672000000002</v>
      </c>
      <c r="O37" s="14" t="s">
        <v>582</v>
      </c>
      <c r="P37" s="16" t="s">
        <v>582</v>
      </c>
      <c r="Q37" s="14">
        <v>0</v>
      </c>
      <c r="R37" s="16">
        <v>0</v>
      </c>
      <c r="S37" s="14">
        <v>0</v>
      </c>
      <c r="T37" s="16">
        <v>0</v>
      </c>
      <c r="U37" s="14">
        <v>2.0807746499999999</v>
      </c>
      <c r="V37" s="16">
        <v>0.21620091</v>
      </c>
    </row>
    <row r="38" spans="1:22" x14ac:dyDescent="0.25">
      <c r="A38" s="11" t="s">
        <v>508</v>
      </c>
      <c r="B38" s="13">
        <v>5860</v>
      </c>
      <c r="C38" s="14">
        <f>(20/B38*100)</f>
        <v>0.34129692832764508</v>
      </c>
      <c r="D38" s="15">
        <v>5840</v>
      </c>
      <c r="E38" s="14">
        <v>8.3970383999999996</v>
      </c>
      <c r="F38" s="16">
        <v>0.65350533</v>
      </c>
      <c r="G38" s="14">
        <v>15.71719714</v>
      </c>
      <c r="H38" s="16">
        <v>0.73252527999999995</v>
      </c>
      <c r="I38" s="14">
        <v>34.804523690000003</v>
      </c>
      <c r="J38" s="16">
        <v>0.83722637</v>
      </c>
      <c r="K38" s="14">
        <v>26.867338409999999</v>
      </c>
      <c r="L38" s="16">
        <v>1.07487249</v>
      </c>
      <c r="M38" s="14">
        <v>12.179802629999999</v>
      </c>
      <c r="N38" s="16">
        <v>0.92445767000000001</v>
      </c>
      <c r="O38" s="14" t="s">
        <v>582</v>
      </c>
      <c r="P38" s="16" t="s">
        <v>582</v>
      </c>
      <c r="Q38" s="14">
        <v>0</v>
      </c>
      <c r="R38" s="16">
        <v>0</v>
      </c>
      <c r="S38" s="14">
        <v>0</v>
      </c>
      <c r="T38" s="16">
        <v>0</v>
      </c>
      <c r="U38" s="14">
        <v>2.0340997299999999</v>
      </c>
      <c r="V38" s="16">
        <v>0.25650769000000001</v>
      </c>
    </row>
    <row r="39" spans="1:22" x14ac:dyDescent="0.25">
      <c r="A39" s="11" t="s">
        <v>509</v>
      </c>
      <c r="B39" s="13">
        <v>5895</v>
      </c>
      <c r="C39" s="14">
        <f>(33/B39*100)</f>
        <v>0.55979643765903309</v>
      </c>
      <c r="D39" s="15">
        <v>5862</v>
      </c>
      <c r="E39" s="14">
        <v>10.35631566</v>
      </c>
      <c r="F39" s="16">
        <v>0.50932580000000005</v>
      </c>
      <c r="G39" s="14">
        <v>16.759022000000002</v>
      </c>
      <c r="H39" s="16">
        <v>0.69582991999999999</v>
      </c>
      <c r="I39" s="14">
        <v>42.75170335</v>
      </c>
      <c r="J39" s="16">
        <v>1.09890153</v>
      </c>
      <c r="K39" s="14">
        <v>19.386510789999999</v>
      </c>
      <c r="L39" s="16">
        <v>0.66323337000000004</v>
      </c>
      <c r="M39" s="14">
        <v>8.2770183300000006</v>
      </c>
      <c r="N39" s="16">
        <v>0.6753072</v>
      </c>
      <c r="O39" s="14" t="s">
        <v>582</v>
      </c>
      <c r="P39" s="16" t="s">
        <v>582</v>
      </c>
      <c r="Q39" s="14">
        <v>0</v>
      </c>
      <c r="R39" s="16">
        <v>0</v>
      </c>
      <c r="S39" s="14">
        <v>0</v>
      </c>
      <c r="T39" s="16">
        <v>0</v>
      </c>
      <c r="U39" s="14">
        <v>2.4694298799999999</v>
      </c>
      <c r="V39" s="16">
        <v>0.35561603000000003</v>
      </c>
    </row>
    <row r="40" spans="1:22" x14ac:dyDescent="0.25">
      <c r="A40" s="11" t="s">
        <v>510</v>
      </c>
      <c r="B40" s="13">
        <v>14157</v>
      </c>
      <c r="C40" s="14">
        <f>(352/B40*100)</f>
        <v>2.4864024864024863</v>
      </c>
      <c r="D40" s="15">
        <v>13805</v>
      </c>
      <c r="E40" s="14">
        <v>11.48773847</v>
      </c>
      <c r="F40" s="16">
        <v>0.47195515999999998</v>
      </c>
      <c r="G40" s="14">
        <v>19.33347805</v>
      </c>
      <c r="H40" s="16">
        <v>0.64019559999999998</v>
      </c>
      <c r="I40" s="14">
        <v>42.592456570000003</v>
      </c>
      <c r="J40" s="16">
        <v>0.75250063</v>
      </c>
      <c r="K40" s="14">
        <v>20.27415143</v>
      </c>
      <c r="L40" s="16">
        <v>0.72485862000000001</v>
      </c>
      <c r="M40" s="14">
        <v>4.7004917500000003</v>
      </c>
      <c r="N40" s="16">
        <v>0.41649614000000001</v>
      </c>
      <c r="O40" s="14" t="s">
        <v>582</v>
      </c>
      <c r="P40" s="16" t="s">
        <v>582</v>
      </c>
      <c r="Q40" s="14">
        <v>0</v>
      </c>
      <c r="R40" s="16">
        <v>0</v>
      </c>
      <c r="S40" s="14">
        <v>0</v>
      </c>
      <c r="T40" s="16">
        <v>0</v>
      </c>
      <c r="U40" s="14">
        <v>1.61168373</v>
      </c>
      <c r="V40" s="16">
        <v>0.16700535999999999</v>
      </c>
    </row>
    <row r="41" spans="1:22" x14ac:dyDescent="0.25">
      <c r="A41" s="11" t="s">
        <v>511</v>
      </c>
      <c r="B41" s="13">
        <v>5712</v>
      </c>
      <c r="C41" s="14">
        <f>(49/B41*100)</f>
        <v>0.85784313725490202</v>
      </c>
      <c r="D41" s="15">
        <v>5663</v>
      </c>
      <c r="E41" s="14">
        <v>5.9828102300000001</v>
      </c>
      <c r="F41" s="16">
        <v>0.38273780000000002</v>
      </c>
      <c r="G41" s="14">
        <v>11.36644353</v>
      </c>
      <c r="H41" s="16">
        <v>0.50503644000000003</v>
      </c>
      <c r="I41" s="14">
        <v>39.722394989999998</v>
      </c>
      <c r="J41" s="16">
        <v>0.67817263000000005</v>
      </c>
      <c r="K41" s="14">
        <v>33.613102050000002</v>
      </c>
      <c r="L41" s="16">
        <v>1.13132985</v>
      </c>
      <c r="M41" s="14">
        <v>8.0633036100000002</v>
      </c>
      <c r="N41" s="16">
        <v>0.7708199</v>
      </c>
      <c r="O41" s="14" t="s">
        <v>582</v>
      </c>
      <c r="P41" s="16" t="s">
        <v>582</v>
      </c>
      <c r="Q41" s="14">
        <v>0</v>
      </c>
      <c r="R41" s="16">
        <v>0</v>
      </c>
      <c r="S41" s="14">
        <v>0</v>
      </c>
      <c r="T41" s="16">
        <v>0</v>
      </c>
      <c r="U41" s="14">
        <v>1.2519455900000001</v>
      </c>
      <c r="V41" s="16">
        <v>0.15374878</v>
      </c>
    </row>
    <row r="42" spans="1:22" x14ac:dyDescent="0.25">
      <c r="A42" s="11" t="s">
        <v>512</v>
      </c>
      <c r="B42" s="13">
        <f>IF(COUNT(B7:B41) &gt; 0, AVERAGE(B7:B41), "\u2014")</f>
        <v>7103.4285714285716</v>
      </c>
      <c r="C42" s="14">
        <f>IF(COUNT(C7:C41) &gt; 0, AVERAGE(C7:C41), "—")</f>
        <v>2.0345452860192426</v>
      </c>
      <c r="D42" s="15">
        <f>IF(COUNT(D7:D41) &gt; 0, AVERAGE(D7:D41), "—")</f>
        <v>6944.2857142857147</v>
      </c>
      <c r="E42" s="14">
        <f>IF(COUNT(E7:E41) &gt; 0, AVERAGE(E7:E41), "—")</f>
        <v>8.4572758859999997</v>
      </c>
      <c r="F42" s="16">
        <f>IF(COUNT(F7:F41) &gt; 0, SQRT(SUMSQ(F7:F41)/(COUNT(F7:F41)*COUNT(F7:F41)) ), "—")</f>
        <v>8.2670361759970348E-2</v>
      </c>
      <c r="G42" s="14">
        <f>IF(COUNT(G7:G41) &gt; 0, AVERAGE(G7:G41), "—")</f>
        <v>16.726651980000007</v>
      </c>
      <c r="H42" s="16">
        <f>IF(COUNT(H7:H41) &gt; 0, SQRT(SUMSQ(H7:H41)/(COUNT(H7:H41)*COUNT(H7:H41)) ), "—")</f>
        <v>0.10655447965138562</v>
      </c>
      <c r="I42" s="14">
        <f>IF(COUNT(I7:I41) &gt; 0, AVERAGE(I7:I41), "—")</f>
        <v>39.218334346857148</v>
      </c>
      <c r="J42" s="16">
        <f>IF(COUNT(J7:J41) &gt; 0, SQRT(SUMSQ(J7:J41)/(COUNT(J7:J41)*COUNT(J7:J41)) ), "—")</f>
        <v>0.13760913827264801</v>
      </c>
      <c r="K42" s="14">
        <f>IF(COUNT(K7:K41) &gt; 0, AVERAGE(K7:K41), "—")</f>
        <v>23.801412079714279</v>
      </c>
      <c r="L42" s="16">
        <f>IF(COUNT(L7:L41) &gt; 0, SQRT(SUMSQ(L7:L41)/(COUNT(L7:L41)*COUNT(L7:L41)) ), "—")</f>
        <v>0.14820976572623545</v>
      </c>
      <c r="M42" s="14">
        <f>IF(COUNT(M7:M41) &gt; 0, AVERAGE(M7:M41), "—")</f>
        <v>9.7067421168571428</v>
      </c>
      <c r="N42" s="16">
        <f>IF(COUNT(N7:N41) &gt; 0, SQRT(SUMSQ(N7:N41)/(COUNT(N7:N41)*COUNT(N7:N41)) ), "—")</f>
        <v>0.11358204053702865</v>
      </c>
      <c r="O42" s="14" t="str">
        <f>IF(COUNT(O7:O41) &gt; 0, AVERAGE(O7:O41), "—")</f>
        <v>—</v>
      </c>
      <c r="P42" s="16" t="str">
        <f>IF(COUNT(P7:P41) &gt; 0, SQRT(SUMSQ(P7:P41)/(COUNT(P7:P41)*COUNT(P7:P41)) ), "—")</f>
        <v>—</v>
      </c>
      <c r="Q42" s="14">
        <f>IF(COUNT(Q7:Q41) &gt; 0, AVERAGE(Q7:Q41), "—")</f>
        <v>0.29377401685714283</v>
      </c>
      <c r="R42" s="16">
        <f>IF(COUNT(R7:R41) &gt; 0, SQRT(SUMSQ(R7:R41)/(COUNT(R7:R41)*COUNT(R7:R41)) ), "—")</f>
        <v>3.7983389428571428E-2</v>
      </c>
      <c r="S42" s="14">
        <f>IF(COUNT(S7:S41) &gt; 0, AVERAGE(S7:S41), "—")</f>
        <v>0</v>
      </c>
      <c r="T42" s="16">
        <f>IF(COUNT(T7:T41) &gt; 0, SQRT(SUMSQ(T7:T41)/(COUNT(T7:T41)*COUNT(T7:T41)) ), "—")</f>
        <v>0</v>
      </c>
      <c r="U42" s="14">
        <f>IF(COUNT(U7:U41) &gt; 0, AVERAGE(U7:U41), "—")</f>
        <v>1.7958095754285712</v>
      </c>
      <c r="V42" s="16">
        <f>IF(COUNT(V7:V41) &gt; 0, SQRT(SUMSQ(V7:V41)/(COUNT(V7:V41)*COUNT(V7:V41)) ), "—")</f>
        <v>3.7315946000237479E-2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15.512697080000001</v>
      </c>
      <c r="F45" s="16">
        <v>0.66747551999999999</v>
      </c>
      <c r="G45" s="14">
        <v>18.505320869999998</v>
      </c>
      <c r="H45" s="16">
        <v>0.60860468999999995</v>
      </c>
      <c r="I45" s="14">
        <v>26.327016759999999</v>
      </c>
      <c r="J45" s="16">
        <v>0.82879647000000001</v>
      </c>
      <c r="K45" s="14">
        <v>35.439496239999997</v>
      </c>
      <c r="L45" s="16">
        <v>0.94936352999999996</v>
      </c>
      <c r="M45" s="14">
        <v>0</v>
      </c>
      <c r="N45" s="16">
        <v>0</v>
      </c>
      <c r="O45" s="14" t="s">
        <v>582</v>
      </c>
      <c r="P45" s="16" t="s">
        <v>582</v>
      </c>
      <c r="Q45" s="14">
        <v>1.4408549999999999E-2</v>
      </c>
      <c r="R45" s="16">
        <v>1.464241E-2</v>
      </c>
      <c r="S45" s="14">
        <v>0.19807694000000001</v>
      </c>
      <c r="T45" s="16">
        <v>6.5379839999999995E-2</v>
      </c>
      <c r="U45" s="14">
        <v>4.0029835699999996</v>
      </c>
      <c r="V45" s="16">
        <v>0.32270143000000001</v>
      </c>
    </row>
    <row r="46" spans="1:22" x14ac:dyDescent="0.25">
      <c r="A46" s="11" t="s">
        <v>516</v>
      </c>
      <c r="B46" s="13">
        <v>23141</v>
      </c>
      <c r="C46" s="14">
        <f>(1816/B46*100)</f>
        <v>7.8475433213776409</v>
      </c>
      <c r="D46" s="15">
        <v>21325</v>
      </c>
      <c r="E46" s="14">
        <v>9.8123987899999996</v>
      </c>
      <c r="F46" s="16">
        <v>0.31046217999999998</v>
      </c>
      <c r="G46" s="14">
        <v>16.22092533</v>
      </c>
      <c r="H46" s="16">
        <v>0.42974438999999998</v>
      </c>
      <c r="I46" s="14">
        <v>32.87886177</v>
      </c>
      <c r="J46" s="16">
        <v>0.74077205000000002</v>
      </c>
      <c r="K46" s="14">
        <v>15.29219904</v>
      </c>
      <c r="L46" s="16">
        <v>0.41500127999999997</v>
      </c>
      <c r="M46" s="14">
        <v>19.772411129999998</v>
      </c>
      <c r="N46" s="16">
        <v>0.72683684999999998</v>
      </c>
      <c r="O46" s="14" t="s">
        <v>582</v>
      </c>
      <c r="P46" s="16" t="s">
        <v>582</v>
      </c>
      <c r="Q46" s="14">
        <v>0</v>
      </c>
      <c r="R46" s="16">
        <v>0</v>
      </c>
      <c r="S46" s="14">
        <v>0</v>
      </c>
      <c r="T46" s="16">
        <v>0</v>
      </c>
      <c r="U46" s="14">
        <v>6.0232039400000001</v>
      </c>
      <c r="V46" s="16">
        <v>0.24213092</v>
      </c>
    </row>
    <row r="47" spans="1:22" x14ac:dyDescent="0.25">
      <c r="A47" s="11" t="s">
        <v>517</v>
      </c>
      <c r="B47" s="13">
        <v>5928</v>
      </c>
      <c r="C47" s="14">
        <f>(205/B47*100)</f>
        <v>3.4581646423751686</v>
      </c>
      <c r="D47" s="15">
        <v>5723</v>
      </c>
      <c r="E47" s="14">
        <v>10.24114591</v>
      </c>
      <c r="F47" s="16">
        <v>0.45218312999999999</v>
      </c>
      <c r="G47" s="14">
        <v>20.99454386</v>
      </c>
      <c r="H47" s="16">
        <v>0.57824814999999996</v>
      </c>
      <c r="I47" s="14">
        <v>35.020557580000002</v>
      </c>
      <c r="J47" s="16">
        <v>0.78858119999999998</v>
      </c>
      <c r="K47" s="14">
        <v>20.644236200000002</v>
      </c>
      <c r="L47" s="16">
        <v>0.88853428999999995</v>
      </c>
      <c r="M47" s="14">
        <v>8.0659571700000008</v>
      </c>
      <c r="N47" s="16">
        <v>0.66505183999999995</v>
      </c>
      <c r="O47" s="14" t="s">
        <v>582</v>
      </c>
      <c r="P47" s="16" t="s">
        <v>582</v>
      </c>
      <c r="Q47" s="14">
        <v>0</v>
      </c>
      <c r="R47" s="16">
        <v>0</v>
      </c>
      <c r="S47" s="14">
        <v>0</v>
      </c>
      <c r="T47" s="16">
        <v>0</v>
      </c>
      <c r="U47" s="14">
        <v>5.0335592800000004</v>
      </c>
      <c r="V47" s="16">
        <v>0.44633755000000003</v>
      </c>
    </row>
    <row r="48" spans="1:22" x14ac:dyDescent="0.25">
      <c r="A48" s="11" t="s">
        <v>518</v>
      </c>
      <c r="B48" s="13">
        <v>9841</v>
      </c>
      <c r="C48" s="14">
        <f>(7/B48*100)</f>
        <v>7.1130982623717101E-2</v>
      </c>
      <c r="D48" s="15">
        <v>9834</v>
      </c>
      <c r="E48" s="14">
        <v>3.9237056799999999</v>
      </c>
      <c r="F48" s="16">
        <v>0.26189152999999998</v>
      </c>
      <c r="G48" s="14">
        <v>8.0260119099999994</v>
      </c>
      <c r="H48" s="16">
        <v>0.34954063000000002</v>
      </c>
      <c r="I48" s="14">
        <v>44.743426200000002</v>
      </c>
      <c r="J48" s="16">
        <v>0.91645540000000003</v>
      </c>
      <c r="K48" s="14">
        <v>36.124026260000001</v>
      </c>
      <c r="L48" s="16">
        <v>1.0707584999999999</v>
      </c>
      <c r="M48" s="14">
        <v>6.4095084299999998</v>
      </c>
      <c r="N48" s="16">
        <v>0.70529830999999998</v>
      </c>
      <c r="O48" s="14" t="s">
        <v>582</v>
      </c>
      <c r="P48" s="16" t="s">
        <v>582</v>
      </c>
      <c r="Q48" s="14">
        <v>0</v>
      </c>
      <c r="R48" s="16">
        <v>0</v>
      </c>
      <c r="S48" s="14">
        <v>0</v>
      </c>
      <c r="T48" s="16">
        <v>0</v>
      </c>
      <c r="U48" s="14">
        <v>0.77332151999999998</v>
      </c>
      <c r="V48" s="16">
        <v>0.10412227</v>
      </c>
    </row>
    <row r="49" spans="1:22" x14ac:dyDescent="0.25">
      <c r="A49" s="11" t="s">
        <v>519</v>
      </c>
      <c r="B49" s="13">
        <v>6349</v>
      </c>
      <c r="C49" s="14">
        <f>(56/B49*100)</f>
        <v>0.88202866593164275</v>
      </c>
      <c r="D49" s="15">
        <v>6293</v>
      </c>
      <c r="E49" s="14">
        <v>13.577708980000001</v>
      </c>
      <c r="F49" s="16">
        <v>0.74462088000000004</v>
      </c>
      <c r="G49" s="14">
        <v>19.74000285</v>
      </c>
      <c r="H49" s="16">
        <v>0.64344833000000001</v>
      </c>
      <c r="I49" s="14">
        <v>40.810356609999999</v>
      </c>
      <c r="J49" s="16">
        <v>0.71241399000000005</v>
      </c>
      <c r="K49" s="14">
        <v>23.269534029999999</v>
      </c>
      <c r="L49" s="16">
        <v>1.0352995</v>
      </c>
      <c r="M49" s="14">
        <v>0</v>
      </c>
      <c r="N49" s="16">
        <v>0</v>
      </c>
      <c r="O49" s="14" t="s">
        <v>582</v>
      </c>
      <c r="P49" s="16" t="s">
        <v>582</v>
      </c>
      <c r="Q49" s="14">
        <v>0</v>
      </c>
      <c r="R49" s="16">
        <v>0</v>
      </c>
      <c r="S49" s="14">
        <v>2.8724159999999999E-2</v>
      </c>
      <c r="T49" s="16">
        <v>2.0492E-2</v>
      </c>
      <c r="U49" s="14">
        <v>2.5736733799999998</v>
      </c>
      <c r="V49" s="16">
        <v>0.31225181000000002</v>
      </c>
    </row>
    <row r="50" spans="1:22" x14ac:dyDescent="0.25">
      <c r="A50" s="11" t="s">
        <v>520</v>
      </c>
      <c r="B50" s="13">
        <v>11795</v>
      </c>
      <c r="C50" s="14">
        <f>(256/B50*100)</f>
        <v>2.1704111911827044</v>
      </c>
      <c r="D50" s="15">
        <v>11539</v>
      </c>
      <c r="E50" s="14">
        <v>8.9857851100000001</v>
      </c>
      <c r="F50" s="16">
        <v>0.42355872</v>
      </c>
      <c r="G50" s="14">
        <v>13.946988169999999</v>
      </c>
      <c r="H50" s="16">
        <v>0.53144146999999997</v>
      </c>
      <c r="I50" s="14">
        <v>41.565590540000002</v>
      </c>
      <c r="J50" s="16">
        <v>0.55250438000000002</v>
      </c>
      <c r="K50" s="14">
        <v>29.894792630000001</v>
      </c>
      <c r="L50" s="16">
        <v>0.96264877000000004</v>
      </c>
      <c r="M50" s="14">
        <v>3.5603417999999998</v>
      </c>
      <c r="N50" s="16">
        <v>0.29817441</v>
      </c>
      <c r="O50" s="14" t="s">
        <v>582</v>
      </c>
      <c r="P50" s="16" t="s">
        <v>582</v>
      </c>
      <c r="Q50" s="14">
        <v>0</v>
      </c>
      <c r="R50" s="16">
        <v>0</v>
      </c>
      <c r="S50" s="14">
        <v>0</v>
      </c>
      <c r="T50" s="16">
        <v>0</v>
      </c>
      <c r="U50" s="14">
        <v>2.0465017599999999</v>
      </c>
      <c r="V50" s="16">
        <v>0.25971746000000001</v>
      </c>
    </row>
    <row r="51" spans="1:22" x14ac:dyDescent="0.25">
      <c r="A51" s="11" t="s">
        <v>521</v>
      </c>
      <c r="B51" s="13">
        <v>6866</v>
      </c>
      <c r="C51" s="14">
        <f>(119/B51*100)</f>
        <v>1.7331779784445092</v>
      </c>
      <c r="D51" s="15">
        <v>6747</v>
      </c>
      <c r="E51" s="14">
        <v>7.1880493000000003</v>
      </c>
      <c r="F51" s="16">
        <v>0.39393559</v>
      </c>
      <c r="G51" s="14">
        <v>14.756128560000001</v>
      </c>
      <c r="H51" s="16">
        <v>0.59972552000000001</v>
      </c>
      <c r="I51" s="14">
        <v>37.010489159999999</v>
      </c>
      <c r="J51" s="16">
        <v>0.72664850999999997</v>
      </c>
      <c r="K51" s="14">
        <v>32.91358932</v>
      </c>
      <c r="L51" s="16">
        <v>1.00573869</v>
      </c>
      <c r="M51" s="14">
        <v>5.7844783299999998</v>
      </c>
      <c r="N51" s="16">
        <v>0.53421552000000005</v>
      </c>
      <c r="O51" s="14" t="s">
        <v>582</v>
      </c>
      <c r="P51" s="16" t="s">
        <v>582</v>
      </c>
      <c r="Q51" s="14">
        <v>0</v>
      </c>
      <c r="R51" s="16">
        <v>0</v>
      </c>
      <c r="S51" s="14">
        <v>0</v>
      </c>
      <c r="T51" s="16">
        <v>0</v>
      </c>
      <c r="U51" s="14">
        <v>2.3472653299999999</v>
      </c>
      <c r="V51" s="16">
        <v>0.22212562</v>
      </c>
    </row>
    <row r="52" spans="1:22" x14ac:dyDescent="0.25">
      <c r="A52" s="11" t="s">
        <v>522</v>
      </c>
      <c r="B52" s="13">
        <v>5809</v>
      </c>
      <c r="C52" s="14">
        <f>(86/B52*100)</f>
        <v>1.4804613530728179</v>
      </c>
      <c r="D52" s="15">
        <v>5723</v>
      </c>
      <c r="E52" s="14">
        <v>6.1855572499999996</v>
      </c>
      <c r="F52" s="16">
        <v>0.40150935999999998</v>
      </c>
      <c r="G52" s="14">
        <v>16.490165269999999</v>
      </c>
      <c r="H52" s="16">
        <v>0.53792996000000004</v>
      </c>
      <c r="I52" s="14">
        <v>43.542894560000001</v>
      </c>
      <c r="J52" s="16">
        <v>0.90228118999999996</v>
      </c>
      <c r="K52" s="14">
        <v>21.799868350000001</v>
      </c>
      <c r="L52" s="16">
        <v>0.78694549999999996</v>
      </c>
      <c r="M52" s="14">
        <v>9.9035719699999998</v>
      </c>
      <c r="N52" s="16">
        <v>0.63405844</v>
      </c>
      <c r="O52" s="14" t="s">
        <v>582</v>
      </c>
      <c r="P52" s="16" t="s">
        <v>582</v>
      </c>
      <c r="Q52" s="14">
        <v>0</v>
      </c>
      <c r="R52" s="16">
        <v>0</v>
      </c>
      <c r="S52" s="14">
        <v>0</v>
      </c>
      <c r="T52" s="16">
        <v>0</v>
      </c>
      <c r="U52" s="14">
        <v>2.0779425900000001</v>
      </c>
      <c r="V52" s="16">
        <v>0.17509668</v>
      </c>
    </row>
    <row r="53" spans="1:22" x14ac:dyDescent="0.25">
      <c r="A53" s="11" t="s">
        <v>523</v>
      </c>
      <c r="B53" s="13">
        <v>5571</v>
      </c>
      <c r="C53" s="14">
        <f>(92/B53*100)</f>
        <v>1.651409082749955</v>
      </c>
      <c r="D53" s="15">
        <v>5479</v>
      </c>
      <c r="E53" s="14">
        <v>10.621541150000001</v>
      </c>
      <c r="F53" s="16">
        <v>0.43435729000000001</v>
      </c>
      <c r="G53" s="14">
        <v>20.029755430000002</v>
      </c>
      <c r="H53" s="16">
        <v>0.57647272999999999</v>
      </c>
      <c r="I53" s="14">
        <v>44.179967699999999</v>
      </c>
      <c r="J53" s="16">
        <v>0.60701463</v>
      </c>
      <c r="K53" s="14">
        <v>14.90269954</v>
      </c>
      <c r="L53" s="16">
        <v>0.53173309000000002</v>
      </c>
      <c r="M53" s="14">
        <v>7.8489320100000004</v>
      </c>
      <c r="N53" s="16">
        <v>0.39353097999999997</v>
      </c>
      <c r="O53" s="14" t="s">
        <v>582</v>
      </c>
      <c r="P53" s="16" t="s">
        <v>582</v>
      </c>
      <c r="Q53" s="14">
        <v>0</v>
      </c>
      <c r="R53" s="16">
        <v>0</v>
      </c>
      <c r="S53" s="14">
        <v>0</v>
      </c>
      <c r="T53" s="16">
        <v>0</v>
      </c>
      <c r="U53" s="14">
        <v>2.41710417</v>
      </c>
      <c r="V53" s="16">
        <v>0.20030597</v>
      </c>
    </row>
    <row r="54" spans="1:22" x14ac:dyDescent="0.25">
      <c r="A54" s="11" t="s">
        <v>524</v>
      </c>
      <c r="B54" s="13">
        <v>4740</v>
      </c>
      <c r="C54" s="14">
        <f>(260/B54*100)</f>
        <v>5.485232067510549</v>
      </c>
      <c r="D54" s="15">
        <v>4480</v>
      </c>
      <c r="E54" s="14">
        <v>11.130434169999999</v>
      </c>
      <c r="F54" s="16">
        <v>0.59469932000000003</v>
      </c>
      <c r="G54" s="14">
        <v>14.379549770000001</v>
      </c>
      <c r="H54" s="16">
        <v>0.67891341999999999</v>
      </c>
      <c r="I54" s="14">
        <v>31.563882840000002</v>
      </c>
      <c r="J54" s="16">
        <v>0.92853361000000001</v>
      </c>
      <c r="K54" s="14">
        <v>29.804734849999999</v>
      </c>
      <c r="L54" s="16">
        <v>1.0954596400000001</v>
      </c>
      <c r="M54" s="14">
        <v>6.5249701699999996</v>
      </c>
      <c r="N54" s="16">
        <v>0.68542130000000001</v>
      </c>
      <c r="O54" s="14" t="s">
        <v>582</v>
      </c>
      <c r="P54" s="16" t="s">
        <v>582</v>
      </c>
      <c r="Q54" s="14">
        <v>0</v>
      </c>
      <c r="R54" s="16">
        <v>0</v>
      </c>
      <c r="S54" s="14">
        <v>0</v>
      </c>
      <c r="T54" s="16">
        <v>0</v>
      </c>
      <c r="U54" s="14">
        <v>6.5964282000000001</v>
      </c>
      <c r="V54" s="16">
        <v>0.51779037000000006</v>
      </c>
    </row>
    <row r="55" spans="1:22" x14ac:dyDescent="0.25">
      <c r="A55" s="11" t="s">
        <v>525</v>
      </c>
      <c r="B55" s="13">
        <v>5316</v>
      </c>
      <c r="C55" s="14">
        <f>(22/B55*100)</f>
        <v>0.41384499623777277</v>
      </c>
      <c r="D55" s="15">
        <v>5294</v>
      </c>
      <c r="E55" s="14">
        <v>5.0357851199999999</v>
      </c>
      <c r="F55" s="16">
        <v>0.35031557000000002</v>
      </c>
      <c r="G55" s="14">
        <v>9.9703457899999997</v>
      </c>
      <c r="H55" s="16">
        <v>0.56792052999999998</v>
      </c>
      <c r="I55" s="14">
        <v>43.794149660000002</v>
      </c>
      <c r="J55" s="16">
        <v>0.84922604000000002</v>
      </c>
      <c r="K55" s="14">
        <v>37.9416832</v>
      </c>
      <c r="L55" s="16">
        <v>1.0753632</v>
      </c>
      <c r="M55" s="14">
        <v>0</v>
      </c>
      <c r="N55" s="16">
        <v>0</v>
      </c>
      <c r="O55" s="14" t="s">
        <v>582</v>
      </c>
      <c r="P55" s="16" t="s">
        <v>582</v>
      </c>
      <c r="Q55" s="14">
        <v>3.0290750000000002E-2</v>
      </c>
      <c r="R55" s="16">
        <v>3.0323360000000001E-2</v>
      </c>
      <c r="S55" s="14">
        <v>0.35959933999999999</v>
      </c>
      <c r="T55" s="16">
        <v>8.8695389999999999E-2</v>
      </c>
      <c r="U55" s="14">
        <v>2.8681461399999999</v>
      </c>
      <c r="V55" s="16">
        <v>0.27078586999999998</v>
      </c>
    </row>
    <row r="56" spans="1:22" x14ac:dyDescent="0.25">
      <c r="A56" s="11" t="s">
        <v>526</v>
      </c>
      <c r="B56" s="13">
        <v>5359</v>
      </c>
      <c r="C56" s="14">
        <f>(77/B56*100)</f>
        <v>1.4368352304534429</v>
      </c>
      <c r="D56" s="15">
        <v>5282</v>
      </c>
      <c r="E56" s="14">
        <v>2.57472762</v>
      </c>
      <c r="F56" s="16">
        <v>0.27518207</v>
      </c>
      <c r="G56" s="14">
        <v>6.49263412</v>
      </c>
      <c r="H56" s="16">
        <v>0.40350267000000001</v>
      </c>
      <c r="I56" s="14">
        <v>34.948734029999997</v>
      </c>
      <c r="J56" s="16">
        <v>0.86125616999999999</v>
      </c>
      <c r="K56" s="14">
        <v>27.68920348</v>
      </c>
      <c r="L56" s="16">
        <v>0.78762966999999995</v>
      </c>
      <c r="M56" s="14">
        <v>27.760170609999999</v>
      </c>
      <c r="N56" s="16">
        <v>0.78547328999999999</v>
      </c>
      <c r="O56" s="14" t="s">
        <v>582</v>
      </c>
      <c r="P56" s="16" t="s">
        <v>582</v>
      </c>
      <c r="Q56" s="14">
        <v>0</v>
      </c>
      <c r="R56" s="16">
        <v>0</v>
      </c>
      <c r="S56" s="14">
        <v>0</v>
      </c>
      <c r="T56" s="16">
        <v>0</v>
      </c>
      <c r="U56" s="14">
        <v>0.53453013000000005</v>
      </c>
      <c r="V56" s="16">
        <v>9.4515660000000001E-2</v>
      </c>
    </row>
    <row r="57" spans="1:22" x14ac:dyDescent="0.25">
      <c r="A57" s="11" t="s">
        <v>527</v>
      </c>
      <c r="B57" s="13">
        <v>6513</v>
      </c>
      <c r="C57" s="14">
        <f>(0/B57*100)</f>
        <v>0</v>
      </c>
      <c r="D57" s="15">
        <v>6513</v>
      </c>
      <c r="E57" s="14">
        <v>9.1380827599999996</v>
      </c>
      <c r="F57" s="16">
        <v>0.57588223999999999</v>
      </c>
      <c r="G57" s="14">
        <v>14.048005590000001</v>
      </c>
      <c r="H57" s="16">
        <v>0.63353822999999998</v>
      </c>
      <c r="I57" s="14">
        <v>38.292198849999998</v>
      </c>
      <c r="J57" s="16">
        <v>0.91708732000000004</v>
      </c>
      <c r="K57" s="14">
        <v>35.23575666</v>
      </c>
      <c r="L57" s="16">
        <v>1.19917406</v>
      </c>
      <c r="M57" s="14">
        <v>0</v>
      </c>
      <c r="N57" s="16">
        <v>0</v>
      </c>
      <c r="O57" s="14" t="s">
        <v>582</v>
      </c>
      <c r="P57" s="16" t="s">
        <v>582</v>
      </c>
      <c r="Q57" s="14">
        <v>0</v>
      </c>
      <c r="R57" s="16">
        <v>0</v>
      </c>
      <c r="S57" s="14">
        <v>3.595491E-2</v>
      </c>
      <c r="T57" s="16">
        <v>3.5725300000000001E-2</v>
      </c>
      <c r="U57" s="14">
        <v>3.25000124</v>
      </c>
      <c r="V57" s="16">
        <v>0.46489908000000002</v>
      </c>
    </row>
    <row r="58" spans="1:22" x14ac:dyDescent="0.25">
      <c r="A58" s="11" t="s">
        <v>528</v>
      </c>
      <c r="B58" s="13">
        <v>7267</v>
      </c>
      <c r="C58" s="14">
        <f>(10/B58*100)</f>
        <v>0.13760836658868861</v>
      </c>
      <c r="D58" s="15">
        <v>7257</v>
      </c>
      <c r="E58" s="14">
        <v>13.230371030000001</v>
      </c>
      <c r="F58" s="16">
        <v>0.68889328000000005</v>
      </c>
      <c r="G58" s="14">
        <v>21.000168720000001</v>
      </c>
      <c r="H58" s="16">
        <v>0.56690289000000005</v>
      </c>
      <c r="I58" s="14">
        <v>34.367579319999997</v>
      </c>
      <c r="J58" s="16">
        <v>0.77787021000000001</v>
      </c>
      <c r="K58" s="14">
        <v>27.481350620000001</v>
      </c>
      <c r="L58" s="16">
        <v>1.0339713100000001</v>
      </c>
      <c r="M58" s="14">
        <v>0</v>
      </c>
      <c r="N58" s="16">
        <v>0</v>
      </c>
      <c r="O58" s="14" t="s">
        <v>582</v>
      </c>
      <c r="P58" s="16" t="s">
        <v>582</v>
      </c>
      <c r="Q58" s="14">
        <v>0</v>
      </c>
      <c r="R58" s="16">
        <v>0</v>
      </c>
      <c r="S58" s="14">
        <v>0.58095388999999997</v>
      </c>
      <c r="T58" s="16">
        <v>0.10376135</v>
      </c>
      <c r="U58" s="14">
        <v>3.3395764200000002</v>
      </c>
      <c r="V58" s="16">
        <v>0.43495478999999998</v>
      </c>
    </row>
    <row r="59" spans="1:22" x14ac:dyDescent="0.25">
      <c r="A59" s="11" t="s">
        <v>529</v>
      </c>
      <c r="B59" s="13">
        <v>4826</v>
      </c>
      <c r="C59" s="14">
        <f>(26/B59*100)</f>
        <v>0.53874844591794446</v>
      </c>
      <c r="D59" s="15">
        <v>4800</v>
      </c>
      <c r="E59" s="14">
        <v>6.0204116499999998</v>
      </c>
      <c r="F59" s="16">
        <v>0.39594474000000002</v>
      </c>
      <c r="G59" s="14">
        <v>8.0760017099999999</v>
      </c>
      <c r="H59" s="16">
        <v>0.47129086999999997</v>
      </c>
      <c r="I59" s="14">
        <v>33.722105319999997</v>
      </c>
      <c r="J59" s="16">
        <v>0.95710055000000005</v>
      </c>
      <c r="K59" s="14">
        <v>49.212902229999997</v>
      </c>
      <c r="L59" s="16">
        <v>0.82859170000000004</v>
      </c>
      <c r="M59" s="14">
        <v>0</v>
      </c>
      <c r="N59" s="16">
        <v>0</v>
      </c>
      <c r="O59" s="14" t="s">
        <v>582</v>
      </c>
      <c r="P59" s="16" t="s">
        <v>582</v>
      </c>
      <c r="Q59" s="14">
        <v>0</v>
      </c>
      <c r="R59" s="16">
        <v>0</v>
      </c>
      <c r="S59" s="14">
        <v>0.58286068999999996</v>
      </c>
      <c r="T59" s="16">
        <v>0.13117369000000001</v>
      </c>
      <c r="U59" s="14">
        <v>2.3857184</v>
      </c>
      <c r="V59" s="16">
        <v>0.20134516999999999</v>
      </c>
    </row>
    <row r="60" spans="1:22" x14ac:dyDescent="0.25">
      <c r="A60" s="11" t="s">
        <v>530</v>
      </c>
      <c r="B60" s="13">
        <v>4546</v>
      </c>
      <c r="C60" s="14">
        <f>(15/B60*100)</f>
        <v>0.32996040475142985</v>
      </c>
      <c r="D60" s="15">
        <v>4531</v>
      </c>
      <c r="E60" s="14">
        <v>15.296307949999999</v>
      </c>
      <c r="F60" s="16">
        <v>0.83385206000000001</v>
      </c>
      <c r="G60" s="14">
        <v>18.14044474</v>
      </c>
      <c r="H60" s="16">
        <v>0.92263801000000001</v>
      </c>
      <c r="I60" s="14">
        <v>41.22227264</v>
      </c>
      <c r="J60" s="16">
        <v>1.3074417899999999</v>
      </c>
      <c r="K60" s="14">
        <v>22.447752269999999</v>
      </c>
      <c r="L60" s="16">
        <v>1.2377334099999999</v>
      </c>
      <c r="M60" s="14">
        <v>0</v>
      </c>
      <c r="N60" s="16">
        <v>0</v>
      </c>
      <c r="O60" s="14" t="s">
        <v>582</v>
      </c>
      <c r="P60" s="16" t="s">
        <v>582</v>
      </c>
      <c r="Q60" s="14">
        <v>0</v>
      </c>
      <c r="R60" s="16">
        <v>0</v>
      </c>
      <c r="S60" s="14">
        <v>0.60532403999999995</v>
      </c>
      <c r="T60" s="16">
        <v>0.11523472999999999</v>
      </c>
      <c r="U60" s="14">
        <v>2.2878983599999998</v>
      </c>
      <c r="V60" s="16">
        <v>0.36210672999999999</v>
      </c>
    </row>
    <row r="61" spans="1:22" x14ac:dyDescent="0.25">
      <c r="A61" s="11" t="s">
        <v>531</v>
      </c>
      <c r="B61" s="13">
        <v>6525</v>
      </c>
      <c r="C61" s="14">
        <f>(148/B61*100)</f>
        <v>2.2681992337164751</v>
      </c>
      <c r="D61" s="15">
        <v>6377</v>
      </c>
      <c r="E61" s="14">
        <v>8.1992105500000001</v>
      </c>
      <c r="F61" s="16">
        <v>0.46162545999999999</v>
      </c>
      <c r="G61" s="14">
        <v>15.775352699999999</v>
      </c>
      <c r="H61" s="16">
        <v>0.63666325000000001</v>
      </c>
      <c r="I61" s="14">
        <v>42.15874616</v>
      </c>
      <c r="J61" s="16">
        <v>0.69131226999999995</v>
      </c>
      <c r="K61" s="14">
        <v>27.54136446</v>
      </c>
      <c r="L61" s="16">
        <v>0.71710465000000001</v>
      </c>
      <c r="M61" s="14">
        <v>4.8466341899999996</v>
      </c>
      <c r="N61" s="16">
        <v>0.40769977000000002</v>
      </c>
      <c r="O61" s="14" t="s">
        <v>582</v>
      </c>
      <c r="P61" s="16" t="s">
        <v>582</v>
      </c>
      <c r="Q61" s="14">
        <v>0</v>
      </c>
      <c r="R61" s="16">
        <v>0</v>
      </c>
      <c r="S61" s="14">
        <v>0</v>
      </c>
      <c r="T61" s="16">
        <v>0</v>
      </c>
      <c r="U61" s="14">
        <v>1.47869194</v>
      </c>
      <c r="V61" s="16">
        <v>0.16825292</v>
      </c>
    </row>
    <row r="62" spans="1:22" x14ac:dyDescent="0.25">
      <c r="A62" s="11" t="s">
        <v>532</v>
      </c>
      <c r="B62" s="13">
        <v>4476</v>
      </c>
      <c r="C62" s="14">
        <f>(3/B62*100)</f>
        <v>6.7024128686327081E-2</v>
      </c>
      <c r="D62" s="15">
        <v>4473</v>
      </c>
      <c r="E62" s="14">
        <v>2.6440123</v>
      </c>
      <c r="F62" s="16">
        <v>0.21692924999999999</v>
      </c>
      <c r="G62" s="14">
        <v>8.1003335300000003</v>
      </c>
      <c r="H62" s="16">
        <v>0.42276933999999999</v>
      </c>
      <c r="I62" s="14">
        <v>49.728299079999999</v>
      </c>
      <c r="J62" s="16">
        <v>0.71709878999999999</v>
      </c>
      <c r="K62" s="14">
        <v>27.401432499999999</v>
      </c>
      <c r="L62" s="16">
        <v>0.64969014000000003</v>
      </c>
      <c r="M62" s="14">
        <v>11.675766530000001</v>
      </c>
      <c r="N62" s="16">
        <v>0.40366419999999997</v>
      </c>
      <c r="O62" s="14" t="s">
        <v>582</v>
      </c>
      <c r="P62" s="16" t="s">
        <v>582</v>
      </c>
      <c r="Q62" s="14">
        <v>0</v>
      </c>
      <c r="R62" s="16">
        <v>0</v>
      </c>
      <c r="S62" s="14">
        <v>0</v>
      </c>
      <c r="T62" s="16">
        <v>0</v>
      </c>
      <c r="U62" s="14">
        <v>0.45015606000000002</v>
      </c>
      <c r="V62" s="16">
        <v>9.0316859999999999E-2</v>
      </c>
    </row>
    <row r="63" spans="1:22" x14ac:dyDescent="0.25">
      <c r="A63" s="11" t="s">
        <v>533</v>
      </c>
      <c r="B63" s="13">
        <v>5324</v>
      </c>
      <c r="C63" s="14">
        <f>(13/B63*100)</f>
        <v>0.24417731029301279</v>
      </c>
      <c r="D63" s="15">
        <v>5311</v>
      </c>
      <c r="E63" s="14">
        <v>7.7271161199999998</v>
      </c>
      <c r="F63" s="16">
        <v>0.38166454999999999</v>
      </c>
      <c r="G63" s="14">
        <v>11.103523060000001</v>
      </c>
      <c r="H63" s="16">
        <v>0.46396809999999999</v>
      </c>
      <c r="I63" s="14">
        <v>43.430275279999996</v>
      </c>
      <c r="J63" s="16">
        <v>0.76807040999999998</v>
      </c>
      <c r="K63" s="14">
        <v>32.187066229999999</v>
      </c>
      <c r="L63" s="16">
        <v>0.72956814999999997</v>
      </c>
      <c r="M63" s="14">
        <v>0</v>
      </c>
      <c r="N63" s="16">
        <v>0</v>
      </c>
      <c r="O63" s="14" t="s">
        <v>582</v>
      </c>
      <c r="P63" s="16" t="s">
        <v>582</v>
      </c>
      <c r="Q63" s="14">
        <v>3.5313379999999998E-2</v>
      </c>
      <c r="R63" s="16">
        <v>2.5429110000000001E-2</v>
      </c>
      <c r="S63" s="14">
        <v>0.14112004</v>
      </c>
      <c r="T63" s="16">
        <v>5.9531489999999999E-2</v>
      </c>
      <c r="U63" s="14">
        <v>5.3755859099999999</v>
      </c>
      <c r="V63" s="16">
        <v>0.29963961</v>
      </c>
    </row>
    <row r="64" spans="1:22" x14ac:dyDescent="0.25">
      <c r="A64" s="11" t="s">
        <v>534</v>
      </c>
      <c r="B64" s="13">
        <v>3634</v>
      </c>
      <c r="C64" s="14">
        <f>(3/B64*100)</f>
        <v>8.2553659878921298E-2</v>
      </c>
      <c r="D64" s="15">
        <v>3631</v>
      </c>
      <c r="E64" s="14">
        <v>11.570368589999999</v>
      </c>
      <c r="F64" s="16">
        <v>0.53193193000000005</v>
      </c>
      <c r="G64" s="14">
        <v>18.033468840000001</v>
      </c>
      <c r="H64" s="16">
        <v>0.62003363</v>
      </c>
      <c r="I64" s="14">
        <v>43.580434599999997</v>
      </c>
      <c r="J64" s="16">
        <v>0.85544956999999999</v>
      </c>
      <c r="K64" s="14">
        <v>24.149726980000001</v>
      </c>
      <c r="L64" s="16">
        <v>0.69921873000000001</v>
      </c>
      <c r="M64" s="14">
        <v>0</v>
      </c>
      <c r="N64" s="16">
        <v>0</v>
      </c>
      <c r="O64" s="14" t="s">
        <v>582</v>
      </c>
      <c r="P64" s="16" t="s">
        <v>582</v>
      </c>
      <c r="Q64" s="14">
        <v>0</v>
      </c>
      <c r="R64" s="16">
        <v>0</v>
      </c>
      <c r="S64" s="14">
        <v>5.2991379999999998E-2</v>
      </c>
      <c r="T64" s="16">
        <v>3.7405920000000002E-2</v>
      </c>
      <c r="U64" s="14">
        <v>2.6130096200000001</v>
      </c>
      <c r="V64" s="16">
        <v>0.23761199</v>
      </c>
    </row>
    <row r="65" spans="1:22" x14ac:dyDescent="0.25">
      <c r="A65" s="11" t="s">
        <v>535</v>
      </c>
      <c r="B65" s="13">
        <v>5325</v>
      </c>
      <c r="C65" s="14">
        <f>(14/B65*100)</f>
        <v>0.26291079812206569</v>
      </c>
      <c r="D65" s="15">
        <v>5311</v>
      </c>
      <c r="E65" s="14">
        <v>4.6012388199999998</v>
      </c>
      <c r="F65" s="16">
        <v>0.36350533000000002</v>
      </c>
      <c r="G65" s="14">
        <v>7.4911177599999998</v>
      </c>
      <c r="H65" s="16">
        <v>0.46988074000000002</v>
      </c>
      <c r="I65" s="14">
        <v>46.061276900000003</v>
      </c>
      <c r="J65" s="16">
        <v>0.86098911</v>
      </c>
      <c r="K65" s="14">
        <v>39.273080210000003</v>
      </c>
      <c r="L65" s="16">
        <v>1.15174577</v>
      </c>
      <c r="M65" s="14">
        <v>0</v>
      </c>
      <c r="N65" s="16">
        <v>0</v>
      </c>
      <c r="O65" s="14" t="s">
        <v>582</v>
      </c>
      <c r="P65" s="16" t="s">
        <v>582</v>
      </c>
      <c r="Q65" s="14">
        <v>0.26578973</v>
      </c>
      <c r="R65" s="16">
        <v>8.6804160000000005E-2</v>
      </c>
      <c r="S65" s="14">
        <v>0</v>
      </c>
      <c r="T65" s="16">
        <v>0</v>
      </c>
      <c r="U65" s="14">
        <v>2.3074965700000001</v>
      </c>
      <c r="V65" s="16">
        <v>0.23916886000000001</v>
      </c>
    </row>
    <row r="66" spans="1:22" x14ac:dyDescent="0.25">
      <c r="A66" s="11" t="s">
        <v>536</v>
      </c>
      <c r="B66" s="13">
        <v>5665</v>
      </c>
      <c r="C66" s="14">
        <f>(81/B66*100)</f>
        <v>1.4298323036187115</v>
      </c>
      <c r="D66" s="15">
        <v>5584</v>
      </c>
      <c r="E66" s="14">
        <v>7.3579694099999999</v>
      </c>
      <c r="F66" s="16">
        <v>0.34368696999999998</v>
      </c>
      <c r="G66" s="14">
        <v>14.2223211</v>
      </c>
      <c r="H66" s="16">
        <v>0.46643878999999999</v>
      </c>
      <c r="I66" s="14">
        <v>31.35026418</v>
      </c>
      <c r="J66" s="16">
        <v>0.52185174999999995</v>
      </c>
      <c r="K66" s="14">
        <v>30.187672840000001</v>
      </c>
      <c r="L66" s="16">
        <v>0.56305296000000005</v>
      </c>
      <c r="M66" s="14">
        <v>11.133027179999999</v>
      </c>
      <c r="N66" s="16">
        <v>0.36683465999999998</v>
      </c>
      <c r="O66" s="14" t="s">
        <v>582</v>
      </c>
      <c r="P66" s="16" t="s">
        <v>582</v>
      </c>
      <c r="Q66" s="14">
        <v>0</v>
      </c>
      <c r="R66" s="16">
        <v>0</v>
      </c>
      <c r="S66" s="14">
        <v>0</v>
      </c>
      <c r="T66" s="16">
        <v>0</v>
      </c>
      <c r="U66" s="14">
        <v>5.7487452899999996</v>
      </c>
      <c r="V66" s="16">
        <v>0.31489858999999998</v>
      </c>
    </row>
    <row r="67" spans="1:22" x14ac:dyDescent="0.25">
      <c r="A67" s="11" t="s">
        <v>537</v>
      </c>
      <c r="B67" s="13">
        <v>6971</v>
      </c>
      <c r="C67" s="14">
        <f>(440/B67*100)</f>
        <v>6.3118634342275142</v>
      </c>
      <c r="D67" s="15">
        <v>6531</v>
      </c>
      <c r="E67" s="14">
        <v>6.1021963000000001</v>
      </c>
      <c r="F67" s="16">
        <v>0.36125709</v>
      </c>
      <c r="G67" s="14">
        <v>11.26339263</v>
      </c>
      <c r="H67" s="16">
        <v>0.39215169999999999</v>
      </c>
      <c r="I67" s="14">
        <v>39.595588360000001</v>
      </c>
      <c r="J67" s="16">
        <v>0.74638163999999996</v>
      </c>
      <c r="K67" s="14">
        <v>35.820093829999998</v>
      </c>
      <c r="L67" s="16">
        <v>0.83210530000000005</v>
      </c>
      <c r="M67" s="14">
        <v>5.31172983</v>
      </c>
      <c r="N67" s="16">
        <v>0.44051331999999999</v>
      </c>
      <c r="O67" s="14" t="s">
        <v>582</v>
      </c>
      <c r="P67" s="16" t="s">
        <v>582</v>
      </c>
      <c r="Q67" s="14">
        <v>0</v>
      </c>
      <c r="R67" s="16">
        <v>0</v>
      </c>
      <c r="S67" s="14">
        <v>0</v>
      </c>
      <c r="T67" s="16">
        <v>0</v>
      </c>
      <c r="U67" s="14">
        <v>1.90699905</v>
      </c>
      <c r="V67" s="16">
        <v>0.22340963</v>
      </c>
    </row>
    <row r="68" spans="1:22" x14ac:dyDescent="0.25">
      <c r="A68" s="11" t="s">
        <v>538</v>
      </c>
      <c r="B68" s="13">
        <v>12083</v>
      </c>
      <c r="C68" s="14">
        <f>(29/B68*100)</f>
        <v>0.2400066208722999</v>
      </c>
      <c r="D68" s="15">
        <v>12054</v>
      </c>
      <c r="E68" s="14">
        <v>10.51241901</v>
      </c>
      <c r="F68" s="16">
        <v>0.24950014000000001</v>
      </c>
      <c r="G68" s="14">
        <v>17.9572827</v>
      </c>
      <c r="H68" s="16">
        <v>0.34197464999999999</v>
      </c>
      <c r="I68" s="14">
        <v>34.305216850000001</v>
      </c>
      <c r="J68" s="16">
        <v>0.46844746999999998</v>
      </c>
      <c r="K68" s="14">
        <v>18.904329480000001</v>
      </c>
      <c r="L68" s="16">
        <v>0.35872090000000001</v>
      </c>
      <c r="M68" s="14">
        <v>14.942653399999999</v>
      </c>
      <c r="N68" s="16">
        <v>0.29656916999999999</v>
      </c>
      <c r="O68" s="14" t="s">
        <v>582</v>
      </c>
      <c r="P68" s="16" t="s">
        <v>582</v>
      </c>
      <c r="Q68" s="14">
        <v>0</v>
      </c>
      <c r="R68" s="16">
        <v>0</v>
      </c>
      <c r="S68" s="14">
        <v>0</v>
      </c>
      <c r="T68" s="16">
        <v>0</v>
      </c>
      <c r="U68" s="14">
        <v>3.3780985600000002</v>
      </c>
      <c r="V68" s="16">
        <v>0.16366331000000001</v>
      </c>
    </row>
    <row r="69" spans="1:22" x14ac:dyDescent="0.25">
      <c r="A69" s="11" t="s">
        <v>539</v>
      </c>
      <c r="B69" s="13">
        <v>4876</v>
      </c>
      <c r="C69" s="14">
        <f>(0/B69*100)</f>
        <v>0</v>
      </c>
      <c r="D69" s="15">
        <v>4876</v>
      </c>
      <c r="E69" s="14">
        <v>6.7093087300000001</v>
      </c>
      <c r="F69" s="16">
        <v>0.56321014000000003</v>
      </c>
      <c r="G69" s="14">
        <v>9.6045631</v>
      </c>
      <c r="H69" s="16">
        <v>0.53883939999999997</v>
      </c>
      <c r="I69" s="14">
        <v>44.913571240000003</v>
      </c>
      <c r="J69" s="16">
        <v>0.91902360999999999</v>
      </c>
      <c r="K69" s="14">
        <v>38.21888869</v>
      </c>
      <c r="L69" s="16">
        <v>1.0143407099999999</v>
      </c>
      <c r="M69" s="14">
        <v>0</v>
      </c>
      <c r="N69" s="16">
        <v>0</v>
      </c>
      <c r="O69" s="14" t="s">
        <v>582</v>
      </c>
      <c r="P69" s="16" t="s">
        <v>582</v>
      </c>
      <c r="Q69" s="14">
        <v>0</v>
      </c>
      <c r="R69" s="16">
        <v>0</v>
      </c>
      <c r="S69" s="14">
        <v>0</v>
      </c>
      <c r="T69" s="16">
        <v>0</v>
      </c>
      <c r="U69" s="14">
        <v>0.55366824000000003</v>
      </c>
      <c r="V69" s="16">
        <v>0.12514945</v>
      </c>
    </row>
    <row r="70" spans="1:22" x14ac:dyDescent="0.25">
      <c r="A70" s="11" t="s">
        <v>540</v>
      </c>
      <c r="B70" s="13">
        <v>6036</v>
      </c>
      <c r="C70" s="14">
        <f>(223/B70*100)</f>
        <v>3.6944996686547382</v>
      </c>
      <c r="D70" s="15">
        <v>5813</v>
      </c>
      <c r="E70" s="14">
        <v>5.5358283200000002</v>
      </c>
      <c r="F70" s="16">
        <v>0.37517088999999998</v>
      </c>
      <c r="G70" s="14">
        <v>11.85119044</v>
      </c>
      <c r="H70" s="16">
        <v>0.93404379000000004</v>
      </c>
      <c r="I70" s="14">
        <v>40.551762310000001</v>
      </c>
      <c r="J70" s="16">
        <v>0.88831645000000004</v>
      </c>
      <c r="K70" s="14">
        <v>35.271667030000003</v>
      </c>
      <c r="L70" s="16">
        <v>1.6784148400000001</v>
      </c>
      <c r="M70" s="14">
        <v>4.3266809899999998</v>
      </c>
      <c r="N70" s="16">
        <v>0.28253083000000001</v>
      </c>
      <c r="O70" s="14" t="s">
        <v>582</v>
      </c>
      <c r="P70" s="16" t="s">
        <v>582</v>
      </c>
      <c r="Q70" s="14">
        <v>0</v>
      </c>
      <c r="R70" s="16">
        <v>0</v>
      </c>
      <c r="S70" s="14">
        <v>0</v>
      </c>
      <c r="T70" s="16">
        <v>0</v>
      </c>
      <c r="U70" s="14">
        <v>2.4628709099999999</v>
      </c>
      <c r="V70" s="16">
        <v>0.18239003000000001</v>
      </c>
    </row>
    <row r="71" spans="1:22" x14ac:dyDescent="0.25">
      <c r="A71" s="11" t="s">
        <v>541</v>
      </c>
      <c r="B71" s="13">
        <v>6115</v>
      </c>
      <c r="C71" s="14">
        <f>(21/B71*100)</f>
        <v>0.34341782502044155</v>
      </c>
      <c r="D71" s="15">
        <v>6094</v>
      </c>
      <c r="E71" s="14">
        <v>5.4561717300000003</v>
      </c>
      <c r="F71" s="16">
        <v>0.32671854</v>
      </c>
      <c r="G71" s="14">
        <v>14.10408294</v>
      </c>
      <c r="H71" s="16">
        <v>0.46176525000000002</v>
      </c>
      <c r="I71" s="14">
        <v>50.794629530000002</v>
      </c>
      <c r="J71" s="16">
        <v>0.80976629</v>
      </c>
      <c r="K71" s="14">
        <v>23.59884813</v>
      </c>
      <c r="L71" s="16">
        <v>0.47861034000000002</v>
      </c>
      <c r="M71" s="14">
        <v>5.6742095199999998</v>
      </c>
      <c r="N71" s="16">
        <v>0.27684579999999998</v>
      </c>
      <c r="O71" s="14" t="s">
        <v>582</v>
      </c>
      <c r="P71" s="16" t="s">
        <v>582</v>
      </c>
      <c r="Q71" s="14">
        <v>0</v>
      </c>
      <c r="R71" s="16">
        <v>0</v>
      </c>
      <c r="S71" s="14">
        <v>0</v>
      </c>
      <c r="T71" s="16">
        <v>0</v>
      </c>
      <c r="U71" s="14">
        <v>0.37205814999999998</v>
      </c>
      <c r="V71" s="16">
        <v>0.10039190000000001</v>
      </c>
    </row>
    <row r="72" spans="1:22" x14ac:dyDescent="0.25">
      <c r="A72" s="11" t="s">
        <v>542</v>
      </c>
      <c r="B72" s="13">
        <v>7708</v>
      </c>
      <c r="C72" s="14">
        <f>(5/B72*100)</f>
        <v>6.4867669953295279E-2</v>
      </c>
      <c r="D72" s="15">
        <v>7703</v>
      </c>
      <c r="E72" s="14">
        <v>3.82824623</v>
      </c>
      <c r="F72" s="16">
        <v>0.26912342</v>
      </c>
      <c r="G72" s="14">
        <v>14.437815479999999</v>
      </c>
      <c r="H72" s="16">
        <v>0.55230621999999996</v>
      </c>
      <c r="I72" s="14">
        <v>49.617179290000003</v>
      </c>
      <c r="J72" s="16">
        <v>0.75970523999999995</v>
      </c>
      <c r="K72" s="14">
        <v>23.689106679999998</v>
      </c>
      <c r="L72" s="16">
        <v>0.77100230000000003</v>
      </c>
      <c r="M72" s="14">
        <v>8.2003239800000003</v>
      </c>
      <c r="N72" s="16">
        <v>0.96499683000000003</v>
      </c>
      <c r="O72" s="14" t="s">
        <v>582</v>
      </c>
      <c r="P72" s="16" t="s">
        <v>582</v>
      </c>
      <c r="Q72" s="14">
        <v>0</v>
      </c>
      <c r="R72" s="16">
        <v>0</v>
      </c>
      <c r="S72" s="14">
        <v>0</v>
      </c>
      <c r="T72" s="16">
        <v>0</v>
      </c>
      <c r="U72" s="14">
        <v>0.22732833999999999</v>
      </c>
      <c r="V72" s="16">
        <v>5.6868389999999998E-2</v>
      </c>
    </row>
    <row r="73" spans="1:22" x14ac:dyDescent="0.25">
      <c r="A73" s="11" t="s">
        <v>543</v>
      </c>
      <c r="B73" s="13">
        <v>8249</v>
      </c>
      <c r="C73" s="14">
        <f>(160/B73*100)</f>
        <v>1.9396290459449632</v>
      </c>
      <c r="D73" s="15">
        <v>8089</v>
      </c>
      <c r="E73" s="14">
        <v>3.7326374000000002</v>
      </c>
      <c r="F73" s="16">
        <v>0.27365278999999998</v>
      </c>
      <c r="G73" s="14">
        <v>9.5144721899999993</v>
      </c>
      <c r="H73" s="16">
        <v>0.48156391999999998</v>
      </c>
      <c r="I73" s="14">
        <v>46.64710745</v>
      </c>
      <c r="J73" s="16">
        <v>0.78528407</v>
      </c>
      <c r="K73" s="14">
        <v>27.931245659999998</v>
      </c>
      <c r="L73" s="16">
        <v>0.72036149999999999</v>
      </c>
      <c r="M73" s="14">
        <v>11.47847397</v>
      </c>
      <c r="N73" s="16">
        <v>0.72324754000000002</v>
      </c>
      <c r="O73" s="14" t="s">
        <v>582</v>
      </c>
      <c r="P73" s="16" t="s">
        <v>582</v>
      </c>
      <c r="Q73" s="14">
        <v>0</v>
      </c>
      <c r="R73" s="16">
        <v>0</v>
      </c>
      <c r="S73" s="14">
        <v>0</v>
      </c>
      <c r="T73" s="16">
        <v>0</v>
      </c>
      <c r="U73" s="14">
        <v>0.69606332999999998</v>
      </c>
      <c r="V73" s="16">
        <v>0.1183135</v>
      </c>
    </row>
    <row r="74" spans="1:22" x14ac:dyDescent="0.25">
      <c r="A74" s="11" t="s">
        <v>544</v>
      </c>
      <c r="B74" s="13">
        <v>4692</v>
      </c>
      <c r="C74" s="14">
        <f>(82/B74*100)</f>
        <v>1.7476555839727195</v>
      </c>
      <c r="D74" s="15">
        <v>4610</v>
      </c>
      <c r="E74" s="14">
        <v>13.224069139999999</v>
      </c>
      <c r="F74" s="16">
        <v>0.48147799000000002</v>
      </c>
      <c r="G74" s="14">
        <v>19.206360329999999</v>
      </c>
      <c r="H74" s="16">
        <v>0.62615644999999998</v>
      </c>
      <c r="I74" s="14">
        <v>42.236958350000002</v>
      </c>
      <c r="J74" s="16">
        <v>0.81791877999999996</v>
      </c>
      <c r="K74" s="14">
        <v>20.73955668</v>
      </c>
      <c r="L74" s="16">
        <v>0.64103202999999997</v>
      </c>
      <c r="M74" s="14">
        <v>0</v>
      </c>
      <c r="N74" s="16">
        <v>0</v>
      </c>
      <c r="O74" s="14" t="s">
        <v>582</v>
      </c>
      <c r="P74" s="16" t="s">
        <v>582</v>
      </c>
      <c r="Q74" s="14">
        <v>0</v>
      </c>
      <c r="R74" s="16">
        <v>0</v>
      </c>
      <c r="S74" s="14">
        <v>0.19837465000000001</v>
      </c>
      <c r="T74" s="16">
        <v>6.1310759999999999E-2</v>
      </c>
      <c r="U74" s="14">
        <v>4.3946808500000003</v>
      </c>
      <c r="V74" s="16">
        <v>0.28769306</v>
      </c>
    </row>
    <row r="75" spans="1:22" x14ac:dyDescent="0.25">
      <c r="A75" s="11" t="s">
        <v>545</v>
      </c>
      <c r="B75" s="13">
        <v>5375</v>
      </c>
      <c r="C75" s="14">
        <f>(254/B75*100)</f>
        <v>4.7255813953488373</v>
      </c>
      <c r="D75" s="15">
        <v>5121</v>
      </c>
      <c r="E75" s="14">
        <v>14.78596787</v>
      </c>
      <c r="F75" s="16">
        <v>0.61982318000000003</v>
      </c>
      <c r="G75" s="14">
        <v>20.633968379999999</v>
      </c>
      <c r="H75" s="16">
        <v>0.68082456999999996</v>
      </c>
      <c r="I75" s="14">
        <v>30.393991979999999</v>
      </c>
      <c r="J75" s="16">
        <v>0.77214214999999997</v>
      </c>
      <c r="K75" s="14">
        <v>20.763207179999998</v>
      </c>
      <c r="L75" s="16">
        <v>0.85043855999999995</v>
      </c>
      <c r="M75" s="14">
        <v>8.2916572300000002</v>
      </c>
      <c r="N75" s="16">
        <v>0.72710640000000004</v>
      </c>
      <c r="O75" s="14" t="s">
        <v>582</v>
      </c>
      <c r="P75" s="16" t="s">
        <v>582</v>
      </c>
      <c r="Q75" s="14">
        <v>0</v>
      </c>
      <c r="R75" s="16">
        <v>0</v>
      </c>
      <c r="S75" s="14">
        <v>0</v>
      </c>
      <c r="T75" s="16">
        <v>0</v>
      </c>
      <c r="U75" s="14">
        <v>5.1312073500000004</v>
      </c>
      <c r="V75" s="16">
        <v>0.40204081000000003</v>
      </c>
    </row>
    <row r="76" spans="1:22" x14ac:dyDescent="0.25">
      <c r="A76" s="11" t="s">
        <v>546</v>
      </c>
      <c r="B76" s="13">
        <v>14167</v>
      </c>
      <c r="C76" s="14">
        <f>(232/B76*100)</f>
        <v>1.6376085268581915</v>
      </c>
      <c r="D76" s="15">
        <v>13935</v>
      </c>
      <c r="E76" s="14">
        <v>10.0415207</v>
      </c>
      <c r="F76" s="16">
        <v>0.37708649</v>
      </c>
      <c r="G76" s="14">
        <v>17.105145319999998</v>
      </c>
      <c r="H76" s="16">
        <v>0.45598266999999998</v>
      </c>
      <c r="I76" s="14">
        <v>34.737653610000002</v>
      </c>
      <c r="J76" s="16">
        <v>0.79370923999999998</v>
      </c>
      <c r="K76" s="14">
        <v>23.693247100000001</v>
      </c>
      <c r="L76" s="16">
        <v>0.57221889000000004</v>
      </c>
      <c r="M76" s="14">
        <v>12.057348169999999</v>
      </c>
      <c r="N76" s="16">
        <v>0.48518382999999998</v>
      </c>
      <c r="O76" s="14" t="s">
        <v>582</v>
      </c>
      <c r="P76" s="16" t="s">
        <v>582</v>
      </c>
      <c r="Q76" s="14">
        <v>0</v>
      </c>
      <c r="R76" s="16">
        <v>0</v>
      </c>
      <c r="S76" s="14">
        <v>0</v>
      </c>
      <c r="T76" s="16">
        <v>0</v>
      </c>
      <c r="U76" s="14">
        <v>2.3650850999999999</v>
      </c>
      <c r="V76" s="16">
        <v>0.18996636</v>
      </c>
    </row>
    <row r="77" spans="1:22" x14ac:dyDescent="0.25">
      <c r="A77" s="11" t="s">
        <v>547</v>
      </c>
      <c r="B77" s="13">
        <v>6062</v>
      </c>
      <c r="C77" s="14">
        <f>(188/B77*100)</f>
        <v>3.1012867040580665</v>
      </c>
      <c r="D77" s="15">
        <v>5874</v>
      </c>
      <c r="E77" s="14">
        <v>12.47044206</v>
      </c>
      <c r="F77" s="16">
        <v>0.55147639000000004</v>
      </c>
      <c r="G77" s="14">
        <v>19.037183670000001</v>
      </c>
      <c r="H77" s="16">
        <v>0.54042272999999996</v>
      </c>
      <c r="I77" s="14">
        <v>36.030804359999998</v>
      </c>
      <c r="J77" s="16">
        <v>0.62917800999999995</v>
      </c>
      <c r="K77" s="14">
        <v>14.428398189999999</v>
      </c>
      <c r="L77" s="16">
        <v>0.57786797999999995</v>
      </c>
      <c r="M77" s="14">
        <v>11.508011890000001</v>
      </c>
      <c r="N77" s="16">
        <v>0.59926360000000001</v>
      </c>
      <c r="O77" s="14" t="s">
        <v>582</v>
      </c>
      <c r="P77" s="16" t="s">
        <v>582</v>
      </c>
      <c r="Q77" s="14">
        <v>0</v>
      </c>
      <c r="R77" s="16">
        <v>0</v>
      </c>
      <c r="S77" s="14">
        <v>0</v>
      </c>
      <c r="T77" s="16">
        <v>0</v>
      </c>
      <c r="U77" s="14">
        <v>6.5251598299999998</v>
      </c>
      <c r="V77" s="16">
        <v>0.39926214999999998</v>
      </c>
    </row>
    <row r="78" spans="1:22" x14ac:dyDescent="0.25">
      <c r="A78" s="11" t="s">
        <v>548</v>
      </c>
      <c r="B78" s="13">
        <v>5826</v>
      </c>
      <c r="C78" s="14">
        <f>(0/B78*100)</f>
        <v>0</v>
      </c>
      <c r="D78" s="15">
        <v>5826</v>
      </c>
      <c r="E78" s="14">
        <v>4.0060793099999996</v>
      </c>
      <c r="F78" s="16">
        <v>0.34077689999999999</v>
      </c>
      <c r="G78" s="14">
        <v>7.1379747299999998</v>
      </c>
      <c r="H78" s="16">
        <v>0.42438259</v>
      </c>
      <c r="I78" s="14">
        <v>52.755786450000002</v>
      </c>
      <c r="J78" s="16">
        <v>1.01098307</v>
      </c>
      <c r="K78" s="14">
        <v>35.600472189999998</v>
      </c>
      <c r="L78" s="16">
        <v>1.3020602299999999</v>
      </c>
      <c r="M78" s="14">
        <v>0</v>
      </c>
      <c r="N78" s="16">
        <v>0</v>
      </c>
      <c r="O78" s="14" t="s">
        <v>582</v>
      </c>
      <c r="P78" s="16" t="s">
        <v>582</v>
      </c>
      <c r="Q78" s="14">
        <v>2.4295359999999998E-2</v>
      </c>
      <c r="R78" s="16">
        <v>2.426712E-2</v>
      </c>
      <c r="S78" s="14">
        <v>0.11193169</v>
      </c>
      <c r="T78" s="16">
        <v>5.1880240000000001E-2</v>
      </c>
      <c r="U78" s="14">
        <v>0.36346025999999998</v>
      </c>
      <c r="V78" s="16">
        <v>8.173967E-2</v>
      </c>
    </row>
    <row r="79" spans="1:22" ht="24.95" customHeight="1" x14ac:dyDescent="0.25">
      <c r="A79" s="11" t="s">
        <v>549</v>
      </c>
      <c r="B79" s="13">
        <v>1657</v>
      </c>
      <c r="C79" s="14">
        <f>(41/B79*100)</f>
        <v>2.4743512371756187</v>
      </c>
      <c r="D79" s="15">
        <v>1616</v>
      </c>
      <c r="E79" s="14">
        <v>10.241835439999999</v>
      </c>
      <c r="F79" s="16">
        <v>1.3146530199999999</v>
      </c>
      <c r="G79" s="14">
        <v>20.092836269999999</v>
      </c>
      <c r="H79" s="16">
        <v>1.6304099700000001</v>
      </c>
      <c r="I79" s="14">
        <v>44.586625699999999</v>
      </c>
      <c r="J79" s="16">
        <v>1.23632206</v>
      </c>
      <c r="K79" s="14">
        <v>23.65463862</v>
      </c>
      <c r="L79" s="16">
        <v>2.54821622</v>
      </c>
      <c r="M79" s="14">
        <v>0</v>
      </c>
      <c r="N79" s="16">
        <v>0</v>
      </c>
      <c r="O79" s="14" t="s">
        <v>582</v>
      </c>
      <c r="P79" s="16" t="s">
        <v>582</v>
      </c>
      <c r="Q79" s="14">
        <v>0</v>
      </c>
      <c r="R79" s="16">
        <v>0</v>
      </c>
      <c r="S79" s="14">
        <v>0</v>
      </c>
      <c r="T79" s="16">
        <v>0</v>
      </c>
      <c r="U79" s="14">
        <v>1.42406396</v>
      </c>
      <c r="V79" s="16">
        <v>0.29972322000000001</v>
      </c>
    </row>
    <row r="80" spans="1:22" x14ac:dyDescent="0.25">
      <c r="A80" s="11" t="s">
        <v>550</v>
      </c>
      <c r="B80" s="13">
        <v>7841</v>
      </c>
      <c r="C80" s="14">
        <f>(0/B80*100)</f>
        <v>0</v>
      </c>
      <c r="D80" s="15">
        <v>7841</v>
      </c>
      <c r="E80" s="14">
        <v>3.29151675</v>
      </c>
      <c r="F80" s="16">
        <v>0.29719024999999999</v>
      </c>
      <c r="G80" s="14">
        <v>4.2586538999999997</v>
      </c>
      <c r="H80" s="16">
        <v>0.33541488000000003</v>
      </c>
      <c r="I80" s="14">
        <v>26.240612680000002</v>
      </c>
      <c r="J80" s="16">
        <v>0.99054606999999995</v>
      </c>
      <c r="K80" s="14">
        <v>65.913537969999993</v>
      </c>
      <c r="L80" s="16">
        <v>1.27639003</v>
      </c>
      <c r="M80" s="14">
        <v>0</v>
      </c>
      <c r="N80" s="16">
        <v>0</v>
      </c>
      <c r="O80" s="14" t="s">
        <v>582</v>
      </c>
      <c r="P80" s="16" t="s">
        <v>582</v>
      </c>
      <c r="Q80" s="14">
        <v>0</v>
      </c>
      <c r="R80" s="16">
        <v>0</v>
      </c>
      <c r="S80" s="14">
        <v>0</v>
      </c>
      <c r="T80" s="16">
        <v>0</v>
      </c>
      <c r="U80" s="14">
        <v>0.29567870000000002</v>
      </c>
      <c r="V80" s="16">
        <v>9.4637819999999998E-2</v>
      </c>
    </row>
    <row r="81" spans="1:22" x14ac:dyDescent="0.25">
      <c r="A81" s="19" t="s">
        <v>551</v>
      </c>
      <c r="B81" s="13">
        <v>8861</v>
      </c>
      <c r="C81" s="14">
        <f>(76/B81*100)</f>
        <v>0.85769100552984989</v>
      </c>
      <c r="D81" s="15">
        <v>8785</v>
      </c>
      <c r="E81" s="14">
        <v>5.6438034699999999</v>
      </c>
      <c r="F81" s="16">
        <v>0.40201343</v>
      </c>
      <c r="G81" s="14">
        <v>12.728563060000001</v>
      </c>
      <c r="H81" s="16">
        <v>0.52023302999999999</v>
      </c>
      <c r="I81" s="14">
        <v>44.441599600000004</v>
      </c>
      <c r="J81" s="16">
        <v>0.89293754999999997</v>
      </c>
      <c r="K81" s="14">
        <v>26.121083590000001</v>
      </c>
      <c r="L81" s="16">
        <v>0.83743849000000004</v>
      </c>
      <c r="M81" s="14">
        <v>10.520632389999999</v>
      </c>
      <c r="N81" s="16">
        <v>0.71810531</v>
      </c>
      <c r="O81" s="14" t="s">
        <v>582</v>
      </c>
      <c r="P81" s="16" t="s">
        <v>582</v>
      </c>
      <c r="Q81" s="14">
        <v>0</v>
      </c>
      <c r="R81" s="16">
        <v>0</v>
      </c>
      <c r="S81" s="14">
        <v>0</v>
      </c>
      <c r="T81" s="16">
        <v>0</v>
      </c>
      <c r="U81" s="14">
        <v>0.54431788999999997</v>
      </c>
      <c r="V81" s="16">
        <v>8.8328210000000004E-2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(544/B7*100)</f>
        <v>3.7439779766001378</v>
      </c>
      <c r="D7" s="15">
        <v>13986</v>
      </c>
      <c r="E7" s="14">
        <v>7.53717361</v>
      </c>
      <c r="F7" s="16">
        <v>0.31078355000000002</v>
      </c>
      <c r="G7" s="14">
        <v>12.57133619</v>
      </c>
      <c r="H7" s="16">
        <v>0.38414947999999999</v>
      </c>
      <c r="I7" s="14">
        <v>39.021112199999997</v>
      </c>
      <c r="J7" s="16">
        <v>0.57525462000000005</v>
      </c>
      <c r="K7" s="14">
        <v>24.616642720000002</v>
      </c>
      <c r="L7" s="16">
        <v>0.55490793999999999</v>
      </c>
      <c r="M7" s="14">
        <v>14.699505220000001</v>
      </c>
      <c r="N7" s="16">
        <v>0.49620502</v>
      </c>
      <c r="O7" s="14" t="s">
        <v>582</v>
      </c>
      <c r="P7" s="16" t="s">
        <v>582</v>
      </c>
      <c r="Q7" s="14">
        <v>0</v>
      </c>
      <c r="R7" s="16">
        <v>0</v>
      </c>
      <c r="S7" s="14">
        <v>0</v>
      </c>
      <c r="T7" s="16">
        <v>0</v>
      </c>
      <c r="U7" s="14">
        <v>1.5542300600000001</v>
      </c>
      <c r="V7" s="16">
        <v>0.13024036999999999</v>
      </c>
    </row>
    <row r="8" spans="1:22" x14ac:dyDescent="0.25">
      <c r="A8" s="11" t="s">
        <v>478</v>
      </c>
      <c r="B8" s="13">
        <v>7007</v>
      </c>
      <c r="C8" s="14">
        <f>(53/B8*100)</f>
        <v>0.7563864706721849</v>
      </c>
      <c r="D8" s="15">
        <v>6954</v>
      </c>
      <c r="E8" s="14">
        <v>5.4807806599999997</v>
      </c>
      <c r="F8" s="16">
        <v>0.55566428000000001</v>
      </c>
      <c r="G8" s="14">
        <v>10.339049960000001</v>
      </c>
      <c r="H8" s="16">
        <v>0.53633277999999995</v>
      </c>
      <c r="I8" s="14">
        <v>27.512442360000001</v>
      </c>
      <c r="J8" s="16">
        <v>0.81747349000000002</v>
      </c>
      <c r="K8" s="14">
        <v>36.978044480000001</v>
      </c>
      <c r="L8" s="16">
        <v>1.02767103</v>
      </c>
      <c r="M8" s="14">
        <v>16.844628409999999</v>
      </c>
      <c r="N8" s="16">
        <v>0.87170590000000003</v>
      </c>
      <c r="O8" s="14" t="s">
        <v>582</v>
      </c>
      <c r="P8" s="16" t="s">
        <v>582</v>
      </c>
      <c r="Q8" s="14">
        <v>0</v>
      </c>
      <c r="R8" s="16">
        <v>0</v>
      </c>
      <c r="S8" s="14">
        <v>0</v>
      </c>
      <c r="T8" s="16">
        <v>0</v>
      </c>
      <c r="U8" s="14">
        <v>2.8450541299999998</v>
      </c>
      <c r="V8" s="16">
        <v>0.25976513000000001</v>
      </c>
    </row>
    <row r="9" spans="1:22" x14ac:dyDescent="0.25">
      <c r="A9" s="11" t="s">
        <v>479</v>
      </c>
      <c r="B9" s="13">
        <v>9651</v>
      </c>
      <c r="C9" s="14">
        <f>(642/B9*100)</f>
        <v>6.6521603978862291</v>
      </c>
      <c r="D9" s="15">
        <v>9009</v>
      </c>
      <c r="E9" s="14">
        <v>7.62434967</v>
      </c>
      <c r="F9" s="16">
        <v>0.45717115000000003</v>
      </c>
      <c r="G9" s="14">
        <v>12.283839540000001</v>
      </c>
      <c r="H9" s="16">
        <v>0.40870389000000001</v>
      </c>
      <c r="I9" s="14">
        <v>38.660343939999997</v>
      </c>
      <c r="J9" s="16">
        <v>0.58761218000000004</v>
      </c>
      <c r="K9" s="14">
        <v>32.586521599999998</v>
      </c>
      <c r="L9" s="16">
        <v>0.69492651000000005</v>
      </c>
      <c r="M9" s="14">
        <v>5.2375804300000004</v>
      </c>
      <c r="N9" s="16">
        <v>0.40112165999999999</v>
      </c>
      <c r="O9" s="14" t="s">
        <v>582</v>
      </c>
      <c r="P9" s="16" t="s">
        <v>582</v>
      </c>
      <c r="Q9" s="14">
        <v>0</v>
      </c>
      <c r="R9" s="16">
        <v>0</v>
      </c>
      <c r="S9" s="14">
        <v>0</v>
      </c>
      <c r="T9" s="16">
        <v>0</v>
      </c>
      <c r="U9" s="14">
        <v>3.6073648199999999</v>
      </c>
      <c r="V9" s="16">
        <v>0.23891407000000001</v>
      </c>
    </row>
    <row r="10" spans="1:22" x14ac:dyDescent="0.25">
      <c r="A10" s="11" t="s">
        <v>480</v>
      </c>
      <c r="B10" s="13">
        <v>20058</v>
      </c>
      <c r="C10" s="14">
        <f>(547/B10*100)</f>
        <v>2.7270914348389672</v>
      </c>
      <c r="D10" s="15">
        <v>19511</v>
      </c>
      <c r="E10" s="14">
        <v>6.1446297100000002</v>
      </c>
      <c r="F10" s="16">
        <v>0.31412694000000002</v>
      </c>
      <c r="G10" s="14">
        <v>11.70310576</v>
      </c>
      <c r="H10" s="16">
        <v>0.33010286</v>
      </c>
      <c r="I10" s="14">
        <v>40.107123029999997</v>
      </c>
      <c r="J10" s="16">
        <v>0.54533072000000005</v>
      </c>
      <c r="K10" s="14">
        <v>32.759290370000002</v>
      </c>
      <c r="L10" s="16">
        <v>0.69279413000000001</v>
      </c>
      <c r="M10" s="14">
        <v>7.6103137600000004</v>
      </c>
      <c r="N10" s="16">
        <v>0.36815969999999998</v>
      </c>
      <c r="O10" s="14" t="s">
        <v>582</v>
      </c>
      <c r="P10" s="16" t="s">
        <v>582</v>
      </c>
      <c r="Q10" s="14">
        <v>0</v>
      </c>
      <c r="R10" s="16">
        <v>0</v>
      </c>
      <c r="S10" s="14">
        <v>0</v>
      </c>
      <c r="T10" s="16">
        <v>0</v>
      </c>
      <c r="U10" s="14">
        <v>1.67553737</v>
      </c>
      <c r="V10" s="16">
        <v>0.15331279</v>
      </c>
    </row>
    <row r="11" spans="1:22" x14ac:dyDescent="0.25">
      <c r="A11" s="11" t="s">
        <v>481</v>
      </c>
      <c r="B11" s="13">
        <v>7053</v>
      </c>
      <c r="C11" s="14">
        <f>(98/B11*100)</f>
        <v>1.3894796540479228</v>
      </c>
      <c r="D11" s="15">
        <v>6955</v>
      </c>
      <c r="E11" s="14">
        <v>4.3071159000000003</v>
      </c>
      <c r="F11" s="16">
        <v>0.33206098000000001</v>
      </c>
      <c r="G11" s="14">
        <v>13.413532719999999</v>
      </c>
      <c r="H11" s="16">
        <v>0.66274712999999996</v>
      </c>
      <c r="I11" s="14">
        <v>40.765776879999997</v>
      </c>
      <c r="J11" s="16">
        <v>0.72637901000000005</v>
      </c>
      <c r="K11" s="14">
        <v>28.85376248</v>
      </c>
      <c r="L11" s="16">
        <v>0.90832939999999995</v>
      </c>
      <c r="M11" s="14">
        <v>10.45191018</v>
      </c>
      <c r="N11" s="16">
        <v>0.56812699</v>
      </c>
      <c r="O11" s="14" t="s">
        <v>582</v>
      </c>
      <c r="P11" s="16" t="s">
        <v>582</v>
      </c>
      <c r="Q11" s="14">
        <v>0</v>
      </c>
      <c r="R11" s="16">
        <v>0</v>
      </c>
      <c r="S11" s="14">
        <v>0</v>
      </c>
      <c r="T11" s="16">
        <v>0</v>
      </c>
      <c r="U11" s="14">
        <v>2.2079018499999998</v>
      </c>
      <c r="V11" s="16">
        <v>0.25913982000000002</v>
      </c>
    </row>
    <row r="12" spans="1:22" x14ac:dyDescent="0.25">
      <c r="A12" s="11" t="s">
        <v>482</v>
      </c>
      <c r="B12" s="13">
        <v>6894</v>
      </c>
      <c r="C12" s="14">
        <f>(59/B12*100)</f>
        <v>0.85581665216129965</v>
      </c>
      <c r="D12" s="15">
        <v>6835</v>
      </c>
      <c r="E12" s="14">
        <v>9.5063056800000005</v>
      </c>
      <c r="F12" s="16">
        <v>0.56795534000000003</v>
      </c>
      <c r="G12" s="14">
        <v>14.759307189999999</v>
      </c>
      <c r="H12" s="16">
        <v>0.52073044999999996</v>
      </c>
      <c r="I12" s="14">
        <v>36.020660319999998</v>
      </c>
      <c r="J12" s="16">
        <v>0.68692178000000004</v>
      </c>
      <c r="K12" s="14">
        <v>32.919088369999997</v>
      </c>
      <c r="L12" s="16">
        <v>0.91538207999999999</v>
      </c>
      <c r="M12" s="14">
        <v>3.9779236600000001</v>
      </c>
      <c r="N12" s="16">
        <v>0.38596943</v>
      </c>
      <c r="O12" s="14" t="s">
        <v>582</v>
      </c>
      <c r="P12" s="16" t="s">
        <v>582</v>
      </c>
      <c r="Q12" s="14">
        <v>0</v>
      </c>
      <c r="R12" s="16">
        <v>0</v>
      </c>
      <c r="S12" s="14">
        <v>0</v>
      </c>
      <c r="T12" s="16">
        <v>0</v>
      </c>
      <c r="U12" s="14">
        <v>2.8167147799999999</v>
      </c>
      <c r="V12" s="16">
        <v>0.31144902000000002</v>
      </c>
    </row>
    <row r="13" spans="1:22" x14ac:dyDescent="0.25">
      <c r="A13" s="11" t="s">
        <v>483</v>
      </c>
      <c r="B13" s="13">
        <v>7161</v>
      </c>
      <c r="C13" s="14">
        <f>(139/B13*100)</f>
        <v>1.9410696830051668</v>
      </c>
      <c r="D13" s="15">
        <v>7022</v>
      </c>
      <c r="E13" s="14">
        <v>5.3887653799999997</v>
      </c>
      <c r="F13" s="16">
        <v>0.35211600999999998</v>
      </c>
      <c r="G13" s="14">
        <v>13.12976336</v>
      </c>
      <c r="H13" s="16">
        <v>0.48686109999999999</v>
      </c>
      <c r="I13" s="14">
        <v>47.912356469999999</v>
      </c>
      <c r="J13" s="16">
        <v>0.72071892999999998</v>
      </c>
      <c r="K13" s="14">
        <v>28.967987579999999</v>
      </c>
      <c r="L13" s="16">
        <v>0.77771816000000005</v>
      </c>
      <c r="M13" s="14">
        <v>3.2216342500000001</v>
      </c>
      <c r="N13" s="16">
        <v>0.39151573000000001</v>
      </c>
      <c r="O13" s="14" t="s">
        <v>582</v>
      </c>
      <c r="P13" s="16" t="s">
        <v>582</v>
      </c>
      <c r="Q13" s="14">
        <v>0</v>
      </c>
      <c r="R13" s="16">
        <v>0</v>
      </c>
      <c r="S13" s="14">
        <v>0</v>
      </c>
      <c r="T13" s="16">
        <v>0</v>
      </c>
      <c r="U13" s="14">
        <v>1.3794929600000001</v>
      </c>
      <c r="V13" s="16">
        <v>0.15512980000000001</v>
      </c>
    </row>
    <row r="14" spans="1:22" x14ac:dyDescent="0.25">
      <c r="A14" s="11" t="s">
        <v>484</v>
      </c>
      <c r="B14" s="13">
        <v>5587</v>
      </c>
      <c r="C14" s="14">
        <f>(78/B14*100)</f>
        <v>1.3960980848398066</v>
      </c>
      <c r="D14" s="15">
        <v>5509</v>
      </c>
      <c r="E14" s="14">
        <v>5.7371536499999998</v>
      </c>
      <c r="F14" s="16">
        <v>0.37820389999999998</v>
      </c>
      <c r="G14" s="14">
        <v>17.614725150000002</v>
      </c>
      <c r="H14" s="16">
        <v>0.72039768999999998</v>
      </c>
      <c r="I14" s="14">
        <v>51.993055169999998</v>
      </c>
      <c r="J14" s="16">
        <v>0.79018334999999995</v>
      </c>
      <c r="K14" s="14">
        <v>21.420374389999999</v>
      </c>
      <c r="L14" s="16">
        <v>0.77993190999999995</v>
      </c>
      <c r="M14" s="14">
        <v>2.4375598599999999</v>
      </c>
      <c r="N14" s="16">
        <v>0.23124138</v>
      </c>
      <c r="O14" s="14" t="s">
        <v>582</v>
      </c>
      <c r="P14" s="16" t="s">
        <v>582</v>
      </c>
      <c r="Q14" s="14">
        <v>0</v>
      </c>
      <c r="R14" s="16">
        <v>0</v>
      </c>
      <c r="S14" s="14">
        <v>0</v>
      </c>
      <c r="T14" s="16">
        <v>0</v>
      </c>
      <c r="U14" s="14">
        <v>0.79713177999999996</v>
      </c>
      <c r="V14" s="16">
        <v>0.12245093</v>
      </c>
    </row>
    <row r="15" spans="1:22" x14ac:dyDescent="0.25">
      <c r="A15" s="11" t="s">
        <v>485</v>
      </c>
      <c r="B15" s="13">
        <v>5882</v>
      </c>
      <c r="C15" s="14">
        <f>(63/B15*100)</f>
        <v>1.0710642638558314</v>
      </c>
      <c r="D15" s="15">
        <v>5819</v>
      </c>
      <c r="E15" s="14">
        <v>4.2680668600000002</v>
      </c>
      <c r="F15" s="16">
        <v>0.28689735</v>
      </c>
      <c r="G15" s="14">
        <v>13.80047443</v>
      </c>
      <c r="H15" s="16">
        <v>0.62383180999999999</v>
      </c>
      <c r="I15" s="14">
        <v>48.437682170000002</v>
      </c>
      <c r="J15" s="16">
        <v>0.64258190000000004</v>
      </c>
      <c r="K15" s="14">
        <v>30.224081290000001</v>
      </c>
      <c r="L15" s="16">
        <v>0.95793706000000001</v>
      </c>
      <c r="M15" s="14">
        <v>1.5669367400000001</v>
      </c>
      <c r="N15" s="16">
        <v>0.19263904000000001</v>
      </c>
      <c r="O15" s="14" t="s">
        <v>582</v>
      </c>
      <c r="P15" s="16" t="s">
        <v>582</v>
      </c>
      <c r="Q15" s="14">
        <v>0</v>
      </c>
      <c r="R15" s="16">
        <v>0</v>
      </c>
      <c r="S15" s="14">
        <v>0</v>
      </c>
      <c r="T15" s="16">
        <v>0</v>
      </c>
      <c r="U15" s="14">
        <v>1.70275851</v>
      </c>
      <c r="V15" s="16">
        <v>0.22541747000000001</v>
      </c>
    </row>
    <row r="16" spans="1:22" x14ac:dyDescent="0.25">
      <c r="A16" s="11" t="s">
        <v>486</v>
      </c>
      <c r="B16" s="13">
        <v>6108</v>
      </c>
      <c r="C16" s="14">
        <f>(122/B16*100)</f>
        <v>1.9973804846103469</v>
      </c>
      <c r="D16" s="15">
        <v>5986</v>
      </c>
      <c r="E16" s="14">
        <v>7.8950303599999998</v>
      </c>
      <c r="F16" s="16">
        <v>0.38874500000000001</v>
      </c>
      <c r="G16" s="14">
        <v>15.7863361</v>
      </c>
      <c r="H16" s="16">
        <v>0.58613104000000005</v>
      </c>
      <c r="I16" s="14">
        <v>35.713726059999999</v>
      </c>
      <c r="J16" s="16">
        <v>0.66161817000000001</v>
      </c>
      <c r="K16" s="14">
        <v>30.260500579999999</v>
      </c>
      <c r="L16" s="16">
        <v>0.66255653000000003</v>
      </c>
      <c r="M16" s="14">
        <v>7.7878761499999998</v>
      </c>
      <c r="N16" s="16">
        <v>0.68885803999999995</v>
      </c>
      <c r="O16" s="14" t="s">
        <v>582</v>
      </c>
      <c r="P16" s="16" t="s">
        <v>582</v>
      </c>
      <c r="Q16" s="14">
        <v>0</v>
      </c>
      <c r="R16" s="16">
        <v>0</v>
      </c>
      <c r="S16" s="14">
        <v>0</v>
      </c>
      <c r="T16" s="16">
        <v>0</v>
      </c>
      <c r="U16" s="14">
        <v>2.5565307599999998</v>
      </c>
      <c r="V16" s="16">
        <v>0.24725375999999999</v>
      </c>
    </row>
    <row r="17" spans="1:22" x14ac:dyDescent="0.25">
      <c r="A17" s="11" t="s">
        <v>487</v>
      </c>
      <c r="B17" s="13">
        <v>6504</v>
      </c>
      <c r="C17" s="14">
        <f>(1219/B17*100)</f>
        <v>18.742312423124229</v>
      </c>
      <c r="D17" s="15">
        <v>5285</v>
      </c>
      <c r="E17" s="14">
        <v>5.65957957</v>
      </c>
      <c r="F17" s="16">
        <v>0.38255036999999997</v>
      </c>
      <c r="G17" s="14">
        <v>15.76275364</v>
      </c>
      <c r="H17" s="16">
        <v>0.70008150999999996</v>
      </c>
      <c r="I17" s="14">
        <v>40.138250319999997</v>
      </c>
      <c r="J17" s="16">
        <v>0.85767901000000002</v>
      </c>
      <c r="K17" s="14">
        <v>29.288834470000001</v>
      </c>
      <c r="L17" s="16">
        <v>0.95707317999999997</v>
      </c>
      <c r="M17" s="14">
        <v>4.2325196900000002</v>
      </c>
      <c r="N17" s="16">
        <v>0.57935988000000005</v>
      </c>
      <c r="O17" s="14" t="s">
        <v>582</v>
      </c>
      <c r="P17" s="16" t="s">
        <v>582</v>
      </c>
      <c r="Q17" s="14">
        <v>0</v>
      </c>
      <c r="R17" s="16">
        <v>0</v>
      </c>
      <c r="S17" s="14">
        <v>0</v>
      </c>
      <c r="T17" s="16">
        <v>0</v>
      </c>
      <c r="U17" s="14">
        <v>4.9180623199999998</v>
      </c>
      <c r="V17" s="16">
        <v>0.37371155</v>
      </c>
    </row>
    <row r="18" spans="1:22" x14ac:dyDescent="0.25">
      <c r="A18" s="11" t="s">
        <v>488</v>
      </c>
      <c r="B18" s="13">
        <v>5532</v>
      </c>
      <c r="C18" s="14">
        <f>(29/B18*100)</f>
        <v>0.52422270426608819</v>
      </c>
      <c r="D18" s="15">
        <v>5503</v>
      </c>
      <c r="E18" s="14">
        <v>9.1683207600000003</v>
      </c>
      <c r="F18" s="16">
        <v>0.68528714999999996</v>
      </c>
      <c r="G18" s="14">
        <v>20.24914326</v>
      </c>
      <c r="H18" s="16">
        <v>0.6771665</v>
      </c>
      <c r="I18" s="14">
        <v>43.05939498</v>
      </c>
      <c r="J18" s="16">
        <v>0.80922665000000005</v>
      </c>
      <c r="K18" s="14">
        <v>20.813428550000001</v>
      </c>
      <c r="L18" s="16">
        <v>0.75819599999999998</v>
      </c>
      <c r="M18" s="14">
        <v>4.1571547500000001</v>
      </c>
      <c r="N18" s="16">
        <v>0.35353232000000001</v>
      </c>
      <c r="O18" s="14" t="s">
        <v>582</v>
      </c>
      <c r="P18" s="16" t="s">
        <v>582</v>
      </c>
      <c r="Q18" s="14">
        <v>0</v>
      </c>
      <c r="R18" s="16">
        <v>0</v>
      </c>
      <c r="S18" s="14">
        <v>0</v>
      </c>
      <c r="T18" s="16">
        <v>0</v>
      </c>
      <c r="U18" s="14">
        <v>2.5525576999999999</v>
      </c>
      <c r="V18" s="16">
        <v>0.32131009999999999</v>
      </c>
    </row>
    <row r="19" spans="1:22" x14ac:dyDescent="0.25">
      <c r="A19" s="11" t="s">
        <v>489</v>
      </c>
      <c r="B19" s="13">
        <v>5658</v>
      </c>
      <c r="C19" s="14">
        <f>(157/B19*100)</f>
        <v>2.7748320961470485</v>
      </c>
      <c r="D19" s="15">
        <v>5501</v>
      </c>
      <c r="E19" s="14">
        <v>6.5802657900000003</v>
      </c>
      <c r="F19" s="16">
        <v>0.43675543999999999</v>
      </c>
      <c r="G19" s="14">
        <v>13.506898959999999</v>
      </c>
      <c r="H19" s="16">
        <v>0.60668652000000001</v>
      </c>
      <c r="I19" s="14">
        <v>37.670183629999997</v>
      </c>
      <c r="J19" s="16">
        <v>0.87543625000000003</v>
      </c>
      <c r="K19" s="14">
        <v>25.6154765</v>
      </c>
      <c r="L19" s="16">
        <v>0.84440610999999999</v>
      </c>
      <c r="M19" s="14">
        <v>14.12509326</v>
      </c>
      <c r="N19" s="16">
        <v>1.27701727</v>
      </c>
      <c r="O19" s="14" t="s">
        <v>582</v>
      </c>
      <c r="P19" s="16" t="s">
        <v>582</v>
      </c>
      <c r="Q19" s="14">
        <v>0</v>
      </c>
      <c r="R19" s="16">
        <v>0</v>
      </c>
      <c r="S19" s="14">
        <v>0</v>
      </c>
      <c r="T19" s="16">
        <v>0</v>
      </c>
      <c r="U19" s="14">
        <v>2.5020818500000002</v>
      </c>
      <c r="V19" s="16">
        <v>0.26417484000000002</v>
      </c>
    </row>
    <row r="20" spans="1:22" x14ac:dyDescent="0.25">
      <c r="A20" s="11" t="s">
        <v>490</v>
      </c>
      <c r="B20" s="13">
        <v>3371</v>
      </c>
      <c r="C20" s="14">
        <f>(75/B20*100)</f>
        <v>2.2248590922574905</v>
      </c>
      <c r="D20" s="15">
        <v>3296</v>
      </c>
      <c r="E20" s="14">
        <v>4.7429330900000002</v>
      </c>
      <c r="F20" s="16">
        <v>0.32720908999999998</v>
      </c>
      <c r="G20" s="14">
        <v>9.7971181200000004</v>
      </c>
      <c r="H20" s="16">
        <v>0.47573775000000001</v>
      </c>
      <c r="I20" s="14">
        <v>48.318935809999999</v>
      </c>
      <c r="J20" s="16">
        <v>0.74882194999999996</v>
      </c>
      <c r="K20" s="14">
        <v>28.585929360000002</v>
      </c>
      <c r="L20" s="16">
        <v>0.64253634999999998</v>
      </c>
      <c r="M20" s="14">
        <v>7.3078253999999996</v>
      </c>
      <c r="N20" s="16">
        <v>0.35115152999999999</v>
      </c>
      <c r="O20" s="14" t="s">
        <v>582</v>
      </c>
      <c r="P20" s="16" t="s">
        <v>582</v>
      </c>
      <c r="Q20" s="14">
        <v>0</v>
      </c>
      <c r="R20" s="16">
        <v>0</v>
      </c>
      <c r="S20" s="14">
        <v>0</v>
      </c>
      <c r="T20" s="16">
        <v>0</v>
      </c>
      <c r="U20" s="14">
        <v>1.24725821</v>
      </c>
      <c r="V20" s="16">
        <v>0.20713830999999999</v>
      </c>
    </row>
    <row r="21" spans="1:22" x14ac:dyDescent="0.25">
      <c r="A21" s="11" t="s">
        <v>491</v>
      </c>
      <c r="B21" s="13">
        <v>5741</v>
      </c>
      <c r="C21" s="14">
        <f>(46/B21*100)</f>
        <v>0.80125413690994607</v>
      </c>
      <c r="D21" s="15">
        <v>5695</v>
      </c>
      <c r="E21" s="14">
        <v>5.7139708499999999</v>
      </c>
      <c r="F21" s="16">
        <v>0.44529793000000001</v>
      </c>
      <c r="G21" s="14">
        <v>9.3358821899999995</v>
      </c>
      <c r="H21" s="16">
        <v>0.45531295999999999</v>
      </c>
      <c r="I21" s="14">
        <v>38.897032189999997</v>
      </c>
      <c r="J21" s="16">
        <v>0.82824719999999996</v>
      </c>
      <c r="K21" s="14">
        <v>36.047105209999998</v>
      </c>
      <c r="L21" s="16">
        <v>1.00110396</v>
      </c>
      <c r="M21" s="14">
        <v>9.1462723199999996</v>
      </c>
      <c r="N21" s="16">
        <v>0.86654134999999999</v>
      </c>
      <c r="O21" s="14" t="s">
        <v>582</v>
      </c>
      <c r="P21" s="16" t="s">
        <v>582</v>
      </c>
      <c r="Q21" s="14">
        <v>0</v>
      </c>
      <c r="R21" s="16">
        <v>0</v>
      </c>
      <c r="S21" s="14">
        <v>0</v>
      </c>
      <c r="T21" s="16">
        <v>0</v>
      </c>
      <c r="U21" s="14">
        <v>0.85973723999999996</v>
      </c>
      <c r="V21" s="16">
        <v>0.1288598</v>
      </c>
    </row>
    <row r="22" spans="1:22" x14ac:dyDescent="0.25">
      <c r="A22" s="11" t="s">
        <v>492</v>
      </c>
      <c r="B22" s="13">
        <v>6598</v>
      </c>
      <c r="C22" s="14">
        <f>(35/B22*100)</f>
        <v>0.53046377690209157</v>
      </c>
      <c r="D22" s="15">
        <v>6563</v>
      </c>
      <c r="E22" s="14">
        <v>7.9904456799999997</v>
      </c>
      <c r="F22" s="16">
        <v>0.42266830999999999</v>
      </c>
      <c r="G22" s="14">
        <v>13.15112293</v>
      </c>
      <c r="H22" s="16">
        <v>0.62951352000000005</v>
      </c>
      <c r="I22" s="14">
        <v>32.330630790000001</v>
      </c>
      <c r="J22" s="16">
        <v>0.86906673999999995</v>
      </c>
      <c r="K22" s="14">
        <v>24.728006480000001</v>
      </c>
      <c r="L22" s="16">
        <v>0.95763100999999995</v>
      </c>
      <c r="M22" s="14">
        <v>9.6333523900000007</v>
      </c>
      <c r="N22" s="16">
        <v>1.1277392100000001</v>
      </c>
      <c r="O22" s="14" t="s">
        <v>582</v>
      </c>
      <c r="P22" s="16" t="s">
        <v>582</v>
      </c>
      <c r="Q22" s="14">
        <v>10.282090589999999</v>
      </c>
      <c r="R22" s="16">
        <v>1.3294186299999999</v>
      </c>
      <c r="S22" s="14">
        <v>0</v>
      </c>
      <c r="T22" s="16">
        <v>0</v>
      </c>
      <c r="U22" s="14">
        <v>1.8843511399999999</v>
      </c>
      <c r="V22" s="16">
        <v>0.23022848000000001</v>
      </c>
    </row>
    <row r="23" spans="1:22" x14ac:dyDescent="0.25">
      <c r="A23" s="11" t="s">
        <v>493</v>
      </c>
      <c r="B23" s="13">
        <v>11583</v>
      </c>
      <c r="C23" s="14">
        <f>(230/B23*100)</f>
        <v>1.9856686523353189</v>
      </c>
      <c r="D23" s="15">
        <v>11353</v>
      </c>
      <c r="E23" s="14">
        <v>4.8873299599999998</v>
      </c>
      <c r="F23" s="16">
        <v>0.35559271999999997</v>
      </c>
      <c r="G23" s="14">
        <v>13.82233224</v>
      </c>
      <c r="H23" s="16">
        <v>0.55391113000000003</v>
      </c>
      <c r="I23" s="14">
        <v>42.839228980000001</v>
      </c>
      <c r="J23" s="16">
        <v>0.72164569999999995</v>
      </c>
      <c r="K23" s="14">
        <v>29.58005627</v>
      </c>
      <c r="L23" s="16">
        <v>0.71253564999999996</v>
      </c>
      <c r="M23" s="14">
        <v>7.1776517799999997</v>
      </c>
      <c r="N23" s="16">
        <v>0.42202397000000003</v>
      </c>
      <c r="O23" s="14" t="s">
        <v>582</v>
      </c>
      <c r="P23" s="16" t="s">
        <v>582</v>
      </c>
      <c r="Q23" s="14">
        <v>0</v>
      </c>
      <c r="R23" s="16">
        <v>0</v>
      </c>
      <c r="S23" s="14">
        <v>0</v>
      </c>
      <c r="T23" s="16">
        <v>0</v>
      </c>
      <c r="U23" s="14">
        <v>1.69340077</v>
      </c>
      <c r="V23" s="16">
        <v>0.15238937999999999</v>
      </c>
    </row>
    <row r="24" spans="1:22" x14ac:dyDescent="0.25">
      <c r="A24" s="11" t="s">
        <v>494</v>
      </c>
      <c r="B24" s="13">
        <v>6647</v>
      </c>
      <c r="C24" s="14">
        <f>(7/B24*100)</f>
        <v>0.10531066646607493</v>
      </c>
      <c r="D24" s="15">
        <v>6640</v>
      </c>
      <c r="E24" s="14">
        <v>3.5523915000000001</v>
      </c>
      <c r="F24" s="16">
        <v>0.33281645999999998</v>
      </c>
      <c r="G24" s="14">
        <v>9.1122821999999992</v>
      </c>
      <c r="H24" s="16">
        <v>0.45659095999999999</v>
      </c>
      <c r="I24" s="14">
        <v>35.597853960000002</v>
      </c>
      <c r="J24" s="16">
        <v>0.86652631999999996</v>
      </c>
      <c r="K24" s="14">
        <v>47.870420799999998</v>
      </c>
      <c r="L24" s="16">
        <v>1.27319603</v>
      </c>
      <c r="M24" s="14">
        <v>3.0920435500000001</v>
      </c>
      <c r="N24" s="16">
        <v>1.0365100599999999</v>
      </c>
      <c r="O24" s="14" t="s">
        <v>582</v>
      </c>
      <c r="P24" s="16" t="s">
        <v>582</v>
      </c>
      <c r="Q24" s="14">
        <v>0</v>
      </c>
      <c r="R24" s="16">
        <v>0</v>
      </c>
      <c r="S24" s="14">
        <v>0</v>
      </c>
      <c r="T24" s="16">
        <v>0</v>
      </c>
      <c r="U24" s="14">
        <v>0.77500798999999998</v>
      </c>
      <c r="V24" s="16">
        <v>0.11570833</v>
      </c>
    </row>
    <row r="25" spans="1:22" x14ac:dyDescent="0.25">
      <c r="A25" s="11" t="s">
        <v>495</v>
      </c>
      <c r="B25" s="13">
        <v>5581</v>
      </c>
      <c r="C25" s="14">
        <f>(25/B25*100)</f>
        <v>0.44794839634474104</v>
      </c>
      <c r="D25" s="15">
        <v>5556</v>
      </c>
      <c r="E25" s="14">
        <v>1.6374914899999999</v>
      </c>
      <c r="F25" s="16">
        <v>0.19574278000000001</v>
      </c>
      <c r="G25" s="14">
        <v>6.0032875499999996</v>
      </c>
      <c r="H25" s="16">
        <v>0.42574321999999998</v>
      </c>
      <c r="I25" s="14">
        <v>30.622720059999999</v>
      </c>
      <c r="J25" s="16">
        <v>0.83957258999999995</v>
      </c>
      <c r="K25" s="14">
        <v>53.729306389999998</v>
      </c>
      <c r="L25" s="16">
        <v>1.2050063499999999</v>
      </c>
      <c r="M25" s="14">
        <v>7.63089832</v>
      </c>
      <c r="N25" s="16">
        <v>0.77175081999999995</v>
      </c>
      <c r="O25" s="14" t="s">
        <v>582</v>
      </c>
      <c r="P25" s="16" t="s">
        <v>582</v>
      </c>
      <c r="Q25" s="14">
        <v>0</v>
      </c>
      <c r="R25" s="16">
        <v>0</v>
      </c>
      <c r="S25" s="14">
        <v>0</v>
      </c>
      <c r="T25" s="16">
        <v>0</v>
      </c>
      <c r="U25" s="14">
        <v>0.37629618999999997</v>
      </c>
      <c r="V25" s="16">
        <v>7.8161350000000004E-2</v>
      </c>
    </row>
    <row r="26" spans="1:22" x14ac:dyDescent="0.25">
      <c r="A26" s="11" t="s">
        <v>496</v>
      </c>
      <c r="B26" s="13">
        <v>4869</v>
      </c>
      <c r="C26" s="14">
        <f>(53/B26*100)</f>
        <v>1.088519203121791</v>
      </c>
      <c r="D26" s="15">
        <v>4816</v>
      </c>
      <c r="E26" s="14">
        <v>6.8451459799999999</v>
      </c>
      <c r="F26" s="16">
        <v>0.47828557999999999</v>
      </c>
      <c r="G26" s="14">
        <v>17.385109079999999</v>
      </c>
      <c r="H26" s="16">
        <v>0.68642760000000003</v>
      </c>
      <c r="I26" s="14">
        <v>47.486694870000001</v>
      </c>
      <c r="J26" s="16">
        <v>0.71361931000000001</v>
      </c>
      <c r="K26" s="14">
        <v>21.110748109999999</v>
      </c>
      <c r="L26" s="16">
        <v>0.70708526000000005</v>
      </c>
      <c r="M26" s="14">
        <v>5.89672602</v>
      </c>
      <c r="N26" s="16">
        <v>0.42936436</v>
      </c>
      <c r="O26" s="14" t="s">
        <v>582</v>
      </c>
      <c r="P26" s="16" t="s">
        <v>582</v>
      </c>
      <c r="Q26" s="14">
        <v>0</v>
      </c>
      <c r="R26" s="16">
        <v>0</v>
      </c>
      <c r="S26" s="14">
        <v>0</v>
      </c>
      <c r="T26" s="16">
        <v>0</v>
      </c>
      <c r="U26" s="14">
        <v>1.27557594</v>
      </c>
      <c r="V26" s="16">
        <v>0.17898475</v>
      </c>
    </row>
    <row r="27" spans="1:22" x14ac:dyDescent="0.25">
      <c r="A27" s="11" t="s">
        <v>497</v>
      </c>
      <c r="B27" s="13">
        <v>5299</v>
      </c>
      <c r="C27" s="14">
        <f>(52/B27*100)</f>
        <v>0.98131722966597468</v>
      </c>
      <c r="D27" s="15">
        <v>5247</v>
      </c>
      <c r="E27" s="14">
        <v>9.9240952100000008</v>
      </c>
      <c r="F27" s="16">
        <v>0.39131048000000002</v>
      </c>
      <c r="G27" s="14">
        <v>13.721255960000001</v>
      </c>
      <c r="H27" s="16">
        <v>0.40029912000000001</v>
      </c>
      <c r="I27" s="14">
        <v>33.963411999999998</v>
      </c>
      <c r="J27" s="16">
        <v>0.77458126000000005</v>
      </c>
      <c r="K27" s="14">
        <v>29.604827409999999</v>
      </c>
      <c r="L27" s="16">
        <v>0.56936264000000003</v>
      </c>
      <c r="M27" s="14">
        <v>10.229116449999999</v>
      </c>
      <c r="N27" s="16">
        <v>0.41412253999999998</v>
      </c>
      <c r="O27" s="14" t="s">
        <v>582</v>
      </c>
      <c r="P27" s="16" t="s">
        <v>582</v>
      </c>
      <c r="Q27" s="14">
        <v>0</v>
      </c>
      <c r="R27" s="16">
        <v>0</v>
      </c>
      <c r="S27" s="14">
        <v>0</v>
      </c>
      <c r="T27" s="16">
        <v>0</v>
      </c>
      <c r="U27" s="14">
        <v>2.5572929700000002</v>
      </c>
      <c r="V27" s="16">
        <v>0.20053066</v>
      </c>
    </row>
    <row r="28" spans="1:22" x14ac:dyDescent="0.25">
      <c r="A28" s="11" t="s">
        <v>498</v>
      </c>
      <c r="B28" s="13">
        <v>7568</v>
      </c>
      <c r="C28" s="14">
        <f>(179/B28*100)</f>
        <v>2.3652219873150107</v>
      </c>
      <c r="D28" s="15">
        <v>7389</v>
      </c>
      <c r="E28" s="14">
        <v>5.9613200500000003</v>
      </c>
      <c r="F28" s="16">
        <v>0.32741481</v>
      </c>
      <c r="G28" s="14">
        <v>13.79674249</v>
      </c>
      <c r="H28" s="16">
        <v>0.55738465000000004</v>
      </c>
      <c r="I28" s="14">
        <v>42.157066530000002</v>
      </c>
      <c r="J28" s="16">
        <v>0.85935894999999995</v>
      </c>
      <c r="K28" s="14">
        <v>30.14853617</v>
      </c>
      <c r="L28" s="16">
        <v>0.92179171000000004</v>
      </c>
      <c r="M28" s="14">
        <v>5.9515624200000001</v>
      </c>
      <c r="N28" s="16">
        <v>1.07860573</v>
      </c>
      <c r="O28" s="14" t="s">
        <v>582</v>
      </c>
      <c r="P28" s="16" t="s">
        <v>582</v>
      </c>
      <c r="Q28" s="14">
        <v>0</v>
      </c>
      <c r="R28" s="16">
        <v>0</v>
      </c>
      <c r="S28" s="14">
        <v>0</v>
      </c>
      <c r="T28" s="16">
        <v>0</v>
      </c>
      <c r="U28" s="14">
        <v>1.9847723399999999</v>
      </c>
      <c r="V28" s="16">
        <v>0.21601724</v>
      </c>
    </row>
    <row r="29" spans="1:22" x14ac:dyDescent="0.25">
      <c r="A29" s="11" t="s">
        <v>499</v>
      </c>
      <c r="B29" s="13">
        <v>5385</v>
      </c>
      <c r="C29" s="14">
        <f>(30/B29*100)</f>
        <v>0.55710306406685239</v>
      </c>
      <c r="D29" s="15">
        <v>5355</v>
      </c>
      <c r="E29" s="14">
        <v>2.7486734300000002</v>
      </c>
      <c r="F29" s="16">
        <v>0.24221812000000001</v>
      </c>
      <c r="G29" s="14">
        <v>10.56642634</v>
      </c>
      <c r="H29" s="16">
        <v>0.52515378999999995</v>
      </c>
      <c r="I29" s="14">
        <v>44.157058489999997</v>
      </c>
      <c r="J29" s="16">
        <v>0.87358274999999996</v>
      </c>
      <c r="K29" s="14">
        <v>24.36120695</v>
      </c>
      <c r="L29" s="16">
        <v>0.63731247999999996</v>
      </c>
      <c r="M29" s="14">
        <v>16.888063320000001</v>
      </c>
      <c r="N29" s="16">
        <v>0.87263612999999995</v>
      </c>
      <c r="O29" s="14" t="s">
        <v>582</v>
      </c>
      <c r="P29" s="16" t="s">
        <v>582</v>
      </c>
      <c r="Q29" s="14">
        <v>0</v>
      </c>
      <c r="R29" s="16">
        <v>0</v>
      </c>
      <c r="S29" s="14">
        <v>0</v>
      </c>
      <c r="T29" s="16">
        <v>0</v>
      </c>
      <c r="U29" s="14">
        <v>1.2785714699999999</v>
      </c>
      <c r="V29" s="16">
        <v>0.23192895999999999</v>
      </c>
    </row>
    <row r="30" spans="1:22" x14ac:dyDescent="0.25">
      <c r="A30" s="11" t="s">
        <v>500</v>
      </c>
      <c r="B30" s="13">
        <v>4520</v>
      </c>
      <c r="C30" s="14">
        <f>(144/B30*100)</f>
        <v>3.1858407079646018</v>
      </c>
      <c r="D30" s="15">
        <v>4376</v>
      </c>
      <c r="E30" s="14">
        <v>7.6694572799999996</v>
      </c>
      <c r="F30" s="16">
        <v>0.45434582000000001</v>
      </c>
      <c r="G30" s="14">
        <v>12.43179209</v>
      </c>
      <c r="H30" s="16">
        <v>0.58722624000000001</v>
      </c>
      <c r="I30" s="14">
        <v>41.386252650000003</v>
      </c>
      <c r="J30" s="16">
        <v>0.85491961000000005</v>
      </c>
      <c r="K30" s="14">
        <v>27.059048369999999</v>
      </c>
      <c r="L30" s="16">
        <v>0.77718580999999998</v>
      </c>
      <c r="M30" s="14">
        <v>9.72329854</v>
      </c>
      <c r="N30" s="16">
        <v>0.73204329000000001</v>
      </c>
      <c r="O30" s="14" t="s">
        <v>582</v>
      </c>
      <c r="P30" s="16" t="s">
        <v>582</v>
      </c>
      <c r="Q30" s="14">
        <v>0</v>
      </c>
      <c r="R30" s="16">
        <v>0</v>
      </c>
      <c r="S30" s="14">
        <v>0</v>
      </c>
      <c r="T30" s="16">
        <v>0</v>
      </c>
      <c r="U30" s="14">
        <v>1.73015108</v>
      </c>
      <c r="V30" s="16">
        <v>0.20240175999999999</v>
      </c>
    </row>
    <row r="31" spans="1:22" x14ac:dyDescent="0.25">
      <c r="A31" s="11" t="s">
        <v>501</v>
      </c>
      <c r="B31" s="13">
        <v>5456</v>
      </c>
      <c r="C31" s="14">
        <f>(135/B31*100)</f>
        <v>2.474340175953079</v>
      </c>
      <c r="D31" s="15">
        <v>5321</v>
      </c>
      <c r="E31" s="14">
        <v>4.4554628100000002</v>
      </c>
      <c r="F31" s="16">
        <v>0.34340362000000002</v>
      </c>
      <c r="G31" s="14">
        <v>12.90725202</v>
      </c>
      <c r="H31" s="16">
        <v>0.48534233999999998</v>
      </c>
      <c r="I31" s="14">
        <v>49.33218883</v>
      </c>
      <c r="J31" s="16">
        <v>0.82132483999999994</v>
      </c>
      <c r="K31" s="14">
        <v>30.105586840000001</v>
      </c>
      <c r="L31" s="16">
        <v>0.95674937999999998</v>
      </c>
      <c r="M31" s="14">
        <v>0</v>
      </c>
      <c r="N31" s="16">
        <v>0</v>
      </c>
      <c r="O31" s="14" t="s">
        <v>582</v>
      </c>
      <c r="P31" s="16" t="s">
        <v>582</v>
      </c>
      <c r="Q31" s="14">
        <v>0</v>
      </c>
      <c r="R31" s="16">
        <v>0</v>
      </c>
      <c r="S31" s="14">
        <v>0</v>
      </c>
      <c r="T31" s="16">
        <v>0</v>
      </c>
      <c r="U31" s="14">
        <v>3.1995095</v>
      </c>
      <c r="V31" s="16">
        <v>0.37214935999999998</v>
      </c>
    </row>
    <row r="32" spans="1:22" x14ac:dyDescent="0.25">
      <c r="A32" s="11" t="s">
        <v>502</v>
      </c>
      <c r="B32" s="13">
        <v>4478</v>
      </c>
      <c r="C32" s="14">
        <f>(6/B32*100)</f>
        <v>0.13398838767306834</v>
      </c>
      <c r="D32" s="15">
        <v>4472</v>
      </c>
      <c r="E32" s="14">
        <v>6.3007492599999999</v>
      </c>
      <c r="F32" s="16">
        <v>0.39878242000000003</v>
      </c>
      <c r="G32" s="14">
        <v>16.49763463</v>
      </c>
      <c r="H32" s="16">
        <v>0.55572489999999997</v>
      </c>
      <c r="I32" s="14">
        <v>45.224427230000003</v>
      </c>
      <c r="J32" s="16">
        <v>0.72972601000000004</v>
      </c>
      <c r="K32" s="14">
        <v>29.135121640000001</v>
      </c>
      <c r="L32" s="16">
        <v>0.82897710000000002</v>
      </c>
      <c r="M32" s="14">
        <v>1.9086869200000001</v>
      </c>
      <c r="N32" s="16">
        <v>0.20214871000000001</v>
      </c>
      <c r="O32" s="14" t="s">
        <v>582</v>
      </c>
      <c r="P32" s="16" t="s">
        <v>582</v>
      </c>
      <c r="Q32" s="14">
        <v>0</v>
      </c>
      <c r="R32" s="16">
        <v>0</v>
      </c>
      <c r="S32" s="14">
        <v>0</v>
      </c>
      <c r="T32" s="16">
        <v>0</v>
      </c>
      <c r="U32" s="14">
        <v>0.93338032000000004</v>
      </c>
      <c r="V32" s="16">
        <v>0.16339128999999999</v>
      </c>
    </row>
    <row r="33" spans="1:22" x14ac:dyDescent="0.25">
      <c r="A33" s="11" t="s">
        <v>503</v>
      </c>
      <c r="B33" s="13">
        <v>7325</v>
      </c>
      <c r="C33" s="14">
        <f>(78/B33*100)</f>
        <v>1.0648464163822524</v>
      </c>
      <c r="D33" s="15">
        <v>7247</v>
      </c>
      <c r="E33" s="14">
        <v>3.7449225500000001</v>
      </c>
      <c r="F33" s="16">
        <v>0.34498324000000002</v>
      </c>
      <c r="G33" s="14">
        <v>7.9670238099999997</v>
      </c>
      <c r="H33" s="16">
        <v>0.49766884</v>
      </c>
      <c r="I33" s="14">
        <v>30.690114059999999</v>
      </c>
      <c r="J33" s="16">
        <v>0.68456998000000002</v>
      </c>
      <c r="K33" s="14">
        <v>28.13561039</v>
      </c>
      <c r="L33" s="16">
        <v>0.76648338000000005</v>
      </c>
      <c r="M33" s="14">
        <v>27.811556880000001</v>
      </c>
      <c r="N33" s="16">
        <v>0.80222939999999998</v>
      </c>
      <c r="O33" s="14" t="s">
        <v>582</v>
      </c>
      <c r="P33" s="16" t="s">
        <v>582</v>
      </c>
      <c r="Q33" s="14">
        <v>0</v>
      </c>
      <c r="R33" s="16">
        <v>0</v>
      </c>
      <c r="S33" s="14">
        <v>0</v>
      </c>
      <c r="T33" s="16">
        <v>0</v>
      </c>
      <c r="U33" s="14">
        <v>1.6507723000000001</v>
      </c>
      <c r="V33" s="16">
        <v>0.15296834000000001</v>
      </c>
    </row>
    <row r="34" spans="1:22" x14ac:dyDescent="0.25">
      <c r="A34" s="11" t="s">
        <v>504</v>
      </c>
      <c r="B34" s="13">
        <v>6350</v>
      </c>
      <c r="C34" s="14">
        <f>(94/B34*100)</f>
        <v>1.4803149606299213</v>
      </c>
      <c r="D34" s="15">
        <v>6256</v>
      </c>
      <c r="E34" s="14">
        <v>7.5391702499999997</v>
      </c>
      <c r="F34" s="16">
        <v>0.45378181000000001</v>
      </c>
      <c r="G34" s="14">
        <v>15.16122697</v>
      </c>
      <c r="H34" s="16">
        <v>0.59346049000000001</v>
      </c>
      <c r="I34" s="14">
        <v>40.390208819999998</v>
      </c>
      <c r="J34" s="16">
        <v>0.78746377000000001</v>
      </c>
      <c r="K34" s="14">
        <v>26.85752454</v>
      </c>
      <c r="L34" s="16">
        <v>0.85778281000000001</v>
      </c>
      <c r="M34" s="14">
        <v>6.3379084499999996</v>
      </c>
      <c r="N34" s="16">
        <v>0.71600143000000005</v>
      </c>
      <c r="O34" s="14" t="s">
        <v>582</v>
      </c>
      <c r="P34" s="16" t="s">
        <v>582</v>
      </c>
      <c r="Q34" s="14">
        <v>0</v>
      </c>
      <c r="R34" s="16">
        <v>0</v>
      </c>
      <c r="S34" s="14">
        <v>0</v>
      </c>
      <c r="T34" s="16">
        <v>0</v>
      </c>
      <c r="U34" s="14">
        <v>3.71396097</v>
      </c>
      <c r="V34" s="16">
        <v>0.37835381000000001</v>
      </c>
    </row>
    <row r="35" spans="1:22" x14ac:dyDescent="0.25">
      <c r="A35" s="11" t="s">
        <v>505</v>
      </c>
      <c r="B35" s="13">
        <v>6406</v>
      </c>
      <c r="C35" s="14">
        <f>(50/B35*100)</f>
        <v>0.78051826412738057</v>
      </c>
      <c r="D35" s="15">
        <v>6356</v>
      </c>
      <c r="E35" s="14">
        <v>2.74203245</v>
      </c>
      <c r="F35" s="16">
        <v>0.19956344000000001</v>
      </c>
      <c r="G35" s="14">
        <v>6.1378832599999997</v>
      </c>
      <c r="H35" s="16">
        <v>0.38914797000000001</v>
      </c>
      <c r="I35" s="14">
        <v>14.92295369</v>
      </c>
      <c r="J35" s="16">
        <v>0.53810095999999996</v>
      </c>
      <c r="K35" s="14">
        <v>14.00429089</v>
      </c>
      <c r="L35" s="16">
        <v>0.5724631</v>
      </c>
      <c r="M35" s="14">
        <v>61.51762085</v>
      </c>
      <c r="N35" s="16">
        <v>0.66054504000000003</v>
      </c>
      <c r="O35" s="14" t="s">
        <v>582</v>
      </c>
      <c r="P35" s="16" t="s">
        <v>582</v>
      </c>
      <c r="Q35" s="14">
        <v>0</v>
      </c>
      <c r="R35" s="16">
        <v>0</v>
      </c>
      <c r="S35" s="14">
        <v>0</v>
      </c>
      <c r="T35" s="16">
        <v>0</v>
      </c>
      <c r="U35" s="14">
        <v>0.67521885999999998</v>
      </c>
      <c r="V35" s="16">
        <v>9.1636590000000004E-2</v>
      </c>
    </row>
    <row r="36" spans="1:22" x14ac:dyDescent="0.25">
      <c r="A36" s="11" t="s">
        <v>506</v>
      </c>
      <c r="B36" s="13">
        <v>6736</v>
      </c>
      <c r="C36" s="14">
        <f>(41/B36*100)</f>
        <v>0.60866983372921624</v>
      </c>
      <c r="D36" s="15">
        <v>6695</v>
      </c>
      <c r="E36" s="14">
        <v>4.8753779399999999</v>
      </c>
      <c r="F36" s="16">
        <v>0.26592988000000001</v>
      </c>
      <c r="G36" s="14">
        <v>12.19266835</v>
      </c>
      <c r="H36" s="16">
        <v>0.52054575999999997</v>
      </c>
      <c r="I36" s="14">
        <v>33.790646459999998</v>
      </c>
      <c r="J36" s="16">
        <v>0.75158015</v>
      </c>
      <c r="K36" s="14">
        <v>31.597666190000002</v>
      </c>
      <c r="L36" s="16">
        <v>0.99256849999999996</v>
      </c>
      <c r="M36" s="14">
        <v>15.63111456</v>
      </c>
      <c r="N36" s="16">
        <v>0.62645534999999997</v>
      </c>
      <c r="O36" s="14" t="s">
        <v>582</v>
      </c>
      <c r="P36" s="16" t="s">
        <v>582</v>
      </c>
      <c r="Q36" s="14">
        <v>0</v>
      </c>
      <c r="R36" s="16">
        <v>0</v>
      </c>
      <c r="S36" s="14">
        <v>0</v>
      </c>
      <c r="T36" s="16">
        <v>0</v>
      </c>
      <c r="U36" s="14">
        <v>1.91252651</v>
      </c>
      <c r="V36" s="16">
        <v>0.14959585</v>
      </c>
    </row>
    <row r="37" spans="1:22" x14ac:dyDescent="0.25">
      <c r="A37" s="11" t="s">
        <v>507</v>
      </c>
      <c r="B37" s="13">
        <v>5458</v>
      </c>
      <c r="C37" s="14">
        <f>(86/B37*100)</f>
        <v>1.5756687431293512</v>
      </c>
      <c r="D37" s="15">
        <v>5372</v>
      </c>
      <c r="E37" s="14">
        <v>5.4219616799999999</v>
      </c>
      <c r="F37" s="16">
        <v>0.48236963999999999</v>
      </c>
      <c r="G37" s="14">
        <v>14.550608779999999</v>
      </c>
      <c r="H37" s="16">
        <v>0.55204688000000002</v>
      </c>
      <c r="I37" s="14">
        <v>44.840664660000002</v>
      </c>
      <c r="J37" s="16">
        <v>0.96021948999999995</v>
      </c>
      <c r="K37" s="14">
        <v>28.680490249999998</v>
      </c>
      <c r="L37" s="16">
        <v>1.0565529899999999</v>
      </c>
      <c r="M37" s="14">
        <v>4.2810232399999997</v>
      </c>
      <c r="N37" s="16">
        <v>0.55196672000000002</v>
      </c>
      <c r="O37" s="14" t="s">
        <v>582</v>
      </c>
      <c r="P37" s="16" t="s">
        <v>582</v>
      </c>
      <c r="Q37" s="14">
        <v>0</v>
      </c>
      <c r="R37" s="16">
        <v>0</v>
      </c>
      <c r="S37" s="14">
        <v>0</v>
      </c>
      <c r="T37" s="16">
        <v>0</v>
      </c>
      <c r="U37" s="14">
        <v>2.2252513899999999</v>
      </c>
      <c r="V37" s="16">
        <v>0.22589545999999999</v>
      </c>
    </row>
    <row r="38" spans="1:22" x14ac:dyDescent="0.25">
      <c r="A38" s="11" t="s">
        <v>508</v>
      </c>
      <c r="B38" s="13">
        <v>5860</v>
      </c>
      <c r="C38" s="14">
        <f>(20/B38*100)</f>
        <v>0.34129692832764508</v>
      </c>
      <c r="D38" s="15">
        <v>5840</v>
      </c>
      <c r="E38" s="14">
        <v>6.65761745</v>
      </c>
      <c r="F38" s="16">
        <v>0.51274293000000004</v>
      </c>
      <c r="G38" s="14">
        <v>11.40587916</v>
      </c>
      <c r="H38" s="16">
        <v>0.62717548999999995</v>
      </c>
      <c r="I38" s="14">
        <v>33.316837130000003</v>
      </c>
      <c r="J38" s="16">
        <v>0.90152162999999996</v>
      </c>
      <c r="K38" s="14">
        <v>33.835949599999999</v>
      </c>
      <c r="L38" s="16">
        <v>1.1403609400000001</v>
      </c>
      <c r="M38" s="14">
        <v>12.179802629999999</v>
      </c>
      <c r="N38" s="16">
        <v>0.92445767000000001</v>
      </c>
      <c r="O38" s="14" t="s">
        <v>582</v>
      </c>
      <c r="P38" s="16" t="s">
        <v>582</v>
      </c>
      <c r="Q38" s="14">
        <v>0</v>
      </c>
      <c r="R38" s="16">
        <v>0</v>
      </c>
      <c r="S38" s="14">
        <v>0</v>
      </c>
      <c r="T38" s="16">
        <v>0</v>
      </c>
      <c r="U38" s="14">
        <v>2.6039140399999998</v>
      </c>
      <c r="V38" s="16">
        <v>0.25471273999999999</v>
      </c>
    </row>
    <row r="39" spans="1:22" x14ac:dyDescent="0.25">
      <c r="A39" s="11" t="s">
        <v>509</v>
      </c>
      <c r="B39" s="13">
        <v>5895</v>
      </c>
      <c r="C39" s="14">
        <f>(33/B39*100)</f>
        <v>0.55979643765903309</v>
      </c>
      <c r="D39" s="15">
        <v>5862</v>
      </c>
      <c r="E39" s="14">
        <v>9.8881428600000003</v>
      </c>
      <c r="F39" s="16">
        <v>0.62340474999999995</v>
      </c>
      <c r="G39" s="14">
        <v>20.68543575</v>
      </c>
      <c r="H39" s="16">
        <v>0.81774877000000001</v>
      </c>
      <c r="I39" s="14">
        <v>43.848125699999997</v>
      </c>
      <c r="J39" s="16">
        <v>0.88260919999999998</v>
      </c>
      <c r="K39" s="14">
        <v>14.94710873</v>
      </c>
      <c r="L39" s="16">
        <v>0.65913056999999997</v>
      </c>
      <c r="M39" s="14">
        <v>8.2770183300000006</v>
      </c>
      <c r="N39" s="16">
        <v>0.6753072</v>
      </c>
      <c r="O39" s="14" t="s">
        <v>582</v>
      </c>
      <c r="P39" s="16" t="s">
        <v>582</v>
      </c>
      <c r="Q39" s="14">
        <v>0</v>
      </c>
      <c r="R39" s="16">
        <v>0</v>
      </c>
      <c r="S39" s="14">
        <v>0</v>
      </c>
      <c r="T39" s="16">
        <v>0</v>
      </c>
      <c r="U39" s="14">
        <v>2.3541686300000002</v>
      </c>
      <c r="V39" s="16">
        <v>0.36815871999999999</v>
      </c>
    </row>
    <row r="40" spans="1:22" x14ac:dyDescent="0.25">
      <c r="A40" s="11" t="s">
        <v>510</v>
      </c>
      <c r="B40" s="13">
        <v>14157</v>
      </c>
      <c r="C40" s="14">
        <f>(352/B40*100)</f>
        <v>2.4864024864024863</v>
      </c>
      <c r="D40" s="15">
        <v>13805</v>
      </c>
      <c r="E40" s="14">
        <v>6.8500328499999998</v>
      </c>
      <c r="F40" s="16">
        <v>0.36330519</v>
      </c>
      <c r="G40" s="14">
        <v>12.48471384</v>
      </c>
      <c r="H40" s="16">
        <v>0.54164667</v>
      </c>
      <c r="I40" s="14">
        <v>40.08065474</v>
      </c>
      <c r="J40" s="16">
        <v>0.76047703</v>
      </c>
      <c r="K40" s="14">
        <v>34.122380810000003</v>
      </c>
      <c r="L40" s="16">
        <v>0.74710370999999998</v>
      </c>
      <c r="M40" s="14">
        <v>4.7004917500000003</v>
      </c>
      <c r="N40" s="16">
        <v>0.41649614000000001</v>
      </c>
      <c r="O40" s="14" t="s">
        <v>582</v>
      </c>
      <c r="P40" s="16" t="s">
        <v>582</v>
      </c>
      <c r="Q40" s="14">
        <v>0</v>
      </c>
      <c r="R40" s="16">
        <v>0</v>
      </c>
      <c r="S40" s="14">
        <v>0</v>
      </c>
      <c r="T40" s="16">
        <v>0</v>
      </c>
      <c r="U40" s="14">
        <v>1.7617260100000001</v>
      </c>
      <c r="V40" s="16">
        <v>0.19316990000000001</v>
      </c>
    </row>
    <row r="41" spans="1:22" x14ac:dyDescent="0.25">
      <c r="A41" s="11" t="s">
        <v>511</v>
      </c>
      <c r="B41" s="13">
        <v>5712</v>
      </c>
      <c r="C41" s="14">
        <f>(49/B41*100)</f>
        <v>0.85784313725490202</v>
      </c>
      <c r="D41" s="15">
        <v>5663</v>
      </c>
      <c r="E41" s="14">
        <v>3.94782214</v>
      </c>
      <c r="F41" s="16">
        <v>0.31812940000000001</v>
      </c>
      <c r="G41" s="14">
        <v>8.5176180899999991</v>
      </c>
      <c r="H41" s="16">
        <v>0.38487692000000001</v>
      </c>
      <c r="I41" s="14">
        <v>36.418673130000002</v>
      </c>
      <c r="J41" s="16">
        <v>0.73844339000000003</v>
      </c>
      <c r="K41" s="14">
        <v>41.501761969999997</v>
      </c>
      <c r="L41" s="16">
        <v>1.1063348099999999</v>
      </c>
      <c r="M41" s="14">
        <v>8.0633036100000002</v>
      </c>
      <c r="N41" s="16">
        <v>0.7708199</v>
      </c>
      <c r="O41" s="14" t="s">
        <v>582</v>
      </c>
      <c r="P41" s="16" t="s">
        <v>582</v>
      </c>
      <c r="Q41" s="14">
        <v>0</v>
      </c>
      <c r="R41" s="16">
        <v>0</v>
      </c>
      <c r="S41" s="14">
        <v>0</v>
      </c>
      <c r="T41" s="16">
        <v>0</v>
      </c>
      <c r="U41" s="14">
        <v>1.5508210600000001</v>
      </c>
      <c r="V41" s="16">
        <v>0.20866565000000001</v>
      </c>
    </row>
    <row r="42" spans="1:22" x14ac:dyDescent="0.25">
      <c r="A42" s="11" t="s">
        <v>512</v>
      </c>
      <c r="B42" s="13">
        <f>IF(COUNT(B7:B41) &gt; 0, AVERAGE(B7:B41), "\u2014")</f>
        <v>7103.4285714285716</v>
      </c>
      <c r="C42" s="14">
        <f>IF(COUNT(C7:C41) &gt; 0, AVERAGE(C7:C41), "—")</f>
        <v>2.0345452860192426</v>
      </c>
      <c r="D42" s="15">
        <f>IF(COUNT(D7:D41) &gt; 0, AVERAGE(D7:D41), "—")</f>
        <v>6944.2857142857147</v>
      </c>
      <c r="E42" s="14">
        <f>IF(COUNT(E7:E41) &gt; 0, AVERAGE(E7:E41), "—")</f>
        <v>5.9826881245714292</v>
      </c>
      <c r="F42" s="16">
        <f>IF(COUNT(F7:F41) &gt; 0, SQRT(SUMSQ(F7:F41)/(COUNT(F7:F41)*COUNT(F7:F41)) ), "—")</f>
        <v>6.8788956507746496E-2</v>
      </c>
      <c r="G42" s="14">
        <f>IF(COUNT(G7:G41) &gt; 0, AVERAGE(G7:G41), "—")</f>
        <v>12.930044631714285</v>
      </c>
      <c r="H42" s="16">
        <f>IF(COUNT(H7:H41) &gt; 0, SQRT(SUMSQ(H7:H41)/(COUNT(H7:H41)*COUNT(H7:H41)) ), "—")</f>
        <v>9.3421445033652351E-2</v>
      </c>
      <c r="I42" s="14">
        <f>IF(COUNT(I7:I41) &gt; 0, AVERAGE(I7:I41), "—")</f>
        <v>39.360699665999995</v>
      </c>
      <c r="J42" s="16">
        <f>IF(COUNT(J7:J41) &gt; 0, SQRT(SUMSQ(J7:J41)/(COUNT(J7:J41)*COUNT(J7:J41)) ), "—")</f>
        <v>0.13062042414980241</v>
      </c>
      <c r="K42" s="14">
        <f>IF(COUNT(K7:K41) &gt; 0, AVERAGE(K7:K41), "—")</f>
        <v>29.74436333571429</v>
      </c>
      <c r="L42" s="16">
        <f>IF(COUNT(L7:L41) &gt; 0, SQRT(SUMSQ(L7:L41)/(COUNT(L7:L41)*COUNT(L7:L41)) ), "—")</f>
        <v>0.14633634858296607</v>
      </c>
      <c r="M42" s="14">
        <f>IF(COUNT(M7:M41) &gt; 0, AVERAGE(M7:M41), "—")</f>
        <v>9.7067421168571428</v>
      </c>
      <c r="N42" s="16">
        <f>IF(COUNT(N7:N41) &gt; 0, SQRT(SUMSQ(N7:N41)/(COUNT(N7:N41)*COUNT(N7:N41)) ), "—")</f>
        <v>0.11358204053702865</v>
      </c>
      <c r="O42" s="14" t="str">
        <f>IF(COUNT(O7:O41) &gt; 0, AVERAGE(O7:O41), "—")</f>
        <v>—</v>
      </c>
      <c r="P42" s="16" t="str">
        <f>IF(COUNT(P7:P41) &gt; 0, SQRT(SUMSQ(P7:P41)/(COUNT(P7:P41)*COUNT(P7:P41)) ), "—")</f>
        <v>—</v>
      </c>
      <c r="Q42" s="14">
        <f>IF(COUNT(Q7:Q41) &gt; 0, AVERAGE(Q7:Q41), "—")</f>
        <v>0.29377401685714283</v>
      </c>
      <c r="R42" s="16">
        <f>IF(COUNT(R7:R41) &gt; 0, SQRT(SUMSQ(R7:R41)/(COUNT(R7:R41)*COUNT(R7:R41)) ), "—")</f>
        <v>3.7983389428571428E-2</v>
      </c>
      <c r="S42" s="14">
        <f>IF(COUNT(S7:S41) &gt; 0, AVERAGE(S7:S41), "—")</f>
        <v>0</v>
      </c>
      <c r="T42" s="16">
        <f>IF(COUNT(T7:T41) &gt; 0, SQRT(SUMSQ(T7:T41)/(COUNT(T7:T41)*COUNT(T7:T41)) ), "—")</f>
        <v>0</v>
      </c>
      <c r="U42" s="14">
        <f>IF(COUNT(U7:U41) &gt; 0, AVERAGE(U7:U41), "—")</f>
        <v>1.9816881091428571</v>
      </c>
      <c r="V42" s="16">
        <f>IF(COUNT(V7:V41) &gt; 0, SQRT(SUMSQ(V7:V41)/(COUNT(V7:V41)*COUNT(V7:V41)) ), "—")</f>
        <v>3.8930639792652703E-2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10.98783807</v>
      </c>
      <c r="F45" s="16">
        <v>0.58381532000000003</v>
      </c>
      <c r="G45" s="14">
        <v>20.532439140000001</v>
      </c>
      <c r="H45" s="16">
        <v>0.63756484000000002</v>
      </c>
      <c r="I45" s="14">
        <v>34.6902629</v>
      </c>
      <c r="J45" s="16">
        <v>0.77690415999999995</v>
      </c>
      <c r="K45" s="14">
        <v>29.633884210000002</v>
      </c>
      <c r="L45" s="16">
        <v>0.85471101000000005</v>
      </c>
      <c r="M45" s="14">
        <v>0</v>
      </c>
      <c r="N45" s="16">
        <v>0</v>
      </c>
      <c r="O45" s="14" t="s">
        <v>582</v>
      </c>
      <c r="P45" s="16" t="s">
        <v>582</v>
      </c>
      <c r="Q45" s="14">
        <v>3.5390030000000003E-2</v>
      </c>
      <c r="R45" s="16">
        <v>2.4586739999999999E-2</v>
      </c>
      <c r="S45" s="14">
        <v>0.22913873000000001</v>
      </c>
      <c r="T45" s="16">
        <v>6.8434510000000004E-2</v>
      </c>
      <c r="U45" s="14">
        <v>3.8910469299999999</v>
      </c>
      <c r="V45" s="16">
        <v>0.28004985999999998</v>
      </c>
    </row>
    <row r="46" spans="1:22" x14ac:dyDescent="0.25">
      <c r="A46" s="11" t="s">
        <v>516</v>
      </c>
      <c r="B46" s="13">
        <v>23141</v>
      </c>
      <c r="C46" s="14">
        <f>(1816/B46*100)</f>
        <v>7.8475433213776409</v>
      </c>
      <c r="D46" s="15">
        <v>21325</v>
      </c>
      <c r="E46" s="14">
        <v>7.0347592199999998</v>
      </c>
      <c r="F46" s="16">
        <v>0.26261263000000001</v>
      </c>
      <c r="G46" s="14">
        <v>13.89637342</v>
      </c>
      <c r="H46" s="16">
        <v>0.35188564</v>
      </c>
      <c r="I46" s="14">
        <v>30.933818070000001</v>
      </c>
      <c r="J46" s="16">
        <v>0.59607966999999995</v>
      </c>
      <c r="K46" s="14">
        <v>21.874853290000001</v>
      </c>
      <c r="L46" s="16">
        <v>0.55514576999999998</v>
      </c>
      <c r="M46" s="14">
        <v>19.772411129999998</v>
      </c>
      <c r="N46" s="16">
        <v>0.72683684999999998</v>
      </c>
      <c r="O46" s="14" t="s">
        <v>582</v>
      </c>
      <c r="P46" s="16" t="s">
        <v>582</v>
      </c>
      <c r="Q46" s="14">
        <v>0</v>
      </c>
      <c r="R46" s="16">
        <v>0</v>
      </c>
      <c r="S46" s="14">
        <v>0</v>
      </c>
      <c r="T46" s="16">
        <v>0</v>
      </c>
      <c r="U46" s="14">
        <v>6.4877848599999997</v>
      </c>
      <c r="V46" s="16">
        <v>0.24924161</v>
      </c>
    </row>
    <row r="47" spans="1:22" x14ac:dyDescent="0.25">
      <c r="A47" s="11" t="s">
        <v>517</v>
      </c>
      <c r="B47" s="13">
        <v>5928</v>
      </c>
      <c r="C47" s="14">
        <f>(205/B47*100)</f>
        <v>3.4581646423751686</v>
      </c>
      <c r="D47" s="15">
        <v>5723</v>
      </c>
      <c r="E47" s="14">
        <v>7.7375403900000004</v>
      </c>
      <c r="F47" s="16">
        <v>0.45035989999999998</v>
      </c>
      <c r="G47" s="14">
        <v>18.227307010000001</v>
      </c>
      <c r="H47" s="16">
        <v>0.62421199000000005</v>
      </c>
      <c r="I47" s="14">
        <v>41.905405029999997</v>
      </c>
      <c r="J47" s="16">
        <v>1.01304255</v>
      </c>
      <c r="K47" s="14">
        <v>19.106058579999999</v>
      </c>
      <c r="L47" s="16">
        <v>0.74165460000000005</v>
      </c>
      <c r="M47" s="14">
        <v>8.0659571700000008</v>
      </c>
      <c r="N47" s="16">
        <v>0.66505183999999995</v>
      </c>
      <c r="O47" s="14" t="s">
        <v>582</v>
      </c>
      <c r="P47" s="16" t="s">
        <v>582</v>
      </c>
      <c r="Q47" s="14">
        <v>0</v>
      </c>
      <c r="R47" s="16">
        <v>0</v>
      </c>
      <c r="S47" s="14">
        <v>0</v>
      </c>
      <c r="T47" s="16">
        <v>0</v>
      </c>
      <c r="U47" s="14">
        <v>4.9577318200000002</v>
      </c>
      <c r="V47" s="16">
        <v>0.41158873000000001</v>
      </c>
    </row>
    <row r="48" spans="1:22" x14ac:dyDescent="0.25">
      <c r="A48" s="11" t="s">
        <v>518</v>
      </c>
      <c r="B48" s="13">
        <v>9841</v>
      </c>
      <c r="C48" s="14">
        <f>(7/B48*100)</f>
        <v>7.1130982623717101E-2</v>
      </c>
      <c r="D48" s="15">
        <v>9834</v>
      </c>
      <c r="E48" s="14">
        <v>4.0517721399999997</v>
      </c>
      <c r="F48" s="16">
        <v>0.28209363999999998</v>
      </c>
      <c r="G48" s="14">
        <v>10.19216806</v>
      </c>
      <c r="H48" s="16">
        <v>0.47628049</v>
      </c>
      <c r="I48" s="14">
        <v>47.008471970000002</v>
      </c>
      <c r="J48" s="16">
        <v>1.0606758000000001</v>
      </c>
      <c r="K48" s="14">
        <v>31.548008379999999</v>
      </c>
      <c r="L48" s="16">
        <v>1.3513485000000001</v>
      </c>
      <c r="M48" s="14">
        <v>6.4095084299999998</v>
      </c>
      <c r="N48" s="16">
        <v>0.70529830999999998</v>
      </c>
      <c r="O48" s="14" t="s">
        <v>582</v>
      </c>
      <c r="P48" s="16" t="s">
        <v>582</v>
      </c>
      <c r="Q48" s="14">
        <v>0</v>
      </c>
      <c r="R48" s="16">
        <v>0</v>
      </c>
      <c r="S48" s="14">
        <v>0</v>
      </c>
      <c r="T48" s="16">
        <v>0</v>
      </c>
      <c r="U48" s="14">
        <v>0.79007101000000002</v>
      </c>
      <c r="V48" s="16">
        <v>0.10844425000000001</v>
      </c>
    </row>
    <row r="49" spans="1:22" x14ac:dyDescent="0.25">
      <c r="A49" s="11" t="s">
        <v>519</v>
      </c>
      <c r="B49" s="13">
        <v>6349</v>
      </c>
      <c r="C49" s="14">
        <f>(56/B49*100)</f>
        <v>0.88202866593164275</v>
      </c>
      <c r="D49" s="15">
        <v>6293</v>
      </c>
      <c r="E49" s="14">
        <v>7.7952880899999997</v>
      </c>
      <c r="F49" s="16">
        <v>0.59846558999999999</v>
      </c>
      <c r="G49" s="14">
        <v>13.27131168</v>
      </c>
      <c r="H49" s="16">
        <v>0.57246207000000005</v>
      </c>
      <c r="I49" s="14">
        <v>40.644238639999998</v>
      </c>
      <c r="J49" s="16">
        <v>0.79824192999999999</v>
      </c>
      <c r="K49" s="14">
        <v>35.495902729999997</v>
      </c>
      <c r="L49" s="16">
        <v>0.85625077999999999</v>
      </c>
      <c r="M49" s="14">
        <v>0</v>
      </c>
      <c r="N49" s="16">
        <v>0</v>
      </c>
      <c r="O49" s="14" t="s">
        <v>582</v>
      </c>
      <c r="P49" s="16" t="s">
        <v>582</v>
      </c>
      <c r="Q49" s="14">
        <v>0</v>
      </c>
      <c r="R49" s="16">
        <v>0</v>
      </c>
      <c r="S49" s="14">
        <v>2.8724159999999999E-2</v>
      </c>
      <c r="T49" s="16">
        <v>2.0492E-2</v>
      </c>
      <c r="U49" s="14">
        <v>2.7645347199999999</v>
      </c>
      <c r="V49" s="16">
        <v>0.32651618999999998</v>
      </c>
    </row>
    <row r="50" spans="1:22" x14ac:dyDescent="0.25">
      <c r="A50" s="11" t="s">
        <v>520</v>
      </c>
      <c r="B50" s="13">
        <v>11795</v>
      </c>
      <c r="C50" s="14">
        <f>(256/B50*100)</f>
        <v>2.1704111911827044</v>
      </c>
      <c r="D50" s="15">
        <v>11539</v>
      </c>
      <c r="E50" s="14">
        <v>5.9877651299999997</v>
      </c>
      <c r="F50" s="16">
        <v>0.32951191000000002</v>
      </c>
      <c r="G50" s="14">
        <v>10.52902617</v>
      </c>
      <c r="H50" s="16">
        <v>0.45174562000000001</v>
      </c>
      <c r="I50" s="14">
        <v>39.540815459999997</v>
      </c>
      <c r="J50" s="16">
        <v>0.72023756000000005</v>
      </c>
      <c r="K50" s="14">
        <v>37.799447890000003</v>
      </c>
      <c r="L50" s="16">
        <v>0.79235703999999996</v>
      </c>
      <c r="M50" s="14">
        <v>3.5603417999999998</v>
      </c>
      <c r="N50" s="16">
        <v>0.29817441</v>
      </c>
      <c r="O50" s="14" t="s">
        <v>582</v>
      </c>
      <c r="P50" s="16" t="s">
        <v>582</v>
      </c>
      <c r="Q50" s="14">
        <v>0</v>
      </c>
      <c r="R50" s="16">
        <v>0</v>
      </c>
      <c r="S50" s="14">
        <v>0</v>
      </c>
      <c r="T50" s="16">
        <v>0</v>
      </c>
      <c r="U50" s="14">
        <v>2.5826035599999999</v>
      </c>
      <c r="V50" s="16">
        <v>0.24358360000000001</v>
      </c>
    </row>
    <row r="51" spans="1:22" x14ac:dyDescent="0.25">
      <c r="A51" s="11" t="s">
        <v>521</v>
      </c>
      <c r="B51" s="13">
        <v>6866</v>
      </c>
      <c r="C51" s="14">
        <f>(119/B51*100)</f>
        <v>1.7331779784445092</v>
      </c>
      <c r="D51" s="15">
        <v>6747</v>
      </c>
      <c r="E51" s="14">
        <v>4.7350504999999998</v>
      </c>
      <c r="F51" s="16">
        <v>0.31766554000000002</v>
      </c>
      <c r="G51" s="14">
        <v>9.3603927500000008</v>
      </c>
      <c r="H51" s="16">
        <v>0.45053418000000001</v>
      </c>
      <c r="I51" s="14">
        <v>35.540824909999998</v>
      </c>
      <c r="J51" s="16">
        <v>0.66980775000000004</v>
      </c>
      <c r="K51" s="14">
        <v>41.969516120000002</v>
      </c>
      <c r="L51" s="16">
        <v>0.80511023000000004</v>
      </c>
      <c r="M51" s="14">
        <v>5.7844783299999998</v>
      </c>
      <c r="N51" s="16">
        <v>0.53421552000000005</v>
      </c>
      <c r="O51" s="14" t="s">
        <v>582</v>
      </c>
      <c r="P51" s="16" t="s">
        <v>582</v>
      </c>
      <c r="Q51" s="14">
        <v>0</v>
      </c>
      <c r="R51" s="16">
        <v>0</v>
      </c>
      <c r="S51" s="14">
        <v>0</v>
      </c>
      <c r="T51" s="16">
        <v>0</v>
      </c>
      <c r="U51" s="14">
        <v>2.6097374000000002</v>
      </c>
      <c r="V51" s="16">
        <v>0.22622051000000001</v>
      </c>
    </row>
    <row r="52" spans="1:22" x14ac:dyDescent="0.25">
      <c r="A52" s="11" t="s">
        <v>522</v>
      </c>
      <c r="B52" s="13">
        <v>5809</v>
      </c>
      <c r="C52" s="14">
        <f>(86/B52*100)</f>
        <v>1.4804613530728179</v>
      </c>
      <c r="D52" s="15">
        <v>5723</v>
      </c>
      <c r="E52" s="14">
        <v>4.8415259199999996</v>
      </c>
      <c r="F52" s="16">
        <v>0.33186135999999999</v>
      </c>
      <c r="G52" s="14">
        <v>14.971064739999999</v>
      </c>
      <c r="H52" s="16">
        <v>0.50794987999999996</v>
      </c>
      <c r="I52" s="14">
        <v>44.253407539999998</v>
      </c>
      <c r="J52" s="16">
        <v>0.68750074999999999</v>
      </c>
      <c r="K52" s="14">
        <v>23.883007679999999</v>
      </c>
      <c r="L52" s="16">
        <v>0.66973190999999999</v>
      </c>
      <c r="M52" s="14">
        <v>9.9035719699999998</v>
      </c>
      <c r="N52" s="16">
        <v>0.63405844</v>
      </c>
      <c r="O52" s="14" t="s">
        <v>582</v>
      </c>
      <c r="P52" s="16" t="s">
        <v>582</v>
      </c>
      <c r="Q52" s="14">
        <v>0</v>
      </c>
      <c r="R52" s="16">
        <v>0</v>
      </c>
      <c r="S52" s="14">
        <v>0</v>
      </c>
      <c r="T52" s="16">
        <v>0</v>
      </c>
      <c r="U52" s="14">
        <v>2.1474221500000001</v>
      </c>
      <c r="V52" s="16">
        <v>0.18889607</v>
      </c>
    </row>
    <row r="53" spans="1:22" x14ac:dyDescent="0.25">
      <c r="A53" s="11" t="s">
        <v>523</v>
      </c>
      <c r="B53" s="13">
        <v>5571</v>
      </c>
      <c r="C53" s="14">
        <f>(92/B53*100)</f>
        <v>1.651409082749955</v>
      </c>
      <c r="D53" s="15">
        <v>5479</v>
      </c>
      <c r="E53" s="14">
        <v>8.0392846599999999</v>
      </c>
      <c r="F53" s="16">
        <v>0.35520474000000002</v>
      </c>
      <c r="G53" s="14">
        <v>17.161592370000001</v>
      </c>
      <c r="H53" s="16">
        <v>0.51796463999999998</v>
      </c>
      <c r="I53" s="14">
        <v>44.221812479999997</v>
      </c>
      <c r="J53" s="16">
        <v>0.64709364000000003</v>
      </c>
      <c r="K53" s="14">
        <v>19.85752269</v>
      </c>
      <c r="L53" s="16">
        <v>0.54029406999999996</v>
      </c>
      <c r="M53" s="14">
        <v>7.8489320100000004</v>
      </c>
      <c r="N53" s="16">
        <v>0.39353097999999997</v>
      </c>
      <c r="O53" s="14" t="s">
        <v>582</v>
      </c>
      <c r="P53" s="16" t="s">
        <v>582</v>
      </c>
      <c r="Q53" s="14">
        <v>0</v>
      </c>
      <c r="R53" s="16">
        <v>0</v>
      </c>
      <c r="S53" s="14">
        <v>0</v>
      </c>
      <c r="T53" s="16">
        <v>0</v>
      </c>
      <c r="U53" s="14">
        <v>2.8708557799999999</v>
      </c>
      <c r="V53" s="16">
        <v>0.21957312000000001</v>
      </c>
    </row>
    <row r="54" spans="1:22" x14ac:dyDescent="0.25">
      <c r="A54" s="11" t="s">
        <v>524</v>
      </c>
      <c r="B54" s="13">
        <v>4740</v>
      </c>
      <c r="C54" s="14">
        <f>(260/B54*100)</f>
        <v>5.485232067510549</v>
      </c>
      <c r="D54" s="15">
        <v>4480</v>
      </c>
      <c r="E54" s="14">
        <v>9.4480090299999997</v>
      </c>
      <c r="F54" s="16">
        <v>0.60168191999999998</v>
      </c>
      <c r="G54" s="14">
        <v>10.61961784</v>
      </c>
      <c r="H54" s="16">
        <v>0.51338591</v>
      </c>
      <c r="I54" s="14">
        <v>32.11784772</v>
      </c>
      <c r="J54" s="16">
        <v>0.87785524000000004</v>
      </c>
      <c r="K54" s="14">
        <v>33.043727439999998</v>
      </c>
      <c r="L54" s="16">
        <v>0.95312034999999995</v>
      </c>
      <c r="M54" s="14">
        <v>6.5249701699999996</v>
      </c>
      <c r="N54" s="16">
        <v>0.68542130000000001</v>
      </c>
      <c r="O54" s="14" t="s">
        <v>582</v>
      </c>
      <c r="P54" s="16" t="s">
        <v>582</v>
      </c>
      <c r="Q54" s="14">
        <v>0</v>
      </c>
      <c r="R54" s="16">
        <v>0</v>
      </c>
      <c r="S54" s="14">
        <v>0</v>
      </c>
      <c r="T54" s="16">
        <v>0</v>
      </c>
      <c r="U54" s="14">
        <v>8.2458278000000007</v>
      </c>
      <c r="V54" s="16">
        <v>0.53018874000000005</v>
      </c>
    </row>
    <row r="55" spans="1:22" x14ac:dyDescent="0.25">
      <c r="A55" s="11" t="s">
        <v>525</v>
      </c>
      <c r="B55" s="13">
        <v>5316</v>
      </c>
      <c r="C55" s="14">
        <f>(22/B55*100)</f>
        <v>0.41384499623777277</v>
      </c>
      <c r="D55" s="15">
        <v>5294</v>
      </c>
      <c r="E55" s="14">
        <v>4.51396233</v>
      </c>
      <c r="F55" s="16">
        <v>0.27635850000000001</v>
      </c>
      <c r="G55" s="14">
        <v>8.2609602399999993</v>
      </c>
      <c r="H55" s="16">
        <v>0.48137363999999999</v>
      </c>
      <c r="I55" s="14">
        <v>43.130242010000003</v>
      </c>
      <c r="J55" s="16">
        <v>0.74898613999999997</v>
      </c>
      <c r="K55" s="14">
        <v>40.717503700000002</v>
      </c>
      <c r="L55" s="16">
        <v>0.94935855999999996</v>
      </c>
      <c r="M55" s="14">
        <v>0</v>
      </c>
      <c r="N55" s="16">
        <v>0</v>
      </c>
      <c r="O55" s="14" t="s">
        <v>582</v>
      </c>
      <c r="P55" s="16" t="s">
        <v>582</v>
      </c>
      <c r="Q55" s="14">
        <v>3.0290750000000002E-2</v>
      </c>
      <c r="R55" s="16">
        <v>3.0323360000000001E-2</v>
      </c>
      <c r="S55" s="14">
        <v>0.29362450000000001</v>
      </c>
      <c r="T55" s="16">
        <v>7.5018840000000003E-2</v>
      </c>
      <c r="U55" s="14">
        <v>3.0534164800000001</v>
      </c>
      <c r="V55" s="16">
        <v>0.26170001999999998</v>
      </c>
    </row>
    <row r="56" spans="1:22" x14ac:dyDescent="0.25">
      <c r="A56" s="11" t="s">
        <v>526</v>
      </c>
      <c r="B56" s="13">
        <v>5359</v>
      </c>
      <c r="C56" s="14">
        <f>(77/B56*100)</f>
        <v>1.4368352304534429</v>
      </c>
      <c r="D56" s="15">
        <v>5282</v>
      </c>
      <c r="E56" s="14">
        <v>2.5192324500000001</v>
      </c>
      <c r="F56" s="16">
        <v>0.25348348999999998</v>
      </c>
      <c r="G56" s="14">
        <v>6.8386575900000004</v>
      </c>
      <c r="H56" s="16">
        <v>0.43161256999999997</v>
      </c>
      <c r="I56" s="14">
        <v>39.79602981</v>
      </c>
      <c r="J56" s="16">
        <v>0.97455544000000005</v>
      </c>
      <c r="K56" s="14">
        <v>22.52724692</v>
      </c>
      <c r="L56" s="16">
        <v>0.85344553000000001</v>
      </c>
      <c r="M56" s="14">
        <v>27.760170609999999</v>
      </c>
      <c r="N56" s="16">
        <v>0.78547328999999999</v>
      </c>
      <c r="O56" s="14" t="s">
        <v>582</v>
      </c>
      <c r="P56" s="16" t="s">
        <v>582</v>
      </c>
      <c r="Q56" s="14">
        <v>0</v>
      </c>
      <c r="R56" s="16">
        <v>0</v>
      </c>
      <c r="S56" s="14">
        <v>0</v>
      </c>
      <c r="T56" s="16">
        <v>0</v>
      </c>
      <c r="U56" s="14">
        <v>0.55866262</v>
      </c>
      <c r="V56" s="16">
        <v>0.1049857</v>
      </c>
    </row>
    <row r="57" spans="1:22" x14ac:dyDescent="0.25">
      <c r="A57" s="11" t="s">
        <v>527</v>
      </c>
      <c r="B57" s="13">
        <v>6513</v>
      </c>
      <c r="C57" s="14">
        <f>(0/B57*100)</f>
        <v>0</v>
      </c>
      <c r="D57" s="15">
        <v>6513</v>
      </c>
      <c r="E57" s="14">
        <v>4.6311245899999998</v>
      </c>
      <c r="F57" s="16">
        <v>0.34295252999999998</v>
      </c>
      <c r="G57" s="14">
        <v>9.6154881200000002</v>
      </c>
      <c r="H57" s="16">
        <v>0.44846833000000003</v>
      </c>
      <c r="I57" s="14">
        <v>39.975244699999998</v>
      </c>
      <c r="J57" s="16">
        <v>0.89679686999999997</v>
      </c>
      <c r="K57" s="14">
        <v>42.425460530000002</v>
      </c>
      <c r="L57" s="16">
        <v>0.99048954</v>
      </c>
      <c r="M57" s="14">
        <v>0</v>
      </c>
      <c r="N57" s="16">
        <v>0</v>
      </c>
      <c r="O57" s="14" t="s">
        <v>582</v>
      </c>
      <c r="P57" s="16" t="s">
        <v>582</v>
      </c>
      <c r="Q57" s="14">
        <v>0</v>
      </c>
      <c r="R57" s="16">
        <v>0</v>
      </c>
      <c r="S57" s="14">
        <v>0.10020264</v>
      </c>
      <c r="T57" s="16">
        <v>5.4116270000000001E-2</v>
      </c>
      <c r="U57" s="14">
        <v>3.2524794300000002</v>
      </c>
      <c r="V57" s="16">
        <v>0.47802715000000001</v>
      </c>
    </row>
    <row r="58" spans="1:22" x14ac:dyDescent="0.25">
      <c r="A58" s="11" t="s">
        <v>528</v>
      </c>
      <c r="B58" s="13">
        <v>7267</v>
      </c>
      <c r="C58" s="14">
        <f>(10/B58*100)</f>
        <v>0.13760836658868861</v>
      </c>
      <c r="D58" s="15">
        <v>7257</v>
      </c>
      <c r="E58" s="14">
        <v>9.7079540899999994</v>
      </c>
      <c r="F58" s="16">
        <v>0.54752754999999997</v>
      </c>
      <c r="G58" s="14">
        <v>21.16718607</v>
      </c>
      <c r="H58" s="16">
        <v>0.79369502000000003</v>
      </c>
      <c r="I58" s="14">
        <v>36.921806429999997</v>
      </c>
      <c r="J58" s="16">
        <v>0.76385038999999999</v>
      </c>
      <c r="K58" s="14">
        <v>28.52278102</v>
      </c>
      <c r="L58" s="16">
        <v>0.98831376000000004</v>
      </c>
      <c r="M58" s="14">
        <v>0</v>
      </c>
      <c r="N58" s="16">
        <v>0</v>
      </c>
      <c r="O58" s="14" t="s">
        <v>582</v>
      </c>
      <c r="P58" s="16" t="s">
        <v>582</v>
      </c>
      <c r="Q58" s="14">
        <v>0</v>
      </c>
      <c r="R58" s="16">
        <v>0</v>
      </c>
      <c r="S58" s="14">
        <v>0.7016133</v>
      </c>
      <c r="T58" s="16">
        <v>0.11956231</v>
      </c>
      <c r="U58" s="14">
        <v>2.9786590899999998</v>
      </c>
      <c r="V58" s="16">
        <v>0.45684855000000002</v>
      </c>
    </row>
    <row r="59" spans="1:22" x14ac:dyDescent="0.25">
      <c r="A59" s="11" t="s">
        <v>529</v>
      </c>
      <c r="B59" s="13">
        <v>4826</v>
      </c>
      <c r="C59" s="14">
        <f>(26/B59*100)</f>
        <v>0.53874844591794446</v>
      </c>
      <c r="D59" s="15">
        <v>4800</v>
      </c>
      <c r="E59" s="14">
        <v>3.4050163000000002</v>
      </c>
      <c r="F59" s="16">
        <v>0.30687374000000001</v>
      </c>
      <c r="G59" s="14">
        <v>9.68411212</v>
      </c>
      <c r="H59" s="16">
        <v>0.47440568</v>
      </c>
      <c r="I59" s="14">
        <v>40.760604399999998</v>
      </c>
      <c r="J59" s="16">
        <v>0.86449816999999995</v>
      </c>
      <c r="K59" s="14">
        <v>43.009231579999998</v>
      </c>
      <c r="L59" s="16">
        <v>0.84566527000000002</v>
      </c>
      <c r="M59" s="14">
        <v>0</v>
      </c>
      <c r="N59" s="16">
        <v>0</v>
      </c>
      <c r="O59" s="14" t="s">
        <v>582</v>
      </c>
      <c r="P59" s="16" t="s">
        <v>582</v>
      </c>
      <c r="Q59" s="14">
        <v>0</v>
      </c>
      <c r="R59" s="16">
        <v>0</v>
      </c>
      <c r="S59" s="14">
        <v>0.48908201000000001</v>
      </c>
      <c r="T59" s="16">
        <v>0.11060946000000001</v>
      </c>
      <c r="U59" s="14">
        <v>2.6519535799999998</v>
      </c>
      <c r="V59" s="16">
        <v>0.22618004999999999</v>
      </c>
    </row>
    <row r="60" spans="1:22" x14ac:dyDescent="0.25">
      <c r="A60" s="11" t="s">
        <v>530</v>
      </c>
      <c r="B60" s="13">
        <v>4546</v>
      </c>
      <c r="C60" s="14">
        <f>(15/B60*100)</f>
        <v>0.32996040475142985</v>
      </c>
      <c r="D60" s="15">
        <v>4531</v>
      </c>
      <c r="E60" s="14">
        <v>5.8501692800000002</v>
      </c>
      <c r="F60" s="16">
        <v>0.46830231</v>
      </c>
      <c r="G60" s="14">
        <v>14.41340241</v>
      </c>
      <c r="H60" s="16">
        <v>0.82746045000000001</v>
      </c>
      <c r="I60" s="14">
        <v>44.735028640000003</v>
      </c>
      <c r="J60" s="16">
        <v>1.2244492</v>
      </c>
      <c r="K60" s="14">
        <v>32.348940900000002</v>
      </c>
      <c r="L60" s="16">
        <v>1.19543325</v>
      </c>
      <c r="M60" s="14">
        <v>0</v>
      </c>
      <c r="N60" s="16">
        <v>0</v>
      </c>
      <c r="O60" s="14" t="s">
        <v>582</v>
      </c>
      <c r="P60" s="16" t="s">
        <v>582</v>
      </c>
      <c r="Q60" s="14">
        <v>0</v>
      </c>
      <c r="R60" s="16">
        <v>0</v>
      </c>
      <c r="S60" s="14">
        <v>0.54572624000000003</v>
      </c>
      <c r="T60" s="16">
        <v>0.12680996999999999</v>
      </c>
      <c r="U60" s="14">
        <v>2.1067325399999999</v>
      </c>
      <c r="V60" s="16">
        <v>0.35232437999999999</v>
      </c>
    </row>
    <row r="61" spans="1:22" x14ac:dyDescent="0.25">
      <c r="A61" s="11" t="s">
        <v>531</v>
      </c>
      <c r="B61" s="13">
        <v>6525</v>
      </c>
      <c r="C61" s="14">
        <f>(148/B61*100)</f>
        <v>2.2681992337164751</v>
      </c>
      <c r="D61" s="15">
        <v>6377</v>
      </c>
      <c r="E61" s="14">
        <v>7.5013463299999996</v>
      </c>
      <c r="F61" s="16">
        <v>0.40406715999999998</v>
      </c>
      <c r="G61" s="14">
        <v>14.744304359999999</v>
      </c>
      <c r="H61" s="16">
        <v>0.56051916000000002</v>
      </c>
      <c r="I61" s="14">
        <v>40.198954180000001</v>
      </c>
      <c r="J61" s="16">
        <v>0.85184972000000003</v>
      </c>
      <c r="K61" s="14">
        <v>31.355863800000002</v>
      </c>
      <c r="L61" s="16">
        <v>0.79552217000000003</v>
      </c>
      <c r="M61" s="14">
        <v>4.8466341899999996</v>
      </c>
      <c r="N61" s="16">
        <v>0.40769977000000002</v>
      </c>
      <c r="O61" s="14" t="s">
        <v>582</v>
      </c>
      <c r="P61" s="16" t="s">
        <v>582</v>
      </c>
      <c r="Q61" s="14">
        <v>0</v>
      </c>
      <c r="R61" s="16">
        <v>0</v>
      </c>
      <c r="S61" s="14">
        <v>0</v>
      </c>
      <c r="T61" s="16">
        <v>0</v>
      </c>
      <c r="U61" s="14">
        <v>1.35289715</v>
      </c>
      <c r="V61" s="16">
        <v>0.18553647000000001</v>
      </c>
    </row>
    <row r="62" spans="1:22" x14ac:dyDescent="0.25">
      <c r="A62" s="11" t="s">
        <v>532</v>
      </c>
      <c r="B62" s="13">
        <v>4476</v>
      </c>
      <c r="C62" s="14">
        <f>(3/B62*100)</f>
        <v>6.7024128686327081E-2</v>
      </c>
      <c r="D62" s="15">
        <v>4473</v>
      </c>
      <c r="E62" s="14">
        <v>2.9040629099999999</v>
      </c>
      <c r="F62" s="16">
        <v>0.26449431000000001</v>
      </c>
      <c r="G62" s="14">
        <v>8.8764083100000004</v>
      </c>
      <c r="H62" s="16">
        <v>0.38998727999999999</v>
      </c>
      <c r="I62" s="14">
        <v>50.540749310000002</v>
      </c>
      <c r="J62" s="16">
        <v>0.66621867000000001</v>
      </c>
      <c r="K62" s="14">
        <v>25.398333569999998</v>
      </c>
      <c r="L62" s="16">
        <v>0.68543944999999995</v>
      </c>
      <c r="M62" s="14">
        <v>11.675766530000001</v>
      </c>
      <c r="N62" s="16">
        <v>0.40366419999999997</v>
      </c>
      <c r="O62" s="14" t="s">
        <v>582</v>
      </c>
      <c r="P62" s="16" t="s">
        <v>582</v>
      </c>
      <c r="Q62" s="14">
        <v>0</v>
      </c>
      <c r="R62" s="16">
        <v>0</v>
      </c>
      <c r="S62" s="14">
        <v>0</v>
      </c>
      <c r="T62" s="16">
        <v>0</v>
      </c>
      <c r="U62" s="14">
        <v>0.60467937000000005</v>
      </c>
      <c r="V62" s="16">
        <v>0.11286804</v>
      </c>
    </row>
    <row r="63" spans="1:22" x14ac:dyDescent="0.25">
      <c r="A63" s="11" t="s">
        <v>533</v>
      </c>
      <c r="B63" s="13">
        <v>5324</v>
      </c>
      <c r="C63" s="14">
        <f>(13/B63*100)</f>
        <v>0.24417731029301279</v>
      </c>
      <c r="D63" s="15">
        <v>5311</v>
      </c>
      <c r="E63" s="14">
        <v>5.0611644599999996</v>
      </c>
      <c r="F63" s="16">
        <v>0.32846344</v>
      </c>
      <c r="G63" s="14">
        <v>11.020695999999999</v>
      </c>
      <c r="H63" s="16">
        <v>0.42373066999999998</v>
      </c>
      <c r="I63" s="14">
        <v>43.338124989999997</v>
      </c>
      <c r="J63" s="16">
        <v>0.73871235999999996</v>
      </c>
      <c r="K63" s="14">
        <v>34.927000900000003</v>
      </c>
      <c r="L63" s="16">
        <v>0.64531267999999997</v>
      </c>
      <c r="M63" s="14">
        <v>0</v>
      </c>
      <c r="N63" s="16">
        <v>0</v>
      </c>
      <c r="O63" s="14" t="s">
        <v>582</v>
      </c>
      <c r="P63" s="16" t="s">
        <v>582</v>
      </c>
      <c r="Q63" s="14">
        <v>3.5313379999999998E-2</v>
      </c>
      <c r="R63" s="16">
        <v>2.5429110000000001E-2</v>
      </c>
      <c r="S63" s="14">
        <v>0.11662525999999999</v>
      </c>
      <c r="T63" s="16">
        <v>4.934943E-2</v>
      </c>
      <c r="U63" s="14">
        <v>5.50107502</v>
      </c>
      <c r="V63" s="16">
        <v>0.29532951000000002</v>
      </c>
    </row>
    <row r="64" spans="1:22" x14ac:dyDescent="0.25">
      <c r="A64" s="11" t="s">
        <v>534</v>
      </c>
      <c r="B64" s="13">
        <v>3634</v>
      </c>
      <c r="C64" s="14">
        <f>(3/B64*100)</f>
        <v>8.2553659878921298E-2</v>
      </c>
      <c r="D64" s="15">
        <v>3631</v>
      </c>
      <c r="E64" s="14">
        <v>7.0680378800000003</v>
      </c>
      <c r="F64" s="16">
        <v>0.42734024999999998</v>
      </c>
      <c r="G64" s="14">
        <v>12.51278243</v>
      </c>
      <c r="H64" s="16">
        <v>0.56986532999999995</v>
      </c>
      <c r="I64" s="14">
        <v>40.443867660000002</v>
      </c>
      <c r="J64" s="16">
        <v>0.84020287000000005</v>
      </c>
      <c r="K64" s="14">
        <v>37.286739410000003</v>
      </c>
      <c r="L64" s="16">
        <v>0.83506513999999998</v>
      </c>
      <c r="M64" s="14">
        <v>0</v>
      </c>
      <c r="N64" s="16">
        <v>0</v>
      </c>
      <c r="O64" s="14" t="s">
        <v>582</v>
      </c>
      <c r="P64" s="16" t="s">
        <v>582</v>
      </c>
      <c r="Q64" s="14">
        <v>0</v>
      </c>
      <c r="R64" s="16">
        <v>0</v>
      </c>
      <c r="S64" s="14">
        <v>2.665238E-2</v>
      </c>
      <c r="T64" s="16">
        <v>2.6568870000000001E-2</v>
      </c>
      <c r="U64" s="14">
        <v>2.6619202400000002</v>
      </c>
      <c r="V64" s="16">
        <v>0.25255119999999998</v>
      </c>
    </row>
    <row r="65" spans="1:22" x14ac:dyDescent="0.25">
      <c r="A65" s="11" t="s">
        <v>535</v>
      </c>
      <c r="B65" s="13">
        <v>5325</v>
      </c>
      <c r="C65" s="14">
        <f>(14/B65*100)</f>
        <v>0.26291079812206569</v>
      </c>
      <c r="D65" s="15">
        <v>5311</v>
      </c>
      <c r="E65" s="14">
        <v>2.7857762099999999</v>
      </c>
      <c r="F65" s="16">
        <v>0.24896467999999999</v>
      </c>
      <c r="G65" s="14">
        <v>6.7312516799999997</v>
      </c>
      <c r="H65" s="16">
        <v>0.35496132000000002</v>
      </c>
      <c r="I65" s="14">
        <v>55.0275909</v>
      </c>
      <c r="J65" s="16">
        <v>0.78364180999999999</v>
      </c>
      <c r="K65" s="14">
        <v>33.24522245</v>
      </c>
      <c r="L65" s="16">
        <v>0.89057386000000005</v>
      </c>
      <c r="M65" s="14">
        <v>0</v>
      </c>
      <c r="N65" s="16">
        <v>0</v>
      </c>
      <c r="O65" s="14" t="s">
        <v>582</v>
      </c>
      <c r="P65" s="16" t="s">
        <v>582</v>
      </c>
      <c r="Q65" s="14">
        <v>0.11501225</v>
      </c>
      <c r="R65" s="16">
        <v>4.3968930000000003E-2</v>
      </c>
      <c r="S65" s="14">
        <v>1.90332E-2</v>
      </c>
      <c r="T65" s="16">
        <v>1.9035280000000002E-2</v>
      </c>
      <c r="U65" s="14">
        <v>2.0761132999999998</v>
      </c>
      <c r="V65" s="16">
        <v>0.22177906999999999</v>
      </c>
    </row>
    <row r="66" spans="1:22" x14ac:dyDescent="0.25">
      <c r="A66" s="11" t="s">
        <v>536</v>
      </c>
      <c r="B66" s="13">
        <v>5665</v>
      </c>
      <c r="C66" s="14">
        <f>(81/B66*100)</f>
        <v>1.4298323036187115</v>
      </c>
      <c r="D66" s="15">
        <v>5584</v>
      </c>
      <c r="E66" s="14">
        <v>7.2085603000000003</v>
      </c>
      <c r="F66" s="16">
        <v>0.33424999</v>
      </c>
      <c r="G66" s="14">
        <v>14.85637365</v>
      </c>
      <c r="H66" s="16">
        <v>0.46471287</v>
      </c>
      <c r="I66" s="14">
        <v>33.61586475</v>
      </c>
      <c r="J66" s="16">
        <v>0.62593098000000003</v>
      </c>
      <c r="K66" s="14">
        <v>27.26242585</v>
      </c>
      <c r="L66" s="16">
        <v>0.58221449000000003</v>
      </c>
      <c r="M66" s="14">
        <v>11.133027179999999</v>
      </c>
      <c r="N66" s="16">
        <v>0.36683465999999998</v>
      </c>
      <c r="O66" s="14" t="s">
        <v>582</v>
      </c>
      <c r="P66" s="16" t="s">
        <v>582</v>
      </c>
      <c r="Q66" s="14">
        <v>0</v>
      </c>
      <c r="R66" s="16">
        <v>0</v>
      </c>
      <c r="S66" s="14">
        <v>0</v>
      </c>
      <c r="T66" s="16">
        <v>0</v>
      </c>
      <c r="U66" s="14">
        <v>5.92374826</v>
      </c>
      <c r="V66" s="16">
        <v>0.31911900999999998</v>
      </c>
    </row>
    <row r="67" spans="1:22" x14ac:dyDescent="0.25">
      <c r="A67" s="11" t="s">
        <v>537</v>
      </c>
      <c r="B67" s="13">
        <v>6971</v>
      </c>
      <c r="C67" s="14">
        <f>(440/B67*100)</f>
        <v>6.3118634342275142</v>
      </c>
      <c r="D67" s="15">
        <v>6531</v>
      </c>
      <c r="E67" s="14">
        <v>3.8948864599999999</v>
      </c>
      <c r="F67" s="16">
        <v>0.23467275000000001</v>
      </c>
      <c r="G67" s="14">
        <v>10.766769589999999</v>
      </c>
      <c r="H67" s="16">
        <v>0.39530072999999999</v>
      </c>
      <c r="I67" s="14">
        <v>49.988562119999997</v>
      </c>
      <c r="J67" s="16">
        <v>0.64024800000000004</v>
      </c>
      <c r="K67" s="14">
        <v>27.422378250000001</v>
      </c>
      <c r="L67" s="16">
        <v>0.72656138999999997</v>
      </c>
      <c r="M67" s="14">
        <v>5.31172983</v>
      </c>
      <c r="N67" s="16">
        <v>0.44051331999999999</v>
      </c>
      <c r="O67" s="14" t="s">
        <v>582</v>
      </c>
      <c r="P67" s="16" t="s">
        <v>582</v>
      </c>
      <c r="Q67" s="14">
        <v>0</v>
      </c>
      <c r="R67" s="16">
        <v>0</v>
      </c>
      <c r="S67" s="14">
        <v>0</v>
      </c>
      <c r="T67" s="16">
        <v>0</v>
      </c>
      <c r="U67" s="14">
        <v>2.61567375</v>
      </c>
      <c r="V67" s="16">
        <v>0.25615677999999997</v>
      </c>
    </row>
    <row r="68" spans="1:22" x14ac:dyDescent="0.25">
      <c r="A68" s="11" t="s">
        <v>538</v>
      </c>
      <c r="B68" s="13">
        <v>12083</v>
      </c>
      <c r="C68" s="14">
        <f>(29/B68*100)</f>
        <v>0.2400066208722999</v>
      </c>
      <c r="D68" s="15">
        <v>12054</v>
      </c>
      <c r="E68" s="14">
        <v>6.8939091699999997</v>
      </c>
      <c r="F68" s="16">
        <v>0.20817208000000001</v>
      </c>
      <c r="G68" s="14">
        <v>14.443085890000001</v>
      </c>
      <c r="H68" s="16">
        <v>0.33015939</v>
      </c>
      <c r="I68" s="14">
        <v>32.795351160000003</v>
      </c>
      <c r="J68" s="16">
        <v>0.42546412</v>
      </c>
      <c r="K68" s="14">
        <v>27.430396680000001</v>
      </c>
      <c r="L68" s="16">
        <v>0.38043586000000001</v>
      </c>
      <c r="M68" s="14">
        <v>14.942653399999999</v>
      </c>
      <c r="N68" s="16">
        <v>0.29656916999999999</v>
      </c>
      <c r="O68" s="14" t="s">
        <v>582</v>
      </c>
      <c r="P68" s="16" t="s">
        <v>582</v>
      </c>
      <c r="Q68" s="14">
        <v>0</v>
      </c>
      <c r="R68" s="16">
        <v>0</v>
      </c>
      <c r="S68" s="14">
        <v>0</v>
      </c>
      <c r="T68" s="16">
        <v>0</v>
      </c>
      <c r="U68" s="14">
        <v>3.4946036899999999</v>
      </c>
      <c r="V68" s="16">
        <v>0.16464024999999999</v>
      </c>
    </row>
    <row r="69" spans="1:22" x14ac:dyDescent="0.25">
      <c r="A69" s="11" t="s">
        <v>539</v>
      </c>
      <c r="B69" s="13">
        <v>4876</v>
      </c>
      <c r="C69" s="14">
        <f>(0/B69*100)</f>
        <v>0</v>
      </c>
      <c r="D69" s="15">
        <v>4876</v>
      </c>
      <c r="E69" s="14">
        <v>5.0605099400000002</v>
      </c>
      <c r="F69" s="16">
        <v>0.53163819999999995</v>
      </c>
      <c r="G69" s="14">
        <v>7.4775201200000003</v>
      </c>
      <c r="H69" s="16">
        <v>0.40748499999999999</v>
      </c>
      <c r="I69" s="14">
        <v>47.892693399999999</v>
      </c>
      <c r="J69" s="16">
        <v>0.91251464999999998</v>
      </c>
      <c r="K69" s="14">
        <v>38.918736719999998</v>
      </c>
      <c r="L69" s="16">
        <v>0.95988962</v>
      </c>
      <c r="M69" s="14">
        <v>0</v>
      </c>
      <c r="N69" s="16">
        <v>0</v>
      </c>
      <c r="O69" s="14" t="s">
        <v>582</v>
      </c>
      <c r="P69" s="16" t="s">
        <v>582</v>
      </c>
      <c r="Q69" s="14">
        <v>0</v>
      </c>
      <c r="R69" s="16">
        <v>0</v>
      </c>
      <c r="S69" s="14">
        <v>0</v>
      </c>
      <c r="T69" s="16">
        <v>0</v>
      </c>
      <c r="U69" s="14">
        <v>0.65053983000000004</v>
      </c>
      <c r="V69" s="16">
        <v>0.19387156999999999</v>
      </c>
    </row>
    <row r="70" spans="1:22" x14ac:dyDescent="0.25">
      <c r="A70" s="11" t="s">
        <v>540</v>
      </c>
      <c r="B70" s="13">
        <v>6036</v>
      </c>
      <c r="C70" s="14">
        <f>(223/B70*100)</f>
        <v>3.6944996686547382</v>
      </c>
      <c r="D70" s="15">
        <v>5813</v>
      </c>
      <c r="E70" s="14">
        <v>4.9974478900000001</v>
      </c>
      <c r="F70" s="16">
        <v>0.36879181</v>
      </c>
      <c r="G70" s="14">
        <v>11.157586009999999</v>
      </c>
      <c r="H70" s="16">
        <v>0.59309493000000002</v>
      </c>
      <c r="I70" s="14">
        <v>41.077360900000002</v>
      </c>
      <c r="J70" s="16">
        <v>0.78148823000000001</v>
      </c>
      <c r="K70" s="14">
        <v>35.701449760000003</v>
      </c>
      <c r="L70" s="16">
        <v>1.4191910599999999</v>
      </c>
      <c r="M70" s="14">
        <v>4.3266809899999998</v>
      </c>
      <c r="N70" s="16">
        <v>0.28253083000000001</v>
      </c>
      <c r="O70" s="14" t="s">
        <v>582</v>
      </c>
      <c r="P70" s="16" t="s">
        <v>582</v>
      </c>
      <c r="Q70" s="14">
        <v>0</v>
      </c>
      <c r="R70" s="16">
        <v>0</v>
      </c>
      <c r="S70" s="14">
        <v>0</v>
      </c>
      <c r="T70" s="16">
        <v>0</v>
      </c>
      <c r="U70" s="14">
        <v>2.7394744499999999</v>
      </c>
      <c r="V70" s="16">
        <v>0.24111379999999999</v>
      </c>
    </row>
    <row r="71" spans="1:22" x14ac:dyDescent="0.25">
      <c r="A71" s="11" t="s">
        <v>541</v>
      </c>
      <c r="B71" s="13">
        <v>6115</v>
      </c>
      <c r="C71" s="14">
        <f>(21/B71*100)</f>
        <v>0.34341782502044155</v>
      </c>
      <c r="D71" s="15">
        <v>6094</v>
      </c>
      <c r="E71" s="14">
        <v>3.2448332400000002</v>
      </c>
      <c r="F71" s="16">
        <v>0.20830650000000001</v>
      </c>
      <c r="G71" s="14">
        <v>7.2663899000000001</v>
      </c>
      <c r="H71" s="16">
        <v>0.32403117999999997</v>
      </c>
      <c r="I71" s="14">
        <v>42.80451249</v>
      </c>
      <c r="J71" s="16">
        <v>0.67649353999999995</v>
      </c>
      <c r="K71" s="14">
        <v>40.551142570000003</v>
      </c>
      <c r="L71" s="16">
        <v>0.56371194000000002</v>
      </c>
      <c r="M71" s="14">
        <v>5.6742095199999998</v>
      </c>
      <c r="N71" s="16">
        <v>0.27684579999999998</v>
      </c>
      <c r="O71" s="14" t="s">
        <v>582</v>
      </c>
      <c r="P71" s="16" t="s">
        <v>582</v>
      </c>
      <c r="Q71" s="14">
        <v>0</v>
      </c>
      <c r="R71" s="16">
        <v>0</v>
      </c>
      <c r="S71" s="14">
        <v>0</v>
      </c>
      <c r="T71" s="16">
        <v>0</v>
      </c>
      <c r="U71" s="14">
        <v>0.45891229</v>
      </c>
      <c r="V71" s="16">
        <v>8.8600849999999995E-2</v>
      </c>
    </row>
    <row r="72" spans="1:22" x14ac:dyDescent="0.25">
      <c r="A72" s="11" t="s">
        <v>542</v>
      </c>
      <c r="B72" s="13">
        <v>7708</v>
      </c>
      <c r="C72" s="14">
        <f>(5/B72*100)</f>
        <v>6.4867669953295279E-2</v>
      </c>
      <c r="D72" s="15">
        <v>7703</v>
      </c>
      <c r="E72" s="14">
        <v>3.5593981399999999</v>
      </c>
      <c r="F72" s="16">
        <v>0.25222707</v>
      </c>
      <c r="G72" s="14">
        <v>12.10604388</v>
      </c>
      <c r="H72" s="16">
        <v>0.51225708000000003</v>
      </c>
      <c r="I72" s="14">
        <v>46.512151000000003</v>
      </c>
      <c r="J72" s="16">
        <v>0.74732874999999999</v>
      </c>
      <c r="K72" s="14">
        <v>29.455703230000001</v>
      </c>
      <c r="L72" s="16">
        <v>0.84944655000000002</v>
      </c>
      <c r="M72" s="14">
        <v>8.2003239800000003</v>
      </c>
      <c r="N72" s="16">
        <v>0.96499683000000003</v>
      </c>
      <c r="O72" s="14" t="s">
        <v>582</v>
      </c>
      <c r="P72" s="16" t="s">
        <v>582</v>
      </c>
      <c r="Q72" s="14">
        <v>0</v>
      </c>
      <c r="R72" s="16">
        <v>0</v>
      </c>
      <c r="S72" s="14">
        <v>0</v>
      </c>
      <c r="T72" s="16">
        <v>0</v>
      </c>
      <c r="U72" s="14">
        <v>0.16637977000000001</v>
      </c>
      <c r="V72" s="16">
        <v>4.6241629999999999E-2</v>
      </c>
    </row>
    <row r="73" spans="1:22" x14ac:dyDescent="0.25">
      <c r="A73" s="11" t="s">
        <v>543</v>
      </c>
      <c r="B73" s="13">
        <v>8249</v>
      </c>
      <c r="C73" s="14">
        <f>(160/B73*100)</f>
        <v>1.9396290459449632</v>
      </c>
      <c r="D73" s="15">
        <v>8089</v>
      </c>
      <c r="E73" s="14">
        <v>2.5504081300000001</v>
      </c>
      <c r="F73" s="16">
        <v>0.25482010999999999</v>
      </c>
      <c r="G73" s="14">
        <v>5.8078022799999998</v>
      </c>
      <c r="H73" s="16">
        <v>0.31772592999999999</v>
      </c>
      <c r="I73" s="14">
        <v>45.079963749999997</v>
      </c>
      <c r="J73" s="16">
        <v>0.79396931000000004</v>
      </c>
      <c r="K73" s="14">
        <v>34.340520849999997</v>
      </c>
      <c r="L73" s="16">
        <v>0.78718752000000003</v>
      </c>
      <c r="M73" s="14">
        <v>11.47847397</v>
      </c>
      <c r="N73" s="16">
        <v>0.72324754000000002</v>
      </c>
      <c r="O73" s="14" t="s">
        <v>582</v>
      </c>
      <c r="P73" s="16" t="s">
        <v>582</v>
      </c>
      <c r="Q73" s="14">
        <v>0</v>
      </c>
      <c r="R73" s="16">
        <v>0</v>
      </c>
      <c r="S73" s="14">
        <v>0</v>
      </c>
      <c r="T73" s="16">
        <v>0</v>
      </c>
      <c r="U73" s="14">
        <v>0.74283102000000001</v>
      </c>
      <c r="V73" s="16">
        <v>0.15238452999999999</v>
      </c>
    </row>
    <row r="74" spans="1:22" x14ac:dyDescent="0.25">
      <c r="A74" s="11" t="s">
        <v>544</v>
      </c>
      <c r="B74" s="13">
        <v>4692</v>
      </c>
      <c r="C74" s="14">
        <f>(82/B74*100)</f>
        <v>1.7476555839727195</v>
      </c>
      <c r="D74" s="15">
        <v>4610</v>
      </c>
      <c r="E74" s="14">
        <v>6.0582914099999998</v>
      </c>
      <c r="F74" s="16">
        <v>0.37309019999999998</v>
      </c>
      <c r="G74" s="14">
        <v>12.178805840000001</v>
      </c>
      <c r="H74" s="16">
        <v>0.53884564999999995</v>
      </c>
      <c r="I74" s="14">
        <v>43.253453999999998</v>
      </c>
      <c r="J74" s="16">
        <v>0.70389281999999997</v>
      </c>
      <c r="K74" s="14">
        <v>33.590751840000003</v>
      </c>
      <c r="L74" s="16">
        <v>0.65859674999999995</v>
      </c>
      <c r="M74" s="14">
        <v>0</v>
      </c>
      <c r="N74" s="16">
        <v>0</v>
      </c>
      <c r="O74" s="14" t="s">
        <v>582</v>
      </c>
      <c r="P74" s="16" t="s">
        <v>582</v>
      </c>
      <c r="Q74" s="14">
        <v>0</v>
      </c>
      <c r="R74" s="16">
        <v>0</v>
      </c>
      <c r="S74" s="14">
        <v>0.16354021999999999</v>
      </c>
      <c r="T74" s="16">
        <v>6.9389729999999997E-2</v>
      </c>
      <c r="U74" s="14">
        <v>4.7551566899999997</v>
      </c>
      <c r="V74" s="16">
        <v>0.31278193999999998</v>
      </c>
    </row>
    <row r="75" spans="1:22" x14ac:dyDescent="0.25">
      <c r="A75" s="11" t="s">
        <v>545</v>
      </c>
      <c r="B75" s="13">
        <v>5375</v>
      </c>
      <c r="C75" s="14">
        <f>(254/B75*100)</f>
        <v>4.7255813953488373</v>
      </c>
      <c r="D75" s="15">
        <v>5121</v>
      </c>
      <c r="E75" s="14">
        <v>10.273954310000001</v>
      </c>
      <c r="F75" s="16">
        <v>0.45184635000000001</v>
      </c>
      <c r="G75" s="14">
        <v>21.56037817</v>
      </c>
      <c r="H75" s="16">
        <v>0.67133268999999995</v>
      </c>
      <c r="I75" s="14">
        <v>39.985624989999998</v>
      </c>
      <c r="J75" s="16">
        <v>0.89776160999999999</v>
      </c>
      <c r="K75" s="14">
        <v>14.65942021</v>
      </c>
      <c r="L75" s="16">
        <v>0.58845046000000001</v>
      </c>
      <c r="M75" s="14">
        <v>8.2916572300000002</v>
      </c>
      <c r="N75" s="16">
        <v>0.72710640000000004</v>
      </c>
      <c r="O75" s="14" t="s">
        <v>582</v>
      </c>
      <c r="P75" s="16" t="s">
        <v>582</v>
      </c>
      <c r="Q75" s="14">
        <v>0</v>
      </c>
      <c r="R75" s="16">
        <v>0</v>
      </c>
      <c r="S75" s="14">
        <v>0</v>
      </c>
      <c r="T75" s="16">
        <v>0</v>
      </c>
      <c r="U75" s="14">
        <v>5.22896508</v>
      </c>
      <c r="V75" s="16">
        <v>0.37810738999999999</v>
      </c>
    </row>
    <row r="76" spans="1:22" x14ac:dyDescent="0.25">
      <c r="A76" s="11" t="s">
        <v>546</v>
      </c>
      <c r="B76" s="13">
        <v>14167</v>
      </c>
      <c r="C76" s="14">
        <f>(232/B76*100)</f>
        <v>1.6376085268581915</v>
      </c>
      <c r="D76" s="15">
        <v>13935</v>
      </c>
      <c r="E76" s="14">
        <v>6.4166968799999999</v>
      </c>
      <c r="F76" s="16">
        <v>0.27271884000000002</v>
      </c>
      <c r="G76" s="14">
        <v>14.015052710000001</v>
      </c>
      <c r="H76" s="16">
        <v>0.44302749000000002</v>
      </c>
      <c r="I76" s="14">
        <v>34.037863010000002</v>
      </c>
      <c r="J76" s="16">
        <v>0.60319111000000003</v>
      </c>
      <c r="K76" s="14">
        <v>31.279633310000001</v>
      </c>
      <c r="L76" s="16">
        <v>0.57401860000000005</v>
      </c>
      <c r="M76" s="14">
        <v>12.057348169999999</v>
      </c>
      <c r="N76" s="16">
        <v>0.48518382999999998</v>
      </c>
      <c r="O76" s="14" t="s">
        <v>582</v>
      </c>
      <c r="P76" s="16" t="s">
        <v>582</v>
      </c>
      <c r="Q76" s="14">
        <v>0</v>
      </c>
      <c r="R76" s="16">
        <v>0</v>
      </c>
      <c r="S76" s="14">
        <v>0</v>
      </c>
      <c r="T76" s="16">
        <v>0</v>
      </c>
      <c r="U76" s="14">
        <v>2.1934059299999999</v>
      </c>
      <c r="V76" s="16">
        <v>0.16760348999999999</v>
      </c>
    </row>
    <row r="77" spans="1:22" x14ac:dyDescent="0.25">
      <c r="A77" s="11" t="s">
        <v>547</v>
      </c>
      <c r="B77" s="13">
        <v>6062</v>
      </c>
      <c r="C77" s="14">
        <f>(188/B77*100)</f>
        <v>3.1012867040580665</v>
      </c>
      <c r="D77" s="15">
        <v>5874</v>
      </c>
      <c r="E77" s="14">
        <v>6.3419061399999999</v>
      </c>
      <c r="F77" s="16">
        <v>0.38730023000000002</v>
      </c>
      <c r="G77" s="14">
        <v>10.073579199999999</v>
      </c>
      <c r="H77" s="16">
        <v>0.42398395</v>
      </c>
      <c r="I77" s="14">
        <v>33.273020750000001</v>
      </c>
      <c r="J77" s="16">
        <v>0.72065122000000004</v>
      </c>
      <c r="K77" s="14">
        <v>31.36989058</v>
      </c>
      <c r="L77" s="16">
        <v>0.68325811000000003</v>
      </c>
      <c r="M77" s="14">
        <v>11.508011890000001</v>
      </c>
      <c r="N77" s="16">
        <v>0.59926360000000001</v>
      </c>
      <c r="O77" s="14" t="s">
        <v>582</v>
      </c>
      <c r="P77" s="16" t="s">
        <v>582</v>
      </c>
      <c r="Q77" s="14">
        <v>0</v>
      </c>
      <c r="R77" s="16">
        <v>0</v>
      </c>
      <c r="S77" s="14">
        <v>0</v>
      </c>
      <c r="T77" s="16">
        <v>0</v>
      </c>
      <c r="U77" s="14">
        <v>7.4335914299999999</v>
      </c>
      <c r="V77" s="16">
        <v>0.43568057999999998</v>
      </c>
    </row>
    <row r="78" spans="1:22" x14ac:dyDescent="0.25">
      <c r="A78" s="11" t="s">
        <v>548</v>
      </c>
      <c r="B78" s="13">
        <v>5826</v>
      </c>
      <c r="C78" s="14">
        <f>(0/B78*100)</f>
        <v>0</v>
      </c>
      <c r="D78" s="15">
        <v>5826</v>
      </c>
      <c r="E78" s="14">
        <v>2.77887401</v>
      </c>
      <c r="F78" s="16">
        <v>0.32727633</v>
      </c>
      <c r="G78" s="14">
        <v>4.3923037799999998</v>
      </c>
      <c r="H78" s="16">
        <v>0.29530816999999998</v>
      </c>
      <c r="I78" s="14">
        <v>72.531003589999997</v>
      </c>
      <c r="J78" s="16">
        <v>0.95630928999999998</v>
      </c>
      <c r="K78" s="14">
        <v>19.820175769999999</v>
      </c>
      <c r="L78" s="16">
        <v>0.89175850000000001</v>
      </c>
      <c r="M78" s="14">
        <v>0</v>
      </c>
      <c r="N78" s="16">
        <v>0</v>
      </c>
      <c r="O78" s="14" t="s">
        <v>582</v>
      </c>
      <c r="P78" s="16" t="s">
        <v>582</v>
      </c>
      <c r="Q78" s="14">
        <v>0</v>
      </c>
      <c r="R78" s="16">
        <v>0</v>
      </c>
      <c r="S78" s="14">
        <v>2.7845990000000001E-2</v>
      </c>
      <c r="T78" s="16">
        <v>2.040047E-2</v>
      </c>
      <c r="U78" s="14">
        <v>0.44979686000000002</v>
      </c>
      <c r="V78" s="16">
        <v>0.14268700000000001</v>
      </c>
    </row>
    <row r="79" spans="1:22" ht="24.95" customHeight="1" x14ac:dyDescent="0.25">
      <c r="A79" s="11" t="s">
        <v>549</v>
      </c>
      <c r="B79" s="13">
        <v>1657</v>
      </c>
      <c r="C79" s="14">
        <f>(41/B79*100)</f>
        <v>2.4743512371756187</v>
      </c>
      <c r="D79" s="15">
        <v>1616</v>
      </c>
      <c r="E79" s="14">
        <v>3.9407330599999999</v>
      </c>
      <c r="F79" s="16">
        <v>0.75273126999999995</v>
      </c>
      <c r="G79" s="14">
        <v>11.28945212</v>
      </c>
      <c r="H79" s="16">
        <v>1.09991175</v>
      </c>
      <c r="I79" s="14">
        <v>44.613879220000001</v>
      </c>
      <c r="J79" s="16">
        <v>1.8220203399999999</v>
      </c>
      <c r="K79" s="14">
        <v>38.765579979999998</v>
      </c>
      <c r="L79" s="16">
        <v>2.2814003299999999</v>
      </c>
      <c r="M79" s="14">
        <v>0</v>
      </c>
      <c r="N79" s="16">
        <v>0</v>
      </c>
      <c r="O79" s="14" t="s">
        <v>582</v>
      </c>
      <c r="P79" s="16" t="s">
        <v>582</v>
      </c>
      <c r="Q79" s="14">
        <v>0</v>
      </c>
      <c r="R79" s="16">
        <v>0</v>
      </c>
      <c r="S79" s="14">
        <v>0</v>
      </c>
      <c r="T79" s="16">
        <v>0</v>
      </c>
      <c r="U79" s="14">
        <v>1.3903556100000001</v>
      </c>
      <c r="V79" s="16">
        <v>0.27884099000000001</v>
      </c>
    </row>
    <row r="80" spans="1:22" x14ac:dyDescent="0.25">
      <c r="A80" s="11" t="s">
        <v>550</v>
      </c>
      <c r="B80" s="13">
        <v>7841</v>
      </c>
      <c r="C80" s="14">
        <f>(0/B80*100)</f>
        <v>0</v>
      </c>
      <c r="D80" s="15">
        <v>7841</v>
      </c>
      <c r="E80" s="14">
        <v>3.12750905</v>
      </c>
      <c r="F80" s="16">
        <v>0.24948862999999999</v>
      </c>
      <c r="G80" s="14">
        <v>4.7877246500000004</v>
      </c>
      <c r="H80" s="16">
        <v>0.39920603999999998</v>
      </c>
      <c r="I80" s="14">
        <v>31.59133456</v>
      </c>
      <c r="J80" s="16">
        <v>0.93361077000000003</v>
      </c>
      <c r="K80" s="14">
        <v>60.247777569999997</v>
      </c>
      <c r="L80" s="16">
        <v>0.89582735999999996</v>
      </c>
      <c r="M80" s="14">
        <v>0</v>
      </c>
      <c r="N80" s="16">
        <v>0</v>
      </c>
      <c r="O80" s="14" t="s">
        <v>582</v>
      </c>
      <c r="P80" s="16" t="s">
        <v>582</v>
      </c>
      <c r="Q80" s="14">
        <v>0</v>
      </c>
      <c r="R80" s="16">
        <v>0</v>
      </c>
      <c r="S80" s="14">
        <v>0</v>
      </c>
      <c r="T80" s="16">
        <v>0</v>
      </c>
      <c r="U80" s="14">
        <v>0.24565418</v>
      </c>
      <c r="V80" s="16">
        <v>7.9363199999999995E-2</v>
      </c>
    </row>
    <row r="81" spans="1:22" x14ac:dyDescent="0.25">
      <c r="A81" s="19" t="s">
        <v>551</v>
      </c>
      <c r="B81" s="13">
        <v>8861</v>
      </c>
      <c r="C81" s="14">
        <f>(76/B81*100)</f>
        <v>0.85769100552984989</v>
      </c>
      <c r="D81" s="15">
        <v>8785</v>
      </c>
      <c r="E81" s="14">
        <v>3.8649711299999998</v>
      </c>
      <c r="F81" s="16">
        <v>0.26314201999999998</v>
      </c>
      <c r="G81" s="14">
        <v>11.32689586</v>
      </c>
      <c r="H81" s="16">
        <v>0.45235091999999999</v>
      </c>
      <c r="I81" s="14">
        <v>45.14688108</v>
      </c>
      <c r="J81" s="16">
        <v>0.78415796000000004</v>
      </c>
      <c r="K81" s="14">
        <v>28.351189359999999</v>
      </c>
      <c r="L81" s="16">
        <v>0.75394163000000003</v>
      </c>
      <c r="M81" s="14">
        <v>10.520632389999999</v>
      </c>
      <c r="N81" s="16">
        <v>0.71810531</v>
      </c>
      <c r="O81" s="14" t="s">
        <v>582</v>
      </c>
      <c r="P81" s="16" t="s">
        <v>582</v>
      </c>
      <c r="Q81" s="14">
        <v>0</v>
      </c>
      <c r="R81" s="16">
        <v>0</v>
      </c>
      <c r="S81" s="14">
        <v>0</v>
      </c>
      <c r="T81" s="16">
        <v>0</v>
      </c>
      <c r="U81" s="14">
        <v>0.78943019000000003</v>
      </c>
      <c r="V81" s="16">
        <v>0.13012170000000001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(544/B7*100)</f>
        <v>3.7439779766001378</v>
      </c>
      <c r="D7" s="15">
        <v>13986</v>
      </c>
      <c r="E7" s="14">
        <v>8.8395552500000001</v>
      </c>
      <c r="F7" s="16">
        <v>0.34387452000000002</v>
      </c>
      <c r="G7" s="14">
        <v>14.83109642</v>
      </c>
      <c r="H7" s="16">
        <v>0.37042406</v>
      </c>
      <c r="I7" s="14">
        <v>36.427534039999998</v>
      </c>
      <c r="J7" s="16">
        <v>0.53299328999999995</v>
      </c>
      <c r="K7" s="14">
        <v>23.739074519999999</v>
      </c>
      <c r="L7" s="16">
        <v>0.51664034999999997</v>
      </c>
      <c r="M7" s="14">
        <v>14.699505220000001</v>
      </c>
      <c r="N7" s="16">
        <v>0.49620502</v>
      </c>
      <c r="O7" s="14" t="s">
        <v>582</v>
      </c>
      <c r="P7" s="16" t="s">
        <v>582</v>
      </c>
      <c r="Q7" s="14">
        <v>0</v>
      </c>
      <c r="R7" s="16">
        <v>0</v>
      </c>
      <c r="S7" s="14">
        <v>0</v>
      </c>
      <c r="T7" s="16">
        <v>0</v>
      </c>
      <c r="U7" s="14">
        <v>1.4632345600000001</v>
      </c>
      <c r="V7" s="16">
        <v>0.12174603000000001</v>
      </c>
    </row>
    <row r="8" spans="1:22" x14ac:dyDescent="0.25">
      <c r="A8" s="11" t="s">
        <v>478</v>
      </c>
      <c r="B8" s="13">
        <v>7007</v>
      </c>
      <c r="C8" s="14">
        <f>(53/B8*100)</f>
        <v>0.7563864706721849</v>
      </c>
      <c r="D8" s="15">
        <v>6954</v>
      </c>
      <c r="E8" s="14">
        <v>8.2799199399999992</v>
      </c>
      <c r="F8" s="16">
        <v>0.70271707000000005</v>
      </c>
      <c r="G8" s="14">
        <v>11.291113859999999</v>
      </c>
      <c r="H8" s="16">
        <v>0.52970390999999994</v>
      </c>
      <c r="I8" s="14">
        <v>27.750681499999999</v>
      </c>
      <c r="J8" s="16">
        <v>0.79277871</v>
      </c>
      <c r="K8" s="14">
        <v>33.420273459999997</v>
      </c>
      <c r="L8" s="16">
        <v>0.98737803999999996</v>
      </c>
      <c r="M8" s="14">
        <v>16.844628409999999</v>
      </c>
      <c r="N8" s="16">
        <v>0.87170590000000003</v>
      </c>
      <c r="O8" s="14" t="s">
        <v>582</v>
      </c>
      <c r="P8" s="16" t="s">
        <v>582</v>
      </c>
      <c r="Q8" s="14">
        <v>0</v>
      </c>
      <c r="R8" s="16">
        <v>0</v>
      </c>
      <c r="S8" s="14">
        <v>0</v>
      </c>
      <c r="T8" s="16">
        <v>0</v>
      </c>
      <c r="U8" s="14">
        <v>2.4133828199999998</v>
      </c>
      <c r="V8" s="16">
        <v>0.27343171999999999</v>
      </c>
    </row>
    <row r="9" spans="1:22" x14ac:dyDescent="0.25">
      <c r="A9" s="11" t="s">
        <v>479</v>
      </c>
      <c r="B9" s="13">
        <v>9651</v>
      </c>
      <c r="C9" s="14">
        <f>(642/B9*100)</f>
        <v>6.6521603978862291</v>
      </c>
      <c r="D9" s="15">
        <v>9009</v>
      </c>
      <c r="E9" s="14">
        <v>11.41116411</v>
      </c>
      <c r="F9" s="16">
        <v>0.43888749999999999</v>
      </c>
      <c r="G9" s="14">
        <v>17.402116370000002</v>
      </c>
      <c r="H9" s="16">
        <v>0.59875959999999995</v>
      </c>
      <c r="I9" s="14">
        <v>37.135772869999997</v>
      </c>
      <c r="J9" s="16">
        <v>0.56344894999999995</v>
      </c>
      <c r="K9" s="14">
        <v>25.287768549999999</v>
      </c>
      <c r="L9" s="16">
        <v>0.63476690999999996</v>
      </c>
      <c r="M9" s="14">
        <v>5.2375804300000004</v>
      </c>
      <c r="N9" s="16">
        <v>0.40112165999999999</v>
      </c>
      <c r="O9" s="14" t="s">
        <v>582</v>
      </c>
      <c r="P9" s="16" t="s">
        <v>582</v>
      </c>
      <c r="Q9" s="14">
        <v>0</v>
      </c>
      <c r="R9" s="16">
        <v>0</v>
      </c>
      <c r="S9" s="14">
        <v>0</v>
      </c>
      <c r="T9" s="16">
        <v>0</v>
      </c>
      <c r="U9" s="14">
        <v>3.5255976800000002</v>
      </c>
      <c r="V9" s="16">
        <v>0.24645295</v>
      </c>
    </row>
    <row r="10" spans="1:22" x14ac:dyDescent="0.25">
      <c r="A10" s="11" t="s">
        <v>480</v>
      </c>
      <c r="B10" s="13">
        <v>20058</v>
      </c>
      <c r="C10" s="14">
        <f>(547/B10*100)</f>
        <v>2.7270914348389672</v>
      </c>
      <c r="D10" s="15">
        <v>19511</v>
      </c>
      <c r="E10" s="14">
        <v>8.3585896500000008</v>
      </c>
      <c r="F10" s="16">
        <v>0.37608992000000002</v>
      </c>
      <c r="G10" s="14">
        <v>15.706142229999999</v>
      </c>
      <c r="H10" s="16">
        <v>0.38910700999999998</v>
      </c>
      <c r="I10" s="14">
        <v>39.125256569999998</v>
      </c>
      <c r="J10" s="16">
        <v>0.48715285000000003</v>
      </c>
      <c r="K10" s="14">
        <v>27.522337270000001</v>
      </c>
      <c r="L10" s="16">
        <v>0.67792848999999999</v>
      </c>
      <c r="M10" s="14">
        <v>7.6103137600000004</v>
      </c>
      <c r="N10" s="16">
        <v>0.36815969999999998</v>
      </c>
      <c r="O10" s="14" t="s">
        <v>582</v>
      </c>
      <c r="P10" s="16" t="s">
        <v>582</v>
      </c>
      <c r="Q10" s="14">
        <v>0</v>
      </c>
      <c r="R10" s="16">
        <v>0</v>
      </c>
      <c r="S10" s="14">
        <v>0</v>
      </c>
      <c r="T10" s="16">
        <v>0</v>
      </c>
      <c r="U10" s="14">
        <v>1.6773605300000001</v>
      </c>
      <c r="V10" s="16">
        <v>0.18120573000000001</v>
      </c>
    </row>
    <row r="11" spans="1:22" x14ac:dyDescent="0.25">
      <c r="A11" s="11" t="s">
        <v>481</v>
      </c>
      <c r="B11" s="13">
        <v>7053</v>
      </c>
      <c r="C11" s="14">
        <f>(98/B11*100)</f>
        <v>1.3894796540479228</v>
      </c>
      <c r="D11" s="15">
        <v>6955</v>
      </c>
      <c r="E11" s="14">
        <v>6.9635195100000002</v>
      </c>
      <c r="F11" s="16">
        <v>0.42547645000000001</v>
      </c>
      <c r="G11" s="14">
        <v>18.730793479999999</v>
      </c>
      <c r="H11" s="16">
        <v>0.63585135000000004</v>
      </c>
      <c r="I11" s="14">
        <v>40.695738519999999</v>
      </c>
      <c r="J11" s="16">
        <v>0.78994220999999998</v>
      </c>
      <c r="K11" s="14">
        <v>20.904449329999998</v>
      </c>
      <c r="L11" s="16">
        <v>0.81855800000000001</v>
      </c>
      <c r="M11" s="14">
        <v>10.45191018</v>
      </c>
      <c r="N11" s="16">
        <v>0.56812699</v>
      </c>
      <c r="O11" s="14" t="s">
        <v>582</v>
      </c>
      <c r="P11" s="16" t="s">
        <v>582</v>
      </c>
      <c r="Q11" s="14">
        <v>0</v>
      </c>
      <c r="R11" s="16">
        <v>0</v>
      </c>
      <c r="S11" s="14">
        <v>0</v>
      </c>
      <c r="T11" s="16">
        <v>0</v>
      </c>
      <c r="U11" s="14">
        <v>2.25358897</v>
      </c>
      <c r="V11" s="16">
        <v>0.24674752</v>
      </c>
    </row>
    <row r="12" spans="1:22" x14ac:dyDescent="0.25">
      <c r="A12" s="11" t="s">
        <v>482</v>
      </c>
      <c r="B12" s="13">
        <v>6894</v>
      </c>
      <c r="C12" s="14">
        <f>(59/B12*100)</f>
        <v>0.85581665216129965</v>
      </c>
      <c r="D12" s="15">
        <v>6835</v>
      </c>
      <c r="E12" s="14">
        <v>11.86679934</v>
      </c>
      <c r="F12" s="16">
        <v>0.58170319999999998</v>
      </c>
      <c r="G12" s="14">
        <v>17.700390909999999</v>
      </c>
      <c r="H12" s="16">
        <v>0.53788630999999998</v>
      </c>
      <c r="I12" s="14">
        <v>35.060359869999999</v>
      </c>
      <c r="J12" s="16">
        <v>0.72152254999999998</v>
      </c>
      <c r="K12" s="14">
        <v>29.129399410000001</v>
      </c>
      <c r="L12" s="16">
        <v>0.92703398999999997</v>
      </c>
      <c r="M12" s="14">
        <v>3.9779236600000001</v>
      </c>
      <c r="N12" s="16">
        <v>0.38596943</v>
      </c>
      <c r="O12" s="14" t="s">
        <v>582</v>
      </c>
      <c r="P12" s="16" t="s">
        <v>582</v>
      </c>
      <c r="Q12" s="14">
        <v>0</v>
      </c>
      <c r="R12" s="16">
        <v>0</v>
      </c>
      <c r="S12" s="14">
        <v>0</v>
      </c>
      <c r="T12" s="16">
        <v>0</v>
      </c>
      <c r="U12" s="14">
        <v>2.2651268099999999</v>
      </c>
      <c r="V12" s="16">
        <v>0.29747943999999998</v>
      </c>
    </row>
    <row r="13" spans="1:22" x14ac:dyDescent="0.25">
      <c r="A13" s="11" t="s">
        <v>483</v>
      </c>
      <c r="B13" s="13">
        <v>7161</v>
      </c>
      <c r="C13" s="14">
        <f>(139/B13*100)</f>
        <v>1.9410696830051668</v>
      </c>
      <c r="D13" s="15">
        <v>7022</v>
      </c>
      <c r="E13" s="14">
        <v>6.3354041199999998</v>
      </c>
      <c r="F13" s="16">
        <v>0.35897427999999998</v>
      </c>
      <c r="G13" s="14">
        <v>14.36374563</v>
      </c>
      <c r="H13" s="16">
        <v>0.59759620999999996</v>
      </c>
      <c r="I13" s="14">
        <v>42.303704549999999</v>
      </c>
      <c r="J13" s="16">
        <v>0.79223566000000001</v>
      </c>
      <c r="K13" s="14">
        <v>32.566501260000003</v>
      </c>
      <c r="L13" s="16">
        <v>0.98803344999999998</v>
      </c>
      <c r="M13" s="14">
        <v>3.2216342500000001</v>
      </c>
      <c r="N13" s="16">
        <v>0.39151573000000001</v>
      </c>
      <c r="O13" s="14" t="s">
        <v>582</v>
      </c>
      <c r="P13" s="16" t="s">
        <v>582</v>
      </c>
      <c r="Q13" s="14">
        <v>0</v>
      </c>
      <c r="R13" s="16">
        <v>0</v>
      </c>
      <c r="S13" s="14">
        <v>0</v>
      </c>
      <c r="T13" s="16">
        <v>0</v>
      </c>
      <c r="U13" s="14">
        <v>1.2090101900000001</v>
      </c>
      <c r="V13" s="16">
        <v>0.16537895</v>
      </c>
    </row>
    <row r="14" spans="1:22" x14ac:dyDescent="0.25">
      <c r="A14" s="11" t="s">
        <v>484</v>
      </c>
      <c r="B14" s="13">
        <v>5587</v>
      </c>
      <c r="C14" s="14">
        <f>(78/B14*100)</f>
        <v>1.3960980848398066</v>
      </c>
      <c r="D14" s="15">
        <v>5509</v>
      </c>
      <c r="E14" s="14">
        <v>5.6356674</v>
      </c>
      <c r="F14" s="16">
        <v>0.36704485999999997</v>
      </c>
      <c r="G14" s="14">
        <v>14.82041761</v>
      </c>
      <c r="H14" s="16">
        <v>0.59680407000000002</v>
      </c>
      <c r="I14" s="14">
        <v>43.886955389999997</v>
      </c>
      <c r="J14" s="16">
        <v>0.63949266999999999</v>
      </c>
      <c r="K14" s="14">
        <v>32.401241910000003</v>
      </c>
      <c r="L14" s="16">
        <v>0.96142640999999995</v>
      </c>
      <c r="M14" s="14">
        <v>2.4375598599999999</v>
      </c>
      <c r="N14" s="16">
        <v>0.23124138</v>
      </c>
      <c r="O14" s="14" t="s">
        <v>582</v>
      </c>
      <c r="P14" s="16" t="s">
        <v>582</v>
      </c>
      <c r="Q14" s="14">
        <v>0</v>
      </c>
      <c r="R14" s="16">
        <v>0</v>
      </c>
      <c r="S14" s="14">
        <v>0</v>
      </c>
      <c r="T14" s="16">
        <v>0</v>
      </c>
      <c r="U14" s="14">
        <v>0.81815784000000003</v>
      </c>
      <c r="V14" s="16">
        <v>0.12860113000000001</v>
      </c>
    </row>
    <row r="15" spans="1:22" x14ac:dyDescent="0.25">
      <c r="A15" s="11" t="s">
        <v>485</v>
      </c>
      <c r="B15" s="13">
        <v>5882</v>
      </c>
      <c r="C15" s="14">
        <f>(63/B15*100)</f>
        <v>1.0710642638558314</v>
      </c>
      <c r="D15" s="15">
        <v>5819</v>
      </c>
      <c r="E15" s="14">
        <v>7.0221854199999996</v>
      </c>
      <c r="F15" s="16">
        <v>0.43408201000000002</v>
      </c>
      <c r="G15" s="14">
        <v>19.642539240000001</v>
      </c>
      <c r="H15" s="16">
        <v>0.79641828999999997</v>
      </c>
      <c r="I15" s="14">
        <v>46.988456880000001</v>
      </c>
      <c r="J15" s="16">
        <v>0.67684098999999998</v>
      </c>
      <c r="K15" s="14">
        <v>23.314499640000001</v>
      </c>
      <c r="L15" s="16">
        <v>0.92512169</v>
      </c>
      <c r="M15" s="14">
        <v>1.5669367400000001</v>
      </c>
      <c r="N15" s="16">
        <v>0.19263904000000001</v>
      </c>
      <c r="O15" s="14" t="s">
        <v>582</v>
      </c>
      <c r="P15" s="16" t="s">
        <v>582</v>
      </c>
      <c r="Q15" s="14">
        <v>0</v>
      </c>
      <c r="R15" s="16">
        <v>0</v>
      </c>
      <c r="S15" s="14">
        <v>0</v>
      </c>
      <c r="T15" s="16">
        <v>0</v>
      </c>
      <c r="U15" s="14">
        <v>1.4653820799999999</v>
      </c>
      <c r="V15" s="16">
        <v>0.21315964000000001</v>
      </c>
    </row>
    <row r="16" spans="1:22" x14ac:dyDescent="0.25">
      <c r="A16" s="11" t="s">
        <v>486</v>
      </c>
      <c r="B16" s="13">
        <v>6108</v>
      </c>
      <c r="C16" s="14">
        <f>(122/B16*100)</f>
        <v>1.9973804846103469</v>
      </c>
      <c r="D16" s="15">
        <v>5986</v>
      </c>
      <c r="E16" s="14">
        <v>13.352247950000001</v>
      </c>
      <c r="F16" s="16">
        <v>0.55450918000000005</v>
      </c>
      <c r="G16" s="14">
        <v>21.818893689999999</v>
      </c>
      <c r="H16" s="16">
        <v>0.60513545000000002</v>
      </c>
      <c r="I16" s="14">
        <v>34.125787500000001</v>
      </c>
      <c r="J16" s="16">
        <v>0.68881875000000004</v>
      </c>
      <c r="K16" s="14">
        <v>20.420867560000001</v>
      </c>
      <c r="L16" s="16">
        <v>0.58483655000000001</v>
      </c>
      <c r="M16" s="14">
        <v>7.7878761499999998</v>
      </c>
      <c r="N16" s="16">
        <v>0.68885803999999995</v>
      </c>
      <c r="O16" s="14" t="s">
        <v>582</v>
      </c>
      <c r="P16" s="16" t="s">
        <v>582</v>
      </c>
      <c r="Q16" s="14">
        <v>0</v>
      </c>
      <c r="R16" s="16">
        <v>0</v>
      </c>
      <c r="S16" s="14">
        <v>0</v>
      </c>
      <c r="T16" s="16">
        <v>0</v>
      </c>
      <c r="U16" s="14">
        <v>2.4943271500000002</v>
      </c>
      <c r="V16" s="16">
        <v>0.24267753</v>
      </c>
    </row>
    <row r="17" spans="1:22" x14ac:dyDescent="0.25">
      <c r="A17" s="11" t="s">
        <v>487</v>
      </c>
      <c r="B17" s="13">
        <v>6504</v>
      </c>
      <c r="C17" s="14">
        <f>(1219/B17*100)</f>
        <v>18.742312423124229</v>
      </c>
      <c r="D17" s="15">
        <v>5285</v>
      </c>
      <c r="E17" s="14">
        <v>6.83489141</v>
      </c>
      <c r="F17" s="16">
        <v>0.39506764</v>
      </c>
      <c r="G17" s="14">
        <v>15.059383820000001</v>
      </c>
      <c r="H17" s="16">
        <v>0.52017064000000002</v>
      </c>
      <c r="I17" s="14">
        <v>37.724526500000003</v>
      </c>
      <c r="J17" s="16">
        <v>0.78851998000000001</v>
      </c>
      <c r="K17" s="14">
        <v>31.308372729999999</v>
      </c>
      <c r="L17" s="16">
        <v>0.87468157999999996</v>
      </c>
      <c r="M17" s="14">
        <v>4.2325196900000002</v>
      </c>
      <c r="N17" s="16">
        <v>0.57935988000000005</v>
      </c>
      <c r="O17" s="14" t="s">
        <v>582</v>
      </c>
      <c r="P17" s="16" t="s">
        <v>582</v>
      </c>
      <c r="Q17" s="14">
        <v>0</v>
      </c>
      <c r="R17" s="16">
        <v>0</v>
      </c>
      <c r="S17" s="14">
        <v>0</v>
      </c>
      <c r="T17" s="16">
        <v>0</v>
      </c>
      <c r="U17" s="14">
        <v>4.84030586</v>
      </c>
      <c r="V17" s="16">
        <v>0.34026704000000002</v>
      </c>
    </row>
    <row r="18" spans="1:22" x14ac:dyDescent="0.25">
      <c r="A18" s="11" t="s">
        <v>488</v>
      </c>
      <c r="B18" s="13">
        <v>5532</v>
      </c>
      <c r="C18" s="14">
        <f>(29/B18*100)</f>
        <v>0.52422270426608819</v>
      </c>
      <c r="D18" s="15">
        <v>5503</v>
      </c>
      <c r="E18" s="14">
        <v>10.009813830000001</v>
      </c>
      <c r="F18" s="16">
        <v>0.5417265</v>
      </c>
      <c r="G18" s="14">
        <v>18.81598739</v>
      </c>
      <c r="H18" s="16">
        <v>0.57818451000000004</v>
      </c>
      <c r="I18" s="14">
        <v>40.546287499999998</v>
      </c>
      <c r="J18" s="16">
        <v>0.76372899000000005</v>
      </c>
      <c r="K18" s="14">
        <v>24.158633009999999</v>
      </c>
      <c r="L18" s="16">
        <v>0.69801860000000004</v>
      </c>
      <c r="M18" s="14">
        <v>4.1571547500000001</v>
      </c>
      <c r="N18" s="16">
        <v>0.35353232000000001</v>
      </c>
      <c r="O18" s="14" t="s">
        <v>582</v>
      </c>
      <c r="P18" s="16" t="s">
        <v>582</v>
      </c>
      <c r="Q18" s="14">
        <v>0</v>
      </c>
      <c r="R18" s="16">
        <v>0</v>
      </c>
      <c r="S18" s="14">
        <v>0</v>
      </c>
      <c r="T18" s="16">
        <v>0</v>
      </c>
      <c r="U18" s="14">
        <v>2.3121235200000001</v>
      </c>
      <c r="V18" s="16">
        <v>0.31188919999999998</v>
      </c>
    </row>
    <row r="19" spans="1:22" x14ac:dyDescent="0.25">
      <c r="A19" s="11" t="s">
        <v>489</v>
      </c>
      <c r="B19" s="13">
        <v>5658</v>
      </c>
      <c r="C19" s="14">
        <f>(157/B19*100)</f>
        <v>2.7748320961470485</v>
      </c>
      <c r="D19" s="15">
        <v>5501</v>
      </c>
      <c r="E19" s="14">
        <v>7.0826492700000001</v>
      </c>
      <c r="F19" s="16">
        <v>0.39649467999999999</v>
      </c>
      <c r="G19" s="14">
        <v>13.83332158</v>
      </c>
      <c r="H19" s="16">
        <v>0.52236311999999996</v>
      </c>
      <c r="I19" s="14">
        <v>32.908845640000003</v>
      </c>
      <c r="J19" s="16">
        <v>0.90712764999999995</v>
      </c>
      <c r="K19" s="14">
        <v>29.605375509999998</v>
      </c>
      <c r="L19" s="16">
        <v>0.89480442999999998</v>
      </c>
      <c r="M19" s="14">
        <v>14.12509326</v>
      </c>
      <c r="N19" s="16">
        <v>1.27701727</v>
      </c>
      <c r="O19" s="14" t="s">
        <v>582</v>
      </c>
      <c r="P19" s="16" t="s">
        <v>582</v>
      </c>
      <c r="Q19" s="14">
        <v>0</v>
      </c>
      <c r="R19" s="16">
        <v>0</v>
      </c>
      <c r="S19" s="14">
        <v>0</v>
      </c>
      <c r="T19" s="16">
        <v>0</v>
      </c>
      <c r="U19" s="14">
        <v>2.4447147299999998</v>
      </c>
      <c r="V19" s="16">
        <v>0.26842632</v>
      </c>
    </row>
    <row r="20" spans="1:22" x14ac:dyDescent="0.25">
      <c r="A20" s="11" t="s">
        <v>490</v>
      </c>
      <c r="B20" s="13">
        <v>3371</v>
      </c>
      <c r="C20" s="14">
        <f>(75/B20*100)</f>
        <v>2.2248590922574905</v>
      </c>
      <c r="D20" s="15">
        <v>3296</v>
      </c>
      <c r="E20" s="14">
        <v>6.4546038299999999</v>
      </c>
      <c r="F20" s="16">
        <v>0.39411755999999998</v>
      </c>
      <c r="G20" s="14">
        <v>14.220288740000001</v>
      </c>
      <c r="H20" s="16">
        <v>0.57077915999999995</v>
      </c>
      <c r="I20" s="14">
        <v>47.65670703</v>
      </c>
      <c r="J20" s="16">
        <v>0.77956389000000004</v>
      </c>
      <c r="K20" s="14">
        <v>23.357558220000001</v>
      </c>
      <c r="L20" s="16">
        <v>0.62483153000000002</v>
      </c>
      <c r="M20" s="14">
        <v>7.3078253999999996</v>
      </c>
      <c r="N20" s="16">
        <v>0.35115152999999999</v>
      </c>
      <c r="O20" s="14" t="s">
        <v>582</v>
      </c>
      <c r="P20" s="16" t="s">
        <v>582</v>
      </c>
      <c r="Q20" s="14">
        <v>0</v>
      </c>
      <c r="R20" s="16">
        <v>0</v>
      </c>
      <c r="S20" s="14">
        <v>0</v>
      </c>
      <c r="T20" s="16">
        <v>0</v>
      </c>
      <c r="U20" s="14">
        <v>1.00301679</v>
      </c>
      <c r="V20" s="16">
        <v>0.16473234</v>
      </c>
    </row>
    <row r="21" spans="1:22" x14ac:dyDescent="0.25">
      <c r="A21" s="11" t="s">
        <v>491</v>
      </c>
      <c r="B21" s="13">
        <v>5741</v>
      </c>
      <c r="C21" s="14">
        <f>(46/B21*100)</f>
        <v>0.80125413690994607</v>
      </c>
      <c r="D21" s="15">
        <v>5695</v>
      </c>
      <c r="E21" s="14">
        <v>6.6466824400000002</v>
      </c>
      <c r="F21" s="16">
        <v>0.47261635000000002</v>
      </c>
      <c r="G21" s="14">
        <v>11.39388303</v>
      </c>
      <c r="H21" s="16">
        <v>0.49957127000000001</v>
      </c>
      <c r="I21" s="14">
        <v>36.215155899999999</v>
      </c>
      <c r="J21" s="16">
        <v>0.82376121000000002</v>
      </c>
      <c r="K21" s="14">
        <v>35.741282529999999</v>
      </c>
      <c r="L21" s="16">
        <v>0.94291058000000005</v>
      </c>
      <c r="M21" s="14">
        <v>9.1462723199999996</v>
      </c>
      <c r="N21" s="16">
        <v>0.86654134999999999</v>
      </c>
      <c r="O21" s="14" t="s">
        <v>582</v>
      </c>
      <c r="P21" s="16" t="s">
        <v>582</v>
      </c>
      <c r="Q21" s="14">
        <v>0</v>
      </c>
      <c r="R21" s="16">
        <v>0</v>
      </c>
      <c r="S21" s="14">
        <v>0</v>
      </c>
      <c r="T21" s="16">
        <v>0</v>
      </c>
      <c r="U21" s="14">
        <v>0.85672378000000005</v>
      </c>
      <c r="V21" s="16">
        <v>0.11481614</v>
      </c>
    </row>
    <row r="22" spans="1:22" x14ac:dyDescent="0.25">
      <c r="A22" s="11" t="s">
        <v>492</v>
      </c>
      <c r="B22" s="13">
        <v>6598</v>
      </c>
      <c r="C22" s="14">
        <f>(35/B22*100)</f>
        <v>0.53046377690209157</v>
      </c>
      <c r="D22" s="15">
        <v>6563</v>
      </c>
      <c r="E22" s="14">
        <v>8.4192305100000002</v>
      </c>
      <c r="F22" s="16">
        <v>0.54568167000000001</v>
      </c>
      <c r="G22" s="14">
        <v>13.34669326</v>
      </c>
      <c r="H22" s="16">
        <v>0.61081949000000002</v>
      </c>
      <c r="I22" s="14">
        <v>30.70816933</v>
      </c>
      <c r="J22" s="16">
        <v>0.86285118000000005</v>
      </c>
      <c r="K22" s="14">
        <v>25.823314480000001</v>
      </c>
      <c r="L22" s="16">
        <v>0.92996736999999996</v>
      </c>
      <c r="M22" s="14">
        <v>9.6333523900000007</v>
      </c>
      <c r="N22" s="16">
        <v>1.1277392100000001</v>
      </c>
      <c r="O22" s="14" t="s">
        <v>582</v>
      </c>
      <c r="P22" s="16" t="s">
        <v>582</v>
      </c>
      <c r="Q22" s="14">
        <v>10.282090589999999</v>
      </c>
      <c r="R22" s="16">
        <v>1.3294186299999999</v>
      </c>
      <c r="S22" s="14">
        <v>0</v>
      </c>
      <c r="T22" s="16">
        <v>0</v>
      </c>
      <c r="U22" s="14">
        <v>1.7871494299999999</v>
      </c>
      <c r="V22" s="16">
        <v>0.22943479999999999</v>
      </c>
    </row>
    <row r="23" spans="1:22" x14ac:dyDescent="0.25">
      <c r="A23" s="11" t="s">
        <v>493</v>
      </c>
      <c r="B23" s="13">
        <v>11583</v>
      </c>
      <c r="C23" s="14">
        <f>(230/B23*100)</f>
        <v>1.9856686523353189</v>
      </c>
      <c r="D23" s="15">
        <v>11353</v>
      </c>
      <c r="E23" s="14">
        <v>7.3929071799999999</v>
      </c>
      <c r="F23" s="16">
        <v>0.39744123999999997</v>
      </c>
      <c r="G23" s="14">
        <v>15.28113192</v>
      </c>
      <c r="H23" s="16">
        <v>0.45380496999999997</v>
      </c>
      <c r="I23" s="14">
        <v>37.282708550000002</v>
      </c>
      <c r="J23" s="16">
        <v>0.64129983999999995</v>
      </c>
      <c r="K23" s="14">
        <v>31.346674709999998</v>
      </c>
      <c r="L23" s="16">
        <v>0.69901570999999996</v>
      </c>
      <c r="M23" s="14">
        <v>7.1776517799999997</v>
      </c>
      <c r="N23" s="16">
        <v>0.42202397000000003</v>
      </c>
      <c r="O23" s="14" t="s">
        <v>582</v>
      </c>
      <c r="P23" s="16" t="s">
        <v>582</v>
      </c>
      <c r="Q23" s="14">
        <v>0</v>
      </c>
      <c r="R23" s="16">
        <v>0</v>
      </c>
      <c r="S23" s="14">
        <v>0</v>
      </c>
      <c r="T23" s="16">
        <v>0</v>
      </c>
      <c r="U23" s="14">
        <v>1.51892586</v>
      </c>
      <c r="V23" s="16">
        <v>0.21199417000000001</v>
      </c>
    </row>
    <row r="24" spans="1:22" x14ac:dyDescent="0.25">
      <c r="A24" s="11" t="s">
        <v>494</v>
      </c>
      <c r="B24" s="13">
        <v>6647</v>
      </c>
      <c r="C24" s="14">
        <f>(7/B24*100)</f>
        <v>0.10531066646607493</v>
      </c>
      <c r="D24" s="15">
        <v>6640</v>
      </c>
      <c r="E24" s="14">
        <v>3.0280072900000001</v>
      </c>
      <c r="F24" s="16">
        <v>0.35653806999999998</v>
      </c>
      <c r="G24" s="14">
        <v>6.0924545500000002</v>
      </c>
      <c r="H24" s="16">
        <v>0.51309252000000005</v>
      </c>
      <c r="I24" s="14">
        <v>26.698199809999998</v>
      </c>
      <c r="J24" s="16">
        <v>0.76607283000000004</v>
      </c>
      <c r="K24" s="14">
        <v>60.638941039999999</v>
      </c>
      <c r="L24" s="16">
        <v>1.5489660000000001</v>
      </c>
      <c r="M24" s="14">
        <v>3.0920435500000001</v>
      </c>
      <c r="N24" s="16">
        <v>1.0365100599999999</v>
      </c>
      <c r="O24" s="14" t="s">
        <v>582</v>
      </c>
      <c r="P24" s="16" t="s">
        <v>582</v>
      </c>
      <c r="Q24" s="14">
        <v>0</v>
      </c>
      <c r="R24" s="16">
        <v>0</v>
      </c>
      <c r="S24" s="14">
        <v>0</v>
      </c>
      <c r="T24" s="16">
        <v>0</v>
      </c>
      <c r="U24" s="14">
        <v>0.45035375</v>
      </c>
      <c r="V24" s="16">
        <v>8.76223E-2</v>
      </c>
    </row>
    <row r="25" spans="1:22" x14ac:dyDescent="0.25">
      <c r="A25" s="11" t="s">
        <v>495</v>
      </c>
      <c r="B25" s="13">
        <v>5581</v>
      </c>
      <c r="C25" s="14">
        <f>(25/B25*100)</f>
        <v>0.44794839634474104</v>
      </c>
      <c r="D25" s="15">
        <v>5556</v>
      </c>
      <c r="E25" s="14">
        <v>1.63758487</v>
      </c>
      <c r="F25" s="16">
        <v>0.18330626999999999</v>
      </c>
      <c r="G25" s="14">
        <v>7.8339828899999997</v>
      </c>
      <c r="H25" s="16">
        <v>0.46078022000000002</v>
      </c>
      <c r="I25" s="14">
        <v>32.373874209999997</v>
      </c>
      <c r="J25" s="16">
        <v>0.88812577999999998</v>
      </c>
      <c r="K25" s="14">
        <v>50.24170874</v>
      </c>
      <c r="L25" s="16">
        <v>1.22786021</v>
      </c>
      <c r="M25" s="14">
        <v>7.63089832</v>
      </c>
      <c r="N25" s="16">
        <v>0.77175081999999995</v>
      </c>
      <c r="O25" s="14" t="s">
        <v>582</v>
      </c>
      <c r="P25" s="16" t="s">
        <v>582</v>
      </c>
      <c r="Q25" s="14">
        <v>0</v>
      </c>
      <c r="R25" s="16">
        <v>0</v>
      </c>
      <c r="S25" s="14">
        <v>0</v>
      </c>
      <c r="T25" s="16">
        <v>0</v>
      </c>
      <c r="U25" s="14">
        <v>0.28195097000000002</v>
      </c>
      <c r="V25" s="16">
        <v>7.562663E-2</v>
      </c>
    </row>
    <row r="26" spans="1:22" x14ac:dyDescent="0.25">
      <c r="A26" s="11" t="s">
        <v>496</v>
      </c>
      <c r="B26" s="13">
        <v>4869</v>
      </c>
      <c r="C26" s="14">
        <f>(53/B26*100)</f>
        <v>1.088519203121791</v>
      </c>
      <c r="D26" s="15">
        <v>4816</v>
      </c>
      <c r="E26" s="14">
        <v>7.5269104499999999</v>
      </c>
      <c r="F26" s="16">
        <v>0.53443965999999998</v>
      </c>
      <c r="G26" s="14">
        <v>12.81625889</v>
      </c>
      <c r="H26" s="16">
        <v>0.50930523999999999</v>
      </c>
      <c r="I26" s="14">
        <v>42.14760562</v>
      </c>
      <c r="J26" s="16">
        <v>0.72637434999999995</v>
      </c>
      <c r="K26" s="14">
        <v>30.230847870000002</v>
      </c>
      <c r="L26" s="16">
        <v>0.88875722999999995</v>
      </c>
      <c r="M26" s="14">
        <v>5.89672602</v>
      </c>
      <c r="N26" s="16">
        <v>0.42936436</v>
      </c>
      <c r="O26" s="14" t="s">
        <v>582</v>
      </c>
      <c r="P26" s="16" t="s">
        <v>582</v>
      </c>
      <c r="Q26" s="14">
        <v>0</v>
      </c>
      <c r="R26" s="16">
        <v>0</v>
      </c>
      <c r="S26" s="14">
        <v>0</v>
      </c>
      <c r="T26" s="16">
        <v>0</v>
      </c>
      <c r="U26" s="14">
        <v>1.3816511499999999</v>
      </c>
      <c r="V26" s="16">
        <v>0.20890328999999999</v>
      </c>
    </row>
    <row r="27" spans="1:22" x14ac:dyDescent="0.25">
      <c r="A27" s="11" t="s">
        <v>497</v>
      </c>
      <c r="B27" s="13">
        <v>5299</v>
      </c>
      <c r="C27" s="14">
        <f>(52/B27*100)</f>
        <v>0.98131722966597468</v>
      </c>
      <c r="D27" s="15">
        <v>5247</v>
      </c>
      <c r="E27" s="14">
        <v>12.075738060000001</v>
      </c>
      <c r="F27" s="16">
        <v>0.40241101000000001</v>
      </c>
      <c r="G27" s="14">
        <v>16.051307170000001</v>
      </c>
      <c r="H27" s="16">
        <v>0.40821503999999997</v>
      </c>
      <c r="I27" s="14">
        <v>32.782977160000002</v>
      </c>
      <c r="J27" s="16">
        <v>0.56515877999999997</v>
      </c>
      <c r="K27" s="14">
        <v>26.291641389999999</v>
      </c>
      <c r="L27" s="16">
        <v>0.56936063000000003</v>
      </c>
      <c r="M27" s="14">
        <v>10.229116449999999</v>
      </c>
      <c r="N27" s="16">
        <v>0.41412253999999998</v>
      </c>
      <c r="O27" s="14" t="s">
        <v>582</v>
      </c>
      <c r="P27" s="16" t="s">
        <v>582</v>
      </c>
      <c r="Q27" s="14">
        <v>0</v>
      </c>
      <c r="R27" s="16">
        <v>0</v>
      </c>
      <c r="S27" s="14">
        <v>0</v>
      </c>
      <c r="T27" s="16">
        <v>0</v>
      </c>
      <c r="U27" s="14">
        <v>2.5692197700000001</v>
      </c>
      <c r="V27" s="16">
        <v>0.18824546</v>
      </c>
    </row>
    <row r="28" spans="1:22" x14ac:dyDescent="0.25">
      <c r="A28" s="11" t="s">
        <v>498</v>
      </c>
      <c r="B28" s="13">
        <v>7568</v>
      </c>
      <c r="C28" s="14">
        <f>(179/B28*100)</f>
        <v>2.3652219873150107</v>
      </c>
      <c r="D28" s="15">
        <v>7389</v>
      </c>
      <c r="E28" s="14">
        <v>7.1005422200000003</v>
      </c>
      <c r="F28" s="16">
        <v>0.40947969000000001</v>
      </c>
      <c r="G28" s="14">
        <v>15.0154763</v>
      </c>
      <c r="H28" s="16">
        <v>0.60250285999999997</v>
      </c>
      <c r="I28" s="14">
        <v>41.476717059999999</v>
      </c>
      <c r="J28" s="16">
        <v>0.77808343000000002</v>
      </c>
      <c r="K28" s="14">
        <v>28.449377890000001</v>
      </c>
      <c r="L28" s="16">
        <v>0.87124972999999994</v>
      </c>
      <c r="M28" s="14">
        <v>5.9515624200000001</v>
      </c>
      <c r="N28" s="16">
        <v>1.07860573</v>
      </c>
      <c r="O28" s="14" t="s">
        <v>582</v>
      </c>
      <c r="P28" s="16" t="s">
        <v>582</v>
      </c>
      <c r="Q28" s="14">
        <v>0</v>
      </c>
      <c r="R28" s="16">
        <v>0</v>
      </c>
      <c r="S28" s="14">
        <v>0</v>
      </c>
      <c r="T28" s="16">
        <v>0</v>
      </c>
      <c r="U28" s="14">
        <v>2.00632411</v>
      </c>
      <c r="V28" s="16">
        <v>0.24343809</v>
      </c>
    </row>
    <row r="29" spans="1:22" x14ac:dyDescent="0.25">
      <c r="A29" s="11" t="s">
        <v>499</v>
      </c>
      <c r="B29" s="13">
        <v>5385</v>
      </c>
      <c r="C29" s="14">
        <f>(30/B29*100)</f>
        <v>0.55710306406685239</v>
      </c>
      <c r="D29" s="15">
        <v>5355</v>
      </c>
      <c r="E29" s="14">
        <v>6.3680525000000001</v>
      </c>
      <c r="F29" s="16">
        <v>0.36915365</v>
      </c>
      <c r="G29" s="14">
        <v>22.257391460000001</v>
      </c>
      <c r="H29" s="16">
        <v>0.61365820999999998</v>
      </c>
      <c r="I29" s="14">
        <v>40.882295990000003</v>
      </c>
      <c r="J29" s="16">
        <v>0.82103601999999998</v>
      </c>
      <c r="K29" s="14">
        <v>12.549606089999999</v>
      </c>
      <c r="L29" s="16">
        <v>0.56768160000000001</v>
      </c>
      <c r="M29" s="14">
        <v>16.888063320000001</v>
      </c>
      <c r="N29" s="16">
        <v>0.87263612999999995</v>
      </c>
      <c r="O29" s="14" t="s">
        <v>582</v>
      </c>
      <c r="P29" s="16" t="s">
        <v>582</v>
      </c>
      <c r="Q29" s="14">
        <v>0</v>
      </c>
      <c r="R29" s="16">
        <v>0</v>
      </c>
      <c r="S29" s="14">
        <v>0</v>
      </c>
      <c r="T29" s="16">
        <v>0</v>
      </c>
      <c r="U29" s="14">
        <v>1.05459064</v>
      </c>
      <c r="V29" s="16">
        <v>0.23779685</v>
      </c>
    </row>
    <row r="30" spans="1:22" x14ac:dyDescent="0.25">
      <c r="A30" s="11" t="s">
        <v>500</v>
      </c>
      <c r="B30" s="13">
        <v>4520</v>
      </c>
      <c r="C30" s="14">
        <f>(144/B30*100)</f>
        <v>3.1858407079646018</v>
      </c>
      <c r="D30" s="15">
        <v>4376</v>
      </c>
      <c r="E30" s="14">
        <v>9.0415064699999999</v>
      </c>
      <c r="F30" s="16">
        <v>0.52860604</v>
      </c>
      <c r="G30" s="14">
        <v>14.99007011</v>
      </c>
      <c r="H30" s="16">
        <v>0.60048491999999998</v>
      </c>
      <c r="I30" s="14">
        <v>37.708884920000003</v>
      </c>
      <c r="J30" s="16">
        <v>0.80793146999999998</v>
      </c>
      <c r="K30" s="14">
        <v>26.97575823</v>
      </c>
      <c r="L30" s="16">
        <v>0.76853777999999995</v>
      </c>
      <c r="M30" s="14">
        <v>9.72329854</v>
      </c>
      <c r="N30" s="16">
        <v>0.73204329000000001</v>
      </c>
      <c r="O30" s="14" t="s">
        <v>582</v>
      </c>
      <c r="P30" s="16" t="s">
        <v>582</v>
      </c>
      <c r="Q30" s="14">
        <v>0</v>
      </c>
      <c r="R30" s="16">
        <v>0</v>
      </c>
      <c r="S30" s="14">
        <v>0</v>
      </c>
      <c r="T30" s="16">
        <v>0</v>
      </c>
      <c r="U30" s="14">
        <v>1.56048174</v>
      </c>
      <c r="V30" s="16">
        <v>0.19423963</v>
      </c>
    </row>
    <row r="31" spans="1:22" x14ac:dyDescent="0.25">
      <c r="A31" s="11" t="s">
        <v>501</v>
      </c>
      <c r="B31" s="13">
        <v>5456</v>
      </c>
      <c r="C31" s="14">
        <f>(135/B31*100)</f>
        <v>2.474340175953079</v>
      </c>
      <c r="D31" s="15">
        <v>5321</v>
      </c>
      <c r="E31" s="14">
        <v>6.00280375</v>
      </c>
      <c r="F31" s="16">
        <v>0.41648959000000002</v>
      </c>
      <c r="G31" s="14">
        <v>15.382621609999999</v>
      </c>
      <c r="H31" s="16">
        <v>0.61681180999999996</v>
      </c>
      <c r="I31" s="14">
        <v>47.801491550000001</v>
      </c>
      <c r="J31" s="16">
        <v>0.75731769000000004</v>
      </c>
      <c r="K31" s="14">
        <v>27.605981620000001</v>
      </c>
      <c r="L31" s="16">
        <v>0.93687958999999998</v>
      </c>
      <c r="M31" s="14">
        <v>0</v>
      </c>
      <c r="N31" s="16">
        <v>0</v>
      </c>
      <c r="O31" s="14" t="s">
        <v>582</v>
      </c>
      <c r="P31" s="16" t="s">
        <v>582</v>
      </c>
      <c r="Q31" s="14">
        <v>0</v>
      </c>
      <c r="R31" s="16">
        <v>0</v>
      </c>
      <c r="S31" s="14">
        <v>0</v>
      </c>
      <c r="T31" s="16">
        <v>0</v>
      </c>
      <c r="U31" s="14">
        <v>3.20710147</v>
      </c>
      <c r="V31" s="16">
        <v>0.38179189000000002</v>
      </c>
    </row>
    <row r="32" spans="1:22" x14ac:dyDescent="0.25">
      <c r="A32" s="11" t="s">
        <v>502</v>
      </c>
      <c r="B32" s="13">
        <v>4478</v>
      </c>
      <c r="C32" s="14">
        <f>(6/B32*100)</f>
        <v>0.13398838767306834</v>
      </c>
      <c r="D32" s="15">
        <v>4472</v>
      </c>
      <c r="E32" s="14">
        <v>7.2495285000000003</v>
      </c>
      <c r="F32" s="16">
        <v>0.49324664000000001</v>
      </c>
      <c r="G32" s="14">
        <v>15.208087969999999</v>
      </c>
      <c r="H32" s="16">
        <v>0.60259448000000004</v>
      </c>
      <c r="I32" s="14">
        <v>42.200931429999997</v>
      </c>
      <c r="J32" s="16">
        <v>0.8393893</v>
      </c>
      <c r="K32" s="14">
        <v>32.657336749999999</v>
      </c>
      <c r="L32" s="16">
        <v>0.95328323999999998</v>
      </c>
      <c r="M32" s="14">
        <v>1.9086869200000001</v>
      </c>
      <c r="N32" s="16">
        <v>0.20214871000000001</v>
      </c>
      <c r="O32" s="14" t="s">
        <v>582</v>
      </c>
      <c r="P32" s="16" t="s">
        <v>582</v>
      </c>
      <c r="Q32" s="14">
        <v>0</v>
      </c>
      <c r="R32" s="16">
        <v>0</v>
      </c>
      <c r="S32" s="14">
        <v>0</v>
      </c>
      <c r="T32" s="16">
        <v>0</v>
      </c>
      <c r="U32" s="14">
        <v>0.77542842000000001</v>
      </c>
      <c r="V32" s="16">
        <v>0.13857778000000001</v>
      </c>
    </row>
    <row r="33" spans="1:22" x14ac:dyDescent="0.25">
      <c r="A33" s="11" t="s">
        <v>503</v>
      </c>
      <c r="B33" s="13">
        <v>7325</v>
      </c>
      <c r="C33" s="14">
        <f>(78/B33*100)</f>
        <v>1.0648464163822524</v>
      </c>
      <c r="D33" s="15">
        <v>7247</v>
      </c>
      <c r="E33" s="14">
        <v>5.5545481199999998</v>
      </c>
      <c r="F33" s="16">
        <v>0.37699959</v>
      </c>
      <c r="G33" s="14">
        <v>10.420379820000001</v>
      </c>
      <c r="H33" s="16">
        <v>0.46756456000000002</v>
      </c>
      <c r="I33" s="14">
        <v>31.228987190000002</v>
      </c>
      <c r="J33" s="16">
        <v>0.61016577000000005</v>
      </c>
      <c r="K33" s="14">
        <v>23.255329700000001</v>
      </c>
      <c r="L33" s="16">
        <v>0.64011583999999999</v>
      </c>
      <c r="M33" s="14">
        <v>27.811556880000001</v>
      </c>
      <c r="N33" s="16">
        <v>0.80222939999999998</v>
      </c>
      <c r="O33" s="14" t="s">
        <v>582</v>
      </c>
      <c r="P33" s="16" t="s">
        <v>582</v>
      </c>
      <c r="Q33" s="14">
        <v>0</v>
      </c>
      <c r="R33" s="16">
        <v>0</v>
      </c>
      <c r="S33" s="14">
        <v>0</v>
      </c>
      <c r="T33" s="16">
        <v>0</v>
      </c>
      <c r="U33" s="14">
        <v>1.72919829</v>
      </c>
      <c r="V33" s="16">
        <v>0.16499444999999999</v>
      </c>
    </row>
    <row r="34" spans="1:22" x14ac:dyDescent="0.25">
      <c r="A34" s="11" t="s">
        <v>504</v>
      </c>
      <c r="B34" s="13">
        <v>6350</v>
      </c>
      <c r="C34" s="14">
        <f>(94/B34*100)</f>
        <v>1.4803149606299213</v>
      </c>
      <c r="D34" s="15">
        <v>6256</v>
      </c>
      <c r="E34" s="14">
        <v>10.092884120000001</v>
      </c>
      <c r="F34" s="16">
        <v>0.56004222000000004</v>
      </c>
      <c r="G34" s="14">
        <v>18.55233617</v>
      </c>
      <c r="H34" s="16">
        <v>0.58169446999999996</v>
      </c>
      <c r="I34" s="14">
        <v>35.822060200000003</v>
      </c>
      <c r="J34" s="16">
        <v>0.72059149</v>
      </c>
      <c r="K34" s="14">
        <v>25.594499299999999</v>
      </c>
      <c r="L34" s="16">
        <v>0.88714552999999996</v>
      </c>
      <c r="M34" s="14">
        <v>6.3379084499999996</v>
      </c>
      <c r="N34" s="16">
        <v>0.71600143000000005</v>
      </c>
      <c r="O34" s="14" t="s">
        <v>582</v>
      </c>
      <c r="P34" s="16" t="s">
        <v>582</v>
      </c>
      <c r="Q34" s="14">
        <v>0</v>
      </c>
      <c r="R34" s="16">
        <v>0</v>
      </c>
      <c r="S34" s="14">
        <v>0</v>
      </c>
      <c r="T34" s="16">
        <v>0</v>
      </c>
      <c r="U34" s="14">
        <v>3.6003117599999999</v>
      </c>
      <c r="V34" s="16">
        <v>0.38620620999999999</v>
      </c>
    </row>
    <row r="35" spans="1:22" x14ac:dyDescent="0.25">
      <c r="A35" s="11" t="s">
        <v>505</v>
      </c>
      <c r="B35" s="13">
        <v>6406</v>
      </c>
      <c r="C35" s="14">
        <f>(50/B35*100)</f>
        <v>0.78051826412738057</v>
      </c>
      <c r="D35" s="15">
        <v>6356</v>
      </c>
      <c r="E35" s="14">
        <v>3.98635362</v>
      </c>
      <c r="F35" s="16">
        <v>0.25085812000000002</v>
      </c>
      <c r="G35" s="14">
        <v>7.4766771399999996</v>
      </c>
      <c r="H35" s="16">
        <v>0.37809130000000002</v>
      </c>
      <c r="I35" s="14">
        <v>14.73179408</v>
      </c>
      <c r="J35" s="16">
        <v>0.52948554000000003</v>
      </c>
      <c r="K35" s="14">
        <v>11.56806016</v>
      </c>
      <c r="L35" s="16">
        <v>0.5119785</v>
      </c>
      <c r="M35" s="14">
        <v>61.51762085</v>
      </c>
      <c r="N35" s="16">
        <v>0.66054504000000003</v>
      </c>
      <c r="O35" s="14" t="s">
        <v>582</v>
      </c>
      <c r="P35" s="16" t="s">
        <v>582</v>
      </c>
      <c r="Q35" s="14">
        <v>0</v>
      </c>
      <c r="R35" s="16">
        <v>0</v>
      </c>
      <c r="S35" s="14">
        <v>0</v>
      </c>
      <c r="T35" s="16">
        <v>0</v>
      </c>
      <c r="U35" s="14">
        <v>0.71949415000000005</v>
      </c>
      <c r="V35" s="16">
        <v>0.11481849</v>
      </c>
    </row>
    <row r="36" spans="1:22" x14ac:dyDescent="0.25">
      <c r="A36" s="11" t="s">
        <v>506</v>
      </c>
      <c r="B36" s="13">
        <v>6736</v>
      </c>
      <c r="C36" s="14">
        <f>(41/B36*100)</f>
        <v>0.60866983372921624</v>
      </c>
      <c r="D36" s="15">
        <v>6695</v>
      </c>
      <c r="E36" s="14">
        <v>8.2530265200000006</v>
      </c>
      <c r="F36" s="16">
        <v>0.38577654</v>
      </c>
      <c r="G36" s="14">
        <v>16.477156430000001</v>
      </c>
      <c r="H36" s="16">
        <v>0.52334501</v>
      </c>
      <c r="I36" s="14">
        <v>34.811468789999999</v>
      </c>
      <c r="J36" s="16">
        <v>0.73670919999999995</v>
      </c>
      <c r="K36" s="14">
        <v>23.193189910000001</v>
      </c>
      <c r="L36" s="16">
        <v>0.83181364000000002</v>
      </c>
      <c r="M36" s="14">
        <v>15.63111456</v>
      </c>
      <c r="N36" s="16">
        <v>0.62645534999999997</v>
      </c>
      <c r="O36" s="14" t="s">
        <v>582</v>
      </c>
      <c r="P36" s="16" t="s">
        <v>582</v>
      </c>
      <c r="Q36" s="14">
        <v>0</v>
      </c>
      <c r="R36" s="16">
        <v>0</v>
      </c>
      <c r="S36" s="14">
        <v>0</v>
      </c>
      <c r="T36" s="16">
        <v>0</v>
      </c>
      <c r="U36" s="14">
        <v>1.63404379</v>
      </c>
      <c r="V36" s="16">
        <v>0.15501036000000001</v>
      </c>
    </row>
    <row r="37" spans="1:22" x14ac:dyDescent="0.25">
      <c r="A37" s="11" t="s">
        <v>507</v>
      </c>
      <c r="B37" s="13">
        <v>5458</v>
      </c>
      <c r="C37" s="14">
        <f>(86/B37*100)</f>
        <v>1.5756687431293512</v>
      </c>
      <c r="D37" s="15">
        <v>5372</v>
      </c>
      <c r="E37" s="14">
        <v>6.4701591499999997</v>
      </c>
      <c r="F37" s="16">
        <v>0.49070216999999999</v>
      </c>
      <c r="G37" s="14">
        <v>16.954344710000001</v>
      </c>
      <c r="H37" s="16">
        <v>0.66843374</v>
      </c>
      <c r="I37" s="14">
        <v>43.437687160000003</v>
      </c>
      <c r="J37" s="16">
        <v>0.85568060999999995</v>
      </c>
      <c r="K37" s="14">
        <v>26.537530919999998</v>
      </c>
      <c r="L37" s="16">
        <v>0.99722915999999995</v>
      </c>
      <c r="M37" s="14">
        <v>4.2810232399999997</v>
      </c>
      <c r="N37" s="16">
        <v>0.55196672000000002</v>
      </c>
      <c r="O37" s="14" t="s">
        <v>582</v>
      </c>
      <c r="P37" s="16" t="s">
        <v>582</v>
      </c>
      <c r="Q37" s="14">
        <v>0</v>
      </c>
      <c r="R37" s="16">
        <v>0</v>
      </c>
      <c r="S37" s="14">
        <v>0</v>
      </c>
      <c r="T37" s="16">
        <v>0</v>
      </c>
      <c r="U37" s="14">
        <v>2.3192548300000002</v>
      </c>
      <c r="V37" s="16">
        <v>0.23204388000000001</v>
      </c>
    </row>
    <row r="38" spans="1:22" x14ac:dyDescent="0.25">
      <c r="A38" s="11" t="s">
        <v>508</v>
      </c>
      <c r="B38" s="13">
        <v>5860</v>
      </c>
      <c r="C38" s="14">
        <f>(20/B38*100)</f>
        <v>0.34129692832764508</v>
      </c>
      <c r="D38" s="15">
        <v>5840</v>
      </c>
      <c r="E38" s="14">
        <v>8.5013367800000008</v>
      </c>
      <c r="F38" s="16">
        <v>0.47880471000000002</v>
      </c>
      <c r="G38" s="14">
        <v>13.81513273</v>
      </c>
      <c r="H38" s="16">
        <v>0.57943829000000002</v>
      </c>
      <c r="I38" s="14">
        <v>31.812605999999999</v>
      </c>
      <c r="J38" s="16">
        <v>0.67749031000000004</v>
      </c>
      <c r="K38" s="14">
        <v>31.253703210000001</v>
      </c>
      <c r="L38" s="16">
        <v>0.98645592000000004</v>
      </c>
      <c r="M38" s="14">
        <v>12.179802629999999</v>
      </c>
      <c r="N38" s="16">
        <v>0.92445767000000001</v>
      </c>
      <c r="O38" s="14" t="s">
        <v>582</v>
      </c>
      <c r="P38" s="16" t="s">
        <v>582</v>
      </c>
      <c r="Q38" s="14">
        <v>0</v>
      </c>
      <c r="R38" s="16">
        <v>0</v>
      </c>
      <c r="S38" s="14">
        <v>0</v>
      </c>
      <c r="T38" s="16">
        <v>0</v>
      </c>
      <c r="U38" s="14">
        <v>2.4374186400000002</v>
      </c>
      <c r="V38" s="16">
        <v>0.26218469</v>
      </c>
    </row>
    <row r="39" spans="1:22" x14ac:dyDescent="0.25">
      <c r="A39" s="11" t="s">
        <v>509</v>
      </c>
      <c r="B39" s="13">
        <v>5895</v>
      </c>
      <c r="C39" s="14">
        <f>(33/B39*100)</f>
        <v>0.55979643765903309</v>
      </c>
      <c r="D39" s="15">
        <v>5862</v>
      </c>
      <c r="E39" s="14">
        <v>9.8447759799999996</v>
      </c>
      <c r="F39" s="16">
        <v>0.53541004000000003</v>
      </c>
      <c r="G39" s="14">
        <v>18.082043580000001</v>
      </c>
      <c r="H39" s="16">
        <v>0.68487147000000004</v>
      </c>
      <c r="I39" s="14">
        <v>40.354401629999998</v>
      </c>
      <c r="J39" s="16">
        <v>0.93717198999999995</v>
      </c>
      <c r="K39" s="14">
        <v>21.04133968</v>
      </c>
      <c r="L39" s="16">
        <v>0.81083786999999996</v>
      </c>
      <c r="M39" s="14">
        <v>8.2770183300000006</v>
      </c>
      <c r="N39" s="16">
        <v>0.6753072</v>
      </c>
      <c r="O39" s="14" t="s">
        <v>582</v>
      </c>
      <c r="P39" s="16" t="s">
        <v>582</v>
      </c>
      <c r="Q39" s="14">
        <v>0</v>
      </c>
      <c r="R39" s="16">
        <v>0</v>
      </c>
      <c r="S39" s="14">
        <v>0</v>
      </c>
      <c r="T39" s="16">
        <v>0</v>
      </c>
      <c r="U39" s="14">
        <v>2.40042081</v>
      </c>
      <c r="V39" s="16">
        <v>0.37785355999999998</v>
      </c>
    </row>
    <row r="40" spans="1:22" x14ac:dyDescent="0.25">
      <c r="A40" s="11" t="s">
        <v>510</v>
      </c>
      <c r="B40" s="13">
        <v>14157</v>
      </c>
      <c r="C40" s="14">
        <f>(352/B40*100)</f>
        <v>2.4864024864024863</v>
      </c>
      <c r="D40" s="15">
        <v>13805</v>
      </c>
      <c r="E40" s="14">
        <v>7.7792733099999998</v>
      </c>
      <c r="F40" s="16">
        <v>0.38155988000000002</v>
      </c>
      <c r="G40" s="14">
        <v>14.715697090000001</v>
      </c>
      <c r="H40" s="16">
        <v>0.56023560999999999</v>
      </c>
      <c r="I40" s="14">
        <v>38.883459950000002</v>
      </c>
      <c r="J40" s="16">
        <v>0.68696807999999998</v>
      </c>
      <c r="K40" s="14">
        <v>32.12418589</v>
      </c>
      <c r="L40" s="16">
        <v>0.80190585999999997</v>
      </c>
      <c r="M40" s="14">
        <v>4.7004917500000003</v>
      </c>
      <c r="N40" s="16">
        <v>0.41649614000000001</v>
      </c>
      <c r="O40" s="14" t="s">
        <v>582</v>
      </c>
      <c r="P40" s="16" t="s">
        <v>582</v>
      </c>
      <c r="Q40" s="14">
        <v>0</v>
      </c>
      <c r="R40" s="16">
        <v>0</v>
      </c>
      <c r="S40" s="14">
        <v>0</v>
      </c>
      <c r="T40" s="16">
        <v>0</v>
      </c>
      <c r="U40" s="14">
        <v>1.7968920100000001</v>
      </c>
      <c r="V40" s="16">
        <v>0.19781580000000001</v>
      </c>
    </row>
    <row r="41" spans="1:22" x14ac:dyDescent="0.25">
      <c r="A41" s="11" t="s">
        <v>511</v>
      </c>
      <c r="B41" s="13">
        <v>5712</v>
      </c>
      <c r="C41" s="14">
        <f>(49/B41*100)</f>
        <v>0.85784313725490202</v>
      </c>
      <c r="D41" s="15">
        <v>5663</v>
      </c>
      <c r="E41" s="14">
        <v>4.8060185000000004</v>
      </c>
      <c r="F41" s="16">
        <v>0.35040479000000002</v>
      </c>
      <c r="G41" s="14">
        <v>10.44196322</v>
      </c>
      <c r="H41" s="16">
        <v>0.48855278000000002</v>
      </c>
      <c r="I41" s="14">
        <v>37.343345919999997</v>
      </c>
      <c r="J41" s="16">
        <v>0.65567419999999998</v>
      </c>
      <c r="K41" s="14">
        <v>38.02892026</v>
      </c>
      <c r="L41" s="16">
        <v>1.0613675300000001</v>
      </c>
      <c r="M41" s="14">
        <v>8.0633036100000002</v>
      </c>
      <c r="N41" s="16">
        <v>0.7708199</v>
      </c>
      <c r="O41" s="14" t="s">
        <v>582</v>
      </c>
      <c r="P41" s="16" t="s">
        <v>582</v>
      </c>
      <c r="Q41" s="14">
        <v>0</v>
      </c>
      <c r="R41" s="16">
        <v>0</v>
      </c>
      <c r="S41" s="14">
        <v>0</v>
      </c>
      <c r="T41" s="16">
        <v>0</v>
      </c>
      <c r="U41" s="14">
        <v>1.31644849</v>
      </c>
      <c r="V41" s="16">
        <v>0.16162298</v>
      </c>
    </row>
    <row r="42" spans="1:22" x14ac:dyDescent="0.25">
      <c r="A42" s="11" t="s">
        <v>512</v>
      </c>
      <c r="B42" s="13">
        <f>IF(COUNT(B7:B41) &gt; 0, AVERAGE(B7:B41), "\u2014")</f>
        <v>7103.4285714285716</v>
      </c>
      <c r="C42" s="14">
        <f>IF(COUNT(C7:C41) &gt; 0, AVERAGE(C7:C41), "—")</f>
        <v>2.0345452860192426</v>
      </c>
      <c r="D42" s="15">
        <f>IF(COUNT(D7:D41) &gt; 0, AVERAGE(D7:D41), "—")</f>
        <v>6944.2857142857147</v>
      </c>
      <c r="E42" s="14">
        <f>IF(COUNT(E7:E41) &gt; 0, AVERAGE(E7:E41), "—")</f>
        <v>7.6064251819999997</v>
      </c>
      <c r="F42" s="16">
        <f>IF(COUNT(F7:F41) &gt; 0, SQRT(SUMSQ(F7:F41)/(COUNT(F7:F41)*COUNT(F7:F41)) ), "—")</f>
        <v>7.5415697580009225E-2</v>
      </c>
      <c r="G42" s="14">
        <f>IF(COUNT(G7:G41) &gt; 0, AVERAGE(G7:G41), "—")</f>
        <v>14.88118060057143</v>
      </c>
      <c r="H42" s="16">
        <f>IF(COUNT(H7:H41) &gt; 0, SQRT(SUMSQ(H7:H41)/(COUNT(H7:H41)*COUNT(H7:H41)) ), "—")</f>
        <v>9.4288256598683326E-2</v>
      </c>
      <c r="I42" s="14">
        <f>IF(COUNT(I7:I41) &gt; 0, AVERAGE(I7:I41), "—")</f>
        <v>37.115469623142864</v>
      </c>
      <c r="J42" s="16">
        <f>IF(COUNT(J7:J41) &gt; 0, SQRT(SUMSQ(J7:J41)/(COUNT(J7:J41)*COUNT(J7:J41)) ), "—")</f>
        <v>0.1250963505470504</v>
      </c>
      <c r="K42" s="14">
        <f>IF(COUNT(K7:K41) &gt; 0, AVERAGE(K7:K41), "—")</f>
        <v>28.522445221428573</v>
      </c>
      <c r="L42" s="16">
        <f>IF(COUNT(L7:L41) &gt; 0, SQRT(SUMSQ(L7:L41)/(COUNT(L7:L41)*COUNT(L7:L41)) ), "—")</f>
        <v>0.1469221806075828</v>
      </c>
      <c r="M42" s="14">
        <f>IF(COUNT(M7:M41) &gt; 0, AVERAGE(M7:M41), "—")</f>
        <v>9.7067421168571428</v>
      </c>
      <c r="N42" s="16">
        <f>IF(COUNT(N7:N41) &gt; 0, SQRT(SUMSQ(N7:N41)/(COUNT(N7:N41)*COUNT(N7:N41)) ), "—")</f>
        <v>0.11358204053702865</v>
      </c>
      <c r="O42" s="14" t="str">
        <f>IF(COUNT(O7:O41) &gt; 0, AVERAGE(O7:O41), "—")</f>
        <v>—</v>
      </c>
      <c r="P42" s="16" t="str">
        <f>IF(COUNT(P7:P41) &gt; 0, SQRT(SUMSQ(P7:P41)/(COUNT(P7:P41)*COUNT(P7:P41)) ), "—")</f>
        <v>—</v>
      </c>
      <c r="Q42" s="14">
        <f>IF(COUNT(Q7:Q41) &gt; 0, AVERAGE(Q7:Q41), "—")</f>
        <v>0.29377401685714283</v>
      </c>
      <c r="R42" s="16">
        <f>IF(COUNT(R7:R41) &gt; 0, SQRT(SUMSQ(R7:R41)/(COUNT(R7:R41)*COUNT(R7:R41)) ), "—")</f>
        <v>3.7983389428571428E-2</v>
      </c>
      <c r="S42" s="14">
        <f>IF(COUNT(S7:S41) &gt; 0, AVERAGE(S7:S41), "—")</f>
        <v>0</v>
      </c>
      <c r="T42" s="16">
        <f>IF(COUNT(T7:T41) &gt; 0, SQRT(SUMSQ(T7:T41)/(COUNT(T7:T41)*COUNT(T7:T41)) ), "—")</f>
        <v>0</v>
      </c>
      <c r="U42" s="14">
        <f>IF(COUNT(U7:U41) &gt; 0, AVERAGE(U7:U41), "—")</f>
        <v>1.8739632397142856</v>
      </c>
      <c r="V42" s="16">
        <f>IF(COUNT(V7:V41) &gt; 0, SQRT(SUMSQ(V7:V41)/(COUNT(V7:V41)*COUNT(V7:V41)) ), "—")</f>
        <v>3.8955245360475489E-2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14.699912449999999</v>
      </c>
      <c r="F45" s="16">
        <v>0.48267760999999998</v>
      </c>
      <c r="G45" s="14">
        <v>17.83972541</v>
      </c>
      <c r="H45" s="16">
        <v>0.61270606999999999</v>
      </c>
      <c r="I45" s="14">
        <v>32.770960299999999</v>
      </c>
      <c r="J45" s="16">
        <v>0.86302915000000002</v>
      </c>
      <c r="K45" s="14">
        <v>30.27608219</v>
      </c>
      <c r="L45" s="16">
        <v>0.87515573000000002</v>
      </c>
      <c r="M45" s="14">
        <v>0</v>
      </c>
      <c r="N45" s="16">
        <v>0</v>
      </c>
      <c r="O45" s="14" t="s">
        <v>582</v>
      </c>
      <c r="P45" s="16" t="s">
        <v>582</v>
      </c>
      <c r="Q45" s="14">
        <v>2.0184250000000001E-2</v>
      </c>
      <c r="R45" s="16">
        <v>1.5858500000000001E-2</v>
      </c>
      <c r="S45" s="14">
        <v>0.19135226</v>
      </c>
      <c r="T45" s="16">
        <v>6.2455940000000001E-2</v>
      </c>
      <c r="U45" s="14">
        <v>4.2017831399999999</v>
      </c>
      <c r="V45" s="16">
        <v>0.29383419999999999</v>
      </c>
    </row>
    <row r="46" spans="1:22" x14ac:dyDescent="0.25">
      <c r="A46" s="11" t="s">
        <v>516</v>
      </c>
      <c r="B46" s="13">
        <v>23141</v>
      </c>
      <c r="C46" s="14">
        <f>(1816/B46*100)</f>
        <v>7.8475433213776409</v>
      </c>
      <c r="D46" s="15">
        <v>21325</v>
      </c>
      <c r="E46" s="14">
        <v>11.89749061</v>
      </c>
      <c r="F46" s="16">
        <v>0.35034204000000002</v>
      </c>
      <c r="G46" s="14">
        <v>17.770461829999999</v>
      </c>
      <c r="H46" s="16">
        <v>0.39143161999999998</v>
      </c>
      <c r="I46" s="14">
        <v>29.754792720000001</v>
      </c>
      <c r="J46" s="16">
        <v>0.66993937999999997</v>
      </c>
      <c r="K46" s="14">
        <v>14.180399700000001</v>
      </c>
      <c r="L46" s="16">
        <v>0.38478889999999999</v>
      </c>
      <c r="M46" s="14">
        <v>19.772411129999998</v>
      </c>
      <c r="N46" s="16">
        <v>0.72683684999999998</v>
      </c>
      <c r="O46" s="14" t="s">
        <v>582</v>
      </c>
      <c r="P46" s="16" t="s">
        <v>582</v>
      </c>
      <c r="Q46" s="14">
        <v>0</v>
      </c>
      <c r="R46" s="16">
        <v>0</v>
      </c>
      <c r="S46" s="14">
        <v>0</v>
      </c>
      <c r="T46" s="16">
        <v>0</v>
      </c>
      <c r="U46" s="14">
        <v>6.6244440100000004</v>
      </c>
      <c r="V46" s="16">
        <v>0.27452729999999997</v>
      </c>
    </row>
    <row r="47" spans="1:22" x14ac:dyDescent="0.25">
      <c r="A47" s="11" t="s">
        <v>517</v>
      </c>
      <c r="B47" s="13">
        <v>5928</v>
      </c>
      <c r="C47" s="14">
        <f>(205/B47*100)</f>
        <v>3.4581646423751686</v>
      </c>
      <c r="D47" s="15">
        <v>5723</v>
      </c>
      <c r="E47" s="14">
        <v>8.94056636</v>
      </c>
      <c r="F47" s="16">
        <v>0.42623734000000002</v>
      </c>
      <c r="G47" s="14">
        <v>17.439446650000001</v>
      </c>
      <c r="H47" s="16">
        <v>0.54085404000000004</v>
      </c>
      <c r="I47" s="14">
        <v>30.866660209999999</v>
      </c>
      <c r="J47" s="16">
        <v>0.81272412000000005</v>
      </c>
      <c r="K47" s="14">
        <v>29.178599519999999</v>
      </c>
      <c r="L47" s="16">
        <v>0.97530744000000003</v>
      </c>
      <c r="M47" s="14">
        <v>8.0659571700000008</v>
      </c>
      <c r="N47" s="16">
        <v>0.66505183999999995</v>
      </c>
      <c r="O47" s="14" t="s">
        <v>582</v>
      </c>
      <c r="P47" s="16" t="s">
        <v>582</v>
      </c>
      <c r="Q47" s="14">
        <v>0</v>
      </c>
      <c r="R47" s="16">
        <v>0</v>
      </c>
      <c r="S47" s="14">
        <v>0</v>
      </c>
      <c r="T47" s="16">
        <v>0</v>
      </c>
      <c r="U47" s="14">
        <v>5.5087700799999997</v>
      </c>
      <c r="V47" s="16">
        <v>0.49028750999999998</v>
      </c>
    </row>
    <row r="48" spans="1:22" x14ac:dyDescent="0.25">
      <c r="A48" s="11" t="s">
        <v>518</v>
      </c>
      <c r="B48" s="13">
        <v>9841</v>
      </c>
      <c r="C48" s="14">
        <f>(7/B48*100)</f>
        <v>7.1130982623717101E-2</v>
      </c>
      <c r="D48" s="15">
        <v>9834</v>
      </c>
      <c r="E48" s="14">
        <v>4.6354660000000001</v>
      </c>
      <c r="F48" s="16">
        <v>0.2696885</v>
      </c>
      <c r="G48" s="14">
        <v>9.7678318700000002</v>
      </c>
      <c r="H48" s="16">
        <v>0.48600858000000002</v>
      </c>
      <c r="I48" s="14">
        <v>44.015248239999998</v>
      </c>
      <c r="J48" s="16">
        <v>1.0651673399999999</v>
      </c>
      <c r="K48" s="14">
        <v>34.369478460000003</v>
      </c>
      <c r="L48" s="16">
        <v>1.30281924</v>
      </c>
      <c r="M48" s="14">
        <v>6.4095084299999998</v>
      </c>
      <c r="N48" s="16">
        <v>0.70529830999999998</v>
      </c>
      <c r="O48" s="14" t="s">
        <v>582</v>
      </c>
      <c r="P48" s="16" t="s">
        <v>582</v>
      </c>
      <c r="Q48" s="14">
        <v>0</v>
      </c>
      <c r="R48" s="16">
        <v>0</v>
      </c>
      <c r="S48" s="14">
        <v>0</v>
      </c>
      <c r="T48" s="16">
        <v>0</v>
      </c>
      <c r="U48" s="14">
        <v>0.80246698999999999</v>
      </c>
      <c r="V48" s="16">
        <v>0.11910047</v>
      </c>
    </row>
    <row r="49" spans="1:22" x14ac:dyDescent="0.25">
      <c r="A49" s="11" t="s">
        <v>519</v>
      </c>
      <c r="B49" s="13">
        <v>6349</v>
      </c>
      <c r="C49" s="14">
        <f>(56/B49*100)</f>
        <v>0.88202866593164275</v>
      </c>
      <c r="D49" s="15">
        <v>6293</v>
      </c>
      <c r="E49" s="14">
        <v>12.966472830000001</v>
      </c>
      <c r="F49" s="16">
        <v>0.69468516000000002</v>
      </c>
      <c r="G49" s="14">
        <v>21.747181309999998</v>
      </c>
      <c r="H49" s="16">
        <v>0.64868837000000001</v>
      </c>
      <c r="I49" s="14">
        <v>41.189744900000001</v>
      </c>
      <c r="J49" s="16">
        <v>0.76872929999999995</v>
      </c>
      <c r="K49" s="14">
        <v>21.46542664</v>
      </c>
      <c r="L49" s="16">
        <v>0.82456845000000001</v>
      </c>
      <c r="M49" s="14">
        <v>0</v>
      </c>
      <c r="N49" s="16">
        <v>0</v>
      </c>
      <c r="O49" s="14" t="s">
        <v>582</v>
      </c>
      <c r="P49" s="16" t="s">
        <v>582</v>
      </c>
      <c r="Q49" s="14">
        <v>3.0034900000000002E-3</v>
      </c>
      <c r="R49" s="16">
        <v>3.01673E-3</v>
      </c>
      <c r="S49" s="14">
        <v>1.7372559999999999E-2</v>
      </c>
      <c r="T49" s="16">
        <v>1.1922530000000001E-2</v>
      </c>
      <c r="U49" s="14">
        <v>2.6107982700000001</v>
      </c>
      <c r="V49" s="16">
        <v>0.34006734</v>
      </c>
    </row>
    <row r="50" spans="1:22" x14ac:dyDescent="0.25">
      <c r="A50" s="11" t="s">
        <v>520</v>
      </c>
      <c r="B50" s="13">
        <v>11795</v>
      </c>
      <c r="C50" s="14">
        <f>(256/B50*100)</f>
        <v>2.1704111911827044</v>
      </c>
      <c r="D50" s="15">
        <v>11539</v>
      </c>
      <c r="E50" s="14">
        <v>8.0170553499999997</v>
      </c>
      <c r="F50" s="16">
        <v>0.34846874999999999</v>
      </c>
      <c r="G50" s="14">
        <v>15.579912869999999</v>
      </c>
      <c r="H50" s="16">
        <v>0.60411389999999998</v>
      </c>
      <c r="I50" s="14">
        <v>41.440879459999998</v>
      </c>
      <c r="J50" s="16">
        <v>0.76053859999999995</v>
      </c>
      <c r="K50" s="14">
        <v>29.017208950000001</v>
      </c>
      <c r="L50" s="16">
        <v>0.80618129000000005</v>
      </c>
      <c r="M50" s="14">
        <v>3.5603417999999998</v>
      </c>
      <c r="N50" s="16">
        <v>0.29817441</v>
      </c>
      <c r="O50" s="14" t="s">
        <v>582</v>
      </c>
      <c r="P50" s="16" t="s">
        <v>582</v>
      </c>
      <c r="Q50" s="14">
        <v>0</v>
      </c>
      <c r="R50" s="16">
        <v>0</v>
      </c>
      <c r="S50" s="14">
        <v>0</v>
      </c>
      <c r="T50" s="16">
        <v>0</v>
      </c>
      <c r="U50" s="14">
        <v>2.3846015700000001</v>
      </c>
      <c r="V50" s="16">
        <v>0.22796698000000001</v>
      </c>
    </row>
    <row r="51" spans="1:22" x14ac:dyDescent="0.25">
      <c r="A51" s="11" t="s">
        <v>521</v>
      </c>
      <c r="B51" s="13">
        <v>6866</v>
      </c>
      <c r="C51" s="14">
        <f>(119/B51*100)</f>
        <v>1.7331779784445092</v>
      </c>
      <c r="D51" s="15">
        <v>6747</v>
      </c>
      <c r="E51" s="14">
        <v>7.4831779999999997</v>
      </c>
      <c r="F51" s="16">
        <v>0.44450840000000003</v>
      </c>
      <c r="G51" s="14">
        <v>14.028765569999999</v>
      </c>
      <c r="H51" s="16">
        <v>0.49065220999999998</v>
      </c>
      <c r="I51" s="14">
        <v>37.807787490000003</v>
      </c>
      <c r="J51" s="16">
        <v>0.63008467000000001</v>
      </c>
      <c r="K51" s="14">
        <v>32.753896709999999</v>
      </c>
      <c r="L51" s="16">
        <v>0.77539398999999998</v>
      </c>
      <c r="M51" s="14">
        <v>5.7844783299999998</v>
      </c>
      <c r="N51" s="16">
        <v>0.53421552000000005</v>
      </c>
      <c r="O51" s="14" t="s">
        <v>582</v>
      </c>
      <c r="P51" s="16" t="s">
        <v>582</v>
      </c>
      <c r="Q51" s="14">
        <v>0</v>
      </c>
      <c r="R51" s="16">
        <v>0</v>
      </c>
      <c r="S51" s="14">
        <v>0</v>
      </c>
      <c r="T51" s="16">
        <v>0</v>
      </c>
      <c r="U51" s="14">
        <v>2.1418938999999999</v>
      </c>
      <c r="V51" s="16">
        <v>0.20034326999999999</v>
      </c>
    </row>
    <row r="52" spans="1:22" x14ac:dyDescent="0.25">
      <c r="A52" s="11" t="s">
        <v>522</v>
      </c>
      <c r="B52" s="13">
        <v>5809</v>
      </c>
      <c r="C52" s="14">
        <f>(86/B52*100)</f>
        <v>1.4804613530728179</v>
      </c>
      <c r="D52" s="15">
        <v>5723</v>
      </c>
      <c r="E52" s="14">
        <v>6.3250219300000001</v>
      </c>
      <c r="F52" s="16">
        <v>0.35296124000000001</v>
      </c>
      <c r="G52" s="14">
        <v>16.033708740000002</v>
      </c>
      <c r="H52" s="16">
        <v>0.48280212</v>
      </c>
      <c r="I52" s="14">
        <v>40.984973119999999</v>
      </c>
      <c r="J52" s="16">
        <v>0.63225295999999997</v>
      </c>
      <c r="K52" s="14">
        <v>25.112556810000001</v>
      </c>
      <c r="L52" s="16">
        <v>0.69116012999999998</v>
      </c>
      <c r="M52" s="14">
        <v>9.9035719699999998</v>
      </c>
      <c r="N52" s="16">
        <v>0.63405844</v>
      </c>
      <c r="O52" s="14" t="s">
        <v>582</v>
      </c>
      <c r="P52" s="16" t="s">
        <v>582</v>
      </c>
      <c r="Q52" s="14">
        <v>0</v>
      </c>
      <c r="R52" s="16">
        <v>0</v>
      </c>
      <c r="S52" s="14">
        <v>0</v>
      </c>
      <c r="T52" s="16">
        <v>0</v>
      </c>
      <c r="U52" s="14">
        <v>1.64016743</v>
      </c>
      <c r="V52" s="16">
        <v>0.20197593999999999</v>
      </c>
    </row>
    <row r="53" spans="1:22" x14ac:dyDescent="0.25">
      <c r="A53" s="11" t="s">
        <v>523</v>
      </c>
      <c r="B53" s="13">
        <v>5571</v>
      </c>
      <c r="C53" s="14">
        <f>(92/B53*100)</f>
        <v>1.651409082749955</v>
      </c>
      <c r="D53" s="15">
        <v>5479</v>
      </c>
      <c r="E53" s="14">
        <v>8.4952487600000008</v>
      </c>
      <c r="F53" s="16">
        <v>0.37858060999999998</v>
      </c>
      <c r="G53" s="14">
        <v>18.932904929999999</v>
      </c>
      <c r="H53" s="16">
        <v>0.60109866000000001</v>
      </c>
      <c r="I53" s="14">
        <v>41.136358999999999</v>
      </c>
      <c r="J53" s="16">
        <v>0.63646482999999998</v>
      </c>
      <c r="K53" s="14">
        <v>20.76915915</v>
      </c>
      <c r="L53" s="16">
        <v>0.60528599000000005</v>
      </c>
      <c r="M53" s="14">
        <v>7.8489320100000004</v>
      </c>
      <c r="N53" s="16">
        <v>0.39353097999999997</v>
      </c>
      <c r="O53" s="14" t="s">
        <v>582</v>
      </c>
      <c r="P53" s="16" t="s">
        <v>582</v>
      </c>
      <c r="Q53" s="14">
        <v>0</v>
      </c>
      <c r="R53" s="16">
        <v>0</v>
      </c>
      <c r="S53" s="14">
        <v>0</v>
      </c>
      <c r="T53" s="16">
        <v>0</v>
      </c>
      <c r="U53" s="14">
        <v>2.81739614</v>
      </c>
      <c r="V53" s="16">
        <v>0.22469881999999999</v>
      </c>
    </row>
    <row r="54" spans="1:22" x14ac:dyDescent="0.25">
      <c r="A54" s="11" t="s">
        <v>524</v>
      </c>
      <c r="B54" s="13">
        <v>4740</v>
      </c>
      <c r="C54" s="14">
        <f>(260/B54*100)</f>
        <v>5.485232067510549</v>
      </c>
      <c r="D54" s="15">
        <v>4480</v>
      </c>
      <c r="E54" s="14">
        <v>13.11024323</v>
      </c>
      <c r="F54" s="16">
        <v>0.58257594999999995</v>
      </c>
      <c r="G54" s="14">
        <v>15.479627499999999</v>
      </c>
      <c r="H54" s="16">
        <v>0.56326036000000002</v>
      </c>
      <c r="I54" s="14">
        <v>28.814123210000002</v>
      </c>
      <c r="J54" s="16">
        <v>0.94913535999999998</v>
      </c>
      <c r="K54" s="14">
        <v>28.693051570000002</v>
      </c>
      <c r="L54" s="16">
        <v>0.85030828000000003</v>
      </c>
      <c r="M54" s="14">
        <v>6.5249701699999996</v>
      </c>
      <c r="N54" s="16">
        <v>0.68542130000000001</v>
      </c>
      <c r="O54" s="14" t="s">
        <v>582</v>
      </c>
      <c r="P54" s="16" t="s">
        <v>582</v>
      </c>
      <c r="Q54" s="14">
        <v>0</v>
      </c>
      <c r="R54" s="16">
        <v>0</v>
      </c>
      <c r="S54" s="14">
        <v>0</v>
      </c>
      <c r="T54" s="16">
        <v>0</v>
      </c>
      <c r="U54" s="14">
        <v>7.3779843300000003</v>
      </c>
      <c r="V54" s="16">
        <v>0.52525345999999995</v>
      </c>
    </row>
    <row r="55" spans="1:22" x14ac:dyDescent="0.25">
      <c r="A55" s="11" t="s">
        <v>525</v>
      </c>
      <c r="B55" s="13">
        <v>5316</v>
      </c>
      <c r="C55" s="14">
        <f>(22/B55*100)</f>
        <v>0.41384499623777277</v>
      </c>
      <c r="D55" s="15">
        <v>5294</v>
      </c>
      <c r="E55" s="14">
        <v>4.6321036500000003</v>
      </c>
      <c r="F55" s="16">
        <v>0.33210171999999999</v>
      </c>
      <c r="G55" s="14">
        <v>8.6142492100000005</v>
      </c>
      <c r="H55" s="16">
        <v>0.46580705</v>
      </c>
      <c r="I55" s="14">
        <v>34.89000549</v>
      </c>
      <c r="J55" s="16">
        <v>0.77551813000000003</v>
      </c>
      <c r="K55" s="14">
        <v>48.384037239999998</v>
      </c>
      <c r="L55" s="16">
        <v>1.0275120200000001</v>
      </c>
      <c r="M55" s="14">
        <v>0</v>
      </c>
      <c r="N55" s="16">
        <v>0</v>
      </c>
      <c r="O55" s="14" t="s">
        <v>582</v>
      </c>
      <c r="P55" s="16" t="s">
        <v>582</v>
      </c>
      <c r="Q55" s="14">
        <v>3.0290750000000002E-2</v>
      </c>
      <c r="R55" s="16">
        <v>3.0323360000000001E-2</v>
      </c>
      <c r="S55" s="14">
        <v>0.23104224000000001</v>
      </c>
      <c r="T55" s="16">
        <v>7.6633880000000001E-2</v>
      </c>
      <c r="U55" s="14">
        <v>3.2182714300000002</v>
      </c>
      <c r="V55" s="16">
        <v>0.28471057</v>
      </c>
    </row>
    <row r="56" spans="1:22" x14ac:dyDescent="0.25">
      <c r="A56" s="11" t="s">
        <v>526</v>
      </c>
      <c r="B56" s="13">
        <v>5359</v>
      </c>
      <c r="C56" s="14">
        <f>(77/B56*100)</f>
        <v>1.4368352304534429</v>
      </c>
      <c r="D56" s="15">
        <v>5282</v>
      </c>
      <c r="E56" s="14">
        <v>2.7918129</v>
      </c>
      <c r="F56" s="16">
        <v>0.29926982000000002</v>
      </c>
      <c r="G56" s="14">
        <v>7.47095061</v>
      </c>
      <c r="H56" s="16">
        <v>0.43461765000000002</v>
      </c>
      <c r="I56" s="14">
        <v>39.669214879999998</v>
      </c>
      <c r="J56" s="16">
        <v>0.91884690000000002</v>
      </c>
      <c r="K56" s="14">
        <v>21.766774779999999</v>
      </c>
      <c r="L56" s="16">
        <v>0.78506529000000003</v>
      </c>
      <c r="M56" s="14">
        <v>27.760170609999999</v>
      </c>
      <c r="N56" s="16">
        <v>0.78547328999999999</v>
      </c>
      <c r="O56" s="14" t="s">
        <v>582</v>
      </c>
      <c r="P56" s="16" t="s">
        <v>582</v>
      </c>
      <c r="Q56" s="14">
        <v>0</v>
      </c>
      <c r="R56" s="16">
        <v>0</v>
      </c>
      <c r="S56" s="14">
        <v>0</v>
      </c>
      <c r="T56" s="16">
        <v>0</v>
      </c>
      <c r="U56" s="14">
        <v>0.54107622</v>
      </c>
      <c r="V56" s="16">
        <v>0.10369905</v>
      </c>
    </row>
    <row r="57" spans="1:22" x14ac:dyDescent="0.25">
      <c r="A57" s="11" t="s">
        <v>527</v>
      </c>
      <c r="B57" s="13">
        <v>6513</v>
      </c>
      <c r="C57" s="14">
        <f>(0/B57*100)</f>
        <v>0</v>
      </c>
      <c r="D57" s="15">
        <v>6513</v>
      </c>
      <c r="E57" s="14">
        <v>4.4364292299999999</v>
      </c>
      <c r="F57" s="16">
        <v>0.37904041999999999</v>
      </c>
      <c r="G57" s="14">
        <v>7.45809853</v>
      </c>
      <c r="H57" s="16">
        <v>0.39436647000000002</v>
      </c>
      <c r="I57" s="14">
        <v>38.137634149999997</v>
      </c>
      <c r="J57" s="16">
        <v>0.99656818999999996</v>
      </c>
      <c r="K57" s="14">
        <v>46.76384831</v>
      </c>
      <c r="L57" s="16">
        <v>0.90880848000000003</v>
      </c>
      <c r="M57" s="14">
        <v>0</v>
      </c>
      <c r="N57" s="16">
        <v>0</v>
      </c>
      <c r="O57" s="14" t="s">
        <v>582</v>
      </c>
      <c r="P57" s="16" t="s">
        <v>582</v>
      </c>
      <c r="Q57" s="14">
        <v>0</v>
      </c>
      <c r="R57" s="16">
        <v>0</v>
      </c>
      <c r="S57" s="14">
        <v>5.0464599999999998E-2</v>
      </c>
      <c r="T57" s="16">
        <v>3.8675290000000001E-2</v>
      </c>
      <c r="U57" s="14">
        <v>3.15352517</v>
      </c>
      <c r="V57" s="16">
        <v>0.47261892999999999</v>
      </c>
    </row>
    <row r="58" spans="1:22" x14ac:dyDescent="0.25">
      <c r="A58" s="11" t="s">
        <v>528</v>
      </c>
      <c r="B58" s="13">
        <v>7267</v>
      </c>
      <c r="C58" s="14">
        <f>(10/B58*100)</f>
        <v>0.13760836658868861</v>
      </c>
      <c r="D58" s="15">
        <v>7257</v>
      </c>
      <c r="E58" s="14">
        <v>12.05397928</v>
      </c>
      <c r="F58" s="16">
        <v>0.67523489999999997</v>
      </c>
      <c r="G58" s="14">
        <v>21.69761179</v>
      </c>
      <c r="H58" s="16">
        <v>0.68125491999999999</v>
      </c>
      <c r="I58" s="14">
        <v>34.422567270000002</v>
      </c>
      <c r="J58" s="16">
        <v>0.75564686000000003</v>
      </c>
      <c r="K58" s="14">
        <v>28.036948519999999</v>
      </c>
      <c r="L58" s="16">
        <v>0.79629256000000004</v>
      </c>
      <c r="M58" s="14">
        <v>0</v>
      </c>
      <c r="N58" s="16">
        <v>0</v>
      </c>
      <c r="O58" s="14" t="s">
        <v>582</v>
      </c>
      <c r="P58" s="16" t="s">
        <v>582</v>
      </c>
      <c r="Q58" s="14">
        <v>0</v>
      </c>
      <c r="R58" s="16">
        <v>0</v>
      </c>
      <c r="S58" s="14">
        <v>0.53612114</v>
      </c>
      <c r="T58" s="16">
        <v>9.9336980000000005E-2</v>
      </c>
      <c r="U58" s="14">
        <v>3.2527720000000002</v>
      </c>
      <c r="V58" s="16">
        <v>0.45173572000000001</v>
      </c>
    </row>
    <row r="59" spans="1:22" x14ac:dyDescent="0.25">
      <c r="A59" s="11" t="s">
        <v>529</v>
      </c>
      <c r="B59" s="13">
        <v>4826</v>
      </c>
      <c r="C59" s="14">
        <f>(26/B59*100)</f>
        <v>0.53874844591794446</v>
      </c>
      <c r="D59" s="15">
        <v>4800</v>
      </c>
      <c r="E59" s="14">
        <v>4.0941752899999999</v>
      </c>
      <c r="F59" s="16">
        <v>0.36300647000000003</v>
      </c>
      <c r="G59" s="14">
        <v>10.4000664</v>
      </c>
      <c r="H59" s="16">
        <v>0.53524643000000005</v>
      </c>
      <c r="I59" s="14">
        <v>28.587689109999999</v>
      </c>
      <c r="J59" s="16">
        <v>0.7518186</v>
      </c>
      <c r="K59" s="14">
        <v>54.278610139999998</v>
      </c>
      <c r="L59" s="16">
        <v>0.82994842000000002</v>
      </c>
      <c r="M59" s="14">
        <v>0</v>
      </c>
      <c r="N59" s="16">
        <v>0</v>
      </c>
      <c r="O59" s="14" t="s">
        <v>582</v>
      </c>
      <c r="P59" s="16" t="s">
        <v>582</v>
      </c>
      <c r="Q59" s="14">
        <v>0</v>
      </c>
      <c r="R59" s="16">
        <v>0</v>
      </c>
      <c r="S59" s="14">
        <v>0.44562951000000001</v>
      </c>
      <c r="T59" s="16">
        <v>0.13564317000000001</v>
      </c>
      <c r="U59" s="14">
        <v>2.1938295499999998</v>
      </c>
      <c r="V59" s="16">
        <v>0.22446162</v>
      </c>
    </row>
    <row r="60" spans="1:22" x14ac:dyDescent="0.25">
      <c r="A60" s="11" t="s">
        <v>530</v>
      </c>
      <c r="B60" s="13">
        <v>4546</v>
      </c>
      <c r="C60" s="14">
        <f>(15/B60*100)</f>
        <v>0.32996040475142985</v>
      </c>
      <c r="D60" s="15">
        <v>4531</v>
      </c>
      <c r="E60" s="14">
        <v>14.512226849999999</v>
      </c>
      <c r="F60" s="16">
        <v>1.23011413</v>
      </c>
      <c r="G60" s="14">
        <v>19.674356530000001</v>
      </c>
      <c r="H60" s="16">
        <v>0.78505115999999997</v>
      </c>
      <c r="I60" s="14">
        <v>37.523022019999999</v>
      </c>
      <c r="J60" s="16">
        <v>1.16727728</v>
      </c>
      <c r="K60" s="14">
        <v>25.362618520000002</v>
      </c>
      <c r="L60" s="16">
        <v>1.078274</v>
      </c>
      <c r="M60" s="14">
        <v>0</v>
      </c>
      <c r="N60" s="16">
        <v>0</v>
      </c>
      <c r="O60" s="14" t="s">
        <v>582</v>
      </c>
      <c r="P60" s="16" t="s">
        <v>582</v>
      </c>
      <c r="Q60" s="14">
        <v>0</v>
      </c>
      <c r="R60" s="16">
        <v>0</v>
      </c>
      <c r="S60" s="14">
        <v>0.34870991000000001</v>
      </c>
      <c r="T60" s="16">
        <v>8.2837599999999997E-2</v>
      </c>
      <c r="U60" s="14">
        <v>2.5790661699999999</v>
      </c>
      <c r="V60" s="16">
        <v>0.37499263999999999</v>
      </c>
    </row>
    <row r="61" spans="1:22" x14ac:dyDescent="0.25">
      <c r="A61" s="11" t="s">
        <v>531</v>
      </c>
      <c r="B61" s="13">
        <v>6525</v>
      </c>
      <c r="C61" s="14">
        <f>(148/B61*100)</f>
        <v>2.2681992337164751</v>
      </c>
      <c r="D61" s="15">
        <v>6377</v>
      </c>
      <c r="E61" s="14">
        <v>8.6550994800000005</v>
      </c>
      <c r="F61" s="16">
        <v>0.48779229000000002</v>
      </c>
      <c r="G61" s="14">
        <v>14.31117332</v>
      </c>
      <c r="H61" s="16">
        <v>0.53452966000000002</v>
      </c>
      <c r="I61" s="14">
        <v>37.444491300000003</v>
      </c>
      <c r="J61" s="16">
        <v>0.75553552000000002</v>
      </c>
      <c r="K61" s="14">
        <v>33.282508569999997</v>
      </c>
      <c r="L61" s="16">
        <v>0.84418941000000003</v>
      </c>
      <c r="M61" s="14">
        <v>4.8466341899999996</v>
      </c>
      <c r="N61" s="16">
        <v>0.40769977000000002</v>
      </c>
      <c r="O61" s="14" t="s">
        <v>582</v>
      </c>
      <c r="P61" s="16" t="s">
        <v>582</v>
      </c>
      <c r="Q61" s="14">
        <v>0</v>
      </c>
      <c r="R61" s="16">
        <v>0</v>
      </c>
      <c r="S61" s="14">
        <v>0</v>
      </c>
      <c r="T61" s="16">
        <v>0</v>
      </c>
      <c r="U61" s="14">
        <v>1.4600931500000001</v>
      </c>
      <c r="V61" s="16">
        <v>0.19482650000000001</v>
      </c>
    </row>
    <row r="62" spans="1:22" x14ac:dyDescent="0.25">
      <c r="A62" s="11" t="s">
        <v>532</v>
      </c>
      <c r="B62" s="13">
        <v>4476</v>
      </c>
      <c r="C62" s="14">
        <f>(3/B62*100)</f>
        <v>6.7024128686327081E-2</v>
      </c>
      <c r="D62" s="15">
        <v>4473</v>
      </c>
      <c r="E62" s="14">
        <v>3.8443723699999999</v>
      </c>
      <c r="F62" s="16">
        <v>0.31008073000000003</v>
      </c>
      <c r="G62" s="14">
        <v>13.447174739999999</v>
      </c>
      <c r="H62" s="16">
        <v>0.42520153999999999</v>
      </c>
      <c r="I62" s="14">
        <v>51.997433960000002</v>
      </c>
      <c r="J62" s="16">
        <v>0.75804788999999995</v>
      </c>
      <c r="K62" s="14">
        <v>18.630832130000002</v>
      </c>
      <c r="L62" s="16">
        <v>0.64570362000000003</v>
      </c>
      <c r="M62" s="14">
        <v>11.675766530000001</v>
      </c>
      <c r="N62" s="16">
        <v>0.40366419999999997</v>
      </c>
      <c r="O62" s="14" t="s">
        <v>582</v>
      </c>
      <c r="P62" s="16" t="s">
        <v>582</v>
      </c>
      <c r="Q62" s="14">
        <v>0</v>
      </c>
      <c r="R62" s="16">
        <v>0</v>
      </c>
      <c r="S62" s="14">
        <v>0</v>
      </c>
      <c r="T62" s="16">
        <v>0</v>
      </c>
      <c r="U62" s="14">
        <v>0.40442027000000003</v>
      </c>
      <c r="V62" s="16">
        <v>9.0313580000000004E-2</v>
      </c>
    </row>
    <row r="63" spans="1:22" x14ac:dyDescent="0.25">
      <c r="A63" s="11" t="s">
        <v>533</v>
      </c>
      <c r="B63" s="13">
        <v>5324</v>
      </c>
      <c r="C63" s="14">
        <f>(13/B63*100)</f>
        <v>0.24417731029301279</v>
      </c>
      <c r="D63" s="15">
        <v>5311</v>
      </c>
      <c r="E63" s="14">
        <v>6.5587554800000003</v>
      </c>
      <c r="F63" s="16">
        <v>0.35878307999999998</v>
      </c>
      <c r="G63" s="14">
        <v>11.32290347</v>
      </c>
      <c r="H63" s="16">
        <v>0.48020759000000002</v>
      </c>
      <c r="I63" s="14">
        <v>36.97971458</v>
      </c>
      <c r="J63" s="16">
        <v>0.77260795000000004</v>
      </c>
      <c r="K63" s="14">
        <v>39.203601489999997</v>
      </c>
      <c r="L63" s="16">
        <v>0.77820478999999998</v>
      </c>
      <c r="M63" s="14">
        <v>0</v>
      </c>
      <c r="N63" s="16">
        <v>0</v>
      </c>
      <c r="O63" s="14" t="s">
        <v>582</v>
      </c>
      <c r="P63" s="16" t="s">
        <v>582</v>
      </c>
      <c r="Q63" s="14">
        <v>5.616297E-2</v>
      </c>
      <c r="R63" s="16">
        <v>3.2920339999999999E-2</v>
      </c>
      <c r="S63" s="14">
        <v>0.14637344999999999</v>
      </c>
      <c r="T63" s="16">
        <v>5.918416E-2</v>
      </c>
      <c r="U63" s="14">
        <v>5.7324885700000001</v>
      </c>
      <c r="V63" s="16">
        <v>0.33834227</v>
      </c>
    </row>
    <row r="64" spans="1:22" x14ac:dyDescent="0.25">
      <c r="A64" s="11" t="s">
        <v>534</v>
      </c>
      <c r="B64" s="13">
        <v>3634</v>
      </c>
      <c r="C64" s="14">
        <f>(3/B64*100)</f>
        <v>8.2553659878921298E-2</v>
      </c>
      <c r="D64" s="15">
        <v>3631</v>
      </c>
      <c r="E64" s="14">
        <v>9.3159582400000005</v>
      </c>
      <c r="F64" s="16">
        <v>0.49571211999999998</v>
      </c>
      <c r="G64" s="14">
        <v>15.638174230000001</v>
      </c>
      <c r="H64" s="16">
        <v>0.50448868999999996</v>
      </c>
      <c r="I64" s="14">
        <v>38.082119200000001</v>
      </c>
      <c r="J64" s="16">
        <v>0.82903839999999995</v>
      </c>
      <c r="K64" s="14">
        <v>34.155287520000002</v>
      </c>
      <c r="L64" s="16">
        <v>0.77773420999999998</v>
      </c>
      <c r="M64" s="14">
        <v>0</v>
      </c>
      <c r="N64" s="16">
        <v>0</v>
      </c>
      <c r="O64" s="14" t="s">
        <v>582</v>
      </c>
      <c r="P64" s="16" t="s">
        <v>582</v>
      </c>
      <c r="Q64" s="14">
        <v>0</v>
      </c>
      <c r="R64" s="16">
        <v>0</v>
      </c>
      <c r="S64" s="14">
        <v>5.2334789999999999E-2</v>
      </c>
      <c r="T64" s="16">
        <v>3.7022340000000001E-2</v>
      </c>
      <c r="U64" s="14">
        <v>2.7561260299999999</v>
      </c>
      <c r="V64" s="16">
        <v>0.25151406999999998</v>
      </c>
    </row>
    <row r="65" spans="1:22" x14ac:dyDescent="0.25">
      <c r="A65" s="11" t="s">
        <v>535</v>
      </c>
      <c r="B65" s="13">
        <v>5325</v>
      </c>
      <c r="C65" s="14">
        <f>(14/B65*100)</f>
        <v>0.26291079812206569</v>
      </c>
      <c r="D65" s="15">
        <v>5311</v>
      </c>
      <c r="E65" s="14">
        <v>5.5706226399999998</v>
      </c>
      <c r="F65" s="16">
        <v>0.33106661999999998</v>
      </c>
      <c r="G65" s="14">
        <v>7.4661161199999997</v>
      </c>
      <c r="H65" s="16">
        <v>0.33390608999999999</v>
      </c>
      <c r="I65" s="14">
        <v>40.314524290000001</v>
      </c>
      <c r="J65" s="16">
        <v>0.84824047000000002</v>
      </c>
      <c r="K65" s="14">
        <v>43.908731029999998</v>
      </c>
      <c r="L65" s="16">
        <v>0.97808819999999996</v>
      </c>
      <c r="M65" s="14">
        <v>0</v>
      </c>
      <c r="N65" s="16">
        <v>0</v>
      </c>
      <c r="O65" s="14" t="s">
        <v>582</v>
      </c>
      <c r="P65" s="16" t="s">
        <v>582</v>
      </c>
      <c r="Q65" s="14">
        <v>0.15663363</v>
      </c>
      <c r="R65" s="16">
        <v>5.7607070000000003E-2</v>
      </c>
      <c r="S65" s="14">
        <v>0</v>
      </c>
      <c r="T65" s="16">
        <v>0</v>
      </c>
      <c r="U65" s="14">
        <v>2.5833722799999999</v>
      </c>
      <c r="V65" s="16">
        <v>0.23567167999999999</v>
      </c>
    </row>
    <row r="66" spans="1:22" x14ac:dyDescent="0.25">
      <c r="A66" s="11" t="s">
        <v>536</v>
      </c>
      <c r="B66" s="13">
        <v>5665</v>
      </c>
      <c r="C66" s="14">
        <f>(81/B66*100)</f>
        <v>1.4298323036187115</v>
      </c>
      <c r="D66" s="15">
        <v>5584</v>
      </c>
      <c r="E66" s="14">
        <v>8.2864442599999997</v>
      </c>
      <c r="F66" s="16">
        <v>0.37235636999999999</v>
      </c>
      <c r="G66" s="14">
        <v>14.288733300000001</v>
      </c>
      <c r="H66" s="16">
        <v>0.53671627</v>
      </c>
      <c r="I66" s="14">
        <v>30.894566210000001</v>
      </c>
      <c r="J66" s="16">
        <v>0.64452498999999996</v>
      </c>
      <c r="K66" s="14">
        <v>29.719477619999999</v>
      </c>
      <c r="L66" s="16">
        <v>0.55410656000000003</v>
      </c>
      <c r="M66" s="14">
        <v>11.133027179999999</v>
      </c>
      <c r="N66" s="16">
        <v>0.36683465999999998</v>
      </c>
      <c r="O66" s="14" t="s">
        <v>582</v>
      </c>
      <c r="P66" s="16" t="s">
        <v>582</v>
      </c>
      <c r="Q66" s="14">
        <v>0</v>
      </c>
      <c r="R66" s="16">
        <v>0</v>
      </c>
      <c r="S66" s="14">
        <v>0</v>
      </c>
      <c r="T66" s="16">
        <v>0</v>
      </c>
      <c r="U66" s="14">
        <v>5.6777514299999998</v>
      </c>
      <c r="V66" s="16">
        <v>0.31309822999999998</v>
      </c>
    </row>
    <row r="67" spans="1:22" x14ac:dyDescent="0.25">
      <c r="A67" s="11" t="s">
        <v>537</v>
      </c>
      <c r="B67" s="13">
        <v>6971</v>
      </c>
      <c r="C67" s="14">
        <f>(440/B67*100)</f>
        <v>6.3118634342275142</v>
      </c>
      <c r="D67" s="15">
        <v>6531</v>
      </c>
      <c r="E67" s="14">
        <v>5.7781021499999996</v>
      </c>
      <c r="F67" s="16">
        <v>0.28959024999999999</v>
      </c>
      <c r="G67" s="14">
        <v>12.00419097</v>
      </c>
      <c r="H67" s="16">
        <v>0.47866322</v>
      </c>
      <c r="I67" s="14">
        <v>42.861779759999997</v>
      </c>
      <c r="J67" s="16">
        <v>0.58620320999999997</v>
      </c>
      <c r="K67" s="14">
        <v>31.121696679999999</v>
      </c>
      <c r="L67" s="16">
        <v>0.72474722000000003</v>
      </c>
      <c r="M67" s="14">
        <v>5.31172983</v>
      </c>
      <c r="N67" s="16">
        <v>0.44051331999999999</v>
      </c>
      <c r="O67" s="14" t="s">
        <v>582</v>
      </c>
      <c r="P67" s="16" t="s">
        <v>582</v>
      </c>
      <c r="Q67" s="14">
        <v>0</v>
      </c>
      <c r="R67" s="16">
        <v>0</v>
      </c>
      <c r="S67" s="14">
        <v>0</v>
      </c>
      <c r="T67" s="16">
        <v>0</v>
      </c>
      <c r="U67" s="14">
        <v>2.9225006100000002</v>
      </c>
      <c r="V67" s="16">
        <v>0.26626084999999999</v>
      </c>
    </row>
    <row r="68" spans="1:22" x14ac:dyDescent="0.25">
      <c r="A68" s="11" t="s">
        <v>538</v>
      </c>
      <c r="B68" s="13">
        <v>12083</v>
      </c>
      <c r="C68" s="14">
        <f>(29/B68*100)</f>
        <v>0.2400066208722999</v>
      </c>
      <c r="D68" s="15">
        <v>12054</v>
      </c>
      <c r="E68" s="14">
        <v>8.2857504399999993</v>
      </c>
      <c r="F68" s="16">
        <v>0.25032873</v>
      </c>
      <c r="G68" s="14">
        <v>15.19465754</v>
      </c>
      <c r="H68" s="16">
        <v>0.35831162</v>
      </c>
      <c r="I68" s="14">
        <v>31.730537779999999</v>
      </c>
      <c r="J68" s="16">
        <v>0.38497224000000002</v>
      </c>
      <c r="K68" s="14">
        <v>26.050754950000002</v>
      </c>
      <c r="L68" s="16">
        <v>0.35980547000000002</v>
      </c>
      <c r="M68" s="14">
        <v>14.942653399999999</v>
      </c>
      <c r="N68" s="16">
        <v>0.29656916999999999</v>
      </c>
      <c r="O68" s="14" t="s">
        <v>582</v>
      </c>
      <c r="P68" s="16" t="s">
        <v>582</v>
      </c>
      <c r="Q68" s="14">
        <v>0</v>
      </c>
      <c r="R68" s="16">
        <v>0</v>
      </c>
      <c r="S68" s="14">
        <v>0</v>
      </c>
      <c r="T68" s="16">
        <v>0</v>
      </c>
      <c r="U68" s="14">
        <v>3.7956458899999999</v>
      </c>
      <c r="V68" s="16">
        <v>0.17711305999999999</v>
      </c>
    </row>
    <row r="69" spans="1:22" x14ac:dyDescent="0.25">
      <c r="A69" s="11" t="s">
        <v>539</v>
      </c>
      <c r="B69" s="13">
        <v>4876</v>
      </c>
      <c r="C69" s="14">
        <f>(0/B69*100)</f>
        <v>0</v>
      </c>
      <c r="D69" s="15">
        <v>4876</v>
      </c>
      <c r="E69" s="14">
        <v>8.0128570000000003</v>
      </c>
      <c r="F69" s="16">
        <v>0.56120369000000003</v>
      </c>
      <c r="G69" s="14">
        <v>11.404246649999999</v>
      </c>
      <c r="H69" s="16">
        <v>0.64184193</v>
      </c>
      <c r="I69" s="14">
        <v>39.664276059999999</v>
      </c>
      <c r="J69" s="16">
        <v>0.91201834999999998</v>
      </c>
      <c r="K69" s="14">
        <v>40.31961682</v>
      </c>
      <c r="L69" s="16">
        <v>1.0840190599999999</v>
      </c>
      <c r="M69" s="14">
        <v>0</v>
      </c>
      <c r="N69" s="16">
        <v>0</v>
      </c>
      <c r="O69" s="14" t="s">
        <v>582</v>
      </c>
      <c r="P69" s="16" t="s">
        <v>582</v>
      </c>
      <c r="Q69" s="14">
        <v>0</v>
      </c>
      <c r="R69" s="16">
        <v>0</v>
      </c>
      <c r="S69" s="14">
        <v>0</v>
      </c>
      <c r="T69" s="16">
        <v>0</v>
      </c>
      <c r="U69" s="14">
        <v>0.59900348000000003</v>
      </c>
      <c r="V69" s="16">
        <v>0.14301802</v>
      </c>
    </row>
    <row r="70" spans="1:22" x14ac:dyDescent="0.25">
      <c r="A70" s="11" t="s">
        <v>540</v>
      </c>
      <c r="B70" s="13">
        <v>6036</v>
      </c>
      <c r="C70" s="14">
        <f>(223/B70*100)</f>
        <v>3.6944996686547382</v>
      </c>
      <c r="D70" s="15">
        <v>5813</v>
      </c>
      <c r="E70" s="14">
        <v>4.5991560299999996</v>
      </c>
      <c r="F70" s="16">
        <v>0.33859230000000001</v>
      </c>
      <c r="G70" s="14">
        <v>8.9532774899999996</v>
      </c>
      <c r="H70" s="16">
        <v>0.77221085</v>
      </c>
      <c r="I70" s="14">
        <v>34.54830793</v>
      </c>
      <c r="J70" s="16">
        <v>0.87186052000000003</v>
      </c>
      <c r="K70" s="14">
        <v>44.900709130000003</v>
      </c>
      <c r="L70" s="16">
        <v>1.5324434600000001</v>
      </c>
      <c r="M70" s="14">
        <v>4.3266809899999998</v>
      </c>
      <c r="N70" s="16">
        <v>0.28253083000000001</v>
      </c>
      <c r="O70" s="14" t="s">
        <v>582</v>
      </c>
      <c r="P70" s="16" t="s">
        <v>582</v>
      </c>
      <c r="Q70" s="14">
        <v>0</v>
      </c>
      <c r="R70" s="16">
        <v>0</v>
      </c>
      <c r="S70" s="14">
        <v>0</v>
      </c>
      <c r="T70" s="16">
        <v>0</v>
      </c>
      <c r="U70" s="14">
        <v>2.67186843</v>
      </c>
      <c r="V70" s="16">
        <v>0.24896816999999999</v>
      </c>
    </row>
    <row r="71" spans="1:22" x14ac:dyDescent="0.25">
      <c r="A71" s="11" t="s">
        <v>541</v>
      </c>
      <c r="B71" s="13">
        <v>6115</v>
      </c>
      <c r="C71" s="14">
        <f>(21/B71*100)</f>
        <v>0.34341782502044155</v>
      </c>
      <c r="D71" s="15">
        <v>6094</v>
      </c>
      <c r="E71" s="14">
        <v>3.6622425299999999</v>
      </c>
      <c r="F71" s="16">
        <v>0.24038849000000001</v>
      </c>
      <c r="G71" s="14">
        <v>8.9451335699999994</v>
      </c>
      <c r="H71" s="16">
        <v>0.30935111999999998</v>
      </c>
      <c r="I71" s="14">
        <v>42.151389940000001</v>
      </c>
      <c r="J71" s="16">
        <v>0.62581849000000001</v>
      </c>
      <c r="K71" s="14">
        <v>39.263515609999999</v>
      </c>
      <c r="L71" s="16">
        <v>0.61125399000000002</v>
      </c>
      <c r="M71" s="14">
        <v>5.6742095199999998</v>
      </c>
      <c r="N71" s="16">
        <v>0.27684579999999998</v>
      </c>
      <c r="O71" s="14" t="s">
        <v>582</v>
      </c>
      <c r="P71" s="16" t="s">
        <v>582</v>
      </c>
      <c r="Q71" s="14">
        <v>0</v>
      </c>
      <c r="R71" s="16">
        <v>0</v>
      </c>
      <c r="S71" s="14">
        <v>0</v>
      </c>
      <c r="T71" s="16">
        <v>0</v>
      </c>
      <c r="U71" s="14">
        <v>0.30350883000000001</v>
      </c>
      <c r="V71" s="16">
        <v>6.2316200000000002E-2</v>
      </c>
    </row>
    <row r="72" spans="1:22" x14ac:dyDescent="0.25">
      <c r="A72" s="11" t="s">
        <v>542</v>
      </c>
      <c r="B72" s="13">
        <v>7708</v>
      </c>
      <c r="C72" s="14">
        <f>(5/B72*100)</f>
        <v>6.4867669953295279E-2</v>
      </c>
      <c r="D72" s="15">
        <v>7703</v>
      </c>
      <c r="E72" s="14">
        <v>2.9702624700000002</v>
      </c>
      <c r="F72" s="16">
        <v>0.23920749999999999</v>
      </c>
      <c r="G72" s="14">
        <v>10.061296199999999</v>
      </c>
      <c r="H72" s="16">
        <v>0.45889813000000002</v>
      </c>
      <c r="I72" s="14">
        <v>42.712247189999999</v>
      </c>
      <c r="J72" s="16">
        <v>0.71710423999999995</v>
      </c>
      <c r="K72" s="14">
        <v>35.838033729999999</v>
      </c>
      <c r="L72" s="16">
        <v>0.79543204999999995</v>
      </c>
      <c r="M72" s="14">
        <v>8.2003239800000003</v>
      </c>
      <c r="N72" s="16">
        <v>0.96499683000000003</v>
      </c>
      <c r="O72" s="14" t="s">
        <v>582</v>
      </c>
      <c r="P72" s="16" t="s">
        <v>582</v>
      </c>
      <c r="Q72" s="14">
        <v>0</v>
      </c>
      <c r="R72" s="16">
        <v>0</v>
      </c>
      <c r="S72" s="14">
        <v>0</v>
      </c>
      <c r="T72" s="16">
        <v>0</v>
      </c>
      <c r="U72" s="14">
        <v>0.21783643</v>
      </c>
      <c r="V72" s="16">
        <v>5.1055950000000003E-2</v>
      </c>
    </row>
    <row r="73" spans="1:22" x14ac:dyDescent="0.25">
      <c r="A73" s="11" t="s">
        <v>543</v>
      </c>
      <c r="B73" s="13">
        <v>8249</v>
      </c>
      <c r="C73" s="14">
        <f>(160/B73*100)</f>
        <v>1.9396290459449632</v>
      </c>
      <c r="D73" s="15">
        <v>8089</v>
      </c>
      <c r="E73" s="14">
        <v>2.50018903</v>
      </c>
      <c r="F73" s="16">
        <v>0.22708577999999999</v>
      </c>
      <c r="G73" s="14">
        <v>5.3393992199999998</v>
      </c>
      <c r="H73" s="16">
        <v>0.27601506999999997</v>
      </c>
      <c r="I73" s="14">
        <v>38.78111955</v>
      </c>
      <c r="J73" s="16">
        <v>0.78344842000000003</v>
      </c>
      <c r="K73" s="14">
        <v>41.020349019999998</v>
      </c>
      <c r="L73" s="16">
        <v>0.80908948999999997</v>
      </c>
      <c r="M73" s="14">
        <v>11.47847397</v>
      </c>
      <c r="N73" s="16">
        <v>0.72324754000000002</v>
      </c>
      <c r="O73" s="14" t="s">
        <v>582</v>
      </c>
      <c r="P73" s="16" t="s">
        <v>582</v>
      </c>
      <c r="Q73" s="14">
        <v>0</v>
      </c>
      <c r="R73" s="16">
        <v>0</v>
      </c>
      <c r="S73" s="14">
        <v>0</v>
      </c>
      <c r="T73" s="16">
        <v>0</v>
      </c>
      <c r="U73" s="14">
        <v>0.88046919999999995</v>
      </c>
      <c r="V73" s="16">
        <v>0.13344523</v>
      </c>
    </row>
    <row r="74" spans="1:22" x14ac:dyDescent="0.25">
      <c r="A74" s="11" t="s">
        <v>544</v>
      </c>
      <c r="B74" s="13">
        <v>4692</v>
      </c>
      <c r="C74" s="14">
        <f>(82/B74*100)</f>
        <v>1.7476555839727195</v>
      </c>
      <c r="D74" s="15">
        <v>4610</v>
      </c>
      <c r="E74" s="14">
        <v>7.2084460999999997</v>
      </c>
      <c r="F74" s="16">
        <v>0.36767621</v>
      </c>
      <c r="G74" s="14">
        <v>14.528587229999999</v>
      </c>
      <c r="H74" s="16">
        <v>0.56502319999999995</v>
      </c>
      <c r="I74" s="14">
        <v>37.621372870000002</v>
      </c>
      <c r="J74" s="16">
        <v>0.83407434000000003</v>
      </c>
      <c r="K74" s="14">
        <v>35.754795549999997</v>
      </c>
      <c r="L74" s="16">
        <v>0.71119114000000005</v>
      </c>
      <c r="M74" s="14">
        <v>0</v>
      </c>
      <c r="N74" s="16">
        <v>0</v>
      </c>
      <c r="O74" s="14" t="s">
        <v>582</v>
      </c>
      <c r="P74" s="16" t="s">
        <v>582</v>
      </c>
      <c r="Q74" s="14">
        <v>0</v>
      </c>
      <c r="R74" s="16">
        <v>0</v>
      </c>
      <c r="S74" s="14">
        <v>5.8110639999999998E-2</v>
      </c>
      <c r="T74" s="16">
        <v>2.8909879999999999E-2</v>
      </c>
      <c r="U74" s="14">
        <v>4.8286876100000002</v>
      </c>
      <c r="V74" s="16">
        <v>0.34463673</v>
      </c>
    </row>
    <row r="75" spans="1:22" x14ac:dyDescent="0.25">
      <c r="A75" s="11" t="s">
        <v>545</v>
      </c>
      <c r="B75" s="13">
        <v>5375</v>
      </c>
      <c r="C75" s="14">
        <f>(254/B75*100)</f>
        <v>4.7255813953488373</v>
      </c>
      <c r="D75" s="15">
        <v>5121</v>
      </c>
      <c r="E75" s="14">
        <v>19.84633504</v>
      </c>
      <c r="F75" s="16">
        <v>0.66636934000000003</v>
      </c>
      <c r="G75" s="14">
        <v>22.674178229999999</v>
      </c>
      <c r="H75" s="16">
        <v>0.72504541</v>
      </c>
      <c r="I75" s="14">
        <v>28.16784655</v>
      </c>
      <c r="J75" s="16">
        <v>0.63038868999999997</v>
      </c>
      <c r="K75" s="14">
        <v>15.52848159</v>
      </c>
      <c r="L75" s="16">
        <v>0.53146780000000005</v>
      </c>
      <c r="M75" s="14">
        <v>8.2916572300000002</v>
      </c>
      <c r="N75" s="16">
        <v>0.72710640000000004</v>
      </c>
      <c r="O75" s="14" t="s">
        <v>582</v>
      </c>
      <c r="P75" s="16" t="s">
        <v>582</v>
      </c>
      <c r="Q75" s="14">
        <v>0</v>
      </c>
      <c r="R75" s="16">
        <v>0</v>
      </c>
      <c r="S75" s="14">
        <v>0</v>
      </c>
      <c r="T75" s="16">
        <v>0</v>
      </c>
      <c r="U75" s="14">
        <v>5.4915013699999999</v>
      </c>
      <c r="V75" s="16">
        <v>0.39219370999999997</v>
      </c>
    </row>
    <row r="76" spans="1:22" x14ac:dyDescent="0.25">
      <c r="A76" s="11" t="s">
        <v>546</v>
      </c>
      <c r="B76" s="13">
        <v>14167</v>
      </c>
      <c r="C76" s="14">
        <f>(232/B76*100)</f>
        <v>1.6376085268581915</v>
      </c>
      <c r="D76" s="15">
        <v>13935</v>
      </c>
      <c r="E76" s="14">
        <v>8.4257231499999996</v>
      </c>
      <c r="F76" s="16">
        <v>0.36973444</v>
      </c>
      <c r="G76" s="14">
        <v>14.27835207</v>
      </c>
      <c r="H76" s="16">
        <v>0.42782355999999999</v>
      </c>
      <c r="I76" s="14">
        <v>31.45620036</v>
      </c>
      <c r="J76" s="16">
        <v>0.58488225000000005</v>
      </c>
      <c r="K76" s="14">
        <v>31.604400429999998</v>
      </c>
      <c r="L76" s="16">
        <v>0.57029903000000004</v>
      </c>
      <c r="M76" s="14">
        <v>12.057348169999999</v>
      </c>
      <c r="N76" s="16">
        <v>0.48518382999999998</v>
      </c>
      <c r="O76" s="14" t="s">
        <v>582</v>
      </c>
      <c r="P76" s="16" t="s">
        <v>582</v>
      </c>
      <c r="Q76" s="14">
        <v>0</v>
      </c>
      <c r="R76" s="16">
        <v>0</v>
      </c>
      <c r="S76" s="14">
        <v>0</v>
      </c>
      <c r="T76" s="16">
        <v>0</v>
      </c>
      <c r="U76" s="14">
        <v>2.1779758299999998</v>
      </c>
      <c r="V76" s="16">
        <v>0.15273175</v>
      </c>
    </row>
    <row r="77" spans="1:22" x14ac:dyDescent="0.25">
      <c r="A77" s="11" t="s">
        <v>547</v>
      </c>
      <c r="B77" s="13">
        <v>6062</v>
      </c>
      <c r="C77" s="14">
        <f>(188/B77*100)</f>
        <v>3.1012867040580665</v>
      </c>
      <c r="D77" s="15">
        <v>5874</v>
      </c>
      <c r="E77" s="14">
        <v>8.6107472499999993</v>
      </c>
      <c r="F77" s="16">
        <v>0.42515287000000002</v>
      </c>
      <c r="G77" s="14">
        <v>11.94903721</v>
      </c>
      <c r="H77" s="16">
        <v>0.46068900000000002</v>
      </c>
      <c r="I77" s="14">
        <v>32.084245039999999</v>
      </c>
      <c r="J77" s="16">
        <v>0.71553398000000001</v>
      </c>
      <c r="K77" s="14">
        <v>28.474477660000002</v>
      </c>
      <c r="L77" s="16">
        <v>0.73475553000000005</v>
      </c>
      <c r="M77" s="14">
        <v>11.508011890000001</v>
      </c>
      <c r="N77" s="16">
        <v>0.59926360000000001</v>
      </c>
      <c r="O77" s="14" t="s">
        <v>582</v>
      </c>
      <c r="P77" s="16" t="s">
        <v>582</v>
      </c>
      <c r="Q77" s="14">
        <v>0</v>
      </c>
      <c r="R77" s="16">
        <v>0</v>
      </c>
      <c r="S77" s="14">
        <v>0</v>
      </c>
      <c r="T77" s="16">
        <v>0</v>
      </c>
      <c r="U77" s="14">
        <v>7.3734809400000003</v>
      </c>
      <c r="V77" s="16">
        <v>0.43299530000000003</v>
      </c>
    </row>
    <row r="78" spans="1:22" x14ac:dyDescent="0.25">
      <c r="A78" s="11" t="s">
        <v>548</v>
      </c>
      <c r="B78" s="13">
        <v>5826</v>
      </c>
      <c r="C78" s="14">
        <f>(0/B78*100)</f>
        <v>0</v>
      </c>
      <c r="D78" s="15">
        <v>5826</v>
      </c>
      <c r="E78" s="14">
        <v>3.0316611400000002</v>
      </c>
      <c r="F78" s="16">
        <v>0.31068600000000002</v>
      </c>
      <c r="G78" s="14">
        <v>5.5547856099999997</v>
      </c>
      <c r="H78" s="16">
        <v>0.37433256999999998</v>
      </c>
      <c r="I78" s="14">
        <v>44.15154708</v>
      </c>
      <c r="J78" s="16">
        <v>1.11996016</v>
      </c>
      <c r="K78" s="14">
        <v>46.951410600000003</v>
      </c>
      <c r="L78" s="16">
        <v>1.28992766</v>
      </c>
      <c r="M78" s="14">
        <v>0</v>
      </c>
      <c r="N78" s="16">
        <v>0</v>
      </c>
      <c r="O78" s="14" t="s">
        <v>582</v>
      </c>
      <c r="P78" s="16" t="s">
        <v>582</v>
      </c>
      <c r="Q78" s="14">
        <v>0</v>
      </c>
      <c r="R78" s="16">
        <v>0</v>
      </c>
      <c r="S78" s="14">
        <v>1.650389E-2</v>
      </c>
      <c r="T78" s="16">
        <v>1.6737390000000001E-2</v>
      </c>
      <c r="U78" s="14">
        <v>0.29409168000000002</v>
      </c>
      <c r="V78" s="16">
        <v>0.10261077</v>
      </c>
    </row>
    <row r="79" spans="1:22" ht="24.95" customHeight="1" x14ac:dyDescent="0.25">
      <c r="A79" s="11" t="s">
        <v>549</v>
      </c>
      <c r="B79" s="13">
        <v>1657</v>
      </c>
      <c r="C79" s="14">
        <f>(41/B79*100)</f>
        <v>2.4743512371756187</v>
      </c>
      <c r="D79" s="15">
        <v>1616</v>
      </c>
      <c r="E79" s="14">
        <v>9.2401495400000009</v>
      </c>
      <c r="F79" s="16">
        <v>0.79279485999999999</v>
      </c>
      <c r="G79" s="14">
        <v>20.03721161</v>
      </c>
      <c r="H79" s="16">
        <v>1.44875753</v>
      </c>
      <c r="I79" s="14">
        <v>45.923391469999999</v>
      </c>
      <c r="J79" s="16">
        <v>1.6731095300000001</v>
      </c>
      <c r="K79" s="14">
        <v>23.42097437</v>
      </c>
      <c r="L79" s="16">
        <v>1.29874874</v>
      </c>
      <c r="M79" s="14">
        <v>0</v>
      </c>
      <c r="N79" s="16">
        <v>0</v>
      </c>
      <c r="O79" s="14" t="s">
        <v>582</v>
      </c>
      <c r="P79" s="16" t="s">
        <v>582</v>
      </c>
      <c r="Q79" s="14">
        <v>3.7736039999999998E-2</v>
      </c>
      <c r="R79" s="16">
        <v>3.8724710000000002E-2</v>
      </c>
      <c r="S79" s="14">
        <v>8.2786349999999995E-2</v>
      </c>
      <c r="T79" s="16">
        <v>7.7897999999999995E-2</v>
      </c>
      <c r="U79" s="14">
        <v>1.2577506199999999</v>
      </c>
      <c r="V79" s="16">
        <v>0.25295685000000001</v>
      </c>
    </row>
    <row r="80" spans="1:22" x14ac:dyDescent="0.25">
      <c r="A80" s="11" t="s">
        <v>550</v>
      </c>
      <c r="B80" s="13">
        <v>7841</v>
      </c>
      <c r="C80" s="14">
        <f>(0/B80*100)</f>
        <v>0</v>
      </c>
      <c r="D80" s="15">
        <v>7841</v>
      </c>
      <c r="E80" s="14">
        <v>2.7567150599999999</v>
      </c>
      <c r="F80" s="16">
        <v>0.31552194</v>
      </c>
      <c r="G80" s="14">
        <v>3.5571529900000001</v>
      </c>
      <c r="H80" s="16">
        <v>0.29081931999999999</v>
      </c>
      <c r="I80" s="14">
        <v>23.701950060000001</v>
      </c>
      <c r="J80" s="16">
        <v>0.92424945000000003</v>
      </c>
      <c r="K80" s="14">
        <v>69.671647649999997</v>
      </c>
      <c r="L80" s="16">
        <v>1.0636535</v>
      </c>
      <c r="M80" s="14">
        <v>0</v>
      </c>
      <c r="N80" s="16">
        <v>0</v>
      </c>
      <c r="O80" s="14" t="s">
        <v>582</v>
      </c>
      <c r="P80" s="16" t="s">
        <v>582</v>
      </c>
      <c r="Q80" s="14">
        <v>0</v>
      </c>
      <c r="R80" s="16">
        <v>0</v>
      </c>
      <c r="S80" s="14">
        <v>0</v>
      </c>
      <c r="T80" s="16">
        <v>0</v>
      </c>
      <c r="U80" s="14">
        <v>0.31253424000000002</v>
      </c>
      <c r="V80" s="16">
        <v>9.5908359999999998E-2</v>
      </c>
    </row>
    <row r="81" spans="1:22" x14ac:dyDescent="0.25">
      <c r="A81" s="19" t="s">
        <v>551</v>
      </c>
      <c r="B81" s="13">
        <v>8861</v>
      </c>
      <c r="C81" s="14">
        <f>(76/B81*100)</f>
        <v>0.85769100552984989</v>
      </c>
      <c r="D81" s="15">
        <v>8785</v>
      </c>
      <c r="E81" s="14">
        <v>3.6086190299999998</v>
      </c>
      <c r="F81" s="16">
        <v>0.26954621000000001</v>
      </c>
      <c r="G81" s="14">
        <v>12.089659449999999</v>
      </c>
      <c r="H81" s="16">
        <v>0.54295788</v>
      </c>
      <c r="I81" s="14">
        <v>44.606658690000003</v>
      </c>
      <c r="J81" s="16">
        <v>0.73368595000000003</v>
      </c>
      <c r="K81" s="14">
        <v>28.689859890000001</v>
      </c>
      <c r="L81" s="16">
        <v>0.78201489000000002</v>
      </c>
      <c r="M81" s="14">
        <v>10.520632389999999</v>
      </c>
      <c r="N81" s="16">
        <v>0.71810531</v>
      </c>
      <c r="O81" s="14" t="s">
        <v>582</v>
      </c>
      <c r="P81" s="16" t="s">
        <v>582</v>
      </c>
      <c r="Q81" s="14">
        <v>0</v>
      </c>
      <c r="R81" s="16">
        <v>0</v>
      </c>
      <c r="S81" s="14">
        <v>0</v>
      </c>
      <c r="T81" s="16">
        <v>0</v>
      </c>
      <c r="U81" s="14">
        <v>0.48457054999999999</v>
      </c>
      <c r="V81" s="16">
        <v>0.10819627</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28.170602460000001</v>
      </c>
      <c r="F7" s="16">
        <v>0.48900916999999999</v>
      </c>
      <c r="G7" s="14">
        <v>33.371839399999999</v>
      </c>
      <c r="H7" s="16">
        <v>0.54626573</v>
      </c>
      <c r="I7" s="14">
        <v>17.66178644</v>
      </c>
      <c r="J7" s="16">
        <v>0.41418006000000002</v>
      </c>
      <c r="K7" s="14">
        <v>4.2423334400000003</v>
      </c>
      <c r="L7" s="16">
        <v>0.22390978</v>
      </c>
      <c r="M7" s="14">
        <v>14.71754432</v>
      </c>
      <c r="N7" s="16">
        <v>0.49760631</v>
      </c>
      <c r="O7" s="14" t="s">
        <v>582</v>
      </c>
      <c r="P7" s="16" t="s">
        <v>582</v>
      </c>
      <c r="Q7" s="14">
        <v>0</v>
      </c>
      <c r="R7" s="16">
        <v>0</v>
      </c>
      <c r="S7" s="14">
        <v>0</v>
      </c>
      <c r="T7" s="16">
        <v>0</v>
      </c>
      <c r="U7" s="14">
        <v>1.8358939400000001</v>
      </c>
      <c r="V7" s="16">
        <v>0.10964203</v>
      </c>
    </row>
    <row r="8" spans="1:22" x14ac:dyDescent="0.25">
      <c r="A8" s="11" t="s">
        <v>478</v>
      </c>
      <c r="B8" s="13">
        <v>7007</v>
      </c>
      <c r="C8" s="14">
        <f>(58/B8*100)</f>
        <v>0.82774368488654193</v>
      </c>
      <c r="D8" s="15">
        <v>6949</v>
      </c>
      <c r="E8" s="14">
        <v>23.946249359999999</v>
      </c>
      <c r="F8" s="16">
        <v>0.80854616000000001</v>
      </c>
      <c r="G8" s="14">
        <v>25.826825620000001</v>
      </c>
      <c r="H8" s="16">
        <v>0.74237092999999998</v>
      </c>
      <c r="I8" s="14">
        <v>19.47339474</v>
      </c>
      <c r="J8" s="16">
        <v>0.63968561999999995</v>
      </c>
      <c r="K8" s="14">
        <v>10.49263303</v>
      </c>
      <c r="L8" s="16">
        <v>0.54692615</v>
      </c>
      <c r="M8" s="14">
        <v>16.855711379999999</v>
      </c>
      <c r="N8" s="16">
        <v>0.87237944000000001</v>
      </c>
      <c r="O8" s="14" t="s">
        <v>582</v>
      </c>
      <c r="P8" s="16" t="s">
        <v>582</v>
      </c>
      <c r="Q8" s="14">
        <v>0.47490385000000002</v>
      </c>
      <c r="R8" s="16">
        <v>0.11687626</v>
      </c>
      <c r="S8" s="14">
        <v>0</v>
      </c>
      <c r="T8" s="16">
        <v>0</v>
      </c>
      <c r="U8" s="14">
        <v>2.9302820199999999</v>
      </c>
      <c r="V8" s="16">
        <v>0.24550246000000001</v>
      </c>
    </row>
    <row r="9" spans="1:22" x14ac:dyDescent="0.25">
      <c r="A9" s="11" t="s">
        <v>479</v>
      </c>
      <c r="B9" s="13">
        <v>9651</v>
      </c>
      <c r="C9" s="14">
        <f>(519/B9*100)</f>
        <v>5.3776810693192418</v>
      </c>
      <c r="D9" s="15">
        <v>9132</v>
      </c>
      <c r="E9" s="14">
        <v>28.489126240000001</v>
      </c>
      <c r="F9" s="16">
        <v>0.65833743</v>
      </c>
      <c r="G9" s="14">
        <v>29.37192752</v>
      </c>
      <c r="H9" s="16">
        <v>0.48134284999999999</v>
      </c>
      <c r="I9" s="14">
        <v>21.448926270000001</v>
      </c>
      <c r="J9" s="16">
        <v>0.55768609999999996</v>
      </c>
      <c r="K9" s="14">
        <v>9.0573252899999996</v>
      </c>
      <c r="L9" s="16">
        <v>0.43351519999999999</v>
      </c>
      <c r="M9" s="14">
        <v>5.1532427299999997</v>
      </c>
      <c r="N9" s="16">
        <v>0.39647491000000001</v>
      </c>
      <c r="O9" s="14" t="s">
        <v>582</v>
      </c>
      <c r="P9" s="16" t="s">
        <v>582</v>
      </c>
      <c r="Q9" s="14">
        <v>3.1546866900000001</v>
      </c>
      <c r="R9" s="16">
        <v>0.56443255999999997</v>
      </c>
      <c r="S9" s="14">
        <v>0</v>
      </c>
      <c r="T9" s="16">
        <v>0</v>
      </c>
      <c r="U9" s="14">
        <v>3.3247652599999999</v>
      </c>
      <c r="V9" s="16">
        <v>0.24908278</v>
      </c>
    </row>
    <row r="10" spans="1:22" x14ac:dyDescent="0.25">
      <c r="A10" s="11" t="s">
        <v>480</v>
      </c>
      <c r="B10" s="13">
        <v>20058</v>
      </c>
      <c r="C10" s="14">
        <f>(548/B10*100)</f>
        <v>2.7320769767673747</v>
      </c>
      <c r="D10" s="15">
        <v>19510</v>
      </c>
      <c r="E10" s="14">
        <v>36.713615709999999</v>
      </c>
      <c r="F10" s="16">
        <v>0.61853422000000002</v>
      </c>
      <c r="G10" s="14">
        <v>33.388047790000002</v>
      </c>
      <c r="H10" s="16">
        <v>0.52632316000000001</v>
      </c>
      <c r="I10" s="14">
        <v>16.31573161</v>
      </c>
      <c r="J10" s="16">
        <v>0.38874093999999998</v>
      </c>
      <c r="K10" s="14">
        <v>4.4590664499999999</v>
      </c>
      <c r="L10" s="16">
        <v>0.23005591</v>
      </c>
      <c r="M10" s="14">
        <v>7.6103678800000001</v>
      </c>
      <c r="N10" s="16">
        <v>0.36816956000000001</v>
      </c>
      <c r="O10" s="14" t="s">
        <v>582</v>
      </c>
      <c r="P10" s="16" t="s">
        <v>582</v>
      </c>
      <c r="Q10" s="14">
        <v>0</v>
      </c>
      <c r="R10" s="16">
        <v>0</v>
      </c>
      <c r="S10" s="14">
        <v>0</v>
      </c>
      <c r="T10" s="16">
        <v>0</v>
      </c>
      <c r="U10" s="14">
        <v>1.51317057</v>
      </c>
      <c r="V10" s="16">
        <v>0.1766306</v>
      </c>
    </row>
    <row r="11" spans="1:22" x14ac:dyDescent="0.25">
      <c r="A11" s="11" t="s">
        <v>481</v>
      </c>
      <c r="B11" s="13">
        <v>7053</v>
      </c>
      <c r="C11" s="14">
        <f>(107/B11*100)</f>
        <v>1.5170849283992627</v>
      </c>
      <c r="D11" s="15">
        <v>6946</v>
      </c>
      <c r="E11" s="14">
        <v>36.27202956</v>
      </c>
      <c r="F11" s="16">
        <v>0.75105637999999997</v>
      </c>
      <c r="G11" s="14">
        <v>25.38701476</v>
      </c>
      <c r="H11" s="16">
        <v>0.62582618000000001</v>
      </c>
      <c r="I11" s="14">
        <v>20.565096310000001</v>
      </c>
      <c r="J11" s="16">
        <v>0.62690232000000001</v>
      </c>
      <c r="K11" s="14">
        <v>4.9847254899999998</v>
      </c>
      <c r="L11" s="16">
        <v>0.38250033</v>
      </c>
      <c r="M11" s="14">
        <v>10.47164394</v>
      </c>
      <c r="N11" s="16">
        <v>0.57021394000000003</v>
      </c>
      <c r="O11" s="14" t="s">
        <v>582</v>
      </c>
      <c r="P11" s="16" t="s">
        <v>582</v>
      </c>
      <c r="Q11" s="14">
        <v>0</v>
      </c>
      <c r="R11" s="16">
        <v>0</v>
      </c>
      <c r="S11" s="14">
        <v>0</v>
      </c>
      <c r="T11" s="16">
        <v>0</v>
      </c>
      <c r="U11" s="14">
        <v>2.31948993</v>
      </c>
      <c r="V11" s="16">
        <v>0.25978511999999998</v>
      </c>
    </row>
    <row r="12" spans="1:22" x14ac:dyDescent="0.25">
      <c r="A12" s="11" t="s">
        <v>482</v>
      </c>
      <c r="B12" s="13">
        <v>6894</v>
      </c>
      <c r="C12" s="14">
        <f>(59/B12*100)</f>
        <v>0.85581665216129965</v>
      </c>
      <c r="D12" s="15">
        <v>6835</v>
      </c>
      <c r="E12" s="14">
        <v>38.52665665</v>
      </c>
      <c r="F12" s="16">
        <v>0.77509033000000005</v>
      </c>
      <c r="G12" s="14">
        <v>28.60076995</v>
      </c>
      <c r="H12" s="16">
        <v>0.61848082000000004</v>
      </c>
      <c r="I12" s="14">
        <v>18.770441959999999</v>
      </c>
      <c r="J12" s="16">
        <v>0.64258335</v>
      </c>
      <c r="K12" s="14">
        <v>6.0205960699999999</v>
      </c>
      <c r="L12" s="16">
        <v>0.42983233999999998</v>
      </c>
      <c r="M12" s="14">
        <v>3.9779236600000001</v>
      </c>
      <c r="N12" s="16">
        <v>0.38596943</v>
      </c>
      <c r="O12" s="14" t="s">
        <v>582</v>
      </c>
      <c r="P12" s="16" t="s">
        <v>582</v>
      </c>
      <c r="Q12" s="14">
        <v>2.3477860100000001</v>
      </c>
      <c r="R12" s="16">
        <v>0.59181510000000004</v>
      </c>
      <c r="S12" s="14">
        <v>0</v>
      </c>
      <c r="T12" s="16">
        <v>0</v>
      </c>
      <c r="U12" s="14">
        <v>1.7558257100000001</v>
      </c>
      <c r="V12" s="16">
        <v>0.16741054</v>
      </c>
    </row>
    <row r="13" spans="1:22" x14ac:dyDescent="0.25">
      <c r="A13" s="11" t="s">
        <v>483</v>
      </c>
      <c r="B13" s="13">
        <v>7161</v>
      </c>
      <c r="C13" s="14">
        <f>(138/B13*100)</f>
        <v>1.9271051529116048</v>
      </c>
      <c r="D13" s="15">
        <v>7023</v>
      </c>
      <c r="E13" s="14">
        <v>24.101225750000001</v>
      </c>
      <c r="F13" s="16">
        <v>0.71137242999999994</v>
      </c>
      <c r="G13" s="14">
        <v>37.177182780000003</v>
      </c>
      <c r="H13" s="16">
        <v>0.78214658999999997</v>
      </c>
      <c r="I13" s="14">
        <v>22.479546389999999</v>
      </c>
      <c r="J13" s="16">
        <v>0.65795777</v>
      </c>
      <c r="K13" s="14">
        <v>7.6965406400000003</v>
      </c>
      <c r="L13" s="16">
        <v>0.45632307</v>
      </c>
      <c r="M13" s="14">
        <v>3.2199474600000002</v>
      </c>
      <c r="N13" s="16">
        <v>0.39118810999999998</v>
      </c>
      <c r="O13" s="14" t="s">
        <v>582</v>
      </c>
      <c r="P13" s="16" t="s">
        <v>582</v>
      </c>
      <c r="Q13" s="14">
        <v>4.0971660200000004</v>
      </c>
      <c r="R13" s="16">
        <v>0.47163031</v>
      </c>
      <c r="S13" s="14">
        <v>0</v>
      </c>
      <c r="T13" s="16">
        <v>0</v>
      </c>
      <c r="U13" s="14">
        <v>1.22839097</v>
      </c>
      <c r="V13" s="16">
        <v>0.21229688999999999</v>
      </c>
    </row>
    <row r="14" spans="1:22" x14ac:dyDescent="0.25">
      <c r="A14" s="11" t="s">
        <v>484</v>
      </c>
      <c r="B14" s="13">
        <v>5587</v>
      </c>
      <c r="C14" s="14">
        <f>(78/B14*100)</f>
        <v>1.3960980848398066</v>
      </c>
      <c r="D14" s="15">
        <v>5509</v>
      </c>
      <c r="E14" s="14">
        <v>27.547013369999998</v>
      </c>
      <c r="F14" s="16">
        <v>0.67896230000000002</v>
      </c>
      <c r="G14" s="14">
        <v>40.5025586</v>
      </c>
      <c r="H14" s="16">
        <v>0.72726228999999998</v>
      </c>
      <c r="I14" s="14">
        <v>24.392611209999998</v>
      </c>
      <c r="J14" s="16">
        <v>0.72593536999999997</v>
      </c>
      <c r="K14" s="14">
        <v>4.3932547599999996</v>
      </c>
      <c r="L14" s="16">
        <v>0.25964159999999997</v>
      </c>
      <c r="M14" s="14">
        <v>2.4375598599999999</v>
      </c>
      <c r="N14" s="16">
        <v>0.23124138</v>
      </c>
      <c r="O14" s="14" t="s">
        <v>582</v>
      </c>
      <c r="P14" s="16" t="s">
        <v>582</v>
      </c>
      <c r="Q14" s="14">
        <v>0</v>
      </c>
      <c r="R14" s="16">
        <v>0</v>
      </c>
      <c r="S14" s="14">
        <v>0</v>
      </c>
      <c r="T14" s="16">
        <v>0</v>
      </c>
      <c r="U14" s="14">
        <v>0.72700220999999998</v>
      </c>
      <c r="V14" s="16">
        <v>0.12762308999999999</v>
      </c>
    </row>
    <row r="15" spans="1:22" x14ac:dyDescent="0.25">
      <c r="A15" s="11" t="s">
        <v>485</v>
      </c>
      <c r="B15" s="13">
        <v>5882</v>
      </c>
      <c r="C15" s="14">
        <f>(64/B15*100)</f>
        <v>1.0880652839170351</v>
      </c>
      <c r="D15" s="15">
        <v>5818</v>
      </c>
      <c r="E15" s="14">
        <v>29.69963916</v>
      </c>
      <c r="F15" s="16">
        <v>0.76412628000000005</v>
      </c>
      <c r="G15" s="14">
        <v>38.97382167</v>
      </c>
      <c r="H15" s="16">
        <v>0.72942951</v>
      </c>
      <c r="I15" s="14">
        <v>21.923645230000002</v>
      </c>
      <c r="J15" s="16">
        <v>0.62562731999999999</v>
      </c>
      <c r="K15" s="14">
        <v>5.2597971499999998</v>
      </c>
      <c r="L15" s="16">
        <v>0.33711542999999999</v>
      </c>
      <c r="M15" s="14">
        <v>1.5671625</v>
      </c>
      <c r="N15" s="16">
        <v>0.19266767000000001</v>
      </c>
      <c r="O15" s="14" t="s">
        <v>582</v>
      </c>
      <c r="P15" s="16" t="s">
        <v>582</v>
      </c>
      <c r="Q15" s="14">
        <v>1.0146771299999999</v>
      </c>
      <c r="R15" s="16">
        <v>0.45482085999999999</v>
      </c>
      <c r="S15" s="14">
        <v>0</v>
      </c>
      <c r="T15" s="16">
        <v>0</v>
      </c>
      <c r="U15" s="14">
        <v>1.56125717</v>
      </c>
      <c r="V15" s="16">
        <v>0.20895098000000001</v>
      </c>
    </row>
    <row r="16" spans="1:22" x14ac:dyDescent="0.25">
      <c r="A16" s="11" t="s">
        <v>486</v>
      </c>
      <c r="B16" s="13">
        <v>6108</v>
      </c>
      <c r="C16" s="14">
        <f>(123/B16*100)</f>
        <v>2.0137524557956779</v>
      </c>
      <c r="D16" s="15">
        <v>5985</v>
      </c>
      <c r="E16" s="14">
        <v>34.044520540000001</v>
      </c>
      <c r="F16" s="16">
        <v>0.83742497999999999</v>
      </c>
      <c r="G16" s="14">
        <v>31.504156850000001</v>
      </c>
      <c r="H16" s="16">
        <v>0.70320022000000004</v>
      </c>
      <c r="I16" s="14">
        <v>17.088501310000002</v>
      </c>
      <c r="J16" s="16">
        <v>0.69438009000000001</v>
      </c>
      <c r="K16" s="14">
        <v>6.2575689499999996</v>
      </c>
      <c r="L16" s="16">
        <v>0.37153197999999998</v>
      </c>
      <c r="M16" s="14">
        <v>7.7891775399999998</v>
      </c>
      <c r="N16" s="16">
        <v>0.68909482</v>
      </c>
      <c r="O16" s="14" t="s">
        <v>582</v>
      </c>
      <c r="P16" s="16" t="s">
        <v>582</v>
      </c>
      <c r="Q16" s="14">
        <v>0</v>
      </c>
      <c r="R16" s="16">
        <v>0</v>
      </c>
      <c r="S16" s="14">
        <v>0</v>
      </c>
      <c r="T16" s="16">
        <v>0</v>
      </c>
      <c r="U16" s="14">
        <v>3.3160748199999999</v>
      </c>
      <c r="V16" s="16">
        <v>0.33997523000000002</v>
      </c>
    </row>
    <row r="17" spans="1:22" x14ac:dyDescent="0.25">
      <c r="A17" s="11" t="s">
        <v>487</v>
      </c>
      <c r="B17" s="13">
        <v>6504</v>
      </c>
      <c r="C17" s="14">
        <f>(1262/B17*100)</f>
        <v>19.403444034440344</v>
      </c>
      <c r="D17" s="15">
        <v>5242</v>
      </c>
      <c r="E17" s="14">
        <v>26.246174289999999</v>
      </c>
      <c r="F17" s="16">
        <v>0.74641573000000005</v>
      </c>
      <c r="G17" s="14">
        <v>34.969919840000003</v>
      </c>
      <c r="H17" s="16">
        <v>0.861815</v>
      </c>
      <c r="I17" s="14">
        <v>19.872704509999998</v>
      </c>
      <c r="J17" s="16">
        <v>0.60043899999999994</v>
      </c>
      <c r="K17" s="14">
        <v>6.4155780299999998</v>
      </c>
      <c r="L17" s="16">
        <v>0.33491756</v>
      </c>
      <c r="M17" s="14">
        <v>4.2589413699999996</v>
      </c>
      <c r="N17" s="16">
        <v>0.58198897999999999</v>
      </c>
      <c r="O17" s="14" t="s">
        <v>582</v>
      </c>
      <c r="P17" s="16" t="s">
        <v>582</v>
      </c>
      <c r="Q17" s="14">
        <v>2.8204724900000002</v>
      </c>
      <c r="R17" s="16">
        <v>0.36941055</v>
      </c>
      <c r="S17" s="14">
        <v>0</v>
      </c>
      <c r="T17" s="16">
        <v>0</v>
      </c>
      <c r="U17" s="14">
        <v>5.4162094700000001</v>
      </c>
      <c r="V17" s="16">
        <v>0.43107272000000002</v>
      </c>
    </row>
    <row r="18" spans="1:22" x14ac:dyDescent="0.25">
      <c r="A18" s="11" t="s">
        <v>488</v>
      </c>
      <c r="B18" s="13">
        <v>5532</v>
      </c>
      <c r="C18" s="14">
        <f>(29/B18*100)</f>
        <v>0.52422270426608819</v>
      </c>
      <c r="D18" s="15">
        <v>5503</v>
      </c>
      <c r="E18" s="14">
        <v>36.409515280000001</v>
      </c>
      <c r="F18" s="16">
        <v>0.92392384000000005</v>
      </c>
      <c r="G18" s="14">
        <v>27.996812869999999</v>
      </c>
      <c r="H18" s="16">
        <v>0.61551308000000005</v>
      </c>
      <c r="I18" s="14">
        <v>22.96965874</v>
      </c>
      <c r="J18" s="16">
        <v>0.65248419000000002</v>
      </c>
      <c r="K18" s="14">
        <v>6.1905103400000003</v>
      </c>
      <c r="L18" s="16">
        <v>0.37156640000000002</v>
      </c>
      <c r="M18" s="14">
        <v>4.1571547500000001</v>
      </c>
      <c r="N18" s="16">
        <v>0.35353232000000001</v>
      </c>
      <c r="O18" s="14" t="s">
        <v>582</v>
      </c>
      <c r="P18" s="16" t="s">
        <v>582</v>
      </c>
      <c r="Q18" s="14">
        <v>0</v>
      </c>
      <c r="R18" s="16">
        <v>0</v>
      </c>
      <c r="S18" s="14">
        <v>0</v>
      </c>
      <c r="T18" s="16">
        <v>0</v>
      </c>
      <c r="U18" s="14">
        <v>2.2763480299999999</v>
      </c>
      <c r="V18" s="16">
        <v>0.31086128000000002</v>
      </c>
    </row>
    <row r="19" spans="1:22" x14ac:dyDescent="0.25">
      <c r="A19" s="11" t="s">
        <v>489</v>
      </c>
      <c r="B19" s="13">
        <v>5658</v>
      </c>
      <c r="C19" s="14">
        <f>(178/B19*100)</f>
        <v>3.1459879816189464</v>
      </c>
      <c r="D19" s="15">
        <v>5480</v>
      </c>
      <c r="E19" s="14">
        <v>21.926955769999999</v>
      </c>
      <c r="F19" s="16">
        <v>0.75779171000000001</v>
      </c>
      <c r="G19" s="14">
        <v>29.57255168</v>
      </c>
      <c r="H19" s="16">
        <v>0.94910455999999999</v>
      </c>
      <c r="I19" s="14">
        <v>22.892141689999999</v>
      </c>
      <c r="J19" s="16">
        <v>0.69486802999999997</v>
      </c>
      <c r="K19" s="14">
        <v>8.7107234499999997</v>
      </c>
      <c r="L19" s="16">
        <v>0.42213255</v>
      </c>
      <c r="M19" s="14">
        <v>14.18278035</v>
      </c>
      <c r="N19" s="16">
        <v>1.2826927400000001</v>
      </c>
      <c r="O19" s="14" t="s">
        <v>582</v>
      </c>
      <c r="P19" s="16" t="s">
        <v>582</v>
      </c>
      <c r="Q19" s="14">
        <v>0</v>
      </c>
      <c r="R19" s="16">
        <v>0</v>
      </c>
      <c r="S19" s="14">
        <v>0</v>
      </c>
      <c r="T19" s="16">
        <v>0</v>
      </c>
      <c r="U19" s="14">
        <v>2.7148470499999999</v>
      </c>
      <c r="V19" s="16">
        <v>0.29491620000000002</v>
      </c>
    </row>
    <row r="20" spans="1:22" x14ac:dyDescent="0.25">
      <c r="A20" s="11" t="s">
        <v>490</v>
      </c>
      <c r="B20" s="13">
        <v>3371</v>
      </c>
      <c r="C20" s="14">
        <f>(75/B20*100)</f>
        <v>2.2248590922574905</v>
      </c>
      <c r="D20" s="15">
        <v>3296</v>
      </c>
      <c r="E20" s="14">
        <v>31.886882880000002</v>
      </c>
      <c r="F20" s="16">
        <v>0.76952478000000002</v>
      </c>
      <c r="G20" s="14">
        <v>34.111595520000002</v>
      </c>
      <c r="H20" s="16">
        <v>0.82610958999999995</v>
      </c>
      <c r="I20" s="14">
        <v>19.667897929999999</v>
      </c>
      <c r="J20" s="16">
        <v>0.60397422999999995</v>
      </c>
      <c r="K20" s="14">
        <v>5.4947486000000003</v>
      </c>
      <c r="L20" s="16">
        <v>0.43558802000000002</v>
      </c>
      <c r="M20" s="14">
        <v>7.3078253999999996</v>
      </c>
      <c r="N20" s="16">
        <v>0.35115152999999999</v>
      </c>
      <c r="O20" s="14" t="s">
        <v>582</v>
      </c>
      <c r="P20" s="16" t="s">
        <v>582</v>
      </c>
      <c r="Q20" s="14">
        <v>0</v>
      </c>
      <c r="R20" s="16">
        <v>0</v>
      </c>
      <c r="S20" s="14">
        <v>0</v>
      </c>
      <c r="T20" s="16">
        <v>0</v>
      </c>
      <c r="U20" s="14">
        <v>1.5310496600000001</v>
      </c>
      <c r="V20" s="16">
        <v>0.19279626</v>
      </c>
    </row>
    <row r="21" spans="1:22" x14ac:dyDescent="0.25">
      <c r="A21" s="11" t="s">
        <v>491</v>
      </c>
      <c r="B21" s="13">
        <v>5741</v>
      </c>
      <c r="C21" s="14">
        <f>(47/B21*100)</f>
        <v>0.81867270510364054</v>
      </c>
      <c r="D21" s="15">
        <v>5694</v>
      </c>
      <c r="E21" s="14">
        <v>25.46526119</v>
      </c>
      <c r="F21" s="16">
        <v>0.76373296999999996</v>
      </c>
      <c r="G21" s="14">
        <v>31.608587109999998</v>
      </c>
      <c r="H21" s="16">
        <v>0.69348460999999995</v>
      </c>
      <c r="I21" s="14">
        <v>23.214346639999999</v>
      </c>
      <c r="J21" s="16">
        <v>0.63392806999999995</v>
      </c>
      <c r="K21" s="14">
        <v>9.8348797099999992</v>
      </c>
      <c r="L21" s="16">
        <v>0.58049510000000004</v>
      </c>
      <c r="M21" s="14">
        <v>9.1485014699999994</v>
      </c>
      <c r="N21" s="16">
        <v>0.86687303999999998</v>
      </c>
      <c r="O21" s="14" t="s">
        <v>582</v>
      </c>
      <c r="P21" s="16" t="s">
        <v>582</v>
      </c>
      <c r="Q21" s="14">
        <v>0</v>
      </c>
      <c r="R21" s="16">
        <v>0</v>
      </c>
      <c r="S21" s="14">
        <v>0</v>
      </c>
      <c r="T21" s="16">
        <v>0</v>
      </c>
      <c r="U21" s="14">
        <v>0.72842388999999996</v>
      </c>
      <c r="V21" s="16">
        <v>9.5005599999999996E-2</v>
      </c>
    </row>
    <row r="22" spans="1:22" x14ac:dyDescent="0.25">
      <c r="A22" s="11" t="s">
        <v>492</v>
      </c>
      <c r="B22" s="13">
        <v>6598</v>
      </c>
      <c r="C22" s="14">
        <f>(36/B22*100)</f>
        <v>0.54561988481357981</v>
      </c>
      <c r="D22" s="15">
        <v>6562</v>
      </c>
      <c r="E22" s="14">
        <v>24.258788379999999</v>
      </c>
      <c r="F22" s="16">
        <v>0.75332807999999996</v>
      </c>
      <c r="G22" s="14">
        <v>26.813700520000001</v>
      </c>
      <c r="H22" s="16">
        <v>0.71253697999999999</v>
      </c>
      <c r="I22" s="14">
        <v>22.832531580000001</v>
      </c>
      <c r="J22" s="16">
        <v>0.67979122999999997</v>
      </c>
      <c r="K22" s="14">
        <v>11.240469129999999</v>
      </c>
      <c r="L22" s="16">
        <v>0.47846464</v>
      </c>
      <c r="M22" s="14">
        <v>11.841523820000001</v>
      </c>
      <c r="N22" s="16">
        <v>1.1450866</v>
      </c>
      <c r="O22" s="14" t="s">
        <v>582</v>
      </c>
      <c r="P22" s="16" t="s">
        <v>582</v>
      </c>
      <c r="Q22" s="14">
        <v>0</v>
      </c>
      <c r="R22" s="16">
        <v>0</v>
      </c>
      <c r="S22" s="14">
        <v>5.8594309999999997E-2</v>
      </c>
      <c r="T22" s="16">
        <v>3.4160070000000001E-2</v>
      </c>
      <c r="U22" s="14">
        <v>2.9543922600000001</v>
      </c>
      <c r="V22" s="16">
        <v>0.32732240000000001</v>
      </c>
    </row>
    <row r="23" spans="1:22" x14ac:dyDescent="0.25">
      <c r="A23" s="11" t="s">
        <v>493</v>
      </c>
      <c r="B23" s="13">
        <v>11583</v>
      </c>
      <c r="C23" s="14">
        <f>(235/B23*100)</f>
        <v>2.0288353621686954</v>
      </c>
      <c r="D23" s="15">
        <v>11348</v>
      </c>
      <c r="E23" s="14">
        <v>37.401230339999998</v>
      </c>
      <c r="F23" s="16">
        <v>0.66051287000000003</v>
      </c>
      <c r="G23" s="14">
        <v>30.935685830000001</v>
      </c>
      <c r="H23" s="16">
        <v>0.65259783000000005</v>
      </c>
      <c r="I23" s="14">
        <v>17.718390400000001</v>
      </c>
      <c r="J23" s="16">
        <v>0.70150361999999999</v>
      </c>
      <c r="K23" s="14">
        <v>5.1752499299999997</v>
      </c>
      <c r="L23" s="16">
        <v>0.31632304999999999</v>
      </c>
      <c r="M23" s="14">
        <v>7.1814117</v>
      </c>
      <c r="N23" s="16">
        <v>0.42209309</v>
      </c>
      <c r="O23" s="14" t="s">
        <v>582</v>
      </c>
      <c r="P23" s="16" t="s">
        <v>582</v>
      </c>
      <c r="Q23" s="14">
        <v>0</v>
      </c>
      <c r="R23" s="16">
        <v>0</v>
      </c>
      <c r="S23" s="14">
        <v>0</v>
      </c>
      <c r="T23" s="16">
        <v>0</v>
      </c>
      <c r="U23" s="14">
        <v>1.5880318</v>
      </c>
      <c r="V23" s="16">
        <v>0.16829029000000001</v>
      </c>
    </row>
    <row r="24" spans="1:22" x14ac:dyDescent="0.25">
      <c r="A24" s="11" t="s">
        <v>494</v>
      </c>
      <c r="B24" s="13">
        <v>6647</v>
      </c>
      <c r="C24" s="14">
        <f>(7/B24*100)</f>
        <v>0.10531066646607493</v>
      </c>
      <c r="D24" s="15">
        <v>6640</v>
      </c>
      <c r="E24" s="14">
        <v>16.692215699999998</v>
      </c>
      <c r="F24" s="16">
        <v>0.84034534999999999</v>
      </c>
      <c r="G24" s="14">
        <v>28.920382350000001</v>
      </c>
      <c r="H24" s="16">
        <v>0.80733571999999998</v>
      </c>
      <c r="I24" s="14">
        <v>34.496524170000001</v>
      </c>
      <c r="J24" s="16">
        <v>0.90552555000000001</v>
      </c>
      <c r="K24" s="14">
        <v>16.233470539999999</v>
      </c>
      <c r="L24" s="16">
        <v>0.82954755999999996</v>
      </c>
      <c r="M24" s="14">
        <v>3.0920435500000001</v>
      </c>
      <c r="N24" s="16">
        <v>1.0365100599999999</v>
      </c>
      <c r="O24" s="14" t="s">
        <v>582</v>
      </c>
      <c r="P24" s="16" t="s">
        <v>582</v>
      </c>
      <c r="Q24" s="14">
        <v>0</v>
      </c>
      <c r="R24" s="16">
        <v>0</v>
      </c>
      <c r="S24" s="14">
        <v>0</v>
      </c>
      <c r="T24" s="16">
        <v>0</v>
      </c>
      <c r="U24" s="14">
        <v>0.56536368999999997</v>
      </c>
      <c r="V24" s="16">
        <v>0.10055079</v>
      </c>
    </row>
    <row r="25" spans="1:22" x14ac:dyDescent="0.25">
      <c r="A25" s="11" t="s">
        <v>495</v>
      </c>
      <c r="B25" s="13">
        <v>5581</v>
      </c>
      <c r="C25" s="14">
        <f>(25/B25*100)</f>
        <v>0.44794839634474104</v>
      </c>
      <c r="D25" s="15">
        <v>5556</v>
      </c>
      <c r="E25" s="14">
        <v>12.730823000000001</v>
      </c>
      <c r="F25" s="16">
        <v>0.48989597000000001</v>
      </c>
      <c r="G25" s="14">
        <v>27.564428209999999</v>
      </c>
      <c r="H25" s="16">
        <v>0.85999181000000002</v>
      </c>
      <c r="I25" s="14">
        <v>32.00840934</v>
      </c>
      <c r="J25" s="16">
        <v>0.78135403999999997</v>
      </c>
      <c r="K25" s="14">
        <v>19.722516559999999</v>
      </c>
      <c r="L25" s="16">
        <v>0.79002043</v>
      </c>
      <c r="M25" s="14">
        <v>7.63089832</v>
      </c>
      <c r="N25" s="16">
        <v>0.77175081999999995</v>
      </c>
      <c r="O25" s="14" t="s">
        <v>582</v>
      </c>
      <c r="P25" s="16" t="s">
        <v>582</v>
      </c>
      <c r="Q25" s="14">
        <v>0</v>
      </c>
      <c r="R25" s="16">
        <v>0</v>
      </c>
      <c r="S25" s="14">
        <v>0</v>
      </c>
      <c r="T25" s="16">
        <v>0</v>
      </c>
      <c r="U25" s="14">
        <v>0.34292456999999998</v>
      </c>
      <c r="V25" s="16">
        <v>8.0554329999999993E-2</v>
      </c>
    </row>
    <row r="26" spans="1:22" x14ac:dyDescent="0.25">
      <c r="A26" s="11" t="s">
        <v>496</v>
      </c>
      <c r="B26" s="13">
        <v>4869</v>
      </c>
      <c r="C26" s="14">
        <f>(53/B26*100)</f>
        <v>1.088519203121791</v>
      </c>
      <c r="D26" s="15">
        <v>4816</v>
      </c>
      <c r="E26" s="14">
        <v>28.83655972</v>
      </c>
      <c r="F26" s="16">
        <v>0.84781441999999996</v>
      </c>
      <c r="G26" s="14">
        <v>34.062129749999997</v>
      </c>
      <c r="H26" s="16">
        <v>0.72145177000000005</v>
      </c>
      <c r="I26" s="14">
        <v>24.051799219999999</v>
      </c>
      <c r="J26" s="16">
        <v>0.72624498000000004</v>
      </c>
      <c r="K26" s="14">
        <v>6.0022396499999999</v>
      </c>
      <c r="L26" s="16">
        <v>0.33010281000000002</v>
      </c>
      <c r="M26" s="14">
        <v>5.89672602</v>
      </c>
      <c r="N26" s="16">
        <v>0.42936436</v>
      </c>
      <c r="O26" s="14" t="s">
        <v>582</v>
      </c>
      <c r="P26" s="16" t="s">
        <v>582</v>
      </c>
      <c r="Q26" s="14">
        <v>0</v>
      </c>
      <c r="R26" s="16">
        <v>0</v>
      </c>
      <c r="S26" s="14">
        <v>0</v>
      </c>
      <c r="T26" s="16">
        <v>0</v>
      </c>
      <c r="U26" s="14">
        <v>1.15054564</v>
      </c>
      <c r="V26" s="16">
        <v>0.17211455000000001</v>
      </c>
    </row>
    <row r="27" spans="1:22" x14ac:dyDescent="0.25">
      <c r="A27" s="11" t="s">
        <v>497</v>
      </c>
      <c r="B27" s="13">
        <v>5299</v>
      </c>
      <c r="C27" s="14">
        <f>(55/B27*100)</f>
        <v>1.0379316852236271</v>
      </c>
      <c r="D27" s="15">
        <v>5244</v>
      </c>
      <c r="E27" s="14">
        <v>35.71792439</v>
      </c>
      <c r="F27" s="16">
        <v>0.77408370000000004</v>
      </c>
      <c r="G27" s="14">
        <v>27.700595570000001</v>
      </c>
      <c r="H27" s="16">
        <v>0.72430441999999995</v>
      </c>
      <c r="I27" s="14">
        <v>16.815946449999998</v>
      </c>
      <c r="J27" s="16">
        <v>0.54012274000000005</v>
      </c>
      <c r="K27" s="14">
        <v>6.8254498899999998</v>
      </c>
      <c r="L27" s="16">
        <v>0.32778478999999999</v>
      </c>
      <c r="M27" s="14">
        <v>10.235014639999999</v>
      </c>
      <c r="N27" s="16">
        <v>0.41379307999999998</v>
      </c>
      <c r="O27" s="14" t="s">
        <v>582</v>
      </c>
      <c r="P27" s="16" t="s">
        <v>582</v>
      </c>
      <c r="Q27" s="14">
        <v>0</v>
      </c>
      <c r="R27" s="16">
        <v>0</v>
      </c>
      <c r="S27" s="14">
        <v>0</v>
      </c>
      <c r="T27" s="16">
        <v>0</v>
      </c>
      <c r="U27" s="14">
        <v>2.70506906</v>
      </c>
      <c r="V27" s="16">
        <v>0.19719576999999999</v>
      </c>
    </row>
    <row r="28" spans="1:22" x14ac:dyDescent="0.25">
      <c r="A28" s="11" t="s">
        <v>498</v>
      </c>
      <c r="B28" s="13">
        <v>7568</v>
      </c>
      <c r="C28" s="14">
        <f>(196/B28*100)</f>
        <v>2.5898520084566594</v>
      </c>
      <c r="D28" s="15">
        <v>7372</v>
      </c>
      <c r="E28" s="14">
        <v>44.230569729999999</v>
      </c>
      <c r="F28" s="16">
        <v>0.97309234</v>
      </c>
      <c r="G28" s="14">
        <v>26.215190329999999</v>
      </c>
      <c r="H28" s="16">
        <v>0.67682861000000005</v>
      </c>
      <c r="I28" s="14">
        <v>19.83846072</v>
      </c>
      <c r="J28" s="16">
        <v>0.61694336000000005</v>
      </c>
      <c r="K28" s="14">
        <v>2.5498063900000001</v>
      </c>
      <c r="L28" s="16">
        <v>0.23762505</v>
      </c>
      <c r="M28" s="14">
        <v>5.9663255800000004</v>
      </c>
      <c r="N28" s="16">
        <v>1.0819274699999999</v>
      </c>
      <c r="O28" s="14" t="s">
        <v>582</v>
      </c>
      <c r="P28" s="16" t="s">
        <v>582</v>
      </c>
      <c r="Q28" s="14">
        <v>0</v>
      </c>
      <c r="R28" s="16">
        <v>0</v>
      </c>
      <c r="S28" s="14">
        <v>0</v>
      </c>
      <c r="T28" s="16">
        <v>0</v>
      </c>
      <c r="U28" s="14">
        <v>1.1996472499999999</v>
      </c>
      <c r="V28" s="16">
        <v>0.19051531999999999</v>
      </c>
    </row>
    <row r="29" spans="1:22" x14ac:dyDescent="0.25">
      <c r="A29" s="11" t="s">
        <v>499</v>
      </c>
      <c r="B29" s="13">
        <v>5385</v>
      </c>
      <c r="C29" s="14">
        <f>(30/B29*100)</f>
        <v>0.55710306406685239</v>
      </c>
      <c r="D29" s="15">
        <v>5355</v>
      </c>
      <c r="E29" s="14">
        <v>11.090701109999999</v>
      </c>
      <c r="F29" s="16">
        <v>0.53232274999999996</v>
      </c>
      <c r="G29" s="14">
        <v>30.439898540000002</v>
      </c>
      <c r="H29" s="16">
        <v>0.75320757000000005</v>
      </c>
      <c r="I29" s="14">
        <v>27.666681969999999</v>
      </c>
      <c r="J29" s="16">
        <v>0.78344431999999997</v>
      </c>
      <c r="K29" s="14">
        <v>9.3389045599999996</v>
      </c>
      <c r="L29" s="16">
        <v>0.45906058</v>
      </c>
      <c r="M29" s="14">
        <v>16.888063320000001</v>
      </c>
      <c r="N29" s="16">
        <v>0.87263612999999995</v>
      </c>
      <c r="O29" s="14" t="s">
        <v>582</v>
      </c>
      <c r="P29" s="16" t="s">
        <v>582</v>
      </c>
      <c r="Q29" s="14">
        <v>2.7667624100000001</v>
      </c>
      <c r="R29" s="16">
        <v>0.24169378</v>
      </c>
      <c r="S29" s="14">
        <v>0</v>
      </c>
      <c r="T29" s="16">
        <v>0</v>
      </c>
      <c r="U29" s="14">
        <v>1.8089880899999999</v>
      </c>
      <c r="V29" s="16">
        <v>0.18800897</v>
      </c>
    </row>
    <row r="30" spans="1:22" x14ac:dyDescent="0.25">
      <c r="A30" s="11" t="s">
        <v>500</v>
      </c>
      <c r="B30" s="13">
        <v>4520</v>
      </c>
      <c r="C30" s="14">
        <f>(148/B30*100)</f>
        <v>3.2743362831858405</v>
      </c>
      <c r="D30" s="15">
        <v>4372</v>
      </c>
      <c r="E30" s="14">
        <v>29.74298804</v>
      </c>
      <c r="F30" s="16">
        <v>0.81215837999999996</v>
      </c>
      <c r="G30" s="14">
        <v>35.285352570000001</v>
      </c>
      <c r="H30" s="16">
        <v>0.88515838999999996</v>
      </c>
      <c r="I30" s="14">
        <v>18.574131300000001</v>
      </c>
      <c r="J30" s="16">
        <v>0.70251395000000005</v>
      </c>
      <c r="K30" s="14">
        <v>4.6992212599999998</v>
      </c>
      <c r="L30" s="16">
        <v>0.37253789999999998</v>
      </c>
      <c r="M30" s="14">
        <v>9.7324515300000005</v>
      </c>
      <c r="N30" s="16">
        <v>0.73325260999999997</v>
      </c>
      <c r="O30" s="14" t="s">
        <v>582</v>
      </c>
      <c r="P30" s="16" t="s">
        <v>582</v>
      </c>
      <c r="Q30" s="14">
        <v>0</v>
      </c>
      <c r="R30" s="16">
        <v>0</v>
      </c>
      <c r="S30" s="14">
        <v>0</v>
      </c>
      <c r="T30" s="16">
        <v>0</v>
      </c>
      <c r="U30" s="14">
        <v>1.9658552899999999</v>
      </c>
      <c r="V30" s="16">
        <v>0.19727450999999999</v>
      </c>
    </row>
    <row r="31" spans="1:22" x14ac:dyDescent="0.25">
      <c r="A31" s="11" t="s">
        <v>501</v>
      </c>
      <c r="B31" s="13">
        <v>5456</v>
      </c>
      <c r="C31" s="14">
        <f>(135/B31*100)</f>
        <v>2.474340175953079</v>
      </c>
      <c r="D31" s="15">
        <v>5321</v>
      </c>
      <c r="E31" s="14">
        <v>25.169638070000001</v>
      </c>
      <c r="F31" s="16">
        <v>0.72743831000000003</v>
      </c>
      <c r="G31" s="14">
        <v>39.207966319999997</v>
      </c>
      <c r="H31" s="16">
        <v>0.74188514999999999</v>
      </c>
      <c r="I31" s="14">
        <v>24.440431400000001</v>
      </c>
      <c r="J31" s="16">
        <v>0.83364276999999998</v>
      </c>
      <c r="K31" s="14">
        <v>7.2505991099999996</v>
      </c>
      <c r="L31" s="16">
        <v>0.39918565</v>
      </c>
      <c r="M31" s="14">
        <v>0</v>
      </c>
      <c r="N31" s="16">
        <v>0</v>
      </c>
      <c r="O31" s="14" t="s">
        <v>582</v>
      </c>
      <c r="P31" s="16" t="s">
        <v>582</v>
      </c>
      <c r="Q31" s="14">
        <v>0</v>
      </c>
      <c r="R31" s="16">
        <v>0</v>
      </c>
      <c r="S31" s="14">
        <v>0</v>
      </c>
      <c r="T31" s="16">
        <v>0</v>
      </c>
      <c r="U31" s="14">
        <v>3.9313650999999998</v>
      </c>
      <c r="V31" s="16">
        <v>0.43022600999999999</v>
      </c>
    </row>
    <row r="32" spans="1:22" x14ac:dyDescent="0.25">
      <c r="A32" s="11" t="s">
        <v>502</v>
      </c>
      <c r="B32" s="13">
        <v>4478</v>
      </c>
      <c r="C32" s="14">
        <f>(6/B32*100)</f>
        <v>0.13398838767306834</v>
      </c>
      <c r="D32" s="15">
        <v>4472</v>
      </c>
      <c r="E32" s="14">
        <v>25.913466929999998</v>
      </c>
      <c r="F32" s="16">
        <v>0.78028160999999996</v>
      </c>
      <c r="G32" s="14">
        <v>31.248389320000001</v>
      </c>
      <c r="H32" s="16">
        <v>0.78332104000000002</v>
      </c>
      <c r="I32" s="14">
        <v>29.550181980000001</v>
      </c>
      <c r="J32" s="16">
        <v>0.78689889000000002</v>
      </c>
      <c r="K32" s="14">
        <v>10.30324205</v>
      </c>
      <c r="L32" s="16">
        <v>0.62121762999999997</v>
      </c>
      <c r="M32" s="14">
        <v>1.9086869200000001</v>
      </c>
      <c r="N32" s="16">
        <v>0.20214871000000001</v>
      </c>
      <c r="O32" s="14" t="s">
        <v>582</v>
      </c>
      <c r="P32" s="16" t="s">
        <v>582</v>
      </c>
      <c r="Q32" s="14">
        <v>0</v>
      </c>
      <c r="R32" s="16">
        <v>0</v>
      </c>
      <c r="S32" s="14">
        <v>0</v>
      </c>
      <c r="T32" s="16">
        <v>0</v>
      </c>
      <c r="U32" s="14">
        <v>1.0760327999999999</v>
      </c>
      <c r="V32" s="16">
        <v>0.21283772000000001</v>
      </c>
    </row>
    <row r="33" spans="1:22" x14ac:dyDescent="0.25">
      <c r="A33" s="11" t="s">
        <v>503</v>
      </c>
      <c r="B33" s="13">
        <v>7325</v>
      </c>
      <c r="C33" s="14">
        <f>(78/B33*100)</f>
        <v>1.0648464163822524</v>
      </c>
      <c r="D33" s="15">
        <v>7247</v>
      </c>
      <c r="E33" s="14">
        <v>38.056800639999999</v>
      </c>
      <c r="F33" s="16">
        <v>0.80034355999999995</v>
      </c>
      <c r="G33" s="14">
        <v>20.897645229999998</v>
      </c>
      <c r="H33" s="16">
        <v>0.60754229000000004</v>
      </c>
      <c r="I33" s="14">
        <v>9.3344385200000008</v>
      </c>
      <c r="J33" s="16">
        <v>0.51335350999999996</v>
      </c>
      <c r="K33" s="14">
        <v>2.2827040699999999</v>
      </c>
      <c r="L33" s="16">
        <v>0.26222066999999999</v>
      </c>
      <c r="M33" s="14">
        <v>27.811556880000001</v>
      </c>
      <c r="N33" s="16">
        <v>0.80222939999999998</v>
      </c>
      <c r="O33" s="14" t="s">
        <v>582</v>
      </c>
      <c r="P33" s="16" t="s">
        <v>582</v>
      </c>
      <c r="Q33" s="14">
        <v>0</v>
      </c>
      <c r="R33" s="16">
        <v>0</v>
      </c>
      <c r="S33" s="14">
        <v>0</v>
      </c>
      <c r="T33" s="16">
        <v>0</v>
      </c>
      <c r="U33" s="14">
        <v>1.61685466</v>
      </c>
      <c r="V33" s="16">
        <v>0.17243859</v>
      </c>
    </row>
    <row r="34" spans="1:22" x14ac:dyDescent="0.25">
      <c r="A34" s="11" t="s">
        <v>504</v>
      </c>
      <c r="B34" s="13">
        <v>6350</v>
      </c>
      <c r="C34" s="14">
        <f>(67/B34*100)</f>
        <v>1.0551181102362206</v>
      </c>
      <c r="D34" s="15">
        <v>6283</v>
      </c>
      <c r="E34" s="14">
        <v>30.94337706</v>
      </c>
      <c r="F34" s="16">
        <v>0.77980510999999997</v>
      </c>
      <c r="G34" s="14">
        <v>29.057731239999999</v>
      </c>
      <c r="H34" s="16">
        <v>0.72070608000000003</v>
      </c>
      <c r="I34" s="14">
        <v>21.398588109999999</v>
      </c>
      <c r="J34" s="16">
        <v>0.63418901000000005</v>
      </c>
      <c r="K34" s="14">
        <v>6.9897288599999996</v>
      </c>
      <c r="L34" s="16">
        <v>0.34476571</v>
      </c>
      <c r="M34" s="14">
        <v>6.3064241000000001</v>
      </c>
      <c r="N34" s="16">
        <v>0.71218108000000002</v>
      </c>
      <c r="O34" s="14" t="s">
        <v>582</v>
      </c>
      <c r="P34" s="16" t="s">
        <v>582</v>
      </c>
      <c r="Q34" s="14">
        <v>2.57612138</v>
      </c>
      <c r="R34" s="16">
        <v>0.53459783000000005</v>
      </c>
      <c r="S34" s="14">
        <v>0</v>
      </c>
      <c r="T34" s="16">
        <v>0</v>
      </c>
      <c r="U34" s="14">
        <v>2.7280292500000001</v>
      </c>
      <c r="V34" s="16">
        <v>0.30605102000000001</v>
      </c>
    </row>
    <row r="35" spans="1:22" x14ac:dyDescent="0.25">
      <c r="A35" s="11" t="s">
        <v>505</v>
      </c>
      <c r="B35" s="13">
        <v>6406</v>
      </c>
      <c r="C35" s="14">
        <f>(50/B35*100)</f>
        <v>0.78051826412738057</v>
      </c>
      <c r="D35" s="15">
        <v>6356</v>
      </c>
      <c r="E35" s="14">
        <v>15.10442608</v>
      </c>
      <c r="F35" s="16">
        <v>0.43757687000000001</v>
      </c>
      <c r="G35" s="14">
        <v>11.46078541</v>
      </c>
      <c r="H35" s="16">
        <v>0.54551709000000004</v>
      </c>
      <c r="I35" s="14">
        <v>6.7727058700000002</v>
      </c>
      <c r="J35" s="16">
        <v>0.35033797999999999</v>
      </c>
      <c r="K35" s="14">
        <v>3.3071424299999999</v>
      </c>
      <c r="L35" s="16">
        <v>0.27312953000000001</v>
      </c>
      <c r="M35" s="14">
        <v>61.525021099999996</v>
      </c>
      <c r="N35" s="16">
        <v>0.66095068999999995</v>
      </c>
      <c r="O35" s="14" t="s">
        <v>582</v>
      </c>
      <c r="P35" s="16" t="s">
        <v>582</v>
      </c>
      <c r="Q35" s="14">
        <v>1.03630778</v>
      </c>
      <c r="R35" s="16">
        <v>5.6571870000000003E-2</v>
      </c>
      <c r="S35" s="14">
        <v>0</v>
      </c>
      <c r="T35" s="16">
        <v>0</v>
      </c>
      <c r="U35" s="14">
        <v>0.79361132999999995</v>
      </c>
      <c r="V35" s="16">
        <v>0.1239022</v>
      </c>
    </row>
    <row r="36" spans="1:22" x14ac:dyDescent="0.25">
      <c r="A36" s="11" t="s">
        <v>506</v>
      </c>
      <c r="B36" s="13">
        <v>6736</v>
      </c>
      <c r="C36" s="14">
        <f>(42/B36*100)</f>
        <v>0.62351543942992871</v>
      </c>
      <c r="D36" s="15">
        <v>6694</v>
      </c>
      <c r="E36" s="14">
        <v>30.247835290000001</v>
      </c>
      <c r="F36" s="16">
        <v>0.73574349000000006</v>
      </c>
      <c r="G36" s="14">
        <v>28.523941180000001</v>
      </c>
      <c r="H36" s="16">
        <v>0.63275289999999995</v>
      </c>
      <c r="I36" s="14">
        <v>18.537305629999999</v>
      </c>
      <c r="J36" s="16">
        <v>0.58586431999999999</v>
      </c>
      <c r="K36" s="14">
        <v>5.1810528600000003</v>
      </c>
      <c r="L36" s="16">
        <v>0.33628057</v>
      </c>
      <c r="M36" s="14">
        <v>15.633643210000001</v>
      </c>
      <c r="N36" s="16">
        <v>0.62644354999999996</v>
      </c>
      <c r="O36" s="14" t="s">
        <v>582</v>
      </c>
      <c r="P36" s="16" t="s">
        <v>582</v>
      </c>
      <c r="Q36" s="14">
        <v>0</v>
      </c>
      <c r="R36" s="16">
        <v>0</v>
      </c>
      <c r="S36" s="14">
        <v>0</v>
      </c>
      <c r="T36" s="16">
        <v>0</v>
      </c>
      <c r="U36" s="14">
        <v>1.87622183</v>
      </c>
      <c r="V36" s="16">
        <v>0.18894159999999999</v>
      </c>
    </row>
    <row r="37" spans="1:22" x14ac:dyDescent="0.25">
      <c r="A37" s="11" t="s">
        <v>507</v>
      </c>
      <c r="B37" s="13">
        <v>5458</v>
      </c>
      <c r="C37" s="14">
        <f>(88/B37*100)</f>
        <v>1.6123122022718945</v>
      </c>
      <c r="D37" s="15">
        <v>5370</v>
      </c>
      <c r="E37" s="14">
        <v>29.122266920000001</v>
      </c>
      <c r="F37" s="16">
        <v>0.85234668999999996</v>
      </c>
      <c r="G37" s="14">
        <v>37.848997730000001</v>
      </c>
      <c r="H37" s="16">
        <v>0.90726947999999996</v>
      </c>
      <c r="I37" s="14">
        <v>20.59938549</v>
      </c>
      <c r="J37" s="16">
        <v>0.62810007000000001</v>
      </c>
      <c r="K37" s="14">
        <v>4.9257406000000001</v>
      </c>
      <c r="L37" s="16">
        <v>0.37639721999999998</v>
      </c>
      <c r="M37" s="14">
        <v>4.28250347</v>
      </c>
      <c r="N37" s="16">
        <v>0.55219735000000003</v>
      </c>
      <c r="O37" s="14" t="s">
        <v>582</v>
      </c>
      <c r="P37" s="16" t="s">
        <v>582</v>
      </c>
      <c r="Q37" s="14">
        <v>0</v>
      </c>
      <c r="R37" s="16">
        <v>0</v>
      </c>
      <c r="S37" s="14">
        <v>0</v>
      </c>
      <c r="T37" s="16">
        <v>0</v>
      </c>
      <c r="U37" s="14">
        <v>3.2211058000000001</v>
      </c>
      <c r="V37" s="16">
        <v>0.28434904999999999</v>
      </c>
    </row>
    <row r="38" spans="1:22" x14ac:dyDescent="0.25">
      <c r="A38" s="11" t="s">
        <v>508</v>
      </c>
      <c r="B38" s="13">
        <v>5860</v>
      </c>
      <c r="C38" s="14">
        <f>(20/B38*100)</f>
        <v>0.34129692832764508</v>
      </c>
      <c r="D38" s="15">
        <v>5840</v>
      </c>
      <c r="E38" s="14">
        <v>31.714243069999998</v>
      </c>
      <c r="F38" s="16">
        <v>0.98843913999999999</v>
      </c>
      <c r="G38" s="14">
        <v>29.01964014</v>
      </c>
      <c r="H38" s="16">
        <v>0.73542247999999999</v>
      </c>
      <c r="I38" s="14">
        <v>17.17667372</v>
      </c>
      <c r="J38" s="16">
        <v>0.77122241999999996</v>
      </c>
      <c r="K38" s="14">
        <v>6.9727932199999998</v>
      </c>
      <c r="L38" s="16">
        <v>0.42678969</v>
      </c>
      <c r="M38" s="14">
        <v>12.179802629999999</v>
      </c>
      <c r="N38" s="16">
        <v>0.92445767000000001</v>
      </c>
      <c r="O38" s="14" t="s">
        <v>582</v>
      </c>
      <c r="P38" s="16" t="s">
        <v>582</v>
      </c>
      <c r="Q38" s="14">
        <v>0</v>
      </c>
      <c r="R38" s="16">
        <v>0</v>
      </c>
      <c r="S38" s="14">
        <v>0</v>
      </c>
      <c r="T38" s="16">
        <v>0</v>
      </c>
      <c r="U38" s="14">
        <v>2.9368472099999998</v>
      </c>
      <c r="V38" s="16">
        <v>0.30410902000000001</v>
      </c>
    </row>
    <row r="39" spans="1:22" x14ac:dyDescent="0.25">
      <c r="A39" s="11" t="s">
        <v>509</v>
      </c>
      <c r="B39" s="13">
        <v>5895</v>
      </c>
      <c r="C39" s="14">
        <f>(33/B39*100)</f>
        <v>0.55979643765903309</v>
      </c>
      <c r="D39" s="15">
        <v>5862</v>
      </c>
      <c r="E39" s="14">
        <v>40.002344270000002</v>
      </c>
      <c r="F39" s="16">
        <v>0.75299607999999996</v>
      </c>
      <c r="G39" s="14">
        <v>27.613419149999999</v>
      </c>
      <c r="H39" s="16">
        <v>0.71301086999999996</v>
      </c>
      <c r="I39" s="14">
        <v>18.066566959999999</v>
      </c>
      <c r="J39" s="16">
        <v>0.53175759</v>
      </c>
      <c r="K39" s="14">
        <v>4.0553861800000002</v>
      </c>
      <c r="L39" s="16">
        <v>0.30693052999999998</v>
      </c>
      <c r="M39" s="14">
        <v>8.2770183300000006</v>
      </c>
      <c r="N39" s="16">
        <v>0.6753072</v>
      </c>
      <c r="O39" s="14" t="s">
        <v>582</v>
      </c>
      <c r="P39" s="16" t="s">
        <v>582</v>
      </c>
      <c r="Q39" s="14">
        <v>0</v>
      </c>
      <c r="R39" s="16">
        <v>0</v>
      </c>
      <c r="S39" s="14">
        <v>0</v>
      </c>
      <c r="T39" s="16">
        <v>0</v>
      </c>
      <c r="U39" s="14">
        <v>1.98526512</v>
      </c>
      <c r="V39" s="16">
        <v>0.36046394999999998</v>
      </c>
    </row>
    <row r="40" spans="1:22" x14ac:dyDescent="0.25">
      <c r="A40" s="11" t="s">
        <v>510</v>
      </c>
      <c r="B40" s="13">
        <v>14157</v>
      </c>
      <c r="C40" s="14">
        <f>(359/B40*100)</f>
        <v>2.535847990393445</v>
      </c>
      <c r="D40" s="15">
        <v>13798</v>
      </c>
      <c r="E40" s="14">
        <v>33.274497259999997</v>
      </c>
      <c r="F40" s="16">
        <v>0.76034197000000003</v>
      </c>
      <c r="G40" s="14">
        <v>35.348185950000001</v>
      </c>
      <c r="H40" s="16">
        <v>0.72395737999999998</v>
      </c>
      <c r="I40" s="14">
        <v>18.977386840000001</v>
      </c>
      <c r="J40" s="16">
        <v>0.58382767999999996</v>
      </c>
      <c r="K40" s="14">
        <v>5.3181551499999999</v>
      </c>
      <c r="L40" s="16">
        <v>0.28676269999999998</v>
      </c>
      <c r="M40" s="14">
        <v>4.70489566</v>
      </c>
      <c r="N40" s="16">
        <v>0.41720780000000002</v>
      </c>
      <c r="O40" s="14" t="s">
        <v>582</v>
      </c>
      <c r="P40" s="16" t="s">
        <v>582</v>
      </c>
      <c r="Q40" s="14">
        <v>0</v>
      </c>
      <c r="R40" s="16">
        <v>0</v>
      </c>
      <c r="S40" s="14">
        <v>0</v>
      </c>
      <c r="T40" s="16">
        <v>0</v>
      </c>
      <c r="U40" s="14">
        <v>2.3768791399999998</v>
      </c>
      <c r="V40" s="16">
        <v>0.25947910000000002</v>
      </c>
    </row>
    <row r="41" spans="1:22" x14ac:dyDescent="0.25">
      <c r="A41" s="11" t="s">
        <v>511</v>
      </c>
      <c r="B41" s="13">
        <v>5712</v>
      </c>
      <c r="C41" s="14">
        <f>(47/B41*100)</f>
        <v>0.82282913165266114</v>
      </c>
      <c r="D41" s="15">
        <v>5665</v>
      </c>
      <c r="E41" s="14">
        <v>33.018554999999999</v>
      </c>
      <c r="F41" s="16">
        <v>0.99737516000000004</v>
      </c>
      <c r="G41" s="14">
        <v>33.791778479999998</v>
      </c>
      <c r="H41" s="16">
        <v>0.80807702999999997</v>
      </c>
      <c r="I41" s="14">
        <v>17.944176720000002</v>
      </c>
      <c r="J41" s="16">
        <v>0.87263117999999995</v>
      </c>
      <c r="K41" s="14">
        <v>5.2043775999999999</v>
      </c>
      <c r="L41" s="16">
        <v>0.386764</v>
      </c>
      <c r="M41" s="14">
        <v>8.0610939100000003</v>
      </c>
      <c r="N41" s="16">
        <v>0.77040008000000004</v>
      </c>
      <c r="O41" s="14" t="s">
        <v>582</v>
      </c>
      <c r="P41" s="16" t="s">
        <v>582</v>
      </c>
      <c r="Q41" s="14">
        <v>0.67779471000000002</v>
      </c>
      <c r="R41" s="16">
        <v>0.18069284999999999</v>
      </c>
      <c r="S41" s="14">
        <v>0</v>
      </c>
      <c r="T41" s="16">
        <v>0</v>
      </c>
      <c r="U41" s="14">
        <v>1.3022235799999999</v>
      </c>
      <c r="V41" s="16">
        <v>0.20389019999999999</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29.220420548857138</v>
      </c>
      <c r="F42" s="16">
        <f>IF(COUNT(F7:F41) &gt; 0, SQRT(SUMSQ(F7:F41)/(COUNT(F7:F41)*COUNT(F7:F41)) ), "—")</f>
        <v>0.12906909623291507</v>
      </c>
      <c r="G42" s="14">
        <f>IF(COUNT(G7:G41) &gt; 0, AVERAGE(G7:G41), "—")</f>
        <v>30.694841593714273</v>
      </c>
      <c r="H42" s="16">
        <f>IF(COUNT(H7:H41) &gt; 0, SQRT(SUMSQ(H7:H41)/(COUNT(H7:H41)*COUNT(H7:H41)) ), "—")</f>
        <v>0.12277184907570796</v>
      </c>
      <c r="I42" s="14">
        <f>IF(COUNT(I7:I41) &gt; 0, AVERAGE(I7:I41), "—")</f>
        <v>20.729632782000007</v>
      </c>
      <c r="J42" s="16">
        <f>IF(COUNT(J7:J41) &gt; 0, SQRT(SUMSQ(J7:J41)/(COUNT(J7:J41)*COUNT(J7:J41)) ), "—")</f>
        <v>0.11150214881675265</v>
      </c>
      <c r="K42" s="14">
        <f>IF(COUNT(K7:K41) &gt; 0, AVERAGE(K7:K41), "—")</f>
        <v>6.9453866125714265</v>
      </c>
      <c r="L42" s="16">
        <f>IF(COUNT(L7:L41) &gt; 0, SQRT(SUMSQ(L7:L41)/(COUNT(L7:L41)*COUNT(L7:L41)) ), "—")</f>
        <v>7.1358473256862273E-2</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1.6741231428571428E-3</v>
      </c>
      <c r="T42" s="16">
        <f>IF(COUNT(T7:T41) &gt; 0, SQRT(SUMSQ(T7:T41)/(COUNT(T7:T41)*COUNT(T7:T41)) ), "—")</f>
        <v>9.7600200000000001E-4</v>
      </c>
      <c r="U42" s="14">
        <f>IF(COUNT(U7:U41) &gt; 0, AVERAGE(U7:U41), "—")</f>
        <v>2.0372652619999996</v>
      </c>
      <c r="V42" s="16">
        <f>IF(COUNT(V7:V41) &gt; 0, SQRT(SUMSQ(V7:V41)/(COUNT(V7:V41)*COUNT(V7:V41)) ), "—")</f>
        <v>4.0862436619378648E-2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45.336411050000002</v>
      </c>
      <c r="F45" s="16">
        <v>0.62659167999999998</v>
      </c>
      <c r="G45" s="14">
        <v>21.164311250000001</v>
      </c>
      <c r="H45" s="16">
        <v>0.51774861999999999</v>
      </c>
      <c r="I45" s="14">
        <v>20.539988900000001</v>
      </c>
      <c r="J45" s="16">
        <v>0.53486476000000005</v>
      </c>
      <c r="K45" s="14">
        <v>9.1945255400000008</v>
      </c>
      <c r="L45" s="16">
        <v>0.43916316999999999</v>
      </c>
      <c r="M45" s="14">
        <v>0</v>
      </c>
      <c r="N45" s="16">
        <v>0</v>
      </c>
      <c r="O45" s="14" t="s">
        <v>582</v>
      </c>
      <c r="P45" s="16" t="s">
        <v>582</v>
      </c>
      <c r="Q45" s="14">
        <v>4.9408769999999998E-2</v>
      </c>
      <c r="R45" s="16">
        <v>3.6038260000000003E-2</v>
      </c>
      <c r="S45" s="14">
        <v>0.23419212</v>
      </c>
      <c r="T45" s="16">
        <v>6.531584E-2</v>
      </c>
      <c r="U45" s="14">
        <v>3.4811623799999998</v>
      </c>
      <c r="V45" s="16">
        <v>0.26171940999999999</v>
      </c>
    </row>
    <row r="46" spans="1:22" x14ac:dyDescent="0.25">
      <c r="A46" s="11" t="s">
        <v>516</v>
      </c>
      <c r="B46" s="13">
        <v>23141</v>
      </c>
      <c r="C46" s="14">
        <f>(1857/B46*100)</f>
        <v>8.0247180329285683</v>
      </c>
      <c r="D46" s="15">
        <v>21284</v>
      </c>
      <c r="E46" s="14">
        <v>12.44369354</v>
      </c>
      <c r="F46" s="16">
        <v>0.37068589000000002</v>
      </c>
      <c r="G46" s="14">
        <v>18.989652249999999</v>
      </c>
      <c r="H46" s="16">
        <v>0.40787659999999998</v>
      </c>
      <c r="I46" s="14">
        <v>28.05138874</v>
      </c>
      <c r="J46" s="16">
        <v>0.54213756000000002</v>
      </c>
      <c r="K46" s="14">
        <v>11.64825413</v>
      </c>
      <c r="L46" s="16">
        <v>0.32289539</v>
      </c>
      <c r="M46" s="14">
        <v>19.803224539999999</v>
      </c>
      <c r="N46" s="16">
        <v>0.72755782999999996</v>
      </c>
      <c r="O46" s="14" t="s">
        <v>582</v>
      </c>
      <c r="P46" s="16" t="s">
        <v>582</v>
      </c>
      <c r="Q46" s="14">
        <v>0</v>
      </c>
      <c r="R46" s="16">
        <v>0</v>
      </c>
      <c r="S46" s="14">
        <v>0</v>
      </c>
      <c r="T46" s="16">
        <v>0</v>
      </c>
      <c r="U46" s="14">
        <v>9.0637868000000008</v>
      </c>
      <c r="V46" s="16">
        <v>0.35370111999999998</v>
      </c>
    </row>
    <row r="47" spans="1:22" x14ac:dyDescent="0.25">
      <c r="A47" s="11" t="s">
        <v>517</v>
      </c>
      <c r="B47" s="13">
        <v>5928</v>
      </c>
      <c r="C47" s="14">
        <f>(223/B47*100)</f>
        <v>3.761808367071525</v>
      </c>
      <c r="D47" s="15">
        <v>5705</v>
      </c>
      <c r="E47" s="14">
        <v>27.68256079</v>
      </c>
      <c r="F47" s="16">
        <v>0.69907889999999995</v>
      </c>
      <c r="G47" s="14">
        <v>30.287634520000001</v>
      </c>
      <c r="H47" s="16">
        <v>0.75689675000000001</v>
      </c>
      <c r="I47" s="14">
        <v>21.485899</v>
      </c>
      <c r="J47" s="16">
        <v>0.73564843000000002</v>
      </c>
      <c r="K47" s="14">
        <v>6.89910216</v>
      </c>
      <c r="L47" s="16">
        <v>0.42595993999999998</v>
      </c>
      <c r="M47" s="14">
        <v>8.0900356000000002</v>
      </c>
      <c r="N47" s="16">
        <v>0.66686519</v>
      </c>
      <c r="O47" s="14" t="s">
        <v>582</v>
      </c>
      <c r="P47" s="16" t="s">
        <v>582</v>
      </c>
      <c r="Q47" s="14">
        <v>0</v>
      </c>
      <c r="R47" s="16">
        <v>0</v>
      </c>
      <c r="S47" s="14">
        <v>0</v>
      </c>
      <c r="T47" s="16">
        <v>0</v>
      </c>
      <c r="U47" s="14">
        <v>5.5547679399999996</v>
      </c>
      <c r="V47" s="16">
        <v>0.41250119000000002</v>
      </c>
    </row>
    <row r="48" spans="1:22" x14ac:dyDescent="0.25">
      <c r="A48" s="11" t="s">
        <v>518</v>
      </c>
      <c r="B48" s="13">
        <v>9841</v>
      </c>
      <c r="C48" s="14">
        <f>(7/B48*100)</f>
        <v>7.1130982623717101E-2</v>
      </c>
      <c r="D48" s="15">
        <v>9834</v>
      </c>
      <c r="E48" s="14">
        <v>28.26449702</v>
      </c>
      <c r="F48" s="16">
        <v>0.73373776000000002</v>
      </c>
      <c r="G48" s="14">
        <v>31.642536310000001</v>
      </c>
      <c r="H48" s="16">
        <v>0.85813481999999996</v>
      </c>
      <c r="I48" s="14">
        <v>26.192192760000001</v>
      </c>
      <c r="J48" s="16">
        <v>0.86981876000000002</v>
      </c>
      <c r="K48" s="14">
        <v>7.0796594400000004</v>
      </c>
      <c r="L48" s="16">
        <v>0.43675926999999998</v>
      </c>
      <c r="M48" s="14">
        <v>6.4095084299999998</v>
      </c>
      <c r="N48" s="16">
        <v>0.70529830999999998</v>
      </c>
      <c r="O48" s="14" t="s">
        <v>582</v>
      </c>
      <c r="P48" s="16" t="s">
        <v>582</v>
      </c>
      <c r="Q48" s="14">
        <v>0</v>
      </c>
      <c r="R48" s="16">
        <v>0</v>
      </c>
      <c r="S48" s="14">
        <v>0</v>
      </c>
      <c r="T48" s="16">
        <v>0</v>
      </c>
      <c r="U48" s="14">
        <v>0.41160605</v>
      </c>
      <c r="V48" s="16">
        <v>7.2404469999999999E-2</v>
      </c>
    </row>
    <row r="49" spans="1:22" x14ac:dyDescent="0.25">
      <c r="A49" s="11" t="s">
        <v>519</v>
      </c>
      <c r="B49" s="13">
        <v>6349</v>
      </c>
      <c r="C49" s="14">
        <f>(56/B49*100)</f>
        <v>0.88202866593164275</v>
      </c>
      <c r="D49" s="15">
        <v>6293</v>
      </c>
      <c r="E49" s="14">
        <v>40.583236890000002</v>
      </c>
      <c r="F49" s="16">
        <v>0.84662806000000002</v>
      </c>
      <c r="G49" s="14">
        <v>26.026691100000001</v>
      </c>
      <c r="H49" s="16">
        <v>0.67951276000000005</v>
      </c>
      <c r="I49" s="14">
        <v>25.311229359999999</v>
      </c>
      <c r="J49" s="16">
        <v>0.66615077</v>
      </c>
      <c r="K49" s="14">
        <v>6.1226980500000003</v>
      </c>
      <c r="L49" s="16">
        <v>0.42164857</v>
      </c>
      <c r="M49" s="14">
        <v>0</v>
      </c>
      <c r="N49" s="16">
        <v>0</v>
      </c>
      <c r="O49" s="14" t="s">
        <v>582</v>
      </c>
      <c r="P49" s="16" t="s">
        <v>582</v>
      </c>
      <c r="Q49" s="14">
        <v>0</v>
      </c>
      <c r="R49" s="16">
        <v>0</v>
      </c>
      <c r="S49" s="14">
        <v>2.562443E-2</v>
      </c>
      <c r="T49" s="16">
        <v>2.5572580000000001E-2</v>
      </c>
      <c r="U49" s="14">
        <v>1.9305201700000001</v>
      </c>
      <c r="V49" s="16">
        <v>0.27829027000000001</v>
      </c>
    </row>
    <row r="50" spans="1:22" x14ac:dyDescent="0.25">
      <c r="A50" s="11" t="s">
        <v>520</v>
      </c>
      <c r="B50" s="13">
        <v>11795</v>
      </c>
      <c r="C50" s="14">
        <f>(260/B50*100)</f>
        <v>2.2043238660449345</v>
      </c>
      <c r="D50" s="15">
        <v>11535</v>
      </c>
      <c r="E50" s="14">
        <v>40.448275870000003</v>
      </c>
      <c r="F50" s="16">
        <v>0.76055313999999996</v>
      </c>
      <c r="G50" s="14">
        <v>26.344583190000002</v>
      </c>
      <c r="H50" s="16">
        <v>0.54408020999999995</v>
      </c>
      <c r="I50" s="14">
        <v>23.705422729999999</v>
      </c>
      <c r="J50" s="16">
        <v>0.70158346999999999</v>
      </c>
      <c r="K50" s="14">
        <v>4.7812447499999999</v>
      </c>
      <c r="L50" s="16">
        <v>0.33618156999999999</v>
      </c>
      <c r="M50" s="14">
        <v>3.5619436100000001</v>
      </c>
      <c r="N50" s="16">
        <v>0.29828860000000001</v>
      </c>
      <c r="O50" s="14" t="s">
        <v>582</v>
      </c>
      <c r="P50" s="16" t="s">
        <v>582</v>
      </c>
      <c r="Q50" s="14">
        <v>0</v>
      </c>
      <c r="R50" s="16">
        <v>0</v>
      </c>
      <c r="S50" s="14">
        <v>0</v>
      </c>
      <c r="T50" s="16">
        <v>0</v>
      </c>
      <c r="U50" s="14">
        <v>1.1585298500000001</v>
      </c>
      <c r="V50" s="16">
        <v>0.18550301</v>
      </c>
    </row>
    <row r="51" spans="1:22" x14ac:dyDescent="0.25">
      <c r="A51" s="11" t="s">
        <v>521</v>
      </c>
      <c r="B51" s="13">
        <v>6866</v>
      </c>
      <c r="C51" s="14">
        <f>(114/B51*100)</f>
        <v>1.6603553743081854</v>
      </c>
      <c r="D51" s="15">
        <v>6752</v>
      </c>
      <c r="E51" s="14">
        <v>25.14520795</v>
      </c>
      <c r="F51" s="16">
        <v>0.61842680000000005</v>
      </c>
      <c r="G51" s="14">
        <v>24.606079680000001</v>
      </c>
      <c r="H51" s="16">
        <v>0.63216594999999998</v>
      </c>
      <c r="I51" s="14">
        <v>23.623232229999999</v>
      </c>
      <c r="J51" s="16">
        <v>0.53710091999999998</v>
      </c>
      <c r="K51" s="14">
        <v>8.4281276500000004</v>
      </c>
      <c r="L51" s="16">
        <v>0.51079584</v>
      </c>
      <c r="M51" s="14">
        <v>5.78067083</v>
      </c>
      <c r="N51" s="16">
        <v>0.53377925999999998</v>
      </c>
      <c r="O51" s="14" t="s">
        <v>582</v>
      </c>
      <c r="P51" s="16" t="s">
        <v>582</v>
      </c>
      <c r="Q51" s="14">
        <v>10.57888363</v>
      </c>
      <c r="R51" s="16">
        <v>0.61215122</v>
      </c>
      <c r="S51" s="14">
        <v>0</v>
      </c>
      <c r="T51" s="16">
        <v>0</v>
      </c>
      <c r="U51" s="14">
        <v>1.8377980199999999</v>
      </c>
      <c r="V51" s="16">
        <v>0.22509979999999999</v>
      </c>
    </row>
    <row r="52" spans="1:22" x14ac:dyDescent="0.25">
      <c r="A52" s="11" t="s">
        <v>522</v>
      </c>
      <c r="B52" s="13">
        <v>5809</v>
      </c>
      <c r="C52" s="14">
        <f>(88/B52*100)</f>
        <v>1.5148906868652092</v>
      </c>
      <c r="D52" s="15">
        <v>5721</v>
      </c>
      <c r="E52" s="14">
        <v>22.530740529999999</v>
      </c>
      <c r="F52" s="16">
        <v>0.69308804000000002</v>
      </c>
      <c r="G52" s="14">
        <v>32.595297469999998</v>
      </c>
      <c r="H52" s="16">
        <v>0.70459183000000003</v>
      </c>
      <c r="I52" s="14">
        <v>24.685423849999999</v>
      </c>
      <c r="J52" s="16">
        <v>0.64831011000000005</v>
      </c>
      <c r="K52" s="14">
        <v>8.4456885899999996</v>
      </c>
      <c r="L52" s="16">
        <v>0.38455499999999998</v>
      </c>
      <c r="M52" s="14">
        <v>9.9067821400000007</v>
      </c>
      <c r="N52" s="16">
        <v>0.63406980999999996</v>
      </c>
      <c r="O52" s="14" t="s">
        <v>582</v>
      </c>
      <c r="P52" s="16" t="s">
        <v>582</v>
      </c>
      <c r="Q52" s="14">
        <v>0</v>
      </c>
      <c r="R52" s="16">
        <v>0</v>
      </c>
      <c r="S52" s="14">
        <v>0</v>
      </c>
      <c r="T52" s="16">
        <v>0</v>
      </c>
      <c r="U52" s="14">
        <v>1.83606742</v>
      </c>
      <c r="V52" s="16">
        <v>0.20113648000000001</v>
      </c>
    </row>
    <row r="53" spans="1:22" x14ac:dyDescent="0.25">
      <c r="A53" s="11" t="s">
        <v>523</v>
      </c>
      <c r="B53" s="13">
        <v>5571</v>
      </c>
      <c r="C53" s="14">
        <f>(95/B53*100)</f>
        <v>1.7052593789265842</v>
      </c>
      <c r="D53" s="15">
        <v>5476</v>
      </c>
      <c r="E53" s="14">
        <v>36.123063369999997</v>
      </c>
      <c r="F53" s="16">
        <v>0.64644900000000005</v>
      </c>
      <c r="G53" s="14">
        <v>30.054383699999999</v>
      </c>
      <c r="H53" s="16">
        <v>0.62307120000000005</v>
      </c>
      <c r="I53" s="14">
        <v>18.74362494</v>
      </c>
      <c r="J53" s="16">
        <v>0.61913426000000005</v>
      </c>
      <c r="K53" s="14">
        <v>4.5745104000000003</v>
      </c>
      <c r="L53" s="16">
        <v>0.32015239000000001</v>
      </c>
      <c r="M53" s="14">
        <v>7.8525422599999999</v>
      </c>
      <c r="N53" s="16">
        <v>0.39348066999999998</v>
      </c>
      <c r="O53" s="14" t="s">
        <v>582</v>
      </c>
      <c r="P53" s="16" t="s">
        <v>582</v>
      </c>
      <c r="Q53" s="14">
        <v>0</v>
      </c>
      <c r="R53" s="16">
        <v>0</v>
      </c>
      <c r="S53" s="14">
        <v>0</v>
      </c>
      <c r="T53" s="16">
        <v>0</v>
      </c>
      <c r="U53" s="14">
        <v>2.6518753400000001</v>
      </c>
      <c r="V53" s="16">
        <v>0.21066330999999999</v>
      </c>
    </row>
    <row r="54" spans="1:22" x14ac:dyDescent="0.25">
      <c r="A54" s="11" t="s">
        <v>524</v>
      </c>
      <c r="B54" s="13">
        <v>4740</v>
      </c>
      <c r="C54" s="14">
        <f>(276/B54*100)</f>
        <v>5.8227848101265822</v>
      </c>
      <c r="D54" s="15">
        <v>4464</v>
      </c>
      <c r="E54" s="14">
        <v>56.745498730000001</v>
      </c>
      <c r="F54" s="16">
        <v>1.16856447</v>
      </c>
      <c r="G54" s="14">
        <v>19.292068270000001</v>
      </c>
      <c r="H54" s="16">
        <v>0.67247155999999997</v>
      </c>
      <c r="I54" s="14">
        <v>10.264554090000001</v>
      </c>
      <c r="J54" s="16">
        <v>0.53831700000000005</v>
      </c>
      <c r="K54" s="14">
        <v>2.5244371800000001</v>
      </c>
      <c r="L54" s="16">
        <v>0.28192105000000001</v>
      </c>
      <c r="M54" s="14">
        <v>6.5465917300000003</v>
      </c>
      <c r="N54" s="16">
        <v>0.68854346</v>
      </c>
      <c r="O54" s="14" t="s">
        <v>582</v>
      </c>
      <c r="P54" s="16" t="s">
        <v>582</v>
      </c>
      <c r="Q54" s="14">
        <v>0</v>
      </c>
      <c r="R54" s="16">
        <v>0</v>
      </c>
      <c r="S54" s="14">
        <v>0</v>
      </c>
      <c r="T54" s="16">
        <v>0</v>
      </c>
      <c r="U54" s="14">
        <v>4.6268500000000001</v>
      </c>
      <c r="V54" s="16">
        <v>0.55467085999999999</v>
      </c>
    </row>
    <row r="55" spans="1:22" x14ac:dyDescent="0.25">
      <c r="A55" s="11" t="s">
        <v>525</v>
      </c>
      <c r="B55" s="13">
        <v>5316</v>
      </c>
      <c r="C55" s="14">
        <f>(22/B55*100)</f>
        <v>0.41384499623777277</v>
      </c>
      <c r="D55" s="15">
        <v>5294</v>
      </c>
      <c r="E55" s="14">
        <v>60.087282819999999</v>
      </c>
      <c r="F55" s="16">
        <v>0.76707459</v>
      </c>
      <c r="G55" s="14">
        <v>21.433347640000001</v>
      </c>
      <c r="H55" s="16">
        <v>0.69589350000000005</v>
      </c>
      <c r="I55" s="14">
        <v>13.995248159999999</v>
      </c>
      <c r="J55" s="16">
        <v>0.59645959999999998</v>
      </c>
      <c r="K55" s="14">
        <v>2.4317684000000002</v>
      </c>
      <c r="L55" s="16">
        <v>0.24110421000000001</v>
      </c>
      <c r="M55" s="14">
        <v>0</v>
      </c>
      <c r="N55" s="16">
        <v>0</v>
      </c>
      <c r="O55" s="14" t="s">
        <v>582</v>
      </c>
      <c r="P55" s="16" t="s">
        <v>582</v>
      </c>
      <c r="Q55" s="14">
        <v>0</v>
      </c>
      <c r="R55" s="16">
        <v>0</v>
      </c>
      <c r="S55" s="14">
        <v>0.49553783000000001</v>
      </c>
      <c r="T55" s="16">
        <v>0.12264469</v>
      </c>
      <c r="U55" s="14">
        <v>1.55681516</v>
      </c>
      <c r="V55" s="16">
        <v>0.19880113999999999</v>
      </c>
    </row>
    <row r="56" spans="1:22" x14ac:dyDescent="0.25">
      <c r="A56" s="11" t="s">
        <v>526</v>
      </c>
      <c r="B56" s="13">
        <v>5359</v>
      </c>
      <c r="C56" s="14">
        <f>(77/B56*100)</f>
        <v>1.4368352304534429</v>
      </c>
      <c r="D56" s="15">
        <v>5282</v>
      </c>
      <c r="E56" s="14">
        <v>11.582135640000001</v>
      </c>
      <c r="F56" s="16">
        <v>0.48760833999999997</v>
      </c>
      <c r="G56" s="14">
        <v>29.641471020000001</v>
      </c>
      <c r="H56" s="16">
        <v>0.69316403000000004</v>
      </c>
      <c r="I56" s="14">
        <v>26.464193399999999</v>
      </c>
      <c r="J56" s="16">
        <v>0.77085687999999997</v>
      </c>
      <c r="K56" s="14">
        <v>4.0117386599999998</v>
      </c>
      <c r="L56" s="16">
        <v>0.33517679</v>
      </c>
      <c r="M56" s="14">
        <v>27.760170609999999</v>
      </c>
      <c r="N56" s="16">
        <v>0.78547328999999999</v>
      </c>
      <c r="O56" s="14" t="s">
        <v>582</v>
      </c>
      <c r="P56" s="16" t="s">
        <v>582</v>
      </c>
      <c r="Q56" s="14">
        <v>0</v>
      </c>
      <c r="R56" s="16">
        <v>0</v>
      </c>
      <c r="S56" s="14">
        <v>0</v>
      </c>
      <c r="T56" s="16">
        <v>0</v>
      </c>
      <c r="U56" s="14">
        <v>0.54029066999999997</v>
      </c>
      <c r="V56" s="16">
        <v>0.1052897</v>
      </c>
    </row>
    <row r="57" spans="1:22" x14ac:dyDescent="0.25">
      <c r="A57" s="11" t="s">
        <v>527</v>
      </c>
      <c r="B57" s="13">
        <v>6513</v>
      </c>
      <c r="C57" s="14">
        <f>(0/B57*100)</f>
        <v>0</v>
      </c>
      <c r="D57" s="15">
        <v>6513</v>
      </c>
      <c r="E57" s="14">
        <v>34.469513480000003</v>
      </c>
      <c r="F57" s="16">
        <v>1.0213418599999999</v>
      </c>
      <c r="G57" s="14">
        <v>23.680039570000002</v>
      </c>
      <c r="H57" s="16">
        <v>0.65991323000000002</v>
      </c>
      <c r="I57" s="14">
        <v>34.770315459999999</v>
      </c>
      <c r="J57" s="16">
        <v>0.95052486000000003</v>
      </c>
      <c r="K57" s="14">
        <v>4.37745724</v>
      </c>
      <c r="L57" s="16">
        <v>0.32621696</v>
      </c>
      <c r="M57" s="14">
        <v>0</v>
      </c>
      <c r="N57" s="16">
        <v>0</v>
      </c>
      <c r="O57" s="14" t="s">
        <v>582</v>
      </c>
      <c r="P57" s="16" t="s">
        <v>582</v>
      </c>
      <c r="Q57" s="14">
        <v>0</v>
      </c>
      <c r="R57" s="16">
        <v>0</v>
      </c>
      <c r="S57" s="14">
        <v>8.5080320000000001E-2</v>
      </c>
      <c r="T57" s="16">
        <v>5.0521789999999997E-2</v>
      </c>
      <c r="U57" s="14">
        <v>2.61759393</v>
      </c>
      <c r="V57" s="16">
        <v>0.46082304000000002</v>
      </c>
    </row>
    <row r="58" spans="1:22" x14ac:dyDescent="0.25">
      <c r="A58" s="11" t="s">
        <v>528</v>
      </c>
      <c r="B58" s="13">
        <v>7267</v>
      </c>
      <c r="C58" s="14">
        <f>(10/B58*100)</f>
        <v>0.13760836658868861</v>
      </c>
      <c r="D58" s="15">
        <v>7257</v>
      </c>
      <c r="E58" s="14">
        <v>47.750938730000001</v>
      </c>
      <c r="F58" s="16">
        <v>1.0021410799999999</v>
      </c>
      <c r="G58" s="14">
        <v>28.594193350000001</v>
      </c>
      <c r="H58" s="16">
        <v>0.73078589999999999</v>
      </c>
      <c r="I58" s="14">
        <v>14.13382715</v>
      </c>
      <c r="J58" s="16">
        <v>0.57022136999999995</v>
      </c>
      <c r="K58" s="14">
        <v>5.9361714299999999</v>
      </c>
      <c r="L58" s="16">
        <v>0.40176058999999997</v>
      </c>
      <c r="M58" s="14">
        <v>0</v>
      </c>
      <c r="N58" s="16">
        <v>0</v>
      </c>
      <c r="O58" s="14" t="s">
        <v>582</v>
      </c>
      <c r="P58" s="16" t="s">
        <v>582</v>
      </c>
      <c r="Q58" s="14">
        <v>0</v>
      </c>
      <c r="R58" s="16">
        <v>0</v>
      </c>
      <c r="S58" s="14">
        <v>0.67532954999999995</v>
      </c>
      <c r="T58" s="16">
        <v>0.13199104</v>
      </c>
      <c r="U58" s="14">
        <v>2.9095397799999998</v>
      </c>
      <c r="V58" s="16">
        <v>0.46816351</v>
      </c>
    </row>
    <row r="59" spans="1:22" x14ac:dyDescent="0.25">
      <c r="A59" s="11" t="s">
        <v>529</v>
      </c>
      <c r="B59" s="13">
        <v>4826</v>
      </c>
      <c r="C59" s="14">
        <f>(26/B59*100)</f>
        <v>0.53874844591794446</v>
      </c>
      <c r="D59" s="15">
        <v>4800</v>
      </c>
      <c r="E59" s="14">
        <v>70.755805240000001</v>
      </c>
      <c r="F59" s="16">
        <v>0.66797119000000005</v>
      </c>
      <c r="G59" s="14">
        <v>16.275359569999999</v>
      </c>
      <c r="H59" s="16">
        <v>0.67170196000000004</v>
      </c>
      <c r="I59" s="14">
        <v>8.9462916799999999</v>
      </c>
      <c r="J59" s="16">
        <v>0.46646334</v>
      </c>
      <c r="K59" s="14">
        <v>2.2234648699999999</v>
      </c>
      <c r="L59" s="16">
        <v>0.24342771999999999</v>
      </c>
      <c r="M59" s="14">
        <v>0</v>
      </c>
      <c r="N59" s="16">
        <v>0</v>
      </c>
      <c r="O59" s="14" t="s">
        <v>582</v>
      </c>
      <c r="P59" s="16" t="s">
        <v>582</v>
      </c>
      <c r="Q59" s="14">
        <v>3.7636839999999998E-2</v>
      </c>
      <c r="R59" s="16">
        <v>5.3255009999999998E-2</v>
      </c>
      <c r="S59" s="14">
        <v>0.46780641000000001</v>
      </c>
      <c r="T59" s="16">
        <v>8.5876960000000002E-2</v>
      </c>
      <c r="U59" s="14">
        <v>1.2936353899999999</v>
      </c>
      <c r="V59" s="16">
        <v>0.19598699</v>
      </c>
    </row>
    <row r="60" spans="1:22" x14ac:dyDescent="0.25">
      <c r="A60" s="11" t="s">
        <v>530</v>
      </c>
      <c r="B60" s="13">
        <v>4546</v>
      </c>
      <c r="C60" s="14">
        <f>(15/B60*100)</f>
        <v>0.32996040475142985</v>
      </c>
      <c r="D60" s="15">
        <v>4531</v>
      </c>
      <c r="E60" s="14">
        <v>49.825377199999998</v>
      </c>
      <c r="F60" s="16">
        <v>1.3117518800000001</v>
      </c>
      <c r="G60" s="14">
        <v>25.916886259999998</v>
      </c>
      <c r="H60" s="16">
        <v>0.88033441000000001</v>
      </c>
      <c r="I60" s="14">
        <v>17.868434229999998</v>
      </c>
      <c r="J60" s="16">
        <v>0.73355305000000004</v>
      </c>
      <c r="K60" s="14">
        <v>3.2130656599999998</v>
      </c>
      <c r="L60" s="16">
        <v>0.32986386000000001</v>
      </c>
      <c r="M60" s="14">
        <v>0</v>
      </c>
      <c r="N60" s="16">
        <v>0</v>
      </c>
      <c r="O60" s="14" t="s">
        <v>582</v>
      </c>
      <c r="P60" s="16" t="s">
        <v>582</v>
      </c>
      <c r="Q60" s="14">
        <v>0</v>
      </c>
      <c r="R60" s="16">
        <v>0</v>
      </c>
      <c r="S60" s="14">
        <v>0.21993134</v>
      </c>
      <c r="T60" s="16">
        <v>6.3807279999999994E-2</v>
      </c>
      <c r="U60" s="14">
        <v>2.9563052999999999</v>
      </c>
      <c r="V60" s="16">
        <v>0.42814793000000001</v>
      </c>
    </row>
    <row r="61" spans="1:22" x14ac:dyDescent="0.25">
      <c r="A61" s="11" t="s">
        <v>531</v>
      </c>
      <c r="B61" s="13">
        <v>6525</v>
      </c>
      <c r="C61" s="14">
        <f>(150/B61*100)</f>
        <v>2.2988505747126435</v>
      </c>
      <c r="D61" s="15">
        <v>6375</v>
      </c>
      <c r="E61" s="14">
        <v>38.057877939999997</v>
      </c>
      <c r="F61" s="16">
        <v>0.63763201000000003</v>
      </c>
      <c r="G61" s="14">
        <v>30.076312349999998</v>
      </c>
      <c r="H61" s="16">
        <v>0.84544045999999995</v>
      </c>
      <c r="I61" s="14">
        <v>19.62452102</v>
      </c>
      <c r="J61" s="16">
        <v>0.54733673999999999</v>
      </c>
      <c r="K61" s="14">
        <v>5.5266787700000002</v>
      </c>
      <c r="L61" s="16">
        <v>0.33856504999999998</v>
      </c>
      <c r="M61" s="14">
        <v>4.8488073800000002</v>
      </c>
      <c r="N61" s="16">
        <v>0.40798919</v>
      </c>
      <c r="O61" s="14" t="s">
        <v>582</v>
      </c>
      <c r="P61" s="16" t="s">
        <v>582</v>
      </c>
      <c r="Q61" s="14">
        <v>0</v>
      </c>
      <c r="R61" s="16">
        <v>0</v>
      </c>
      <c r="S61" s="14">
        <v>0</v>
      </c>
      <c r="T61" s="16">
        <v>0</v>
      </c>
      <c r="U61" s="14">
        <v>1.8658025300000001</v>
      </c>
      <c r="V61" s="16">
        <v>0.24034320000000001</v>
      </c>
    </row>
    <row r="62" spans="1:22" x14ac:dyDescent="0.25">
      <c r="A62" s="11" t="s">
        <v>532</v>
      </c>
      <c r="B62" s="13">
        <v>4476</v>
      </c>
      <c r="C62" s="14">
        <f>(3/B62*100)</f>
        <v>6.7024128686327081E-2</v>
      </c>
      <c r="D62" s="15">
        <v>4473</v>
      </c>
      <c r="E62" s="14">
        <v>15.329280779999999</v>
      </c>
      <c r="F62" s="16">
        <v>0.58520006000000002</v>
      </c>
      <c r="G62" s="14">
        <v>30.213177250000001</v>
      </c>
      <c r="H62" s="16">
        <v>0.69711783999999999</v>
      </c>
      <c r="I62" s="14">
        <v>35.259580870000001</v>
      </c>
      <c r="J62" s="16">
        <v>0.68300508999999998</v>
      </c>
      <c r="K62" s="14">
        <v>7.13950964</v>
      </c>
      <c r="L62" s="16">
        <v>0.34748129999999999</v>
      </c>
      <c r="M62" s="14">
        <v>11.675766530000001</v>
      </c>
      <c r="N62" s="16">
        <v>0.40366419999999997</v>
      </c>
      <c r="O62" s="14" t="s">
        <v>582</v>
      </c>
      <c r="P62" s="16" t="s">
        <v>582</v>
      </c>
      <c r="Q62" s="14">
        <v>0</v>
      </c>
      <c r="R62" s="16">
        <v>0</v>
      </c>
      <c r="S62" s="14">
        <v>0</v>
      </c>
      <c r="T62" s="16">
        <v>0</v>
      </c>
      <c r="U62" s="14">
        <v>0.38268492999999998</v>
      </c>
      <c r="V62" s="16">
        <v>8.7101739999999997E-2</v>
      </c>
    </row>
    <row r="63" spans="1:22" x14ac:dyDescent="0.25">
      <c r="A63" s="11" t="s">
        <v>533</v>
      </c>
      <c r="B63" s="13">
        <v>5324</v>
      </c>
      <c r="C63" s="14">
        <f>(13/B63*100)</f>
        <v>0.24417731029301279</v>
      </c>
      <c r="D63" s="15">
        <v>5311</v>
      </c>
      <c r="E63" s="14">
        <v>39.828096309999999</v>
      </c>
      <c r="F63" s="16">
        <v>0.61474068999999998</v>
      </c>
      <c r="G63" s="14">
        <v>25.98760128</v>
      </c>
      <c r="H63" s="16">
        <v>0.61436758999999996</v>
      </c>
      <c r="I63" s="14">
        <v>22.923987060000002</v>
      </c>
      <c r="J63" s="16">
        <v>0.69688569</v>
      </c>
      <c r="K63" s="14">
        <v>4.8700454100000004</v>
      </c>
      <c r="L63" s="16">
        <v>0.33199195999999997</v>
      </c>
      <c r="M63" s="14">
        <v>0</v>
      </c>
      <c r="N63" s="16">
        <v>0</v>
      </c>
      <c r="O63" s="14" t="s">
        <v>582</v>
      </c>
      <c r="P63" s="16" t="s">
        <v>582</v>
      </c>
      <c r="Q63" s="14">
        <v>6.522037E-2</v>
      </c>
      <c r="R63" s="16">
        <v>3.7921879999999998E-2</v>
      </c>
      <c r="S63" s="14">
        <v>0.15457860000000001</v>
      </c>
      <c r="T63" s="16">
        <v>6.5296270000000003E-2</v>
      </c>
      <c r="U63" s="14">
        <v>6.1704709600000003</v>
      </c>
      <c r="V63" s="16">
        <v>0.33419813999999998</v>
      </c>
    </row>
    <row r="64" spans="1:22" x14ac:dyDescent="0.25">
      <c r="A64" s="11" t="s">
        <v>534</v>
      </c>
      <c r="B64" s="13">
        <v>3634</v>
      </c>
      <c r="C64" s="14">
        <f>(3/B64*100)</f>
        <v>8.2553659878921298E-2</v>
      </c>
      <c r="D64" s="15">
        <v>3631</v>
      </c>
      <c r="E64" s="14">
        <v>32.156968429999999</v>
      </c>
      <c r="F64" s="16">
        <v>0.75920370000000004</v>
      </c>
      <c r="G64" s="14">
        <v>34.687107480000002</v>
      </c>
      <c r="H64" s="16">
        <v>0.78883766</v>
      </c>
      <c r="I64" s="14">
        <v>22.542689119999999</v>
      </c>
      <c r="J64" s="16">
        <v>0.66645756</v>
      </c>
      <c r="K64" s="14">
        <v>7.7310511699999998</v>
      </c>
      <c r="L64" s="16">
        <v>0.47271067</v>
      </c>
      <c r="M64" s="14">
        <v>0</v>
      </c>
      <c r="N64" s="16">
        <v>0</v>
      </c>
      <c r="O64" s="14" t="s">
        <v>582</v>
      </c>
      <c r="P64" s="16" t="s">
        <v>582</v>
      </c>
      <c r="Q64" s="14">
        <v>0</v>
      </c>
      <c r="R64" s="16">
        <v>0</v>
      </c>
      <c r="S64" s="14">
        <v>8.2463990000000001E-2</v>
      </c>
      <c r="T64" s="16">
        <v>4.5098829999999999E-2</v>
      </c>
      <c r="U64" s="14">
        <v>2.79971982</v>
      </c>
      <c r="V64" s="16">
        <v>0.27253500000000003</v>
      </c>
    </row>
    <row r="65" spans="1:22" x14ac:dyDescent="0.25">
      <c r="A65" s="11" t="s">
        <v>535</v>
      </c>
      <c r="B65" s="13">
        <v>5325</v>
      </c>
      <c r="C65" s="14">
        <f>(14/B65*100)</f>
        <v>0.26291079812206569</v>
      </c>
      <c r="D65" s="15">
        <v>5311</v>
      </c>
      <c r="E65" s="14">
        <v>64.64524763</v>
      </c>
      <c r="F65" s="16">
        <v>0.74936312000000005</v>
      </c>
      <c r="G65" s="14">
        <v>19.72004742</v>
      </c>
      <c r="H65" s="16">
        <v>0.50979242000000002</v>
      </c>
      <c r="I65" s="14">
        <v>11.889969600000001</v>
      </c>
      <c r="J65" s="16">
        <v>0.53133191999999996</v>
      </c>
      <c r="K65" s="14">
        <v>1.51258428</v>
      </c>
      <c r="L65" s="16">
        <v>0.14795316999999999</v>
      </c>
      <c r="M65" s="14">
        <v>0</v>
      </c>
      <c r="N65" s="16">
        <v>0</v>
      </c>
      <c r="O65" s="14" t="s">
        <v>582</v>
      </c>
      <c r="P65" s="16" t="s">
        <v>582</v>
      </c>
      <c r="Q65" s="14">
        <v>0.32515258000000002</v>
      </c>
      <c r="R65" s="16">
        <v>8.1970570000000006E-2</v>
      </c>
      <c r="S65" s="14">
        <v>0</v>
      </c>
      <c r="T65" s="16">
        <v>0</v>
      </c>
      <c r="U65" s="14">
        <v>1.9069984900000001</v>
      </c>
      <c r="V65" s="16">
        <v>0.22257801999999999</v>
      </c>
    </row>
    <row r="66" spans="1:22" x14ac:dyDescent="0.25">
      <c r="A66" s="11" t="s">
        <v>536</v>
      </c>
      <c r="B66" s="13">
        <v>5665</v>
      </c>
      <c r="C66" s="14">
        <f>(82/B66*100)</f>
        <v>1.4474845542806707</v>
      </c>
      <c r="D66" s="15">
        <v>5583</v>
      </c>
      <c r="E66" s="14">
        <v>27.335729050000001</v>
      </c>
      <c r="F66" s="16">
        <v>0.60809957999999997</v>
      </c>
      <c r="G66" s="14">
        <v>26.200075200000001</v>
      </c>
      <c r="H66" s="16">
        <v>0.67410418999999999</v>
      </c>
      <c r="I66" s="14">
        <v>20.496261870000001</v>
      </c>
      <c r="J66" s="16">
        <v>0.50754087999999997</v>
      </c>
      <c r="K66" s="14">
        <v>8.9229976900000008</v>
      </c>
      <c r="L66" s="16">
        <v>0.35693363</v>
      </c>
      <c r="M66" s="14">
        <v>11.135823889999999</v>
      </c>
      <c r="N66" s="16">
        <v>0.36733463999999999</v>
      </c>
      <c r="O66" s="14" t="s">
        <v>582</v>
      </c>
      <c r="P66" s="16" t="s">
        <v>582</v>
      </c>
      <c r="Q66" s="14">
        <v>0</v>
      </c>
      <c r="R66" s="16">
        <v>0</v>
      </c>
      <c r="S66" s="14">
        <v>0</v>
      </c>
      <c r="T66" s="16">
        <v>0</v>
      </c>
      <c r="U66" s="14">
        <v>5.9091123100000003</v>
      </c>
      <c r="V66" s="16">
        <v>0.31738393999999998</v>
      </c>
    </row>
    <row r="67" spans="1:22" x14ac:dyDescent="0.25">
      <c r="A67" s="11" t="s">
        <v>537</v>
      </c>
      <c r="B67" s="13">
        <v>6971</v>
      </c>
      <c r="C67" s="14">
        <f>(480/B67*100)</f>
        <v>6.8856692009754692</v>
      </c>
      <c r="D67" s="15">
        <v>6491</v>
      </c>
      <c r="E67" s="14">
        <v>48.022439349999999</v>
      </c>
      <c r="F67" s="16">
        <v>0.68956499999999998</v>
      </c>
      <c r="G67" s="14">
        <v>26.742928620000001</v>
      </c>
      <c r="H67" s="16">
        <v>0.59153575000000003</v>
      </c>
      <c r="I67" s="14">
        <v>15.996760200000001</v>
      </c>
      <c r="J67" s="16">
        <v>0.59721049000000004</v>
      </c>
      <c r="K67" s="14">
        <v>2.07821509</v>
      </c>
      <c r="L67" s="16">
        <v>0.20800592000000001</v>
      </c>
      <c r="M67" s="14">
        <v>5.3457863000000003</v>
      </c>
      <c r="N67" s="16">
        <v>0.44287100000000001</v>
      </c>
      <c r="O67" s="14" t="s">
        <v>582</v>
      </c>
      <c r="P67" s="16" t="s">
        <v>582</v>
      </c>
      <c r="Q67" s="14">
        <v>0</v>
      </c>
      <c r="R67" s="16">
        <v>0</v>
      </c>
      <c r="S67" s="14">
        <v>0</v>
      </c>
      <c r="T67" s="16">
        <v>0</v>
      </c>
      <c r="U67" s="14">
        <v>1.8138704400000001</v>
      </c>
      <c r="V67" s="16">
        <v>0.16254822999999999</v>
      </c>
    </row>
    <row r="68" spans="1:22" x14ac:dyDescent="0.25">
      <c r="A68" s="11" t="s">
        <v>538</v>
      </c>
      <c r="B68" s="13">
        <v>12083</v>
      </c>
      <c r="C68" s="14">
        <f>(30/B68*100)</f>
        <v>0.2482827112472068</v>
      </c>
      <c r="D68" s="15">
        <v>12053</v>
      </c>
      <c r="E68" s="14">
        <v>28.530439340000001</v>
      </c>
      <c r="F68" s="16">
        <v>0.36357286</v>
      </c>
      <c r="G68" s="14">
        <v>27.814818200000001</v>
      </c>
      <c r="H68" s="16">
        <v>0.38036228</v>
      </c>
      <c r="I68" s="14">
        <v>19.613508360000001</v>
      </c>
      <c r="J68" s="16">
        <v>0.33513778</v>
      </c>
      <c r="K68" s="14">
        <v>5.3373918800000002</v>
      </c>
      <c r="L68" s="16">
        <v>0.19650374000000001</v>
      </c>
      <c r="M68" s="14">
        <v>14.943834799999999</v>
      </c>
      <c r="N68" s="16">
        <v>0.29651817000000003</v>
      </c>
      <c r="O68" s="14" t="s">
        <v>582</v>
      </c>
      <c r="P68" s="16" t="s">
        <v>582</v>
      </c>
      <c r="Q68" s="14">
        <v>0</v>
      </c>
      <c r="R68" s="16">
        <v>0</v>
      </c>
      <c r="S68" s="14">
        <v>0</v>
      </c>
      <c r="T68" s="16">
        <v>0</v>
      </c>
      <c r="U68" s="14">
        <v>3.76000741</v>
      </c>
      <c r="V68" s="16">
        <v>0.18273148</v>
      </c>
    </row>
    <row r="69" spans="1:22" x14ac:dyDescent="0.25">
      <c r="A69" s="11" t="s">
        <v>539</v>
      </c>
      <c r="B69" s="13">
        <v>4876</v>
      </c>
      <c r="C69" s="14">
        <f>(0/B69*100)</f>
        <v>0</v>
      </c>
      <c r="D69" s="15">
        <v>4876</v>
      </c>
      <c r="E69" s="14">
        <v>45.718765040000001</v>
      </c>
      <c r="F69" s="16">
        <v>1.0377558099999999</v>
      </c>
      <c r="G69" s="14">
        <v>26.583551809999999</v>
      </c>
      <c r="H69" s="16">
        <v>0.75264036999999995</v>
      </c>
      <c r="I69" s="14">
        <v>22.4751704</v>
      </c>
      <c r="J69" s="16">
        <v>0.67652201999999995</v>
      </c>
      <c r="K69" s="14">
        <v>4.9334785800000001</v>
      </c>
      <c r="L69" s="16">
        <v>0.44706311999999998</v>
      </c>
      <c r="M69" s="14">
        <v>0</v>
      </c>
      <c r="N69" s="16">
        <v>0</v>
      </c>
      <c r="O69" s="14" t="s">
        <v>582</v>
      </c>
      <c r="P69" s="16" t="s">
        <v>582</v>
      </c>
      <c r="Q69" s="14">
        <v>0</v>
      </c>
      <c r="R69" s="16">
        <v>0</v>
      </c>
      <c r="S69" s="14">
        <v>0</v>
      </c>
      <c r="T69" s="16">
        <v>0</v>
      </c>
      <c r="U69" s="14">
        <v>0.28903416999999998</v>
      </c>
      <c r="V69" s="16">
        <v>9.2237319999999998E-2</v>
      </c>
    </row>
    <row r="70" spans="1:22" x14ac:dyDescent="0.25">
      <c r="A70" s="11" t="s">
        <v>540</v>
      </c>
      <c r="B70" s="13">
        <v>6036</v>
      </c>
      <c r="C70" s="14">
        <f>(223/B70*100)</f>
        <v>3.6944996686547382</v>
      </c>
      <c r="D70" s="15">
        <v>5813</v>
      </c>
      <c r="E70" s="14">
        <v>30.736393849999999</v>
      </c>
      <c r="F70" s="16">
        <v>0.94629532999999999</v>
      </c>
      <c r="G70" s="14">
        <v>32.616807219999998</v>
      </c>
      <c r="H70" s="16">
        <v>0.68142095000000003</v>
      </c>
      <c r="I70" s="14">
        <v>23.925511310000001</v>
      </c>
      <c r="J70" s="16">
        <v>0.84632379999999996</v>
      </c>
      <c r="K70" s="14">
        <v>5.5738777400000004</v>
      </c>
      <c r="L70" s="16">
        <v>0.36294433999999998</v>
      </c>
      <c r="M70" s="14">
        <v>4.3266809899999998</v>
      </c>
      <c r="N70" s="16">
        <v>0.28253083000000001</v>
      </c>
      <c r="O70" s="14" t="s">
        <v>582</v>
      </c>
      <c r="P70" s="16" t="s">
        <v>582</v>
      </c>
      <c r="Q70" s="14">
        <v>0</v>
      </c>
      <c r="R70" s="16">
        <v>0</v>
      </c>
      <c r="S70" s="14">
        <v>0</v>
      </c>
      <c r="T70" s="16">
        <v>0</v>
      </c>
      <c r="U70" s="14">
        <v>2.8207288899999998</v>
      </c>
      <c r="V70" s="16">
        <v>0.24070285</v>
      </c>
    </row>
    <row r="71" spans="1:22" x14ac:dyDescent="0.25">
      <c r="A71" s="11" t="s">
        <v>541</v>
      </c>
      <c r="B71" s="13">
        <v>6115</v>
      </c>
      <c r="C71" s="14">
        <f>(23/B71*100)</f>
        <v>0.3761242845461979</v>
      </c>
      <c r="D71" s="15">
        <v>6092</v>
      </c>
      <c r="E71" s="14">
        <v>22.022230050000001</v>
      </c>
      <c r="F71" s="16">
        <v>0.49941700999999999</v>
      </c>
      <c r="G71" s="14">
        <v>43.693387960000003</v>
      </c>
      <c r="H71" s="16">
        <v>0.65062556000000005</v>
      </c>
      <c r="I71" s="14">
        <v>24.699994530000001</v>
      </c>
      <c r="J71" s="16">
        <v>0.56715196999999995</v>
      </c>
      <c r="K71" s="14">
        <v>3.6435499500000001</v>
      </c>
      <c r="L71" s="16">
        <v>0.30930655000000001</v>
      </c>
      <c r="M71" s="14">
        <v>5.67548225</v>
      </c>
      <c r="N71" s="16">
        <v>0.27705200000000002</v>
      </c>
      <c r="O71" s="14" t="s">
        <v>582</v>
      </c>
      <c r="P71" s="16" t="s">
        <v>582</v>
      </c>
      <c r="Q71" s="14">
        <v>0</v>
      </c>
      <c r="R71" s="16">
        <v>0</v>
      </c>
      <c r="S71" s="14">
        <v>0</v>
      </c>
      <c r="T71" s="16">
        <v>0</v>
      </c>
      <c r="U71" s="14">
        <v>0.26535525999999998</v>
      </c>
      <c r="V71" s="16">
        <v>6.4639890000000005E-2</v>
      </c>
    </row>
    <row r="72" spans="1:22" x14ac:dyDescent="0.25">
      <c r="A72" s="11" t="s">
        <v>542</v>
      </c>
      <c r="B72" s="13">
        <v>7708</v>
      </c>
      <c r="C72" s="14">
        <f>(5/B72*100)</f>
        <v>6.4867669953295279E-2</v>
      </c>
      <c r="D72" s="15">
        <v>7703</v>
      </c>
      <c r="E72" s="14">
        <v>22.74608739</v>
      </c>
      <c r="F72" s="16">
        <v>0.57058565999999999</v>
      </c>
      <c r="G72" s="14">
        <v>30.098705670000001</v>
      </c>
      <c r="H72" s="16">
        <v>0.71432587000000003</v>
      </c>
      <c r="I72" s="14">
        <v>30.392138750000001</v>
      </c>
      <c r="J72" s="16">
        <v>0.77742544000000002</v>
      </c>
      <c r="K72" s="14">
        <v>8.3941357300000004</v>
      </c>
      <c r="L72" s="16">
        <v>0.33707679000000002</v>
      </c>
      <c r="M72" s="14">
        <v>8.2003239800000003</v>
      </c>
      <c r="N72" s="16">
        <v>0.96499683000000003</v>
      </c>
      <c r="O72" s="14" t="s">
        <v>582</v>
      </c>
      <c r="P72" s="16" t="s">
        <v>582</v>
      </c>
      <c r="Q72" s="14">
        <v>0</v>
      </c>
      <c r="R72" s="16">
        <v>0</v>
      </c>
      <c r="S72" s="14">
        <v>0</v>
      </c>
      <c r="T72" s="16">
        <v>0</v>
      </c>
      <c r="U72" s="14">
        <v>0.16860848000000001</v>
      </c>
      <c r="V72" s="16">
        <v>4.9450389999999997E-2</v>
      </c>
    </row>
    <row r="73" spans="1:22" x14ac:dyDescent="0.25">
      <c r="A73" s="11" t="s">
        <v>543</v>
      </c>
      <c r="B73" s="13">
        <v>8249</v>
      </c>
      <c r="C73" s="14">
        <f>(166/B73*100)</f>
        <v>2.0123651351678991</v>
      </c>
      <c r="D73" s="15">
        <v>8083</v>
      </c>
      <c r="E73" s="14">
        <v>12.74475299</v>
      </c>
      <c r="F73" s="16">
        <v>0.51127566000000002</v>
      </c>
      <c r="G73" s="14">
        <v>17.680941669999999</v>
      </c>
      <c r="H73" s="16">
        <v>0.50287090999999995</v>
      </c>
      <c r="I73" s="14">
        <v>49.279999740000001</v>
      </c>
      <c r="J73" s="16">
        <v>0.71474704</v>
      </c>
      <c r="K73" s="14">
        <v>8.2644669299999993</v>
      </c>
      <c r="L73" s="16">
        <v>0.43238039</v>
      </c>
      <c r="M73" s="14">
        <v>11.48330339</v>
      </c>
      <c r="N73" s="16">
        <v>0.72301694000000005</v>
      </c>
      <c r="O73" s="14" t="s">
        <v>582</v>
      </c>
      <c r="P73" s="16" t="s">
        <v>582</v>
      </c>
      <c r="Q73" s="14">
        <v>0</v>
      </c>
      <c r="R73" s="16">
        <v>0</v>
      </c>
      <c r="S73" s="14">
        <v>0</v>
      </c>
      <c r="T73" s="16">
        <v>0</v>
      </c>
      <c r="U73" s="14">
        <v>0.54653529000000001</v>
      </c>
      <c r="V73" s="16">
        <v>0.14858626</v>
      </c>
    </row>
    <row r="74" spans="1:22" x14ac:dyDescent="0.25">
      <c r="A74" s="11" t="s">
        <v>544</v>
      </c>
      <c r="B74" s="13">
        <v>4692</v>
      </c>
      <c r="C74" s="14">
        <f>(82/B74*100)</f>
        <v>1.7476555839727195</v>
      </c>
      <c r="D74" s="15">
        <v>4610</v>
      </c>
      <c r="E74" s="14">
        <v>37.539427860000004</v>
      </c>
      <c r="F74" s="16">
        <v>0.75428245999999999</v>
      </c>
      <c r="G74" s="14">
        <v>30.011856869999999</v>
      </c>
      <c r="H74" s="16">
        <v>0.65079964999999995</v>
      </c>
      <c r="I74" s="14">
        <v>21.116259339999999</v>
      </c>
      <c r="J74" s="16">
        <v>0.60458646000000005</v>
      </c>
      <c r="K74" s="14">
        <v>6.3521152799999996</v>
      </c>
      <c r="L74" s="16">
        <v>0.36929957000000002</v>
      </c>
      <c r="M74" s="14">
        <v>0</v>
      </c>
      <c r="N74" s="16">
        <v>0</v>
      </c>
      <c r="O74" s="14" t="s">
        <v>582</v>
      </c>
      <c r="P74" s="16" t="s">
        <v>582</v>
      </c>
      <c r="Q74" s="14">
        <v>0</v>
      </c>
      <c r="R74" s="16">
        <v>0</v>
      </c>
      <c r="S74" s="14">
        <v>0.19317965000000001</v>
      </c>
      <c r="T74" s="16">
        <v>8.327743E-2</v>
      </c>
      <c r="U74" s="14">
        <v>4.7871609900000003</v>
      </c>
      <c r="V74" s="16">
        <v>0.34069639000000002</v>
      </c>
    </row>
    <row r="75" spans="1:22" x14ac:dyDescent="0.25">
      <c r="A75" s="11" t="s">
        <v>545</v>
      </c>
      <c r="B75" s="13">
        <v>5375</v>
      </c>
      <c r="C75" s="14">
        <f>(259/B75*100)</f>
        <v>4.8186046511627909</v>
      </c>
      <c r="D75" s="15">
        <v>5116</v>
      </c>
      <c r="E75" s="14">
        <v>35.789695340000002</v>
      </c>
      <c r="F75" s="16">
        <v>0.76230324000000005</v>
      </c>
      <c r="G75" s="14">
        <v>24.646521159999999</v>
      </c>
      <c r="H75" s="16">
        <v>0.67271168999999997</v>
      </c>
      <c r="I75" s="14">
        <v>19.865703320000001</v>
      </c>
      <c r="J75" s="16">
        <v>0.55152093000000002</v>
      </c>
      <c r="K75" s="14">
        <v>5.0592545900000001</v>
      </c>
      <c r="L75" s="16">
        <v>0.37463763</v>
      </c>
      <c r="M75" s="14">
        <v>8.2993948100000008</v>
      </c>
      <c r="N75" s="16">
        <v>0.72809756000000003</v>
      </c>
      <c r="O75" s="14" t="s">
        <v>582</v>
      </c>
      <c r="P75" s="16" t="s">
        <v>582</v>
      </c>
      <c r="Q75" s="14">
        <v>0</v>
      </c>
      <c r="R75" s="16">
        <v>0</v>
      </c>
      <c r="S75" s="14">
        <v>0</v>
      </c>
      <c r="T75" s="16">
        <v>0</v>
      </c>
      <c r="U75" s="14">
        <v>6.3394307799999998</v>
      </c>
      <c r="V75" s="16">
        <v>0.41997157000000002</v>
      </c>
    </row>
    <row r="76" spans="1:22" x14ac:dyDescent="0.25">
      <c r="A76" s="11" t="s">
        <v>546</v>
      </c>
      <c r="B76" s="13">
        <v>14167</v>
      </c>
      <c r="C76" s="14">
        <f>(233/B76*100)</f>
        <v>1.6446671843015459</v>
      </c>
      <c r="D76" s="15">
        <v>13934</v>
      </c>
      <c r="E76" s="14">
        <v>30.232318289999998</v>
      </c>
      <c r="F76" s="16">
        <v>0.61676271000000005</v>
      </c>
      <c r="G76" s="14">
        <v>30.001296920000001</v>
      </c>
      <c r="H76" s="16">
        <v>0.46062805000000001</v>
      </c>
      <c r="I76" s="14">
        <v>19.626176239999999</v>
      </c>
      <c r="J76" s="16">
        <v>0.40087688999999999</v>
      </c>
      <c r="K76" s="14">
        <v>6.0789692300000002</v>
      </c>
      <c r="L76" s="16">
        <v>0.33768006</v>
      </c>
      <c r="M76" s="14">
        <v>12.057652900000001</v>
      </c>
      <c r="N76" s="16">
        <v>0.48522748999999998</v>
      </c>
      <c r="O76" s="14" t="s">
        <v>582</v>
      </c>
      <c r="P76" s="16" t="s">
        <v>582</v>
      </c>
      <c r="Q76" s="14">
        <v>0</v>
      </c>
      <c r="R76" s="16">
        <v>0</v>
      </c>
      <c r="S76" s="14">
        <v>0</v>
      </c>
      <c r="T76" s="16">
        <v>0</v>
      </c>
      <c r="U76" s="14">
        <v>2.00358641</v>
      </c>
      <c r="V76" s="16">
        <v>0.18950466999999999</v>
      </c>
    </row>
    <row r="77" spans="1:22" x14ac:dyDescent="0.25">
      <c r="A77" s="11" t="s">
        <v>547</v>
      </c>
      <c r="B77" s="13">
        <v>6062</v>
      </c>
      <c r="C77" s="14">
        <f>(201/B77*100)</f>
        <v>3.3157373804025072</v>
      </c>
      <c r="D77" s="15">
        <v>5861</v>
      </c>
      <c r="E77" s="14">
        <v>28.941992020000001</v>
      </c>
      <c r="F77" s="16">
        <v>0.69377334999999996</v>
      </c>
      <c r="G77" s="14">
        <v>25.241791989999999</v>
      </c>
      <c r="H77" s="16">
        <v>0.62894925999999995</v>
      </c>
      <c r="I77" s="14">
        <v>20.927096710000001</v>
      </c>
      <c r="J77" s="16">
        <v>0.69557634000000002</v>
      </c>
      <c r="K77" s="14">
        <v>5.0781183600000004</v>
      </c>
      <c r="L77" s="16">
        <v>0.29517109000000002</v>
      </c>
      <c r="M77" s="14">
        <v>11.53011268</v>
      </c>
      <c r="N77" s="16">
        <v>0.59986209000000001</v>
      </c>
      <c r="O77" s="14" t="s">
        <v>582</v>
      </c>
      <c r="P77" s="16" t="s">
        <v>582</v>
      </c>
      <c r="Q77" s="14">
        <v>0</v>
      </c>
      <c r="R77" s="16">
        <v>0</v>
      </c>
      <c r="S77" s="14">
        <v>0</v>
      </c>
      <c r="T77" s="16">
        <v>0</v>
      </c>
      <c r="U77" s="14">
        <v>8.2808882500000003</v>
      </c>
      <c r="V77" s="16">
        <v>0.41299002000000001</v>
      </c>
    </row>
    <row r="78" spans="1:22" x14ac:dyDescent="0.25">
      <c r="A78" s="11" t="s">
        <v>548</v>
      </c>
      <c r="B78" s="13">
        <v>5826</v>
      </c>
      <c r="C78" s="14">
        <f>(0/B78*100)</f>
        <v>0</v>
      </c>
      <c r="D78" s="15">
        <v>5826</v>
      </c>
      <c r="E78" s="14">
        <v>37.181946719999999</v>
      </c>
      <c r="F78" s="16">
        <v>0.72098397000000003</v>
      </c>
      <c r="G78" s="14">
        <v>27.409064010000002</v>
      </c>
      <c r="H78" s="16">
        <v>0.80026934999999999</v>
      </c>
      <c r="I78" s="14">
        <v>28.917507950000001</v>
      </c>
      <c r="J78" s="16">
        <v>0.79991595999999998</v>
      </c>
      <c r="K78" s="14">
        <v>6.2687378599999999</v>
      </c>
      <c r="L78" s="16">
        <v>0.48082643000000003</v>
      </c>
      <c r="M78" s="14">
        <v>0</v>
      </c>
      <c r="N78" s="16">
        <v>0</v>
      </c>
      <c r="O78" s="14" t="s">
        <v>582</v>
      </c>
      <c r="P78" s="16" t="s">
        <v>582</v>
      </c>
      <c r="Q78" s="14">
        <v>2.4295359999999998E-2</v>
      </c>
      <c r="R78" s="16">
        <v>2.426712E-2</v>
      </c>
      <c r="S78" s="14">
        <v>2.870982E-2</v>
      </c>
      <c r="T78" s="16">
        <v>2.08354E-2</v>
      </c>
      <c r="U78" s="14">
        <v>0.16973827999999999</v>
      </c>
      <c r="V78" s="16">
        <v>5.2839850000000001E-2</v>
      </c>
    </row>
    <row r="79" spans="1:22" ht="24.95" customHeight="1" x14ac:dyDescent="0.25">
      <c r="A79" s="11" t="s">
        <v>549</v>
      </c>
      <c r="B79" s="13">
        <v>1657</v>
      </c>
      <c r="C79" s="14">
        <f>(41/B79*100)</f>
        <v>2.4743512371756187</v>
      </c>
      <c r="D79" s="15">
        <v>1616</v>
      </c>
      <c r="E79" s="14">
        <v>32.790440089999997</v>
      </c>
      <c r="F79" s="16">
        <v>1.6202903099999999</v>
      </c>
      <c r="G79" s="14">
        <v>29.330958129999999</v>
      </c>
      <c r="H79" s="16">
        <v>1.26958686</v>
      </c>
      <c r="I79" s="14">
        <v>26.69825268</v>
      </c>
      <c r="J79" s="16">
        <v>1.1760081099999999</v>
      </c>
      <c r="K79" s="14">
        <v>9.8484998000000008</v>
      </c>
      <c r="L79" s="16">
        <v>0.94918590999999997</v>
      </c>
      <c r="M79" s="14">
        <v>0</v>
      </c>
      <c r="N79" s="16">
        <v>0</v>
      </c>
      <c r="O79" s="14" t="s">
        <v>582</v>
      </c>
      <c r="P79" s="16" t="s">
        <v>582</v>
      </c>
      <c r="Q79" s="14">
        <v>0</v>
      </c>
      <c r="R79" s="16">
        <v>0</v>
      </c>
      <c r="S79" s="14">
        <v>0</v>
      </c>
      <c r="T79" s="16">
        <v>0</v>
      </c>
      <c r="U79" s="14">
        <v>1.3318493</v>
      </c>
      <c r="V79" s="16">
        <v>0.36917897</v>
      </c>
    </row>
    <row r="80" spans="1:22" x14ac:dyDescent="0.25">
      <c r="A80" s="11" t="s">
        <v>550</v>
      </c>
      <c r="B80" s="13">
        <v>7841</v>
      </c>
      <c r="C80" s="14">
        <f>(0/B80*100)</f>
        <v>0</v>
      </c>
      <c r="D80" s="15">
        <v>7841</v>
      </c>
      <c r="E80" s="14">
        <v>58.72505949</v>
      </c>
      <c r="F80" s="16">
        <v>0.94252685999999997</v>
      </c>
      <c r="G80" s="14">
        <v>29.934450479999999</v>
      </c>
      <c r="H80" s="16">
        <v>0.77945987000000005</v>
      </c>
      <c r="I80" s="14">
        <v>9.2169044299999996</v>
      </c>
      <c r="J80" s="16">
        <v>0.51609916</v>
      </c>
      <c r="K80" s="14">
        <v>2.0875790200000002</v>
      </c>
      <c r="L80" s="16">
        <v>0.21209757000000001</v>
      </c>
      <c r="M80" s="14">
        <v>0</v>
      </c>
      <c r="N80" s="16">
        <v>0</v>
      </c>
      <c r="O80" s="14" t="s">
        <v>582</v>
      </c>
      <c r="P80" s="16" t="s">
        <v>582</v>
      </c>
      <c r="Q80" s="14">
        <v>0</v>
      </c>
      <c r="R80" s="16">
        <v>0</v>
      </c>
      <c r="S80" s="14">
        <v>1.7029200000000001E-2</v>
      </c>
      <c r="T80" s="16">
        <v>1.6995909999999999E-2</v>
      </c>
      <c r="U80" s="14">
        <v>1.897737E-2</v>
      </c>
      <c r="V80" s="16">
        <v>1.8965320000000001E-2</v>
      </c>
    </row>
    <row r="81" spans="1:22" x14ac:dyDescent="0.25">
      <c r="A81" s="19" t="s">
        <v>551</v>
      </c>
      <c r="B81" s="13">
        <v>8861</v>
      </c>
      <c r="C81" s="14">
        <f>(78/B81*100)</f>
        <v>0.88026182146484599</v>
      </c>
      <c r="D81" s="15">
        <v>8783</v>
      </c>
      <c r="E81" s="14">
        <v>32.009182430000003</v>
      </c>
      <c r="F81" s="16">
        <v>1.02542635</v>
      </c>
      <c r="G81" s="14">
        <v>28.985281279999999</v>
      </c>
      <c r="H81" s="16">
        <v>0.72477530999999995</v>
      </c>
      <c r="I81" s="14">
        <v>26.149728790000001</v>
      </c>
      <c r="J81" s="16">
        <v>0.75462342000000004</v>
      </c>
      <c r="K81" s="14">
        <v>1.96122391</v>
      </c>
      <c r="L81" s="16">
        <v>0.21010606000000001</v>
      </c>
      <c r="M81" s="14">
        <v>10.524507789999999</v>
      </c>
      <c r="N81" s="16">
        <v>0.71870358000000001</v>
      </c>
      <c r="O81" s="14" t="s">
        <v>582</v>
      </c>
      <c r="P81" s="16" t="s">
        <v>582</v>
      </c>
      <c r="Q81" s="14">
        <v>0</v>
      </c>
      <c r="R81" s="16">
        <v>0</v>
      </c>
      <c r="S81" s="14">
        <v>0</v>
      </c>
      <c r="T81" s="16">
        <v>0</v>
      </c>
      <c r="U81" s="14">
        <v>0.37007580000000001</v>
      </c>
      <c r="V81" s="16">
        <v>9.659645E-2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3.8530628</v>
      </c>
      <c r="F7" s="16">
        <v>0.22115272</v>
      </c>
      <c r="G7" s="14">
        <v>15.82663838</v>
      </c>
      <c r="H7" s="16">
        <v>0.44936903</v>
      </c>
      <c r="I7" s="14">
        <v>52.263292829999997</v>
      </c>
      <c r="J7" s="16">
        <v>0.58516537999999996</v>
      </c>
      <c r="K7" s="14">
        <v>11.239907880000001</v>
      </c>
      <c r="L7" s="16">
        <v>0.39234171000000001</v>
      </c>
      <c r="M7" s="14">
        <v>14.71754432</v>
      </c>
      <c r="N7" s="16">
        <v>0.49760631</v>
      </c>
      <c r="O7" s="14" t="s">
        <v>582</v>
      </c>
      <c r="P7" s="16" t="s">
        <v>582</v>
      </c>
      <c r="Q7" s="14">
        <v>0</v>
      </c>
      <c r="R7" s="16">
        <v>0</v>
      </c>
      <c r="S7" s="14">
        <v>0</v>
      </c>
      <c r="T7" s="16">
        <v>0</v>
      </c>
      <c r="U7" s="14">
        <v>2.0995537899999999</v>
      </c>
      <c r="V7" s="16">
        <v>0.13721680999999999</v>
      </c>
    </row>
    <row r="8" spans="1:22" x14ac:dyDescent="0.25">
      <c r="A8" s="11" t="s">
        <v>478</v>
      </c>
      <c r="B8" s="13">
        <v>7007</v>
      </c>
      <c r="C8" s="14">
        <f>(58/B8*100)</f>
        <v>0.82774368488654193</v>
      </c>
      <c r="D8" s="15">
        <v>6949</v>
      </c>
      <c r="E8" s="14">
        <v>4.58341595</v>
      </c>
      <c r="F8" s="16">
        <v>0.36205818000000001</v>
      </c>
      <c r="G8" s="14">
        <v>9.55004147</v>
      </c>
      <c r="H8" s="16">
        <v>0.60823278999999997</v>
      </c>
      <c r="I8" s="14">
        <v>25.266345279999999</v>
      </c>
      <c r="J8" s="16">
        <v>0.87958773000000001</v>
      </c>
      <c r="K8" s="14">
        <v>39.505808039999998</v>
      </c>
      <c r="L8" s="16">
        <v>1.4229600099999999</v>
      </c>
      <c r="M8" s="14">
        <v>16.855711379999999</v>
      </c>
      <c r="N8" s="16">
        <v>0.87237944000000001</v>
      </c>
      <c r="O8" s="14" t="s">
        <v>582</v>
      </c>
      <c r="P8" s="16" t="s">
        <v>582</v>
      </c>
      <c r="Q8" s="14">
        <v>0.47490385000000002</v>
      </c>
      <c r="R8" s="16">
        <v>0.11687626</v>
      </c>
      <c r="S8" s="14">
        <v>0</v>
      </c>
      <c r="T8" s="16">
        <v>0</v>
      </c>
      <c r="U8" s="14">
        <v>3.7637740399999999</v>
      </c>
      <c r="V8" s="16">
        <v>0.29786991000000002</v>
      </c>
    </row>
    <row r="9" spans="1:22" x14ac:dyDescent="0.25">
      <c r="A9" s="11" t="s">
        <v>479</v>
      </c>
      <c r="B9" s="13">
        <v>9651</v>
      </c>
      <c r="C9" s="14">
        <f>(519/B9*100)</f>
        <v>5.3776810693192418</v>
      </c>
      <c r="D9" s="15">
        <v>9132</v>
      </c>
      <c r="E9" s="14">
        <v>3.4895829200000001</v>
      </c>
      <c r="F9" s="16">
        <v>0.24124764000000001</v>
      </c>
      <c r="G9" s="14">
        <v>6.7876108799999999</v>
      </c>
      <c r="H9" s="16">
        <v>0.32955498</v>
      </c>
      <c r="I9" s="14">
        <v>34.879956399999998</v>
      </c>
      <c r="J9" s="16">
        <v>0.79268443</v>
      </c>
      <c r="K9" s="14">
        <v>42.064876290000001</v>
      </c>
      <c r="L9" s="16">
        <v>0.93979398000000003</v>
      </c>
      <c r="M9" s="14">
        <v>5.1532427299999997</v>
      </c>
      <c r="N9" s="16">
        <v>0.39647491000000001</v>
      </c>
      <c r="O9" s="14" t="s">
        <v>582</v>
      </c>
      <c r="P9" s="16" t="s">
        <v>582</v>
      </c>
      <c r="Q9" s="14">
        <v>3.1546866900000001</v>
      </c>
      <c r="R9" s="16">
        <v>0.56443255999999997</v>
      </c>
      <c r="S9" s="14">
        <v>0</v>
      </c>
      <c r="T9" s="16">
        <v>0</v>
      </c>
      <c r="U9" s="14">
        <v>4.47004409</v>
      </c>
      <c r="V9" s="16">
        <v>0.27699616999999999</v>
      </c>
    </row>
    <row r="10" spans="1:22" x14ac:dyDescent="0.25">
      <c r="A10" s="11" t="s">
        <v>480</v>
      </c>
      <c r="B10" s="13">
        <v>20058</v>
      </c>
      <c r="C10" s="14">
        <f>(548/B10*100)</f>
        <v>2.7320769767673747</v>
      </c>
      <c r="D10" s="15">
        <v>19510</v>
      </c>
      <c r="E10" s="14">
        <v>8.0065688799999997</v>
      </c>
      <c r="F10" s="16">
        <v>0.28959040000000003</v>
      </c>
      <c r="G10" s="14">
        <v>17.985416799999999</v>
      </c>
      <c r="H10" s="16">
        <v>0.55556439999999996</v>
      </c>
      <c r="I10" s="14">
        <v>53.03096953</v>
      </c>
      <c r="J10" s="16">
        <v>0.59678485999999997</v>
      </c>
      <c r="K10" s="14">
        <v>11.41668818</v>
      </c>
      <c r="L10" s="16">
        <v>0.51165411000000005</v>
      </c>
      <c r="M10" s="14">
        <v>7.6103678800000001</v>
      </c>
      <c r="N10" s="16">
        <v>0.36816956000000001</v>
      </c>
      <c r="O10" s="14" t="s">
        <v>582</v>
      </c>
      <c r="P10" s="16" t="s">
        <v>582</v>
      </c>
      <c r="Q10" s="14">
        <v>0</v>
      </c>
      <c r="R10" s="16">
        <v>0</v>
      </c>
      <c r="S10" s="14">
        <v>0</v>
      </c>
      <c r="T10" s="16">
        <v>0</v>
      </c>
      <c r="U10" s="14">
        <v>1.9499887300000001</v>
      </c>
      <c r="V10" s="16">
        <v>0.20374037</v>
      </c>
    </row>
    <row r="11" spans="1:22" x14ac:dyDescent="0.25">
      <c r="A11" s="11" t="s">
        <v>481</v>
      </c>
      <c r="B11" s="13">
        <v>7053</v>
      </c>
      <c r="C11" s="14">
        <f>(107/B11*100)</f>
        <v>1.5170849283992627</v>
      </c>
      <c r="D11" s="15">
        <v>6946</v>
      </c>
      <c r="E11" s="14">
        <v>9.2410232099999998</v>
      </c>
      <c r="F11" s="16">
        <v>0.48093657000000001</v>
      </c>
      <c r="G11" s="14">
        <v>8.4951217200000002</v>
      </c>
      <c r="H11" s="16">
        <v>0.45678524999999998</v>
      </c>
      <c r="I11" s="14">
        <v>34.819501289999998</v>
      </c>
      <c r="J11" s="16">
        <v>1.2370325200000001</v>
      </c>
      <c r="K11" s="14">
        <v>34.504947459999997</v>
      </c>
      <c r="L11" s="16">
        <v>1.53507485</v>
      </c>
      <c r="M11" s="14">
        <v>10.47164394</v>
      </c>
      <c r="N11" s="16">
        <v>0.57021394000000003</v>
      </c>
      <c r="O11" s="14" t="s">
        <v>582</v>
      </c>
      <c r="P11" s="16" t="s">
        <v>582</v>
      </c>
      <c r="Q11" s="14">
        <v>0</v>
      </c>
      <c r="R11" s="16">
        <v>0</v>
      </c>
      <c r="S11" s="14">
        <v>0</v>
      </c>
      <c r="T11" s="16">
        <v>0</v>
      </c>
      <c r="U11" s="14">
        <v>2.46776237</v>
      </c>
      <c r="V11" s="16">
        <v>0.29118537</v>
      </c>
    </row>
    <row r="12" spans="1:22" x14ac:dyDescent="0.25">
      <c r="A12" s="11" t="s">
        <v>482</v>
      </c>
      <c r="B12" s="13">
        <v>6894</v>
      </c>
      <c r="C12" s="14">
        <f>(59/B12*100)</f>
        <v>0.85581665216129965</v>
      </c>
      <c r="D12" s="15">
        <v>6835</v>
      </c>
      <c r="E12" s="14">
        <v>3.7405025799999998</v>
      </c>
      <c r="F12" s="16">
        <v>0.32978595999999999</v>
      </c>
      <c r="G12" s="14">
        <v>6.6450432900000003</v>
      </c>
      <c r="H12" s="16">
        <v>0.51190809999999998</v>
      </c>
      <c r="I12" s="14">
        <v>40.729253909999997</v>
      </c>
      <c r="J12" s="16">
        <v>1.2690399699999999</v>
      </c>
      <c r="K12" s="14">
        <v>40.212433539999999</v>
      </c>
      <c r="L12" s="16">
        <v>1.65647275</v>
      </c>
      <c r="M12" s="14">
        <v>3.9779236600000001</v>
      </c>
      <c r="N12" s="16">
        <v>0.38596943</v>
      </c>
      <c r="O12" s="14" t="s">
        <v>582</v>
      </c>
      <c r="P12" s="16" t="s">
        <v>582</v>
      </c>
      <c r="Q12" s="14">
        <v>2.3477860100000001</v>
      </c>
      <c r="R12" s="16">
        <v>0.59181510000000004</v>
      </c>
      <c r="S12" s="14">
        <v>0</v>
      </c>
      <c r="T12" s="16">
        <v>0</v>
      </c>
      <c r="U12" s="14">
        <v>2.3470570199999998</v>
      </c>
      <c r="V12" s="16">
        <v>0.20210132</v>
      </c>
    </row>
    <row r="13" spans="1:22" x14ac:dyDescent="0.25">
      <c r="A13" s="11" t="s">
        <v>483</v>
      </c>
      <c r="B13" s="13">
        <v>7161</v>
      </c>
      <c r="C13" s="14">
        <f>(138/B13*100)</f>
        <v>1.9271051529116048</v>
      </c>
      <c r="D13" s="15">
        <v>7023</v>
      </c>
      <c r="E13" s="14">
        <v>12.2406539</v>
      </c>
      <c r="F13" s="16">
        <v>0.59924091000000002</v>
      </c>
      <c r="G13" s="14">
        <v>49.923862730000003</v>
      </c>
      <c r="H13" s="16">
        <v>0.90383970000000002</v>
      </c>
      <c r="I13" s="14">
        <v>25.81007718</v>
      </c>
      <c r="J13" s="16">
        <v>0.84753199000000001</v>
      </c>
      <c r="K13" s="14">
        <v>3.0370566600000002</v>
      </c>
      <c r="L13" s="16">
        <v>0.266177</v>
      </c>
      <c r="M13" s="14">
        <v>3.2199474600000002</v>
      </c>
      <c r="N13" s="16">
        <v>0.39118810999999998</v>
      </c>
      <c r="O13" s="14" t="s">
        <v>582</v>
      </c>
      <c r="P13" s="16" t="s">
        <v>582</v>
      </c>
      <c r="Q13" s="14">
        <v>4.0971660200000004</v>
      </c>
      <c r="R13" s="16">
        <v>0.47163031</v>
      </c>
      <c r="S13" s="14">
        <v>0</v>
      </c>
      <c r="T13" s="16">
        <v>0</v>
      </c>
      <c r="U13" s="14">
        <v>1.6712360500000001</v>
      </c>
      <c r="V13" s="16">
        <v>0.2278511</v>
      </c>
    </row>
    <row r="14" spans="1:22" x14ac:dyDescent="0.25">
      <c r="A14" s="11" t="s">
        <v>484</v>
      </c>
      <c r="B14" s="13">
        <v>5587</v>
      </c>
      <c r="C14" s="14">
        <f>(78/B14*100)</f>
        <v>1.3960980848398066</v>
      </c>
      <c r="D14" s="15">
        <v>5509</v>
      </c>
      <c r="E14" s="14">
        <v>2.7897710199999999</v>
      </c>
      <c r="F14" s="16">
        <v>0.24543327000000001</v>
      </c>
      <c r="G14" s="14">
        <v>5.8542323700000001</v>
      </c>
      <c r="H14" s="16">
        <v>0.41591144000000002</v>
      </c>
      <c r="I14" s="14">
        <v>52.561392189999999</v>
      </c>
      <c r="J14" s="16">
        <v>1.29722833</v>
      </c>
      <c r="K14" s="14">
        <v>35.097455600000004</v>
      </c>
      <c r="L14" s="16">
        <v>1.3051534600000001</v>
      </c>
      <c r="M14" s="14">
        <v>2.4375598599999999</v>
      </c>
      <c r="N14" s="16">
        <v>0.23124138</v>
      </c>
      <c r="O14" s="14" t="s">
        <v>582</v>
      </c>
      <c r="P14" s="16" t="s">
        <v>582</v>
      </c>
      <c r="Q14" s="14">
        <v>0</v>
      </c>
      <c r="R14" s="16">
        <v>0</v>
      </c>
      <c r="S14" s="14">
        <v>0</v>
      </c>
      <c r="T14" s="16">
        <v>0</v>
      </c>
      <c r="U14" s="14">
        <v>1.2595889600000001</v>
      </c>
      <c r="V14" s="16">
        <v>0.16941893999999999</v>
      </c>
    </row>
    <row r="15" spans="1:22" x14ac:dyDescent="0.25">
      <c r="A15" s="11" t="s">
        <v>485</v>
      </c>
      <c r="B15" s="13">
        <v>5882</v>
      </c>
      <c r="C15" s="14">
        <f>(64/B15*100)</f>
        <v>1.0880652839170351</v>
      </c>
      <c r="D15" s="15">
        <v>5818</v>
      </c>
      <c r="E15" s="14">
        <v>3.09482173</v>
      </c>
      <c r="F15" s="16">
        <v>0.23124374</v>
      </c>
      <c r="G15" s="14">
        <v>16.767364600000001</v>
      </c>
      <c r="H15" s="16">
        <v>0.73244277000000002</v>
      </c>
      <c r="I15" s="14">
        <v>46.625633569999998</v>
      </c>
      <c r="J15" s="16">
        <v>0.84328157999999998</v>
      </c>
      <c r="K15" s="14">
        <v>28.915730549999999</v>
      </c>
      <c r="L15" s="16">
        <v>1.06800286</v>
      </c>
      <c r="M15" s="14">
        <v>1.5671625</v>
      </c>
      <c r="N15" s="16">
        <v>0.19266767000000001</v>
      </c>
      <c r="O15" s="14" t="s">
        <v>582</v>
      </c>
      <c r="P15" s="16" t="s">
        <v>582</v>
      </c>
      <c r="Q15" s="14">
        <v>1.0146771299999999</v>
      </c>
      <c r="R15" s="16">
        <v>0.45482085999999999</v>
      </c>
      <c r="S15" s="14">
        <v>0</v>
      </c>
      <c r="T15" s="16">
        <v>0</v>
      </c>
      <c r="U15" s="14">
        <v>2.0146099199999998</v>
      </c>
      <c r="V15" s="16">
        <v>0.22464448000000001</v>
      </c>
    </row>
    <row r="16" spans="1:22" x14ac:dyDescent="0.25">
      <c r="A16" s="11" t="s">
        <v>486</v>
      </c>
      <c r="B16" s="13">
        <v>6108</v>
      </c>
      <c r="C16" s="14">
        <f>(123/B16*100)</f>
        <v>2.0137524557956779</v>
      </c>
      <c r="D16" s="15">
        <v>5985</v>
      </c>
      <c r="E16" s="14">
        <v>4.8680076100000003</v>
      </c>
      <c r="F16" s="16">
        <v>0.33031732000000003</v>
      </c>
      <c r="G16" s="14">
        <v>20.949715600000001</v>
      </c>
      <c r="H16" s="16">
        <v>0.66250951000000002</v>
      </c>
      <c r="I16" s="14">
        <v>41.356217200000003</v>
      </c>
      <c r="J16" s="16">
        <v>0.76846066000000002</v>
      </c>
      <c r="K16" s="14">
        <v>21.015229099999999</v>
      </c>
      <c r="L16" s="16">
        <v>0.86387128000000002</v>
      </c>
      <c r="M16" s="14">
        <v>7.7891775399999998</v>
      </c>
      <c r="N16" s="16">
        <v>0.68909482</v>
      </c>
      <c r="O16" s="14" t="s">
        <v>582</v>
      </c>
      <c r="P16" s="16" t="s">
        <v>582</v>
      </c>
      <c r="Q16" s="14">
        <v>0</v>
      </c>
      <c r="R16" s="16">
        <v>0</v>
      </c>
      <c r="S16" s="14">
        <v>0</v>
      </c>
      <c r="T16" s="16">
        <v>0</v>
      </c>
      <c r="U16" s="14">
        <v>4.0216529400000001</v>
      </c>
      <c r="V16" s="16">
        <v>0.36872749999999999</v>
      </c>
    </row>
    <row r="17" spans="1:22" x14ac:dyDescent="0.25">
      <c r="A17" s="11" t="s">
        <v>487</v>
      </c>
      <c r="B17" s="13">
        <v>6504</v>
      </c>
      <c r="C17" s="14">
        <f>(1262/B17*100)</f>
        <v>19.403444034440344</v>
      </c>
      <c r="D17" s="15">
        <v>5242</v>
      </c>
      <c r="E17" s="14">
        <v>3.5083176800000002</v>
      </c>
      <c r="F17" s="16">
        <v>0.28174402999999998</v>
      </c>
      <c r="G17" s="14">
        <v>15.313306519999999</v>
      </c>
      <c r="H17" s="16">
        <v>0.64454946999999996</v>
      </c>
      <c r="I17" s="14">
        <v>44.155523809999998</v>
      </c>
      <c r="J17" s="16">
        <v>1.0571531599999999</v>
      </c>
      <c r="K17" s="14">
        <v>24.073625490000001</v>
      </c>
      <c r="L17" s="16">
        <v>0.90044234000000001</v>
      </c>
      <c r="M17" s="14">
        <v>4.2589413699999996</v>
      </c>
      <c r="N17" s="16">
        <v>0.58198897999999999</v>
      </c>
      <c r="O17" s="14" t="s">
        <v>582</v>
      </c>
      <c r="P17" s="16" t="s">
        <v>582</v>
      </c>
      <c r="Q17" s="14">
        <v>2.8204724900000002</v>
      </c>
      <c r="R17" s="16">
        <v>0.36941055</v>
      </c>
      <c r="S17" s="14">
        <v>0</v>
      </c>
      <c r="T17" s="16">
        <v>0</v>
      </c>
      <c r="U17" s="14">
        <v>5.8698126400000001</v>
      </c>
      <c r="V17" s="16">
        <v>0.48208835</v>
      </c>
    </row>
    <row r="18" spans="1:22" x14ac:dyDescent="0.25">
      <c r="A18" s="11" t="s">
        <v>488</v>
      </c>
      <c r="B18" s="13">
        <v>5532</v>
      </c>
      <c r="C18" s="14">
        <f>(29/B18*100)</f>
        <v>0.52422270426608819</v>
      </c>
      <c r="D18" s="15">
        <v>5503</v>
      </c>
      <c r="E18" s="14">
        <v>5.2058243600000003</v>
      </c>
      <c r="F18" s="16">
        <v>0.47818934000000002</v>
      </c>
      <c r="G18" s="14">
        <v>8.3848047999999995</v>
      </c>
      <c r="H18" s="16">
        <v>0.59545777</v>
      </c>
      <c r="I18" s="14">
        <v>33.03422467</v>
      </c>
      <c r="J18" s="16">
        <v>1.40609319</v>
      </c>
      <c r="K18" s="14">
        <v>46.663787929999998</v>
      </c>
      <c r="L18" s="16">
        <v>1.8264364</v>
      </c>
      <c r="M18" s="14">
        <v>4.1571547500000001</v>
      </c>
      <c r="N18" s="16">
        <v>0.35353232000000001</v>
      </c>
      <c r="O18" s="14" t="s">
        <v>582</v>
      </c>
      <c r="P18" s="16" t="s">
        <v>582</v>
      </c>
      <c r="Q18" s="14">
        <v>0</v>
      </c>
      <c r="R18" s="16">
        <v>0</v>
      </c>
      <c r="S18" s="14">
        <v>0</v>
      </c>
      <c r="T18" s="16">
        <v>0</v>
      </c>
      <c r="U18" s="14">
        <v>2.5542034999999998</v>
      </c>
      <c r="V18" s="16">
        <v>0.37945403</v>
      </c>
    </row>
    <row r="19" spans="1:22" x14ac:dyDescent="0.25">
      <c r="A19" s="11" t="s">
        <v>489</v>
      </c>
      <c r="B19" s="13">
        <v>5658</v>
      </c>
      <c r="C19" s="14">
        <f>(178/B19*100)</f>
        <v>3.1459879816189464</v>
      </c>
      <c r="D19" s="15">
        <v>5480</v>
      </c>
      <c r="E19" s="14">
        <v>3.00946136</v>
      </c>
      <c r="F19" s="16">
        <v>0.29088082999999998</v>
      </c>
      <c r="G19" s="14">
        <v>6.6906795600000004</v>
      </c>
      <c r="H19" s="16">
        <v>0.44511290999999997</v>
      </c>
      <c r="I19" s="14">
        <v>24.042980239999999</v>
      </c>
      <c r="J19" s="16">
        <v>0.93368859999999998</v>
      </c>
      <c r="K19" s="14">
        <v>48.905649429999997</v>
      </c>
      <c r="L19" s="16">
        <v>1.27445451</v>
      </c>
      <c r="M19" s="14">
        <v>14.18278035</v>
      </c>
      <c r="N19" s="16">
        <v>1.2826927400000001</v>
      </c>
      <c r="O19" s="14" t="s">
        <v>582</v>
      </c>
      <c r="P19" s="16" t="s">
        <v>582</v>
      </c>
      <c r="Q19" s="14">
        <v>0</v>
      </c>
      <c r="R19" s="16">
        <v>0</v>
      </c>
      <c r="S19" s="14">
        <v>0</v>
      </c>
      <c r="T19" s="16">
        <v>0</v>
      </c>
      <c r="U19" s="14">
        <v>3.16844905</v>
      </c>
      <c r="V19" s="16">
        <v>0.32142123</v>
      </c>
    </row>
    <row r="20" spans="1:22" x14ac:dyDescent="0.25">
      <c r="A20" s="11" t="s">
        <v>490</v>
      </c>
      <c r="B20" s="13">
        <v>3371</v>
      </c>
      <c r="C20" s="14">
        <f>(75/B20*100)</f>
        <v>2.2248590922574905</v>
      </c>
      <c r="D20" s="15">
        <v>3296</v>
      </c>
      <c r="E20" s="14">
        <v>3.1786838899999998</v>
      </c>
      <c r="F20" s="16">
        <v>0.24949905999999999</v>
      </c>
      <c r="G20" s="14">
        <v>4.43212882</v>
      </c>
      <c r="H20" s="16">
        <v>0.38102639999999999</v>
      </c>
      <c r="I20" s="14">
        <v>28.300570950000001</v>
      </c>
      <c r="J20" s="16">
        <v>0.76166564999999997</v>
      </c>
      <c r="K20" s="14">
        <v>54.92927177</v>
      </c>
      <c r="L20" s="16">
        <v>0.81632174999999996</v>
      </c>
      <c r="M20" s="14">
        <v>7.3078253999999996</v>
      </c>
      <c r="N20" s="16">
        <v>0.35115152999999999</v>
      </c>
      <c r="O20" s="14" t="s">
        <v>582</v>
      </c>
      <c r="P20" s="16" t="s">
        <v>582</v>
      </c>
      <c r="Q20" s="14">
        <v>0</v>
      </c>
      <c r="R20" s="16">
        <v>0</v>
      </c>
      <c r="S20" s="14">
        <v>0</v>
      </c>
      <c r="T20" s="16">
        <v>0</v>
      </c>
      <c r="U20" s="14">
        <v>1.8515191600000001</v>
      </c>
      <c r="V20" s="16">
        <v>0.24293244999999999</v>
      </c>
    </row>
    <row r="21" spans="1:22" x14ac:dyDescent="0.25">
      <c r="A21" s="11" t="s">
        <v>491</v>
      </c>
      <c r="B21" s="13">
        <v>5741</v>
      </c>
      <c r="C21" s="14">
        <f>(47/B21*100)</f>
        <v>0.81867270510364054</v>
      </c>
      <c r="D21" s="15">
        <v>5694</v>
      </c>
      <c r="E21" s="14">
        <v>3.8088393900000002</v>
      </c>
      <c r="F21" s="16">
        <v>0.28659939000000001</v>
      </c>
      <c r="G21" s="14">
        <v>20.294247370000001</v>
      </c>
      <c r="H21" s="16">
        <v>0.80187310999999994</v>
      </c>
      <c r="I21" s="14">
        <v>56.6867339</v>
      </c>
      <c r="J21" s="16">
        <v>1.07085908</v>
      </c>
      <c r="K21" s="14">
        <v>9.1739185800000005</v>
      </c>
      <c r="L21" s="16">
        <v>0.63331113000000006</v>
      </c>
      <c r="M21" s="14">
        <v>9.1485014699999994</v>
      </c>
      <c r="N21" s="16">
        <v>0.86687303999999998</v>
      </c>
      <c r="O21" s="14" t="s">
        <v>582</v>
      </c>
      <c r="P21" s="16" t="s">
        <v>582</v>
      </c>
      <c r="Q21" s="14">
        <v>0</v>
      </c>
      <c r="R21" s="16">
        <v>0</v>
      </c>
      <c r="S21" s="14">
        <v>0</v>
      </c>
      <c r="T21" s="16">
        <v>0</v>
      </c>
      <c r="U21" s="14">
        <v>0.88775928999999998</v>
      </c>
      <c r="V21" s="16">
        <v>0.11441524</v>
      </c>
    </row>
    <row r="22" spans="1:22" x14ac:dyDescent="0.25">
      <c r="A22" s="11" t="s">
        <v>492</v>
      </c>
      <c r="B22" s="13">
        <v>6598</v>
      </c>
      <c r="C22" s="14">
        <f>(36/B22*100)</f>
        <v>0.54561988481357981</v>
      </c>
      <c r="D22" s="15">
        <v>6562</v>
      </c>
      <c r="E22" s="14">
        <v>4.6034641599999997</v>
      </c>
      <c r="F22" s="16">
        <v>0.37020954</v>
      </c>
      <c r="G22" s="14">
        <v>13.209290019999999</v>
      </c>
      <c r="H22" s="16">
        <v>0.64914249000000002</v>
      </c>
      <c r="I22" s="14">
        <v>36.990791260000002</v>
      </c>
      <c r="J22" s="16">
        <v>1.24518964</v>
      </c>
      <c r="K22" s="14">
        <v>29.654560459999999</v>
      </c>
      <c r="L22" s="16">
        <v>1.4049107599999999</v>
      </c>
      <c r="M22" s="14">
        <v>11.841523820000001</v>
      </c>
      <c r="N22" s="16">
        <v>1.1450866</v>
      </c>
      <c r="O22" s="14" t="s">
        <v>582</v>
      </c>
      <c r="P22" s="16" t="s">
        <v>582</v>
      </c>
      <c r="Q22" s="14">
        <v>0</v>
      </c>
      <c r="R22" s="16">
        <v>0</v>
      </c>
      <c r="S22" s="14">
        <v>6.1621769999999999E-2</v>
      </c>
      <c r="T22" s="16">
        <v>3.6315189999999997E-2</v>
      </c>
      <c r="U22" s="14">
        <v>3.6387485100000001</v>
      </c>
      <c r="V22" s="16">
        <v>0.34470543999999997</v>
      </c>
    </row>
    <row r="23" spans="1:22" x14ac:dyDescent="0.25">
      <c r="A23" s="11" t="s">
        <v>493</v>
      </c>
      <c r="B23" s="13">
        <v>11583</v>
      </c>
      <c r="C23" s="14">
        <f>(235/B23*100)</f>
        <v>2.0288353621686954</v>
      </c>
      <c r="D23" s="15">
        <v>11348</v>
      </c>
      <c r="E23" s="14">
        <v>3.9944700200000001</v>
      </c>
      <c r="F23" s="16">
        <v>0.25983816999999998</v>
      </c>
      <c r="G23" s="14">
        <v>9.4896786199999994</v>
      </c>
      <c r="H23" s="16">
        <v>0.54548107000000001</v>
      </c>
      <c r="I23" s="14">
        <v>39.201824170000002</v>
      </c>
      <c r="J23" s="16">
        <v>1.0695024799999999</v>
      </c>
      <c r="K23" s="14">
        <v>38.145973820000002</v>
      </c>
      <c r="L23" s="16">
        <v>1.3043922699999999</v>
      </c>
      <c r="M23" s="14">
        <v>7.1814117</v>
      </c>
      <c r="N23" s="16">
        <v>0.42209309</v>
      </c>
      <c r="O23" s="14" t="s">
        <v>582</v>
      </c>
      <c r="P23" s="16" t="s">
        <v>582</v>
      </c>
      <c r="Q23" s="14">
        <v>0</v>
      </c>
      <c r="R23" s="16">
        <v>0</v>
      </c>
      <c r="S23" s="14">
        <v>0</v>
      </c>
      <c r="T23" s="16">
        <v>0</v>
      </c>
      <c r="U23" s="14">
        <v>1.9866416600000001</v>
      </c>
      <c r="V23" s="16">
        <v>0.20310332</v>
      </c>
    </row>
    <row r="24" spans="1:22" x14ac:dyDescent="0.25">
      <c r="A24" s="11" t="s">
        <v>494</v>
      </c>
      <c r="B24" s="13">
        <v>6647</v>
      </c>
      <c r="C24" s="14">
        <f>(7/B24*100)</f>
        <v>0.10531066646607493</v>
      </c>
      <c r="D24" s="15">
        <v>6640</v>
      </c>
      <c r="E24" s="14">
        <v>5.92377383</v>
      </c>
      <c r="F24" s="16">
        <v>0.46935022999999998</v>
      </c>
      <c r="G24" s="14">
        <v>8.2194065100000007</v>
      </c>
      <c r="H24" s="16">
        <v>0.62690458999999998</v>
      </c>
      <c r="I24" s="14">
        <v>42.86513283</v>
      </c>
      <c r="J24" s="16">
        <v>1.7569812499999999</v>
      </c>
      <c r="K24" s="14">
        <v>38.80420771</v>
      </c>
      <c r="L24" s="16">
        <v>2.3577611599999999</v>
      </c>
      <c r="M24" s="14">
        <v>3.0920435500000001</v>
      </c>
      <c r="N24" s="16">
        <v>1.0365100599999999</v>
      </c>
      <c r="O24" s="14" t="s">
        <v>582</v>
      </c>
      <c r="P24" s="16" t="s">
        <v>582</v>
      </c>
      <c r="Q24" s="14">
        <v>0</v>
      </c>
      <c r="R24" s="16">
        <v>0</v>
      </c>
      <c r="S24" s="14">
        <v>0</v>
      </c>
      <c r="T24" s="16">
        <v>0</v>
      </c>
      <c r="U24" s="14">
        <v>1.0954355600000001</v>
      </c>
      <c r="V24" s="16">
        <v>0.13037836</v>
      </c>
    </row>
    <row r="25" spans="1:22" x14ac:dyDescent="0.25">
      <c r="A25" s="11" t="s">
        <v>495</v>
      </c>
      <c r="B25" s="13">
        <v>5581</v>
      </c>
      <c r="C25" s="14">
        <f>(25/B25*100)</f>
        <v>0.44794839634474104</v>
      </c>
      <c r="D25" s="15">
        <v>5556</v>
      </c>
      <c r="E25" s="14">
        <v>3.0837476800000001</v>
      </c>
      <c r="F25" s="16">
        <v>0.22959876000000001</v>
      </c>
      <c r="G25" s="14">
        <v>6.2971257200000004</v>
      </c>
      <c r="H25" s="16">
        <v>0.39350385999999998</v>
      </c>
      <c r="I25" s="14">
        <v>31.577966190000001</v>
      </c>
      <c r="J25" s="16">
        <v>1.49734934</v>
      </c>
      <c r="K25" s="14">
        <v>51.192259630000002</v>
      </c>
      <c r="L25" s="16">
        <v>1.73465246</v>
      </c>
      <c r="M25" s="14">
        <v>7.63089832</v>
      </c>
      <c r="N25" s="16">
        <v>0.77175081999999995</v>
      </c>
      <c r="O25" s="14" t="s">
        <v>582</v>
      </c>
      <c r="P25" s="16" t="s">
        <v>582</v>
      </c>
      <c r="Q25" s="14">
        <v>0</v>
      </c>
      <c r="R25" s="16">
        <v>0</v>
      </c>
      <c r="S25" s="14">
        <v>0</v>
      </c>
      <c r="T25" s="16">
        <v>0</v>
      </c>
      <c r="U25" s="14">
        <v>0.21800244999999999</v>
      </c>
      <c r="V25" s="16">
        <v>6.2200600000000002E-2</v>
      </c>
    </row>
    <row r="26" spans="1:22" x14ac:dyDescent="0.25">
      <c r="A26" s="11" t="s">
        <v>496</v>
      </c>
      <c r="B26" s="13">
        <v>4869</v>
      </c>
      <c r="C26" s="14">
        <f>(53/B26*100)</f>
        <v>1.088519203121791</v>
      </c>
      <c r="D26" s="15">
        <v>4816</v>
      </c>
      <c r="E26" s="14">
        <v>2.73947539</v>
      </c>
      <c r="F26" s="16">
        <v>0.28740737</v>
      </c>
      <c r="G26" s="14">
        <v>9.2952797999999994</v>
      </c>
      <c r="H26" s="16">
        <v>0.55872794999999997</v>
      </c>
      <c r="I26" s="14">
        <v>64.983527519999996</v>
      </c>
      <c r="J26" s="16">
        <v>0.95683671999999997</v>
      </c>
      <c r="K26" s="14">
        <v>15.391164440000001</v>
      </c>
      <c r="L26" s="16">
        <v>0.83711469000000005</v>
      </c>
      <c r="M26" s="14">
        <v>5.89672602</v>
      </c>
      <c r="N26" s="16">
        <v>0.42936436</v>
      </c>
      <c r="O26" s="14" t="s">
        <v>582</v>
      </c>
      <c r="P26" s="16" t="s">
        <v>582</v>
      </c>
      <c r="Q26" s="14">
        <v>0</v>
      </c>
      <c r="R26" s="16">
        <v>0</v>
      </c>
      <c r="S26" s="14">
        <v>0</v>
      </c>
      <c r="T26" s="16">
        <v>0</v>
      </c>
      <c r="U26" s="14">
        <v>1.6938268299999999</v>
      </c>
      <c r="V26" s="16">
        <v>0.18680842</v>
      </c>
    </row>
    <row r="27" spans="1:22" x14ac:dyDescent="0.25">
      <c r="A27" s="11" t="s">
        <v>497</v>
      </c>
      <c r="B27" s="13">
        <v>5299</v>
      </c>
      <c r="C27" s="14">
        <f>(55/B27*100)</f>
        <v>1.0379316852236271</v>
      </c>
      <c r="D27" s="15">
        <v>5244</v>
      </c>
      <c r="E27" s="14">
        <v>5.99780128</v>
      </c>
      <c r="F27" s="16">
        <v>0.31221318999999997</v>
      </c>
      <c r="G27" s="14">
        <v>14.73374928</v>
      </c>
      <c r="H27" s="16">
        <v>0.43330513999999998</v>
      </c>
      <c r="I27" s="14">
        <v>39.597181470000002</v>
      </c>
      <c r="J27" s="16">
        <v>0.62092749000000003</v>
      </c>
      <c r="K27" s="14">
        <v>26.1955557</v>
      </c>
      <c r="L27" s="16">
        <v>0.51648110000000003</v>
      </c>
      <c r="M27" s="14">
        <v>10.235014639999999</v>
      </c>
      <c r="N27" s="16">
        <v>0.41379307999999998</v>
      </c>
      <c r="O27" s="14" t="s">
        <v>582</v>
      </c>
      <c r="P27" s="16" t="s">
        <v>582</v>
      </c>
      <c r="Q27" s="14">
        <v>0</v>
      </c>
      <c r="R27" s="16">
        <v>0</v>
      </c>
      <c r="S27" s="14">
        <v>0</v>
      </c>
      <c r="T27" s="16">
        <v>0</v>
      </c>
      <c r="U27" s="14">
        <v>3.2406976200000002</v>
      </c>
      <c r="V27" s="16">
        <v>0.22446659999999999</v>
      </c>
    </row>
    <row r="28" spans="1:22" x14ac:dyDescent="0.25">
      <c r="A28" s="11" t="s">
        <v>498</v>
      </c>
      <c r="B28" s="13">
        <v>7568</v>
      </c>
      <c r="C28" s="14">
        <f>(196/B28*100)</f>
        <v>2.5898520084566594</v>
      </c>
      <c r="D28" s="15">
        <v>7372</v>
      </c>
      <c r="E28" s="14">
        <v>14.356797690000001</v>
      </c>
      <c r="F28" s="16">
        <v>0.70784603000000001</v>
      </c>
      <c r="G28" s="14">
        <v>17.97881259</v>
      </c>
      <c r="H28" s="16">
        <v>0.67782023000000002</v>
      </c>
      <c r="I28" s="14">
        <v>41.39536468</v>
      </c>
      <c r="J28" s="16">
        <v>0.93622726999999994</v>
      </c>
      <c r="K28" s="14">
        <v>18.460679280000001</v>
      </c>
      <c r="L28" s="16">
        <v>1.2064971</v>
      </c>
      <c r="M28" s="14">
        <v>5.9663255800000004</v>
      </c>
      <c r="N28" s="16">
        <v>1.0819274699999999</v>
      </c>
      <c r="O28" s="14" t="s">
        <v>582</v>
      </c>
      <c r="P28" s="16" t="s">
        <v>582</v>
      </c>
      <c r="Q28" s="14">
        <v>0</v>
      </c>
      <c r="R28" s="16">
        <v>0</v>
      </c>
      <c r="S28" s="14">
        <v>0</v>
      </c>
      <c r="T28" s="16">
        <v>0</v>
      </c>
      <c r="U28" s="14">
        <v>1.8420201899999999</v>
      </c>
      <c r="V28" s="16">
        <v>0.21310104999999999</v>
      </c>
    </row>
    <row r="29" spans="1:22" x14ac:dyDescent="0.25">
      <c r="A29" s="11" t="s">
        <v>499</v>
      </c>
      <c r="B29" s="13">
        <v>5385</v>
      </c>
      <c r="C29" s="14">
        <f>(30/B29*100)</f>
        <v>0.55710306406685239</v>
      </c>
      <c r="D29" s="15">
        <v>5355</v>
      </c>
      <c r="E29" s="14">
        <v>7.4022700500000003</v>
      </c>
      <c r="F29" s="16">
        <v>0.45013627</v>
      </c>
      <c r="G29" s="14">
        <v>15.69994223</v>
      </c>
      <c r="H29" s="16">
        <v>0.59432675000000001</v>
      </c>
      <c r="I29" s="14">
        <v>41.394786840000002</v>
      </c>
      <c r="J29" s="16">
        <v>0.75603030000000004</v>
      </c>
      <c r="K29" s="14">
        <v>14.114305939999999</v>
      </c>
      <c r="L29" s="16">
        <v>0.71929544999999995</v>
      </c>
      <c r="M29" s="14">
        <v>16.888063320000001</v>
      </c>
      <c r="N29" s="16">
        <v>0.87263612999999995</v>
      </c>
      <c r="O29" s="14" t="s">
        <v>582</v>
      </c>
      <c r="P29" s="16" t="s">
        <v>582</v>
      </c>
      <c r="Q29" s="14">
        <v>2.7667624100000001</v>
      </c>
      <c r="R29" s="16">
        <v>0.24169378</v>
      </c>
      <c r="S29" s="14">
        <v>0</v>
      </c>
      <c r="T29" s="16">
        <v>0</v>
      </c>
      <c r="U29" s="14">
        <v>1.7338692099999999</v>
      </c>
      <c r="V29" s="16">
        <v>0.17878250000000001</v>
      </c>
    </row>
    <row r="30" spans="1:22" x14ac:dyDescent="0.25">
      <c r="A30" s="11" t="s">
        <v>500</v>
      </c>
      <c r="B30" s="13">
        <v>4520</v>
      </c>
      <c r="C30" s="14">
        <f>(148/B30*100)</f>
        <v>3.2743362831858405</v>
      </c>
      <c r="D30" s="15">
        <v>4372</v>
      </c>
      <c r="E30" s="14">
        <v>3.78830475</v>
      </c>
      <c r="F30" s="16">
        <v>0.32847950999999997</v>
      </c>
      <c r="G30" s="14">
        <v>15.48789792</v>
      </c>
      <c r="H30" s="16">
        <v>0.83729023999999996</v>
      </c>
      <c r="I30" s="14">
        <v>55.268153689999998</v>
      </c>
      <c r="J30" s="16">
        <v>1.09786991</v>
      </c>
      <c r="K30" s="14">
        <v>13.39949185</v>
      </c>
      <c r="L30" s="16">
        <v>0.68235402000000001</v>
      </c>
      <c r="M30" s="14">
        <v>9.7324515300000005</v>
      </c>
      <c r="N30" s="16">
        <v>0.73325260999999997</v>
      </c>
      <c r="O30" s="14" t="s">
        <v>582</v>
      </c>
      <c r="P30" s="16" t="s">
        <v>582</v>
      </c>
      <c r="Q30" s="14">
        <v>0</v>
      </c>
      <c r="R30" s="16">
        <v>0</v>
      </c>
      <c r="S30" s="14">
        <v>0</v>
      </c>
      <c r="T30" s="16">
        <v>0</v>
      </c>
      <c r="U30" s="14">
        <v>2.3237002699999998</v>
      </c>
      <c r="V30" s="16">
        <v>0.22407203000000001</v>
      </c>
    </row>
    <row r="31" spans="1:22" x14ac:dyDescent="0.25">
      <c r="A31" s="11" t="s">
        <v>501</v>
      </c>
      <c r="B31" s="13">
        <v>5456</v>
      </c>
      <c r="C31" s="14">
        <f>(135/B31*100)</f>
        <v>2.474340175953079</v>
      </c>
      <c r="D31" s="15">
        <v>5321</v>
      </c>
      <c r="E31" s="14">
        <v>3.4172216899999999</v>
      </c>
      <c r="F31" s="16">
        <v>0.32270758999999999</v>
      </c>
      <c r="G31" s="14">
        <v>12.23254983</v>
      </c>
      <c r="H31" s="16">
        <v>0.80144912999999995</v>
      </c>
      <c r="I31" s="14">
        <v>59.883173380000002</v>
      </c>
      <c r="J31" s="16">
        <v>1.2667242000000001</v>
      </c>
      <c r="K31" s="14">
        <v>20.117202280000001</v>
      </c>
      <c r="L31" s="16">
        <v>1.38261273</v>
      </c>
      <c r="M31" s="14">
        <v>0</v>
      </c>
      <c r="N31" s="16">
        <v>0</v>
      </c>
      <c r="O31" s="14" t="s">
        <v>582</v>
      </c>
      <c r="P31" s="16" t="s">
        <v>582</v>
      </c>
      <c r="Q31" s="14">
        <v>0</v>
      </c>
      <c r="R31" s="16">
        <v>0</v>
      </c>
      <c r="S31" s="14">
        <v>0</v>
      </c>
      <c r="T31" s="16">
        <v>0</v>
      </c>
      <c r="U31" s="14">
        <v>4.3498528199999997</v>
      </c>
      <c r="V31" s="16">
        <v>0.44564974000000002</v>
      </c>
    </row>
    <row r="32" spans="1:22" x14ac:dyDescent="0.25">
      <c r="A32" s="11" t="s">
        <v>502</v>
      </c>
      <c r="B32" s="13">
        <v>4478</v>
      </c>
      <c r="C32" s="14">
        <f>(6/B32*100)</f>
        <v>0.13398838767306834</v>
      </c>
      <c r="D32" s="15">
        <v>4472</v>
      </c>
      <c r="E32" s="14">
        <v>2.99939205</v>
      </c>
      <c r="F32" s="16">
        <v>0.34204229000000003</v>
      </c>
      <c r="G32" s="14">
        <v>4.3574648800000002</v>
      </c>
      <c r="H32" s="16">
        <v>0.34299064000000001</v>
      </c>
      <c r="I32" s="14">
        <v>27.916897639999998</v>
      </c>
      <c r="J32" s="16">
        <v>1.2965133200000001</v>
      </c>
      <c r="K32" s="14">
        <v>61.222383800000003</v>
      </c>
      <c r="L32" s="16">
        <v>1.5788033299999999</v>
      </c>
      <c r="M32" s="14">
        <v>1.9086869200000001</v>
      </c>
      <c r="N32" s="16">
        <v>0.20214871000000001</v>
      </c>
      <c r="O32" s="14" t="s">
        <v>582</v>
      </c>
      <c r="P32" s="16" t="s">
        <v>582</v>
      </c>
      <c r="Q32" s="14">
        <v>0</v>
      </c>
      <c r="R32" s="16">
        <v>0</v>
      </c>
      <c r="S32" s="14">
        <v>0</v>
      </c>
      <c r="T32" s="16">
        <v>0</v>
      </c>
      <c r="U32" s="14">
        <v>1.5951746899999999</v>
      </c>
      <c r="V32" s="16">
        <v>0.25231216000000001</v>
      </c>
    </row>
    <row r="33" spans="1:22" x14ac:dyDescent="0.25">
      <c r="A33" s="11" t="s">
        <v>503</v>
      </c>
      <c r="B33" s="13">
        <v>7325</v>
      </c>
      <c r="C33" s="14">
        <f>(78/B33*100)</f>
        <v>1.0648464163822524</v>
      </c>
      <c r="D33" s="15">
        <v>7247</v>
      </c>
      <c r="E33" s="14">
        <v>6.2550923200000002</v>
      </c>
      <c r="F33" s="16">
        <v>0.35814048999999998</v>
      </c>
      <c r="G33" s="14">
        <v>10.400899580000001</v>
      </c>
      <c r="H33" s="16">
        <v>0.51282578999999995</v>
      </c>
      <c r="I33" s="14">
        <v>39.775925200000003</v>
      </c>
      <c r="J33" s="16">
        <v>0.81069254000000002</v>
      </c>
      <c r="K33" s="14">
        <v>13.763535320000001</v>
      </c>
      <c r="L33" s="16">
        <v>0.80691173000000005</v>
      </c>
      <c r="M33" s="14">
        <v>27.811556880000001</v>
      </c>
      <c r="N33" s="16">
        <v>0.80222939999999998</v>
      </c>
      <c r="O33" s="14" t="s">
        <v>582</v>
      </c>
      <c r="P33" s="16" t="s">
        <v>582</v>
      </c>
      <c r="Q33" s="14">
        <v>0</v>
      </c>
      <c r="R33" s="16">
        <v>0</v>
      </c>
      <c r="S33" s="14">
        <v>0</v>
      </c>
      <c r="T33" s="16">
        <v>0</v>
      </c>
      <c r="U33" s="14">
        <v>1.9929907</v>
      </c>
      <c r="V33" s="16">
        <v>0.20521215000000001</v>
      </c>
    </row>
    <row r="34" spans="1:22" x14ac:dyDescent="0.25">
      <c r="A34" s="11" t="s">
        <v>504</v>
      </c>
      <c r="B34" s="13">
        <v>6350</v>
      </c>
      <c r="C34" s="14">
        <f>(67/B34*100)</f>
        <v>1.0551181102362206</v>
      </c>
      <c r="D34" s="15">
        <v>6283</v>
      </c>
      <c r="E34" s="14">
        <v>5.2067023199999998</v>
      </c>
      <c r="F34" s="16">
        <v>0.42756938999999999</v>
      </c>
      <c r="G34" s="14">
        <v>8.1540549599999999</v>
      </c>
      <c r="H34" s="16">
        <v>0.53190908999999997</v>
      </c>
      <c r="I34" s="14">
        <v>30.75319665</v>
      </c>
      <c r="J34" s="16">
        <v>1.1041707700000001</v>
      </c>
      <c r="K34" s="14">
        <v>42.891041260000002</v>
      </c>
      <c r="L34" s="16">
        <v>1.50439403</v>
      </c>
      <c r="M34" s="14">
        <v>6.3064241000000001</v>
      </c>
      <c r="N34" s="16">
        <v>0.71218108000000002</v>
      </c>
      <c r="O34" s="14" t="s">
        <v>582</v>
      </c>
      <c r="P34" s="16" t="s">
        <v>582</v>
      </c>
      <c r="Q34" s="14">
        <v>2.57612138</v>
      </c>
      <c r="R34" s="16">
        <v>0.53459783000000005</v>
      </c>
      <c r="S34" s="14">
        <v>0</v>
      </c>
      <c r="T34" s="16">
        <v>0</v>
      </c>
      <c r="U34" s="14">
        <v>4.11245934</v>
      </c>
      <c r="V34" s="16">
        <v>0.36398711</v>
      </c>
    </row>
    <row r="35" spans="1:22" x14ac:dyDescent="0.25">
      <c r="A35" s="11" t="s">
        <v>505</v>
      </c>
      <c r="B35" s="13">
        <v>6406</v>
      </c>
      <c r="C35" s="14">
        <f>(50/B35*100)</f>
        <v>0.78051826412738057</v>
      </c>
      <c r="D35" s="15">
        <v>6356</v>
      </c>
      <c r="E35" s="14">
        <v>3.8819411700000002</v>
      </c>
      <c r="F35" s="16">
        <v>0.25554909999999997</v>
      </c>
      <c r="G35" s="14">
        <v>5.80302293</v>
      </c>
      <c r="H35" s="16">
        <v>0.38192374000000001</v>
      </c>
      <c r="I35" s="14">
        <v>20.138445180000001</v>
      </c>
      <c r="J35" s="16">
        <v>0.67231209999999997</v>
      </c>
      <c r="K35" s="14">
        <v>6.5046397100000002</v>
      </c>
      <c r="L35" s="16">
        <v>0.32758749999999998</v>
      </c>
      <c r="M35" s="14">
        <v>61.525021099999996</v>
      </c>
      <c r="N35" s="16">
        <v>0.66095068999999995</v>
      </c>
      <c r="O35" s="14" t="s">
        <v>582</v>
      </c>
      <c r="P35" s="16" t="s">
        <v>582</v>
      </c>
      <c r="Q35" s="14">
        <v>1.03630778</v>
      </c>
      <c r="R35" s="16">
        <v>5.6571870000000003E-2</v>
      </c>
      <c r="S35" s="14">
        <v>0</v>
      </c>
      <c r="T35" s="16">
        <v>0</v>
      </c>
      <c r="U35" s="14">
        <v>1.1106221300000001</v>
      </c>
      <c r="V35" s="16">
        <v>0.14220061000000001</v>
      </c>
    </row>
    <row r="36" spans="1:22" x14ac:dyDescent="0.25">
      <c r="A36" s="11" t="s">
        <v>506</v>
      </c>
      <c r="B36" s="13">
        <v>6736</v>
      </c>
      <c r="C36" s="14">
        <f>(42/B36*100)</f>
        <v>0.62351543942992871</v>
      </c>
      <c r="D36" s="15">
        <v>6694</v>
      </c>
      <c r="E36" s="14">
        <v>2.02173392</v>
      </c>
      <c r="F36" s="16">
        <v>0.19010571000000001</v>
      </c>
      <c r="G36" s="14">
        <v>3.56670167</v>
      </c>
      <c r="H36" s="16">
        <v>0.27512562000000002</v>
      </c>
      <c r="I36" s="14">
        <v>26.363877479999999</v>
      </c>
      <c r="J36" s="16">
        <v>1.2337741200000001</v>
      </c>
      <c r="K36" s="14">
        <v>50.115167710000001</v>
      </c>
      <c r="L36" s="16">
        <v>1.31288019</v>
      </c>
      <c r="M36" s="14">
        <v>15.633643210000001</v>
      </c>
      <c r="N36" s="16">
        <v>0.62644354999999996</v>
      </c>
      <c r="O36" s="14" t="s">
        <v>582</v>
      </c>
      <c r="P36" s="16" t="s">
        <v>582</v>
      </c>
      <c r="Q36" s="14">
        <v>0</v>
      </c>
      <c r="R36" s="16">
        <v>0</v>
      </c>
      <c r="S36" s="14">
        <v>0</v>
      </c>
      <c r="T36" s="16">
        <v>0</v>
      </c>
      <c r="U36" s="14">
        <v>2.2988759999999999</v>
      </c>
      <c r="V36" s="16">
        <v>0.23057096999999999</v>
      </c>
    </row>
    <row r="37" spans="1:22" x14ac:dyDescent="0.25">
      <c r="A37" s="11" t="s">
        <v>507</v>
      </c>
      <c r="B37" s="13">
        <v>5458</v>
      </c>
      <c r="C37" s="14">
        <f>(88/B37*100)</f>
        <v>1.6123122022718945</v>
      </c>
      <c r="D37" s="15">
        <v>5370</v>
      </c>
      <c r="E37" s="14">
        <v>5.9335031799999998</v>
      </c>
      <c r="F37" s="16">
        <v>0.40078047999999999</v>
      </c>
      <c r="G37" s="14">
        <v>16.393029909999999</v>
      </c>
      <c r="H37" s="16">
        <v>0.8473482</v>
      </c>
      <c r="I37" s="14">
        <v>54.428328309999998</v>
      </c>
      <c r="J37" s="16">
        <v>1.1185753199999999</v>
      </c>
      <c r="K37" s="14">
        <v>15.0233952</v>
      </c>
      <c r="L37" s="16">
        <v>1.1433431700000001</v>
      </c>
      <c r="M37" s="14">
        <v>4.28250347</v>
      </c>
      <c r="N37" s="16">
        <v>0.55219735000000003</v>
      </c>
      <c r="O37" s="14" t="s">
        <v>582</v>
      </c>
      <c r="P37" s="16" t="s">
        <v>582</v>
      </c>
      <c r="Q37" s="14">
        <v>0</v>
      </c>
      <c r="R37" s="16">
        <v>0</v>
      </c>
      <c r="S37" s="14">
        <v>0</v>
      </c>
      <c r="T37" s="16">
        <v>0</v>
      </c>
      <c r="U37" s="14">
        <v>3.9392399199999999</v>
      </c>
      <c r="V37" s="16">
        <v>0.31405178</v>
      </c>
    </row>
    <row r="38" spans="1:22" x14ac:dyDescent="0.25">
      <c r="A38" s="11" t="s">
        <v>508</v>
      </c>
      <c r="B38" s="13">
        <v>5860</v>
      </c>
      <c r="C38" s="14">
        <f>(20/B38*100)</f>
        <v>0.34129692832764508</v>
      </c>
      <c r="D38" s="15">
        <v>5840</v>
      </c>
      <c r="E38" s="14">
        <v>5.0473955799999999</v>
      </c>
      <c r="F38" s="16">
        <v>0.47547779000000001</v>
      </c>
      <c r="G38" s="14">
        <v>15.64601088</v>
      </c>
      <c r="H38" s="16">
        <v>0.67113122000000003</v>
      </c>
      <c r="I38" s="14">
        <v>37.429347239999998</v>
      </c>
      <c r="J38" s="16">
        <v>1.0756740199999999</v>
      </c>
      <c r="K38" s="14">
        <v>26.27349014</v>
      </c>
      <c r="L38" s="16">
        <v>1.15075584</v>
      </c>
      <c r="M38" s="14">
        <v>12.179802629999999</v>
      </c>
      <c r="N38" s="16">
        <v>0.92445767000000001</v>
      </c>
      <c r="O38" s="14" t="s">
        <v>582</v>
      </c>
      <c r="P38" s="16" t="s">
        <v>582</v>
      </c>
      <c r="Q38" s="14">
        <v>0</v>
      </c>
      <c r="R38" s="16">
        <v>0</v>
      </c>
      <c r="S38" s="14">
        <v>0</v>
      </c>
      <c r="T38" s="16">
        <v>0</v>
      </c>
      <c r="U38" s="14">
        <v>3.42395352</v>
      </c>
      <c r="V38" s="16">
        <v>0.30781486000000002</v>
      </c>
    </row>
    <row r="39" spans="1:22" x14ac:dyDescent="0.25">
      <c r="A39" s="11" t="s">
        <v>509</v>
      </c>
      <c r="B39" s="13">
        <v>5895</v>
      </c>
      <c r="C39" s="14">
        <f>(33/B39*100)</f>
        <v>0.55979643765903309</v>
      </c>
      <c r="D39" s="15">
        <v>5862</v>
      </c>
      <c r="E39" s="14">
        <v>8.8744222700000002</v>
      </c>
      <c r="F39" s="16">
        <v>0.53358779000000001</v>
      </c>
      <c r="G39" s="14">
        <v>9.5347895600000001</v>
      </c>
      <c r="H39" s="16">
        <v>0.74904495999999998</v>
      </c>
      <c r="I39" s="14">
        <v>25.783831490000001</v>
      </c>
      <c r="J39" s="16">
        <v>1.5535745999999999</v>
      </c>
      <c r="K39" s="14">
        <v>44.978941640000002</v>
      </c>
      <c r="L39" s="16">
        <v>1.6675235399999999</v>
      </c>
      <c r="M39" s="14">
        <v>8.2770183300000006</v>
      </c>
      <c r="N39" s="16">
        <v>0.6753072</v>
      </c>
      <c r="O39" s="14" t="s">
        <v>582</v>
      </c>
      <c r="P39" s="16" t="s">
        <v>582</v>
      </c>
      <c r="Q39" s="14">
        <v>0</v>
      </c>
      <c r="R39" s="16">
        <v>0</v>
      </c>
      <c r="S39" s="14">
        <v>0</v>
      </c>
      <c r="T39" s="16">
        <v>0</v>
      </c>
      <c r="U39" s="14">
        <v>2.5509967100000002</v>
      </c>
      <c r="V39" s="16">
        <v>0.39594323999999997</v>
      </c>
    </row>
    <row r="40" spans="1:22" x14ac:dyDescent="0.25">
      <c r="A40" s="11" t="s">
        <v>510</v>
      </c>
      <c r="B40" s="13">
        <v>14157</v>
      </c>
      <c r="C40" s="14">
        <f>(359/B40*100)</f>
        <v>2.535847990393445</v>
      </c>
      <c r="D40" s="15">
        <v>13798</v>
      </c>
      <c r="E40" s="14">
        <v>3.3943485</v>
      </c>
      <c r="F40" s="16">
        <v>0.22087933000000001</v>
      </c>
      <c r="G40" s="14">
        <v>13.84877848</v>
      </c>
      <c r="H40" s="16">
        <v>0.60850124000000005</v>
      </c>
      <c r="I40" s="14">
        <v>57.781987190000002</v>
      </c>
      <c r="J40" s="16">
        <v>0.93590180999999995</v>
      </c>
      <c r="K40" s="14">
        <v>17.474961579999999</v>
      </c>
      <c r="L40" s="16">
        <v>0.69102233000000002</v>
      </c>
      <c r="M40" s="14">
        <v>4.70489566</v>
      </c>
      <c r="N40" s="16">
        <v>0.41720780000000002</v>
      </c>
      <c r="O40" s="14" t="s">
        <v>582</v>
      </c>
      <c r="P40" s="16" t="s">
        <v>582</v>
      </c>
      <c r="Q40" s="14">
        <v>0</v>
      </c>
      <c r="R40" s="16">
        <v>0</v>
      </c>
      <c r="S40" s="14">
        <v>0</v>
      </c>
      <c r="T40" s="16">
        <v>0</v>
      </c>
      <c r="U40" s="14">
        <v>2.7950285899999998</v>
      </c>
      <c r="V40" s="16">
        <v>0.26952680000000001</v>
      </c>
    </row>
    <row r="41" spans="1:22" x14ac:dyDescent="0.25">
      <c r="A41" s="11" t="s">
        <v>511</v>
      </c>
      <c r="B41" s="13">
        <v>5712</v>
      </c>
      <c r="C41" s="14">
        <f>(47/B41*100)</f>
        <v>0.82282913165266114</v>
      </c>
      <c r="D41" s="15">
        <v>5665</v>
      </c>
      <c r="E41" s="14">
        <v>11.6474522</v>
      </c>
      <c r="F41" s="16">
        <v>0.53069367000000001</v>
      </c>
      <c r="G41" s="14">
        <v>22.92484898</v>
      </c>
      <c r="H41" s="16">
        <v>0.73970195999999999</v>
      </c>
      <c r="I41" s="14">
        <v>42.25026913</v>
      </c>
      <c r="J41" s="16">
        <v>1.22792693</v>
      </c>
      <c r="K41" s="14">
        <v>12.85789587</v>
      </c>
      <c r="L41" s="16">
        <v>0.76254611999999999</v>
      </c>
      <c r="M41" s="14">
        <v>8.0610939100000003</v>
      </c>
      <c r="N41" s="16">
        <v>0.77040008000000004</v>
      </c>
      <c r="O41" s="14" t="s">
        <v>582</v>
      </c>
      <c r="P41" s="16" t="s">
        <v>582</v>
      </c>
      <c r="Q41" s="14">
        <v>0.67779471000000002</v>
      </c>
      <c r="R41" s="16">
        <v>0.18069284999999999</v>
      </c>
      <c r="S41" s="14">
        <v>0</v>
      </c>
      <c r="T41" s="16">
        <v>0</v>
      </c>
      <c r="U41" s="14">
        <v>1.5806452</v>
      </c>
      <c r="V41" s="16">
        <v>0.21047825000000001</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5.2910813522857145</v>
      </c>
      <c r="F42" s="16">
        <f>IF(COUNT(F7:F41) &gt; 0, SQRT(SUMSQ(F7:F41)/(COUNT(F7:F41)*COUNT(F7:F41)) ), "—")</f>
        <v>6.3153833920432931E-2</v>
      </c>
      <c r="G42" s="14">
        <f>IF(COUNT(G7:G41) &gt; 0, AVERAGE(G7:G41), "—")</f>
        <v>12.776387121714285</v>
      </c>
      <c r="H42" s="16">
        <f>IF(COUNT(H7:H41) &gt; 0, SQRT(SUMSQ(H7:H41)/(COUNT(H7:H41)*COUNT(H7:H41)) ), "—")</f>
        <v>0.1015643331199427</v>
      </c>
      <c r="I42" s="14">
        <f>IF(COUNT(I7:I41) &gt; 0, AVERAGE(I7:I41), "—")</f>
        <v>40.266933728285721</v>
      </c>
      <c r="J42" s="16">
        <f>IF(COUNT(J7:J41) &gt; 0, SQRT(SUMSQ(J7:J41)/(COUNT(J7:J41)*COUNT(J7:J41)) ), "—")</f>
        <v>0.18285049762903643</v>
      </c>
      <c r="K42" s="14">
        <f>IF(COUNT(K7:K41) &gt; 0, AVERAGE(K7:K41), "—")</f>
        <v>28.781063995428571</v>
      </c>
      <c r="L42" s="16">
        <f>IF(COUNT(L7:L41) &gt; 0, SQRT(SUMSQ(L7:L41)/(COUNT(L7:L41)*COUNT(L7:L41)) ), "—")</f>
        <v>0.20242140875530562</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1.7606219999999999E-3</v>
      </c>
      <c r="T42" s="16">
        <f>IF(COUNT(T7:T41) &gt; 0, SQRT(SUMSQ(T7:T41)/(COUNT(T7:T41)*COUNT(T7:T41)) ), "—")</f>
        <v>1.037576857142857E-3</v>
      </c>
      <c r="U42" s="14">
        <f>IF(COUNT(U7:U41) &gt; 0, AVERAGE(U7:U41), "—")</f>
        <v>2.5119940991428567</v>
      </c>
      <c r="V42" s="16">
        <f>IF(COUNT(V7:V41) &gt; 0, SQRT(SUMSQ(V7:V41)/(COUNT(V7:V41)*COUNT(V7:V41)) ), "—")</f>
        <v>4.5548202537862841E-2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12.364400979999999</v>
      </c>
      <c r="F45" s="16">
        <v>0.59832837999999999</v>
      </c>
      <c r="G45" s="14">
        <v>24.91834703</v>
      </c>
      <c r="H45" s="16">
        <v>0.69585202999999995</v>
      </c>
      <c r="I45" s="14">
        <v>38.077200470000001</v>
      </c>
      <c r="J45" s="16">
        <v>0.79377184000000001</v>
      </c>
      <c r="K45" s="14">
        <v>20.378551510000001</v>
      </c>
      <c r="L45" s="16">
        <v>0.87506207999999996</v>
      </c>
      <c r="M45" s="14">
        <v>0</v>
      </c>
      <c r="N45" s="16">
        <v>0</v>
      </c>
      <c r="O45" s="14" t="s">
        <v>582</v>
      </c>
      <c r="P45" s="16" t="s">
        <v>582</v>
      </c>
      <c r="Q45" s="14">
        <v>4.0718310000000001E-2</v>
      </c>
      <c r="R45" s="16">
        <v>2.8508260000000001E-2</v>
      </c>
      <c r="S45" s="14">
        <v>0.38297924</v>
      </c>
      <c r="T45" s="16">
        <v>8.1686830000000002E-2</v>
      </c>
      <c r="U45" s="14">
        <v>3.8378024499999999</v>
      </c>
      <c r="V45" s="16">
        <v>0.29786219000000003</v>
      </c>
    </row>
    <row r="46" spans="1:22" x14ac:dyDescent="0.25">
      <c r="A46" s="11" t="s">
        <v>516</v>
      </c>
      <c r="B46" s="13">
        <v>23141</v>
      </c>
      <c r="C46" s="14">
        <f>(1857/B46*100)</f>
        <v>8.0247180329285683</v>
      </c>
      <c r="D46" s="15">
        <v>21284</v>
      </c>
      <c r="E46" s="14">
        <v>3.0018276300000002</v>
      </c>
      <c r="F46" s="16">
        <v>0.17121452000000001</v>
      </c>
      <c r="G46" s="14">
        <v>4.6579344999999996</v>
      </c>
      <c r="H46" s="16">
        <v>0.21511174</v>
      </c>
      <c r="I46" s="14">
        <v>17.058279070000001</v>
      </c>
      <c r="J46" s="16">
        <v>0.78263057999999996</v>
      </c>
      <c r="K46" s="14">
        <v>45.125968149999999</v>
      </c>
      <c r="L46" s="16">
        <v>0.94385132000000005</v>
      </c>
      <c r="M46" s="14">
        <v>19.803224539999999</v>
      </c>
      <c r="N46" s="16">
        <v>0.72755782999999996</v>
      </c>
      <c r="O46" s="14" t="s">
        <v>582</v>
      </c>
      <c r="P46" s="16" t="s">
        <v>582</v>
      </c>
      <c r="Q46" s="14">
        <v>0</v>
      </c>
      <c r="R46" s="16">
        <v>0</v>
      </c>
      <c r="S46" s="14">
        <v>0</v>
      </c>
      <c r="T46" s="16">
        <v>0</v>
      </c>
      <c r="U46" s="14">
        <v>10.35276612</v>
      </c>
      <c r="V46" s="16">
        <v>0.35026724999999997</v>
      </c>
    </row>
    <row r="47" spans="1:22" x14ac:dyDescent="0.25">
      <c r="A47" s="11" t="s">
        <v>517</v>
      </c>
      <c r="B47" s="13">
        <v>5928</v>
      </c>
      <c r="C47" s="14">
        <f>(223/B47*100)</f>
        <v>3.761808367071525</v>
      </c>
      <c r="D47" s="15">
        <v>5705</v>
      </c>
      <c r="E47" s="14">
        <v>7.3571585700000002</v>
      </c>
      <c r="F47" s="16">
        <v>0.44125859000000001</v>
      </c>
      <c r="G47" s="14">
        <v>10.719985729999999</v>
      </c>
      <c r="H47" s="16">
        <v>0.57371063</v>
      </c>
      <c r="I47" s="14">
        <v>22.358827080000001</v>
      </c>
      <c r="J47" s="16">
        <v>0.95270827000000002</v>
      </c>
      <c r="K47" s="14">
        <v>44.553480540000002</v>
      </c>
      <c r="L47" s="16">
        <v>1.7280057</v>
      </c>
      <c r="M47" s="14">
        <v>8.0900356000000002</v>
      </c>
      <c r="N47" s="16">
        <v>0.66686519</v>
      </c>
      <c r="O47" s="14" t="s">
        <v>582</v>
      </c>
      <c r="P47" s="16" t="s">
        <v>582</v>
      </c>
      <c r="Q47" s="14">
        <v>0</v>
      </c>
      <c r="R47" s="16">
        <v>0</v>
      </c>
      <c r="S47" s="14">
        <v>0</v>
      </c>
      <c r="T47" s="16">
        <v>0</v>
      </c>
      <c r="U47" s="14">
        <v>6.9205124700000002</v>
      </c>
      <c r="V47" s="16">
        <v>0.50252542</v>
      </c>
    </row>
    <row r="48" spans="1:22" x14ac:dyDescent="0.25">
      <c r="A48" s="11" t="s">
        <v>518</v>
      </c>
      <c r="B48" s="13">
        <v>9841</v>
      </c>
      <c r="C48" s="14">
        <f>(7/B48*100)</f>
        <v>7.1130982623717101E-2</v>
      </c>
      <c r="D48" s="15">
        <v>9834</v>
      </c>
      <c r="E48" s="14">
        <v>4.2493634699999996</v>
      </c>
      <c r="F48" s="16">
        <v>0.31791765999999999</v>
      </c>
      <c r="G48" s="14">
        <v>6.2842006899999996</v>
      </c>
      <c r="H48" s="16">
        <v>0.47685757000000001</v>
      </c>
      <c r="I48" s="14">
        <v>47.960552059999998</v>
      </c>
      <c r="J48" s="16">
        <v>1.85105535</v>
      </c>
      <c r="K48" s="14">
        <v>34.074162909999998</v>
      </c>
      <c r="L48" s="16">
        <v>1.81226679</v>
      </c>
      <c r="M48" s="14">
        <v>6.4095084299999998</v>
      </c>
      <c r="N48" s="16">
        <v>0.70529830999999998</v>
      </c>
      <c r="O48" s="14" t="s">
        <v>582</v>
      </c>
      <c r="P48" s="16" t="s">
        <v>582</v>
      </c>
      <c r="Q48" s="14">
        <v>0</v>
      </c>
      <c r="R48" s="16">
        <v>0</v>
      </c>
      <c r="S48" s="14">
        <v>0</v>
      </c>
      <c r="T48" s="16">
        <v>0</v>
      </c>
      <c r="U48" s="14">
        <v>1.0222124500000001</v>
      </c>
      <c r="V48" s="16">
        <v>0.14744998000000001</v>
      </c>
    </row>
    <row r="49" spans="1:22" x14ac:dyDescent="0.25">
      <c r="A49" s="11" t="s">
        <v>519</v>
      </c>
      <c r="B49" s="13">
        <v>6349</v>
      </c>
      <c r="C49" s="14">
        <f>(56/B49*100)</f>
        <v>0.88202866593164275</v>
      </c>
      <c r="D49" s="15">
        <v>6293</v>
      </c>
      <c r="E49" s="14">
        <v>6.0623921200000002</v>
      </c>
      <c r="F49" s="16">
        <v>0.37680986999999999</v>
      </c>
      <c r="G49" s="14">
        <v>8.7059004200000008</v>
      </c>
      <c r="H49" s="16">
        <v>0.53638794000000001</v>
      </c>
      <c r="I49" s="14">
        <v>30.827849390000001</v>
      </c>
      <c r="J49" s="16">
        <v>1.1339814100000001</v>
      </c>
      <c r="K49" s="14">
        <v>51.386974989999999</v>
      </c>
      <c r="L49" s="16">
        <v>1.45942931</v>
      </c>
      <c r="M49" s="14">
        <v>0</v>
      </c>
      <c r="N49" s="16">
        <v>0</v>
      </c>
      <c r="O49" s="14" t="s">
        <v>582</v>
      </c>
      <c r="P49" s="16" t="s">
        <v>582</v>
      </c>
      <c r="Q49" s="14">
        <v>0</v>
      </c>
      <c r="R49" s="16">
        <v>0</v>
      </c>
      <c r="S49" s="14">
        <v>5.7487980000000001E-2</v>
      </c>
      <c r="T49" s="16">
        <v>3.4346349999999998E-2</v>
      </c>
      <c r="U49" s="14">
        <v>2.9593950900000001</v>
      </c>
      <c r="V49" s="16">
        <v>0.38769026000000001</v>
      </c>
    </row>
    <row r="50" spans="1:22" x14ac:dyDescent="0.25">
      <c r="A50" s="11" t="s">
        <v>520</v>
      </c>
      <c r="B50" s="13">
        <v>11795</v>
      </c>
      <c r="C50" s="14">
        <f>(260/B50*100)</f>
        <v>2.2043238660449345</v>
      </c>
      <c r="D50" s="15">
        <v>11535</v>
      </c>
      <c r="E50" s="14">
        <v>5.4151653900000003</v>
      </c>
      <c r="F50" s="16">
        <v>0.39748546000000001</v>
      </c>
      <c r="G50" s="14">
        <v>7.5660132899999999</v>
      </c>
      <c r="H50" s="16">
        <v>0.48373323000000001</v>
      </c>
      <c r="I50" s="14">
        <v>38.063484529999997</v>
      </c>
      <c r="J50" s="16">
        <v>1.2651166199999999</v>
      </c>
      <c r="K50" s="14">
        <v>43.585557100000003</v>
      </c>
      <c r="L50" s="16">
        <v>1.5558353599999999</v>
      </c>
      <c r="M50" s="14">
        <v>3.5619436100000001</v>
      </c>
      <c r="N50" s="16">
        <v>0.29828860000000001</v>
      </c>
      <c r="O50" s="14" t="s">
        <v>582</v>
      </c>
      <c r="P50" s="16" t="s">
        <v>582</v>
      </c>
      <c r="Q50" s="14">
        <v>0</v>
      </c>
      <c r="R50" s="16">
        <v>0</v>
      </c>
      <c r="S50" s="14">
        <v>0</v>
      </c>
      <c r="T50" s="16">
        <v>0</v>
      </c>
      <c r="U50" s="14">
        <v>1.80783608</v>
      </c>
      <c r="V50" s="16">
        <v>0.22770488</v>
      </c>
    </row>
    <row r="51" spans="1:22" x14ac:dyDescent="0.25">
      <c r="A51" s="11" t="s">
        <v>521</v>
      </c>
      <c r="B51" s="13">
        <v>6866</v>
      </c>
      <c r="C51" s="14">
        <f>(114/B51*100)</f>
        <v>1.6603553743081854</v>
      </c>
      <c r="D51" s="15">
        <v>6752</v>
      </c>
      <c r="E51" s="14">
        <v>2.9512090999999998</v>
      </c>
      <c r="F51" s="16">
        <v>0.22271748</v>
      </c>
      <c r="G51" s="14">
        <v>3.3881489299999998</v>
      </c>
      <c r="H51" s="16">
        <v>0.26664444999999998</v>
      </c>
      <c r="I51" s="14">
        <v>12.282991770000001</v>
      </c>
      <c r="J51" s="16">
        <v>0.76397866999999997</v>
      </c>
      <c r="K51" s="14">
        <v>62.268200110000002</v>
      </c>
      <c r="L51" s="16">
        <v>1.05477932</v>
      </c>
      <c r="M51" s="14">
        <v>5.78067083</v>
      </c>
      <c r="N51" s="16">
        <v>0.53377925999999998</v>
      </c>
      <c r="O51" s="14" t="s">
        <v>582</v>
      </c>
      <c r="P51" s="16" t="s">
        <v>582</v>
      </c>
      <c r="Q51" s="14">
        <v>10.57888363</v>
      </c>
      <c r="R51" s="16">
        <v>0.61215122</v>
      </c>
      <c r="S51" s="14">
        <v>0</v>
      </c>
      <c r="T51" s="16">
        <v>0</v>
      </c>
      <c r="U51" s="14">
        <v>2.7498956300000001</v>
      </c>
      <c r="V51" s="16">
        <v>0.2506004</v>
      </c>
    </row>
    <row r="52" spans="1:22" x14ac:dyDescent="0.25">
      <c r="A52" s="11" t="s">
        <v>522</v>
      </c>
      <c r="B52" s="13">
        <v>5809</v>
      </c>
      <c r="C52" s="14">
        <f>(88/B52*100)</f>
        <v>1.5148906868652092</v>
      </c>
      <c r="D52" s="15">
        <v>5721</v>
      </c>
      <c r="E52" s="14">
        <v>4.4202490599999997</v>
      </c>
      <c r="F52" s="16">
        <v>0.30906854</v>
      </c>
      <c r="G52" s="14">
        <v>6.7682135199999998</v>
      </c>
      <c r="H52" s="16">
        <v>0.39043612</v>
      </c>
      <c r="I52" s="14">
        <v>25.541028600000001</v>
      </c>
      <c r="J52" s="16">
        <v>1.02363728</v>
      </c>
      <c r="K52" s="14">
        <v>50.574239239999997</v>
      </c>
      <c r="L52" s="16">
        <v>1.18218479</v>
      </c>
      <c r="M52" s="14">
        <v>9.9067821400000007</v>
      </c>
      <c r="N52" s="16">
        <v>0.63406980999999996</v>
      </c>
      <c r="O52" s="14" t="s">
        <v>582</v>
      </c>
      <c r="P52" s="16" t="s">
        <v>582</v>
      </c>
      <c r="Q52" s="14">
        <v>0</v>
      </c>
      <c r="R52" s="16">
        <v>0</v>
      </c>
      <c r="S52" s="14">
        <v>0</v>
      </c>
      <c r="T52" s="16">
        <v>0</v>
      </c>
      <c r="U52" s="14">
        <v>2.7894874500000002</v>
      </c>
      <c r="V52" s="16">
        <v>0.25566464</v>
      </c>
    </row>
    <row r="53" spans="1:22" x14ac:dyDescent="0.25">
      <c r="A53" s="11" t="s">
        <v>523</v>
      </c>
      <c r="B53" s="13">
        <v>5571</v>
      </c>
      <c r="C53" s="14">
        <f>(95/B53*100)</f>
        <v>1.7052593789265842</v>
      </c>
      <c r="D53" s="15">
        <v>5476</v>
      </c>
      <c r="E53" s="14">
        <v>9.4987238900000008</v>
      </c>
      <c r="F53" s="16">
        <v>0.37509299000000002</v>
      </c>
      <c r="G53" s="14">
        <v>16.951273749999999</v>
      </c>
      <c r="H53" s="16">
        <v>0.54358910000000005</v>
      </c>
      <c r="I53" s="14">
        <v>46.336079030000001</v>
      </c>
      <c r="J53" s="16">
        <v>0.66690362000000003</v>
      </c>
      <c r="K53" s="14">
        <v>16.027959110000001</v>
      </c>
      <c r="L53" s="16">
        <v>0.49403413000000002</v>
      </c>
      <c r="M53" s="14">
        <v>7.8525422599999999</v>
      </c>
      <c r="N53" s="16">
        <v>0.39348066999999998</v>
      </c>
      <c r="O53" s="14" t="s">
        <v>582</v>
      </c>
      <c r="P53" s="16" t="s">
        <v>582</v>
      </c>
      <c r="Q53" s="14">
        <v>0</v>
      </c>
      <c r="R53" s="16">
        <v>0</v>
      </c>
      <c r="S53" s="14">
        <v>0</v>
      </c>
      <c r="T53" s="16">
        <v>0</v>
      </c>
      <c r="U53" s="14">
        <v>3.3334219699999998</v>
      </c>
      <c r="V53" s="16">
        <v>0.24348342000000001</v>
      </c>
    </row>
    <row r="54" spans="1:22" x14ac:dyDescent="0.25">
      <c r="A54" s="11" t="s">
        <v>524</v>
      </c>
      <c r="B54" s="13">
        <v>4740</v>
      </c>
      <c r="C54" s="14">
        <f>(276/B54*100)</f>
        <v>5.8227848101265822</v>
      </c>
      <c r="D54" s="15">
        <v>4464</v>
      </c>
      <c r="E54" s="14">
        <v>7.7599246600000003</v>
      </c>
      <c r="F54" s="16">
        <v>0.56980059000000005</v>
      </c>
      <c r="G54" s="14">
        <v>7.6548837399999998</v>
      </c>
      <c r="H54" s="16">
        <v>0.52685276999999997</v>
      </c>
      <c r="I54" s="14">
        <v>25.915200639999998</v>
      </c>
      <c r="J54" s="16">
        <v>1.52069064</v>
      </c>
      <c r="K54" s="14">
        <v>44.588096559999997</v>
      </c>
      <c r="L54" s="16">
        <v>1.7250340399999999</v>
      </c>
      <c r="M54" s="14">
        <v>6.5465917300000003</v>
      </c>
      <c r="N54" s="16">
        <v>0.68854346</v>
      </c>
      <c r="O54" s="14" t="s">
        <v>582</v>
      </c>
      <c r="P54" s="16" t="s">
        <v>582</v>
      </c>
      <c r="Q54" s="14">
        <v>0</v>
      </c>
      <c r="R54" s="16">
        <v>0</v>
      </c>
      <c r="S54" s="14">
        <v>0</v>
      </c>
      <c r="T54" s="16">
        <v>0</v>
      </c>
      <c r="U54" s="14">
        <v>7.5353026700000001</v>
      </c>
      <c r="V54" s="16">
        <v>0.58170736000000001</v>
      </c>
    </row>
    <row r="55" spans="1:22" x14ac:dyDescent="0.25">
      <c r="A55" s="11" t="s">
        <v>525</v>
      </c>
      <c r="B55" s="13">
        <v>5316</v>
      </c>
      <c r="C55" s="14">
        <f>(22/B55*100)</f>
        <v>0.41384499623777277</v>
      </c>
      <c r="D55" s="15">
        <v>5294</v>
      </c>
      <c r="E55" s="14">
        <v>6.5245577800000003</v>
      </c>
      <c r="F55" s="16">
        <v>0.47449253000000002</v>
      </c>
      <c r="G55" s="14">
        <v>6.9608756899999999</v>
      </c>
      <c r="H55" s="16">
        <v>0.49612714000000002</v>
      </c>
      <c r="I55" s="14">
        <v>36.26086351</v>
      </c>
      <c r="J55" s="16">
        <v>1.2560176999999999</v>
      </c>
      <c r="K55" s="14">
        <v>46.83966427</v>
      </c>
      <c r="L55" s="16">
        <v>1.6086010100000001</v>
      </c>
      <c r="M55" s="14">
        <v>0</v>
      </c>
      <c r="N55" s="16">
        <v>0</v>
      </c>
      <c r="O55" s="14" t="s">
        <v>582</v>
      </c>
      <c r="P55" s="16" t="s">
        <v>582</v>
      </c>
      <c r="Q55" s="14">
        <v>0</v>
      </c>
      <c r="R55" s="16">
        <v>0</v>
      </c>
      <c r="S55" s="14">
        <v>0.36515455000000002</v>
      </c>
      <c r="T55" s="16">
        <v>0.10887549000000001</v>
      </c>
      <c r="U55" s="14">
        <v>3.0488842100000002</v>
      </c>
      <c r="V55" s="16">
        <v>0.26107978999999998</v>
      </c>
    </row>
    <row r="56" spans="1:22" x14ac:dyDescent="0.25">
      <c r="A56" s="11" t="s">
        <v>526</v>
      </c>
      <c r="B56" s="13">
        <v>5359</v>
      </c>
      <c r="C56" s="14">
        <f>(77/B56*100)</f>
        <v>1.4368352304534429</v>
      </c>
      <c r="D56" s="15">
        <v>5282</v>
      </c>
      <c r="E56" s="14">
        <v>5.1922075599999999</v>
      </c>
      <c r="F56" s="16">
        <v>0.33853739999999999</v>
      </c>
      <c r="G56" s="14">
        <v>18.435685729999999</v>
      </c>
      <c r="H56" s="16">
        <v>0.70593994000000004</v>
      </c>
      <c r="I56" s="14">
        <v>43.125818709999997</v>
      </c>
      <c r="J56" s="16">
        <v>0.79069584999999998</v>
      </c>
      <c r="K56" s="14">
        <v>4.6873791499999999</v>
      </c>
      <c r="L56" s="16">
        <v>0.43585896000000002</v>
      </c>
      <c r="M56" s="14">
        <v>27.760170609999999</v>
      </c>
      <c r="N56" s="16">
        <v>0.78547328999999999</v>
      </c>
      <c r="O56" s="14" t="s">
        <v>582</v>
      </c>
      <c r="P56" s="16" t="s">
        <v>582</v>
      </c>
      <c r="Q56" s="14">
        <v>0</v>
      </c>
      <c r="R56" s="16">
        <v>0</v>
      </c>
      <c r="S56" s="14">
        <v>0</v>
      </c>
      <c r="T56" s="16">
        <v>0</v>
      </c>
      <c r="U56" s="14">
        <v>0.79873824000000004</v>
      </c>
      <c r="V56" s="16">
        <v>0.12593588</v>
      </c>
    </row>
    <row r="57" spans="1:22" x14ac:dyDescent="0.25">
      <c r="A57" s="11" t="s">
        <v>527</v>
      </c>
      <c r="B57" s="13">
        <v>6513</v>
      </c>
      <c r="C57" s="14">
        <f>(0/B57*100)</f>
        <v>0</v>
      </c>
      <c r="D57" s="15">
        <v>6513</v>
      </c>
      <c r="E57" s="14">
        <v>3.9910405199999999</v>
      </c>
      <c r="F57" s="16">
        <v>0.3248897</v>
      </c>
      <c r="G57" s="14">
        <v>5.94365363</v>
      </c>
      <c r="H57" s="16">
        <v>0.41101645999999997</v>
      </c>
      <c r="I57" s="14">
        <v>52.960134850000003</v>
      </c>
      <c r="J57" s="16">
        <v>1.68784701</v>
      </c>
      <c r="K57" s="14">
        <v>34.04643686</v>
      </c>
      <c r="L57" s="16">
        <v>1.7557580800000001</v>
      </c>
      <c r="M57" s="14">
        <v>0</v>
      </c>
      <c r="N57" s="16">
        <v>0</v>
      </c>
      <c r="O57" s="14" t="s">
        <v>582</v>
      </c>
      <c r="P57" s="16" t="s">
        <v>582</v>
      </c>
      <c r="Q57" s="14">
        <v>0</v>
      </c>
      <c r="R57" s="16">
        <v>0</v>
      </c>
      <c r="S57" s="14">
        <v>8.3772890000000003E-2</v>
      </c>
      <c r="T57" s="16">
        <v>4.5138240000000003E-2</v>
      </c>
      <c r="U57" s="14">
        <v>2.9749612499999998</v>
      </c>
      <c r="V57" s="16">
        <v>0.48376533999999999</v>
      </c>
    </row>
    <row r="58" spans="1:22" x14ac:dyDescent="0.25">
      <c r="A58" s="11" t="s">
        <v>528</v>
      </c>
      <c r="B58" s="13">
        <v>7267</v>
      </c>
      <c r="C58" s="14">
        <f>(10/B58*100)</f>
        <v>0.13760836658868861</v>
      </c>
      <c r="D58" s="15">
        <v>7257</v>
      </c>
      <c r="E58" s="14">
        <v>11.52221143</v>
      </c>
      <c r="F58" s="16">
        <v>0.57298802000000004</v>
      </c>
      <c r="G58" s="14">
        <v>21.746604999999999</v>
      </c>
      <c r="H58" s="16">
        <v>0.79853905000000003</v>
      </c>
      <c r="I58" s="14">
        <v>29.770325150000001</v>
      </c>
      <c r="J58" s="16">
        <v>0.95390896000000003</v>
      </c>
      <c r="K58" s="14">
        <v>32.798256289999998</v>
      </c>
      <c r="L58" s="16">
        <v>1.38878773</v>
      </c>
      <c r="M58" s="14">
        <v>0</v>
      </c>
      <c r="N58" s="16">
        <v>0</v>
      </c>
      <c r="O58" s="14" t="s">
        <v>582</v>
      </c>
      <c r="P58" s="16" t="s">
        <v>582</v>
      </c>
      <c r="Q58" s="14">
        <v>0</v>
      </c>
      <c r="R58" s="16">
        <v>0</v>
      </c>
      <c r="S58" s="14">
        <v>0.53926814999999995</v>
      </c>
      <c r="T58" s="16">
        <v>0.10824934999999999</v>
      </c>
      <c r="U58" s="14">
        <v>3.62333398</v>
      </c>
      <c r="V58" s="16">
        <v>0.50120109999999995</v>
      </c>
    </row>
    <row r="59" spans="1:22" x14ac:dyDescent="0.25">
      <c r="A59" s="11" t="s">
        <v>529</v>
      </c>
      <c r="B59" s="13">
        <v>4826</v>
      </c>
      <c r="C59" s="14">
        <f>(26/B59*100)</f>
        <v>0.53874844591794446</v>
      </c>
      <c r="D59" s="15">
        <v>4800</v>
      </c>
      <c r="E59" s="14">
        <v>6.5816108299999998</v>
      </c>
      <c r="F59" s="16">
        <v>0.47029616000000002</v>
      </c>
      <c r="G59" s="14">
        <v>9.9656251699999991</v>
      </c>
      <c r="H59" s="16">
        <v>0.51382733999999997</v>
      </c>
      <c r="I59" s="14">
        <v>33.557904909999998</v>
      </c>
      <c r="J59" s="16">
        <v>0.87265477999999996</v>
      </c>
      <c r="K59" s="14">
        <v>46.819097929999998</v>
      </c>
      <c r="L59" s="16">
        <v>0.91429020000000005</v>
      </c>
      <c r="M59" s="14">
        <v>0</v>
      </c>
      <c r="N59" s="16">
        <v>0</v>
      </c>
      <c r="O59" s="14" t="s">
        <v>582</v>
      </c>
      <c r="P59" s="16" t="s">
        <v>582</v>
      </c>
      <c r="Q59" s="14">
        <v>0</v>
      </c>
      <c r="R59" s="16">
        <v>0</v>
      </c>
      <c r="S59" s="14">
        <v>0.52485855999999997</v>
      </c>
      <c r="T59" s="16">
        <v>0.11805514</v>
      </c>
      <c r="U59" s="14">
        <v>2.5509026000000001</v>
      </c>
      <c r="V59" s="16">
        <v>0.25520675999999998</v>
      </c>
    </row>
    <row r="60" spans="1:22" x14ac:dyDescent="0.25">
      <c r="A60" s="11" t="s">
        <v>530</v>
      </c>
      <c r="B60" s="13">
        <v>4546</v>
      </c>
      <c r="C60" s="14">
        <f>(15/B60*100)</f>
        <v>0.32996040475142985</v>
      </c>
      <c r="D60" s="15">
        <v>4531</v>
      </c>
      <c r="E60" s="14">
        <v>7.0032008399999999</v>
      </c>
      <c r="F60" s="16">
        <v>0.58015227999999996</v>
      </c>
      <c r="G60" s="14">
        <v>17.839319759999999</v>
      </c>
      <c r="H60" s="16">
        <v>1.2632131200000001</v>
      </c>
      <c r="I60" s="14">
        <v>45.060571969999998</v>
      </c>
      <c r="J60" s="16">
        <v>1.65642322</v>
      </c>
      <c r="K60" s="14">
        <v>27.19615117</v>
      </c>
      <c r="L60" s="16">
        <v>1.9134099200000001</v>
      </c>
      <c r="M60" s="14">
        <v>0</v>
      </c>
      <c r="N60" s="16">
        <v>0</v>
      </c>
      <c r="O60" s="14" t="s">
        <v>582</v>
      </c>
      <c r="P60" s="16" t="s">
        <v>582</v>
      </c>
      <c r="Q60" s="14">
        <v>1.6755909999999999E-2</v>
      </c>
      <c r="R60" s="16">
        <v>1.7007620000000001E-2</v>
      </c>
      <c r="S60" s="14">
        <v>0.38368129000000001</v>
      </c>
      <c r="T60" s="16">
        <v>0.11291928</v>
      </c>
      <c r="U60" s="14">
        <v>2.5003190700000002</v>
      </c>
      <c r="V60" s="16">
        <v>0.41933229</v>
      </c>
    </row>
    <row r="61" spans="1:22" x14ac:dyDescent="0.25">
      <c r="A61" s="11" t="s">
        <v>531</v>
      </c>
      <c r="B61" s="13">
        <v>6525</v>
      </c>
      <c r="C61" s="14">
        <f>(150/B61*100)</f>
        <v>2.2988505747126435</v>
      </c>
      <c r="D61" s="15">
        <v>6375</v>
      </c>
      <c r="E61" s="14">
        <v>7.4862819399999996</v>
      </c>
      <c r="F61" s="16">
        <v>0.35946409000000001</v>
      </c>
      <c r="G61" s="14">
        <v>11.215730629999999</v>
      </c>
      <c r="H61" s="16">
        <v>0.49346564999999998</v>
      </c>
      <c r="I61" s="14">
        <v>51.150888889999997</v>
      </c>
      <c r="J61" s="16">
        <v>0.76252246999999995</v>
      </c>
      <c r="K61" s="14">
        <v>22.867546229999999</v>
      </c>
      <c r="L61" s="16">
        <v>0.81544159000000005</v>
      </c>
      <c r="M61" s="14">
        <v>4.8488073800000002</v>
      </c>
      <c r="N61" s="16">
        <v>0.40798919</v>
      </c>
      <c r="O61" s="14" t="s">
        <v>582</v>
      </c>
      <c r="P61" s="16" t="s">
        <v>582</v>
      </c>
      <c r="Q61" s="14">
        <v>0</v>
      </c>
      <c r="R61" s="16">
        <v>0</v>
      </c>
      <c r="S61" s="14">
        <v>0</v>
      </c>
      <c r="T61" s="16">
        <v>0</v>
      </c>
      <c r="U61" s="14">
        <v>2.4307449399999999</v>
      </c>
      <c r="V61" s="16">
        <v>0.27122836</v>
      </c>
    </row>
    <row r="62" spans="1:22" x14ac:dyDescent="0.25">
      <c r="A62" s="11" t="s">
        <v>532</v>
      </c>
      <c r="B62" s="13">
        <v>4476</v>
      </c>
      <c r="C62" s="14">
        <f>(3/B62*100)</f>
        <v>6.7024128686327081E-2</v>
      </c>
      <c r="D62" s="15">
        <v>4473</v>
      </c>
      <c r="E62" s="14">
        <v>3.2505924300000002</v>
      </c>
      <c r="F62" s="16">
        <v>0.24350906</v>
      </c>
      <c r="G62" s="14">
        <v>8.1579318799999996</v>
      </c>
      <c r="H62" s="16">
        <v>0.45999668999999999</v>
      </c>
      <c r="I62" s="14">
        <v>66.864684789999998</v>
      </c>
      <c r="J62" s="16">
        <v>0.72629284000000005</v>
      </c>
      <c r="K62" s="14">
        <v>9.3787417699999995</v>
      </c>
      <c r="L62" s="16">
        <v>0.45400679999999999</v>
      </c>
      <c r="M62" s="14">
        <v>11.675766530000001</v>
      </c>
      <c r="N62" s="16">
        <v>0.40366419999999997</v>
      </c>
      <c r="O62" s="14" t="s">
        <v>582</v>
      </c>
      <c r="P62" s="16" t="s">
        <v>582</v>
      </c>
      <c r="Q62" s="14">
        <v>0</v>
      </c>
      <c r="R62" s="16">
        <v>0</v>
      </c>
      <c r="S62" s="14">
        <v>0</v>
      </c>
      <c r="T62" s="16">
        <v>0</v>
      </c>
      <c r="U62" s="14">
        <v>0.67228259999999995</v>
      </c>
      <c r="V62" s="16">
        <v>0.11725914</v>
      </c>
    </row>
    <row r="63" spans="1:22" x14ac:dyDescent="0.25">
      <c r="A63" s="11" t="s">
        <v>533</v>
      </c>
      <c r="B63" s="13">
        <v>5324</v>
      </c>
      <c r="C63" s="14">
        <f>(13/B63*100)</f>
        <v>0.24417731029301279</v>
      </c>
      <c r="D63" s="15">
        <v>5311</v>
      </c>
      <c r="E63" s="14">
        <v>5.9867224800000001</v>
      </c>
      <c r="F63" s="16">
        <v>0.39839596999999999</v>
      </c>
      <c r="G63" s="14">
        <v>8.0471533300000004</v>
      </c>
      <c r="H63" s="16">
        <v>0.39812238</v>
      </c>
      <c r="I63" s="14">
        <v>25.075059029999998</v>
      </c>
      <c r="J63" s="16">
        <v>0.64043046999999997</v>
      </c>
      <c r="K63" s="14">
        <v>51.866947089999996</v>
      </c>
      <c r="L63" s="16">
        <v>0.65059157000000001</v>
      </c>
      <c r="M63" s="14">
        <v>0</v>
      </c>
      <c r="N63" s="16">
        <v>0</v>
      </c>
      <c r="O63" s="14" t="s">
        <v>582</v>
      </c>
      <c r="P63" s="16" t="s">
        <v>582</v>
      </c>
      <c r="Q63" s="14">
        <v>4.1378529999999997E-2</v>
      </c>
      <c r="R63" s="16">
        <v>2.938062E-2</v>
      </c>
      <c r="S63" s="14">
        <v>0.14455598</v>
      </c>
      <c r="T63" s="16">
        <v>5.2843559999999998E-2</v>
      </c>
      <c r="U63" s="14">
        <v>8.8381835599999992</v>
      </c>
      <c r="V63" s="16">
        <v>0.39972729000000001</v>
      </c>
    </row>
    <row r="64" spans="1:22" x14ac:dyDescent="0.25">
      <c r="A64" s="11" t="s">
        <v>534</v>
      </c>
      <c r="B64" s="13">
        <v>3634</v>
      </c>
      <c r="C64" s="14">
        <f>(3/B64*100)</f>
        <v>8.2553659878921298E-2</v>
      </c>
      <c r="D64" s="15">
        <v>3631</v>
      </c>
      <c r="E64" s="14">
        <v>4.0985541599999999</v>
      </c>
      <c r="F64" s="16">
        <v>0.33930099000000002</v>
      </c>
      <c r="G64" s="14">
        <v>15.750009479999999</v>
      </c>
      <c r="H64" s="16">
        <v>0.71123643000000003</v>
      </c>
      <c r="I64" s="14">
        <v>64.462115870000005</v>
      </c>
      <c r="J64" s="16">
        <v>0.81586871000000005</v>
      </c>
      <c r="K64" s="14">
        <v>12.521561159999999</v>
      </c>
      <c r="L64" s="16">
        <v>0.48677587</v>
      </c>
      <c r="M64" s="14">
        <v>0</v>
      </c>
      <c r="N64" s="16">
        <v>0</v>
      </c>
      <c r="O64" s="14" t="s">
        <v>582</v>
      </c>
      <c r="P64" s="16" t="s">
        <v>582</v>
      </c>
      <c r="Q64" s="14">
        <v>0</v>
      </c>
      <c r="R64" s="16">
        <v>0</v>
      </c>
      <c r="S64" s="14">
        <v>6.2734960000000006E-2</v>
      </c>
      <c r="T64" s="16">
        <v>4.3502510000000001E-2</v>
      </c>
      <c r="U64" s="14">
        <v>3.1050243599999998</v>
      </c>
      <c r="V64" s="16">
        <v>0.27685517999999998</v>
      </c>
    </row>
    <row r="65" spans="1:22" x14ac:dyDescent="0.25">
      <c r="A65" s="11" t="s">
        <v>535</v>
      </c>
      <c r="B65" s="13">
        <v>5325</v>
      </c>
      <c r="C65" s="14">
        <f>(14/B65*100)</f>
        <v>0.26291079812206569</v>
      </c>
      <c r="D65" s="15">
        <v>5311</v>
      </c>
      <c r="E65" s="14">
        <v>4.7667539799999998</v>
      </c>
      <c r="F65" s="16">
        <v>0.35314160999999999</v>
      </c>
      <c r="G65" s="14">
        <v>5.8013036400000004</v>
      </c>
      <c r="H65" s="16">
        <v>0.48373976000000002</v>
      </c>
      <c r="I65" s="14">
        <v>56.813232399999997</v>
      </c>
      <c r="J65" s="16">
        <v>1.2464006000000001</v>
      </c>
      <c r="K65" s="14">
        <v>29.636645659999999</v>
      </c>
      <c r="L65" s="16">
        <v>1.24071855</v>
      </c>
      <c r="M65" s="14">
        <v>0</v>
      </c>
      <c r="N65" s="16">
        <v>0</v>
      </c>
      <c r="O65" s="14" t="s">
        <v>582</v>
      </c>
      <c r="P65" s="16" t="s">
        <v>582</v>
      </c>
      <c r="Q65" s="14">
        <v>0.31741085000000002</v>
      </c>
      <c r="R65" s="16">
        <v>7.0748050000000007E-2</v>
      </c>
      <c r="S65" s="14">
        <v>0</v>
      </c>
      <c r="T65" s="16">
        <v>0</v>
      </c>
      <c r="U65" s="14">
        <v>2.6646534700000002</v>
      </c>
      <c r="V65" s="16">
        <v>0.25364735999999999</v>
      </c>
    </row>
    <row r="66" spans="1:22" x14ac:dyDescent="0.25">
      <c r="A66" s="11" t="s">
        <v>536</v>
      </c>
      <c r="B66" s="13">
        <v>5665</v>
      </c>
      <c r="C66" s="14">
        <f>(82/B66*100)</f>
        <v>1.4474845542806707</v>
      </c>
      <c r="D66" s="15">
        <v>5583</v>
      </c>
      <c r="E66" s="14">
        <v>6.8329896000000003</v>
      </c>
      <c r="F66" s="16">
        <v>0.32232017000000002</v>
      </c>
      <c r="G66" s="14">
        <v>8.3911203699999994</v>
      </c>
      <c r="H66" s="16">
        <v>0.35814729000000001</v>
      </c>
      <c r="I66" s="14">
        <v>16.743527950000001</v>
      </c>
      <c r="J66" s="16">
        <v>0.47700733000000001</v>
      </c>
      <c r="K66" s="14">
        <v>49.629615829999999</v>
      </c>
      <c r="L66" s="16">
        <v>0.57573092000000003</v>
      </c>
      <c r="M66" s="14">
        <v>11.135823889999999</v>
      </c>
      <c r="N66" s="16">
        <v>0.36733463999999999</v>
      </c>
      <c r="O66" s="14" t="s">
        <v>582</v>
      </c>
      <c r="P66" s="16" t="s">
        <v>582</v>
      </c>
      <c r="Q66" s="14">
        <v>0</v>
      </c>
      <c r="R66" s="16">
        <v>0</v>
      </c>
      <c r="S66" s="14">
        <v>0</v>
      </c>
      <c r="T66" s="16">
        <v>0</v>
      </c>
      <c r="U66" s="14">
        <v>7.2669223599999997</v>
      </c>
      <c r="V66" s="16">
        <v>0.37649998000000001</v>
      </c>
    </row>
    <row r="67" spans="1:22" x14ac:dyDescent="0.25">
      <c r="A67" s="11" t="s">
        <v>537</v>
      </c>
      <c r="B67" s="13">
        <v>6971</v>
      </c>
      <c r="C67" s="14">
        <f>(480/B67*100)</f>
        <v>6.8856692009754692</v>
      </c>
      <c r="D67" s="15">
        <v>6491</v>
      </c>
      <c r="E67" s="14">
        <v>14.965422609999999</v>
      </c>
      <c r="F67" s="16">
        <v>0.71755846000000001</v>
      </c>
      <c r="G67" s="14">
        <v>15.235931689999999</v>
      </c>
      <c r="H67" s="16">
        <v>0.66427440999999998</v>
      </c>
      <c r="I67" s="14">
        <v>32.836507130000001</v>
      </c>
      <c r="J67" s="16">
        <v>0.93591027999999998</v>
      </c>
      <c r="K67" s="14">
        <v>28.025275950000001</v>
      </c>
      <c r="L67" s="16">
        <v>1.2192167899999999</v>
      </c>
      <c r="M67" s="14">
        <v>5.3457863000000003</v>
      </c>
      <c r="N67" s="16">
        <v>0.44287100000000001</v>
      </c>
      <c r="O67" s="14" t="s">
        <v>582</v>
      </c>
      <c r="P67" s="16" t="s">
        <v>582</v>
      </c>
      <c r="Q67" s="14">
        <v>0</v>
      </c>
      <c r="R67" s="16">
        <v>0</v>
      </c>
      <c r="S67" s="14">
        <v>0</v>
      </c>
      <c r="T67" s="16">
        <v>0</v>
      </c>
      <c r="U67" s="14">
        <v>3.59107632</v>
      </c>
      <c r="V67" s="16">
        <v>0.26362319000000001</v>
      </c>
    </row>
    <row r="68" spans="1:22" x14ac:dyDescent="0.25">
      <c r="A68" s="11" t="s">
        <v>538</v>
      </c>
      <c r="B68" s="13">
        <v>12083</v>
      </c>
      <c r="C68" s="14">
        <f>(30/B68*100)</f>
        <v>0.2482827112472068</v>
      </c>
      <c r="D68" s="15">
        <v>12053</v>
      </c>
      <c r="E68" s="14">
        <v>10.37682826</v>
      </c>
      <c r="F68" s="16">
        <v>0.25634050000000003</v>
      </c>
      <c r="G68" s="14">
        <v>19.98394059</v>
      </c>
      <c r="H68" s="16">
        <v>0.41171802000000002</v>
      </c>
      <c r="I68" s="14">
        <v>37.476647679999999</v>
      </c>
      <c r="J68" s="16">
        <v>0.44618334999999998</v>
      </c>
      <c r="K68" s="14">
        <v>12.687327030000001</v>
      </c>
      <c r="L68" s="16">
        <v>0.25164078000000001</v>
      </c>
      <c r="M68" s="14">
        <v>14.943834799999999</v>
      </c>
      <c r="N68" s="16">
        <v>0.29651817000000003</v>
      </c>
      <c r="O68" s="14" t="s">
        <v>582</v>
      </c>
      <c r="P68" s="16" t="s">
        <v>582</v>
      </c>
      <c r="Q68" s="14">
        <v>0</v>
      </c>
      <c r="R68" s="16">
        <v>0</v>
      </c>
      <c r="S68" s="14">
        <v>0</v>
      </c>
      <c r="T68" s="16">
        <v>0</v>
      </c>
      <c r="U68" s="14">
        <v>4.5314216399999996</v>
      </c>
      <c r="V68" s="16">
        <v>0.18786853000000001</v>
      </c>
    </row>
    <row r="69" spans="1:22" x14ac:dyDescent="0.25">
      <c r="A69" s="11" t="s">
        <v>539</v>
      </c>
      <c r="B69" s="13">
        <v>4876</v>
      </c>
      <c r="C69" s="14">
        <f>(0/B69*100)</f>
        <v>0</v>
      </c>
      <c r="D69" s="15">
        <v>4876</v>
      </c>
      <c r="E69" s="14">
        <v>8.2891278899999996</v>
      </c>
      <c r="F69" s="16">
        <v>0.63940631999999997</v>
      </c>
      <c r="G69" s="14">
        <v>11.579933309999999</v>
      </c>
      <c r="H69" s="16">
        <v>0.82577990000000001</v>
      </c>
      <c r="I69" s="14">
        <v>54.623908849999999</v>
      </c>
      <c r="J69" s="16">
        <v>1.4514971400000001</v>
      </c>
      <c r="K69" s="14">
        <v>25.144109400000001</v>
      </c>
      <c r="L69" s="16">
        <v>1.2917639299999999</v>
      </c>
      <c r="M69" s="14">
        <v>0</v>
      </c>
      <c r="N69" s="16">
        <v>0</v>
      </c>
      <c r="O69" s="14" t="s">
        <v>582</v>
      </c>
      <c r="P69" s="16" t="s">
        <v>582</v>
      </c>
      <c r="Q69" s="14">
        <v>0</v>
      </c>
      <c r="R69" s="16">
        <v>0</v>
      </c>
      <c r="S69" s="14">
        <v>0</v>
      </c>
      <c r="T69" s="16">
        <v>0</v>
      </c>
      <c r="U69" s="14">
        <v>0.36292055000000001</v>
      </c>
      <c r="V69" s="16">
        <v>0.14164715999999999</v>
      </c>
    </row>
    <row r="70" spans="1:22" x14ac:dyDescent="0.25">
      <c r="A70" s="11" t="s">
        <v>540</v>
      </c>
      <c r="B70" s="13">
        <v>6036</v>
      </c>
      <c r="C70" s="14">
        <f>(223/B70*100)</f>
        <v>3.6944996686547382</v>
      </c>
      <c r="D70" s="15">
        <v>5813</v>
      </c>
      <c r="E70" s="14">
        <v>7.4002894100000001</v>
      </c>
      <c r="F70" s="16">
        <v>0.45530912000000001</v>
      </c>
      <c r="G70" s="14">
        <v>22.728229410000001</v>
      </c>
      <c r="H70" s="16">
        <v>1.0132245099999999</v>
      </c>
      <c r="I70" s="14">
        <v>58.5077268</v>
      </c>
      <c r="J70" s="16">
        <v>0.95698371999999998</v>
      </c>
      <c r="K70" s="14">
        <v>3.6376182300000002</v>
      </c>
      <c r="L70" s="16">
        <v>0.40839092999999999</v>
      </c>
      <c r="M70" s="14">
        <v>4.3266809899999998</v>
      </c>
      <c r="N70" s="16">
        <v>0.28253083000000001</v>
      </c>
      <c r="O70" s="14" t="s">
        <v>582</v>
      </c>
      <c r="P70" s="16" t="s">
        <v>582</v>
      </c>
      <c r="Q70" s="14">
        <v>0</v>
      </c>
      <c r="R70" s="16">
        <v>0</v>
      </c>
      <c r="S70" s="14">
        <v>0</v>
      </c>
      <c r="T70" s="16">
        <v>0</v>
      </c>
      <c r="U70" s="14">
        <v>3.39945517</v>
      </c>
      <c r="V70" s="16">
        <v>0.21707829000000001</v>
      </c>
    </row>
    <row r="71" spans="1:22" x14ac:dyDescent="0.25">
      <c r="A71" s="11" t="s">
        <v>541</v>
      </c>
      <c r="B71" s="13">
        <v>6115</v>
      </c>
      <c r="C71" s="14">
        <f>(23/B71*100)</f>
        <v>0.3761242845461979</v>
      </c>
      <c r="D71" s="15">
        <v>6092</v>
      </c>
      <c r="E71" s="14">
        <v>5.9804173199999999</v>
      </c>
      <c r="F71" s="16">
        <v>0.36148012000000002</v>
      </c>
      <c r="G71" s="14">
        <v>14.343942220000001</v>
      </c>
      <c r="H71" s="16">
        <v>0.70823866000000002</v>
      </c>
      <c r="I71" s="14">
        <v>62.743417790000002</v>
      </c>
      <c r="J71" s="16">
        <v>0.78750189999999998</v>
      </c>
      <c r="K71" s="14">
        <v>10.9303738</v>
      </c>
      <c r="L71" s="16">
        <v>0.46638769000000002</v>
      </c>
      <c r="M71" s="14">
        <v>5.67548225</v>
      </c>
      <c r="N71" s="16">
        <v>0.27705200000000002</v>
      </c>
      <c r="O71" s="14" t="s">
        <v>582</v>
      </c>
      <c r="P71" s="16" t="s">
        <v>582</v>
      </c>
      <c r="Q71" s="14">
        <v>0</v>
      </c>
      <c r="R71" s="16">
        <v>0</v>
      </c>
      <c r="S71" s="14">
        <v>0</v>
      </c>
      <c r="T71" s="16">
        <v>0</v>
      </c>
      <c r="U71" s="14">
        <v>0.32636662</v>
      </c>
      <c r="V71" s="16">
        <v>7.1592980000000001E-2</v>
      </c>
    </row>
    <row r="72" spans="1:22" x14ac:dyDescent="0.25">
      <c r="A72" s="11" t="s">
        <v>542</v>
      </c>
      <c r="B72" s="13">
        <v>7708</v>
      </c>
      <c r="C72" s="14">
        <f>(5/B72*100)</f>
        <v>6.4867669953295279E-2</v>
      </c>
      <c r="D72" s="15">
        <v>7703</v>
      </c>
      <c r="E72" s="14">
        <v>3.53932972</v>
      </c>
      <c r="F72" s="16">
        <v>0.22519975</v>
      </c>
      <c r="G72" s="14">
        <v>6.3227092699999998</v>
      </c>
      <c r="H72" s="16">
        <v>0.41114874000000001</v>
      </c>
      <c r="I72" s="14">
        <v>51.030169899999997</v>
      </c>
      <c r="J72" s="16">
        <v>1.1533275000000001</v>
      </c>
      <c r="K72" s="14">
        <v>30.577882070000001</v>
      </c>
      <c r="L72" s="16">
        <v>1.3005290599999999</v>
      </c>
      <c r="M72" s="14">
        <v>8.2003239800000003</v>
      </c>
      <c r="N72" s="16">
        <v>0.96499683000000003</v>
      </c>
      <c r="O72" s="14" t="s">
        <v>582</v>
      </c>
      <c r="P72" s="16" t="s">
        <v>582</v>
      </c>
      <c r="Q72" s="14">
        <v>0</v>
      </c>
      <c r="R72" s="16">
        <v>0</v>
      </c>
      <c r="S72" s="14">
        <v>0</v>
      </c>
      <c r="T72" s="16">
        <v>0</v>
      </c>
      <c r="U72" s="14">
        <v>0.32958505999999999</v>
      </c>
      <c r="V72" s="16">
        <v>7.2996030000000003E-2</v>
      </c>
    </row>
    <row r="73" spans="1:22" x14ac:dyDescent="0.25">
      <c r="A73" s="11" t="s">
        <v>543</v>
      </c>
      <c r="B73" s="13">
        <v>8249</v>
      </c>
      <c r="C73" s="14">
        <f>(166/B73*100)</f>
        <v>2.0123651351678991</v>
      </c>
      <c r="D73" s="15">
        <v>8083</v>
      </c>
      <c r="E73" s="14">
        <v>6.9271744200000001</v>
      </c>
      <c r="F73" s="16">
        <v>0.42818788000000002</v>
      </c>
      <c r="G73" s="14">
        <v>13.632460399999999</v>
      </c>
      <c r="H73" s="16">
        <v>0.60844931000000002</v>
      </c>
      <c r="I73" s="14">
        <v>54.307079299999998</v>
      </c>
      <c r="J73" s="16">
        <v>0.84991799000000001</v>
      </c>
      <c r="K73" s="14">
        <v>12.78600683</v>
      </c>
      <c r="L73" s="16">
        <v>0.64647175000000001</v>
      </c>
      <c r="M73" s="14">
        <v>11.48330339</v>
      </c>
      <c r="N73" s="16">
        <v>0.72301694000000005</v>
      </c>
      <c r="O73" s="14" t="s">
        <v>582</v>
      </c>
      <c r="P73" s="16" t="s">
        <v>582</v>
      </c>
      <c r="Q73" s="14">
        <v>0</v>
      </c>
      <c r="R73" s="16">
        <v>0</v>
      </c>
      <c r="S73" s="14">
        <v>0</v>
      </c>
      <c r="T73" s="16">
        <v>0</v>
      </c>
      <c r="U73" s="14">
        <v>0.86397564999999998</v>
      </c>
      <c r="V73" s="16">
        <v>0.15720851</v>
      </c>
    </row>
    <row r="74" spans="1:22" x14ac:dyDescent="0.25">
      <c r="A74" s="11" t="s">
        <v>544</v>
      </c>
      <c r="B74" s="13">
        <v>4692</v>
      </c>
      <c r="C74" s="14">
        <f>(82/B74*100)</f>
        <v>1.7476555839727195</v>
      </c>
      <c r="D74" s="15">
        <v>4610</v>
      </c>
      <c r="E74" s="14">
        <v>7.7478254499999997</v>
      </c>
      <c r="F74" s="16">
        <v>0.39303936</v>
      </c>
      <c r="G74" s="14">
        <v>23.00012035</v>
      </c>
      <c r="H74" s="16">
        <v>0.64011576000000003</v>
      </c>
      <c r="I74" s="14">
        <v>42.983468440000003</v>
      </c>
      <c r="J74" s="16">
        <v>0.76663486000000003</v>
      </c>
      <c r="K74" s="14">
        <v>20.434828069999998</v>
      </c>
      <c r="L74" s="16">
        <v>0.57906347999999996</v>
      </c>
      <c r="M74" s="14">
        <v>0</v>
      </c>
      <c r="N74" s="16">
        <v>0</v>
      </c>
      <c r="O74" s="14" t="s">
        <v>582</v>
      </c>
      <c r="P74" s="16" t="s">
        <v>582</v>
      </c>
      <c r="Q74" s="14">
        <v>0</v>
      </c>
      <c r="R74" s="16">
        <v>0</v>
      </c>
      <c r="S74" s="14">
        <v>9.7920370000000007E-2</v>
      </c>
      <c r="T74" s="16">
        <v>4.5061280000000002E-2</v>
      </c>
      <c r="U74" s="14">
        <v>5.7358373199999999</v>
      </c>
      <c r="V74" s="16">
        <v>0.35625453000000001</v>
      </c>
    </row>
    <row r="75" spans="1:22" x14ac:dyDescent="0.25">
      <c r="A75" s="11" t="s">
        <v>545</v>
      </c>
      <c r="B75" s="13">
        <v>5375</v>
      </c>
      <c r="C75" s="14">
        <f>(259/B75*100)</f>
        <v>4.8186046511627909</v>
      </c>
      <c r="D75" s="15">
        <v>5116</v>
      </c>
      <c r="E75" s="14">
        <v>9.6110703700000002</v>
      </c>
      <c r="F75" s="16">
        <v>0.40981242000000001</v>
      </c>
      <c r="G75" s="14">
        <v>20.22759817</v>
      </c>
      <c r="H75" s="16">
        <v>0.63513796</v>
      </c>
      <c r="I75" s="14">
        <v>37.504515290000001</v>
      </c>
      <c r="J75" s="16">
        <v>0.87608448000000005</v>
      </c>
      <c r="K75" s="14">
        <v>16.870138279999999</v>
      </c>
      <c r="L75" s="16">
        <v>0.7101904</v>
      </c>
      <c r="M75" s="14">
        <v>8.2993948100000008</v>
      </c>
      <c r="N75" s="16">
        <v>0.72809756000000003</v>
      </c>
      <c r="O75" s="14" t="s">
        <v>582</v>
      </c>
      <c r="P75" s="16" t="s">
        <v>582</v>
      </c>
      <c r="Q75" s="14">
        <v>0</v>
      </c>
      <c r="R75" s="16">
        <v>0</v>
      </c>
      <c r="S75" s="14">
        <v>0</v>
      </c>
      <c r="T75" s="16">
        <v>0</v>
      </c>
      <c r="U75" s="14">
        <v>7.48728309</v>
      </c>
      <c r="V75" s="16">
        <v>0.49848052999999998</v>
      </c>
    </row>
    <row r="76" spans="1:22" x14ac:dyDescent="0.25">
      <c r="A76" s="11" t="s">
        <v>546</v>
      </c>
      <c r="B76" s="13">
        <v>14167</v>
      </c>
      <c r="C76" s="14">
        <f>(233/B76*100)</f>
        <v>1.6446671843015459</v>
      </c>
      <c r="D76" s="15">
        <v>13934</v>
      </c>
      <c r="E76" s="14">
        <v>11.11727658</v>
      </c>
      <c r="F76" s="16">
        <v>0.3503233</v>
      </c>
      <c r="G76" s="14">
        <v>19.314438110000001</v>
      </c>
      <c r="H76" s="16">
        <v>0.49796285000000001</v>
      </c>
      <c r="I76" s="14">
        <v>37.465856909999999</v>
      </c>
      <c r="J76" s="16">
        <v>0.73268730000000004</v>
      </c>
      <c r="K76" s="14">
        <v>17.253713220000002</v>
      </c>
      <c r="L76" s="16">
        <v>0.83099005999999997</v>
      </c>
      <c r="M76" s="14">
        <v>12.057652900000001</v>
      </c>
      <c r="N76" s="16">
        <v>0.48522748999999998</v>
      </c>
      <c r="O76" s="14" t="s">
        <v>582</v>
      </c>
      <c r="P76" s="16" t="s">
        <v>582</v>
      </c>
      <c r="Q76" s="14">
        <v>0</v>
      </c>
      <c r="R76" s="16">
        <v>0</v>
      </c>
      <c r="S76" s="14">
        <v>0</v>
      </c>
      <c r="T76" s="16">
        <v>0</v>
      </c>
      <c r="U76" s="14">
        <v>2.7910622900000002</v>
      </c>
      <c r="V76" s="16">
        <v>0.2239467</v>
      </c>
    </row>
    <row r="77" spans="1:22" x14ac:dyDescent="0.25">
      <c r="A77" s="11" t="s">
        <v>547</v>
      </c>
      <c r="B77" s="13">
        <v>6062</v>
      </c>
      <c r="C77" s="14">
        <f>(201/B77*100)</f>
        <v>3.3157373804025072</v>
      </c>
      <c r="D77" s="15">
        <v>5861</v>
      </c>
      <c r="E77" s="14">
        <v>5.1960449300000002</v>
      </c>
      <c r="F77" s="16">
        <v>0.29351671000000001</v>
      </c>
      <c r="G77" s="14">
        <v>8.2816621999999995</v>
      </c>
      <c r="H77" s="16">
        <v>0.36161088000000002</v>
      </c>
      <c r="I77" s="14">
        <v>41.509063869999999</v>
      </c>
      <c r="J77" s="16">
        <v>1.1205223</v>
      </c>
      <c r="K77" s="14">
        <v>24.20650122</v>
      </c>
      <c r="L77" s="16">
        <v>1.05902121</v>
      </c>
      <c r="M77" s="14">
        <v>11.53011268</v>
      </c>
      <c r="N77" s="16">
        <v>0.59986209000000001</v>
      </c>
      <c r="O77" s="14" t="s">
        <v>582</v>
      </c>
      <c r="P77" s="16" t="s">
        <v>582</v>
      </c>
      <c r="Q77" s="14">
        <v>0</v>
      </c>
      <c r="R77" s="16">
        <v>0</v>
      </c>
      <c r="S77" s="14">
        <v>0</v>
      </c>
      <c r="T77" s="16">
        <v>0</v>
      </c>
      <c r="U77" s="14">
        <v>9.27661509</v>
      </c>
      <c r="V77" s="16">
        <v>0.48801394999999997</v>
      </c>
    </row>
    <row r="78" spans="1:22" x14ac:dyDescent="0.25">
      <c r="A78" s="11" t="s">
        <v>548</v>
      </c>
      <c r="B78" s="13">
        <v>5826</v>
      </c>
      <c r="C78" s="14">
        <f>(0/B78*100)</f>
        <v>0</v>
      </c>
      <c r="D78" s="15">
        <v>5826</v>
      </c>
      <c r="E78" s="14">
        <v>3.2305481700000001</v>
      </c>
      <c r="F78" s="16">
        <v>0.40792347000000001</v>
      </c>
      <c r="G78" s="14">
        <v>3.25818634</v>
      </c>
      <c r="H78" s="16">
        <v>0.29156187</v>
      </c>
      <c r="I78" s="14">
        <v>66.930593029999997</v>
      </c>
      <c r="J78" s="16">
        <v>1.73458527</v>
      </c>
      <c r="K78" s="14">
        <v>26.433189989999999</v>
      </c>
      <c r="L78" s="16">
        <v>1.7682440500000001</v>
      </c>
      <c r="M78" s="14">
        <v>0</v>
      </c>
      <c r="N78" s="16">
        <v>0</v>
      </c>
      <c r="O78" s="14" t="s">
        <v>582</v>
      </c>
      <c r="P78" s="16" t="s">
        <v>582</v>
      </c>
      <c r="Q78" s="14">
        <v>2.4295359999999998E-2</v>
      </c>
      <c r="R78" s="16">
        <v>2.426712E-2</v>
      </c>
      <c r="S78" s="14">
        <v>2.9982559999999998E-2</v>
      </c>
      <c r="T78" s="16">
        <v>2.1598220000000001E-2</v>
      </c>
      <c r="U78" s="14">
        <v>9.3204549999999997E-2</v>
      </c>
      <c r="V78" s="16">
        <v>4.0004169999999999E-2</v>
      </c>
    </row>
    <row r="79" spans="1:22" ht="24.95" customHeight="1" x14ac:dyDescent="0.25">
      <c r="A79" s="11" t="s">
        <v>549</v>
      </c>
      <c r="B79" s="13">
        <v>1657</v>
      </c>
      <c r="C79" s="14">
        <f>(41/B79*100)</f>
        <v>2.4743512371756187</v>
      </c>
      <c r="D79" s="15">
        <v>1616</v>
      </c>
      <c r="E79" s="14">
        <v>2.7784939299999998</v>
      </c>
      <c r="F79" s="16">
        <v>0.5209743</v>
      </c>
      <c r="G79" s="14">
        <v>7.9587331099999998</v>
      </c>
      <c r="H79" s="16">
        <v>1.03850793</v>
      </c>
      <c r="I79" s="14">
        <v>45.331436549999999</v>
      </c>
      <c r="J79" s="16">
        <v>3.0781174099999999</v>
      </c>
      <c r="K79" s="14">
        <v>42.229276830000003</v>
      </c>
      <c r="L79" s="16">
        <v>3.6279820200000001</v>
      </c>
      <c r="M79" s="14">
        <v>0</v>
      </c>
      <c r="N79" s="16">
        <v>0</v>
      </c>
      <c r="O79" s="14" t="s">
        <v>582</v>
      </c>
      <c r="P79" s="16" t="s">
        <v>582</v>
      </c>
      <c r="Q79" s="14">
        <v>0</v>
      </c>
      <c r="R79" s="16">
        <v>0</v>
      </c>
      <c r="S79" s="14">
        <v>0</v>
      </c>
      <c r="T79" s="16">
        <v>0</v>
      </c>
      <c r="U79" s="14">
        <v>1.70205958</v>
      </c>
      <c r="V79" s="16">
        <v>0.46501387</v>
      </c>
    </row>
    <row r="80" spans="1:22" x14ac:dyDescent="0.25">
      <c r="A80" s="11" t="s">
        <v>550</v>
      </c>
      <c r="B80" s="13">
        <v>7841</v>
      </c>
      <c r="C80" s="14">
        <f>(0/B80*100)</f>
        <v>0</v>
      </c>
      <c r="D80" s="15">
        <v>7841</v>
      </c>
      <c r="E80" s="14">
        <v>15.52684279</v>
      </c>
      <c r="F80" s="16">
        <v>0.65009969999999995</v>
      </c>
      <c r="G80" s="14">
        <v>20.112640649999999</v>
      </c>
      <c r="H80" s="16">
        <v>0.62965399</v>
      </c>
      <c r="I80" s="14">
        <v>48.956923070000002</v>
      </c>
      <c r="J80" s="16">
        <v>0.75618220999999997</v>
      </c>
      <c r="K80" s="14">
        <v>15.24512966</v>
      </c>
      <c r="L80" s="16">
        <v>0.76015175000000001</v>
      </c>
      <c r="M80" s="14">
        <v>0</v>
      </c>
      <c r="N80" s="16">
        <v>0</v>
      </c>
      <c r="O80" s="14" t="s">
        <v>582</v>
      </c>
      <c r="P80" s="16" t="s">
        <v>582</v>
      </c>
      <c r="Q80" s="14">
        <v>0</v>
      </c>
      <c r="R80" s="16">
        <v>0</v>
      </c>
      <c r="S80" s="14">
        <v>1.7029200000000001E-2</v>
      </c>
      <c r="T80" s="16">
        <v>1.6995909999999999E-2</v>
      </c>
      <c r="U80" s="14">
        <v>0.14143463000000001</v>
      </c>
      <c r="V80" s="16">
        <v>5.4641229999999999E-2</v>
      </c>
    </row>
    <row r="81" spans="1:22" x14ac:dyDescent="0.25">
      <c r="A81" s="19" t="s">
        <v>551</v>
      </c>
      <c r="B81" s="13">
        <v>8861</v>
      </c>
      <c r="C81" s="14">
        <f>(78/B81*100)</f>
        <v>0.88026182146484599</v>
      </c>
      <c r="D81" s="15">
        <v>8783</v>
      </c>
      <c r="E81" s="14">
        <v>12.35001291</v>
      </c>
      <c r="F81" s="16">
        <v>0.46326135000000002</v>
      </c>
      <c r="G81" s="14">
        <v>18.35782639</v>
      </c>
      <c r="H81" s="16">
        <v>0.62202014000000005</v>
      </c>
      <c r="I81" s="14">
        <v>52.383368949999998</v>
      </c>
      <c r="J81" s="16">
        <v>0.92051576000000002</v>
      </c>
      <c r="K81" s="14">
        <v>5.8194850499999999</v>
      </c>
      <c r="L81" s="16">
        <v>0.48482924999999999</v>
      </c>
      <c r="M81" s="14">
        <v>10.524507789999999</v>
      </c>
      <c r="N81" s="16">
        <v>0.71870358000000001</v>
      </c>
      <c r="O81" s="14" t="s">
        <v>582</v>
      </c>
      <c r="P81" s="16" t="s">
        <v>582</v>
      </c>
      <c r="Q81" s="14">
        <v>0</v>
      </c>
      <c r="R81" s="16">
        <v>0</v>
      </c>
      <c r="S81" s="14">
        <v>0</v>
      </c>
      <c r="T81" s="16">
        <v>0</v>
      </c>
      <c r="U81" s="14">
        <v>0.56479891000000004</v>
      </c>
      <c r="V81" s="16">
        <v>0.10904419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789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5.2665801200000004</v>
      </c>
      <c r="F7" s="16">
        <v>0.24194381000000001</v>
      </c>
      <c r="G7" s="14">
        <v>14.78489748</v>
      </c>
      <c r="H7" s="16">
        <v>0.40831820000000002</v>
      </c>
      <c r="I7" s="14">
        <v>34.895492179999998</v>
      </c>
      <c r="J7" s="16">
        <v>0.60652773999999998</v>
      </c>
      <c r="K7" s="14">
        <v>27.720621189999999</v>
      </c>
      <c r="L7" s="16">
        <v>0.57756642999999996</v>
      </c>
      <c r="M7" s="14">
        <v>14.71754432</v>
      </c>
      <c r="N7" s="16">
        <v>0.49760631</v>
      </c>
      <c r="O7" s="14" t="s">
        <v>582</v>
      </c>
      <c r="P7" s="16" t="s">
        <v>582</v>
      </c>
      <c r="Q7" s="14">
        <v>0</v>
      </c>
      <c r="R7" s="16">
        <v>0</v>
      </c>
      <c r="S7" s="14">
        <v>0</v>
      </c>
      <c r="T7" s="16">
        <v>0</v>
      </c>
      <c r="U7" s="14">
        <v>2.61486471</v>
      </c>
      <c r="V7" s="16">
        <v>0.15945720999999999</v>
      </c>
    </row>
    <row r="8" spans="1:22" x14ac:dyDescent="0.25">
      <c r="A8" s="11" t="s">
        <v>478</v>
      </c>
      <c r="B8" s="13">
        <v>7007</v>
      </c>
      <c r="C8" s="14">
        <f>(58/B8*100)</f>
        <v>0.82774368488654193</v>
      </c>
      <c r="D8" s="15">
        <v>6949</v>
      </c>
      <c r="E8" s="14">
        <v>7.3969854899999996</v>
      </c>
      <c r="F8" s="16">
        <v>0.45155232000000001</v>
      </c>
      <c r="G8" s="14">
        <v>15.54739135</v>
      </c>
      <c r="H8" s="16">
        <v>0.67181141</v>
      </c>
      <c r="I8" s="14">
        <v>29.5549727</v>
      </c>
      <c r="J8" s="16">
        <v>0.72915660000000004</v>
      </c>
      <c r="K8" s="14">
        <v>26.373133299999999</v>
      </c>
      <c r="L8" s="16">
        <v>0.97623305999999999</v>
      </c>
      <c r="M8" s="14">
        <v>16.855711379999999</v>
      </c>
      <c r="N8" s="16">
        <v>0.87237944000000001</v>
      </c>
      <c r="O8" s="14" t="s">
        <v>582</v>
      </c>
      <c r="P8" s="16" t="s">
        <v>582</v>
      </c>
      <c r="Q8" s="14">
        <v>0.47490385000000002</v>
      </c>
      <c r="R8" s="16">
        <v>0.11687626</v>
      </c>
      <c r="S8" s="14">
        <v>0</v>
      </c>
      <c r="T8" s="16">
        <v>0</v>
      </c>
      <c r="U8" s="14">
        <v>3.7969019400000001</v>
      </c>
      <c r="V8" s="16">
        <v>0.29163276999999999</v>
      </c>
    </row>
    <row r="9" spans="1:22" x14ac:dyDescent="0.25">
      <c r="A9" s="11" t="s">
        <v>479</v>
      </c>
      <c r="B9" s="13">
        <v>9651</v>
      </c>
      <c r="C9" s="14">
        <f>(519/B9*100)</f>
        <v>5.3776810693192418</v>
      </c>
      <c r="D9" s="15">
        <v>9132</v>
      </c>
      <c r="E9" s="14">
        <v>5.1555120299999997</v>
      </c>
      <c r="F9" s="16">
        <v>0.31312476</v>
      </c>
      <c r="G9" s="14">
        <v>11.51684528</v>
      </c>
      <c r="H9" s="16">
        <v>0.40446893</v>
      </c>
      <c r="I9" s="14">
        <v>30.155516670000001</v>
      </c>
      <c r="J9" s="16">
        <v>0.56768098</v>
      </c>
      <c r="K9" s="14">
        <v>39.884536400000002</v>
      </c>
      <c r="L9" s="16">
        <v>0.76690718000000002</v>
      </c>
      <c r="M9" s="14">
        <v>5.1532427299999997</v>
      </c>
      <c r="N9" s="16">
        <v>0.39647491000000001</v>
      </c>
      <c r="O9" s="14" t="s">
        <v>582</v>
      </c>
      <c r="P9" s="16" t="s">
        <v>582</v>
      </c>
      <c r="Q9" s="14">
        <v>3.1546866900000001</v>
      </c>
      <c r="R9" s="16">
        <v>0.56443255999999997</v>
      </c>
      <c r="S9" s="14">
        <v>0</v>
      </c>
      <c r="T9" s="16">
        <v>0</v>
      </c>
      <c r="U9" s="14">
        <v>4.9796601999999996</v>
      </c>
      <c r="V9" s="16">
        <v>0.28859370000000001</v>
      </c>
    </row>
    <row r="10" spans="1:22" x14ac:dyDescent="0.25">
      <c r="A10" s="11" t="s">
        <v>480</v>
      </c>
      <c r="B10" s="13">
        <v>20058</v>
      </c>
      <c r="C10" s="14">
        <f>(548/B10*100)</f>
        <v>2.7320769767673747</v>
      </c>
      <c r="D10" s="15">
        <v>19510</v>
      </c>
      <c r="E10" s="14">
        <v>9.1228820600000002</v>
      </c>
      <c r="F10" s="16">
        <v>0.34229816000000002</v>
      </c>
      <c r="G10" s="14">
        <v>17.883600699999999</v>
      </c>
      <c r="H10" s="16">
        <v>0.38445447999999999</v>
      </c>
      <c r="I10" s="14">
        <v>36.463360450000003</v>
      </c>
      <c r="J10" s="16">
        <v>0.61454253000000003</v>
      </c>
      <c r="K10" s="14">
        <v>26.629665729999999</v>
      </c>
      <c r="L10" s="16">
        <v>0.60236334999999996</v>
      </c>
      <c r="M10" s="14">
        <v>7.6103678800000001</v>
      </c>
      <c r="N10" s="16">
        <v>0.36816956000000001</v>
      </c>
      <c r="O10" s="14" t="s">
        <v>582</v>
      </c>
      <c r="P10" s="16" t="s">
        <v>582</v>
      </c>
      <c r="Q10" s="14">
        <v>0</v>
      </c>
      <c r="R10" s="16">
        <v>0</v>
      </c>
      <c r="S10" s="14">
        <v>0</v>
      </c>
      <c r="T10" s="16">
        <v>0</v>
      </c>
      <c r="U10" s="14">
        <v>2.2901231900000001</v>
      </c>
      <c r="V10" s="16">
        <v>0.23149945</v>
      </c>
    </row>
    <row r="11" spans="1:22" x14ac:dyDescent="0.25">
      <c r="A11" s="11" t="s">
        <v>481</v>
      </c>
      <c r="B11" s="13">
        <v>7053</v>
      </c>
      <c r="C11" s="14">
        <f>(107/B11*100)</f>
        <v>1.5170849283992627</v>
      </c>
      <c r="D11" s="15">
        <v>6946</v>
      </c>
      <c r="E11" s="14">
        <v>12.413455190000001</v>
      </c>
      <c r="F11" s="16">
        <v>0.53091979</v>
      </c>
      <c r="G11" s="14">
        <v>16.271906850000001</v>
      </c>
      <c r="H11" s="16">
        <v>0.55406476000000005</v>
      </c>
      <c r="I11" s="14">
        <v>36.500949140000003</v>
      </c>
      <c r="J11" s="16">
        <v>0.59572305000000003</v>
      </c>
      <c r="K11" s="14">
        <v>21.324484510000001</v>
      </c>
      <c r="L11" s="16">
        <v>0.69058441000000004</v>
      </c>
      <c r="M11" s="14">
        <v>10.47164394</v>
      </c>
      <c r="N11" s="16">
        <v>0.57021394000000003</v>
      </c>
      <c r="O11" s="14" t="s">
        <v>582</v>
      </c>
      <c r="P11" s="16" t="s">
        <v>582</v>
      </c>
      <c r="Q11" s="14">
        <v>0</v>
      </c>
      <c r="R11" s="16">
        <v>0</v>
      </c>
      <c r="S11" s="14">
        <v>0</v>
      </c>
      <c r="T11" s="16">
        <v>0</v>
      </c>
      <c r="U11" s="14">
        <v>3.0175603600000001</v>
      </c>
      <c r="V11" s="16">
        <v>0.28356631999999998</v>
      </c>
    </row>
    <row r="12" spans="1:22" x14ac:dyDescent="0.25">
      <c r="A12" s="11" t="s">
        <v>482</v>
      </c>
      <c r="B12" s="13">
        <v>6894</v>
      </c>
      <c r="C12" s="14">
        <f>(59/B12*100)</f>
        <v>0.85581665216129965</v>
      </c>
      <c r="D12" s="15">
        <v>6835</v>
      </c>
      <c r="E12" s="14">
        <v>8.3334230900000001</v>
      </c>
      <c r="F12" s="16">
        <v>0.37133068000000002</v>
      </c>
      <c r="G12" s="14">
        <v>17.478776010000001</v>
      </c>
      <c r="H12" s="16">
        <v>0.58975655000000005</v>
      </c>
      <c r="I12" s="14">
        <v>39.116937460000003</v>
      </c>
      <c r="J12" s="16">
        <v>0.70645088</v>
      </c>
      <c r="K12" s="14">
        <v>25.111626139999998</v>
      </c>
      <c r="L12" s="16">
        <v>0.77981765999999997</v>
      </c>
      <c r="M12" s="14">
        <v>3.9779236600000001</v>
      </c>
      <c r="N12" s="16">
        <v>0.38596943</v>
      </c>
      <c r="O12" s="14" t="s">
        <v>582</v>
      </c>
      <c r="P12" s="16" t="s">
        <v>582</v>
      </c>
      <c r="Q12" s="14">
        <v>2.3477860100000001</v>
      </c>
      <c r="R12" s="16">
        <v>0.59181510000000004</v>
      </c>
      <c r="S12" s="14">
        <v>0</v>
      </c>
      <c r="T12" s="16">
        <v>0</v>
      </c>
      <c r="U12" s="14">
        <v>3.6335276300000001</v>
      </c>
      <c r="V12" s="16">
        <v>0.25690384999999999</v>
      </c>
    </row>
    <row r="13" spans="1:22" x14ac:dyDescent="0.25">
      <c r="A13" s="11" t="s">
        <v>483</v>
      </c>
      <c r="B13" s="13">
        <v>7161</v>
      </c>
      <c r="C13" s="14">
        <f>(138/B13*100)</f>
        <v>1.9271051529116048</v>
      </c>
      <c r="D13" s="15">
        <v>7023</v>
      </c>
      <c r="E13" s="14">
        <v>11.61456505</v>
      </c>
      <c r="F13" s="16">
        <v>0.43150696999999999</v>
      </c>
      <c r="G13" s="14">
        <v>29.87549598</v>
      </c>
      <c r="H13" s="16">
        <v>0.88732948</v>
      </c>
      <c r="I13" s="14">
        <v>34.997155509999999</v>
      </c>
      <c r="J13" s="16">
        <v>0.64447938999999999</v>
      </c>
      <c r="K13" s="14">
        <v>13.6207285</v>
      </c>
      <c r="L13" s="16">
        <v>0.65186069999999996</v>
      </c>
      <c r="M13" s="14">
        <v>3.2199474600000002</v>
      </c>
      <c r="N13" s="16">
        <v>0.39118810999999998</v>
      </c>
      <c r="O13" s="14" t="s">
        <v>582</v>
      </c>
      <c r="P13" s="16" t="s">
        <v>582</v>
      </c>
      <c r="Q13" s="14">
        <v>4.0971660200000004</v>
      </c>
      <c r="R13" s="16">
        <v>0.47163031</v>
      </c>
      <c r="S13" s="14">
        <v>0</v>
      </c>
      <c r="T13" s="16">
        <v>0</v>
      </c>
      <c r="U13" s="14">
        <v>2.5749414900000001</v>
      </c>
      <c r="V13" s="16">
        <v>0.23429754999999999</v>
      </c>
    </row>
    <row r="14" spans="1:22" x14ac:dyDescent="0.25">
      <c r="A14" s="11" t="s">
        <v>484</v>
      </c>
      <c r="B14" s="13">
        <v>5587</v>
      </c>
      <c r="C14" s="14">
        <f>(78/B14*100)</f>
        <v>1.3960980848398066</v>
      </c>
      <c r="D14" s="15">
        <v>5509</v>
      </c>
      <c r="E14" s="14">
        <v>3.8066334999999998</v>
      </c>
      <c r="F14" s="16">
        <v>0.31928492000000003</v>
      </c>
      <c r="G14" s="14">
        <v>10.511120679999999</v>
      </c>
      <c r="H14" s="16">
        <v>0.44152103999999998</v>
      </c>
      <c r="I14" s="14">
        <v>39.5722722</v>
      </c>
      <c r="J14" s="16">
        <v>0.81100633</v>
      </c>
      <c r="K14" s="14">
        <v>41.635939110000002</v>
      </c>
      <c r="L14" s="16">
        <v>0.97107885000000005</v>
      </c>
      <c r="M14" s="14">
        <v>2.4375598599999999</v>
      </c>
      <c r="N14" s="16">
        <v>0.23124138</v>
      </c>
      <c r="O14" s="14" t="s">
        <v>582</v>
      </c>
      <c r="P14" s="16" t="s">
        <v>582</v>
      </c>
      <c r="Q14" s="14">
        <v>0</v>
      </c>
      <c r="R14" s="16">
        <v>0</v>
      </c>
      <c r="S14" s="14">
        <v>0</v>
      </c>
      <c r="T14" s="16">
        <v>0</v>
      </c>
      <c r="U14" s="14">
        <v>2.0364746399999998</v>
      </c>
      <c r="V14" s="16">
        <v>0.22909301000000001</v>
      </c>
    </row>
    <row r="15" spans="1:22" x14ac:dyDescent="0.25">
      <c r="A15" s="11" t="s">
        <v>485</v>
      </c>
      <c r="B15" s="13">
        <v>5882</v>
      </c>
      <c r="C15" s="14">
        <f>(64/B15*100)</f>
        <v>1.0880652839170351</v>
      </c>
      <c r="D15" s="15">
        <v>5818</v>
      </c>
      <c r="E15" s="14">
        <v>3.36751581</v>
      </c>
      <c r="F15" s="16">
        <v>0.26048855999999998</v>
      </c>
      <c r="G15" s="14">
        <v>10.81882201</v>
      </c>
      <c r="H15" s="16">
        <v>0.59817178000000004</v>
      </c>
      <c r="I15" s="14">
        <v>33.023121770000003</v>
      </c>
      <c r="J15" s="16">
        <v>0.70129989000000004</v>
      </c>
      <c r="K15" s="14">
        <v>47.204084029999997</v>
      </c>
      <c r="L15" s="16">
        <v>1.0252494400000001</v>
      </c>
      <c r="M15" s="14">
        <v>1.5671625</v>
      </c>
      <c r="N15" s="16">
        <v>0.19266767000000001</v>
      </c>
      <c r="O15" s="14" t="s">
        <v>582</v>
      </c>
      <c r="P15" s="16" t="s">
        <v>582</v>
      </c>
      <c r="Q15" s="14">
        <v>1.0146771299999999</v>
      </c>
      <c r="R15" s="16">
        <v>0.45482085999999999</v>
      </c>
      <c r="S15" s="14">
        <v>0</v>
      </c>
      <c r="T15" s="16">
        <v>0</v>
      </c>
      <c r="U15" s="14">
        <v>3.0046167399999999</v>
      </c>
      <c r="V15" s="16">
        <v>0.26299139999999999</v>
      </c>
    </row>
    <row r="16" spans="1:22" x14ac:dyDescent="0.25">
      <c r="A16" s="11" t="s">
        <v>486</v>
      </c>
      <c r="B16" s="13">
        <v>6108</v>
      </c>
      <c r="C16" s="14">
        <f>(123/B16*100)</f>
        <v>2.0137524557956779</v>
      </c>
      <c r="D16" s="15">
        <v>5985</v>
      </c>
      <c r="E16" s="14">
        <v>11.8841664</v>
      </c>
      <c r="F16" s="16">
        <v>0.44399488999999998</v>
      </c>
      <c r="G16" s="14">
        <v>27.829281859999998</v>
      </c>
      <c r="H16" s="16">
        <v>0.72036142999999997</v>
      </c>
      <c r="I16" s="14">
        <v>32.825044140000003</v>
      </c>
      <c r="J16" s="16">
        <v>0.73965312000000005</v>
      </c>
      <c r="K16" s="14">
        <v>15.301056300000001</v>
      </c>
      <c r="L16" s="16">
        <v>0.69992244999999997</v>
      </c>
      <c r="M16" s="14">
        <v>7.7891775399999998</v>
      </c>
      <c r="N16" s="16">
        <v>0.68909482</v>
      </c>
      <c r="O16" s="14" t="s">
        <v>582</v>
      </c>
      <c r="P16" s="16" t="s">
        <v>582</v>
      </c>
      <c r="Q16" s="14">
        <v>0</v>
      </c>
      <c r="R16" s="16">
        <v>0</v>
      </c>
      <c r="S16" s="14">
        <v>0</v>
      </c>
      <c r="T16" s="16">
        <v>0</v>
      </c>
      <c r="U16" s="14">
        <v>4.3712737600000002</v>
      </c>
      <c r="V16" s="16">
        <v>0.37892864999999998</v>
      </c>
    </row>
    <row r="17" spans="1:22" x14ac:dyDescent="0.25">
      <c r="A17" s="11" t="s">
        <v>487</v>
      </c>
      <c r="B17" s="13">
        <v>6504</v>
      </c>
      <c r="C17" s="14">
        <f>(1262/B17*100)</f>
        <v>19.403444034440344</v>
      </c>
      <c r="D17" s="15">
        <v>5242</v>
      </c>
      <c r="E17" s="14">
        <v>5.8394742600000002</v>
      </c>
      <c r="F17" s="16">
        <v>0.35291708999999999</v>
      </c>
      <c r="G17" s="14">
        <v>20.073361720000001</v>
      </c>
      <c r="H17" s="16">
        <v>0.69776514000000001</v>
      </c>
      <c r="I17" s="14">
        <v>36.179011529999997</v>
      </c>
      <c r="J17" s="16">
        <v>0.91010214</v>
      </c>
      <c r="K17" s="14">
        <v>23.992787069999999</v>
      </c>
      <c r="L17" s="16">
        <v>0.75831035999999996</v>
      </c>
      <c r="M17" s="14">
        <v>4.2589413699999996</v>
      </c>
      <c r="N17" s="16">
        <v>0.58198897999999999</v>
      </c>
      <c r="O17" s="14" t="s">
        <v>582</v>
      </c>
      <c r="P17" s="16" t="s">
        <v>582</v>
      </c>
      <c r="Q17" s="14">
        <v>2.8204724900000002</v>
      </c>
      <c r="R17" s="16">
        <v>0.36941055</v>
      </c>
      <c r="S17" s="14">
        <v>0</v>
      </c>
      <c r="T17" s="16">
        <v>0</v>
      </c>
      <c r="U17" s="14">
        <v>6.8359515499999999</v>
      </c>
      <c r="V17" s="16">
        <v>0.49429030000000002</v>
      </c>
    </row>
    <row r="18" spans="1:22" x14ac:dyDescent="0.25">
      <c r="A18" s="11" t="s">
        <v>488</v>
      </c>
      <c r="B18" s="13">
        <v>5532</v>
      </c>
      <c r="C18" s="14">
        <f>(29/B18*100)</f>
        <v>0.52422270426608819</v>
      </c>
      <c r="D18" s="15">
        <v>5503</v>
      </c>
      <c r="E18" s="14">
        <v>10.177324670000001</v>
      </c>
      <c r="F18" s="16">
        <v>0.53680813000000005</v>
      </c>
      <c r="G18" s="14">
        <v>18.752637409999998</v>
      </c>
      <c r="H18" s="16">
        <v>0.69302944</v>
      </c>
      <c r="I18" s="14">
        <v>36.624864870000003</v>
      </c>
      <c r="J18" s="16">
        <v>0.80152690000000004</v>
      </c>
      <c r="K18" s="14">
        <v>27.07306749</v>
      </c>
      <c r="L18" s="16">
        <v>0.76757797999999999</v>
      </c>
      <c r="M18" s="14">
        <v>4.1571547500000001</v>
      </c>
      <c r="N18" s="16">
        <v>0.35353232000000001</v>
      </c>
      <c r="O18" s="14" t="s">
        <v>582</v>
      </c>
      <c r="P18" s="16" t="s">
        <v>582</v>
      </c>
      <c r="Q18" s="14">
        <v>0</v>
      </c>
      <c r="R18" s="16">
        <v>0</v>
      </c>
      <c r="S18" s="14">
        <v>0</v>
      </c>
      <c r="T18" s="16">
        <v>0</v>
      </c>
      <c r="U18" s="14">
        <v>3.2149508</v>
      </c>
      <c r="V18" s="16">
        <v>0.38805078999999998</v>
      </c>
    </row>
    <row r="19" spans="1:22" x14ac:dyDescent="0.25">
      <c r="A19" s="11" t="s">
        <v>489</v>
      </c>
      <c r="B19" s="13">
        <v>5658</v>
      </c>
      <c r="C19" s="14">
        <f>(178/B19*100)</f>
        <v>3.1459879816189464</v>
      </c>
      <c r="D19" s="15">
        <v>5480</v>
      </c>
      <c r="E19" s="14">
        <v>4.8462304100000004</v>
      </c>
      <c r="F19" s="16">
        <v>0.30039543000000002</v>
      </c>
      <c r="G19" s="14">
        <v>10.458538109999999</v>
      </c>
      <c r="H19" s="16">
        <v>0.48142748000000002</v>
      </c>
      <c r="I19" s="14">
        <v>32.704185860000003</v>
      </c>
      <c r="J19" s="16">
        <v>0.86867262000000001</v>
      </c>
      <c r="K19" s="14">
        <v>34.031020599999998</v>
      </c>
      <c r="L19" s="16">
        <v>0.94575147999999998</v>
      </c>
      <c r="M19" s="14">
        <v>14.18278035</v>
      </c>
      <c r="N19" s="16">
        <v>1.2826927400000001</v>
      </c>
      <c r="O19" s="14" t="s">
        <v>582</v>
      </c>
      <c r="P19" s="16" t="s">
        <v>582</v>
      </c>
      <c r="Q19" s="14">
        <v>0</v>
      </c>
      <c r="R19" s="16">
        <v>0</v>
      </c>
      <c r="S19" s="14">
        <v>0</v>
      </c>
      <c r="T19" s="16">
        <v>0</v>
      </c>
      <c r="U19" s="14">
        <v>3.77724467</v>
      </c>
      <c r="V19" s="16">
        <v>0.32242801999999998</v>
      </c>
    </row>
    <row r="20" spans="1:22" x14ac:dyDescent="0.25">
      <c r="A20" s="11" t="s">
        <v>490</v>
      </c>
      <c r="B20" s="13">
        <v>3371</v>
      </c>
      <c r="C20" s="14">
        <f>(75/B20*100)</f>
        <v>2.2248590922574905</v>
      </c>
      <c r="D20" s="15">
        <v>3296</v>
      </c>
      <c r="E20" s="14">
        <v>7.8037653699999998</v>
      </c>
      <c r="F20" s="16">
        <v>0.49579641000000002</v>
      </c>
      <c r="G20" s="14">
        <v>18.895683569999999</v>
      </c>
      <c r="H20" s="16">
        <v>0.71216685000000002</v>
      </c>
      <c r="I20" s="14">
        <v>40.973509649999997</v>
      </c>
      <c r="J20" s="16">
        <v>0.87544211000000005</v>
      </c>
      <c r="K20" s="14">
        <v>22.722492339999999</v>
      </c>
      <c r="L20" s="16">
        <v>0.73904658000000001</v>
      </c>
      <c r="M20" s="14">
        <v>7.3078253999999996</v>
      </c>
      <c r="N20" s="16">
        <v>0.35115152999999999</v>
      </c>
      <c r="O20" s="14" t="s">
        <v>582</v>
      </c>
      <c r="P20" s="16" t="s">
        <v>582</v>
      </c>
      <c r="Q20" s="14">
        <v>0</v>
      </c>
      <c r="R20" s="16">
        <v>0</v>
      </c>
      <c r="S20" s="14">
        <v>0</v>
      </c>
      <c r="T20" s="16">
        <v>0</v>
      </c>
      <c r="U20" s="14">
        <v>2.29672367</v>
      </c>
      <c r="V20" s="16">
        <v>0.22573451999999999</v>
      </c>
    </row>
    <row r="21" spans="1:22" x14ac:dyDescent="0.25">
      <c r="A21" s="11" t="s">
        <v>491</v>
      </c>
      <c r="B21" s="13">
        <v>5741</v>
      </c>
      <c r="C21" s="14">
        <f>(47/B21*100)</f>
        <v>0.81867270510364054</v>
      </c>
      <c r="D21" s="15">
        <v>5694</v>
      </c>
      <c r="E21" s="14">
        <v>6.7150890099999998</v>
      </c>
      <c r="F21" s="16">
        <v>0.34701451999999999</v>
      </c>
      <c r="G21" s="14">
        <v>16.189820310000002</v>
      </c>
      <c r="H21" s="16">
        <v>0.55502857000000005</v>
      </c>
      <c r="I21" s="14">
        <v>34.487903150000001</v>
      </c>
      <c r="J21" s="16">
        <v>0.79805941999999996</v>
      </c>
      <c r="K21" s="14">
        <v>32.052391980000003</v>
      </c>
      <c r="L21" s="16">
        <v>0.89294415999999999</v>
      </c>
      <c r="M21" s="14">
        <v>9.1485014699999994</v>
      </c>
      <c r="N21" s="16">
        <v>0.86687303999999998</v>
      </c>
      <c r="O21" s="14" t="s">
        <v>582</v>
      </c>
      <c r="P21" s="16" t="s">
        <v>582</v>
      </c>
      <c r="Q21" s="14">
        <v>0</v>
      </c>
      <c r="R21" s="16">
        <v>0</v>
      </c>
      <c r="S21" s="14">
        <v>0</v>
      </c>
      <c r="T21" s="16">
        <v>0</v>
      </c>
      <c r="U21" s="14">
        <v>1.4062940799999999</v>
      </c>
      <c r="V21" s="16">
        <v>0.16367915</v>
      </c>
    </row>
    <row r="22" spans="1:22" x14ac:dyDescent="0.25">
      <c r="A22" s="11" t="s">
        <v>492</v>
      </c>
      <c r="B22" s="13">
        <v>6598</v>
      </c>
      <c r="C22" s="14">
        <f>(36/B22*100)</f>
        <v>0.54561988481357981</v>
      </c>
      <c r="D22" s="15">
        <v>6562</v>
      </c>
      <c r="E22" s="14">
        <v>12.569553880000001</v>
      </c>
      <c r="F22" s="16">
        <v>0.48872461</v>
      </c>
      <c r="G22" s="14">
        <v>24.49280602</v>
      </c>
      <c r="H22" s="16">
        <v>0.64741117999999998</v>
      </c>
      <c r="I22" s="14">
        <v>33.180753080000002</v>
      </c>
      <c r="J22" s="16">
        <v>0.85049277000000001</v>
      </c>
      <c r="K22" s="14">
        <v>14.25907127</v>
      </c>
      <c r="L22" s="16">
        <v>0.61665252000000004</v>
      </c>
      <c r="M22" s="14">
        <v>11.841523820000001</v>
      </c>
      <c r="N22" s="16">
        <v>1.1450866</v>
      </c>
      <c r="O22" s="14" t="s">
        <v>582</v>
      </c>
      <c r="P22" s="16" t="s">
        <v>582</v>
      </c>
      <c r="Q22" s="14">
        <v>0</v>
      </c>
      <c r="R22" s="16">
        <v>0</v>
      </c>
      <c r="S22" s="14">
        <v>1.301336E-2</v>
      </c>
      <c r="T22" s="16">
        <v>9.2005100000000003E-3</v>
      </c>
      <c r="U22" s="14">
        <v>3.64327858</v>
      </c>
      <c r="V22" s="16">
        <v>0.35447212</v>
      </c>
    </row>
    <row r="23" spans="1:22" x14ac:dyDescent="0.25">
      <c r="A23" s="11" t="s">
        <v>493</v>
      </c>
      <c r="B23" s="13">
        <v>11583</v>
      </c>
      <c r="C23" s="14">
        <f>(235/B23*100)</f>
        <v>2.0288353621686954</v>
      </c>
      <c r="D23" s="15">
        <v>11348</v>
      </c>
      <c r="E23" s="14">
        <v>7.2190681799999998</v>
      </c>
      <c r="F23" s="16">
        <v>0.41292789000000002</v>
      </c>
      <c r="G23" s="14">
        <v>17.620522019999999</v>
      </c>
      <c r="H23" s="16">
        <v>0.53228217</v>
      </c>
      <c r="I23" s="14">
        <v>43.165924339999997</v>
      </c>
      <c r="J23" s="16">
        <v>0.79092001999999995</v>
      </c>
      <c r="K23" s="14">
        <v>21.35514409</v>
      </c>
      <c r="L23" s="16">
        <v>0.59776052000000002</v>
      </c>
      <c r="M23" s="14">
        <v>7.1814117</v>
      </c>
      <c r="N23" s="16">
        <v>0.42209309</v>
      </c>
      <c r="O23" s="14" t="s">
        <v>582</v>
      </c>
      <c r="P23" s="16" t="s">
        <v>582</v>
      </c>
      <c r="Q23" s="14">
        <v>0</v>
      </c>
      <c r="R23" s="16">
        <v>0</v>
      </c>
      <c r="S23" s="14">
        <v>0</v>
      </c>
      <c r="T23" s="16">
        <v>0</v>
      </c>
      <c r="U23" s="14">
        <v>3.45792967</v>
      </c>
      <c r="V23" s="16">
        <v>0.27048530999999998</v>
      </c>
    </row>
    <row r="24" spans="1:22" x14ac:dyDescent="0.25">
      <c r="A24" s="11" t="s">
        <v>494</v>
      </c>
      <c r="B24" s="13">
        <v>6647</v>
      </c>
      <c r="C24" s="14">
        <f>(7/B24*100)</f>
        <v>0.10531066646607493</v>
      </c>
      <c r="D24" s="15">
        <v>6640</v>
      </c>
      <c r="E24" s="14">
        <v>3.79307069</v>
      </c>
      <c r="F24" s="16">
        <v>0.3413429</v>
      </c>
      <c r="G24" s="14">
        <v>7.8550230399999998</v>
      </c>
      <c r="H24" s="16">
        <v>0.41296277999999997</v>
      </c>
      <c r="I24" s="14">
        <v>25.160418409999998</v>
      </c>
      <c r="J24" s="16">
        <v>0.83378931999999994</v>
      </c>
      <c r="K24" s="14">
        <v>58.36764178</v>
      </c>
      <c r="L24" s="16">
        <v>1.3715581699999999</v>
      </c>
      <c r="M24" s="14">
        <v>3.0920435500000001</v>
      </c>
      <c r="N24" s="16">
        <v>1.0365100599999999</v>
      </c>
      <c r="O24" s="14" t="s">
        <v>582</v>
      </c>
      <c r="P24" s="16" t="s">
        <v>582</v>
      </c>
      <c r="Q24" s="14">
        <v>0</v>
      </c>
      <c r="R24" s="16">
        <v>0</v>
      </c>
      <c r="S24" s="14">
        <v>0</v>
      </c>
      <c r="T24" s="16">
        <v>0</v>
      </c>
      <c r="U24" s="14">
        <v>1.73180253</v>
      </c>
      <c r="V24" s="16">
        <v>0.18876154000000001</v>
      </c>
    </row>
    <row r="25" spans="1:22" x14ac:dyDescent="0.25">
      <c r="A25" s="11" t="s">
        <v>495</v>
      </c>
      <c r="B25" s="13">
        <v>5581</v>
      </c>
      <c r="C25" s="14">
        <f>(25/B25*100)</f>
        <v>0.44794839634474104</v>
      </c>
      <c r="D25" s="15">
        <v>5556</v>
      </c>
      <c r="E25" s="14">
        <v>3.4169556000000001</v>
      </c>
      <c r="F25" s="16">
        <v>0.29744625000000002</v>
      </c>
      <c r="G25" s="14">
        <v>8.0194741799999996</v>
      </c>
      <c r="H25" s="16">
        <v>0.54347025999999998</v>
      </c>
      <c r="I25" s="14">
        <v>25.970441640000001</v>
      </c>
      <c r="J25" s="16">
        <v>1.0085157300000001</v>
      </c>
      <c r="K25" s="14">
        <v>54.413481590000004</v>
      </c>
      <c r="L25" s="16">
        <v>1.41071155</v>
      </c>
      <c r="M25" s="14">
        <v>7.63089832</v>
      </c>
      <c r="N25" s="16">
        <v>0.77175081999999995</v>
      </c>
      <c r="O25" s="14" t="s">
        <v>582</v>
      </c>
      <c r="P25" s="16" t="s">
        <v>582</v>
      </c>
      <c r="Q25" s="14">
        <v>0</v>
      </c>
      <c r="R25" s="16">
        <v>0</v>
      </c>
      <c r="S25" s="14">
        <v>0</v>
      </c>
      <c r="T25" s="16">
        <v>0</v>
      </c>
      <c r="U25" s="14">
        <v>0.54874867000000005</v>
      </c>
      <c r="V25" s="16">
        <v>0.10075184</v>
      </c>
    </row>
    <row r="26" spans="1:22" x14ac:dyDescent="0.25">
      <c r="A26" s="11" t="s">
        <v>496</v>
      </c>
      <c r="B26" s="13">
        <v>4869</v>
      </c>
      <c r="C26" s="14">
        <f>(53/B26*100)</f>
        <v>1.088519203121791</v>
      </c>
      <c r="D26" s="15">
        <v>4816</v>
      </c>
      <c r="E26" s="14">
        <v>6.1190671500000002</v>
      </c>
      <c r="F26" s="16">
        <v>0.39501720000000001</v>
      </c>
      <c r="G26" s="14">
        <v>19.076691660000002</v>
      </c>
      <c r="H26" s="16">
        <v>0.75720226000000002</v>
      </c>
      <c r="I26" s="14">
        <v>44.349116070000001</v>
      </c>
      <c r="J26" s="16">
        <v>0.81170785999999995</v>
      </c>
      <c r="K26" s="14">
        <v>22.418231800000001</v>
      </c>
      <c r="L26" s="16">
        <v>0.77080225000000002</v>
      </c>
      <c r="M26" s="14">
        <v>5.89672602</v>
      </c>
      <c r="N26" s="16">
        <v>0.42936436</v>
      </c>
      <c r="O26" s="14" t="s">
        <v>582</v>
      </c>
      <c r="P26" s="16" t="s">
        <v>582</v>
      </c>
      <c r="Q26" s="14">
        <v>0</v>
      </c>
      <c r="R26" s="16">
        <v>0</v>
      </c>
      <c r="S26" s="14">
        <v>0</v>
      </c>
      <c r="T26" s="16">
        <v>0</v>
      </c>
      <c r="U26" s="14">
        <v>2.1401672999999999</v>
      </c>
      <c r="V26" s="16">
        <v>0.23031404</v>
      </c>
    </row>
    <row r="27" spans="1:22" x14ac:dyDescent="0.25">
      <c r="A27" s="11" t="s">
        <v>497</v>
      </c>
      <c r="B27" s="13">
        <v>5299</v>
      </c>
      <c r="C27" s="14">
        <f>(55/B27*100)</f>
        <v>1.0379316852236271</v>
      </c>
      <c r="D27" s="15">
        <v>5244</v>
      </c>
      <c r="E27" s="14">
        <v>10.73421701</v>
      </c>
      <c r="F27" s="16">
        <v>0.39575333000000001</v>
      </c>
      <c r="G27" s="14">
        <v>20.76466271</v>
      </c>
      <c r="H27" s="16">
        <v>0.52034674999999997</v>
      </c>
      <c r="I27" s="14">
        <v>33.052574810000003</v>
      </c>
      <c r="J27" s="16">
        <v>0.66506913999999995</v>
      </c>
      <c r="K27" s="14">
        <v>20.893526699999999</v>
      </c>
      <c r="L27" s="16">
        <v>0.54392841000000003</v>
      </c>
      <c r="M27" s="14">
        <v>10.235014639999999</v>
      </c>
      <c r="N27" s="16">
        <v>0.41379307999999998</v>
      </c>
      <c r="O27" s="14" t="s">
        <v>582</v>
      </c>
      <c r="P27" s="16" t="s">
        <v>582</v>
      </c>
      <c r="Q27" s="14">
        <v>0</v>
      </c>
      <c r="R27" s="16">
        <v>0</v>
      </c>
      <c r="S27" s="14">
        <v>0</v>
      </c>
      <c r="T27" s="16">
        <v>0</v>
      </c>
      <c r="U27" s="14">
        <v>4.3200041300000001</v>
      </c>
      <c r="V27" s="16">
        <v>0.25336189999999997</v>
      </c>
    </row>
    <row r="28" spans="1:22" x14ac:dyDescent="0.25">
      <c r="A28" s="11" t="s">
        <v>498</v>
      </c>
      <c r="B28" s="13">
        <v>7568</v>
      </c>
      <c r="C28" s="14">
        <f>(196/B28*100)</f>
        <v>2.5898520084566594</v>
      </c>
      <c r="D28" s="15">
        <v>7372</v>
      </c>
      <c r="E28" s="14">
        <v>13.49742685</v>
      </c>
      <c r="F28" s="16">
        <v>0.60562199999999999</v>
      </c>
      <c r="G28" s="14">
        <v>17.03694788</v>
      </c>
      <c r="H28" s="16">
        <v>0.61049978000000005</v>
      </c>
      <c r="I28" s="14">
        <v>39.16020906</v>
      </c>
      <c r="J28" s="16">
        <v>0.84571145000000003</v>
      </c>
      <c r="K28" s="14">
        <v>21.576349629999999</v>
      </c>
      <c r="L28" s="16">
        <v>0.84476576000000003</v>
      </c>
      <c r="M28" s="14">
        <v>5.9663255800000004</v>
      </c>
      <c r="N28" s="16">
        <v>1.0819274699999999</v>
      </c>
      <c r="O28" s="14" t="s">
        <v>582</v>
      </c>
      <c r="P28" s="16" t="s">
        <v>582</v>
      </c>
      <c r="Q28" s="14">
        <v>0</v>
      </c>
      <c r="R28" s="16">
        <v>0</v>
      </c>
      <c r="S28" s="14">
        <v>0</v>
      </c>
      <c r="T28" s="16">
        <v>0</v>
      </c>
      <c r="U28" s="14">
        <v>2.7627410000000001</v>
      </c>
      <c r="V28" s="16">
        <v>0.22694776</v>
      </c>
    </row>
    <row r="29" spans="1:22" x14ac:dyDescent="0.25">
      <c r="A29" s="11" t="s">
        <v>499</v>
      </c>
      <c r="B29" s="13">
        <v>5385</v>
      </c>
      <c r="C29" s="14">
        <f>(30/B29*100)</f>
        <v>0.55710306406685239</v>
      </c>
      <c r="D29" s="15">
        <v>5355</v>
      </c>
      <c r="E29" s="14">
        <v>3.2486051900000001</v>
      </c>
      <c r="F29" s="16">
        <v>0.26724087000000002</v>
      </c>
      <c r="G29" s="14">
        <v>11.361895130000001</v>
      </c>
      <c r="H29" s="16">
        <v>0.43096926000000002</v>
      </c>
      <c r="I29" s="14">
        <v>30.045252139999999</v>
      </c>
      <c r="J29" s="16">
        <v>0.85369242999999995</v>
      </c>
      <c r="K29" s="14">
        <v>33.031266000000002</v>
      </c>
      <c r="L29" s="16">
        <v>0.85151500999999996</v>
      </c>
      <c r="M29" s="14">
        <v>16.888063320000001</v>
      </c>
      <c r="N29" s="16">
        <v>0.87263612999999995</v>
      </c>
      <c r="O29" s="14" t="s">
        <v>582</v>
      </c>
      <c r="P29" s="16" t="s">
        <v>582</v>
      </c>
      <c r="Q29" s="14">
        <v>2.7667624100000001</v>
      </c>
      <c r="R29" s="16">
        <v>0.24169378</v>
      </c>
      <c r="S29" s="14">
        <v>0</v>
      </c>
      <c r="T29" s="16">
        <v>0</v>
      </c>
      <c r="U29" s="14">
        <v>2.6581557899999999</v>
      </c>
      <c r="V29" s="16">
        <v>0.23389676000000001</v>
      </c>
    </row>
    <row r="30" spans="1:22" x14ac:dyDescent="0.25">
      <c r="A30" s="11" t="s">
        <v>500</v>
      </c>
      <c r="B30" s="13">
        <v>4520</v>
      </c>
      <c r="C30" s="14">
        <f>(148/B30*100)</f>
        <v>3.2743362831858405</v>
      </c>
      <c r="D30" s="15">
        <v>4372</v>
      </c>
      <c r="E30" s="14">
        <v>6.9923508200000004</v>
      </c>
      <c r="F30" s="16">
        <v>0.38116235999999998</v>
      </c>
      <c r="G30" s="14">
        <v>20.48232234</v>
      </c>
      <c r="H30" s="16">
        <v>0.65641415000000003</v>
      </c>
      <c r="I30" s="14">
        <v>35.697202480000001</v>
      </c>
      <c r="J30" s="16">
        <v>0.77205796999999998</v>
      </c>
      <c r="K30" s="14">
        <v>24.419072849999999</v>
      </c>
      <c r="L30" s="16">
        <v>0.85477787000000005</v>
      </c>
      <c r="M30" s="14">
        <v>9.7324515300000005</v>
      </c>
      <c r="N30" s="16">
        <v>0.73325260999999997</v>
      </c>
      <c r="O30" s="14" t="s">
        <v>582</v>
      </c>
      <c r="P30" s="16" t="s">
        <v>582</v>
      </c>
      <c r="Q30" s="14">
        <v>0</v>
      </c>
      <c r="R30" s="16">
        <v>0</v>
      </c>
      <c r="S30" s="14">
        <v>0</v>
      </c>
      <c r="T30" s="16">
        <v>0</v>
      </c>
      <c r="U30" s="14">
        <v>2.6765999699999998</v>
      </c>
      <c r="V30" s="16">
        <v>0.21819986999999999</v>
      </c>
    </row>
    <row r="31" spans="1:22" x14ac:dyDescent="0.25">
      <c r="A31" s="11" t="s">
        <v>501</v>
      </c>
      <c r="B31" s="13">
        <v>5456</v>
      </c>
      <c r="C31" s="14">
        <f>(135/B31*100)</f>
        <v>2.474340175953079</v>
      </c>
      <c r="D31" s="15">
        <v>5321</v>
      </c>
      <c r="E31" s="14">
        <v>6.3668990599999997</v>
      </c>
      <c r="F31" s="16">
        <v>0.43317004999999997</v>
      </c>
      <c r="G31" s="14">
        <v>26.137414329999999</v>
      </c>
      <c r="H31" s="16">
        <v>0.80323602999999999</v>
      </c>
      <c r="I31" s="14">
        <v>46.50431828</v>
      </c>
      <c r="J31" s="16">
        <v>0.91490132000000002</v>
      </c>
      <c r="K31" s="14">
        <v>16.328950259999999</v>
      </c>
      <c r="L31" s="16">
        <v>0.65869237999999997</v>
      </c>
      <c r="M31" s="14">
        <v>0</v>
      </c>
      <c r="N31" s="16">
        <v>0</v>
      </c>
      <c r="O31" s="14" t="s">
        <v>582</v>
      </c>
      <c r="P31" s="16" t="s">
        <v>582</v>
      </c>
      <c r="Q31" s="14">
        <v>0</v>
      </c>
      <c r="R31" s="16">
        <v>0</v>
      </c>
      <c r="S31" s="14">
        <v>0</v>
      </c>
      <c r="T31" s="16">
        <v>0</v>
      </c>
      <c r="U31" s="14">
        <v>4.6624180600000003</v>
      </c>
      <c r="V31" s="16">
        <v>0.45740533</v>
      </c>
    </row>
    <row r="32" spans="1:22" x14ac:dyDescent="0.25">
      <c r="A32" s="11" t="s">
        <v>502</v>
      </c>
      <c r="B32" s="13">
        <v>4478</v>
      </c>
      <c r="C32" s="14">
        <f>(6/B32*100)</f>
        <v>0.13398838767306834</v>
      </c>
      <c r="D32" s="15">
        <v>4472</v>
      </c>
      <c r="E32" s="14">
        <v>9.1372578200000003</v>
      </c>
      <c r="F32" s="16">
        <v>0.50845134000000003</v>
      </c>
      <c r="G32" s="14">
        <v>23.910788270000001</v>
      </c>
      <c r="H32" s="16">
        <v>0.64925608000000001</v>
      </c>
      <c r="I32" s="14">
        <v>43.324081730000003</v>
      </c>
      <c r="J32" s="16">
        <v>0.72522852000000004</v>
      </c>
      <c r="K32" s="14">
        <v>19.795922390000001</v>
      </c>
      <c r="L32" s="16">
        <v>0.74575824000000002</v>
      </c>
      <c r="M32" s="14">
        <v>1.9086869200000001</v>
      </c>
      <c r="N32" s="16">
        <v>0.20214871000000001</v>
      </c>
      <c r="O32" s="14" t="s">
        <v>582</v>
      </c>
      <c r="P32" s="16" t="s">
        <v>582</v>
      </c>
      <c r="Q32" s="14">
        <v>0</v>
      </c>
      <c r="R32" s="16">
        <v>0</v>
      </c>
      <c r="S32" s="14">
        <v>0</v>
      </c>
      <c r="T32" s="16">
        <v>0</v>
      </c>
      <c r="U32" s="14">
        <v>1.9232628700000001</v>
      </c>
      <c r="V32" s="16">
        <v>0.25028201</v>
      </c>
    </row>
    <row r="33" spans="1:22" x14ac:dyDescent="0.25">
      <c r="A33" s="11" t="s">
        <v>503</v>
      </c>
      <c r="B33" s="13">
        <v>7325</v>
      </c>
      <c r="C33" s="14">
        <f>(78/B33*100)</f>
        <v>1.0648464163822524</v>
      </c>
      <c r="D33" s="15">
        <v>7247</v>
      </c>
      <c r="E33" s="14">
        <v>13.032920239999999</v>
      </c>
      <c r="F33" s="16">
        <v>0.48209183999999999</v>
      </c>
      <c r="G33" s="14">
        <v>17.891126750000002</v>
      </c>
      <c r="H33" s="16">
        <v>0.60704597999999999</v>
      </c>
      <c r="I33" s="14">
        <v>26.821811060000002</v>
      </c>
      <c r="J33" s="16">
        <v>0.72639708000000003</v>
      </c>
      <c r="K33" s="14">
        <v>12.34939104</v>
      </c>
      <c r="L33" s="16">
        <v>0.55353216000000005</v>
      </c>
      <c r="M33" s="14">
        <v>27.811556880000001</v>
      </c>
      <c r="N33" s="16">
        <v>0.80222939999999998</v>
      </c>
      <c r="O33" s="14" t="s">
        <v>582</v>
      </c>
      <c r="P33" s="16" t="s">
        <v>582</v>
      </c>
      <c r="Q33" s="14">
        <v>0</v>
      </c>
      <c r="R33" s="16">
        <v>0</v>
      </c>
      <c r="S33" s="14">
        <v>0</v>
      </c>
      <c r="T33" s="16">
        <v>0</v>
      </c>
      <c r="U33" s="14">
        <v>2.0931940299999998</v>
      </c>
      <c r="V33" s="16">
        <v>0.21543323</v>
      </c>
    </row>
    <row r="34" spans="1:22" x14ac:dyDescent="0.25">
      <c r="A34" s="11" t="s">
        <v>504</v>
      </c>
      <c r="B34" s="13">
        <v>6350</v>
      </c>
      <c r="C34" s="14">
        <f>(67/B34*100)</f>
        <v>1.0551181102362206</v>
      </c>
      <c r="D34" s="15">
        <v>6283</v>
      </c>
      <c r="E34" s="14">
        <v>6.0448326999999997</v>
      </c>
      <c r="F34" s="16">
        <v>0.46032816999999998</v>
      </c>
      <c r="G34" s="14">
        <v>12.04455469</v>
      </c>
      <c r="H34" s="16">
        <v>0.50094919999999998</v>
      </c>
      <c r="I34" s="14">
        <v>34.671412850000003</v>
      </c>
      <c r="J34" s="16">
        <v>0.72088185999999999</v>
      </c>
      <c r="K34" s="14">
        <v>33.794316279999997</v>
      </c>
      <c r="L34" s="16">
        <v>0.8894571</v>
      </c>
      <c r="M34" s="14">
        <v>6.3064241000000001</v>
      </c>
      <c r="N34" s="16">
        <v>0.71218108000000002</v>
      </c>
      <c r="O34" s="14" t="s">
        <v>582</v>
      </c>
      <c r="P34" s="16" t="s">
        <v>582</v>
      </c>
      <c r="Q34" s="14">
        <v>2.57612138</v>
      </c>
      <c r="R34" s="16">
        <v>0.53459783000000005</v>
      </c>
      <c r="S34" s="14">
        <v>0</v>
      </c>
      <c r="T34" s="16">
        <v>0</v>
      </c>
      <c r="U34" s="14">
        <v>4.5623379999999996</v>
      </c>
      <c r="V34" s="16">
        <v>0.40399000000000002</v>
      </c>
    </row>
    <row r="35" spans="1:22" x14ac:dyDescent="0.25">
      <c r="A35" s="11" t="s">
        <v>505</v>
      </c>
      <c r="B35" s="13">
        <v>6406</v>
      </c>
      <c r="C35" s="14">
        <f>(50/B35*100)</f>
        <v>0.78051826412738057</v>
      </c>
      <c r="D35" s="15">
        <v>6356</v>
      </c>
      <c r="E35" s="14">
        <v>3.9060075300000001</v>
      </c>
      <c r="F35" s="16">
        <v>0.24689595</v>
      </c>
      <c r="G35" s="14">
        <v>9.9490636899999991</v>
      </c>
      <c r="H35" s="16">
        <v>0.49359144999999999</v>
      </c>
      <c r="I35" s="14">
        <v>16.002024729999999</v>
      </c>
      <c r="J35" s="16">
        <v>0.51741428</v>
      </c>
      <c r="K35" s="14">
        <v>6.3819285399999996</v>
      </c>
      <c r="L35" s="16">
        <v>0.32650369000000001</v>
      </c>
      <c r="M35" s="14">
        <v>61.525021099999996</v>
      </c>
      <c r="N35" s="16">
        <v>0.66095068999999995</v>
      </c>
      <c r="O35" s="14" t="s">
        <v>582</v>
      </c>
      <c r="P35" s="16" t="s">
        <v>582</v>
      </c>
      <c r="Q35" s="14">
        <v>1.03630778</v>
      </c>
      <c r="R35" s="16">
        <v>5.6571870000000003E-2</v>
      </c>
      <c r="S35" s="14">
        <v>0</v>
      </c>
      <c r="T35" s="16">
        <v>0</v>
      </c>
      <c r="U35" s="14">
        <v>1.1996466299999999</v>
      </c>
      <c r="V35" s="16">
        <v>0.16941374000000001</v>
      </c>
    </row>
    <row r="36" spans="1:22" x14ac:dyDescent="0.25">
      <c r="A36" s="11" t="s">
        <v>506</v>
      </c>
      <c r="B36" s="13">
        <v>6736</v>
      </c>
      <c r="C36" s="14">
        <f>(42/B36*100)</f>
        <v>0.62351543942992871</v>
      </c>
      <c r="D36" s="15">
        <v>6694</v>
      </c>
      <c r="E36" s="14">
        <v>4.7047267699999997</v>
      </c>
      <c r="F36" s="16">
        <v>0.26585163000000001</v>
      </c>
      <c r="G36" s="14">
        <v>11.011845190000001</v>
      </c>
      <c r="H36" s="16">
        <v>0.50034195000000004</v>
      </c>
      <c r="I36" s="14">
        <v>32.817791049999997</v>
      </c>
      <c r="J36" s="16">
        <v>0.63677401</v>
      </c>
      <c r="K36" s="14">
        <v>32.42763369</v>
      </c>
      <c r="L36" s="16">
        <v>0.72799000000000003</v>
      </c>
      <c r="M36" s="14">
        <v>15.633643210000001</v>
      </c>
      <c r="N36" s="16">
        <v>0.62644354999999996</v>
      </c>
      <c r="O36" s="14" t="s">
        <v>582</v>
      </c>
      <c r="P36" s="16" t="s">
        <v>582</v>
      </c>
      <c r="Q36" s="14">
        <v>0</v>
      </c>
      <c r="R36" s="16">
        <v>0</v>
      </c>
      <c r="S36" s="14">
        <v>0</v>
      </c>
      <c r="T36" s="16">
        <v>0</v>
      </c>
      <c r="U36" s="14">
        <v>3.4043600999999999</v>
      </c>
      <c r="V36" s="16">
        <v>0.27525266999999998</v>
      </c>
    </row>
    <row r="37" spans="1:22" x14ac:dyDescent="0.25">
      <c r="A37" s="11" t="s">
        <v>507</v>
      </c>
      <c r="B37" s="13">
        <v>5458</v>
      </c>
      <c r="C37" s="14">
        <f>(88/B37*100)</f>
        <v>1.6123122022718945</v>
      </c>
      <c r="D37" s="15">
        <v>5370</v>
      </c>
      <c r="E37" s="14">
        <v>13.092988460000001</v>
      </c>
      <c r="F37" s="16">
        <v>0.61748692999999999</v>
      </c>
      <c r="G37" s="14">
        <v>30.940381890000001</v>
      </c>
      <c r="H37" s="16">
        <v>0.81422172999999998</v>
      </c>
      <c r="I37" s="14">
        <v>38.73579806</v>
      </c>
      <c r="J37" s="16">
        <v>0.86441356999999996</v>
      </c>
      <c r="K37" s="14">
        <v>8.6067761300000001</v>
      </c>
      <c r="L37" s="16">
        <v>0.56594054000000005</v>
      </c>
      <c r="M37" s="14">
        <v>4.28250347</v>
      </c>
      <c r="N37" s="16">
        <v>0.55219735000000003</v>
      </c>
      <c r="O37" s="14" t="s">
        <v>582</v>
      </c>
      <c r="P37" s="16" t="s">
        <v>582</v>
      </c>
      <c r="Q37" s="14">
        <v>0</v>
      </c>
      <c r="R37" s="16">
        <v>0</v>
      </c>
      <c r="S37" s="14">
        <v>0</v>
      </c>
      <c r="T37" s="16">
        <v>0</v>
      </c>
      <c r="U37" s="14">
        <v>4.3415519900000001</v>
      </c>
      <c r="V37" s="16">
        <v>0.32601943999999999</v>
      </c>
    </row>
    <row r="38" spans="1:22" x14ac:dyDescent="0.25">
      <c r="A38" s="11" t="s">
        <v>508</v>
      </c>
      <c r="B38" s="13">
        <v>5860</v>
      </c>
      <c r="C38" s="14">
        <f>(20/B38*100)</f>
        <v>0.34129692832764508</v>
      </c>
      <c r="D38" s="15">
        <v>5840</v>
      </c>
      <c r="E38" s="14">
        <v>8.5809871799999993</v>
      </c>
      <c r="F38" s="16">
        <v>0.44983527000000001</v>
      </c>
      <c r="G38" s="14">
        <v>21.793436620000001</v>
      </c>
      <c r="H38" s="16">
        <v>0.75995513000000003</v>
      </c>
      <c r="I38" s="14">
        <v>32.855891339999999</v>
      </c>
      <c r="J38" s="16">
        <v>0.75880782999999996</v>
      </c>
      <c r="K38" s="14">
        <v>20.42929646</v>
      </c>
      <c r="L38" s="16">
        <v>0.84120311000000003</v>
      </c>
      <c r="M38" s="14">
        <v>12.179802629999999</v>
      </c>
      <c r="N38" s="16">
        <v>0.92445767000000001</v>
      </c>
      <c r="O38" s="14" t="s">
        <v>582</v>
      </c>
      <c r="P38" s="16" t="s">
        <v>582</v>
      </c>
      <c r="Q38" s="14">
        <v>0</v>
      </c>
      <c r="R38" s="16">
        <v>0</v>
      </c>
      <c r="S38" s="14">
        <v>0</v>
      </c>
      <c r="T38" s="16">
        <v>0</v>
      </c>
      <c r="U38" s="14">
        <v>4.1605857799999999</v>
      </c>
      <c r="V38" s="16">
        <v>0.34908768000000001</v>
      </c>
    </row>
    <row r="39" spans="1:22" x14ac:dyDescent="0.25">
      <c r="A39" s="11" t="s">
        <v>509</v>
      </c>
      <c r="B39" s="13">
        <v>5895</v>
      </c>
      <c r="C39" s="14">
        <f>(33/B39*100)</f>
        <v>0.55979643765903309</v>
      </c>
      <c r="D39" s="15">
        <v>5862</v>
      </c>
      <c r="E39" s="14">
        <v>19.415417479999999</v>
      </c>
      <c r="F39" s="16">
        <v>0.75881960000000004</v>
      </c>
      <c r="G39" s="14">
        <v>23.83602612</v>
      </c>
      <c r="H39" s="16">
        <v>0.68300284</v>
      </c>
      <c r="I39" s="14">
        <v>32.798282460000003</v>
      </c>
      <c r="J39" s="16">
        <v>0.94026390000000004</v>
      </c>
      <c r="K39" s="14">
        <v>12.48944584</v>
      </c>
      <c r="L39" s="16">
        <v>0.48389014000000002</v>
      </c>
      <c r="M39" s="14">
        <v>8.2770183300000006</v>
      </c>
      <c r="N39" s="16">
        <v>0.6753072</v>
      </c>
      <c r="O39" s="14" t="s">
        <v>582</v>
      </c>
      <c r="P39" s="16" t="s">
        <v>582</v>
      </c>
      <c r="Q39" s="14">
        <v>0</v>
      </c>
      <c r="R39" s="16">
        <v>0</v>
      </c>
      <c r="S39" s="14">
        <v>0</v>
      </c>
      <c r="T39" s="16">
        <v>0</v>
      </c>
      <c r="U39" s="14">
        <v>3.1838097799999998</v>
      </c>
      <c r="V39" s="16">
        <v>0.41642837999999999</v>
      </c>
    </row>
    <row r="40" spans="1:22" x14ac:dyDescent="0.25">
      <c r="A40" s="11" t="s">
        <v>510</v>
      </c>
      <c r="B40" s="13">
        <v>14157</v>
      </c>
      <c r="C40" s="14">
        <f>(359/B40*100)</f>
        <v>2.535847990393445</v>
      </c>
      <c r="D40" s="15">
        <v>13798</v>
      </c>
      <c r="E40" s="14">
        <v>4.8448721299999997</v>
      </c>
      <c r="F40" s="16">
        <v>0.25887329999999997</v>
      </c>
      <c r="G40" s="14">
        <v>11.38661836</v>
      </c>
      <c r="H40" s="16">
        <v>0.51904225999999998</v>
      </c>
      <c r="I40" s="14">
        <v>33.928835599999999</v>
      </c>
      <c r="J40" s="16">
        <v>0.81247667000000001</v>
      </c>
      <c r="K40" s="14">
        <v>41.54659419</v>
      </c>
      <c r="L40" s="16">
        <v>0.92374500000000004</v>
      </c>
      <c r="M40" s="14">
        <v>4.70489566</v>
      </c>
      <c r="N40" s="16">
        <v>0.41720780000000002</v>
      </c>
      <c r="O40" s="14" t="s">
        <v>582</v>
      </c>
      <c r="P40" s="16" t="s">
        <v>582</v>
      </c>
      <c r="Q40" s="14">
        <v>0</v>
      </c>
      <c r="R40" s="16">
        <v>0</v>
      </c>
      <c r="S40" s="14">
        <v>0</v>
      </c>
      <c r="T40" s="16">
        <v>0</v>
      </c>
      <c r="U40" s="14">
        <v>3.5881840700000001</v>
      </c>
      <c r="V40" s="16">
        <v>0.30594494999999999</v>
      </c>
    </row>
    <row r="41" spans="1:22" x14ac:dyDescent="0.25">
      <c r="A41" s="11" t="s">
        <v>511</v>
      </c>
      <c r="B41" s="13">
        <v>5712</v>
      </c>
      <c r="C41" s="14">
        <f>(47/B41*100)</f>
        <v>0.82282913165266114</v>
      </c>
      <c r="D41" s="15">
        <v>5665</v>
      </c>
      <c r="E41" s="14">
        <v>11.07587073</v>
      </c>
      <c r="F41" s="16">
        <v>0.63749062999999995</v>
      </c>
      <c r="G41" s="14">
        <v>16.151760230000001</v>
      </c>
      <c r="H41" s="16">
        <v>0.55558783</v>
      </c>
      <c r="I41" s="14">
        <v>32.010391980000001</v>
      </c>
      <c r="J41" s="16">
        <v>0.92327875000000004</v>
      </c>
      <c r="K41" s="14">
        <v>29.82291502</v>
      </c>
      <c r="L41" s="16">
        <v>1.05612382</v>
      </c>
      <c r="M41" s="14">
        <v>8.0610939100000003</v>
      </c>
      <c r="N41" s="16">
        <v>0.77040008000000004</v>
      </c>
      <c r="O41" s="14" t="s">
        <v>582</v>
      </c>
      <c r="P41" s="16" t="s">
        <v>582</v>
      </c>
      <c r="Q41" s="14">
        <v>0.67779471000000002</v>
      </c>
      <c r="R41" s="16">
        <v>0.18069284999999999</v>
      </c>
      <c r="S41" s="14">
        <v>0</v>
      </c>
      <c r="T41" s="16">
        <v>0</v>
      </c>
      <c r="U41" s="14">
        <v>2.20017342</v>
      </c>
      <c r="V41" s="16">
        <v>0.25433261000000001</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8.0439056551428596</v>
      </c>
      <c r="F42" s="16">
        <f>IF(COUNT(F7:F41) &gt; 0, SQRT(SUMSQ(F7:F41)/(COUNT(F7:F41)*COUNT(F7:F41)) ), "—")</f>
        <v>7.2760057826549471E-2</v>
      </c>
      <c r="G42" s="14">
        <f>IF(COUNT(G7:G41) &gt; 0, AVERAGE(G7:G41), "—")</f>
        <v>17.390044012571426</v>
      </c>
      <c r="H42" s="16">
        <f>IF(COUNT(H7:H41) &gt; 0, SQRT(SUMSQ(H7:H41)/(COUNT(H7:H41)*COUNT(H7:H41)) ), "—")</f>
        <v>0.10271607679620846</v>
      </c>
      <c r="I42" s="14">
        <f>IF(COUNT(I7:I41) &gt; 0, AVERAGE(I7:I41), "—")</f>
        <v>34.523623669999999</v>
      </c>
      <c r="J42" s="16">
        <f>IF(COUNT(J7:J41) &gt; 0, SQRT(SUMSQ(J7:J41)/(COUNT(J7:J41)*COUNT(J7:J41)) ), "—")</f>
        <v>0.13155181676445865</v>
      </c>
      <c r="K42" s="14">
        <f>IF(COUNT(K7:K41) &gt; 0, AVERAGE(K7:K41), "—")</f>
        <v>26.553845435428578</v>
      </c>
      <c r="L42" s="16">
        <f>IF(COUNT(L7:L41) &gt; 0, SQRT(SUMSQ(L7:L41)/(COUNT(L7:L41)*COUNT(L7:L41)) ), "—")</f>
        <v>0.13778678609192477</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3.7181028571428571E-4</v>
      </c>
      <c r="T42" s="16">
        <f>IF(COUNT(T7:T41) &gt; 0, SQRT(SUMSQ(T7:T41)/(COUNT(T7:T41)*COUNT(T7:T41)) ), "—")</f>
        <v>2.6287171428571431E-4</v>
      </c>
      <c r="U42" s="14">
        <f>IF(COUNT(U7:U41) &gt; 0, AVERAGE(U7:U41), "—")</f>
        <v>3.1174303371428573</v>
      </c>
      <c r="V42" s="16">
        <f>IF(COUNT(V7:V41) &gt; 0, SQRT(SUMSQ(V7:V41)/(COUNT(V7:V41)*COUNT(V7:V41)) ), "—")</f>
        <v>4.9089332259887437E-2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20.813535420000001</v>
      </c>
      <c r="F45" s="16">
        <v>0.63610688999999998</v>
      </c>
      <c r="G45" s="14">
        <v>25.4830848</v>
      </c>
      <c r="H45" s="16">
        <v>0.6848206</v>
      </c>
      <c r="I45" s="14">
        <v>31.498176600000001</v>
      </c>
      <c r="J45" s="16">
        <v>0.68693612999999998</v>
      </c>
      <c r="K45" s="14">
        <v>17.132964699999999</v>
      </c>
      <c r="L45" s="16">
        <v>0.74321965000000001</v>
      </c>
      <c r="M45" s="14">
        <v>0</v>
      </c>
      <c r="N45" s="16">
        <v>0</v>
      </c>
      <c r="O45" s="14" t="s">
        <v>582</v>
      </c>
      <c r="P45" s="16" t="s">
        <v>582</v>
      </c>
      <c r="Q45" s="14">
        <v>0</v>
      </c>
      <c r="R45" s="16">
        <v>0</v>
      </c>
      <c r="S45" s="14">
        <v>0.30179436999999998</v>
      </c>
      <c r="T45" s="16">
        <v>9.8755860000000001E-2</v>
      </c>
      <c r="U45" s="14">
        <v>4.7704441099999997</v>
      </c>
      <c r="V45" s="16">
        <v>0.33022015999999998</v>
      </c>
    </row>
    <row r="46" spans="1:22" x14ac:dyDescent="0.25">
      <c r="A46" s="11" t="s">
        <v>516</v>
      </c>
      <c r="B46" s="13">
        <v>23141</v>
      </c>
      <c r="C46" s="14">
        <f>(1857/B46*100)</f>
        <v>8.0247180329285683</v>
      </c>
      <c r="D46" s="15">
        <v>21284</v>
      </c>
      <c r="E46" s="14">
        <v>8.8621521100000002</v>
      </c>
      <c r="F46" s="16">
        <v>0.30934234999999999</v>
      </c>
      <c r="G46" s="14">
        <v>16.346580849999999</v>
      </c>
      <c r="H46" s="16">
        <v>0.40961395</v>
      </c>
      <c r="I46" s="14">
        <v>30.348223390000001</v>
      </c>
      <c r="J46" s="16">
        <v>0.60110288000000001</v>
      </c>
      <c r="K46" s="14">
        <v>13.439907440000001</v>
      </c>
      <c r="L46" s="16">
        <v>0.40240491</v>
      </c>
      <c r="M46" s="14">
        <v>19.803224539999999</v>
      </c>
      <c r="N46" s="16">
        <v>0.72755782999999996</v>
      </c>
      <c r="O46" s="14" t="s">
        <v>582</v>
      </c>
      <c r="P46" s="16" t="s">
        <v>582</v>
      </c>
      <c r="Q46" s="14">
        <v>0</v>
      </c>
      <c r="R46" s="16">
        <v>0</v>
      </c>
      <c r="S46" s="14">
        <v>0</v>
      </c>
      <c r="T46" s="16">
        <v>0</v>
      </c>
      <c r="U46" s="14">
        <v>11.199911670000001</v>
      </c>
      <c r="V46" s="16">
        <v>0.37687580999999998</v>
      </c>
    </row>
    <row r="47" spans="1:22" x14ac:dyDescent="0.25">
      <c r="A47" s="11" t="s">
        <v>517</v>
      </c>
      <c r="B47" s="13">
        <v>5928</v>
      </c>
      <c r="C47" s="14">
        <f>(223/B47*100)</f>
        <v>3.761808367071525</v>
      </c>
      <c r="D47" s="15">
        <v>5705</v>
      </c>
      <c r="E47" s="14">
        <v>12.359905899999999</v>
      </c>
      <c r="F47" s="16">
        <v>0.47422455000000002</v>
      </c>
      <c r="G47" s="14">
        <v>24.079432749999999</v>
      </c>
      <c r="H47" s="16">
        <v>0.64867235999999995</v>
      </c>
      <c r="I47" s="14">
        <v>34.792575710000001</v>
      </c>
      <c r="J47" s="16">
        <v>0.90337155000000002</v>
      </c>
      <c r="K47" s="14">
        <v>12.683199330000001</v>
      </c>
      <c r="L47" s="16">
        <v>0.60100056999999996</v>
      </c>
      <c r="M47" s="14">
        <v>8.0900356000000002</v>
      </c>
      <c r="N47" s="16">
        <v>0.66686519</v>
      </c>
      <c r="O47" s="14" t="s">
        <v>582</v>
      </c>
      <c r="P47" s="16" t="s">
        <v>582</v>
      </c>
      <c r="Q47" s="14">
        <v>0</v>
      </c>
      <c r="R47" s="16">
        <v>0</v>
      </c>
      <c r="S47" s="14">
        <v>0</v>
      </c>
      <c r="T47" s="16">
        <v>0</v>
      </c>
      <c r="U47" s="14">
        <v>7.9948507099999997</v>
      </c>
      <c r="V47" s="16">
        <v>0.56206396999999997</v>
      </c>
    </row>
    <row r="48" spans="1:22" x14ac:dyDescent="0.25">
      <c r="A48" s="11" t="s">
        <v>518</v>
      </c>
      <c r="B48" s="13">
        <v>9841</v>
      </c>
      <c r="C48" s="14">
        <f>(7/B48*100)</f>
        <v>7.1130982623717101E-2</v>
      </c>
      <c r="D48" s="15">
        <v>9834</v>
      </c>
      <c r="E48" s="14">
        <v>6.4107417299999998</v>
      </c>
      <c r="F48" s="16">
        <v>0.38968672999999998</v>
      </c>
      <c r="G48" s="14">
        <v>12.87702779</v>
      </c>
      <c r="H48" s="16">
        <v>0.60217043999999997</v>
      </c>
      <c r="I48" s="14">
        <v>40.471478040000001</v>
      </c>
      <c r="J48" s="16">
        <v>0.87535700999999999</v>
      </c>
      <c r="K48" s="14">
        <v>32.769961430000002</v>
      </c>
      <c r="L48" s="16">
        <v>0.97855729999999996</v>
      </c>
      <c r="M48" s="14">
        <v>6.4095084299999998</v>
      </c>
      <c r="N48" s="16">
        <v>0.70529830999999998</v>
      </c>
      <c r="O48" s="14" t="s">
        <v>582</v>
      </c>
      <c r="P48" s="16" t="s">
        <v>582</v>
      </c>
      <c r="Q48" s="14">
        <v>0</v>
      </c>
      <c r="R48" s="16">
        <v>0</v>
      </c>
      <c r="S48" s="14">
        <v>0</v>
      </c>
      <c r="T48" s="16">
        <v>0</v>
      </c>
      <c r="U48" s="14">
        <v>1.0612825800000001</v>
      </c>
      <c r="V48" s="16">
        <v>0.15620258000000001</v>
      </c>
    </row>
    <row r="49" spans="1:22" x14ac:dyDescent="0.25">
      <c r="A49" s="11" t="s">
        <v>519</v>
      </c>
      <c r="B49" s="13">
        <v>6349</v>
      </c>
      <c r="C49" s="14">
        <f>(56/B49*100)</f>
        <v>0.88202866593164275</v>
      </c>
      <c r="D49" s="15">
        <v>6293</v>
      </c>
      <c r="E49" s="14">
        <v>8.9066468299999997</v>
      </c>
      <c r="F49" s="16">
        <v>0.46126223999999999</v>
      </c>
      <c r="G49" s="14">
        <v>13.489839849999999</v>
      </c>
      <c r="H49" s="16">
        <v>0.49017759</v>
      </c>
      <c r="I49" s="14">
        <v>37.62530383</v>
      </c>
      <c r="J49" s="16">
        <v>0.89456521</v>
      </c>
      <c r="K49" s="14">
        <v>36.076190410000002</v>
      </c>
      <c r="L49" s="16">
        <v>0.92087938000000003</v>
      </c>
      <c r="M49" s="14">
        <v>0</v>
      </c>
      <c r="N49" s="16">
        <v>0</v>
      </c>
      <c r="O49" s="14" t="s">
        <v>582</v>
      </c>
      <c r="P49" s="16" t="s">
        <v>582</v>
      </c>
      <c r="Q49" s="14">
        <v>0</v>
      </c>
      <c r="R49" s="16">
        <v>0</v>
      </c>
      <c r="S49" s="14">
        <v>5.4699829999999998E-2</v>
      </c>
      <c r="T49" s="16">
        <v>3.2981400000000001E-2</v>
      </c>
      <c r="U49" s="14">
        <v>3.84731925</v>
      </c>
      <c r="V49" s="16">
        <v>0.40351884999999998</v>
      </c>
    </row>
    <row r="50" spans="1:22" x14ac:dyDescent="0.25">
      <c r="A50" s="11" t="s">
        <v>520</v>
      </c>
      <c r="B50" s="13">
        <v>11795</v>
      </c>
      <c r="C50" s="14">
        <f>(260/B50*100)</f>
        <v>2.2043238660449345</v>
      </c>
      <c r="D50" s="15">
        <v>11535</v>
      </c>
      <c r="E50" s="14">
        <v>10.16170531</v>
      </c>
      <c r="F50" s="16">
        <v>0.44038277999999997</v>
      </c>
      <c r="G50" s="14">
        <v>14.04759136</v>
      </c>
      <c r="H50" s="16">
        <v>0.44174302999999998</v>
      </c>
      <c r="I50" s="14">
        <v>40.587208320000002</v>
      </c>
      <c r="J50" s="16">
        <v>0.73037837000000005</v>
      </c>
      <c r="K50" s="14">
        <v>28.73380543</v>
      </c>
      <c r="L50" s="16">
        <v>0.84876894999999997</v>
      </c>
      <c r="M50" s="14">
        <v>3.5619436100000001</v>
      </c>
      <c r="N50" s="16">
        <v>0.29828860000000001</v>
      </c>
      <c r="O50" s="14" t="s">
        <v>582</v>
      </c>
      <c r="P50" s="16" t="s">
        <v>582</v>
      </c>
      <c r="Q50" s="14">
        <v>0</v>
      </c>
      <c r="R50" s="16">
        <v>0</v>
      </c>
      <c r="S50" s="14">
        <v>0</v>
      </c>
      <c r="T50" s="16">
        <v>0</v>
      </c>
      <c r="U50" s="14">
        <v>2.9077459600000002</v>
      </c>
      <c r="V50" s="16">
        <v>0.26663661</v>
      </c>
    </row>
    <row r="51" spans="1:22" x14ac:dyDescent="0.25">
      <c r="A51" s="11" t="s">
        <v>521</v>
      </c>
      <c r="B51" s="13">
        <v>6866</v>
      </c>
      <c r="C51" s="14">
        <f>(114/B51*100)</f>
        <v>1.6603553743081854</v>
      </c>
      <c r="D51" s="15">
        <v>6752</v>
      </c>
      <c r="E51" s="14">
        <v>10.00348675</v>
      </c>
      <c r="F51" s="16">
        <v>0.37570128000000003</v>
      </c>
      <c r="G51" s="14">
        <v>15.842661489999999</v>
      </c>
      <c r="H51" s="16">
        <v>0.48584775000000002</v>
      </c>
      <c r="I51" s="14">
        <v>33.635012230000001</v>
      </c>
      <c r="J51" s="16">
        <v>0.74791587999999998</v>
      </c>
      <c r="K51" s="14">
        <v>21.076483410000002</v>
      </c>
      <c r="L51" s="16">
        <v>0.64821583999999999</v>
      </c>
      <c r="M51" s="14">
        <v>5.78067083</v>
      </c>
      <c r="N51" s="16">
        <v>0.53377925999999998</v>
      </c>
      <c r="O51" s="14" t="s">
        <v>582</v>
      </c>
      <c r="P51" s="16" t="s">
        <v>582</v>
      </c>
      <c r="Q51" s="14">
        <v>10.57888363</v>
      </c>
      <c r="R51" s="16">
        <v>0.61215122</v>
      </c>
      <c r="S51" s="14">
        <v>0</v>
      </c>
      <c r="T51" s="16">
        <v>0</v>
      </c>
      <c r="U51" s="14">
        <v>3.0828016599999999</v>
      </c>
      <c r="V51" s="16">
        <v>0.24601102</v>
      </c>
    </row>
    <row r="52" spans="1:22" x14ac:dyDescent="0.25">
      <c r="A52" s="11" t="s">
        <v>522</v>
      </c>
      <c r="B52" s="13">
        <v>5809</v>
      </c>
      <c r="C52" s="14">
        <f>(88/B52*100)</f>
        <v>1.5148906868652092</v>
      </c>
      <c r="D52" s="15">
        <v>5721</v>
      </c>
      <c r="E52" s="14">
        <v>7.1577415599999998</v>
      </c>
      <c r="F52" s="16">
        <v>0.35151229000000001</v>
      </c>
      <c r="G52" s="14">
        <v>14.94597211</v>
      </c>
      <c r="H52" s="16">
        <v>0.53480633</v>
      </c>
      <c r="I52" s="14">
        <v>37.558284239999999</v>
      </c>
      <c r="J52" s="16">
        <v>0.76184605999999999</v>
      </c>
      <c r="K52" s="14">
        <v>27.139326010000001</v>
      </c>
      <c r="L52" s="16">
        <v>0.66858154999999997</v>
      </c>
      <c r="M52" s="14">
        <v>9.9067821400000007</v>
      </c>
      <c r="N52" s="16">
        <v>0.63406980999999996</v>
      </c>
      <c r="O52" s="14" t="s">
        <v>582</v>
      </c>
      <c r="P52" s="16" t="s">
        <v>582</v>
      </c>
      <c r="Q52" s="14">
        <v>0</v>
      </c>
      <c r="R52" s="16">
        <v>0</v>
      </c>
      <c r="S52" s="14">
        <v>0</v>
      </c>
      <c r="T52" s="16">
        <v>0</v>
      </c>
      <c r="U52" s="14">
        <v>3.29189394</v>
      </c>
      <c r="V52" s="16">
        <v>0.28049945999999998</v>
      </c>
    </row>
    <row r="53" spans="1:22" x14ac:dyDescent="0.25">
      <c r="A53" s="11" t="s">
        <v>523</v>
      </c>
      <c r="B53" s="13">
        <v>5571</v>
      </c>
      <c r="C53" s="14">
        <f>(95/B53*100)</f>
        <v>1.7052593789265842</v>
      </c>
      <c r="D53" s="15">
        <v>5476</v>
      </c>
      <c r="E53" s="14">
        <v>14.97342177</v>
      </c>
      <c r="F53" s="16">
        <v>0.44903100000000001</v>
      </c>
      <c r="G53" s="14">
        <v>26.059227750000002</v>
      </c>
      <c r="H53" s="16">
        <v>0.67161727999999998</v>
      </c>
      <c r="I53" s="14">
        <v>34.423958200000001</v>
      </c>
      <c r="J53" s="16">
        <v>0.77324004999999996</v>
      </c>
      <c r="K53" s="14">
        <v>13.02745809</v>
      </c>
      <c r="L53" s="16">
        <v>0.43017653</v>
      </c>
      <c r="M53" s="14">
        <v>7.8525422599999999</v>
      </c>
      <c r="N53" s="16">
        <v>0.39348066999999998</v>
      </c>
      <c r="O53" s="14" t="s">
        <v>582</v>
      </c>
      <c r="P53" s="16" t="s">
        <v>582</v>
      </c>
      <c r="Q53" s="14">
        <v>0</v>
      </c>
      <c r="R53" s="16">
        <v>0</v>
      </c>
      <c r="S53" s="14">
        <v>0</v>
      </c>
      <c r="T53" s="16">
        <v>0</v>
      </c>
      <c r="U53" s="14">
        <v>3.66339193</v>
      </c>
      <c r="V53" s="16">
        <v>0.23081496000000001</v>
      </c>
    </row>
    <row r="54" spans="1:22" x14ac:dyDescent="0.25">
      <c r="A54" s="11" t="s">
        <v>524</v>
      </c>
      <c r="B54" s="13">
        <v>4740</v>
      </c>
      <c r="C54" s="14">
        <f>(276/B54*100)</f>
        <v>5.8227848101265822</v>
      </c>
      <c r="D54" s="15">
        <v>4464</v>
      </c>
      <c r="E54" s="14">
        <v>30.795530580000001</v>
      </c>
      <c r="F54" s="16">
        <v>1.0486739599999999</v>
      </c>
      <c r="G54" s="14">
        <v>21.626754139999999</v>
      </c>
      <c r="H54" s="16">
        <v>0.63666272999999995</v>
      </c>
      <c r="I54" s="14">
        <v>24.39621661</v>
      </c>
      <c r="J54" s="16">
        <v>0.78634767000000005</v>
      </c>
      <c r="K54" s="14">
        <v>7.9665329199999997</v>
      </c>
      <c r="L54" s="16">
        <v>0.54761377</v>
      </c>
      <c r="M54" s="14">
        <v>6.5465917300000003</v>
      </c>
      <c r="N54" s="16">
        <v>0.68854346</v>
      </c>
      <c r="O54" s="14" t="s">
        <v>582</v>
      </c>
      <c r="P54" s="16" t="s">
        <v>582</v>
      </c>
      <c r="Q54" s="14">
        <v>0</v>
      </c>
      <c r="R54" s="16">
        <v>0</v>
      </c>
      <c r="S54" s="14">
        <v>0</v>
      </c>
      <c r="T54" s="16">
        <v>0</v>
      </c>
      <c r="U54" s="14">
        <v>8.6683740300000007</v>
      </c>
      <c r="V54" s="16">
        <v>0.58387935000000002</v>
      </c>
    </row>
    <row r="55" spans="1:22" x14ac:dyDescent="0.25">
      <c r="A55" s="11" t="s">
        <v>525</v>
      </c>
      <c r="B55" s="13">
        <v>5316</v>
      </c>
      <c r="C55" s="14">
        <f>(22/B55*100)</f>
        <v>0.41384499623777277</v>
      </c>
      <c r="D55" s="15">
        <v>5294</v>
      </c>
      <c r="E55" s="14">
        <v>29.474841850000001</v>
      </c>
      <c r="F55" s="16">
        <v>0.81408941999999995</v>
      </c>
      <c r="G55" s="14">
        <v>28.679111320000001</v>
      </c>
      <c r="H55" s="16">
        <v>0.61972625999999997</v>
      </c>
      <c r="I55" s="14">
        <v>33.308022399999999</v>
      </c>
      <c r="J55" s="16">
        <v>0.69259130999999996</v>
      </c>
      <c r="K55" s="14">
        <v>5.2811469000000004</v>
      </c>
      <c r="L55" s="16">
        <v>0.39089426999999999</v>
      </c>
      <c r="M55" s="14">
        <v>0</v>
      </c>
      <c r="N55" s="16">
        <v>0</v>
      </c>
      <c r="O55" s="14" t="s">
        <v>582</v>
      </c>
      <c r="P55" s="16" t="s">
        <v>582</v>
      </c>
      <c r="Q55" s="14">
        <v>0</v>
      </c>
      <c r="R55" s="16">
        <v>0</v>
      </c>
      <c r="S55" s="14">
        <v>0.36513299999999999</v>
      </c>
      <c r="T55" s="16">
        <v>6.6735810000000007E-2</v>
      </c>
      <c r="U55" s="14">
        <v>2.89174453</v>
      </c>
      <c r="V55" s="16">
        <v>0.26004991999999999</v>
      </c>
    </row>
    <row r="56" spans="1:22" x14ac:dyDescent="0.25">
      <c r="A56" s="11" t="s">
        <v>526</v>
      </c>
      <c r="B56" s="13">
        <v>5359</v>
      </c>
      <c r="C56" s="14">
        <f>(77/B56*100)</f>
        <v>1.4368352304534429</v>
      </c>
      <c r="D56" s="15">
        <v>5282</v>
      </c>
      <c r="E56" s="14">
        <v>4.3698304500000003</v>
      </c>
      <c r="F56" s="16">
        <v>0.39151095000000002</v>
      </c>
      <c r="G56" s="14">
        <v>12.903694249999999</v>
      </c>
      <c r="H56" s="16">
        <v>0.69717185000000004</v>
      </c>
      <c r="I56" s="14">
        <v>32.6291522</v>
      </c>
      <c r="J56" s="16">
        <v>0.74201364000000003</v>
      </c>
      <c r="K56" s="14">
        <v>21.377288149999998</v>
      </c>
      <c r="L56" s="16">
        <v>0.87847098000000001</v>
      </c>
      <c r="M56" s="14">
        <v>27.760170609999999</v>
      </c>
      <c r="N56" s="16">
        <v>0.78547328999999999</v>
      </c>
      <c r="O56" s="14" t="s">
        <v>582</v>
      </c>
      <c r="P56" s="16" t="s">
        <v>582</v>
      </c>
      <c r="Q56" s="14">
        <v>0</v>
      </c>
      <c r="R56" s="16">
        <v>0</v>
      </c>
      <c r="S56" s="14">
        <v>0</v>
      </c>
      <c r="T56" s="16">
        <v>0</v>
      </c>
      <c r="U56" s="14">
        <v>0.95986433999999998</v>
      </c>
      <c r="V56" s="16">
        <v>0.12292899</v>
      </c>
    </row>
    <row r="57" spans="1:22" x14ac:dyDescent="0.25">
      <c r="A57" s="11" t="s">
        <v>527</v>
      </c>
      <c r="B57" s="13">
        <v>6513</v>
      </c>
      <c r="C57" s="14">
        <f>(0/B57*100)</f>
        <v>0</v>
      </c>
      <c r="D57" s="15">
        <v>6513</v>
      </c>
      <c r="E57" s="14">
        <v>23.475084450000001</v>
      </c>
      <c r="F57" s="16">
        <v>0.87139615999999998</v>
      </c>
      <c r="G57" s="14">
        <v>25.002916949999999</v>
      </c>
      <c r="H57" s="16">
        <v>0.79344073000000004</v>
      </c>
      <c r="I57" s="14">
        <v>39.63299232</v>
      </c>
      <c r="J57" s="16">
        <v>0.90284651999999999</v>
      </c>
      <c r="K57" s="14">
        <v>8.5454051399999997</v>
      </c>
      <c r="L57" s="16">
        <v>0.54131030999999996</v>
      </c>
      <c r="M57" s="14">
        <v>0</v>
      </c>
      <c r="N57" s="16">
        <v>0</v>
      </c>
      <c r="O57" s="14" t="s">
        <v>582</v>
      </c>
      <c r="P57" s="16" t="s">
        <v>582</v>
      </c>
      <c r="Q57" s="14">
        <v>0</v>
      </c>
      <c r="R57" s="16">
        <v>0</v>
      </c>
      <c r="S57" s="14">
        <v>6.7411879999999993E-2</v>
      </c>
      <c r="T57" s="16">
        <v>4.2274199999999998E-2</v>
      </c>
      <c r="U57" s="14">
        <v>3.2761892600000002</v>
      </c>
      <c r="V57" s="16">
        <v>0.51342180000000004</v>
      </c>
    </row>
    <row r="58" spans="1:22" x14ac:dyDescent="0.25">
      <c r="A58" s="11" t="s">
        <v>528</v>
      </c>
      <c r="B58" s="13">
        <v>7267</v>
      </c>
      <c r="C58" s="14">
        <f>(10/B58*100)</f>
        <v>0.13760836658868861</v>
      </c>
      <c r="D58" s="15">
        <v>7257</v>
      </c>
      <c r="E58" s="14">
        <v>18.817250080000001</v>
      </c>
      <c r="F58" s="16">
        <v>0.56881795999999996</v>
      </c>
      <c r="G58" s="14">
        <v>30.05612769</v>
      </c>
      <c r="H58" s="16">
        <v>0.78802784999999997</v>
      </c>
      <c r="I58" s="14">
        <v>29.978312169999999</v>
      </c>
      <c r="J58" s="16">
        <v>0.74383960000000005</v>
      </c>
      <c r="K58" s="14">
        <v>16.554537029999999</v>
      </c>
      <c r="L58" s="16">
        <v>0.54506522000000002</v>
      </c>
      <c r="M58" s="14">
        <v>0</v>
      </c>
      <c r="N58" s="16">
        <v>0</v>
      </c>
      <c r="O58" s="14" t="s">
        <v>582</v>
      </c>
      <c r="P58" s="16" t="s">
        <v>582</v>
      </c>
      <c r="Q58" s="14">
        <v>0</v>
      </c>
      <c r="R58" s="16">
        <v>0</v>
      </c>
      <c r="S58" s="14">
        <v>0.55153235</v>
      </c>
      <c r="T58" s="16">
        <v>0.10371864</v>
      </c>
      <c r="U58" s="14">
        <v>4.0422406899999999</v>
      </c>
      <c r="V58" s="16">
        <v>0.50962735999999997</v>
      </c>
    </row>
    <row r="59" spans="1:22" x14ac:dyDescent="0.25">
      <c r="A59" s="11" t="s">
        <v>529</v>
      </c>
      <c r="B59" s="13">
        <v>4826</v>
      </c>
      <c r="C59" s="14">
        <f>(26/B59*100)</f>
        <v>0.53874844591794446</v>
      </c>
      <c r="D59" s="15">
        <v>4800</v>
      </c>
      <c r="E59" s="14">
        <v>23.582020960000001</v>
      </c>
      <c r="F59" s="16">
        <v>0.74439672999999995</v>
      </c>
      <c r="G59" s="14">
        <v>28.792778269999999</v>
      </c>
      <c r="H59" s="16">
        <v>0.77469363000000002</v>
      </c>
      <c r="I59" s="14">
        <v>36.436777419999999</v>
      </c>
      <c r="J59" s="16">
        <v>0.79248282000000003</v>
      </c>
      <c r="K59" s="14">
        <v>8.2852883300000002</v>
      </c>
      <c r="L59" s="16">
        <v>0.48218312000000002</v>
      </c>
      <c r="M59" s="14">
        <v>0</v>
      </c>
      <c r="N59" s="16">
        <v>0</v>
      </c>
      <c r="O59" s="14" t="s">
        <v>582</v>
      </c>
      <c r="P59" s="16" t="s">
        <v>582</v>
      </c>
      <c r="Q59" s="14">
        <v>0</v>
      </c>
      <c r="R59" s="16">
        <v>0</v>
      </c>
      <c r="S59" s="14">
        <v>0.46767462999999998</v>
      </c>
      <c r="T59" s="16">
        <v>0.13301884999999999</v>
      </c>
      <c r="U59" s="14">
        <v>2.4354603799999999</v>
      </c>
      <c r="V59" s="16">
        <v>0.23845314000000001</v>
      </c>
    </row>
    <row r="60" spans="1:22" x14ac:dyDescent="0.25">
      <c r="A60" s="11" t="s">
        <v>530</v>
      </c>
      <c r="B60" s="13">
        <v>4546</v>
      </c>
      <c r="C60" s="14">
        <f>(15/B60*100)</f>
        <v>0.32996040475142985</v>
      </c>
      <c r="D60" s="15">
        <v>4531</v>
      </c>
      <c r="E60" s="14">
        <v>22.8539487</v>
      </c>
      <c r="F60" s="16">
        <v>1.28153118</v>
      </c>
      <c r="G60" s="14">
        <v>29.09091227</v>
      </c>
      <c r="H60" s="16">
        <v>0.87095418000000002</v>
      </c>
      <c r="I60" s="14">
        <v>35.779273600000003</v>
      </c>
      <c r="J60" s="16">
        <v>1.0925361200000001</v>
      </c>
      <c r="K60" s="14">
        <v>8.6292103299999994</v>
      </c>
      <c r="L60" s="16">
        <v>0.64113399000000004</v>
      </c>
      <c r="M60" s="14">
        <v>0</v>
      </c>
      <c r="N60" s="16">
        <v>0</v>
      </c>
      <c r="O60" s="14" t="s">
        <v>582</v>
      </c>
      <c r="P60" s="16" t="s">
        <v>582</v>
      </c>
      <c r="Q60" s="14">
        <v>0</v>
      </c>
      <c r="R60" s="16">
        <v>0</v>
      </c>
      <c r="S60" s="14">
        <v>0.45124333999999999</v>
      </c>
      <c r="T60" s="16">
        <v>0.1038432</v>
      </c>
      <c r="U60" s="14">
        <v>3.1954117700000002</v>
      </c>
      <c r="V60" s="16">
        <v>0.43120891</v>
      </c>
    </row>
    <row r="61" spans="1:22" x14ac:dyDescent="0.25">
      <c r="A61" s="11" t="s">
        <v>531</v>
      </c>
      <c r="B61" s="13">
        <v>6525</v>
      </c>
      <c r="C61" s="14">
        <f>(150/B61*100)</f>
        <v>2.2988505747126435</v>
      </c>
      <c r="D61" s="15">
        <v>6375</v>
      </c>
      <c r="E61" s="14">
        <v>16.604131460000001</v>
      </c>
      <c r="F61" s="16">
        <v>0.47002836999999997</v>
      </c>
      <c r="G61" s="14">
        <v>27.413689130000002</v>
      </c>
      <c r="H61" s="16">
        <v>0.67340586999999996</v>
      </c>
      <c r="I61" s="14">
        <v>36.940661059999996</v>
      </c>
      <c r="J61" s="16">
        <v>0.77571192</v>
      </c>
      <c r="K61" s="14">
        <v>11.12964457</v>
      </c>
      <c r="L61" s="16">
        <v>0.43642778999999998</v>
      </c>
      <c r="M61" s="14">
        <v>4.8488073800000002</v>
      </c>
      <c r="N61" s="16">
        <v>0.40798919</v>
      </c>
      <c r="O61" s="14" t="s">
        <v>582</v>
      </c>
      <c r="P61" s="16" t="s">
        <v>582</v>
      </c>
      <c r="Q61" s="14">
        <v>0</v>
      </c>
      <c r="R61" s="16">
        <v>0</v>
      </c>
      <c r="S61" s="14">
        <v>0</v>
      </c>
      <c r="T61" s="16">
        <v>0</v>
      </c>
      <c r="U61" s="14">
        <v>3.0630663999999999</v>
      </c>
      <c r="V61" s="16">
        <v>0.30141473000000002</v>
      </c>
    </row>
    <row r="62" spans="1:22" x14ac:dyDescent="0.25">
      <c r="A62" s="11" t="s">
        <v>532</v>
      </c>
      <c r="B62" s="13">
        <v>4476</v>
      </c>
      <c r="C62" s="14">
        <f>(3/B62*100)</f>
        <v>6.7024128686327081E-2</v>
      </c>
      <c r="D62" s="15">
        <v>4473</v>
      </c>
      <c r="E62" s="14">
        <v>3.8190317899999999</v>
      </c>
      <c r="F62" s="16">
        <v>0.27798393999999998</v>
      </c>
      <c r="G62" s="14">
        <v>13.23068696</v>
      </c>
      <c r="H62" s="16">
        <v>0.56859760000000004</v>
      </c>
      <c r="I62" s="14">
        <v>52.146915530000001</v>
      </c>
      <c r="J62" s="16">
        <v>0.77672408000000004</v>
      </c>
      <c r="K62" s="14">
        <v>18.003782869999998</v>
      </c>
      <c r="L62" s="16">
        <v>0.44303658000000001</v>
      </c>
      <c r="M62" s="14">
        <v>11.675766530000001</v>
      </c>
      <c r="N62" s="16">
        <v>0.40366419999999997</v>
      </c>
      <c r="O62" s="14" t="s">
        <v>582</v>
      </c>
      <c r="P62" s="16" t="s">
        <v>582</v>
      </c>
      <c r="Q62" s="14">
        <v>0</v>
      </c>
      <c r="R62" s="16">
        <v>0</v>
      </c>
      <c r="S62" s="14">
        <v>0</v>
      </c>
      <c r="T62" s="16">
        <v>0</v>
      </c>
      <c r="U62" s="14">
        <v>1.1238163299999999</v>
      </c>
      <c r="V62" s="16">
        <v>0.14230611000000001</v>
      </c>
    </row>
    <row r="63" spans="1:22" x14ac:dyDescent="0.25">
      <c r="A63" s="11" t="s">
        <v>533</v>
      </c>
      <c r="B63" s="13">
        <v>5324</v>
      </c>
      <c r="C63" s="14">
        <f>(13/B63*100)</f>
        <v>0.24417731029301279</v>
      </c>
      <c r="D63" s="15">
        <v>5311</v>
      </c>
      <c r="E63" s="14">
        <v>11.1666293</v>
      </c>
      <c r="F63" s="16">
        <v>0.45697675999999998</v>
      </c>
      <c r="G63" s="14">
        <v>16.435546500000001</v>
      </c>
      <c r="H63" s="16">
        <v>0.57705269999999997</v>
      </c>
      <c r="I63" s="14">
        <v>41.624990590000003</v>
      </c>
      <c r="J63" s="16">
        <v>0.67409461000000004</v>
      </c>
      <c r="K63" s="14">
        <v>21.563585440000001</v>
      </c>
      <c r="L63" s="16">
        <v>0.67848346999999998</v>
      </c>
      <c r="M63" s="14">
        <v>0</v>
      </c>
      <c r="N63" s="16">
        <v>0</v>
      </c>
      <c r="O63" s="14" t="s">
        <v>582</v>
      </c>
      <c r="P63" s="16" t="s">
        <v>582</v>
      </c>
      <c r="Q63" s="14">
        <v>4.1378529999999997E-2</v>
      </c>
      <c r="R63" s="16">
        <v>2.938062E-2</v>
      </c>
      <c r="S63" s="14">
        <v>0.19954042</v>
      </c>
      <c r="T63" s="16">
        <v>7.2752440000000002E-2</v>
      </c>
      <c r="U63" s="14">
        <v>8.9683292300000002</v>
      </c>
      <c r="V63" s="16">
        <v>0.39478477000000001</v>
      </c>
    </row>
    <row r="64" spans="1:22" x14ac:dyDescent="0.25">
      <c r="A64" s="11" t="s">
        <v>534</v>
      </c>
      <c r="B64" s="13">
        <v>3634</v>
      </c>
      <c r="C64" s="14">
        <f>(3/B64*100)</f>
        <v>8.2553659878921298E-2</v>
      </c>
      <c r="D64" s="15">
        <v>3631</v>
      </c>
      <c r="E64" s="14">
        <v>9.8394419299999996</v>
      </c>
      <c r="F64" s="16">
        <v>0.46854860999999998</v>
      </c>
      <c r="G64" s="14">
        <v>25.242138870000002</v>
      </c>
      <c r="H64" s="16">
        <v>0.67044453000000004</v>
      </c>
      <c r="I64" s="14">
        <v>39.023522290000002</v>
      </c>
      <c r="J64" s="16">
        <v>0.78773968000000005</v>
      </c>
      <c r="K64" s="14">
        <v>22.616463849999999</v>
      </c>
      <c r="L64" s="16">
        <v>0.64072130999999999</v>
      </c>
      <c r="M64" s="14">
        <v>0</v>
      </c>
      <c r="N64" s="16">
        <v>0</v>
      </c>
      <c r="O64" s="14" t="s">
        <v>582</v>
      </c>
      <c r="P64" s="16" t="s">
        <v>582</v>
      </c>
      <c r="Q64" s="14">
        <v>0</v>
      </c>
      <c r="R64" s="16">
        <v>0</v>
      </c>
      <c r="S64" s="14">
        <v>2.8967469999999999E-2</v>
      </c>
      <c r="T64" s="16">
        <v>2.9131529999999999E-2</v>
      </c>
      <c r="U64" s="14">
        <v>3.2494656000000002</v>
      </c>
      <c r="V64" s="16">
        <v>0.27447961999999998</v>
      </c>
    </row>
    <row r="65" spans="1:22" x14ac:dyDescent="0.25">
      <c r="A65" s="11" t="s">
        <v>535</v>
      </c>
      <c r="B65" s="13">
        <v>5325</v>
      </c>
      <c r="C65" s="14">
        <f>(14/B65*100)</f>
        <v>0.26291079812206569</v>
      </c>
      <c r="D65" s="15">
        <v>5311</v>
      </c>
      <c r="E65" s="14">
        <v>20.11942823</v>
      </c>
      <c r="F65" s="16">
        <v>0.74979543000000004</v>
      </c>
      <c r="G65" s="14">
        <v>28.447817180000001</v>
      </c>
      <c r="H65" s="16">
        <v>0.76447105999999998</v>
      </c>
      <c r="I65" s="14">
        <v>42.926047990000001</v>
      </c>
      <c r="J65" s="16">
        <v>0.85590893000000001</v>
      </c>
      <c r="K65" s="14">
        <v>4.9528595500000003</v>
      </c>
      <c r="L65" s="16">
        <v>0.33769715</v>
      </c>
      <c r="M65" s="14">
        <v>0</v>
      </c>
      <c r="N65" s="16">
        <v>0</v>
      </c>
      <c r="O65" s="14" t="s">
        <v>582</v>
      </c>
      <c r="P65" s="16" t="s">
        <v>582</v>
      </c>
      <c r="Q65" s="14">
        <v>0.21913678</v>
      </c>
      <c r="R65" s="16">
        <v>7.6278490000000004E-2</v>
      </c>
      <c r="S65" s="14">
        <v>1.55427E-2</v>
      </c>
      <c r="T65" s="16">
        <v>1.5554460000000001E-2</v>
      </c>
      <c r="U65" s="14">
        <v>3.3191675699999998</v>
      </c>
      <c r="V65" s="16">
        <v>0.31109569999999998</v>
      </c>
    </row>
    <row r="66" spans="1:22" x14ac:dyDescent="0.25">
      <c r="A66" s="11" t="s">
        <v>536</v>
      </c>
      <c r="B66" s="13">
        <v>5665</v>
      </c>
      <c r="C66" s="14">
        <f>(82/B66*100)</f>
        <v>1.4474845542806707</v>
      </c>
      <c r="D66" s="15">
        <v>5583</v>
      </c>
      <c r="E66" s="14">
        <v>10.43465318</v>
      </c>
      <c r="F66" s="16">
        <v>0.37252037999999998</v>
      </c>
      <c r="G66" s="14">
        <v>16.269074979999999</v>
      </c>
      <c r="H66" s="16">
        <v>0.48780887000000001</v>
      </c>
      <c r="I66" s="14">
        <v>29.6253016</v>
      </c>
      <c r="J66" s="16">
        <v>0.61009535000000004</v>
      </c>
      <c r="K66" s="14">
        <v>24.30408632</v>
      </c>
      <c r="L66" s="16">
        <v>0.55275368999999996</v>
      </c>
      <c r="M66" s="14">
        <v>11.135823889999999</v>
      </c>
      <c r="N66" s="16">
        <v>0.36733463999999999</v>
      </c>
      <c r="O66" s="14" t="s">
        <v>582</v>
      </c>
      <c r="P66" s="16" t="s">
        <v>582</v>
      </c>
      <c r="Q66" s="14">
        <v>0</v>
      </c>
      <c r="R66" s="16">
        <v>0</v>
      </c>
      <c r="S66" s="14">
        <v>0</v>
      </c>
      <c r="T66" s="16">
        <v>0</v>
      </c>
      <c r="U66" s="14">
        <v>8.2310600300000001</v>
      </c>
      <c r="V66" s="16">
        <v>0.41693024000000001</v>
      </c>
    </row>
    <row r="67" spans="1:22" x14ac:dyDescent="0.25">
      <c r="A67" s="11" t="s">
        <v>537</v>
      </c>
      <c r="B67" s="13">
        <v>6971</v>
      </c>
      <c r="C67" s="14">
        <f>(480/B67*100)</f>
        <v>6.8856692009754692</v>
      </c>
      <c r="D67" s="15">
        <v>6491</v>
      </c>
      <c r="E67" s="14">
        <v>27.18186068</v>
      </c>
      <c r="F67" s="16">
        <v>0.69583229000000002</v>
      </c>
      <c r="G67" s="14">
        <v>27.528719070000001</v>
      </c>
      <c r="H67" s="16">
        <v>0.66280475000000005</v>
      </c>
      <c r="I67" s="14">
        <v>31.097076099999999</v>
      </c>
      <c r="J67" s="16">
        <v>0.68139196000000002</v>
      </c>
      <c r="K67" s="14">
        <v>5.9996489899999998</v>
      </c>
      <c r="L67" s="16">
        <v>0.35206711000000002</v>
      </c>
      <c r="M67" s="14">
        <v>5.3457863000000003</v>
      </c>
      <c r="N67" s="16">
        <v>0.44287100000000001</v>
      </c>
      <c r="O67" s="14" t="s">
        <v>582</v>
      </c>
      <c r="P67" s="16" t="s">
        <v>582</v>
      </c>
      <c r="Q67" s="14">
        <v>0</v>
      </c>
      <c r="R67" s="16">
        <v>0</v>
      </c>
      <c r="S67" s="14">
        <v>0</v>
      </c>
      <c r="T67" s="16">
        <v>0</v>
      </c>
      <c r="U67" s="14">
        <v>2.8469088600000001</v>
      </c>
      <c r="V67" s="16">
        <v>0.21813314</v>
      </c>
    </row>
    <row r="68" spans="1:22" x14ac:dyDescent="0.25">
      <c r="A68" s="11" t="s">
        <v>538</v>
      </c>
      <c r="B68" s="13">
        <v>12083</v>
      </c>
      <c r="C68" s="14">
        <f>(30/B68*100)</f>
        <v>0.2482827112472068</v>
      </c>
      <c r="D68" s="15">
        <v>12053</v>
      </c>
      <c r="E68" s="14">
        <v>16.13830866</v>
      </c>
      <c r="F68" s="16">
        <v>0.36025963999999999</v>
      </c>
      <c r="G68" s="14">
        <v>24.20460967</v>
      </c>
      <c r="H68" s="16">
        <v>0.41070846999999999</v>
      </c>
      <c r="I68" s="14">
        <v>27.94187445</v>
      </c>
      <c r="J68" s="16">
        <v>0.45409112000000001</v>
      </c>
      <c r="K68" s="14">
        <v>11.52843219</v>
      </c>
      <c r="L68" s="16">
        <v>0.29907602</v>
      </c>
      <c r="M68" s="14">
        <v>14.943834799999999</v>
      </c>
      <c r="N68" s="16">
        <v>0.29651817000000003</v>
      </c>
      <c r="O68" s="14" t="s">
        <v>582</v>
      </c>
      <c r="P68" s="16" t="s">
        <v>582</v>
      </c>
      <c r="Q68" s="14">
        <v>0</v>
      </c>
      <c r="R68" s="16">
        <v>0</v>
      </c>
      <c r="S68" s="14">
        <v>0</v>
      </c>
      <c r="T68" s="16">
        <v>0</v>
      </c>
      <c r="U68" s="14">
        <v>5.2429402300000003</v>
      </c>
      <c r="V68" s="16">
        <v>0.21055728000000001</v>
      </c>
    </row>
    <row r="69" spans="1:22" x14ac:dyDescent="0.25">
      <c r="A69" s="11" t="s">
        <v>539</v>
      </c>
      <c r="B69" s="13">
        <v>4876</v>
      </c>
      <c r="C69" s="14">
        <f>(0/B69*100)</f>
        <v>0</v>
      </c>
      <c r="D69" s="15">
        <v>4876</v>
      </c>
      <c r="E69" s="14">
        <v>10.17788378</v>
      </c>
      <c r="F69" s="16">
        <v>0.68319215</v>
      </c>
      <c r="G69" s="14">
        <v>16.588446609999998</v>
      </c>
      <c r="H69" s="16">
        <v>0.72950696000000004</v>
      </c>
      <c r="I69" s="14">
        <v>49.964129560000003</v>
      </c>
      <c r="J69" s="16">
        <v>1.1440261899999999</v>
      </c>
      <c r="K69" s="14">
        <v>22.885815650000001</v>
      </c>
      <c r="L69" s="16">
        <v>0.70854552000000004</v>
      </c>
      <c r="M69" s="14">
        <v>0</v>
      </c>
      <c r="N69" s="16">
        <v>0</v>
      </c>
      <c r="O69" s="14" t="s">
        <v>582</v>
      </c>
      <c r="P69" s="16" t="s">
        <v>582</v>
      </c>
      <c r="Q69" s="14">
        <v>0</v>
      </c>
      <c r="R69" s="16">
        <v>0</v>
      </c>
      <c r="S69" s="14">
        <v>0</v>
      </c>
      <c r="T69" s="16">
        <v>0</v>
      </c>
      <c r="U69" s="14">
        <v>0.38372439000000003</v>
      </c>
      <c r="V69" s="16">
        <v>0.15318968999999999</v>
      </c>
    </row>
    <row r="70" spans="1:22" x14ac:dyDescent="0.25">
      <c r="A70" s="11" t="s">
        <v>540</v>
      </c>
      <c r="B70" s="13">
        <v>6036</v>
      </c>
      <c r="C70" s="14">
        <f>(223/B70*100)</f>
        <v>3.6944996686547382</v>
      </c>
      <c r="D70" s="15">
        <v>5813</v>
      </c>
      <c r="E70" s="14">
        <v>18.034713610000001</v>
      </c>
      <c r="F70" s="16">
        <v>0.76100166999999996</v>
      </c>
      <c r="G70" s="14">
        <v>33.08175069</v>
      </c>
      <c r="H70" s="16">
        <v>0.66256402999999997</v>
      </c>
      <c r="I70" s="14">
        <v>34.075881979999998</v>
      </c>
      <c r="J70" s="16">
        <v>0.55146616999999998</v>
      </c>
      <c r="K70" s="14">
        <v>6.6353459099999998</v>
      </c>
      <c r="L70" s="16">
        <v>0.31949441000000001</v>
      </c>
      <c r="M70" s="14">
        <v>4.3266809899999998</v>
      </c>
      <c r="N70" s="16">
        <v>0.28253083000000001</v>
      </c>
      <c r="O70" s="14" t="s">
        <v>582</v>
      </c>
      <c r="P70" s="16" t="s">
        <v>582</v>
      </c>
      <c r="Q70" s="14">
        <v>0</v>
      </c>
      <c r="R70" s="16">
        <v>0</v>
      </c>
      <c r="S70" s="14">
        <v>0</v>
      </c>
      <c r="T70" s="16">
        <v>0</v>
      </c>
      <c r="U70" s="14">
        <v>3.8456268100000002</v>
      </c>
      <c r="V70" s="16">
        <v>0.33455023</v>
      </c>
    </row>
    <row r="71" spans="1:22" x14ac:dyDescent="0.25">
      <c r="A71" s="11" t="s">
        <v>541</v>
      </c>
      <c r="B71" s="13">
        <v>6115</v>
      </c>
      <c r="C71" s="14">
        <f>(23/B71*100)</f>
        <v>0.3761242845461979</v>
      </c>
      <c r="D71" s="15">
        <v>6092</v>
      </c>
      <c r="E71" s="14">
        <v>5.7384505299999997</v>
      </c>
      <c r="F71" s="16">
        <v>0.32003804000000002</v>
      </c>
      <c r="G71" s="14">
        <v>14.74505774</v>
      </c>
      <c r="H71" s="16">
        <v>0.51191723</v>
      </c>
      <c r="I71" s="14">
        <v>40.20808306</v>
      </c>
      <c r="J71" s="16">
        <v>0.62522990000000001</v>
      </c>
      <c r="K71" s="14">
        <v>32.774238699999998</v>
      </c>
      <c r="L71" s="16">
        <v>0.67919995</v>
      </c>
      <c r="M71" s="14">
        <v>5.67548225</v>
      </c>
      <c r="N71" s="16">
        <v>0.27705200000000002</v>
      </c>
      <c r="O71" s="14" t="s">
        <v>582</v>
      </c>
      <c r="P71" s="16" t="s">
        <v>582</v>
      </c>
      <c r="Q71" s="14">
        <v>0</v>
      </c>
      <c r="R71" s="16">
        <v>0</v>
      </c>
      <c r="S71" s="14">
        <v>0</v>
      </c>
      <c r="T71" s="16">
        <v>0</v>
      </c>
      <c r="U71" s="14">
        <v>0.85868770999999999</v>
      </c>
      <c r="V71" s="16">
        <v>0.12539773000000001</v>
      </c>
    </row>
    <row r="72" spans="1:22" x14ac:dyDescent="0.25">
      <c r="A72" s="11" t="s">
        <v>542</v>
      </c>
      <c r="B72" s="13">
        <v>7708</v>
      </c>
      <c r="C72" s="14">
        <f>(5/B72*100)</f>
        <v>6.4867669953295279E-2</v>
      </c>
      <c r="D72" s="15">
        <v>7703</v>
      </c>
      <c r="E72" s="14">
        <v>3.82969363</v>
      </c>
      <c r="F72" s="16">
        <v>0.22810638</v>
      </c>
      <c r="G72" s="14">
        <v>7.1063094199999997</v>
      </c>
      <c r="H72" s="16">
        <v>0.34800906999999998</v>
      </c>
      <c r="I72" s="14">
        <v>39.654369369999998</v>
      </c>
      <c r="J72" s="16">
        <v>0.79781325999999997</v>
      </c>
      <c r="K72" s="14">
        <v>40.691187650000003</v>
      </c>
      <c r="L72" s="16">
        <v>0.87303416</v>
      </c>
      <c r="M72" s="14">
        <v>8.2003239800000003</v>
      </c>
      <c r="N72" s="16">
        <v>0.96499683000000003</v>
      </c>
      <c r="O72" s="14" t="s">
        <v>582</v>
      </c>
      <c r="P72" s="16" t="s">
        <v>582</v>
      </c>
      <c r="Q72" s="14">
        <v>0</v>
      </c>
      <c r="R72" s="16">
        <v>0</v>
      </c>
      <c r="S72" s="14">
        <v>0</v>
      </c>
      <c r="T72" s="16">
        <v>0</v>
      </c>
      <c r="U72" s="14">
        <v>0.51811594999999999</v>
      </c>
      <c r="V72" s="16">
        <v>7.961638E-2</v>
      </c>
    </row>
    <row r="73" spans="1:22" x14ac:dyDescent="0.25">
      <c r="A73" s="11" t="s">
        <v>543</v>
      </c>
      <c r="B73" s="13">
        <v>8249</v>
      </c>
      <c r="C73" s="14">
        <f>(166/B73*100)</f>
        <v>2.0123651351678991</v>
      </c>
      <c r="D73" s="15">
        <v>8083</v>
      </c>
      <c r="E73" s="14">
        <v>6.2958353799999998</v>
      </c>
      <c r="F73" s="16">
        <v>0.37986744</v>
      </c>
      <c r="G73" s="14">
        <v>13.6017753</v>
      </c>
      <c r="H73" s="16">
        <v>0.55604580999999997</v>
      </c>
      <c r="I73" s="14">
        <v>45.753242280000002</v>
      </c>
      <c r="J73" s="16">
        <v>0.66102543999999996</v>
      </c>
      <c r="K73" s="14">
        <v>21.57748033</v>
      </c>
      <c r="L73" s="16">
        <v>0.76407475999999996</v>
      </c>
      <c r="M73" s="14">
        <v>11.48330339</v>
      </c>
      <c r="N73" s="16">
        <v>0.72301694000000005</v>
      </c>
      <c r="O73" s="14" t="s">
        <v>582</v>
      </c>
      <c r="P73" s="16" t="s">
        <v>582</v>
      </c>
      <c r="Q73" s="14">
        <v>0</v>
      </c>
      <c r="R73" s="16">
        <v>0</v>
      </c>
      <c r="S73" s="14">
        <v>0</v>
      </c>
      <c r="T73" s="16">
        <v>0</v>
      </c>
      <c r="U73" s="14">
        <v>1.28836332</v>
      </c>
      <c r="V73" s="16">
        <v>0.1966717</v>
      </c>
    </row>
    <row r="74" spans="1:22" x14ac:dyDescent="0.25">
      <c r="A74" s="11" t="s">
        <v>544</v>
      </c>
      <c r="B74" s="13">
        <v>4692</v>
      </c>
      <c r="C74" s="14">
        <f>(82/B74*100)</f>
        <v>1.7476555839727195</v>
      </c>
      <c r="D74" s="15">
        <v>4610</v>
      </c>
      <c r="E74" s="14">
        <v>8.8683558399999995</v>
      </c>
      <c r="F74" s="16">
        <v>0.47358857999999998</v>
      </c>
      <c r="G74" s="14">
        <v>16.108245780000001</v>
      </c>
      <c r="H74" s="16">
        <v>0.53698179999999995</v>
      </c>
      <c r="I74" s="14">
        <v>34.710583329999999</v>
      </c>
      <c r="J74" s="16">
        <v>0.71514323999999996</v>
      </c>
      <c r="K74" s="14">
        <v>33.530597350000001</v>
      </c>
      <c r="L74" s="16">
        <v>0.73426694000000003</v>
      </c>
      <c r="M74" s="14">
        <v>0</v>
      </c>
      <c r="N74" s="16">
        <v>0</v>
      </c>
      <c r="O74" s="14" t="s">
        <v>582</v>
      </c>
      <c r="P74" s="16" t="s">
        <v>582</v>
      </c>
      <c r="Q74" s="14">
        <v>0</v>
      </c>
      <c r="R74" s="16">
        <v>0</v>
      </c>
      <c r="S74" s="14">
        <v>0.28259246999999998</v>
      </c>
      <c r="T74" s="16">
        <v>9.0766639999999996E-2</v>
      </c>
      <c r="U74" s="14">
        <v>6.4996252400000003</v>
      </c>
      <c r="V74" s="16">
        <v>0.38123618999999997</v>
      </c>
    </row>
    <row r="75" spans="1:22" x14ac:dyDescent="0.25">
      <c r="A75" s="11" t="s">
        <v>545</v>
      </c>
      <c r="B75" s="13">
        <v>5375</v>
      </c>
      <c r="C75" s="14">
        <f>(259/B75*100)</f>
        <v>4.8186046511627909</v>
      </c>
      <c r="D75" s="15">
        <v>5116</v>
      </c>
      <c r="E75" s="14">
        <v>17.526308409999999</v>
      </c>
      <c r="F75" s="16">
        <v>0.53387074999999995</v>
      </c>
      <c r="G75" s="14">
        <v>24.711373049999999</v>
      </c>
      <c r="H75" s="16">
        <v>0.76137407999999995</v>
      </c>
      <c r="I75" s="14">
        <v>30.856143039999999</v>
      </c>
      <c r="J75" s="16">
        <v>0.80136304999999997</v>
      </c>
      <c r="K75" s="14">
        <v>9.86315484</v>
      </c>
      <c r="L75" s="16">
        <v>0.40366553999999999</v>
      </c>
      <c r="M75" s="14">
        <v>8.2993948100000008</v>
      </c>
      <c r="N75" s="16">
        <v>0.72809756000000003</v>
      </c>
      <c r="O75" s="14" t="s">
        <v>582</v>
      </c>
      <c r="P75" s="16" t="s">
        <v>582</v>
      </c>
      <c r="Q75" s="14">
        <v>0</v>
      </c>
      <c r="R75" s="16">
        <v>0</v>
      </c>
      <c r="S75" s="14">
        <v>0</v>
      </c>
      <c r="T75" s="16">
        <v>0</v>
      </c>
      <c r="U75" s="14">
        <v>8.7436258500000008</v>
      </c>
      <c r="V75" s="16">
        <v>0.45799129</v>
      </c>
    </row>
    <row r="76" spans="1:22" x14ac:dyDescent="0.25">
      <c r="A76" s="11" t="s">
        <v>546</v>
      </c>
      <c r="B76" s="13">
        <v>14167</v>
      </c>
      <c r="C76" s="14">
        <f>(233/B76*100)</f>
        <v>1.6446671843015459</v>
      </c>
      <c r="D76" s="15">
        <v>13934</v>
      </c>
      <c r="E76" s="14">
        <v>16.67108825</v>
      </c>
      <c r="F76" s="16">
        <v>0.45502590999999998</v>
      </c>
      <c r="G76" s="14">
        <v>24.376305370000001</v>
      </c>
      <c r="H76" s="16">
        <v>0.52914881000000002</v>
      </c>
      <c r="I76" s="14">
        <v>29.716495980000001</v>
      </c>
      <c r="J76" s="16">
        <v>0.68496422000000001</v>
      </c>
      <c r="K76" s="14">
        <v>13.877100950000001</v>
      </c>
      <c r="L76" s="16">
        <v>0.39039174999999998</v>
      </c>
      <c r="M76" s="14">
        <v>12.057652900000001</v>
      </c>
      <c r="N76" s="16">
        <v>0.48522748999999998</v>
      </c>
      <c r="O76" s="14" t="s">
        <v>582</v>
      </c>
      <c r="P76" s="16" t="s">
        <v>582</v>
      </c>
      <c r="Q76" s="14">
        <v>0</v>
      </c>
      <c r="R76" s="16">
        <v>0</v>
      </c>
      <c r="S76" s="14">
        <v>0</v>
      </c>
      <c r="T76" s="16">
        <v>0</v>
      </c>
      <c r="U76" s="14">
        <v>3.3013565599999999</v>
      </c>
      <c r="V76" s="16">
        <v>0.2154375</v>
      </c>
    </row>
    <row r="77" spans="1:22" x14ac:dyDescent="0.25">
      <c r="A77" s="11" t="s">
        <v>547</v>
      </c>
      <c r="B77" s="13">
        <v>6062</v>
      </c>
      <c r="C77" s="14">
        <f>(201/B77*100)</f>
        <v>3.3157373804025072</v>
      </c>
      <c r="D77" s="15">
        <v>5861</v>
      </c>
      <c r="E77" s="14">
        <v>6.2115530400000001</v>
      </c>
      <c r="F77" s="16">
        <v>0.38398584000000002</v>
      </c>
      <c r="G77" s="14">
        <v>13.313564250000001</v>
      </c>
      <c r="H77" s="16">
        <v>0.49107068999999998</v>
      </c>
      <c r="I77" s="14">
        <v>35.670651679999999</v>
      </c>
      <c r="J77" s="16">
        <v>0.71426855</v>
      </c>
      <c r="K77" s="14">
        <v>22.25034402</v>
      </c>
      <c r="L77" s="16">
        <v>0.57057407999999998</v>
      </c>
      <c r="M77" s="14">
        <v>11.53011268</v>
      </c>
      <c r="N77" s="16">
        <v>0.59986209000000001</v>
      </c>
      <c r="O77" s="14" t="s">
        <v>582</v>
      </c>
      <c r="P77" s="16" t="s">
        <v>582</v>
      </c>
      <c r="Q77" s="14">
        <v>0</v>
      </c>
      <c r="R77" s="16">
        <v>0</v>
      </c>
      <c r="S77" s="14">
        <v>0</v>
      </c>
      <c r="T77" s="16">
        <v>0</v>
      </c>
      <c r="U77" s="14">
        <v>11.023774339999999</v>
      </c>
      <c r="V77" s="16">
        <v>0.53164131999999997</v>
      </c>
    </row>
    <row r="78" spans="1:22" x14ac:dyDescent="0.25">
      <c r="A78" s="11" t="s">
        <v>548</v>
      </c>
      <c r="B78" s="13">
        <v>5826</v>
      </c>
      <c r="C78" s="14">
        <f>(0/B78*100)</f>
        <v>0</v>
      </c>
      <c r="D78" s="15">
        <v>5826</v>
      </c>
      <c r="E78" s="14">
        <v>18.748287959999999</v>
      </c>
      <c r="F78" s="16">
        <v>0.70837011999999999</v>
      </c>
      <c r="G78" s="14">
        <v>23.853471410000001</v>
      </c>
      <c r="H78" s="16">
        <v>0.67095711000000002</v>
      </c>
      <c r="I78" s="14">
        <v>51.107603769999997</v>
      </c>
      <c r="J78" s="16">
        <v>0.82332797999999996</v>
      </c>
      <c r="K78" s="14">
        <v>5.9095970800000002</v>
      </c>
      <c r="L78" s="16">
        <v>0.50869131000000001</v>
      </c>
      <c r="M78" s="14">
        <v>0</v>
      </c>
      <c r="N78" s="16">
        <v>0</v>
      </c>
      <c r="O78" s="14" t="s">
        <v>582</v>
      </c>
      <c r="P78" s="16" t="s">
        <v>582</v>
      </c>
      <c r="Q78" s="14">
        <v>2.4295359999999998E-2</v>
      </c>
      <c r="R78" s="16">
        <v>2.426712E-2</v>
      </c>
      <c r="S78" s="14">
        <v>7.9414470000000001E-2</v>
      </c>
      <c r="T78" s="16">
        <v>3.6075129999999997E-2</v>
      </c>
      <c r="U78" s="14">
        <v>0.27732994999999999</v>
      </c>
      <c r="V78" s="16">
        <v>0.10171287</v>
      </c>
    </row>
    <row r="79" spans="1:22" ht="24.95" customHeight="1" x14ac:dyDescent="0.25">
      <c r="A79" s="11" t="s">
        <v>549</v>
      </c>
      <c r="B79" s="13">
        <v>1657</v>
      </c>
      <c r="C79" s="14">
        <f>(41/B79*100)</f>
        <v>2.4743512371756187</v>
      </c>
      <c r="D79" s="15">
        <v>1616</v>
      </c>
      <c r="E79" s="14">
        <v>4.0502043600000004</v>
      </c>
      <c r="F79" s="16">
        <v>0.63206647000000005</v>
      </c>
      <c r="G79" s="14">
        <v>12.538944239999999</v>
      </c>
      <c r="H79" s="16">
        <v>0.81961907000000001</v>
      </c>
      <c r="I79" s="14">
        <v>37.25330383</v>
      </c>
      <c r="J79" s="16">
        <v>1.2268073900000001</v>
      </c>
      <c r="K79" s="14">
        <v>44.15836359</v>
      </c>
      <c r="L79" s="16">
        <v>1.5142720999999999</v>
      </c>
      <c r="M79" s="14">
        <v>0</v>
      </c>
      <c r="N79" s="16">
        <v>0</v>
      </c>
      <c r="O79" s="14" t="s">
        <v>582</v>
      </c>
      <c r="P79" s="16" t="s">
        <v>582</v>
      </c>
      <c r="Q79" s="14">
        <v>0</v>
      </c>
      <c r="R79" s="16">
        <v>0</v>
      </c>
      <c r="S79" s="14">
        <v>0</v>
      </c>
      <c r="T79" s="16">
        <v>0</v>
      </c>
      <c r="U79" s="14">
        <v>1.99918398</v>
      </c>
      <c r="V79" s="16">
        <v>0.46878237</v>
      </c>
    </row>
    <row r="80" spans="1:22" x14ac:dyDescent="0.25">
      <c r="A80" s="11" t="s">
        <v>550</v>
      </c>
      <c r="B80" s="13">
        <v>7841</v>
      </c>
      <c r="C80" s="14">
        <f>(0/B80*100)</f>
        <v>0</v>
      </c>
      <c r="D80" s="15">
        <v>7841</v>
      </c>
      <c r="E80" s="14">
        <v>30.3597237</v>
      </c>
      <c r="F80" s="16">
        <v>0.92601953999999997</v>
      </c>
      <c r="G80" s="14">
        <v>36.374760870000003</v>
      </c>
      <c r="H80" s="16">
        <v>0.71205947000000003</v>
      </c>
      <c r="I80" s="14">
        <v>29.483317549999999</v>
      </c>
      <c r="J80" s="16">
        <v>0.82537391999999998</v>
      </c>
      <c r="K80" s="14">
        <v>3.4849966700000001</v>
      </c>
      <c r="L80" s="16">
        <v>0.27997130999999997</v>
      </c>
      <c r="M80" s="14">
        <v>0</v>
      </c>
      <c r="N80" s="16">
        <v>0</v>
      </c>
      <c r="O80" s="14" t="s">
        <v>582</v>
      </c>
      <c r="P80" s="16" t="s">
        <v>582</v>
      </c>
      <c r="Q80" s="14">
        <v>0</v>
      </c>
      <c r="R80" s="16">
        <v>0</v>
      </c>
      <c r="S80" s="14">
        <v>1.7029200000000001E-2</v>
      </c>
      <c r="T80" s="16">
        <v>1.6995909999999999E-2</v>
      </c>
      <c r="U80" s="14">
        <v>0.28017201000000003</v>
      </c>
      <c r="V80" s="16">
        <v>9.1991790000000004E-2</v>
      </c>
    </row>
    <row r="81" spans="1:22" x14ac:dyDescent="0.25">
      <c r="A81" s="19" t="s">
        <v>551</v>
      </c>
      <c r="B81" s="13">
        <v>8861</v>
      </c>
      <c r="C81" s="14">
        <f>(78/B81*100)</f>
        <v>0.88026182146484599</v>
      </c>
      <c r="D81" s="15">
        <v>8783</v>
      </c>
      <c r="E81" s="14">
        <v>6.7397919699999997</v>
      </c>
      <c r="F81" s="16">
        <v>0.42685809000000002</v>
      </c>
      <c r="G81" s="14">
        <v>14.29911147</v>
      </c>
      <c r="H81" s="16">
        <v>0.53510776999999998</v>
      </c>
      <c r="I81" s="14">
        <v>41.120631039999999</v>
      </c>
      <c r="J81" s="16">
        <v>0.75767786999999998</v>
      </c>
      <c r="K81" s="14">
        <v>26.119193859999999</v>
      </c>
      <c r="L81" s="16">
        <v>0.91179716</v>
      </c>
      <c r="M81" s="14">
        <v>10.524507789999999</v>
      </c>
      <c r="N81" s="16">
        <v>0.71870358000000001</v>
      </c>
      <c r="O81" s="14" t="s">
        <v>582</v>
      </c>
      <c r="P81" s="16" t="s">
        <v>582</v>
      </c>
      <c r="Q81" s="14">
        <v>0</v>
      </c>
      <c r="R81" s="16">
        <v>0</v>
      </c>
      <c r="S81" s="14">
        <v>0</v>
      </c>
      <c r="T81" s="16">
        <v>0</v>
      </c>
      <c r="U81" s="14">
        <v>1.1967638700000001</v>
      </c>
      <c r="V81" s="16">
        <v>0.16897340999999999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12.68426812</v>
      </c>
      <c r="F7" s="16">
        <v>0.37224192</v>
      </c>
      <c r="G7" s="14">
        <v>33.192463189999998</v>
      </c>
      <c r="H7" s="16">
        <v>0.50507146000000003</v>
      </c>
      <c r="I7" s="14">
        <v>31.816950980000001</v>
      </c>
      <c r="J7" s="16">
        <v>0.45952500000000002</v>
      </c>
      <c r="K7" s="14">
        <v>4.9065056399999998</v>
      </c>
      <c r="L7" s="16">
        <v>0.24685863999999999</v>
      </c>
      <c r="M7" s="14">
        <v>14.71754432</v>
      </c>
      <c r="N7" s="16">
        <v>0.49760631</v>
      </c>
      <c r="O7" s="14" t="s">
        <v>582</v>
      </c>
      <c r="P7" s="16" t="s">
        <v>582</v>
      </c>
      <c r="Q7" s="14">
        <v>0</v>
      </c>
      <c r="R7" s="16">
        <v>0</v>
      </c>
      <c r="S7" s="14">
        <v>0</v>
      </c>
      <c r="T7" s="16">
        <v>0</v>
      </c>
      <c r="U7" s="14">
        <v>2.6822677399999999</v>
      </c>
      <c r="V7" s="16">
        <v>0.15524924000000001</v>
      </c>
    </row>
    <row r="8" spans="1:22" x14ac:dyDescent="0.25">
      <c r="A8" s="11" t="s">
        <v>478</v>
      </c>
      <c r="B8" s="13">
        <v>7007</v>
      </c>
      <c r="C8" s="14">
        <f>(58/B8*100)</f>
        <v>0.82774368488654193</v>
      </c>
      <c r="D8" s="15">
        <v>6949</v>
      </c>
      <c r="E8" s="14">
        <v>6.9936663699999997</v>
      </c>
      <c r="F8" s="16">
        <v>0.43789609000000002</v>
      </c>
      <c r="G8" s="14">
        <v>14.993582379999999</v>
      </c>
      <c r="H8" s="16">
        <v>0.67166952000000002</v>
      </c>
      <c r="I8" s="14">
        <v>26.20462882</v>
      </c>
      <c r="J8" s="16">
        <v>0.85296181000000004</v>
      </c>
      <c r="K8" s="14">
        <v>29.292599079999999</v>
      </c>
      <c r="L8" s="16">
        <v>1.2462004</v>
      </c>
      <c r="M8" s="14">
        <v>16.855711379999999</v>
      </c>
      <c r="N8" s="16">
        <v>0.87237944000000001</v>
      </c>
      <c r="O8" s="14" t="s">
        <v>582</v>
      </c>
      <c r="P8" s="16" t="s">
        <v>582</v>
      </c>
      <c r="Q8" s="14">
        <v>0.47490385000000002</v>
      </c>
      <c r="R8" s="16">
        <v>0.11687626</v>
      </c>
      <c r="S8" s="14">
        <v>0</v>
      </c>
      <c r="T8" s="16">
        <v>0</v>
      </c>
      <c r="U8" s="14">
        <v>5.1849081200000002</v>
      </c>
      <c r="V8" s="16">
        <v>0.36134121000000002</v>
      </c>
    </row>
    <row r="9" spans="1:22" x14ac:dyDescent="0.25">
      <c r="A9" s="11" t="s">
        <v>479</v>
      </c>
      <c r="B9" s="13">
        <v>9651</v>
      </c>
      <c r="C9" s="14">
        <f>(519/B9*100)</f>
        <v>5.3776810693192418</v>
      </c>
      <c r="D9" s="15">
        <v>9132</v>
      </c>
      <c r="E9" s="14">
        <v>9.4193151299999993</v>
      </c>
      <c r="F9" s="16">
        <v>0.32813634000000003</v>
      </c>
      <c r="G9" s="14">
        <v>25.08780827</v>
      </c>
      <c r="H9" s="16">
        <v>0.53103913000000003</v>
      </c>
      <c r="I9" s="14">
        <v>36.032548730000002</v>
      </c>
      <c r="J9" s="16">
        <v>0.60610277999999995</v>
      </c>
      <c r="K9" s="14">
        <v>15.97624783</v>
      </c>
      <c r="L9" s="16">
        <v>0.52465258999999997</v>
      </c>
      <c r="M9" s="14">
        <v>5.1532427299999997</v>
      </c>
      <c r="N9" s="16">
        <v>0.39647491000000001</v>
      </c>
      <c r="O9" s="14" t="s">
        <v>582</v>
      </c>
      <c r="P9" s="16" t="s">
        <v>582</v>
      </c>
      <c r="Q9" s="14">
        <v>3.1546866900000001</v>
      </c>
      <c r="R9" s="16">
        <v>0.56443255999999997</v>
      </c>
      <c r="S9" s="14">
        <v>0</v>
      </c>
      <c r="T9" s="16">
        <v>0</v>
      </c>
      <c r="U9" s="14">
        <v>5.1761506199999996</v>
      </c>
      <c r="V9" s="16">
        <v>0.33616028999999997</v>
      </c>
    </row>
    <row r="10" spans="1:22" x14ac:dyDescent="0.25">
      <c r="A10" s="11" t="s">
        <v>480</v>
      </c>
      <c r="B10" s="13">
        <v>20058</v>
      </c>
      <c r="C10" s="14">
        <f>(548/B10*100)</f>
        <v>2.7320769767673747</v>
      </c>
      <c r="D10" s="15">
        <v>19510</v>
      </c>
      <c r="E10" s="14">
        <v>15.878492059999999</v>
      </c>
      <c r="F10" s="16">
        <v>0.38304495</v>
      </c>
      <c r="G10" s="14">
        <v>31.904735980000002</v>
      </c>
      <c r="H10" s="16">
        <v>0.62353997999999999</v>
      </c>
      <c r="I10" s="14">
        <v>36.187164430000003</v>
      </c>
      <c r="J10" s="16">
        <v>0.55004777000000005</v>
      </c>
      <c r="K10" s="14">
        <v>6.1157190400000001</v>
      </c>
      <c r="L10" s="16">
        <v>0.33119520000000002</v>
      </c>
      <c r="M10" s="14">
        <v>7.6103678800000001</v>
      </c>
      <c r="N10" s="16">
        <v>0.36816956000000001</v>
      </c>
      <c r="O10" s="14" t="s">
        <v>582</v>
      </c>
      <c r="P10" s="16" t="s">
        <v>582</v>
      </c>
      <c r="Q10" s="14">
        <v>0</v>
      </c>
      <c r="R10" s="16">
        <v>0</v>
      </c>
      <c r="S10" s="14">
        <v>0</v>
      </c>
      <c r="T10" s="16">
        <v>0</v>
      </c>
      <c r="U10" s="14">
        <v>2.3035206100000001</v>
      </c>
      <c r="V10" s="16">
        <v>0.21378841000000001</v>
      </c>
    </row>
    <row r="11" spans="1:22" x14ac:dyDescent="0.25">
      <c r="A11" s="11" t="s">
        <v>481</v>
      </c>
      <c r="B11" s="13">
        <v>7053</v>
      </c>
      <c r="C11" s="14">
        <f>(107/B11*100)</f>
        <v>1.5170849283992627</v>
      </c>
      <c r="D11" s="15">
        <v>6946</v>
      </c>
      <c r="E11" s="14">
        <v>13.984623320000001</v>
      </c>
      <c r="F11" s="16">
        <v>0.65501449</v>
      </c>
      <c r="G11" s="14">
        <v>16.52841467</v>
      </c>
      <c r="H11" s="16">
        <v>0.53248980000000001</v>
      </c>
      <c r="I11" s="14">
        <v>38.620373839999999</v>
      </c>
      <c r="J11" s="16">
        <v>0.84898657</v>
      </c>
      <c r="K11" s="14">
        <v>17.074151409999999</v>
      </c>
      <c r="L11" s="16">
        <v>0.89076896000000005</v>
      </c>
      <c r="M11" s="14">
        <v>10.47164394</v>
      </c>
      <c r="N11" s="16">
        <v>0.57021394000000003</v>
      </c>
      <c r="O11" s="14" t="s">
        <v>582</v>
      </c>
      <c r="P11" s="16" t="s">
        <v>582</v>
      </c>
      <c r="Q11" s="14">
        <v>0</v>
      </c>
      <c r="R11" s="16">
        <v>0</v>
      </c>
      <c r="S11" s="14">
        <v>0</v>
      </c>
      <c r="T11" s="16">
        <v>0</v>
      </c>
      <c r="U11" s="14">
        <v>3.3207928299999998</v>
      </c>
      <c r="V11" s="16">
        <v>0.32884345999999998</v>
      </c>
    </row>
    <row r="12" spans="1:22" x14ac:dyDescent="0.25">
      <c r="A12" s="11" t="s">
        <v>482</v>
      </c>
      <c r="B12" s="13">
        <v>6894</v>
      </c>
      <c r="C12" s="14">
        <f>(59/B12*100)</f>
        <v>0.85581665216129965</v>
      </c>
      <c r="D12" s="15">
        <v>6835</v>
      </c>
      <c r="E12" s="14">
        <v>12.23378052</v>
      </c>
      <c r="F12" s="16">
        <v>0.57851061000000004</v>
      </c>
      <c r="G12" s="14">
        <v>18.899235440000002</v>
      </c>
      <c r="H12" s="16">
        <v>0.66412112000000001</v>
      </c>
      <c r="I12" s="14">
        <v>35.075145910000003</v>
      </c>
      <c r="J12" s="16">
        <v>0.77779231000000004</v>
      </c>
      <c r="K12" s="14">
        <v>24.412615030000001</v>
      </c>
      <c r="L12" s="16">
        <v>1.1277310899999999</v>
      </c>
      <c r="M12" s="14">
        <v>3.9779236600000001</v>
      </c>
      <c r="N12" s="16">
        <v>0.38596943</v>
      </c>
      <c r="O12" s="14" t="s">
        <v>582</v>
      </c>
      <c r="P12" s="16" t="s">
        <v>582</v>
      </c>
      <c r="Q12" s="14">
        <v>2.3477860100000001</v>
      </c>
      <c r="R12" s="16">
        <v>0.59181510000000004</v>
      </c>
      <c r="S12" s="14">
        <v>0</v>
      </c>
      <c r="T12" s="16">
        <v>0</v>
      </c>
      <c r="U12" s="14">
        <v>3.0535134400000001</v>
      </c>
      <c r="V12" s="16">
        <v>0.25445463000000001</v>
      </c>
    </row>
    <row r="13" spans="1:22" x14ac:dyDescent="0.25">
      <c r="A13" s="11" t="s">
        <v>483</v>
      </c>
      <c r="B13" s="13">
        <v>7161</v>
      </c>
      <c r="C13" s="14">
        <f>(138/B13*100)</f>
        <v>1.9271051529116048</v>
      </c>
      <c r="D13" s="15">
        <v>7023</v>
      </c>
      <c r="E13" s="14">
        <v>18.38250008</v>
      </c>
      <c r="F13" s="16">
        <v>0.59515762000000005</v>
      </c>
      <c r="G13" s="14">
        <v>41.534908110000003</v>
      </c>
      <c r="H13" s="16">
        <v>0.77902682000000001</v>
      </c>
      <c r="I13" s="14">
        <v>25.035978709999998</v>
      </c>
      <c r="J13" s="16">
        <v>0.62045934999999997</v>
      </c>
      <c r="K13" s="14">
        <v>5.3438378200000001</v>
      </c>
      <c r="L13" s="16">
        <v>0.32953366000000001</v>
      </c>
      <c r="M13" s="14">
        <v>3.2199474600000002</v>
      </c>
      <c r="N13" s="16">
        <v>0.39118810999999998</v>
      </c>
      <c r="O13" s="14" t="s">
        <v>582</v>
      </c>
      <c r="P13" s="16" t="s">
        <v>582</v>
      </c>
      <c r="Q13" s="14">
        <v>4.0971660200000004</v>
      </c>
      <c r="R13" s="16">
        <v>0.47163031</v>
      </c>
      <c r="S13" s="14">
        <v>0</v>
      </c>
      <c r="T13" s="16">
        <v>0</v>
      </c>
      <c r="U13" s="14">
        <v>2.3856617999999998</v>
      </c>
      <c r="V13" s="16">
        <v>0.25555605999999997</v>
      </c>
    </row>
    <row r="14" spans="1:22" x14ac:dyDescent="0.25">
      <c r="A14" s="11" t="s">
        <v>484</v>
      </c>
      <c r="B14" s="13">
        <v>5587</v>
      </c>
      <c r="C14" s="14">
        <f>(78/B14*100)</f>
        <v>1.3960980848398066</v>
      </c>
      <c r="D14" s="15">
        <v>5509</v>
      </c>
      <c r="E14" s="14">
        <v>6.69202137</v>
      </c>
      <c r="F14" s="16">
        <v>0.43262351999999998</v>
      </c>
      <c r="G14" s="14">
        <v>21.734424700000002</v>
      </c>
      <c r="H14" s="16">
        <v>0.71535201000000004</v>
      </c>
      <c r="I14" s="14">
        <v>52.735029189999999</v>
      </c>
      <c r="J14" s="16">
        <v>0.84064015000000003</v>
      </c>
      <c r="K14" s="14">
        <v>14.688879500000001</v>
      </c>
      <c r="L14" s="16">
        <v>0.80164075000000001</v>
      </c>
      <c r="M14" s="14">
        <v>2.4375598599999999</v>
      </c>
      <c r="N14" s="16">
        <v>0.23124138</v>
      </c>
      <c r="O14" s="14" t="s">
        <v>582</v>
      </c>
      <c r="P14" s="16" t="s">
        <v>582</v>
      </c>
      <c r="Q14" s="14">
        <v>0</v>
      </c>
      <c r="R14" s="16">
        <v>0</v>
      </c>
      <c r="S14" s="14">
        <v>0</v>
      </c>
      <c r="T14" s="16">
        <v>0</v>
      </c>
      <c r="U14" s="14">
        <v>1.7120853899999999</v>
      </c>
      <c r="V14" s="16">
        <v>0.1812404</v>
      </c>
    </row>
    <row r="15" spans="1:22" x14ac:dyDescent="0.25">
      <c r="A15" s="11" t="s">
        <v>485</v>
      </c>
      <c r="B15" s="13">
        <v>5882</v>
      </c>
      <c r="C15" s="14">
        <f>(64/B15*100)</f>
        <v>1.0880652839170351</v>
      </c>
      <c r="D15" s="15">
        <v>5818</v>
      </c>
      <c r="E15" s="14">
        <v>6.6051952600000003</v>
      </c>
      <c r="F15" s="16">
        <v>0.37845201000000001</v>
      </c>
      <c r="G15" s="14">
        <v>28.113259320000001</v>
      </c>
      <c r="H15" s="16">
        <v>0.82379128000000001</v>
      </c>
      <c r="I15" s="14">
        <v>40.727175449999997</v>
      </c>
      <c r="J15" s="16">
        <v>0.71448816000000004</v>
      </c>
      <c r="K15" s="14">
        <v>19.209029699999999</v>
      </c>
      <c r="L15" s="16">
        <v>0.78335538999999998</v>
      </c>
      <c r="M15" s="14">
        <v>1.5671625</v>
      </c>
      <c r="N15" s="16">
        <v>0.19266767000000001</v>
      </c>
      <c r="O15" s="14" t="s">
        <v>582</v>
      </c>
      <c r="P15" s="16" t="s">
        <v>582</v>
      </c>
      <c r="Q15" s="14">
        <v>1.0146771299999999</v>
      </c>
      <c r="R15" s="16">
        <v>0.45482085999999999</v>
      </c>
      <c r="S15" s="14">
        <v>0</v>
      </c>
      <c r="T15" s="16">
        <v>0</v>
      </c>
      <c r="U15" s="14">
        <v>2.7635006299999998</v>
      </c>
      <c r="V15" s="16">
        <v>0.26582692000000002</v>
      </c>
    </row>
    <row r="16" spans="1:22" x14ac:dyDescent="0.25">
      <c r="A16" s="11" t="s">
        <v>486</v>
      </c>
      <c r="B16" s="13">
        <v>6108</v>
      </c>
      <c r="C16" s="14">
        <f>(123/B16*100)</f>
        <v>2.0137524557956779</v>
      </c>
      <c r="D16" s="15">
        <v>5985</v>
      </c>
      <c r="E16" s="14">
        <v>19.223563939999998</v>
      </c>
      <c r="F16" s="16">
        <v>0.55581771999999996</v>
      </c>
      <c r="G16" s="14">
        <v>37.892457739999998</v>
      </c>
      <c r="H16" s="16">
        <v>0.77203173999999997</v>
      </c>
      <c r="I16" s="14">
        <v>24.483376289999999</v>
      </c>
      <c r="J16" s="16">
        <v>0.71774791000000004</v>
      </c>
      <c r="K16" s="14">
        <v>6.2215255200000001</v>
      </c>
      <c r="L16" s="16">
        <v>0.46095704999999998</v>
      </c>
      <c r="M16" s="14">
        <v>7.7891775399999998</v>
      </c>
      <c r="N16" s="16">
        <v>0.68909482</v>
      </c>
      <c r="O16" s="14" t="s">
        <v>582</v>
      </c>
      <c r="P16" s="16" t="s">
        <v>582</v>
      </c>
      <c r="Q16" s="14">
        <v>0</v>
      </c>
      <c r="R16" s="16">
        <v>0</v>
      </c>
      <c r="S16" s="14">
        <v>0</v>
      </c>
      <c r="T16" s="16">
        <v>0</v>
      </c>
      <c r="U16" s="14">
        <v>4.38989896</v>
      </c>
      <c r="V16" s="16">
        <v>0.38990503999999998</v>
      </c>
    </row>
    <row r="17" spans="1:22" x14ac:dyDescent="0.25">
      <c r="A17" s="11" t="s">
        <v>487</v>
      </c>
      <c r="B17" s="13">
        <v>6504</v>
      </c>
      <c r="C17" s="14">
        <f>(1262/B17*100)</f>
        <v>19.403444034440344</v>
      </c>
      <c r="D17" s="15">
        <v>5242</v>
      </c>
      <c r="E17" s="14">
        <v>15.564041509999999</v>
      </c>
      <c r="F17" s="16">
        <v>0.63757006000000005</v>
      </c>
      <c r="G17" s="14">
        <v>33.620265740000001</v>
      </c>
      <c r="H17" s="16">
        <v>0.79435149000000005</v>
      </c>
      <c r="I17" s="14">
        <v>25.262245069999999</v>
      </c>
      <c r="J17" s="16">
        <v>0.67716651000000005</v>
      </c>
      <c r="K17" s="14">
        <v>9.3163692900000008</v>
      </c>
      <c r="L17" s="16">
        <v>0.47151011999999998</v>
      </c>
      <c r="M17" s="14">
        <v>4.2589413699999996</v>
      </c>
      <c r="N17" s="16">
        <v>0.58198897999999999</v>
      </c>
      <c r="O17" s="14" t="s">
        <v>582</v>
      </c>
      <c r="P17" s="16" t="s">
        <v>582</v>
      </c>
      <c r="Q17" s="14">
        <v>2.8204724900000002</v>
      </c>
      <c r="R17" s="16">
        <v>0.36941055</v>
      </c>
      <c r="S17" s="14">
        <v>0</v>
      </c>
      <c r="T17" s="16">
        <v>0</v>
      </c>
      <c r="U17" s="14">
        <v>9.1576645200000009</v>
      </c>
      <c r="V17" s="16">
        <v>0.56984959999999996</v>
      </c>
    </row>
    <row r="18" spans="1:22" x14ac:dyDescent="0.25">
      <c r="A18" s="11" t="s">
        <v>488</v>
      </c>
      <c r="B18" s="13">
        <v>5532</v>
      </c>
      <c r="C18" s="14">
        <f>(29/B18*100)</f>
        <v>0.52422270426608819</v>
      </c>
      <c r="D18" s="15">
        <v>5503</v>
      </c>
      <c r="E18" s="14">
        <v>10.20797509</v>
      </c>
      <c r="F18" s="16">
        <v>0.51581405000000002</v>
      </c>
      <c r="G18" s="14">
        <v>18.070194650000001</v>
      </c>
      <c r="H18" s="16">
        <v>0.72094228000000005</v>
      </c>
      <c r="I18" s="14">
        <v>35.781386380000001</v>
      </c>
      <c r="J18" s="16">
        <v>1.00281829</v>
      </c>
      <c r="K18" s="14">
        <v>28.186226909999998</v>
      </c>
      <c r="L18" s="16">
        <v>1.3212958400000001</v>
      </c>
      <c r="M18" s="14">
        <v>4.1571547500000001</v>
      </c>
      <c r="N18" s="16">
        <v>0.35353232000000001</v>
      </c>
      <c r="O18" s="14" t="s">
        <v>582</v>
      </c>
      <c r="P18" s="16" t="s">
        <v>582</v>
      </c>
      <c r="Q18" s="14">
        <v>0</v>
      </c>
      <c r="R18" s="16">
        <v>0</v>
      </c>
      <c r="S18" s="14">
        <v>0</v>
      </c>
      <c r="T18" s="16">
        <v>0</v>
      </c>
      <c r="U18" s="14">
        <v>3.5970622200000002</v>
      </c>
      <c r="V18" s="16">
        <v>0.39561499999999999</v>
      </c>
    </row>
    <row r="19" spans="1:22" x14ac:dyDescent="0.25">
      <c r="A19" s="11" t="s">
        <v>489</v>
      </c>
      <c r="B19" s="13">
        <v>5658</v>
      </c>
      <c r="C19" s="14">
        <f>(178/B19*100)</f>
        <v>3.1459879816189464</v>
      </c>
      <c r="D19" s="15">
        <v>5480</v>
      </c>
      <c r="E19" s="14">
        <v>5.6693292499999997</v>
      </c>
      <c r="F19" s="16">
        <v>0.39538440000000002</v>
      </c>
      <c r="G19" s="14">
        <v>16.121814700000002</v>
      </c>
      <c r="H19" s="16">
        <v>0.63198677000000003</v>
      </c>
      <c r="I19" s="14">
        <v>30.454521809999999</v>
      </c>
      <c r="J19" s="16">
        <v>0.89221996999999997</v>
      </c>
      <c r="K19" s="14">
        <v>29.441139230000001</v>
      </c>
      <c r="L19" s="16">
        <v>1.02391067</v>
      </c>
      <c r="M19" s="14">
        <v>14.18278035</v>
      </c>
      <c r="N19" s="16">
        <v>1.2826927400000001</v>
      </c>
      <c r="O19" s="14" t="s">
        <v>582</v>
      </c>
      <c r="P19" s="16" t="s">
        <v>582</v>
      </c>
      <c r="Q19" s="14">
        <v>0</v>
      </c>
      <c r="R19" s="16">
        <v>0</v>
      </c>
      <c r="S19" s="14">
        <v>0</v>
      </c>
      <c r="T19" s="16">
        <v>0</v>
      </c>
      <c r="U19" s="14">
        <v>4.1304146499999996</v>
      </c>
      <c r="V19" s="16">
        <v>0.34379649000000001</v>
      </c>
    </row>
    <row r="20" spans="1:22" x14ac:dyDescent="0.25">
      <c r="A20" s="11" t="s">
        <v>490</v>
      </c>
      <c r="B20" s="13">
        <v>3371</v>
      </c>
      <c r="C20" s="14">
        <f>(75/B20*100)</f>
        <v>2.2248590922574905</v>
      </c>
      <c r="D20" s="15">
        <v>3296</v>
      </c>
      <c r="E20" s="14">
        <v>5.6705832999999997</v>
      </c>
      <c r="F20" s="16">
        <v>0.38623494000000003</v>
      </c>
      <c r="G20" s="14">
        <v>12.25676137</v>
      </c>
      <c r="H20" s="16">
        <v>0.54150527000000004</v>
      </c>
      <c r="I20" s="14">
        <v>35.152677269999998</v>
      </c>
      <c r="J20" s="16">
        <v>0.79340829999999996</v>
      </c>
      <c r="K20" s="14">
        <v>37.038181770000001</v>
      </c>
      <c r="L20" s="16">
        <v>0.79279261000000001</v>
      </c>
      <c r="M20" s="14">
        <v>7.3078253999999996</v>
      </c>
      <c r="N20" s="16">
        <v>0.35115152999999999</v>
      </c>
      <c r="O20" s="14" t="s">
        <v>582</v>
      </c>
      <c r="P20" s="16" t="s">
        <v>582</v>
      </c>
      <c r="Q20" s="14">
        <v>0</v>
      </c>
      <c r="R20" s="16">
        <v>0</v>
      </c>
      <c r="S20" s="14">
        <v>0</v>
      </c>
      <c r="T20" s="16">
        <v>0</v>
      </c>
      <c r="U20" s="14">
        <v>2.57397089</v>
      </c>
      <c r="V20" s="16">
        <v>0.24144171</v>
      </c>
    </row>
    <row r="21" spans="1:22" x14ac:dyDescent="0.25">
      <c r="A21" s="11" t="s">
        <v>491</v>
      </c>
      <c r="B21" s="13">
        <v>5741</v>
      </c>
      <c r="C21" s="14">
        <f>(47/B21*100)</f>
        <v>0.81867270510364054</v>
      </c>
      <c r="D21" s="15">
        <v>5694</v>
      </c>
      <c r="E21" s="14">
        <v>13.3003897</v>
      </c>
      <c r="F21" s="16">
        <v>0.54892881000000004</v>
      </c>
      <c r="G21" s="14">
        <v>35.911891679999997</v>
      </c>
      <c r="H21" s="16">
        <v>0.79010530999999995</v>
      </c>
      <c r="I21" s="14">
        <v>34.7171059</v>
      </c>
      <c r="J21" s="16">
        <v>0.84577712000000005</v>
      </c>
      <c r="K21" s="14">
        <v>5.7777415699999999</v>
      </c>
      <c r="L21" s="16">
        <v>0.38851187999999998</v>
      </c>
      <c r="M21" s="14">
        <v>9.1485014699999994</v>
      </c>
      <c r="N21" s="16">
        <v>0.86687303999999998</v>
      </c>
      <c r="O21" s="14" t="s">
        <v>582</v>
      </c>
      <c r="P21" s="16" t="s">
        <v>582</v>
      </c>
      <c r="Q21" s="14">
        <v>0</v>
      </c>
      <c r="R21" s="16">
        <v>0</v>
      </c>
      <c r="S21" s="14">
        <v>0</v>
      </c>
      <c r="T21" s="16">
        <v>0</v>
      </c>
      <c r="U21" s="14">
        <v>1.1443696699999999</v>
      </c>
      <c r="V21" s="16">
        <v>0.12573545</v>
      </c>
    </row>
    <row r="22" spans="1:22" x14ac:dyDescent="0.25">
      <c r="A22" s="11" t="s">
        <v>492</v>
      </c>
      <c r="B22" s="13">
        <v>6598</v>
      </c>
      <c r="C22" s="14">
        <f>(36/B22*100)</f>
        <v>0.54561988481357981</v>
      </c>
      <c r="D22" s="15">
        <v>6562</v>
      </c>
      <c r="E22" s="14">
        <v>11.10409186</v>
      </c>
      <c r="F22" s="16">
        <v>0.46607270000000001</v>
      </c>
      <c r="G22" s="14">
        <v>21.963216710000001</v>
      </c>
      <c r="H22" s="16">
        <v>0.75921108999999998</v>
      </c>
      <c r="I22" s="14">
        <v>32.472633700000003</v>
      </c>
      <c r="J22" s="16">
        <v>0.92278541000000003</v>
      </c>
      <c r="K22" s="14">
        <v>18.715323590000001</v>
      </c>
      <c r="L22" s="16">
        <v>1.065102</v>
      </c>
      <c r="M22" s="14">
        <v>11.841523820000001</v>
      </c>
      <c r="N22" s="16">
        <v>1.1450866</v>
      </c>
      <c r="O22" s="14" t="s">
        <v>582</v>
      </c>
      <c r="P22" s="16" t="s">
        <v>582</v>
      </c>
      <c r="Q22" s="14">
        <v>0</v>
      </c>
      <c r="R22" s="16">
        <v>0</v>
      </c>
      <c r="S22" s="14">
        <v>4.092121E-2</v>
      </c>
      <c r="T22" s="16">
        <v>2.1364589999999999E-2</v>
      </c>
      <c r="U22" s="14">
        <v>3.8622891099999999</v>
      </c>
      <c r="V22" s="16">
        <v>0.34271380000000001</v>
      </c>
    </row>
    <row r="23" spans="1:22" x14ac:dyDescent="0.25">
      <c r="A23" s="11" t="s">
        <v>493</v>
      </c>
      <c r="B23" s="13">
        <v>11583</v>
      </c>
      <c r="C23" s="14">
        <f>(235/B23*100)</f>
        <v>2.0288353621686954</v>
      </c>
      <c r="D23" s="15">
        <v>11348</v>
      </c>
      <c r="E23" s="14">
        <v>7.1496262799999997</v>
      </c>
      <c r="F23" s="16">
        <v>0.42227568999999998</v>
      </c>
      <c r="G23" s="14">
        <v>14.623610340000001</v>
      </c>
      <c r="H23" s="16">
        <v>0.62008766000000004</v>
      </c>
      <c r="I23" s="14">
        <v>34.371153319999998</v>
      </c>
      <c r="J23" s="16">
        <v>0.93209251999999998</v>
      </c>
      <c r="K23" s="14">
        <v>33.45001645</v>
      </c>
      <c r="L23" s="16">
        <v>1.1600712900000001</v>
      </c>
      <c r="M23" s="14">
        <v>7.1814117</v>
      </c>
      <c r="N23" s="16">
        <v>0.42209309</v>
      </c>
      <c r="O23" s="14" t="s">
        <v>582</v>
      </c>
      <c r="P23" s="16" t="s">
        <v>582</v>
      </c>
      <c r="Q23" s="14">
        <v>0</v>
      </c>
      <c r="R23" s="16">
        <v>0</v>
      </c>
      <c r="S23" s="14">
        <v>0</v>
      </c>
      <c r="T23" s="16">
        <v>0</v>
      </c>
      <c r="U23" s="14">
        <v>3.2241819</v>
      </c>
      <c r="V23" s="16">
        <v>0.28456090000000001</v>
      </c>
    </row>
    <row r="24" spans="1:22" x14ac:dyDescent="0.25">
      <c r="A24" s="11" t="s">
        <v>494</v>
      </c>
      <c r="B24" s="13">
        <v>6647</v>
      </c>
      <c r="C24" s="14">
        <f>(7/B24*100)</f>
        <v>0.10531066646607493</v>
      </c>
      <c r="D24" s="15">
        <v>6640</v>
      </c>
      <c r="E24" s="14">
        <v>11.049595480000001</v>
      </c>
      <c r="F24" s="16">
        <v>0.70606327000000002</v>
      </c>
      <c r="G24" s="14">
        <v>20.33448443</v>
      </c>
      <c r="H24" s="16">
        <v>0.76567916999999996</v>
      </c>
      <c r="I24" s="14">
        <v>28.7237826</v>
      </c>
      <c r="J24" s="16">
        <v>1.04957521</v>
      </c>
      <c r="K24" s="14">
        <v>35.122392560000002</v>
      </c>
      <c r="L24" s="16">
        <v>1.8124553999999999</v>
      </c>
      <c r="M24" s="14">
        <v>3.0920435500000001</v>
      </c>
      <c r="N24" s="16">
        <v>1.0365100599999999</v>
      </c>
      <c r="O24" s="14" t="s">
        <v>582</v>
      </c>
      <c r="P24" s="16" t="s">
        <v>582</v>
      </c>
      <c r="Q24" s="14">
        <v>0</v>
      </c>
      <c r="R24" s="16">
        <v>0</v>
      </c>
      <c r="S24" s="14">
        <v>0</v>
      </c>
      <c r="T24" s="16">
        <v>0</v>
      </c>
      <c r="U24" s="14">
        <v>1.67770138</v>
      </c>
      <c r="V24" s="16">
        <v>0.18451377999999999</v>
      </c>
    </row>
    <row r="25" spans="1:22" x14ac:dyDescent="0.25">
      <c r="A25" s="11" t="s">
        <v>495</v>
      </c>
      <c r="B25" s="13">
        <v>5581</v>
      </c>
      <c r="C25" s="14">
        <f>(25/B25*100)</f>
        <v>0.44794839634474104</v>
      </c>
      <c r="D25" s="15">
        <v>5556</v>
      </c>
      <c r="E25" s="14">
        <v>3.55061201</v>
      </c>
      <c r="F25" s="16">
        <v>0.25878345000000003</v>
      </c>
      <c r="G25" s="14">
        <v>8.8318453800000007</v>
      </c>
      <c r="H25" s="16">
        <v>0.55738944000000001</v>
      </c>
      <c r="I25" s="14">
        <v>29.861804410000001</v>
      </c>
      <c r="J25" s="16">
        <v>1.1713097100000001</v>
      </c>
      <c r="K25" s="14">
        <v>48.911117320000002</v>
      </c>
      <c r="L25" s="16">
        <v>1.51209872</v>
      </c>
      <c r="M25" s="14">
        <v>7.63089832</v>
      </c>
      <c r="N25" s="16">
        <v>0.77175081999999995</v>
      </c>
      <c r="O25" s="14" t="s">
        <v>582</v>
      </c>
      <c r="P25" s="16" t="s">
        <v>582</v>
      </c>
      <c r="Q25" s="14">
        <v>0</v>
      </c>
      <c r="R25" s="16">
        <v>0</v>
      </c>
      <c r="S25" s="14">
        <v>0</v>
      </c>
      <c r="T25" s="16">
        <v>0</v>
      </c>
      <c r="U25" s="14">
        <v>1.2137225599999999</v>
      </c>
      <c r="V25" s="16">
        <v>0.14618539999999999</v>
      </c>
    </row>
    <row r="26" spans="1:22" x14ac:dyDescent="0.25">
      <c r="A26" s="11" t="s">
        <v>496</v>
      </c>
      <c r="B26" s="13">
        <v>4869</v>
      </c>
      <c r="C26" s="14">
        <f>(53/B26*100)</f>
        <v>1.088519203121791</v>
      </c>
      <c r="D26" s="15">
        <v>4816</v>
      </c>
      <c r="E26" s="14">
        <v>8.1233758900000002</v>
      </c>
      <c r="F26" s="16">
        <v>0.46593483000000002</v>
      </c>
      <c r="G26" s="14">
        <v>31.691542859999998</v>
      </c>
      <c r="H26" s="16">
        <v>0.77644402000000001</v>
      </c>
      <c r="I26" s="14">
        <v>45.97257355</v>
      </c>
      <c r="J26" s="16">
        <v>0.86038042000000003</v>
      </c>
      <c r="K26" s="14">
        <v>6.56280018</v>
      </c>
      <c r="L26" s="16">
        <v>0.45740424000000002</v>
      </c>
      <c r="M26" s="14">
        <v>5.89672602</v>
      </c>
      <c r="N26" s="16">
        <v>0.42936436</v>
      </c>
      <c r="O26" s="14" t="s">
        <v>582</v>
      </c>
      <c r="P26" s="16" t="s">
        <v>582</v>
      </c>
      <c r="Q26" s="14">
        <v>0</v>
      </c>
      <c r="R26" s="16">
        <v>0</v>
      </c>
      <c r="S26" s="14">
        <v>0</v>
      </c>
      <c r="T26" s="16">
        <v>0</v>
      </c>
      <c r="U26" s="14">
        <v>1.7529815</v>
      </c>
      <c r="V26" s="16">
        <v>0.18686092000000001</v>
      </c>
    </row>
    <row r="27" spans="1:22" x14ac:dyDescent="0.25">
      <c r="A27" s="11" t="s">
        <v>497</v>
      </c>
      <c r="B27" s="13">
        <v>5299</v>
      </c>
      <c r="C27" s="14">
        <f>(55/B27*100)</f>
        <v>1.0379316852236271</v>
      </c>
      <c r="D27" s="15">
        <v>5244</v>
      </c>
      <c r="E27" s="14">
        <v>13.147837000000001</v>
      </c>
      <c r="F27" s="16">
        <v>0.39951932000000001</v>
      </c>
      <c r="G27" s="14">
        <v>26.161061709999998</v>
      </c>
      <c r="H27" s="16">
        <v>0.59214551999999998</v>
      </c>
      <c r="I27" s="14">
        <v>32.706569350000002</v>
      </c>
      <c r="J27" s="16">
        <v>0.60420269000000004</v>
      </c>
      <c r="K27" s="14">
        <v>13.40552048</v>
      </c>
      <c r="L27" s="16">
        <v>0.46741758</v>
      </c>
      <c r="M27" s="14">
        <v>10.235014639999999</v>
      </c>
      <c r="N27" s="16">
        <v>0.41379307999999998</v>
      </c>
      <c r="O27" s="14" t="s">
        <v>582</v>
      </c>
      <c r="P27" s="16" t="s">
        <v>582</v>
      </c>
      <c r="Q27" s="14">
        <v>0</v>
      </c>
      <c r="R27" s="16">
        <v>0</v>
      </c>
      <c r="S27" s="14">
        <v>0</v>
      </c>
      <c r="T27" s="16">
        <v>0</v>
      </c>
      <c r="U27" s="14">
        <v>4.3439968200000001</v>
      </c>
      <c r="V27" s="16">
        <v>0.24289110999999999</v>
      </c>
    </row>
    <row r="28" spans="1:22" x14ac:dyDescent="0.25">
      <c r="A28" s="11" t="s">
        <v>498</v>
      </c>
      <c r="B28" s="13">
        <v>7568</v>
      </c>
      <c r="C28" s="14">
        <f>(196/B28*100)</f>
        <v>2.5898520084566594</v>
      </c>
      <c r="D28" s="15">
        <v>7372</v>
      </c>
      <c r="E28" s="14">
        <v>21.849011839999999</v>
      </c>
      <c r="F28" s="16">
        <v>0.75456833999999995</v>
      </c>
      <c r="G28" s="14">
        <v>26.031540570000001</v>
      </c>
      <c r="H28" s="16">
        <v>0.81198190000000003</v>
      </c>
      <c r="I28" s="14">
        <v>34.18857405</v>
      </c>
      <c r="J28" s="16">
        <v>0.75869668000000001</v>
      </c>
      <c r="K28" s="14">
        <v>9.5944860399999996</v>
      </c>
      <c r="L28" s="16">
        <v>0.66934214999999997</v>
      </c>
      <c r="M28" s="14">
        <v>5.9663255800000004</v>
      </c>
      <c r="N28" s="16">
        <v>1.0819274699999999</v>
      </c>
      <c r="O28" s="14" t="s">
        <v>582</v>
      </c>
      <c r="P28" s="16" t="s">
        <v>582</v>
      </c>
      <c r="Q28" s="14">
        <v>0</v>
      </c>
      <c r="R28" s="16">
        <v>0</v>
      </c>
      <c r="S28" s="14">
        <v>0</v>
      </c>
      <c r="T28" s="16">
        <v>0</v>
      </c>
      <c r="U28" s="14">
        <v>2.3700619299999999</v>
      </c>
      <c r="V28" s="16">
        <v>0.23101225</v>
      </c>
    </row>
    <row r="29" spans="1:22" x14ac:dyDescent="0.25">
      <c r="A29" s="11" t="s">
        <v>499</v>
      </c>
      <c r="B29" s="13">
        <v>5385</v>
      </c>
      <c r="C29" s="14">
        <f>(30/B29*100)</f>
        <v>0.55710306406685239</v>
      </c>
      <c r="D29" s="15">
        <v>5355</v>
      </c>
      <c r="E29" s="14">
        <v>7.1104321400000003</v>
      </c>
      <c r="F29" s="16">
        <v>0.43185182999999999</v>
      </c>
      <c r="G29" s="14">
        <v>22.829539090000001</v>
      </c>
      <c r="H29" s="16">
        <v>0.76777278999999998</v>
      </c>
      <c r="I29" s="14">
        <v>36.958488619999997</v>
      </c>
      <c r="J29" s="16">
        <v>0.79819762000000005</v>
      </c>
      <c r="K29" s="14">
        <v>10.8182539</v>
      </c>
      <c r="L29" s="16">
        <v>0.63508697999999997</v>
      </c>
      <c r="M29" s="14">
        <v>16.888063320000001</v>
      </c>
      <c r="N29" s="16">
        <v>0.87263612999999995</v>
      </c>
      <c r="O29" s="14" t="s">
        <v>582</v>
      </c>
      <c r="P29" s="16" t="s">
        <v>582</v>
      </c>
      <c r="Q29" s="14">
        <v>2.7667624100000001</v>
      </c>
      <c r="R29" s="16">
        <v>0.24169378</v>
      </c>
      <c r="S29" s="14">
        <v>0</v>
      </c>
      <c r="T29" s="16">
        <v>0</v>
      </c>
      <c r="U29" s="14">
        <v>2.62846052</v>
      </c>
      <c r="V29" s="16">
        <v>0.23122154</v>
      </c>
    </row>
    <row r="30" spans="1:22" x14ac:dyDescent="0.25">
      <c r="A30" s="11" t="s">
        <v>500</v>
      </c>
      <c r="B30" s="13">
        <v>4520</v>
      </c>
      <c r="C30" s="14">
        <f>(148/B30*100)</f>
        <v>3.2743362831858405</v>
      </c>
      <c r="D30" s="15">
        <v>4372</v>
      </c>
      <c r="E30" s="14">
        <v>9.4489177000000009</v>
      </c>
      <c r="F30" s="16">
        <v>0.49360464999999998</v>
      </c>
      <c r="G30" s="14">
        <v>33.688795069999998</v>
      </c>
      <c r="H30" s="16">
        <v>0.75378657000000004</v>
      </c>
      <c r="I30" s="14">
        <v>38.44569233</v>
      </c>
      <c r="J30" s="16">
        <v>0.8261385</v>
      </c>
      <c r="K30" s="14">
        <v>6.21013869</v>
      </c>
      <c r="L30" s="16">
        <v>0.36198736999999997</v>
      </c>
      <c r="M30" s="14">
        <v>9.7324515300000005</v>
      </c>
      <c r="N30" s="16">
        <v>0.73325260999999997</v>
      </c>
      <c r="O30" s="14" t="s">
        <v>582</v>
      </c>
      <c r="P30" s="16" t="s">
        <v>582</v>
      </c>
      <c r="Q30" s="14">
        <v>0</v>
      </c>
      <c r="R30" s="16">
        <v>0</v>
      </c>
      <c r="S30" s="14">
        <v>0</v>
      </c>
      <c r="T30" s="16">
        <v>0</v>
      </c>
      <c r="U30" s="14">
        <v>2.4740046699999998</v>
      </c>
      <c r="V30" s="16">
        <v>0.22085854999999999</v>
      </c>
    </row>
    <row r="31" spans="1:22" x14ac:dyDescent="0.25">
      <c r="A31" s="11" t="s">
        <v>501</v>
      </c>
      <c r="B31" s="13">
        <v>5456</v>
      </c>
      <c r="C31" s="14">
        <f>(135/B31*100)</f>
        <v>2.474340175953079</v>
      </c>
      <c r="D31" s="15">
        <v>5321</v>
      </c>
      <c r="E31" s="14">
        <v>7.4362965599999997</v>
      </c>
      <c r="F31" s="16">
        <v>0.45209338999999998</v>
      </c>
      <c r="G31" s="14">
        <v>25.790618640000002</v>
      </c>
      <c r="H31" s="16">
        <v>0.91928608999999994</v>
      </c>
      <c r="I31" s="14">
        <v>49.745292800000001</v>
      </c>
      <c r="J31" s="16">
        <v>0.91864979999999996</v>
      </c>
      <c r="K31" s="14">
        <v>12.20611272</v>
      </c>
      <c r="L31" s="16">
        <v>0.78227749999999996</v>
      </c>
      <c r="M31" s="14">
        <v>0</v>
      </c>
      <c r="N31" s="16">
        <v>0</v>
      </c>
      <c r="O31" s="14" t="s">
        <v>582</v>
      </c>
      <c r="P31" s="16" t="s">
        <v>582</v>
      </c>
      <c r="Q31" s="14">
        <v>0</v>
      </c>
      <c r="R31" s="16">
        <v>0</v>
      </c>
      <c r="S31" s="14">
        <v>0</v>
      </c>
      <c r="T31" s="16">
        <v>0</v>
      </c>
      <c r="U31" s="14">
        <v>4.8216792799999997</v>
      </c>
      <c r="V31" s="16">
        <v>0.42609846000000001</v>
      </c>
    </row>
    <row r="32" spans="1:22" x14ac:dyDescent="0.25">
      <c r="A32" s="11" t="s">
        <v>502</v>
      </c>
      <c r="B32" s="13">
        <v>4478</v>
      </c>
      <c r="C32" s="14">
        <f>(6/B32*100)</f>
        <v>0.13398838767306834</v>
      </c>
      <c r="D32" s="15">
        <v>4472</v>
      </c>
      <c r="E32" s="14">
        <v>10.65693428</v>
      </c>
      <c r="F32" s="16">
        <v>0.49943997000000001</v>
      </c>
      <c r="G32" s="14">
        <v>28.35519485</v>
      </c>
      <c r="H32" s="16">
        <v>0.75287411000000004</v>
      </c>
      <c r="I32" s="14">
        <v>42.778890160000003</v>
      </c>
      <c r="J32" s="16">
        <v>0.78784253000000004</v>
      </c>
      <c r="K32" s="14">
        <v>14.891245570000001</v>
      </c>
      <c r="L32" s="16">
        <v>0.90328414000000001</v>
      </c>
      <c r="M32" s="14">
        <v>1.9086869200000001</v>
      </c>
      <c r="N32" s="16">
        <v>0.20214871000000001</v>
      </c>
      <c r="O32" s="14" t="s">
        <v>582</v>
      </c>
      <c r="P32" s="16" t="s">
        <v>582</v>
      </c>
      <c r="Q32" s="14">
        <v>0</v>
      </c>
      <c r="R32" s="16">
        <v>0</v>
      </c>
      <c r="S32" s="14">
        <v>0</v>
      </c>
      <c r="T32" s="16">
        <v>0</v>
      </c>
      <c r="U32" s="14">
        <v>1.4090482099999999</v>
      </c>
      <c r="V32" s="16">
        <v>0.22649559</v>
      </c>
    </row>
    <row r="33" spans="1:22" x14ac:dyDescent="0.25">
      <c r="A33" s="11" t="s">
        <v>503</v>
      </c>
      <c r="B33" s="13">
        <v>7325</v>
      </c>
      <c r="C33" s="14">
        <f>(78/B33*100)</f>
        <v>1.0648464163822524</v>
      </c>
      <c r="D33" s="15">
        <v>7247</v>
      </c>
      <c r="E33" s="14">
        <v>13.31445989</v>
      </c>
      <c r="F33" s="16">
        <v>0.53401796000000001</v>
      </c>
      <c r="G33" s="14">
        <v>20.198468770000002</v>
      </c>
      <c r="H33" s="16">
        <v>0.58930961000000004</v>
      </c>
      <c r="I33" s="14">
        <v>29.622004560000001</v>
      </c>
      <c r="J33" s="16">
        <v>0.69932850000000002</v>
      </c>
      <c r="K33" s="14">
        <v>6.8850715899999999</v>
      </c>
      <c r="L33" s="16">
        <v>0.46152660000000001</v>
      </c>
      <c r="M33" s="14">
        <v>27.811556880000001</v>
      </c>
      <c r="N33" s="16">
        <v>0.80222939999999998</v>
      </c>
      <c r="O33" s="14" t="s">
        <v>582</v>
      </c>
      <c r="P33" s="16" t="s">
        <v>582</v>
      </c>
      <c r="Q33" s="14">
        <v>0</v>
      </c>
      <c r="R33" s="16">
        <v>0</v>
      </c>
      <c r="S33" s="14">
        <v>0</v>
      </c>
      <c r="T33" s="16">
        <v>0</v>
      </c>
      <c r="U33" s="14">
        <v>2.1684383</v>
      </c>
      <c r="V33" s="16">
        <v>0.19320571</v>
      </c>
    </row>
    <row r="34" spans="1:22" x14ac:dyDescent="0.25">
      <c r="A34" s="11" t="s">
        <v>504</v>
      </c>
      <c r="B34" s="13">
        <v>6350</v>
      </c>
      <c r="C34" s="14">
        <f>(67/B34*100)</f>
        <v>1.0551181102362206</v>
      </c>
      <c r="D34" s="15">
        <v>6283</v>
      </c>
      <c r="E34" s="14">
        <v>10.707745239999999</v>
      </c>
      <c r="F34" s="16">
        <v>0.59816915999999998</v>
      </c>
      <c r="G34" s="14">
        <v>16.762758980000001</v>
      </c>
      <c r="H34" s="16">
        <v>0.57638420000000001</v>
      </c>
      <c r="I34" s="14">
        <v>33.223452979999998</v>
      </c>
      <c r="J34" s="16">
        <v>0.91570161000000005</v>
      </c>
      <c r="K34" s="14">
        <v>26.56322879</v>
      </c>
      <c r="L34" s="16">
        <v>1.21253791</v>
      </c>
      <c r="M34" s="14">
        <v>6.3064241000000001</v>
      </c>
      <c r="N34" s="16">
        <v>0.71218108000000002</v>
      </c>
      <c r="O34" s="14" t="s">
        <v>582</v>
      </c>
      <c r="P34" s="16" t="s">
        <v>582</v>
      </c>
      <c r="Q34" s="14">
        <v>2.57612138</v>
      </c>
      <c r="R34" s="16">
        <v>0.53459783000000005</v>
      </c>
      <c r="S34" s="14">
        <v>0</v>
      </c>
      <c r="T34" s="16">
        <v>0</v>
      </c>
      <c r="U34" s="14">
        <v>3.8602685299999999</v>
      </c>
      <c r="V34" s="16">
        <v>0.37088567</v>
      </c>
    </row>
    <row r="35" spans="1:22" x14ac:dyDescent="0.25">
      <c r="A35" s="11" t="s">
        <v>505</v>
      </c>
      <c r="B35" s="13">
        <v>6406</v>
      </c>
      <c r="C35" s="14">
        <f>(50/B35*100)</f>
        <v>0.78051826412738057</v>
      </c>
      <c r="D35" s="15">
        <v>6356</v>
      </c>
      <c r="E35" s="14">
        <v>4.4207734900000002</v>
      </c>
      <c r="F35" s="16">
        <v>0.26732805999999998</v>
      </c>
      <c r="G35" s="14">
        <v>10.13161318</v>
      </c>
      <c r="H35" s="16">
        <v>0.47773420999999999</v>
      </c>
      <c r="I35" s="14">
        <v>16.457348270000001</v>
      </c>
      <c r="J35" s="16">
        <v>0.52355689999999999</v>
      </c>
      <c r="K35" s="14">
        <v>5.2611954599999997</v>
      </c>
      <c r="L35" s="16">
        <v>0.30617266999999998</v>
      </c>
      <c r="M35" s="14">
        <v>61.525021099999996</v>
      </c>
      <c r="N35" s="16">
        <v>0.66095068999999995</v>
      </c>
      <c r="O35" s="14" t="s">
        <v>582</v>
      </c>
      <c r="P35" s="16" t="s">
        <v>582</v>
      </c>
      <c r="Q35" s="14">
        <v>1.03630778</v>
      </c>
      <c r="R35" s="16">
        <v>5.6571870000000003E-2</v>
      </c>
      <c r="S35" s="14">
        <v>0</v>
      </c>
      <c r="T35" s="16">
        <v>0</v>
      </c>
      <c r="U35" s="14">
        <v>1.1677407200000001</v>
      </c>
      <c r="V35" s="16">
        <v>0.1608967</v>
      </c>
    </row>
    <row r="36" spans="1:22" x14ac:dyDescent="0.25">
      <c r="A36" s="11" t="s">
        <v>506</v>
      </c>
      <c r="B36" s="13">
        <v>6736</v>
      </c>
      <c r="C36" s="14">
        <f>(42/B36*100)</f>
        <v>0.62351543942992871</v>
      </c>
      <c r="D36" s="15">
        <v>6694</v>
      </c>
      <c r="E36" s="14">
        <v>6.9475315799999997</v>
      </c>
      <c r="F36" s="16">
        <v>0.37110525</v>
      </c>
      <c r="G36" s="14">
        <v>15.32681754</v>
      </c>
      <c r="H36" s="16">
        <v>0.60083787</v>
      </c>
      <c r="I36" s="14">
        <v>30.780890200000002</v>
      </c>
      <c r="J36" s="16">
        <v>0.71650879000000001</v>
      </c>
      <c r="K36" s="14">
        <v>28.222991499999999</v>
      </c>
      <c r="L36" s="16">
        <v>1.0432421199999999</v>
      </c>
      <c r="M36" s="14">
        <v>15.633643210000001</v>
      </c>
      <c r="N36" s="16">
        <v>0.62644354999999996</v>
      </c>
      <c r="O36" s="14" t="s">
        <v>582</v>
      </c>
      <c r="P36" s="16" t="s">
        <v>582</v>
      </c>
      <c r="Q36" s="14">
        <v>0</v>
      </c>
      <c r="R36" s="16">
        <v>0</v>
      </c>
      <c r="S36" s="14">
        <v>0</v>
      </c>
      <c r="T36" s="16">
        <v>0</v>
      </c>
      <c r="U36" s="14">
        <v>3.0881259700000001</v>
      </c>
      <c r="V36" s="16">
        <v>0.24280035</v>
      </c>
    </row>
    <row r="37" spans="1:22" x14ac:dyDescent="0.25">
      <c r="A37" s="11" t="s">
        <v>507</v>
      </c>
      <c r="B37" s="13">
        <v>5458</v>
      </c>
      <c r="C37" s="14">
        <f>(88/B37*100)</f>
        <v>1.6123122022718945</v>
      </c>
      <c r="D37" s="15">
        <v>5370</v>
      </c>
      <c r="E37" s="14">
        <v>16.548688129999999</v>
      </c>
      <c r="F37" s="16">
        <v>0.71346578999999999</v>
      </c>
      <c r="G37" s="14">
        <v>34.492008490000003</v>
      </c>
      <c r="H37" s="16">
        <v>0.87106187999999996</v>
      </c>
      <c r="I37" s="14">
        <v>34.311084749999999</v>
      </c>
      <c r="J37" s="16">
        <v>0.88164361000000002</v>
      </c>
      <c r="K37" s="14">
        <v>5.9208953299999996</v>
      </c>
      <c r="L37" s="16">
        <v>0.58988410000000002</v>
      </c>
      <c r="M37" s="14">
        <v>4.28250347</v>
      </c>
      <c r="N37" s="16">
        <v>0.55219735000000003</v>
      </c>
      <c r="O37" s="14" t="s">
        <v>582</v>
      </c>
      <c r="P37" s="16" t="s">
        <v>582</v>
      </c>
      <c r="Q37" s="14">
        <v>0</v>
      </c>
      <c r="R37" s="16">
        <v>0</v>
      </c>
      <c r="S37" s="14">
        <v>0</v>
      </c>
      <c r="T37" s="16">
        <v>0</v>
      </c>
      <c r="U37" s="14">
        <v>4.4448198200000002</v>
      </c>
      <c r="V37" s="16">
        <v>0.34131033999999999</v>
      </c>
    </row>
    <row r="38" spans="1:22" x14ac:dyDescent="0.25">
      <c r="A38" s="11" t="s">
        <v>508</v>
      </c>
      <c r="B38" s="13">
        <v>5860</v>
      </c>
      <c r="C38" s="14">
        <f>(20/B38*100)</f>
        <v>0.34129692832764508</v>
      </c>
      <c r="D38" s="15">
        <v>5840</v>
      </c>
      <c r="E38" s="14">
        <v>12.09739942</v>
      </c>
      <c r="F38" s="16">
        <v>0.64223701</v>
      </c>
      <c r="G38" s="14">
        <v>30.39046549</v>
      </c>
      <c r="H38" s="16">
        <v>0.89007378999999998</v>
      </c>
      <c r="I38" s="14">
        <v>30.358004990000001</v>
      </c>
      <c r="J38" s="16">
        <v>0.82411562000000005</v>
      </c>
      <c r="K38" s="14">
        <v>10.61005188</v>
      </c>
      <c r="L38" s="16">
        <v>0.58597354000000001</v>
      </c>
      <c r="M38" s="14">
        <v>12.179802629999999</v>
      </c>
      <c r="N38" s="16">
        <v>0.92445767000000001</v>
      </c>
      <c r="O38" s="14" t="s">
        <v>582</v>
      </c>
      <c r="P38" s="16" t="s">
        <v>582</v>
      </c>
      <c r="Q38" s="14">
        <v>0</v>
      </c>
      <c r="R38" s="16">
        <v>0</v>
      </c>
      <c r="S38" s="14">
        <v>0</v>
      </c>
      <c r="T38" s="16">
        <v>0</v>
      </c>
      <c r="U38" s="14">
        <v>4.3642755900000001</v>
      </c>
      <c r="V38" s="16">
        <v>0.33948108999999999</v>
      </c>
    </row>
    <row r="39" spans="1:22" x14ac:dyDescent="0.25">
      <c r="A39" s="11" t="s">
        <v>509</v>
      </c>
      <c r="B39" s="13">
        <v>5895</v>
      </c>
      <c r="C39" s="14">
        <f>(33/B39*100)</f>
        <v>0.55979643765903309</v>
      </c>
      <c r="D39" s="15">
        <v>5862</v>
      </c>
      <c r="E39" s="14">
        <v>16.341213530000001</v>
      </c>
      <c r="F39" s="16">
        <v>0.71654717000000001</v>
      </c>
      <c r="G39" s="14">
        <v>19.277991660000001</v>
      </c>
      <c r="H39" s="16">
        <v>0.66374732000000003</v>
      </c>
      <c r="I39" s="14">
        <v>27.807192950000001</v>
      </c>
      <c r="J39" s="16">
        <v>0.90244743000000005</v>
      </c>
      <c r="K39" s="14">
        <v>24.536068390000001</v>
      </c>
      <c r="L39" s="16">
        <v>0.89559759999999999</v>
      </c>
      <c r="M39" s="14">
        <v>8.2770183300000006</v>
      </c>
      <c r="N39" s="16">
        <v>0.6753072</v>
      </c>
      <c r="O39" s="14" t="s">
        <v>582</v>
      </c>
      <c r="P39" s="16" t="s">
        <v>582</v>
      </c>
      <c r="Q39" s="14">
        <v>0</v>
      </c>
      <c r="R39" s="16">
        <v>0</v>
      </c>
      <c r="S39" s="14">
        <v>0</v>
      </c>
      <c r="T39" s="16">
        <v>0</v>
      </c>
      <c r="U39" s="14">
        <v>3.7605151399999999</v>
      </c>
      <c r="V39" s="16">
        <v>0.44596299</v>
      </c>
    </row>
    <row r="40" spans="1:22" x14ac:dyDescent="0.25">
      <c r="A40" s="11" t="s">
        <v>510</v>
      </c>
      <c r="B40" s="13">
        <v>14157</v>
      </c>
      <c r="C40" s="14">
        <f>(359/B40*100)</f>
        <v>2.535847990393445</v>
      </c>
      <c r="D40" s="15">
        <v>13798</v>
      </c>
      <c r="E40" s="14">
        <v>10.79068489</v>
      </c>
      <c r="F40" s="16">
        <v>0.38212777999999997</v>
      </c>
      <c r="G40" s="14">
        <v>33.904091790000003</v>
      </c>
      <c r="H40" s="16">
        <v>0.68504580000000004</v>
      </c>
      <c r="I40" s="14">
        <v>40.95421331</v>
      </c>
      <c r="J40" s="16">
        <v>0.80088775000000001</v>
      </c>
      <c r="K40" s="14">
        <v>6.4265387299999999</v>
      </c>
      <c r="L40" s="16">
        <v>0.34174452999999999</v>
      </c>
      <c r="M40" s="14">
        <v>4.70489566</v>
      </c>
      <c r="N40" s="16">
        <v>0.41720780000000002</v>
      </c>
      <c r="O40" s="14" t="s">
        <v>582</v>
      </c>
      <c r="P40" s="16" t="s">
        <v>582</v>
      </c>
      <c r="Q40" s="14">
        <v>0</v>
      </c>
      <c r="R40" s="16">
        <v>0</v>
      </c>
      <c r="S40" s="14">
        <v>0</v>
      </c>
      <c r="T40" s="16">
        <v>0</v>
      </c>
      <c r="U40" s="14">
        <v>3.2195756200000001</v>
      </c>
      <c r="V40" s="16">
        <v>0.33461477000000001</v>
      </c>
    </row>
    <row r="41" spans="1:22" x14ac:dyDescent="0.25">
      <c r="A41" s="11" t="s">
        <v>511</v>
      </c>
      <c r="B41" s="13">
        <v>5712</v>
      </c>
      <c r="C41" s="14">
        <f>(47/B41*100)</f>
        <v>0.82282913165266114</v>
      </c>
      <c r="D41" s="15">
        <v>5665</v>
      </c>
      <c r="E41" s="14">
        <v>20.567239820000001</v>
      </c>
      <c r="F41" s="16">
        <v>0.73338000000000003</v>
      </c>
      <c r="G41" s="14">
        <v>33.332401699999998</v>
      </c>
      <c r="H41" s="16">
        <v>0.72006952000000002</v>
      </c>
      <c r="I41" s="14">
        <v>29.352869640000002</v>
      </c>
      <c r="J41" s="16">
        <v>0.85356381000000003</v>
      </c>
      <c r="K41" s="14">
        <v>5.8205076199999999</v>
      </c>
      <c r="L41" s="16">
        <v>0.36485858999999998</v>
      </c>
      <c r="M41" s="14">
        <v>8.0610939100000003</v>
      </c>
      <c r="N41" s="16">
        <v>0.77040008000000004</v>
      </c>
      <c r="O41" s="14" t="s">
        <v>582</v>
      </c>
      <c r="P41" s="16" t="s">
        <v>582</v>
      </c>
      <c r="Q41" s="14">
        <v>0.67779471000000002</v>
      </c>
      <c r="R41" s="16">
        <v>0.18069284999999999</v>
      </c>
      <c r="S41" s="14">
        <v>0</v>
      </c>
      <c r="T41" s="16">
        <v>0</v>
      </c>
      <c r="U41" s="14">
        <v>2.18809261</v>
      </c>
      <c r="V41" s="16">
        <v>0.26011128</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11.282063201428574</v>
      </c>
      <c r="F42" s="16">
        <f>IF(COUNT(F7:F41) &gt; 0, SQRT(SUMSQ(F7:F41)/(COUNT(F7:F41)*COUNT(F7:F41)) ), "—")</f>
        <v>8.7521052801577126E-2</v>
      </c>
      <c r="G42" s="14">
        <f>IF(COUNT(G7:G41) &gt; 0, AVERAGE(G7:G41), "—")</f>
        <v>24.570865291142859</v>
      </c>
      <c r="H42" s="16">
        <f>IF(COUNT(H7:H41) &gt; 0, SQRT(SUMSQ(H7:H41)/(COUNT(H7:H41)*COUNT(H7:H41)) ), "—")</f>
        <v>0.11866912633935257</v>
      </c>
      <c r="I42" s="14">
        <f>IF(COUNT(I7:I41) &gt; 0, AVERAGE(I7:I41), "—")</f>
        <v>33.925109294857151</v>
      </c>
      <c r="J42" s="16">
        <f>IF(COUNT(J7:J41) &gt; 0, SQRT(SUMSQ(J7:J41)/(COUNT(J7:J41)*COUNT(J7:J41)) ), "—")</f>
        <v>0.13723735197972628</v>
      </c>
      <c r="K42" s="14">
        <f>IF(COUNT(K7:K41) &gt; 0, AVERAGE(K7:K41), "—")</f>
        <v>16.660992175142855</v>
      </c>
      <c r="L42" s="16">
        <f>IF(COUNT(L7:L41) &gt; 0, SQRT(SUMSQ(L7:L41)/(COUNT(L7:L41)*COUNT(L7:L41)) ), "—")</f>
        <v>0.14267358474611802</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1.1691774285714285E-3</v>
      </c>
      <c r="T42" s="16">
        <f>IF(COUNT(T7:T41) &gt; 0, SQRT(SUMSQ(T7:T41)/(COUNT(T7:T41)*COUNT(T7:T41)) ), "—")</f>
        <v>6.1041685714285714E-4</v>
      </c>
      <c r="U42" s="14">
        <f>IF(COUNT(U7:U41) &gt; 0, AVERAGE(U7:U41), "—")</f>
        <v>3.1890217791428572</v>
      </c>
      <c r="V42" s="16">
        <f>IF(COUNT(V7:V41) &gt; 0, SQRT(SUMSQ(V7:V41)/(COUNT(V7:V41)*COUNT(V7:V41)) ), "—")</f>
        <v>5.0198364215020969E-2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33.685137359999999</v>
      </c>
      <c r="F45" s="16">
        <v>0.86323285000000005</v>
      </c>
      <c r="G45" s="14">
        <v>27.514315239999998</v>
      </c>
      <c r="H45" s="16">
        <v>0.75576929999999998</v>
      </c>
      <c r="I45" s="14">
        <v>25.570587289999999</v>
      </c>
      <c r="J45" s="16">
        <v>0.70872588000000003</v>
      </c>
      <c r="K45" s="14">
        <v>8.2538328599999993</v>
      </c>
      <c r="L45" s="16">
        <v>0.4316817</v>
      </c>
      <c r="M45" s="14">
        <v>0</v>
      </c>
      <c r="N45" s="16">
        <v>0</v>
      </c>
      <c r="O45" s="14" t="s">
        <v>582</v>
      </c>
      <c r="P45" s="16" t="s">
        <v>582</v>
      </c>
      <c r="Q45" s="14">
        <v>0</v>
      </c>
      <c r="R45" s="16">
        <v>0</v>
      </c>
      <c r="S45" s="14">
        <v>0.43390222000000001</v>
      </c>
      <c r="T45" s="16">
        <v>9.2818319999999996E-2</v>
      </c>
      <c r="U45" s="14">
        <v>4.5422250399999999</v>
      </c>
      <c r="V45" s="16">
        <v>0.31887324</v>
      </c>
    </row>
    <row r="46" spans="1:22" x14ac:dyDescent="0.25">
      <c r="A46" s="11" t="s">
        <v>516</v>
      </c>
      <c r="B46" s="13">
        <v>23141</v>
      </c>
      <c r="C46" s="14">
        <f>(1857/B46*100)</f>
        <v>8.0247180329285683</v>
      </c>
      <c r="D46" s="15">
        <v>21284</v>
      </c>
      <c r="E46" s="14">
        <v>8.1935560699999996</v>
      </c>
      <c r="F46" s="16">
        <v>0.28386897999999999</v>
      </c>
      <c r="G46" s="14">
        <v>13.874809409999999</v>
      </c>
      <c r="H46" s="16">
        <v>0.36400318999999998</v>
      </c>
      <c r="I46" s="14">
        <v>26.728898770000001</v>
      </c>
      <c r="J46" s="16">
        <v>0.62451948000000002</v>
      </c>
      <c r="K46" s="14">
        <v>20.190603530000001</v>
      </c>
      <c r="L46" s="16">
        <v>0.56155228999999995</v>
      </c>
      <c r="M46" s="14">
        <v>19.803224539999999</v>
      </c>
      <c r="N46" s="16">
        <v>0.72755782999999996</v>
      </c>
      <c r="O46" s="14" t="s">
        <v>582</v>
      </c>
      <c r="P46" s="16" t="s">
        <v>582</v>
      </c>
      <c r="Q46" s="14">
        <v>0</v>
      </c>
      <c r="R46" s="16">
        <v>0</v>
      </c>
      <c r="S46" s="14">
        <v>0</v>
      </c>
      <c r="T46" s="16">
        <v>0</v>
      </c>
      <c r="U46" s="14">
        <v>11.20890767</v>
      </c>
      <c r="V46" s="16">
        <v>0.39574999999999999</v>
      </c>
    </row>
    <row r="47" spans="1:22" x14ac:dyDescent="0.25">
      <c r="A47" s="11" t="s">
        <v>517</v>
      </c>
      <c r="B47" s="13">
        <v>5928</v>
      </c>
      <c r="C47" s="14">
        <f>(223/B47*100)</f>
        <v>3.761808367071525</v>
      </c>
      <c r="D47" s="15">
        <v>5705</v>
      </c>
      <c r="E47" s="14">
        <v>10.94101232</v>
      </c>
      <c r="F47" s="16">
        <v>0.47441950999999999</v>
      </c>
      <c r="G47" s="14">
        <v>19.849515910000001</v>
      </c>
      <c r="H47" s="16">
        <v>0.65751852</v>
      </c>
      <c r="I47" s="14">
        <v>29.854534189999999</v>
      </c>
      <c r="J47" s="16">
        <v>0.75500964000000004</v>
      </c>
      <c r="K47" s="14">
        <v>23.167451</v>
      </c>
      <c r="L47" s="16">
        <v>1.0901517599999999</v>
      </c>
      <c r="M47" s="14">
        <v>8.0900356000000002</v>
      </c>
      <c r="N47" s="16">
        <v>0.66686519</v>
      </c>
      <c r="O47" s="14" t="s">
        <v>582</v>
      </c>
      <c r="P47" s="16" t="s">
        <v>582</v>
      </c>
      <c r="Q47" s="14">
        <v>0</v>
      </c>
      <c r="R47" s="16">
        <v>0</v>
      </c>
      <c r="S47" s="14">
        <v>0</v>
      </c>
      <c r="T47" s="16">
        <v>0</v>
      </c>
      <c r="U47" s="14">
        <v>8.0974509799999996</v>
      </c>
      <c r="V47" s="16">
        <v>0.50043837999999996</v>
      </c>
    </row>
    <row r="48" spans="1:22" x14ac:dyDescent="0.25">
      <c r="A48" s="11" t="s">
        <v>518</v>
      </c>
      <c r="B48" s="13">
        <v>9841</v>
      </c>
      <c r="C48" s="14">
        <f>(7/B48*100)</f>
        <v>7.1130982623717101E-2</v>
      </c>
      <c r="D48" s="15">
        <v>9834</v>
      </c>
      <c r="E48" s="14">
        <v>8.0374351300000004</v>
      </c>
      <c r="F48" s="16">
        <v>0.37545374999999998</v>
      </c>
      <c r="G48" s="14">
        <v>15.73024751</v>
      </c>
      <c r="H48" s="16">
        <v>0.70905180999999995</v>
      </c>
      <c r="I48" s="14">
        <v>44.038361559999998</v>
      </c>
      <c r="J48" s="16">
        <v>1.0372243000000001</v>
      </c>
      <c r="K48" s="14">
        <v>24.426386310000002</v>
      </c>
      <c r="L48" s="16">
        <v>1.07183027</v>
      </c>
      <c r="M48" s="14">
        <v>6.4095084299999998</v>
      </c>
      <c r="N48" s="16">
        <v>0.70529830999999998</v>
      </c>
      <c r="O48" s="14" t="s">
        <v>582</v>
      </c>
      <c r="P48" s="16" t="s">
        <v>582</v>
      </c>
      <c r="Q48" s="14">
        <v>0</v>
      </c>
      <c r="R48" s="16">
        <v>0</v>
      </c>
      <c r="S48" s="14">
        <v>0</v>
      </c>
      <c r="T48" s="16">
        <v>0</v>
      </c>
      <c r="U48" s="14">
        <v>1.35806106</v>
      </c>
      <c r="V48" s="16">
        <v>0.15659424</v>
      </c>
    </row>
    <row r="49" spans="1:22" x14ac:dyDescent="0.25">
      <c r="A49" s="11" t="s">
        <v>519</v>
      </c>
      <c r="B49" s="13">
        <v>6349</v>
      </c>
      <c r="C49" s="14">
        <f>(56/B49*100)</f>
        <v>0.88202866593164275</v>
      </c>
      <c r="D49" s="15">
        <v>6293</v>
      </c>
      <c r="E49" s="14">
        <v>12.944849100000001</v>
      </c>
      <c r="F49" s="16">
        <v>0.64305599999999996</v>
      </c>
      <c r="G49" s="14">
        <v>19.881245280000002</v>
      </c>
      <c r="H49" s="16">
        <v>0.66514854999999995</v>
      </c>
      <c r="I49" s="14">
        <v>38.259538460000002</v>
      </c>
      <c r="J49" s="16">
        <v>0.86392550000000001</v>
      </c>
      <c r="K49" s="14">
        <v>25.763158799999999</v>
      </c>
      <c r="L49" s="16">
        <v>0.84988993999999995</v>
      </c>
      <c r="M49" s="14">
        <v>0</v>
      </c>
      <c r="N49" s="16">
        <v>0</v>
      </c>
      <c r="O49" s="14" t="s">
        <v>582</v>
      </c>
      <c r="P49" s="16" t="s">
        <v>582</v>
      </c>
      <c r="Q49" s="14">
        <v>0</v>
      </c>
      <c r="R49" s="16">
        <v>0</v>
      </c>
      <c r="S49" s="14">
        <v>2.1145580000000001E-2</v>
      </c>
      <c r="T49" s="16">
        <v>2.019485E-2</v>
      </c>
      <c r="U49" s="14">
        <v>3.1300627900000002</v>
      </c>
      <c r="V49" s="16">
        <v>0.34078202000000002</v>
      </c>
    </row>
    <row r="50" spans="1:22" x14ac:dyDescent="0.25">
      <c r="A50" s="11" t="s">
        <v>520</v>
      </c>
      <c r="B50" s="13">
        <v>11795</v>
      </c>
      <c r="C50" s="14">
        <f>(260/B50*100)</f>
        <v>2.2043238660449345</v>
      </c>
      <c r="D50" s="15">
        <v>11535</v>
      </c>
      <c r="E50" s="14">
        <v>13.208245160000001</v>
      </c>
      <c r="F50" s="16">
        <v>0.59613492000000001</v>
      </c>
      <c r="G50" s="14">
        <v>21.228066080000001</v>
      </c>
      <c r="H50" s="16">
        <v>0.67142148000000001</v>
      </c>
      <c r="I50" s="14">
        <v>40.19844913</v>
      </c>
      <c r="J50" s="16">
        <v>0.73075177000000002</v>
      </c>
      <c r="K50" s="14">
        <v>19.239191250000001</v>
      </c>
      <c r="L50" s="16">
        <v>0.94070502</v>
      </c>
      <c r="M50" s="14">
        <v>3.5619436100000001</v>
      </c>
      <c r="N50" s="16">
        <v>0.29828860000000001</v>
      </c>
      <c r="O50" s="14" t="s">
        <v>582</v>
      </c>
      <c r="P50" s="16" t="s">
        <v>582</v>
      </c>
      <c r="Q50" s="14">
        <v>0</v>
      </c>
      <c r="R50" s="16">
        <v>0</v>
      </c>
      <c r="S50" s="14">
        <v>0</v>
      </c>
      <c r="T50" s="16">
        <v>0</v>
      </c>
      <c r="U50" s="14">
        <v>2.5641047600000002</v>
      </c>
      <c r="V50" s="16">
        <v>0.2688894</v>
      </c>
    </row>
    <row r="51" spans="1:22" x14ac:dyDescent="0.25">
      <c r="A51" s="11" t="s">
        <v>521</v>
      </c>
      <c r="B51" s="13">
        <v>6866</v>
      </c>
      <c r="C51" s="14">
        <f>(114/B51*100)</f>
        <v>1.6603553743081854</v>
      </c>
      <c r="D51" s="15">
        <v>6752</v>
      </c>
      <c r="E51" s="14">
        <v>7.7618229200000002</v>
      </c>
      <c r="F51" s="16">
        <v>0.39596404000000002</v>
      </c>
      <c r="G51" s="14">
        <v>10.77923565</v>
      </c>
      <c r="H51" s="16">
        <v>0.58112226</v>
      </c>
      <c r="I51" s="14">
        <v>24.979206619999999</v>
      </c>
      <c r="J51" s="16">
        <v>0.73111742000000002</v>
      </c>
      <c r="K51" s="14">
        <v>36.433152389999997</v>
      </c>
      <c r="L51" s="16">
        <v>0.94528948999999995</v>
      </c>
      <c r="M51" s="14">
        <v>5.78067083</v>
      </c>
      <c r="N51" s="16">
        <v>0.53377925999999998</v>
      </c>
      <c r="O51" s="14" t="s">
        <v>582</v>
      </c>
      <c r="P51" s="16" t="s">
        <v>582</v>
      </c>
      <c r="Q51" s="14">
        <v>10.57888363</v>
      </c>
      <c r="R51" s="16">
        <v>0.61215122</v>
      </c>
      <c r="S51" s="14">
        <v>0</v>
      </c>
      <c r="T51" s="16">
        <v>0</v>
      </c>
      <c r="U51" s="14">
        <v>3.68702796</v>
      </c>
      <c r="V51" s="16">
        <v>0.27300920000000001</v>
      </c>
    </row>
    <row r="52" spans="1:22" x14ac:dyDescent="0.25">
      <c r="A52" s="11" t="s">
        <v>522</v>
      </c>
      <c r="B52" s="13">
        <v>5809</v>
      </c>
      <c r="C52" s="14">
        <f>(88/B52*100)</f>
        <v>1.5148906868652092</v>
      </c>
      <c r="D52" s="15">
        <v>5721</v>
      </c>
      <c r="E52" s="14">
        <v>8.6518986699999996</v>
      </c>
      <c r="F52" s="16">
        <v>0.41003328</v>
      </c>
      <c r="G52" s="14">
        <v>16.944619110000001</v>
      </c>
      <c r="H52" s="16">
        <v>0.64711507999999995</v>
      </c>
      <c r="I52" s="14">
        <v>35.011446110000001</v>
      </c>
      <c r="J52" s="16">
        <v>0.93709986999999995</v>
      </c>
      <c r="K52" s="14">
        <v>25.841249990000001</v>
      </c>
      <c r="L52" s="16">
        <v>0.97956209999999999</v>
      </c>
      <c r="M52" s="14">
        <v>9.9067821400000007</v>
      </c>
      <c r="N52" s="16">
        <v>0.63406980999999996</v>
      </c>
      <c r="O52" s="14" t="s">
        <v>582</v>
      </c>
      <c r="P52" s="16" t="s">
        <v>582</v>
      </c>
      <c r="Q52" s="14">
        <v>0</v>
      </c>
      <c r="R52" s="16">
        <v>0</v>
      </c>
      <c r="S52" s="14">
        <v>0</v>
      </c>
      <c r="T52" s="16">
        <v>0</v>
      </c>
      <c r="U52" s="14">
        <v>3.6440039899999999</v>
      </c>
      <c r="V52" s="16">
        <v>0.23338792</v>
      </c>
    </row>
    <row r="53" spans="1:22" x14ac:dyDescent="0.25">
      <c r="A53" s="11" t="s">
        <v>523</v>
      </c>
      <c r="B53" s="13">
        <v>5571</v>
      </c>
      <c r="C53" s="14">
        <f>(95/B53*100)</f>
        <v>1.7052593789265842</v>
      </c>
      <c r="D53" s="15">
        <v>5476</v>
      </c>
      <c r="E53" s="14">
        <v>17.534932940000001</v>
      </c>
      <c r="F53" s="16">
        <v>0.48088378999999998</v>
      </c>
      <c r="G53" s="14">
        <v>32.414460699999999</v>
      </c>
      <c r="H53" s="16">
        <v>0.68995101000000003</v>
      </c>
      <c r="I53" s="14">
        <v>32.20102207</v>
      </c>
      <c r="J53" s="16">
        <v>0.63267448999999998</v>
      </c>
      <c r="K53" s="14">
        <v>6.0583627499999997</v>
      </c>
      <c r="L53" s="16">
        <v>0.27454656999999999</v>
      </c>
      <c r="M53" s="14">
        <v>7.8525422599999999</v>
      </c>
      <c r="N53" s="16">
        <v>0.39348066999999998</v>
      </c>
      <c r="O53" s="14" t="s">
        <v>582</v>
      </c>
      <c r="P53" s="16" t="s">
        <v>582</v>
      </c>
      <c r="Q53" s="14">
        <v>0</v>
      </c>
      <c r="R53" s="16">
        <v>0</v>
      </c>
      <c r="S53" s="14">
        <v>0</v>
      </c>
      <c r="T53" s="16">
        <v>0</v>
      </c>
      <c r="U53" s="14">
        <v>3.9386792900000001</v>
      </c>
      <c r="V53" s="16">
        <v>0.26391912000000001</v>
      </c>
    </row>
    <row r="54" spans="1:22" x14ac:dyDescent="0.25">
      <c r="A54" s="11" t="s">
        <v>524</v>
      </c>
      <c r="B54" s="13">
        <v>4740</v>
      </c>
      <c r="C54" s="14">
        <f>(276/B54*100)</f>
        <v>5.8227848101265822</v>
      </c>
      <c r="D54" s="15">
        <v>4464</v>
      </c>
      <c r="E54" s="14">
        <v>26.878987330000001</v>
      </c>
      <c r="F54" s="16">
        <v>1.0429376400000001</v>
      </c>
      <c r="G54" s="14">
        <v>18.822114800000001</v>
      </c>
      <c r="H54" s="16">
        <v>0.69097987000000005</v>
      </c>
      <c r="I54" s="14">
        <v>23.765984029999998</v>
      </c>
      <c r="J54" s="16">
        <v>0.90821317000000001</v>
      </c>
      <c r="K54" s="14">
        <v>15.20872771</v>
      </c>
      <c r="L54" s="16">
        <v>0.92853638000000005</v>
      </c>
      <c r="M54" s="14">
        <v>6.5465917300000003</v>
      </c>
      <c r="N54" s="16">
        <v>0.68854346</v>
      </c>
      <c r="O54" s="14" t="s">
        <v>582</v>
      </c>
      <c r="P54" s="16" t="s">
        <v>582</v>
      </c>
      <c r="Q54" s="14">
        <v>0</v>
      </c>
      <c r="R54" s="16">
        <v>0</v>
      </c>
      <c r="S54" s="14">
        <v>0</v>
      </c>
      <c r="T54" s="16">
        <v>0</v>
      </c>
      <c r="U54" s="14">
        <v>8.7775944100000007</v>
      </c>
      <c r="V54" s="16">
        <v>0.58635148000000004</v>
      </c>
    </row>
    <row r="55" spans="1:22" x14ac:dyDescent="0.25">
      <c r="A55" s="11" t="s">
        <v>525</v>
      </c>
      <c r="B55" s="13">
        <v>5316</v>
      </c>
      <c r="C55" s="14">
        <f>(22/B55*100)</f>
        <v>0.41384499623777277</v>
      </c>
      <c r="D55" s="15">
        <v>5294</v>
      </c>
      <c r="E55" s="14">
        <v>22.455317669999999</v>
      </c>
      <c r="F55" s="16">
        <v>0.79611310000000002</v>
      </c>
      <c r="G55" s="14">
        <v>21.3163637</v>
      </c>
      <c r="H55" s="16">
        <v>0.68565834999999997</v>
      </c>
      <c r="I55" s="14">
        <v>32.361984300000003</v>
      </c>
      <c r="J55" s="16">
        <v>0.72799429000000004</v>
      </c>
      <c r="K55" s="14">
        <v>20.4569367</v>
      </c>
      <c r="L55" s="16">
        <v>1.04195302</v>
      </c>
      <c r="M55" s="14">
        <v>0</v>
      </c>
      <c r="N55" s="16">
        <v>0</v>
      </c>
      <c r="O55" s="14" t="s">
        <v>582</v>
      </c>
      <c r="P55" s="16" t="s">
        <v>582</v>
      </c>
      <c r="Q55" s="14">
        <v>0</v>
      </c>
      <c r="R55" s="16">
        <v>0</v>
      </c>
      <c r="S55" s="14">
        <v>0.40627422000000002</v>
      </c>
      <c r="T55" s="16">
        <v>9.4188010000000003E-2</v>
      </c>
      <c r="U55" s="14">
        <v>3.0031234100000002</v>
      </c>
      <c r="V55" s="16">
        <v>0.27789026999999999</v>
      </c>
    </row>
    <row r="56" spans="1:22" x14ac:dyDescent="0.25">
      <c r="A56" s="11" t="s">
        <v>526</v>
      </c>
      <c r="B56" s="13">
        <v>5359</v>
      </c>
      <c r="C56" s="14">
        <f>(77/B56*100)</f>
        <v>1.4368352304534429</v>
      </c>
      <c r="D56" s="15">
        <v>5282</v>
      </c>
      <c r="E56" s="14">
        <v>7.0677074500000003</v>
      </c>
      <c r="F56" s="16">
        <v>0.37587820999999999</v>
      </c>
      <c r="G56" s="14">
        <v>21.18579824</v>
      </c>
      <c r="H56" s="16">
        <v>0.73634485999999999</v>
      </c>
      <c r="I56" s="14">
        <v>37.01305077</v>
      </c>
      <c r="J56" s="16">
        <v>0.77840759999999998</v>
      </c>
      <c r="K56" s="14">
        <v>5.6865696699999999</v>
      </c>
      <c r="L56" s="16">
        <v>0.51030690000000001</v>
      </c>
      <c r="M56" s="14">
        <v>27.760170609999999</v>
      </c>
      <c r="N56" s="16">
        <v>0.78547328999999999</v>
      </c>
      <c r="O56" s="14" t="s">
        <v>582</v>
      </c>
      <c r="P56" s="16" t="s">
        <v>582</v>
      </c>
      <c r="Q56" s="14">
        <v>0</v>
      </c>
      <c r="R56" s="16">
        <v>0</v>
      </c>
      <c r="S56" s="14">
        <v>0</v>
      </c>
      <c r="T56" s="16">
        <v>0</v>
      </c>
      <c r="U56" s="14">
        <v>1.28670325</v>
      </c>
      <c r="V56" s="16">
        <v>0.14939962000000001</v>
      </c>
    </row>
    <row r="57" spans="1:22" x14ac:dyDescent="0.25">
      <c r="A57" s="11" t="s">
        <v>527</v>
      </c>
      <c r="B57" s="13">
        <v>6513</v>
      </c>
      <c r="C57" s="14">
        <f>(0/B57*100)</f>
        <v>0</v>
      </c>
      <c r="D57" s="15">
        <v>6513</v>
      </c>
      <c r="E57" s="14">
        <v>16.953467629999999</v>
      </c>
      <c r="F57" s="16">
        <v>0.64680844999999998</v>
      </c>
      <c r="G57" s="14">
        <v>20.80794105</v>
      </c>
      <c r="H57" s="16">
        <v>0.62767644</v>
      </c>
      <c r="I57" s="14">
        <v>48.273218540000002</v>
      </c>
      <c r="J57" s="16">
        <v>0.98216276999999996</v>
      </c>
      <c r="K57" s="14">
        <v>10.870528889999999</v>
      </c>
      <c r="L57" s="16">
        <v>0.73061642000000004</v>
      </c>
      <c r="M57" s="14">
        <v>0</v>
      </c>
      <c r="N57" s="16">
        <v>0</v>
      </c>
      <c r="O57" s="14" t="s">
        <v>582</v>
      </c>
      <c r="P57" s="16" t="s">
        <v>582</v>
      </c>
      <c r="Q57" s="14">
        <v>0</v>
      </c>
      <c r="R57" s="16">
        <v>0</v>
      </c>
      <c r="S57" s="14">
        <v>0.11131958</v>
      </c>
      <c r="T57" s="16">
        <v>4.9852939999999998E-2</v>
      </c>
      <c r="U57" s="14">
        <v>2.98352431</v>
      </c>
      <c r="V57" s="16">
        <v>0.50251109000000005</v>
      </c>
    </row>
    <row r="58" spans="1:22" x14ac:dyDescent="0.25">
      <c r="A58" s="11" t="s">
        <v>528</v>
      </c>
      <c r="B58" s="13">
        <v>7267</v>
      </c>
      <c r="C58" s="14">
        <f>(10/B58*100)</f>
        <v>0.13760836658868861</v>
      </c>
      <c r="D58" s="15">
        <v>7257</v>
      </c>
      <c r="E58" s="14">
        <v>22.34902958</v>
      </c>
      <c r="F58" s="16">
        <v>0.74458857000000001</v>
      </c>
      <c r="G58" s="14">
        <v>28.442185469999998</v>
      </c>
      <c r="H58" s="16">
        <v>0.65607899000000003</v>
      </c>
      <c r="I58" s="14">
        <v>24.8523706</v>
      </c>
      <c r="J58" s="16">
        <v>0.65882927000000002</v>
      </c>
      <c r="K58" s="14">
        <v>19.61748313</v>
      </c>
      <c r="L58" s="16">
        <v>0.94014715000000004</v>
      </c>
      <c r="M58" s="14">
        <v>0</v>
      </c>
      <c r="N58" s="16">
        <v>0</v>
      </c>
      <c r="O58" s="14" t="s">
        <v>582</v>
      </c>
      <c r="P58" s="16" t="s">
        <v>582</v>
      </c>
      <c r="Q58" s="14">
        <v>0</v>
      </c>
      <c r="R58" s="16">
        <v>0</v>
      </c>
      <c r="S58" s="14">
        <v>0.88611488000000005</v>
      </c>
      <c r="T58" s="16">
        <v>0.13276795</v>
      </c>
      <c r="U58" s="14">
        <v>3.8528163499999999</v>
      </c>
      <c r="V58" s="16">
        <v>0.50608706999999997</v>
      </c>
    </row>
    <row r="59" spans="1:22" x14ac:dyDescent="0.25">
      <c r="A59" s="11" t="s">
        <v>529</v>
      </c>
      <c r="B59" s="13">
        <v>4826</v>
      </c>
      <c r="C59" s="14">
        <f>(26/B59*100)</f>
        <v>0.53874844591794446</v>
      </c>
      <c r="D59" s="15">
        <v>4800</v>
      </c>
      <c r="E59" s="14">
        <v>12.57981356</v>
      </c>
      <c r="F59" s="16">
        <v>0.58401981000000003</v>
      </c>
      <c r="G59" s="14">
        <v>17.56722457</v>
      </c>
      <c r="H59" s="16">
        <v>0.56281877999999996</v>
      </c>
      <c r="I59" s="14">
        <v>34.70459571</v>
      </c>
      <c r="J59" s="16">
        <v>0.75631079999999995</v>
      </c>
      <c r="K59" s="14">
        <v>31.359615399999999</v>
      </c>
      <c r="L59" s="16">
        <v>0.79386420999999996</v>
      </c>
      <c r="M59" s="14">
        <v>0</v>
      </c>
      <c r="N59" s="16">
        <v>0</v>
      </c>
      <c r="O59" s="14" t="s">
        <v>582</v>
      </c>
      <c r="P59" s="16" t="s">
        <v>582</v>
      </c>
      <c r="Q59" s="14">
        <v>0</v>
      </c>
      <c r="R59" s="16">
        <v>0</v>
      </c>
      <c r="S59" s="14">
        <v>0.58194093000000002</v>
      </c>
      <c r="T59" s="16">
        <v>0.14027328</v>
      </c>
      <c r="U59" s="14">
        <v>3.2068098200000001</v>
      </c>
      <c r="V59" s="16">
        <v>0.27444264000000002</v>
      </c>
    </row>
    <row r="60" spans="1:22" x14ac:dyDescent="0.25">
      <c r="A60" s="11" t="s">
        <v>530</v>
      </c>
      <c r="B60" s="13">
        <v>4546</v>
      </c>
      <c r="C60" s="14">
        <f>(15/B60*100)</f>
        <v>0.32996040475142985</v>
      </c>
      <c r="D60" s="15">
        <v>4531</v>
      </c>
      <c r="E60" s="14">
        <v>33.872729309999997</v>
      </c>
      <c r="F60" s="16">
        <v>1.3637284599999999</v>
      </c>
      <c r="G60" s="14">
        <v>32.885646700000002</v>
      </c>
      <c r="H60" s="16">
        <v>1.1074121299999999</v>
      </c>
      <c r="I60" s="14">
        <v>21.875762009999999</v>
      </c>
      <c r="J60" s="16">
        <v>0.93429452999999996</v>
      </c>
      <c r="K60" s="14">
        <v>7.8695909100000003</v>
      </c>
      <c r="L60" s="16">
        <v>0.77504589000000002</v>
      </c>
      <c r="M60" s="14">
        <v>0</v>
      </c>
      <c r="N60" s="16">
        <v>0</v>
      </c>
      <c r="O60" s="14" t="s">
        <v>582</v>
      </c>
      <c r="P60" s="16" t="s">
        <v>582</v>
      </c>
      <c r="Q60" s="14">
        <v>0</v>
      </c>
      <c r="R60" s="16">
        <v>0</v>
      </c>
      <c r="S60" s="14">
        <v>0.32968721000000001</v>
      </c>
      <c r="T60" s="16">
        <v>8.9554519999999999E-2</v>
      </c>
      <c r="U60" s="14">
        <v>3.1665838700000002</v>
      </c>
      <c r="V60" s="16">
        <v>0.47896643999999999</v>
      </c>
    </row>
    <row r="61" spans="1:22" x14ac:dyDescent="0.25">
      <c r="A61" s="11" t="s">
        <v>531</v>
      </c>
      <c r="B61" s="13">
        <v>6525</v>
      </c>
      <c r="C61" s="14">
        <f>(150/B61*100)</f>
        <v>2.2988505747126435</v>
      </c>
      <c r="D61" s="15">
        <v>6375</v>
      </c>
      <c r="E61" s="14">
        <v>17.594794539999999</v>
      </c>
      <c r="F61" s="16">
        <v>0.54130582999999999</v>
      </c>
      <c r="G61" s="14">
        <v>25.526967840000001</v>
      </c>
      <c r="H61" s="16">
        <v>0.75624309000000001</v>
      </c>
      <c r="I61" s="14">
        <v>37.940993929999998</v>
      </c>
      <c r="J61" s="16">
        <v>0.69782686999999999</v>
      </c>
      <c r="K61" s="14">
        <v>11.069230060000001</v>
      </c>
      <c r="L61" s="16">
        <v>0.55826343</v>
      </c>
      <c r="M61" s="14">
        <v>4.8488073800000002</v>
      </c>
      <c r="N61" s="16">
        <v>0.40798919</v>
      </c>
      <c r="O61" s="14" t="s">
        <v>582</v>
      </c>
      <c r="P61" s="16" t="s">
        <v>582</v>
      </c>
      <c r="Q61" s="14">
        <v>0</v>
      </c>
      <c r="R61" s="16">
        <v>0</v>
      </c>
      <c r="S61" s="14">
        <v>0</v>
      </c>
      <c r="T61" s="16">
        <v>0</v>
      </c>
      <c r="U61" s="14">
        <v>3.0192062499999999</v>
      </c>
      <c r="V61" s="16">
        <v>0.28771482999999998</v>
      </c>
    </row>
    <row r="62" spans="1:22" x14ac:dyDescent="0.25">
      <c r="A62" s="11" t="s">
        <v>532</v>
      </c>
      <c r="B62" s="13">
        <v>4476</v>
      </c>
      <c r="C62" s="14">
        <f>(3/B62*100)</f>
        <v>6.7024128686327081E-2</v>
      </c>
      <c r="D62" s="15">
        <v>4473</v>
      </c>
      <c r="E62" s="14">
        <v>5.8987730200000001</v>
      </c>
      <c r="F62" s="16">
        <v>0.36942915999999998</v>
      </c>
      <c r="G62" s="14">
        <v>18.106615680000001</v>
      </c>
      <c r="H62" s="16">
        <v>0.52890294000000004</v>
      </c>
      <c r="I62" s="14">
        <v>54.057789540000002</v>
      </c>
      <c r="J62" s="16">
        <v>0.67456048000000002</v>
      </c>
      <c r="K62" s="14">
        <v>9.2546862700000005</v>
      </c>
      <c r="L62" s="16">
        <v>0.43649185000000001</v>
      </c>
      <c r="M62" s="14">
        <v>11.675766530000001</v>
      </c>
      <c r="N62" s="16">
        <v>0.40366419999999997</v>
      </c>
      <c r="O62" s="14" t="s">
        <v>582</v>
      </c>
      <c r="P62" s="16" t="s">
        <v>582</v>
      </c>
      <c r="Q62" s="14">
        <v>0</v>
      </c>
      <c r="R62" s="16">
        <v>0</v>
      </c>
      <c r="S62" s="14">
        <v>0</v>
      </c>
      <c r="T62" s="16">
        <v>0</v>
      </c>
      <c r="U62" s="14">
        <v>1.0063689600000001</v>
      </c>
      <c r="V62" s="16">
        <v>0.13429951000000001</v>
      </c>
    </row>
    <row r="63" spans="1:22" x14ac:dyDescent="0.25">
      <c r="A63" s="11" t="s">
        <v>533</v>
      </c>
      <c r="B63" s="13">
        <v>5324</v>
      </c>
      <c r="C63" s="14">
        <f>(13/B63*100)</f>
        <v>0.24417731029301279</v>
      </c>
      <c r="D63" s="15">
        <v>5311</v>
      </c>
      <c r="E63" s="14">
        <v>13.224742470000001</v>
      </c>
      <c r="F63" s="16">
        <v>0.50319866000000002</v>
      </c>
      <c r="G63" s="14">
        <v>21.224742200000001</v>
      </c>
      <c r="H63" s="16">
        <v>0.61902471999999997</v>
      </c>
      <c r="I63" s="14">
        <v>33.176212909999997</v>
      </c>
      <c r="J63" s="16">
        <v>0.66192121000000004</v>
      </c>
      <c r="K63" s="14">
        <v>22.895750570000001</v>
      </c>
      <c r="L63" s="16">
        <v>0.64958207999999995</v>
      </c>
      <c r="M63" s="14">
        <v>0</v>
      </c>
      <c r="N63" s="16">
        <v>0</v>
      </c>
      <c r="O63" s="14" t="s">
        <v>582</v>
      </c>
      <c r="P63" s="16" t="s">
        <v>582</v>
      </c>
      <c r="Q63" s="14">
        <v>4.1378529999999997E-2</v>
      </c>
      <c r="R63" s="16">
        <v>2.938062E-2</v>
      </c>
      <c r="S63" s="14">
        <v>0.11258164</v>
      </c>
      <c r="T63" s="16">
        <v>5.0485540000000002E-2</v>
      </c>
      <c r="U63" s="14">
        <v>9.3245916799999993</v>
      </c>
      <c r="V63" s="16">
        <v>0.40134951000000002</v>
      </c>
    </row>
    <row r="64" spans="1:22" x14ac:dyDescent="0.25">
      <c r="A64" s="11" t="s">
        <v>534</v>
      </c>
      <c r="B64" s="13">
        <v>3634</v>
      </c>
      <c r="C64" s="14">
        <f>(3/B64*100)</f>
        <v>8.2553659878921298E-2</v>
      </c>
      <c r="D64" s="15">
        <v>3631</v>
      </c>
      <c r="E64" s="14">
        <v>12.10822463</v>
      </c>
      <c r="F64" s="16">
        <v>0.54624302999999996</v>
      </c>
      <c r="G64" s="14">
        <v>33.456341700000003</v>
      </c>
      <c r="H64" s="16">
        <v>0.76914724000000001</v>
      </c>
      <c r="I64" s="14">
        <v>41.987756279999999</v>
      </c>
      <c r="J64" s="16">
        <v>0.85599775</v>
      </c>
      <c r="K64" s="14">
        <v>9.0515153500000007</v>
      </c>
      <c r="L64" s="16">
        <v>0.47261322</v>
      </c>
      <c r="M64" s="14">
        <v>0</v>
      </c>
      <c r="N64" s="16">
        <v>0</v>
      </c>
      <c r="O64" s="14" t="s">
        <v>582</v>
      </c>
      <c r="P64" s="16" t="s">
        <v>582</v>
      </c>
      <c r="Q64" s="14">
        <v>0</v>
      </c>
      <c r="R64" s="16">
        <v>0</v>
      </c>
      <c r="S64" s="14">
        <v>8.5756509999999994E-2</v>
      </c>
      <c r="T64" s="16">
        <v>5.1960249999999999E-2</v>
      </c>
      <c r="U64" s="14">
        <v>3.3104055300000002</v>
      </c>
      <c r="V64" s="16">
        <v>0.28396421999999999</v>
      </c>
    </row>
    <row r="65" spans="1:22" x14ac:dyDescent="0.25">
      <c r="A65" s="11" t="s">
        <v>535</v>
      </c>
      <c r="B65" s="13">
        <v>5325</v>
      </c>
      <c r="C65" s="14">
        <f>(14/B65*100)</f>
        <v>0.26291079812206569</v>
      </c>
      <c r="D65" s="15">
        <v>5311</v>
      </c>
      <c r="E65" s="14">
        <v>26.502595960000001</v>
      </c>
      <c r="F65" s="16">
        <v>0.76766182999999999</v>
      </c>
      <c r="G65" s="14">
        <v>26.621651539999998</v>
      </c>
      <c r="H65" s="16">
        <v>0.65963503000000001</v>
      </c>
      <c r="I65" s="14">
        <v>37.137120660000001</v>
      </c>
      <c r="J65" s="16">
        <v>0.73318658999999997</v>
      </c>
      <c r="K65" s="14">
        <v>6.7037765900000004</v>
      </c>
      <c r="L65" s="16">
        <v>0.49513354999999998</v>
      </c>
      <c r="M65" s="14">
        <v>0</v>
      </c>
      <c r="N65" s="16">
        <v>0</v>
      </c>
      <c r="O65" s="14" t="s">
        <v>582</v>
      </c>
      <c r="P65" s="16" t="s">
        <v>582</v>
      </c>
      <c r="Q65" s="14">
        <v>0.23668009000000001</v>
      </c>
      <c r="R65" s="16">
        <v>6.7841059999999995E-2</v>
      </c>
      <c r="S65" s="14">
        <v>0</v>
      </c>
      <c r="T65" s="16">
        <v>0</v>
      </c>
      <c r="U65" s="14">
        <v>2.7981751500000001</v>
      </c>
      <c r="V65" s="16">
        <v>0.26420662</v>
      </c>
    </row>
    <row r="66" spans="1:22" x14ac:dyDescent="0.25">
      <c r="A66" s="11" t="s">
        <v>536</v>
      </c>
      <c r="B66" s="13">
        <v>5665</v>
      </c>
      <c r="C66" s="14">
        <f>(82/B66*100)</f>
        <v>1.4474845542806707</v>
      </c>
      <c r="D66" s="15">
        <v>5583</v>
      </c>
      <c r="E66" s="14">
        <v>10.323833479999999</v>
      </c>
      <c r="F66" s="16">
        <v>0.37211336</v>
      </c>
      <c r="G66" s="14">
        <v>14.795920260000001</v>
      </c>
      <c r="H66" s="16">
        <v>0.49598302999999999</v>
      </c>
      <c r="I66" s="14">
        <v>23.390538339999999</v>
      </c>
      <c r="J66" s="16">
        <v>0.52670459000000003</v>
      </c>
      <c r="K66" s="14">
        <v>31.953108199999999</v>
      </c>
      <c r="L66" s="16">
        <v>0.61508335999999997</v>
      </c>
      <c r="M66" s="14">
        <v>11.135823889999999</v>
      </c>
      <c r="N66" s="16">
        <v>0.36733463999999999</v>
      </c>
      <c r="O66" s="14" t="s">
        <v>582</v>
      </c>
      <c r="P66" s="16" t="s">
        <v>582</v>
      </c>
      <c r="Q66" s="14">
        <v>0</v>
      </c>
      <c r="R66" s="16">
        <v>0</v>
      </c>
      <c r="S66" s="14">
        <v>0</v>
      </c>
      <c r="T66" s="16">
        <v>0</v>
      </c>
      <c r="U66" s="14">
        <v>8.4007758300000006</v>
      </c>
      <c r="V66" s="16">
        <v>0.42841110999999998</v>
      </c>
    </row>
    <row r="67" spans="1:22" x14ac:dyDescent="0.25">
      <c r="A67" s="11" t="s">
        <v>537</v>
      </c>
      <c r="B67" s="13">
        <v>6971</v>
      </c>
      <c r="C67" s="14">
        <f>(480/B67*100)</f>
        <v>6.8856692009754692</v>
      </c>
      <c r="D67" s="15">
        <v>6491</v>
      </c>
      <c r="E67" s="14">
        <v>27.312444249999999</v>
      </c>
      <c r="F67" s="16">
        <v>0.91658879000000004</v>
      </c>
      <c r="G67" s="14">
        <v>26.481633309999999</v>
      </c>
      <c r="H67" s="16">
        <v>0.72334763999999996</v>
      </c>
      <c r="I67" s="14">
        <v>25.916987370000001</v>
      </c>
      <c r="J67" s="16">
        <v>0.71844551999999995</v>
      </c>
      <c r="K67" s="14">
        <v>11.43562024</v>
      </c>
      <c r="L67" s="16">
        <v>0.69881437000000002</v>
      </c>
      <c r="M67" s="14">
        <v>5.3457863000000003</v>
      </c>
      <c r="N67" s="16">
        <v>0.44287100000000001</v>
      </c>
      <c r="O67" s="14" t="s">
        <v>582</v>
      </c>
      <c r="P67" s="16" t="s">
        <v>582</v>
      </c>
      <c r="Q67" s="14">
        <v>0</v>
      </c>
      <c r="R67" s="16">
        <v>0</v>
      </c>
      <c r="S67" s="14">
        <v>0</v>
      </c>
      <c r="T67" s="16">
        <v>0</v>
      </c>
      <c r="U67" s="14">
        <v>3.5075285300000001</v>
      </c>
      <c r="V67" s="16">
        <v>0.21259584000000001</v>
      </c>
    </row>
    <row r="68" spans="1:22" x14ac:dyDescent="0.25">
      <c r="A68" s="11" t="s">
        <v>538</v>
      </c>
      <c r="B68" s="13">
        <v>12083</v>
      </c>
      <c r="C68" s="14">
        <f>(30/B68*100)</f>
        <v>0.2482827112472068</v>
      </c>
      <c r="D68" s="15">
        <v>12053</v>
      </c>
      <c r="E68" s="14">
        <v>16.065244799999999</v>
      </c>
      <c r="F68" s="16">
        <v>0.34149415999999999</v>
      </c>
      <c r="G68" s="14">
        <v>25.858313249999998</v>
      </c>
      <c r="H68" s="16">
        <v>0.45973214000000001</v>
      </c>
      <c r="I68" s="14">
        <v>28.337126359999999</v>
      </c>
      <c r="J68" s="16">
        <v>0.42078536999999999</v>
      </c>
      <c r="K68" s="14">
        <v>9.6385918299999993</v>
      </c>
      <c r="L68" s="16">
        <v>0.24132081</v>
      </c>
      <c r="M68" s="14">
        <v>14.943834799999999</v>
      </c>
      <c r="N68" s="16">
        <v>0.29651817000000003</v>
      </c>
      <c r="O68" s="14" t="s">
        <v>582</v>
      </c>
      <c r="P68" s="16" t="s">
        <v>582</v>
      </c>
      <c r="Q68" s="14">
        <v>0</v>
      </c>
      <c r="R68" s="16">
        <v>0</v>
      </c>
      <c r="S68" s="14">
        <v>0</v>
      </c>
      <c r="T68" s="16">
        <v>0</v>
      </c>
      <c r="U68" s="14">
        <v>5.1568889699999998</v>
      </c>
      <c r="V68" s="16">
        <v>0.18421086</v>
      </c>
    </row>
    <row r="69" spans="1:22" x14ac:dyDescent="0.25">
      <c r="A69" s="11" t="s">
        <v>539</v>
      </c>
      <c r="B69" s="13">
        <v>4876</v>
      </c>
      <c r="C69" s="14">
        <f>(0/B69*100)</f>
        <v>0</v>
      </c>
      <c r="D69" s="15">
        <v>4876</v>
      </c>
      <c r="E69" s="14">
        <v>15.51721627</v>
      </c>
      <c r="F69" s="16">
        <v>0.76696306999999997</v>
      </c>
      <c r="G69" s="14">
        <v>23.34447115</v>
      </c>
      <c r="H69" s="16">
        <v>0.81141808000000004</v>
      </c>
      <c r="I69" s="14">
        <v>45.001583240000002</v>
      </c>
      <c r="J69" s="16">
        <v>0.96039618999999998</v>
      </c>
      <c r="K69" s="14">
        <v>15.75881062</v>
      </c>
      <c r="L69" s="16">
        <v>0.73725532000000005</v>
      </c>
      <c r="M69" s="14">
        <v>0</v>
      </c>
      <c r="N69" s="16">
        <v>0</v>
      </c>
      <c r="O69" s="14" t="s">
        <v>582</v>
      </c>
      <c r="P69" s="16" t="s">
        <v>582</v>
      </c>
      <c r="Q69" s="14">
        <v>0</v>
      </c>
      <c r="R69" s="16">
        <v>0</v>
      </c>
      <c r="S69" s="14">
        <v>0</v>
      </c>
      <c r="T69" s="16">
        <v>0</v>
      </c>
      <c r="U69" s="14">
        <v>0.37791872999999998</v>
      </c>
      <c r="V69" s="16">
        <v>0.13678735</v>
      </c>
    </row>
    <row r="70" spans="1:22" x14ac:dyDescent="0.25">
      <c r="A70" s="11" t="s">
        <v>540</v>
      </c>
      <c r="B70" s="13">
        <v>6036</v>
      </c>
      <c r="C70" s="14">
        <f>(223/B70*100)</f>
        <v>3.6944996686547382</v>
      </c>
      <c r="D70" s="15">
        <v>5813</v>
      </c>
      <c r="E70" s="14">
        <v>16.044539189999998</v>
      </c>
      <c r="F70" s="16">
        <v>0.71621003000000005</v>
      </c>
      <c r="G70" s="14">
        <v>31.14031035</v>
      </c>
      <c r="H70" s="16">
        <v>0.57812903999999998</v>
      </c>
      <c r="I70" s="14">
        <v>38.229145850000002</v>
      </c>
      <c r="J70" s="16">
        <v>0.72730143999999997</v>
      </c>
      <c r="K70" s="14">
        <v>6.2040961499999998</v>
      </c>
      <c r="L70" s="16">
        <v>0.30288078000000002</v>
      </c>
      <c r="M70" s="14">
        <v>4.3266809899999998</v>
      </c>
      <c r="N70" s="16">
        <v>0.28253083000000001</v>
      </c>
      <c r="O70" s="14" t="s">
        <v>582</v>
      </c>
      <c r="P70" s="16" t="s">
        <v>582</v>
      </c>
      <c r="Q70" s="14">
        <v>0</v>
      </c>
      <c r="R70" s="16">
        <v>0</v>
      </c>
      <c r="S70" s="14">
        <v>0</v>
      </c>
      <c r="T70" s="16">
        <v>0</v>
      </c>
      <c r="U70" s="14">
        <v>4.0552274800000001</v>
      </c>
      <c r="V70" s="16">
        <v>0.29449747999999998</v>
      </c>
    </row>
    <row r="71" spans="1:22" x14ac:dyDescent="0.25">
      <c r="A71" s="11" t="s">
        <v>541</v>
      </c>
      <c r="B71" s="13">
        <v>6115</v>
      </c>
      <c r="C71" s="14">
        <f>(23/B71*100)</f>
        <v>0.3761242845461979</v>
      </c>
      <c r="D71" s="15">
        <v>6092</v>
      </c>
      <c r="E71" s="14">
        <v>15.62578122</v>
      </c>
      <c r="F71" s="16">
        <v>0.47353374999999998</v>
      </c>
      <c r="G71" s="14">
        <v>30.590800210000001</v>
      </c>
      <c r="H71" s="16">
        <v>0.68678594000000004</v>
      </c>
      <c r="I71" s="14">
        <v>38.917315250000001</v>
      </c>
      <c r="J71" s="16">
        <v>0.65761565</v>
      </c>
      <c r="K71" s="14">
        <v>8.2276315499999999</v>
      </c>
      <c r="L71" s="16">
        <v>0.35846562999999998</v>
      </c>
      <c r="M71" s="14">
        <v>5.67548225</v>
      </c>
      <c r="N71" s="16">
        <v>0.27705200000000002</v>
      </c>
      <c r="O71" s="14" t="s">
        <v>582</v>
      </c>
      <c r="P71" s="16" t="s">
        <v>582</v>
      </c>
      <c r="Q71" s="14">
        <v>0</v>
      </c>
      <c r="R71" s="16">
        <v>0</v>
      </c>
      <c r="S71" s="14">
        <v>0</v>
      </c>
      <c r="T71" s="16">
        <v>0</v>
      </c>
      <c r="U71" s="14">
        <v>0.96298952999999998</v>
      </c>
      <c r="V71" s="16">
        <v>0.12469105</v>
      </c>
    </row>
    <row r="72" spans="1:22" x14ac:dyDescent="0.25">
      <c r="A72" s="11" t="s">
        <v>542</v>
      </c>
      <c r="B72" s="13">
        <v>7708</v>
      </c>
      <c r="C72" s="14">
        <f>(5/B72*100)</f>
        <v>6.4867669953295279E-2</v>
      </c>
      <c r="D72" s="15">
        <v>7703</v>
      </c>
      <c r="E72" s="14">
        <v>3.9331073399999998</v>
      </c>
      <c r="F72" s="16">
        <v>0.23394893999999999</v>
      </c>
      <c r="G72" s="14">
        <v>8.0806151199999992</v>
      </c>
      <c r="H72" s="16">
        <v>0.32005678999999998</v>
      </c>
      <c r="I72" s="14">
        <v>44.996935860000001</v>
      </c>
      <c r="J72" s="16">
        <v>0.93682109999999996</v>
      </c>
      <c r="K72" s="14">
        <v>34.124208109999998</v>
      </c>
      <c r="L72" s="16">
        <v>0.95454117000000005</v>
      </c>
      <c r="M72" s="14">
        <v>8.2003239800000003</v>
      </c>
      <c r="N72" s="16">
        <v>0.96499683000000003</v>
      </c>
      <c r="O72" s="14" t="s">
        <v>582</v>
      </c>
      <c r="P72" s="16" t="s">
        <v>582</v>
      </c>
      <c r="Q72" s="14">
        <v>0</v>
      </c>
      <c r="R72" s="16">
        <v>0</v>
      </c>
      <c r="S72" s="14">
        <v>0</v>
      </c>
      <c r="T72" s="16">
        <v>0</v>
      </c>
      <c r="U72" s="14">
        <v>0.66480958999999995</v>
      </c>
      <c r="V72" s="16">
        <v>9.266829E-2</v>
      </c>
    </row>
    <row r="73" spans="1:22" x14ac:dyDescent="0.25">
      <c r="A73" s="11" t="s">
        <v>543</v>
      </c>
      <c r="B73" s="13">
        <v>8249</v>
      </c>
      <c r="C73" s="14">
        <f>(166/B73*100)</f>
        <v>2.0123651351678991</v>
      </c>
      <c r="D73" s="15">
        <v>8083</v>
      </c>
      <c r="E73" s="14">
        <v>9.9882717200000002</v>
      </c>
      <c r="F73" s="16">
        <v>0.44623437999999999</v>
      </c>
      <c r="G73" s="14">
        <v>21.107989580000002</v>
      </c>
      <c r="H73" s="16">
        <v>0.65609631999999996</v>
      </c>
      <c r="I73" s="14">
        <v>48.743837360000001</v>
      </c>
      <c r="J73" s="16">
        <v>0.88506240000000003</v>
      </c>
      <c r="K73" s="14">
        <v>7.0872615200000002</v>
      </c>
      <c r="L73" s="16">
        <v>0.41493769000000003</v>
      </c>
      <c r="M73" s="14">
        <v>11.48330339</v>
      </c>
      <c r="N73" s="16">
        <v>0.72301694000000005</v>
      </c>
      <c r="O73" s="14" t="s">
        <v>582</v>
      </c>
      <c r="P73" s="16" t="s">
        <v>582</v>
      </c>
      <c r="Q73" s="14">
        <v>0</v>
      </c>
      <c r="R73" s="16">
        <v>0</v>
      </c>
      <c r="S73" s="14">
        <v>0</v>
      </c>
      <c r="T73" s="16">
        <v>0</v>
      </c>
      <c r="U73" s="14">
        <v>1.58933642</v>
      </c>
      <c r="V73" s="16">
        <v>0.19814557999999999</v>
      </c>
    </row>
    <row r="74" spans="1:22" x14ac:dyDescent="0.25">
      <c r="A74" s="11" t="s">
        <v>544</v>
      </c>
      <c r="B74" s="13">
        <v>4692</v>
      </c>
      <c r="C74" s="14">
        <f>(82/B74*100)</f>
        <v>1.7476555839727195</v>
      </c>
      <c r="D74" s="15">
        <v>4610</v>
      </c>
      <c r="E74" s="14">
        <v>19.50947068</v>
      </c>
      <c r="F74" s="16">
        <v>0.69855814999999999</v>
      </c>
      <c r="G74" s="14">
        <v>31.81564152</v>
      </c>
      <c r="H74" s="16">
        <v>0.74727131999999996</v>
      </c>
      <c r="I74" s="14">
        <v>31.191645520000002</v>
      </c>
      <c r="J74" s="16">
        <v>0.69602222999999996</v>
      </c>
      <c r="K74" s="14">
        <v>11.411189480000001</v>
      </c>
      <c r="L74" s="16">
        <v>0.52589668000000001</v>
      </c>
      <c r="M74" s="14">
        <v>0</v>
      </c>
      <c r="N74" s="16">
        <v>0</v>
      </c>
      <c r="O74" s="14" t="s">
        <v>582</v>
      </c>
      <c r="P74" s="16" t="s">
        <v>582</v>
      </c>
      <c r="Q74" s="14">
        <v>1.4408310000000001E-2</v>
      </c>
      <c r="R74" s="16">
        <v>1.406832E-2</v>
      </c>
      <c r="S74" s="14">
        <v>0.24526977</v>
      </c>
      <c r="T74" s="16">
        <v>9.8856579999999999E-2</v>
      </c>
      <c r="U74" s="14">
        <v>5.8123747200000002</v>
      </c>
      <c r="V74" s="16">
        <v>0.34836349999999999</v>
      </c>
    </row>
    <row r="75" spans="1:22" x14ac:dyDescent="0.25">
      <c r="A75" s="11" t="s">
        <v>545</v>
      </c>
      <c r="B75" s="13">
        <v>5375</v>
      </c>
      <c r="C75" s="14">
        <f>(259/B75*100)</f>
        <v>4.8186046511627909</v>
      </c>
      <c r="D75" s="15">
        <v>5116</v>
      </c>
      <c r="E75" s="14">
        <v>22.010105930000002</v>
      </c>
      <c r="F75" s="16">
        <v>0.75805553000000003</v>
      </c>
      <c r="G75" s="14">
        <v>25.820437800000001</v>
      </c>
      <c r="H75" s="16">
        <v>0.70853277000000003</v>
      </c>
      <c r="I75" s="14">
        <v>27.84707783</v>
      </c>
      <c r="J75" s="16">
        <v>0.80705855000000004</v>
      </c>
      <c r="K75" s="14">
        <v>7.6575769300000003</v>
      </c>
      <c r="L75" s="16">
        <v>0.49710536</v>
      </c>
      <c r="M75" s="14">
        <v>8.2993948100000008</v>
      </c>
      <c r="N75" s="16">
        <v>0.72809756000000003</v>
      </c>
      <c r="O75" s="14" t="s">
        <v>582</v>
      </c>
      <c r="P75" s="16" t="s">
        <v>582</v>
      </c>
      <c r="Q75" s="14">
        <v>0</v>
      </c>
      <c r="R75" s="16">
        <v>0</v>
      </c>
      <c r="S75" s="14">
        <v>0</v>
      </c>
      <c r="T75" s="16">
        <v>0</v>
      </c>
      <c r="U75" s="14">
        <v>8.3654066999999994</v>
      </c>
      <c r="V75" s="16">
        <v>0.50888332999999997</v>
      </c>
    </row>
    <row r="76" spans="1:22" x14ac:dyDescent="0.25">
      <c r="A76" s="11" t="s">
        <v>546</v>
      </c>
      <c r="B76" s="13">
        <v>14167</v>
      </c>
      <c r="C76" s="14">
        <f>(233/B76*100)</f>
        <v>1.6446671843015459</v>
      </c>
      <c r="D76" s="15">
        <v>13934</v>
      </c>
      <c r="E76" s="14">
        <v>18.962121329999999</v>
      </c>
      <c r="F76" s="16">
        <v>0.45606533999999999</v>
      </c>
      <c r="G76" s="14">
        <v>26.950950840000001</v>
      </c>
      <c r="H76" s="16">
        <v>0.49693680000000001</v>
      </c>
      <c r="I76" s="14">
        <v>27.67253414</v>
      </c>
      <c r="J76" s="16">
        <v>0.61497159999999995</v>
      </c>
      <c r="K76" s="14">
        <v>11.06723772</v>
      </c>
      <c r="L76" s="16">
        <v>0.44664176999999999</v>
      </c>
      <c r="M76" s="14">
        <v>12.057652900000001</v>
      </c>
      <c r="N76" s="16">
        <v>0.48522748999999998</v>
      </c>
      <c r="O76" s="14" t="s">
        <v>582</v>
      </c>
      <c r="P76" s="16" t="s">
        <v>582</v>
      </c>
      <c r="Q76" s="14">
        <v>0</v>
      </c>
      <c r="R76" s="16">
        <v>0</v>
      </c>
      <c r="S76" s="14">
        <v>0</v>
      </c>
      <c r="T76" s="16">
        <v>0</v>
      </c>
      <c r="U76" s="14">
        <v>3.2895030799999998</v>
      </c>
      <c r="V76" s="16">
        <v>0.24492665999999999</v>
      </c>
    </row>
    <row r="77" spans="1:22" x14ac:dyDescent="0.25">
      <c r="A77" s="11" t="s">
        <v>547</v>
      </c>
      <c r="B77" s="13">
        <v>6062</v>
      </c>
      <c r="C77" s="14">
        <f>(201/B77*100)</f>
        <v>3.3157373804025072</v>
      </c>
      <c r="D77" s="15">
        <v>5861</v>
      </c>
      <c r="E77" s="14">
        <v>10.806573569999999</v>
      </c>
      <c r="F77" s="16">
        <v>0.44505917</v>
      </c>
      <c r="G77" s="14">
        <v>23.989462660000001</v>
      </c>
      <c r="H77" s="16">
        <v>0.65656974999999995</v>
      </c>
      <c r="I77" s="14">
        <v>32.525204809999998</v>
      </c>
      <c r="J77" s="16">
        <v>0.68908307000000002</v>
      </c>
      <c r="K77" s="14">
        <v>10.404076979999999</v>
      </c>
      <c r="L77" s="16">
        <v>0.54530593999999999</v>
      </c>
      <c r="M77" s="14">
        <v>11.53011268</v>
      </c>
      <c r="N77" s="16">
        <v>0.59986209000000001</v>
      </c>
      <c r="O77" s="14" t="s">
        <v>582</v>
      </c>
      <c r="P77" s="16" t="s">
        <v>582</v>
      </c>
      <c r="Q77" s="14">
        <v>0</v>
      </c>
      <c r="R77" s="16">
        <v>0</v>
      </c>
      <c r="S77" s="14">
        <v>0</v>
      </c>
      <c r="T77" s="16">
        <v>0</v>
      </c>
      <c r="U77" s="14">
        <v>10.7445693</v>
      </c>
      <c r="V77" s="16">
        <v>0.51884845000000002</v>
      </c>
    </row>
    <row r="78" spans="1:22" x14ac:dyDescent="0.25">
      <c r="A78" s="11" t="s">
        <v>548</v>
      </c>
      <c r="B78" s="13">
        <v>5826</v>
      </c>
      <c r="C78" s="14">
        <f>(0/B78*100)</f>
        <v>0</v>
      </c>
      <c r="D78" s="15">
        <v>5826</v>
      </c>
      <c r="E78" s="14">
        <v>22.80283858</v>
      </c>
      <c r="F78" s="16">
        <v>0.72446747</v>
      </c>
      <c r="G78" s="14">
        <v>22.769131699999999</v>
      </c>
      <c r="H78" s="16">
        <v>0.60461087999999996</v>
      </c>
      <c r="I78" s="14">
        <v>44.288632239999998</v>
      </c>
      <c r="J78" s="16">
        <v>0.93417945000000002</v>
      </c>
      <c r="K78" s="14">
        <v>9.70429341</v>
      </c>
      <c r="L78" s="16">
        <v>1.15641755</v>
      </c>
      <c r="M78" s="14">
        <v>0</v>
      </c>
      <c r="N78" s="16">
        <v>0</v>
      </c>
      <c r="O78" s="14" t="s">
        <v>582</v>
      </c>
      <c r="P78" s="16" t="s">
        <v>582</v>
      </c>
      <c r="Q78" s="14">
        <v>2.4295359999999998E-2</v>
      </c>
      <c r="R78" s="16">
        <v>2.426712E-2</v>
      </c>
      <c r="S78" s="14">
        <v>3.2764010000000003E-2</v>
      </c>
      <c r="T78" s="16">
        <v>2.1803059999999999E-2</v>
      </c>
      <c r="U78" s="14">
        <v>0.37804470000000001</v>
      </c>
      <c r="V78" s="16">
        <v>7.8151399999999996E-2</v>
      </c>
    </row>
    <row r="79" spans="1:22" ht="24.95" customHeight="1" x14ac:dyDescent="0.25">
      <c r="A79" s="11" t="s">
        <v>549</v>
      </c>
      <c r="B79" s="13">
        <v>1657</v>
      </c>
      <c r="C79" s="14">
        <f>(41/B79*100)</f>
        <v>2.4743512371756187</v>
      </c>
      <c r="D79" s="15">
        <v>1616</v>
      </c>
      <c r="E79" s="14">
        <v>8.3998956699999994</v>
      </c>
      <c r="F79" s="16">
        <v>1.0519338199999999</v>
      </c>
      <c r="G79" s="14">
        <v>23.37246468</v>
      </c>
      <c r="H79" s="16">
        <v>1.50529135</v>
      </c>
      <c r="I79" s="14">
        <v>43.159041350000003</v>
      </c>
      <c r="J79" s="16">
        <v>1.79303948</v>
      </c>
      <c r="K79" s="14">
        <v>22.85572913</v>
      </c>
      <c r="L79" s="16">
        <v>2.3302014799999999</v>
      </c>
      <c r="M79" s="14">
        <v>0</v>
      </c>
      <c r="N79" s="16">
        <v>0</v>
      </c>
      <c r="O79" s="14" t="s">
        <v>582</v>
      </c>
      <c r="P79" s="16" t="s">
        <v>582</v>
      </c>
      <c r="Q79" s="14">
        <v>0</v>
      </c>
      <c r="R79" s="16">
        <v>0</v>
      </c>
      <c r="S79" s="14">
        <v>0</v>
      </c>
      <c r="T79" s="16">
        <v>0</v>
      </c>
      <c r="U79" s="14">
        <v>2.2128691599999999</v>
      </c>
      <c r="V79" s="16">
        <v>0.55089332999999996</v>
      </c>
    </row>
    <row r="80" spans="1:22" x14ac:dyDescent="0.25">
      <c r="A80" s="11" t="s">
        <v>550</v>
      </c>
      <c r="B80" s="13">
        <v>7841</v>
      </c>
      <c r="C80" s="14">
        <f>(0/B80*100)</f>
        <v>0</v>
      </c>
      <c r="D80" s="15">
        <v>7841</v>
      </c>
      <c r="E80" s="14">
        <v>35.831769020000003</v>
      </c>
      <c r="F80" s="16">
        <v>0.89895899000000001</v>
      </c>
      <c r="G80" s="14">
        <v>35.49848617</v>
      </c>
      <c r="H80" s="16">
        <v>0.76389907000000001</v>
      </c>
      <c r="I80" s="14">
        <v>24.299711299999998</v>
      </c>
      <c r="J80" s="16">
        <v>0.76116824000000005</v>
      </c>
      <c r="K80" s="14">
        <v>4.2161705400000002</v>
      </c>
      <c r="L80" s="16">
        <v>0.38864886999999998</v>
      </c>
      <c r="M80" s="14">
        <v>0</v>
      </c>
      <c r="N80" s="16">
        <v>0</v>
      </c>
      <c r="O80" s="14" t="s">
        <v>582</v>
      </c>
      <c r="P80" s="16" t="s">
        <v>582</v>
      </c>
      <c r="Q80" s="14">
        <v>0</v>
      </c>
      <c r="R80" s="16">
        <v>0</v>
      </c>
      <c r="S80" s="14">
        <v>1.7029200000000001E-2</v>
      </c>
      <c r="T80" s="16">
        <v>1.6995909999999999E-2</v>
      </c>
      <c r="U80" s="14">
        <v>0.13683376</v>
      </c>
      <c r="V80" s="16">
        <v>5.3186940000000002E-2</v>
      </c>
    </row>
    <row r="81" spans="1:22" x14ac:dyDescent="0.25">
      <c r="A81" s="19" t="s">
        <v>551</v>
      </c>
      <c r="B81" s="13">
        <v>8861</v>
      </c>
      <c r="C81" s="14">
        <f>(78/B81*100)</f>
        <v>0.88026182146484599</v>
      </c>
      <c r="D81" s="15">
        <v>8783</v>
      </c>
      <c r="E81" s="14">
        <v>24.923012060000001</v>
      </c>
      <c r="F81" s="16">
        <v>0.76372751000000005</v>
      </c>
      <c r="G81" s="14">
        <v>27.97610989</v>
      </c>
      <c r="H81" s="16">
        <v>0.62320721999999995</v>
      </c>
      <c r="I81" s="14">
        <v>31.95689965</v>
      </c>
      <c r="J81" s="16">
        <v>0.80349654000000004</v>
      </c>
      <c r="K81" s="14">
        <v>3.6420581900000002</v>
      </c>
      <c r="L81" s="16">
        <v>0.31330406999999999</v>
      </c>
      <c r="M81" s="14">
        <v>10.524507789999999</v>
      </c>
      <c r="N81" s="16">
        <v>0.71870358000000001</v>
      </c>
      <c r="O81" s="14" t="s">
        <v>582</v>
      </c>
      <c r="P81" s="16" t="s">
        <v>582</v>
      </c>
      <c r="Q81" s="14">
        <v>0</v>
      </c>
      <c r="R81" s="16">
        <v>0</v>
      </c>
      <c r="S81" s="14">
        <v>0</v>
      </c>
      <c r="T81" s="16">
        <v>0</v>
      </c>
      <c r="U81" s="14">
        <v>0.97741241000000001</v>
      </c>
      <c r="V81" s="16">
        <v>0.14182819999999999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22.456800099999999</v>
      </c>
      <c r="F7" s="16">
        <v>0.48950184000000002</v>
      </c>
      <c r="G7" s="14">
        <v>35.48544674</v>
      </c>
      <c r="H7" s="16">
        <v>0.47624676999999999</v>
      </c>
      <c r="I7" s="14">
        <v>20.409616929999999</v>
      </c>
      <c r="J7" s="16">
        <v>0.41615770000000002</v>
      </c>
      <c r="K7" s="14">
        <v>4.5092134499999998</v>
      </c>
      <c r="L7" s="16">
        <v>0.22103443</v>
      </c>
      <c r="M7" s="14">
        <v>14.71754432</v>
      </c>
      <c r="N7" s="16">
        <v>0.49760631</v>
      </c>
      <c r="O7" s="14" t="s">
        <v>582</v>
      </c>
      <c r="P7" s="16" t="s">
        <v>582</v>
      </c>
      <c r="Q7" s="14">
        <v>0</v>
      </c>
      <c r="R7" s="16">
        <v>0</v>
      </c>
      <c r="S7" s="14">
        <v>0</v>
      </c>
      <c r="T7" s="16">
        <v>0</v>
      </c>
      <c r="U7" s="14">
        <v>2.4213784600000001</v>
      </c>
      <c r="V7" s="16">
        <v>0.14870383000000001</v>
      </c>
    </row>
    <row r="8" spans="1:22" x14ac:dyDescent="0.25">
      <c r="A8" s="11" t="s">
        <v>478</v>
      </c>
      <c r="B8" s="13">
        <v>7007</v>
      </c>
      <c r="C8" s="14">
        <f>(58/B8*100)</f>
        <v>0.82774368488654193</v>
      </c>
      <c r="D8" s="15">
        <v>6949</v>
      </c>
      <c r="E8" s="14">
        <v>14.953113119999999</v>
      </c>
      <c r="F8" s="16">
        <v>0.59059444000000005</v>
      </c>
      <c r="G8" s="14">
        <v>25.312300570000001</v>
      </c>
      <c r="H8" s="16">
        <v>0.67607154999999997</v>
      </c>
      <c r="I8" s="14">
        <v>22.474431790000001</v>
      </c>
      <c r="J8" s="16">
        <v>0.70321498000000005</v>
      </c>
      <c r="K8" s="14">
        <v>15.268343570000001</v>
      </c>
      <c r="L8" s="16">
        <v>0.81732172000000003</v>
      </c>
      <c r="M8" s="14">
        <v>16.855711379999999</v>
      </c>
      <c r="N8" s="16">
        <v>0.87237944000000001</v>
      </c>
      <c r="O8" s="14" t="s">
        <v>582</v>
      </c>
      <c r="P8" s="16" t="s">
        <v>582</v>
      </c>
      <c r="Q8" s="14">
        <v>0.47490385000000002</v>
      </c>
      <c r="R8" s="16">
        <v>0.11687626</v>
      </c>
      <c r="S8" s="14">
        <v>0</v>
      </c>
      <c r="T8" s="16">
        <v>0</v>
      </c>
      <c r="U8" s="14">
        <v>4.6611957200000003</v>
      </c>
      <c r="V8" s="16">
        <v>0.32985698000000002</v>
      </c>
    </row>
    <row r="9" spans="1:22" x14ac:dyDescent="0.25">
      <c r="A9" s="11" t="s">
        <v>479</v>
      </c>
      <c r="B9" s="13">
        <v>9651</v>
      </c>
      <c r="C9" s="14">
        <f>(519/B9*100)</f>
        <v>5.3776810693192418</v>
      </c>
      <c r="D9" s="15">
        <v>9132</v>
      </c>
      <c r="E9" s="14">
        <v>20.509043779999999</v>
      </c>
      <c r="F9" s="16">
        <v>0.57381632000000005</v>
      </c>
      <c r="G9" s="14">
        <v>32.42042833</v>
      </c>
      <c r="H9" s="16">
        <v>0.54579171000000004</v>
      </c>
      <c r="I9" s="14">
        <v>23.829915929999999</v>
      </c>
      <c r="J9" s="16">
        <v>0.46961419999999998</v>
      </c>
      <c r="K9" s="14">
        <v>9.4228055499999996</v>
      </c>
      <c r="L9" s="16">
        <v>0.38626547999999999</v>
      </c>
      <c r="M9" s="14">
        <v>5.1532427299999997</v>
      </c>
      <c r="N9" s="16">
        <v>0.39647491000000001</v>
      </c>
      <c r="O9" s="14" t="s">
        <v>582</v>
      </c>
      <c r="P9" s="16" t="s">
        <v>582</v>
      </c>
      <c r="Q9" s="14">
        <v>3.1546866900000001</v>
      </c>
      <c r="R9" s="16">
        <v>0.56443255999999997</v>
      </c>
      <c r="S9" s="14">
        <v>0</v>
      </c>
      <c r="T9" s="16">
        <v>0</v>
      </c>
      <c r="U9" s="14">
        <v>5.5098769900000004</v>
      </c>
      <c r="V9" s="16">
        <v>0.34715049999999997</v>
      </c>
    </row>
    <row r="10" spans="1:22" x14ac:dyDescent="0.25">
      <c r="A10" s="11" t="s">
        <v>480</v>
      </c>
      <c r="B10" s="13">
        <v>20058</v>
      </c>
      <c r="C10" s="14">
        <f>(548/B10*100)</f>
        <v>2.7320769767673747</v>
      </c>
      <c r="D10" s="15">
        <v>19510</v>
      </c>
      <c r="E10" s="14">
        <v>30.206909249999999</v>
      </c>
      <c r="F10" s="16">
        <v>0.64428551999999994</v>
      </c>
      <c r="G10" s="14">
        <v>35.725232990000002</v>
      </c>
      <c r="H10" s="16">
        <v>0.51772940999999995</v>
      </c>
      <c r="I10" s="14">
        <v>19.444853989999999</v>
      </c>
      <c r="J10" s="16">
        <v>0.43453818999999999</v>
      </c>
      <c r="K10" s="14">
        <v>4.9231496300000002</v>
      </c>
      <c r="L10" s="16">
        <v>0.23496819999999999</v>
      </c>
      <c r="M10" s="14">
        <v>7.6103678800000001</v>
      </c>
      <c r="N10" s="16">
        <v>0.36816956000000001</v>
      </c>
      <c r="O10" s="14" t="s">
        <v>582</v>
      </c>
      <c r="P10" s="16" t="s">
        <v>582</v>
      </c>
      <c r="Q10" s="14">
        <v>0</v>
      </c>
      <c r="R10" s="16">
        <v>0</v>
      </c>
      <c r="S10" s="14">
        <v>0</v>
      </c>
      <c r="T10" s="16">
        <v>0</v>
      </c>
      <c r="U10" s="14">
        <v>2.0894862500000002</v>
      </c>
      <c r="V10" s="16">
        <v>0.18137948000000001</v>
      </c>
    </row>
    <row r="11" spans="1:22" x14ac:dyDescent="0.25">
      <c r="A11" s="11" t="s">
        <v>481</v>
      </c>
      <c r="B11" s="13">
        <v>7053</v>
      </c>
      <c r="C11" s="14">
        <f>(107/B11*100)</f>
        <v>1.5170849283992627</v>
      </c>
      <c r="D11" s="15">
        <v>6946</v>
      </c>
      <c r="E11" s="14">
        <v>29.241041760000002</v>
      </c>
      <c r="F11" s="16">
        <v>0.73215154999999998</v>
      </c>
      <c r="G11" s="14">
        <v>29.846550879999999</v>
      </c>
      <c r="H11" s="16">
        <v>0.69309514000000005</v>
      </c>
      <c r="I11" s="14">
        <v>22.72920508</v>
      </c>
      <c r="J11" s="16">
        <v>0.68558187000000004</v>
      </c>
      <c r="K11" s="14">
        <v>4.6442559499999998</v>
      </c>
      <c r="L11" s="16">
        <v>0.27365492000000002</v>
      </c>
      <c r="M11" s="14">
        <v>10.47164394</v>
      </c>
      <c r="N11" s="16">
        <v>0.57021394000000003</v>
      </c>
      <c r="O11" s="14" t="s">
        <v>582</v>
      </c>
      <c r="P11" s="16" t="s">
        <v>582</v>
      </c>
      <c r="Q11" s="14">
        <v>0</v>
      </c>
      <c r="R11" s="16">
        <v>0</v>
      </c>
      <c r="S11" s="14">
        <v>0</v>
      </c>
      <c r="T11" s="16">
        <v>0</v>
      </c>
      <c r="U11" s="14">
        <v>3.06730239</v>
      </c>
      <c r="V11" s="16">
        <v>0.32277515000000001</v>
      </c>
    </row>
    <row r="12" spans="1:22" x14ac:dyDescent="0.25">
      <c r="A12" s="11" t="s">
        <v>482</v>
      </c>
      <c r="B12" s="13">
        <v>6894</v>
      </c>
      <c r="C12" s="14">
        <f>(59/B12*100)</f>
        <v>0.85581665216129965</v>
      </c>
      <c r="D12" s="15">
        <v>6835</v>
      </c>
      <c r="E12" s="14">
        <v>19.706225870000001</v>
      </c>
      <c r="F12" s="16">
        <v>0.65608294</v>
      </c>
      <c r="G12" s="14">
        <v>32.496899620000001</v>
      </c>
      <c r="H12" s="16">
        <v>0.71754680000000004</v>
      </c>
      <c r="I12" s="14">
        <v>29.967349209999998</v>
      </c>
      <c r="J12" s="16">
        <v>0.62458614000000001</v>
      </c>
      <c r="K12" s="14">
        <v>8.32491804</v>
      </c>
      <c r="L12" s="16">
        <v>0.41992626999999999</v>
      </c>
      <c r="M12" s="14">
        <v>3.9779236600000001</v>
      </c>
      <c r="N12" s="16">
        <v>0.38596943</v>
      </c>
      <c r="O12" s="14" t="s">
        <v>582</v>
      </c>
      <c r="P12" s="16" t="s">
        <v>582</v>
      </c>
      <c r="Q12" s="14">
        <v>2.3477860100000001</v>
      </c>
      <c r="R12" s="16">
        <v>0.59181510000000004</v>
      </c>
      <c r="S12" s="14">
        <v>0</v>
      </c>
      <c r="T12" s="16">
        <v>0</v>
      </c>
      <c r="U12" s="14">
        <v>3.1788975900000001</v>
      </c>
      <c r="V12" s="16">
        <v>0.26879154</v>
      </c>
    </row>
    <row r="13" spans="1:22" x14ac:dyDescent="0.25">
      <c r="A13" s="11" t="s">
        <v>483</v>
      </c>
      <c r="B13" s="13">
        <v>7161</v>
      </c>
      <c r="C13" s="14">
        <f>(138/B13*100)</f>
        <v>1.9271051529116048</v>
      </c>
      <c r="D13" s="15">
        <v>7023</v>
      </c>
      <c r="E13" s="14">
        <v>26.096063969999999</v>
      </c>
      <c r="F13" s="16">
        <v>0.88749385999999997</v>
      </c>
      <c r="G13" s="14">
        <v>41.401269450000001</v>
      </c>
      <c r="H13" s="16">
        <v>0.78858373999999998</v>
      </c>
      <c r="I13" s="14">
        <v>19.965308530000001</v>
      </c>
      <c r="J13" s="16">
        <v>0.67372918999999998</v>
      </c>
      <c r="K13" s="14">
        <v>3.20607614</v>
      </c>
      <c r="L13" s="16">
        <v>0.26633441000000002</v>
      </c>
      <c r="M13" s="14">
        <v>3.2199474600000002</v>
      </c>
      <c r="N13" s="16">
        <v>0.39118810999999998</v>
      </c>
      <c r="O13" s="14" t="s">
        <v>582</v>
      </c>
      <c r="P13" s="16" t="s">
        <v>582</v>
      </c>
      <c r="Q13" s="14">
        <v>4.0971660200000004</v>
      </c>
      <c r="R13" s="16">
        <v>0.47163031</v>
      </c>
      <c r="S13" s="14">
        <v>0</v>
      </c>
      <c r="T13" s="16">
        <v>0</v>
      </c>
      <c r="U13" s="14">
        <v>2.0141684400000002</v>
      </c>
      <c r="V13" s="16">
        <v>0.23497506000000001</v>
      </c>
    </row>
    <row r="14" spans="1:22" x14ac:dyDescent="0.25">
      <c r="A14" s="11" t="s">
        <v>484</v>
      </c>
      <c r="B14" s="13">
        <v>5587</v>
      </c>
      <c r="C14" s="14">
        <f>(78/B14*100)</f>
        <v>1.3960980848398066</v>
      </c>
      <c r="D14" s="15">
        <v>5509</v>
      </c>
      <c r="E14" s="14">
        <v>16.89727753</v>
      </c>
      <c r="F14" s="16">
        <v>0.58323502000000005</v>
      </c>
      <c r="G14" s="14">
        <v>38.636643419999999</v>
      </c>
      <c r="H14" s="16">
        <v>0.73091930000000005</v>
      </c>
      <c r="I14" s="14">
        <v>34.151697210000002</v>
      </c>
      <c r="J14" s="16">
        <v>0.72320247000000004</v>
      </c>
      <c r="K14" s="14">
        <v>6.31298051</v>
      </c>
      <c r="L14" s="16">
        <v>0.38522220000000001</v>
      </c>
      <c r="M14" s="14">
        <v>2.4375598599999999</v>
      </c>
      <c r="N14" s="16">
        <v>0.23124138</v>
      </c>
      <c r="O14" s="14" t="s">
        <v>582</v>
      </c>
      <c r="P14" s="16" t="s">
        <v>582</v>
      </c>
      <c r="Q14" s="14">
        <v>0</v>
      </c>
      <c r="R14" s="16">
        <v>0</v>
      </c>
      <c r="S14" s="14">
        <v>0</v>
      </c>
      <c r="T14" s="16">
        <v>0</v>
      </c>
      <c r="U14" s="14">
        <v>1.5638414599999999</v>
      </c>
      <c r="V14" s="16">
        <v>0.17917842</v>
      </c>
    </row>
    <row r="15" spans="1:22" x14ac:dyDescent="0.25">
      <c r="A15" s="11" t="s">
        <v>485</v>
      </c>
      <c r="B15" s="13">
        <v>5882</v>
      </c>
      <c r="C15" s="14">
        <f>(64/B15*100)</f>
        <v>1.0880652839170351</v>
      </c>
      <c r="D15" s="15">
        <v>5818</v>
      </c>
      <c r="E15" s="14">
        <v>13.45764629</v>
      </c>
      <c r="F15" s="16">
        <v>0.53047295999999999</v>
      </c>
      <c r="G15" s="14">
        <v>37.476169550000002</v>
      </c>
      <c r="H15" s="16">
        <v>0.76379052000000003</v>
      </c>
      <c r="I15" s="14">
        <v>34.448666850000002</v>
      </c>
      <c r="J15" s="16">
        <v>0.70207626000000001</v>
      </c>
      <c r="K15" s="14">
        <v>9.3872414099999997</v>
      </c>
      <c r="L15" s="16">
        <v>0.44387367</v>
      </c>
      <c r="M15" s="14">
        <v>1.5671625</v>
      </c>
      <c r="N15" s="16">
        <v>0.19266767000000001</v>
      </c>
      <c r="O15" s="14" t="s">
        <v>582</v>
      </c>
      <c r="P15" s="16" t="s">
        <v>582</v>
      </c>
      <c r="Q15" s="14">
        <v>1.0146771299999999</v>
      </c>
      <c r="R15" s="16">
        <v>0.45482085999999999</v>
      </c>
      <c r="S15" s="14">
        <v>0</v>
      </c>
      <c r="T15" s="16">
        <v>0</v>
      </c>
      <c r="U15" s="14">
        <v>2.6484362699999999</v>
      </c>
      <c r="V15" s="16">
        <v>0.26894738000000001</v>
      </c>
    </row>
    <row r="16" spans="1:22" x14ac:dyDescent="0.25">
      <c r="A16" s="11" t="s">
        <v>486</v>
      </c>
      <c r="B16" s="13">
        <v>6108</v>
      </c>
      <c r="C16" s="14">
        <f>(123/B16*100)</f>
        <v>2.0137524557956779</v>
      </c>
      <c r="D16" s="15">
        <v>5985</v>
      </c>
      <c r="E16" s="14">
        <v>25.463645029999999</v>
      </c>
      <c r="F16" s="16">
        <v>0.63008061000000004</v>
      </c>
      <c r="G16" s="14">
        <v>32.478479710000002</v>
      </c>
      <c r="H16" s="16">
        <v>0.61485884000000002</v>
      </c>
      <c r="I16" s="14">
        <v>22.12150536</v>
      </c>
      <c r="J16" s="16">
        <v>0.59651248999999995</v>
      </c>
      <c r="K16" s="14">
        <v>7.1311719699999996</v>
      </c>
      <c r="L16" s="16">
        <v>0.39934473999999998</v>
      </c>
      <c r="M16" s="14">
        <v>7.7891775399999998</v>
      </c>
      <c r="N16" s="16">
        <v>0.68909482</v>
      </c>
      <c r="O16" s="14" t="s">
        <v>582</v>
      </c>
      <c r="P16" s="16" t="s">
        <v>582</v>
      </c>
      <c r="Q16" s="14">
        <v>0</v>
      </c>
      <c r="R16" s="16">
        <v>0</v>
      </c>
      <c r="S16" s="14">
        <v>0</v>
      </c>
      <c r="T16" s="16">
        <v>0</v>
      </c>
      <c r="U16" s="14">
        <v>5.0160203900000004</v>
      </c>
      <c r="V16" s="16">
        <v>0.40912545</v>
      </c>
    </row>
    <row r="17" spans="1:22" x14ac:dyDescent="0.25">
      <c r="A17" s="11" t="s">
        <v>487</v>
      </c>
      <c r="B17" s="13">
        <v>6504</v>
      </c>
      <c r="C17" s="14">
        <f>(1262/B17*100)</f>
        <v>19.403444034440344</v>
      </c>
      <c r="D17" s="15">
        <v>5242</v>
      </c>
      <c r="E17" s="14">
        <v>13.77712285</v>
      </c>
      <c r="F17" s="16">
        <v>0.59965866999999995</v>
      </c>
      <c r="G17" s="14">
        <v>32.937145510000001</v>
      </c>
      <c r="H17" s="16">
        <v>0.75036548999999997</v>
      </c>
      <c r="I17" s="14">
        <v>28.112912649999998</v>
      </c>
      <c r="J17" s="16">
        <v>0.72444240000000004</v>
      </c>
      <c r="K17" s="14">
        <v>8.5802062899999996</v>
      </c>
      <c r="L17" s="16">
        <v>0.43833292000000001</v>
      </c>
      <c r="M17" s="14">
        <v>4.2589413699999996</v>
      </c>
      <c r="N17" s="16">
        <v>0.58198897999999999</v>
      </c>
      <c r="O17" s="14" t="s">
        <v>582</v>
      </c>
      <c r="P17" s="16" t="s">
        <v>582</v>
      </c>
      <c r="Q17" s="14">
        <v>2.8204724900000002</v>
      </c>
      <c r="R17" s="16">
        <v>0.36941055</v>
      </c>
      <c r="S17" s="14">
        <v>0</v>
      </c>
      <c r="T17" s="16">
        <v>0</v>
      </c>
      <c r="U17" s="14">
        <v>9.5131988399999994</v>
      </c>
      <c r="V17" s="16">
        <v>0.53966632000000003</v>
      </c>
    </row>
    <row r="18" spans="1:22" x14ac:dyDescent="0.25">
      <c r="A18" s="11" t="s">
        <v>488</v>
      </c>
      <c r="B18" s="13">
        <v>5532</v>
      </c>
      <c r="C18" s="14">
        <f>(29/B18*100)</f>
        <v>0.52422270426608819</v>
      </c>
      <c r="D18" s="15">
        <v>5503</v>
      </c>
      <c r="E18" s="14">
        <v>19.061488529999998</v>
      </c>
      <c r="F18" s="16">
        <v>0.57932346000000001</v>
      </c>
      <c r="G18" s="14">
        <v>28.43257212</v>
      </c>
      <c r="H18" s="16">
        <v>0.69823387999999997</v>
      </c>
      <c r="I18" s="14">
        <v>33.684699559999999</v>
      </c>
      <c r="J18" s="16">
        <v>0.71600176999999998</v>
      </c>
      <c r="K18" s="14">
        <v>11.14412641</v>
      </c>
      <c r="L18" s="16">
        <v>0.51018551000000001</v>
      </c>
      <c r="M18" s="14">
        <v>4.1571547500000001</v>
      </c>
      <c r="N18" s="16">
        <v>0.35353232000000001</v>
      </c>
      <c r="O18" s="14" t="s">
        <v>582</v>
      </c>
      <c r="P18" s="16" t="s">
        <v>582</v>
      </c>
      <c r="Q18" s="14">
        <v>0</v>
      </c>
      <c r="R18" s="16">
        <v>0</v>
      </c>
      <c r="S18" s="14">
        <v>0</v>
      </c>
      <c r="T18" s="16">
        <v>0</v>
      </c>
      <c r="U18" s="14">
        <v>3.5199586300000001</v>
      </c>
      <c r="V18" s="16">
        <v>0.40656415000000001</v>
      </c>
    </row>
    <row r="19" spans="1:22" x14ac:dyDescent="0.25">
      <c r="A19" s="11" t="s">
        <v>489</v>
      </c>
      <c r="B19" s="13">
        <v>5658</v>
      </c>
      <c r="C19" s="14">
        <f>(178/B19*100)</f>
        <v>3.1459879816189464</v>
      </c>
      <c r="D19" s="15">
        <v>5480</v>
      </c>
      <c r="E19" s="14">
        <v>19.607723279999998</v>
      </c>
      <c r="F19" s="16">
        <v>0.63307396000000005</v>
      </c>
      <c r="G19" s="14">
        <v>30.3666275</v>
      </c>
      <c r="H19" s="16">
        <v>0.84691017000000002</v>
      </c>
      <c r="I19" s="14">
        <v>22.923209669999999</v>
      </c>
      <c r="J19" s="16">
        <v>0.80153828000000005</v>
      </c>
      <c r="K19" s="14">
        <v>9.0357183699999997</v>
      </c>
      <c r="L19" s="16">
        <v>0.39845459</v>
      </c>
      <c r="M19" s="14">
        <v>14.18278035</v>
      </c>
      <c r="N19" s="16">
        <v>1.2826927400000001</v>
      </c>
      <c r="O19" s="14" t="s">
        <v>582</v>
      </c>
      <c r="P19" s="16" t="s">
        <v>582</v>
      </c>
      <c r="Q19" s="14">
        <v>0</v>
      </c>
      <c r="R19" s="16">
        <v>0</v>
      </c>
      <c r="S19" s="14">
        <v>0</v>
      </c>
      <c r="T19" s="16">
        <v>0</v>
      </c>
      <c r="U19" s="14">
        <v>3.8839408299999998</v>
      </c>
      <c r="V19" s="16">
        <v>0.34092899999999998</v>
      </c>
    </row>
    <row r="20" spans="1:22" x14ac:dyDescent="0.25">
      <c r="A20" s="11" t="s">
        <v>490</v>
      </c>
      <c r="B20" s="13">
        <v>3371</v>
      </c>
      <c r="C20" s="14">
        <f>(75/B20*100)</f>
        <v>2.2248590922574905</v>
      </c>
      <c r="D20" s="15">
        <v>3296</v>
      </c>
      <c r="E20" s="14">
        <v>15.09923568</v>
      </c>
      <c r="F20" s="16">
        <v>0.62590931999999999</v>
      </c>
      <c r="G20" s="14">
        <v>30.27788992</v>
      </c>
      <c r="H20" s="16">
        <v>0.88474083999999997</v>
      </c>
      <c r="I20" s="14">
        <v>32.117626680000001</v>
      </c>
      <c r="J20" s="16">
        <v>0.85232481000000004</v>
      </c>
      <c r="K20" s="14">
        <v>12.700883790000001</v>
      </c>
      <c r="L20" s="16">
        <v>0.52870402000000005</v>
      </c>
      <c r="M20" s="14">
        <v>7.3078253999999996</v>
      </c>
      <c r="N20" s="16">
        <v>0.35115152999999999</v>
      </c>
      <c r="O20" s="14" t="s">
        <v>582</v>
      </c>
      <c r="P20" s="16" t="s">
        <v>582</v>
      </c>
      <c r="Q20" s="14">
        <v>0</v>
      </c>
      <c r="R20" s="16">
        <v>0</v>
      </c>
      <c r="S20" s="14">
        <v>0</v>
      </c>
      <c r="T20" s="16">
        <v>0</v>
      </c>
      <c r="U20" s="14">
        <v>2.49653854</v>
      </c>
      <c r="V20" s="16">
        <v>0.24768033</v>
      </c>
    </row>
    <row r="21" spans="1:22" x14ac:dyDescent="0.25">
      <c r="A21" s="11" t="s">
        <v>491</v>
      </c>
      <c r="B21" s="13">
        <v>5741</v>
      </c>
      <c r="C21" s="14">
        <f>(47/B21*100)</f>
        <v>0.81867270510364054</v>
      </c>
      <c r="D21" s="15">
        <v>5694</v>
      </c>
      <c r="E21" s="14">
        <v>22.573611700000001</v>
      </c>
      <c r="F21" s="16">
        <v>0.68891778000000004</v>
      </c>
      <c r="G21" s="14">
        <v>33.982417359999999</v>
      </c>
      <c r="H21" s="16">
        <v>0.82676371999999998</v>
      </c>
      <c r="I21" s="14">
        <v>25.163544000000002</v>
      </c>
      <c r="J21" s="16">
        <v>0.65866722</v>
      </c>
      <c r="K21" s="14">
        <v>7.9908372500000002</v>
      </c>
      <c r="L21" s="16">
        <v>0.50913626000000001</v>
      </c>
      <c r="M21" s="14">
        <v>9.1485014699999994</v>
      </c>
      <c r="N21" s="16">
        <v>0.86687303999999998</v>
      </c>
      <c r="O21" s="14" t="s">
        <v>582</v>
      </c>
      <c r="P21" s="16" t="s">
        <v>582</v>
      </c>
      <c r="Q21" s="14">
        <v>0</v>
      </c>
      <c r="R21" s="16">
        <v>0</v>
      </c>
      <c r="S21" s="14">
        <v>0</v>
      </c>
      <c r="T21" s="16">
        <v>0</v>
      </c>
      <c r="U21" s="14">
        <v>1.14108823</v>
      </c>
      <c r="V21" s="16">
        <v>0.12903354</v>
      </c>
    </row>
    <row r="22" spans="1:22" x14ac:dyDescent="0.25">
      <c r="A22" s="11" t="s">
        <v>492</v>
      </c>
      <c r="B22" s="13">
        <v>6598</v>
      </c>
      <c r="C22" s="14">
        <f>(36/B22*100)</f>
        <v>0.54561988481357981</v>
      </c>
      <c r="D22" s="15">
        <v>6562</v>
      </c>
      <c r="E22" s="14">
        <v>16.948836450000002</v>
      </c>
      <c r="F22" s="16">
        <v>0.61359936000000004</v>
      </c>
      <c r="G22" s="14">
        <v>26.28305559</v>
      </c>
      <c r="H22" s="16">
        <v>0.69771050999999995</v>
      </c>
      <c r="I22" s="14">
        <v>27.22342501</v>
      </c>
      <c r="J22" s="16">
        <v>0.79054089999999999</v>
      </c>
      <c r="K22" s="14">
        <v>13.958435740000001</v>
      </c>
      <c r="L22" s="16">
        <v>0.54669155999999997</v>
      </c>
      <c r="M22" s="14">
        <v>11.841523820000001</v>
      </c>
      <c r="N22" s="16">
        <v>1.1450866</v>
      </c>
      <c r="O22" s="14" t="s">
        <v>582</v>
      </c>
      <c r="P22" s="16" t="s">
        <v>582</v>
      </c>
      <c r="Q22" s="14">
        <v>0</v>
      </c>
      <c r="R22" s="16">
        <v>0</v>
      </c>
      <c r="S22" s="14">
        <v>5.6156999999999999E-2</v>
      </c>
      <c r="T22" s="16">
        <v>2.6957439999999999E-2</v>
      </c>
      <c r="U22" s="14">
        <v>3.6885663800000001</v>
      </c>
      <c r="V22" s="16">
        <v>0.38219275000000003</v>
      </c>
    </row>
    <row r="23" spans="1:22" x14ac:dyDescent="0.25">
      <c r="A23" s="11" t="s">
        <v>493</v>
      </c>
      <c r="B23" s="13">
        <v>11583</v>
      </c>
      <c r="C23" s="14">
        <f>(235/B23*100)</f>
        <v>2.0288353621686954</v>
      </c>
      <c r="D23" s="15">
        <v>11348</v>
      </c>
      <c r="E23" s="14">
        <v>11.82174002</v>
      </c>
      <c r="F23" s="16">
        <v>0.53916715000000004</v>
      </c>
      <c r="G23" s="14">
        <v>28.336864680000001</v>
      </c>
      <c r="H23" s="16">
        <v>0.68428451000000001</v>
      </c>
      <c r="I23" s="14">
        <v>36.325300489999997</v>
      </c>
      <c r="J23" s="16">
        <v>0.58953390000000006</v>
      </c>
      <c r="K23" s="14">
        <v>12.93327038</v>
      </c>
      <c r="L23" s="16">
        <v>0.52743580999999995</v>
      </c>
      <c r="M23" s="14">
        <v>7.1814117</v>
      </c>
      <c r="N23" s="16">
        <v>0.42209309</v>
      </c>
      <c r="O23" s="14" t="s">
        <v>582</v>
      </c>
      <c r="P23" s="16" t="s">
        <v>582</v>
      </c>
      <c r="Q23" s="14">
        <v>0</v>
      </c>
      <c r="R23" s="16">
        <v>0</v>
      </c>
      <c r="S23" s="14">
        <v>0</v>
      </c>
      <c r="T23" s="16">
        <v>0</v>
      </c>
      <c r="U23" s="14">
        <v>3.40141274</v>
      </c>
      <c r="V23" s="16">
        <v>0.30813287</v>
      </c>
    </row>
    <row r="24" spans="1:22" x14ac:dyDescent="0.25">
      <c r="A24" s="11" t="s">
        <v>494</v>
      </c>
      <c r="B24" s="13">
        <v>6647</v>
      </c>
      <c r="C24" s="14">
        <f>(7/B24*100)</f>
        <v>0.10531066646607493</v>
      </c>
      <c r="D24" s="15">
        <v>6640</v>
      </c>
      <c r="E24" s="14">
        <v>11.551863000000001</v>
      </c>
      <c r="F24" s="16">
        <v>0.5301167</v>
      </c>
      <c r="G24" s="14">
        <v>26.57041534</v>
      </c>
      <c r="H24" s="16">
        <v>0.74632739999999997</v>
      </c>
      <c r="I24" s="14">
        <v>37.08846672</v>
      </c>
      <c r="J24" s="16">
        <v>0.74461679999999997</v>
      </c>
      <c r="K24" s="14">
        <v>20.584918160000001</v>
      </c>
      <c r="L24" s="16">
        <v>0.83171289999999998</v>
      </c>
      <c r="M24" s="14">
        <v>3.0920435500000001</v>
      </c>
      <c r="N24" s="16">
        <v>1.0365100599999999</v>
      </c>
      <c r="O24" s="14" t="s">
        <v>582</v>
      </c>
      <c r="P24" s="16" t="s">
        <v>582</v>
      </c>
      <c r="Q24" s="14">
        <v>0</v>
      </c>
      <c r="R24" s="16">
        <v>0</v>
      </c>
      <c r="S24" s="14">
        <v>0</v>
      </c>
      <c r="T24" s="16">
        <v>0</v>
      </c>
      <c r="U24" s="14">
        <v>1.1122932299999999</v>
      </c>
      <c r="V24" s="16">
        <v>0.18078841000000001</v>
      </c>
    </row>
    <row r="25" spans="1:22" x14ac:dyDescent="0.25">
      <c r="A25" s="11" t="s">
        <v>495</v>
      </c>
      <c r="B25" s="13">
        <v>5581</v>
      </c>
      <c r="C25" s="14">
        <f>(25/B25*100)</f>
        <v>0.44794839634474104</v>
      </c>
      <c r="D25" s="15">
        <v>5556</v>
      </c>
      <c r="E25" s="14">
        <v>17.980370829999998</v>
      </c>
      <c r="F25" s="16">
        <v>0.65288349999999995</v>
      </c>
      <c r="G25" s="14">
        <v>32.726087880000001</v>
      </c>
      <c r="H25" s="16">
        <v>0.68622791999999999</v>
      </c>
      <c r="I25" s="14">
        <v>29.160498400000002</v>
      </c>
      <c r="J25" s="16">
        <v>0.72958464999999995</v>
      </c>
      <c r="K25" s="14">
        <v>12.22488079</v>
      </c>
      <c r="L25" s="16">
        <v>0.63364388000000005</v>
      </c>
      <c r="M25" s="14">
        <v>7.63089832</v>
      </c>
      <c r="N25" s="16">
        <v>0.77175081999999995</v>
      </c>
      <c r="O25" s="14" t="s">
        <v>582</v>
      </c>
      <c r="P25" s="16" t="s">
        <v>582</v>
      </c>
      <c r="Q25" s="14">
        <v>0</v>
      </c>
      <c r="R25" s="16">
        <v>0</v>
      </c>
      <c r="S25" s="14">
        <v>0</v>
      </c>
      <c r="T25" s="16">
        <v>0</v>
      </c>
      <c r="U25" s="14">
        <v>0.27726378000000002</v>
      </c>
      <c r="V25" s="16">
        <v>7.6368420000000006E-2</v>
      </c>
    </row>
    <row r="26" spans="1:22" x14ac:dyDescent="0.25">
      <c r="A26" s="11" t="s">
        <v>496</v>
      </c>
      <c r="B26" s="13">
        <v>4869</v>
      </c>
      <c r="C26" s="14">
        <f>(53/B26*100)</f>
        <v>1.088519203121791</v>
      </c>
      <c r="D26" s="15">
        <v>4816</v>
      </c>
      <c r="E26" s="14">
        <v>21.846512700000002</v>
      </c>
      <c r="F26" s="16">
        <v>0.63424928999999997</v>
      </c>
      <c r="G26" s="14">
        <v>37.401626669999999</v>
      </c>
      <c r="H26" s="16">
        <v>0.80864259000000005</v>
      </c>
      <c r="I26" s="14">
        <v>28.53011094</v>
      </c>
      <c r="J26" s="16">
        <v>0.76893613999999999</v>
      </c>
      <c r="K26" s="14">
        <v>4.6717652899999997</v>
      </c>
      <c r="L26" s="16">
        <v>0.32138792999999999</v>
      </c>
      <c r="M26" s="14">
        <v>5.89672602</v>
      </c>
      <c r="N26" s="16">
        <v>0.42936436</v>
      </c>
      <c r="O26" s="14" t="s">
        <v>582</v>
      </c>
      <c r="P26" s="16" t="s">
        <v>582</v>
      </c>
      <c r="Q26" s="14">
        <v>0</v>
      </c>
      <c r="R26" s="16">
        <v>0</v>
      </c>
      <c r="S26" s="14">
        <v>0</v>
      </c>
      <c r="T26" s="16">
        <v>0</v>
      </c>
      <c r="U26" s="14">
        <v>1.65325838</v>
      </c>
      <c r="V26" s="16">
        <v>0.18783949</v>
      </c>
    </row>
    <row r="27" spans="1:22" x14ac:dyDescent="0.25">
      <c r="A27" s="11" t="s">
        <v>497</v>
      </c>
      <c r="B27" s="13">
        <v>5299</v>
      </c>
      <c r="C27" s="14">
        <f>(55/B27*100)</f>
        <v>1.0379316852236271</v>
      </c>
      <c r="D27" s="15">
        <v>5244</v>
      </c>
      <c r="E27" s="14">
        <v>22.22482694</v>
      </c>
      <c r="F27" s="16">
        <v>0.54651704999999995</v>
      </c>
      <c r="G27" s="14">
        <v>30.523918040000002</v>
      </c>
      <c r="H27" s="16">
        <v>0.66593181000000001</v>
      </c>
      <c r="I27" s="14">
        <v>24.176503910000001</v>
      </c>
      <c r="J27" s="16">
        <v>0.62023980000000001</v>
      </c>
      <c r="K27" s="14">
        <v>8.1053344900000006</v>
      </c>
      <c r="L27" s="16">
        <v>0.33500493999999997</v>
      </c>
      <c r="M27" s="14">
        <v>10.235014639999999</v>
      </c>
      <c r="N27" s="16">
        <v>0.41379307999999998</v>
      </c>
      <c r="O27" s="14" t="s">
        <v>582</v>
      </c>
      <c r="P27" s="16" t="s">
        <v>582</v>
      </c>
      <c r="Q27" s="14">
        <v>0</v>
      </c>
      <c r="R27" s="16">
        <v>0</v>
      </c>
      <c r="S27" s="14">
        <v>0</v>
      </c>
      <c r="T27" s="16">
        <v>0</v>
      </c>
      <c r="U27" s="14">
        <v>4.7344019700000004</v>
      </c>
      <c r="V27" s="16">
        <v>0.24321553000000001</v>
      </c>
    </row>
    <row r="28" spans="1:22" x14ac:dyDescent="0.25">
      <c r="A28" s="11" t="s">
        <v>498</v>
      </c>
      <c r="B28" s="13">
        <v>7568</v>
      </c>
      <c r="C28" s="14">
        <f>(196/B28*100)</f>
        <v>2.5898520084566594</v>
      </c>
      <c r="D28" s="15">
        <v>7372</v>
      </c>
      <c r="E28" s="14">
        <v>37.050061409999998</v>
      </c>
      <c r="F28" s="16">
        <v>0.91260633999999996</v>
      </c>
      <c r="G28" s="14">
        <v>29.69458594</v>
      </c>
      <c r="H28" s="16">
        <v>0.61817115</v>
      </c>
      <c r="I28" s="14">
        <v>21.03865175</v>
      </c>
      <c r="J28" s="16">
        <v>0.59179994000000002</v>
      </c>
      <c r="K28" s="14">
        <v>4.5311009200000001</v>
      </c>
      <c r="L28" s="16">
        <v>0.32505214999999998</v>
      </c>
      <c r="M28" s="14">
        <v>5.9663255800000004</v>
      </c>
      <c r="N28" s="16">
        <v>1.0819274699999999</v>
      </c>
      <c r="O28" s="14" t="s">
        <v>582</v>
      </c>
      <c r="P28" s="16" t="s">
        <v>582</v>
      </c>
      <c r="Q28" s="14">
        <v>0</v>
      </c>
      <c r="R28" s="16">
        <v>0</v>
      </c>
      <c r="S28" s="14">
        <v>0</v>
      </c>
      <c r="T28" s="16">
        <v>0</v>
      </c>
      <c r="U28" s="14">
        <v>1.7192744099999999</v>
      </c>
      <c r="V28" s="16">
        <v>0.23418004000000001</v>
      </c>
    </row>
    <row r="29" spans="1:22" x14ac:dyDescent="0.25">
      <c r="A29" s="11" t="s">
        <v>499</v>
      </c>
      <c r="B29" s="13">
        <v>5385</v>
      </c>
      <c r="C29" s="14">
        <f>(30/B29*100)</f>
        <v>0.55710306406685239</v>
      </c>
      <c r="D29" s="15">
        <v>5355</v>
      </c>
      <c r="E29" s="14">
        <v>8.1192567600000007</v>
      </c>
      <c r="F29" s="16">
        <v>0.48622607000000001</v>
      </c>
      <c r="G29" s="14">
        <v>27.502259299999999</v>
      </c>
      <c r="H29" s="16">
        <v>0.65178376000000005</v>
      </c>
      <c r="I29" s="14">
        <v>31.21510718</v>
      </c>
      <c r="J29" s="16">
        <v>0.89397101000000001</v>
      </c>
      <c r="K29" s="14">
        <v>11.04565756</v>
      </c>
      <c r="L29" s="16">
        <v>0.48480991000000001</v>
      </c>
      <c r="M29" s="14">
        <v>16.888063320000001</v>
      </c>
      <c r="N29" s="16">
        <v>0.87263612999999995</v>
      </c>
      <c r="O29" s="14" t="s">
        <v>582</v>
      </c>
      <c r="P29" s="16" t="s">
        <v>582</v>
      </c>
      <c r="Q29" s="14">
        <v>2.7667624100000001</v>
      </c>
      <c r="R29" s="16">
        <v>0.24169378</v>
      </c>
      <c r="S29" s="14">
        <v>0</v>
      </c>
      <c r="T29" s="16">
        <v>0</v>
      </c>
      <c r="U29" s="14">
        <v>2.4628934500000002</v>
      </c>
      <c r="V29" s="16">
        <v>0.25214722000000001</v>
      </c>
    </row>
    <row r="30" spans="1:22" x14ac:dyDescent="0.25">
      <c r="A30" s="11" t="s">
        <v>500</v>
      </c>
      <c r="B30" s="13">
        <v>4520</v>
      </c>
      <c r="C30" s="14">
        <f>(148/B30*100)</f>
        <v>3.2743362831858405</v>
      </c>
      <c r="D30" s="15">
        <v>4372</v>
      </c>
      <c r="E30" s="14">
        <v>23.24008821</v>
      </c>
      <c r="F30" s="16">
        <v>0.69719483000000004</v>
      </c>
      <c r="G30" s="14">
        <v>36.69605215</v>
      </c>
      <c r="H30" s="16">
        <v>0.81962774999999999</v>
      </c>
      <c r="I30" s="14">
        <v>23.259031310000001</v>
      </c>
      <c r="J30" s="16">
        <v>0.70896444999999997</v>
      </c>
      <c r="K30" s="14">
        <v>4.5496940600000002</v>
      </c>
      <c r="L30" s="16">
        <v>0.32064701000000001</v>
      </c>
      <c r="M30" s="14">
        <v>9.7324515300000005</v>
      </c>
      <c r="N30" s="16">
        <v>0.73325260999999997</v>
      </c>
      <c r="O30" s="14" t="s">
        <v>582</v>
      </c>
      <c r="P30" s="16" t="s">
        <v>582</v>
      </c>
      <c r="Q30" s="14">
        <v>0</v>
      </c>
      <c r="R30" s="16">
        <v>0</v>
      </c>
      <c r="S30" s="14">
        <v>0</v>
      </c>
      <c r="T30" s="16">
        <v>0</v>
      </c>
      <c r="U30" s="14">
        <v>2.52268274</v>
      </c>
      <c r="V30" s="16">
        <v>0.23488196</v>
      </c>
    </row>
    <row r="31" spans="1:22" x14ac:dyDescent="0.25">
      <c r="A31" s="11" t="s">
        <v>501</v>
      </c>
      <c r="B31" s="13">
        <v>5456</v>
      </c>
      <c r="C31" s="14">
        <f>(135/B31*100)</f>
        <v>2.474340175953079</v>
      </c>
      <c r="D31" s="15">
        <v>5321</v>
      </c>
      <c r="E31" s="14">
        <v>13.60896123</v>
      </c>
      <c r="F31" s="16">
        <v>0.66451784999999997</v>
      </c>
      <c r="G31" s="14">
        <v>37.906818610000002</v>
      </c>
      <c r="H31" s="16">
        <v>0.77147432999999999</v>
      </c>
      <c r="I31" s="14">
        <v>35.368833780000003</v>
      </c>
      <c r="J31" s="16">
        <v>0.81656130000000005</v>
      </c>
      <c r="K31" s="14">
        <v>8.3782009899999998</v>
      </c>
      <c r="L31" s="16">
        <v>0.48130409000000002</v>
      </c>
      <c r="M31" s="14">
        <v>0</v>
      </c>
      <c r="N31" s="16">
        <v>0</v>
      </c>
      <c r="O31" s="14" t="s">
        <v>582</v>
      </c>
      <c r="P31" s="16" t="s">
        <v>582</v>
      </c>
      <c r="Q31" s="14">
        <v>0</v>
      </c>
      <c r="R31" s="16">
        <v>0</v>
      </c>
      <c r="S31" s="14">
        <v>0</v>
      </c>
      <c r="T31" s="16">
        <v>0</v>
      </c>
      <c r="U31" s="14">
        <v>4.7371853899999996</v>
      </c>
      <c r="V31" s="16">
        <v>0.47498195999999998</v>
      </c>
    </row>
    <row r="32" spans="1:22" x14ac:dyDescent="0.25">
      <c r="A32" s="11" t="s">
        <v>502</v>
      </c>
      <c r="B32" s="13">
        <v>4478</v>
      </c>
      <c r="C32" s="14">
        <f>(6/B32*100)</f>
        <v>0.13398838767306834</v>
      </c>
      <c r="D32" s="15">
        <v>4472</v>
      </c>
      <c r="E32" s="14">
        <v>22.70357899</v>
      </c>
      <c r="F32" s="16">
        <v>0.72165747000000002</v>
      </c>
      <c r="G32" s="14">
        <v>38.777137289999999</v>
      </c>
      <c r="H32" s="16">
        <v>0.88756022000000001</v>
      </c>
      <c r="I32" s="14">
        <v>28.73806493</v>
      </c>
      <c r="J32" s="16">
        <v>0.73889073000000005</v>
      </c>
      <c r="K32" s="14">
        <v>6.4738682000000001</v>
      </c>
      <c r="L32" s="16">
        <v>0.44943274</v>
      </c>
      <c r="M32" s="14">
        <v>1.9086869200000001</v>
      </c>
      <c r="N32" s="16">
        <v>0.20214871000000001</v>
      </c>
      <c r="O32" s="14" t="s">
        <v>582</v>
      </c>
      <c r="P32" s="16" t="s">
        <v>582</v>
      </c>
      <c r="Q32" s="14">
        <v>0</v>
      </c>
      <c r="R32" s="16">
        <v>0</v>
      </c>
      <c r="S32" s="14">
        <v>0</v>
      </c>
      <c r="T32" s="16">
        <v>0</v>
      </c>
      <c r="U32" s="14">
        <v>1.3986636699999999</v>
      </c>
      <c r="V32" s="16">
        <v>0.24356924999999999</v>
      </c>
    </row>
    <row r="33" spans="1:22" x14ac:dyDescent="0.25">
      <c r="A33" s="11" t="s">
        <v>503</v>
      </c>
      <c r="B33" s="13">
        <v>7325</v>
      </c>
      <c r="C33" s="14">
        <f>(78/B33*100)</f>
        <v>1.0648464163822524</v>
      </c>
      <c r="D33" s="15">
        <v>7247</v>
      </c>
      <c r="E33" s="14">
        <v>19.931731660000001</v>
      </c>
      <c r="F33" s="16">
        <v>0.63565967999999995</v>
      </c>
      <c r="G33" s="14">
        <v>25.356133710000002</v>
      </c>
      <c r="H33" s="16">
        <v>0.58729302999999999</v>
      </c>
      <c r="I33" s="14">
        <v>20.184893370000001</v>
      </c>
      <c r="J33" s="16">
        <v>0.61520949000000003</v>
      </c>
      <c r="K33" s="14">
        <v>4.4408042400000003</v>
      </c>
      <c r="L33" s="16">
        <v>0.36963764999999998</v>
      </c>
      <c r="M33" s="14">
        <v>27.811556880000001</v>
      </c>
      <c r="N33" s="16">
        <v>0.80222939999999998</v>
      </c>
      <c r="O33" s="14" t="s">
        <v>582</v>
      </c>
      <c r="P33" s="16" t="s">
        <v>582</v>
      </c>
      <c r="Q33" s="14">
        <v>0</v>
      </c>
      <c r="R33" s="16">
        <v>0</v>
      </c>
      <c r="S33" s="14">
        <v>0</v>
      </c>
      <c r="T33" s="16">
        <v>0</v>
      </c>
      <c r="U33" s="14">
        <v>2.27488015</v>
      </c>
      <c r="V33" s="16">
        <v>0.18894507999999999</v>
      </c>
    </row>
    <row r="34" spans="1:22" x14ac:dyDescent="0.25">
      <c r="A34" s="11" t="s">
        <v>504</v>
      </c>
      <c r="B34" s="13">
        <v>6350</v>
      </c>
      <c r="C34" s="14">
        <f>(67/B34*100)</f>
        <v>1.0551181102362206</v>
      </c>
      <c r="D34" s="15">
        <v>6283</v>
      </c>
      <c r="E34" s="14">
        <v>15.377275170000001</v>
      </c>
      <c r="F34" s="16">
        <v>0.62217431000000001</v>
      </c>
      <c r="G34" s="14">
        <v>27.053172320000002</v>
      </c>
      <c r="H34" s="16">
        <v>0.75518105999999996</v>
      </c>
      <c r="I34" s="14">
        <v>29.556698109999999</v>
      </c>
      <c r="J34" s="16">
        <v>0.72197085000000005</v>
      </c>
      <c r="K34" s="14">
        <v>15.05240399</v>
      </c>
      <c r="L34" s="16">
        <v>0.74990526999999996</v>
      </c>
      <c r="M34" s="14">
        <v>6.3064241000000001</v>
      </c>
      <c r="N34" s="16">
        <v>0.71218108000000002</v>
      </c>
      <c r="O34" s="14" t="s">
        <v>582</v>
      </c>
      <c r="P34" s="16" t="s">
        <v>582</v>
      </c>
      <c r="Q34" s="14">
        <v>2.57612138</v>
      </c>
      <c r="R34" s="16">
        <v>0.53459783000000005</v>
      </c>
      <c r="S34" s="14">
        <v>0</v>
      </c>
      <c r="T34" s="16">
        <v>0</v>
      </c>
      <c r="U34" s="14">
        <v>4.0779049299999999</v>
      </c>
      <c r="V34" s="16">
        <v>0.37185679999999999</v>
      </c>
    </row>
    <row r="35" spans="1:22" x14ac:dyDescent="0.25">
      <c r="A35" s="11" t="s">
        <v>505</v>
      </c>
      <c r="B35" s="13">
        <v>6406</v>
      </c>
      <c r="C35" s="14">
        <f>(50/B35*100)</f>
        <v>0.78051826412738057</v>
      </c>
      <c r="D35" s="15">
        <v>6356</v>
      </c>
      <c r="E35" s="14">
        <v>5.9208074799999997</v>
      </c>
      <c r="F35" s="16">
        <v>0.38384912999999998</v>
      </c>
      <c r="G35" s="14">
        <v>11.10529272</v>
      </c>
      <c r="H35" s="16">
        <v>0.46878425000000001</v>
      </c>
      <c r="I35" s="14">
        <v>14.506952800000001</v>
      </c>
      <c r="J35" s="16">
        <v>0.52363218</v>
      </c>
      <c r="K35" s="14">
        <v>4.7331372399999996</v>
      </c>
      <c r="L35" s="16">
        <v>0.25176050999999999</v>
      </c>
      <c r="M35" s="14">
        <v>61.525021099999996</v>
      </c>
      <c r="N35" s="16">
        <v>0.66095068999999995</v>
      </c>
      <c r="O35" s="14" t="s">
        <v>582</v>
      </c>
      <c r="P35" s="16" t="s">
        <v>582</v>
      </c>
      <c r="Q35" s="14">
        <v>1.03630778</v>
      </c>
      <c r="R35" s="16">
        <v>5.6571870000000003E-2</v>
      </c>
      <c r="S35" s="14">
        <v>0</v>
      </c>
      <c r="T35" s="16">
        <v>0</v>
      </c>
      <c r="U35" s="14">
        <v>1.17248087</v>
      </c>
      <c r="V35" s="16">
        <v>0.16387299999999999</v>
      </c>
    </row>
    <row r="36" spans="1:22" x14ac:dyDescent="0.25">
      <c r="A36" s="11" t="s">
        <v>506</v>
      </c>
      <c r="B36" s="13">
        <v>6736</v>
      </c>
      <c r="C36" s="14">
        <f>(42/B36*100)</f>
        <v>0.62351543942992871</v>
      </c>
      <c r="D36" s="15">
        <v>6694</v>
      </c>
      <c r="E36" s="14">
        <v>15.198635380000001</v>
      </c>
      <c r="F36" s="16">
        <v>0.60704323999999998</v>
      </c>
      <c r="G36" s="14">
        <v>28.707112810000002</v>
      </c>
      <c r="H36" s="16">
        <v>0.77585440000000006</v>
      </c>
      <c r="I36" s="14">
        <v>27.497262299999999</v>
      </c>
      <c r="J36" s="16">
        <v>0.67481908999999995</v>
      </c>
      <c r="K36" s="14">
        <v>9.8870991299999993</v>
      </c>
      <c r="L36" s="16">
        <v>0.47151865999999998</v>
      </c>
      <c r="M36" s="14">
        <v>15.633643210000001</v>
      </c>
      <c r="N36" s="16">
        <v>0.62644354999999996</v>
      </c>
      <c r="O36" s="14" t="s">
        <v>582</v>
      </c>
      <c r="P36" s="16" t="s">
        <v>582</v>
      </c>
      <c r="Q36" s="14">
        <v>0</v>
      </c>
      <c r="R36" s="16">
        <v>0</v>
      </c>
      <c r="S36" s="14">
        <v>0</v>
      </c>
      <c r="T36" s="16">
        <v>0</v>
      </c>
      <c r="U36" s="14">
        <v>3.0762471699999998</v>
      </c>
      <c r="V36" s="16">
        <v>0.24255667</v>
      </c>
    </row>
    <row r="37" spans="1:22" x14ac:dyDescent="0.25">
      <c r="A37" s="11" t="s">
        <v>507</v>
      </c>
      <c r="B37" s="13">
        <v>5458</v>
      </c>
      <c r="C37" s="14">
        <f>(88/B37*100)</f>
        <v>1.6123122022718945</v>
      </c>
      <c r="D37" s="15">
        <v>5370</v>
      </c>
      <c r="E37" s="14">
        <v>19.994913489999998</v>
      </c>
      <c r="F37" s="16">
        <v>0.73859014999999995</v>
      </c>
      <c r="G37" s="14">
        <v>38.79220626</v>
      </c>
      <c r="H37" s="16">
        <v>0.93542977999999999</v>
      </c>
      <c r="I37" s="14">
        <v>26.345450880000001</v>
      </c>
      <c r="J37" s="16">
        <v>0.71193638000000004</v>
      </c>
      <c r="K37" s="14">
        <v>5.77928745</v>
      </c>
      <c r="L37" s="16">
        <v>0.43557518000000001</v>
      </c>
      <c r="M37" s="14">
        <v>4.28250347</v>
      </c>
      <c r="N37" s="16">
        <v>0.55219735000000003</v>
      </c>
      <c r="O37" s="14" t="s">
        <v>582</v>
      </c>
      <c r="P37" s="16" t="s">
        <v>582</v>
      </c>
      <c r="Q37" s="14">
        <v>0</v>
      </c>
      <c r="R37" s="16">
        <v>0</v>
      </c>
      <c r="S37" s="14">
        <v>0</v>
      </c>
      <c r="T37" s="16">
        <v>0</v>
      </c>
      <c r="U37" s="14">
        <v>4.80563845</v>
      </c>
      <c r="V37" s="16">
        <v>0.36136637999999999</v>
      </c>
    </row>
    <row r="38" spans="1:22" x14ac:dyDescent="0.25">
      <c r="A38" s="11" t="s">
        <v>508</v>
      </c>
      <c r="B38" s="13">
        <v>5860</v>
      </c>
      <c r="C38" s="14">
        <f>(20/B38*100)</f>
        <v>0.34129692832764508</v>
      </c>
      <c r="D38" s="15">
        <v>5840</v>
      </c>
      <c r="E38" s="14">
        <v>21.38286768</v>
      </c>
      <c r="F38" s="16">
        <v>0.60385347</v>
      </c>
      <c r="G38" s="14">
        <v>33.136075060000003</v>
      </c>
      <c r="H38" s="16">
        <v>0.71012282999999998</v>
      </c>
      <c r="I38" s="14">
        <v>21.31162076</v>
      </c>
      <c r="J38" s="16">
        <v>0.75075815000000001</v>
      </c>
      <c r="K38" s="14">
        <v>7.1426846399999997</v>
      </c>
      <c r="L38" s="16">
        <v>0.42538875999999998</v>
      </c>
      <c r="M38" s="14">
        <v>12.179802629999999</v>
      </c>
      <c r="N38" s="16">
        <v>0.92445767000000001</v>
      </c>
      <c r="O38" s="14" t="s">
        <v>582</v>
      </c>
      <c r="P38" s="16" t="s">
        <v>582</v>
      </c>
      <c r="Q38" s="14">
        <v>0</v>
      </c>
      <c r="R38" s="16">
        <v>0</v>
      </c>
      <c r="S38" s="14">
        <v>0</v>
      </c>
      <c r="T38" s="16">
        <v>0</v>
      </c>
      <c r="U38" s="14">
        <v>4.8469492399999998</v>
      </c>
      <c r="V38" s="16">
        <v>0.36042802000000002</v>
      </c>
    </row>
    <row r="39" spans="1:22" x14ac:dyDescent="0.25">
      <c r="A39" s="11" t="s">
        <v>509</v>
      </c>
      <c r="B39" s="13">
        <v>5895</v>
      </c>
      <c r="C39" s="14">
        <f>(33/B39*100)</f>
        <v>0.55979643765903309</v>
      </c>
      <c r="D39" s="15">
        <v>5862</v>
      </c>
      <c r="E39" s="14">
        <v>23.417027869999998</v>
      </c>
      <c r="F39" s="16">
        <v>0.67216664999999998</v>
      </c>
      <c r="G39" s="14">
        <v>28.373561120000002</v>
      </c>
      <c r="H39" s="16">
        <v>0.74797323999999998</v>
      </c>
      <c r="I39" s="14">
        <v>25.891080259999999</v>
      </c>
      <c r="J39" s="16">
        <v>0.70415625000000004</v>
      </c>
      <c r="K39" s="14">
        <v>11.00251723</v>
      </c>
      <c r="L39" s="16">
        <v>0.47164511999999997</v>
      </c>
      <c r="M39" s="14">
        <v>8.2770183300000006</v>
      </c>
      <c r="N39" s="16">
        <v>0.6753072</v>
      </c>
      <c r="O39" s="14" t="s">
        <v>582</v>
      </c>
      <c r="P39" s="16" t="s">
        <v>582</v>
      </c>
      <c r="Q39" s="14">
        <v>0</v>
      </c>
      <c r="R39" s="16">
        <v>0</v>
      </c>
      <c r="S39" s="14">
        <v>0</v>
      </c>
      <c r="T39" s="16">
        <v>0</v>
      </c>
      <c r="U39" s="14">
        <v>3.0387952</v>
      </c>
      <c r="V39" s="16">
        <v>0.44372490999999997</v>
      </c>
    </row>
    <row r="40" spans="1:22" x14ac:dyDescent="0.25">
      <c r="A40" s="11" t="s">
        <v>510</v>
      </c>
      <c r="B40" s="13">
        <v>14157</v>
      </c>
      <c r="C40" s="14">
        <f>(359/B40*100)</f>
        <v>2.535847990393445</v>
      </c>
      <c r="D40" s="15">
        <v>13798</v>
      </c>
      <c r="E40" s="14">
        <v>19.580792630000001</v>
      </c>
      <c r="F40" s="16">
        <v>0.56761441000000001</v>
      </c>
      <c r="G40" s="14">
        <v>36.034239970000002</v>
      </c>
      <c r="H40" s="16">
        <v>0.79216094000000004</v>
      </c>
      <c r="I40" s="14">
        <v>27.718760159999999</v>
      </c>
      <c r="J40" s="16">
        <v>0.59550731999999995</v>
      </c>
      <c r="K40" s="14">
        <v>8.5140419499999993</v>
      </c>
      <c r="L40" s="16">
        <v>0.48531291999999998</v>
      </c>
      <c r="M40" s="14">
        <v>4.70489566</v>
      </c>
      <c r="N40" s="16">
        <v>0.41720780000000002</v>
      </c>
      <c r="O40" s="14" t="s">
        <v>582</v>
      </c>
      <c r="P40" s="16" t="s">
        <v>582</v>
      </c>
      <c r="Q40" s="14">
        <v>0</v>
      </c>
      <c r="R40" s="16">
        <v>0</v>
      </c>
      <c r="S40" s="14">
        <v>0</v>
      </c>
      <c r="T40" s="16">
        <v>0</v>
      </c>
      <c r="U40" s="14">
        <v>3.44726964</v>
      </c>
      <c r="V40" s="16">
        <v>0.31536067000000001</v>
      </c>
    </row>
    <row r="41" spans="1:22" x14ac:dyDescent="0.25">
      <c r="A41" s="11" t="s">
        <v>511</v>
      </c>
      <c r="B41" s="13">
        <v>5712</v>
      </c>
      <c r="C41" s="14">
        <f>(47/B41*100)</f>
        <v>0.82282913165266114</v>
      </c>
      <c r="D41" s="15">
        <v>5665</v>
      </c>
      <c r="E41" s="14">
        <v>28.473643289999998</v>
      </c>
      <c r="F41" s="16">
        <v>0.70242384000000002</v>
      </c>
      <c r="G41" s="14">
        <v>31.799173679999999</v>
      </c>
      <c r="H41" s="16">
        <v>0.63701483000000003</v>
      </c>
      <c r="I41" s="14">
        <v>22.999633230000001</v>
      </c>
      <c r="J41" s="16">
        <v>0.61551058000000003</v>
      </c>
      <c r="K41" s="14">
        <v>6.1046713199999996</v>
      </c>
      <c r="L41" s="16">
        <v>0.33596182000000002</v>
      </c>
      <c r="M41" s="14">
        <v>8.0610939100000003</v>
      </c>
      <c r="N41" s="16">
        <v>0.77040008000000004</v>
      </c>
      <c r="O41" s="14" t="s">
        <v>582</v>
      </c>
      <c r="P41" s="16" t="s">
        <v>582</v>
      </c>
      <c r="Q41" s="14">
        <v>0.67779471000000002</v>
      </c>
      <c r="R41" s="16">
        <v>0.18069284999999999</v>
      </c>
      <c r="S41" s="14">
        <v>0</v>
      </c>
      <c r="T41" s="16">
        <v>0</v>
      </c>
      <c r="U41" s="14">
        <v>1.88398987</v>
      </c>
      <c r="V41" s="16">
        <v>0.32253934000000001</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19.585163998000002</v>
      </c>
      <c r="F42" s="16">
        <f>IF(COUNT(F7:F41) &gt; 0, SQRT(SUMSQ(F7:F41)/(COUNT(F7:F41)*COUNT(F7:F41)) ), "—")</f>
        <v>0.1074587987478595</v>
      </c>
      <c r="G42" s="14">
        <f>IF(COUNT(G7:G41) &gt; 0, AVERAGE(G7:G41), "—")</f>
        <v>31.715767508857144</v>
      </c>
      <c r="H42" s="16">
        <f>IF(COUNT(H7:H41) &gt; 0, SQRT(SUMSQ(H7:H41)/(COUNT(H7:H41)*COUNT(H7:H41)) ), "—")</f>
        <v>0.12204967023369447</v>
      </c>
      <c r="I42" s="14">
        <f>IF(COUNT(I7:I41) &gt; 0, AVERAGE(I7:I41), "—")</f>
        <v>26.562311135142853</v>
      </c>
      <c r="J42" s="16">
        <f>IF(COUNT(J7:J41) &gt; 0, SQRT(SUMSQ(J7:J41)/(COUNT(J7:J41)*COUNT(J7:J41)) ), "—")</f>
        <v>0.11581897394805152</v>
      </c>
      <c r="K42" s="14">
        <f>IF(COUNT(K7:K41) &gt; 0, AVERAGE(K7:K41), "—")</f>
        <v>8.6484486314285753</v>
      </c>
      <c r="L42" s="16">
        <f>IF(COUNT(L7:L41) &gt; 0, SQRT(SUMSQ(L7:L41)/(COUNT(L7:L41)*COUNT(L7:L41)) ), "—")</f>
        <v>7.8701169539595162E-2</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1.6044857142857142E-3</v>
      </c>
      <c r="T42" s="16">
        <f>IF(COUNT(T7:T41) &gt; 0, SQRT(SUMSQ(T7:T41)/(COUNT(T7:T41)*COUNT(T7:T41)) ), "—")</f>
        <v>7.7021257142857139E-4</v>
      </c>
      <c r="U42" s="14">
        <f>IF(COUNT(U7:U41) &gt; 0, AVERAGE(U7:U41), "—")</f>
        <v>3.1159251625714277</v>
      </c>
      <c r="V42" s="16">
        <f>IF(COUNT(V7:V41) &gt; 0, SQRT(SUMSQ(V7:V41)/(COUNT(V7:V41)*COUNT(V7:V41)) ), "—")</f>
        <v>5.1042905441884064E-2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36.380540150000002</v>
      </c>
      <c r="F45" s="16">
        <v>0.81399781999999998</v>
      </c>
      <c r="G45" s="14">
        <v>26.076059130000001</v>
      </c>
      <c r="H45" s="16">
        <v>0.61344454000000004</v>
      </c>
      <c r="I45" s="14">
        <v>24.216979089999999</v>
      </c>
      <c r="J45" s="16">
        <v>0.69617713000000003</v>
      </c>
      <c r="K45" s="14">
        <v>8.4501998500000006</v>
      </c>
      <c r="L45" s="16">
        <v>0.4245485</v>
      </c>
      <c r="M45" s="14">
        <v>0</v>
      </c>
      <c r="N45" s="16">
        <v>0</v>
      </c>
      <c r="O45" s="14" t="s">
        <v>582</v>
      </c>
      <c r="P45" s="16" t="s">
        <v>582</v>
      </c>
      <c r="Q45" s="14">
        <v>2.362218E-2</v>
      </c>
      <c r="R45" s="16">
        <v>2.391679E-2</v>
      </c>
      <c r="S45" s="14">
        <v>0.25497597999999999</v>
      </c>
      <c r="T45" s="16">
        <v>6.7426189999999997E-2</v>
      </c>
      <c r="U45" s="14">
        <v>4.5976236200000002</v>
      </c>
      <c r="V45" s="16">
        <v>0.30258852000000003</v>
      </c>
    </row>
    <row r="46" spans="1:22" x14ac:dyDescent="0.25">
      <c r="A46" s="11" t="s">
        <v>516</v>
      </c>
      <c r="B46" s="13">
        <v>23141</v>
      </c>
      <c r="C46" s="14">
        <f>(1857/B46*100)</f>
        <v>8.0247180329285683</v>
      </c>
      <c r="D46" s="15">
        <v>21284</v>
      </c>
      <c r="E46" s="14">
        <v>16.019867529999999</v>
      </c>
      <c r="F46" s="16">
        <v>0.42991742999999999</v>
      </c>
      <c r="G46" s="14">
        <v>23.71319712</v>
      </c>
      <c r="H46" s="16">
        <v>0.47187646</v>
      </c>
      <c r="I46" s="14">
        <v>21.971845269999999</v>
      </c>
      <c r="J46" s="16">
        <v>0.45866297</v>
      </c>
      <c r="K46" s="14">
        <v>7.4624202300000002</v>
      </c>
      <c r="L46" s="16">
        <v>0.23706008000000001</v>
      </c>
      <c r="M46" s="14">
        <v>19.803224539999999</v>
      </c>
      <c r="N46" s="16">
        <v>0.72755782999999996</v>
      </c>
      <c r="O46" s="14" t="s">
        <v>582</v>
      </c>
      <c r="P46" s="16" t="s">
        <v>582</v>
      </c>
      <c r="Q46" s="14">
        <v>0</v>
      </c>
      <c r="R46" s="16">
        <v>0</v>
      </c>
      <c r="S46" s="14">
        <v>0</v>
      </c>
      <c r="T46" s="16">
        <v>0</v>
      </c>
      <c r="U46" s="14">
        <v>11.02944531</v>
      </c>
      <c r="V46" s="16">
        <v>0.38855879999999998</v>
      </c>
    </row>
    <row r="47" spans="1:22" x14ac:dyDescent="0.25">
      <c r="A47" s="11" t="s">
        <v>517</v>
      </c>
      <c r="B47" s="13">
        <v>5928</v>
      </c>
      <c r="C47" s="14">
        <f>(223/B47*100)</f>
        <v>3.761808367071525</v>
      </c>
      <c r="D47" s="15">
        <v>5705</v>
      </c>
      <c r="E47" s="14">
        <v>22.1203523</v>
      </c>
      <c r="F47" s="16">
        <v>0.57519774999999995</v>
      </c>
      <c r="G47" s="14">
        <v>29.589778710000001</v>
      </c>
      <c r="H47" s="16">
        <v>0.74992893000000005</v>
      </c>
      <c r="I47" s="14">
        <v>25.67511726</v>
      </c>
      <c r="J47" s="16">
        <v>0.67136554999999998</v>
      </c>
      <c r="K47" s="14">
        <v>6.6143567399999998</v>
      </c>
      <c r="L47" s="16">
        <v>0.41134092</v>
      </c>
      <c r="M47" s="14">
        <v>8.0900356000000002</v>
      </c>
      <c r="N47" s="16">
        <v>0.66686519</v>
      </c>
      <c r="O47" s="14" t="s">
        <v>582</v>
      </c>
      <c r="P47" s="16" t="s">
        <v>582</v>
      </c>
      <c r="Q47" s="14">
        <v>0</v>
      </c>
      <c r="R47" s="16">
        <v>0</v>
      </c>
      <c r="S47" s="14">
        <v>0</v>
      </c>
      <c r="T47" s="16">
        <v>0</v>
      </c>
      <c r="U47" s="14">
        <v>7.9103593800000001</v>
      </c>
      <c r="V47" s="16">
        <v>0.55934125000000001</v>
      </c>
    </row>
    <row r="48" spans="1:22" x14ac:dyDescent="0.25">
      <c r="A48" s="11" t="s">
        <v>518</v>
      </c>
      <c r="B48" s="13">
        <v>9841</v>
      </c>
      <c r="C48" s="14">
        <f>(7/B48*100)</f>
        <v>7.1130982623717101E-2</v>
      </c>
      <c r="D48" s="15">
        <v>9834</v>
      </c>
      <c r="E48" s="14">
        <v>16.951205219999999</v>
      </c>
      <c r="F48" s="16">
        <v>0.68434434</v>
      </c>
      <c r="G48" s="14">
        <v>28.984428810000001</v>
      </c>
      <c r="H48" s="16">
        <v>0.81829284000000002</v>
      </c>
      <c r="I48" s="14">
        <v>35.42822683</v>
      </c>
      <c r="J48" s="16">
        <v>0.89670324999999995</v>
      </c>
      <c r="K48" s="14">
        <v>11.490206089999999</v>
      </c>
      <c r="L48" s="16">
        <v>0.55453145999999998</v>
      </c>
      <c r="M48" s="14">
        <v>6.4095084299999998</v>
      </c>
      <c r="N48" s="16">
        <v>0.70529830999999998</v>
      </c>
      <c r="O48" s="14" t="s">
        <v>582</v>
      </c>
      <c r="P48" s="16" t="s">
        <v>582</v>
      </c>
      <c r="Q48" s="14">
        <v>0</v>
      </c>
      <c r="R48" s="16">
        <v>0</v>
      </c>
      <c r="S48" s="14">
        <v>0</v>
      </c>
      <c r="T48" s="16">
        <v>0</v>
      </c>
      <c r="U48" s="14">
        <v>0.73642463000000002</v>
      </c>
      <c r="V48" s="16">
        <v>0.11412371</v>
      </c>
    </row>
    <row r="49" spans="1:22" x14ac:dyDescent="0.25">
      <c r="A49" s="11" t="s">
        <v>519</v>
      </c>
      <c r="B49" s="13">
        <v>6349</v>
      </c>
      <c r="C49" s="14">
        <f>(56/B49*100)</f>
        <v>0.88202866593164275</v>
      </c>
      <c r="D49" s="15">
        <v>6293</v>
      </c>
      <c r="E49" s="14">
        <v>20.439029699999999</v>
      </c>
      <c r="F49" s="16">
        <v>0.65219523999999995</v>
      </c>
      <c r="G49" s="14">
        <v>27.688579699999998</v>
      </c>
      <c r="H49" s="16">
        <v>0.75190970000000001</v>
      </c>
      <c r="I49" s="14">
        <v>31.347748119999999</v>
      </c>
      <c r="J49" s="16">
        <v>0.61613799999999996</v>
      </c>
      <c r="K49" s="14">
        <v>16.85704552</v>
      </c>
      <c r="L49" s="16">
        <v>0.58226571000000005</v>
      </c>
      <c r="M49" s="14">
        <v>0</v>
      </c>
      <c r="N49" s="16">
        <v>0</v>
      </c>
      <c r="O49" s="14" t="s">
        <v>582</v>
      </c>
      <c r="P49" s="16" t="s">
        <v>582</v>
      </c>
      <c r="Q49" s="14">
        <v>0</v>
      </c>
      <c r="R49" s="16">
        <v>0</v>
      </c>
      <c r="S49" s="14">
        <v>5.7626240000000002E-2</v>
      </c>
      <c r="T49" s="16">
        <v>3.123917E-2</v>
      </c>
      <c r="U49" s="14">
        <v>3.6099707099999998</v>
      </c>
      <c r="V49" s="16">
        <v>0.43547046</v>
      </c>
    </row>
    <row r="50" spans="1:22" x14ac:dyDescent="0.25">
      <c r="A50" s="11" t="s">
        <v>520</v>
      </c>
      <c r="B50" s="13">
        <v>11795</v>
      </c>
      <c r="C50" s="14">
        <f>(260/B50*100)</f>
        <v>2.2043238660449345</v>
      </c>
      <c r="D50" s="15">
        <v>11535</v>
      </c>
      <c r="E50" s="14">
        <v>26.068459910000001</v>
      </c>
      <c r="F50" s="16">
        <v>0.61317471999999995</v>
      </c>
      <c r="G50" s="14">
        <v>30.377548300000001</v>
      </c>
      <c r="H50" s="16">
        <v>0.54654891000000005</v>
      </c>
      <c r="I50" s="14">
        <v>28.986494189999998</v>
      </c>
      <c r="J50" s="16">
        <v>0.60652620000000002</v>
      </c>
      <c r="K50" s="14">
        <v>8.9420061200000003</v>
      </c>
      <c r="L50" s="16">
        <v>0.44326553000000002</v>
      </c>
      <c r="M50" s="14">
        <v>3.5619436100000001</v>
      </c>
      <c r="N50" s="16">
        <v>0.29828860000000001</v>
      </c>
      <c r="O50" s="14" t="s">
        <v>582</v>
      </c>
      <c r="P50" s="16" t="s">
        <v>582</v>
      </c>
      <c r="Q50" s="14">
        <v>0</v>
      </c>
      <c r="R50" s="16">
        <v>0</v>
      </c>
      <c r="S50" s="14">
        <v>0</v>
      </c>
      <c r="T50" s="16">
        <v>0</v>
      </c>
      <c r="U50" s="14">
        <v>2.0635478699999998</v>
      </c>
      <c r="V50" s="16">
        <v>0.22055396999999999</v>
      </c>
    </row>
    <row r="51" spans="1:22" x14ac:dyDescent="0.25">
      <c r="A51" s="11" t="s">
        <v>521</v>
      </c>
      <c r="B51" s="13">
        <v>6866</v>
      </c>
      <c r="C51" s="14">
        <f>(114/B51*100)</f>
        <v>1.6603553743081854</v>
      </c>
      <c r="D51" s="15">
        <v>6752</v>
      </c>
      <c r="E51" s="14">
        <v>22.562009320000001</v>
      </c>
      <c r="F51" s="16">
        <v>0.68175922</v>
      </c>
      <c r="G51" s="14">
        <v>24.434104569999999</v>
      </c>
      <c r="H51" s="16">
        <v>0.70291007999999999</v>
      </c>
      <c r="I51" s="14">
        <v>22.309785869999999</v>
      </c>
      <c r="J51" s="16">
        <v>0.59513883999999995</v>
      </c>
      <c r="K51" s="14">
        <v>11.285886570000001</v>
      </c>
      <c r="L51" s="16">
        <v>0.49809488000000002</v>
      </c>
      <c r="M51" s="14">
        <v>5.78067083</v>
      </c>
      <c r="N51" s="16">
        <v>0.53377925999999998</v>
      </c>
      <c r="O51" s="14" t="s">
        <v>582</v>
      </c>
      <c r="P51" s="16" t="s">
        <v>582</v>
      </c>
      <c r="Q51" s="14">
        <v>10.57888363</v>
      </c>
      <c r="R51" s="16">
        <v>0.61215122</v>
      </c>
      <c r="S51" s="14">
        <v>0</v>
      </c>
      <c r="T51" s="16">
        <v>0</v>
      </c>
      <c r="U51" s="14">
        <v>3.0486592199999998</v>
      </c>
      <c r="V51" s="16">
        <v>0.29445329999999997</v>
      </c>
    </row>
    <row r="52" spans="1:22" x14ac:dyDescent="0.25">
      <c r="A52" s="11" t="s">
        <v>522</v>
      </c>
      <c r="B52" s="13">
        <v>5809</v>
      </c>
      <c r="C52" s="14">
        <f>(88/B52*100)</f>
        <v>1.5148906868652092</v>
      </c>
      <c r="D52" s="15">
        <v>5721</v>
      </c>
      <c r="E52" s="14">
        <v>14.324212640000001</v>
      </c>
      <c r="F52" s="16">
        <v>0.49068020000000001</v>
      </c>
      <c r="G52" s="14">
        <v>27.696534549999999</v>
      </c>
      <c r="H52" s="16">
        <v>0.56862296999999995</v>
      </c>
      <c r="I52" s="14">
        <v>32.162795379999999</v>
      </c>
      <c r="J52" s="16">
        <v>0.62818116000000002</v>
      </c>
      <c r="K52" s="14">
        <v>12.572134119999999</v>
      </c>
      <c r="L52" s="16">
        <v>0.50936006</v>
      </c>
      <c r="M52" s="14">
        <v>9.9067821400000007</v>
      </c>
      <c r="N52" s="16">
        <v>0.63406980999999996</v>
      </c>
      <c r="O52" s="14" t="s">
        <v>582</v>
      </c>
      <c r="P52" s="16" t="s">
        <v>582</v>
      </c>
      <c r="Q52" s="14">
        <v>0</v>
      </c>
      <c r="R52" s="16">
        <v>0</v>
      </c>
      <c r="S52" s="14">
        <v>0</v>
      </c>
      <c r="T52" s="16">
        <v>0</v>
      </c>
      <c r="U52" s="14">
        <v>3.3375411800000001</v>
      </c>
      <c r="V52" s="16">
        <v>0.24743075</v>
      </c>
    </row>
    <row r="53" spans="1:22" x14ac:dyDescent="0.25">
      <c r="A53" s="11" t="s">
        <v>523</v>
      </c>
      <c r="B53" s="13">
        <v>5571</v>
      </c>
      <c r="C53" s="14">
        <f>(95/B53*100)</f>
        <v>1.7052593789265842</v>
      </c>
      <c r="D53" s="15">
        <v>5476</v>
      </c>
      <c r="E53" s="14">
        <v>22.728609380000002</v>
      </c>
      <c r="F53" s="16">
        <v>0.58535364000000001</v>
      </c>
      <c r="G53" s="14">
        <v>32.634203720000002</v>
      </c>
      <c r="H53" s="16">
        <v>0.71348126000000001</v>
      </c>
      <c r="I53" s="14">
        <v>26.827270850000001</v>
      </c>
      <c r="J53" s="16">
        <v>0.63907868000000001</v>
      </c>
      <c r="K53" s="14">
        <v>6.17203619</v>
      </c>
      <c r="L53" s="16">
        <v>0.33375062</v>
      </c>
      <c r="M53" s="14">
        <v>7.8525422599999999</v>
      </c>
      <c r="N53" s="16">
        <v>0.39348066999999998</v>
      </c>
      <c r="O53" s="14" t="s">
        <v>582</v>
      </c>
      <c r="P53" s="16" t="s">
        <v>582</v>
      </c>
      <c r="Q53" s="14">
        <v>0</v>
      </c>
      <c r="R53" s="16">
        <v>0</v>
      </c>
      <c r="S53" s="14">
        <v>0</v>
      </c>
      <c r="T53" s="16">
        <v>0</v>
      </c>
      <c r="U53" s="14">
        <v>3.7853376000000001</v>
      </c>
      <c r="V53" s="16">
        <v>0.27383046999999999</v>
      </c>
    </row>
    <row r="54" spans="1:22" x14ac:dyDescent="0.25">
      <c r="A54" s="11" t="s">
        <v>524</v>
      </c>
      <c r="B54" s="13">
        <v>4740</v>
      </c>
      <c r="C54" s="14">
        <f>(276/B54*100)</f>
        <v>5.8227848101265822</v>
      </c>
      <c r="D54" s="15">
        <v>4464</v>
      </c>
      <c r="E54" s="14">
        <v>36.326643830000002</v>
      </c>
      <c r="F54" s="16">
        <v>0.92660376</v>
      </c>
      <c r="G54" s="14">
        <v>24.23161516</v>
      </c>
      <c r="H54" s="16">
        <v>0.66185161999999997</v>
      </c>
      <c r="I54" s="14">
        <v>18.28147843</v>
      </c>
      <c r="J54" s="16">
        <v>0.65716903999999998</v>
      </c>
      <c r="K54" s="14">
        <v>6.3200038799999998</v>
      </c>
      <c r="L54" s="16">
        <v>0.48291656999999999</v>
      </c>
      <c r="M54" s="14">
        <v>6.5465917300000003</v>
      </c>
      <c r="N54" s="16">
        <v>0.68854346</v>
      </c>
      <c r="O54" s="14" t="s">
        <v>582</v>
      </c>
      <c r="P54" s="16" t="s">
        <v>582</v>
      </c>
      <c r="Q54" s="14">
        <v>0</v>
      </c>
      <c r="R54" s="16">
        <v>0</v>
      </c>
      <c r="S54" s="14">
        <v>0</v>
      </c>
      <c r="T54" s="16">
        <v>0</v>
      </c>
      <c r="U54" s="14">
        <v>8.2936669799999994</v>
      </c>
      <c r="V54" s="16">
        <v>0.60150011999999997</v>
      </c>
    </row>
    <row r="55" spans="1:22" x14ac:dyDescent="0.25">
      <c r="A55" s="11" t="s">
        <v>525</v>
      </c>
      <c r="B55" s="13">
        <v>5316</v>
      </c>
      <c r="C55" s="14">
        <f>(22/B55*100)</f>
        <v>0.41384499623777277</v>
      </c>
      <c r="D55" s="15">
        <v>5294</v>
      </c>
      <c r="E55" s="14">
        <v>32.181238219999997</v>
      </c>
      <c r="F55" s="16">
        <v>0.69902098000000001</v>
      </c>
      <c r="G55" s="14">
        <v>28.216575630000001</v>
      </c>
      <c r="H55" s="16">
        <v>0.68260651999999999</v>
      </c>
      <c r="I55" s="14">
        <v>28.680874979999999</v>
      </c>
      <c r="J55" s="16">
        <v>0.66818630000000001</v>
      </c>
      <c r="K55" s="14">
        <v>6.3492348600000001</v>
      </c>
      <c r="L55" s="16">
        <v>0.37293243999999998</v>
      </c>
      <c r="M55" s="14">
        <v>0</v>
      </c>
      <c r="N55" s="16">
        <v>0</v>
      </c>
      <c r="O55" s="14" t="s">
        <v>582</v>
      </c>
      <c r="P55" s="16" t="s">
        <v>582</v>
      </c>
      <c r="Q55" s="14">
        <v>0</v>
      </c>
      <c r="R55" s="16">
        <v>0</v>
      </c>
      <c r="S55" s="14">
        <v>0.55024660000000003</v>
      </c>
      <c r="T55" s="16">
        <v>0.10223396999999999</v>
      </c>
      <c r="U55" s="14">
        <v>4.0218297099999996</v>
      </c>
      <c r="V55" s="16">
        <v>0.30389547</v>
      </c>
    </row>
    <row r="56" spans="1:22" x14ac:dyDescent="0.25">
      <c r="A56" s="11" t="s">
        <v>526</v>
      </c>
      <c r="B56" s="13">
        <v>5359</v>
      </c>
      <c r="C56" s="14">
        <f>(77/B56*100)</f>
        <v>1.4368352304534429</v>
      </c>
      <c r="D56" s="15">
        <v>5282</v>
      </c>
      <c r="E56" s="14">
        <v>11.79466386</v>
      </c>
      <c r="F56" s="16">
        <v>0.48316133</v>
      </c>
      <c r="G56" s="14">
        <v>26.752823129999999</v>
      </c>
      <c r="H56" s="16">
        <v>0.74063058999999998</v>
      </c>
      <c r="I56" s="14">
        <v>28.492558389999999</v>
      </c>
      <c r="J56" s="16">
        <v>0.74088796000000001</v>
      </c>
      <c r="K56" s="14">
        <v>4.40640505</v>
      </c>
      <c r="L56" s="16">
        <v>0.34044942</v>
      </c>
      <c r="M56" s="14">
        <v>27.760170609999999</v>
      </c>
      <c r="N56" s="16">
        <v>0.78547328999999999</v>
      </c>
      <c r="O56" s="14" t="s">
        <v>582</v>
      </c>
      <c r="P56" s="16" t="s">
        <v>582</v>
      </c>
      <c r="Q56" s="14">
        <v>0</v>
      </c>
      <c r="R56" s="16">
        <v>0</v>
      </c>
      <c r="S56" s="14">
        <v>0</v>
      </c>
      <c r="T56" s="16">
        <v>0</v>
      </c>
      <c r="U56" s="14">
        <v>0.79337895999999997</v>
      </c>
      <c r="V56" s="16">
        <v>0.11205034</v>
      </c>
    </row>
    <row r="57" spans="1:22" x14ac:dyDescent="0.25">
      <c r="A57" s="11" t="s">
        <v>527</v>
      </c>
      <c r="B57" s="13">
        <v>6513</v>
      </c>
      <c r="C57" s="14">
        <f>(0/B57*100)</f>
        <v>0</v>
      </c>
      <c r="D57" s="15">
        <v>6513</v>
      </c>
      <c r="E57" s="14">
        <v>30.219857999999999</v>
      </c>
      <c r="F57" s="16">
        <v>0.84118643000000004</v>
      </c>
      <c r="G57" s="14">
        <v>23.968101019999999</v>
      </c>
      <c r="H57" s="16">
        <v>0.74324869999999998</v>
      </c>
      <c r="I57" s="14">
        <v>36.16537211</v>
      </c>
      <c r="J57" s="16">
        <v>0.84653529000000005</v>
      </c>
      <c r="K57" s="14">
        <v>6.3574478699999997</v>
      </c>
      <c r="L57" s="16">
        <v>0.40926868999999999</v>
      </c>
      <c r="M57" s="14">
        <v>0</v>
      </c>
      <c r="N57" s="16">
        <v>0</v>
      </c>
      <c r="O57" s="14" t="s">
        <v>582</v>
      </c>
      <c r="P57" s="16" t="s">
        <v>582</v>
      </c>
      <c r="Q57" s="14">
        <v>0</v>
      </c>
      <c r="R57" s="16">
        <v>0</v>
      </c>
      <c r="S57" s="14">
        <v>6.4405290000000004E-2</v>
      </c>
      <c r="T57" s="16">
        <v>4.5601889999999999E-2</v>
      </c>
      <c r="U57" s="14">
        <v>3.2248157100000001</v>
      </c>
      <c r="V57" s="16">
        <v>0.51073457</v>
      </c>
    </row>
    <row r="58" spans="1:22" x14ac:dyDescent="0.25">
      <c r="A58" s="11" t="s">
        <v>528</v>
      </c>
      <c r="B58" s="13">
        <v>7267</v>
      </c>
      <c r="C58" s="14">
        <f>(10/B58*100)</f>
        <v>0.13760836658868861</v>
      </c>
      <c r="D58" s="15">
        <v>7257</v>
      </c>
      <c r="E58" s="14">
        <v>41.801441429999997</v>
      </c>
      <c r="F58" s="16">
        <v>0.87727040000000001</v>
      </c>
      <c r="G58" s="14">
        <v>29.817531240000001</v>
      </c>
      <c r="H58" s="16">
        <v>0.72662097000000003</v>
      </c>
      <c r="I58" s="14">
        <v>16.473318030000001</v>
      </c>
      <c r="J58" s="16">
        <v>0.50515644000000004</v>
      </c>
      <c r="K58" s="14">
        <v>7.2202787800000001</v>
      </c>
      <c r="L58" s="16">
        <v>0.46326020000000001</v>
      </c>
      <c r="M58" s="14">
        <v>0</v>
      </c>
      <c r="N58" s="16">
        <v>0</v>
      </c>
      <c r="O58" s="14" t="s">
        <v>582</v>
      </c>
      <c r="P58" s="16" t="s">
        <v>582</v>
      </c>
      <c r="Q58" s="14">
        <v>0</v>
      </c>
      <c r="R58" s="16">
        <v>0</v>
      </c>
      <c r="S58" s="14">
        <v>0.84093779000000002</v>
      </c>
      <c r="T58" s="16">
        <v>0.14749472</v>
      </c>
      <c r="U58" s="14">
        <v>3.84649274</v>
      </c>
      <c r="V58" s="16">
        <v>0.51196496000000002</v>
      </c>
    </row>
    <row r="59" spans="1:22" x14ac:dyDescent="0.25">
      <c r="A59" s="11" t="s">
        <v>529</v>
      </c>
      <c r="B59" s="13">
        <v>4826</v>
      </c>
      <c r="C59" s="14">
        <f>(26/B59*100)</f>
        <v>0.53874844591794446</v>
      </c>
      <c r="D59" s="15">
        <v>4800</v>
      </c>
      <c r="E59" s="14">
        <v>28.85039738</v>
      </c>
      <c r="F59" s="16">
        <v>0.88226457999999996</v>
      </c>
      <c r="G59" s="14">
        <v>30.691987139999998</v>
      </c>
      <c r="H59" s="16">
        <v>0.87082950999999997</v>
      </c>
      <c r="I59" s="14">
        <v>27.973425169999999</v>
      </c>
      <c r="J59" s="16">
        <v>0.78248010999999995</v>
      </c>
      <c r="K59" s="14">
        <v>8.6978063999999993</v>
      </c>
      <c r="L59" s="16">
        <v>0.50965634999999998</v>
      </c>
      <c r="M59" s="14">
        <v>0</v>
      </c>
      <c r="N59" s="16">
        <v>0</v>
      </c>
      <c r="O59" s="14" t="s">
        <v>582</v>
      </c>
      <c r="P59" s="16" t="s">
        <v>582</v>
      </c>
      <c r="Q59" s="14">
        <v>0</v>
      </c>
      <c r="R59" s="16">
        <v>0</v>
      </c>
      <c r="S59" s="14">
        <v>0.57001007000000004</v>
      </c>
      <c r="T59" s="16">
        <v>0.12733981</v>
      </c>
      <c r="U59" s="14">
        <v>3.2163738400000002</v>
      </c>
      <c r="V59" s="16">
        <v>0.26881706</v>
      </c>
    </row>
    <row r="60" spans="1:22" x14ac:dyDescent="0.25">
      <c r="A60" s="11" t="s">
        <v>530</v>
      </c>
      <c r="B60" s="13">
        <v>4546</v>
      </c>
      <c r="C60" s="14">
        <f>(15/B60*100)</f>
        <v>0.32996040475142985</v>
      </c>
      <c r="D60" s="15">
        <v>4531</v>
      </c>
      <c r="E60" s="14">
        <v>37.911767609999998</v>
      </c>
      <c r="F60" s="16">
        <v>1.5231173600000001</v>
      </c>
      <c r="G60" s="14">
        <v>30.147435120000001</v>
      </c>
      <c r="H60" s="16">
        <v>0.94436156999999998</v>
      </c>
      <c r="I60" s="14">
        <v>23.036637169999999</v>
      </c>
      <c r="J60" s="16">
        <v>1.0959794</v>
      </c>
      <c r="K60" s="14">
        <v>4.9046167399999998</v>
      </c>
      <c r="L60" s="16">
        <v>0.37720787</v>
      </c>
      <c r="M60" s="14">
        <v>0</v>
      </c>
      <c r="N60" s="16">
        <v>0</v>
      </c>
      <c r="O60" s="14" t="s">
        <v>582</v>
      </c>
      <c r="P60" s="16" t="s">
        <v>582</v>
      </c>
      <c r="Q60" s="14">
        <v>0</v>
      </c>
      <c r="R60" s="16">
        <v>0</v>
      </c>
      <c r="S60" s="14">
        <v>0.35854845000000002</v>
      </c>
      <c r="T60" s="16">
        <v>9.8440239999999998E-2</v>
      </c>
      <c r="U60" s="14">
        <v>3.6409948999999999</v>
      </c>
      <c r="V60" s="16">
        <v>0.49375662999999997</v>
      </c>
    </row>
    <row r="61" spans="1:22" x14ac:dyDescent="0.25">
      <c r="A61" s="11" t="s">
        <v>531</v>
      </c>
      <c r="B61" s="13">
        <v>6525</v>
      </c>
      <c r="C61" s="14">
        <f>(150/B61*100)</f>
        <v>2.2988505747126435</v>
      </c>
      <c r="D61" s="15">
        <v>6375</v>
      </c>
      <c r="E61" s="14">
        <v>26.686364409999999</v>
      </c>
      <c r="F61" s="16">
        <v>0.56871174000000002</v>
      </c>
      <c r="G61" s="14">
        <v>33.732798819999999</v>
      </c>
      <c r="H61" s="16">
        <v>0.72334016999999995</v>
      </c>
      <c r="I61" s="14">
        <v>26.905161320000001</v>
      </c>
      <c r="J61" s="16">
        <v>0.72019745000000002</v>
      </c>
      <c r="K61" s="14">
        <v>5.2561298299999999</v>
      </c>
      <c r="L61" s="16">
        <v>0.26583430000000002</v>
      </c>
      <c r="M61" s="14">
        <v>4.8488073800000002</v>
      </c>
      <c r="N61" s="16">
        <v>0.40798919</v>
      </c>
      <c r="O61" s="14" t="s">
        <v>582</v>
      </c>
      <c r="P61" s="16" t="s">
        <v>582</v>
      </c>
      <c r="Q61" s="14">
        <v>0</v>
      </c>
      <c r="R61" s="16">
        <v>0</v>
      </c>
      <c r="S61" s="14">
        <v>0</v>
      </c>
      <c r="T61" s="16">
        <v>0</v>
      </c>
      <c r="U61" s="14">
        <v>2.5707382399999998</v>
      </c>
      <c r="V61" s="16">
        <v>0.25822602</v>
      </c>
    </row>
    <row r="62" spans="1:22" x14ac:dyDescent="0.25">
      <c r="A62" s="11" t="s">
        <v>532</v>
      </c>
      <c r="B62" s="13">
        <v>4476</v>
      </c>
      <c r="C62" s="14">
        <f>(3/B62*100)</f>
        <v>6.7024128686327081E-2</v>
      </c>
      <c r="D62" s="15">
        <v>4473</v>
      </c>
      <c r="E62" s="14">
        <v>12.570291129999999</v>
      </c>
      <c r="F62" s="16">
        <v>0.47015352999999999</v>
      </c>
      <c r="G62" s="14">
        <v>29.37419972</v>
      </c>
      <c r="H62" s="16">
        <v>0.69072257999999997</v>
      </c>
      <c r="I62" s="14">
        <v>38.637097140000002</v>
      </c>
      <c r="J62" s="16">
        <v>0.73424683000000002</v>
      </c>
      <c r="K62" s="14">
        <v>7.0270653799999998</v>
      </c>
      <c r="L62" s="16">
        <v>0.37151852000000002</v>
      </c>
      <c r="M62" s="14">
        <v>11.675766530000001</v>
      </c>
      <c r="N62" s="16">
        <v>0.40366419999999997</v>
      </c>
      <c r="O62" s="14" t="s">
        <v>582</v>
      </c>
      <c r="P62" s="16" t="s">
        <v>582</v>
      </c>
      <c r="Q62" s="14">
        <v>0</v>
      </c>
      <c r="R62" s="16">
        <v>0</v>
      </c>
      <c r="S62" s="14">
        <v>0</v>
      </c>
      <c r="T62" s="16">
        <v>0</v>
      </c>
      <c r="U62" s="14">
        <v>0.71558012000000004</v>
      </c>
      <c r="V62" s="16">
        <v>0.10949275999999999</v>
      </c>
    </row>
    <row r="63" spans="1:22" x14ac:dyDescent="0.25">
      <c r="A63" s="11" t="s">
        <v>533</v>
      </c>
      <c r="B63" s="13">
        <v>5324</v>
      </c>
      <c r="C63" s="14">
        <f>(13/B63*100)</f>
        <v>0.24417731029301279</v>
      </c>
      <c r="D63" s="15">
        <v>5311</v>
      </c>
      <c r="E63" s="14">
        <v>19.354876399999998</v>
      </c>
      <c r="F63" s="16">
        <v>0.58993147999999995</v>
      </c>
      <c r="G63" s="14">
        <v>24.728372669999999</v>
      </c>
      <c r="H63" s="16">
        <v>0.65460048000000004</v>
      </c>
      <c r="I63" s="14">
        <v>32.015690960000001</v>
      </c>
      <c r="J63" s="16">
        <v>0.71897984999999998</v>
      </c>
      <c r="K63" s="14">
        <v>13.113876210000001</v>
      </c>
      <c r="L63" s="16">
        <v>0.50580950999999996</v>
      </c>
      <c r="M63" s="14">
        <v>0</v>
      </c>
      <c r="N63" s="16">
        <v>0</v>
      </c>
      <c r="O63" s="14" t="s">
        <v>582</v>
      </c>
      <c r="P63" s="16" t="s">
        <v>582</v>
      </c>
      <c r="Q63" s="14">
        <v>4.1378529999999997E-2</v>
      </c>
      <c r="R63" s="16">
        <v>2.938062E-2</v>
      </c>
      <c r="S63" s="14">
        <v>0.15521977000000001</v>
      </c>
      <c r="T63" s="16">
        <v>6.3213549999999993E-2</v>
      </c>
      <c r="U63" s="14">
        <v>10.590585470000001</v>
      </c>
      <c r="V63" s="16">
        <v>0.42971221999999998</v>
      </c>
    </row>
    <row r="64" spans="1:22" x14ac:dyDescent="0.25">
      <c r="A64" s="11" t="s">
        <v>534</v>
      </c>
      <c r="B64" s="13">
        <v>3634</v>
      </c>
      <c r="C64" s="14">
        <f>(3/B64*100)</f>
        <v>8.2553659878921298E-2</v>
      </c>
      <c r="D64" s="15">
        <v>3631</v>
      </c>
      <c r="E64" s="14">
        <v>25.829372469999999</v>
      </c>
      <c r="F64" s="16">
        <v>0.74404457999999996</v>
      </c>
      <c r="G64" s="14">
        <v>39.68839492</v>
      </c>
      <c r="H64" s="16">
        <v>0.98306024999999997</v>
      </c>
      <c r="I64" s="14">
        <v>24.24043077</v>
      </c>
      <c r="J64" s="16">
        <v>0.75498290000000001</v>
      </c>
      <c r="K64" s="14">
        <v>6.7008676999999999</v>
      </c>
      <c r="L64" s="16">
        <v>0.38511790000000001</v>
      </c>
      <c r="M64" s="14">
        <v>0</v>
      </c>
      <c r="N64" s="16">
        <v>0</v>
      </c>
      <c r="O64" s="14" t="s">
        <v>582</v>
      </c>
      <c r="P64" s="16" t="s">
        <v>582</v>
      </c>
      <c r="Q64" s="14">
        <v>0</v>
      </c>
      <c r="R64" s="16">
        <v>0</v>
      </c>
      <c r="S64" s="14">
        <v>8.5540050000000006E-2</v>
      </c>
      <c r="T64" s="16">
        <v>5.036993E-2</v>
      </c>
      <c r="U64" s="14">
        <v>3.45539409</v>
      </c>
      <c r="V64" s="16">
        <v>0.28291368</v>
      </c>
    </row>
    <row r="65" spans="1:22" x14ac:dyDescent="0.25">
      <c r="A65" s="11" t="s">
        <v>535</v>
      </c>
      <c r="B65" s="13">
        <v>5325</v>
      </c>
      <c r="C65" s="14">
        <f>(14/B65*100)</f>
        <v>0.26291079812206569</v>
      </c>
      <c r="D65" s="15">
        <v>5311</v>
      </c>
      <c r="E65" s="14">
        <v>32.833915099999999</v>
      </c>
      <c r="F65" s="16">
        <v>0.78565657</v>
      </c>
      <c r="G65" s="14">
        <v>26.274587560000001</v>
      </c>
      <c r="H65" s="16">
        <v>0.71330289999999996</v>
      </c>
      <c r="I65" s="14">
        <v>30.363307800000001</v>
      </c>
      <c r="J65" s="16">
        <v>0.84983847000000001</v>
      </c>
      <c r="K65" s="14">
        <v>5.66527812</v>
      </c>
      <c r="L65" s="16">
        <v>0.37154849000000001</v>
      </c>
      <c r="M65" s="14">
        <v>0</v>
      </c>
      <c r="N65" s="16">
        <v>0</v>
      </c>
      <c r="O65" s="14" t="s">
        <v>582</v>
      </c>
      <c r="P65" s="16" t="s">
        <v>582</v>
      </c>
      <c r="Q65" s="14">
        <v>0.28931774999999998</v>
      </c>
      <c r="R65" s="16">
        <v>8.8749049999999996E-2</v>
      </c>
      <c r="S65" s="14">
        <v>0</v>
      </c>
      <c r="T65" s="16">
        <v>0</v>
      </c>
      <c r="U65" s="14">
        <v>4.5735936800000001</v>
      </c>
      <c r="V65" s="16">
        <v>0.35458010000000001</v>
      </c>
    </row>
    <row r="66" spans="1:22" x14ac:dyDescent="0.25">
      <c r="A66" s="11" t="s">
        <v>536</v>
      </c>
      <c r="B66" s="13">
        <v>5665</v>
      </c>
      <c r="C66" s="14">
        <f>(82/B66*100)</f>
        <v>1.4474845542806707</v>
      </c>
      <c r="D66" s="15">
        <v>5583</v>
      </c>
      <c r="E66" s="14">
        <v>14.210086130000001</v>
      </c>
      <c r="F66" s="16">
        <v>0.43718430000000003</v>
      </c>
      <c r="G66" s="14">
        <v>21.287206019999999</v>
      </c>
      <c r="H66" s="16">
        <v>0.52659120999999998</v>
      </c>
      <c r="I66" s="14">
        <v>28.29703348</v>
      </c>
      <c r="J66" s="16">
        <v>0.59035773000000002</v>
      </c>
      <c r="K66" s="14">
        <v>16.321699989999999</v>
      </c>
      <c r="L66" s="16">
        <v>0.47864121999999998</v>
      </c>
      <c r="M66" s="14">
        <v>11.135823889999999</v>
      </c>
      <c r="N66" s="16">
        <v>0.36733463999999999</v>
      </c>
      <c r="O66" s="14" t="s">
        <v>582</v>
      </c>
      <c r="P66" s="16" t="s">
        <v>582</v>
      </c>
      <c r="Q66" s="14">
        <v>0</v>
      </c>
      <c r="R66" s="16">
        <v>0</v>
      </c>
      <c r="S66" s="14">
        <v>0</v>
      </c>
      <c r="T66" s="16">
        <v>0</v>
      </c>
      <c r="U66" s="14">
        <v>8.7481504900000004</v>
      </c>
      <c r="V66" s="16">
        <v>0.43735069999999998</v>
      </c>
    </row>
    <row r="67" spans="1:22" x14ac:dyDescent="0.25">
      <c r="A67" s="11" t="s">
        <v>537</v>
      </c>
      <c r="B67" s="13">
        <v>6971</v>
      </c>
      <c r="C67" s="14">
        <f>(480/B67*100)</f>
        <v>6.8856692009754692</v>
      </c>
      <c r="D67" s="15">
        <v>6491</v>
      </c>
      <c r="E67" s="14">
        <v>34.777674150000003</v>
      </c>
      <c r="F67" s="16">
        <v>0.72300790000000004</v>
      </c>
      <c r="G67" s="14">
        <v>29.914216079999999</v>
      </c>
      <c r="H67" s="16">
        <v>0.63295303000000003</v>
      </c>
      <c r="I67" s="14">
        <v>21.363191650000001</v>
      </c>
      <c r="J67" s="16">
        <v>0.62120282999999998</v>
      </c>
      <c r="K67" s="14">
        <v>5.35449894</v>
      </c>
      <c r="L67" s="16">
        <v>0.35490877999999998</v>
      </c>
      <c r="M67" s="14">
        <v>5.3457863000000003</v>
      </c>
      <c r="N67" s="16">
        <v>0.44287100000000001</v>
      </c>
      <c r="O67" s="14" t="s">
        <v>582</v>
      </c>
      <c r="P67" s="16" t="s">
        <v>582</v>
      </c>
      <c r="Q67" s="14">
        <v>0</v>
      </c>
      <c r="R67" s="16">
        <v>0</v>
      </c>
      <c r="S67" s="14">
        <v>0</v>
      </c>
      <c r="T67" s="16">
        <v>0</v>
      </c>
      <c r="U67" s="14">
        <v>3.2446328800000002</v>
      </c>
      <c r="V67" s="16">
        <v>0.24309801</v>
      </c>
    </row>
    <row r="68" spans="1:22" x14ac:dyDescent="0.25">
      <c r="A68" s="11" t="s">
        <v>538</v>
      </c>
      <c r="B68" s="13">
        <v>12083</v>
      </c>
      <c r="C68" s="14">
        <f>(30/B68*100)</f>
        <v>0.2482827112472068</v>
      </c>
      <c r="D68" s="15">
        <v>12053</v>
      </c>
      <c r="E68" s="14">
        <v>24.0083989</v>
      </c>
      <c r="F68" s="16">
        <v>0.38893013999999998</v>
      </c>
      <c r="G68" s="14">
        <v>29.58796418</v>
      </c>
      <c r="H68" s="16">
        <v>0.42117166</v>
      </c>
      <c r="I68" s="14">
        <v>21.463822669999999</v>
      </c>
      <c r="J68" s="16">
        <v>0.35595745000000001</v>
      </c>
      <c r="K68" s="14">
        <v>5.1079923999999997</v>
      </c>
      <c r="L68" s="16">
        <v>0.18021776</v>
      </c>
      <c r="M68" s="14">
        <v>14.943834799999999</v>
      </c>
      <c r="N68" s="16">
        <v>0.29651817000000003</v>
      </c>
      <c r="O68" s="14" t="s">
        <v>582</v>
      </c>
      <c r="P68" s="16" t="s">
        <v>582</v>
      </c>
      <c r="Q68" s="14">
        <v>0</v>
      </c>
      <c r="R68" s="16">
        <v>0</v>
      </c>
      <c r="S68" s="14">
        <v>0</v>
      </c>
      <c r="T68" s="16">
        <v>0</v>
      </c>
      <c r="U68" s="14">
        <v>4.8879870499999996</v>
      </c>
      <c r="V68" s="16">
        <v>0.19777955</v>
      </c>
    </row>
    <row r="69" spans="1:22" x14ac:dyDescent="0.25">
      <c r="A69" s="11" t="s">
        <v>539</v>
      </c>
      <c r="B69" s="13">
        <v>4876</v>
      </c>
      <c r="C69" s="14">
        <f>(0/B69*100)</f>
        <v>0</v>
      </c>
      <c r="D69" s="15">
        <v>4876</v>
      </c>
      <c r="E69" s="14">
        <v>24.99553848</v>
      </c>
      <c r="F69" s="16">
        <v>0.68713939000000002</v>
      </c>
      <c r="G69" s="14">
        <v>28.07463984</v>
      </c>
      <c r="H69" s="16">
        <v>0.74766628999999996</v>
      </c>
      <c r="I69" s="14">
        <v>36.424148479999999</v>
      </c>
      <c r="J69" s="16">
        <v>0.84820291999999997</v>
      </c>
      <c r="K69" s="14">
        <v>9.9315952599999999</v>
      </c>
      <c r="L69" s="16">
        <v>0.61146274</v>
      </c>
      <c r="M69" s="14">
        <v>0</v>
      </c>
      <c r="N69" s="16">
        <v>0</v>
      </c>
      <c r="O69" s="14" t="s">
        <v>582</v>
      </c>
      <c r="P69" s="16" t="s">
        <v>582</v>
      </c>
      <c r="Q69" s="14">
        <v>0</v>
      </c>
      <c r="R69" s="16">
        <v>0</v>
      </c>
      <c r="S69" s="14">
        <v>0</v>
      </c>
      <c r="T69" s="16">
        <v>0</v>
      </c>
      <c r="U69" s="14">
        <v>0.57407794999999995</v>
      </c>
      <c r="V69" s="16">
        <v>0.16032005999999999</v>
      </c>
    </row>
    <row r="70" spans="1:22" x14ac:dyDescent="0.25">
      <c r="A70" s="11" t="s">
        <v>540</v>
      </c>
      <c r="B70" s="13">
        <v>6036</v>
      </c>
      <c r="C70" s="14">
        <f>(223/B70*100)</f>
        <v>3.6944996686547382</v>
      </c>
      <c r="D70" s="15">
        <v>5813</v>
      </c>
      <c r="E70" s="14">
        <v>27.581127389999999</v>
      </c>
      <c r="F70" s="16">
        <v>0.94809319000000003</v>
      </c>
      <c r="G70" s="14">
        <v>35.821377140000003</v>
      </c>
      <c r="H70" s="16">
        <v>0.75477693999999995</v>
      </c>
      <c r="I70" s="14">
        <v>25.387135310000001</v>
      </c>
      <c r="J70" s="16">
        <v>0.77712327000000003</v>
      </c>
      <c r="K70" s="14">
        <v>2.86915472</v>
      </c>
      <c r="L70" s="16">
        <v>0.33556881</v>
      </c>
      <c r="M70" s="14">
        <v>4.3266809899999998</v>
      </c>
      <c r="N70" s="16">
        <v>0.28253083000000001</v>
      </c>
      <c r="O70" s="14" t="s">
        <v>582</v>
      </c>
      <c r="P70" s="16" t="s">
        <v>582</v>
      </c>
      <c r="Q70" s="14">
        <v>0</v>
      </c>
      <c r="R70" s="16">
        <v>0</v>
      </c>
      <c r="S70" s="14">
        <v>0</v>
      </c>
      <c r="T70" s="16">
        <v>0</v>
      </c>
      <c r="U70" s="14">
        <v>4.0145244499999997</v>
      </c>
      <c r="V70" s="16">
        <v>0.30096835</v>
      </c>
    </row>
    <row r="71" spans="1:22" x14ac:dyDescent="0.25">
      <c r="A71" s="11" t="s">
        <v>541</v>
      </c>
      <c r="B71" s="13">
        <v>6115</v>
      </c>
      <c r="C71" s="14">
        <f>(23/B71*100)</f>
        <v>0.3761242845461979</v>
      </c>
      <c r="D71" s="15">
        <v>6092</v>
      </c>
      <c r="E71" s="14">
        <v>17.757715189999999</v>
      </c>
      <c r="F71" s="16">
        <v>0.52974918000000004</v>
      </c>
      <c r="G71" s="14">
        <v>38.909870269999999</v>
      </c>
      <c r="H71" s="16">
        <v>0.63747085000000003</v>
      </c>
      <c r="I71" s="14">
        <v>31.49776928</v>
      </c>
      <c r="J71" s="16">
        <v>0.57761182</v>
      </c>
      <c r="K71" s="14">
        <v>5.7434357699999996</v>
      </c>
      <c r="L71" s="16">
        <v>0.26612797999999999</v>
      </c>
      <c r="M71" s="14">
        <v>5.67548225</v>
      </c>
      <c r="N71" s="16">
        <v>0.27705200000000002</v>
      </c>
      <c r="O71" s="14" t="s">
        <v>582</v>
      </c>
      <c r="P71" s="16" t="s">
        <v>582</v>
      </c>
      <c r="Q71" s="14">
        <v>0</v>
      </c>
      <c r="R71" s="16">
        <v>0</v>
      </c>
      <c r="S71" s="14">
        <v>0</v>
      </c>
      <c r="T71" s="16">
        <v>0</v>
      </c>
      <c r="U71" s="14">
        <v>0.41572724</v>
      </c>
      <c r="V71" s="16">
        <v>0.10383634</v>
      </c>
    </row>
    <row r="72" spans="1:22" x14ac:dyDescent="0.25">
      <c r="A72" s="11" t="s">
        <v>542</v>
      </c>
      <c r="B72" s="13">
        <v>7708</v>
      </c>
      <c r="C72" s="14">
        <f>(5/B72*100)</f>
        <v>6.4867669953295279E-2</v>
      </c>
      <c r="D72" s="15">
        <v>7703</v>
      </c>
      <c r="E72" s="14">
        <v>10.09812919</v>
      </c>
      <c r="F72" s="16">
        <v>0.37421344000000001</v>
      </c>
      <c r="G72" s="14">
        <v>21.559376060000002</v>
      </c>
      <c r="H72" s="16">
        <v>0.58909005999999997</v>
      </c>
      <c r="I72" s="14">
        <v>46.003327229999996</v>
      </c>
      <c r="J72" s="16">
        <v>0.85616552000000001</v>
      </c>
      <c r="K72" s="14">
        <v>13.848594220000001</v>
      </c>
      <c r="L72" s="16">
        <v>0.44897344</v>
      </c>
      <c r="M72" s="14">
        <v>8.2003239800000003</v>
      </c>
      <c r="N72" s="16">
        <v>0.96499683000000003</v>
      </c>
      <c r="O72" s="14" t="s">
        <v>582</v>
      </c>
      <c r="P72" s="16" t="s">
        <v>582</v>
      </c>
      <c r="Q72" s="14">
        <v>0</v>
      </c>
      <c r="R72" s="16">
        <v>0</v>
      </c>
      <c r="S72" s="14">
        <v>0</v>
      </c>
      <c r="T72" s="16">
        <v>0</v>
      </c>
      <c r="U72" s="14">
        <v>0.29024931999999998</v>
      </c>
      <c r="V72" s="16">
        <v>6.1188800000000002E-2</v>
      </c>
    </row>
    <row r="73" spans="1:22" x14ac:dyDescent="0.25">
      <c r="A73" s="11" t="s">
        <v>543</v>
      </c>
      <c r="B73" s="13">
        <v>8249</v>
      </c>
      <c r="C73" s="14">
        <f>(166/B73*100)</f>
        <v>2.0123651351678991</v>
      </c>
      <c r="D73" s="15">
        <v>8083</v>
      </c>
      <c r="E73" s="14">
        <v>16.434924680000002</v>
      </c>
      <c r="F73" s="16">
        <v>0.61630523000000004</v>
      </c>
      <c r="G73" s="14">
        <v>26.753570830000001</v>
      </c>
      <c r="H73" s="16">
        <v>0.68566932000000003</v>
      </c>
      <c r="I73" s="14">
        <v>38.991644280000003</v>
      </c>
      <c r="J73" s="16">
        <v>0.80004328000000002</v>
      </c>
      <c r="K73" s="14">
        <v>5.4902339400000004</v>
      </c>
      <c r="L73" s="16">
        <v>0.28600473999999998</v>
      </c>
      <c r="M73" s="14">
        <v>11.48330339</v>
      </c>
      <c r="N73" s="16">
        <v>0.72301694000000005</v>
      </c>
      <c r="O73" s="14" t="s">
        <v>582</v>
      </c>
      <c r="P73" s="16" t="s">
        <v>582</v>
      </c>
      <c r="Q73" s="14">
        <v>0</v>
      </c>
      <c r="R73" s="16">
        <v>0</v>
      </c>
      <c r="S73" s="14">
        <v>0</v>
      </c>
      <c r="T73" s="16">
        <v>0</v>
      </c>
      <c r="U73" s="14">
        <v>0.84632288</v>
      </c>
      <c r="V73" s="16">
        <v>0.16495862</v>
      </c>
    </row>
    <row r="74" spans="1:22" x14ac:dyDescent="0.25">
      <c r="A74" s="11" t="s">
        <v>544</v>
      </c>
      <c r="B74" s="13">
        <v>4692</v>
      </c>
      <c r="C74" s="14">
        <f>(82/B74*100)</f>
        <v>1.7476555839727195</v>
      </c>
      <c r="D74" s="15">
        <v>4610</v>
      </c>
      <c r="E74" s="14">
        <v>28.711319530000001</v>
      </c>
      <c r="F74" s="16">
        <v>0.74868573000000005</v>
      </c>
      <c r="G74" s="14">
        <v>30.711016010000002</v>
      </c>
      <c r="H74" s="16">
        <v>0.83150908000000001</v>
      </c>
      <c r="I74" s="14">
        <v>24.007666740000001</v>
      </c>
      <c r="J74" s="16">
        <v>0.68620848999999995</v>
      </c>
      <c r="K74" s="14">
        <v>9.7352884999999993</v>
      </c>
      <c r="L74" s="16">
        <v>0.43779899</v>
      </c>
      <c r="M74" s="14">
        <v>0</v>
      </c>
      <c r="N74" s="16">
        <v>0</v>
      </c>
      <c r="O74" s="14" t="s">
        <v>582</v>
      </c>
      <c r="P74" s="16" t="s">
        <v>582</v>
      </c>
      <c r="Q74" s="14">
        <v>0</v>
      </c>
      <c r="R74" s="16">
        <v>0</v>
      </c>
      <c r="S74" s="14">
        <v>0.34080381999999998</v>
      </c>
      <c r="T74" s="16">
        <v>0.10694742</v>
      </c>
      <c r="U74" s="14">
        <v>6.4939053900000001</v>
      </c>
      <c r="V74" s="16">
        <v>0.39823307000000002</v>
      </c>
    </row>
    <row r="75" spans="1:22" x14ac:dyDescent="0.25">
      <c r="A75" s="11" t="s">
        <v>545</v>
      </c>
      <c r="B75" s="13">
        <v>5375</v>
      </c>
      <c r="C75" s="14">
        <f>(259/B75*100)</f>
        <v>4.8186046511627909</v>
      </c>
      <c r="D75" s="15">
        <v>5116</v>
      </c>
      <c r="E75" s="14">
        <v>29.046047919999999</v>
      </c>
      <c r="F75" s="16">
        <v>0.75783619999999996</v>
      </c>
      <c r="G75" s="14">
        <v>25.694172389999999</v>
      </c>
      <c r="H75" s="16">
        <v>0.65931128000000006</v>
      </c>
      <c r="I75" s="14">
        <v>23.441783990000001</v>
      </c>
      <c r="J75" s="16">
        <v>0.75189329999999999</v>
      </c>
      <c r="K75" s="14">
        <v>5.89897837</v>
      </c>
      <c r="L75" s="16">
        <v>0.36637343</v>
      </c>
      <c r="M75" s="14">
        <v>8.2993948100000008</v>
      </c>
      <c r="N75" s="16">
        <v>0.72809756000000003</v>
      </c>
      <c r="O75" s="14" t="s">
        <v>582</v>
      </c>
      <c r="P75" s="16" t="s">
        <v>582</v>
      </c>
      <c r="Q75" s="14">
        <v>0</v>
      </c>
      <c r="R75" s="16">
        <v>0</v>
      </c>
      <c r="S75" s="14">
        <v>0</v>
      </c>
      <c r="T75" s="16">
        <v>0</v>
      </c>
      <c r="U75" s="14">
        <v>7.6196225200000001</v>
      </c>
      <c r="V75" s="16">
        <v>0.50676480999999995</v>
      </c>
    </row>
    <row r="76" spans="1:22" x14ac:dyDescent="0.25">
      <c r="A76" s="11" t="s">
        <v>546</v>
      </c>
      <c r="B76" s="13">
        <v>14167</v>
      </c>
      <c r="C76" s="14">
        <f>(233/B76*100)</f>
        <v>1.6446671843015459</v>
      </c>
      <c r="D76" s="15">
        <v>13934</v>
      </c>
      <c r="E76" s="14">
        <v>29.170929610000002</v>
      </c>
      <c r="F76" s="16">
        <v>0.52284774999999994</v>
      </c>
      <c r="G76" s="14">
        <v>28.85690992</v>
      </c>
      <c r="H76" s="16">
        <v>0.51426950000000005</v>
      </c>
      <c r="I76" s="14">
        <v>21.28996939</v>
      </c>
      <c r="J76" s="16">
        <v>0.41416299000000001</v>
      </c>
      <c r="K76" s="14">
        <v>5.7203404300000003</v>
      </c>
      <c r="L76" s="16">
        <v>0.25437478000000002</v>
      </c>
      <c r="M76" s="14">
        <v>12.057652900000001</v>
      </c>
      <c r="N76" s="16">
        <v>0.48522748999999998</v>
      </c>
      <c r="O76" s="14" t="s">
        <v>582</v>
      </c>
      <c r="P76" s="16" t="s">
        <v>582</v>
      </c>
      <c r="Q76" s="14">
        <v>0</v>
      </c>
      <c r="R76" s="16">
        <v>0</v>
      </c>
      <c r="S76" s="14">
        <v>0</v>
      </c>
      <c r="T76" s="16">
        <v>0</v>
      </c>
      <c r="U76" s="14">
        <v>2.9041977499999998</v>
      </c>
      <c r="V76" s="16">
        <v>0.23774927000000001</v>
      </c>
    </row>
    <row r="77" spans="1:22" x14ac:dyDescent="0.25">
      <c r="A77" s="11" t="s">
        <v>547</v>
      </c>
      <c r="B77" s="13">
        <v>6062</v>
      </c>
      <c r="C77" s="14">
        <f>(201/B77*100)</f>
        <v>3.3157373804025072</v>
      </c>
      <c r="D77" s="15">
        <v>5861</v>
      </c>
      <c r="E77" s="14">
        <v>14.953277180000001</v>
      </c>
      <c r="F77" s="16">
        <v>0.44048217000000001</v>
      </c>
      <c r="G77" s="14">
        <v>26.496580659999999</v>
      </c>
      <c r="H77" s="16">
        <v>0.71656788000000005</v>
      </c>
      <c r="I77" s="14">
        <v>27.659037290000001</v>
      </c>
      <c r="J77" s="16">
        <v>0.64761029000000003</v>
      </c>
      <c r="K77" s="14">
        <v>7.9868435</v>
      </c>
      <c r="L77" s="16">
        <v>0.34778956999999999</v>
      </c>
      <c r="M77" s="14">
        <v>11.53011268</v>
      </c>
      <c r="N77" s="16">
        <v>0.59986209000000001</v>
      </c>
      <c r="O77" s="14" t="s">
        <v>582</v>
      </c>
      <c r="P77" s="16" t="s">
        <v>582</v>
      </c>
      <c r="Q77" s="14">
        <v>0</v>
      </c>
      <c r="R77" s="16">
        <v>0</v>
      </c>
      <c r="S77" s="14">
        <v>0</v>
      </c>
      <c r="T77" s="16">
        <v>0</v>
      </c>
      <c r="U77" s="14">
        <v>11.37414869</v>
      </c>
      <c r="V77" s="16">
        <v>0.5494791</v>
      </c>
    </row>
    <row r="78" spans="1:22" x14ac:dyDescent="0.25">
      <c r="A78" s="11" t="s">
        <v>548</v>
      </c>
      <c r="B78" s="13">
        <v>5826</v>
      </c>
      <c r="C78" s="14">
        <f>(0/B78*100)</f>
        <v>0</v>
      </c>
      <c r="D78" s="15">
        <v>5826</v>
      </c>
      <c r="E78" s="14">
        <v>29.73679628</v>
      </c>
      <c r="F78" s="16">
        <v>0.80041026999999998</v>
      </c>
      <c r="G78" s="14">
        <v>30.398176920000001</v>
      </c>
      <c r="H78" s="16">
        <v>0.90015133000000003</v>
      </c>
      <c r="I78" s="14">
        <v>35.664150589999998</v>
      </c>
      <c r="J78" s="16">
        <v>0.93664720999999995</v>
      </c>
      <c r="K78" s="14">
        <v>3.9390780599999999</v>
      </c>
      <c r="L78" s="16">
        <v>0.44707221000000003</v>
      </c>
      <c r="M78" s="14">
        <v>0</v>
      </c>
      <c r="N78" s="16">
        <v>0</v>
      </c>
      <c r="O78" s="14" t="s">
        <v>582</v>
      </c>
      <c r="P78" s="16" t="s">
        <v>582</v>
      </c>
      <c r="Q78" s="14">
        <v>2.4295359999999998E-2</v>
      </c>
      <c r="R78" s="16">
        <v>2.426712E-2</v>
      </c>
      <c r="S78" s="14">
        <v>4.2695120000000003E-2</v>
      </c>
      <c r="T78" s="16">
        <v>2.353601E-2</v>
      </c>
      <c r="U78" s="14">
        <v>0.19480765999999999</v>
      </c>
      <c r="V78" s="16">
        <v>7.1036959999999996E-2</v>
      </c>
    </row>
    <row r="79" spans="1:22" ht="24.95" customHeight="1" x14ac:dyDescent="0.25">
      <c r="A79" s="11" t="s">
        <v>549</v>
      </c>
      <c r="B79" s="13">
        <v>1657</v>
      </c>
      <c r="C79" s="14">
        <f>(41/B79*100)</f>
        <v>2.4743512371756187</v>
      </c>
      <c r="D79" s="15">
        <v>1616</v>
      </c>
      <c r="E79" s="14">
        <v>17.601308629999998</v>
      </c>
      <c r="F79" s="16">
        <v>1.21927893</v>
      </c>
      <c r="G79" s="14">
        <v>32.921758259999997</v>
      </c>
      <c r="H79" s="16">
        <v>1.5468712</v>
      </c>
      <c r="I79" s="14">
        <v>32.114772700000003</v>
      </c>
      <c r="J79" s="16">
        <v>1.2772469500000001</v>
      </c>
      <c r="K79" s="14">
        <v>14.20954974</v>
      </c>
      <c r="L79" s="16">
        <v>1.3316676700000001</v>
      </c>
      <c r="M79" s="14">
        <v>0</v>
      </c>
      <c r="N79" s="16">
        <v>0</v>
      </c>
      <c r="O79" s="14" t="s">
        <v>582</v>
      </c>
      <c r="P79" s="16" t="s">
        <v>582</v>
      </c>
      <c r="Q79" s="14">
        <v>0</v>
      </c>
      <c r="R79" s="16">
        <v>0</v>
      </c>
      <c r="S79" s="14">
        <v>7.0881390000000002E-2</v>
      </c>
      <c r="T79" s="16">
        <v>7.4076459999999997E-2</v>
      </c>
      <c r="U79" s="14">
        <v>3.0817292699999999</v>
      </c>
      <c r="V79" s="16">
        <v>0.39512081999999998</v>
      </c>
    </row>
    <row r="80" spans="1:22" x14ac:dyDescent="0.25">
      <c r="A80" s="11" t="s">
        <v>550</v>
      </c>
      <c r="B80" s="13">
        <v>7841</v>
      </c>
      <c r="C80" s="14">
        <f>(0/B80*100)</f>
        <v>0</v>
      </c>
      <c r="D80" s="15">
        <v>7841</v>
      </c>
      <c r="E80" s="14">
        <v>48.721379059999997</v>
      </c>
      <c r="F80" s="16">
        <v>0.87262276000000005</v>
      </c>
      <c r="G80" s="14">
        <v>35.993033349999997</v>
      </c>
      <c r="H80" s="16">
        <v>0.80131896999999996</v>
      </c>
      <c r="I80" s="14">
        <v>13.28433291</v>
      </c>
      <c r="J80" s="16">
        <v>0.64637328000000005</v>
      </c>
      <c r="K80" s="14">
        <v>1.80294551</v>
      </c>
      <c r="L80" s="16">
        <v>0.23095213000000001</v>
      </c>
      <c r="M80" s="14">
        <v>0</v>
      </c>
      <c r="N80" s="16">
        <v>0</v>
      </c>
      <c r="O80" s="14" t="s">
        <v>582</v>
      </c>
      <c r="P80" s="16" t="s">
        <v>582</v>
      </c>
      <c r="Q80" s="14">
        <v>0</v>
      </c>
      <c r="R80" s="16">
        <v>0</v>
      </c>
      <c r="S80" s="14">
        <v>1.7029200000000001E-2</v>
      </c>
      <c r="T80" s="16">
        <v>1.6995909999999999E-2</v>
      </c>
      <c r="U80" s="14">
        <v>0.18127997000000001</v>
      </c>
      <c r="V80" s="16">
        <v>6.0612640000000002E-2</v>
      </c>
    </row>
    <row r="81" spans="1:22" x14ac:dyDescent="0.25">
      <c r="A81" s="19" t="s">
        <v>551</v>
      </c>
      <c r="B81" s="13">
        <v>8861</v>
      </c>
      <c r="C81" s="14">
        <f>(78/B81*100)</f>
        <v>0.88026182146484599</v>
      </c>
      <c r="D81" s="15">
        <v>8783</v>
      </c>
      <c r="E81" s="14">
        <v>30.824104649999999</v>
      </c>
      <c r="F81" s="16">
        <v>0.81065136000000004</v>
      </c>
      <c r="G81" s="14">
        <v>27.54749636</v>
      </c>
      <c r="H81" s="16">
        <v>0.70495916000000003</v>
      </c>
      <c r="I81" s="14">
        <v>27.800089809999999</v>
      </c>
      <c r="J81" s="16">
        <v>0.76969478999999996</v>
      </c>
      <c r="K81" s="14">
        <v>2.7491232399999999</v>
      </c>
      <c r="L81" s="16">
        <v>0.25091219999999997</v>
      </c>
      <c r="M81" s="14">
        <v>10.524507789999999</v>
      </c>
      <c r="N81" s="16">
        <v>0.71870358000000001</v>
      </c>
      <c r="O81" s="14" t="s">
        <v>582</v>
      </c>
      <c r="P81" s="16" t="s">
        <v>582</v>
      </c>
      <c r="Q81" s="14">
        <v>0</v>
      </c>
      <c r="R81" s="16">
        <v>0</v>
      </c>
      <c r="S81" s="14">
        <v>0</v>
      </c>
      <c r="T81" s="16">
        <v>0</v>
      </c>
      <c r="U81" s="14">
        <v>0.55467814999999998</v>
      </c>
      <c r="V81" s="16">
        <v>9.1423870000000004E-2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3.2579579399999998</v>
      </c>
      <c r="F7" s="16">
        <v>0.19144876999999999</v>
      </c>
      <c r="G7" s="14">
        <v>7.7831040399999996</v>
      </c>
      <c r="H7" s="16">
        <v>0.32627157000000001</v>
      </c>
      <c r="I7" s="14">
        <v>29.036613939999999</v>
      </c>
      <c r="J7" s="16">
        <v>0.62236610999999997</v>
      </c>
      <c r="K7" s="14">
        <v>42.971600549999998</v>
      </c>
      <c r="L7" s="16">
        <v>0.74611452</v>
      </c>
      <c r="M7" s="14">
        <v>14.71754432</v>
      </c>
      <c r="N7" s="16">
        <v>0.49760631</v>
      </c>
      <c r="O7" s="14" t="s">
        <v>582</v>
      </c>
      <c r="P7" s="16" t="s">
        <v>582</v>
      </c>
      <c r="Q7" s="14">
        <v>0</v>
      </c>
      <c r="R7" s="16">
        <v>0</v>
      </c>
      <c r="S7" s="14">
        <v>0</v>
      </c>
      <c r="T7" s="16">
        <v>0</v>
      </c>
      <c r="U7" s="14">
        <v>2.2331792099999999</v>
      </c>
      <c r="V7" s="16">
        <v>0.14116070999999999</v>
      </c>
    </row>
    <row r="8" spans="1:22" x14ac:dyDescent="0.25">
      <c r="A8" s="11" t="s">
        <v>478</v>
      </c>
      <c r="B8" s="13">
        <v>7007</v>
      </c>
      <c r="C8" s="14">
        <f>(58/B8*100)</f>
        <v>0.82774368488654193</v>
      </c>
      <c r="D8" s="15">
        <v>6949</v>
      </c>
      <c r="E8" s="14">
        <v>2.9448839499999999</v>
      </c>
      <c r="F8" s="16">
        <v>0.22108132999999999</v>
      </c>
      <c r="G8" s="14">
        <v>5.6335626000000003</v>
      </c>
      <c r="H8" s="16">
        <v>0.37833840000000002</v>
      </c>
      <c r="I8" s="14">
        <v>12.82041242</v>
      </c>
      <c r="J8" s="16">
        <v>0.53250090000000005</v>
      </c>
      <c r="K8" s="14">
        <v>56.88156214</v>
      </c>
      <c r="L8" s="16">
        <v>1.0628703100000001</v>
      </c>
      <c r="M8" s="14">
        <v>16.855711379999999</v>
      </c>
      <c r="N8" s="16">
        <v>0.87237944000000001</v>
      </c>
      <c r="O8" s="14" t="s">
        <v>582</v>
      </c>
      <c r="P8" s="16" t="s">
        <v>582</v>
      </c>
      <c r="Q8" s="14">
        <v>0.47490385000000002</v>
      </c>
      <c r="R8" s="16">
        <v>0.11687626</v>
      </c>
      <c r="S8" s="14">
        <v>0</v>
      </c>
      <c r="T8" s="16">
        <v>0</v>
      </c>
      <c r="U8" s="14">
        <v>4.3889636599999999</v>
      </c>
      <c r="V8" s="16">
        <v>0.30618643000000001</v>
      </c>
    </row>
    <row r="9" spans="1:22" x14ac:dyDescent="0.25">
      <c r="A9" s="11" t="s">
        <v>479</v>
      </c>
      <c r="B9" s="13">
        <v>9651</v>
      </c>
      <c r="C9" s="14">
        <f>(519/B9*100)</f>
        <v>5.3776810693192418</v>
      </c>
      <c r="D9" s="15">
        <v>9132</v>
      </c>
      <c r="E9" s="14">
        <v>3.7653446100000001</v>
      </c>
      <c r="F9" s="16">
        <v>0.25626664999999998</v>
      </c>
      <c r="G9" s="14">
        <v>5.9701995400000003</v>
      </c>
      <c r="H9" s="16">
        <v>0.30898824000000003</v>
      </c>
      <c r="I9" s="14">
        <v>17.50148123</v>
      </c>
      <c r="J9" s="16">
        <v>0.41412863999999999</v>
      </c>
      <c r="K9" s="14">
        <v>58.902389710000001</v>
      </c>
      <c r="L9" s="16">
        <v>0.77061358000000002</v>
      </c>
      <c r="M9" s="14">
        <v>5.1532427299999997</v>
      </c>
      <c r="N9" s="16">
        <v>0.39647491000000001</v>
      </c>
      <c r="O9" s="14" t="s">
        <v>582</v>
      </c>
      <c r="P9" s="16" t="s">
        <v>582</v>
      </c>
      <c r="Q9" s="14">
        <v>3.1546866900000001</v>
      </c>
      <c r="R9" s="16">
        <v>0.56443255999999997</v>
      </c>
      <c r="S9" s="14">
        <v>0</v>
      </c>
      <c r="T9" s="16">
        <v>0</v>
      </c>
      <c r="U9" s="14">
        <v>5.5526554900000002</v>
      </c>
      <c r="V9" s="16">
        <v>0.32463931000000001</v>
      </c>
    </row>
    <row r="10" spans="1:22" x14ac:dyDescent="0.25">
      <c r="A10" s="11" t="s">
        <v>480</v>
      </c>
      <c r="B10" s="13">
        <v>20058</v>
      </c>
      <c r="C10" s="14">
        <f>(548/B10*100)</f>
        <v>2.7320769767673747</v>
      </c>
      <c r="D10" s="15">
        <v>19510</v>
      </c>
      <c r="E10" s="14">
        <v>7.2603635000000004</v>
      </c>
      <c r="F10" s="16">
        <v>0.34008538999999999</v>
      </c>
      <c r="G10" s="14">
        <v>11.7486242</v>
      </c>
      <c r="H10" s="16">
        <v>0.41058656999999998</v>
      </c>
      <c r="I10" s="14">
        <v>27.608634980000001</v>
      </c>
      <c r="J10" s="16">
        <v>0.58398196999999996</v>
      </c>
      <c r="K10" s="14">
        <v>43.898410200000001</v>
      </c>
      <c r="L10" s="16">
        <v>0.76175495000000004</v>
      </c>
      <c r="M10" s="14">
        <v>7.6103678800000001</v>
      </c>
      <c r="N10" s="16">
        <v>0.36816956000000001</v>
      </c>
      <c r="O10" s="14" t="s">
        <v>582</v>
      </c>
      <c r="P10" s="16" t="s">
        <v>582</v>
      </c>
      <c r="Q10" s="14">
        <v>0</v>
      </c>
      <c r="R10" s="16">
        <v>0</v>
      </c>
      <c r="S10" s="14">
        <v>0</v>
      </c>
      <c r="T10" s="16">
        <v>0</v>
      </c>
      <c r="U10" s="14">
        <v>1.8735992400000001</v>
      </c>
      <c r="V10" s="16">
        <v>0.19497010000000001</v>
      </c>
    </row>
    <row r="11" spans="1:22" x14ac:dyDescent="0.25">
      <c r="A11" s="11" t="s">
        <v>481</v>
      </c>
      <c r="B11" s="13">
        <v>7053</v>
      </c>
      <c r="C11" s="14">
        <f>(107/B11*100)</f>
        <v>1.5170849283992627</v>
      </c>
      <c r="D11" s="15">
        <v>6946</v>
      </c>
      <c r="E11" s="14">
        <v>6.7923893599999996</v>
      </c>
      <c r="F11" s="16">
        <v>0.43816557</v>
      </c>
      <c r="G11" s="14">
        <v>7.3375430699999997</v>
      </c>
      <c r="H11" s="16">
        <v>0.37440245</v>
      </c>
      <c r="I11" s="14">
        <v>26.067472240000001</v>
      </c>
      <c r="J11" s="16">
        <v>0.70000974000000005</v>
      </c>
      <c r="K11" s="14">
        <v>46.474462410000001</v>
      </c>
      <c r="L11" s="16">
        <v>1.19973928</v>
      </c>
      <c r="M11" s="14">
        <v>10.47164394</v>
      </c>
      <c r="N11" s="16">
        <v>0.57021394000000003</v>
      </c>
      <c r="O11" s="14" t="s">
        <v>582</v>
      </c>
      <c r="P11" s="16" t="s">
        <v>582</v>
      </c>
      <c r="Q11" s="14">
        <v>0</v>
      </c>
      <c r="R11" s="16">
        <v>0</v>
      </c>
      <c r="S11" s="14">
        <v>0</v>
      </c>
      <c r="T11" s="16">
        <v>0</v>
      </c>
      <c r="U11" s="14">
        <v>2.85648897</v>
      </c>
      <c r="V11" s="16">
        <v>0.30272286999999998</v>
      </c>
    </row>
    <row r="12" spans="1:22" x14ac:dyDescent="0.25">
      <c r="A12" s="11" t="s">
        <v>482</v>
      </c>
      <c r="B12" s="13">
        <v>6894</v>
      </c>
      <c r="C12" s="14">
        <f>(59/B12*100)</f>
        <v>0.85581665216129965</v>
      </c>
      <c r="D12" s="15">
        <v>6835</v>
      </c>
      <c r="E12" s="14">
        <v>4.6510697399999996</v>
      </c>
      <c r="F12" s="16">
        <v>0.33337082000000001</v>
      </c>
      <c r="G12" s="14">
        <v>7.9107344199999998</v>
      </c>
      <c r="H12" s="16">
        <v>0.40967223000000003</v>
      </c>
      <c r="I12" s="14">
        <v>20.568021420000001</v>
      </c>
      <c r="J12" s="16">
        <v>0.76271942000000004</v>
      </c>
      <c r="K12" s="14">
        <v>57.497444539999996</v>
      </c>
      <c r="L12" s="16">
        <v>1.2716718199999999</v>
      </c>
      <c r="M12" s="14">
        <v>3.9779236600000001</v>
      </c>
      <c r="N12" s="16">
        <v>0.38596943</v>
      </c>
      <c r="O12" s="14" t="s">
        <v>582</v>
      </c>
      <c r="P12" s="16" t="s">
        <v>582</v>
      </c>
      <c r="Q12" s="14">
        <v>2.3477860100000001</v>
      </c>
      <c r="R12" s="16">
        <v>0.59181510000000004</v>
      </c>
      <c r="S12" s="14">
        <v>0</v>
      </c>
      <c r="T12" s="16">
        <v>0</v>
      </c>
      <c r="U12" s="14">
        <v>3.0470202199999998</v>
      </c>
      <c r="V12" s="16">
        <v>0.25999231</v>
      </c>
    </row>
    <row r="13" spans="1:22" x14ac:dyDescent="0.25">
      <c r="A13" s="11" t="s">
        <v>483</v>
      </c>
      <c r="B13" s="13">
        <v>7161</v>
      </c>
      <c r="C13" s="14">
        <f>(138/B13*100)</f>
        <v>1.9271051529116048</v>
      </c>
      <c r="D13" s="15">
        <v>7023</v>
      </c>
      <c r="E13" s="14">
        <v>2.5162608</v>
      </c>
      <c r="F13" s="16">
        <v>0.23695668</v>
      </c>
      <c r="G13" s="14">
        <v>6.7374009199999998</v>
      </c>
      <c r="H13" s="16">
        <v>0.38742405000000002</v>
      </c>
      <c r="I13" s="14">
        <v>23.660100239999998</v>
      </c>
      <c r="J13" s="16">
        <v>0.85829991000000005</v>
      </c>
      <c r="K13" s="14">
        <v>57.708971990000002</v>
      </c>
      <c r="L13" s="16">
        <v>1.2603814900000001</v>
      </c>
      <c r="M13" s="14">
        <v>3.2199474600000002</v>
      </c>
      <c r="N13" s="16">
        <v>0.39118810999999998</v>
      </c>
      <c r="O13" s="14" t="s">
        <v>582</v>
      </c>
      <c r="P13" s="16" t="s">
        <v>582</v>
      </c>
      <c r="Q13" s="14">
        <v>4.0971660200000004</v>
      </c>
      <c r="R13" s="16">
        <v>0.47163031</v>
      </c>
      <c r="S13" s="14">
        <v>0</v>
      </c>
      <c r="T13" s="16">
        <v>0</v>
      </c>
      <c r="U13" s="14">
        <v>2.0601525700000001</v>
      </c>
      <c r="V13" s="16">
        <v>0.23391624999999999</v>
      </c>
    </row>
    <row r="14" spans="1:22" x14ac:dyDescent="0.25">
      <c r="A14" s="11" t="s">
        <v>484</v>
      </c>
      <c r="B14" s="13">
        <v>5587</v>
      </c>
      <c r="C14" s="14">
        <f>(78/B14*100)</f>
        <v>1.3960980848398066</v>
      </c>
      <c r="D14" s="15">
        <v>5509</v>
      </c>
      <c r="E14" s="14">
        <v>3.552629</v>
      </c>
      <c r="F14" s="16">
        <v>0.32108513</v>
      </c>
      <c r="G14" s="14">
        <v>7.6410553200000004</v>
      </c>
      <c r="H14" s="16">
        <v>0.44356301999999997</v>
      </c>
      <c r="I14" s="14">
        <v>29.038231979999999</v>
      </c>
      <c r="J14" s="16">
        <v>0.79978119000000003</v>
      </c>
      <c r="K14" s="14">
        <v>56.027741079999998</v>
      </c>
      <c r="L14" s="16">
        <v>0.98088067000000001</v>
      </c>
      <c r="M14" s="14">
        <v>2.4375598599999999</v>
      </c>
      <c r="N14" s="16">
        <v>0.23124138</v>
      </c>
      <c r="O14" s="14" t="s">
        <v>582</v>
      </c>
      <c r="P14" s="16" t="s">
        <v>582</v>
      </c>
      <c r="Q14" s="14">
        <v>0</v>
      </c>
      <c r="R14" s="16">
        <v>0</v>
      </c>
      <c r="S14" s="14">
        <v>0</v>
      </c>
      <c r="T14" s="16">
        <v>0</v>
      </c>
      <c r="U14" s="14">
        <v>1.3027827599999999</v>
      </c>
      <c r="V14" s="16">
        <v>0.19038078999999999</v>
      </c>
    </row>
    <row r="15" spans="1:22" x14ac:dyDescent="0.25">
      <c r="A15" s="11" t="s">
        <v>485</v>
      </c>
      <c r="B15" s="13">
        <v>5882</v>
      </c>
      <c r="C15" s="14">
        <f>(64/B15*100)</f>
        <v>1.0880652839170351</v>
      </c>
      <c r="D15" s="15">
        <v>5818</v>
      </c>
      <c r="E15" s="14">
        <v>1.6109769599999999</v>
      </c>
      <c r="F15" s="16">
        <v>0.20074475999999999</v>
      </c>
      <c r="G15" s="14">
        <v>4.3240630299999996</v>
      </c>
      <c r="H15" s="16">
        <v>0.32394704000000002</v>
      </c>
      <c r="I15" s="14">
        <v>12.917715449999999</v>
      </c>
      <c r="J15" s="16">
        <v>0.58447084999999999</v>
      </c>
      <c r="K15" s="14">
        <v>76.219176300000001</v>
      </c>
      <c r="L15" s="16">
        <v>0.94263410000000003</v>
      </c>
      <c r="M15" s="14">
        <v>1.5671625</v>
      </c>
      <c r="N15" s="16">
        <v>0.19266767000000001</v>
      </c>
      <c r="O15" s="14" t="s">
        <v>582</v>
      </c>
      <c r="P15" s="16" t="s">
        <v>582</v>
      </c>
      <c r="Q15" s="14">
        <v>1.0146771299999999</v>
      </c>
      <c r="R15" s="16">
        <v>0.45482085999999999</v>
      </c>
      <c r="S15" s="14">
        <v>0</v>
      </c>
      <c r="T15" s="16">
        <v>0</v>
      </c>
      <c r="U15" s="14">
        <v>2.3462286200000002</v>
      </c>
      <c r="V15" s="16">
        <v>0.26566204999999998</v>
      </c>
    </row>
    <row r="16" spans="1:22" x14ac:dyDescent="0.25">
      <c r="A16" s="11" t="s">
        <v>486</v>
      </c>
      <c r="B16" s="13">
        <v>6108</v>
      </c>
      <c r="C16" s="14">
        <f>(123/B16*100)</f>
        <v>2.0137524557956779</v>
      </c>
      <c r="D16" s="15">
        <v>5985</v>
      </c>
      <c r="E16" s="14">
        <v>6.3241733800000004</v>
      </c>
      <c r="F16" s="16">
        <v>0.38521856999999998</v>
      </c>
      <c r="G16" s="14">
        <v>12.88919999</v>
      </c>
      <c r="H16" s="16">
        <v>0.41367409999999999</v>
      </c>
      <c r="I16" s="14">
        <v>27.883963430000001</v>
      </c>
      <c r="J16" s="16">
        <v>0.63142156999999999</v>
      </c>
      <c r="K16" s="14">
        <v>40.277810170000002</v>
      </c>
      <c r="L16" s="16">
        <v>1.00720532</v>
      </c>
      <c r="M16" s="14">
        <v>7.7891775399999998</v>
      </c>
      <c r="N16" s="16">
        <v>0.68909482</v>
      </c>
      <c r="O16" s="14" t="s">
        <v>582</v>
      </c>
      <c r="P16" s="16" t="s">
        <v>582</v>
      </c>
      <c r="Q16" s="14">
        <v>0</v>
      </c>
      <c r="R16" s="16">
        <v>0</v>
      </c>
      <c r="S16" s="14">
        <v>0</v>
      </c>
      <c r="T16" s="16">
        <v>0</v>
      </c>
      <c r="U16" s="14">
        <v>4.8356754999999998</v>
      </c>
      <c r="V16" s="16">
        <v>0.43432575000000001</v>
      </c>
    </row>
    <row r="17" spans="1:22" x14ac:dyDescent="0.25">
      <c r="A17" s="11" t="s">
        <v>487</v>
      </c>
      <c r="B17" s="13">
        <v>6504</v>
      </c>
      <c r="C17" s="14">
        <f>(1262/B17*100)</f>
        <v>19.403444034440344</v>
      </c>
      <c r="D17" s="15">
        <v>5242</v>
      </c>
      <c r="E17" s="14">
        <v>3.13794335</v>
      </c>
      <c r="F17" s="16">
        <v>0.28950844999999997</v>
      </c>
      <c r="G17" s="14">
        <v>7.6686590399999996</v>
      </c>
      <c r="H17" s="16">
        <v>0.36103037999999998</v>
      </c>
      <c r="I17" s="14">
        <v>19.542967959999999</v>
      </c>
      <c r="J17" s="16">
        <v>0.61338139000000003</v>
      </c>
      <c r="K17" s="14">
        <v>53.779580359999997</v>
      </c>
      <c r="L17" s="16">
        <v>0.96642384000000003</v>
      </c>
      <c r="M17" s="14">
        <v>4.2589413699999996</v>
      </c>
      <c r="N17" s="16">
        <v>0.58198897999999999</v>
      </c>
      <c r="O17" s="14" t="s">
        <v>582</v>
      </c>
      <c r="P17" s="16" t="s">
        <v>582</v>
      </c>
      <c r="Q17" s="14">
        <v>2.8204724900000002</v>
      </c>
      <c r="R17" s="16">
        <v>0.36941055</v>
      </c>
      <c r="S17" s="14">
        <v>0</v>
      </c>
      <c r="T17" s="16">
        <v>0</v>
      </c>
      <c r="U17" s="14">
        <v>8.7914354299999999</v>
      </c>
      <c r="V17" s="16">
        <v>0.54843750000000002</v>
      </c>
    </row>
    <row r="18" spans="1:22" x14ac:dyDescent="0.25">
      <c r="A18" s="11" t="s">
        <v>488</v>
      </c>
      <c r="B18" s="13">
        <v>5532</v>
      </c>
      <c r="C18" s="14">
        <f>(29/B18*100)</f>
        <v>0.52422270426608819</v>
      </c>
      <c r="D18" s="15">
        <v>5503</v>
      </c>
      <c r="E18" s="14">
        <v>5.6622873599999997</v>
      </c>
      <c r="F18" s="16">
        <v>0.41879819000000001</v>
      </c>
      <c r="G18" s="14">
        <v>8.2674276899999999</v>
      </c>
      <c r="H18" s="16">
        <v>0.59591417000000002</v>
      </c>
      <c r="I18" s="14">
        <v>17.22994856</v>
      </c>
      <c r="J18" s="16">
        <v>0.83568010999999998</v>
      </c>
      <c r="K18" s="14">
        <v>61.917811139999998</v>
      </c>
      <c r="L18" s="16">
        <v>1.67282083</v>
      </c>
      <c r="M18" s="14">
        <v>4.1571547500000001</v>
      </c>
      <c r="N18" s="16">
        <v>0.35353232000000001</v>
      </c>
      <c r="O18" s="14" t="s">
        <v>582</v>
      </c>
      <c r="P18" s="16" t="s">
        <v>582</v>
      </c>
      <c r="Q18" s="14">
        <v>0</v>
      </c>
      <c r="R18" s="16">
        <v>0</v>
      </c>
      <c r="S18" s="14">
        <v>0</v>
      </c>
      <c r="T18" s="16">
        <v>0</v>
      </c>
      <c r="U18" s="14">
        <v>2.7653705</v>
      </c>
      <c r="V18" s="16">
        <v>0.36301137999999999</v>
      </c>
    </row>
    <row r="19" spans="1:22" x14ac:dyDescent="0.25">
      <c r="A19" s="11" t="s">
        <v>489</v>
      </c>
      <c r="B19" s="13">
        <v>5658</v>
      </c>
      <c r="C19" s="14">
        <f>(178/B19*100)</f>
        <v>3.1459879816189464</v>
      </c>
      <c r="D19" s="15">
        <v>5480</v>
      </c>
      <c r="E19" s="14">
        <v>3.0378826399999999</v>
      </c>
      <c r="F19" s="16">
        <v>0.29290119999999997</v>
      </c>
      <c r="G19" s="14">
        <v>6.6970963699999997</v>
      </c>
      <c r="H19" s="16">
        <v>0.39335126999999998</v>
      </c>
      <c r="I19" s="14">
        <v>17.501761819999999</v>
      </c>
      <c r="J19" s="16">
        <v>0.6176545</v>
      </c>
      <c r="K19" s="14">
        <v>54.721801800000001</v>
      </c>
      <c r="L19" s="16">
        <v>1.28964911</v>
      </c>
      <c r="M19" s="14">
        <v>14.18278035</v>
      </c>
      <c r="N19" s="16">
        <v>1.2826927400000001</v>
      </c>
      <c r="O19" s="14" t="s">
        <v>582</v>
      </c>
      <c r="P19" s="16" t="s">
        <v>582</v>
      </c>
      <c r="Q19" s="14">
        <v>0</v>
      </c>
      <c r="R19" s="16">
        <v>0</v>
      </c>
      <c r="S19" s="14">
        <v>0</v>
      </c>
      <c r="T19" s="16">
        <v>0</v>
      </c>
      <c r="U19" s="14">
        <v>3.85867702</v>
      </c>
      <c r="V19" s="16">
        <v>0.35140536</v>
      </c>
    </row>
    <row r="20" spans="1:22" x14ac:dyDescent="0.25">
      <c r="A20" s="11" t="s">
        <v>490</v>
      </c>
      <c r="B20" s="13">
        <v>3371</v>
      </c>
      <c r="C20" s="14">
        <f>(75/B20*100)</f>
        <v>2.2248590922574905</v>
      </c>
      <c r="D20" s="15">
        <v>3296</v>
      </c>
      <c r="E20" s="14">
        <v>3.74673641</v>
      </c>
      <c r="F20" s="16">
        <v>0.32570651</v>
      </c>
      <c r="G20" s="14">
        <v>6.0387602500000002</v>
      </c>
      <c r="H20" s="16">
        <v>0.42570149000000002</v>
      </c>
      <c r="I20" s="14">
        <v>24.078707770000001</v>
      </c>
      <c r="J20" s="16">
        <v>0.67411173000000002</v>
      </c>
      <c r="K20" s="14">
        <v>56.420984519999998</v>
      </c>
      <c r="L20" s="16">
        <v>0.76422288000000005</v>
      </c>
      <c r="M20" s="14">
        <v>7.3078253999999996</v>
      </c>
      <c r="N20" s="16">
        <v>0.35115152999999999</v>
      </c>
      <c r="O20" s="14" t="s">
        <v>582</v>
      </c>
      <c r="P20" s="16" t="s">
        <v>582</v>
      </c>
      <c r="Q20" s="14">
        <v>0</v>
      </c>
      <c r="R20" s="16">
        <v>0</v>
      </c>
      <c r="S20" s="14">
        <v>0</v>
      </c>
      <c r="T20" s="16">
        <v>0</v>
      </c>
      <c r="U20" s="14">
        <v>2.4069856500000002</v>
      </c>
      <c r="V20" s="16">
        <v>0.25158583000000001</v>
      </c>
    </row>
    <row r="21" spans="1:22" x14ac:dyDescent="0.25">
      <c r="A21" s="11" t="s">
        <v>491</v>
      </c>
      <c r="B21" s="13">
        <v>5741</v>
      </c>
      <c r="C21" s="14">
        <f>(47/B21*100)</f>
        <v>0.81867270510364054</v>
      </c>
      <c r="D21" s="15">
        <v>5694</v>
      </c>
      <c r="E21" s="14">
        <v>2.01509012</v>
      </c>
      <c r="F21" s="16">
        <v>0.19822153000000001</v>
      </c>
      <c r="G21" s="14">
        <v>3.6311706099999999</v>
      </c>
      <c r="H21" s="16">
        <v>0.28087387000000003</v>
      </c>
      <c r="I21" s="14">
        <v>21.65469882</v>
      </c>
      <c r="J21" s="16">
        <v>0.70793660999999997</v>
      </c>
      <c r="K21" s="14">
        <v>62.701593299999999</v>
      </c>
      <c r="L21" s="16">
        <v>1.0651987199999999</v>
      </c>
      <c r="M21" s="14">
        <v>9.1485014699999994</v>
      </c>
      <c r="N21" s="16">
        <v>0.86687303999999998</v>
      </c>
      <c r="O21" s="14" t="s">
        <v>582</v>
      </c>
      <c r="P21" s="16" t="s">
        <v>582</v>
      </c>
      <c r="Q21" s="14">
        <v>0</v>
      </c>
      <c r="R21" s="16">
        <v>0</v>
      </c>
      <c r="S21" s="14">
        <v>0</v>
      </c>
      <c r="T21" s="16">
        <v>0</v>
      </c>
      <c r="U21" s="14">
        <v>0.84894566999999999</v>
      </c>
      <c r="V21" s="16">
        <v>0.12592823</v>
      </c>
    </row>
    <row r="22" spans="1:22" x14ac:dyDescent="0.25">
      <c r="A22" s="11" t="s">
        <v>492</v>
      </c>
      <c r="B22" s="13">
        <v>6598</v>
      </c>
      <c r="C22" s="14">
        <f>(36/B22*100)</f>
        <v>0.54561988481357981</v>
      </c>
      <c r="D22" s="15">
        <v>6562</v>
      </c>
      <c r="E22" s="14">
        <v>7.1452054699999996</v>
      </c>
      <c r="F22" s="16">
        <v>0.40833893999999998</v>
      </c>
      <c r="G22" s="14">
        <v>11.00808462</v>
      </c>
      <c r="H22" s="16">
        <v>0.46830988000000001</v>
      </c>
      <c r="I22" s="14">
        <v>20.2122493</v>
      </c>
      <c r="J22" s="16">
        <v>0.62302701999999999</v>
      </c>
      <c r="K22" s="14">
        <v>45.996213539999999</v>
      </c>
      <c r="L22" s="16">
        <v>1.23257277</v>
      </c>
      <c r="M22" s="14">
        <v>11.841523820000001</v>
      </c>
      <c r="N22" s="16">
        <v>1.1450866</v>
      </c>
      <c r="O22" s="14" t="s">
        <v>582</v>
      </c>
      <c r="P22" s="16" t="s">
        <v>582</v>
      </c>
      <c r="Q22" s="14">
        <v>0</v>
      </c>
      <c r="R22" s="16">
        <v>0</v>
      </c>
      <c r="S22" s="14">
        <v>4.4619010000000001E-2</v>
      </c>
      <c r="T22" s="16">
        <v>2.6446339999999999E-2</v>
      </c>
      <c r="U22" s="14">
        <v>3.75210424</v>
      </c>
      <c r="V22" s="16">
        <v>0.36615418</v>
      </c>
    </row>
    <row r="23" spans="1:22" x14ac:dyDescent="0.25">
      <c r="A23" s="11" t="s">
        <v>493</v>
      </c>
      <c r="B23" s="13">
        <v>11583</v>
      </c>
      <c r="C23" s="14">
        <f>(235/B23*100)</f>
        <v>2.0288353621686954</v>
      </c>
      <c r="D23" s="15">
        <v>11348</v>
      </c>
      <c r="E23" s="14">
        <v>4.21891149</v>
      </c>
      <c r="F23" s="16">
        <v>0.27884365999999999</v>
      </c>
      <c r="G23" s="14">
        <v>7.4909964999999996</v>
      </c>
      <c r="H23" s="16">
        <v>0.37051362999999998</v>
      </c>
      <c r="I23" s="14">
        <v>18.750647390000001</v>
      </c>
      <c r="J23" s="16">
        <v>0.60446356999999995</v>
      </c>
      <c r="K23" s="14">
        <v>59.49019363</v>
      </c>
      <c r="L23" s="16">
        <v>0.97972210000000004</v>
      </c>
      <c r="M23" s="14">
        <v>7.1814117</v>
      </c>
      <c r="N23" s="16">
        <v>0.42209309</v>
      </c>
      <c r="O23" s="14" t="s">
        <v>582</v>
      </c>
      <c r="P23" s="16" t="s">
        <v>582</v>
      </c>
      <c r="Q23" s="14">
        <v>0</v>
      </c>
      <c r="R23" s="16">
        <v>0</v>
      </c>
      <c r="S23" s="14">
        <v>0</v>
      </c>
      <c r="T23" s="16">
        <v>0</v>
      </c>
      <c r="U23" s="14">
        <v>2.86783929</v>
      </c>
      <c r="V23" s="16">
        <v>0.28018290000000001</v>
      </c>
    </row>
    <row r="24" spans="1:22" x14ac:dyDescent="0.25">
      <c r="A24" s="11" t="s">
        <v>494</v>
      </c>
      <c r="B24" s="13">
        <v>6647</v>
      </c>
      <c r="C24" s="14">
        <f>(7/B24*100)</f>
        <v>0.10531066646607493</v>
      </c>
      <c r="D24" s="15">
        <v>6640</v>
      </c>
      <c r="E24" s="14">
        <v>3.2734515700000002</v>
      </c>
      <c r="F24" s="16">
        <v>0.27082431000000001</v>
      </c>
      <c r="G24" s="14">
        <v>6.7039696900000001</v>
      </c>
      <c r="H24" s="16">
        <v>0.35760772000000002</v>
      </c>
      <c r="I24" s="14">
        <v>20.221928800000001</v>
      </c>
      <c r="J24" s="16">
        <v>0.71763940999999998</v>
      </c>
      <c r="K24" s="14">
        <v>65.436222060000006</v>
      </c>
      <c r="L24" s="16">
        <v>1.4234236300000001</v>
      </c>
      <c r="M24" s="14">
        <v>3.0920435500000001</v>
      </c>
      <c r="N24" s="16">
        <v>1.0365100599999999</v>
      </c>
      <c r="O24" s="14" t="s">
        <v>582</v>
      </c>
      <c r="P24" s="16" t="s">
        <v>582</v>
      </c>
      <c r="Q24" s="14">
        <v>0</v>
      </c>
      <c r="R24" s="16">
        <v>0</v>
      </c>
      <c r="S24" s="14">
        <v>0</v>
      </c>
      <c r="T24" s="16">
        <v>0</v>
      </c>
      <c r="U24" s="14">
        <v>1.27238433</v>
      </c>
      <c r="V24" s="16">
        <v>0.13821314000000001</v>
      </c>
    </row>
    <row r="25" spans="1:22" x14ac:dyDescent="0.25">
      <c r="A25" s="11" t="s">
        <v>495</v>
      </c>
      <c r="B25" s="13">
        <v>5581</v>
      </c>
      <c r="C25" s="14">
        <f>(25/B25*100)</f>
        <v>0.44794839634474104</v>
      </c>
      <c r="D25" s="15">
        <v>5556</v>
      </c>
      <c r="E25" s="14">
        <v>3.4295489099999998</v>
      </c>
      <c r="F25" s="16">
        <v>0.24719975</v>
      </c>
      <c r="G25" s="14">
        <v>8.0440058899999993</v>
      </c>
      <c r="H25" s="16">
        <v>0.40377533999999998</v>
      </c>
      <c r="I25" s="14">
        <v>23.48884065</v>
      </c>
      <c r="J25" s="16">
        <v>0.84191738000000005</v>
      </c>
      <c r="K25" s="14">
        <v>56.85865648</v>
      </c>
      <c r="L25" s="16">
        <v>1.13764588</v>
      </c>
      <c r="M25" s="14">
        <v>7.63089832</v>
      </c>
      <c r="N25" s="16">
        <v>0.77175081999999995</v>
      </c>
      <c r="O25" s="14" t="s">
        <v>582</v>
      </c>
      <c r="P25" s="16" t="s">
        <v>582</v>
      </c>
      <c r="Q25" s="14">
        <v>0</v>
      </c>
      <c r="R25" s="16">
        <v>0</v>
      </c>
      <c r="S25" s="14">
        <v>0</v>
      </c>
      <c r="T25" s="16">
        <v>0</v>
      </c>
      <c r="U25" s="14">
        <v>0.54804976000000005</v>
      </c>
      <c r="V25" s="16">
        <v>9.7430719999999998E-2</v>
      </c>
    </row>
    <row r="26" spans="1:22" x14ac:dyDescent="0.25">
      <c r="A26" s="11" t="s">
        <v>496</v>
      </c>
      <c r="B26" s="13">
        <v>4869</v>
      </c>
      <c r="C26" s="14">
        <f>(53/B26*100)</f>
        <v>1.088519203121791</v>
      </c>
      <c r="D26" s="15">
        <v>4816</v>
      </c>
      <c r="E26" s="14">
        <v>3.92906288</v>
      </c>
      <c r="F26" s="16">
        <v>0.38271662000000001</v>
      </c>
      <c r="G26" s="14">
        <v>9.9323924899999998</v>
      </c>
      <c r="H26" s="16">
        <v>0.47537507000000001</v>
      </c>
      <c r="I26" s="14">
        <v>31.119205149999999</v>
      </c>
      <c r="J26" s="16">
        <v>0.78538275999999996</v>
      </c>
      <c r="K26" s="14">
        <v>47.425673379999999</v>
      </c>
      <c r="L26" s="16">
        <v>1.07333714</v>
      </c>
      <c r="M26" s="14">
        <v>5.89672602</v>
      </c>
      <c r="N26" s="16">
        <v>0.42936436</v>
      </c>
      <c r="O26" s="14" t="s">
        <v>582</v>
      </c>
      <c r="P26" s="16" t="s">
        <v>582</v>
      </c>
      <c r="Q26" s="14">
        <v>0</v>
      </c>
      <c r="R26" s="16">
        <v>0</v>
      </c>
      <c r="S26" s="14">
        <v>0</v>
      </c>
      <c r="T26" s="16">
        <v>0</v>
      </c>
      <c r="U26" s="14">
        <v>1.6969400800000001</v>
      </c>
      <c r="V26" s="16">
        <v>0.23385436000000001</v>
      </c>
    </row>
    <row r="27" spans="1:22" x14ac:dyDescent="0.25">
      <c r="A27" s="11" t="s">
        <v>497</v>
      </c>
      <c r="B27" s="13">
        <v>5299</v>
      </c>
      <c r="C27" s="14">
        <f>(55/B27*100)</f>
        <v>1.0379316852236271</v>
      </c>
      <c r="D27" s="15">
        <v>5244</v>
      </c>
      <c r="E27" s="14">
        <v>5.7245216299999999</v>
      </c>
      <c r="F27" s="16">
        <v>0.33341700000000002</v>
      </c>
      <c r="G27" s="14">
        <v>9.3684399200000001</v>
      </c>
      <c r="H27" s="16">
        <v>0.37511593999999998</v>
      </c>
      <c r="I27" s="14">
        <v>19.265964740000001</v>
      </c>
      <c r="J27" s="16">
        <v>0.52074198999999999</v>
      </c>
      <c r="K27" s="14">
        <v>51.660618739999997</v>
      </c>
      <c r="L27" s="16">
        <v>0.58018687999999996</v>
      </c>
      <c r="M27" s="14">
        <v>10.235014639999999</v>
      </c>
      <c r="N27" s="16">
        <v>0.41379307999999998</v>
      </c>
      <c r="O27" s="14" t="s">
        <v>582</v>
      </c>
      <c r="P27" s="16" t="s">
        <v>582</v>
      </c>
      <c r="Q27" s="14">
        <v>0</v>
      </c>
      <c r="R27" s="16">
        <v>0</v>
      </c>
      <c r="S27" s="14">
        <v>0</v>
      </c>
      <c r="T27" s="16">
        <v>0</v>
      </c>
      <c r="U27" s="14">
        <v>3.7454403200000002</v>
      </c>
      <c r="V27" s="16">
        <v>0.23731967000000001</v>
      </c>
    </row>
    <row r="28" spans="1:22" x14ac:dyDescent="0.25">
      <c r="A28" s="11" t="s">
        <v>498</v>
      </c>
      <c r="B28" s="13">
        <v>7568</v>
      </c>
      <c r="C28" s="14">
        <f>(196/B28*100)</f>
        <v>2.5898520084566594</v>
      </c>
      <c r="D28" s="15">
        <v>7372</v>
      </c>
      <c r="E28" s="14">
        <v>12.25922222</v>
      </c>
      <c r="F28" s="16">
        <v>0.55274511999999998</v>
      </c>
      <c r="G28" s="14">
        <v>15.1388306</v>
      </c>
      <c r="H28" s="16">
        <v>0.52348189000000001</v>
      </c>
      <c r="I28" s="14">
        <v>32.403248009999999</v>
      </c>
      <c r="J28" s="16">
        <v>0.76266221999999995</v>
      </c>
      <c r="K28" s="14">
        <v>32.382930399999999</v>
      </c>
      <c r="L28" s="16">
        <v>1.0399890700000001</v>
      </c>
      <c r="M28" s="14">
        <v>5.9663255800000004</v>
      </c>
      <c r="N28" s="16">
        <v>1.0819274699999999</v>
      </c>
      <c r="O28" s="14" t="s">
        <v>582</v>
      </c>
      <c r="P28" s="16" t="s">
        <v>582</v>
      </c>
      <c r="Q28" s="14">
        <v>0</v>
      </c>
      <c r="R28" s="16">
        <v>0</v>
      </c>
      <c r="S28" s="14">
        <v>0</v>
      </c>
      <c r="T28" s="16">
        <v>0</v>
      </c>
      <c r="U28" s="14">
        <v>1.8494431899999999</v>
      </c>
      <c r="V28" s="16">
        <v>0.23854544</v>
      </c>
    </row>
    <row r="29" spans="1:22" x14ac:dyDescent="0.25">
      <c r="A29" s="11" t="s">
        <v>499</v>
      </c>
      <c r="B29" s="13">
        <v>5385</v>
      </c>
      <c r="C29" s="14">
        <f>(30/B29*100)</f>
        <v>0.55710306406685239</v>
      </c>
      <c r="D29" s="15">
        <v>5355</v>
      </c>
      <c r="E29" s="14">
        <v>2.6018491099999999</v>
      </c>
      <c r="F29" s="16">
        <v>0.25036262999999997</v>
      </c>
      <c r="G29" s="14">
        <v>6.23426876</v>
      </c>
      <c r="H29" s="16">
        <v>0.41937369000000002</v>
      </c>
      <c r="I29" s="14">
        <v>19.758565699999998</v>
      </c>
      <c r="J29" s="16">
        <v>0.61433114</v>
      </c>
      <c r="K29" s="14">
        <v>49.51624434</v>
      </c>
      <c r="L29" s="16">
        <v>1.0379809499999999</v>
      </c>
      <c r="M29" s="14">
        <v>16.888063320000001</v>
      </c>
      <c r="N29" s="16">
        <v>0.87263612999999995</v>
      </c>
      <c r="O29" s="14" t="s">
        <v>582</v>
      </c>
      <c r="P29" s="16" t="s">
        <v>582</v>
      </c>
      <c r="Q29" s="14">
        <v>2.7667624100000001</v>
      </c>
      <c r="R29" s="16">
        <v>0.24169378</v>
      </c>
      <c r="S29" s="14">
        <v>0</v>
      </c>
      <c r="T29" s="16">
        <v>0</v>
      </c>
      <c r="U29" s="14">
        <v>2.2342463600000002</v>
      </c>
      <c r="V29" s="16">
        <v>0.24206280999999999</v>
      </c>
    </row>
    <row r="30" spans="1:22" x14ac:dyDescent="0.25">
      <c r="A30" s="11" t="s">
        <v>500</v>
      </c>
      <c r="B30" s="13">
        <v>4520</v>
      </c>
      <c r="C30" s="14">
        <f>(148/B30*100)</f>
        <v>3.2743362831858405</v>
      </c>
      <c r="D30" s="15">
        <v>4372</v>
      </c>
      <c r="E30" s="14">
        <v>3.3725890600000001</v>
      </c>
      <c r="F30" s="16">
        <v>0.26163206</v>
      </c>
      <c r="G30" s="14">
        <v>8.0612850999999992</v>
      </c>
      <c r="H30" s="16">
        <v>0.47736044</v>
      </c>
      <c r="I30" s="14">
        <v>22.548995590000001</v>
      </c>
      <c r="J30" s="16">
        <v>0.75045651000000002</v>
      </c>
      <c r="K30" s="14">
        <v>53.770868409999999</v>
      </c>
      <c r="L30" s="16">
        <v>1.13542543</v>
      </c>
      <c r="M30" s="14">
        <v>9.7324515300000005</v>
      </c>
      <c r="N30" s="16">
        <v>0.73325260999999997</v>
      </c>
      <c r="O30" s="14" t="s">
        <v>582</v>
      </c>
      <c r="P30" s="16" t="s">
        <v>582</v>
      </c>
      <c r="Q30" s="14">
        <v>0</v>
      </c>
      <c r="R30" s="16">
        <v>0</v>
      </c>
      <c r="S30" s="14">
        <v>0</v>
      </c>
      <c r="T30" s="16">
        <v>0</v>
      </c>
      <c r="U30" s="14">
        <v>2.5138103100000002</v>
      </c>
      <c r="V30" s="16">
        <v>0.24346788999999999</v>
      </c>
    </row>
    <row r="31" spans="1:22" x14ac:dyDescent="0.25">
      <c r="A31" s="11" t="s">
        <v>501</v>
      </c>
      <c r="B31" s="13">
        <v>5456</v>
      </c>
      <c r="C31" s="14">
        <f>(135/B31*100)</f>
        <v>2.474340175953079</v>
      </c>
      <c r="D31" s="15">
        <v>5321</v>
      </c>
      <c r="E31" s="14">
        <v>3.2528996999999999</v>
      </c>
      <c r="F31" s="16">
        <v>0.26457096000000002</v>
      </c>
      <c r="G31" s="14">
        <v>7.4612756899999999</v>
      </c>
      <c r="H31" s="16">
        <v>0.36481428999999999</v>
      </c>
      <c r="I31" s="14">
        <v>22.893308220000002</v>
      </c>
      <c r="J31" s="16">
        <v>0.71775836999999998</v>
      </c>
      <c r="K31" s="14">
        <v>61.657103540000001</v>
      </c>
      <c r="L31" s="16">
        <v>1.0066249199999999</v>
      </c>
      <c r="M31" s="14">
        <v>0</v>
      </c>
      <c r="N31" s="16">
        <v>0</v>
      </c>
      <c r="O31" s="14" t="s">
        <v>582</v>
      </c>
      <c r="P31" s="16" t="s">
        <v>582</v>
      </c>
      <c r="Q31" s="14">
        <v>0</v>
      </c>
      <c r="R31" s="16">
        <v>0</v>
      </c>
      <c r="S31" s="14">
        <v>0</v>
      </c>
      <c r="T31" s="16">
        <v>0</v>
      </c>
      <c r="U31" s="14">
        <v>4.7354128500000003</v>
      </c>
      <c r="V31" s="16">
        <v>0.45502796000000001</v>
      </c>
    </row>
    <row r="32" spans="1:22" x14ac:dyDescent="0.25">
      <c r="A32" s="11" t="s">
        <v>502</v>
      </c>
      <c r="B32" s="13">
        <v>4478</v>
      </c>
      <c r="C32" s="14">
        <f>(6/B32*100)</f>
        <v>0.13398838767306834</v>
      </c>
      <c r="D32" s="15">
        <v>4472</v>
      </c>
      <c r="E32" s="14">
        <v>5.1895743799999998</v>
      </c>
      <c r="F32" s="16">
        <v>0.41660610999999997</v>
      </c>
      <c r="G32" s="14">
        <v>10.51688</v>
      </c>
      <c r="H32" s="16">
        <v>0.59391329999999998</v>
      </c>
      <c r="I32" s="14">
        <v>30.543288149999999</v>
      </c>
      <c r="J32" s="16">
        <v>0.82335285999999996</v>
      </c>
      <c r="K32" s="14">
        <v>50.320710630000001</v>
      </c>
      <c r="L32" s="16">
        <v>1.17310936</v>
      </c>
      <c r="M32" s="14">
        <v>1.9086869200000001</v>
      </c>
      <c r="N32" s="16">
        <v>0.20214871000000001</v>
      </c>
      <c r="O32" s="14" t="s">
        <v>582</v>
      </c>
      <c r="P32" s="16" t="s">
        <v>582</v>
      </c>
      <c r="Q32" s="14">
        <v>0</v>
      </c>
      <c r="R32" s="16">
        <v>0</v>
      </c>
      <c r="S32" s="14">
        <v>0</v>
      </c>
      <c r="T32" s="16">
        <v>0</v>
      </c>
      <c r="U32" s="14">
        <v>1.5208599199999999</v>
      </c>
      <c r="V32" s="16">
        <v>0.24719141</v>
      </c>
    </row>
    <row r="33" spans="1:22" x14ac:dyDescent="0.25">
      <c r="A33" s="11" t="s">
        <v>503</v>
      </c>
      <c r="B33" s="13">
        <v>7325</v>
      </c>
      <c r="C33" s="14">
        <f>(78/B33*100)</f>
        <v>1.0648464163822524</v>
      </c>
      <c r="D33" s="15">
        <v>7247</v>
      </c>
      <c r="E33" s="14">
        <v>5.9746341899999997</v>
      </c>
      <c r="F33" s="16">
        <v>0.36816389999999999</v>
      </c>
      <c r="G33" s="14">
        <v>7.7187642900000002</v>
      </c>
      <c r="H33" s="16">
        <v>0.40415259999999997</v>
      </c>
      <c r="I33" s="14">
        <v>16.597818700000001</v>
      </c>
      <c r="J33" s="16">
        <v>0.55728812999999999</v>
      </c>
      <c r="K33" s="14">
        <v>39.761139389999997</v>
      </c>
      <c r="L33" s="16">
        <v>0.88963954000000001</v>
      </c>
      <c r="M33" s="14">
        <v>27.811556880000001</v>
      </c>
      <c r="N33" s="16">
        <v>0.80222939999999998</v>
      </c>
      <c r="O33" s="14" t="s">
        <v>582</v>
      </c>
      <c r="P33" s="16" t="s">
        <v>582</v>
      </c>
      <c r="Q33" s="14">
        <v>0</v>
      </c>
      <c r="R33" s="16">
        <v>0</v>
      </c>
      <c r="S33" s="14">
        <v>0</v>
      </c>
      <c r="T33" s="16">
        <v>0</v>
      </c>
      <c r="U33" s="14">
        <v>2.1360865599999999</v>
      </c>
      <c r="V33" s="16">
        <v>0.19783126000000001</v>
      </c>
    </row>
    <row r="34" spans="1:22" x14ac:dyDescent="0.25">
      <c r="A34" s="11" t="s">
        <v>504</v>
      </c>
      <c r="B34" s="13">
        <v>6350</v>
      </c>
      <c r="C34" s="14">
        <f>(67/B34*100)</f>
        <v>1.0551181102362206</v>
      </c>
      <c r="D34" s="15">
        <v>6283</v>
      </c>
      <c r="E34" s="14">
        <v>5.1423288600000001</v>
      </c>
      <c r="F34" s="16">
        <v>0.39581823999999999</v>
      </c>
      <c r="G34" s="14">
        <v>9.1044046400000003</v>
      </c>
      <c r="H34" s="16">
        <v>0.48432652999999998</v>
      </c>
      <c r="I34" s="14">
        <v>20.51073426</v>
      </c>
      <c r="J34" s="16">
        <v>0.65303299999999997</v>
      </c>
      <c r="K34" s="14">
        <v>52.333152650000002</v>
      </c>
      <c r="L34" s="16">
        <v>1.17551798</v>
      </c>
      <c r="M34" s="14">
        <v>6.3064241000000001</v>
      </c>
      <c r="N34" s="16">
        <v>0.71218108000000002</v>
      </c>
      <c r="O34" s="14" t="s">
        <v>582</v>
      </c>
      <c r="P34" s="16" t="s">
        <v>582</v>
      </c>
      <c r="Q34" s="14">
        <v>2.57612138</v>
      </c>
      <c r="R34" s="16">
        <v>0.53459783000000005</v>
      </c>
      <c r="S34" s="14">
        <v>0</v>
      </c>
      <c r="T34" s="16">
        <v>0</v>
      </c>
      <c r="U34" s="14">
        <v>4.0268341100000002</v>
      </c>
      <c r="V34" s="16">
        <v>0.36640559</v>
      </c>
    </row>
    <row r="35" spans="1:22" x14ac:dyDescent="0.25">
      <c r="A35" s="11" t="s">
        <v>505</v>
      </c>
      <c r="B35" s="13">
        <v>6406</v>
      </c>
      <c r="C35" s="14">
        <f>(50/B35*100)</f>
        <v>0.78051826412738057</v>
      </c>
      <c r="D35" s="15">
        <v>6356</v>
      </c>
      <c r="E35" s="14">
        <v>3.4584098399999998</v>
      </c>
      <c r="F35" s="16">
        <v>0.30234137999999999</v>
      </c>
      <c r="G35" s="14">
        <v>6.5248330799999996</v>
      </c>
      <c r="H35" s="16">
        <v>0.35332413000000001</v>
      </c>
      <c r="I35" s="14">
        <v>14.6243108</v>
      </c>
      <c r="J35" s="16">
        <v>0.53210332000000005</v>
      </c>
      <c r="K35" s="14">
        <v>11.57891309</v>
      </c>
      <c r="L35" s="16">
        <v>0.47841842000000001</v>
      </c>
      <c r="M35" s="14">
        <v>61.525021099999996</v>
      </c>
      <c r="N35" s="16">
        <v>0.66095068999999995</v>
      </c>
      <c r="O35" s="14" t="s">
        <v>582</v>
      </c>
      <c r="P35" s="16" t="s">
        <v>582</v>
      </c>
      <c r="Q35" s="14">
        <v>1.03630778</v>
      </c>
      <c r="R35" s="16">
        <v>5.6571870000000003E-2</v>
      </c>
      <c r="S35" s="14">
        <v>0</v>
      </c>
      <c r="T35" s="16">
        <v>0</v>
      </c>
      <c r="U35" s="14">
        <v>1.2522043</v>
      </c>
      <c r="V35" s="16">
        <v>0.1760418</v>
      </c>
    </row>
    <row r="36" spans="1:22" x14ac:dyDescent="0.25">
      <c r="A36" s="11" t="s">
        <v>506</v>
      </c>
      <c r="B36" s="13">
        <v>6736</v>
      </c>
      <c r="C36" s="14">
        <f>(42/B36*100)</f>
        <v>0.62351543942992871</v>
      </c>
      <c r="D36" s="15">
        <v>6694</v>
      </c>
      <c r="E36" s="14">
        <v>3.4712225700000001</v>
      </c>
      <c r="F36" s="16">
        <v>0.22203160999999999</v>
      </c>
      <c r="G36" s="14">
        <v>5.5438095900000004</v>
      </c>
      <c r="H36" s="16">
        <v>0.35621613000000002</v>
      </c>
      <c r="I36" s="14">
        <v>17.36769675</v>
      </c>
      <c r="J36" s="16">
        <v>0.70705496000000001</v>
      </c>
      <c r="K36" s="14">
        <v>55.260081059999997</v>
      </c>
      <c r="L36" s="16">
        <v>0.88182422000000005</v>
      </c>
      <c r="M36" s="14">
        <v>15.633643210000001</v>
      </c>
      <c r="N36" s="16">
        <v>0.62644354999999996</v>
      </c>
      <c r="O36" s="14" t="s">
        <v>582</v>
      </c>
      <c r="P36" s="16" t="s">
        <v>582</v>
      </c>
      <c r="Q36" s="14">
        <v>0</v>
      </c>
      <c r="R36" s="16">
        <v>0</v>
      </c>
      <c r="S36" s="14">
        <v>0</v>
      </c>
      <c r="T36" s="16">
        <v>0</v>
      </c>
      <c r="U36" s="14">
        <v>2.7235468200000001</v>
      </c>
      <c r="V36" s="16">
        <v>0.20748398000000001</v>
      </c>
    </row>
    <row r="37" spans="1:22" x14ac:dyDescent="0.25">
      <c r="A37" s="11" t="s">
        <v>507</v>
      </c>
      <c r="B37" s="13">
        <v>5458</v>
      </c>
      <c r="C37" s="14">
        <f>(88/B37*100)</f>
        <v>1.6123122022718945</v>
      </c>
      <c r="D37" s="15">
        <v>5370</v>
      </c>
      <c r="E37" s="14">
        <v>6.3659328500000001</v>
      </c>
      <c r="F37" s="16">
        <v>0.40598691999999997</v>
      </c>
      <c r="G37" s="14">
        <v>14.455477030000001</v>
      </c>
      <c r="H37" s="16">
        <v>0.53786478000000004</v>
      </c>
      <c r="I37" s="14">
        <v>36.493550800000001</v>
      </c>
      <c r="J37" s="16">
        <v>0.91388667000000001</v>
      </c>
      <c r="K37" s="14">
        <v>34.007627550000002</v>
      </c>
      <c r="L37" s="16">
        <v>1.2250062500000001</v>
      </c>
      <c r="M37" s="14">
        <v>4.28250347</v>
      </c>
      <c r="N37" s="16">
        <v>0.55219735000000003</v>
      </c>
      <c r="O37" s="14" t="s">
        <v>582</v>
      </c>
      <c r="P37" s="16" t="s">
        <v>582</v>
      </c>
      <c r="Q37" s="14">
        <v>0</v>
      </c>
      <c r="R37" s="16">
        <v>0</v>
      </c>
      <c r="S37" s="14">
        <v>0</v>
      </c>
      <c r="T37" s="16">
        <v>0</v>
      </c>
      <c r="U37" s="14">
        <v>4.3949082900000001</v>
      </c>
      <c r="V37" s="16">
        <v>0.34736393999999998</v>
      </c>
    </row>
    <row r="38" spans="1:22" x14ac:dyDescent="0.25">
      <c r="A38" s="11" t="s">
        <v>508</v>
      </c>
      <c r="B38" s="13">
        <v>5860</v>
      </c>
      <c r="C38" s="14">
        <f>(20/B38*100)</f>
        <v>0.34129692832764508</v>
      </c>
      <c r="D38" s="15">
        <v>5840</v>
      </c>
      <c r="E38" s="14">
        <v>4.7291801299999996</v>
      </c>
      <c r="F38" s="16">
        <v>0.34942013999999999</v>
      </c>
      <c r="G38" s="14">
        <v>9.6495460600000005</v>
      </c>
      <c r="H38" s="16">
        <v>0.44066920999999998</v>
      </c>
      <c r="I38" s="14">
        <v>21.655370829999999</v>
      </c>
      <c r="J38" s="16">
        <v>0.93355668000000003</v>
      </c>
      <c r="K38" s="14">
        <v>47.318686540000002</v>
      </c>
      <c r="L38" s="16">
        <v>1.21092566</v>
      </c>
      <c r="M38" s="14">
        <v>12.179802629999999</v>
      </c>
      <c r="N38" s="16">
        <v>0.92445767000000001</v>
      </c>
      <c r="O38" s="14" t="s">
        <v>582</v>
      </c>
      <c r="P38" s="16" t="s">
        <v>582</v>
      </c>
      <c r="Q38" s="14">
        <v>0</v>
      </c>
      <c r="R38" s="16">
        <v>0</v>
      </c>
      <c r="S38" s="14">
        <v>0</v>
      </c>
      <c r="T38" s="16">
        <v>0</v>
      </c>
      <c r="U38" s="14">
        <v>4.4674138000000001</v>
      </c>
      <c r="V38" s="16">
        <v>0.37520903999999999</v>
      </c>
    </row>
    <row r="39" spans="1:22" x14ac:dyDescent="0.25">
      <c r="A39" s="11" t="s">
        <v>509</v>
      </c>
      <c r="B39" s="13">
        <v>5895</v>
      </c>
      <c r="C39" s="14">
        <f>(33/B39*100)</f>
        <v>0.55979643765903309</v>
      </c>
      <c r="D39" s="15">
        <v>5862</v>
      </c>
      <c r="E39" s="14">
        <v>15.496701939999999</v>
      </c>
      <c r="F39" s="16">
        <v>0.72538453999999997</v>
      </c>
      <c r="G39" s="14">
        <v>16.708248260000001</v>
      </c>
      <c r="H39" s="16">
        <v>0.51396823999999997</v>
      </c>
      <c r="I39" s="14">
        <v>24.79774476</v>
      </c>
      <c r="J39" s="16">
        <v>0.71835603999999997</v>
      </c>
      <c r="K39" s="14">
        <v>31.67000844</v>
      </c>
      <c r="L39" s="16">
        <v>1.13585519</v>
      </c>
      <c r="M39" s="14">
        <v>8.2770183300000006</v>
      </c>
      <c r="N39" s="16">
        <v>0.6753072</v>
      </c>
      <c r="O39" s="14" t="s">
        <v>582</v>
      </c>
      <c r="P39" s="16" t="s">
        <v>582</v>
      </c>
      <c r="Q39" s="14">
        <v>0</v>
      </c>
      <c r="R39" s="16">
        <v>0</v>
      </c>
      <c r="S39" s="14">
        <v>0</v>
      </c>
      <c r="T39" s="16">
        <v>0</v>
      </c>
      <c r="U39" s="14">
        <v>3.0502782700000002</v>
      </c>
      <c r="V39" s="16">
        <v>0.41147349</v>
      </c>
    </row>
    <row r="40" spans="1:22" x14ac:dyDescent="0.25">
      <c r="A40" s="11" t="s">
        <v>510</v>
      </c>
      <c r="B40" s="13">
        <v>14157</v>
      </c>
      <c r="C40" s="14">
        <f>(359/B40*100)</f>
        <v>2.535847990393445</v>
      </c>
      <c r="D40" s="15">
        <v>13798</v>
      </c>
      <c r="E40" s="14">
        <v>3.0701393000000001</v>
      </c>
      <c r="F40" s="16">
        <v>0.21108416999999999</v>
      </c>
      <c r="G40" s="14">
        <v>5.6105665800000004</v>
      </c>
      <c r="H40" s="16">
        <v>0.29676304999999997</v>
      </c>
      <c r="I40" s="14">
        <v>26.931835249999999</v>
      </c>
      <c r="J40" s="16">
        <v>0.80973366000000002</v>
      </c>
      <c r="K40" s="14">
        <v>56.712688960000001</v>
      </c>
      <c r="L40" s="16">
        <v>1.0429795399999999</v>
      </c>
      <c r="M40" s="14">
        <v>4.70489566</v>
      </c>
      <c r="N40" s="16">
        <v>0.41720780000000002</v>
      </c>
      <c r="O40" s="14" t="s">
        <v>582</v>
      </c>
      <c r="P40" s="16" t="s">
        <v>582</v>
      </c>
      <c r="Q40" s="14">
        <v>0</v>
      </c>
      <c r="R40" s="16">
        <v>0</v>
      </c>
      <c r="S40" s="14">
        <v>0</v>
      </c>
      <c r="T40" s="16">
        <v>0</v>
      </c>
      <c r="U40" s="14">
        <v>2.9698742600000001</v>
      </c>
      <c r="V40" s="16">
        <v>0.28879580999999999</v>
      </c>
    </row>
    <row r="41" spans="1:22" x14ac:dyDescent="0.25">
      <c r="A41" s="11" t="s">
        <v>511</v>
      </c>
      <c r="B41" s="13">
        <v>5712</v>
      </c>
      <c r="C41" s="14">
        <f>(47/B41*100)</f>
        <v>0.82282913165266114</v>
      </c>
      <c r="D41" s="15">
        <v>5665</v>
      </c>
      <c r="E41" s="14">
        <v>9.0104764500000005</v>
      </c>
      <c r="F41" s="16">
        <v>0.52484788999999998</v>
      </c>
      <c r="G41" s="14">
        <v>13.66473729</v>
      </c>
      <c r="H41" s="16">
        <v>0.45970610000000001</v>
      </c>
      <c r="I41" s="14">
        <v>29.232884200000001</v>
      </c>
      <c r="J41" s="16">
        <v>0.70823234999999995</v>
      </c>
      <c r="K41" s="14">
        <v>37.692808390000003</v>
      </c>
      <c r="L41" s="16">
        <v>1.3352548500000001</v>
      </c>
      <c r="M41" s="14">
        <v>8.0610939100000003</v>
      </c>
      <c r="N41" s="16">
        <v>0.77040008000000004</v>
      </c>
      <c r="O41" s="14" t="s">
        <v>582</v>
      </c>
      <c r="P41" s="16" t="s">
        <v>582</v>
      </c>
      <c r="Q41" s="14">
        <v>0.67779471000000002</v>
      </c>
      <c r="R41" s="16">
        <v>0.18069284999999999</v>
      </c>
      <c r="S41" s="14">
        <v>0</v>
      </c>
      <c r="T41" s="16">
        <v>0</v>
      </c>
      <c r="U41" s="14">
        <v>1.66020506</v>
      </c>
      <c r="V41" s="16">
        <v>0.24769167</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4.896910047714286</v>
      </c>
      <c r="F42" s="16">
        <f>IF(COUNT(F7:F41) &gt; 0, SQRT(SUMSQ(F7:F41)/(COUNT(F7:F41)*COUNT(F7:F41)) ), "—")</f>
        <v>5.9185980172655465E-2</v>
      </c>
      <c r="G42" s="14">
        <f>IF(COUNT(G7:G41) &gt; 0, AVERAGE(G7:G41), "—")</f>
        <v>8.5491262048571439</v>
      </c>
      <c r="H42" s="16">
        <f>IF(COUNT(H7:H41) &gt; 0, SQRT(SUMSQ(H7:H41)/(COUNT(H7:H41)*COUNT(H7:H41)) ), "—")</f>
        <v>7.1253278053566974E-2</v>
      </c>
      <c r="I42" s="14">
        <f>IF(COUNT(I7:I41) &gt; 0, AVERAGE(I7:I41), "—")</f>
        <v>22.757969151714281</v>
      </c>
      <c r="J42" s="16">
        <f>IF(COUNT(J7:J41) &gt; 0, SQRT(SUMSQ(J7:J41)/(COUNT(J7:J41)*COUNT(J7:J41)) ), "—")</f>
        <v>0.11871525307923503</v>
      </c>
      <c r="K42" s="14">
        <f>IF(COUNT(K7:K41) &gt; 0, AVERAGE(K7:K41), "—")</f>
        <v>50.492910897999998</v>
      </c>
      <c r="L42" s="16">
        <f>IF(COUNT(L7:L41) &gt; 0, SQRT(SUMSQ(L7:L41)/(COUNT(L7:L41)*COUNT(L7:L41)) ), "—")</f>
        <v>0.18276416963101327</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1.2748288571428571E-3</v>
      </c>
      <c r="T42" s="16">
        <f>IF(COUNT(T7:T41) &gt; 0, SQRT(SUMSQ(T7:T41)/(COUNT(T7:T41)*COUNT(T7:T41)) ), "—")</f>
        <v>7.5560971428571431E-4</v>
      </c>
      <c r="U42" s="14">
        <f>IF(COUNT(U7:U41) &gt; 0, AVERAGE(U7:U41), "—")</f>
        <v>2.9310297894285715</v>
      </c>
      <c r="V42" s="16">
        <f>IF(COUNT(V7:V41) &gt; 0, SQRT(SUMSQ(V7:V41)/(COUNT(V7:V41)*COUNT(V7:V41)) ), "—")</f>
        <v>4.9649692510469606E-2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16.163557000000001</v>
      </c>
      <c r="F45" s="16">
        <v>0.56064020999999997</v>
      </c>
      <c r="G45" s="14">
        <v>20.614676039999999</v>
      </c>
      <c r="H45" s="16">
        <v>0.64178930000000001</v>
      </c>
      <c r="I45" s="14">
        <v>30.904185529999999</v>
      </c>
      <c r="J45" s="16">
        <v>0.67979453000000001</v>
      </c>
      <c r="K45" s="14">
        <v>27.225829000000001</v>
      </c>
      <c r="L45" s="16">
        <v>0.85420052000000002</v>
      </c>
      <c r="M45" s="14">
        <v>0</v>
      </c>
      <c r="N45" s="16">
        <v>0</v>
      </c>
      <c r="O45" s="14" t="s">
        <v>582</v>
      </c>
      <c r="P45" s="16" t="s">
        <v>582</v>
      </c>
      <c r="Q45" s="14">
        <v>5.2666240000000003E-2</v>
      </c>
      <c r="R45" s="16">
        <v>3.278089E-2</v>
      </c>
      <c r="S45" s="14">
        <v>0.38985488000000001</v>
      </c>
      <c r="T45" s="16">
        <v>9.3325980000000003E-2</v>
      </c>
      <c r="U45" s="14">
        <v>4.6492313200000002</v>
      </c>
      <c r="V45" s="16">
        <v>0.32412698000000001</v>
      </c>
    </row>
    <row r="46" spans="1:22" x14ac:dyDescent="0.25">
      <c r="A46" s="11" t="s">
        <v>516</v>
      </c>
      <c r="B46" s="13">
        <v>23141</v>
      </c>
      <c r="C46" s="14">
        <f>(1857/B46*100)</f>
        <v>8.0247180329285683</v>
      </c>
      <c r="D46" s="15">
        <v>21284</v>
      </c>
      <c r="E46" s="14">
        <v>6.7551374199999996</v>
      </c>
      <c r="F46" s="16">
        <v>0.21000426999999999</v>
      </c>
      <c r="G46" s="14">
        <v>10.8808095</v>
      </c>
      <c r="H46" s="16">
        <v>0.35124550999999998</v>
      </c>
      <c r="I46" s="14">
        <v>23.4226913</v>
      </c>
      <c r="J46" s="16">
        <v>0.57316732999999997</v>
      </c>
      <c r="K46" s="14">
        <v>27.98549762</v>
      </c>
      <c r="L46" s="16">
        <v>0.64135832999999998</v>
      </c>
      <c r="M46" s="14">
        <v>19.803224539999999</v>
      </c>
      <c r="N46" s="16">
        <v>0.72755782999999996</v>
      </c>
      <c r="O46" s="14" t="s">
        <v>582</v>
      </c>
      <c r="P46" s="16" t="s">
        <v>582</v>
      </c>
      <c r="Q46" s="14">
        <v>0</v>
      </c>
      <c r="R46" s="16">
        <v>0</v>
      </c>
      <c r="S46" s="14">
        <v>0</v>
      </c>
      <c r="T46" s="16">
        <v>0</v>
      </c>
      <c r="U46" s="14">
        <v>11.15263961</v>
      </c>
      <c r="V46" s="16">
        <v>0.39137216000000002</v>
      </c>
    </row>
    <row r="47" spans="1:22" x14ac:dyDescent="0.25">
      <c r="A47" s="11" t="s">
        <v>517</v>
      </c>
      <c r="B47" s="13">
        <v>5928</v>
      </c>
      <c r="C47" s="14">
        <f>(223/B47*100)</f>
        <v>3.761808367071525</v>
      </c>
      <c r="D47" s="15">
        <v>5705</v>
      </c>
      <c r="E47" s="14">
        <v>8.2403847500000005</v>
      </c>
      <c r="F47" s="16">
        <v>0.42475564999999998</v>
      </c>
      <c r="G47" s="14">
        <v>12.33658338</v>
      </c>
      <c r="H47" s="16">
        <v>0.53708725999999996</v>
      </c>
      <c r="I47" s="14">
        <v>23.18539943</v>
      </c>
      <c r="J47" s="16">
        <v>0.82301734000000004</v>
      </c>
      <c r="K47" s="14">
        <v>39.881742680000002</v>
      </c>
      <c r="L47" s="16">
        <v>1.47249896</v>
      </c>
      <c r="M47" s="14">
        <v>8.0900356000000002</v>
      </c>
      <c r="N47" s="16">
        <v>0.66686519</v>
      </c>
      <c r="O47" s="14" t="s">
        <v>582</v>
      </c>
      <c r="P47" s="16" t="s">
        <v>582</v>
      </c>
      <c r="Q47" s="14">
        <v>0</v>
      </c>
      <c r="R47" s="16">
        <v>0</v>
      </c>
      <c r="S47" s="14">
        <v>0</v>
      </c>
      <c r="T47" s="16">
        <v>0</v>
      </c>
      <c r="U47" s="14">
        <v>8.26585416</v>
      </c>
      <c r="V47" s="16">
        <v>0.56857162000000006</v>
      </c>
    </row>
    <row r="48" spans="1:22" x14ac:dyDescent="0.25">
      <c r="A48" s="11" t="s">
        <v>518</v>
      </c>
      <c r="B48" s="13">
        <v>9841</v>
      </c>
      <c r="C48" s="14">
        <f>(7/B48*100)</f>
        <v>7.1130982623717101E-2</v>
      </c>
      <c r="D48" s="15">
        <v>9834</v>
      </c>
      <c r="E48" s="14">
        <v>4.8692892499999996</v>
      </c>
      <c r="F48" s="16">
        <v>0.38827714000000002</v>
      </c>
      <c r="G48" s="14">
        <v>7.34349863</v>
      </c>
      <c r="H48" s="16">
        <v>0.49040688999999998</v>
      </c>
      <c r="I48" s="14">
        <v>34.736725810000003</v>
      </c>
      <c r="J48" s="16">
        <v>0.96489420000000004</v>
      </c>
      <c r="K48" s="14">
        <v>45.90480161</v>
      </c>
      <c r="L48" s="16">
        <v>1.1871671800000001</v>
      </c>
      <c r="M48" s="14">
        <v>6.4095084299999998</v>
      </c>
      <c r="N48" s="16">
        <v>0.70529830999999998</v>
      </c>
      <c r="O48" s="14" t="s">
        <v>582</v>
      </c>
      <c r="P48" s="16" t="s">
        <v>582</v>
      </c>
      <c r="Q48" s="14">
        <v>0</v>
      </c>
      <c r="R48" s="16">
        <v>0</v>
      </c>
      <c r="S48" s="14">
        <v>0</v>
      </c>
      <c r="T48" s="16">
        <v>0</v>
      </c>
      <c r="U48" s="14">
        <v>0.73617626000000003</v>
      </c>
      <c r="V48" s="16">
        <v>0.12288958</v>
      </c>
    </row>
    <row r="49" spans="1:22" x14ac:dyDescent="0.25">
      <c r="A49" s="11" t="s">
        <v>519</v>
      </c>
      <c r="B49" s="13">
        <v>6349</v>
      </c>
      <c r="C49" s="14">
        <f>(56/B49*100)</f>
        <v>0.88202866593164275</v>
      </c>
      <c r="D49" s="15">
        <v>6293</v>
      </c>
      <c r="E49" s="14">
        <v>7.69311569</v>
      </c>
      <c r="F49" s="16">
        <v>0.50410445999999998</v>
      </c>
      <c r="G49" s="14">
        <v>10.95675299</v>
      </c>
      <c r="H49" s="16">
        <v>0.58378308000000001</v>
      </c>
      <c r="I49" s="14">
        <v>24.868080890000002</v>
      </c>
      <c r="J49" s="16">
        <v>0.78629112000000001</v>
      </c>
      <c r="K49" s="14">
        <v>52.90098965</v>
      </c>
      <c r="L49" s="16">
        <v>1.1446565399999999</v>
      </c>
      <c r="M49" s="14">
        <v>0</v>
      </c>
      <c r="N49" s="16">
        <v>0</v>
      </c>
      <c r="O49" s="14" t="s">
        <v>582</v>
      </c>
      <c r="P49" s="16" t="s">
        <v>582</v>
      </c>
      <c r="Q49" s="14">
        <v>0</v>
      </c>
      <c r="R49" s="16">
        <v>0</v>
      </c>
      <c r="S49" s="14">
        <v>7.6795039999999995E-2</v>
      </c>
      <c r="T49" s="16">
        <v>3.8530509999999997E-2</v>
      </c>
      <c r="U49" s="14">
        <v>3.5042657400000001</v>
      </c>
      <c r="V49" s="16">
        <v>0.42130160999999999</v>
      </c>
    </row>
    <row r="50" spans="1:22" x14ac:dyDescent="0.25">
      <c r="A50" s="11" t="s">
        <v>520</v>
      </c>
      <c r="B50" s="13">
        <v>11795</v>
      </c>
      <c r="C50" s="14">
        <f>(260/B50*100)</f>
        <v>2.2043238660449345</v>
      </c>
      <c r="D50" s="15">
        <v>11535</v>
      </c>
      <c r="E50" s="14">
        <v>9.0189452699999997</v>
      </c>
      <c r="F50" s="16">
        <v>0.45923913</v>
      </c>
      <c r="G50" s="14">
        <v>11.663049770000001</v>
      </c>
      <c r="H50" s="16">
        <v>0.45961065000000001</v>
      </c>
      <c r="I50" s="14">
        <v>32.732582610000001</v>
      </c>
      <c r="J50" s="16">
        <v>0.67102561000000005</v>
      </c>
      <c r="K50" s="14">
        <v>40.730786000000002</v>
      </c>
      <c r="L50" s="16">
        <v>0.95159974999999997</v>
      </c>
      <c r="M50" s="14">
        <v>3.5619436100000001</v>
      </c>
      <c r="N50" s="16">
        <v>0.29828860000000001</v>
      </c>
      <c r="O50" s="14" t="s">
        <v>582</v>
      </c>
      <c r="P50" s="16" t="s">
        <v>582</v>
      </c>
      <c r="Q50" s="14">
        <v>0</v>
      </c>
      <c r="R50" s="16">
        <v>0</v>
      </c>
      <c r="S50" s="14">
        <v>0</v>
      </c>
      <c r="T50" s="16">
        <v>0</v>
      </c>
      <c r="U50" s="14">
        <v>2.2926927400000001</v>
      </c>
      <c r="V50" s="16">
        <v>0.26025137999999998</v>
      </c>
    </row>
    <row r="51" spans="1:22" x14ac:dyDescent="0.25">
      <c r="A51" s="11" t="s">
        <v>521</v>
      </c>
      <c r="B51" s="13">
        <v>6866</v>
      </c>
      <c r="C51" s="14">
        <f>(114/B51*100)</f>
        <v>1.6603553743081854</v>
      </c>
      <c r="D51" s="15">
        <v>6752</v>
      </c>
      <c r="E51" s="14">
        <v>8.9038241599999992</v>
      </c>
      <c r="F51" s="16">
        <v>0.41530182999999998</v>
      </c>
      <c r="G51" s="14">
        <v>9.5910828099999996</v>
      </c>
      <c r="H51" s="16">
        <v>0.38593126999999999</v>
      </c>
      <c r="I51" s="14">
        <v>21.615155550000001</v>
      </c>
      <c r="J51" s="16">
        <v>0.61913180999999995</v>
      </c>
      <c r="K51" s="14">
        <v>40.486016759999998</v>
      </c>
      <c r="L51" s="16">
        <v>0.99648424999999996</v>
      </c>
      <c r="M51" s="14">
        <v>5.78067083</v>
      </c>
      <c r="N51" s="16">
        <v>0.53377925999999998</v>
      </c>
      <c r="O51" s="14" t="s">
        <v>582</v>
      </c>
      <c r="P51" s="16" t="s">
        <v>582</v>
      </c>
      <c r="Q51" s="14">
        <v>10.57888363</v>
      </c>
      <c r="R51" s="16">
        <v>0.61215122</v>
      </c>
      <c r="S51" s="14">
        <v>0</v>
      </c>
      <c r="T51" s="16">
        <v>0</v>
      </c>
      <c r="U51" s="14">
        <v>3.0443662599999999</v>
      </c>
      <c r="V51" s="16">
        <v>0.28142574999999997</v>
      </c>
    </row>
    <row r="52" spans="1:22" x14ac:dyDescent="0.25">
      <c r="A52" s="11" t="s">
        <v>522</v>
      </c>
      <c r="B52" s="13">
        <v>5809</v>
      </c>
      <c r="C52" s="14">
        <f>(88/B52*100)</f>
        <v>1.5148906868652092</v>
      </c>
      <c r="D52" s="15">
        <v>5721</v>
      </c>
      <c r="E52" s="14">
        <v>5.7135780399999998</v>
      </c>
      <c r="F52" s="16">
        <v>0.34913494</v>
      </c>
      <c r="G52" s="14">
        <v>6.9918130700000001</v>
      </c>
      <c r="H52" s="16">
        <v>0.39525007000000001</v>
      </c>
      <c r="I52" s="14">
        <v>22.360003339999999</v>
      </c>
      <c r="J52" s="16">
        <v>0.60839847000000002</v>
      </c>
      <c r="K52" s="14">
        <v>51.836380589999997</v>
      </c>
      <c r="L52" s="16">
        <v>0.91174482999999995</v>
      </c>
      <c r="M52" s="14">
        <v>9.9067821400000007</v>
      </c>
      <c r="N52" s="16">
        <v>0.63406980999999996</v>
      </c>
      <c r="O52" s="14" t="s">
        <v>582</v>
      </c>
      <c r="P52" s="16" t="s">
        <v>582</v>
      </c>
      <c r="Q52" s="14">
        <v>0</v>
      </c>
      <c r="R52" s="16">
        <v>0</v>
      </c>
      <c r="S52" s="14">
        <v>0</v>
      </c>
      <c r="T52" s="16">
        <v>0</v>
      </c>
      <c r="U52" s="14">
        <v>3.1914428300000002</v>
      </c>
      <c r="V52" s="16">
        <v>0.27457978999999999</v>
      </c>
    </row>
    <row r="53" spans="1:22" x14ac:dyDescent="0.25">
      <c r="A53" s="11" t="s">
        <v>523</v>
      </c>
      <c r="B53" s="13">
        <v>5571</v>
      </c>
      <c r="C53" s="14">
        <f>(95/B53*100)</f>
        <v>1.7052593789265842</v>
      </c>
      <c r="D53" s="15">
        <v>5476</v>
      </c>
      <c r="E53" s="14">
        <v>8.5936999200000006</v>
      </c>
      <c r="F53" s="16">
        <v>0.36744579999999999</v>
      </c>
      <c r="G53" s="14">
        <v>13.99144568</v>
      </c>
      <c r="H53" s="16">
        <v>0.48222205000000001</v>
      </c>
      <c r="I53" s="14">
        <v>23.443607969999999</v>
      </c>
      <c r="J53" s="16">
        <v>0.54704017000000005</v>
      </c>
      <c r="K53" s="14">
        <v>42.345663139999999</v>
      </c>
      <c r="L53" s="16">
        <v>0.70679767999999998</v>
      </c>
      <c r="M53" s="14">
        <v>7.8525422599999999</v>
      </c>
      <c r="N53" s="16">
        <v>0.39348066999999998</v>
      </c>
      <c r="O53" s="14" t="s">
        <v>582</v>
      </c>
      <c r="P53" s="16" t="s">
        <v>582</v>
      </c>
      <c r="Q53" s="14">
        <v>0</v>
      </c>
      <c r="R53" s="16">
        <v>0</v>
      </c>
      <c r="S53" s="14">
        <v>0</v>
      </c>
      <c r="T53" s="16">
        <v>0</v>
      </c>
      <c r="U53" s="14">
        <v>3.7730410399999998</v>
      </c>
      <c r="V53" s="16">
        <v>0.26647680000000001</v>
      </c>
    </row>
    <row r="54" spans="1:22" x14ac:dyDescent="0.25">
      <c r="A54" s="11" t="s">
        <v>524</v>
      </c>
      <c r="B54" s="13">
        <v>4740</v>
      </c>
      <c r="C54" s="14">
        <f>(276/B54*100)</f>
        <v>5.8227848101265822</v>
      </c>
      <c r="D54" s="15">
        <v>4464</v>
      </c>
      <c r="E54" s="14">
        <v>21.386215310000001</v>
      </c>
      <c r="F54" s="16">
        <v>0.95505691999999998</v>
      </c>
      <c r="G54" s="14">
        <v>14.10941326</v>
      </c>
      <c r="H54" s="16">
        <v>0.59260966999999998</v>
      </c>
      <c r="I54" s="14">
        <v>24.22275222</v>
      </c>
      <c r="J54" s="16">
        <v>0.85783810000000005</v>
      </c>
      <c r="K54" s="14">
        <v>25.446744580000001</v>
      </c>
      <c r="L54" s="16">
        <v>1.1968458500000001</v>
      </c>
      <c r="M54" s="14">
        <v>6.5465917300000003</v>
      </c>
      <c r="N54" s="16">
        <v>0.68854346</v>
      </c>
      <c r="O54" s="14" t="s">
        <v>582</v>
      </c>
      <c r="P54" s="16" t="s">
        <v>582</v>
      </c>
      <c r="Q54" s="14">
        <v>0</v>
      </c>
      <c r="R54" s="16">
        <v>0</v>
      </c>
      <c r="S54" s="14">
        <v>0</v>
      </c>
      <c r="T54" s="16">
        <v>0</v>
      </c>
      <c r="U54" s="14">
        <v>8.2882828899999996</v>
      </c>
      <c r="V54" s="16">
        <v>0.60522419999999999</v>
      </c>
    </row>
    <row r="55" spans="1:22" x14ac:dyDescent="0.25">
      <c r="A55" s="11" t="s">
        <v>525</v>
      </c>
      <c r="B55" s="13">
        <v>5316</v>
      </c>
      <c r="C55" s="14">
        <f>(22/B55*100)</f>
        <v>0.41384499623777277</v>
      </c>
      <c r="D55" s="15">
        <v>5294</v>
      </c>
      <c r="E55" s="14">
        <v>17.072109180000002</v>
      </c>
      <c r="F55" s="16">
        <v>0.70169813000000003</v>
      </c>
      <c r="G55" s="14">
        <v>13.487027169999999</v>
      </c>
      <c r="H55" s="16">
        <v>0.52618715999999999</v>
      </c>
      <c r="I55" s="14">
        <v>33.102053169999998</v>
      </c>
      <c r="J55" s="16">
        <v>0.84030338999999998</v>
      </c>
      <c r="K55" s="14">
        <v>32.387058799999998</v>
      </c>
      <c r="L55" s="16">
        <v>0.98948097000000002</v>
      </c>
      <c r="M55" s="14">
        <v>0</v>
      </c>
      <c r="N55" s="16">
        <v>0</v>
      </c>
      <c r="O55" s="14" t="s">
        <v>582</v>
      </c>
      <c r="P55" s="16" t="s">
        <v>582</v>
      </c>
      <c r="Q55" s="14">
        <v>0</v>
      </c>
      <c r="R55" s="16">
        <v>0</v>
      </c>
      <c r="S55" s="14">
        <v>0.52457052999999998</v>
      </c>
      <c r="T55" s="16">
        <v>0.12026115</v>
      </c>
      <c r="U55" s="14">
        <v>3.4271811400000001</v>
      </c>
      <c r="V55" s="16">
        <v>0.29166756999999999</v>
      </c>
    </row>
    <row r="56" spans="1:22" x14ac:dyDescent="0.25">
      <c r="A56" s="11" t="s">
        <v>526</v>
      </c>
      <c r="B56" s="13">
        <v>5359</v>
      </c>
      <c r="C56" s="14">
        <f>(77/B56*100)</f>
        <v>1.4368352304534429</v>
      </c>
      <c r="D56" s="15">
        <v>5282</v>
      </c>
      <c r="E56" s="14">
        <v>3.5319585299999998</v>
      </c>
      <c r="F56" s="16">
        <v>0.27670540999999998</v>
      </c>
      <c r="G56" s="14">
        <v>10.44754831</v>
      </c>
      <c r="H56" s="16">
        <v>0.55909173999999995</v>
      </c>
      <c r="I56" s="14">
        <v>28.100930550000001</v>
      </c>
      <c r="J56" s="16">
        <v>0.82366216000000003</v>
      </c>
      <c r="K56" s="14">
        <v>29.459310160000001</v>
      </c>
      <c r="L56" s="16">
        <v>1.0648461499999999</v>
      </c>
      <c r="M56" s="14">
        <v>27.760170609999999</v>
      </c>
      <c r="N56" s="16">
        <v>0.78547328999999999</v>
      </c>
      <c r="O56" s="14" t="s">
        <v>582</v>
      </c>
      <c r="P56" s="16" t="s">
        <v>582</v>
      </c>
      <c r="Q56" s="14">
        <v>0</v>
      </c>
      <c r="R56" s="16">
        <v>0</v>
      </c>
      <c r="S56" s="14">
        <v>0</v>
      </c>
      <c r="T56" s="16">
        <v>0</v>
      </c>
      <c r="U56" s="14">
        <v>0.70008183999999996</v>
      </c>
      <c r="V56" s="16">
        <v>0.12235934</v>
      </c>
    </row>
    <row r="57" spans="1:22" x14ac:dyDescent="0.25">
      <c r="A57" s="11" t="s">
        <v>527</v>
      </c>
      <c r="B57" s="13">
        <v>6513</v>
      </c>
      <c r="C57" s="14">
        <f>(0/B57*100)</f>
        <v>0</v>
      </c>
      <c r="D57" s="15">
        <v>6513</v>
      </c>
      <c r="E57" s="14">
        <v>10.528801</v>
      </c>
      <c r="F57" s="16">
        <v>0.54676480000000005</v>
      </c>
      <c r="G57" s="14">
        <v>11.97641773</v>
      </c>
      <c r="H57" s="16">
        <v>0.54183066999999996</v>
      </c>
      <c r="I57" s="14">
        <v>43.66722446</v>
      </c>
      <c r="J57" s="16">
        <v>0.87702928999999996</v>
      </c>
      <c r="K57" s="14">
        <v>30.29167442</v>
      </c>
      <c r="L57" s="16">
        <v>0.95567884000000003</v>
      </c>
      <c r="M57" s="14">
        <v>0</v>
      </c>
      <c r="N57" s="16">
        <v>0</v>
      </c>
      <c r="O57" s="14" t="s">
        <v>582</v>
      </c>
      <c r="P57" s="16" t="s">
        <v>582</v>
      </c>
      <c r="Q57" s="14">
        <v>0</v>
      </c>
      <c r="R57" s="16">
        <v>0</v>
      </c>
      <c r="S57" s="14">
        <v>0.16598536999999999</v>
      </c>
      <c r="T57" s="16">
        <v>6.3681249999999995E-2</v>
      </c>
      <c r="U57" s="14">
        <v>3.3698970199999998</v>
      </c>
      <c r="V57" s="16">
        <v>0.52574754999999995</v>
      </c>
    </row>
    <row r="58" spans="1:22" x14ac:dyDescent="0.25">
      <c r="A58" s="11" t="s">
        <v>528</v>
      </c>
      <c r="B58" s="13">
        <v>7267</v>
      </c>
      <c r="C58" s="14">
        <f>(10/B58*100)</f>
        <v>0.13760836658868861</v>
      </c>
      <c r="D58" s="15">
        <v>7257</v>
      </c>
      <c r="E58" s="14">
        <v>20.57327592</v>
      </c>
      <c r="F58" s="16">
        <v>0.62299640999999994</v>
      </c>
      <c r="G58" s="14">
        <v>25.013485920000001</v>
      </c>
      <c r="H58" s="16">
        <v>0.65895815999999996</v>
      </c>
      <c r="I58" s="14">
        <v>24.846285859999998</v>
      </c>
      <c r="J58" s="16">
        <v>0.58129354</v>
      </c>
      <c r="K58" s="14">
        <v>25.14895061</v>
      </c>
      <c r="L58" s="16">
        <v>0.75839659000000004</v>
      </c>
      <c r="M58" s="14">
        <v>0</v>
      </c>
      <c r="N58" s="16">
        <v>0</v>
      </c>
      <c r="O58" s="14" t="s">
        <v>582</v>
      </c>
      <c r="P58" s="16" t="s">
        <v>582</v>
      </c>
      <c r="Q58" s="14">
        <v>0</v>
      </c>
      <c r="R58" s="16">
        <v>0</v>
      </c>
      <c r="S58" s="14">
        <v>0.86647746999999997</v>
      </c>
      <c r="T58" s="16">
        <v>0.12702437</v>
      </c>
      <c r="U58" s="14">
        <v>3.5515242200000001</v>
      </c>
      <c r="V58" s="16">
        <v>0.48844463999999999</v>
      </c>
    </row>
    <row r="59" spans="1:22" x14ac:dyDescent="0.25">
      <c r="A59" s="11" t="s">
        <v>529</v>
      </c>
      <c r="B59" s="13">
        <v>4826</v>
      </c>
      <c r="C59" s="14">
        <f>(26/B59*100)</f>
        <v>0.53874844591794446</v>
      </c>
      <c r="D59" s="15">
        <v>4800</v>
      </c>
      <c r="E59" s="14">
        <v>9.5551566599999997</v>
      </c>
      <c r="F59" s="16">
        <v>0.59101261000000005</v>
      </c>
      <c r="G59" s="14">
        <v>11.57623396</v>
      </c>
      <c r="H59" s="16">
        <v>0.53380064000000005</v>
      </c>
      <c r="I59" s="14">
        <v>31.588699510000001</v>
      </c>
      <c r="J59" s="16">
        <v>0.79537468</v>
      </c>
      <c r="K59" s="14">
        <v>43.573035709999999</v>
      </c>
      <c r="L59" s="16">
        <v>0.78116039000000004</v>
      </c>
      <c r="M59" s="14">
        <v>0</v>
      </c>
      <c r="N59" s="16">
        <v>0</v>
      </c>
      <c r="O59" s="14" t="s">
        <v>582</v>
      </c>
      <c r="P59" s="16" t="s">
        <v>582</v>
      </c>
      <c r="Q59" s="14">
        <v>0</v>
      </c>
      <c r="R59" s="16">
        <v>0</v>
      </c>
      <c r="S59" s="14">
        <v>0.48422713000000001</v>
      </c>
      <c r="T59" s="16">
        <v>0.13059572</v>
      </c>
      <c r="U59" s="14">
        <v>3.2226470200000001</v>
      </c>
      <c r="V59" s="16">
        <v>0.26808925</v>
      </c>
    </row>
    <row r="60" spans="1:22" x14ac:dyDescent="0.25">
      <c r="A60" s="11" t="s">
        <v>530</v>
      </c>
      <c r="B60" s="13">
        <v>4546</v>
      </c>
      <c r="C60" s="14">
        <f>(15/B60*100)</f>
        <v>0.32996040475142985</v>
      </c>
      <c r="D60" s="15">
        <v>4531</v>
      </c>
      <c r="E60" s="14">
        <v>17.75156471</v>
      </c>
      <c r="F60" s="16">
        <v>0.81109615999999995</v>
      </c>
      <c r="G60" s="14">
        <v>23.664449640000001</v>
      </c>
      <c r="H60" s="16">
        <v>0.98544995999999996</v>
      </c>
      <c r="I60" s="14">
        <v>34.20261395</v>
      </c>
      <c r="J60" s="16">
        <v>1.2440423199999999</v>
      </c>
      <c r="K60" s="14">
        <v>20.54484399</v>
      </c>
      <c r="L60" s="16">
        <v>1.1808959800000001</v>
      </c>
      <c r="M60" s="14">
        <v>0</v>
      </c>
      <c r="N60" s="16">
        <v>0</v>
      </c>
      <c r="O60" s="14" t="s">
        <v>582</v>
      </c>
      <c r="P60" s="16" t="s">
        <v>582</v>
      </c>
      <c r="Q60" s="14">
        <v>0</v>
      </c>
      <c r="R60" s="16">
        <v>0</v>
      </c>
      <c r="S60" s="14">
        <v>0.44237847000000002</v>
      </c>
      <c r="T60" s="16">
        <v>0.10357959999999999</v>
      </c>
      <c r="U60" s="14">
        <v>3.3941492499999999</v>
      </c>
      <c r="V60" s="16">
        <v>0.46074996000000001</v>
      </c>
    </row>
    <row r="61" spans="1:22" x14ac:dyDescent="0.25">
      <c r="A61" s="11" t="s">
        <v>531</v>
      </c>
      <c r="B61" s="13">
        <v>6525</v>
      </c>
      <c r="C61" s="14">
        <f>(150/B61*100)</f>
        <v>2.2988505747126435</v>
      </c>
      <c r="D61" s="15">
        <v>6375</v>
      </c>
      <c r="E61" s="14">
        <v>6.1809695400000004</v>
      </c>
      <c r="F61" s="16">
        <v>0.33653725000000001</v>
      </c>
      <c r="G61" s="14">
        <v>8.0405666199999999</v>
      </c>
      <c r="H61" s="16">
        <v>0.39672241000000003</v>
      </c>
      <c r="I61" s="14">
        <v>18.7217892</v>
      </c>
      <c r="J61" s="16">
        <v>0.63982492999999996</v>
      </c>
      <c r="K61" s="14">
        <v>59.403549499999997</v>
      </c>
      <c r="L61" s="16">
        <v>0.98852909</v>
      </c>
      <c r="M61" s="14">
        <v>4.8488073800000002</v>
      </c>
      <c r="N61" s="16">
        <v>0.40798919</v>
      </c>
      <c r="O61" s="14" t="s">
        <v>582</v>
      </c>
      <c r="P61" s="16" t="s">
        <v>582</v>
      </c>
      <c r="Q61" s="14">
        <v>0</v>
      </c>
      <c r="R61" s="16">
        <v>0</v>
      </c>
      <c r="S61" s="14">
        <v>0</v>
      </c>
      <c r="T61" s="16">
        <v>0</v>
      </c>
      <c r="U61" s="14">
        <v>2.8043177699999999</v>
      </c>
      <c r="V61" s="16">
        <v>0.28414268999999998</v>
      </c>
    </row>
    <row r="62" spans="1:22" x14ac:dyDescent="0.25">
      <c r="A62" s="11" t="s">
        <v>532</v>
      </c>
      <c r="B62" s="13">
        <v>4476</v>
      </c>
      <c r="C62" s="14">
        <f>(3/B62*100)</f>
        <v>6.7024128686327081E-2</v>
      </c>
      <c r="D62" s="15">
        <v>4473</v>
      </c>
      <c r="E62" s="14">
        <v>2.4036004599999998</v>
      </c>
      <c r="F62" s="16">
        <v>0.22641043999999999</v>
      </c>
      <c r="G62" s="14">
        <v>5.7702785800000003</v>
      </c>
      <c r="H62" s="16">
        <v>0.30310858000000002</v>
      </c>
      <c r="I62" s="14">
        <v>31.56875934</v>
      </c>
      <c r="J62" s="16">
        <v>0.69471256999999997</v>
      </c>
      <c r="K62" s="14">
        <v>47.977260530000002</v>
      </c>
      <c r="L62" s="16">
        <v>0.68118294000000001</v>
      </c>
      <c r="M62" s="14">
        <v>11.675766530000001</v>
      </c>
      <c r="N62" s="16">
        <v>0.40366419999999997</v>
      </c>
      <c r="O62" s="14" t="s">
        <v>582</v>
      </c>
      <c r="P62" s="16" t="s">
        <v>582</v>
      </c>
      <c r="Q62" s="14">
        <v>0</v>
      </c>
      <c r="R62" s="16">
        <v>0</v>
      </c>
      <c r="S62" s="14">
        <v>0</v>
      </c>
      <c r="T62" s="16">
        <v>0</v>
      </c>
      <c r="U62" s="14">
        <v>0.60433455999999997</v>
      </c>
      <c r="V62" s="16">
        <v>0.10270036</v>
      </c>
    </row>
    <row r="63" spans="1:22" x14ac:dyDescent="0.25">
      <c r="A63" s="11" t="s">
        <v>533</v>
      </c>
      <c r="B63" s="13">
        <v>5324</v>
      </c>
      <c r="C63" s="14">
        <f>(13/B63*100)</f>
        <v>0.24417731029301279</v>
      </c>
      <c r="D63" s="15">
        <v>5311</v>
      </c>
      <c r="E63" s="14">
        <v>11.534963319999999</v>
      </c>
      <c r="F63" s="16">
        <v>0.41673712000000002</v>
      </c>
      <c r="G63" s="14">
        <v>13.16423176</v>
      </c>
      <c r="H63" s="16">
        <v>0.49549714</v>
      </c>
      <c r="I63" s="14">
        <v>29.906255940000001</v>
      </c>
      <c r="J63" s="16">
        <v>0.66255580000000003</v>
      </c>
      <c r="K63" s="14">
        <v>35.349043739999999</v>
      </c>
      <c r="L63" s="16">
        <v>0.72438195999999999</v>
      </c>
      <c r="M63" s="14">
        <v>0</v>
      </c>
      <c r="N63" s="16">
        <v>0</v>
      </c>
      <c r="O63" s="14" t="s">
        <v>582</v>
      </c>
      <c r="P63" s="16" t="s">
        <v>582</v>
      </c>
      <c r="Q63" s="14">
        <v>4.1378529999999997E-2</v>
      </c>
      <c r="R63" s="16">
        <v>2.938062E-2</v>
      </c>
      <c r="S63" s="14">
        <v>0.13965833999999999</v>
      </c>
      <c r="T63" s="16">
        <v>5.72656E-2</v>
      </c>
      <c r="U63" s="14">
        <v>9.8644683700000009</v>
      </c>
      <c r="V63" s="16">
        <v>0.41218940999999998</v>
      </c>
    </row>
    <row r="64" spans="1:22" x14ac:dyDescent="0.25">
      <c r="A64" s="11" t="s">
        <v>534</v>
      </c>
      <c r="B64" s="13">
        <v>3634</v>
      </c>
      <c r="C64" s="14">
        <f>(3/B64*100)</f>
        <v>8.2553659878921298E-2</v>
      </c>
      <c r="D64" s="15">
        <v>3631</v>
      </c>
      <c r="E64" s="14">
        <v>4.7498259000000003</v>
      </c>
      <c r="F64" s="16">
        <v>0.34272583000000001</v>
      </c>
      <c r="G64" s="14">
        <v>10.63790197</v>
      </c>
      <c r="H64" s="16">
        <v>0.53878493000000005</v>
      </c>
      <c r="I64" s="14">
        <v>28.054010099999999</v>
      </c>
      <c r="J64" s="16">
        <v>0.83798094000000001</v>
      </c>
      <c r="K64" s="14">
        <v>53.12029656</v>
      </c>
      <c r="L64" s="16">
        <v>0.84022644999999996</v>
      </c>
      <c r="M64" s="14">
        <v>0</v>
      </c>
      <c r="N64" s="16">
        <v>0</v>
      </c>
      <c r="O64" s="14" t="s">
        <v>582</v>
      </c>
      <c r="P64" s="16" t="s">
        <v>582</v>
      </c>
      <c r="Q64" s="14">
        <v>0</v>
      </c>
      <c r="R64" s="16">
        <v>0</v>
      </c>
      <c r="S64" s="14">
        <v>2.665238E-2</v>
      </c>
      <c r="T64" s="16">
        <v>2.6585270000000001E-2</v>
      </c>
      <c r="U64" s="14">
        <v>3.4113130900000002</v>
      </c>
      <c r="V64" s="16">
        <v>0.27896475999999998</v>
      </c>
    </row>
    <row r="65" spans="1:22" x14ac:dyDescent="0.25">
      <c r="A65" s="11" t="s">
        <v>535</v>
      </c>
      <c r="B65" s="13">
        <v>5325</v>
      </c>
      <c r="C65" s="14">
        <f>(14/B65*100)</f>
        <v>0.26291079812206569</v>
      </c>
      <c r="D65" s="15">
        <v>5311</v>
      </c>
      <c r="E65" s="14">
        <v>10.274902450000001</v>
      </c>
      <c r="F65" s="16">
        <v>0.46524047000000002</v>
      </c>
      <c r="G65" s="14">
        <v>10.42927781</v>
      </c>
      <c r="H65" s="16">
        <v>0.39853717999999999</v>
      </c>
      <c r="I65" s="14">
        <v>39.756401539999999</v>
      </c>
      <c r="J65" s="16">
        <v>0.96130026000000002</v>
      </c>
      <c r="K65" s="14">
        <v>35.760456900000001</v>
      </c>
      <c r="L65" s="16">
        <v>0.84111985</v>
      </c>
      <c r="M65" s="14">
        <v>0</v>
      </c>
      <c r="N65" s="16">
        <v>0</v>
      </c>
      <c r="O65" s="14" t="s">
        <v>582</v>
      </c>
      <c r="P65" s="16" t="s">
        <v>582</v>
      </c>
      <c r="Q65" s="14">
        <v>0.42628936000000001</v>
      </c>
      <c r="R65" s="16">
        <v>9.73913E-2</v>
      </c>
      <c r="S65" s="14">
        <v>0</v>
      </c>
      <c r="T65" s="16">
        <v>0</v>
      </c>
      <c r="U65" s="14">
        <v>3.35267194</v>
      </c>
      <c r="V65" s="16">
        <v>0.30376882999999999</v>
      </c>
    </row>
    <row r="66" spans="1:22" x14ac:dyDescent="0.25">
      <c r="A66" s="11" t="s">
        <v>536</v>
      </c>
      <c r="B66" s="13">
        <v>5665</v>
      </c>
      <c r="C66" s="14">
        <f>(82/B66*100)</f>
        <v>1.4474845542806707</v>
      </c>
      <c r="D66" s="15">
        <v>5583</v>
      </c>
      <c r="E66" s="14">
        <v>8.6087799300000007</v>
      </c>
      <c r="F66" s="16">
        <v>0.39805551</v>
      </c>
      <c r="G66" s="14">
        <v>12.25661446</v>
      </c>
      <c r="H66" s="16">
        <v>0.38909729999999998</v>
      </c>
      <c r="I66" s="14">
        <v>18.716878739999999</v>
      </c>
      <c r="J66" s="16">
        <v>0.46167815000000001</v>
      </c>
      <c r="K66" s="14">
        <v>40.286264500000001</v>
      </c>
      <c r="L66" s="16">
        <v>0.60855696999999997</v>
      </c>
      <c r="M66" s="14">
        <v>11.135823889999999</v>
      </c>
      <c r="N66" s="16">
        <v>0.36733463999999999</v>
      </c>
      <c r="O66" s="14" t="s">
        <v>582</v>
      </c>
      <c r="P66" s="16" t="s">
        <v>582</v>
      </c>
      <c r="Q66" s="14">
        <v>0</v>
      </c>
      <c r="R66" s="16">
        <v>0</v>
      </c>
      <c r="S66" s="14">
        <v>0</v>
      </c>
      <c r="T66" s="16">
        <v>0</v>
      </c>
      <c r="U66" s="14">
        <v>8.9956384800000002</v>
      </c>
      <c r="V66" s="16">
        <v>0.39560827999999998</v>
      </c>
    </row>
    <row r="67" spans="1:22" x14ac:dyDescent="0.25">
      <c r="A67" s="11" t="s">
        <v>537</v>
      </c>
      <c r="B67" s="13">
        <v>6971</v>
      </c>
      <c r="C67" s="14">
        <f>(480/B67*100)</f>
        <v>6.8856692009754692</v>
      </c>
      <c r="D67" s="15">
        <v>6491</v>
      </c>
      <c r="E67" s="14">
        <v>18.511997640000001</v>
      </c>
      <c r="F67" s="16">
        <v>0.66939784000000002</v>
      </c>
      <c r="G67" s="14">
        <v>16.982997489999999</v>
      </c>
      <c r="H67" s="16">
        <v>0.53183647000000001</v>
      </c>
      <c r="I67" s="14">
        <v>30.533931030000002</v>
      </c>
      <c r="J67" s="16">
        <v>0.66378203000000002</v>
      </c>
      <c r="K67" s="14">
        <v>24.914050750000001</v>
      </c>
      <c r="L67" s="16">
        <v>0.89037878000000004</v>
      </c>
      <c r="M67" s="14">
        <v>5.3457863000000003</v>
      </c>
      <c r="N67" s="16">
        <v>0.44287100000000001</v>
      </c>
      <c r="O67" s="14" t="s">
        <v>582</v>
      </c>
      <c r="P67" s="16" t="s">
        <v>582</v>
      </c>
      <c r="Q67" s="14">
        <v>0</v>
      </c>
      <c r="R67" s="16">
        <v>0</v>
      </c>
      <c r="S67" s="14">
        <v>0</v>
      </c>
      <c r="T67" s="16">
        <v>0</v>
      </c>
      <c r="U67" s="14">
        <v>3.7112367900000001</v>
      </c>
      <c r="V67" s="16">
        <v>0.25162002999999999</v>
      </c>
    </row>
    <row r="68" spans="1:22" x14ac:dyDescent="0.25">
      <c r="A68" s="11" t="s">
        <v>538</v>
      </c>
      <c r="B68" s="13">
        <v>12083</v>
      </c>
      <c r="C68" s="14">
        <f>(30/B68*100)</f>
        <v>0.2482827112472068</v>
      </c>
      <c r="D68" s="15">
        <v>12053</v>
      </c>
      <c r="E68" s="14">
        <v>11.51895075</v>
      </c>
      <c r="F68" s="16">
        <v>0.29049839</v>
      </c>
      <c r="G68" s="14">
        <v>16.646819499999999</v>
      </c>
      <c r="H68" s="16">
        <v>0.33304006000000003</v>
      </c>
      <c r="I68" s="14">
        <v>24.477116639999998</v>
      </c>
      <c r="J68" s="16">
        <v>0.37314479</v>
      </c>
      <c r="K68" s="14">
        <v>27.501451159999998</v>
      </c>
      <c r="L68" s="16">
        <v>0.37463466000000001</v>
      </c>
      <c r="M68" s="14">
        <v>14.943834799999999</v>
      </c>
      <c r="N68" s="16">
        <v>0.29651817000000003</v>
      </c>
      <c r="O68" s="14" t="s">
        <v>582</v>
      </c>
      <c r="P68" s="16" t="s">
        <v>582</v>
      </c>
      <c r="Q68" s="14">
        <v>0</v>
      </c>
      <c r="R68" s="16">
        <v>0</v>
      </c>
      <c r="S68" s="14">
        <v>0</v>
      </c>
      <c r="T68" s="16">
        <v>0</v>
      </c>
      <c r="U68" s="14">
        <v>4.9118271499999997</v>
      </c>
      <c r="V68" s="16">
        <v>0.19317751999999999</v>
      </c>
    </row>
    <row r="69" spans="1:22" x14ac:dyDescent="0.25">
      <c r="A69" s="11" t="s">
        <v>539</v>
      </c>
      <c r="B69" s="13">
        <v>4876</v>
      </c>
      <c r="C69" s="14">
        <f>(0/B69*100)</f>
        <v>0</v>
      </c>
      <c r="D69" s="15">
        <v>4876</v>
      </c>
      <c r="E69" s="14">
        <v>10.92838409</v>
      </c>
      <c r="F69" s="16">
        <v>0.70457994000000002</v>
      </c>
      <c r="G69" s="14">
        <v>12.37574483</v>
      </c>
      <c r="H69" s="16">
        <v>0.69180461999999998</v>
      </c>
      <c r="I69" s="14">
        <v>35.936327730000002</v>
      </c>
      <c r="J69" s="16">
        <v>0.85844396000000001</v>
      </c>
      <c r="K69" s="14">
        <v>40.302574800000002</v>
      </c>
      <c r="L69" s="16">
        <v>1.2059513799999999</v>
      </c>
      <c r="M69" s="14">
        <v>0</v>
      </c>
      <c r="N69" s="16">
        <v>0</v>
      </c>
      <c r="O69" s="14" t="s">
        <v>582</v>
      </c>
      <c r="P69" s="16" t="s">
        <v>582</v>
      </c>
      <c r="Q69" s="14">
        <v>0</v>
      </c>
      <c r="R69" s="16">
        <v>0</v>
      </c>
      <c r="S69" s="14">
        <v>0</v>
      </c>
      <c r="T69" s="16">
        <v>0</v>
      </c>
      <c r="U69" s="14">
        <v>0.45696854999999997</v>
      </c>
      <c r="V69" s="16">
        <v>0.15721219</v>
      </c>
    </row>
    <row r="70" spans="1:22" x14ac:dyDescent="0.25">
      <c r="A70" s="11" t="s">
        <v>540</v>
      </c>
      <c r="B70" s="13">
        <v>6036</v>
      </c>
      <c r="C70" s="14">
        <f>(223/B70*100)</f>
        <v>3.6944996686547382</v>
      </c>
      <c r="D70" s="15">
        <v>5813</v>
      </c>
      <c r="E70" s="14">
        <v>10.42501963</v>
      </c>
      <c r="F70" s="16">
        <v>0.52217575999999999</v>
      </c>
      <c r="G70" s="14">
        <v>17.135359789999999</v>
      </c>
      <c r="H70" s="16">
        <v>0.52727336999999996</v>
      </c>
      <c r="I70" s="14">
        <v>35.322954269999997</v>
      </c>
      <c r="J70" s="16">
        <v>0.62635368999999996</v>
      </c>
      <c r="K70" s="14">
        <v>28.6426324</v>
      </c>
      <c r="L70" s="16">
        <v>0.77033660999999998</v>
      </c>
      <c r="M70" s="14">
        <v>4.3266809899999998</v>
      </c>
      <c r="N70" s="16">
        <v>0.28253083000000001</v>
      </c>
      <c r="O70" s="14" t="s">
        <v>582</v>
      </c>
      <c r="P70" s="16" t="s">
        <v>582</v>
      </c>
      <c r="Q70" s="14">
        <v>0</v>
      </c>
      <c r="R70" s="16">
        <v>0</v>
      </c>
      <c r="S70" s="14">
        <v>0</v>
      </c>
      <c r="T70" s="16">
        <v>0</v>
      </c>
      <c r="U70" s="14">
        <v>4.1473529200000003</v>
      </c>
      <c r="V70" s="16">
        <v>0.35439022999999997</v>
      </c>
    </row>
    <row r="71" spans="1:22" x14ac:dyDescent="0.25">
      <c r="A71" s="11" t="s">
        <v>541</v>
      </c>
      <c r="B71" s="13">
        <v>6115</v>
      </c>
      <c r="C71" s="14">
        <f>(23/B71*100)</f>
        <v>0.3761242845461979</v>
      </c>
      <c r="D71" s="15">
        <v>6092</v>
      </c>
      <c r="E71" s="14">
        <v>3.8568447899999998</v>
      </c>
      <c r="F71" s="16">
        <v>0.26755972</v>
      </c>
      <c r="G71" s="14">
        <v>8.7779002300000002</v>
      </c>
      <c r="H71" s="16">
        <v>0.32127555000000002</v>
      </c>
      <c r="I71" s="14">
        <v>29.722023459999999</v>
      </c>
      <c r="J71" s="16">
        <v>0.59452667000000003</v>
      </c>
      <c r="K71" s="14">
        <v>51.601612299999999</v>
      </c>
      <c r="L71" s="16">
        <v>0.70760266000000005</v>
      </c>
      <c r="M71" s="14">
        <v>5.67548225</v>
      </c>
      <c r="N71" s="16">
        <v>0.27705200000000002</v>
      </c>
      <c r="O71" s="14" t="s">
        <v>582</v>
      </c>
      <c r="P71" s="16" t="s">
        <v>582</v>
      </c>
      <c r="Q71" s="14">
        <v>0</v>
      </c>
      <c r="R71" s="16">
        <v>0</v>
      </c>
      <c r="S71" s="14">
        <v>0</v>
      </c>
      <c r="T71" s="16">
        <v>0</v>
      </c>
      <c r="U71" s="14">
        <v>0.36613697000000001</v>
      </c>
      <c r="V71" s="16">
        <v>7.0647769999999999E-2</v>
      </c>
    </row>
    <row r="72" spans="1:22" x14ac:dyDescent="0.25">
      <c r="A72" s="11" t="s">
        <v>542</v>
      </c>
      <c r="B72" s="13">
        <v>7708</v>
      </c>
      <c r="C72" s="14">
        <f>(5/B72*100)</f>
        <v>6.4867669953295279E-2</v>
      </c>
      <c r="D72" s="15">
        <v>7703</v>
      </c>
      <c r="E72" s="14">
        <v>3.73940757</v>
      </c>
      <c r="F72" s="16">
        <v>0.24205215999999999</v>
      </c>
      <c r="G72" s="14">
        <v>5.9015569599999997</v>
      </c>
      <c r="H72" s="16">
        <v>0.32335158000000003</v>
      </c>
      <c r="I72" s="14">
        <v>27.68998255</v>
      </c>
      <c r="J72" s="16">
        <v>0.66883501999999995</v>
      </c>
      <c r="K72" s="14">
        <v>54.18028194</v>
      </c>
      <c r="L72" s="16">
        <v>0.94522565999999997</v>
      </c>
      <c r="M72" s="14">
        <v>8.2003239800000003</v>
      </c>
      <c r="N72" s="16">
        <v>0.96499683000000003</v>
      </c>
      <c r="O72" s="14" t="s">
        <v>582</v>
      </c>
      <c r="P72" s="16" t="s">
        <v>582</v>
      </c>
      <c r="Q72" s="14">
        <v>0</v>
      </c>
      <c r="R72" s="16">
        <v>0</v>
      </c>
      <c r="S72" s="14">
        <v>0</v>
      </c>
      <c r="T72" s="16">
        <v>0</v>
      </c>
      <c r="U72" s="14">
        <v>0.28844700000000001</v>
      </c>
      <c r="V72" s="16">
        <v>5.9319440000000001E-2</v>
      </c>
    </row>
    <row r="73" spans="1:22" x14ac:dyDescent="0.25">
      <c r="A73" s="11" t="s">
        <v>543</v>
      </c>
      <c r="B73" s="13">
        <v>8249</v>
      </c>
      <c r="C73" s="14">
        <f>(166/B73*100)</f>
        <v>2.0123651351678991</v>
      </c>
      <c r="D73" s="15">
        <v>8083</v>
      </c>
      <c r="E73" s="14">
        <v>7.1326993400000003</v>
      </c>
      <c r="F73" s="16">
        <v>0.42420928000000002</v>
      </c>
      <c r="G73" s="14">
        <v>12.84119336</v>
      </c>
      <c r="H73" s="16">
        <v>0.55081009000000003</v>
      </c>
      <c r="I73" s="14">
        <v>46.459555049999999</v>
      </c>
      <c r="J73" s="16">
        <v>0.77379805999999995</v>
      </c>
      <c r="K73" s="14">
        <v>21.07998735</v>
      </c>
      <c r="L73" s="16">
        <v>0.88471418000000002</v>
      </c>
      <c r="M73" s="14">
        <v>11.48330339</v>
      </c>
      <c r="N73" s="16">
        <v>0.72301694000000005</v>
      </c>
      <c r="O73" s="14" t="s">
        <v>582</v>
      </c>
      <c r="P73" s="16" t="s">
        <v>582</v>
      </c>
      <c r="Q73" s="14">
        <v>0</v>
      </c>
      <c r="R73" s="16">
        <v>0</v>
      </c>
      <c r="S73" s="14">
        <v>0</v>
      </c>
      <c r="T73" s="16">
        <v>0</v>
      </c>
      <c r="U73" s="14">
        <v>1.00326151</v>
      </c>
      <c r="V73" s="16">
        <v>0.18196055999999999</v>
      </c>
    </row>
    <row r="74" spans="1:22" x14ac:dyDescent="0.25">
      <c r="A74" s="11" t="s">
        <v>544</v>
      </c>
      <c r="B74" s="13">
        <v>4692</v>
      </c>
      <c r="C74" s="14">
        <f>(82/B74*100)</f>
        <v>1.7476555839727195</v>
      </c>
      <c r="D74" s="15">
        <v>4610</v>
      </c>
      <c r="E74" s="14">
        <v>8.3146656599999993</v>
      </c>
      <c r="F74" s="16">
        <v>0.49069858999999999</v>
      </c>
      <c r="G74" s="14">
        <v>14.37753985</v>
      </c>
      <c r="H74" s="16">
        <v>0.55076185</v>
      </c>
      <c r="I74" s="14">
        <v>30.74861786</v>
      </c>
      <c r="J74" s="16">
        <v>0.85539843000000004</v>
      </c>
      <c r="K74" s="14">
        <v>40.159746259999999</v>
      </c>
      <c r="L74" s="16">
        <v>0.68917234999999999</v>
      </c>
      <c r="M74" s="14">
        <v>0</v>
      </c>
      <c r="N74" s="16">
        <v>0</v>
      </c>
      <c r="O74" s="14" t="s">
        <v>582</v>
      </c>
      <c r="P74" s="16" t="s">
        <v>582</v>
      </c>
      <c r="Q74" s="14">
        <v>0</v>
      </c>
      <c r="R74" s="16">
        <v>0</v>
      </c>
      <c r="S74" s="14">
        <v>0.17727539</v>
      </c>
      <c r="T74" s="16">
        <v>6.0820260000000001E-2</v>
      </c>
      <c r="U74" s="14">
        <v>6.22215498</v>
      </c>
      <c r="V74" s="16">
        <v>0.37633434999999998</v>
      </c>
    </row>
    <row r="75" spans="1:22" x14ac:dyDescent="0.25">
      <c r="A75" s="11" t="s">
        <v>545</v>
      </c>
      <c r="B75" s="13">
        <v>5375</v>
      </c>
      <c r="C75" s="14">
        <f>(259/B75*100)</f>
        <v>4.8186046511627909</v>
      </c>
      <c r="D75" s="15">
        <v>5116</v>
      </c>
      <c r="E75" s="14">
        <v>11.991657310000001</v>
      </c>
      <c r="F75" s="16">
        <v>0.51487788999999995</v>
      </c>
      <c r="G75" s="14">
        <v>18.195627160000001</v>
      </c>
      <c r="H75" s="16">
        <v>0.59384278999999995</v>
      </c>
      <c r="I75" s="14">
        <v>27.125292770000001</v>
      </c>
      <c r="J75" s="16">
        <v>0.72916554</v>
      </c>
      <c r="K75" s="14">
        <v>26.449103480000002</v>
      </c>
      <c r="L75" s="16">
        <v>0.80791826</v>
      </c>
      <c r="M75" s="14">
        <v>8.2993948100000008</v>
      </c>
      <c r="N75" s="16">
        <v>0.72809756000000003</v>
      </c>
      <c r="O75" s="14" t="s">
        <v>582</v>
      </c>
      <c r="P75" s="16" t="s">
        <v>582</v>
      </c>
      <c r="Q75" s="14">
        <v>0</v>
      </c>
      <c r="R75" s="16">
        <v>0</v>
      </c>
      <c r="S75" s="14">
        <v>0</v>
      </c>
      <c r="T75" s="16">
        <v>0</v>
      </c>
      <c r="U75" s="14">
        <v>7.9389244699999999</v>
      </c>
      <c r="V75" s="16">
        <v>0.52702789999999999</v>
      </c>
    </row>
    <row r="76" spans="1:22" x14ac:dyDescent="0.25">
      <c r="A76" s="11" t="s">
        <v>546</v>
      </c>
      <c r="B76" s="13">
        <v>14167</v>
      </c>
      <c r="C76" s="14">
        <f>(233/B76*100)</f>
        <v>1.6446671843015459</v>
      </c>
      <c r="D76" s="15">
        <v>13934</v>
      </c>
      <c r="E76" s="14">
        <v>13.714577090000001</v>
      </c>
      <c r="F76" s="16">
        <v>0.32041015</v>
      </c>
      <c r="G76" s="14">
        <v>18.493260339999999</v>
      </c>
      <c r="H76" s="16">
        <v>0.50164428999999999</v>
      </c>
      <c r="I76" s="14">
        <v>26.890857180000001</v>
      </c>
      <c r="J76" s="16">
        <v>0.54503109999999999</v>
      </c>
      <c r="K76" s="14">
        <v>25.917622590000001</v>
      </c>
      <c r="L76" s="16">
        <v>0.77568992000000003</v>
      </c>
      <c r="M76" s="14">
        <v>12.057652900000001</v>
      </c>
      <c r="N76" s="16">
        <v>0.48522748999999998</v>
      </c>
      <c r="O76" s="14" t="s">
        <v>582</v>
      </c>
      <c r="P76" s="16" t="s">
        <v>582</v>
      </c>
      <c r="Q76" s="14">
        <v>0</v>
      </c>
      <c r="R76" s="16">
        <v>0</v>
      </c>
      <c r="S76" s="14">
        <v>0</v>
      </c>
      <c r="T76" s="16">
        <v>0</v>
      </c>
      <c r="U76" s="14">
        <v>2.92602991</v>
      </c>
      <c r="V76" s="16">
        <v>0.24633360000000001</v>
      </c>
    </row>
    <row r="77" spans="1:22" x14ac:dyDescent="0.25">
      <c r="A77" s="11" t="s">
        <v>547</v>
      </c>
      <c r="B77" s="13">
        <v>6062</v>
      </c>
      <c r="C77" s="14">
        <f>(201/B77*100)</f>
        <v>3.3157373804025072</v>
      </c>
      <c r="D77" s="15">
        <v>5861</v>
      </c>
      <c r="E77" s="14">
        <v>5.4522449100000001</v>
      </c>
      <c r="F77" s="16">
        <v>0.31625861999999999</v>
      </c>
      <c r="G77" s="14">
        <v>7.6788727100000003</v>
      </c>
      <c r="H77" s="16">
        <v>0.38326587000000001</v>
      </c>
      <c r="I77" s="14">
        <v>22.04974614</v>
      </c>
      <c r="J77" s="16">
        <v>0.61133433999999998</v>
      </c>
      <c r="K77" s="14">
        <v>42.331392899999997</v>
      </c>
      <c r="L77" s="16">
        <v>0.92032944000000005</v>
      </c>
      <c r="M77" s="14">
        <v>11.53011268</v>
      </c>
      <c r="N77" s="16">
        <v>0.59986209000000001</v>
      </c>
      <c r="O77" s="14" t="s">
        <v>582</v>
      </c>
      <c r="P77" s="16" t="s">
        <v>582</v>
      </c>
      <c r="Q77" s="14">
        <v>0</v>
      </c>
      <c r="R77" s="16">
        <v>0</v>
      </c>
      <c r="S77" s="14">
        <v>0</v>
      </c>
      <c r="T77" s="16">
        <v>0</v>
      </c>
      <c r="U77" s="14">
        <v>10.95763065</v>
      </c>
      <c r="V77" s="16">
        <v>0.52053744999999996</v>
      </c>
    </row>
    <row r="78" spans="1:22" x14ac:dyDescent="0.25">
      <c r="A78" s="11" t="s">
        <v>548</v>
      </c>
      <c r="B78" s="13">
        <v>5826</v>
      </c>
      <c r="C78" s="14">
        <f>(0/B78*100)</f>
        <v>0</v>
      </c>
      <c r="D78" s="15">
        <v>5826</v>
      </c>
      <c r="E78" s="14">
        <v>5.26402853</v>
      </c>
      <c r="F78" s="16">
        <v>0.47317643999999998</v>
      </c>
      <c r="G78" s="14">
        <v>5.2357515299999999</v>
      </c>
      <c r="H78" s="16">
        <v>0.44513029999999998</v>
      </c>
      <c r="I78" s="14">
        <v>34.619647520000001</v>
      </c>
      <c r="J78" s="16">
        <v>1.0518087</v>
      </c>
      <c r="K78" s="14">
        <v>54.54040243</v>
      </c>
      <c r="L78" s="16">
        <v>1.08839522</v>
      </c>
      <c r="M78" s="14">
        <v>0</v>
      </c>
      <c r="N78" s="16">
        <v>0</v>
      </c>
      <c r="O78" s="14" t="s">
        <v>582</v>
      </c>
      <c r="P78" s="16" t="s">
        <v>582</v>
      </c>
      <c r="Q78" s="14">
        <v>2.4295359999999998E-2</v>
      </c>
      <c r="R78" s="16">
        <v>2.426712E-2</v>
      </c>
      <c r="S78" s="14">
        <v>6.3906640000000001E-2</v>
      </c>
      <c r="T78" s="16">
        <v>3.1347849999999997E-2</v>
      </c>
      <c r="U78" s="14">
        <v>0.25196798999999998</v>
      </c>
      <c r="V78" s="16">
        <v>6.828687E-2</v>
      </c>
    </row>
    <row r="79" spans="1:22" ht="24.95" customHeight="1" x14ac:dyDescent="0.25">
      <c r="A79" s="11" t="s">
        <v>549</v>
      </c>
      <c r="B79" s="13">
        <v>1657</v>
      </c>
      <c r="C79" s="14">
        <f>(41/B79*100)</f>
        <v>2.4743512371756187</v>
      </c>
      <c r="D79" s="15">
        <v>1616</v>
      </c>
      <c r="E79" s="14">
        <v>2.5437048199999999</v>
      </c>
      <c r="F79" s="16">
        <v>0.40201683999999999</v>
      </c>
      <c r="G79" s="14">
        <v>4.6442057400000003</v>
      </c>
      <c r="H79" s="16">
        <v>0.72090514000000006</v>
      </c>
      <c r="I79" s="14">
        <v>18.43325162</v>
      </c>
      <c r="J79" s="16">
        <v>1.4243675499999999</v>
      </c>
      <c r="K79" s="14">
        <v>71.518542539999999</v>
      </c>
      <c r="L79" s="16">
        <v>1.9824528800000001</v>
      </c>
      <c r="M79" s="14">
        <v>0</v>
      </c>
      <c r="N79" s="16">
        <v>0</v>
      </c>
      <c r="O79" s="14" t="s">
        <v>582</v>
      </c>
      <c r="P79" s="16" t="s">
        <v>582</v>
      </c>
      <c r="Q79" s="14">
        <v>0</v>
      </c>
      <c r="R79" s="16">
        <v>0</v>
      </c>
      <c r="S79" s="14">
        <v>5.8125589999999998E-2</v>
      </c>
      <c r="T79" s="16">
        <v>6.193808E-2</v>
      </c>
      <c r="U79" s="14">
        <v>2.8021696899999999</v>
      </c>
      <c r="V79" s="16">
        <v>0.54715164999999999</v>
      </c>
    </row>
    <row r="80" spans="1:22" x14ac:dyDescent="0.25">
      <c r="A80" s="11" t="s">
        <v>550</v>
      </c>
      <c r="B80" s="13">
        <v>7841</v>
      </c>
      <c r="C80" s="14">
        <f>(0/B80*100)</f>
        <v>0</v>
      </c>
      <c r="D80" s="15">
        <v>7841</v>
      </c>
      <c r="E80" s="14">
        <v>27.146242999999998</v>
      </c>
      <c r="F80" s="16">
        <v>0.71156675999999996</v>
      </c>
      <c r="G80" s="14">
        <v>28.037255739999999</v>
      </c>
      <c r="H80" s="16">
        <v>0.79723496000000005</v>
      </c>
      <c r="I80" s="14">
        <v>29.994716100000002</v>
      </c>
      <c r="J80" s="16">
        <v>0.84881404999999999</v>
      </c>
      <c r="K80" s="14">
        <v>14.554514060000001</v>
      </c>
      <c r="L80" s="16">
        <v>0.81773313999999997</v>
      </c>
      <c r="M80" s="14">
        <v>0</v>
      </c>
      <c r="N80" s="16">
        <v>0</v>
      </c>
      <c r="O80" s="14" t="s">
        <v>582</v>
      </c>
      <c r="P80" s="16" t="s">
        <v>582</v>
      </c>
      <c r="Q80" s="14">
        <v>0</v>
      </c>
      <c r="R80" s="16">
        <v>0</v>
      </c>
      <c r="S80" s="14">
        <v>1.7029200000000001E-2</v>
      </c>
      <c r="T80" s="16">
        <v>1.6995909999999999E-2</v>
      </c>
      <c r="U80" s="14">
        <v>0.25024190000000002</v>
      </c>
      <c r="V80" s="16">
        <v>7.6199119999999995E-2</v>
      </c>
    </row>
    <row r="81" spans="1:22" x14ac:dyDescent="0.25">
      <c r="A81" s="19" t="s">
        <v>551</v>
      </c>
      <c r="B81" s="13">
        <v>8861</v>
      </c>
      <c r="C81" s="14">
        <f>(78/B81*100)</f>
        <v>0.88026182146484599</v>
      </c>
      <c r="D81" s="15">
        <v>8783</v>
      </c>
      <c r="E81" s="14">
        <v>6.5786436300000002</v>
      </c>
      <c r="F81" s="16">
        <v>0.43286882999999998</v>
      </c>
      <c r="G81" s="14">
        <v>13.179709669999999</v>
      </c>
      <c r="H81" s="16">
        <v>0.49014370000000002</v>
      </c>
      <c r="I81" s="14">
        <v>33.320913599999997</v>
      </c>
      <c r="J81" s="16">
        <v>0.74398989999999998</v>
      </c>
      <c r="K81" s="14">
        <v>35.725616989999999</v>
      </c>
      <c r="L81" s="16">
        <v>1.1574155500000001</v>
      </c>
      <c r="M81" s="14">
        <v>10.524507789999999</v>
      </c>
      <c r="N81" s="16">
        <v>0.71870358000000001</v>
      </c>
      <c r="O81" s="14" t="s">
        <v>582</v>
      </c>
      <c r="P81" s="16" t="s">
        <v>582</v>
      </c>
      <c r="Q81" s="14">
        <v>0</v>
      </c>
      <c r="R81" s="16">
        <v>0</v>
      </c>
      <c r="S81" s="14">
        <v>0</v>
      </c>
      <c r="T81" s="16">
        <v>0</v>
      </c>
      <c r="U81" s="14">
        <v>0.67060830999999999</v>
      </c>
      <c r="V81" s="16">
        <v>0.12515390000000001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4.5705664199999996</v>
      </c>
      <c r="F7" s="16">
        <v>0.21334717</v>
      </c>
      <c r="G7" s="14">
        <v>13.44783458</v>
      </c>
      <c r="H7" s="16">
        <v>0.35718939</v>
      </c>
      <c r="I7" s="14">
        <v>31.53820795</v>
      </c>
      <c r="J7" s="16">
        <v>0.48998053000000003</v>
      </c>
      <c r="K7" s="14">
        <v>32.647082500000003</v>
      </c>
      <c r="L7" s="16">
        <v>0.58157716999999998</v>
      </c>
      <c r="M7" s="14">
        <v>14.71754432</v>
      </c>
      <c r="N7" s="16">
        <v>0.49760631</v>
      </c>
      <c r="O7" s="14" t="s">
        <v>582</v>
      </c>
      <c r="P7" s="16" t="s">
        <v>582</v>
      </c>
      <c r="Q7" s="14">
        <v>0</v>
      </c>
      <c r="R7" s="16">
        <v>0</v>
      </c>
      <c r="S7" s="14">
        <v>0</v>
      </c>
      <c r="T7" s="16">
        <v>0</v>
      </c>
      <c r="U7" s="14">
        <v>3.0787642200000001</v>
      </c>
      <c r="V7" s="16">
        <v>0.16883412</v>
      </c>
    </row>
    <row r="8" spans="1:22" x14ac:dyDescent="0.25">
      <c r="A8" s="11" t="s">
        <v>478</v>
      </c>
      <c r="B8" s="13">
        <v>7007</v>
      </c>
      <c r="C8" s="14">
        <f>(58/B8*100)</f>
        <v>0.82774368488654193</v>
      </c>
      <c r="D8" s="15">
        <v>6949</v>
      </c>
      <c r="E8" s="14">
        <v>6.7249093999999996</v>
      </c>
      <c r="F8" s="16">
        <v>0.39310150999999999</v>
      </c>
      <c r="G8" s="14">
        <v>14.57731214</v>
      </c>
      <c r="H8" s="16">
        <v>0.67471557000000004</v>
      </c>
      <c r="I8" s="14">
        <v>27.00206262</v>
      </c>
      <c r="J8" s="16">
        <v>0.75487651</v>
      </c>
      <c r="K8" s="14">
        <v>29.569624959999999</v>
      </c>
      <c r="L8" s="16">
        <v>1.03058245</v>
      </c>
      <c r="M8" s="14">
        <v>16.855711379999999</v>
      </c>
      <c r="N8" s="16">
        <v>0.87237944000000001</v>
      </c>
      <c r="O8" s="14" t="s">
        <v>582</v>
      </c>
      <c r="P8" s="16" t="s">
        <v>582</v>
      </c>
      <c r="Q8" s="14">
        <v>0.47490385000000002</v>
      </c>
      <c r="R8" s="16">
        <v>0.11687626</v>
      </c>
      <c r="S8" s="14">
        <v>0</v>
      </c>
      <c r="T8" s="16">
        <v>0</v>
      </c>
      <c r="U8" s="14">
        <v>4.7954756500000002</v>
      </c>
      <c r="V8" s="16">
        <v>0.28763366000000001</v>
      </c>
    </row>
    <row r="9" spans="1:22" x14ac:dyDescent="0.25">
      <c r="A9" s="11" t="s">
        <v>479</v>
      </c>
      <c r="B9" s="13">
        <v>9651</v>
      </c>
      <c r="C9" s="14">
        <f>(519/B9*100)</f>
        <v>5.3776810693192418</v>
      </c>
      <c r="D9" s="15">
        <v>9132</v>
      </c>
      <c r="E9" s="14">
        <v>7.7604072000000004</v>
      </c>
      <c r="F9" s="16">
        <v>0.35315176999999998</v>
      </c>
      <c r="G9" s="14">
        <v>16.8627596</v>
      </c>
      <c r="H9" s="16">
        <v>0.47294839</v>
      </c>
      <c r="I9" s="14">
        <v>31.215698660000001</v>
      </c>
      <c r="J9" s="16">
        <v>0.61053694000000003</v>
      </c>
      <c r="K9" s="14">
        <v>30.033314570000002</v>
      </c>
      <c r="L9" s="16">
        <v>0.77490254999999997</v>
      </c>
      <c r="M9" s="14">
        <v>5.1532427299999997</v>
      </c>
      <c r="N9" s="16">
        <v>0.39647491000000001</v>
      </c>
      <c r="O9" s="14" t="s">
        <v>582</v>
      </c>
      <c r="P9" s="16" t="s">
        <v>582</v>
      </c>
      <c r="Q9" s="14">
        <v>3.1546866900000001</v>
      </c>
      <c r="R9" s="16">
        <v>0.56443255999999997</v>
      </c>
      <c r="S9" s="14">
        <v>0</v>
      </c>
      <c r="T9" s="16">
        <v>0</v>
      </c>
      <c r="U9" s="14">
        <v>5.8198905400000003</v>
      </c>
      <c r="V9" s="16">
        <v>0.33002913</v>
      </c>
    </row>
    <row r="10" spans="1:22" x14ac:dyDescent="0.25">
      <c r="A10" s="11" t="s">
        <v>480</v>
      </c>
      <c r="B10" s="13">
        <v>20058</v>
      </c>
      <c r="C10" s="14">
        <f>(548/B10*100)</f>
        <v>2.7320769767673747</v>
      </c>
      <c r="D10" s="15">
        <v>19510</v>
      </c>
      <c r="E10" s="14">
        <v>8.0712169899999999</v>
      </c>
      <c r="F10" s="16">
        <v>0.34813493000000001</v>
      </c>
      <c r="G10" s="14">
        <v>14.468342079999999</v>
      </c>
      <c r="H10" s="16">
        <v>0.36119811000000002</v>
      </c>
      <c r="I10" s="14">
        <v>30.38276638</v>
      </c>
      <c r="J10" s="16">
        <v>0.60776523000000005</v>
      </c>
      <c r="K10" s="14">
        <v>36.784813640000003</v>
      </c>
      <c r="L10" s="16">
        <v>0.71729005000000001</v>
      </c>
      <c r="M10" s="14">
        <v>7.6103678800000001</v>
      </c>
      <c r="N10" s="16">
        <v>0.36816956000000001</v>
      </c>
      <c r="O10" s="14" t="s">
        <v>582</v>
      </c>
      <c r="P10" s="16" t="s">
        <v>582</v>
      </c>
      <c r="Q10" s="14">
        <v>0</v>
      </c>
      <c r="R10" s="16">
        <v>0</v>
      </c>
      <c r="S10" s="14">
        <v>0</v>
      </c>
      <c r="T10" s="16">
        <v>0</v>
      </c>
      <c r="U10" s="14">
        <v>2.6824930199999999</v>
      </c>
      <c r="V10" s="16">
        <v>0.23121315000000001</v>
      </c>
    </row>
    <row r="11" spans="1:22" x14ac:dyDescent="0.25">
      <c r="A11" s="11" t="s">
        <v>481</v>
      </c>
      <c r="B11" s="13">
        <v>7053</v>
      </c>
      <c r="C11" s="14">
        <f>(107/B11*100)</f>
        <v>1.5170849283992627</v>
      </c>
      <c r="D11" s="15">
        <v>6946</v>
      </c>
      <c r="E11" s="14">
        <v>7.0235735500000001</v>
      </c>
      <c r="F11" s="16">
        <v>0.39801044000000002</v>
      </c>
      <c r="G11" s="14">
        <v>9.4622163199999996</v>
      </c>
      <c r="H11" s="16">
        <v>0.44009509000000002</v>
      </c>
      <c r="I11" s="14">
        <v>27.90077381</v>
      </c>
      <c r="J11" s="16">
        <v>0.61083704999999999</v>
      </c>
      <c r="K11" s="14">
        <v>41.555963509999998</v>
      </c>
      <c r="L11" s="16">
        <v>1.02805792</v>
      </c>
      <c r="M11" s="14">
        <v>10.47164394</v>
      </c>
      <c r="N11" s="16">
        <v>0.57021394000000003</v>
      </c>
      <c r="O11" s="14" t="s">
        <v>582</v>
      </c>
      <c r="P11" s="16" t="s">
        <v>582</v>
      </c>
      <c r="Q11" s="14">
        <v>0</v>
      </c>
      <c r="R11" s="16">
        <v>0</v>
      </c>
      <c r="S11" s="14">
        <v>0</v>
      </c>
      <c r="T11" s="16">
        <v>0</v>
      </c>
      <c r="U11" s="14">
        <v>3.5858288699999998</v>
      </c>
      <c r="V11" s="16">
        <v>0.32000922999999998</v>
      </c>
    </row>
    <row r="12" spans="1:22" x14ac:dyDescent="0.25">
      <c r="A12" s="11" t="s">
        <v>482</v>
      </c>
      <c r="B12" s="13">
        <v>6894</v>
      </c>
      <c r="C12" s="14">
        <f>(59/B12*100)</f>
        <v>0.85581665216129965</v>
      </c>
      <c r="D12" s="15">
        <v>6835</v>
      </c>
      <c r="E12" s="14">
        <v>6.3526689999999997</v>
      </c>
      <c r="F12" s="16">
        <v>0.42007412</v>
      </c>
      <c r="G12" s="14">
        <v>12.805160989999999</v>
      </c>
      <c r="H12" s="16">
        <v>0.43792569999999997</v>
      </c>
      <c r="I12" s="14">
        <v>34.670587519999998</v>
      </c>
      <c r="J12" s="16">
        <v>0.64073542999999999</v>
      </c>
      <c r="K12" s="14">
        <v>36.39010682</v>
      </c>
      <c r="L12" s="16">
        <v>0.89692050000000001</v>
      </c>
      <c r="M12" s="14">
        <v>3.9779236600000001</v>
      </c>
      <c r="N12" s="16">
        <v>0.38596943</v>
      </c>
      <c r="O12" s="14" t="s">
        <v>582</v>
      </c>
      <c r="P12" s="16" t="s">
        <v>582</v>
      </c>
      <c r="Q12" s="14">
        <v>2.3477860100000001</v>
      </c>
      <c r="R12" s="16">
        <v>0.59181510000000004</v>
      </c>
      <c r="S12" s="14">
        <v>0</v>
      </c>
      <c r="T12" s="16">
        <v>0</v>
      </c>
      <c r="U12" s="14">
        <v>3.4557660000000001</v>
      </c>
      <c r="V12" s="16">
        <v>0.26181832999999999</v>
      </c>
    </row>
    <row r="13" spans="1:22" x14ac:dyDescent="0.25">
      <c r="A13" s="11" t="s">
        <v>483</v>
      </c>
      <c r="B13" s="13">
        <v>7161</v>
      </c>
      <c r="C13" s="14">
        <f>(138/B13*100)</f>
        <v>1.9271051529116048</v>
      </c>
      <c r="D13" s="15">
        <v>7023</v>
      </c>
      <c r="E13" s="14">
        <v>8.4519187799999997</v>
      </c>
      <c r="F13" s="16">
        <v>0.47216182000000001</v>
      </c>
      <c r="G13" s="14">
        <v>25.467465730000001</v>
      </c>
      <c r="H13" s="16">
        <v>0.73646228000000002</v>
      </c>
      <c r="I13" s="14">
        <v>38.430060410000003</v>
      </c>
      <c r="J13" s="16">
        <v>0.64276524999999995</v>
      </c>
      <c r="K13" s="14">
        <v>17.696346569999999</v>
      </c>
      <c r="L13" s="16">
        <v>0.69212437000000004</v>
      </c>
      <c r="M13" s="14">
        <v>3.2199474600000002</v>
      </c>
      <c r="N13" s="16">
        <v>0.39118810999999998</v>
      </c>
      <c r="O13" s="14" t="s">
        <v>582</v>
      </c>
      <c r="P13" s="16" t="s">
        <v>582</v>
      </c>
      <c r="Q13" s="14">
        <v>4.0971660200000004</v>
      </c>
      <c r="R13" s="16">
        <v>0.47163031</v>
      </c>
      <c r="S13" s="14">
        <v>0</v>
      </c>
      <c r="T13" s="16">
        <v>0</v>
      </c>
      <c r="U13" s="14">
        <v>2.6370950299999998</v>
      </c>
      <c r="V13" s="16">
        <v>0.26541733000000001</v>
      </c>
    </row>
    <row r="14" spans="1:22" x14ac:dyDescent="0.25">
      <c r="A14" s="11" t="s">
        <v>484</v>
      </c>
      <c r="B14" s="13">
        <v>5587</v>
      </c>
      <c r="C14" s="14">
        <f>(78/B14*100)</f>
        <v>1.3960980848398066</v>
      </c>
      <c r="D14" s="15">
        <v>5509</v>
      </c>
      <c r="E14" s="14">
        <v>7.45811723</v>
      </c>
      <c r="F14" s="16">
        <v>0.41059948000000002</v>
      </c>
      <c r="G14" s="14">
        <v>21.768014699999998</v>
      </c>
      <c r="H14" s="16">
        <v>0.66924450999999996</v>
      </c>
      <c r="I14" s="14">
        <v>46.165213690000002</v>
      </c>
      <c r="J14" s="16">
        <v>0.91184816000000002</v>
      </c>
      <c r="K14" s="14">
        <v>20.42694547</v>
      </c>
      <c r="L14" s="16">
        <v>0.70138389000000001</v>
      </c>
      <c r="M14" s="14">
        <v>2.4375598599999999</v>
      </c>
      <c r="N14" s="16">
        <v>0.23124138</v>
      </c>
      <c r="O14" s="14" t="s">
        <v>582</v>
      </c>
      <c r="P14" s="16" t="s">
        <v>582</v>
      </c>
      <c r="Q14" s="14">
        <v>0</v>
      </c>
      <c r="R14" s="16">
        <v>0</v>
      </c>
      <c r="S14" s="14">
        <v>0</v>
      </c>
      <c r="T14" s="16">
        <v>0</v>
      </c>
      <c r="U14" s="14">
        <v>1.74414906</v>
      </c>
      <c r="V14" s="16">
        <v>0.20173896999999999</v>
      </c>
    </row>
    <row r="15" spans="1:22" x14ac:dyDescent="0.25">
      <c r="A15" s="11" t="s">
        <v>485</v>
      </c>
      <c r="B15" s="13">
        <v>5882</v>
      </c>
      <c r="C15" s="14">
        <f>(64/B15*100)</f>
        <v>1.0880652839170351</v>
      </c>
      <c r="D15" s="15">
        <v>5818</v>
      </c>
      <c r="E15" s="14">
        <v>2.6371422999999998</v>
      </c>
      <c r="F15" s="16">
        <v>0.23350929000000001</v>
      </c>
      <c r="G15" s="14">
        <v>8.9303196200000006</v>
      </c>
      <c r="H15" s="16">
        <v>0.57719224999999996</v>
      </c>
      <c r="I15" s="14">
        <v>29.63625515</v>
      </c>
      <c r="J15" s="16">
        <v>0.69705331000000004</v>
      </c>
      <c r="K15" s="14">
        <v>53.050280720000003</v>
      </c>
      <c r="L15" s="16">
        <v>1.0327168200000001</v>
      </c>
      <c r="M15" s="14">
        <v>1.5671625</v>
      </c>
      <c r="N15" s="16">
        <v>0.19266767000000001</v>
      </c>
      <c r="O15" s="14" t="s">
        <v>582</v>
      </c>
      <c r="P15" s="16" t="s">
        <v>582</v>
      </c>
      <c r="Q15" s="14">
        <v>1.0146771299999999</v>
      </c>
      <c r="R15" s="16">
        <v>0.45482085999999999</v>
      </c>
      <c r="S15" s="14">
        <v>0</v>
      </c>
      <c r="T15" s="16">
        <v>0</v>
      </c>
      <c r="U15" s="14">
        <v>3.1641625699999998</v>
      </c>
      <c r="V15" s="16">
        <v>0.26801058999999999</v>
      </c>
    </row>
    <row r="16" spans="1:22" x14ac:dyDescent="0.25">
      <c r="A16" s="11" t="s">
        <v>486</v>
      </c>
      <c r="B16" s="13">
        <v>6108</v>
      </c>
      <c r="C16" s="14">
        <f>(123/B16*100)</f>
        <v>2.0137524557956779</v>
      </c>
      <c r="D16" s="15">
        <v>5985</v>
      </c>
      <c r="E16" s="14">
        <v>7.7008657500000002</v>
      </c>
      <c r="F16" s="16">
        <v>0.34982922</v>
      </c>
      <c r="G16" s="14">
        <v>13.239443469999999</v>
      </c>
      <c r="H16" s="16">
        <v>0.46100312999999998</v>
      </c>
      <c r="I16" s="14">
        <v>29.39374411</v>
      </c>
      <c r="J16" s="16">
        <v>0.62176551999999996</v>
      </c>
      <c r="K16" s="14">
        <v>36.897260609999996</v>
      </c>
      <c r="L16" s="16">
        <v>0.90894335999999998</v>
      </c>
      <c r="M16" s="14">
        <v>7.7891775399999998</v>
      </c>
      <c r="N16" s="16">
        <v>0.68909482</v>
      </c>
      <c r="O16" s="14" t="s">
        <v>582</v>
      </c>
      <c r="P16" s="16" t="s">
        <v>582</v>
      </c>
      <c r="Q16" s="14">
        <v>0</v>
      </c>
      <c r="R16" s="16">
        <v>0</v>
      </c>
      <c r="S16" s="14">
        <v>0</v>
      </c>
      <c r="T16" s="16">
        <v>0</v>
      </c>
      <c r="U16" s="14">
        <v>4.9795085200000004</v>
      </c>
      <c r="V16" s="16">
        <v>0.44880316999999997</v>
      </c>
    </row>
    <row r="17" spans="1:22" x14ac:dyDescent="0.25">
      <c r="A17" s="11" t="s">
        <v>487</v>
      </c>
      <c r="B17" s="13">
        <v>6504</v>
      </c>
      <c r="C17" s="14">
        <f>(1262/B17*100)</f>
        <v>19.403444034440344</v>
      </c>
      <c r="D17" s="15">
        <v>5242</v>
      </c>
      <c r="E17" s="14">
        <v>7.6397967299999996</v>
      </c>
      <c r="F17" s="16">
        <v>0.38332251000000001</v>
      </c>
      <c r="G17" s="14">
        <v>24.227572339999998</v>
      </c>
      <c r="H17" s="16">
        <v>0.65832500999999999</v>
      </c>
      <c r="I17" s="14">
        <v>33.537531440000002</v>
      </c>
      <c r="J17" s="16">
        <v>0.73493903999999999</v>
      </c>
      <c r="K17" s="14">
        <v>18.516117380000001</v>
      </c>
      <c r="L17" s="16">
        <v>0.61894362000000003</v>
      </c>
      <c r="M17" s="14">
        <v>4.2589413699999996</v>
      </c>
      <c r="N17" s="16">
        <v>0.58198897999999999</v>
      </c>
      <c r="O17" s="14" t="s">
        <v>582</v>
      </c>
      <c r="P17" s="16" t="s">
        <v>582</v>
      </c>
      <c r="Q17" s="14">
        <v>2.8204724900000002</v>
      </c>
      <c r="R17" s="16">
        <v>0.36941055</v>
      </c>
      <c r="S17" s="14">
        <v>0</v>
      </c>
      <c r="T17" s="16">
        <v>0</v>
      </c>
      <c r="U17" s="14">
        <v>8.9995682499999994</v>
      </c>
      <c r="V17" s="16">
        <v>0.55984392999999999</v>
      </c>
    </row>
    <row r="18" spans="1:22" x14ac:dyDescent="0.25">
      <c r="A18" s="11" t="s">
        <v>488</v>
      </c>
      <c r="B18" s="13">
        <v>5532</v>
      </c>
      <c r="C18" s="14">
        <f>(29/B18*100)</f>
        <v>0.52422270426608819</v>
      </c>
      <c r="D18" s="15">
        <v>5503</v>
      </c>
      <c r="E18" s="14">
        <v>11.58446408</v>
      </c>
      <c r="F18" s="16">
        <v>0.55340476000000005</v>
      </c>
      <c r="G18" s="14">
        <v>15.84502882</v>
      </c>
      <c r="H18" s="16">
        <v>0.59552654000000005</v>
      </c>
      <c r="I18" s="14">
        <v>32.860923759999999</v>
      </c>
      <c r="J18" s="16">
        <v>0.89568011999999997</v>
      </c>
      <c r="K18" s="14">
        <v>32.17542298</v>
      </c>
      <c r="L18" s="16">
        <v>1.5532031399999999</v>
      </c>
      <c r="M18" s="14">
        <v>4.1571547500000001</v>
      </c>
      <c r="N18" s="16">
        <v>0.35353232000000001</v>
      </c>
      <c r="O18" s="14" t="s">
        <v>582</v>
      </c>
      <c r="P18" s="16" t="s">
        <v>582</v>
      </c>
      <c r="Q18" s="14">
        <v>0</v>
      </c>
      <c r="R18" s="16">
        <v>0</v>
      </c>
      <c r="S18" s="14">
        <v>0</v>
      </c>
      <c r="T18" s="16">
        <v>0</v>
      </c>
      <c r="U18" s="14">
        <v>3.3770056099999999</v>
      </c>
      <c r="V18" s="16">
        <v>0.38187508999999997</v>
      </c>
    </row>
    <row r="19" spans="1:22" x14ac:dyDescent="0.25">
      <c r="A19" s="11" t="s">
        <v>489</v>
      </c>
      <c r="B19" s="13">
        <v>5658</v>
      </c>
      <c r="C19" s="14">
        <f>(178/B19*100)</f>
        <v>3.1459879816189464</v>
      </c>
      <c r="D19" s="15">
        <v>5480</v>
      </c>
      <c r="E19" s="14">
        <v>6.5417651299999999</v>
      </c>
      <c r="F19" s="16">
        <v>0.35775652000000002</v>
      </c>
      <c r="G19" s="14">
        <v>14.771900990000001</v>
      </c>
      <c r="H19" s="16">
        <v>0.57749477999999999</v>
      </c>
      <c r="I19" s="14">
        <v>27.214506969999999</v>
      </c>
      <c r="J19" s="16">
        <v>0.64507954999999995</v>
      </c>
      <c r="K19" s="14">
        <v>32.963752220000003</v>
      </c>
      <c r="L19" s="16">
        <v>0.96926751</v>
      </c>
      <c r="M19" s="14">
        <v>14.18278035</v>
      </c>
      <c r="N19" s="16">
        <v>1.2826927400000001</v>
      </c>
      <c r="O19" s="14" t="s">
        <v>582</v>
      </c>
      <c r="P19" s="16" t="s">
        <v>582</v>
      </c>
      <c r="Q19" s="14">
        <v>0</v>
      </c>
      <c r="R19" s="16">
        <v>0</v>
      </c>
      <c r="S19" s="14">
        <v>0</v>
      </c>
      <c r="T19" s="16">
        <v>0</v>
      </c>
      <c r="U19" s="14">
        <v>4.3252943500000001</v>
      </c>
      <c r="V19" s="16">
        <v>0.38658772000000002</v>
      </c>
    </row>
    <row r="20" spans="1:22" x14ac:dyDescent="0.25">
      <c r="A20" s="11" t="s">
        <v>490</v>
      </c>
      <c r="B20" s="13">
        <v>3371</v>
      </c>
      <c r="C20" s="14">
        <f>(75/B20*100)</f>
        <v>2.2248590922574905</v>
      </c>
      <c r="D20" s="15">
        <v>3296</v>
      </c>
      <c r="E20" s="14">
        <v>7.5347535800000003</v>
      </c>
      <c r="F20" s="16">
        <v>0.47585238000000002</v>
      </c>
      <c r="G20" s="14">
        <v>17.14077429</v>
      </c>
      <c r="H20" s="16">
        <v>0.67086610000000002</v>
      </c>
      <c r="I20" s="14">
        <v>36.575499460000003</v>
      </c>
      <c r="J20" s="16">
        <v>0.87140169999999995</v>
      </c>
      <c r="K20" s="14">
        <v>28.114868510000001</v>
      </c>
      <c r="L20" s="16">
        <v>0.81139496</v>
      </c>
      <c r="M20" s="14">
        <v>7.3078253999999996</v>
      </c>
      <c r="N20" s="16">
        <v>0.35115152999999999</v>
      </c>
      <c r="O20" s="14" t="s">
        <v>582</v>
      </c>
      <c r="P20" s="16" t="s">
        <v>582</v>
      </c>
      <c r="Q20" s="14">
        <v>0</v>
      </c>
      <c r="R20" s="16">
        <v>0</v>
      </c>
      <c r="S20" s="14">
        <v>0</v>
      </c>
      <c r="T20" s="16">
        <v>0</v>
      </c>
      <c r="U20" s="14">
        <v>3.3262787600000001</v>
      </c>
      <c r="V20" s="16">
        <v>0.28403834</v>
      </c>
    </row>
    <row r="21" spans="1:22" x14ac:dyDescent="0.25">
      <c r="A21" s="11" t="s">
        <v>491</v>
      </c>
      <c r="B21" s="13">
        <v>5741</v>
      </c>
      <c r="C21" s="14">
        <f>(47/B21*100)</f>
        <v>0.81867270510364054</v>
      </c>
      <c r="D21" s="15">
        <v>5694</v>
      </c>
      <c r="E21" s="14">
        <v>3.17568406</v>
      </c>
      <c r="F21" s="16">
        <v>0.25952328000000002</v>
      </c>
      <c r="G21" s="14">
        <v>8.5276618400000004</v>
      </c>
      <c r="H21" s="16">
        <v>0.41181911999999998</v>
      </c>
      <c r="I21" s="14">
        <v>27.64886344</v>
      </c>
      <c r="J21" s="16">
        <v>0.81787149999999997</v>
      </c>
      <c r="K21" s="14">
        <v>49.761805430000003</v>
      </c>
      <c r="L21" s="16">
        <v>0.96669950000000004</v>
      </c>
      <c r="M21" s="14">
        <v>9.1485014699999994</v>
      </c>
      <c r="N21" s="16">
        <v>0.86687303999999998</v>
      </c>
      <c r="O21" s="14" t="s">
        <v>582</v>
      </c>
      <c r="P21" s="16" t="s">
        <v>582</v>
      </c>
      <c r="Q21" s="14">
        <v>0</v>
      </c>
      <c r="R21" s="16">
        <v>0</v>
      </c>
      <c r="S21" s="14">
        <v>0</v>
      </c>
      <c r="T21" s="16">
        <v>0</v>
      </c>
      <c r="U21" s="14">
        <v>1.7374837599999999</v>
      </c>
      <c r="V21" s="16">
        <v>0.18307275000000001</v>
      </c>
    </row>
    <row r="22" spans="1:22" x14ac:dyDescent="0.25">
      <c r="A22" s="11" t="s">
        <v>492</v>
      </c>
      <c r="B22" s="13">
        <v>6598</v>
      </c>
      <c r="C22" s="14">
        <f>(36/B22*100)</f>
        <v>0.54561988481357981</v>
      </c>
      <c r="D22" s="15">
        <v>6562</v>
      </c>
      <c r="E22" s="14">
        <v>10.81096099</v>
      </c>
      <c r="F22" s="16">
        <v>0.52725257999999997</v>
      </c>
      <c r="G22" s="14">
        <v>19.86345004</v>
      </c>
      <c r="H22" s="16">
        <v>0.65608672000000001</v>
      </c>
      <c r="I22" s="14">
        <v>33.803443889999997</v>
      </c>
      <c r="J22" s="16">
        <v>0.85944836000000002</v>
      </c>
      <c r="K22" s="14">
        <v>19.872952890000001</v>
      </c>
      <c r="L22" s="16">
        <v>0.78193458999999998</v>
      </c>
      <c r="M22" s="14">
        <v>11.841523820000001</v>
      </c>
      <c r="N22" s="16">
        <v>1.1450866</v>
      </c>
      <c r="O22" s="14" t="s">
        <v>582</v>
      </c>
      <c r="P22" s="16" t="s">
        <v>582</v>
      </c>
      <c r="Q22" s="14">
        <v>0</v>
      </c>
      <c r="R22" s="16">
        <v>0</v>
      </c>
      <c r="S22" s="14">
        <v>3.954063E-2</v>
      </c>
      <c r="T22" s="16">
        <v>2.9683040000000001E-2</v>
      </c>
      <c r="U22" s="14">
        <v>3.7681277400000002</v>
      </c>
      <c r="V22" s="16">
        <v>0.36152752999999999</v>
      </c>
    </row>
    <row r="23" spans="1:22" x14ac:dyDescent="0.25">
      <c r="A23" s="11" t="s">
        <v>493</v>
      </c>
      <c r="B23" s="13">
        <v>11583</v>
      </c>
      <c r="C23" s="14">
        <f>(235/B23*100)</f>
        <v>2.0288353621686954</v>
      </c>
      <c r="D23" s="15">
        <v>11348</v>
      </c>
      <c r="E23" s="14">
        <v>6.6365950500000004</v>
      </c>
      <c r="F23" s="16">
        <v>0.37472429000000002</v>
      </c>
      <c r="G23" s="14">
        <v>14.760332529999999</v>
      </c>
      <c r="H23" s="16">
        <v>0.46582677</v>
      </c>
      <c r="I23" s="14">
        <v>36.968724080000001</v>
      </c>
      <c r="J23" s="16">
        <v>0.64609276999999998</v>
      </c>
      <c r="K23" s="14">
        <v>31.102329340000001</v>
      </c>
      <c r="L23" s="16">
        <v>0.80627247000000002</v>
      </c>
      <c r="M23" s="14">
        <v>7.1814117</v>
      </c>
      <c r="N23" s="16">
        <v>0.42209309</v>
      </c>
      <c r="O23" s="14" t="s">
        <v>582</v>
      </c>
      <c r="P23" s="16" t="s">
        <v>582</v>
      </c>
      <c r="Q23" s="14">
        <v>0</v>
      </c>
      <c r="R23" s="16">
        <v>0</v>
      </c>
      <c r="S23" s="14">
        <v>0</v>
      </c>
      <c r="T23" s="16">
        <v>0</v>
      </c>
      <c r="U23" s="14">
        <v>3.3506073000000001</v>
      </c>
      <c r="V23" s="16">
        <v>0.31151143999999997</v>
      </c>
    </row>
    <row r="24" spans="1:22" x14ac:dyDescent="0.25">
      <c r="A24" s="11" t="s">
        <v>494</v>
      </c>
      <c r="B24" s="13">
        <v>6647</v>
      </c>
      <c r="C24" s="14">
        <f>(7/B24*100)</f>
        <v>0.10531066646607493</v>
      </c>
      <c r="D24" s="15">
        <v>6640</v>
      </c>
      <c r="E24" s="14">
        <v>2.8296382800000002</v>
      </c>
      <c r="F24" s="16">
        <v>0.25357573999999999</v>
      </c>
      <c r="G24" s="14">
        <v>5.4607760699999996</v>
      </c>
      <c r="H24" s="16">
        <v>0.38569956999999999</v>
      </c>
      <c r="I24" s="14">
        <v>17.131336770000001</v>
      </c>
      <c r="J24" s="16">
        <v>0.64277655</v>
      </c>
      <c r="K24" s="14">
        <v>69.755034910000006</v>
      </c>
      <c r="L24" s="16">
        <v>1.3522522100000001</v>
      </c>
      <c r="M24" s="14">
        <v>3.0920435500000001</v>
      </c>
      <c r="N24" s="16">
        <v>1.0365100599999999</v>
      </c>
      <c r="O24" s="14" t="s">
        <v>582</v>
      </c>
      <c r="P24" s="16" t="s">
        <v>582</v>
      </c>
      <c r="Q24" s="14">
        <v>0</v>
      </c>
      <c r="R24" s="16">
        <v>0</v>
      </c>
      <c r="S24" s="14">
        <v>0</v>
      </c>
      <c r="T24" s="16">
        <v>0</v>
      </c>
      <c r="U24" s="14">
        <v>1.7311704299999999</v>
      </c>
      <c r="V24" s="16">
        <v>0.19239163000000001</v>
      </c>
    </row>
    <row r="25" spans="1:22" x14ac:dyDescent="0.25">
      <c r="A25" s="11" t="s">
        <v>495</v>
      </c>
      <c r="B25" s="13">
        <v>5581</v>
      </c>
      <c r="C25" s="14">
        <f>(25/B25*100)</f>
        <v>0.44794839634474104</v>
      </c>
      <c r="D25" s="15">
        <v>5556</v>
      </c>
      <c r="E25" s="14">
        <v>3.5877108199999999</v>
      </c>
      <c r="F25" s="16">
        <v>0.26694677999999999</v>
      </c>
      <c r="G25" s="14">
        <v>8.0993132299999999</v>
      </c>
      <c r="H25" s="16">
        <v>0.47349124999999997</v>
      </c>
      <c r="I25" s="14">
        <v>25.036011299999998</v>
      </c>
      <c r="J25" s="16">
        <v>0.95177752000000004</v>
      </c>
      <c r="K25" s="14">
        <v>54.605568400000003</v>
      </c>
      <c r="L25" s="16">
        <v>1.24424212</v>
      </c>
      <c r="M25" s="14">
        <v>7.63089832</v>
      </c>
      <c r="N25" s="16">
        <v>0.77175081999999995</v>
      </c>
      <c r="O25" s="14" t="s">
        <v>582</v>
      </c>
      <c r="P25" s="16" t="s">
        <v>582</v>
      </c>
      <c r="Q25" s="14">
        <v>0</v>
      </c>
      <c r="R25" s="16">
        <v>0</v>
      </c>
      <c r="S25" s="14">
        <v>0</v>
      </c>
      <c r="T25" s="16">
        <v>0</v>
      </c>
      <c r="U25" s="14">
        <v>1.0404979400000001</v>
      </c>
      <c r="V25" s="16">
        <v>0.15282175000000001</v>
      </c>
    </row>
    <row r="26" spans="1:22" x14ac:dyDescent="0.25">
      <c r="A26" s="11" t="s">
        <v>496</v>
      </c>
      <c r="B26" s="13">
        <v>4869</v>
      </c>
      <c r="C26" s="14">
        <f>(53/B26*100)</f>
        <v>1.088519203121791</v>
      </c>
      <c r="D26" s="15">
        <v>4816</v>
      </c>
      <c r="E26" s="14">
        <v>5.9358437000000004</v>
      </c>
      <c r="F26" s="16">
        <v>0.40148077999999998</v>
      </c>
      <c r="G26" s="14">
        <v>16.43386211</v>
      </c>
      <c r="H26" s="16">
        <v>0.66832219000000004</v>
      </c>
      <c r="I26" s="14">
        <v>39.757855409999998</v>
      </c>
      <c r="J26" s="16">
        <v>0.74216557000000005</v>
      </c>
      <c r="K26" s="14">
        <v>29.836357769999999</v>
      </c>
      <c r="L26" s="16">
        <v>0.91444658000000001</v>
      </c>
      <c r="M26" s="14">
        <v>5.89672602</v>
      </c>
      <c r="N26" s="16">
        <v>0.42936436</v>
      </c>
      <c r="O26" s="14" t="s">
        <v>582</v>
      </c>
      <c r="P26" s="16" t="s">
        <v>582</v>
      </c>
      <c r="Q26" s="14">
        <v>0</v>
      </c>
      <c r="R26" s="16">
        <v>0</v>
      </c>
      <c r="S26" s="14">
        <v>0</v>
      </c>
      <c r="T26" s="16">
        <v>0</v>
      </c>
      <c r="U26" s="14">
        <v>2.1393549900000002</v>
      </c>
      <c r="V26" s="16">
        <v>0.21821061</v>
      </c>
    </row>
    <row r="27" spans="1:22" x14ac:dyDescent="0.25">
      <c r="A27" s="11" t="s">
        <v>497</v>
      </c>
      <c r="B27" s="13">
        <v>5299</v>
      </c>
      <c r="C27" s="14">
        <f>(55/B27*100)</f>
        <v>1.0379316852236271</v>
      </c>
      <c r="D27" s="15">
        <v>5244</v>
      </c>
      <c r="E27" s="14">
        <v>9.4807153700000004</v>
      </c>
      <c r="F27" s="16">
        <v>0.41210123999999998</v>
      </c>
      <c r="G27" s="14">
        <v>18.99776026</v>
      </c>
      <c r="H27" s="16">
        <v>0.59201419</v>
      </c>
      <c r="I27" s="14">
        <v>32.664906350000003</v>
      </c>
      <c r="J27" s="16">
        <v>0.61727549999999998</v>
      </c>
      <c r="K27" s="14">
        <v>24.124755350000001</v>
      </c>
      <c r="L27" s="16">
        <v>0.50047514999999998</v>
      </c>
      <c r="M27" s="14">
        <v>10.235014639999999</v>
      </c>
      <c r="N27" s="16">
        <v>0.41379307999999998</v>
      </c>
      <c r="O27" s="14" t="s">
        <v>582</v>
      </c>
      <c r="P27" s="16" t="s">
        <v>582</v>
      </c>
      <c r="Q27" s="14">
        <v>0</v>
      </c>
      <c r="R27" s="16">
        <v>0</v>
      </c>
      <c r="S27" s="14">
        <v>0</v>
      </c>
      <c r="T27" s="16">
        <v>0</v>
      </c>
      <c r="U27" s="14">
        <v>4.4968480299999998</v>
      </c>
      <c r="V27" s="16">
        <v>0.26814029</v>
      </c>
    </row>
    <row r="28" spans="1:22" x14ac:dyDescent="0.25">
      <c r="A28" s="11" t="s">
        <v>498</v>
      </c>
      <c r="B28" s="13">
        <v>7568</v>
      </c>
      <c r="C28" s="14">
        <f>(196/B28*100)</f>
        <v>2.5898520084566594</v>
      </c>
      <c r="D28" s="15">
        <v>7372</v>
      </c>
      <c r="E28" s="14">
        <v>13.7387149</v>
      </c>
      <c r="F28" s="16">
        <v>0.65196465000000003</v>
      </c>
      <c r="G28" s="14">
        <v>18.64282545</v>
      </c>
      <c r="H28" s="16">
        <v>0.62759511999999995</v>
      </c>
      <c r="I28" s="14">
        <v>35.68757257</v>
      </c>
      <c r="J28" s="16">
        <v>0.84308163000000003</v>
      </c>
      <c r="K28" s="14">
        <v>22.819078680000001</v>
      </c>
      <c r="L28" s="16">
        <v>0.76843790999999995</v>
      </c>
      <c r="M28" s="14">
        <v>5.9663255800000004</v>
      </c>
      <c r="N28" s="16">
        <v>1.0819274699999999</v>
      </c>
      <c r="O28" s="14" t="s">
        <v>582</v>
      </c>
      <c r="P28" s="16" t="s">
        <v>582</v>
      </c>
      <c r="Q28" s="14">
        <v>0</v>
      </c>
      <c r="R28" s="16">
        <v>0</v>
      </c>
      <c r="S28" s="14">
        <v>0</v>
      </c>
      <c r="T28" s="16">
        <v>0</v>
      </c>
      <c r="U28" s="14">
        <v>3.1454828199999998</v>
      </c>
      <c r="V28" s="16">
        <v>0.27878777999999999</v>
      </c>
    </row>
    <row r="29" spans="1:22" x14ac:dyDescent="0.25">
      <c r="A29" s="11" t="s">
        <v>499</v>
      </c>
      <c r="B29" s="13">
        <v>5385</v>
      </c>
      <c r="C29" s="14">
        <f>(30/B29*100)</f>
        <v>0.55710306406685239</v>
      </c>
      <c r="D29" s="15">
        <v>5355</v>
      </c>
      <c r="E29" s="14">
        <v>2.7514827799999999</v>
      </c>
      <c r="F29" s="16">
        <v>0.28330666999999998</v>
      </c>
      <c r="G29" s="14">
        <v>8.6641042099999996</v>
      </c>
      <c r="H29" s="16">
        <v>0.41527285000000003</v>
      </c>
      <c r="I29" s="14">
        <v>27.04921848</v>
      </c>
      <c r="J29" s="16">
        <v>0.64464379999999999</v>
      </c>
      <c r="K29" s="14">
        <v>39.047439709999999</v>
      </c>
      <c r="L29" s="16">
        <v>0.85887376999999998</v>
      </c>
      <c r="M29" s="14">
        <v>16.888063320000001</v>
      </c>
      <c r="N29" s="16">
        <v>0.87263612999999995</v>
      </c>
      <c r="O29" s="14" t="s">
        <v>582</v>
      </c>
      <c r="P29" s="16" t="s">
        <v>582</v>
      </c>
      <c r="Q29" s="14">
        <v>2.7667624100000001</v>
      </c>
      <c r="R29" s="16">
        <v>0.24169378</v>
      </c>
      <c r="S29" s="14">
        <v>0</v>
      </c>
      <c r="T29" s="16">
        <v>0</v>
      </c>
      <c r="U29" s="14">
        <v>2.83292908</v>
      </c>
      <c r="V29" s="16">
        <v>0.26844721999999999</v>
      </c>
    </row>
    <row r="30" spans="1:22" x14ac:dyDescent="0.25">
      <c r="A30" s="11" t="s">
        <v>500</v>
      </c>
      <c r="B30" s="13">
        <v>4520</v>
      </c>
      <c r="C30" s="14">
        <f>(148/B30*100)</f>
        <v>3.2743362831858405</v>
      </c>
      <c r="D30" s="15">
        <v>4372</v>
      </c>
      <c r="E30" s="14">
        <v>5.2841412999999999</v>
      </c>
      <c r="F30" s="16">
        <v>0.39105616999999998</v>
      </c>
      <c r="G30" s="14">
        <v>13.35996314</v>
      </c>
      <c r="H30" s="16">
        <v>0.61567729999999998</v>
      </c>
      <c r="I30" s="14">
        <v>30.11096349</v>
      </c>
      <c r="J30" s="16">
        <v>0.75096273000000002</v>
      </c>
      <c r="K30" s="14">
        <v>38.318143720000002</v>
      </c>
      <c r="L30" s="16">
        <v>0.97609345000000003</v>
      </c>
      <c r="M30" s="14">
        <v>9.7324515300000005</v>
      </c>
      <c r="N30" s="16">
        <v>0.73325260999999997</v>
      </c>
      <c r="O30" s="14" t="s">
        <v>582</v>
      </c>
      <c r="P30" s="16" t="s">
        <v>582</v>
      </c>
      <c r="Q30" s="14">
        <v>0</v>
      </c>
      <c r="R30" s="16">
        <v>0</v>
      </c>
      <c r="S30" s="14">
        <v>0</v>
      </c>
      <c r="T30" s="16">
        <v>0</v>
      </c>
      <c r="U30" s="14">
        <v>3.1943368300000001</v>
      </c>
      <c r="V30" s="16">
        <v>0.29034311000000002</v>
      </c>
    </row>
    <row r="31" spans="1:22" x14ac:dyDescent="0.25">
      <c r="A31" s="11" t="s">
        <v>501</v>
      </c>
      <c r="B31" s="13">
        <v>5456</v>
      </c>
      <c r="C31" s="14">
        <f>(135/B31*100)</f>
        <v>2.474340175953079</v>
      </c>
      <c r="D31" s="15">
        <v>5321</v>
      </c>
      <c r="E31" s="14">
        <v>5.5331538599999996</v>
      </c>
      <c r="F31" s="16">
        <v>0.43807652000000002</v>
      </c>
      <c r="G31" s="14">
        <v>18.160997569999999</v>
      </c>
      <c r="H31" s="16">
        <v>0.56297269000000005</v>
      </c>
      <c r="I31" s="14">
        <v>45.917541589999999</v>
      </c>
      <c r="J31" s="16">
        <v>0.76545779000000003</v>
      </c>
      <c r="K31" s="14">
        <v>25.252908349999998</v>
      </c>
      <c r="L31" s="16">
        <v>0.79072871</v>
      </c>
      <c r="M31" s="14">
        <v>0</v>
      </c>
      <c r="N31" s="16">
        <v>0</v>
      </c>
      <c r="O31" s="14" t="s">
        <v>582</v>
      </c>
      <c r="P31" s="16" t="s">
        <v>582</v>
      </c>
      <c r="Q31" s="14">
        <v>0</v>
      </c>
      <c r="R31" s="16">
        <v>0</v>
      </c>
      <c r="S31" s="14">
        <v>0</v>
      </c>
      <c r="T31" s="16">
        <v>0</v>
      </c>
      <c r="U31" s="14">
        <v>5.1353986300000001</v>
      </c>
      <c r="V31" s="16">
        <v>0.46498772999999999</v>
      </c>
    </row>
    <row r="32" spans="1:22" x14ac:dyDescent="0.25">
      <c r="A32" s="11" t="s">
        <v>502</v>
      </c>
      <c r="B32" s="13">
        <v>4478</v>
      </c>
      <c r="C32" s="14">
        <f>(6/B32*100)</f>
        <v>0.13398838767306834</v>
      </c>
      <c r="D32" s="15">
        <v>4472</v>
      </c>
      <c r="E32" s="14">
        <v>7.4538294599999997</v>
      </c>
      <c r="F32" s="16">
        <v>0.47399859999999999</v>
      </c>
      <c r="G32" s="14">
        <v>15.78770462</v>
      </c>
      <c r="H32" s="16">
        <v>0.68264838999999999</v>
      </c>
      <c r="I32" s="14">
        <v>39.256959999999999</v>
      </c>
      <c r="J32" s="16">
        <v>0.79999284000000004</v>
      </c>
      <c r="K32" s="14">
        <v>33.760458450000002</v>
      </c>
      <c r="L32" s="16">
        <v>1.0515158499999999</v>
      </c>
      <c r="M32" s="14">
        <v>1.9086869200000001</v>
      </c>
      <c r="N32" s="16">
        <v>0.20214871000000001</v>
      </c>
      <c r="O32" s="14" t="s">
        <v>582</v>
      </c>
      <c r="P32" s="16" t="s">
        <v>582</v>
      </c>
      <c r="Q32" s="14">
        <v>0</v>
      </c>
      <c r="R32" s="16">
        <v>0</v>
      </c>
      <c r="S32" s="14">
        <v>0</v>
      </c>
      <c r="T32" s="16">
        <v>0</v>
      </c>
      <c r="U32" s="14">
        <v>1.83236055</v>
      </c>
      <c r="V32" s="16">
        <v>0.24870581</v>
      </c>
    </row>
    <row r="33" spans="1:22" x14ac:dyDescent="0.25">
      <c r="A33" s="11" t="s">
        <v>503</v>
      </c>
      <c r="B33" s="13">
        <v>7325</v>
      </c>
      <c r="C33" s="14">
        <f>(78/B33*100)</f>
        <v>1.0648464163822524</v>
      </c>
      <c r="D33" s="15">
        <v>7247</v>
      </c>
      <c r="E33" s="14">
        <v>8.9634454399999992</v>
      </c>
      <c r="F33" s="16">
        <v>0.42056934000000001</v>
      </c>
      <c r="G33" s="14">
        <v>14.424431179999999</v>
      </c>
      <c r="H33" s="16">
        <v>0.46454404999999999</v>
      </c>
      <c r="I33" s="14">
        <v>30.655469790000001</v>
      </c>
      <c r="J33" s="16">
        <v>0.69223248000000004</v>
      </c>
      <c r="K33" s="14">
        <v>15.560103229999999</v>
      </c>
      <c r="L33" s="16">
        <v>0.57239373000000004</v>
      </c>
      <c r="M33" s="14">
        <v>27.811556880000001</v>
      </c>
      <c r="N33" s="16">
        <v>0.80222939999999998</v>
      </c>
      <c r="O33" s="14" t="s">
        <v>582</v>
      </c>
      <c r="P33" s="16" t="s">
        <v>582</v>
      </c>
      <c r="Q33" s="14">
        <v>0</v>
      </c>
      <c r="R33" s="16">
        <v>0</v>
      </c>
      <c r="S33" s="14">
        <v>0</v>
      </c>
      <c r="T33" s="16">
        <v>0</v>
      </c>
      <c r="U33" s="14">
        <v>2.5849934700000001</v>
      </c>
      <c r="V33" s="16">
        <v>0.21798967</v>
      </c>
    </row>
    <row r="34" spans="1:22" x14ac:dyDescent="0.25">
      <c r="A34" s="11" t="s">
        <v>504</v>
      </c>
      <c r="B34" s="13">
        <v>6350</v>
      </c>
      <c r="C34" s="14">
        <f>(67/B34*100)</f>
        <v>1.0551181102362206</v>
      </c>
      <c r="D34" s="15">
        <v>6283</v>
      </c>
      <c r="E34" s="14">
        <v>6.9498568799999996</v>
      </c>
      <c r="F34" s="16">
        <v>0.47012378999999999</v>
      </c>
      <c r="G34" s="14">
        <v>10.813896740000001</v>
      </c>
      <c r="H34" s="16">
        <v>0.44648879000000002</v>
      </c>
      <c r="I34" s="14">
        <v>28.32635878</v>
      </c>
      <c r="J34" s="16">
        <v>0.71815631999999996</v>
      </c>
      <c r="K34" s="14">
        <v>40.502122190000001</v>
      </c>
      <c r="L34" s="16">
        <v>1.0581101100000001</v>
      </c>
      <c r="M34" s="14">
        <v>6.3064241000000001</v>
      </c>
      <c r="N34" s="16">
        <v>0.71218108000000002</v>
      </c>
      <c r="O34" s="14" t="s">
        <v>582</v>
      </c>
      <c r="P34" s="16" t="s">
        <v>582</v>
      </c>
      <c r="Q34" s="14">
        <v>2.57612138</v>
      </c>
      <c r="R34" s="16">
        <v>0.53459783000000005</v>
      </c>
      <c r="S34" s="14">
        <v>0</v>
      </c>
      <c r="T34" s="16">
        <v>0</v>
      </c>
      <c r="U34" s="14">
        <v>4.5252199299999996</v>
      </c>
      <c r="V34" s="16">
        <v>0.37934613</v>
      </c>
    </row>
    <row r="35" spans="1:22" x14ac:dyDescent="0.25">
      <c r="A35" s="11" t="s">
        <v>505</v>
      </c>
      <c r="B35" s="13">
        <v>6406</v>
      </c>
      <c r="C35" s="14">
        <f>(50/B35*100)</f>
        <v>0.78051826412738057</v>
      </c>
      <c r="D35" s="15">
        <v>6356</v>
      </c>
      <c r="E35" s="14">
        <v>4.73601954</v>
      </c>
      <c r="F35" s="16">
        <v>0.27875005000000003</v>
      </c>
      <c r="G35" s="14">
        <v>9.8275888299999998</v>
      </c>
      <c r="H35" s="16">
        <v>0.46054184999999997</v>
      </c>
      <c r="I35" s="14">
        <v>13.74838939</v>
      </c>
      <c r="J35" s="16">
        <v>0.51106331999999999</v>
      </c>
      <c r="K35" s="14">
        <v>7.4438096500000004</v>
      </c>
      <c r="L35" s="16">
        <v>0.41653295000000001</v>
      </c>
      <c r="M35" s="14">
        <v>61.525021099999996</v>
      </c>
      <c r="N35" s="16">
        <v>0.66095068999999995</v>
      </c>
      <c r="O35" s="14" t="s">
        <v>582</v>
      </c>
      <c r="P35" s="16" t="s">
        <v>582</v>
      </c>
      <c r="Q35" s="14">
        <v>1.03630778</v>
      </c>
      <c r="R35" s="16">
        <v>5.6571870000000003E-2</v>
      </c>
      <c r="S35" s="14">
        <v>0</v>
      </c>
      <c r="T35" s="16">
        <v>0</v>
      </c>
      <c r="U35" s="14">
        <v>1.6828637099999999</v>
      </c>
      <c r="V35" s="16">
        <v>0.21370138999999999</v>
      </c>
    </row>
    <row r="36" spans="1:22" x14ac:dyDescent="0.25">
      <c r="A36" s="11" t="s">
        <v>506</v>
      </c>
      <c r="B36" s="13">
        <v>6736</v>
      </c>
      <c r="C36" s="14">
        <f>(42/B36*100)</f>
        <v>0.62351543942992871</v>
      </c>
      <c r="D36" s="15">
        <v>6694</v>
      </c>
      <c r="E36" s="14">
        <v>4.4874832500000004</v>
      </c>
      <c r="F36" s="16">
        <v>0.27258069000000001</v>
      </c>
      <c r="G36" s="14">
        <v>9.44842358</v>
      </c>
      <c r="H36" s="16">
        <v>0.44113195999999999</v>
      </c>
      <c r="I36" s="14">
        <v>28.171950070000001</v>
      </c>
      <c r="J36" s="16">
        <v>0.66453357000000002</v>
      </c>
      <c r="K36" s="14">
        <v>38.768727949999999</v>
      </c>
      <c r="L36" s="16">
        <v>0.81000925000000001</v>
      </c>
      <c r="M36" s="14">
        <v>15.633643210000001</v>
      </c>
      <c r="N36" s="16">
        <v>0.62644354999999996</v>
      </c>
      <c r="O36" s="14" t="s">
        <v>582</v>
      </c>
      <c r="P36" s="16" t="s">
        <v>582</v>
      </c>
      <c r="Q36" s="14">
        <v>0</v>
      </c>
      <c r="R36" s="16">
        <v>0</v>
      </c>
      <c r="S36" s="14">
        <v>0</v>
      </c>
      <c r="T36" s="16">
        <v>0</v>
      </c>
      <c r="U36" s="14">
        <v>3.4897719299999999</v>
      </c>
      <c r="V36" s="16">
        <v>0.23572101000000001</v>
      </c>
    </row>
    <row r="37" spans="1:22" x14ac:dyDescent="0.25">
      <c r="A37" s="11" t="s">
        <v>507</v>
      </c>
      <c r="B37" s="13">
        <v>5458</v>
      </c>
      <c r="C37" s="14">
        <f>(88/B37*100)</f>
        <v>1.6123122022718945</v>
      </c>
      <c r="D37" s="15">
        <v>5370</v>
      </c>
      <c r="E37" s="14">
        <v>8.4567614399999993</v>
      </c>
      <c r="F37" s="16">
        <v>0.41234518999999997</v>
      </c>
      <c r="G37" s="14">
        <v>23.89427993</v>
      </c>
      <c r="H37" s="16">
        <v>0.75990447999999999</v>
      </c>
      <c r="I37" s="14">
        <v>42.124267529999997</v>
      </c>
      <c r="J37" s="16">
        <v>0.91195201000000004</v>
      </c>
      <c r="K37" s="14">
        <v>16.52495991</v>
      </c>
      <c r="L37" s="16">
        <v>0.79185446999999998</v>
      </c>
      <c r="M37" s="14">
        <v>4.28250347</v>
      </c>
      <c r="N37" s="16">
        <v>0.55219735000000003</v>
      </c>
      <c r="O37" s="14" t="s">
        <v>582</v>
      </c>
      <c r="P37" s="16" t="s">
        <v>582</v>
      </c>
      <c r="Q37" s="14">
        <v>0</v>
      </c>
      <c r="R37" s="16">
        <v>0</v>
      </c>
      <c r="S37" s="14">
        <v>0</v>
      </c>
      <c r="T37" s="16">
        <v>0</v>
      </c>
      <c r="U37" s="14">
        <v>4.7172277300000003</v>
      </c>
      <c r="V37" s="16">
        <v>0.35704891</v>
      </c>
    </row>
    <row r="38" spans="1:22" x14ac:dyDescent="0.25">
      <c r="A38" s="11" t="s">
        <v>508</v>
      </c>
      <c r="B38" s="13">
        <v>5860</v>
      </c>
      <c r="C38" s="14">
        <f>(20/B38*100)</f>
        <v>0.34129692832764508</v>
      </c>
      <c r="D38" s="15">
        <v>5840</v>
      </c>
      <c r="E38" s="14">
        <v>11.061759800000001</v>
      </c>
      <c r="F38" s="16">
        <v>0.53077384999999999</v>
      </c>
      <c r="G38" s="14">
        <v>22.761140699999999</v>
      </c>
      <c r="H38" s="16">
        <v>0.76136627000000001</v>
      </c>
      <c r="I38" s="14">
        <v>31.6901318</v>
      </c>
      <c r="J38" s="16">
        <v>0.76717634999999995</v>
      </c>
      <c r="K38" s="14">
        <v>17.719328950000001</v>
      </c>
      <c r="L38" s="16">
        <v>0.76903637999999996</v>
      </c>
      <c r="M38" s="14">
        <v>12.179802629999999</v>
      </c>
      <c r="N38" s="16">
        <v>0.92445767000000001</v>
      </c>
      <c r="O38" s="14" t="s">
        <v>582</v>
      </c>
      <c r="P38" s="16" t="s">
        <v>582</v>
      </c>
      <c r="Q38" s="14">
        <v>0</v>
      </c>
      <c r="R38" s="16">
        <v>0</v>
      </c>
      <c r="S38" s="14">
        <v>0</v>
      </c>
      <c r="T38" s="16">
        <v>0</v>
      </c>
      <c r="U38" s="14">
        <v>4.5878361200000004</v>
      </c>
      <c r="V38" s="16">
        <v>0.38978359000000001</v>
      </c>
    </row>
    <row r="39" spans="1:22" x14ac:dyDescent="0.25">
      <c r="A39" s="11" t="s">
        <v>509</v>
      </c>
      <c r="B39" s="13">
        <v>5895</v>
      </c>
      <c r="C39" s="14">
        <f>(33/B39*100)</f>
        <v>0.55979643765903309</v>
      </c>
      <c r="D39" s="15">
        <v>5862</v>
      </c>
      <c r="E39" s="14">
        <v>18.153419549999999</v>
      </c>
      <c r="F39" s="16">
        <v>0.66107850999999995</v>
      </c>
      <c r="G39" s="14">
        <v>20.382401470000001</v>
      </c>
      <c r="H39" s="16">
        <v>0.59036847000000003</v>
      </c>
      <c r="I39" s="14">
        <v>29.96506042</v>
      </c>
      <c r="J39" s="16">
        <v>0.72159549000000001</v>
      </c>
      <c r="K39" s="14">
        <v>19.582892380000001</v>
      </c>
      <c r="L39" s="16">
        <v>0.76336484999999998</v>
      </c>
      <c r="M39" s="14">
        <v>8.2770183300000006</v>
      </c>
      <c r="N39" s="16">
        <v>0.6753072</v>
      </c>
      <c r="O39" s="14" t="s">
        <v>582</v>
      </c>
      <c r="P39" s="16" t="s">
        <v>582</v>
      </c>
      <c r="Q39" s="14">
        <v>0</v>
      </c>
      <c r="R39" s="16">
        <v>0</v>
      </c>
      <c r="S39" s="14">
        <v>0</v>
      </c>
      <c r="T39" s="16">
        <v>0</v>
      </c>
      <c r="U39" s="14">
        <v>3.63920785</v>
      </c>
      <c r="V39" s="16">
        <v>0.45965984999999998</v>
      </c>
    </row>
    <row r="40" spans="1:22" x14ac:dyDescent="0.25">
      <c r="A40" s="11" t="s">
        <v>510</v>
      </c>
      <c r="B40" s="13">
        <v>14157</v>
      </c>
      <c r="C40" s="14">
        <f>(359/B40*100)</f>
        <v>2.535847990393445</v>
      </c>
      <c r="D40" s="15">
        <v>13798</v>
      </c>
      <c r="E40" s="14">
        <v>4.0069032599999996</v>
      </c>
      <c r="F40" s="16">
        <v>0.27228793000000001</v>
      </c>
      <c r="G40" s="14">
        <v>9.3804817299999996</v>
      </c>
      <c r="H40" s="16">
        <v>0.37206473000000001</v>
      </c>
      <c r="I40" s="14">
        <v>29.9520646</v>
      </c>
      <c r="J40" s="16">
        <v>0.72317960000000003</v>
      </c>
      <c r="K40" s="14">
        <v>48.261936200000001</v>
      </c>
      <c r="L40" s="16">
        <v>1.0267492499999999</v>
      </c>
      <c r="M40" s="14">
        <v>4.70489566</v>
      </c>
      <c r="N40" s="16">
        <v>0.41720780000000002</v>
      </c>
      <c r="O40" s="14" t="s">
        <v>582</v>
      </c>
      <c r="P40" s="16" t="s">
        <v>582</v>
      </c>
      <c r="Q40" s="14">
        <v>0</v>
      </c>
      <c r="R40" s="16">
        <v>0</v>
      </c>
      <c r="S40" s="14">
        <v>0</v>
      </c>
      <c r="T40" s="16">
        <v>0</v>
      </c>
      <c r="U40" s="14">
        <v>3.6937185499999998</v>
      </c>
      <c r="V40" s="16">
        <v>0.35160486000000002</v>
      </c>
    </row>
    <row r="41" spans="1:22" x14ac:dyDescent="0.25">
      <c r="A41" s="11" t="s">
        <v>511</v>
      </c>
      <c r="B41" s="13">
        <v>5712</v>
      </c>
      <c r="C41" s="14">
        <f>(47/B41*100)</f>
        <v>0.82282913165266114</v>
      </c>
      <c r="D41" s="15">
        <v>5665</v>
      </c>
      <c r="E41" s="14">
        <v>10.21345299</v>
      </c>
      <c r="F41" s="16">
        <v>0.63226634999999998</v>
      </c>
      <c r="G41" s="14">
        <v>15.674943620000001</v>
      </c>
      <c r="H41" s="16">
        <v>0.57747665999999997</v>
      </c>
      <c r="I41" s="14">
        <v>28.893464529999999</v>
      </c>
      <c r="J41" s="16">
        <v>0.76591946</v>
      </c>
      <c r="K41" s="14">
        <v>33.996262250000001</v>
      </c>
      <c r="L41" s="16">
        <v>1.2259648599999999</v>
      </c>
      <c r="M41" s="14">
        <v>8.0610939100000003</v>
      </c>
      <c r="N41" s="16">
        <v>0.77040008000000004</v>
      </c>
      <c r="O41" s="14" t="s">
        <v>582</v>
      </c>
      <c r="P41" s="16" t="s">
        <v>582</v>
      </c>
      <c r="Q41" s="14">
        <v>0.67779471000000002</v>
      </c>
      <c r="R41" s="16">
        <v>0.18069284999999999</v>
      </c>
      <c r="S41" s="14">
        <v>0</v>
      </c>
      <c r="T41" s="16">
        <v>0</v>
      </c>
      <c r="U41" s="14">
        <v>2.4829879899999998</v>
      </c>
      <c r="V41" s="16">
        <v>0.27911459999999999</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7.2657068245714287</v>
      </c>
      <c r="F42" s="16">
        <f>IF(COUNT(F7:F41) &gt; 0, SQRT(SUMSQ(F7:F41)/(COUNT(F7:F41)*COUNT(F7:F41)) ), "—")</f>
        <v>7.0546748354314348E-2</v>
      </c>
      <c r="G42" s="14">
        <f>IF(COUNT(G7:G41) &gt; 0, AVERAGE(G7:G41), "—")</f>
        <v>15.039442414857142</v>
      </c>
      <c r="H42" s="16">
        <f>IF(COUNT(H7:H41) &gt; 0, SQRT(SUMSQ(H7:H41)/(COUNT(H7:H41)*COUNT(H7:H41)) ), "—")</f>
        <v>9.4522957616509237E-2</v>
      </c>
      <c r="I42" s="14">
        <f>IF(COUNT(I7:I41) &gt; 0, AVERAGE(I7:I41), "—")</f>
        <v>31.745268177428585</v>
      </c>
      <c r="J42" s="16">
        <f>IF(COUNT(J7:J41) &gt; 0, SQRT(SUMSQ(J7:J41)/(COUNT(J7:J41)*COUNT(J7:J41)) ), "—")</f>
        <v>0.12358921341526376</v>
      </c>
      <c r="K42" s="14">
        <f>IF(COUNT(K7:K41) &gt; 0, AVERAGE(K7:K41), "—")</f>
        <v>32.098253604857142</v>
      </c>
      <c r="L42" s="16">
        <f>IF(COUNT(L7:L41) &gt; 0, SQRT(SUMSQ(L7:L41)/(COUNT(L7:L41)*COUNT(L7:L41)) ), "—")</f>
        <v>0.15370316312231808</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1.1297322857142858E-3</v>
      </c>
      <c r="T42" s="16">
        <f>IF(COUNT(T7:T41) &gt; 0, SQRT(SUMSQ(T7:T41)/(COUNT(T7:T41)*COUNT(T7:T41)) ), "—")</f>
        <v>8.4808685714285708E-4</v>
      </c>
      <c r="U42" s="14">
        <f>IF(COUNT(U7:U41) &gt; 0, AVERAGE(U7:U41), "—")</f>
        <v>3.4794201665714288</v>
      </c>
      <c r="V42" s="16">
        <f>IF(COUNT(V7:V41) &gt; 0, SQRT(SUMSQ(V7:V41)/(COUNT(V7:V41)*COUNT(V7:V41)) ), "—")</f>
        <v>5.3119320535414946E-2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16.450148479999999</v>
      </c>
      <c r="F45" s="16">
        <v>0.63102944000000005</v>
      </c>
      <c r="G45" s="14">
        <v>19.618713039999999</v>
      </c>
      <c r="H45" s="16">
        <v>0.60426080000000004</v>
      </c>
      <c r="I45" s="14">
        <v>31.7786878</v>
      </c>
      <c r="J45" s="16">
        <v>0.81499604999999997</v>
      </c>
      <c r="K45" s="14">
        <v>26.846356230000001</v>
      </c>
      <c r="L45" s="16">
        <v>0.73977868999999996</v>
      </c>
      <c r="M45" s="14">
        <v>0</v>
      </c>
      <c r="N45" s="16">
        <v>0</v>
      </c>
      <c r="O45" s="14" t="s">
        <v>582</v>
      </c>
      <c r="P45" s="16" t="s">
        <v>582</v>
      </c>
      <c r="Q45" s="14">
        <v>3.5246939999999997E-2</v>
      </c>
      <c r="R45" s="16">
        <v>2.68364E-2</v>
      </c>
      <c r="S45" s="14">
        <v>0.44977139999999999</v>
      </c>
      <c r="T45" s="16">
        <v>0.11542148000000001</v>
      </c>
      <c r="U45" s="14">
        <v>4.8210761099999999</v>
      </c>
      <c r="V45" s="16">
        <v>0.32926438000000002</v>
      </c>
    </row>
    <row r="46" spans="1:22" x14ac:dyDescent="0.25">
      <c r="A46" s="11" t="s">
        <v>516</v>
      </c>
      <c r="B46" s="13">
        <v>23141</v>
      </c>
      <c r="C46" s="14">
        <f>(1857/B46*100)</f>
        <v>8.0247180329285683</v>
      </c>
      <c r="D46" s="15">
        <v>21284</v>
      </c>
      <c r="E46" s="14">
        <v>7.9902345099999996</v>
      </c>
      <c r="F46" s="16">
        <v>0.30555698999999997</v>
      </c>
      <c r="G46" s="14">
        <v>11.666154779999999</v>
      </c>
      <c r="H46" s="16">
        <v>0.33949362999999999</v>
      </c>
      <c r="I46" s="14">
        <v>22.67192339</v>
      </c>
      <c r="J46" s="16">
        <v>0.50695939999999995</v>
      </c>
      <c r="K46" s="14">
        <v>25.731304529999999</v>
      </c>
      <c r="L46" s="16">
        <v>0.46523376999999999</v>
      </c>
      <c r="M46" s="14">
        <v>19.803224539999999</v>
      </c>
      <c r="N46" s="16">
        <v>0.72755782999999996</v>
      </c>
      <c r="O46" s="14" t="s">
        <v>582</v>
      </c>
      <c r="P46" s="16" t="s">
        <v>582</v>
      </c>
      <c r="Q46" s="14">
        <v>0</v>
      </c>
      <c r="R46" s="16">
        <v>0</v>
      </c>
      <c r="S46" s="14">
        <v>0</v>
      </c>
      <c r="T46" s="16">
        <v>0</v>
      </c>
      <c r="U46" s="14">
        <v>12.13715824</v>
      </c>
      <c r="V46" s="16">
        <v>0.42615750000000002</v>
      </c>
    </row>
    <row r="47" spans="1:22" x14ac:dyDescent="0.25">
      <c r="A47" s="11" t="s">
        <v>517</v>
      </c>
      <c r="B47" s="13">
        <v>5928</v>
      </c>
      <c r="C47" s="14">
        <f>(223/B47*100)</f>
        <v>3.761808367071525</v>
      </c>
      <c r="D47" s="15">
        <v>5705</v>
      </c>
      <c r="E47" s="14">
        <v>15.20171421</v>
      </c>
      <c r="F47" s="16">
        <v>0.62329999000000003</v>
      </c>
      <c r="G47" s="14">
        <v>20.69794121</v>
      </c>
      <c r="H47" s="16">
        <v>0.66873985999999996</v>
      </c>
      <c r="I47" s="14">
        <v>27.11594878</v>
      </c>
      <c r="J47" s="16">
        <v>0.72978562999999996</v>
      </c>
      <c r="K47" s="14">
        <v>20.606819560000002</v>
      </c>
      <c r="L47" s="16">
        <v>1.1370252599999999</v>
      </c>
      <c r="M47" s="14">
        <v>8.0900356000000002</v>
      </c>
      <c r="N47" s="16">
        <v>0.66686519</v>
      </c>
      <c r="O47" s="14" t="s">
        <v>582</v>
      </c>
      <c r="P47" s="16" t="s">
        <v>582</v>
      </c>
      <c r="Q47" s="14">
        <v>0</v>
      </c>
      <c r="R47" s="16">
        <v>0</v>
      </c>
      <c r="S47" s="14">
        <v>0</v>
      </c>
      <c r="T47" s="16">
        <v>0</v>
      </c>
      <c r="U47" s="14">
        <v>8.2875406399999996</v>
      </c>
      <c r="V47" s="16">
        <v>0.53754544999999998</v>
      </c>
    </row>
    <row r="48" spans="1:22" x14ac:dyDescent="0.25">
      <c r="A48" s="11" t="s">
        <v>518</v>
      </c>
      <c r="B48" s="13">
        <v>9841</v>
      </c>
      <c r="C48" s="14">
        <f>(7/B48*100)</f>
        <v>7.1130982623717101E-2</v>
      </c>
      <c r="D48" s="15">
        <v>9834</v>
      </c>
      <c r="E48" s="14">
        <v>4.3812910499999997</v>
      </c>
      <c r="F48" s="16">
        <v>0.36180362999999999</v>
      </c>
      <c r="G48" s="14">
        <v>6.3531310400000001</v>
      </c>
      <c r="H48" s="16">
        <v>0.40161702999999999</v>
      </c>
      <c r="I48" s="14">
        <v>30.449541780000001</v>
      </c>
      <c r="J48" s="16">
        <v>0.91851004000000003</v>
      </c>
      <c r="K48" s="14">
        <v>51.035992989999997</v>
      </c>
      <c r="L48" s="16">
        <v>1.1900646399999999</v>
      </c>
      <c r="M48" s="14">
        <v>6.4095084299999998</v>
      </c>
      <c r="N48" s="16">
        <v>0.70529830999999998</v>
      </c>
      <c r="O48" s="14" t="s">
        <v>582</v>
      </c>
      <c r="P48" s="16" t="s">
        <v>582</v>
      </c>
      <c r="Q48" s="14">
        <v>0</v>
      </c>
      <c r="R48" s="16">
        <v>0</v>
      </c>
      <c r="S48" s="14">
        <v>0</v>
      </c>
      <c r="T48" s="16">
        <v>0</v>
      </c>
      <c r="U48" s="14">
        <v>1.3705347000000001</v>
      </c>
      <c r="V48" s="16">
        <v>0.14116414999999999</v>
      </c>
    </row>
    <row r="49" spans="1:22" x14ac:dyDescent="0.25">
      <c r="A49" s="11" t="s">
        <v>519</v>
      </c>
      <c r="B49" s="13">
        <v>6349</v>
      </c>
      <c r="C49" s="14">
        <f>(56/B49*100)</f>
        <v>0.88202866593164275</v>
      </c>
      <c r="D49" s="15">
        <v>6293</v>
      </c>
      <c r="E49" s="14">
        <v>14.45132649</v>
      </c>
      <c r="F49" s="16">
        <v>0.63465375999999996</v>
      </c>
      <c r="G49" s="14">
        <v>20.247020280000001</v>
      </c>
      <c r="H49" s="16">
        <v>0.57387542000000002</v>
      </c>
      <c r="I49" s="14">
        <v>36.160032510000001</v>
      </c>
      <c r="J49" s="16">
        <v>0.80208652000000003</v>
      </c>
      <c r="K49" s="14">
        <v>24.66460335</v>
      </c>
      <c r="L49" s="16">
        <v>0.80276787000000005</v>
      </c>
      <c r="M49" s="14">
        <v>0</v>
      </c>
      <c r="N49" s="16">
        <v>0</v>
      </c>
      <c r="O49" s="14" t="s">
        <v>582</v>
      </c>
      <c r="P49" s="16" t="s">
        <v>582</v>
      </c>
      <c r="Q49" s="14">
        <v>0</v>
      </c>
      <c r="R49" s="16">
        <v>0</v>
      </c>
      <c r="S49" s="14">
        <v>1.724502E-2</v>
      </c>
      <c r="T49" s="16">
        <v>1.1560920000000001E-2</v>
      </c>
      <c r="U49" s="14">
        <v>4.4597723499999997</v>
      </c>
      <c r="V49" s="16">
        <v>0.44674087000000001</v>
      </c>
    </row>
    <row r="50" spans="1:22" x14ac:dyDescent="0.25">
      <c r="A50" s="11" t="s">
        <v>520</v>
      </c>
      <c r="B50" s="13">
        <v>11795</v>
      </c>
      <c r="C50" s="14">
        <f>(260/B50*100)</f>
        <v>2.2043238660449345</v>
      </c>
      <c r="D50" s="15">
        <v>11535</v>
      </c>
      <c r="E50" s="14">
        <v>12.645042520000001</v>
      </c>
      <c r="F50" s="16">
        <v>0.54776040000000004</v>
      </c>
      <c r="G50" s="14">
        <v>17.723225119999999</v>
      </c>
      <c r="H50" s="16">
        <v>0.59304164999999998</v>
      </c>
      <c r="I50" s="14">
        <v>36.342343419999999</v>
      </c>
      <c r="J50" s="16">
        <v>0.55334216000000003</v>
      </c>
      <c r="K50" s="14">
        <v>26.342852690000001</v>
      </c>
      <c r="L50" s="16">
        <v>0.83099124000000002</v>
      </c>
      <c r="M50" s="14">
        <v>3.5619436100000001</v>
      </c>
      <c r="N50" s="16">
        <v>0.29828860000000001</v>
      </c>
      <c r="O50" s="14" t="s">
        <v>582</v>
      </c>
      <c r="P50" s="16" t="s">
        <v>582</v>
      </c>
      <c r="Q50" s="14">
        <v>0</v>
      </c>
      <c r="R50" s="16">
        <v>0</v>
      </c>
      <c r="S50" s="14">
        <v>0</v>
      </c>
      <c r="T50" s="16">
        <v>0</v>
      </c>
      <c r="U50" s="14">
        <v>3.3845926500000001</v>
      </c>
      <c r="V50" s="16">
        <v>0.30083217000000001</v>
      </c>
    </row>
    <row r="51" spans="1:22" x14ac:dyDescent="0.25">
      <c r="A51" s="11" t="s">
        <v>521</v>
      </c>
      <c r="B51" s="13">
        <v>6866</v>
      </c>
      <c r="C51" s="14">
        <f>(114/B51*100)</f>
        <v>1.6603553743081854</v>
      </c>
      <c r="D51" s="15">
        <v>6752</v>
      </c>
      <c r="E51" s="14">
        <v>5.63854319</v>
      </c>
      <c r="F51" s="16">
        <v>0.31226573000000002</v>
      </c>
      <c r="G51" s="14">
        <v>7.4138584300000003</v>
      </c>
      <c r="H51" s="16">
        <v>0.36739790999999999</v>
      </c>
      <c r="I51" s="14">
        <v>20.246484670000001</v>
      </c>
      <c r="J51" s="16">
        <v>0.51795751000000001</v>
      </c>
      <c r="K51" s="14">
        <v>45.980995190000002</v>
      </c>
      <c r="L51" s="16">
        <v>0.81399120000000003</v>
      </c>
      <c r="M51" s="14">
        <v>5.78067083</v>
      </c>
      <c r="N51" s="16">
        <v>0.53377925999999998</v>
      </c>
      <c r="O51" s="14" t="s">
        <v>582</v>
      </c>
      <c r="P51" s="16" t="s">
        <v>582</v>
      </c>
      <c r="Q51" s="14">
        <v>10.57888363</v>
      </c>
      <c r="R51" s="16">
        <v>0.61215122</v>
      </c>
      <c r="S51" s="14">
        <v>0</v>
      </c>
      <c r="T51" s="16">
        <v>0</v>
      </c>
      <c r="U51" s="14">
        <v>4.3605640599999997</v>
      </c>
      <c r="V51" s="16">
        <v>0.31212374999999998</v>
      </c>
    </row>
    <row r="52" spans="1:22" x14ac:dyDescent="0.25">
      <c r="A52" s="11" t="s">
        <v>522</v>
      </c>
      <c r="B52" s="13">
        <v>5809</v>
      </c>
      <c r="C52" s="14">
        <f>(88/B52*100)</f>
        <v>1.5148906868652092</v>
      </c>
      <c r="D52" s="15">
        <v>5721</v>
      </c>
      <c r="E52" s="14">
        <v>7.8300559300000003</v>
      </c>
      <c r="F52" s="16">
        <v>0.34781192999999999</v>
      </c>
      <c r="G52" s="14">
        <v>13.60413395</v>
      </c>
      <c r="H52" s="16">
        <v>0.51795720000000001</v>
      </c>
      <c r="I52" s="14">
        <v>34.91045785</v>
      </c>
      <c r="J52" s="16">
        <v>0.69506867999999999</v>
      </c>
      <c r="K52" s="14">
        <v>30.302069360000001</v>
      </c>
      <c r="L52" s="16">
        <v>0.66727391999999996</v>
      </c>
      <c r="M52" s="14">
        <v>9.9067821400000007</v>
      </c>
      <c r="N52" s="16">
        <v>0.63406980999999996</v>
      </c>
      <c r="O52" s="14" t="s">
        <v>582</v>
      </c>
      <c r="P52" s="16" t="s">
        <v>582</v>
      </c>
      <c r="Q52" s="14">
        <v>0</v>
      </c>
      <c r="R52" s="16">
        <v>0</v>
      </c>
      <c r="S52" s="14">
        <v>0</v>
      </c>
      <c r="T52" s="16">
        <v>0</v>
      </c>
      <c r="U52" s="14">
        <v>3.44650078</v>
      </c>
      <c r="V52" s="16">
        <v>0.28024995000000003</v>
      </c>
    </row>
    <row r="53" spans="1:22" x14ac:dyDescent="0.25">
      <c r="A53" s="11" t="s">
        <v>523</v>
      </c>
      <c r="B53" s="13">
        <v>5571</v>
      </c>
      <c r="C53" s="14">
        <f>(95/B53*100)</f>
        <v>1.7052593789265842</v>
      </c>
      <c r="D53" s="15">
        <v>5476</v>
      </c>
      <c r="E53" s="14">
        <v>17.455894560000001</v>
      </c>
      <c r="F53" s="16">
        <v>0.56518763000000005</v>
      </c>
      <c r="G53" s="14">
        <v>26.210589689999999</v>
      </c>
      <c r="H53" s="16">
        <v>0.69501151000000005</v>
      </c>
      <c r="I53" s="14">
        <v>30.560099510000001</v>
      </c>
      <c r="J53" s="16">
        <v>0.72603576999999997</v>
      </c>
      <c r="K53" s="14">
        <v>13.429342589999999</v>
      </c>
      <c r="L53" s="16">
        <v>0.45455255</v>
      </c>
      <c r="M53" s="14">
        <v>7.8525422599999999</v>
      </c>
      <c r="N53" s="16">
        <v>0.39348066999999998</v>
      </c>
      <c r="O53" s="14" t="s">
        <v>582</v>
      </c>
      <c r="P53" s="16" t="s">
        <v>582</v>
      </c>
      <c r="Q53" s="14">
        <v>0</v>
      </c>
      <c r="R53" s="16">
        <v>0</v>
      </c>
      <c r="S53" s="14">
        <v>0</v>
      </c>
      <c r="T53" s="16">
        <v>0</v>
      </c>
      <c r="U53" s="14">
        <v>4.4915314000000004</v>
      </c>
      <c r="V53" s="16">
        <v>0.2933655</v>
      </c>
    </row>
    <row r="54" spans="1:22" x14ac:dyDescent="0.25">
      <c r="A54" s="11" t="s">
        <v>524</v>
      </c>
      <c r="B54" s="13">
        <v>4740</v>
      </c>
      <c r="C54" s="14">
        <f>(276/B54*100)</f>
        <v>5.8227848101265822</v>
      </c>
      <c r="D54" s="15">
        <v>4464</v>
      </c>
      <c r="E54" s="14">
        <v>29.677301459999999</v>
      </c>
      <c r="F54" s="16">
        <v>1.13972918</v>
      </c>
      <c r="G54" s="14">
        <v>21.08531073</v>
      </c>
      <c r="H54" s="16">
        <v>0.71989840999999999</v>
      </c>
      <c r="I54" s="14">
        <v>22.731188339999999</v>
      </c>
      <c r="J54" s="16">
        <v>0.89306885000000003</v>
      </c>
      <c r="K54" s="14">
        <v>9.8729480800000005</v>
      </c>
      <c r="L54" s="16">
        <v>0.65624826999999997</v>
      </c>
      <c r="M54" s="14">
        <v>6.5465917300000003</v>
      </c>
      <c r="N54" s="16">
        <v>0.68854346</v>
      </c>
      <c r="O54" s="14" t="s">
        <v>582</v>
      </c>
      <c r="P54" s="16" t="s">
        <v>582</v>
      </c>
      <c r="Q54" s="14">
        <v>0</v>
      </c>
      <c r="R54" s="16">
        <v>0</v>
      </c>
      <c r="S54" s="14">
        <v>0</v>
      </c>
      <c r="T54" s="16">
        <v>0</v>
      </c>
      <c r="U54" s="14">
        <v>10.08665966</v>
      </c>
      <c r="V54" s="16">
        <v>0.65910842999999997</v>
      </c>
    </row>
    <row r="55" spans="1:22" x14ac:dyDescent="0.25">
      <c r="A55" s="11" t="s">
        <v>525</v>
      </c>
      <c r="B55" s="13">
        <v>5316</v>
      </c>
      <c r="C55" s="14">
        <f>(22/B55*100)</f>
        <v>0.41384499623777277</v>
      </c>
      <c r="D55" s="15">
        <v>5294</v>
      </c>
      <c r="E55" s="14">
        <v>18.84231741</v>
      </c>
      <c r="F55" s="16">
        <v>0.82085081000000004</v>
      </c>
      <c r="G55" s="14">
        <v>22.067673599999999</v>
      </c>
      <c r="H55" s="16">
        <v>0.63899718000000005</v>
      </c>
      <c r="I55" s="14">
        <v>38.780866719999999</v>
      </c>
      <c r="J55" s="16">
        <v>0.77122303000000003</v>
      </c>
      <c r="K55" s="14">
        <v>15.70369348</v>
      </c>
      <c r="L55" s="16">
        <v>0.67279049999999996</v>
      </c>
      <c r="M55" s="14">
        <v>0</v>
      </c>
      <c r="N55" s="16">
        <v>0</v>
      </c>
      <c r="O55" s="14" t="s">
        <v>582</v>
      </c>
      <c r="P55" s="16" t="s">
        <v>582</v>
      </c>
      <c r="Q55" s="14">
        <v>0</v>
      </c>
      <c r="R55" s="16">
        <v>0</v>
      </c>
      <c r="S55" s="14">
        <v>0.31472243999999999</v>
      </c>
      <c r="T55" s="16">
        <v>9.2461970000000004E-2</v>
      </c>
      <c r="U55" s="14">
        <v>4.2907263599999999</v>
      </c>
      <c r="V55" s="16">
        <v>0.27163945</v>
      </c>
    </row>
    <row r="56" spans="1:22" x14ac:dyDescent="0.25">
      <c r="A56" s="11" t="s">
        <v>526</v>
      </c>
      <c r="B56" s="13">
        <v>5359</v>
      </c>
      <c r="C56" s="14">
        <f>(77/B56*100)</f>
        <v>1.4368352304534429</v>
      </c>
      <c r="D56" s="15">
        <v>5282</v>
      </c>
      <c r="E56" s="14">
        <v>4.2836178199999999</v>
      </c>
      <c r="F56" s="16">
        <v>0.29728894</v>
      </c>
      <c r="G56" s="14">
        <v>11.8336854</v>
      </c>
      <c r="H56" s="16">
        <v>0.57650117000000001</v>
      </c>
      <c r="I56" s="14">
        <v>26.758514730000002</v>
      </c>
      <c r="J56" s="16">
        <v>0.74013262999999996</v>
      </c>
      <c r="K56" s="14">
        <v>28.236872529999999</v>
      </c>
      <c r="L56" s="16">
        <v>0.93532994999999997</v>
      </c>
      <c r="M56" s="14">
        <v>27.760170609999999</v>
      </c>
      <c r="N56" s="16">
        <v>0.78547328999999999</v>
      </c>
      <c r="O56" s="14" t="s">
        <v>582</v>
      </c>
      <c r="P56" s="16" t="s">
        <v>582</v>
      </c>
      <c r="Q56" s="14">
        <v>0</v>
      </c>
      <c r="R56" s="16">
        <v>0</v>
      </c>
      <c r="S56" s="14">
        <v>0</v>
      </c>
      <c r="T56" s="16">
        <v>0</v>
      </c>
      <c r="U56" s="14">
        <v>1.1271389199999999</v>
      </c>
      <c r="V56" s="16">
        <v>0.19160221999999999</v>
      </c>
    </row>
    <row r="57" spans="1:22" x14ac:dyDescent="0.25">
      <c r="A57" s="11" t="s">
        <v>527</v>
      </c>
      <c r="B57" s="13">
        <v>6513</v>
      </c>
      <c r="C57" s="14">
        <f>(0/B57*100)</f>
        <v>0</v>
      </c>
      <c r="D57" s="15">
        <v>6513</v>
      </c>
      <c r="E57" s="14">
        <v>5.6200830499999999</v>
      </c>
      <c r="F57" s="16">
        <v>0.43565851999999999</v>
      </c>
      <c r="G57" s="14">
        <v>8.4527492800000008</v>
      </c>
      <c r="H57" s="16">
        <v>0.43028971999999999</v>
      </c>
      <c r="I57" s="14">
        <v>32.961529970000001</v>
      </c>
      <c r="J57" s="16">
        <v>0.91831032999999995</v>
      </c>
      <c r="K57" s="14">
        <v>48.564171369999997</v>
      </c>
      <c r="L57" s="16">
        <v>1.0447961699999999</v>
      </c>
      <c r="M57" s="14">
        <v>0</v>
      </c>
      <c r="N57" s="16">
        <v>0</v>
      </c>
      <c r="O57" s="14" t="s">
        <v>582</v>
      </c>
      <c r="P57" s="16" t="s">
        <v>582</v>
      </c>
      <c r="Q57" s="14">
        <v>0</v>
      </c>
      <c r="R57" s="16">
        <v>0</v>
      </c>
      <c r="S57" s="14">
        <v>7.8379660000000004E-2</v>
      </c>
      <c r="T57" s="16">
        <v>5.2786880000000001E-2</v>
      </c>
      <c r="U57" s="14">
        <v>4.3230866700000004</v>
      </c>
      <c r="V57" s="16">
        <v>0.56095925999999996</v>
      </c>
    </row>
    <row r="58" spans="1:22" x14ac:dyDescent="0.25">
      <c r="A58" s="11" t="s">
        <v>528</v>
      </c>
      <c r="B58" s="13">
        <v>7267</v>
      </c>
      <c r="C58" s="14">
        <f>(10/B58*100)</f>
        <v>0.13760836658868861</v>
      </c>
      <c r="D58" s="15">
        <v>7257</v>
      </c>
      <c r="E58" s="14">
        <v>23.299751619999999</v>
      </c>
      <c r="F58" s="16">
        <v>0.71544907000000002</v>
      </c>
      <c r="G58" s="14">
        <v>26.780621679999999</v>
      </c>
      <c r="H58" s="16">
        <v>0.60915993000000002</v>
      </c>
      <c r="I58" s="14">
        <v>27.880199099999999</v>
      </c>
      <c r="J58" s="16">
        <v>0.63417097</v>
      </c>
      <c r="K58" s="14">
        <v>15.644737129999999</v>
      </c>
      <c r="L58" s="16">
        <v>0.62539250999999996</v>
      </c>
      <c r="M58" s="14">
        <v>0</v>
      </c>
      <c r="N58" s="16">
        <v>0</v>
      </c>
      <c r="O58" s="14" t="s">
        <v>582</v>
      </c>
      <c r="P58" s="16" t="s">
        <v>582</v>
      </c>
      <c r="Q58" s="14">
        <v>0</v>
      </c>
      <c r="R58" s="16">
        <v>0</v>
      </c>
      <c r="S58" s="14">
        <v>0.51127270000000002</v>
      </c>
      <c r="T58" s="16">
        <v>0.10692967</v>
      </c>
      <c r="U58" s="14">
        <v>5.8834177700000003</v>
      </c>
      <c r="V58" s="16">
        <v>0.53407948000000005</v>
      </c>
    </row>
    <row r="59" spans="1:22" x14ac:dyDescent="0.25">
      <c r="A59" s="11" t="s">
        <v>529</v>
      </c>
      <c r="B59" s="13">
        <v>4826</v>
      </c>
      <c r="C59" s="14">
        <f>(26/B59*100)</f>
        <v>0.53874844591794446</v>
      </c>
      <c r="D59" s="15">
        <v>4800</v>
      </c>
      <c r="E59" s="14">
        <v>11.60158974</v>
      </c>
      <c r="F59" s="16">
        <v>0.57594332999999998</v>
      </c>
      <c r="G59" s="14">
        <v>15.58084315</v>
      </c>
      <c r="H59" s="16">
        <v>0.63112396999999998</v>
      </c>
      <c r="I59" s="14">
        <v>39.710859499999998</v>
      </c>
      <c r="J59" s="16">
        <v>0.86775248999999999</v>
      </c>
      <c r="K59" s="14">
        <v>27.651510330000001</v>
      </c>
      <c r="L59" s="16">
        <v>0.78500767999999999</v>
      </c>
      <c r="M59" s="14">
        <v>0</v>
      </c>
      <c r="N59" s="16">
        <v>0</v>
      </c>
      <c r="O59" s="14" t="s">
        <v>582</v>
      </c>
      <c r="P59" s="16" t="s">
        <v>582</v>
      </c>
      <c r="Q59" s="14">
        <v>0</v>
      </c>
      <c r="R59" s="16">
        <v>0</v>
      </c>
      <c r="S59" s="14">
        <v>0.51319281999999999</v>
      </c>
      <c r="T59" s="16">
        <v>0.13827883999999999</v>
      </c>
      <c r="U59" s="14">
        <v>4.9420044599999997</v>
      </c>
      <c r="V59" s="16">
        <v>0.33327179000000001</v>
      </c>
    </row>
    <row r="60" spans="1:22" x14ac:dyDescent="0.25">
      <c r="A60" s="11" t="s">
        <v>530</v>
      </c>
      <c r="B60" s="13">
        <v>4546</v>
      </c>
      <c r="C60" s="14">
        <f>(15/B60*100)</f>
        <v>0.32996040475142985</v>
      </c>
      <c r="D60" s="15">
        <v>4531</v>
      </c>
      <c r="E60" s="14">
        <v>15.06687</v>
      </c>
      <c r="F60" s="16">
        <v>0.94059674999999998</v>
      </c>
      <c r="G60" s="14">
        <v>24.712197280000002</v>
      </c>
      <c r="H60" s="16">
        <v>0.81767999999999996</v>
      </c>
      <c r="I60" s="14">
        <v>36.138462070000003</v>
      </c>
      <c r="J60" s="16">
        <v>1.0950385</v>
      </c>
      <c r="K60" s="14">
        <v>18.090816669999999</v>
      </c>
      <c r="L60" s="16">
        <v>1.27168546</v>
      </c>
      <c r="M60" s="14">
        <v>0</v>
      </c>
      <c r="N60" s="16">
        <v>0</v>
      </c>
      <c r="O60" s="14" t="s">
        <v>582</v>
      </c>
      <c r="P60" s="16" t="s">
        <v>582</v>
      </c>
      <c r="Q60" s="14">
        <v>0</v>
      </c>
      <c r="R60" s="16">
        <v>0</v>
      </c>
      <c r="S60" s="14">
        <v>0.55408698000000001</v>
      </c>
      <c r="T60" s="16">
        <v>0.15332968</v>
      </c>
      <c r="U60" s="14">
        <v>5.4375670100000004</v>
      </c>
      <c r="V60" s="16">
        <v>0.50717221999999995</v>
      </c>
    </row>
    <row r="61" spans="1:22" x14ac:dyDescent="0.25">
      <c r="A61" s="11" t="s">
        <v>531</v>
      </c>
      <c r="B61" s="13">
        <v>6525</v>
      </c>
      <c r="C61" s="14">
        <f>(150/B61*100)</f>
        <v>2.2988505747126435</v>
      </c>
      <c r="D61" s="15">
        <v>6375</v>
      </c>
      <c r="E61" s="14">
        <v>7.58201707</v>
      </c>
      <c r="F61" s="16">
        <v>0.32684743999999999</v>
      </c>
      <c r="G61" s="14">
        <v>10.3626448</v>
      </c>
      <c r="H61" s="16">
        <v>0.46134077000000001</v>
      </c>
      <c r="I61" s="14">
        <v>26.46861483</v>
      </c>
      <c r="J61" s="16">
        <v>0.62257932999999999</v>
      </c>
      <c r="K61" s="14">
        <v>47.332754440000002</v>
      </c>
      <c r="L61" s="16">
        <v>0.96930685000000005</v>
      </c>
      <c r="M61" s="14">
        <v>4.8488073800000002</v>
      </c>
      <c r="N61" s="16">
        <v>0.40798919</v>
      </c>
      <c r="O61" s="14" t="s">
        <v>582</v>
      </c>
      <c r="P61" s="16" t="s">
        <v>582</v>
      </c>
      <c r="Q61" s="14">
        <v>0</v>
      </c>
      <c r="R61" s="16">
        <v>0</v>
      </c>
      <c r="S61" s="14">
        <v>0</v>
      </c>
      <c r="T61" s="16">
        <v>0</v>
      </c>
      <c r="U61" s="14">
        <v>3.4051614799999999</v>
      </c>
      <c r="V61" s="16">
        <v>0.34544175999999999</v>
      </c>
    </row>
    <row r="62" spans="1:22" x14ac:dyDescent="0.25">
      <c r="A62" s="11" t="s">
        <v>532</v>
      </c>
      <c r="B62" s="13">
        <v>4476</v>
      </c>
      <c r="C62" s="14">
        <f>(3/B62*100)</f>
        <v>6.7024128686327081E-2</v>
      </c>
      <c r="D62" s="15">
        <v>4473</v>
      </c>
      <c r="E62" s="14">
        <v>2.4434126200000001</v>
      </c>
      <c r="F62" s="16">
        <v>0.22710022999999999</v>
      </c>
      <c r="G62" s="14">
        <v>6.1267537000000001</v>
      </c>
      <c r="H62" s="16">
        <v>0.36876371000000002</v>
      </c>
      <c r="I62" s="14">
        <v>34.922739640000003</v>
      </c>
      <c r="J62" s="16">
        <v>0.56880489999999995</v>
      </c>
      <c r="K62" s="14">
        <v>43.53620591</v>
      </c>
      <c r="L62" s="16">
        <v>0.66921277000000001</v>
      </c>
      <c r="M62" s="14">
        <v>11.675766530000001</v>
      </c>
      <c r="N62" s="16">
        <v>0.40366419999999997</v>
      </c>
      <c r="O62" s="14" t="s">
        <v>582</v>
      </c>
      <c r="P62" s="16" t="s">
        <v>582</v>
      </c>
      <c r="Q62" s="14">
        <v>0</v>
      </c>
      <c r="R62" s="16">
        <v>0</v>
      </c>
      <c r="S62" s="14">
        <v>0</v>
      </c>
      <c r="T62" s="16">
        <v>0</v>
      </c>
      <c r="U62" s="14">
        <v>1.29512161</v>
      </c>
      <c r="V62" s="16">
        <v>0.16144724999999999</v>
      </c>
    </row>
    <row r="63" spans="1:22" x14ac:dyDescent="0.25">
      <c r="A63" s="11" t="s">
        <v>533</v>
      </c>
      <c r="B63" s="13">
        <v>5324</v>
      </c>
      <c r="C63" s="14">
        <f>(13/B63*100)</f>
        <v>0.24417731029301279</v>
      </c>
      <c r="D63" s="15">
        <v>5311</v>
      </c>
      <c r="E63" s="14">
        <v>10.028587119999999</v>
      </c>
      <c r="F63" s="16">
        <v>0.47855013000000002</v>
      </c>
      <c r="G63" s="14">
        <v>18.045458320000002</v>
      </c>
      <c r="H63" s="16">
        <v>0.57043381999999998</v>
      </c>
      <c r="I63" s="14">
        <v>43.631177139999998</v>
      </c>
      <c r="J63" s="16">
        <v>0.74048325000000004</v>
      </c>
      <c r="K63" s="14">
        <v>17.242290629999999</v>
      </c>
      <c r="L63" s="16">
        <v>0.59745868999999996</v>
      </c>
      <c r="M63" s="14">
        <v>0</v>
      </c>
      <c r="N63" s="16">
        <v>0</v>
      </c>
      <c r="O63" s="14" t="s">
        <v>582</v>
      </c>
      <c r="P63" s="16" t="s">
        <v>582</v>
      </c>
      <c r="Q63" s="14">
        <v>4.1378529999999997E-2</v>
      </c>
      <c r="R63" s="16">
        <v>2.938062E-2</v>
      </c>
      <c r="S63" s="14">
        <v>0.15865715999999999</v>
      </c>
      <c r="T63" s="16">
        <v>6.3907859999999997E-2</v>
      </c>
      <c r="U63" s="14">
        <v>10.852451090000001</v>
      </c>
      <c r="V63" s="16">
        <v>0.43027015000000002</v>
      </c>
    </row>
    <row r="64" spans="1:22" x14ac:dyDescent="0.25">
      <c r="A64" s="11" t="s">
        <v>534</v>
      </c>
      <c r="B64" s="13">
        <v>3634</v>
      </c>
      <c r="C64" s="14">
        <f>(3/B64*100)</f>
        <v>8.2553659878921298E-2</v>
      </c>
      <c r="D64" s="15">
        <v>3631</v>
      </c>
      <c r="E64" s="14">
        <v>5.7719983700000004</v>
      </c>
      <c r="F64" s="16">
        <v>0.35536846999999999</v>
      </c>
      <c r="G64" s="14">
        <v>14.619445730000001</v>
      </c>
      <c r="H64" s="16">
        <v>0.64458221000000004</v>
      </c>
      <c r="I64" s="14">
        <v>35.544307699999997</v>
      </c>
      <c r="J64" s="16">
        <v>0.69381530000000002</v>
      </c>
      <c r="K64" s="14">
        <v>39.547863409999998</v>
      </c>
      <c r="L64" s="16">
        <v>0.76428565000000004</v>
      </c>
      <c r="M64" s="14">
        <v>0</v>
      </c>
      <c r="N64" s="16">
        <v>0</v>
      </c>
      <c r="O64" s="14" t="s">
        <v>582</v>
      </c>
      <c r="P64" s="16" t="s">
        <v>582</v>
      </c>
      <c r="Q64" s="14">
        <v>0</v>
      </c>
      <c r="R64" s="16">
        <v>0</v>
      </c>
      <c r="S64" s="14">
        <v>0</v>
      </c>
      <c r="T64" s="16">
        <v>0</v>
      </c>
      <c r="U64" s="14">
        <v>4.51638479</v>
      </c>
      <c r="V64" s="16">
        <v>0.34548343999999998</v>
      </c>
    </row>
    <row r="65" spans="1:22" x14ac:dyDescent="0.25">
      <c r="A65" s="11" t="s">
        <v>535</v>
      </c>
      <c r="B65" s="13">
        <v>5325</v>
      </c>
      <c r="C65" s="14">
        <f>(14/B65*100)</f>
        <v>0.26291079812206569</v>
      </c>
      <c r="D65" s="15">
        <v>5311</v>
      </c>
      <c r="E65" s="14">
        <v>11.04053324</v>
      </c>
      <c r="F65" s="16">
        <v>0.54492868999999999</v>
      </c>
      <c r="G65" s="14">
        <v>18.813469439999999</v>
      </c>
      <c r="H65" s="16">
        <v>0.63946723000000005</v>
      </c>
      <c r="I65" s="14">
        <v>47.446490249999997</v>
      </c>
      <c r="J65" s="16">
        <v>0.85944721000000002</v>
      </c>
      <c r="K65" s="14">
        <v>18.370228189999999</v>
      </c>
      <c r="L65" s="16">
        <v>0.65933037999999999</v>
      </c>
      <c r="M65" s="14">
        <v>0</v>
      </c>
      <c r="N65" s="16">
        <v>0</v>
      </c>
      <c r="O65" s="14" t="s">
        <v>582</v>
      </c>
      <c r="P65" s="16" t="s">
        <v>582</v>
      </c>
      <c r="Q65" s="14">
        <v>0.23109415999999999</v>
      </c>
      <c r="R65" s="16">
        <v>6.1655559999999998E-2</v>
      </c>
      <c r="S65" s="14">
        <v>0</v>
      </c>
      <c r="T65" s="16">
        <v>0</v>
      </c>
      <c r="U65" s="14">
        <v>4.0981847199999999</v>
      </c>
      <c r="V65" s="16">
        <v>0.29595937</v>
      </c>
    </row>
    <row r="66" spans="1:22" x14ac:dyDescent="0.25">
      <c r="A66" s="11" t="s">
        <v>536</v>
      </c>
      <c r="B66" s="13">
        <v>5665</v>
      </c>
      <c r="C66" s="14">
        <f>(82/B66*100)</f>
        <v>1.4474845542806707</v>
      </c>
      <c r="D66" s="15">
        <v>5583</v>
      </c>
      <c r="E66" s="14">
        <v>9.4831714300000005</v>
      </c>
      <c r="F66" s="16">
        <v>0.40299164999999998</v>
      </c>
      <c r="G66" s="14">
        <v>15.54128833</v>
      </c>
      <c r="H66" s="16">
        <v>0.45839973000000001</v>
      </c>
      <c r="I66" s="14">
        <v>27.40391515</v>
      </c>
      <c r="J66" s="16">
        <v>0.60688436000000001</v>
      </c>
      <c r="K66" s="14">
        <v>27.05969799</v>
      </c>
      <c r="L66" s="16">
        <v>0.60195098000000002</v>
      </c>
      <c r="M66" s="14">
        <v>11.135823889999999</v>
      </c>
      <c r="N66" s="16">
        <v>0.36733463999999999</v>
      </c>
      <c r="O66" s="14" t="s">
        <v>582</v>
      </c>
      <c r="P66" s="16" t="s">
        <v>582</v>
      </c>
      <c r="Q66" s="14">
        <v>0</v>
      </c>
      <c r="R66" s="16">
        <v>0</v>
      </c>
      <c r="S66" s="14">
        <v>0</v>
      </c>
      <c r="T66" s="16">
        <v>0</v>
      </c>
      <c r="U66" s="14">
        <v>9.3761032100000001</v>
      </c>
      <c r="V66" s="16">
        <v>0.48089875999999998</v>
      </c>
    </row>
    <row r="67" spans="1:22" x14ac:dyDescent="0.25">
      <c r="A67" s="11" t="s">
        <v>537</v>
      </c>
      <c r="B67" s="13">
        <v>6971</v>
      </c>
      <c r="C67" s="14">
        <f>(480/B67*100)</f>
        <v>6.8856692009754692</v>
      </c>
      <c r="D67" s="15">
        <v>6491</v>
      </c>
      <c r="E67" s="14">
        <v>18.970569130000001</v>
      </c>
      <c r="F67" s="16">
        <v>0.56315336000000005</v>
      </c>
      <c r="G67" s="14">
        <v>20.15099532</v>
      </c>
      <c r="H67" s="16">
        <v>0.58073109000000001</v>
      </c>
      <c r="I67" s="14">
        <v>34.629617779999997</v>
      </c>
      <c r="J67" s="16">
        <v>0.57969861</v>
      </c>
      <c r="K67" s="14">
        <v>16.66321512</v>
      </c>
      <c r="L67" s="16">
        <v>0.57140767999999997</v>
      </c>
      <c r="M67" s="14">
        <v>5.3457863000000003</v>
      </c>
      <c r="N67" s="16">
        <v>0.44287100000000001</v>
      </c>
      <c r="O67" s="14" t="s">
        <v>582</v>
      </c>
      <c r="P67" s="16" t="s">
        <v>582</v>
      </c>
      <c r="Q67" s="14">
        <v>0</v>
      </c>
      <c r="R67" s="16">
        <v>0</v>
      </c>
      <c r="S67" s="14">
        <v>0</v>
      </c>
      <c r="T67" s="16">
        <v>0</v>
      </c>
      <c r="U67" s="14">
        <v>4.2398163499999999</v>
      </c>
      <c r="V67" s="16">
        <v>0.29731299999999999</v>
      </c>
    </row>
    <row r="68" spans="1:22" x14ac:dyDescent="0.25">
      <c r="A68" s="11" t="s">
        <v>538</v>
      </c>
      <c r="B68" s="13">
        <v>12083</v>
      </c>
      <c r="C68" s="14">
        <f>(30/B68*100)</f>
        <v>0.2482827112472068</v>
      </c>
      <c r="D68" s="15">
        <v>12053</v>
      </c>
      <c r="E68" s="14">
        <v>13.348096030000001</v>
      </c>
      <c r="F68" s="16">
        <v>0.28701834999999998</v>
      </c>
      <c r="G68" s="14">
        <v>18.305549620000001</v>
      </c>
      <c r="H68" s="16">
        <v>0.32884374</v>
      </c>
      <c r="I68" s="14">
        <v>26.280937550000001</v>
      </c>
      <c r="J68" s="16">
        <v>0.40354846</v>
      </c>
      <c r="K68" s="14">
        <v>21.36731387</v>
      </c>
      <c r="L68" s="16">
        <v>0.36720909000000002</v>
      </c>
      <c r="M68" s="14">
        <v>14.943834799999999</v>
      </c>
      <c r="N68" s="16">
        <v>0.29651817000000003</v>
      </c>
      <c r="O68" s="14" t="s">
        <v>582</v>
      </c>
      <c r="P68" s="16" t="s">
        <v>582</v>
      </c>
      <c r="Q68" s="14">
        <v>0</v>
      </c>
      <c r="R68" s="16">
        <v>0</v>
      </c>
      <c r="S68" s="14">
        <v>0</v>
      </c>
      <c r="T68" s="16">
        <v>0</v>
      </c>
      <c r="U68" s="14">
        <v>5.7542681299999998</v>
      </c>
      <c r="V68" s="16">
        <v>0.21302215999999999</v>
      </c>
    </row>
    <row r="69" spans="1:22" x14ac:dyDescent="0.25">
      <c r="A69" s="11" t="s">
        <v>539</v>
      </c>
      <c r="B69" s="13">
        <v>4876</v>
      </c>
      <c r="C69" s="14">
        <f>(0/B69*100)</f>
        <v>0</v>
      </c>
      <c r="D69" s="15">
        <v>4876</v>
      </c>
      <c r="E69" s="14">
        <v>10.700048799999999</v>
      </c>
      <c r="F69" s="16">
        <v>0.61725010999999996</v>
      </c>
      <c r="G69" s="14">
        <v>15.514499199999999</v>
      </c>
      <c r="H69" s="16">
        <v>0.71915240999999996</v>
      </c>
      <c r="I69" s="14">
        <v>43.342285089999997</v>
      </c>
      <c r="J69" s="16">
        <v>0.91866877000000002</v>
      </c>
      <c r="K69" s="14">
        <v>29.857713050000001</v>
      </c>
      <c r="L69" s="16">
        <v>0.77285778999999999</v>
      </c>
      <c r="M69" s="14">
        <v>0</v>
      </c>
      <c r="N69" s="16">
        <v>0</v>
      </c>
      <c r="O69" s="14" t="s">
        <v>582</v>
      </c>
      <c r="P69" s="16" t="s">
        <v>582</v>
      </c>
      <c r="Q69" s="14">
        <v>0</v>
      </c>
      <c r="R69" s="16">
        <v>0</v>
      </c>
      <c r="S69" s="14">
        <v>0</v>
      </c>
      <c r="T69" s="16">
        <v>0</v>
      </c>
      <c r="U69" s="14">
        <v>0.58545387000000004</v>
      </c>
      <c r="V69" s="16">
        <v>0.17308956</v>
      </c>
    </row>
    <row r="70" spans="1:22" x14ac:dyDescent="0.25">
      <c r="A70" s="11" t="s">
        <v>540</v>
      </c>
      <c r="B70" s="13">
        <v>6036</v>
      </c>
      <c r="C70" s="14">
        <f>(223/B70*100)</f>
        <v>3.6944996686547382</v>
      </c>
      <c r="D70" s="15">
        <v>5813</v>
      </c>
      <c r="E70" s="14">
        <v>13.99568586</v>
      </c>
      <c r="F70" s="16">
        <v>0.58912640000000005</v>
      </c>
      <c r="G70" s="14">
        <v>22.959616430000001</v>
      </c>
      <c r="H70" s="16">
        <v>0.75224654999999996</v>
      </c>
      <c r="I70" s="14">
        <v>37.703999379999999</v>
      </c>
      <c r="J70" s="16">
        <v>0.67836498999999995</v>
      </c>
      <c r="K70" s="14">
        <v>16.186862290000001</v>
      </c>
      <c r="L70" s="16">
        <v>0.59543628999999998</v>
      </c>
      <c r="M70" s="14">
        <v>4.3266809899999998</v>
      </c>
      <c r="N70" s="16">
        <v>0.28253083000000001</v>
      </c>
      <c r="O70" s="14" t="s">
        <v>582</v>
      </c>
      <c r="P70" s="16" t="s">
        <v>582</v>
      </c>
      <c r="Q70" s="14">
        <v>0</v>
      </c>
      <c r="R70" s="16">
        <v>0</v>
      </c>
      <c r="S70" s="14">
        <v>0</v>
      </c>
      <c r="T70" s="16">
        <v>0</v>
      </c>
      <c r="U70" s="14">
        <v>4.82715505</v>
      </c>
      <c r="V70" s="16">
        <v>0.33403334000000001</v>
      </c>
    </row>
    <row r="71" spans="1:22" x14ac:dyDescent="0.25">
      <c r="A71" s="11" t="s">
        <v>541</v>
      </c>
      <c r="B71" s="13">
        <v>6115</v>
      </c>
      <c r="C71" s="14">
        <f>(23/B71*100)</f>
        <v>0.3761242845461979</v>
      </c>
      <c r="D71" s="15">
        <v>6092</v>
      </c>
      <c r="E71" s="14">
        <v>3.9321608600000002</v>
      </c>
      <c r="F71" s="16">
        <v>0.22674970999999999</v>
      </c>
      <c r="G71" s="14">
        <v>10.21095171</v>
      </c>
      <c r="H71" s="16">
        <v>0.43304663999999998</v>
      </c>
      <c r="I71" s="14">
        <v>30.96907839</v>
      </c>
      <c r="J71" s="16">
        <v>0.65443741</v>
      </c>
      <c r="K71" s="14">
        <v>48.219750560000001</v>
      </c>
      <c r="L71" s="16">
        <v>0.57578609000000003</v>
      </c>
      <c r="M71" s="14">
        <v>5.67548225</v>
      </c>
      <c r="N71" s="16">
        <v>0.27705200000000002</v>
      </c>
      <c r="O71" s="14" t="s">
        <v>582</v>
      </c>
      <c r="P71" s="16" t="s">
        <v>582</v>
      </c>
      <c r="Q71" s="14">
        <v>0</v>
      </c>
      <c r="R71" s="16">
        <v>0</v>
      </c>
      <c r="S71" s="14">
        <v>0</v>
      </c>
      <c r="T71" s="16">
        <v>0</v>
      </c>
      <c r="U71" s="14">
        <v>0.99257622999999995</v>
      </c>
      <c r="V71" s="16">
        <v>0.13225292999999999</v>
      </c>
    </row>
    <row r="72" spans="1:22" x14ac:dyDescent="0.25">
      <c r="A72" s="11" t="s">
        <v>542</v>
      </c>
      <c r="B72" s="13">
        <v>7708</v>
      </c>
      <c r="C72" s="14">
        <f>(5/B72*100)</f>
        <v>6.4867669953295279E-2</v>
      </c>
      <c r="D72" s="15">
        <v>7703</v>
      </c>
      <c r="E72" s="14">
        <v>4.2947050999999998</v>
      </c>
      <c r="F72" s="16">
        <v>0.24174610999999999</v>
      </c>
      <c r="G72" s="14">
        <v>7.4953350099999998</v>
      </c>
      <c r="H72" s="16">
        <v>0.36134191999999998</v>
      </c>
      <c r="I72" s="14">
        <v>32.166557330000003</v>
      </c>
      <c r="J72" s="16">
        <v>0.68523118999999999</v>
      </c>
      <c r="K72" s="14">
        <v>47.053720599999998</v>
      </c>
      <c r="L72" s="16">
        <v>0.79042606000000004</v>
      </c>
      <c r="M72" s="14">
        <v>8.2003239800000003</v>
      </c>
      <c r="N72" s="16">
        <v>0.96499683000000003</v>
      </c>
      <c r="O72" s="14" t="s">
        <v>582</v>
      </c>
      <c r="P72" s="16" t="s">
        <v>582</v>
      </c>
      <c r="Q72" s="14">
        <v>0</v>
      </c>
      <c r="R72" s="16">
        <v>0</v>
      </c>
      <c r="S72" s="14">
        <v>0</v>
      </c>
      <c r="T72" s="16">
        <v>0</v>
      </c>
      <c r="U72" s="14">
        <v>0.78935796999999996</v>
      </c>
      <c r="V72" s="16">
        <v>0.11463014000000001</v>
      </c>
    </row>
    <row r="73" spans="1:22" x14ac:dyDescent="0.25">
      <c r="A73" s="11" t="s">
        <v>543</v>
      </c>
      <c r="B73" s="13">
        <v>8249</v>
      </c>
      <c r="C73" s="14">
        <f>(166/B73*100)</f>
        <v>2.0123651351678991</v>
      </c>
      <c r="D73" s="15">
        <v>8083</v>
      </c>
      <c r="E73" s="14">
        <v>10.35294453</v>
      </c>
      <c r="F73" s="16">
        <v>0.45930052999999998</v>
      </c>
      <c r="G73" s="14">
        <v>19.746097020000001</v>
      </c>
      <c r="H73" s="16">
        <v>0.63270079999999995</v>
      </c>
      <c r="I73" s="14">
        <v>48.596828449999997</v>
      </c>
      <c r="J73" s="16">
        <v>0.84212852000000005</v>
      </c>
      <c r="K73" s="14">
        <v>8.7296698900000003</v>
      </c>
      <c r="L73" s="16">
        <v>0.43040498999999999</v>
      </c>
      <c r="M73" s="14">
        <v>11.48330339</v>
      </c>
      <c r="N73" s="16">
        <v>0.72301694000000005</v>
      </c>
      <c r="O73" s="14" t="s">
        <v>582</v>
      </c>
      <c r="P73" s="16" t="s">
        <v>582</v>
      </c>
      <c r="Q73" s="14">
        <v>0</v>
      </c>
      <c r="R73" s="16">
        <v>0</v>
      </c>
      <c r="S73" s="14">
        <v>0</v>
      </c>
      <c r="T73" s="16">
        <v>0</v>
      </c>
      <c r="U73" s="14">
        <v>1.09115673</v>
      </c>
      <c r="V73" s="16">
        <v>0.18211894000000001</v>
      </c>
    </row>
    <row r="74" spans="1:22" x14ac:dyDescent="0.25">
      <c r="A74" s="11" t="s">
        <v>544</v>
      </c>
      <c r="B74" s="13">
        <v>4692</v>
      </c>
      <c r="C74" s="14">
        <f>(82/B74*100)</f>
        <v>1.7476555839727195</v>
      </c>
      <c r="D74" s="15">
        <v>4610</v>
      </c>
      <c r="E74" s="14">
        <v>6.0547586999999998</v>
      </c>
      <c r="F74" s="16">
        <v>0.33974284999999999</v>
      </c>
      <c r="G74" s="14">
        <v>13.1529051</v>
      </c>
      <c r="H74" s="16">
        <v>0.57416834999999999</v>
      </c>
      <c r="I74" s="14">
        <v>30.488759649999999</v>
      </c>
      <c r="J74" s="16">
        <v>0.74842653000000003</v>
      </c>
      <c r="K74" s="14">
        <v>41.62254094</v>
      </c>
      <c r="L74" s="16">
        <v>0.80565995000000001</v>
      </c>
      <c r="M74" s="14">
        <v>0</v>
      </c>
      <c r="N74" s="16">
        <v>0</v>
      </c>
      <c r="O74" s="14" t="s">
        <v>582</v>
      </c>
      <c r="P74" s="16" t="s">
        <v>582</v>
      </c>
      <c r="Q74" s="14">
        <v>0</v>
      </c>
      <c r="R74" s="16">
        <v>0</v>
      </c>
      <c r="S74" s="14">
        <v>0.11936471</v>
      </c>
      <c r="T74" s="16">
        <v>6.6125459999999997E-2</v>
      </c>
      <c r="U74" s="14">
        <v>8.5616708999999993</v>
      </c>
      <c r="V74" s="16">
        <v>0.43010018999999999</v>
      </c>
    </row>
    <row r="75" spans="1:22" x14ac:dyDescent="0.25">
      <c r="A75" s="11" t="s">
        <v>545</v>
      </c>
      <c r="B75" s="13">
        <v>5375</v>
      </c>
      <c r="C75" s="14">
        <f>(259/B75*100)</f>
        <v>4.8186046511627909</v>
      </c>
      <c r="D75" s="15">
        <v>5116</v>
      </c>
      <c r="E75" s="14">
        <v>18.17241924</v>
      </c>
      <c r="F75" s="16">
        <v>0.68553366000000004</v>
      </c>
      <c r="G75" s="14">
        <v>23.70637082</v>
      </c>
      <c r="H75" s="16">
        <v>0.72263697000000005</v>
      </c>
      <c r="I75" s="14">
        <v>32.201481469999997</v>
      </c>
      <c r="J75" s="16">
        <v>0.82575949999999998</v>
      </c>
      <c r="K75" s="14">
        <v>9.6765371200000008</v>
      </c>
      <c r="L75" s="16">
        <v>0.50850278000000004</v>
      </c>
      <c r="M75" s="14">
        <v>8.2993948100000008</v>
      </c>
      <c r="N75" s="16">
        <v>0.72809756000000003</v>
      </c>
      <c r="O75" s="14" t="s">
        <v>582</v>
      </c>
      <c r="P75" s="16" t="s">
        <v>582</v>
      </c>
      <c r="Q75" s="14">
        <v>0</v>
      </c>
      <c r="R75" s="16">
        <v>0</v>
      </c>
      <c r="S75" s="14">
        <v>0</v>
      </c>
      <c r="T75" s="16">
        <v>0</v>
      </c>
      <c r="U75" s="14">
        <v>7.9437965500000001</v>
      </c>
      <c r="V75" s="16">
        <v>0.52080362000000002</v>
      </c>
    </row>
    <row r="76" spans="1:22" x14ac:dyDescent="0.25">
      <c r="A76" s="11" t="s">
        <v>546</v>
      </c>
      <c r="B76" s="13">
        <v>14167</v>
      </c>
      <c r="C76" s="14">
        <f>(233/B76*100)</f>
        <v>1.6446671843015459</v>
      </c>
      <c r="D76" s="15">
        <v>13934</v>
      </c>
      <c r="E76" s="14">
        <v>13.399449649999999</v>
      </c>
      <c r="F76" s="16">
        <v>0.38541544999999999</v>
      </c>
      <c r="G76" s="14">
        <v>18.25260566</v>
      </c>
      <c r="H76" s="16">
        <v>0.49250980999999999</v>
      </c>
      <c r="I76" s="14">
        <v>26.922735970000002</v>
      </c>
      <c r="J76" s="16">
        <v>0.48188950000000003</v>
      </c>
      <c r="K76" s="14">
        <v>25.586968259999999</v>
      </c>
      <c r="L76" s="16">
        <v>0.71152077999999996</v>
      </c>
      <c r="M76" s="14">
        <v>12.057652900000001</v>
      </c>
      <c r="N76" s="16">
        <v>0.48522748999999998</v>
      </c>
      <c r="O76" s="14" t="s">
        <v>582</v>
      </c>
      <c r="P76" s="16" t="s">
        <v>582</v>
      </c>
      <c r="Q76" s="14">
        <v>0</v>
      </c>
      <c r="R76" s="16">
        <v>0</v>
      </c>
      <c r="S76" s="14">
        <v>0</v>
      </c>
      <c r="T76" s="16">
        <v>0</v>
      </c>
      <c r="U76" s="14">
        <v>3.7805875599999998</v>
      </c>
      <c r="V76" s="16">
        <v>0.26562520000000001</v>
      </c>
    </row>
    <row r="77" spans="1:22" x14ac:dyDescent="0.25">
      <c r="A77" s="11" t="s">
        <v>547</v>
      </c>
      <c r="B77" s="13">
        <v>6062</v>
      </c>
      <c r="C77" s="14">
        <f>(201/B77*100)</f>
        <v>3.3157373804025072</v>
      </c>
      <c r="D77" s="15">
        <v>5861</v>
      </c>
      <c r="E77" s="14">
        <v>5.4042497999999997</v>
      </c>
      <c r="F77" s="16">
        <v>0.25652034000000001</v>
      </c>
      <c r="G77" s="14">
        <v>9.0390061999999993</v>
      </c>
      <c r="H77" s="16">
        <v>0.35716974000000001</v>
      </c>
      <c r="I77" s="14">
        <v>28.818968909999999</v>
      </c>
      <c r="J77" s="16">
        <v>0.64296819999999999</v>
      </c>
      <c r="K77" s="14">
        <v>33.178456959999998</v>
      </c>
      <c r="L77" s="16">
        <v>0.70115161999999998</v>
      </c>
      <c r="M77" s="14">
        <v>11.53011268</v>
      </c>
      <c r="N77" s="16">
        <v>0.59986209000000001</v>
      </c>
      <c r="O77" s="14" t="s">
        <v>582</v>
      </c>
      <c r="P77" s="16" t="s">
        <v>582</v>
      </c>
      <c r="Q77" s="14">
        <v>0</v>
      </c>
      <c r="R77" s="16">
        <v>0</v>
      </c>
      <c r="S77" s="14">
        <v>0</v>
      </c>
      <c r="T77" s="16">
        <v>0</v>
      </c>
      <c r="U77" s="14">
        <v>12.029205449999999</v>
      </c>
      <c r="V77" s="16">
        <v>0.55428274</v>
      </c>
    </row>
    <row r="78" spans="1:22" x14ac:dyDescent="0.25">
      <c r="A78" s="11" t="s">
        <v>548</v>
      </c>
      <c r="B78" s="13">
        <v>5826</v>
      </c>
      <c r="C78" s="14">
        <f>(0/B78*100)</f>
        <v>0</v>
      </c>
      <c r="D78" s="15">
        <v>5826</v>
      </c>
      <c r="E78" s="14">
        <v>11.77990825</v>
      </c>
      <c r="F78" s="16">
        <v>0.70508658999999996</v>
      </c>
      <c r="G78" s="14">
        <v>13.25327929</v>
      </c>
      <c r="H78" s="16">
        <v>0.53640058999999995</v>
      </c>
      <c r="I78" s="14">
        <v>52.194318440000004</v>
      </c>
      <c r="J78" s="16">
        <v>0.82928097999999995</v>
      </c>
      <c r="K78" s="14">
        <v>22.198579729999999</v>
      </c>
      <c r="L78" s="16">
        <v>0.93712952000000005</v>
      </c>
      <c r="M78" s="14">
        <v>0</v>
      </c>
      <c r="N78" s="16">
        <v>0</v>
      </c>
      <c r="O78" s="14" t="s">
        <v>582</v>
      </c>
      <c r="P78" s="16" t="s">
        <v>582</v>
      </c>
      <c r="Q78" s="14">
        <v>2.4295359999999998E-2</v>
      </c>
      <c r="R78" s="16">
        <v>2.426712E-2</v>
      </c>
      <c r="S78" s="14">
        <v>6.4015249999999996E-2</v>
      </c>
      <c r="T78" s="16">
        <v>3.2517440000000002E-2</v>
      </c>
      <c r="U78" s="14">
        <v>0.48560366999999999</v>
      </c>
      <c r="V78" s="16">
        <v>0.10126875</v>
      </c>
    </row>
    <row r="79" spans="1:22" ht="24.95" customHeight="1" x14ac:dyDescent="0.25">
      <c r="A79" s="11" t="s">
        <v>549</v>
      </c>
      <c r="B79" s="13">
        <v>1657</v>
      </c>
      <c r="C79" s="14">
        <f>(41/B79*100)</f>
        <v>2.4743512371756187</v>
      </c>
      <c r="D79" s="15">
        <v>1616</v>
      </c>
      <c r="E79" s="14">
        <v>7.0132624699999999</v>
      </c>
      <c r="F79" s="16">
        <v>0.62107405000000004</v>
      </c>
      <c r="G79" s="14">
        <v>18.681734899999999</v>
      </c>
      <c r="H79" s="16">
        <v>1.1612632000000001</v>
      </c>
      <c r="I79" s="14">
        <v>41.643219350000003</v>
      </c>
      <c r="J79" s="16">
        <v>1.5291512599999999</v>
      </c>
      <c r="K79" s="14">
        <v>28.701091009999999</v>
      </c>
      <c r="L79" s="16">
        <v>1.5874712099999999</v>
      </c>
      <c r="M79" s="14">
        <v>0</v>
      </c>
      <c r="N79" s="16">
        <v>0</v>
      </c>
      <c r="O79" s="14" t="s">
        <v>582</v>
      </c>
      <c r="P79" s="16" t="s">
        <v>582</v>
      </c>
      <c r="Q79" s="14">
        <v>0</v>
      </c>
      <c r="R79" s="16">
        <v>0</v>
      </c>
      <c r="S79" s="14">
        <v>9.0407299999999996E-2</v>
      </c>
      <c r="T79" s="16">
        <v>7.15591E-2</v>
      </c>
      <c r="U79" s="14">
        <v>3.8702849700000002</v>
      </c>
      <c r="V79" s="16">
        <v>0.54830908</v>
      </c>
    </row>
    <row r="80" spans="1:22" x14ac:dyDescent="0.25">
      <c r="A80" s="11" t="s">
        <v>550</v>
      </c>
      <c r="B80" s="13">
        <v>7841</v>
      </c>
      <c r="C80" s="14">
        <f>(0/B80*100)</f>
        <v>0</v>
      </c>
      <c r="D80" s="15">
        <v>7841</v>
      </c>
      <c r="E80" s="14">
        <v>35.188135719999998</v>
      </c>
      <c r="F80" s="16">
        <v>0.99325319999999995</v>
      </c>
      <c r="G80" s="14">
        <v>38.123921299999999</v>
      </c>
      <c r="H80" s="16">
        <v>0.69970935999999995</v>
      </c>
      <c r="I80" s="14">
        <v>23.314504899999999</v>
      </c>
      <c r="J80" s="16">
        <v>0.79577469999999995</v>
      </c>
      <c r="K80" s="14">
        <v>3.03194703</v>
      </c>
      <c r="L80" s="16">
        <v>0.31731957999999999</v>
      </c>
      <c r="M80" s="14">
        <v>0</v>
      </c>
      <c r="N80" s="16">
        <v>0</v>
      </c>
      <c r="O80" s="14" t="s">
        <v>582</v>
      </c>
      <c r="P80" s="16" t="s">
        <v>582</v>
      </c>
      <c r="Q80" s="14">
        <v>0</v>
      </c>
      <c r="R80" s="16">
        <v>0</v>
      </c>
      <c r="S80" s="14">
        <v>1.7029200000000001E-2</v>
      </c>
      <c r="T80" s="16">
        <v>1.6995909999999999E-2</v>
      </c>
      <c r="U80" s="14">
        <v>0.32446185</v>
      </c>
      <c r="V80" s="16">
        <v>8.3961889999999997E-2</v>
      </c>
    </row>
    <row r="81" spans="1:22" x14ac:dyDescent="0.25">
      <c r="A81" s="19" t="s">
        <v>551</v>
      </c>
      <c r="B81" s="13">
        <v>8861</v>
      </c>
      <c r="C81" s="14">
        <f>(78/B81*100)</f>
        <v>0.88026182146484599</v>
      </c>
      <c r="D81" s="15">
        <v>8783</v>
      </c>
      <c r="E81" s="14">
        <v>6.6854374600000002</v>
      </c>
      <c r="F81" s="16">
        <v>0.42481055000000001</v>
      </c>
      <c r="G81" s="14">
        <v>14.580584440000001</v>
      </c>
      <c r="H81" s="16">
        <v>0.53356411999999998</v>
      </c>
      <c r="I81" s="14">
        <v>36.238018410000002</v>
      </c>
      <c r="J81" s="16">
        <v>0.73694769999999998</v>
      </c>
      <c r="K81" s="14">
        <v>30.73290008</v>
      </c>
      <c r="L81" s="16">
        <v>0.90622809999999998</v>
      </c>
      <c r="M81" s="14">
        <v>10.524507789999999</v>
      </c>
      <c r="N81" s="16">
        <v>0.71870358000000001</v>
      </c>
      <c r="O81" s="14" t="s">
        <v>582</v>
      </c>
      <c r="P81" s="16" t="s">
        <v>582</v>
      </c>
      <c r="Q81" s="14">
        <v>0</v>
      </c>
      <c r="R81" s="16">
        <v>0</v>
      </c>
      <c r="S81" s="14">
        <v>0</v>
      </c>
      <c r="T81" s="16">
        <v>0</v>
      </c>
      <c r="U81" s="14">
        <v>1.2385518099999999</v>
      </c>
      <c r="V81" s="16">
        <v>0.12784085000000001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18.67794306</v>
      </c>
      <c r="F7" s="16">
        <v>0.41311724999999999</v>
      </c>
      <c r="G7" s="14">
        <v>29.133638650000002</v>
      </c>
      <c r="H7" s="16">
        <v>0.46305755999999998</v>
      </c>
      <c r="I7" s="14">
        <v>25.709268699999999</v>
      </c>
      <c r="J7" s="16">
        <v>0.51958537999999999</v>
      </c>
      <c r="K7" s="14">
        <v>8.9986784400000008</v>
      </c>
      <c r="L7" s="16">
        <v>0.30679382999999999</v>
      </c>
      <c r="M7" s="14">
        <v>14.71754432</v>
      </c>
      <c r="N7" s="16">
        <v>0.49760631</v>
      </c>
      <c r="O7" s="14" t="s">
        <v>582</v>
      </c>
      <c r="P7" s="16" t="s">
        <v>582</v>
      </c>
      <c r="Q7" s="14">
        <v>0</v>
      </c>
      <c r="R7" s="16">
        <v>0</v>
      </c>
      <c r="S7" s="14">
        <v>0</v>
      </c>
      <c r="T7" s="16">
        <v>0</v>
      </c>
      <c r="U7" s="14">
        <v>2.7629268300000001</v>
      </c>
      <c r="V7" s="16">
        <v>0.1586891</v>
      </c>
    </row>
    <row r="8" spans="1:22" x14ac:dyDescent="0.25">
      <c r="A8" s="11" t="s">
        <v>478</v>
      </c>
      <c r="B8" s="13">
        <v>7007</v>
      </c>
      <c r="C8" s="14">
        <f>(58/B8*100)</f>
        <v>0.82774368488654193</v>
      </c>
      <c r="D8" s="15">
        <v>6949</v>
      </c>
      <c r="E8" s="14">
        <v>12.321485819999999</v>
      </c>
      <c r="F8" s="16">
        <v>0.53045463000000004</v>
      </c>
      <c r="G8" s="14">
        <v>22.227027209999999</v>
      </c>
      <c r="H8" s="16">
        <v>0.54066460999999999</v>
      </c>
      <c r="I8" s="14">
        <v>25.8964125</v>
      </c>
      <c r="J8" s="16">
        <v>0.55708197999999998</v>
      </c>
      <c r="K8" s="14">
        <v>17.418027559999999</v>
      </c>
      <c r="L8" s="16">
        <v>0.64936059000000002</v>
      </c>
      <c r="M8" s="14">
        <v>16.855711379999999</v>
      </c>
      <c r="N8" s="16">
        <v>0.87237944000000001</v>
      </c>
      <c r="O8" s="14" t="s">
        <v>582</v>
      </c>
      <c r="P8" s="16" t="s">
        <v>582</v>
      </c>
      <c r="Q8" s="14">
        <v>0.47490385000000002</v>
      </c>
      <c r="R8" s="16">
        <v>0.11687626</v>
      </c>
      <c r="S8" s="14">
        <v>0</v>
      </c>
      <c r="T8" s="16">
        <v>0</v>
      </c>
      <c r="U8" s="14">
        <v>4.8064316900000001</v>
      </c>
      <c r="V8" s="16">
        <v>0.31799092000000001</v>
      </c>
    </row>
    <row r="9" spans="1:22" x14ac:dyDescent="0.25">
      <c r="A9" s="11" t="s">
        <v>479</v>
      </c>
      <c r="B9" s="13">
        <v>9651</v>
      </c>
      <c r="C9" s="14">
        <f>(519/B9*100)</f>
        <v>5.3776810693192418</v>
      </c>
      <c r="D9" s="15">
        <v>9132</v>
      </c>
      <c r="E9" s="14">
        <v>11.13234615</v>
      </c>
      <c r="F9" s="16">
        <v>0.47232842000000003</v>
      </c>
      <c r="G9" s="14">
        <v>21.016049070000001</v>
      </c>
      <c r="H9" s="16">
        <v>0.46876453000000001</v>
      </c>
      <c r="I9" s="14">
        <v>31.856191849999998</v>
      </c>
      <c r="J9" s="16">
        <v>0.53821905000000003</v>
      </c>
      <c r="K9" s="14">
        <v>22.164373380000001</v>
      </c>
      <c r="L9" s="16">
        <v>0.55148657000000001</v>
      </c>
      <c r="M9" s="14">
        <v>5.1532427299999997</v>
      </c>
      <c r="N9" s="16">
        <v>0.39647491000000001</v>
      </c>
      <c r="O9" s="14" t="s">
        <v>582</v>
      </c>
      <c r="P9" s="16" t="s">
        <v>582</v>
      </c>
      <c r="Q9" s="14">
        <v>3.1546866900000001</v>
      </c>
      <c r="R9" s="16">
        <v>0.56443255999999997</v>
      </c>
      <c r="S9" s="14">
        <v>0</v>
      </c>
      <c r="T9" s="16">
        <v>0</v>
      </c>
      <c r="U9" s="14">
        <v>5.5231101200000001</v>
      </c>
      <c r="V9" s="16">
        <v>0.34684717999999998</v>
      </c>
    </row>
    <row r="10" spans="1:22" x14ac:dyDescent="0.25">
      <c r="A10" s="11" t="s">
        <v>480</v>
      </c>
      <c r="B10" s="13">
        <v>20058</v>
      </c>
      <c r="C10" s="14">
        <f>(548/B10*100)</f>
        <v>2.7320769767673747</v>
      </c>
      <c r="D10" s="15">
        <v>19510</v>
      </c>
      <c r="E10" s="14">
        <v>25.31186632</v>
      </c>
      <c r="F10" s="16">
        <v>0.51340061999999997</v>
      </c>
      <c r="G10" s="14">
        <v>30.523959810000001</v>
      </c>
      <c r="H10" s="16">
        <v>0.48690793999999998</v>
      </c>
      <c r="I10" s="14">
        <v>24.512756629999998</v>
      </c>
      <c r="J10" s="16">
        <v>0.44099047000000002</v>
      </c>
      <c r="K10" s="14">
        <v>9.8031325999999996</v>
      </c>
      <c r="L10" s="16">
        <v>0.33240811999999997</v>
      </c>
      <c r="M10" s="14">
        <v>7.6103678800000001</v>
      </c>
      <c r="N10" s="16">
        <v>0.36816956000000001</v>
      </c>
      <c r="O10" s="14" t="s">
        <v>582</v>
      </c>
      <c r="P10" s="16" t="s">
        <v>582</v>
      </c>
      <c r="Q10" s="14">
        <v>0</v>
      </c>
      <c r="R10" s="16">
        <v>0</v>
      </c>
      <c r="S10" s="14">
        <v>0</v>
      </c>
      <c r="T10" s="16">
        <v>0</v>
      </c>
      <c r="U10" s="14">
        <v>2.2379167500000001</v>
      </c>
      <c r="V10" s="16">
        <v>0.22234287999999999</v>
      </c>
    </row>
    <row r="11" spans="1:22" x14ac:dyDescent="0.25">
      <c r="A11" s="11" t="s">
        <v>481</v>
      </c>
      <c r="B11" s="13">
        <v>7053</v>
      </c>
      <c r="C11" s="14">
        <f>(107/B11*100)</f>
        <v>1.5170849283992627</v>
      </c>
      <c r="D11" s="15">
        <v>6946</v>
      </c>
      <c r="E11" s="14">
        <v>23.04054429</v>
      </c>
      <c r="F11" s="16">
        <v>0.74498841999999998</v>
      </c>
      <c r="G11" s="14">
        <v>24.29112486</v>
      </c>
      <c r="H11" s="16">
        <v>0.58249309999999999</v>
      </c>
      <c r="I11" s="14">
        <v>28.367499280000001</v>
      </c>
      <c r="J11" s="16">
        <v>0.72404605</v>
      </c>
      <c r="K11" s="14">
        <v>10.565097870000001</v>
      </c>
      <c r="L11" s="16">
        <v>0.48625402000000001</v>
      </c>
      <c r="M11" s="14">
        <v>10.47164394</v>
      </c>
      <c r="N11" s="16">
        <v>0.57021394000000003</v>
      </c>
      <c r="O11" s="14" t="s">
        <v>582</v>
      </c>
      <c r="P11" s="16" t="s">
        <v>582</v>
      </c>
      <c r="Q11" s="14">
        <v>0</v>
      </c>
      <c r="R11" s="16">
        <v>0</v>
      </c>
      <c r="S11" s="14">
        <v>0</v>
      </c>
      <c r="T11" s="16">
        <v>0</v>
      </c>
      <c r="U11" s="14">
        <v>3.2640897500000001</v>
      </c>
      <c r="V11" s="16">
        <v>0.30256677999999998</v>
      </c>
    </row>
    <row r="12" spans="1:22" x14ac:dyDescent="0.25">
      <c r="A12" s="11" t="s">
        <v>482</v>
      </c>
      <c r="B12" s="13">
        <v>6894</v>
      </c>
      <c r="C12" s="14">
        <f>(59/B12*100)</f>
        <v>0.85581665216129965</v>
      </c>
      <c r="D12" s="15">
        <v>6835</v>
      </c>
      <c r="E12" s="14">
        <v>15.530748409999999</v>
      </c>
      <c r="F12" s="16">
        <v>0.54978073000000005</v>
      </c>
      <c r="G12" s="14">
        <v>28.33546308</v>
      </c>
      <c r="H12" s="16">
        <v>0.61807210999999995</v>
      </c>
      <c r="I12" s="14">
        <v>33.834912809999999</v>
      </c>
      <c r="J12" s="16">
        <v>0.72886543999999998</v>
      </c>
      <c r="K12" s="14">
        <v>12.63258398</v>
      </c>
      <c r="L12" s="16">
        <v>0.47058730999999998</v>
      </c>
      <c r="M12" s="14">
        <v>3.9779236600000001</v>
      </c>
      <c r="N12" s="16">
        <v>0.38596943</v>
      </c>
      <c r="O12" s="14" t="s">
        <v>582</v>
      </c>
      <c r="P12" s="16" t="s">
        <v>582</v>
      </c>
      <c r="Q12" s="14">
        <v>2.3477860100000001</v>
      </c>
      <c r="R12" s="16">
        <v>0.59181510000000004</v>
      </c>
      <c r="S12" s="14">
        <v>0</v>
      </c>
      <c r="T12" s="16">
        <v>0</v>
      </c>
      <c r="U12" s="14">
        <v>3.3405820500000001</v>
      </c>
      <c r="V12" s="16">
        <v>0.26033488999999999</v>
      </c>
    </row>
    <row r="13" spans="1:22" x14ac:dyDescent="0.25">
      <c r="A13" s="11" t="s">
        <v>483</v>
      </c>
      <c r="B13" s="13">
        <v>7161</v>
      </c>
      <c r="C13" s="14">
        <f>(138/B13*100)</f>
        <v>1.9271051529116048</v>
      </c>
      <c r="D13" s="15">
        <v>7023</v>
      </c>
      <c r="E13" s="14">
        <v>16.593869309999999</v>
      </c>
      <c r="F13" s="16">
        <v>0.64214923999999995</v>
      </c>
      <c r="G13" s="14">
        <v>35.594781699999999</v>
      </c>
      <c r="H13" s="16">
        <v>0.65440390999999998</v>
      </c>
      <c r="I13" s="14">
        <v>30.951279799999998</v>
      </c>
      <c r="J13" s="16">
        <v>0.80388437999999995</v>
      </c>
      <c r="K13" s="14">
        <v>6.9728687499999999</v>
      </c>
      <c r="L13" s="16">
        <v>0.41129439000000001</v>
      </c>
      <c r="M13" s="14">
        <v>3.2199474600000002</v>
      </c>
      <c r="N13" s="16">
        <v>0.39118810999999998</v>
      </c>
      <c r="O13" s="14" t="s">
        <v>582</v>
      </c>
      <c r="P13" s="16" t="s">
        <v>582</v>
      </c>
      <c r="Q13" s="14">
        <v>4.0971660200000004</v>
      </c>
      <c r="R13" s="16">
        <v>0.47163031</v>
      </c>
      <c r="S13" s="14">
        <v>0</v>
      </c>
      <c r="T13" s="16">
        <v>0</v>
      </c>
      <c r="U13" s="14">
        <v>2.5700869800000001</v>
      </c>
      <c r="V13" s="16">
        <v>0.26313030999999998</v>
      </c>
    </row>
    <row r="14" spans="1:22" x14ac:dyDescent="0.25">
      <c r="A14" s="11" t="s">
        <v>484</v>
      </c>
      <c r="B14" s="13">
        <v>5587</v>
      </c>
      <c r="C14" s="14">
        <f>(78/B14*100)</f>
        <v>1.3960980848398066</v>
      </c>
      <c r="D14" s="15">
        <v>5509</v>
      </c>
      <c r="E14" s="14">
        <v>18.825657249999999</v>
      </c>
      <c r="F14" s="16">
        <v>0.63392398999999999</v>
      </c>
      <c r="G14" s="14">
        <v>35.702542950000002</v>
      </c>
      <c r="H14" s="16">
        <v>0.79858554000000004</v>
      </c>
      <c r="I14" s="14">
        <v>32.729573039999998</v>
      </c>
      <c r="J14" s="16">
        <v>0.72768418999999995</v>
      </c>
      <c r="K14" s="14">
        <v>8.7397053699999994</v>
      </c>
      <c r="L14" s="16">
        <v>0.40196648000000001</v>
      </c>
      <c r="M14" s="14">
        <v>2.4375598599999999</v>
      </c>
      <c r="N14" s="16">
        <v>0.23124138</v>
      </c>
      <c r="O14" s="14" t="s">
        <v>582</v>
      </c>
      <c r="P14" s="16" t="s">
        <v>582</v>
      </c>
      <c r="Q14" s="14">
        <v>0</v>
      </c>
      <c r="R14" s="16">
        <v>0</v>
      </c>
      <c r="S14" s="14">
        <v>0</v>
      </c>
      <c r="T14" s="16">
        <v>0</v>
      </c>
      <c r="U14" s="14">
        <v>1.5649615400000001</v>
      </c>
      <c r="V14" s="16">
        <v>0.22149979</v>
      </c>
    </row>
    <row r="15" spans="1:22" x14ac:dyDescent="0.25">
      <c r="A15" s="11" t="s">
        <v>485</v>
      </c>
      <c r="B15" s="13">
        <v>5882</v>
      </c>
      <c r="C15" s="14">
        <f>(64/B15*100)</f>
        <v>1.0880652839170351</v>
      </c>
      <c r="D15" s="15">
        <v>5818</v>
      </c>
      <c r="E15" s="14">
        <v>12.00179382</v>
      </c>
      <c r="F15" s="16">
        <v>0.46142184000000003</v>
      </c>
      <c r="G15" s="14">
        <v>33.667088800000002</v>
      </c>
      <c r="H15" s="16">
        <v>0.77902663000000005</v>
      </c>
      <c r="I15" s="14">
        <v>35.103931490000001</v>
      </c>
      <c r="J15" s="16">
        <v>0.75738855000000005</v>
      </c>
      <c r="K15" s="14">
        <v>13.802153949999999</v>
      </c>
      <c r="L15" s="16">
        <v>0.51481785000000002</v>
      </c>
      <c r="M15" s="14">
        <v>1.5671625</v>
      </c>
      <c r="N15" s="16">
        <v>0.19266767000000001</v>
      </c>
      <c r="O15" s="14" t="s">
        <v>582</v>
      </c>
      <c r="P15" s="16" t="s">
        <v>582</v>
      </c>
      <c r="Q15" s="14">
        <v>1.0146771299999999</v>
      </c>
      <c r="R15" s="16">
        <v>0.45482085999999999</v>
      </c>
      <c r="S15" s="14">
        <v>0</v>
      </c>
      <c r="T15" s="16">
        <v>0</v>
      </c>
      <c r="U15" s="14">
        <v>2.84319232</v>
      </c>
      <c r="V15" s="16">
        <v>0.26470407000000001</v>
      </c>
    </row>
    <row r="16" spans="1:22" x14ac:dyDescent="0.25">
      <c r="A16" s="11" t="s">
        <v>486</v>
      </c>
      <c r="B16" s="13">
        <v>6108</v>
      </c>
      <c r="C16" s="14">
        <f>(123/B16*100)</f>
        <v>2.0137524557956779</v>
      </c>
      <c r="D16" s="15">
        <v>5985</v>
      </c>
      <c r="E16" s="14">
        <v>12.24916938</v>
      </c>
      <c r="F16" s="16">
        <v>0.43153919000000002</v>
      </c>
      <c r="G16" s="14">
        <v>20.315415519999998</v>
      </c>
      <c r="H16" s="16">
        <v>0.59949883999999998</v>
      </c>
      <c r="I16" s="14">
        <v>33.603805340000001</v>
      </c>
      <c r="J16" s="16">
        <v>0.65217144000000005</v>
      </c>
      <c r="K16" s="14">
        <v>21.12601347</v>
      </c>
      <c r="L16" s="16">
        <v>0.71868019999999999</v>
      </c>
      <c r="M16" s="14">
        <v>7.7891775399999998</v>
      </c>
      <c r="N16" s="16">
        <v>0.68909482</v>
      </c>
      <c r="O16" s="14" t="s">
        <v>582</v>
      </c>
      <c r="P16" s="16" t="s">
        <v>582</v>
      </c>
      <c r="Q16" s="14">
        <v>0</v>
      </c>
      <c r="R16" s="16">
        <v>0</v>
      </c>
      <c r="S16" s="14">
        <v>0</v>
      </c>
      <c r="T16" s="16">
        <v>0</v>
      </c>
      <c r="U16" s="14">
        <v>4.9164187400000001</v>
      </c>
      <c r="V16" s="16">
        <v>0.43384243</v>
      </c>
    </row>
    <row r="17" spans="1:22" x14ac:dyDescent="0.25">
      <c r="A17" s="11" t="s">
        <v>487</v>
      </c>
      <c r="B17" s="13">
        <v>6504</v>
      </c>
      <c r="C17" s="14">
        <f>(1262/B17*100)</f>
        <v>19.403444034440344</v>
      </c>
      <c r="D17" s="15">
        <v>5242</v>
      </c>
      <c r="E17" s="14">
        <v>8.4573612399999991</v>
      </c>
      <c r="F17" s="16">
        <v>0.42881259999999999</v>
      </c>
      <c r="G17" s="14">
        <v>22.719798579999999</v>
      </c>
      <c r="H17" s="16">
        <v>0.57115128999999998</v>
      </c>
      <c r="I17" s="14">
        <v>33.168371569999998</v>
      </c>
      <c r="J17" s="16">
        <v>0.76165475000000005</v>
      </c>
      <c r="K17" s="14">
        <v>18.885178499999999</v>
      </c>
      <c r="L17" s="16">
        <v>0.67330875999999995</v>
      </c>
      <c r="M17" s="14">
        <v>4.2589413699999996</v>
      </c>
      <c r="N17" s="16">
        <v>0.58198897999999999</v>
      </c>
      <c r="O17" s="14" t="s">
        <v>582</v>
      </c>
      <c r="P17" s="16" t="s">
        <v>582</v>
      </c>
      <c r="Q17" s="14">
        <v>2.8204724900000002</v>
      </c>
      <c r="R17" s="16">
        <v>0.36941055</v>
      </c>
      <c r="S17" s="14">
        <v>0</v>
      </c>
      <c r="T17" s="16">
        <v>0</v>
      </c>
      <c r="U17" s="14">
        <v>9.6898762499999993</v>
      </c>
      <c r="V17" s="16">
        <v>0.55372825000000003</v>
      </c>
    </row>
    <row r="18" spans="1:22" x14ac:dyDescent="0.25">
      <c r="A18" s="11" t="s">
        <v>488</v>
      </c>
      <c r="B18" s="13">
        <v>5532</v>
      </c>
      <c r="C18" s="14">
        <f>(29/B18*100)</f>
        <v>0.52422270426608819</v>
      </c>
      <c r="D18" s="15">
        <v>5503</v>
      </c>
      <c r="E18" s="14">
        <v>17.991561730000001</v>
      </c>
      <c r="F18" s="16">
        <v>0.62567523000000003</v>
      </c>
      <c r="G18" s="14">
        <v>25.899178890000002</v>
      </c>
      <c r="H18" s="16">
        <v>0.62983696</v>
      </c>
      <c r="I18" s="14">
        <v>34.081783690000002</v>
      </c>
      <c r="J18" s="16">
        <v>0.80218714999999996</v>
      </c>
      <c r="K18" s="14">
        <v>14.663239089999999</v>
      </c>
      <c r="L18" s="16">
        <v>0.63292145</v>
      </c>
      <c r="M18" s="14">
        <v>4.1571547500000001</v>
      </c>
      <c r="N18" s="16">
        <v>0.35353232000000001</v>
      </c>
      <c r="O18" s="14" t="s">
        <v>582</v>
      </c>
      <c r="P18" s="16" t="s">
        <v>582</v>
      </c>
      <c r="Q18" s="14">
        <v>0</v>
      </c>
      <c r="R18" s="16">
        <v>0</v>
      </c>
      <c r="S18" s="14">
        <v>0</v>
      </c>
      <c r="T18" s="16">
        <v>0</v>
      </c>
      <c r="U18" s="14">
        <v>3.2070818499999998</v>
      </c>
      <c r="V18" s="16">
        <v>0.40400633000000002</v>
      </c>
    </row>
    <row r="19" spans="1:22" x14ac:dyDescent="0.25">
      <c r="A19" s="11" t="s">
        <v>489</v>
      </c>
      <c r="B19" s="13">
        <v>5658</v>
      </c>
      <c r="C19" s="14">
        <f>(178/B19*100)</f>
        <v>3.1459879816189464</v>
      </c>
      <c r="D19" s="15">
        <v>5480</v>
      </c>
      <c r="E19" s="14">
        <v>18.544356480000001</v>
      </c>
      <c r="F19" s="16">
        <v>0.62131713</v>
      </c>
      <c r="G19" s="14">
        <v>26.74323369</v>
      </c>
      <c r="H19" s="16">
        <v>0.76221214999999998</v>
      </c>
      <c r="I19" s="14">
        <v>23.84303233</v>
      </c>
      <c r="J19" s="16">
        <v>0.70373903999999998</v>
      </c>
      <c r="K19" s="14">
        <v>12.303374700000001</v>
      </c>
      <c r="L19" s="16">
        <v>0.48700352000000002</v>
      </c>
      <c r="M19" s="14">
        <v>14.18278035</v>
      </c>
      <c r="N19" s="16">
        <v>1.2826927400000001</v>
      </c>
      <c r="O19" s="14" t="s">
        <v>582</v>
      </c>
      <c r="P19" s="16" t="s">
        <v>582</v>
      </c>
      <c r="Q19" s="14">
        <v>0</v>
      </c>
      <c r="R19" s="16">
        <v>0</v>
      </c>
      <c r="S19" s="14">
        <v>0</v>
      </c>
      <c r="T19" s="16">
        <v>0</v>
      </c>
      <c r="U19" s="14">
        <v>4.3832224399999999</v>
      </c>
      <c r="V19" s="16">
        <v>0.33654212</v>
      </c>
    </row>
    <row r="20" spans="1:22" x14ac:dyDescent="0.25">
      <c r="A20" s="11" t="s">
        <v>490</v>
      </c>
      <c r="B20" s="13">
        <v>3371</v>
      </c>
      <c r="C20" s="14">
        <f>(75/B20*100)</f>
        <v>2.2248590922574905</v>
      </c>
      <c r="D20" s="15">
        <v>3296</v>
      </c>
      <c r="E20" s="14">
        <v>19.799765879999999</v>
      </c>
      <c r="F20" s="16">
        <v>0.65095552999999995</v>
      </c>
      <c r="G20" s="14">
        <v>29.868225819999999</v>
      </c>
      <c r="H20" s="16">
        <v>0.76402278000000001</v>
      </c>
      <c r="I20" s="14">
        <v>27.665327099999999</v>
      </c>
      <c r="J20" s="16">
        <v>0.66777169999999997</v>
      </c>
      <c r="K20" s="14">
        <v>12.294643949999999</v>
      </c>
      <c r="L20" s="16">
        <v>0.61584256000000004</v>
      </c>
      <c r="M20" s="14">
        <v>7.3078253999999996</v>
      </c>
      <c r="N20" s="16">
        <v>0.35115152999999999</v>
      </c>
      <c r="O20" s="14" t="s">
        <v>582</v>
      </c>
      <c r="P20" s="16" t="s">
        <v>582</v>
      </c>
      <c r="Q20" s="14">
        <v>0</v>
      </c>
      <c r="R20" s="16">
        <v>0</v>
      </c>
      <c r="S20" s="14">
        <v>0</v>
      </c>
      <c r="T20" s="16">
        <v>0</v>
      </c>
      <c r="U20" s="14">
        <v>3.06421185</v>
      </c>
      <c r="V20" s="16">
        <v>0.27974400999999999</v>
      </c>
    </row>
    <row r="21" spans="1:22" x14ac:dyDescent="0.25">
      <c r="A21" s="11" t="s">
        <v>491</v>
      </c>
      <c r="B21" s="13">
        <v>5741</v>
      </c>
      <c r="C21" s="14">
        <f>(47/B21*100)</f>
        <v>0.81867270510364054</v>
      </c>
      <c r="D21" s="15">
        <v>5694</v>
      </c>
      <c r="E21" s="14">
        <v>20.206661059999998</v>
      </c>
      <c r="F21" s="16">
        <v>0.74349330000000002</v>
      </c>
      <c r="G21" s="14">
        <v>27.64844102</v>
      </c>
      <c r="H21" s="16">
        <v>0.61349019000000005</v>
      </c>
      <c r="I21" s="14">
        <v>29.127838730000001</v>
      </c>
      <c r="J21" s="16">
        <v>0.68517342000000003</v>
      </c>
      <c r="K21" s="14">
        <v>12.367413819999999</v>
      </c>
      <c r="L21" s="16">
        <v>0.54049404000000001</v>
      </c>
      <c r="M21" s="14">
        <v>9.1485014699999994</v>
      </c>
      <c r="N21" s="16">
        <v>0.86687303999999998</v>
      </c>
      <c r="O21" s="14" t="s">
        <v>582</v>
      </c>
      <c r="P21" s="16" t="s">
        <v>582</v>
      </c>
      <c r="Q21" s="14">
        <v>0</v>
      </c>
      <c r="R21" s="16">
        <v>0</v>
      </c>
      <c r="S21" s="14">
        <v>0</v>
      </c>
      <c r="T21" s="16">
        <v>0</v>
      </c>
      <c r="U21" s="14">
        <v>1.50114389</v>
      </c>
      <c r="V21" s="16">
        <v>0.15824450000000001</v>
      </c>
    </row>
    <row r="22" spans="1:22" x14ac:dyDescent="0.25">
      <c r="A22" s="11" t="s">
        <v>492</v>
      </c>
      <c r="B22" s="13">
        <v>6598</v>
      </c>
      <c r="C22" s="14">
        <f>(36/B22*100)</f>
        <v>0.54561988481357981</v>
      </c>
      <c r="D22" s="15">
        <v>6562</v>
      </c>
      <c r="E22" s="14">
        <v>18.98714957</v>
      </c>
      <c r="F22" s="16">
        <v>0.64854292999999996</v>
      </c>
      <c r="G22" s="14">
        <v>23.94479819</v>
      </c>
      <c r="H22" s="16">
        <v>0.63332869000000003</v>
      </c>
      <c r="I22" s="14">
        <v>26.83524568</v>
      </c>
      <c r="J22" s="16">
        <v>0.72205505999999997</v>
      </c>
      <c r="K22" s="14">
        <v>14.387054579999999</v>
      </c>
      <c r="L22" s="16">
        <v>0.53427036000000006</v>
      </c>
      <c r="M22" s="14">
        <v>11.841523820000001</v>
      </c>
      <c r="N22" s="16">
        <v>1.1450866</v>
      </c>
      <c r="O22" s="14" t="s">
        <v>582</v>
      </c>
      <c r="P22" s="16" t="s">
        <v>582</v>
      </c>
      <c r="Q22" s="14">
        <v>0</v>
      </c>
      <c r="R22" s="16">
        <v>0</v>
      </c>
      <c r="S22" s="14">
        <v>5.3054869999999997E-2</v>
      </c>
      <c r="T22" s="16">
        <v>2.5218620000000001E-2</v>
      </c>
      <c r="U22" s="14">
        <v>3.9511732899999998</v>
      </c>
      <c r="V22" s="16">
        <v>0.34894948999999997</v>
      </c>
    </row>
    <row r="23" spans="1:22" x14ac:dyDescent="0.25">
      <c r="A23" s="11" t="s">
        <v>493</v>
      </c>
      <c r="B23" s="13">
        <v>11583</v>
      </c>
      <c r="C23" s="14">
        <f>(235/B23*100)</f>
        <v>2.0288353621686954</v>
      </c>
      <c r="D23" s="15">
        <v>11348</v>
      </c>
      <c r="E23" s="14">
        <v>11.73155461</v>
      </c>
      <c r="F23" s="16">
        <v>0.52526910999999998</v>
      </c>
      <c r="G23" s="14">
        <v>23.528168749999999</v>
      </c>
      <c r="H23" s="16">
        <v>0.67325080000000004</v>
      </c>
      <c r="I23" s="14">
        <v>35.396499210000002</v>
      </c>
      <c r="J23" s="16">
        <v>0.59530172000000003</v>
      </c>
      <c r="K23" s="14">
        <v>19.05631554</v>
      </c>
      <c r="L23" s="16">
        <v>0.62448998</v>
      </c>
      <c r="M23" s="14">
        <v>7.1814117</v>
      </c>
      <c r="N23" s="16">
        <v>0.42209309</v>
      </c>
      <c r="O23" s="14" t="s">
        <v>582</v>
      </c>
      <c r="P23" s="16" t="s">
        <v>582</v>
      </c>
      <c r="Q23" s="14">
        <v>0</v>
      </c>
      <c r="R23" s="16">
        <v>0</v>
      </c>
      <c r="S23" s="14">
        <v>0</v>
      </c>
      <c r="T23" s="16">
        <v>0</v>
      </c>
      <c r="U23" s="14">
        <v>3.10605018</v>
      </c>
      <c r="V23" s="16">
        <v>0.27346053999999997</v>
      </c>
    </row>
    <row r="24" spans="1:22" x14ac:dyDescent="0.25">
      <c r="A24" s="11" t="s">
        <v>494</v>
      </c>
      <c r="B24" s="13">
        <v>6647</v>
      </c>
      <c r="C24" s="14">
        <f>(7/B24*100)</f>
        <v>0.10531066646607493</v>
      </c>
      <c r="D24" s="15">
        <v>6640</v>
      </c>
      <c r="E24" s="14">
        <v>11.122786120000001</v>
      </c>
      <c r="F24" s="16">
        <v>0.54274798999999996</v>
      </c>
      <c r="G24" s="14">
        <v>20.360836299999999</v>
      </c>
      <c r="H24" s="16">
        <v>0.58622304000000003</v>
      </c>
      <c r="I24" s="14">
        <v>35.668358689999998</v>
      </c>
      <c r="J24" s="16">
        <v>0.68945732999999998</v>
      </c>
      <c r="K24" s="14">
        <v>28.181961359999999</v>
      </c>
      <c r="L24" s="16">
        <v>0.95527127000000001</v>
      </c>
      <c r="M24" s="14">
        <v>3.0920435500000001</v>
      </c>
      <c r="N24" s="16">
        <v>1.0365100599999999</v>
      </c>
      <c r="O24" s="14" t="s">
        <v>582</v>
      </c>
      <c r="P24" s="16" t="s">
        <v>582</v>
      </c>
      <c r="Q24" s="14">
        <v>0</v>
      </c>
      <c r="R24" s="16">
        <v>0</v>
      </c>
      <c r="S24" s="14">
        <v>0</v>
      </c>
      <c r="T24" s="16">
        <v>0</v>
      </c>
      <c r="U24" s="14">
        <v>1.5740139900000001</v>
      </c>
      <c r="V24" s="16">
        <v>0.20690945999999999</v>
      </c>
    </row>
    <row r="25" spans="1:22" x14ac:dyDescent="0.25">
      <c r="A25" s="11" t="s">
        <v>495</v>
      </c>
      <c r="B25" s="13">
        <v>5581</v>
      </c>
      <c r="C25" s="14">
        <f>(25/B25*100)</f>
        <v>0.44794839634474104</v>
      </c>
      <c r="D25" s="15">
        <v>5556</v>
      </c>
      <c r="E25" s="14">
        <v>12.41114258</v>
      </c>
      <c r="F25" s="16">
        <v>0.51208474999999998</v>
      </c>
      <c r="G25" s="14">
        <v>27.157745569999999</v>
      </c>
      <c r="H25" s="16">
        <v>0.62201569000000001</v>
      </c>
      <c r="I25" s="14">
        <v>35.50422682</v>
      </c>
      <c r="J25" s="16">
        <v>0.80247917000000002</v>
      </c>
      <c r="K25" s="14">
        <v>16.72470573</v>
      </c>
      <c r="L25" s="16">
        <v>0.67079767000000001</v>
      </c>
      <c r="M25" s="14">
        <v>7.63089832</v>
      </c>
      <c r="N25" s="16">
        <v>0.77175081999999995</v>
      </c>
      <c r="O25" s="14" t="s">
        <v>582</v>
      </c>
      <c r="P25" s="16" t="s">
        <v>582</v>
      </c>
      <c r="Q25" s="14">
        <v>0</v>
      </c>
      <c r="R25" s="16">
        <v>0</v>
      </c>
      <c r="S25" s="14">
        <v>0</v>
      </c>
      <c r="T25" s="16">
        <v>0</v>
      </c>
      <c r="U25" s="14">
        <v>0.57128098000000005</v>
      </c>
      <c r="V25" s="16">
        <v>9.0312190000000001E-2</v>
      </c>
    </row>
    <row r="26" spans="1:22" x14ac:dyDescent="0.25">
      <c r="A26" s="11" t="s">
        <v>496</v>
      </c>
      <c r="B26" s="13">
        <v>4869</v>
      </c>
      <c r="C26" s="14">
        <f>(53/B26*100)</f>
        <v>1.088519203121791</v>
      </c>
      <c r="D26" s="15">
        <v>4816</v>
      </c>
      <c r="E26" s="14">
        <v>21.272089470000001</v>
      </c>
      <c r="F26" s="16">
        <v>0.64177808000000003</v>
      </c>
      <c r="G26" s="14">
        <v>33.551440120000002</v>
      </c>
      <c r="H26" s="16">
        <v>0.79539601999999998</v>
      </c>
      <c r="I26" s="14">
        <v>29.304051619999999</v>
      </c>
      <c r="J26" s="16">
        <v>0.66282271000000004</v>
      </c>
      <c r="K26" s="14">
        <v>8.1086827400000008</v>
      </c>
      <c r="L26" s="16">
        <v>0.48581229999999997</v>
      </c>
      <c r="M26" s="14">
        <v>5.89672602</v>
      </c>
      <c r="N26" s="16">
        <v>0.42936436</v>
      </c>
      <c r="O26" s="14" t="s">
        <v>582</v>
      </c>
      <c r="P26" s="16" t="s">
        <v>582</v>
      </c>
      <c r="Q26" s="14">
        <v>0</v>
      </c>
      <c r="R26" s="16">
        <v>0</v>
      </c>
      <c r="S26" s="14">
        <v>0</v>
      </c>
      <c r="T26" s="16">
        <v>0</v>
      </c>
      <c r="U26" s="14">
        <v>1.86701004</v>
      </c>
      <c r="V26" s="16">
        <v>0.23922094999999999</v>
      </c>
    </row>
    <row r="27" spans="1:22" x14ac:dyDescent="0.25">
      <c r="A27" s="11" t="s">
        <v>497</v>
      </c>
      <c r="B27" s="13">
        <v>5299</v>
      </c>
      <c r="C27" s="14">
        <f>(55/B27*100)</f>
        <v>1.0379316852236271</v>
      </c>
      <c r="D27" s="15">
        <v>5244</v>
      </c>
      <c r="E27" s="14">
        <v>16.637606510000001</v>
      </c>
      <c r="F27" s="16">
        <v>0.52256579000000003</v>
      </c>
      <c r="G27" s="14">
        <v>25.191318039999999</v>
      </c>
      <c r="H27" s="16">
        <v>0.61377841</v>
      </c>
      <c r="I27" s="14">
        <v>28.5260137</v>
      </c>
      <c r="J27" s="16">
        <v>0.61940954999999998</v>
      </c>
      <c r="K27" s="14">
        <v>14.94970975</v>
      </c>
      <c r="L27" s="16">
        <v>0.52611998000000004</v>
      </c>
      <c r="M27" s="14">
        <v>10.235014639999999</v>
      </c>
      <c r="N27" s="16">
        <v>0.41379307999999998</v>
      </c>
      <c r="O27" s="14" t="s">
        <v>582</v>
      </c>
      <c r="P27" s="16" t="s">
        <v>582</v>
      </c>
      <c r="Q27" s="14">
        <v>0</v>
      </c>
      <c r="R27" s="16">
        <v>0</v>
      </c>
      <c r="S27" s="14">
        <v>0</v>
      </c>
      <c r="T27" s="16">
        <v>0</v>
      </c>
      <c r="U27" s="14">
        <v>4.4603373599999996</v>
      </c>
      <c r="V27" s="16">
        <v>0.27195780000000003</v>
      </c>
    </row>
    <row r="28" spans="1:22" x14ac:dyDescent="0.25">
      <c r="A28" s="11" t="s">
        <v>498</v>
      </c>
      <c r="B28" s="13">
        <v>7568</v>
      </c>
      <c r="C28" s="14">
        <f>(196/B28*100)</f>
        <v>2.5898520084566594</v>
      </c>
      <c r="D28" s="15">
        <v>7372</v>
      </c>
      <c r="E28" s="14">
        <v>32.590625920000001</v>
      </c>
      <c r="F28" s="16">
        <v>0.88021508000000004</v>
      </c>
      <c r="G28" s="14">
        <v>26.780019979999999</v>
      </c>
      <c r="H28" s="16">
        <v>0.67268812</v>
      </c>
      <c r="I28" s="14">
        <v>25.579923480000001</v>
      </c>
      <c r="J28" s="16">
        <v>0.64395612000000002</v>
      </c>
      <c r="K28" s="14">
        <v>6.2783687400000003</v>
      </c>
      <c r="L28" s="16">
        <v>0.34816549000000002</v>
      </c>
      <c r="M28" s="14">
        <v>5.9663255800000004</v>
      </c>
      <c r="N28" s="16">
        <v>1.0819274699999999</v>
      </c>
      <c r="O28" s="14" t="s">
        <v>582</v>
      </c>
      <c r="P28" s="16" t="s">
        <v>582</v>
      </c>
      <c r="Q28" s="14">
        <v>0</v>
      </c>
      <c r="R28" s="16">
        <v>0</v>
      </c>
      <c r="S28" s="14">
        <v>0</v>
      </c>
      <c r="T28" s="16">
        <v>0</v>
      </c>
      <c r="U28" s="14">
        <v>2.8047363000000001</v>
      </c>
      <c r="V28" s="16">
        <v>0.27608212999999998</v>
      </c>
    </row>
    <row r="29" spans="1:22" x14ac:dyDescent="0.25">
      <c r="A29" s="11" t="s">
        <v>499</v>
      </c>
      <c r="B29" s="13">
        <v>5385</v>
      </c>
      <c r="C29" s="14">
        <f>(30/B29*100)</f>
        <v>0.55710306406685239</v>
      </c>
      <c r="D29" s="15">
        <v>5355</v>
      </c>
      <c r="E29" s="14">
        <v>6.8650242600000002</v>
      </c>
      <c r="F29" s="16">
        <v>0.39915065</v>
      </c>
      <c r="G29" s="14">
        <v>23.65302775</v>
      </c>
      <c r="H29" s="16">
        <v>0.60948674000000003</v>
      </c>
      <c r="I29" s="14">
        <v>31.547541549999998</v>
      </c>
      <c r="J29" s="16">
        <v>0.79127513999999999</v>
      </c>
      <c r="K29" s="14">
        <v>15.767315930000001</v>
      </c>
      <c r="L29" s="16">
        <v>0.54047533999999997</v>
      </c>
      <c r="M29" s="14">
        <v>16.888063320000001</v>
      </c>
      <c r="N29" s="16">
        <v>0.87263612999999995</v>
      </c>
      <c r="O29" s="14" t="s">
        <v>582</v>
      </c>
      <c r="P29" s="16" t="s">
        <v>582</v>
      </c>
      <c r="Q29" s="14">
        <v>2.7667624100000001</v>
      </c>
      <c r="R29" s="16">
        <v>0.24169378</v>
      </c>
      <c r="S29" s="14">
        <v>0</v>
      </c>
      <c r="T29" s="16">
        <v>0</v>
      </c>
      <c r="U29" s="14">
        <v>2.5122647800000002</v>
      </c>
      <c r="V29" s="16">
        <v>0.23991362999999999</v>
      </c>
    </row>
    <row r="30" spans="1:22" x14ac:dyDescent="0.25">
      <c r="A30" s="11" t="s">
        <v>500</v>
      </c>
      <c r="B30" s="13">
        <v>4520</v>
      </c>
      <c r="C30" s="14">
        <f>(148/B30*100)</f>
        <v>3.2743362831858405</v>
      </c>
      <c r="D30" s="15">
        <v>4372</v>
      </c>
      <c r="E30" s="14">
        <v>19.552561560000001</v>
      </c>
      <c r="F30" s="16">
        <v>0.60726756999999998</v>
      </c>
      <c r="G30" s="14">
        <v>30.51405712</v>
      </c>
      <c r="H30" s="16">
        <v>0.74862594999999998</v>
      </c>
      <c r="I30" s="14">
        <v>27.472536890000001</v>
      </c>
      <c r="J30" s="16">
        <v>0.88597464000000004</v>
      </c>
      <c r="K30" s="14">
        <v>9.9768447299999998</v>
      </c>
      <c r="L30" s="16">
        <v>0.48675764999999999</v>
      </c>
      <c r="M30" s="14">
        <v>9.7324515300000005</v>
      </c>
      <c r="N30" s="16">
        <v>0.73325260999999997</v>
      </c>
      <c r="O30" s="14" t="s">
        <v>582</v>
      </c>
      <c r="P30" s="16" t="s">
        <v>582</v>
      </c>
      <c r="Q30" s="14">
        <v>0</v>
      </c>
      <c r="R30" s="16">
        <v>0</v>
      </c>
      <c r="S30" s="14">
        <v>0</v>
      </c>
      <c r="T30" s="16">
        <v>0</v>
      </c>
      <c r="U30" s="14">
        <v>2.75154816</v>
      </c>
      <c r="V30" s="16">
        <v>0.25371518999999998</v>
      </c>
    </row>
    <row r="31" spans="1:22" x14ac:dyDescent="0.25">
      <c r="A31" s="11" t="s">
        <v>501</v>
      </c>
      <c r="B31" s="13">
        <v>5456</v>
      </c>
      <c r="C31" s="14">
        <f>(135/B31*100)</f>
        <v>2.474340175953079</v>
      </c>
      <c r="D31" s="15">
        <v>5321</v>
      </c>
      <c r="E31" s="14">
        <v>12.22732974</v>
      </c>
      <c r="F31" s="16">
        <v>0.65302230999999999</v>
      </c>
      <c r="G31" s="14">
        <v>27.360965839999999</v>
      </c>
      <c r="H31" s="16">
        <v>0.68419898000000001</v>
      </c>
      <c r="I31" s="14">
        <v>37.235741040000001</v>
      </c>
      <c r="J31" s="16">
        <v>0.72364576999999997</v>
      </c>
      <c r="K31" s="14">
        <v>18.239257819999999</v>
      </c>
      <c r="L31" s="16">
        <v>0.69883963999999998</v>
      </c>
      <c r="M31" s="14">
        <v>0</v>
      </c>
      <c r="N31" s="16">
        <v>0</v>
      </c>
      <c r="O31" s="14" t="s">
        <v>582</v>
      </c>
      <c r="P31" s="16" t="s">
        <v>582</v>
      </c>
      <c r="Q31" s="14">
        <v>0</v>
      </c>
      <c r="R31" s="16">
        <v>0</v>
      </c>
      <c r="S31" s="14">
        <v>0</v>
      </c>
      <c r="T31" s="16">
        <v>0</v>
      </c>
      <c r="U31" s="14">
        <v>4.93670556</v>
      </c>
      <c r="V31" s="16">
        <v>0.45870586000000002</v>
      </c>
    </row>
    <row r="32" spans="1:22" x14ac:dyDescent="0.25">
      <c r="A32" s="11" t="s">
        <v>502</v>
      </c>
      <c r="B32" s="13">
        <v>4478</v>
      </c>
      <c r="C32" s="14">
        <f>(6/B32*100)</f>
        <v>0.13398838767306834</v>
      </c>
      <c r="D32" s="15">
        <v>4472</v>
      </c>
      <c r="E32" s="14">
        <v>15.62429012</v>
      </c>
      <c r="F32" s="16">
        <v>0.53597154000000002</v>
      </c>
      <c r="G32" s="14">
        <v>29.830173389999999</v>
      </c>
      <c r="H32" s="16">
        <v>0.68321595999999996</v>
      </c>
      <c r="I32" s="14">
        <v>35.940886910000003</v>
      </c>
      <c r="J32" s="16">
        <v>0.71021533999999997</v>
      </c>
      <c r="K32" s="14">
        <v>15.157472930000001</v>
      </c>
      <c r="L32" s="16">
        <v>0.64212882999999998</v>
      </c>
      <c r="M32" s="14">
        <v>1.9086869200000001</v>
      </c>
      <c r="N32" s="16">
        <v>0.20214871000000001</v>
      </c>
      <c r="O32" s="14" t="s">
        <v>582</v>
      </c>
      <c r="P32" s="16" t="s">
        <v>582</v>
      </c>
      <c r="Q32" s="14">
        <v>0</v>
      </c>
      <c r="R32" s="16">
        <v>0</v>
      </c>
      <c r="S32" s="14">
        <v>0</v>
      </c>
      <c r="T32" s="16">
        <v>0</v>
      </c>
      <c r="U32" s="14">
        <v>1.53848973</v>
      </c>
      <c r="V32" s="16">
        <v>0.23473021999999999</v>
      </c>
    </row>
    <row r="33" spans="1:22" x14ac:dyDescent="0.25">
      <c r="A33" s="11" t="s">
        <v>503</v>
      </c>
      <c r="B33" s="13">
        <v>7325</v>
      </c>
      <c r="C33" s="14">
        <f>(78/B33*100)</f>
        <v>1.0648464163822524</v>
      </c>
      <c r="D33" s="15">
        <v>7247</v>
      </c>
      <c r="E33" s="14">
        <v>19.99601002</v>
      </c>
      <c r="F33" s="16">
        <v>0.64371376999999996</v>
      </c>
      <c r="G33" s="14">
        <v>22.37068507</v>
      </c>
      <c r="H33" s="16">
        <v>0.58773547999999998</v>
      </c>
      <c r="I33" s="14">
        <v>21.690662719999999</v>
      </c>
      <c r="J33" s="16">
        <v>0.63457244000000002</v>
      </c>
      <c r="K33" s="14">
        <v>5.6886411399999997</v>
      </c>
      <c r="L33" s="16">
        <v>0.35779854999999999</v>
      </c>
      <c r="M33" s="14">
        <v>27.811556880000001</v>
      </c>
      <c r="N33" s="16">
        <v>0.80222939999999998</v>
      </c>
      <c r="O33" s="14" t="s">
        <v>582</v>
      </c>
      <c r="P33" s="16" t="s">
        <v>582</v>
      </c>
      <c r="Q33" s="14">
        <v>0</v>
      </c>
      <c r="R33" s="16">
        <v>0</v>
      </c>
      <c r="S33" s="14">
        <v>0</v>
      </c>
      <c r="T33" s="16">
        <v>0</v>
      </c>
      <c r="U33" s="14">
        <v>2.4424441699999999</v>
      </c>
      <c r="V33" s="16">
        <v>0.19471366000000001</v>
      </c>
    </row>
    <row r="34" spans="1:22" x14ac:dyDescent="0.25">
      <c r="A34" s="11" t="s">
        <v>504</v>
      </c>
      <c r="B34" s="13">
        <v>6350</v>
      </c>
      <c r="C34" s="14">
        <f>(67/B34*100)</f>
        <v>1.0551181102362206</v>
      </c>
      <c r="D34" s="15">
        <v>6283</v>
      </c>
      <c r="E34" s="14">
        <v>17.826791969999999</v>
      </c>
      <c r="F34" s="16">
        <v>0.66277162000000001</v>
      </c>
      <c r="G34" s="14">
        <v>26.453105359999999</v>
      </c>
      <c r="H34" s="16">
        <v>0.68093935999999999</v>
      </c>
      <c r="I34" s="14">
        <v>27.971006809999999</v>
      </c>
      <c r="J34" s="16">
        <v>0.75842560999999997</v>
      </c>
      <c r="K34" s="14">
        <v>14.43498046</v>
      </c>
      <c r="L34" s="16">
        <v>0.55993711999999995</v>
      </c>
      <c r="M34" s="14">
        <v>6.3064241000000001</v>
      </c>
      <c r="N34" s="16">
        <v>0.71218108000000002</v>
      </c>
      <c r="O34" s="14" t="s">
        <v>582</v>
      </c>
      <c r="P34" s="16" t="s">
        <v>582</v>
      </c>
      <c r="Q34" s="14">
        <v>2.57612138</v>
      </c>
      <c r="R34" s="16">
        <v>0.53459783000000005</v>
      </c>
      <c r="S34" s="14">
        <v>0</v>
      </c>
      <c r="T34" s="16">
        <v>0</v>
      </c>
      <c r="U34" s="14">
        <v>4.4315699300000002</v>
      </c>
      <c r="V34" s="16">
        <v>0.38615380999999999</v>
      </c>
    </row>
    <row r="35" spans="1:22" x14ac:dyDescent="0.25">
      <c r="A35" s="11" t="s">
        <v>505</v>
      </c>
      <c r="B35" s="13">
        <v>6406</v>
      </c>
      <c r="C35" s="14">
        <f>(50/B35*100)</f>
        <v>0.78051826412738057</v>
      </c>
      <c r="D35" s="15">
        <v>6356</v>
      </c>
      <c r="E35" s="14">
        <v>6.2231423699999997</v>
      </c>
      <c r="F35" s="16">
        <v>0.36230083000000002</v>
      </c>
      <c r="G35" s="14">
        <v>10.71502705</v>
      </c>
      <c r="H35" s="16">
        <v>0.50732032000000005</v>
      </c>
      <c r="I35" s="14">
        <v>13.184546080000001</v>
      </c>
      <c r="J35" s="16">
        <v>0.52146214999999996</v>
      </c>
      <c r="K35" s="14">
        <v>6.1849044199999996</v>
      </c>
      <c r="L35" s="16">
        <v>0.3405263</v>
      </c>
      <c r="M35" s="14">
        <v>61.525021099999996</v>
      </c>
      <c r="N35" s="16">
        <v>0.66095068999999995</v>
      </c>
      <c r="O35" s="14" t="s">
        <v>582</v>
      </c>
      <c r="P35" s="16" t="s">
        <v>582</v>
      </c>
      <c r="Q35" s="14">
        <v>1.03630778</v>
      </c>
      <c r="R35" s="16">
        <v>5.6571870000000003E-2</v>
      </c>
      <c r="S35" s="14">
        <v>0</v>
      </c>
      <c r="T35" s="16">
        <v>0</v>
      </c>
      <c r="U35" s="14">
        <v>1.1310511999999999</v>
      </c>
      <c r="V35" s="16">
        <v>0.16219053999999999</v>
      </c>
    </row>
    <row r="36" spans="1:22" x14ac:dyDescent="0.25">
      <c r="A36" s="11" t="s">
        <v>506</v>
      </c>
      <c r="B36" s="13">
        <v>6736</v>
      </c>
      <c r="C36" s="14">
        <f>(42/B36*100)</f>
        <v>0.62351543942992871</v>
      </c>
      <c r="D36" s="15">
        <v>6694</v>
      </c>
      <c r="E36" s="14">
        <v>16.304627719999999</v>
      </c>
      <c r="F36" s="16">
        <v>0.57101911999999999</v>
      </c>
      <c r="G36" s="14">
        <v>24.47674198</v>
      </c>
      <c r="H36" s="16">
        <v>0.57638602999999999</v>
      </c>
      <c r="I36" s="14">
        <v>28.100222039999998</v>
      </c>
      <c r="J36" s="16">
        <v>0.60677258999999995</v>
      </c>
      <c r="K36" s="14">
        <v>12.37564721</v>
      </c>
      <c r="L36" s="16">
        <v>0.55944249000000001</v>
      </c>
      <c r="M36" s="14">
        <v>15.633643210000001</v>
      </c>
      <c r="N36" s="16">
        <v>0.62644354999999996</v>
      </c>
      <c r="O36" s="14" t="s">
        <v>582</v>
      </c>
      <c r="P36" s="16" t="s">
        <v>582</v>
      </c>
      <c r="Q36" s="14">
        <v>0</v>
      </c>
      <c r="R36" s="16">
        <v>0</v>
      </c>
      <c r="S36" s="14">
        <v>0</v>
      </c>
      <c r="T36" s="16">
        <v>0</v>
      </c>
      <c r="U36" s="14">
        <v>3.1091178300000002</v>
      </c>
      <c r="V36" s="16">
        <v>0.23288532000000001</v>
      </c>
    </row>
    <row r="37" spans="1:22" x14ac:dyDescent="0.25">
      <c r="A37" s="11" t="s">
        <v>507</v>
      </c>
      <c r="B37" s="13">
        <v>5458</v>
      </c>
      <c r="C37" s="14">
        <f>(88/B37*100)</f>
        <v>1.6123122022718945</v>
      </c>
      <c r="D37" s="15">
        <v>5370</v>
      </c>
      <c r="E37" s="14">
        <v>16.811638890000001</v>
      </c>
      <c r="F37" s="16">
        <v>0.64382349000000005</v>
      </c>
      <c r="G37" s="14">
        <v>32.27025519</v>
      </c>
      <c r="H37" s="16">
        <v>0.76449719999999999</v>
      </c>
      <c r="I37" s="14">
        <v>31.074882089999999</v>
      </c>
      <c r="J37" s="16">
        <v>0.78024614000000003</v>
      </c>
      <c r="K37" s="14">
        <v>10.567185739999999</v>
      </c>
      <c r="L37" s="16">
        <v>0.57241182000000002</v>
      </c>
      <c r="M37" s="14">
        <v>4.28250347</v>
      </c>
      <c r="N37" s="16">
        <v>0.55219735000000003</v>
      </c>
      <c r="O37" s="14" t="s">
        <v>582</v>
      </c>
      <c r="P37" s="16" t="s">
        <v>582</v>
      </c>
      <c r="Q37" s="14">
        <v>0</v>
      </c>
      <c r="R37" s="16">
        <v>0</v>
      </c>
      <c r="S37" s="14">
        <v>0</v>
      </c>
      <c r="T37" s="16">
        <v>0</v>
      </c>
      <c r="U37" s="14">
        <v>4.9935346300000001</v>
      </c>
      <c r="V37" s="16">
        <v>0.38216428000000002</v>
      </c>
    </row>
    <row r="38" spans="1:22" x14ac:dyDescent="0.25">
      <c r="A38" s="11" t="s">
        <v>508</v>
      </c>
      <c r="B38" s="13">
        <v>5860</v>
      </c>
      <c r="C38" s="14">
        <f>(20/B38*100)</f>
        <v>0.34129692832764508</v>
      </c>
      <c r="D38" s="15">
        <v>5840</v>
      </c>
      <c r="E38" s="14">
        <v>14.782917830000001</v>
      </c>
      <c r="F38" s="16">
        <v>0.63230456999999995</v>
      </c>
      <c r="G38" s="14">
        <v>25.302436719999999</v>
      </c>
      <c r="H38" s="16">
        <v>0.62177223000000004</v>
      </c>
      <c r="I38" s="14">
        <v>28.581893449999999</v>
      </c>
      <c r="J38" s="16">
        <v>0.83437943999999997</v>
      </c>
      <c r="K38" s="14">
        <v>14.364321820000001</v>
      </c>
      <c r="L38" s="16">
        <v>0.58769046000000003</v>
      </c>
      <c r="M38" s="14">
        <v>12.179802629999999</v>
      </c>
      <c r="N38" s="16">
        <v>0.92445767000000001</v>
      </c>
      <c r="O38" s="14" t="s">
        <v>582</v>
      </c>
      <c r="P38" s="16" t="s">
        <v>582</v>
      </c>
      <c r="Q38" s="14">
        <v>0</v>
      </c>
      <c r="R38" s="16">
        <v>0</v>
      </c>
      <c r="S38" s="14">
        <v>0</v>
      </c>
      <c r="T38" s="16">
        <v>0</v>
      </c>
      <c r="U38" s="14">
        <v>4.7886275500000002</v>
      </c>
      <c r="V38" s="16">
        <v>0.36782261999999999</v>
      </c>
    </row>
    <row r="39" spans="1:22" x14ac:dyDescent="0.25">
      <c r="A39" s="11" t="s">
        <v>509</v>
      </c>
      <c r="B39" s="13">
        <v>5895</v>
      </c>
      <c r="C39" s="14">
        <f>(33/B39*100)</f>
        <v>0.55979643765903309</v>
      </c>
      <c r="D39" s="15">
        <v>5862</v>
      </c>
      <c r="E39" s="14">
        <v>23.48837833</v>
      </c>
      <c r="F39" s="16">
        <v>0.67682012999999996</v>
      </c>
      <c r="G39" s="14">
        <v>25.478711959999998</v>
      </c>
      <c r="H39" s="16">
        <v>0.78327712000000005</v>
      </c>
      <c r="I39" s="14">
        <v>28.1984502</v>
      </c>
      <c r="J39" s="16">
        <v>0.76907451999999998</v>
      </c>
      <c r="K39" s="14">
        <v>11.206089159999999</v>
      </c>
      <c r="L39" s="16">
        <v>0.59139775999999999</v>
      </c>
      <c r="M39" s="14">
        <v>8.2770183300000006</v>
      </c>
      <c r="N39" s="16">
        <v>0.6753072</v>
      </c>
      <c r="O39" s="14" t="s">
        <v>582</v>
      </c>
      <c r="P39" s="16" t="s">
        <v>582</v>
      </c>
      <c r="Q39" s="14">
        <v>0</v>
      </c>
      <c r="R39" s="16">
        <v>0</v>
      </c>
      <c r="S39" s="14">
        <v>0</v>
      </c>
      <c r="T39" s="16">
        <v>0</v>
      </c>
      <c r="U39" s="14">
        <v>3.3513520200000002</v>
      </c>
      <c r="V39" s="16">
        <v>0.46105629999999997</v>
      </c>
    </row>
    <row r="40" spans="1:22" x14ac:dyDescent="0.25">
      <c r="A40" s="11" t="s">
        <v>510</v>
      </c>
      <c r="B40" s="13">
        <v>14157</v>
      </c>
      <c r="C40" s="14">
        <f>(359/B40*100)</f>
        <v>2.535847990393445</v>
      </c>
      <c r="D40" s="15">
        <v>13798</v>
      </c>
      <c r="E40" s="14">
        <v>16.815379289999999</v>
      </c>
      <c r="F40" s="16">
        <v>0.54337102000000004</v>
      </c>
      <c r="G40" s="14">
        <v>27.233477669999999</v>
      </c>
      <c r="H40" s="16">
        <v>0.56458039000000004</v>
      </c>
      <c r="I40" s="14">
        <v>32.043422169999999</v>
      </c>
      <c r="J40" s="16">
        <v>0.77670258000000003</v>
      </c>
      <c r="K40" s="14">
        <v>15.682203100000001</v>
      </c>
      <c r="L40" s="16">
        <v>0.59895173000000002</v>
      </c>
      <c r="M40" s="14">
        <v>4.70489566</v>
      </c>
      <c r="N40" s="16">
        <v>0.41720780000000002</v>
      </c>
      <c r="O40" s="14" t="s">
        <v>582</v>
      </c>
      <c r="P40" s="16" t="s">
        <v>582</v>
      </c>
      <c r="Q40" s="14">
        <v>0</v>
      </c>
      <c r="R40" s="16">
        <v>0</v>
      </c>
      <c r="S40" s="14">
        <v>0</v>
      </c>
      <c r="T40" s="16">
        <v>0</v>
      </c>
      <c r="U40" s="14">
        <v>3.5206221200000001</v>
      </c>
      <c r="V40" s="16">
        <v>0.32967249999999998</v>
      </c>
    </row>
    <row r="41" spans="1:22" x14ac:dyDescent="0.25">
      <c r="A41" s="11" t="s">
        <v>511</v>
      </c>
      <c r="B41" s="13">
        <v>5712</v>
      </c>
      <c r="C41" s="14">
        <f>(47/B41*100)</f>
        <v>0.82282913165266114</v>
      </c>
      <c r="D41" s="15">
        <v>5665</v>
      </c>
      <c r="E41" s="14">
        <v>21.965083280000002</v>
      </c>
      <c r="F41" s="16">
        <v>0.65172008999999997</v>
      </c>
      <c r="G41" s="14">
        <v>26.684284170000002</v>
      </c>
      <c r="H41" s="16">
        <v>0.57747066000000002</v>
      </c>
      <c r="I41" s="14">
        <v>28.462966900000001</v>
      </c>
      <c r="J41" s="16">
        <v>0.79307797000000002</v>
      </c>
      <c r="K41" s="14">
        <v>11.95149307</v>
      </c>
      <c r="L41" s="16">
        <v>0.49206011</v>
      </c>
      <c r="M41" s="14">
        <v>8.0610939100000003</v>
      </c>
      <c r="N41" s="16">
        <v>0.77040008000000004</v>
      </c>
      <c r="O41" s="14" t="s">
        <v>582</v>
      </c>
      <c r="P41" s="16" t="s">
        <v>582</v>
      </c>
      <c r="Q41" s="14">
        <v>0.67779471000000002</v>
      </c>
      <c r="R41" s="16">
        <v>0.18069284999999999</v>
      </c>
      <c r="S41" s="14">
        <v>0</v>
      </c>
      <c r="T41" s="16">
        <v>0</v>
      </c>
      <c r="U41" s="14">
        <v>2.19728397</v>
      </c>
      <c r="V41" s="16">
        <v>0.28771481999999998</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16.683464581714286</v>
      </c>
      <c r="F42" s="16">
        <f>IF(COUNT(F7:F41) &gt; 0, SQRT(SUMSQ(F7:F41)/(COUNT(F7:F41)*COUNT(F7:F41)) ), "—")</f>
        <v>9.9818023930624875E-2</v>
      </c>
      <c r="G42" s="14">
        <f>IF(COUNT(G7:G41) &gt; 0, AVERAGE(G7:G41), "—")</f>
        <v>26.472664167714285</v>
      </c>
      <c r="H42" s="16">
        <f>IF(COUNT(H7:H41) &gt; 0, SQRT(SUMSQ(H7:H41)/(COUNT(H7:H41)*COUNT(H7:H41)) ), "—")</f>
        <v>0.10891026164521393</v>
      </c>
      <c r="I42" s="14">
        <f>IF(COUNT(I7:I41) &gt; 0, AVERAGE(I7:I41), "—")</f>
        <v>29.679173226000007</v>
      </c>
      <c r="J42" s="16">
        <f>IF(COUNT(J7:J41) &gt; 0, SQRT(SUMSQ(J7:J41)/(COUNT(J7:J41)*COUNT(J7:J41)) ), "—")</f>
        <v>0.11900089710449435</v>
      </c>
      <c r="K42" s="14">
        <f>IF(COUNT(K7:K41) &gt; 0, AVERAGE(K7:K41), "—")</f>
        <v>13.486275468571428</v>
      </c>
      <c r="L42" s="16">
        <f>IF(COUNT(L7:L41) &gt; 0, SQRT(SUMSQ(L7:L41)/(COUNT(L7:L41)*COUNT(L7:L41)) ), "—")</f>
        <v>9.4151291867278608E-2</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1.5158534285714285E-3</v>
      </c>
      <c r="T42" s="16">
        <f>IF(COUNT(T7:T41) &gt; 0, SQRT(SUMSQ(T7:T41)/(COUNT(T7:T41)*COUNT(T7:T41)) ), "—")</f>
        <v>7.2053199999999997E-4</v>
      </c>
      <c r="U42" s="14">
        <f>IF(COUNT(U7:U41) &gt; 0, AVERAGE(U7:U41), "—")</f>
        <v>3.3061276239999997</v>
      </c>
      <c r="V42" s="16">
        <f>IF(COUNT(V7:V41) &gt; 0, SQRT(SUMSQ(V7:V41)/(COUNT(V7:V41)*COUNT(V7:V41)) ), "—")</f>
        <v>5.200984535854828E-2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38.80144422</v>
      </c>
      <c r="F45" s="16">
        <v>0.73529091999999996</v>
      </c>
      <c r="G45" s="14">
        <v>22.58180553</v>
      </c>
      <c r="H45" s="16">
        <v>0.57270555000000001</v>
      </c>
      <c r="I45" s="14">
        <v>22.51270092</v>
      </c>
      <c r="J45" s="16">
        <v>0.62148831999999998</v>
      </c>
      <c r="K45" s="14">
        <v>11.019545150000001</v>
      </c>
      <c r="L45" s="16">
        <v>0.44969390999999997</v>
      </c>
      <c r="M45" s="14">
        <v>0</v>
      </c>
      <c r="N45" s="16">
        <v>0</v>
      </c>
      <c r="O45" s="14" t="s">
        <v>582</v>
      </c>
      <c r="P45" s="16" t="s">
        <v>582</v>
      </c>
      <c r="Q45" s="14">
        <v>3.5246939999999997E-2</v>
      </c>
      <c r="R45" s="16">
        <v>2.68364E-2</v>
      </c>
      <c r="S45" s="14">
        <v>0.22959916999999999</v>
      </c>
      <c r="T45" s="16">
        <v>6.2099120000000001E-2</v>
      </c>
      <c r="U45" s="14">
        <v>4.81965807</v>
      </c>
      <c r="V45" s="16">
        <v>0.33743612000000001</v>
      </c>
    </row>
    <row r="46" spans="1:22" x14ac:dyDescent="0.25">
      <c r="A46" s="11" t="s">
        <v>516</v>
      </c>
      <c r="B46" s="13">
        <v>23141</v>
      </c>
      <c r="C46" s="14">
        <f>(1857/B46*100)</f>
        <v>8.0247180329285683</v>
      </c>
      <c r="D46" s="15">
        <v>21284</v>
      </c>
      <c r="E46" s="14">
        <v>20.588042160000001</v>
      </c>
      <c r="F46" s="16">
        <v>0.52205484000000002</v>
      </c>
      <c r="G46" s="14">
        <v>21.552076190000001</v>
      </c>
      <c r="H46" s="16">
        <v>0.43467812</v>
      </c>
      <c r="I46" s="14">
        <v>19.670420530000001</v>
      </c>
      <c r="J46" s="16">
        <v>0.37978978000000002</v>
      </c>
      <c r="K46" s="14">
        <v>6.7804733600000002</v>
      </c>
      <c r="L46" s="16">
        <v>0.24635248000000001</v>
      </c>
      <c r="M46" s="14">
        <v>19.803224539999999</v>
      </c>
      <c r="N46" s="16">
        <v>0.72755782999999996</v>
      </c>
      <c r="O46" s="14" t="s">
        <v>582</v>
      </c>
      <c r="P46" s="16" t="s">
        <v>582</v>
      </c>
      <c r="Q46" s="14">
        <v>0</v>
      </c>
      <c r="R46" s="16">
        <v>0</v>
      </c>
      <c r="S46" s="14">
        <v>0</v>
      </c>
      <c r="T46" s="16">
        <v>0</v>
      </c>
      <c r="U46" s="14">
        <v>11.60576322</v>
      </c>
      <c r="V46" s="16">
        <v>0.40174886999999998</v>
      </c>
    </row>
    <row r="47" spans="1:22" x14ac:dyDescent="0.25">
      <c r="A47" s="11" t="s">
        <v>517</v>
      </c>
      <c r="B47" s="13">
        <v>5928</v>
      </c>
      <c r="C47" s="14">
        <f>(223/B47*100)</f>
        <v>3.761808367071525</v>
      </c>
      <c r="D47" s="15">
        <v>5705</v>
      </c>
      <c r="E47" s="14">
        <v>21.683408570000001</v>
      </c>
      <c r="F47" s="16">
        <v>0.69022134999999996</v>
      </c>
      <c r="G47" s="14">
        <v>28.38456991</v>
      </c>
      <c r="H47" s="16">
        <v>0.62486463000000003</v>
      </c>
      <c r="I47" s="14">
        <v>24.652060850000002</v>
      </c>
      <c r="J47" s="16">
        <v>0.78130166000000001</v>
      </c>
      <c r="K47" s="14">
        <v>8.8387094800000003</v>
      </c>
      <c r="L47" s="16">
        <v>0.40695540000000002</v>
      </c>
      <c r="M47" s="14">
        <v>8.0900356000000002</v>
      </c>
      <c r="N47" s="16">
        <v>0.66686519</v>
      </c>
      <c r="O47" s="14" t="s">
        <v>582</v>
      </c>
      <c r="P47" s="16" t="s">
        <v>582</v>
      </c>
      <c r="Q47" s="14">
        <v>0</v>
      </c>
      <c r="R47" s="16">
        <v>0</v>
      </c>
      <c r="S47" s="14">
        <v>0</v>
      </c>
      <c r="T47" s="16">
        <v>0</v>
      </c>
      <c r="U47" s="14">
        <v>8.3512155900000007</v>
      </c>
      <c r="V47" s="16">
        <v>0.55011051</v>
      </c>
    </row>
    <row r="48" spans="1:22" x14ac:dyDescent="0.25">
      <c r="A48" s="11" t="s">
        <v>518</v>
      </c>
      <c r="B48" s="13">
        <v>9841</v>
      </c>
      <c r="C48" s="14">
        <f>(7/B48*100)</f>
        <v>7.1130982623717101E-2</v>
      </c>
      <c r="D48" s="15">
        <v>9834</v>
      </c>
      <c r="E48" s="14">
        <v>11.634122120000001</v>
      </c>
      <c r="F48" s="16">
        <v>0.55556346000000001</v>
      </c>
      <c r="G48" s="14">
        <v>21.83909324</v>
      </c>
      <c r="H48" s="16">
        <v>0.59244540000000001</v>
      </c>
      <c r="I48" s="14">
        <v>37.008507659999999</v>
      </c>
      <c r="J48" s="16">
        <v>0.76282519000000004</v>
      </c>
      <c r="K48" s="14">
        <v>21.8442078</v>
      </c>
      <c r="L48" s="16">
        <v>0.77558658000000003</v>
      </c>
      <c r="M48" s="14">
        <v>6.4095084299999998</v>
      </c>
      <c r="N48" s="16">
        <v>0.70529830999999998</v>
      </c>
      <c r="O48" s="14" t="s">
        <v>582</v>
      </c>
      <c r="P48" s="16" t="s">
        <v>582</v>
      </c>
      <c r="Q48" s="14">
        <v>0</v>
      </c>
      <c r="R48" s="16">
        <v>0</v>
      </c>
      <c r="S48" s="14">
        <v>0</v>
      </c>
      <c r="T48" s="16">
        <v>0</v>
      </c>
      <c r="U48" s="14">
        <v>1.26456075</v>
      </c>
      <c r="V48" s="16">
        <v>0.13694455999999999</v>
      </c>
    </row>
    <row r="49" spans="1:22" x14ac:dyDescent="0.25">
      <c r="A49" s="11" t="s">
        <v>519</v>
      </c>
      <c r="B49" s="13">
        <v>6349</v>
      </c>
      <c r="C49" s="14">
        <f>(56/B49*100)</f>
        <v>0.88202866593164275</v>
      </c>
      <c r="D49" s="15">
        <v>6293</v>
      </c>
      <c r="E49" s="14">
        <v>28.493445779999998</v>
      </c>
      <c r="F49" s="16">
        <v>0.72754693999999998</v>
      </c>
      <c r="G49" s="14">
        <v>27.658971690000001</v>
      </c>
      <c r="H49" s="16">
        <v>0.65141156</v>
      </c>
      <c r="I49" s="14">
        <v>28.670049899999999</v>
      </c>
      <c r="J49" s="16">
        <v>0.69486714000000005</v>
      </c>
      <c r="K49" s="14">
        <v>11.914121310000001</v>
      </c>
      <c r="L49" s="16">
        <v>0.49029361999999999</v>
      </c>
      <c r="M49" s="14">
        <v>0</v>
      </c>
      <c r="N49" s="16">
        <v>0</v>
      </c>
      <c r="O49" s="14" t="s">
        <v>582</v>
      </c>
      <c r="P49" s="16" t="s">
        <v>582</v>
      </c>
      <c r="Q49" s="14">
        <v>0</v>
      </c>
      <c r="R49" s="16">
        <v>0</v>
      </c>
      <c r="S49" s="14">
        <v>4.455075E-2</v>
      </c>
      <c r="T49" s="16">
        <v>2.9277959999999999E-2</v>
      </c>
      <c r="U49" s="14">
        <v>3.2188605699999999</v>
      </c>
      <c r="V49" s="16">
        <v>0.38438288999999998</v>
      </c>
    </row>
    <row r="50" spans="1:22" x14ac:dyDescent="0.25">
      <c r="A50" s="11" t="s">
        <v>520</v>
      </c>
      <c r="B50" s="13">
        <v>11795</v>
      </c>
      <c r="C50" s="14">
        <f>(260/B50*100)</f>
        <v>2.2043238660449345</v>
      </c>
      <c r="D50" s="15">
        <v>11535</v>
      </c>
      <c r="E50" s="14">
        <v>31.967425739999999</v>
      </c>
      <c r="F50" s="16">
        <v>0.70667190999999996</v>
      </c>
      <c r="G50" s="14">
        <v>28.621728239999999</v>
      </c>
      <c r="H50" s="16">
        <v>0.66333173000000001</v>
      </c>
      <c r="I50" s="14">
        <v>26.978050849999999</v>
      </c>
      <c r="J50" s="16">
        <v>0.58997582999999998</v>
      </c>
      <c r="K50" s="14">
        <v>6.3635899499999997</v>
      </c>
      <c r="L50" s="16">
        <v>0.3405108</v>
      </c>
      <c r="M50" s="14">
        <v>3.5619436100000001</v>
      </c>
      <c r="N50" s="16">
        <v>0.29828860000000001</v>
      </c>
      <c r="O50" s="14" t="s">
        <v>582</v>
      </c>
      <c r="P50" s="16" t="s">
        <v>582</v>
      </c>
      <c r="Q50" s="14">
        <v>0</v>
      </c>
      <c r="R50" s="16">
        <v>0</v>
      </c>
      <c r="S50" s="14">
        <v>0</v>
      </c>
      <c r="T50" s="16">
        <v>0</v>
      </c>
      <c r="U50" s="14">
        <v>2.5072616000000001</v>
      </c>
      <c r="V50" s="16">
        <v>0.22138595</v>
      </c>
    </row>
    <row r="51" spans="1:22" x14ac:dyDescent="0.25">
      <c r="A51" s="11" t="s">
        <v>521</v>
      </c>
      <c r="B51" s="13">
        <v>6866</v>
      </c>
      <c r="C51" s="14">
        <f>(114/B51*100)</f>
        <v>1.6603553743081854</v>
      </c>
      <c r="D51" s="15">
        <v>6752</v>
      </c>
      <c r="E51" s="14">
        <v>29.963466</v>
      </c>
      <c r="F51" s="16">
        <v>0.71844551000000001</v>
      </c>
      <c r="G51" s="14">
        <v>23.12155632</v>
      </c>
      <c r="H51" s="16">
        <v>0.5566934</v>
      </c>
      <c r="I51" s="14">
        <v>19.75429304</v>
      </c>
      <c r="J51" s="16">
        <v>0.53452928</v>
      </c>
      <c r="K51" s="14">
        <v>7.4792025999999998</v>
      </c>
      <c r="L51" s="16">
        <v>0.42099560000000003</v>
      </c>
      <c r="M51" s="14">
        <v>5.78067083</v>
      </c>
      <c r="N51" s="16">
        <v>0.53377925999999998</v>
      </c>
      <c r="O51" s="14" t="s">
        <v>582</v>
      </c>
      <c r="P51" s="16" t="s">
        <v>582</v>
      </c>
      <c r="Q51" s="14">
        <v>10.57888363</v>
      </c>
      <c r="R51" s="16">
        <v>0.61215122</v>
      </c>
      <c r="S51" s="14">
        <v>0</v>
      </c>
      <c r="T51" s="16">
        <v>0</v>
      </c>
      <c r="U51" s="14">
        <v>3.3219275800000001</v>
      </c>
      <c r="V51" s="16">
        <v>0.29380813</v>
      </c>
    </row>
    <row r="52" spans="1:22" x14ac:dyDescent="0.25">
      <c r="A52" s="11" t="s">
        <v>522</v>
      </c>
      <c r="B52" s="13">
        <v>5809</v>
      </c>
      <c r="C52" s="14">
        <f>(88/B52*100)</f>
        <v>1.5148906868652092</v>
      </c>
      <c r="D52" s="15">
        <v>5721</v>
      </c>
      <c r="E52" s="14">
        <v>16.071159309999999</v>
      </c>
      <c r="F52" s="16">
        <v>0.54158004000000004</v>
      </c>
      <c r="G52" s="14">
        <v>26.300935249999998</v>
      </c>
      <c r="H52" s="16">
        <v>0.59941071000000001</v>
      </c>
      <c r="I52" s="14">
        <v>31.406909859999999</v>
      </c>
      <c r="J52" s="16">
        <v>0.62877627999999997</v>
      </c>
      <c r="K52" s="14">
        <v>12.82577985</v>
      </c>
      <c r="L52" s="16">
        <v>0.50618490000000005</v>
      </c>
      <c r="M52" s="14">
        <v>9.9067821400000007</v>
      </c>
      <c r="N52" s="16">
        <v>0.63406980999999996</v>
      </c>
      <c r="O52" s="14" t="s">
        <v>582</v>
      </c>
      <c r="P52" s="16" t="s">
        <v>582</v>
      </c>
      <c r="Q52" s="14">
        <v>0</v>
      </c>
      <c r="R52" s="16">
        <v>0</v>
      </c>
      <c r="S52" s="14">
        <v>0</v>
      </c>
      <c r="T52" s="16">
        <v>0</v>
      </c>
      <c r="U52" s="14">
        <v>3.4884336</v>
      </c>
      <c r="V52" s="16">
        <v>0.27651461999999999</v>
      </c>
    </row>
    <row r="53" spans="1:22" x14ac:dyDescent="0.25">
      <c r="A53" s="11" t="s">
        <v>523</v>
      </c>
      <c r="B53" s="13">
        <v>5571</v>
      </c>
      <c r="C53" s="14">
        <f>(95/B53*100)</f>
        <v>1.7052593789265842</v>
      </c>
      <c r="D53" s="15">
        <v>5476</v>
      </c>
      <c r="E53" s="14">
        <v>19.639746299999999</v>
      </c>
      <c r="F53" s="16">
        <v>0.57183598000000002</v>
      </c>
      <c r="G53" s="14">
        <v>29.83068557</v>
      </c>
      <c r="H53" s="16">
        <v>0.66455439000000005</v>
      </c>
      <c r="I53" s="14">
        <v>29.75694528</v>
      </c>
      <c r="J53" s="16">
        <v>0.68553836000000001</v>
      </c>
      <c r="K53" s="14">
        <v>8.5871352600000002</v>
      </c>
      <c r="L53" s="16">
        <v>0.42470028999999998</v>
      </c>
      <c r="M53" s="14">
        <v>7.8525422599999999</v>
      </c>
      <c r="N53" s="16">
        <v>0.39348066999999998</v>
      </c>
      <c r="O53" s="14" t="s">
        <v>582</v>
      </c>
      <c r="P53" s="16" t="s">
        <v>582</v>
      </c>
      <c r="Q53" s="14">
        <v>0</v>
      </c>
      <c r="R53" s="16">
        <v>0</v>
      </c>
      <c r="S53" s="14">
        <v>0</v>
      </c>
      <c r="T53" s="16">
        <v>0</v>
      </c>
      <c r="U53" s="14">
        <v>4.3329453400000002</v>
      </c>
      <c r="V53" s="16">
        <v>0.25004565000000001</v>
      </c>
    </row>
    <row r="54" spans="1:22" x14ac:dyDescent="0.25">
      <c r="A54" s="11" t="s">
        <v>524</v>
      </c>
      <c r="B54" s="13">
        <v>4740</v>
      </c>
      <c r="C54" s="14">
        <f>(276/B54*100)</f>
        <v>5.8227848101265822</v>
      </c>
      <c r="D54" s="15">
        <v>4464</v>
      </c>
      <c r="E54" s="14">
        <v>39.156507040000001</v>
      </c>
      <c r="F54" s="16">
        <v>1.0346030900000001</v>
      </c>
      <c r="G54" s="14">
        <v>21.387686160000001</v>
      </c>
      <c r="H54" s="16">
        <v>0.69584221000000002</v>
      </c>
      <c r="I54" s="14">
        <v>17.404444439999999</v>
      </c>
      <c r="J54" s="16">
        <v>0.67732769999999998</v>
      </c>
      <c r="K54" s="14">
        <v>5.5494036900000001</v>
      </c>
      <c r="L54" s="16">
        <v>0.43094051999999999</v>
      </c>
      <c r="M54" s="14">
        <v>6.5465917300000003</v>
      </c>
      <c r="N54" s="16">
        <v>0.68854346</v>
      </c>
      <c r="O54" s="14" t="s">
        <v>582</v>
      </c>
      <c r="P54" s="16" t="s">
        <v>582</v>
      </c>
      <c r="Q54" s="14">
        <v>0</v>
      </c>
      <c r="R54" s="16">
        <v>0</v>
      </c>
      <c r="S54" s="14">
        <v>0</v>
      </c>
      <c r="T54" s="16">
        <v>0</v>
      </c>
      <c r="U54" s="14">
        <v>9.9553669500000002</v>
      </c>
      <c r="V54" s="16">
        <v>0.60413013000000004</v>
      </c>
    </row>
    <row r="55" spans="1:22" x14ac:dyDescent="0.25">
      <c r="A55" s="11" t="s">
        <v>525</v>
      </c>
      <c r="B55" s="13">
        <v>5316</v>
      </c>
      <c r="C55" s="14">
        <f>(22/B55*100)</f>
        <v>0.41384499623777277</v>
      </c>
      <c r="D55" s="15">
        <v>5294</v>
      </c>
      <c r="E55" s="14">
        <v>37.797274819999998</v>
      </c>
      <c r="F55" s="16">
        <v>0.81503976</v>
      </c>
      <c r="G55" s="14">
        <v>26.066851199999999</v>
      </c>
      <c r="H55" s="16">
        <v>0.65942977000000003</v>
      </c>
      <c r="I55" s="14">
        <v>25.051427749999998</v>
      </c>
      <c r="J55" s="16">
        <v>0.68462469000000004</v>
      </c>
      <c r="K55" s="14">
        <v>6.8282673999999997</v>
      </c>
      <c r="L55" s="16">
        <v>0.37317341999999998</v>
      </c>
      <c r="M55" s="14">
        <v>0</v>
      </c>
      <c r="N55" s="16">
        <v>0</v>
      </c>
      <c r="O55" s="14" t="s">
        <v>582</v>
      </c>
      <c r="P55" s="16" t="s">
        <v>582</v>
      </c>
      <c r="Q55" s="14">
        <v>0</v>
      </c>
      <c r="R55" s="16">
        <v>0</v>
      </c>
      <c r="S55" s="14">
        <v>0.37906013999999999</v>
      </c>
      <c r="T55" s="16">
        <v>8.7020219999999995E-2</v>
      </c>
      <c r="U55" s="14">
        <v>3.8771186900000001</v>
      </c>
      <c r="V55" s="16">
        <v>0.32531311000000002</v>
      </c>
    </row>
    <row r="56" spans="1:22" x14ac:dyDescent="0.25">
      <c r="A56" s="11" t="s">
        <v>526</v>
      </c>
      <c r="B56" s="13">
        <v>5359</v>
      </c>
      <c r="C56" s="14">
        <f>(77/B56*100)</f>
        <v>1.4368352304534429</v>
      </c>
      <c r="D56" s="15">
        <v>5282</v>
      </c>
      <c r="E56" s="14">
        <v>9.8961798999999999</v>
      </c>
      <c r="F56" s="16">
        <v>0.49977621</v>
      </c>
      <c r="G56" s="14">
        <v>24.440073559999998</v>
      </c>
      <c r="H56" s="16">
        <v>0.77847158999999999</v>
      </c>
      <c r="I56" s="14">
        <v>30.799768159999999</v>
      </c>
      <c r="J56" s="16">
        <v>0.72082986000000004</v>
      </c>
      <c r="K56" s="14">
        <v>6.3201246299999996</v>
      </c>
      <c r="L56" s="16">
        <v>0.41958169000000001</v>
      </c>
      <c r="M56" s="14">
        <v>27.760170609999999</v>
      </c>
      <c r="N56" s="16">
        <v>0.78547328999999999</v>
      </c>
      <c r="O56" s="14" t="s">
        <v>582</v>
      </c>
      <c r="P56" s="16" t="s">
        <v>582</v>
      </c>
      <c r="Q56" s="14">
        <v>0</v>
      </c>
      <c r="R56" s="16">
        <v>0</v>
      </c>
      <c r="S56" s="14">
        <v>0</v>
      </c>
      <c r="T56" s="16">
        <v>0</v>
      </c>
      <c r="U56" s="14">
        <v>0.78368313999999994</v>
      </c>
      <c r="V56" s="16">
        <v>0.12028461999999999</v>
      </c>
    </row>
    <row r="57" spans="1:22" x14ac:dyDescent="0.25">
      <c r="A57" s="11" t="s">
        <v>527</v>
      </c>
      <c r="B57" s="13">
        <v>6513</v>
      </c>
      <c r="C57" s="14">
        <f>(0/B57*100)</f>
        <v>0</v>
      </c>
      <c r="D57" s="15">
        <v>6513</v>
      </c>
      <c r="E57" s="14">
        <v>40.00282309</v>
      </c>
      <c r="F57" s="16">
        <v>0.79290550999999998</v>
      </c>
      <c r="G57" s="14">
        <v>28.56474863</v>
      </c>
      <c r="H57" s="16">
        <v>0.73332942999999995</v>
      </c>
      <c r="I57" s="14">
        <v>24.120555270000001</v>
      </c>
      <c r="J57" s="16">
        <v>0.72528128000000003</v>
      </c>
      <c r="K57" s="14">
        <v>4.1322944599999998</v>
      </c>
      <c r="L57" s="16">
        <v>0.31136371000000002</v>
      </c>
      <c r="M57" s="14">
        <v>0</v>
      </c>
      <c r="N57" s="16">
        <v>0</v>
      </c>
      <c r="O57" s="14" t="s">
        <v>582</v>
      </c>
      <c r="P57" s="16" t="s">
        <v>582</v>
      </c>
      <c r="Q57" s="14">
        <v>0</v>
      </c>
      <c r="R57" s="16">
        <v>0</v>
      </c>
      <c r="S57" s="14">
        <v>0.10101096</v>
      </c>
      <c r="T57" s="16">
        <v>5.0808659999999999E-2</v>
      </c>
      <c r="U57" s="14">
        <v>3.0785675800000001</v>
      </c>
      <c r="V57" s="16">
        <v>0.51204894000000001</v>
      </c>
    </row>
    <row r="58" spans="1:22" x14ac:dyDescent="0.25">
      <c r="A58" s="11" t="s">
        <v>528</v>
      </c>
      <c r="B58" s="13">
        <v>7267</v>
      </c>
      <c r="C58" s="14">
        <f>(10/B58*100)</f>
        <v>0.13760836658868861</v>
      </c>
      <c r="D58" s="15">
        <v>7257</v>
      </c>
      <c r="E58" s="14">
        <v>44.354160899999997</v>
      </c>
      <c r="F58" s="16">
        <v>0.90382238000000004</v>
      </c>
      <c r="G58" s="14">
        <v>28.45003483</v>
      </c>
      <c r="H58" s="16">
        <v>0.76835518000000003</v>
      </c>
      <c r="I58" s="14">
        <v>16.611439669999999</v>
      </c>
      <c r="J58" s="16">
        <v>0.58667815000000001</v>
      </c>
      <c r="K58" s="14">
        <v>5.7347870600000004</v>
      </c>
      <c r="L58" s="16">
        <v>0.36575582000000001</v>
      </c>
      <c r="M58" s="14">
        <v>0</v>
      </c>
      <c r="N58" s="16">
        <v>0</v>
      </c>
      <c r="O58" s="14" t="s">
        <v>582</v>
      </c>
      <c r="P58" s="16" t="s">
        <v>582</v>
      </c>
      <c r="Q58" s="14">
        <v>0</v>
      </c>
      <c r="R58" s="16">
        <v>0</v>
      </c>
      <c r="S58" s="14">
        <v>0.85581828000000004</v>
      </c>
      <c r="T58" s="16">
        <v>0.12064279</v>
      </c>
      <c r="U58" s="14">
        <v>3.99375926</v>
      </c>
      <c r="V58" s="16">
        <v>0.51079912999999999</v>
      </c>
    </row>
    <row r="59" spans="1:22" x14ac:dyDescent="0.25">
      <c r="A59" s="11" t="s">
        <v>529</v>
      </c>
      <c r="B59" s="13">
        <v>4826</v>
      </c>
      <c r="C59" s="14">
        <f>(26/B59*100)</f>
        <v>0.53874844591794446</v>
      </c>
      <c r="D59" s="15">
        <v>4800</v>
      </c>
      <c r="E59" s="14">
        <v>33.977222220000002</v>
      </c>
      <c r="F59" s="16">
        <v>0.84498284000000001</v>
      </c>
      <c r="G59" s="14">
        <v>25.09668018</v>
      </c>
      <c r="H59" s="16">
        <v>0.76276509999999997</v>
      </c>
      <c r="I59" s="14">
        <v>25.82534575</v>
      </c>
      <c r="J59" s="16">
        <v>0.74339297000000004</v>
      </c>
      <c r="K59" s="14">
        <v>10.97755035</v>
      </c>
      <c r="L59" s="16">
        <v>0.52517787999999999</v>
      </c>
      <c r="M59" s="14">
        <v>0</v>
      </c>
      <c r="N59" s="16">
        <v>0</v>
      </c>
      <c r="O59" s="14" t="s">
        <v>582</v>
      </c>
      <c r="P59" s="16" t="s">
        <v>582</v>
      </c>
      <c r="Q59" s="14">
        <v>0</v>
      </c>
      <c r="R59" s="16">
        <v>0</v>
      </c>
      <c r="S59" s="14">
        <v>0.51644614</v>
      </c>
      <c r="T59" s="16">
        <v>0.11982777999999999</v>
      </c>
      <c r="U59" s="14">
        <v>3.6067553600000002</v>
      </c>
      <c r="V59" s="16">
        <v>0.31131415000000001</v>
      </c>
    </row>
    <row r="60" spans="1:22" x14ac:dyDescent="0.25">
      <c r="A60" s="11" t="s">
        <v>530</v>
      </c>
      <c r="B60" s="13">
        <v>4546</v>
      </c>
      <c r="C60" s="14">
        <f>(15/B60*100)</f>
        <v>0.32996040475142985</v>
      </c>
      <c r="D60" s="15">
        <v>4531</v>
      </c>
      <c r="E60" s="14">
        <v>37.433329059999998</v>
      </c>
      <c r="F60" s="16">
        <v>1.1348700700000001</v>
      </c>
      <c r="G60" s="14">
        <v>29.503817640000001</v>
      </c>
      <c r="H60" s="16">
        <v>0.91948711000000005</v>
      </c>
      <c r="I60" s="14">
        <v>22.449729019999999</v>
      </c>
      <c r="J60" s="16">
        <v>0.80694980000000005</v>
      </c>
      <c r="K60" s="14">
        <v>6.4370741599999999</v>
      </c>
      <c r="L60" s="16">
        <v>0.44184561</v>
      </c>
      <c r="M60" s="14">
        <v>0</v>
      </c>
      <c r="N60" s="16">
        <v>0</v>
      </c>
      <c r="O60" s="14" t="s">
        <v>582</v>
      </c>
      <c r="P60" s="16" t="s">
        <v>582</v>
      </c>
      <c r="Q60" s="14">
        <v>0</v>
      </c>
      <c r="R60" s="16">
        <v>0</v>
      </c>
      <c r="S60" s="14">
        <v>0.48477668000000002</v>
      </c>
      <c r="T60" s="16">
        <v>9.8840709999999998E-2</v>
      </c>
      <c r="U60" s="14">
        <v>3.6912734399999998</v>
      </c>
      <c r="V60" s="16">
        <v>0.50458570000000003</v>
      </c>
    </row>
    <row r="61" spans="1:22" x14ac:dyDescent="0.25">
      <c r="A61" s="11" t="s">
        <v>531</v>
      </c>
      <c r="B61" s="13">
        <v>6525</v>
      </c>
      <c r="C61" s="14">
        <f>(150/B61*100)</f>
        <v>2.2988505747126435</v>
      </c>
      <c r="D61" s="15">
        <v>6375</v>
      </c>
      <c r="E61" s="14">
        <v>22.71232212</v>
      </c>
      <c r="F61" s="16">
        <v>0.64150406999999998</v>
      </c>
      <c r="G61" s="14">
        <v>29.139978679999999</v>
      </c>
      <c r="H61" s="16">
        <v>0.72175009999999995</v>
      </c>
      <c r="I61" s="14">
        <v>30.125802539999999</v>
      </c>
      <c r="J61" s="16">
        <v>0.77810477</v>
      </c>
      <c r="K61" s="14">
        <v>10.461634200000001</v>
      </c>
      <c r="L61" s="16">
        <v>0.43831399999999998</v>
      </c>
      <c r="M61" s="14">
        <v>4.8488073800000002</v>
      </c>
      <c r="N61" s="16">
        <v>0.40798919</v>
      </c>
      <c r="O61" s="14" t="s">
        <v>582</v>
      </c>
      <c r="P61" s="16" t="s">
        <v>582</v>
      </c>
      <c r="Q61" s="14">
        <v>0</v>
      </c>
      <c r="R61" s="16">
        <v>0</v>
      </c>
      <c r="S61" s="14">
        <v>0</v>
      </c>
      <c r="T61" s="16">
        <v>0</v>
      </c>
      <c r="U61" s="14">
        <v>2.7114550799999999</v>
      </c>
      <c r="V61" s="16">
        <v>0.27450798999999998</v>
      </c>
    </row>
    <row r="62" spans="1:22" x14ac:dyDescent="0.25">
      <c r="A62" s="11" t="s">
        <v>532</v>
      </c>
      <c r="B62" s="13">
        <v>4476</v>
      </c>
      <c r="C62" s="14">
        <f>(3/B62*100)</f>
        <v>6.7024128686327081E-2</v>
      </c>
      <c r="D62" s="15">
        <v>4473</v>
      </c>
      <c r="E62" s="14">
        <v>9.5511946900000009</v>
      </c>
      <c r="F62" s="16">
        <v>0.47036731999999998</v>
      </c>
      <c r="G62" s="14">
        <v>26.177565550000001</v>
      </c>
      <c r="H62" s="16">
        <v>0.70803570000000005</v>
      </c>
      <c r="I62" s="14">
        <v>42.93302654</v>
      </c>
      <c r="J62" s="16">
        <v>0.75348261999999999</v>
      </c>
      <c r="K62" s="14">
        <v>8.8777306899999999</v>
      </c>
      <c r="L62" s="16">
        <v>0.46324303999999999</v>
      </c>
      <c r="M62" s="14">
        <v>11.675766530000001</v>
      </c>
      <c r="N62" s="16">
        <v>0.40366419999999997</v>
      </c>
      <c r="O62" s="14" t="s">
        <v>582</v>
      </c>
      <c r="P62" s="16" t="s">
        <v>582</v>
      </c>
      <c r="Q62" s="14">
        <v>0</v>
      </c>
      <c r="R62" s="16">
        <v>0</v>
      </c>
      <c r="S62" s="14">
        <v>0</v>
      </c>
      <c r="T62" s="16">
        <v>0</v>
      </c>
      <c r="U62" s="14">
        <v>0.78471599000000003</v>
      </c>
      <c r="V62" s="16">
        <v>0.12867514999999999</v>
      </c>
    </row>
    <row r="63" spans="1:22" x14ac:dyDescent="0.25">
      <c r="A63" s="11" t="s">
        <v>533</v>
      </c>
      <c r="B63" s="13">
        <v>5324</v>
      </c>
      <c r="C63" s="14">
        <f>(13/B63*100)</f>
        <v>0.24417731029301279</v>
      </c>
      <c r="D63" s="15">
        <v>5311</v>
      </c>
      <c r="E63" s="14">
        <v>27.208192789999998</v>
      </c>
      <c r="F63" s="16">
        <v>0.70527921000000005</v>
      </c>
      <c r="G63" s="14">
        <v>27.011706459999999</v>
      </c>
      <c r="H63" s="16">
        <v>0.59935576999999995</v>
      </c>
      <c r="I63" s="14">
        <v>27.349937279999999</v>
      </c>
      <c r="J63" s="16">
        <v>0.64384644999999996</v>
      </c>
      <c r="K63" s="14">
        <v>8.5274806699999992</v>
      </c>
      <c r="L63" s="16">
        <v>0.40616373</v>
      </c>
      <c r="M63" s="14">
        <v>0</v>
      </c>
      <c r="N63" s="16">
        <v>0</v>
      </c>
      <c r="O63" s="14" t="s">
        <v>582</v>
      </c>
      <c r="P63" s="16" t="s">
        <v>582</v>
      </c>
      <c r="Q63" s="14">
        <v>4.1378529999999997E-2</v>
      </c>
      <c r="R63" s="16">
        <v>2.938062E-2</v>
      </c>
      <c r="S63" s="14">
        <v>0.10178145</v>
      </c>
      <c r="T63" s="16">
        <v>4.3968800000000002E-2</v>
      </c>
      <c r="U63" s="14">
        <v>9.7595228299999999</v>
      </c>
      <c r="V63" s="16">
        <v>0.37717464000000001</v>
      </c>
    </row>
    <row r="64" spans="1:22" x14ac:dyDescent="0.25">
      <c r="A64" s="11" t="s">
        <v>534</v>
      </c>
      <c r="B64" s="13">
        <v>3634</v>
      </c>
      <c r="C64" s="14">
        <f>(3/B64*100)</f>
        <v>8.2553659878921298E-2</v>
      </c>
      <c r="D64" s="15">
        <v>3631</v>
      </c>
      <c r="E64" s="14">
        <v>22.219751389999999</v>
      </c>
      <c r="F64" s="16">
        <v>0.67514063999999996</v>
      </c>
      <c r="G64" s="14">
        <v>34.015945479999999</v>
      </c>
      <c r="H64" s="16">
        <v>0.78552836000000004</v>
      </c>
      <c r="I64" s="14">
        <v>29.126774749999999</v>
      </c>
      <c r="J64" s="16">
        <v>0.72389740999999996</v>
      </c>
      <c r="K64" s="14">
        <v>10.92873303</v>
      </c>
      <c r="L64" s="16">
        <v>0.45640363</v>
      </c>
      <c r="M64" s="14">
        <v>0</v>
      </c>
      <c r="N64" s="16">
        <v>0</v>
      </c>
      <c r="O64" s="14" t="s">
        <v>582</v>
      </c>
      <c r="P64" s="16" t="s">
        <v>582</v>
      </c>
      <c r="Q64" s="14">
        <v>0</v>
      </c>
      <c r="R64" s="16">
        <v>0</v>
      </c>
      <c r="S64" s="14">
        <v>0.13460817999999999</v>
      </c>
      <c r="T64" s="16">
        <v>6.0423619999999997E-2</v>
      </c>
      <c r="U64" s="14">
        <v>3.5741871700000001</v>
      </c>
      <c r="V64" s="16">
        <v>0.31133643999999999</v>
      </c>
    </row>
    <row r="65" spans="1:22" x14ac:dyDescent="0.25">
      <c r="A65" s="11" t="s">
        <v>535</v>
      </c>
      <c r="B65" s="13">
        <v>5325</v>
      </c>
      <c r="C65" s="14">
        <f>(14/B65*100)</f>
        <v>0.26291079812206569</v>
      </c>
      <c r="D65" s="15">
        <v>5311</v>
      </c>
      <c r="E65" s="14">
        <v>45.163146679999997</v>
      </c>
      <c r="F65" s="16">
        <v>0.91149696999999996</v>
      </c>
      <c r="G65" s="14">
        <v>25.954487060000002</v>
      </c>
      <c r="H65" s="16">
        <v>0.73406020999999999</v>
      </c>
      <c r="I65" s="14">
        <v>21.809947390000001</v>
      </c>
      <c r="J65" s="16">
        <v>0.73543723000000005</v>
      </c>
      <c r="K65" s="14">
        <v>3.41847236</v>
      </c>
      <c r="L65" s="16">
        <v>0.31467803</v>
      </c>
      <c r="M65" s="14">
        <v>0</v>
      </c>
      <c r="N65" s="16">
        <v>0</v>
      </c>
      <c r="O65" s="14" t="s">
        <v>582</v>
      </c>
      <c r="P65" s="16" t="s">
        <v>582</v>
      </c>
      <c r="Q65" s="14">
        <v>0.23515775999999999</v>
      </c>
      <c r="R65" s="16">
        <v>6.4827979999999993E-2</v>
      </c>
      <c r="S65" s="14">
        <v>0</v>
      </c>
      <c r="T65" s="16">
        <v>0</v>
      </c>
      <c r="U65" s="14">
        <v>3.41878875</v>
      </c>
      <c r="V65" s="16">
        <v>0.29508475000000001</v>
      </c>
    </row>
    <row r="66" spans="1:22" x14ac:dyDescent="0.25">
      <c r="A66" s="11" t="s">
        <v>536</v>
      </c>
      <c r="B66" s="13">
        <v>5665</v>
      </c>
      <c r="C66" s="14">
        <f>(82/B66*100)</f>
        <v>1.4474845542806707</v>
      </c>
      <c r="D66" s="15">
        <v>5583</v>
      </c>
      <c r="E66" s="14">
        <v>15.499325880000001</v>
      </c>
      <c r="F66" s="16">
        <v>0.48594960999999998</v>
      </c>
      <c r="G66" s="14">
        <v>20.630827700000001</v>
      </c>
      <c r="H66" s="16">
        <v>0.53864652000000002</v>
      </c>
      <c r="I66" s="14">
        <v>26.915042450000001</v>
      </c>
      <c r="J66" s="16">
        <v>0.59579280000000001</v>
      </c>
      <c r="K66" s="14">
        <v>16.086368499999999</v>
      </c>
      <c r="L66" s="16">
        <v>0.53723156999999999</v>
      </c>
      <c r="M66" s="14">
        <v>11.135823889999999</v>
      </c>
      <c r="N66" s="16">
        <v>0.36733463999999999</v>
      </c>
      <c r="O66" s="14" t="s">
        <v>582</v>
      </c>
      <c r="P66" s="16" t="s">
        <v>582</v>
      </c>
      <c r="Q66" s="14">
        <v>0</v>
      </c>
      <c r="R66" s="16">
        <v>0</v>
      </c>
      <c r="S66" s="14">
        <v>0</v>
      </c>
      <c r="T66" s="16">
        <v>0</v>
      </c>
      <c r="U66" s="14">
        <v>9.7326115800000004</v>
      </c>
      <c r="V66" s="16">
        <v>0.41174754000000002</v>
      </c>
    </row>
    <row r="67" spans="1:22" x14ac:dyDescent="0.25">
      <c r="A67" s="11" t="s">
        <v>537</v>
      </c>
      <c r="B67" s="13">
        <v>6971</v>
      </c>
      <c r="C67" s="14">
        <f>(480/B67*100)</f>
        <v>6.8856692009754692</v>
      </c>
      <c r="D67" s="15">
        <v>6491</v>
      </c>
      <c r="E67" s="14">
        <v>33.984127479999998</v>
      </c>
      <c r="F67" s="16">
        <v>0.69230639000000005</v>
      </c>
      <c r="G67" s="14">
        <v>28.474705490000002</v>
      </c>
      <c r="H67" s="16">
        <v>0.60882866999999996</v>
      </c>
      <c r="I67" s="14">
        <v>22.879946029999999</v>
      </c>
      <c r="J67" s="16">
        <v>0.63223481000000004</v>
      </c>
      <c r="K67" s="14">
        <v>5.4503128500000004</v>
      </c>
      <c r="L67" s="16">
        <v>0.34250905999999998</v>
      </c>
      <c r="M67" s="14">
        <v>5.3457863000000003</v>
      </c>
      <c r="N67" s="16">
        <v>0.44287100000000001</v>
      </c>
      <c r="O67" s="14" t="s">
        <v>582</v>
      </c>
      <c r="P67" s="16" t="s">
        <v>582</v>
      </c>
      <c r="Q67" s="14">
        <v>0</v>
      </c>
      <c r="R67" s="16">
        <v>0</v>
      </c>
      <c r="S67" s="14">
        <v>0</v>
      </c>
      <c r="T67" s="16">
        <v>0</v>
      </c>
      <c r="U67" s="14">
        <v>3.86512185</v>
      </c>
      <c r="V67" s="16">
        <v>0.28841519999999998</v>
      </c>
    </row>
    <row r="68" spans="1:22" x14ac:dyDescent="0.25">
      <c r="A68" s="11" t="s">
        <v>538</v>
      </c>
      <c r="B68" s="13">
        <v>12083</v>
      </c>
      <c r="C68" s="14">
        <f>(30/B68*100)</f>
        <v>0.2482827112472068</v>
      </c>
      <c r="D68" s="15">
        <v>12053</v>
      </c>
      <c r="E68" s="14">
        <v>24.32394811</v>
      </c>
      <c r="F68" s="16">
        <v>0.37911961999999999</v>
      </c>
      <c r="G68" s="14">
        <v>27.048293900000001</v>
      </c>
      <c r="H68" s="16">
        <v>0.41039385</v>
      </c>
      <c r="I68" s="14">
        <v>21.473615519999999</v>
      </c>
      <c r="J68" s="16">
        <v>0.38682836999999998</v>
      </c>
      <c r="K68" s="14">
        <v>6.8856239199999996</v>
      </c>
      <c r="L68" s="16">
        <v>0.25070473999999998</v>
      </c>
      <c r="M68" s="14">
        <v>14.943834799999999</v>
      </c>
      <c r="N68" s="16">
        <v>0.29651817000000003</v>
      </c>
      <c r="O68" s="14" t="s">
        <v>582</v>
      </c>
      <c r="P68" s="16" t="s">
        <v>582</v>
      </c>
      <c r="Q68" s="14">
        <v>0</v>
      </c>
      <c r="R68" s="16">
        <v>0</v>
      </c>
      <c r="S68" s="14">
        <v>0</v>
      </c>
      <c r="T68" s="16">
        <v>0</v>
      </c>
      <c r="U68" s="14">
        <v>5.3246837600000001</v>
      </c>
      <c r="V68" s="16">
        <v>0.19577979000000001</v>
      </c>
    </row>
    <row r="69" spans="1:22" x14ac:dyDescent="0.25">
      <c r="A69" s="11" t="s">
        <v>539</v>
      </c>
      <c r="B69" s="13">
        <v>4876</v>
      </c>
      <c r="C69" s="14">
        <f>(0/B69*100)</f>
        <v>0</v>
      </c>
      <c r="D69" s="15">
        <v>4876</v>
      </c>
      <c r="E69" s="14">
        <v>24.568051910000001</v>
      </c>
      <c r="F69" s="16">
        <v>0.80318023999999999</v>
      </c>
      <c r="G69" s="14">
        <v>26.261680089999999</v>
      </c>
      <c r="H69" s="16">
        <v>0.65541715</v>
      </c>
      <c r="I69" s="14">
        <v>36.658765129999999</v>
      </c>
      <c r="J69" s="16">
        <v>0.94487938999999999</v>
      </c>
      <c r="K69" s="14">
        <v>11.97201171</v>
      </c>
      <c r="L69" s="16">
        <v>0.51130134999999999</v>
      </c>
      <c r="M69" s="14">
        <v>0</v>
      </c>
      <c r="N69" s="16">
        <v>0</v>
      </c>
      <c r="O69" s="14" t="s">
        <v>582</v>
      </c>
      <c r="P69" s="16" t="s">
        <v>582</v>
      </c>
      <c r="Q69" s="14">
        <v>0</v>
      </c>
      <c r="R69" s="16">
        <v>0</v>
      </c>
      <c r="S69" s="14">
        <v>0</v>
      </c>
      <c r="T69" s="16">
        <v>0</v>
      </c>
      <c r="U69" s="14">
        <v>0.53949115999999997</v>
      </c>
      <c r="V69" s="16">
        <v>0.16882005</v>
      </c>
    </row>
    <row r="70" spans="1:22" x14ac:dyDescent="0.25">
      <c r="A70" s="11" t="s">
        <v>540</v>
      </c>
      <c r="B70" s="13">
        <v>6036</v>
      </c>
      <c r="C70" s="14">
        <f>(223/B70*100)</f>
        <v>3.6944996686547382</v>
      </c>
      <c r="D70" s="15">
        <v>5813</v>
      </c>
      <c r="E70" s="14">
        <v>28.87909754</v>
      </c>
      <c r="F70" s="16">
        <v>0.97434942000000002</v>
      </c>
      <c r="G70" s="14">
        <v>32.202740419999998</v>
      </c>
      <c r="H70" s="16">
        <v>0.67579553999999997</v>
      </c>
      <c r="I70" s="14">
        <v>24.780313410000002</v>
      </c>
      <c r="J70" s="16">
        <v>0.74028912000000002</v>
      </c>
      <c r="K70" s="14">
        <v>5.2940197900000001</v>
      </c>
      <c r="L70" s="16">
        <v>0.35141276999999999</v>
      </c>
      <c r="M70" s="14">
        <v>4.3266809899999998</v>
      </c>
      <c r="N70" s="16">
        <v>0.28253083000000001</v>
      </c>
      <c r="O70" s="14" t="s">
        <v>582</v>
      </c>
      <c r="P70" s="16" t="s">
        <v>582</v>
      </c>
      <c r="Q70" s="14">
        <v>0</v>
      </c>
      <c r="R70" s="16">
        <v>0</v>
      </c>
      <c r="S70" s="14">
        <v>0</v>
      </c>
      <c r="T70" s="16">
        <v>0</v>
      </c>
      <c r="U70" s="14">
        <v>4.5171478499999997</v>
      </c>
      <c r="V70" s="16">
        <v>0.39530084999999998</v>
      </c>
    </row>
    <row r="71" spans="1:22" x14ac:dyDescent="0.25">
      <c r="A71" s="11" t="s">
        <v>541</v>
      </c>
      <c r="B71" s="13">
        <v>6115</v>
      </c>
      <c r="C71" s="14">
        <f>(23/B71*100)</f>
        <v>0.3761242845461979</v>
      </c>
      <c r="D71" s="15">
        <v>6092</v>
      </c>
      <c r="E71" s="14">
        <v>13.54359715</v>
      </c>
      <c r="F71" s="16">
        <v>0.47815593000000001</v>
      </c>
      <c r="G71" s="14">
        <v>30.754275939999999</v>
      </c>
      <c r="H71" s="16">
        <v>0.54499746000000004</v>
      </c>
      <c r="I71" s="14">
        <v>36.396171809999998</v>
      </c>
      <c r="J71" s="16">
        <v>0.69749424000000004</v>
      </c>
      <c r="K71" s="14">
        <v>12.98968945</v>
      </c>
      <c r="L71" s="16">
        <v>0.43107844000000001</v>
      </c>
      <c r="M71" s="14">
        <v>5.67548225</v>
      </c>
      <c r="N71" s="16">
        <v>0.27705200000000002</v>
      </c>
      <c r="O71" s="14" t="s">
        <v>582</v>
      </c>
      <c r="P71" s="16" t="s">
        <v>582</v>
      </c>
      <c r="Q71" s="14">
        <v>0</v>
      </c>
      <c r="R71" s="16">
        <v>0</v>
      </c>
      <c r="S71" s="14">
        <v>0</v>
      </c>
      <c r="T71" s="16">
        <v>0</v>
      </c>
      <c r="U71" s="14">
        <v>0.6407834</v>
      </c>
      <c r="V71" s="16">
        <v>9.7519659999999994E-2</v>
      </c>
    </row>
    <row r="72" spans="1:22" x14ac:dyDescent="0.25">
      <c r="A72" s="11" t="s">
        <v>542</v>
      </c>
      <c r="B72" s="13">
        <v>7708</v>
      </c>
      <c r="C72" s="14">
        <f>(5/B72*100)</f>
        <v>6.4867669953295279E-2</v>
      </c>
      <c r="D72" s="15">
        <v>7703</v>
      </c>
      <c r="E72" s="14">
        <v>11.449295469999999</v>
      </c>
      <c r="F72" s="16">
        <v>0.39269024000000002</v>
      </c>
      <c r="G72" s="14">
        <v>20.652570010000002</v>
      </c>
      <c r="H72" s="16">
        <v>0.58200023999999995</v>
      </c>
      <c r="I72" s="14">
        <v>43.326219780000002</v>
      </c>
      <c r="J72" s="16">
        <v>0.76810482000000002</v>
      </c>
      <c r="K72" s="14">
        <v>16.06221253</v>
      </c>
      <c r="L72" s="16">
        <v>0.53508250000000002</v>
      </c>
      <c r="M72" s="14">
        <v>8.2003239800000003</v>
      </c>
      <c r="N72" s="16">
        <v>0.96499683000000003</v>
      </c>
      <c r="O72" s="14" t="s">
        <v>582</v>
      </c>
      <c r="P72" s="16" t="s">
        <v>582</v>
      </c>
      <c r="Q72" s="14">
        <v>0</v>
      </c>
      <c r="R72" s="16">
        <v>0</v>
      </c>
      <c r="S72" s="14">
        <v>0</v>
      </c>
      <c r="T72" s="16">
        <v>0</v>
      </c>
      <c r="U72" s="14">
        <v>0.30937822999999998</v>
      </c>
      <c r="V72" s="16">
        <v>6.3807959999999997E-2</v>
      </c>
    </row>
    <row r="73" spans="1:22" x14ac:dyDescent="0.25">
      <c r="A73" s="11" t="s">
        <v>543</v>
      </c>
      <c r="B73" s="13">
        <v>8249</v>
      </c>
      <c r="C73" s="14">
        <f>(166/B73*100)</f>
        <v>2.0123651351678991</v>
      </c>
      <c r="D73" s="15">
        <v>8083</v>
      </c>
      <c r="E73" s="14">
        <v>6.4030356599999996</v>
      </c>
      <c r="F73" s="16">
        <v>0.360871</v>
      </c>
      <c r="G73" s="14">
        <v>14.69176581</v>
      </c>
      <c r="H73" s="16">
        <v>0.50691403999999995</v>
      </c>
      <c r="I73" s="14">
        <v>47.334854270000001</v>
      </c>
      <c r="J73" s="16">
        <v>0.73622715000000005</v>
      </c>
      <c r="K73" s="14">
        <v>18.738984439999999</v>
      </c>
      <c r="L73" s="16">
        <v>0.60936014000000005</v>
      </c>
      <c r="M73" s="14">
        <v>11.48330339</v>
      </c>
      <c r="N73" s="16">
        <v>0.72301694000000005</v>
      </c>
      <c r="O73" s="14" t="s">
        <v>582</v>
      </c>
      <c r="P73" s="16" t="s">
        <v>582</v>
      </c>
      <c r="Q73" s="14">
        <v>0</v>
      </c>
      <c r="R73" s="16">
        <v>0</v>
      </c>
      <c r="S73" s="14">
        <v>0</v>
      </c>
      <c r="T73" s="16">
        <v>0</v>
      </c>
      <c r="U73" s="14">
        <v>1.34805643</v>
      </c>
      <c r="V73" s="16">
        <v>0.22044430000000001</v>
      </c>
    </row>
    <row r="74" spans="1:22" x14ac:dyDescent="0.25">
      <c r="A74" s="11" t="s">
        <v>544</v>
      </c>
      <c r="B74" s="13">
        <v>4692</v>
      </c>
      <c r="C74" s="14">
        <f>(82/B74*100)</f>
        <v>1.7476555839727195</v>
      </c>
      <c r="D74" s="15">
        <v>4610</v>
      </c>
      <c r="E74" s="14">
        <v>24.97009482</v>
      </c>
      <c r="F74" s="16">
        <v>0.71167329000000001</v>
      </c>
      <c r="G74" s="14">
        <v>26.025254189999998</v>
      </c>
      <c r="H74" s="16">
        <v>0.75933196000000003</v>
      </c>
      <c r="I74" s="14">
        <v>29.644755790000001</v>
      </c>
      <c r="J74" s="16">
        <v>0.72628978</v>
      </c>
      <c r="K74" s="14">
        <v>12.551248129999999</v>
      </c>
      <c r="L74" s="16">
        <v>0.50651345999999997</v>
      </c>
      <c r="M74" s="14">
        <v>0</v>
      </c>
      <c r="N74" s="16">
        <v>0</v>
      </c>
      <c r="O74" s="14" t="s">
        <v>582</v>
      </c>
      <c r="P74" s="16" t="s">
        <v>582</v>
      </c>
      <c r="Q74" s="14">
        <v>0</v>
      </c>
      <c r="R74" s="16">
        <v>0</v>
      </c>
      <c r="S74" s="14">
        <v>4.9045239999999997E-2</v>
      </c>
      <c r="T74" s="16">
        <v>2.8509650000000001E-2</v>
      </c>
      <c r="U74" s="14">
        <v>6.7596018300000003</v>
      </c>
      <c r="V74" s="16">
        <v>0.40389901</v>
      </c>
    </row>
    <row r="75" spans="1:22" x14ac:dyDescent="0.25">
      <c r="A75" s="11" t="s">
        <v>545</v>
      </c>
      <c r="B75" s="13">
        <v>5375</v>
      </c>
      <c r="C75" s="14">
        <f>(259/B75*100)</f>
        <v>4.8186046511627909</v>
      </c>
      <c r="D75" s="15">
        <v>5116</v>
      </c>
      <c r="E75" s="14">
        <v>28.00260287</v>
      </c>
      <c r="F75" s="16">
        <v>0.76275398999999999</v>
      </c>
      <c r="G75" s="14">
        <v>25.231765729999999</v>
      </c>
      <c r="H75" s="16">
        <v>0.57573865000000002</v>
      </c>
      <c r="I75" s="14">
        <v>23.856259770000001</v>
      </c>
      <c r="J75" s="16">
        <v>0.65299295000000002</v>
      </c>
      <c r="K75" s="14">
        <v>6.5297464999999999</v>
      </c>
      <c r="L75" s="16">
        <v>0.38593905000000001</v>
      </c>
      <c r="M75" s="14">
        <v>8.2993948100000008</v>
      </c>
      <c r="N75" s="16">
        <v>0.72809756000000003</v>
      </c>
      <c r="O75" s="14" t="s">
        <v>582</v>
      </c>
      <c r="P75" s="16" t="s">
        <v>582</v>
      </c>
      <c r="Q75" s="14">
        <v>0</v>
      </c>
      <c r="R75" s="16">
        <v>0</v>
      </c>
      <c r="S75" s="14">
        <v>0</v>
      </c>
      <c r="T75" s="16">
        <v>0</v>
      </c>
      <c r="U75" s="14">
        <v>8.0802303299999991</v>
      </c>
      <c r="V75" s="16">
        <v>0.52051283999999998</v>
      </c>
    </row>
    <row r="76" spans="1:22" x14ac:dyDescent="0.25">
      <c r="A76" s="11" t="s">
        <v>546</v>
      </c>
      <c r="B76" s="13">
        <v>14167</v>
      </c>
      <c r="C76" s="14">
        <f>(233/B76*100)</f>
        <v>1.6446671843015459</v>
      </c>
      <c r="D76" s="15">
        <v>13934</v>
      </c>
      <c r="E76" s="14">
        <v>27.699626859999999</v>
      </c>
      <c r="F76" s="16">
        <v>0.54402720999999998</v>
      </c>
      <c r="G76" s="14">
        <v>27.216958720000001</v>
      </c>
      <c r="H76" s="16">
        <v>0.45625390999999998</v>
      </c>
      <c r="I76" s="14">
        <v>22.227544989999998</v>
      </c>
      <c r="J76" s="16">
        <v>0.44846873999999998</v>
      </c>
      <c r="K76" s="14">
        <v>7.5171310599999996</v>
      </c>
      <c r="L76" s="16">
        <v>0.33039001000000001</v>
      </c>
      <c r="M76" s="14">
        <v>12.057652900000001</v>
      </c>
      <c r="N76" s="16">
        <v>0.48522748999999998</v>
      </c>
      <c r="O76" s="14" t="s">
        <v>582</v>
      </c>
      <c r="P76" s="16" t="s">
        <v>582</v>
      </c>
      <c r="Q76" s="14">
        <v>0</v>
      </c>
      <c r="R76" s="16">
        <v>0</v>
      </c>
      <c r="S76" s="14">
        <v>0</v>
      </c>
      <c r="T76" s="16">
        <v>0</v>
      </c>
      <c r="U76" s="14">
        <v>3.2810854699999998</v>
      </c>
      <c r="V76" s="16">
        <v>0.22969173000000001</v>
      </c>
    </row>
    <row r="77" spans="1:22" x14ac:dyDescent="0.25">
      <c r="A77" s="11" t="s">
        <v>547</v>
      </c>
      <c r="B77" s="13">
        <v>6062</v>
      </c>
      <c r="C77" s="14">
        <f>(201/B77*100)</f>
        <v>3.3157373804025072</v>
      </c>
      <c r="D77" s="15">
        <v>5861</v>
      </c>
      <c r="E77" s="14">
        <v>10.69433598</v>
      </c>
      <c r="F77" s="16">
        <v>0.41655828</v>
      </c>
      <c r="G77" s="14">
        <v>17.929089300000001</v>
      </c>
      <c r="H77" s="16">
        <v>0.56543622000000004</v>
      </c>
      <c r="I77" s="14">
        <v>30.949097479999999</v>
      </c>
      <c r="J77" s="16">
        <v>0.63738397000000002</v>
      </c>
      <c r="K77" s="14">
        <v>16.590677589999999</v>
      </c>
      <c r="L77" s="16">
        <v>0.49908656000000001</v>
      </c>
      <c r="M77" s="14">
        <v>11.53011268</v>
      </c>
      <c r="N77" s="16">
        <v>0.59986209000000001</v>
      </c>
      <c r="O77" s="14" t="s">
        <v>582</v>
      </c>
      <c r="P77" s="16" t="s">
        <v>582</v>
      </c>
      <c r="Q77" s="14">
        <v>0</v>
      </c>
      <c r="R77" s="16">
        <v>0</v>
      </c>
      <c r="S77" s="14">
        <v>0</v>
      </c>
      <c r="T77" s="16">
        <v>0</v>
      </c>
      <c r="U77" s="14">
        <v>12.306686969999999</v>
      </c>
      <c r="V77" s="16">
        <v>0.54245259000000001</v>
      </c>
    </row>
    <row r="78" spans="1:22" x14ac:dyDescent="0.25">
      <c r="A78" s="11" t="s">
        <v>548</v>
      </c>
      <c r="B78" s="13">
        <v>5826</v>
      </c>
      <c r="C78" s="14">
        <f>(0/B78*100)</f>
        <v>0</v>
      </c>
      <c r="D78" s="15">
        <v>5826</v>
      </c>
      <c r="E78" s="14">
        <v>33.92742981</v>
      </c>
      <c r="F78" s="16">
        <v>0.80395032</v>
      </c>
      <c r="G78" s="14">
        <v>32.36682897</v>
      </c>
      <c r="H78" s="16">
        <v>0.69676680999999996</v>
      </c>
      <c r="I78" s="14">
        <v>29.49658552</v>
      </c>
      <c r="J78" s="16">
        <v>0.84072577999999998</v>
      </c>
      <c r="K78" s="14">
        <v>3.85908893</v>
      </c>
      <c r="L78" s="16">
        <v>0.31898473999999999</v>
      </c>
      <c r="M78" s="14">
        <v>0</v>
      </c>
      <c r="N78" s="16">
        <v>0</v>
      </c>
      <c r="O78" s="14" t="s">
        <v>582</v>
      </c>
      <c r="P78" s="16" t="s">
        <v>582</v>
      </c>
      <c r="Q78" s="14">
        <v>2.4295359999999998E-2</v>
      </c>
      <c r="R78" s="16">
        <v>2.426712E-2</v>
      </c>
      <c r="S78" s="14">
        <v>1.650389E-2</v>
      </c>
      <c r="T78" s="16">
        <v>1.6737390000000001E-2</v>
      </c>
      <c r="U78" s="14">
        <v>0.30926753000000001</v>
      </c>
      <c r="V78" s="16">
        <v>7.6649129999999996E-2</v>
      </c>
    </row>
    <row r="79" spans="1:22" ht="24.95" customHeight="1" x14ac:dyDescent="0.25">
      <c r="A79" s="11" t="s">
        <v>549</v>
      </c>
      <c r="B79" s="13">
        <v>1657</v>
      </c>
      <c r="C79" s="14">
        <f>(41/B79*100)</f>
        <v>2.4743512371756187</v>
      </c>
      <c r="D79" s="15">
        <v>1616</v>
      </c>
      <c r="E79" s="14">
        <v>21.410226659999999</v>
      </c>
      <c r="F79" s="16">
        <v>1.2124897800000001</v>
      </c>
      <c r="G79" s="14">
        <v>29.65183931</v>
      </c>
      <c r="H79" s="16">
        <v>1.29856232</v>
      </c>
      <c r="I79" s="14">
        <v>32.826627520000002</v>
      </c>
      <c r="J79" s="16">
        <v>1.3876230000000001</v>
      </c>
      <c r="K79" s="14">
        <v>13.229458709999999</v>
      </c>
      <c r="L79" s="16">
        <v>1.1624691</v>
      </c>
      <c r="M79" s="14">
        <v>0</v>
      </c>
      <c r="N79" s="16">
        <v>0</v>
      </c>
      <c r="O79" s="14" t="s">
        <v>582</v>
      </c>
      <c r="P79" s="16" t="s">
        <v>582</v>
      </c>
      <c r="Q79" s="14">
        <v>0</v>
      </c>
      <c r="R79" s="16">
        <v>0</v>
      </c>
      <c r="S79" s="14">
        <v>0</v>
      </c>
      <c r="T79" s="16">
        <v>0</v>
      </c>
      <c r="U79" s="14">
        <v>2.8818477900000001</v>
      </c>
      <c r="V79" s="16">
        <v>0.52500530999999995</v>
      </c>
    </row>
    <row r="80" spans="1:22" x14ac:dyDescent="0.25">
      <c r="A80" s="11" t="s">
        <v>550</v>
      </c>
      <c r="B80" s="13">
        <v>7841</v>
      </c>
      <c r="C80" s="14">
        <f>(0/B80*100)</f>
        <v>0</v>
      </c>
      <c r="D80" s="15">
        <v>7841</v>
      </c>
      <c r="E80" s="14">
        <v>45.518488920000003</v>
      </c>
      <c r="F80" s="16">
        <v>0.93431622999999997</v>
      </c>
      <c r="G80" s="14">
        <v>36.630301279999998</v>
      </c>
      <c r="H80" s="16">
        <v>0.86122261</v>
      </c>
      <c r="I80" s="14">
        <v>15.43127855</v>
      </c>
      <c r="J80" s="16">
        <v>0.59058184000000002</v>
      </c>
      <c r="K80" s="14">
        <v>2.2279615399999999</v>
      </c>
      <c r="L80" s="16">
        <v>0.20930273999999999</v>
      </c>
      <c r="M80" s="14">
        <v>0</v>
      </c>
      <c r="N80" s="16">
        <v>0</v>
      </c>
      <c r="O80" s="14" t="s">
        <v>582</v>
      </c>
      <c r="P80" s="16" t="s">
        <v>582</v>
      </c>
      <c r="Q80" s="14">
        <v>0</v>
      </c>
      <c r="R80" s="16">
        <v>0</v>
      </c>
      <c r="S80" s="14">
        <v>1.7029200000000001E-2</v>
      </c>
      <c r="T80" s="16">
        <v>1.6995909999999999E-2</v>
      </c>
      <c r="U80" s="14">
        <v>0.17494050999999999</v>
      </c>
      <c r="V80" s="16">
        <v>5.9094130000000002E-2</v>
      </c>
    </row>
    <row r="81" spans="1:22" x14ac:dyDescent="0.25">
      <c r="A81" s="19" t="s">
        <v>551</v>
      </c>
      <c r="B81" s="13">
        <v>8861</v>
      </c>
      <c r="C81" s="14">
        <f>(78/B81*100)</f>
        <v>0.88026182146484599</v>
      </c>
      <c r="D81" s="15">
        <v>8783</v>
      </c>
      <c r="E81" s="14">
        <v>30.88227401</v>
      </c>
      <c r="F81" s="16">
        <v>0.82280355000000005</v>
      </c>
      <c r="G81" s="14">
        <v>26.689836660000001</v>
      </c>
      <c r="H81" s="16">
        <v>0.60672508000000003</v>
      </c>
      <c r="I81" s="14">
        <v>27.92681597</v>
      </c>
      <c r="J81" s="16">
        <v>0.73247625999999999</v>
      </c>
      <c r="K81" s="14">
        <v>3.18337651</v>
      </c>
      <c r="L81" s="16">
        <v>0.34432570000000001</v>
      </c>
      <c r="M81" s="14">
        <v>10.524507789999999</v>
      </c>
      <c r="N81" s="16">
        <v>0.71870358000000001</v>
      </c>
      <c r="O81" s="14" t="s">
        <v>582</v>
      </c>
      <c r="P81" s="16" t="s">
        <v>582</v>
      </c>
      <c r="Q81" s="14">
        <v>0</v>
      </c>
      <c r="R81" s="16">
        <v>0</v>
      </c>
      <c r="S81" s="14">
        <v>0</v>
      </c>
      <c r="T81" s="16">
        <v>0</v>
      </c>
      <c r="U81" s="14">
        <v>0.79318904999999995</v>
      </c>
      <c r="V81" s="16">
        <v>0.11868734</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785</v>
      </c>
      <c r="F4" s="22"/>
      <c r="G4" s="21" t="s">
        <v>786</v>
      </c>
      <c r="H4" s="22"/>
      <c r="I4" s="21" t="s">
        <v>787</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(566/B7*100)</f>
        <v>3.8953888506538199</v>
      </c>
      <c r="D7" s="15">
        <v>13964</v>
      </c>
      <c r="E7" s="14">
        <v>7.9562320599999996</v>
      </c>
      <c r="F7" s="16">
        <v>0.27151154999999999</v>
      </c>
      <c r="G7" s="14">
        <v>22.639682499999999</v>
      </c>
      <c r="H7" s="16">
        <v>0.49343353000000001</v>
      </c>
      <c r="I7" s="14">
        <v>38.202390749999999</v>
      </c>
      <c r="J7" s="16">
        <v>0.52897541999999997</v>
      </c>
      <c r="K7" s="14">
        <v>13.81404547</v>
      </c>
      <c r="L7" s="16">
        <v>0.43268456999999999</v>
      </c>
      <c r="M7" s="14">
        <v>14.71754432</v>
      </c>
      <c r="N7" s="16">
        <v>0.49760631</v>
      </c>
      <c r="O7" s="14" t="s">
        <v>582</v>
      </c>
      <c r="P7" s="16" t="s">
        <v>582</v>
      </c>
      <c r="Q7" s="14">
        <v>0</v>
      </c>
      <c r="R7" s="16">
        <v>0</v>
      </c>
      <c r="S7" s="14">
        <v>0</v>
      </c>
      <c r="T7" s="16">
        <v>0</v>
      </c>
      <c r="U7" s="14">
        <v>2.6701049100000001</v>
      </c>
      <c r="V7" s="16">
        <v>0.14676054999999999</v>
      </c>
    </row>
    <row r="8" spans="1:22" x14ac:dyDescent="0.25">
      <c r="A8" s="11" t="s">
        <v>478</v>
      </c>
      <c r="B8" s="13">
        <v>7007</v>
      </c>
      <c r="C8" s="14">
        <f>(58/B8*100)</f>
        <v>0.82774368488654193</v>
      </c>
      <c r="D8" s="15">
        <v>6949</v>
      </c>
      <c r="E8" s="14">
        <v>5.08130945</v>
      </c>
      <c r="F8" s="16">
        <v>0.36950039000000001</v>
      </c>
      <c r="G8" s="14">
        <v>9.8235385100000006</v>
      </c>
      <c r="H8" s="16">
        <v>0.48399798999999999</v>
      </c>
      <c r="I8" s="14">
        <v>21.140106169999999</v>
      </c>
      <c r="J8" s="16">
        <v>0.66214293999999996</v>
      </c>
      <c r="K8" s="14">
        <v>41.58761835</v>
      </c>
      <c r="L8" s="16">
        <v>1.03286455</v>
      </c>
      <c r="M8" s="14">
        <v>16.855711379999999</v>
      </c>
      <c r="N8" s="16">
        <v>0.87237944000000001</v>
      </c>
      <c r="O8" s="14" t="s">
        <v>582</v>
      </c>
      <c r="P8" s="16" t="s">
        <v>582</v>
      </c>
      <c r="Q8" s="14">
        <v>0.47490385000000002</v>
      </c>
      <c r="R8" s="16">
        <v>0.11687626</v>
      </c>
      <c r="S8" s="14">
        <v>0</v>
      </c>
      <c r="T8" s="16">
        <v>0</v>
      </c>
      <c r="U8" s="14">
        <v>5.0368122800000004</v>
      </c>
      <c r="V8" s="16">
        <v>0.30169604</v>
      </c>
    </row>
    <row r="9" spans="1:22" x14ac:dyDescent="0.25">
      <c r="A9" s="11" t="s">
        <v>479</v>
      </c>
      <c r="B9" s="13">
        <v>9651</v>
      </c>
      <c r="C9" s="14">
        <f>(519/B9*100)</f>
        <v>5.3776810693192418</v>
      </c>
      <c r="D9" s="15">
        <v>9132</v>
      </c>
      <c r="E9" s="14">
        <v>4.29730232</v>
      </c>
      <c r="F9" s="16">
        <v>0.28813575000000002</v>
      </c>
      <c r="G9" s="14">
        <v>9.47687743</v>
      </c>
      <c r="H9" s="16">
        <v>0.37389352999999997</v>
      </c>
      <c r="I9" s="14">
        <v>27.720272420000001</v>
      </c>
      <c r="J9" s="16">
        <v>0.49902013000000001</v>
      </c>
      <c r="K9" s="14">
        <v>44.505156909999997</v>
      </c>
      <c r="L9" s="16">
        <v>0.78474652</v>
      </c>
      <c r="M9" s="14">
        <v>5.1532427299999997</v>
      </c>
      <c r="N9" s="16">
        <v>0.39647491000000001</v>
      </c>
      <c r="O9" s="14" t="s">
        <v>582</v>
      </c>
      <c r="P9" s="16" t="s">
        <v>582</v>
      </c>
      <c r="Q9" s="14">
        <v>3.1546866900000001</v>
      </c>
      <c r="R9" s="16">
        <v>0.56443255999999997</v>
      </c>
      <c r="S9" s="14">
        <v>0</v>
      </c>
      <c r="T9" s="16">
        <v>0</v>
      </c>
      <c r="U9" s="14">
        <v>5.6924614900000003</v>
      </c>
      <c r="V9" s="16">
        <v>0.35271156999999997</v>
      </c>
    </row>
    <row r="10" spans="1:22" x14ac:dyDescent="0.25">
      <c r="A10" s="11" t="s">
        <v>480</v>
      </c>
      <c r="B10" s="13">
        <v>20058</v>
      </c>
      <c r="C10" s="14">
        <f>(548/B10*100)</f>
        <v>2.7320769767673747</v>
      </c>
      <c r="D10" s="15">
        <v>19510</v>
      </c>
      <c r="E10" s="14">
        <v>10.696012290000001</v>
      </c>
      <c r="F10" s="16">
        <v>0.35745428000000001</v>
      </c>
      <c r="G10" s="14">
        <v>21.49808629</v>
      </c>
      <c r="H10" s="16">
        <v>0.52823697999999997</v>
      </c>
      <c r="I10" s="14">
        <v>33.372948919999999</v>
      </c>
      <c r="J10" s="16">
        <v>0.54185355000000002</v>
      </c>
      <c r="K10" s="14">
        <v>24.531303090000002</v>
      </c>
      <c r="L10" s="16">
        <v>0.62021261999999999</v>
      </c>
      <c r="M10" s="14">
        <v>7.6103678800000001</v>
      </c>
      <c r="N10" s="16">
        <v>0.36816956000000001</v>
      </c>
      <c r="O10" s="14" t="s">
        <v>582</v>
      </c>
      <c r="P10" s="16" t="s">
        <v>582</v>
      </c>
      <c r="Q10" s="14">
        <v>0</v>
      </c>
      <c r="R10" s="16">
        <v>0</v>
      </c>
      <c r="S10" s="14">
        <v>0</v>
      </c>
      <c r="T10" s="16">
        <v>0</v>
      </c>
      <c r="U10" s="14">
        <v>2.29128153</v>
      </c>
      <c r="V10" s="16">
        <v>0.20090706999999999</v>
      </c>
    </row>
    <row r="11" spans="1:22" x14ac:dyDescent="0.25">
      <c r="A11" s="11" t="s">
        <v>481</v>
      </c>
      <c r="B11" s="13">
        <v>7053</v>
      </c>
      <c r="C11" s="14">
        <f>(107/B11*100)</f>
        <v>1.5170849283992627</v>
      </c>
      <c r="D11" s="15">
        <v>6946</v>
      </c>
      <c r="E11" s="14">
        <v>9.3157430300000001</v>
      </c>
      <c r="F11" s="16">
        <v>0.42584919999999998</v>
      </c>
      <c r="G11" s="14">
        <v>13.523401720000001</v>
      </c>
      <c r="H11" s="16">
        <v>0.53877061999999998</v>
      </c>
      <c r="I11" s="14">
        <v>37.091810860000002</v>
      </c>
      <c r="J11" s="16">
        <v>0.71225906999999999</v>
      </c>
      <c r="K11" s="14">
        <v>26.198588560000001</v>
      </c>
      <c r="L11" s="16">
        <v>0.88623706000000002</v>
      </c>
      <c r="M11" s="14">
        <v>10.47164394</v>
      </c>
      <c r="N11" s="16">
        <v>0.57021394000000003</v>
      </c>
      <c r="O11" s="14" t="s">
        <v>582</v>
      </c>
      <c r="P11" s="16" t="s">
        <v>582</v>
      </c>
      <c r="Q11" s="14">
        <v>0</v>
      </c>
      <c r="R11" s="16">
        <v>0</v>
      </c>
      <c r="S11" s="14">
        <v>0</v>
      </c>
      <c r="T11" s="16">
        <v>0</v>
      </c>
      <c r="U11" s="14">
        <v>3.3988118900000002</v>
      </c>
      <c r="V11" s="16">
        <v>0.29953438999999998</v>
      </c>
    </row>
    <row r="12" spans="1:22" x14ac:dyDescent="0.25">
      <c r="A12" s="11" t="s">
        <v>482</v>
      </c>
      <c r="B12" s="13">
        <v>6894</v>
      </c>
      <c r="C12" s="14">
        <f>(59/B12*100)</f>
        <v>0.85581665216129965</v>
      </c>
      <c r="D12" s="15">
        <v>6835</v>
      </c>
      <c r="E12" s="14">
        <v>8.1140595399999995</v>
      </c>
      <c r="F12" s="16">
        <v>0.44506584999999999</v>
      </c>
      <c r="G12" s="14">
        <v>17.129837640000002</v>
      </c>
      <c r="H12" s="16">
        <v>0.48496815999999998</v>
      </c>
      <c r="I12" s="14">
        <v>36.609314019999999</v>
      </c>
      <c r="J12" s="16">
        <v>0.75639504000000002</v>
      </c>
      <c r="K12" s="14">
        <v>28.418639750000001</v>
      </c>
      <c r="L12" s="16">
        <v>0.86414575999999999</v>
      </c>
      <c r="M12" s="14">
        <v>3.9779236600000001</v>
      </c>
      <c r="N12" s="16">
        <v>0.38596943</v>
      </c>
      <c r="O12" s="14" t="s">
        <v>582</v>
      </c>
      <c r="P12" s="16" t="s">
        <v>582</v>
      </c>
      <c r="Q12" s="14">
        <v>2.3477860100000001</v>
      </c>
      <c r="R12" s="16">
        <v>0.59181510000000004</v>
      </c>
      <c r="S12" s="14">
        <v>0</v>
      </c>
      <c r="T12" s="16">
        <v>0</v>
      </c>
      <c r="U12" s="14">
        <v>3.4024393700000002</v>
      </c>
      <c r="V12" s="16">
        <v>0.27169104999999999</v>
      </c>
    </row>
    <row r="13" spans="1:22" x14ac:dyDescent="0.25">
      <c r="A13" s="11" t="s">
        <v>483</v>
      </c>
      <c r="B13" s="13">
        <v>7161</v>
      </c>
      <c r="C13" s="14">
        <f>(138/B13*100)</f>
        <v>1.9271051529116048</v>
      </c>
      <c r="D13" s="15">
        <v>7023</v>
      </c>
      <c r="E13" s="14">
        <v>6.2592057800000003</v>
      </c>
      <c r="F13" s="16">
        <v>0.38724596</v>
      </c>
      <c r="G13" s="14">
        <v>22.46245412</v>
      </c>
      <c r="H13" s="16">
        <v>0.70003895999999999</v>
      </c>
      <c r="I13" s="14">
        <v>35.368632890000001</v>
      </c>
      <c r="J13" s="16">
        <v>0.69875810000000005</v>
      </c>
      <c r="K13" s="14">
        <v>26.193045269999999</v>
      </c>
      <c r="L13" s="16">
        <v>0.70768591000000003</v>
      </c>
      <c r="M13" s="14">
        <v>3.2199474600000002</v>
      </c>
      <c r="N13" s="16">
        <v>0.39118810999999998</v>
      </c>
      <c r="O13" s="14" t="s">
        <v>582</v>
      </c>
      <c r="P13" s="16" t="s">
        <v>582</v>
      </c>
      <c r="Q13" s="14">
        <v>4.0971660200000004</v>
      </c>
      <c r="R13" s="16">
        <v>0.47163031</v>
      </c>
      <c r="S13" s="14">
        <v>0</v>
      </c>
      <c r="T13" s="16">
        <v>0</v>
      </c>
      <c r="U13" s="14">
        <v>2.39954847</v>
      </c>
      <c r="V13" s="16">
        <v>0.27663678000000003</v>
      </c>
    </row>
    <row r="14" spans="1:22" x14ac:dyDescent="0.25">
      <c r="A14" s="11" t="s">
        <v>484</v>
      </c>
      <c r="B14" s="13">
        <v>5587</v>
      </c>
      <c r="C14" s="14">
        <f>(78/B14*100)</f>
        <v>1.3960980848398066</v>
      </c>
      <c r="D14" s="15">
        <v>5509</v>
      </c>
      <c r="E14" s="14">
        <v>4.1500343800000001</v>
      </c>
      <c r="F14" s="16">
        <v>0.28774288999999997</v>
      </c>
      <c r="G14" s="14">
        <v>9.87774587</v>
      </c>
      <c r="H14" s="16">
        <v>0.51532573000000004</v>
      </c>
      <c r="I14" s="14">
        <v>38.276026829999999</v>
      </c>
      <c r="J14" s="16">
        <v>0.75389952000000005</v>
      </c>
      <c r="K14" s="14">
        <v>43.737079250000001</v>
      </c>
      <c r="L14" s="16">
        <v>0.83714407999999996</v>
      </c>
      <c r="M14" s="14">
        <v>2.4375598599999999</v>
      </c>
      <c r="N14" s="16">
        <v>0.23124138</v>
      </c>
      <c r="O14" s="14" t="s">
        <v>582</v>
      </c>
      <c r="P14" s="16" t="s">
        <v>582</v>
      </c>
      <c r="Q14" s="14">
        <v>0</v>
      </c>
      <c r="R14" s="16">
        <v>0</v>
      </c>
      <c r="S14" s="14">
        <v>0</v>
      </c>
      <c r="T14" s="16">
        <v>0</v>
      </c>
      <c r="U14" s="14">
        <v>1.5215538099999999</v>
      </c>
      <c r="V14" s="16">
        <v>0.19698636</v>
      </c>
    </row>
    <row r="15" spans="1:22" x14ac:dyDescent="0.25">
      <c r="A15" s="11" t="s">
        <v>485</v>
      </c>
      <c r="B15" s="13">
        <v>5882</v>
      </c>
      <c r="C15" s="14">
        <f>(64/B15*100)</f>
        <v>1.0880652839170351</v>
      </c>
      <c r="D15" s="15">
        <v>5818</v>
      </c>
      <c r="E15" s="14">
        <v>2.46611665</v>
      </c>
      <c r="F15" s="16">
        <v>0.22525301</v>
      </c>
      <c r="G15" s="14">
        <v>9.5947175799999993</v>
      </c>
      <c r="H15" s="16">
        <v>0.41126845000000001</v>
      </c>
      <c r="I15" s="14">
        <v>28.113763949999999</v>
      </c>
      <c r="J15" s="16">
        <v>0.63856822000000002</v>
      </c>
      <c r="K15" s="14">
        <v>54.286219189999997</v>
      </c>
      <c r="L15" s="16">
        <v>0.94423438999999998</v>
      </c>
      <c r="M15" s="14">
        <v>1.5671625</v>
      </c>
      <c r="N15" s="16">
        <v>0.19266767000000001</v>
      </c>
      <c r="O15" s="14" t="s">
        <v>582</v>
      </c>
      <c r="P15" s="16" t="s">
        <v>582</v>
      </c>
      <c r="Q15" s="14">
        <v>1.0146771299999999</v>
      </c>
      <c r="R15" s="16">
        <v>0.45482085999999999</v>
      </c>
      <c r="S15" s="14">
        <v>0</v>
      </c>
      <c r="T15" s="16">
        <v>0</v>
      </c>
      <c r="U15" s="14">
        <v>2.9573429899999999</v>
      </c>
      <c r="V15" s="16">
        <v>0.26691574000000001</v>
      </c>
    </row>
    <row r="16" spans="1:22" x14ac:dyDescent="0.25">
      <c r="A16" s="11" t="s">
        <v>486</v>
      </c>
      <c r="B16" s="13">
        <v>6108</v>
      </c>
      <c r="C16" s="14">
        <f>(123/B16*100)</f>
        <v>2.0137524557956779</v>
      </c>
      <c r="D16" s="15">
        <v>5985</v>
      </c>
      <c r="E16" s="14">
        <v>6.0655202499999996</v>
      </c>
      <c r="F16" s="16">
        <v>0.29534146999999999</v>
      </c>
      <c r="G16" s="14">
        <v>12.43445356</v>
      </c>
      <c r="H16" s="16">
        <v>0.41127049999999998</v>
      </c>
      <c r="I16" s="14">
        <v>25.602117079999999</v>
      </c>
      <c r="J16" s="16">
        <v>0.59712883999999999</v>
      </c>
      <c r="K16" s="14">
        <v>42.987061580000002</v>
      </c>
      <c r="L16" s="16">
        <v>0.98859248</v>
      </c>
      <c r="M16" s="14">
        <v>7.7891775399999998</v>
      </c>
      <c r="N16" s="16">
        <v>0.68909482</v>
      </c>
      <c r="O16" s="14" t="s">
        <v>582</v>
      </c>
      <c r="P16" s="16" t="s">
        <v>582</v>
      </c>
      <c r="Q16" s="14">
        <v>0</v>
      </c>
      <c r="R16" s="16">
        <v>0</v>
      </c>
      <c r="S16" s="14">
        <v>0</v>
      </c>
      <c r="T16" s="16">
        <v>0</v>
      </c>
      <c r="U16" s="14">
        <v>5.12166999</v>
      </c>
      <c r="V16" s="16">
        <v>0.38863246000000001</v>
      </c>
    </row>
    <row r="17" spans="1:22" x14ac:dyDescent="0.25">
      <c r="A17" s="11" t="s">
        <v>487</v>
      </c>
      <c r="B17" s="13">
        <v>6504</v>
      </c>
      <c r="C17" s="14">
        <f>(1262/B17*100)</f>
        <v>19.403444034440344</v>
      </c>
      <c r="D17" s="15">
        <v>5242</v>
      </c>
      <c r="E17" s="14">
        <v>5.1796118399999997</v>
      </c>
      <c r="F17" s="16">
        <v>0.33153598000000001</v>
      </c>
      <c r="G17" s="14">
        <v>18.53136142</v>
      </c>
      <c r="H17" s="16">
        <v>0.68394454999999998</v>
      </c>
      <c r="I17" s="14">
        <v>34.313610480000001</v>
      </c>
      <c r="J17" s="16">
        <v>0.79305764999999995</v>
      </c>
      <c r="K17" s="14">
        <v>24.686217970000001</v>
      </c>
      <c r="L17" s="16">
        <v>0.74058802000000001</v>
      </c>
      <c r="M17" s="14">
        <v>4.2589413699999996</v>
      </c>
      <c r="N17" s="16">
        <v>0.58198897999999999</v>
      </c>
      <c r="O17" s="14" t="s">
        <v>582</v>
      </c>
      <c r="P17" s="16" t="s">
        <v>582</v>
      </c>
      <c r="Q17" s="14">
        <v>2.8204724900000002</v>
      </c>
      <c r="R17" s="16">
        <v>0.36941055</v>
      </c>
      <c r="S17" s="14">
        <v>0</v>
      </c>
      <c r="T17" s="16">
        <v>0</v>
      </c>
      <c r="U17" s="14">
        <v>10.209784429999999</v>
      </c>
      <c r="V17" s="16">
        <v>0.59425950999999999</v>
      </c>
    </row>
    <row r="18" spans="1:22" x14ac:dyDescent="0.25">
      <c r="A18" s="11" t="s">
        <v>488</v>
      </c>
      <c r="B18" s="13">
        <v>5532</v>
      </c>
      <c r="C18" s="14">
        <f>(29/B18*100)</f>
        <v>0.52422270426608819</v>
      </c>
      <c r="D18" s="15">
        <v>5503</v>
      </c>
      <c r="E18" s="14">
        <v>10.05597496</v>
      </c>
      <c r="F18" s="16">
        <v>0.61640353000000003</v>
      </c>
      <c r="G18" s="14">
        <v>16.06661145</v>
      </c>
      <c r="H18" s="16">
        <v>0.59042539000000005</v>
      </c>
      <c r="I18" s="14">
        <v>31.457825</v>
      </c>
      <c r="J18" s="16">
        <v>0.69618226999999999</v>
      </c>
      <c r="K18" s="14">
        <v>34.940021770000001</v>
      </c>
      <c r="L18" s="16">
        <v>1.1034569999999999</v>
      </c>
      <c r="M18" s="14">
        <v>4.1571547500000001</v>
      </c>
      <c r="N18" s="16">
        <v>0.35353232000000001</v>
      </c>
      <c r="O18" s="14" t="s">
        <v>582</v>
      </c>
      <c r="P18" s="16" t="s">
        <v>582</v>
      </c>
      <c r="Q18" s="14">
        <v>0</v>
      </c>
      <c r="R18" s="16">
        <v>0</v>
      </c>
      <c r="S18" s="14">
        <v>0</v>
      </c>
      <c r="T18" s="16">
        <v>0</v>
      </c>
      <c r="U18" s="14">
        <v>3.3224120699999999</v>
      </c>
      <c r="V18" s="16">
        <v>0.38866492000000002</v>
      </c>
    </row>
    <row r="19" spans="1:22" x14ac:dyDescent="0.25">
      <c r="A19" s="11" t="s">
        <v>489</v>
      </c>
      <c r="B19" s="13">
        <v>5658</v>
      </c>
      <c r="C19" s="14">
        <f>(178/B19*100)</f>
        <v>3.1459879816189464</v>
      </c>
      <c r="D19" s="15">
        <v>5480</v>
      </c>
      <c r="E19" s="14">
        <v>7.5398598400000001</v>
      </c>
      <c r="F19" s="16">
        <v>0.43165319000000002</v>
      </c>
      <c r="G19" s="14">
        <v>13.639757489999999</v>
      </c>
      <c r="H19" s="16">
        <v>0.53071884000000003</v>
      </c>
      <c r="I19" s="14">
        <v>28.132645530000001</v>
      </c>
      <c r="J19" s="16">
        <v>0.86979638999999997</v>
      </c>
      <c r="K19" s="14">
        <v>32.126849739999997</v>
      </c>
      <c r="L19" s="16">
        <v>0.90724154000000001</v>
      </c>
      <c r="M19" s="14">
        <v>14.18278035</v>
      </c>
      <c r="N19" s="16">
        <v>1.2826927400000001</v>
      </c>
      <c r="O19" s="14" t="s">
        <v>582</v>
      </c>
      <c r="P19" s="16" t="s">
        <v>582</v>
      </c>
      <c r="Q19" s="14">
        <v>0</v>
      </c>
      <c r="R19" s="16">
        <v>0</v>
      </c>
      <c r="S19" s="14">
        <v>0</v>
      </c>
      <c r="T19" s="16">
        <v>0</v>
      </c>
      <c r="U19" s="14">
        <v>4.3781070399999997</v>
      </c>
      <c r="V19" s="16">
        <v>0.35263104000000001</v>
      </c>
    </row>
    <row r="20" spans="1:22" x14ac:dyDescent="0.25">
      <c r="A20" s="11" t="s">
        <v>490</v>
      </c>
      <c r="B20" s="13">
        <v>3371</v>
      </c>
      <c r="C20" s="14">
        <f>(75/B20*100)</f>
        <v>2.2248590922574905</v>
      </c>
      <c r="D20" s="15">
        <v>3296</v>
      </c>
      <c r="E20" s="14">
        <v>7.5400999899999999</v>
      </c>
      <c r="F20" s="16">
        <v>0.46857822999999998</v>
      </c>
      <c r="G20" s="14">
        <v>16.019465189999998</v>
      </c>
      <c r="H20" s="16">
        <v>0.60609150000000001</v>
      </c>
      <c r="I20" s="14">
        <v>37.794446550000004</v>
      </c>
      <c r="J20" s="16">
        <v>0.89236360000000003</v>
      </c>
      <c r="K20" s="14">
        <v>28.47995907</v>
      </c>
      <c r="L20" s="16">
        <v>0.76889960999999996</v>
      </c>
      <c r="M20" s="14">
        <v>7.3078253999999996</v>
      </c>
      <c r="N20" s="16">
        <v>0.35115152999999999</v>
      </c>
      <c r="O20" s="14" t="s">
        <v>582</v>
      </c>
      <c r="P20" s="16" t="s">
        <v>582</v>
      </c>
      <c r="Q20" s="14">
        <v>0</v>
      </c>
      <c r="R20" s="16">
        <v>0</v>
      </c>
      <c r="S20" s="14">
        <v>0</v>
      </c>
      <c r="T20" s="16">
        <v>0</v>
      </c>
      <c r="U20" s="14">
        <v>2.85820381</v>
      </c>
      <c r="V20" s="16">
        <v>0.29266358999999997</v>
      </c>
    </row>
    <row r="21" spans="1:22" x14ac:dyDescent="0.25">
      <c r="A21" s="11" t="s">
        <v>491</v>
      </c>
      <c r="B21" s="13">
        <v>5741</v>
      </c>
      <c r="C21" s="14">
        <f>(47/B21*100)</f>
        <v>0.81867270510364054</v>
      </c>
      <c r="D21" s="15">
        <v>5694</v>
      </c>
      <c r="E21" s="14">
        <v>6.5593402999999997</v>
      </c>
      <c r="F21" s="16">
        <v>0.39726021</v>
      </c>
      <c r="G21" s="14">
        <v>19.5576936</v>
      </c>
      <c r="H21" s="16">
        <v>0.63815686000000005</v>
      </c>
      <c r="I21" s="14">
        <v>39.534176010000003</v>
      </c>
      <c r="J21" s="16">
        <v>0.87163533999999998</v>
      </c>
      <c r="K21" s="14">
        <v>23.955643330000001</v>
      </c>
      <c r="L21" s="16">
        <v>0.79955063000000004</v>
      </c>
      <c r="M21" s="14">
        <v>9.1485014699999994</v>
      </c>
      <c r="N21" s="16">
        <v>0.86687303999999998</v>
      </c>
      <c r="O21" s="14" t="s">
        <v>582</v>
      </c>
      <c r="P21" s="16" t="s">
        <v>582</v>
      </c>
      <c r="Q21" s="14">
        <v>0</v>
      </c>
      <c r="R21" s="16">
        <v>0</v>
      </c>
      <c r="S21" s="14">
        <v>0</v>
      </c>
      <c r="T21" s="16">
        <v>0</v>
      </c>
      <c r="U21" s="14">
        <v>1.2446452800000001</v>
      </c>
      <c r="V21" s="16">
        <v>0.15076955</v>
      </c>
    </row>
    <row r="22" spans="1:22" x14ac:dyDescent="0.25">
      <c r="A22" s="11" t="s">
        <v>492</v>
      </c>
      <c r="B22" s="13">
        <v>6598</v>
      </c>
      <c r="C22" s="14">
        <f>(36/B22*100)</f>
        <v>0.54561988481357981</v>
      </c>
      <c r="D22" s="15">
        <v>6562</v>
      </c>
      <c r="E22" s="14">
        <v>8.5024555399999997</v>
      </c>
      <c r="F22" s="16">
        <v>0.53617612000000003</v>
      </c>
      <c r="G22" s="14">
        <v>12.72839323</v>
      </c>
      <c r="H22" s="16">
        <v>0.47269951999999998</v>
      </c>
      <c r="I22" s="14">
        <v>26.909707470000001</v>
      </c>
      <c r="J22" s="16">
        <v>0.78715111999999998</v>
      </c>
      <c r="K22" s="14">
        <v>35.898087050000001</v>
      </c>
      <c r="L22" s="16">
        <v>1.0589354799999999</v>
      </c>
      <c r="M22" s="14">
        <v>11.841523820000001</v>
      </c>
      <c r="N22" s="16">
        <v>1.1450866</v>
      </c>
      <c r="O22" s="14" t="s">
        <v>582</v>
      </c>
      <c r="P22" s="16" t="s">
        <v>582</v>
      </c>
      <c r="Q22" s="14">
        <v>0</v>
      </c>
      <c r="R22" s="16">
        <v>0</v>
      </c>
      <c r="S22" s="14">
        <v>5.3173720000000001E-2</v>
      </c>
      <c r="T22" s="16">
        <v>3.2446969999999999E-2</v>
      </c>
      <c r="U22" s="14">
        <v>4.0666591700000003</v>
      </c>
      <c r="V22" s="16">
        <v>0.37615959999999998</v>
      </c>
    </row>
    <row r="23" spans="1:22" x14ac:dyDescent="0.25">
      <c r="A23" s="11" t="s">
        <v>493</v>
      </c>
      <c r="B23" s="13">
        <v>11583</v>
      </c>
      <c r="C23" s="14">
        <f>(235/B23*100)</f>
        <v>2.0288353621686954</v>
      </c>
      <c r="D23" s="15">
        <v>11348</v>
      </c>
      <c r="E23" s="14">
        <v>4.2749599900000002</v>
      </c>
      <c r="F23" s="16">
        <v>0.28803031000000001</v>
      </c>
      <c r="G23" s="14">
        <v>8.4079422400000006</v>
      </c>
      <c r="H23" s="16">
        <v>0.47440191999999998</v>
      </c>
      <c r="I23" s="14">
        <v>28.175557399999999</v>
      </c>
      <c r="J23" s="16">
        <v>0.72578412000000003</v>
      </c>
      <c r="K23" s="14">
        <v>49.126227849999999</v>
      </c>
      <c r="L23" s="16">
        <v>0.84863339000000004</v>
      </c>
      <c r="M23" s="14">
        <v>7.1814117</v>
      </c>
      <c r="N23" s="16">
        <v>0.42209309</v>
      </c>
      <c r="O23" s="14" t="s">
        <v>582</v>
      </c>
      <c r="P23" s="16" t="s">
        <v>582</v>
      </c>
      <c r="Q23" s="14">
        <v>0</v>
      </c>
      <c r="R23" s="16">
        <v>0</v>
      </c>
      <c r="S23" s="14">
        <v>0</v>
      </c>
      <c r="T23" s="16">
        <v>0</v>
      </c>
      <c r="U23" s="14">
        <v>2.8339008099999998</v>
      </c>
      <c r="V23" s="16">
        <v>0.26147165</v>
      </c>
    </row>
    <row r="24" spans="1:22" x14ac:dyDescent="0.25">
      <c r="A24" s="11" t="s">
        <v>494</v>
      </c>
      <c r="B24" s="13">
        <v>6647</v>
      </c>
      <c r="C24" s="14">
        <f>(7/B24*100)</f>
        <v>0.10531066646607493</v>
      </c>
      <c r="D24" s="15">
        <v>6640</v>
      </c>
      <c r="E24" s="14">
        <v>3.7843080499999999</v>
      </c>
      <c r="F24" s="16">
        <v>0.29339292</v>
      </c>
      <c r="G24" s="14">
        <v>8.0513916600000002</v>
      </c>
      <c r="H24" s="16">
        <v>0.48257754000000003</v>
      </c>
      <c r="I24" s="14">
        <v>21.251299459999998</v>
      </c>
      <c r="J24" s="16">
        <v>0.70967245999999995</v>
      </c>
      <c r="K24" s="14">
        <v>62.111984120000002</v>
      </c>
      <c r="L24" s="16">
        <v>1.33744979</v>
      </c>
      <c r="M24" s="14">
        <v>3.0920435500000001</v>
      </c>
      <c r="N24" s="16">
        <v>1.0365100599999999</v>
      </c>
      <c r="O24" s="14" t="s">
        <v>582</v>
      </c>
      <c r="P24" s="16" t="s">
        <v>582</v>
      </c>
      <c r="Q24" s="14">
        <v>0</v>
      </c>
      <c r="R24" s="16">
        <v>0</v>
      </c>
      <c r="S24" s="14">
        <v>0</v>
      </c>
      <c r="T24" s="16">
        <v>0</v>
      </c>
      <c r="U24" s="14">
        <v>1.7089731699999999</v>
      </c>
      <c r="V24" s="16">
        <v>0.20492088999999999</v>
      </c>
    </row>
    <row r="25" spans="1:22" x14ac:dyDescent="0.25">
      <c r="A25" s="11" t="s">
        <v>495</v>
      </c>
      <c r="B25" s="13">
        <v>5581</v>
      </c>
      <c r="C25" s="14">
        <f>(25/B25*100)</f>
        <v>0.44794839634474104</v>
      </c>
      <c r="D25" s="15">
        <v>5556</v>
      </c>
      <c r="E25" s="14">
        <v>3.7424327399999999</v>
      </c>
      <c r="F25" s="16">
        <v>0.25433117999999999</v>
      </c>
      <c r="G25" s="14">
        <v>7.95953175</v>
      </c>
      <c r="H25" s="16">
        <v>0.37996755999999998</v>
      </c>
      <c r="I25" s="14">
        <v>27.469963029999999</v>
      </c>
      <c r="J25" s="16">
        <v>1.06662433</v>
      </c>
      <c r="K25" s="14">
        <v>52.648086429999999</v>
      </c>
      <c r="L25" s="16">
        <v>1.24984341</v>
      </c>
      <c r="M25" s="14">
        <v>7.63089832</v>
      </c>
      <c r="N25" s="16">
        <v>0.77175081999999995</v>
      </c>
      <c r="O25" s="14" t="s">
        <v>582</v>
      </c>
      <c r="P25" s="16" t="s">
        <v>582</v>
      </c>
      <c r="Q25" s="14">
        <v>0</v>
      </c>
      <c r="R25" s="16">
        <v>0</v>
      </c>
      <c r="S25" s="14">
        <v>0</v>
      </c>
      <c r="T25" s="16">
        <v>0</v>
      </c>
      <c r="U25" s="14">
        <v>0.54908773</v>
      </c>
      <c r="V25" s="16">
        <v>0.10096136999999999</v>
      </c>
    </row>
    <row r="26" spans="1:22" x14ac:dyDescent="0.25">
      <c r="A26" s="11" t="s">
        <v>496</v>
      </c>
      <c r="B26" s="13">
        <v>4869</v>
      </c>
      <c r="C26" s="14">
        <f>(53/B26*100)</f>
        <v>1.088519203121791</v>
      </c>
      <c r="D26" s="15">
        <v>4816</v>
      </c>
      <c r="E26" s="14">
        <v>6.9521961000000001</v>
      </c>
      <c r="F26" s="16">
        <v>0.51796801000000003</v>
      </c>
      <c r="G26" s="14">
        <v>18.85809326</v>
      </c>
      <c r="H26" s="16">
        <v>0.70727967000000003</v>
      </c>
      <c r="I26" s="14">
        <v>43.067675629999997</v>
      </c>
      <c r="J26" s="16">
        <v>0.73290144000000002</v>
      </c>
      <c r="K26" s="14">
        <v>23.420128519999999</v>
      </c>
      <c r="L26" s="16">
        <v>0.72927889000000001</v>
      </c>
      <c r="M26" s="14">
        <v>5.89672602</v>
      </c>
      <c r="N26" s="16">
        <v>0.42936436</v>
      </c>
      <c r="O26" s="14" t="s">
        <v>582</v>
      </c>
      <c r="P26" s="16" t="s">
        <v>582</v>
      </c>
      <c r="Q26" s="14">
        <v>0</v>
      </c>
      <c r="R26" s="16">
        <v>0</v>
      </c>
      <c r="S26" s="14">
        <v>0</v>
      </c>
      <c r="T26" s="16">
        <v>0</v>
      </c>
      <c r="U26" s="14">
        <v>1.80518047</v>
      </c>
      <c r="V26" s="16">
        <v>0.23167208</v>
      </c>
    </row>
    <row r="27" spans="1:22" x14ac:dyDescent="0.25">
      <c r="A27" s="11" t="s">
        <v>497</v>
      </c>
      <c r="B27" s="13">
        <v>5299</v>
      </c>
      <c r="C27" s="14">
        <f>(55/B27*100)</f>
        <v>1.0379316852236271</v>
      </c>
      <c r="D27" s="15">
        <v>5244</v>
      </c>
      <c r="E27" s="14">
        <v>8.6836636699999996</v>
      </c>
      <c r="F27" s="16">
        <v>0.39117869</v>
      </c>
      <c r="G27" s="14">
        <v>15.152047489999999</v>
      </c>
      <c r="H27" s="16">
        <v>0.51090884000000003</v>
      </c>
      <c r="I27" s="14">
        <v>31.75007918</v>
      </c>
      <c r="J27" s="16">
        <v>0.66155938999999997</v>
      </c>
      <c r="K27" s="14">
        <v>29.494360390000001</v>
      </c>
      <c r="L27" s="16">
        <v>0.62964679999999995</v>
      </c>
      <c r="M27" s="14">
        <v>10.235014639999999</v>
      </c>
      <c r="N27" s="16">
        <v>0.41379307999999998</v>
      </c>
      <c r="O27" s="14" t="s">
        <v>582</v>
      </c>
      <c r="P27" s="16" t="s">
        <v>582</v>
      </c>
      <c r="Q27" s="14">
        <v>0</v>
      </c>
      <c r="R27" s="16">
        <v>0</v>
      </c>
      <c r="S27" s="14">
        <v>0</v>
      </c>
      <c r="T27" s="16">
        <v>0</v>
      </c>
      <c r="U27" s="14">
        <v>4.6848346300000001</v>
      </c>
      <c r="V27" s="16">
        <v>0.28130279000000002</v>
      </c>
    </row>
    <row r="28" spans="1:22" x14ac:dyDescent="0.25">
      <c r="A28" s="11" t="s">
        <v>498</v>
      </c>
      <c r="B28" s="13">
        <v>7568</v>
      </c>
      <c r="C28" s="14">
        <f>(196/B28*100)</f>
        <v>2.5898520084566594</v>
      </c>
      <c r="D28" s="15">
        <v>7372</v>
      </c>
      <c r="E28" s="14">
        <v>22.085736390000001</v>
      </c>
      <c r="F28" s="16">
        <v>0.73615076000000002</v>
      </c>
      <c r="G28" s="14">
        <v>24.304562730000001</v>
      </c>
      <c r="H28" s="16">
        <v>0.64529820999999998</v>
      </c>
      <c r="I28" s="14">
        <v>33.919192959999997</v>
      </c>
      <c r="J28" s="16">
        <v>0.75260753999999996</v>
      </c>
      <c r="K28" s="14">
        <v>11.31002552</v>
      </c>
      <c r="L28" s="16">
        <v>0.52754111000000004</v>
      </c>
      <c r="M28" s="14">
        <v>5.9663255800000004</v>
      </c>
      <c r="N28" s="16">
        <v>1.0819274699999999</v>
      </c>
      <c r="O28" s="14" t="s">
        <v>582</v>
      </c>
      <c r="P28" s="16" t="s">
        <v>582</v>
      </c>
      <c r="Q28" s="14">
        <v>0</v>
      </c>
      <c r="R28" s="16">
        <v>0</v>
      </c>
      <c r="S28" s="14">
        <v>0</v>
      </c>
      <c r="T28" s="16">
        <v>0</v>
      </c>
      <c r="U28" s="14">
        <v>2.4141568200000001</v>
      </c>
      <c r="V28" s="16">
        <v>0.29288094999999997</v>
      </c>
    </row>
    <row r="29" spans="1:22" x14ac:dyDescent="0.25">
      <c r="A29" s="11" t="s">
        <v>499</v>
      </c>
      <c r="B29" s="13">
        <v>5385</v>
      </c>
      <c r="C29" s="14">
        <f>(30/B29*100)</f>
        <v>0.55710306406685239</v>
      </c>
      <c r="D29" s="15">
        <v>5355</v>
      </c>
      <c r="E29" s="14">
        <v>3.2194950200000001</v>
      </c>
      <c r="F29" s="16">
        <v>0.31787919999999997</v>
      </c>
      <c r="G29" s="14">
        <v>9.8303880800000005</v>
      </c>
      <c r="H29" s="16">
        <v>0.50859043000000004</v>
      </c>
      <c r="I29" s="14">
        <v>27.313733639999999</v>
      </c>
      <c r="J29" s="16">
        <v>0.77235306999999997</v>
      </c>
      <c r="K29" s="14">
        <v>37.596935369999997</v>
      </c>
      <c r="L29" s="16">
        <v>0.84690113</v>
      </c>
      <c r="M29" s="14">
        <v>16.888063320000001</v>
      </c>
      <c r="N29" s="16">
        <v>0.87263612999999995</v>
      </c>
      <c r="O29" s="14" t="s">
        <v>582</v>
      </c>
      <c r="P29" s="16" t="s">
        <v>582</v>
      </c>
      <c r="Q29" s="14">
        <v>2.7667624100000001</v>
      </c>
      <c r="R29" s="16">
        <v>0.24169378</v>
      </c>
      <c r="S29" s="14">
        <v>0</v>
      </c>
      <c r="T29" s="16">
        <v>0</v>
      </c>
      <c r="U29" s="14">
        <v>2.3846221500000002</v>
      </c>
      <c r="V29" s="16">
        <v>0.23686889999999999</v>
      </c>
    </row>
    <row r="30" spans="1:22" x14ac:dyDescent="0.25">
      <c r="A30" s="11" t="s">
        <v>500</v>
      </c>
      <c r="B30" s="13">
        <v>4520</v>
      </c>
      <c r="C30" s="14">
        <f>(148/B30*100)</f>
        <v>3.2743362831858405</v>
      </c>
      <c r="D30" s="15">
        <v>4372</v>
      </c>
      <c r="E30" s="14">
        <v>8.0002788200000001</v>
      </c>
      <c r="F30" s="16">
        <v>0.46267317000000002</v>
      </c>
      <c r="G30" s="14">
        <v>23.808571919999999</v>
      </c>
      <c r="H30" s="16">
        <v>0.71311994999999995</v>
      </c>
      <c r="I30" s="14">
        <v>41.09040925</v>
      </c>
      <c r="J30" s="16">
        <v>1.0314773800000001</v>
      </c>
      <c r="K30" s="14">
        <v>14.467874869999999</v>
      </c>
      <c r="L30" s="16">
        <v>0.71281570999999999</v>
      </c>
      <c r="M30" s="14">
        <v>9.7324515300000005</v>
      </c>
      <c r="N30" s="16">
        <v>0.73325260999999997</v>
      </c>
      <c r="O30" s="14" t="s">
        <v>582</v>
      </c>
      <c r="P30" s="16" t="s">
        <v>582</v>
      </c>
      <c r="Q30" s="14">
        <v>0</v>
      </c>
      <c r="R30" s="16">
        <v>0</v>
      </c>
      <c r="S30" s="14">
        <v>0</v>
      </c>
      <c r="T30" s="16">
        <v>0</v>
      </c>
      <c r="U30" s="14">
        <v>2.9004136100000002</v>
      </c>
      <c r="V30" s="16">
        <v>0.23619697000000001</v>
      </c>
    </row>
    <row r="31" spans="1:22" x14ac:dyDescent="0.25">
      <c r="A31" s="11" t="s">
        <v>501</v>
      </c>
      <c r="B31" s="13">
        <v>5456</v>
      </c>
      <c r="C31" s="14">
        <f>(135/B31*100)</f>
        <v>2.474340175953079</v>
      </c>
      <c r="D31" s="15">
        <v>5321</v>
      </c>
      <c r="E31" s="14">
        <v>5.0935427899999999</v>
      </c>
      <c r="F31" s="16">
        <v>0.38078803999999999</v>
      </c>
      <c r="G31" s="14">
        <v>15.3470139</v>
      </c>
      <c r="H31" s="16">
        <v>0.55613575999999998</v>
      </c>
      <c r="I31" s="14">
        <v>40.98862845</v>
      </c>
      <c r="J31" s="16">
        <v>0.79067427999999995</v>
      </c>
      <c r="K31" s="14">
        <v>33.516515009999999</v>
      </c>
      <c r="L31" s="16">
        <v>0.93781097999999996</v>
      </c>
      <c r="M31" s="14">
        <v>0</v>
      </c>
      <c r="N31" s="16">
        <v>0</v>
      </c>
      <c r="O31" s="14" t="s">
        <v>582</v>
      </c>
      <c r="P31" s="16" t="s">
        <v>582</v>
      </c>
      <c r="Q31" s="14">
        <v>0</v>
      </c>
      <c r="R31" s="16">
        <v>0</v>
      </c>
      <c r="S31" s="14">
        <v>0</v>
      </c>
      <c r="T31" s="16">
        <v>0</v>
      </c>
      <c r="U31" s="14">
        <v>5.0542998399999997</v>
      </c>
      <c r="V31" s="16">
        <v>0.42517953000000003</v>
      </c>
    </row>
    <row r="32" spans="1:22" x14ac:dyDescent="0.25">
      <c r="A32" s="11" t="s">
        <v>502</v>
      </c>
      <c r="B32" s="13">
        <v>4478</v>
      </c>
      <c r="C32" s="14">
        <f>(6/B32*100)</f>
        <v>0.13398838767306834</v>
      </c>
      <c r="D32" s="15">
        <v>4472</v>
      </c>
      <c r="E32" s="14">
        <v>5.5678573599999996</v>
      </c>
      <c r="F32" s="16">
        <v>0.4416757</v>
      </c>
      <c r="G32" s="14">
        <v>10.858442849999999</v>
      </c>
      <c r="H32" s="16">
        <v>0.53348085000000001</v>
      </c>
      <c r="I32" s="14">
        <v>34.552867769999999</v>
      </c>
      <c r="J32" s="16">
        <v>0.91128989000000005</v>
      </c>
      <c r="K32" s="14">
        <v>45.721250009999999</v>
      </c>
      <c r="L32" s="16">
        <v>1.22277334</v>
      </c>
      <c r="M32" s="14">
        <v>1.9086869200000001</v>
      </c>
      <c r="N32" s="16">
        <v>0.20214871000000001</v>
      </c>
      <c r="O32" s="14" t="s">
        <v>582</v>
      </c>
      <c r="P32" s="16" t="s">
        <v>582</v>
      </c>
      <c r="Q32" s="14">
        <v>0</v>
      </c>
      <c r="R32" s="16">
        <v>0</v>
      </c>
      <c r="S32" s="14">
        <v>0</v>
      </c>
      <c r="T32" s="16">
        <v>0</v>
      </c>
      <c r="U32" s="14">
        <v>1.39089508</v>
      </c>
      <c r="V32" s="16">
        <v>0.23394145</v>
      </c>
    </row>
    <row r="33" spans="1:22" x14ac:dyDescent="0.25">
      <c r="A33" s="11" t="s">
        <v>503</v>
      </c>
      <c r="B33" s="13">
        <v>7325</v>
      </c>
      <c r="C33" s="14">
        <f>(78/B33*100)</f>
        <v>1.0648464163822524</v>
      </c>
      <c r="D33" s="15">
        <v>7247</v>
      </c>
      <c r="E33" s="14">
        <v>8.2301849199999992</v>
      </c>
      <c r="F33" s="16">
        <v>0.41593004</v>
      </c>
      <c r="G33" s="14">
        <v>11.36784675</v>
      </c>
      <c r="H33" s="16">
        <v>0.51427230999999995</v>
      </c>
      <c r="I33" s="14">
        <v>27.32975308</v>
      </c>
      <c r="J33" s="16">
        <v>0.62752348000000002</v>
      </c>
      <c r="K33" s="14">
        <v>22.594648979999999</v>
      </c>
      <c r="L33" s="16">
        <v>0.61706357999999994</v>
      </c>
      <c r="M33" s="14">
        <v>27.811556880000001</v>
      </c>
      <c r="N33" s="16">
        <v>0.80222939999999998</v>
      </c>
      <c r="O33" s="14" t="s">
        <v>582</v>
      </c>
      <c r="P33" s="16" t="s">
        <v>582</v>
      </c>
      <c r="Q33" s="14">
        <v>0</v>
      </c>
      <c r="R33" s="16">
        <v>0</v>
      </c>
      <c r="S33" s="14">
        <v>0</v>
      </c>
      <c r="T33" s="16">
        <v>0</v>
      </c>
      <c r="U33" s="14">
        <v>2.6660094000000001</v>
      </c>
      <c r="V33" s="16">
        <v>0.24423684000000001</v>
      </c>
    </row>
    <row r="34" spans="1:22" x14ac:dyDescent="0.25">
      <c r="A34" s="11" t="s">
        <v>504</v>
      </c>
      <c r="B34" s="13">
        <v>6350</v>
      </c>
      <c r="C34" s="14">
        <f>(67/B34*100)</f>
        <v>1.0551181102362206</v>
      </c>
      <c r="D34" s="15">
        <v>6283</v>
      </c>
      <c r="E34" s="14">
        <v>6.2137887999999997</v>
      </c>
      <c r="F34" s="16">
        <v>0.46748634</v>
      </c>
      <c r="G34" s="14">
        <v>8.8869432400000008</v>
      </c>
      <c r="H34" s="16">
        <v>0.41128520000000002</v>
      </c>
      <c r="I34" s="14">
        <v>23.37782636</v>
      </c>
      <c r="J34" s="16">
        <v>0.68966090999999996</v>
      </c>
      <c r="K34" s="14">
        <v>48.409841780000001</v>
      </c>
      <c r="L34" s="16">
        <v>1.09984076</v>
      </c>
      <c r="M34" s="14">
        <v>6.3064241000000001</v>
      </c>
      <c r="N34" s="16">
        <v>0.71218108000000002</v>
      </c>
      <c r="O34" s="14" t="s">
        <v>582</v>
      </c>
      <c r="P34" s="16" t="s">
        <v>582</v>
      </c>
      <c r="Q34" s="14">
        <v>2.57612138</v>
      </c>
      <c r="R34" s="16">
        <v>0.53459783000000005</v>
      </c>
      <c r="S34" s="14">
        <v>0</v>
      </c>
      <c r="T34" s="16">
        <v>0</v>
      </c>
      <c r="U34" s="14">
        <v>4.2290543400000002</v>
      </c>
      <c r="V34" s="16">
        <v>0.39893726000000002</v>
      </c>
    </row>
    <row r="35" spans="1:22" x14ac:dyDescent="0.25">
      <c r="A35" s="11" t="s">
        <v>505</v>
      </c>
      <c r="B35" s="13">
        <v>6406</v>
      </c>
      <c r="C35" s="14">
        <f>(50/B35*100)</f>
        <v>0.78051826412738057</v>
      </c>
      <c r="D35" s="15">
        <v>6356</v>
      </c>
      <c r="E35" s="14">
        <v>3.3586804699999999</v>
      </c>
      <c r="F35" s="16">
        <v>0.25872328</v>
      </c>
      <c r="G35" s="14">
        <v>6.78250668</v>
      </c>
      <c r="H35" s="16">
        <v>0.39972070999999998</v>
      </c>
      <c r="I35" s="14">
        <v>13.590542019999999</v>
      </c>
      <c r="J35" s="16">
        <v>0.49449061</v>
      </c>
      <c r="K35" s="14">
        <v>12.3824893</v>
      </c>
      <c r="L35" s="16">
        <v>0.4997258</v>
      </c>
      <c r="M35" s="14">
        <v>61.525021099999996</v>
      </c>
      <c r="N35" s="16">
        <v>0.66095068999999995</v>
      </c>
      <c r="O35" s="14" t="s">
        <v>582</v>
      </c>
      <c r="P35" s="16" t="s">
        <v>582</v>
      </c>
      <c r="Q35" s="14">
        <v>1.03630778</v>
      </c>
      <c r="R35" s="16">
        <v>5.6571870000000003E-2</v>
      </c>
      <c r="S35" s="14">
        <v>0</v>
      </c>
      <c r="T35" s="16">
        <v>0</v>
      </c>
      <c r="U35" s="14">
        <v>1.3244526599999999</v>
      </c>
      <c r="V35" s="16">
        <v>0.16991526000000001</v>
      </c>
    </row>
    <row r="36" spans="1:22" x14ac:dyDescent="0.25">
      <c r="A36" s="11" t="s">
        <v>506</v>
      </c>
      <c r="B36" s="13">
        <v>6736</v>
      </c>
      <c r="C36" s="14">
        <f>(42/B36*100)</f>
        <v>0.62351543942992871</v>
      </c>
      <c r="D36" s="15">
        <v>6694</v>
      </c>
      <c r="E36" s="14">
        <v>5.3707159999999998</v>
      </c>
      <c r="F36" s="16">
        <v>0.30273164000000002</v>
      </c>
      <c r="G36" s="14">
        <v>12.69615114</v>
      </c>
      <c r="H36" s="16">
        <v>0.51196353999999999</v>
      </c>
      <c r="I36" s="14">
        <v>33.098976039999997</v>
      </c>
      <c r="J36" s="16">
        <v>0.74586830000000004</v>
      </c>
      <c r="K36" s="14">
        <v>30.48076519</v>
      </c>
      <c r="L36" s="16">
        <v>0.83441127000000004</v>
      </c>
      <c r="M36" s="14">
        <v>15.633643210000001</v>
      </c>
      <c r="N36" s="16">
        <v>0.62644354999999996</v>
      </c>
      <c r="O36" s="14" t="s">
        <v>582</v>
      </c>
      <c r="P36" s="16" t="s">
        <v>582</v>
      </c>
      <c r="Q36" s="14">
        <v>0</v>
      </c>
      <c r="R36" s="16">
        <v>0</v>
      </c>
      <c r="S36" s="14">
        <v>0</v>
      </c>
      <c r="T36" s="16">
        <v>0</v>
      </c>
      <c r="U36" s="14">
        <v>2.7197484200000002</v>
      </c>
      <c r="V36" s="16">
        <v>0.21074818000000001</v>
      </c>
    </row>
    <row r="37" spans="1:22" x14ac:dyDescent="0.25">
      <c r="A37" s="11" t="s">
        <v>507</v>
      </c>
      <c r="B37" s="13">
        <v>5458</v>
      </c>
      <c r="C37" s="14">
        <f>(88/B37*100)</f>
        <v>1.6123122022718945</v>
      </c>
      <c r="D37" s="15">
        <v>5370</v>
      </c>
      <c r="E37" s="14">
        <v>7.0609727700000002</v>
      </c>
      <c r="F37" s="16">
        <v>0.44750263000000001</v>
      </c>
      <c r="G37" s="14">
        <v>17.92491034</v>
      </c>
      <c r="H37" s="16">
        <v>0.58346936000000005</v>
      </c>
      <c r="I37" s="14">
        <v>35.595716699999997</v>
      </c>
      <c r="J37" s="16">
        <v>0.83348219000000001</v>
      </c>
      <c r="K37" s="14">
        <v>30.543914480000002</v>
      </c>
      <c r="L37" s="16">
        <v>1.1051984500000001</v>
      </c>
      <c r="M37" s="14">
        <v>4.28250347</v>
      </c>
      <c r="N37" s="16">
        <v>0.55219735000000003</v>
      </c>
      <c r="O37" s="14" t="s">
        <v>582</v>
      </c>
      <c r="P37" s="16" t="s">
        <v>582</v>
      </c>
      <c r="Q37" s="14">
        <v>0</v>
      </c>
      <c r="R37" s="16">
        <v>0</v>
      </c>
      <c r="S37" s="14">
        <v>0</v>
      </c>
      <c r="T37" s="16">
        <v>0</v>
      </c>
      <c r="U37" s="14">
        <v>4.5919822400000001</v>
      </c>
      <c r="V37" s="16">
        <v>0.36178194000000002</v>
      </c>
    </row>
    <row r="38" spans="1:22" x14ac:dyDescent="0.25">
      <c r="A38" s="11" t="s">
        <v>508</v>
      </c>
      <c r="B38" s="13">
        <v>5860</v>
      </c>
      <c r="C38" s="14">
        <f>(20/B38*100)</f>
        <v>0.34129692832764508</v>
      </c>
      <c r="D38" s="15">
        <v>5840</v>
      </c>
      <c r="E38" s="14">
        <v>6.7767478199999998</v>
      </c>
      <c r="F38" s="16">
        <v>0.36979898</v>
      </c>
      <c r="G38" s="14">
        <v>15.96348753</v>
      </c>
      <c r="H38" s="16">
        <v>0.67087591999999996</v>
      </c>
      <c r="I38" s="14">
        <v>29.125790309999999</v>
      </c>
      <c r="J38" s="16">
        <v>0.76003155</v>
      </c>
      <c r="K38" s="14">
        <v>31.05048103</v>
      </c>
      <c r="L38" s="16">
        <v>1.0667888299999999</v>
      </c>
      <c r="M38" s="14">
        <v>12.179802629999999</v>
      </c>
      <c r="N38" s="16">
        <v>0.92445767000000001</v>
      </c>
      <c r="O38" s="14" t="s">
        <v>582</v>
      </c>
      <c r="P38" s="16" t="s">
        <v>582</v>
      </c>
      <c r="Q38" s="14">
        <v>0</v>
      </c>
      <c r="R38" s="16">
        <v>0</v>
      </c>
      <c r="S38" s="14">
        <v>0</v>
      </c>
      <c r="T38" s="16">
        <v>0</v>
      </c>
      <c r="U38" s="14">
        <v>4.9036906699999996</v>
      </c>
      <c r="V38" s="16">
        <v>0.37819448</v>
      </c>
    </row>
    <row r="39" spans="1:22" x14ac:dyDescent="0.25">
      <c r="A39" s="11" t="s">
        <v>509</v>
      </c>
      <c r="B39" s="13">
        <v>5895</v>
      </c>
      <c r="C39" s="14">
        <f>(33/B39*100)</f>
        <v>0.55979643765903309</v>
      </c>
      <c r="D39" s="15">
        <v>5862</v>
      </c>
      <c r="E39" s="14">
        <v>16.144702129999999</v>
      </c>
      <c r="F39" s="16">
        <v>0.72704073999999996</v>
      </c>
      <c r="G39" s="14">
        <v>16.684756889999999</v>
      </c>
      <c r="H39" s="16">
        <v>0.57860144999999996</v>
      </c>
      <c r="I39" s="14">
        <v>29.05418873</v>
      </c>
      <c r="J39" s="16">
        <v>0.67405479999999995</v>
      </c>
      <c r="K39" s="14">
        <v>26.647230189999998</v>
      </c>
      <c r="L39" s="16">
        <v>0.92741291000000003</v>
      </c>
      <c r="M39" s="14">
        <v>8.2770183300000006</v>
      </c>
      <c r="N39" s="16">
        <v>0.6753072</v>
      </c>
      <c r="O39" s="14" t="s">
        <v>582</v>
      </c>
      <c r="P39" s="16" t="s">
        <v>582</v>
      </c>
      <c r="Q39" s="14">
        <v>0</v>
      </c>
      <c r="R39" s="16">
        <v>0</v>
      </c>
      <c r="S39" s="14">
        <v>0</v>
      </c>
      <c r="T39" s="16">
        <v>0</v>
      </c>
      <c r="U39" s="14">
        <v>3.1921037299999999</v>
      </c>
      <c r="V39" s="16">
        <v>0.46196291</v>
      </c>
    </row>
    <row r="40" spans="1:22" x14ac:dyDescent="0.25">
      <c r="A40" s="11" t="s">
        <v>510</v>
      </c>
      <c r="B40" s="13">
        <v>14157</v>
      </c>
      <c r="C40" s="14">
        <f>(359/B40*100)</f>
        <v>2.535847990393445</v>
      </c>
      <c r="D40" s="15">
        <v>13798</v>
      </c>
      <c r="E40" s="14">
        <v>6.8743995299999998</v>
      </c>
      <c r="F40" s="16">
        <v>0.36739016000000002</v>
      </c>
      <c r="G40" s="14">
        <v>20.41413433</v>
      </c>
      <c r="H40" s="16">
        <v>0.62033041</v>
      </c>
      <c r="I40" s="14">
        <v>46.800610880000001</v>
      </c>
      <c r="J40" s="16">
        <v>0.94179305000000002</v>
      </c>
      <c r="K40" s="14">
        <v>17.825319830000002</v>
      </c>
      <c r="L40" s="16">
        <v>0.62445309000000004</v>
      </c>
      <c r="M40" s="14">
        <v>4.70489566</v>
      </c>
      <c r="N40" s="16">
        <v>0.41720780000000002</v>
      </c>
      <c r="O40" s="14" t="s">
        <v>582</v>
      </c>
      <c r="P40" s="16" t="s">
        <v>582</v>
      </c>
      <c r="Q40" s="14">
        <v>0</v>
      </c>
      <c r="R40" s="16">
        <v>0</v>
      </c>
      <c r="S40" s="14">
        <v>0</v>
      </c>
      <c r="T40" s="16">
        <v>0</v>
      </c>
      <c r="U40" s="14">
        <v>3.3806397700000002</v>
      </c>
      <c r="V40" s="16">
        <v>0.32821316</v>
      </c>
    </row>
    <row r="41" spans="1:22" x14ac:dyDescent="0.25">
      <c r="A41" s="11" t="s">
        <v>511</v>
      </c>
      <c r="B41" s="13">
        <v>5712</v>
      </c>
      <c r="C41" s="14">
        <f>(47/B41*100)</f>
        <v>0.82282913165266114</v>
      </c>
      <c r="D41" s="15">
        <v>5665</v>
      </c>
      <c r="E41" s="14">
        <v>15.15789472</v>
      </c>
      <c r="F41" s="16">
        <v>0.61777599999999999</v>
      </c>
      <c r="G41" s="14">
        <v>23.263713769999999</v>
      </c>
      <c r="H41" s="16">
        <v>0.66005424999999995</v>
      </c>
      <c r="I41" s="14">
        <v>32.702126909999997</v>
      </c>
      <c r="J41" s="16">
        <v>0.89317944999999999</v>
      </c>
      <c r="K41" s="14">
        <v>17.864305949999999</v>
      </c>
      <c r="L41" s="16">
        <v>0.68024094999999996</v>
      </c>
      <c r="M41" s="14">
        <v>8.0610939100000003</v>
      </c>
      <c r="N41" s="16">
        <v>0.77040008000000004</v>
      </c>
      <c r="O41" s="14" t="s">
        <v>582</v>
      </c>
      <c r="P41" s="16" t="s">
        <v>582</v>
      </c>
      <c r="Q41" s="14">
        <v>0.67779471000000002</v>
      </c>
      <c r="R41" s="16">
        <v>0.18069284999999999</v>
      </c>
      <c r="S41" s="14">
        <v>0</v>
      </c>
      <c r="T41" s="16">
        <v>0</v>
      </c>
      <c r="U41" s="14">
        <v>2.2730700399999999</v>
      </c>
      <c r="V41" s="16">
        <v>0.28389909000000002</v>
      </c>
    </row>
    <row r="42" spans="1:22" x14ac:dyDescent="0.25">
      <c r="A42" s="11" t="s">
        <v>512</v>
      </c>
      <c r="B42" s="13">
        <f>IF(COUNT(B7:B41) &gt; 0, AVERAGE(B7:B41), "\u2014")</f>
        <v>7103.4285714285716</v>
      </c>
      <c r="C42" s="14">
        <f>IF(COUNT(C7:C41) &gt; 0, AVERAGE(C7:C41), "—")</f>
        <v>2.0407961627226467</v>
      </c>
      <c r="D42" s="15">
        <f>IF(COUNT(D7:D41) &gt; 0, AVERAGE(D7:D41), "—")</f>
        <v>6944.5428571428574</v>
      </c>
      <c r="E42" s="14">
        <f>IF(COUNT(E7:E41) &gt; 0, AVERAGE(E7:E41), "—")</f>
        <v>7.3248981802857136</v>
      </c>
      <c r="F42" s="16">
        <f>IF(COUNT(F7:F41) &gt; 0, SQRT(SUMSQ(F7:F41)/(COUNT(F7:F41)*COUNT(F7:F41)) ), "—")</f>
        <v>7.1695208253088324E-2</v>
      </c>
      <c r="G42" s="14">
        <f>IF(COUNT(G7:G41) &gt; 0, AVERAGE(G7:G41), "—")</f>
        <v>14.901900404285714</v>
      </c>
      <c r="H42" s="16">
        <f>IF(COUNT(H7:H41) &gt; 0, SQRT(SUMSQ(H7:H41)/(COUNT(H7:H41)*COUNT(H7:H41)) ), "—")</f>
        <v>9.2821470265938635E-2</v>
      </c>
      <c r="I42" s="14">
        <f>IF(COUNT(I7:I41) &gt; 0, AVERAGE(I7:I41), "—")</f>
        <v>31.996992363714298</v>
      </c>
      <c r="J42" s="16">
        <f>IF(COUNT(J7:J41) &gt; 0, SQRT(SUMSQ(J7:J41)/(COUNT(J7:J41)*COUNT(J7:J41)) ), "—")</f>
        <v>0.12813957739358625</v>
      </c>
      <c r="K42" s="14">
        <f>IF(COUNT(K7:K41) &gt; 0, AVERAGE(K7:K41), "—")</f>
        <v>32.101654890571417</v>
      </c>
      <c r="L42" s="16">
        <f>IF(COUNT(L7:L41) &gt; 0, SQRT(SUMSQ(L7:L41)/(COUNT(L7:L41)*COUNT(L7:L41)) ), "—")</f>
        <v>0.14924171662103622</v>
      </c>
      <c r="M42" s="14">
        <f>IF(COUNT(M7:M41) &gt; 0, AVERAGE(M7:M41), "—")</f>
        <v>9.7717311228571404</v>
      </c>
      <c r="N42" s="16">
        <f>IF(COUNT(N7:N41) &gt; 0, SQRT(SUMSQ(N7:N41)/(COUNT(N7:N41)*COUNT(N7:N41)) ), "—")</f>
        <v>0.11380788178913104</v>
      </c>
      <c r="O42" s="14" t="str">
        <f>IF(COUNT(O7:O41) &gt; 0, AVERAGE(O7:O41), "—")</f>
        <v>—</v>
      </c>
      <c r="P42" s="16" t="str">
        <f>IF(COUNT(P7:P41) &gt; 0, SQRT(SUMSQ(P7:P41)/(COUNT(P7:P41)*COUNT(P7:P41)) ), "—")</f>
        <v>—</v>
      </c>
      <c r="Q42" s="14">
        <f>IF(COUNT(Q7:Q41) &gt; 0, AVERAGE(Q7:Q41), "—")</f>
        <v>0.59904795628571428</v>
      </c>
      <c r="R42" s="16">
        <f>IF(COUNT(R7:R41) &gt; 0, SQRT(SUMSQ(R7:R41)/(COUNT(R7:R41)*COUNT(R7:R41)) ), "—")</f>
        <v>3.645866109275675E-2</v>
      </c>
      <c r="S42" s="14">
        <f>IF(COUNT(S7:S41) &gt; 0, AVERAGE(S7:S41), "—")</f>
        <v>1.5192491428571429E-3</v>
      </c>
      <c r="T42" s="16">
        <f>IF(COUNT(T7:T41) &gt; 0, SQRT(SUMSQ(T7:T41)/(COUNT(T7:T41)*COUNT(T7:T41)) ), "—")</f>
        <v>9.2705628571428567E-4</v>
      </c>
      <c r="U42" s="14">
        <f>IF(COUNT(U7:U41) &gt; 0, AVERAGE(U7:U41), "—")</f>
        <v>3.302255831714286</v>
      </c>
      <c r="V42" s="16">
        <f>IF(COUNT(V7:V41) &gt; 0, SQRT(SUMSQ(V7:V41)/(COUNT(V7:V41)*COUNT(V7:V41)) ), "—")</f>
        <v>5.1990459609679587E-2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29.312960820000001</v>
      </c>
      <c r="F45" s="16">
        <v>0.70681903999999995</v>
      </c>
      <c r="G45" s="14">
        <v>24.25956515</v>
      </c>
      <c r="H45" s="16">
        <v>0.65297338999999999</v>
      </c>
      <c r="I45" s="14">
        <v>25.324199950000001</v>
      </c>
      <c r="J45" s="16">
        <v>0.66477129999999995</v>
      </c>
      <c r="K45" s="14">
        <v>15.959154720000001</v>
      </c>
      <c r="L45" s="16">
        <v>0.60855579000000004</v>
      </c>
      <c r="M45" s="14">
        <v>0</v>
      </c>
      <c r="N45" s="16">
        <v>0</v>
      </c>
      <c r="O45" s="14" t="s">
        <v>582</v>
      </c>
      <c r="P45" s="16" t="s">
        <v>582</v>
      </c>
      <c r="Q45" s="14">
        <v>3.5246939999999997E-2</v>
      </c>
      <c r="R45" s="16">
        <v>2.68364E-2</v>
      </c>
      <c r="S45" s="14">
        <v>0.25841663999999998</v>
      </c>
      <c r="T45" s="16">
        <v>6.5602939999999998E-2</v>
      </c>
      <c r="U45" s="14">
        <v>4.8504557999999998</v>
      </c>
      <c r="V45" s="16">
        <v>0.31884146000000002</v>
      </c>
    </row>
    <row r="46" spans="1:22" x14ac:dyDescent="0.25">
      <c r="A46" s="11" t="s">
        <v>516</v>
      </c>
      <c r="B46" s="13">
        <v>23141</v>
      </c>
      <c r="C46" s="14">
        <f>(1857/B46*100)</f>
        <v>8.0247180329285683</v>
      </c>
      <c r="D46" s="15">
        <v>21284</v>
      </c>
      <c r="E46" s="14">
        <v>10.546132569999999</v>
      </c>
      <c r="F46" s="16">
        <v>0.36769158000000002</v>
      </c>
      <c r="G46" s="14">
        <v>17.21382625</v>
      </c>
      <c r="H46" s="16">
        <v>0.40135576000000001</v>
      </c>
      <c r="I46" s="14">
        <v>27.668410470000001</v>
      </c>
      <c r="J46" s="16">
        <v>0.59327101999999998</v>
      </c>
      <c r="K46" s="14">
        <v>13.016708189999999</v>
      </c>
      <c r="L46" s="16">
        <v>0.42675634000000001</v>
      </c>
      <c r="M46" s="14">
        <v>19.803224539999999</v>
      </c>
      <c r="N46" s="16">
        <v>0.72755782999999996</v>
      </c>
      <c r="O46" s="14" t="s">
        <v>582</v>
      </c>
      <c r="P46" s="16" t="s">
        <v>582</v>
      </c>
      <c r="Q46" s="14">
        <v>0</v>
      </c>
      <c r="R46" s="16">
        <v>0</v>
      </c>
      <c r="S46" s="14">
        <v>0</v>
      </c>
      <c r="T46" s="16">
        <v>0</v>
      </c>
      <c r="U46" s="14">
        <v>11.751697979999999</v>
      </c>
      <c r="V46" s="16">
        <v>0.42199093999999998</v>
      </c>
    </row>
    <row r="47" spans="1:22" x14ac:dyDescent="0.25">
      <c r="A47" s="11" t="s">
        <v>517</v>
      </c>
      <c r="B47" s="13">
        <v>5928</v>
      </c>
      <c r="C47" s="14">
        <f>(223/B47*100)</f>
        <v>3.761808367071525</v>
      </c>
      <c r="D47" s="15">
        <v>5705</v>
      </c>
      <c r="E47" s="14">
        <v>10.241263099999999</v>
      </c>
      <c r="F47" s="16">
        <v>0.55669917000000002</v>
      </c>
      <c r="G47" s="14">
        <v>15.997322049999999</v>
      </c>
      <c r="H47" s="16">
        <v>0.56612147999999995</v>
      </c>
      <c r="I47" s="14">
        <v>26.957657409999999</v>
      </c>
      <c r="J47" s="16">
        <v>0.65903877</v>
      </c>
      <c r="K47" s="14">
        <v>30.241938869999998</v>
      </c>
      <c r="L47" s="16">
        <v>1.1540185300000001</v>
      </c>
      <c r="M47" s="14">
        <v>8.0900356000000002</v>
      </c>
      <c r="N47" s="16">
        <v>0.66686519</v>
      </c>
      <c r="O47" s="14" t="s">
        <v>582</v>
      </c>
      <c r="P47" s="16" t="s">
        <v>582</v>
      </c>
      <c r="Q47" s="14">
        <v>0</v>
      </c>
      <c r="R47" s="16">
        <v>0</v>
      </c>
      <c r="S47" s="14">
        <v>0</v>
      </c>
      <c r="T47" s="16">
        <v>0</v>
      </c>
      <c r="U47" s="14">
        <v>8.4717829600000005</v>
      </c>
      <c r="V47" s="16">
        <v>0.59491795000000003</v>
      </c>
    </row>
    <row r="48" spans="1:22" x14ac:dyDescent="0.25">
      <c r="A48" s="11" t="s">
        <v>518</v>
      </c>
      <c r="B48" s="13">
        <v>9841</v>
      </c>
      <c r="C48" s="14">
        <f>(7/B48*100)</f>
        <v>7.1130982623717101E-2</v>
      </c>
      <c r="D48" s="15">
        <v>9834</v>
      </c>
      <c r="E48" s="14">
        <v>5.7104952500000001</v>
      </c>
      <c r="F48" s="16">
        <v>0.43899251</v>
      </c>
      <c r="G48" s="14">
        <v>9.8807948299999993</v>
      </c>
      <c r="H48" s="16">
        <v>0.49265732000000001</v>
      </c>
      <c r="I48" s="14">
        <v>33.769738220000001</v>
      </c>
      <c r="J48" s="16">
        <v>0.80882843999999998</v>
      </c>
      <c r="K48" s="14">
        <v>43.378662069999997</v>
      </c>
      <c r="L48" s="16">
        <v>1.19475116</v>
      </c>
      <c r="M48" s="14">
        <v>6.4095084299999998</v>
      </c>
      <c r="N48" s="16">
        <v>0.70529830999999998</v>
      </c>
      <c r="O48" s="14" t="s">
        <v>582</v>
      </c>
      <c r="P48" s="16" t="s">
        <v>582</v>
      </c>
      <c r="Q48" s="14">
        <v>0</v>
      </c>
      <c r="R48" s="16">
        <v>0</v>
      </c>
      <c r="S48" s="14">
        <v>0</v>
      </c>
      <c r="T48" s="16">
        <v>0</v>
      </c>
      <c r="U48" s="14">
        <v>0.85080118999999998</v>
      </c>
      <c r="V48" s="16">
        <v>0.12512477</v>
      </c>
    </row>
    <row r="49" spans="1:22" x14ac:dyDescent="0.25">
      <c r="A49" s="11" t="s">
        <v>519</v>
      </c>
      <c r="B49" s="13">
        <v>6349</v>
      </c>
      <c r="C49" s="14">
        <f>(56/B49*100)</f>
        <v>0.88202866593164275</v>
      </c>
      <c r="D49" s="15">
        <v>6293</v>
      </c>
      <c r="E49" s="14">
        <v>17.241493869999999</v>
      </c>
      <c r="F49" s="16">
        <v>0.62878283000000001</v>
      </c>
      <c r="G49" s="14">
        <v>25.69533972</v>
      </c>
      <c r="H49" s="16">
        <v>0.61235596000000003</v>
      </c>
      <c r="I49" s="14">
        <v>34.860115329999999</v>
      </c>
      <c r="J49" s="16">
        <v>0.69301628000000004</v>
      </c>
      <c r="K49" s="14">
        <v>18.869560409999998</v>
      </c>
      <c r="L49" s="16">
        <v>0.56517817000000004</v>
      </c>
      <c r="M49" s="14">
        <v>0</v>
      </c>
      <c r="N49" s="16">
        <v>0</v>
      </c>
      <c r="O49" s="14" t="s">
        <v>582</v>
      </c>
      <c r="P49" s="16" t="s">
        <v>582</v>
      </c>
      <c r="Q49" s="14">
        <v>0</v>
      </c>
      <c r="R49" s="16">
        <v>0</v>
      </c>
      <c r="S49" s="14">
        <v>1.6606139999999998E-2</v>
      </c>
      <c r="T49" s="16">
        <v>1.740862E-2</v>
      </c>
      <c r="U49" s="14">
        <v>3.3168845299999998</v>
      </c>
      <c r="V49" s="16">
        <v>0.42030685000000001</v>
      </c>
    </row>
    <row r="50" spans="1:22" x14ac:dyDescent="0.25">
      <c r="A50" s="11" t="s">
        <v>520</v>
      </c>
      <c r="B50" s="13">
        <v>11795</v>
      </c>
      <c r="C50" s="14">
        <f>(260/B50*100)</f>
        <v>2.2043238660449345</v>
      </c>
      <c r="D50" s="15">
        <v>11535</v>
      </c>
      <c r="E50" s="14">
        <v>19.809185159999998</v>
      </c>
      <c r="F50" s="16">
        <v>0.73594789999999999</v>
      </c>
      <c r="G50" s="14">
        <v>25.86093631</v>
      </c>
      <c r="H50" s="16">
        <v>0.52983893000000004</v>
      </c>
      <c r="I50" s="14">
        <v>34.507314690000001</v>
      </c>
      <c r="J50" s="16">
        <v>0.60081585000000004</v>
      </c>
      <c r="K50" s="14">
        <v>13.783060130000001</v>
      </c>
      <c r="L50" s="16">
        <v>0.65679615999999996</v>
      </c>
      <c r="M50" s="14">
        <v>3.5619436100000001</v>
      </c>
      <c r="N50" s="16">
        <v>0.29828860000000001</v>
      </c>
      <c r="O50" s="14" t="s">
        <v>582</v>
      </c>
      <c r="P50" s="16" t="s">
        <v>582</v>
      </c>
      <c r="Q50" s="14">
        <v>0</v>
      </c>
      <c r="R50" s="16">
        <v>0</v>
      </c>
      <c r="S50" s="14">
        <v>0</v>
      </c>
      <c r="T50" s="16">
        <v>0</v>
      </c>
      <c r="U50" s="14">
        <v>2.4775601100000002</v>
      </c>
      <c r="V50" s="16">
        <v>0.21474814</v>
      </c>
    </row>
    <row r="51" spans="1:22" x14ac:dyDescent="0.25">
      <c r="A51" s="11" t="s">
        <v>521</v>
      </c>
      <c r="B51" s="13">
        <v>6866</v>
      </c>
      <c r="C51" s="14">
        <f>(114/B51*100)</f>
        <v>1.6603553743081854</v>
      </c>
      <c r="D51" s="15">
        <v>6752</v>
      </c>
      <c r="E51" s="14">
        <v>10.280925720000001</v>
      </c>
      <c r="F51" s="16">
        <v>0.43182899000000002</v>
      </c>
      <c r="G51" s="14">
        <v>13.50119246</v>
      </c>
      <c r="H51" s="16">
        <v>0.50661297000000005</v>
      </c>
      <c r="I51" s="14">
        <v>28.149718849999999</v>
      </c>
      <c r="J51" s="16">
        <v>0.66807424999999998</v>
      </c>
      <c r="K51" s="14">
        <v>28.158990960000001</v>
      </c>
      <c r="L51" s="16">
        <v>0.89998522000000003</v>
      </c>
      <c r="M51" s="14">
        <v>5.78067083</v>
      </c>
      <c r="N51" s="16">
        <v>0.53377925999999998</v>
      </c>
      <c r="O51" s="14" t="s">
        <v>582</v>
      </c>
      <c r="P51" s="16" t="s">
        <v>582</v>
      </c>
      <c r="Q51" s="14">
        <v>10.57888363</v>
      </c>
      <c r="R51" s="16">
        <v>0.61215122</v>
      </c>
      <c r="S51" s="14">
        <v>0</v>
      </c>
      <c r="T51" s="16">
        <v>0</v>
      </c>
      <c r="U51" s="14">
        <v>3.5496175499999998</v>
      </c>
      <c r="V51" s="16">
        <v>0.30588958999999999</v>
      </c>
    </row>
    <row r="52" spans="1:22" x14ac:dyDescent="0.25">
      <c r="A52" s="11" t="s">
        <v>522</v>
      </c>
      <c r="B52" s="13">
        <v>5809</v>
      </c>
      <c r="C52" s="14">
        <f>(88/B52*100)</f>
        <v>1.5148906868652092</v>
      </c>
      <c r="D52" s="15">
        <v>5721</v>
      </c>
      <c r="E52" s="14">
        <v>6.6370853099999998</v>
      </c>
      <c r="F52" s="16">
        <v>0.35697445999999999</v>
      </c>
      <c r="G52" s="14">
        <v>10.452328140000001</v>
      </c>
      <c r="H52" s="16">
        <v>0.42167084999999999</v>
      </c>
      <c r="I52" s="14">
        <v>32.49031574</v>
      </c>
      <c r="J52" s="16">
        <v>0.79565929999999996</v>
      </c>
      <c r="K52" s="14">
        <v>37.162571589999999</v>
      </c>
      <c r="L52" s="16">
        <v>0.80528014999999997</v>
      </c>
      <c r="M52" s="14">
        <v>9.9067821400000007</v>
      </c>
      <c r="N52" s="16">
        <v>0.63406980999999996</v>
      </c>
      <c r="O52" s="14" t="s">
        <v>582</v>
      </c>
      <c r="P52" s="16" t="s">
        <v>582</v>
      </c>
      <c r="Q52" s="14">
        <v>0</v>
      </c>
      <c r="R52" s="16">
        <v>0</v>
      </c>
      <c r="S52" s="14">
        <v>0</v>
      </c>
      <c r="T52" s="16">
        <v>0</v>
      </c>
      <c r="U52" s="14">
        <v>3.3509170899999998</v>
      </c>
      <c r="V52" s="16">
        <v>0.26198867999999997</v>
      </c>
    </row>
    <row r="53" spans="1:22" x14ac:dyDescent="0.25">
      <c r="A53" s="11" t="s">
        <v>523</v>
      </c>
      <c r="B53" s="13">
        <v>5571</v>
      </c>
      <c r="C53" s="14">
        <f>(95/B53*100)</f>
        <v>1.7052593789265842</v>
      </c>
      <c r="D53" s="15">
        <v>5476</v>
      </c>
      <c r="E53" s="14">
        <v>11.837717960000001</v>
      </c>
      <c r="F53" s="16">
        <v>0.40819528999999999</v>
      </c>
      <c r="G53" s="14">
        <v>20.05406674</v>
      </c>
      <c r="H53" s="16">
        <v>0.57538705999999995</v>
      </c>
      <c r="I53" s="14">
        <v>34.391905610000002</v>
      </c>
      <c r="J53" s="16">
        <v>0.64897108000000003</v>
      </c>
      <c r="K53" s="14">
        <v>21.75502766</v>
      </c>
      <c r="L53" s="16">
        <v>0.51048844000000004</v>
      </c>
      <c r="M53" s="14">
        <v>7.8525422599999999</v>
      </c>
      <c r="N53" s="16">
        <v>0.39348066999999998</v>
      </c>
      <c r="O53" s="14" t="s">
        <v>582</v>
      </c>
      <c r="P53" s="16" t="s">
        <v>582</v>
      </c>
      <c r="Q53" s="14">
        <v>0</v>
      </c>
      <c r="R53" s="16">
        <v>0</v>
      </c>
      <c r="S53" s="14">
        <v>0</v>
      </c>
      <c r="T53" s="16">
        <v>0</v>
      </c>
      <c r="U53" s="14">
        <v>4.1087397799999996</v>
      </c>
      <c r="V53" s="16">
        <v>0.27043425999999998</v>
      </c>
    </row>
    <row r="54" spans="1:22" x14ac:dyDescent="0.25">
      <c r="A54" s="11" t="s">
        <v>524</v>
      </c>
      <c r="B54" s="13">
        <v>4740</v>
      </c>
      <c r="C54" s="14">
        <f>(276/B54*100)</f>
        <v>5.8227848101265822</v>
      </c>
      <c r="D54" s="15">
        <v>4464</v>
      </c>
      <c r="E54" s="14">
        <v>34.608403109999998</v>
      </c>
      <c r="F54" s="16">
        <v>1.0294190400000001</v>
      </c>
      <c r="G54" s="14">
        <v>21.06902045</v>
      </c>
      <c r="H54" s="16">
        <v>0.65880411999999999</v>
      </c>
      <c r="I54" s="14">
        <v>20.543868310000001</v>
      </c>
      <c r="J54" s="16">
        <v>0.69441304000000004</v>
      </c>
      <c r="K54" s="14">
        <v>7.6879391799999999</v>
      </c>
      <c r="L54" s="16">
        <v>0.55249857999999996</v>
      </c>
      <c r="M54" s="14">
        <v>6.5465917300000003</v>
      </c>
      <c r="N54" s="16">
        <v>0.68854346</v>
      </c>
      <c r="O54" s="14" t="s">
        <v>582</v>
      </c>
      <c r="P54" s="16" t="s">
        <v>582</v>
      </c>
      <c r="Q54" s="14">
        <v>0</v>
      </c>
      <c r="R54" s="16">
        <v>0</v>
      </c>
      <c r="S54" s="14">
        <v>0</v>
      </c>
      <c r="T54" s="16">
        <v>0</v>
      </c>
      <c r="U54" s="14">
        <v>9.5441772199999999</v>
      </c>
      <c r="V54" s="16">
        <v>0.63292731000000002</v>
      </c>
    </row>
    <row r="55" spans="1:22" x14ac:dyDescent="0.25">
      <c r="A55" s="11" t="s">
        <v>525</v>
      </c>
      <c r="B55" s="13">
        <v>5316</v>
      </c>
      <c r="C55" s="14">
        <f>(22/B55*100)</f>
        <v>0.41384499623777277</v>
      </c>
      <c r="D55" s="15">
        <v>5294</v>
      </c>
      <c r="E55" s="14">
        <v>22.493733200000001</v>
      </c>
      <c r="F55" s="16">
        <v>0.84683763999999995</v>
      </c>
      <c r="G55" s="14">
        <v>20.840370440000001</v>
      </c>
      <c r="H55" s="16">
        <v>0.60120651999999997</v>
      </c>
      <c r="I55" s="14">
        <v>33.62546846</v>
      </c>
      <c r="J55" s="16">
        <v>0.65557922000000002</v>
      </c>
      <c r="K55" s="14">
        <v>18.470403000000001</v>
      </c>
      <c r="L55" s="16">
        <v>0.72924776999999996</v>
      </c>
      <c r="M55" s="14">
        <v>0</v>
      </c>
      <c r="N55" s="16">
        <v>0</v>
      </c>
      <c r="O55" s="14" t="s">
        <v>582</v>
      </c>
      <c r="P55" s="16" t="s">
        <v>582</v>
      </c>
      <c r="Q55" s="14">
        <v>0</v>
      </c>
      <c r="R55" s="16">
        <v>0</v>
      </c>
      <c r="S55" s="14">
        <v>0.48779310999999997</v>
      </c>
      <c r="T55" s="16">
        <v>0.10376981</v>
      </c>
      <c r="U55" s="14">
        <v>4.0822317799999999</v>
      </c>
      <c r="V55" s="16">
        <v>0.34356501</v>
      </c>
    </row>
    <row r="56" spans="1:22" x14ac:dyDescent="0.25">
      <c r="A56" s="11" t="s">
        <v>526</v>
      </c>
      <c r="B56" s="13">
        <v>5359</v>
      </c>
      <c r="C56" s="14">
        <f>(77/B56*100)</f>
        <v>1.4368352304534429</v>
      </c>
      <c r="D56" s="15">
        <v>5282</v>
      </c>
      <c r="E56" s="14">
        <v>5.8760259499999998</v>
      </c>
      <c r="F56" s="16">
        <v>0.41812962999999997</v>
      </c>
      <c r="G56" s="14">
        <v>18.4385096</v>
      </c>
      <c r="H56" s="16">
        <v>0.61960212999999997</v>
      </c>
      <c r="I56" s="14">
        <v>34.652936560000001</v>
      </c>
      <c r="J56" s="16">
        <v>0.71465617999999997</v>
      </c>
      <c r="K56" s="14">
        <v>12.521269370000001</v>
      </c>
      <c r="L56" s="16">
        <v>0.67124589000000001</v>
      </c>
      <c r="M56" s="14">
        <v>27.760170609999999</v>
      </c>
      <c r="N56" s="16">
        <v>0.78547328999999999</v>
      </c>
      <c r="O56" s="14" t="s">
        <v>582</v>
      </c>
      <c r="P56" s="16" t="s">
        <v>582</v>
      </c>
      <c r="Q56" s="14">
        <v>0</v>
      </c>
      <c r="R56" s="16">
        <v>0</v>
      </c>
      <c r="S56" s="14">
        <v>0</v>
      </c>
      <c r="T56" s="16">
        <v>0</v>
      </c>
      <c r="U56" s="14">
        <v>0.75108790999999997</v>
      </c>
      <c r="V56" s="16">
        <v>0.13227605000000001</v>
      </c>
    </row>
    <row r="57" spans="1:22" x14ac:dyDescent="0.25">
      <c r="A57" s="11" t="s">
        <v>527</v>
      </c>
      <c r="B57" s="13">
        <v>6513</v>
      </c>
      <c r="C57" s="14">
        <f>(0/B57*100)</f>
        <v>0</v>
      </c>
      <c r="D57" s="15">
        <v>6513</v>
      </c>
      <c r="E57" s="14">
        <v>13.243420520000001</v>
      </c>
      <c r="F57" s="16">
        <v>0.62092539000000002</v>
      </c>
      <c r="G57" s="14">
        <v>15.94760273</v>
      </c>
      <c r="H57" s="16">
        <v>0.61176951999999996</v>
      </c>
      <c r="I57" s="14">
        <v>43.794091969999997</v>
      </c>
      <c r="J57" s="16">
        <v>0.88755307999999999</v>
      </c>
      <c r="K57" s="14">
        <v>23.327242600000002</v>
      </c>
      <c r="L57" s="16">
        <v>0.94329352</v>
      </c>
      <c r="M57" s="14">
        <v>0</v>
      </c>
      <c r="N57" s="16">
        <v>0</v>
      </c>
      <c r="O57" s="14" t="s">
        <v>582</v>
      </c>
      <c r="P57" s="16" t="s">
        <v>582</v>
      </c>
      <c r="Q57" s="14">
        <v>0</v>
      </c>
      <c r="R57" s="16">
        <v>0</v>
      </c>
      <c r="S57" s="14">
        <v>6.4552150000000003E-2</v>
      </c>
      <c r="T57" s="16">
        <v>4.5911710000000001E-2</v>
      </c>
      <c r="U57" s="14">
        <v>3.6230900199999998</v>
      </c>
      <c r="V57" s="16">
        <v>0.53833538000000003</v>
      </c>
    </row>
    <row r="58" spans="1:22" x14ac:dyDescent="0.25">
      <c r="A58" s="11" t="s">
        <v>528</v>
      </c>
      <c r="B58" s="13">
        <v>7267</v>
      </c>
      <c r="C58" s="14">
        <f>(10/B58*100)</f>
        <v>0.13760836658868861</v>
      </c>
      <c r="D58" s="15">
        <v>7257</v>
      </c>
      <c r="E58" s="14">
        <v>21.77629211</v>
      </c>
      <c r="F58" s="16">
        <v>0.69913621999999997</v>
      </c>
      <c r="G58" s="14">
        <v>28.424470169999999</v>
      </c>
      <c r="H58" s="16">
        <v>0.67168242</v>
      </c>
      <c r="I58" s="14">
        <v>26.479937870000001</v>
      </c>
      <c r="J58" s="16">
        <v>0.67963636000000005</v>
      </c>
      <c r="K58" s="14">
        <v>18.598664540000001</v>
      </c>
      <c r="L58" s="16">
        <v>0.71175847000000003</v>
      </c>
      <c r="M58" s="14">
        <v>0</v>
      </c>
      <c r="N58" s="16">
        <v>0</v>
      </c>
      <c r="O58" s="14" t="s">
        <v>582</v>
      </c>
      <c r="P58" s="16" t="s">
        <v>582</v>
      </c>
      <c r="Q58" s="14">
        <v>0</v>
      </c>
      <c r="R58" s="16">
        <v>0</v>
      </c>
      <c r="S58" s="14">
        <v>0.77646369000000004</v>
      </c>
      <c r="T58" s="16">
        <v>0.12479442</v>
      </c>
      <c r="U58" s="14">
        <v>3.9441716200000001</v>
      </c>
      <c r="V58" s="16">
        <v>0.49949514</v>
      </c>
    </row>
    <row r="59" spans="1:22" x14ac:dyDescent="0.25">
      <c r="A59" s="11" t="s">
        <v>529</v>
      </c>
      <c r="B59" s="13">
        <v>4826</v>
      </c>
      <c r="C59" s="14">
        <f>(26/B59*100)</f>
        <v>0.53874844591794446</v>
      </c>
      <c r="D59" s="15">
        <v>4800</v>
      </c>
      <c r="E59" s="14">
        <v>21.223438600000001</v>
      </c>
      <c r="F59" s="16">
        <v>0.82186886999999997</v>
      </c>
      <c r="G59" s="14">
        <v>22.531501850000001</v>
      </c>
      <c r="H59" s="16">
        <v>0.70780008000000005</v>
      </c>
      <c r="I59" s="14">
        <v>36.568163310000003</v>
      </c>
      <c r="J59" s="16">
        <v>0.80973826000000004</v>
      </c>
      <c r="K59" s="14">
        <v>16.25878676</v>
      </c>
      <c r="L59" s="16">
        <v>0.60622710000000002</v>
      </c>
      <c r="M59" s="14">
        <v>0</v>
      </c>
      <c r="N59" s="16">
        <v>0</v>
      </c>
      <c r="O59" s="14" t="s">
        <v>582</v>
      </c>
      <c r="P59" s="16" t="s">
        <v>582</v>
      </c>
      <c r="Q59" s="14">
        <v>3.7636839999999998E-2</v>
      </c>
      <c r="R59" s="16">
        <v>5.3255009999999998E-2</v>
      </c>
      <c r="S59" s="14">
        <v>0.48982194000000001</v>
      </c>
      <c r="T59" s="16">
        <v>0.13132174999999999</v>
      </c>
      <c r="U59" s="14">
        <v>2.8906507100000001</v>
      </c>
      <c r="V59" s="16">
        <v>0.26281029</v>
      </c>
    </row>
    <row r="60" spans="1:22" x14ac:dyDescent="0.25">
      <c r="A60" s="11" t="s">
        <v>530</v>
      </c>
      <c r="B60" s="13">
        <v>4546</v>
      </c>
      <c r="C60" s="14">
        <f>(15/B60*100)</f>
        <v>0.32996040475142985</v>
      </c>
      <c r="D60" s="15">
        <v>4531</v>
      </c>
      <c r="E60" s="14">
        <v>17.130198960000001</v>
      </c>
      <c r="F60" s="16">
        <v>1.01368787</v>
      </c>
      <c r="G60" s="14">
        <v>25.26222581</v>
      </c>
      <c r="H60" s="16">
        <v>0.85393229999999998</v>
      </c>
      <c r="I60" s="14">
        <v>34.764876719999997</v>
      </c>
      <c r="J60" s="16">
        <v>1.12290015</v>
      </c>
      <c r="K60" s="14">
        <v>19.076236300000001</v>
      </c>
      <c r="L60" s="16">
        <v>1.33325491</v>
      </c>
      <c r="M60" s="14">
        <v>0</v>
      </c>
      <c r="N60" s="16">
        <v>0</v>
      </c>
      <c r="O60" s="14" t="s">
        <v>582</v>
      </c>
      <c r="P60" s="16" t="s">
        <v>582</v>
      </c>
      <c r="Q60" s="14">
        <v>0</v>
      </c>
      <c r="R60" s="16">
        <v>0</v>
      </c>
      <c r="S60" s="14">
        <v>0.25052479</v>
      </c>
      <c r="T60" s="16">
        <v>8.9668529999999996E-2</v>
      </c>
      <c r="U60" s="14">
        <v>3.5159374200000002</v>
      </c>
      <c r="V60" s="16">
        <v>0.47664274000000001</v>
      </c>
    </row>
    <row r="61" spans="1:22" x14ac:dyDescent="0.25">
      <c r="A61" s="11" t="s">
        <v>531</v>
      </c>
      <c r="B61" s="13">
        <v>6525</v>
      </c>
      <c r="C61" s="14">
        <f>(150/B61*100)</f>
        <v>2.2988505747126435</v>
      </c>
      <c r="D61" s="15">
        <v>6375</v>
      </c>
      <c r="E61" s="14">
        <v>10.32122188</v>
      </c>
      <c r="F61" s="16">
        <v>0.38232282000000001</v>
      </c>
      <c r="G61" s="14">
        <v>15.551534459999999</v>
      </c>
      <c r="H61" s="16">
        <v>0.60119697999999999</v>
      </c>
      <c r="I61" s="14">
        <v>36.243414039999998</v>
      </c>
      <c r="J61" s="16">
        <v>0.72848349999999995</v>
      </c>
      <c r="K61" s="14">
        <v>30.06437086</v>
      </c>
      <c r="L61" s="16">
        <v>0.82167285999999995</v>
      </c>
      <c r="M61" s="14">
        <v>4.8488073800000002</v>
      </c>
      <c r="N61" s="16">
        <v>0.40798919</v>
      </c>
      <c r="O61" s="14" t="s">
        <v>582</v>
      </c>
      <c r="P61" s="16" t="s">
        <v>582</v>
      </c>
      <c r="Q61" s="14">
        <v>0</v>
      </c>
      <c r="R61" s="16">
        <v>0</v>
      </c>
      <c r="S61" s="14">
        <v>0</v>
      </c>
      <c r="T61" s="16">
        <v>0</v>
      </c>
      <c r="U61" s="14">
        <v>2.9706513800000001</v>
      </c>
      <c r="V61" s="16">
        <v>0.29951407000000002</v>
      </c>
    </row>
    <row r="62" spans="1:22" x14ac:dyDescent="0.25">
      <c r="A62" s="11" t="s">
        <v>532</v>
      </c>
      <c r="B62" s="13">
        <v>4476</v>
      </c>
      <c r="C62" s="14">
        <f>(3/B62*100)</f>
        <v>6.7024128686327081E-2</v>
      </c>
      <c r="D62" s="15">
        <v>4473</v>
      </c>
      <c r="E62" s="14">
        <v>2.7730376099999998</v>
      </c>
      <c r="F62" s="16">
        <v>0.25812575999999998</v>
      </c>
      <c r="G62" s="14">
        <v>8.1893528399999997</v>
      </c>
      <c r="H62" s="16">
        <v>0.35664517000000001</v>
      </c>
      <c r="I62" s="14">
        <v>37.032388509999997</v>
      </c>
      <c r="J62" s="16">
        <v>0.67400499000000003</v>
      </c>
      <c r="K62" s="14">
        <v>39.681425240000003</v>
      </c>
      <c r="L62" s="16">
        <v>0.71751715999999999</v>
      </c>
      <c r="M62" s="14">
        <v>11.675766530000001</v>
      </c>
      <c r="N62" s="16">
        <v>0.40366419999999997</v>
      </c>
      <c r="O62" s="14" t="s">
        <v>582</v>
      </c>
      <c r="P62" s="16" t="s">
        <v>582</v>
      </c>
      <c r="Q62" s="14">
        <v>0</v>
      </c>
      <c r="R62" s="16">
        <v>0</v>
      </c>
      <c r="S62" s="14">
        <v>0</v>
      </c>
      <c r="T62" s="16">
        <v>0</v>
      </c>
      <c r="U62" s="14">
        <v>0.64802928000000004</v>
      </c>
      <c r="V62" s="16">
        <v>0.10678739</v>
      </c>
    </row>
    <row r="63" spans="1:22" x14ac:dyDescent="0.25">
      <c r="A63" s="11" t="s">
        <v>533</v>
      </c>
      <c r="B63" s="13">
        <v>5324</v>
      </c>
      <c r="C63" s="14">
        <f>(13/B63*100)</f>
        <v>0.24417731029301279</v>
      </c>
      <c r="D63" s="15">
        <v>5311</v>
      </c>
      <c r="E63" s="14">
        <v>13.044274359999999</v>
      </c>
      <c r="F63" s="16">
        <v>0.45600663000000002</v>
      </c>
      <c r="G63" s="14">
        <v>21.790433199999999</v>
      </c>
      <c r="H63" s="16">
        <v>0.55156247999999997</v>
      </c>
      <c r="I63" s="14">
        <v>39.065656560000001</v>
      </c>
      <c r="J63" s="16">
        <v>0.63061204999999998</v>
      </c>
      <c r="K63" s="14">
        <v>16.394867739999999</v>
      </c>
      <c r="L63" s="16">
        <v>0.59109719000000005</v>
      </c>
      <c r="M63" s="14">
        <v>0</v>
      </c>
      <c r="N63" s="16">
        <v>0</v>
      </c>
      <c r="O63" s="14" t="s">
        <v>582</v>
      </c>
      <c r="P63" s="16" t="s">
        <v>582</v>
      </c>
      <c r="Q63" s="14">
        <v>0.11045378</v>
      </c>
      <c r="R63" s="16">
        <v>5.4208079999999999E-2</v>
      </c>
      <c r="S63" s="14">
        <v>0.10574095999999999</v>
      </c>
      <c r="T63" s="16">
        <v>4.4063810000000002E-2</v>
      </c>
      <c r="U63" s="14">
        <v>9.4885733999999999</v>
      </c>
      <c r="V63" s="16">
        <v>0.37400320999999997</v>
      </c>
    </row>
    <row r="64" spans="1:22" x14ac:dyDescent="0.25">
      <c r="A64" s="11" t="s">
        <v>534</v>
      </c>
      <c r="B64" s="13">
        <v>3634</v>
      </c>
      <c r="C64" s="14">
        <f>(3/B64*100)</f>
        <v>8.2553659878921298E-2</v>
      </c>
      <c r="D64" s="15">
        <v>3631</v>
      </c>
      <c r="E64" s="14">
        <v>6.3506338099999997</v>
      </c>
      <c r="F64" s="16">
        <v>0.41693829999999998</v>
      </c>
      <c r="G64" s="14">
        <v>18.635650070000001</v>
      </c>
      <c r="H64" s="16">
        <v>0.64794390999999996</v>
      </c>
      <c r="I64" s="14">
        <v>40.677204140000001</v>
      </c>
      <c r="J64" s="16">
        <v>0.73198845000000001</v>
      </c>
      <c r="K64" s="14">
        <v>30.559492410000001</v>
      </c>
      <c r="L64" s="16">
        <v>0.72054048000000004</v>
      </c>
      <c r="M64" s="14">
        <v>0</v>
      </c>
      <c r="N64" s="16">
        <v>0</v>
      </c>
      <c r="O64" s="14" t="s">
        <v>582</v>
      </c>
      <c r="P64" s="16" t="s">
        <v>582</v>
      </c>
      <c r="Q64" s="14">
        <v>0</v>
      </c>
      <c r="R64" s="16">
        <v>0</v>
      </c>
      <c r="S64" s="14">
        <v>5.585495E-2</v>
      </c>
      <c r="T64" s="16">
        <v>3.9587020000000001E-2</v>
      </c>
      <c r="U64" s="14">
        <v>3.7211646100000002</v>
      </c>
      <c r="V64" s="16">
        <v>0.30578</v>
      </c>
    </row>
    <row r="65" spans="1:22" x14ac:dyDescent="0.25">
      <c r="A65" s="11" t="s">
        <v>535</v>
      </c>
      <c r="B65" s="13">
        <v>5325</v>
      </c>
      <c r="C65" s="14">
        <f>(14/B65*100)</f>
        <v>0.26291079812206569</v>
      </c>
      <c r="D65" s="15">
        <v>5311</v>
      </c>
      <c r="E65" s="14">
        <v>17.868986799999998</v>
      </c>
      <c r="F65" s="16">
        <v>0.65344837</v>
      </c>
      <c r="G65" s="14">
        <v>23.941772239999999</v>
      </c>
      <c r="H65" s="16">
        <v>0.67225727999999996</v>
      </c>
      <c r="I65" s="14">
        <v>44.36346236</v>
      </c>
      <c r="J65" s="16">
        <v>0.80623131999999997</v>
      </c>
      <c r="K65" s="14">
        <v>10.048915579999999</v>
      </c>
      <c r="L65" s="16">
        <v>0.45826482000000002</v>
      </c>
      <c r="M65" s="14">
        <v>0</v>
      </c>
      <c r="N65" s="16">
        <v>0</v>
      </c>
      <c r="O65" s="14" t="s">
        <v>582</v>
      </c>
      <c r="P65" s="16" t="s">
        <v>582</v>
      </c>
      <c r="Q65" s="14">
        <v>0.17369142000000001</v>
      </c>
      <c r="R65" s="16">
        <v>5.885493E-2</v>
      </c>
      <c r="S65" s="14">
        <v>0</v>
      </c>
      <c r="T65" s="16">
        <v>0</v>
      </c>
      <c r="U65" s="14">
        <v>3.60317161</v>
      </c>
      <c r="V65" s="16">
        <v>0.33775747</v>
      </c>
    </row>
    <row r="66" spans="1:22" x14ac:dyDescent="0.25">
      <c r="A66" s="11" t="s">
        <v>536</v>
      </c>
      <c r="B66" s="13">
        <v>5665</v>
      </c>
      <c r="C66" s="14">
        <f>(82/B66*100)</f>
        <v>1.4474845542806707</v>
      </c>
      <c r="D66" s="15">
        <v>5583</v>
      </c>
      <c r="E66" s="14">
        <v>11.053195880000001</v>
      </c>
      <c r="F66" s="16">
        <v>0.42892380000000002</v>
      </c>
      <c r="G66" s="14">
        <v>15.430443909999999</v>
      </c>
      <c r="H66" s="16">
        <v>0.48376228999999998</v>
      </c>
      <c r="I66" s="14">
        <v>24.782130739999999</v>
      </c>
      <c r="J66" s="16">
        <v>0.54707165000000002</v>
      </c>
      <c r="K66" s="14">
        <v>28.328275380000001</v>
      </c>
      <c r="L66" s="16">
        <v>0.63958923000000001</v>
      </c>
      <c r="M66" s="14">
        <v>11.135823889999999</v>
      </c>
      <c r="N66" s="16">
        <v>0.36733463999999999</v>
      </c>
      <c r="O66" s="14" t="s">
        <v>582</v>
      </c>
      <c r="P66" s="16" t="s">
        <v>582</v>
      </c>
      <c r="Q66" s="14">
        <v>0</v>
      </c>
      <c r="R66" s="16">
        <v>0</v>
      </c>
      <c r="S66" s="14">
        <v>0</v>
      </c>
      <c r="T66" s="16">
        <v>0</v>
      </c>
      <c r="U66" s="14">
        <v>9.2701302000000005</v>
      </c>
      <c r="V66" s="16">
        <v>0.45084329000000001</v>
      </c>
    </row>
    <row r="67" spans="1:22" x14ac:dyDescent="0.25">
      <c r="A67" s="11" t="s">
        <v>537</v>
      </c>
      <c r="B67" s="13">
        <v>6971</v>
      </c>
      <c r="C67" s="14">
        <f>(480/B67*100)</f>
        <v>6.8856692009754692</v>
      </c>
      <c r="D67" s="15">
        <v>6491</v>
      </c>
      <c r="E67" s="14">
        <v>24.367254670000001</v>
      </c>
      <c r="F67" s="16">
        <v>0.61849399000000005</v>
      </c>
      <c r="G67" s="14">
        <v>26.370421530000002</v>
      </c>
      <c r="H67" s="16">
        <v>0.58325832</v>
      </c>
      <c r="I67" s="14">
        <v>31.478816200000001</v>
      </c>
      <c r="J67" s="16">
        <v>0.71082235999999999</v>
      </c>
      <c r="K67" s="14">
        <v>8.3635005000000007</v>
      </c>
      <c r="L67" s="16">
        <v>0.46496355</v>
      </c>
      <c r="M67" s="14">
        <v>5.3457863000000003</v>
      </c>
      <c r="N67" s="16">
        <v>0.44287100000000001</v>
      </c>
      <c r="O67" s="14" t="s">
        <v>582</v>
      </c>
      <c r="P67" s="16" t="s">
        <v>582</v>
      </c>
      <c r="Q67" s="14">
        <v>0</v>
      </c>
      <c r="R67" s="16">
        <v>0</v>
      </c>
      <c r="S67" s="14">
        <v>0</v>
      </c>
      <c r="T67" s="16">
        <v>0</v>
      </c>
      <c r="U67" s="14">
        <v>4.07422079</v>
      </c>
      <c r="V67" s="16">
        <v>0.27977816</v>
      </c>
    </row>
    <row r="68" spans="1:22" x14ac:dyDescent="0.25">
      <c r="A68" s="11" t="s">
        <v>538</v>
      </c>
      <c r="B68" s="13">
        <v>12083</v>
      </c>
      <c r="C68" s="14">
        <f>(30/B68*100)</f>
        <v>0.2482827112472068</v>
      </c>
      <c r="D68" s="15">
        <v>12053</v>
      </c>
      <c r="E68" s="14">
        <v>13.88272396</v>
      </c>
      <c r="F68" s="16">
        <v>0.29279807000000002</v>
      </c>
      <c r="G68" s="14">
        <v>19.535103150000001</v>
      </c>
      <c r="H68" s="16">
        <v>0.35713224999999998</v>
      </c>
      <c r="I68" s="14">
        <v>27.278648029999999</v>
      </c>
      <c r="J68" s="16">
        <v>0.46387868999999998</v>
      </c>
      <c r="K68" s="14">
        <v>18.401836190000001</v>
      </c>
      <c r="L68" s="16">
        <v>0.33228170000000001</v>
      </c>
      <c r="M68" s="14">
        <v>14.943834799999999</v>
      </c>
      <c r="N68" s="16">
        <v>0.29651817000000003</v>
      </c>
      <c r="O68" s="14" t="s">
        <v>582</v>
      </c>
      <c r="P68" s="16" t="s">
        <v>582</v>
      </c>
      <c r="Q68" s="14">
        <v>0</v>
      </c>
      <c r="R68" s="16">
        <v>0</v>
      </c>
      <c r="S68" s="14">
        <v>0</v>
      </c>
      <c r="T68" s="16">
        <v>0</v>
      </c>
      <c r="U68" s="14">
        <v>5.95785388</v>
      </c>
      <c r="V68" s="16">
        <v>0.22209873999999999</v>
      </c>
    </row>
    <row r="69" spans="1:22" x14ac:dyDescent="0.25">
      <c r="A69" s="11" t="s">
        <v>539</v>
      </c>
      <c r="B69" s="13">
        <v>4876</v>
      </c>
      <c r="C69" s="14">
        <f>(0/B69*100)</f>
        <v>0</v>
      </c>
      <c r="D69" s="15">
        <v>4876</v>
      </c>
      <c r="E69" s="14">
        <v>13.001828209999999</v>
      </c>
      <c r="F69" s="16">
        <v>0.70539436</v>
      </c>
      <c r="G69" s="14">
        <v>18.14231135</v>
      </c>
      <c r="H69" s="16">
        <v>0.57771653000000001</v>
      </c>
      <c r="I69" s="14">
        <v>42.171514799999997</v>
      </c>
      <c r="J69" s="16">
        <v>0.92450063999999998</v>
      </c>
      <c r="K69" s="14">
        <v>26.239326510000001</v>
      </c>
      <c r="L69" s="16">
        <v>0.81996539999999996</v>
      </c>
      <c r="M69" s="14">
        <v>0</v>
      </c>
      <c r="N69" s="16">
        <v>0</v>
      </c>
      <c r="O69" s="14" t="s">
        <v>582</v>
      </c>
      <c r="P69" s="16" t="s">
        <v>582</v>
      </c>
      <c r="Q69" s="14">
        <v>0</v>
      </c>
      <c r="R69" s="16">
        <v>0</v>
      </c>
      <c r="S69" s="14">
        <v>0</v>
      </c>
      <c r="T69" s="16">
        <v>0</v>
      </c>
      <c r="U69" s="14">
        <v>0.44501912999999998</v>
      </c>
      <c r="V69" s="16">
        <v>0.17499586</v>
      </c>
    </row>
    <row r="70" spans="1:22" x14ac:dyDescent="0.25">
      <c r="A70" s="11" t="s">
        <v>540</v>
      </c>
      <c r="B70" s="13">
        <v>6036</v>
      </c>
      <c r="C70" s="14">
        <f>(223/B70*100)</f>
        <v>3.6944996686547382</v>
      </c>
      <c r="D70" s="15">
        <v>5813</v>
      </c>
      <c r="E70" s="14">
        <v>11.483825660000001</v>
      </c>
      <c r="F70" s="16">
        <v>0.54468061999999995</v>
      </c>
      <c r="G70" s="14">
        <v>18.78834423</v>
      </c>
      <c r="H70" s="16">
        <v>0.92542117000000002</v>
      </c>
      <c r="I70" s="14">
        <v>36.337935510000001</v>
      </c>
      <c r="J70" s="16">
        <v>0.76002813000000002</v>
      </c>
      <c r="K70" s="14">
        <v>24.881285099999999</v>
      </c>
      <c r="L70" s="16">
        <v>0.88910953999999998</v>
      </c>
      <c r="M70" s="14">
        <v>4.3266809899999998</v>
      </c>
      <c r="N70" s="16">
        <v>0.28253083000000001</v>
      </c>
      <c r="O70" s="14" t="s">
        <v>582</v>
      </c>
      <c r="P70" s="16" t="s">
        <v>582</v>
      </c>
      <c r="Q70" s="14">
        <v>0</v>
      </c>
      <c r="R70" s="16">
        <v>0</v>
      </c>
      <c r="S70" s="14">
        <v>0</v>
      </c>
      <c r="T70" s="16">
        <v>0</v>
      </c>
      <c r="U70" s="14">
        <v>4.1819285099999997</v>
      </c>
      <c r="V70" s="16">
        <v>0.32377953999999998</v>
      </c>
    </row>
    <row r="71" spans="1:22" x14ac:dyDescent="0.25">
      <c r="A71" s="11" t="s">
        <v>541</v>
      </c>
      <c r="B71" s="13">
        <v>6115</v>
      </c>
      <c r="C71" s="14">
        <f>(23/B71*100)</f>
        <v>0.3761242845461979</v>
      </c>
      <c r="D71" s="15">
        <v>6092</v>
      </c>
      <c r="E71" s="14">
        <v>5.6584794799999996</v>
      </c>
      <c r="F71" s="16">
        <v>0.28671054000000001</v>
      </c>
      <c r="G71" s="14">
        <v>17.817226269999999</v>
      </c>
      <c r="H71" s="16">
        <v>0.61604692999999999</v>
      </c>
      <c r="I71" s="14">
        <v>41.009377389999997</v>
      </c>
      <c r="J71" s="16">
        <v>0.74881397999999999</v>
      </c>
      <c r="K71" s="14">
        <v>29.492938389999999</v>
      </c>
      <c r="L71" s="16">
        <v>0.66589688000000002</v>
      </c>
      <c r="M71" s="14">
        <v>5.67548225</v>
      </c>
      <c r="N71" s="16">
        <v>0.27705200000000002</v>
      </c>
      <c r="O71" s="14" t="s">
        <v>582</v>
      </c>
      <c r="P71" s="16" t="s">
        <v>582</v>
      </c>
      <c r="Q71" s="14">
        <v>0</v>
      </c>
      <c r="R71" s="16">
        <v>0</v>
      </c>
      <c r="S71" s="14">
        <v>0</v>
      </c>
      <c r="T71" s="16">
        <v>0</v>
      </c>
      <c r="U71" s="14">
        <v>0.34649622000000002</v>
      </c>
      <c r="V71" s="16">
        <v>7.0198140000000006E-2</v>
      </c>
    </row>
    <row r="72" spans="1:22" x14ac:dyDescent="0.25">
      <c r="A72" s="11" t="s">
        <v>542</v>
      </c>
      <c r="B72" s="13">
        <v>7708</v>
      </c>
      <c r="C72" s="14">
        <f>(5/B72*100)</f>
        <v>6.4867669953295279E-2</v>
      </c>
      <c r="D72" s="15">
        <v>7703</v>
      </c>
      <c r="E72" s="14">
        <v>4.4493937900000002</v>
      </c>
      <c r="F72" s="16">
        <v>0.24812638000000001</v>
      </c>
      <c r="G72" s="14">
        <v>8.2946877400000005</v>
      </c>
      <c r="H72" s="16">
        <v>0.41190597000000001</v>
      </c>
      <c r="I72" s="14">
        <v>37.064413399999999</v>
      </c>
      <c r="J72" s="16">
        <v>0.82845157000000003</v>
      </c>
      <c r="K72" s="14">
        <v>41.695966400000003</v>
      </c>
      <c r="L72" s="16">
        <v>0.89968702</v>
      </c>
      <c r="M72" s="14">
        <v>8.2003239800000003</v>
      </c>
      <c r="N72" s="16">
        <v>0.96499683000000003</v>
      </c>
      <c r="O72" s="14" t="s">
        <v>582</v>
      </c>
      <c r="P72" s="16" t="s">
        <v>582</v>
      </c>
      <c r="Q72" s="14">
        <v>0</v>
      </c>
      <c r="R72" s="16">
        <v>0</v>
      </c>
      <c r="S72" s="14">
        <v>0</v>
      </c>
      <c r="T72" s="16">
        <v>0</v>
      </c>
      <c r="U72" s="14">
        <v>0.2952147</v>
      </c>
      <c r="V72" s="16">
        <v>6.5606769999999995E-2</v>
      </c>
    </row>
    <row r="73" spans="1:22" x14ac:dyDescent="0.25">
      <c r="A73" s="11" t="s">
        <v>543</v>
      </c>
      <c r="B73" s="13">
        <v>8249</v>
      </c>
      <c r="C73" s="14">
        <f>(166/B73*100)</f>
        <v>2.0123651351678991</v>
      </c>
      <c r="D73" s="15">
        <v>8083</v>
      </c>
      <c r="E73" s="14">
        <v>8.5826685000000005</v>
      </c>
      <c r="F73" s="16">
        <v>0.45359967000000001</v>
      </c>
      <c r="G73" s="14">
        <v>17.982688360000001</v>
      </c>
      <c r="H73" s="16">
        <v>0.58602984999999996</v>
      </c>
      <c r="I73" s="14">
        <v>50.795484909999999</v>
      </c>
      <c r="J73" s="16">
        <v>0.92956254000000005</v>
      </c>
      <c r="K73" s="14">
        <v>10.094192789999999</v>
      </c>
      <c r="L73" s="16">
        <v>0.48187479</v>
      </c>
      <c r="M73" s="14">
        <v>11.48330339</v>
      </c>
      <c r="N73" s="16">
        <v>0.72301694000000005</v>
      </c>
      <c r="O73" s="14" t="s">
        <v>582</v>
      </c>
      <c r="P73" s="16" t="s">
        <v>582</v>
      </c>
      <c r="Q73" s="14">
        <v>0</v>
      </c>
      <c r="R73" s="16">
        <v>0</v>
      </c>
      <c r="S73" s="14">
        <v>0</v>
      </c>
      <c r="T73" s="16">
        <v>0</v>
      </c>
      <c r="U73" s="14">
        <v>1.06166206</v>
      </c>
      <c r="V73" s="16">
        <v>0.1838398</v>
      </c>
    </row>
    <row r="74" spans="1:22" x14ac:dyDescent="0.25">
      <c r="A74" s="11" t="s">
        <v>544</v>
      </c>
      <c r="B74" s="13">
        <v>4692</v>
      </c>
      <c r="C74" s="14">
        <f>(82/B74*100)</f>
        <v>1.7476555839727195</v>
      </c>
      <c r="D74" s="15">
        <v>4610</v>
      </c>
      <c r="E74" s="14">
        <v>13.27334025</v>
      </c>
      <c r="F74" s="16">
        <v>0.54060456999999995</v>
      </c>
      <c r="G74" s="14">
        <v>23.724370369999999</v>
      </c>
      <c r="H74" s="16">
        <v>0.64499837999999998</v>
      </c>
      <c r="I74" s="14">
        <v>34.663832800000002</v>
      </c>
      <c r="J74" s="16">
        <v>0.70419723000000001</v>
      </c>
      <c r="K74" s="14">
        <v>21.662175179999998</v>
      </c>
      <c r="L74" s="16">
        <v>0.56057071000000003</v>
      </c>
      <c r="M74" s="14">
        <v>0</v>
      </c>
      <c r="N74" s="16">
        <v>0</v>
      </c>
      <c r="O74" s="14" t="s">
        <v>582</v>
      </c>
      <c r="P74" s="16" t="s">
        <v>582</v>
      </c>
      <c r="Q74" s="14">
        <v>3.8577199999999999E-2</v>
      </c>
      <c r="R74" s="16">
        <v>2.952393E-2</v>
      </c>
      <c r="S74" s="14">
        <v>2.5373349999999999E-2</v>
      </c>
      <c r="T74" s="16">
        <v>2.581878E-2</v>
      </c>
      <c r="U74" s="14">
        <v>6.6123308400000003</v>
      </c>
      <c r="V74" s="16">
        <v>0.41100755999999999</v>
      </c>
    </row>
    <row r="75" spans="1:22" x14ac:dyDescent="0.25">
      <c r="A75" s="11" t="s">
        <v>545</v>
      </c>
      <c r="B75" s="13">
        <v>5375</v>
      </c>
      <c r="C75" s="14">
        <f>(259/B75*100)</f>
        <v>4.8186046511627909</v>
      </c>
      <c r="D75" s="15">
        <v>5116</v>
      </c>
      <c r="E75" s="14">
        <v>14.378804390000001</v>
      </c>
      <c r="F75" s="16">
        <v>0.51686160999999997</v>
      </c>
      <c r="G75" s="14">
        <v>18.541858179999998</v>
      </c>
      <c r="H75" s="16">
        <v>0.56018962000000005</v>
      </c>
      <c r="I75" s="14">
        <v>29.781142079999999</v>
      </c>
      <c r="J75" s="16">
        <v>0.82002059999999999</v>
      </c>
      <c r="K75" s="14">
        <v>20.09484389</v>
      </c>
      <c r="L75" s="16">
        <v>0.68224218000000003</v>
      </c>
      <c r="M75" s="14">
        <v>8.2993948100000008</v>
      </c>
      <c r="N75" s="16">
        <v>0.72809756000000003</v>
      </c>
      <c r="O75" s="14" t="s">
        <v>582</v>
      </c>
      <c r="P75" s="16" t="s">
        <v>582</v>
      </c>
      <c r="Q75" s="14">
        <v>0</v>
      </c>
      <c r="R75" s="16">
        <v>0</v>
      </c>
      <c r="S75" s="14">
        <v>0</v>
      </c>
      <c r="T75" s="16">
        <v>0</v>
      </c>
      <c r="U75" s="14">
        <v>8.9039566499999996</v>
      </c>
      <c r="V75" s="16">
        <v>0.56255953999999997</v>
      </c>
    </row>
    <row r="76" spans="1:22" x14ac:dyDescent="0.25">
      <c r="A76" s="11" t="s">
        <v>546</v>
      </c>
      <c r="B76" s="13">
        <v>14167</v>
      </c>
      <c r="C76" s="14">
        <f>(233/B76*100)</f>
        <v>1.6446671843015459</v>
      </c>
      <c r="D76" s="15">
        <v>13934</v>
      </c>
      <c r="E76" s="14">
        <v>16.752521080000001</v>
      </c>
      <c r="F76" s="16">
        <v>0.39816668999999999</v>
      </c>
      <c r="G76" s="14">
        <v>21.881446369999999</v>
      </c>
      <c r="H76" s="16">
        <v>0.46312307000000003</v>
      </c>
      <c r="I76" s="14">
        <v>28.628225929999999</v>
      </c>
      <c r="J76" s="16">
        <v>0.65325829000000002</v>
      </c>
      <c r="K76" s="14">
        <v>17.322673049999999</v>
      </c>
      <c r="L76" s="16">
        <v>0.57489734999999997</v>
      </c>
      <c r="M76" s="14">
        <v>12.057652900000001</v>
      </c>
      <c r="N76" s="16">
        <v>0.48522748999999998</v>
      </c>
      <c r="O76" s="14" t="s">
        <v>582</v>
      </c>
      <c r="P76" s="16" t="s">
        <v>582</v>
      </c>
      <c r="Q76" s="14">
        <v>0</v>
      </c>
      <c r="R76" s="16">
        <v>0</v>
      </c>
      <c r="S76" s="14">
        <v>0</v>
      </c>
      <c r="T76" s="16">
        <v>0</v>
      </c>
      <c r="U76" s="14">
        <v>3.3574806800000001</v>
      </c>
      <c r="V76" s="16">
        <v>0.25529078999999999</v>
      </c>
    </row>
    <row r="77" spans="1:22" x14ac:dyDescent="0.25">
      <c r="A77" s="11" t="s">
        <v>547</v>
      </c>
      <c r="B77" s="13">
        <v>6062</v>
      </c>
      <c r="C77" s="14">
        <f>(201/B77*100)</f>
        <v>3.3157373804025072</v>
      </c>
      <c r="D77" s="15">
        <v>5861</v>
      </c>
      <c r="E77" s="14">
        <v>8.1433415199999999</v>
      </c>
      <c r="F77" s="16">
        <v>0.37407325000000002</v>
      </c>
      <c r="G77" s="14">
        <v>16.059724289999998</v>
      </c>
      <c r="H77" s="16">
        <v>0.49766946000000001</v>
      </c>
      <c r="I77" s="14">
        <v>34.48225008</v>
      </c>
      <c r="J77" s="16">
        <v>0.72766805000000001</v>
      </c>
      <c r="K77" s="14">
        <v>18.085736019999999</v>
      </c>
      <c r="L77" s="16">
        <v>0.61485458999999998</v>
      </c>
      <c r="M77" s="14">
        <v>11.53011268</v>
      </c>
      <c r="N77" s="16">
        <v>0.59986209000000001</v>
      </c>
      <c r="O77" s="14" t="s">
        <v>582</v>
      </c>
      <c r="P77" s="16" t="s">
        <v>582</v>
      </c>
      <c r="Q77" s="14">
        <v>0</v>
      </c>
      <c r="R77" s="16">
        <v>0</v>
      </c>
      <c r="S77" s="14">
        <v>0</v>
      </c>
      <c r="T77" s="16">
        <v>0</v>
      </c>
      <c r="U77" s="14">
        <v>11.698835409999999</v>
      </c>
      <c r="V77" s="16">
        <v>0.55104264000000003</v>
      </c>
    </row>
    <row r="78" spans="1:22" x14ac:dyDescent="0.25">
      <c r="A78" s="11" t="s">
        <v>548</v>
      </c>
      <c r="B78" s="13">
        <v>5826</v>
      </c>
      <c r="C78" s="14">
        <f>(0/B78*100)</f>
        <v>0</v>
      </c>
      <c r="D78" s="15">
        <v>5826</v>
      </c>
      <c r="E78" s="14">
        <v>5.5756922700000002</v>
      </c>
      <c r="F78" s="16">
        <v>0.49557484000000002</v>
      </c>
      <c r="G78" s="14">
        <v>6.3509272799999996</v>
      </c>
      <c r="H78" s="16">
        <v>0.42232792000000002</v>
      </c>
      <c r="I78" s="14">
        <v>45.657326560000001</v>
      </c>
      <c r="J78" s="16">
        <v>1.07210658</v>
      </c>
      <c r="K78" s="14">
        <v>42.041254109999997</v>
      </c>
      <c r="L78" s="16">
        <v>1.17105796</v>
      </c>
      <c r="M78" s="14">
        <v>0</v>
      </c>
      <c r="N78" s="16">
        <v>0</v>
      </c>
      <c r="O78" s="14" t="s">
        <v>582</v>
      </c>
      <c r="P78" s="16" t="s">
        <v>582</v>
      </c>
      <c r="Q78" s="14">
        <v>2.4295359999999998E-2</v>
      </c>
      <c r="R78" s="16">
        <v>2.426712E-2</v>
      </c>
      <c r="S78" s="14">
        <v>5.2508399999999997E-2</v>
      </c>
      <c r="T78" s="16">
        <v>3.1759160000000002E-2</v>
      </c>
      <c r="U78" s="14">
        <v>0.29799600999999998</v>
      </c>
      <c r="V78" s="16">
        <v>7.7146080000000006E-2</v>
      </c>
    </row>
    <row r="79" spans="1:22" ht="24.95" customHeight="1" x14ac:dyDescent="0.25">
      <c r="A79" s="11" t="s">
        <v>549</v>
      </c>
      <c r="B79" s="13">
        <v>1657</v>
      </c>
      <c r="C79" s="14">
        <f>(41/B79*100)</f>
        <v>2.4743512371756187</v>
      </c>
      <c r="D79" s="15">
        <v>1616</v>
      </c>
      <c r="E79" s="14">
        <v>8.1858726799999992</v>
      </c>
      <c r="F79" s="16">
        <v>0.74978029999999996</v>
      </c>
      <c r="G79" s="14">
        <v>23.89813869</v>
      </c>
      <c r="H79" s="16">
        <v>1.3300487400000001</v>
      </c>
      <c r="I79" s="14">
        <v>39.906836419999998</v>
      </c>
      <c r="J79" s="16">
        <v>1.7240840099999999</v>
      </c>
      <c r="K79" s="14">
        <v>25.321313419999999</v>
      </c>
      <c r="L79" s="16">
        <v>1.6489027599999999</v>
      </c>
      <c r="M79" s="14">
        <v>0</v>
      </c>
      <c r="N79" s="16">
        <v>0</v>
      </c>
      <c r="O79" s="14" t="s">
        <v>582</v>
      </c>
      <c r="P79" s="16" t="s">
        <v>582</v>
      </c>
      <c r="Q79" s="14">
        <v>0</v>
      </c>
      <c r="R79" s="16">
        <v>0</v>
      </c>
      <c r="S79" s="14">
        <v>0</v>
      </c>
      <c r="T79" s="16">
        <v>0</v>
      </c>
      <c r="U79" s="14">
        <v>2.6878387799999999</v>
      </c>
      <c r="V79" s="16">
        <v>0.41752307999999999</v>
      </c>
    </row>
    <row r="80" spans="1:22" x14ac:dyDescent="0.25">
      <c r="A80" s="11" t="s">
        <v>550</v>
      </c>
      <c r="B80" s="13">
        <v>7841</v>
      </c>
      <c r="C80" s="14">
        <f>(0/B80*100)</f>
        <v>0</v>
      </c>
      <c r="D80" s="15">
        <v>7841</v>
      </c>
      <c r="E80" s="14">
        <v>24.055672449999999</v>
      </c>
      <c r="F80" s="16">
        <v>0.73500600999999999</v>
      </c>
      <c r="G80" s="14">
        <v>29.111248799999998</v>
      </c>
      <c r="H80" s="16">
        <v>0.79161978</v>
      </c>
      <c r="I80" s="14">
        <v>36.023192420000001</v>
      </c>
      <c r="J80" s="16">
        <v>0.87025333000000005</v>
      </c>
      <c r="K80" s="14">
        <v>10.55149246</v>
      </c>
      <c r="L80" s="16">
        <v>0.57625419</v>
      </c>
      <c r="M80" s="14">
        <v>0</v>
      </c>
      <c r="N80" s="16">
        <v>0</v>
      </c>
      <c r="O80" s="14" t="s">
        <v>582</v>
      </c>
      <c r="P80" s="16" t="s">
        <v>582</v>
      </c>
      <c r="Q80" s="14">
        <v>5.5183000000000001E-4</v>
      </c>
      <c r="R80" s="16">
        <v>5.5533000000000004E-4</v>
      </c>
      <c r="S80" s="14">
        <v>1.7029200000000001E-2</v>
      </c>
      <c r="T80" s="16">
        <v>1.6995909999999999E-2</v>
      </c>
      <c r="U80" s="14">
        <v>0.24081284999999999</v>
      </c>
      <c r="V80" s="16">
        <v>7.3887220000000003E-2</v>
      </c>
    </row>
    <row r="81" spans="1:22" x14ac:dyDescent="0.25">
      <c r="A81" s="19" t="s">
        <v>551</v>
      </c>
      <c r="B81" s="13">
        <v>8861</v>
      </c>
      <c r="C81" s="14">
        <f>(78/B81*100)</f>
        <v>0.88026182146484599</v>
      </c>
      <c r="D81" s="15">
        <v>8783</v>
      </c>
      <c r="E81" s="14">
        <v>16.125528419999998</v>
      </c>
      <c r="F81" s="16">
        <v>0.5020268</v>
      </c>
      <c r="G81" s="14">
        <v>23.506774180000001</v>
      </c>
      <c r="H81" s="16">
        <v>0.61892738999999997</v>
      </c>
      <c r="I81" s="14">
        <v>37.577844470000002</v>
      </c>
      <c r="J81" s="16">
        <v>0.79589295999999998</v>
      </c>
      <c r="K81" s="14">
        <v>11.54806102</v>
      </c>
      <c r="L81" s="16">
        <v>0.5675</v>
      </c>
      <c r="M81" s="14">
        <v>10.524507789999999</v>
      </c>
      <c r="N81" s="16">
        <v>0.71870358000000001</v>
      </c>
      <c r="O81" s="14" t="s">
        <v>582</v>
      </c>
      <c r="P81" s="16" t="s">
        <v>582</v>
      </c>
      <c r="Q81" s="14">
        <v>0</v>
      </c>
      <c r="R81" s="16">
        <v>0</v>
      </c>
      <c r="S81" s="14">
        <v>0</v>
      </c>
      <c r="T81" s="16">
        <v>0</v>
      </c>
      <c r="U81" s="14">
        <v>0.71728413000000002</v>
      </c>
      <c r="V81" s="16">
        <v>0.12073320999999999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(627/B7*100)</f>
        <v>4.315209910529938</v>
      </c>
      <c r="D7" s="15">
        <v>13903</v>
      </c>
      <c r="E7" s="14">
        <v>34.402910919999997</v>
      </c>
      <c r="F7" s="16">
        <v>0.63993082999999995</v>
      </c>
      <c r="G7" s="14">
        <v>29.693406379999999</v>
      </c>
      <c r="H7" s="16">
        <v>0.51582260000000002</v>
      </c>
      <c r="I7" s="14">
        <v>15.280784430000001</v>
      </c>
      <c r="J7" s="16">
        <v>0.42116566999999999</v>
      </c>
      <c r="K7" s="14">
        <v>3.8717356999999999</v>
      </c>
      <c r="L7" s="16">
        <v>0.18686003000000001</v>
      </c>
      <c r="M7" s="14">
        <v>14.76909867</v>
      </c>
      <c r="N7" s="16">
        <v>0.49979004999999999</v>
      </c>
      <c r="O7" s="14" t="s">
        <v>582</v>
      </c>
      <c r="P7" s="16" t="s">
        <v>582</v>
      </c>
      <c r="Q7" s="14">
        <v>0</v>
      </c>
      <c r="R7" s="16">
        <v>0</v>
      </c>
      <c r="S7" s="14">
        <v>0</v>
      </c>
      <c r="T7" s="16">
        <v>0</v>
      </c>
      <c r="U7" s="14">
        <v>1.9820639</v>
      </c>
      <c r="V7" s="16">
        <v>0.17763179000000001</v>
      </c>
    </row>
    <row r="8" spans="1:22" x14ac:dyDescent="0.25">
      <c r="A8" s="11" t="s">
        <v>478</v>
      </c>
      <c r="B8" s="13">
        <v>7007</v>
      </c>
      <c r="C8" s="14">
        <f>(84/B8*100)</f>
        <v>1.1988011988011988</v>
      </c>
      <c r="D8" s="15">
        <v>6923</v>
      </c>
      <c r="E8" s="14">
        <v>20.10350656</v>
      </c>
      <c r="F8" s="16">
        <v>0.77723876000000003</v>
      </c>
      <c r="G8" s="14">
        <v>25.196102339999999</v>
      </c>
      <c r="H8" s="16">
        <v>0.65307859999999995</v>
      </c>
      <c r="I8" s="14">
        <v>22.002431040000001</v>
      </c>
      <c r="J8" s="16">
        <v>0.56899495</v>
      </c>
      <c r="K8" s="14">
        <v>12.652457829999999</v>
      </c>
      <c r="L8" s="16">
        <v>0.72801623000000004</v>
      </c>
      <c r="M8" s="14">
        <v>16.926851419999998</v>
      </c>
      <c r="N8" s="16">
        <v>0.87595875000000001</v>
      </c>
      <c r="O8" s="14" t="s">
        <v>582</v>
      </c>
      <c r="P8" s="16" t="s">
        <v>582</v>
      </c>
      <c r="Q8" s="14">
        <v>0</v>
      </c>
      <c r="R8" s="16">
        <v>0</v>
      </c>
      <c r="S8" s="14">
        <v>0</v>
      </c>
      <c r="T8" s="16">
        <v>0</v>
      </c>
      <c r="U8" s="14">
        <v>3.1186508100000001</v>
      </c>
      <c r="V8" s="16">
        <v>0.26525070000000001</v>
      </c>
    </row>
    <row r="9" spans="1:22" x14ac:dyDescent="0.25">
      <c r="A9" s="11" t="s">
        <v>479</v>
      </c>
      <c r="B9" s="13">
        <v>9651</v>
      </c>
      <c r="C9" s="14">
        <f>(674/B9*100)</f>
        <v>6.9837322557247949</v>
      </c>
      <c r="D9" s="15">
        <v>8977</v>
      </c>
      <c r="E9" s="14">
        <v>23.02562653</v>
      </c>
      <c r="F9" s="16">
        <v>0.57096309000000001</v>
      </c>
      <c r="G9" s="14">
        <v>30.311603130000002</v>
      </c>
      <c r="H9" s="16">
        <v>0.66295113000000006</v>
      </c>
      <c r="I9" s="14">
        <v>25.74095887</v>
      </c>
      <c r="J9" s="16">
        <v>0.58500540000000001</v>
      </c>
      <c r="K9" s="14">
        <v>11.54795075</v>
      </c>
      <c r="L9" s="16">
        <v>0.46164819000000001</v>
      </c>
      <c r="M9" s="14">
        <v>5.2556716400000001</v>
      </c>
      <c r="N9" s="16">
        <v>0.40264875</v>
      </c>
      <c r="O9" s="14" t="s">
        <v>582</v>
      </c>
      <c r="P9" s="16" t="s">
        <v>582</v>
      </c>
      <c r="Q9" s="14">
        <v>0</v>
      </c>
      <c r="R9" s="16">
        <v>0</v>
      </c>
      <c r="S9" s="14">
        <v>0</v>
      </c>
      <c r="T9" s="16">
        <v>0</v>
      </c>
      <c r="U9" s="14">
        <v>4.1181890699999997</v>
      </c>
      <c r="V9" s="16">
        <v>0.30298766999999999</v>
      </c>
    </row>
    <row r="10" spans="1:22" x14ac:dyDescent="0.25">
      <c r="A10" s="11" t="s">
        <v>480</v>
      </c>
      <c r="B10" s="13">
        <v>20058</v>
      </c>
      <c r="C10" s="14">
        <f>(550/B10*100)</f>
        <v>2.7420480606241897</v>
      </c>
      <c r="D10" s="15">
        <v>19508</v>
      </c>
      <c r="E10" s="14">
        <v>39.454365359999997</v>
      </c>
      <c r="F10" s="16">
        <v>0.63541610000000004</v>
      </c>
      <c r="G10" s="14">
        <v>30.077462799999999</v>
      </c>
      <c r="H10" s="16">
        <v>0.4674024</v>
      </c>
      <c r="I10" s="14">
        <v>16.126246949999999</v>
      </c>
      <c r="J10" s="16">
        <v>0.42787792000000002</v>
      </c>
      <c r="K10" s="14">
        <v>5.3510624900000003</v>
      </c>
      <c r="L10" s="16">
        <v>0.29070274000000002</v>
      </c>
      <c r="M10" s="14">
        <v>7.61047545</v>
      </c>
      <c r="N10" s="16">
        <v>0.36816971999999998</v>
      </c>
      <c r="O10" s="14" t="s">
        <v>582</v>
      </c>
      <c r="P10" s="16" t="s">
        <v>582</v>
      </c>
      <c r="Q10" s="14">
        <v>0</v>
      </c>
      <c r="R10" s="16">
        <v>0</v>
      </c>
      <c r="S10" s="14">
        <v>0</v>
      </c>
      <c r="T10" s="16">
        <v>0</v>
      </c>
      <c r="U10" s="14">
        <v>1.38038694</v>
      </c>
      <c r="V10" s="16">
        <v>0.16702524999999999</v>
      </c>
    </row>
    <row r="11" spans="1:22" x14ac:dyDescent="0.25">
      <c r="A11" s="11" t="s">
        <v>481</v>
      </c>
      <c r="B11" s="13">
        <v>7053</v>
      </c>
      <c r="C11" s="14">
        <f>(125/B11*100)</f>
        <v>1.7722954771019424</v>
      </c>
      <c r="D11" s="15">
        <v>6928</v>
      </c>
      <c r="E11" s="14">
        <v>43.425717280000001</v>
      </c>
      <c r="F11" s="16">
        <v>0.94282809000000001</v>
      </c>
      <c r="G11" s="14">
        <v>28.25913873</v>
      </c>
      <c r="H11" s="16">
        <v>0.65890974999999996</v>
      </c>
      <c r="I11" s="14">
        <v>12.68195147</v>
      </c>
      <c r="J11" s="16">
        <v>0.57312733000000005</v>
      </c>
      <c r="K11" s="14">
        <v>2.89828412</v>
      </c>
      <c r="L11" s="16">
        <v>0.25441165999999998</v>
      </c>
      <c r="M11" s="14">
        <v>10.503406999999999</v>
      </c>
      <c r="N11" s="16">
        <v>0.57344476</v>
      </c>
      <c r="O11" s="14" t="s">
        <v>582</v>
      </c>
      <c r="P11" s="16" t="s">
        <v>582</v>
      </c>
      <c r="Q11" s="14">
        <v>0</v>
      </c>
      <c r="R11" s="16">
        <v>0</v>
      </c>
      <c r="S11" s="14">
        <v>0</v>
      </c>
      <c r="T11" s="16">
        <v>0</v>
      </c>
      <c r="U11" s="14">
        <v>2.23150139</v>
      </c>
      <c r="V11" s="16">
        <v>0.28608873000000001</v>
      </c>
    </row>
    <row r="12" spans="1:22" x14ac:dyDescent="0.25">
      <c r="A12" s="11" t="s">
        <v>482</v>
      </c>
      <c r="B12" s="13">
        <v>6894</v>
      </c>
      <c r="C12" s="14">
        <f>(59/B12*100)</f>
        <v>0.85581665216129965</v>
      </c>
      <c r="D12" s="15">
        <v>6835</v>
      </c>
      <c r="E12" s="14">
        <v>26.327375700000001</v>
      </c>
      <c r="F12" s="16">
        <v>0.68238480000000001</v>
      </c>
      <c r="G12" s="14">
        <v>32.775747350000003</v>
      </c>
      <c r="H12" s="16">
        <v>0.75918576000000004</v>
      </c>
      <c r="I12" s="14">
        <v>24.181555710000001</v>
      </c>
      <c r="J12" s="16">
        <v>0.69855582999999999</v>
      </c>
      <c r="K12" s="14">
        <v>10.4493993</v>
      </c>
      <c r="L12" s="16">
        <v>0.54698738000000002</v>
      </c>
      <c r="M12" s="14">
        <v>3.9779236600000001</v>
      </c>
      <c r="N12" s="16">
        <v>0.38596943</v>
      </c>
      <c r="O12" s="14" t="s">
        <v>582</v>
      </c>
      <c r="P12" s="16" t="s">
        <v>582</v>
      </c>
      <c r="Q12" s="14">
        <v>0</v>
      </c>
      <c r="R12" s="16">
        <v>0</v>
      </c>
      <c r="S12" s="14">
        <v>0</v>
      </c>
      <c r="T12" s="16">
        <v>0</v>
      </c>
      <c r="U12" s="14">
        <v>2.2879982800000001</v>
      </c>
      <c r="V12" s="16">
        <v>0.29032533999999999</v>
      </c>
    </row>
    <row r="13" spans="1:22" x14ac:dyDescent="0.25">
      <c r="A13" s="11" t="s">
        <v>483</v>
      </c>
      <c r="B13" s="13">
        <v>7161</v>
      </c>
      <c r="C13" s="14">
        <f>(172/B13*100)</f>
        <v>2.4018991760927246</v>
      </c>
      <c r="D13" s="15">
        <v>6989</v>
      </c>
      <c r="E13" s="14">
        <v>29.78241779</v>
      </c>
      <c r="F13" s="16">
        <v>0.82937506999999999</v>
      </c>
      <c r="G13" s="14">
        <v>37.098770190000003</v>
      </c>
      <c r="H13" s="16">
        <v>0.78441084999999999</v>
      </c>
      <c r="I13" s="14">
        <v>21.57433546</v>
      </c>
      <c r="J13" s="16">
        <v>0.70849465</v>
      </c>
      <c r="K13" s="14">
        <v>6.6771184200000002</v>
      </c>
      <c r="L13" s="16">
        <v>0.41740136999999999</v>
      </c>
      <c r="M13" s="14">
        <v>3.2396209499999999</v>
      </c>
      <c r="N13" s="16">
        <v>0.39380388</v>
      </c>
      <c r="O13" s="14" t="s">
        <v>582</v>
      </c>
      <c r="P13" s="16" t="s">
        <v>582</v>
      </c>
      <c r="Q13" s="14">
        <v>0</v>
      </c>
      <c r="R13" s="16">
        <v>0</v>
      </c>
      <c r="S13" s="14">
        <v>0</v>
      </c>
      <c r="T13" s="16">
        <v>0</v>
      </c>
      <c r="U13" s="14">
        <v>1.62773718</v>
      </c>
      <c r="V13" s="16">
        <v>0.21479539</v>
      </c>
    </row>
    <row r="14" spans="1:22" x14ac:dyDescent="0.25">
      <c r="A14" s="11" t="s">
        <v>484</v>
      </c>
      <c r="B14" s="13">
        <v>5587</v>
      </c>
      <c r="C14" s="14">
        <f>(79/B14*100)</f>
        <v>1.4139967782351888</v>
      </c>
      <c r="D14" s="15">
        <v>5508</v>
      </c>
      <c r="E14" s="14">
        <v>27.356102280000002</v>
      </c>
      <c r="F14" s="16">
        <v>0.72037766000000003</v>
      </c>
      <c r="G14" s="14">
        <v>33.547047650000003</v>
      </c>
      <c r="H14" s="16">
        <v>0.77962986000000001</v>
      </c>
      <c r="I14" s="14">
        <v>25.15714668</v>
      </c>
      <c r="J14" s="16">
        <v>0.64915489000000004</v>
      </c>
      <c r="K14" s="14">
        <v>10.56375721</v>
      </c>
      <c r="L14" s="16">
        <v>0.51198611000000005</v>
      </c>
      <c r="M14" s="14">
        <v>2.43798673</v>
      </c>
      <c r="N14" s="16">
        <v>0.23125158000000001</v>
      </c>
      <c r="O14" s="14" t="s">
        <v>582</v>
      </c>
      <c r="P14" s="16" t="s">
        <v>582</v>
      </c>
      <c r="Q14" s="14">
        <v>0</v>
      </c>
      <c r="R14" s="16">
        <v>0</v>
      </c>
      <c r="S14" s="14">
        <v>0</v>
      </c>
      <c r="T14" s="16">
        <v>0</v>
      </c>
      <c r="U14" s="14">
        <v>0.93795945000000003</v>
      </c>
      <c r="V14" s="16">
        <v>0.11485618</v>
      </c>
    </row>
    <row r="15" spans="1:22" x14ac:dyDescent="0.25">
      <c r="A15" s="11" t="s">
        <v>485</v>
      </c>
      <c r="B15" s="13">
        <v>5882</v>
      </c>
      <c r="C15" s="14">
        <f>(74/B15*100)</f>
        <v>1.2580754845290718</v>
      </c>
      <c r="D15" s="15">
        <v>5808</v>
      </c>
      <c r="E15" s="14">
        <v>31.291643499999999</v>
      </c>
      <c r="F15" s="16">
        <v>0.90647098000000004</v>
      </c>
      <c r="G15" s="14">
        <v>40.640703700000003</v>
      </c>
      <c r="H15" s="16">
        <v>0.72026846</v>
      </c>
      <c r="I15" s="14">
        <v>18.77319881</v>
      </c>
      <c r="J15" s="16">
        <v>0.56780914000000005</v>
      </c>
      <c r="K15" s="14">
        <v>5.6293124099999998</v>
      </c>
      <c r="L15" s="16">
        <v>0.39021143000000003</v>
      </c>
      <c r="M15" s="14">
        <v>1.56966776</v>
      </c>
      <c r="N15" s="16">
        <v>0.19308157000000001</v>
      </c>
      <c r="O15" s="14" t="s">
        <v>582</v>
      </c>
      <c r="P15" s="16" t="s">
        <v>582</v>
      </c>
      <c r="Q15" s="14">
        <v>0</v>
      </c>
      <c r="R15" s="16">
        <v>0</v>
      </c>
      <c r="S15" s="14">
        <v>0</v>
      </c>
      <c r="T15" s="16">
        <v>0</v>
      </c>
      <c r="U15" s="14">
        <v>2.09547382</v>
      </c>
      <c r="V15" s="16">
        <v>0.26682974999999998</v>
      </c>
    </row>
    <row r="16" spans="1:22" x14ac:dyDescent="0.25">
      <c r="A16" s="11" t="s">
        <v>486</v>
      </c>
      <c r="B16" s="13">
        <v>6108</v>
      </c>
      <c r="C16" s="14">
        <f>(127/B16*100)</f>
        <v>2.0792403405370008</v>
      </c>
      <c r="D16" s="15">
        <v>5981</v>
      </c>
      <c r="E16" s="14">
        <v>20.561897200000001</v>
      </c>
      <c r="F16" s="16">
        <v>0.67058077000000005</v>
      </c>
      <c r="G16" s="14">
        <v>30.735905720000002</v>
      </c>
      <c r="H16" s="16">
        <v>0.59766248</v>
      </c>
      <c r="I16" s="14">
        <v>25.986250550000001</v>
      </c>
      <c r="J16" s="16">
        <v>0.69061539999999999</v>
      </c>
      <c r="K16" s="14">
        <v>12.23507085</v>
      </c>
      <c r="L16" s="16">
        <v>0.51980046999999996</v>
      </c>
      <c r="M16" s="14">
        <v>7.79468081</v>
      </c>
      <c r="N16" s="16">
        <v>0.68962089999999998</v>
      </c>
      <c r="O16" s="14" t="s">
        <v>582</v>
      </c>
      <c r="P16" s="16" t="s">
        <v>582</v>
      </c>
      <c r="Q16" s="14">
        <v>0</v>
      </c>
      <c r="R16" s="16">
        <v>0</v>
      </c>
      <c r="S16" s="14">
        <v>0</v>
      </c>
      <c r="T16" s="16">
        <v>0</v>
      </c>
      <c r="U16" s="14">
        <v>2.68619487</v>
      </c>
      <c r="V16" s="16">
        <v>0.29918559</v>
      </c>
    </row>
    <row r="17" spans="1:22" x14ac:dyDescent="0.25">
      <c r="A17" s="11" t="s">
        <v>487</v>
      </c>
      <c r="B17" s="13">
        <v>6504</v>
      </c>
      <c r="C17" s="14">
        <f>(1512/B17*100)</f>
        <v>23.247232472324722</v>
      </c>
      <c r="D17" s="15">
        <v>4992</v>
      </c>
      <c r="E17" s="14">
        <v>18.004865280000001</v>
      </c>
      <c r="F17" s="16">
        <v>0.63895632000000002</v>
      </c>
      <c r="G17" s="14">
        <v>29.751700570000001</v>
      </c>
      <c r="H17" s="16">
        <v>0.72931528000000001</v>
      </c>
      <c r="I17" s="14">
        <v>27.865891609999998</v>
      </c>
      <c r="J17" s="16">
        <v>0.60737498000000001</v>
      </c>
      <c r="K17" s="14">
        <v>13.99554917</v>
      </c>
      <c r="L17" s="16">
        <v>0.59798697000000001</v>
      </c>
      <c r="M17" s="14">
        <v>4.4773136300000003</v>
      </c>
      <c r="N17" s="16">
        <v>0.60767296000000004</v>
      </c>
      <c r="O17" s="14" t="s">
        <v>582</v>
      </c>
      <c r="P17" s="16" t="s">
        <v>582</v>
      </c>
      <c r="Q17" s="14">
        <v>0</v>
      </c>
      <c r="R17" s="16">
        <v>0</v>
      </c>
      <c r="S17" s="14">
        <v>0</v>
      </c>
      <c r="T17" s="16">
        <v>0</v>
      </c>
      <c r="U17" s="14">
        <v>5.9046797499999997</v>
      </c>
      <c r="V17" s="16">
        <v>0.41656801999999998</v>
      </c>
    </row>
    <row r="18" spans="1:22" x14ac:dyDescent="0.25">
      <c r="A18" s="11" t="s">
        <v>488</v>
      </c>
      <c r="B18" s="13">
        <v>5532</v>
      </c>
      <c r="C18" s="14">
        <f>(30/B18*100)</f>
        <v>0.54229934924078094</v>
      </c>
      <c r="D18" s="15">
        <v>5502</v>
      </c>
      <c r="E18" s="14">
        <v>33.889835840000003</v>
      </c>
      <c r="F18" s="16">
        <v>0.94542205999999995</v>
      </c>
      <c r="G18" s="14">
        <v>25.61179581</v>
      </c>
      <c r="H18" s="16">
        <v>0.55251192000000005</v>
      </c>
      <c r="I18" s="14">
        <v>22.263633540000001</v>
      </c>
      <c r="J18" s="16">
        <v>0.77349995000000005</v>
      </c>
      <c r="K18" s="14">
        <v>12.159379960000001</v>
      </c>
      <c r="L18" s="16">
        <v>0.63536245000000002</v>
      </c>
      <c r="M18" s="14">
        <v>4.1578188100000002</v>
      </c>
      <c r="N18" s="16">
        <v>0.35343242000000002</v>
      </c>
      <c r="O18" s="14" t="s">
        <v>582</v>
      </c>
      <c r="P18" s="16" t="s">
        <v>582</v>
      </c>
      <c r="Q18" s="14">
        <v>0</v>
      </c>
      <c r="R18" s="16">
        <v>0</v>
      </c>
      <c r="S18" s="14">
        <v>0</v>
      </c>
      <c r="T18" s="16">
        <v>0</v>
      </c>
      <c r="U18" s="14">
        <v>1.91753605</v>
      </c>
      <c r="V18" s="16">
        <v>0.31990081999999997</v>
      </c>
    </row>
    <row r="19" spans="1:22" x14ac:dyDescent="0.25">
      <c r="A19" s="11" t="s">
        <v>489</v>
      </c>
      <c r="B19" s="13">
        <v>5658</v>
      </c>
      <c r="C19" s="14">
        <f>(221/B19*100)</f>
        <v>3.9059738423471191</v>
      </c>
      <c r="D19" s="15">
        <v>5437</v>
      </c>
      <c r="E19" s="14">
        <v>25.85520026</v>
      </c>
      <c r="F19" s="16">
        <v>0.73487279000000005</v>
      </c>
      <c r="G19" s="14">
        <v>29.203208549999999</v>
      </c>
      <c r="H19" s="16">
        <v>0.83505717000000002</v>
      </c>
      <c r="I19" s="14">
        <v>19.073827860000002</v>
      </c>
      <c r="J19" s="16">
        <v>0.65049018000000003</v>
      </c>
      <c r="K19" s="14">
        <v>9.0961504099999999</v>
      </c>
      <c r="L19" s="16">
        <v>0.51111779999999996</v>
      </c>
      <c r="M19" s="14">
        <v>14.312986889999999</v>
      </c>
      <c r="N19" s="16">
        <v>1.29438081</v>
      </c>
      <c r="O19" s="14" t="s">
        <v>582</v>
      </c>
      <c r="P19" s="16" t="s">
        <v>582</v>
      </c>
      <c r="Q19" s="14">
        <v>0</v>
      </c>
      <c r="R19" s="16">
        <v>0</v>
      </c>
      <c r="S19" s="14">
        <v>0</v>
      </c>
      <c r="T19" s="16">
        <v>0</v>
      </c>
      <c r="U19" s="14">
        <v>2.4586260100000001</v>
      </c>
      <c r="V19" s="16">
        <v>0.31222166000000001</v>
      </c>
    </row>
    <row r="20" spans="1:22" x14ac:dyDescent="0.25">
      <c r="A20" s="11" t="s">
        <v>490</v>
      </c>
      <c r="B20" s="13">
        <v>3371</v>
      </c>
      <c r="C20" s="14">
        <f>(75/B20*100)</f>
        <v>2.2248590922574905</v>
      </c>
      <c r="D20" s="15">
        <v>3296</v>
      </c>
      <c r="E20" s="14">
        <v>37.172372000000003</v>
      </c>
      <c r="F20" s="16">
        <v>0.80907883000000003</v>
      </c>
      <c r="G20" s="14">
        <v>31.6686391</v>
      </c>
      <c r="H20" s="16">
        <v>0.80319757999999997</v>
      </c>
      <c r="I20" s="14">
        <v>17.186332530000001</v>
      </c>
      <c r="J20" s="16">
        <v>0.63436696000000004</v>
      </c>
      <c r="K20" s="14">
        <v>5.0297300700000003</v>
      </c>
      <c r="L20" s="16">
        <v>0.45713885999999998</v>
      </c>
      <c r="M20" s="14">
        <v>7.3078253999999996</v>
      </c>
      <c r="N20" s="16">
        <v>0.35115152999999999</v>
      </c>
      <c r="O20" s="14" t="s">
        <v>582</v>
      </c>
      <c r="P20" s="16" t="s">
        <v>582</v>
      </c>
      <c r="Q20" s="14">
        <v>0</v>
      </c>
      <c r="R20" s="16">
        <v>0</v>
      </c>
      <c r="S20" s="14">
        <v>0</v>
      </c>
      <c r="T20" s="16">
        <v>0</v>
      </c>
      <c r="U20" s="14">
        <v>1.6351009000000001</v>
      </c>
      <c r="V20" s="16">
        <v>0.20224305000000001</v>
      </c>
    </row>
    <row r="21" spans="1:22" x14ac:dyDescent="0.25">
      <c r="A21" s="11" t="s">
        <v>491</v>
      </c>
      <c r="B21" s="13">
        <v>5741</v>
      </c>
      <c r="C21" s="14">
        <f>(49/B21*100)</f>
        <v>0.85350984149102949</v>
      </c>
      <c r="D21" s="15">
        <v>5692</v>
      </c>
      <c r="E21" s="14">
        <v>37.182719540000001</v>
      </c>
      <c r="F21" s="16">
        <v>0.95917764999999999</v>
      </c>
      <c r="G21" s="14">
        <v>31.45678298</v>
      </c>
      <c r="H21" s="16">
        <v>0.70704129000000004</v>
      </c>
      <c r="I21" s="14">
        <v>16.72064537</v>
      </c>
      <c r="J21" s="16">
        <v>0.58661004999999999</v>
      </c>
      <c r="K21" s="14">
        <v>5.0657029900000001</v>
      </c>
      <c r="L21" s="16">
        <v>0.41572276000000002</v>
      </c>
      <c r="M21" s="14">
        <v>9.1518089899999993</v>
      </c>
      <c r="N21" s="16">
        <v>0.86699943000000002</v>
      </c>
      <c r="O21" s="14" t="s">
        <v>582</v>
      </c>
      <c r="P21" s="16" t="s">
        <v>582</v>
      </c>
      <c r="Q21" s="14">
        <v>0</v>
      </c>
      <c r="R21" s="16">
        <v>0</v>
      </c>
      <c r="S21" s="14">
        <v>0</v>
      </c>
      <c r="T21" s="16">
        <v>0</v>
      </c>
      <c r="U21" s="14">
        <v>0.42234013999999998</v>
      </c>
      <c r="V21" s="16">
        <v>7.7493530000000005E-2</v>
      </c>
    </row>
    <row r="22" spans="1:22" x14ac:dyDescent="0.25">
      <c r="A22" s="11" t="s">
        <v>492</v>
      </c>
      <c r="B22" s="13">
        <v>6598</v>
      </c>
      <c r="C22" s="14">
        <f>(36/B22*100)</f>
        <v>0.54561988481357981</v>
      </c>
      <c r="D22" s="15">
        <v>6562</v>
      </c>
      <c r="E22" s="14">
        <v>26.36271662</v>
      </c>
      <c r="F22" s="16">
        <v>0.70946319000000002</v>
      </c>
      <c r="G22" s="14">
        <v>23.853745719999999</v>
      </c>
      <c r="H22" s="16">
        <v>0.71087915999999995</v>
      </c>
      <c r="I22" s="14">
        <v>18.455907190000001</v>
      </c>
      <c r="J22" s="16">
        <v>0.70585635999999996</v>
      </c>
      <c r="K22" s="14">
        <v>9.4836255999999999</v>
      </c>
      <c r="L22" s="16">
        <v>0.45274308000000002</v>
      </c>
      <c r="M22" s="14">
        <v>9.6357328800000008</v>
      </c>
      <c r="N22" s="16">
        <v>1.12815664</v>
      </c>
      <c r="O22" s="14" t="s">
        <v>582</v>
      </c>
      <c r="P22" s="16" t="s">
        <v>582</v>
      </c>
      <c r="Q22" s="14">
        <v>10.284631389999999</v>
      </c>
      <c r="R22" s="16">
        <v>1.32922729</v>
      </c>
      <c r="S22" s="14">
        <v>0</v>
      </c>
      <c r="T22" s="16">
        <v>0</v>
      </c>
      <c r="U22" s="14">
        <v>1.9236405999999999</v>
      </c>
      <c r="V22" s="16">
        <v>0.22333228999999999</v>
      </c>
    </row>
    <row r="23" spans="1:22" x14ac:dyDescent="0.25">
      <c r="A23" s="11" t="s">
        <v>493</v>
      </c>
      <c r="B23" s="13">
        <v>11583</v>
      </c>
      <c r="C23" s="14">
        <f>(243/B23*100)</f>
        <v>2.0979020979020979</v>
      </c>
      <c r="D23" s="15">
        <v>11340</v>
      </c>
      <c r="E23" s="14">
        <v>29.10224389</v>
      </c>
      <c r="F23" s="16">
        <v>0.63693750999999998</v>
      </c>
      <c r="G23" s="14">
        <v>35.437644779999999</v>
      </c>
      <c r="H23" s="16">
        <v>0.72389610000000004</v>
      </c>
      <c r="I23" s="14">
        <v>20.456012279999999</v>
      </c>
      <c r="J23" s="16">
        <v>0.57497063999999998</v>
      </c>
      <c r="K23" s="14">
        <v>6.4088396599999999</v>
      </c>
      <c r="L23" s="16">
        <v>0.38442055000000003</v>
      </c>
      <c r="M23" s="14">
        <v>7.1903208799999998</v>
      </c>
      <c r="N23" s="16">
        <v>0.42244858000000002</v>
      </c>
      <c r="O23" s="14" t="s">
        <v>582</v>
      </c>
      <c r="P23" s="16" t="s">
        <v>582</v>
      </c>
      <c r="Q23" s="14">
        <v>0</v>
      </c>
      <c r="R23" s="16">
        <v>0</v>
      </c>
      <c r="S23" s="14">
        <v>0</v>
      </c>
      <c r="T23" s="16">
        <v>0</v>
      </c>
      <c r="U23" s="14">
        <v>1.4049385000000001</v>
      </c>
      <c r="V23" s="16">
        <v>0.18040275</v>
      </c>
    </row>
    <row r="24" spans="1:22" x14ac:dyDescent="0.25">
      <c r="A24" s="11" t="s">
        <v>494</v>
      </c>
      <c r="B24" s="13">
        <v>6647</v>
      </c>
      <c r="C24" s="14">
        <f>(7/B24*100)</f>
        <v>0.10531066646607493</v>
      </c>
      <c r="D24" s="15">
        <v>6640</v>
      </c>
      <c r="E24" s="14">
        <v>21.678392819999999</v>
      </c>
      <c r="F24" s="16">
        <v>0.71936153999999997</v>
      </c>
      <c r="G24" s="14">
        <v>39.103656270000002</v>
      </c>
      <c r="H24" s="16">
        <v>0.85584528999999998</v>
      </c>
      <c r="I24" s="14">
        <v>24.860403649999999</v>
      </c>
      <c r="J24" s="16">
        <v>0.67266336999999998</v>
      </c>
      <c r="K24" s="14">
        <v>10.254755810000001</v>
      </c>
      <c r="L24" s="16">
        <v>0.60889917000000005</v>
      </c>
      <c r="M24" s="14">
        <v>3.0920435500000001</v>
      </c>
      <c r="N24" s="16">
        <v>1.0365100599999999</v>
      </c>
      <c r="O24" s="14" t="s">
        <v>582</v>
      </c>
      <c r="P24" s="16" t="s">
        <v>582</v>
      </c>
      <c r="Q24" s="14">
        <v>0</v>
      </c>
      <c r="R24" s="16">
        <v>0</v>
      </c>
      <c r="S24" s="14">
        <v>0</v>
      </c>
      <c r="T24" s="16">
        <v>0</v>
      </c>
      <c r="U24" s="14">
        <v>1.0107479100000001</v>
      </c>
      <c r="V24" s="16">
        <v>0.22189094000000001</v>
      </c>
    </row>
    <row r="25" spans="1:22" x14ac:dyDescent="0.25">
      <c r="A25" s="11" t="s">
        <v>495</v>
      </c>
      <c r="B25" s="13">
        <v>5581</v>
      </c>
      <c r="C25" s="14">
        <f>(25/B25*100)</f>
        <v>0.44794839634474104</v>
      </c>
      <c r="D25" s="15">
        <v>5556</v>
      </c>
      <c r="E25" s="14">
        <v>24.79047018</v>
      </c>
      <c r="F25" s="16">
        <v>0.79899472000000005</v>
      </c>
      <c r="G25" s="14">
        <v>38.589805079999998</v>
      </c>
      <c r="H25" s="16">
        <v>0.75463237000000005</v>
      </c>
      <c r="I25" s="14">
        <v>22.853649650000001</v>
      </c>
      <c r="J25" s="16">
        <v>0.57535391000000002</v>
      </c>
      <c r="K25" s="14">
        <v>5.8639947499999998</v>
      </c>
      <c r="L25" s="16">
        <v>0.44927534000000002</v>
      </c>
      <c r="M25" s="14">
        <v>7.63089832</v>
      </c>
      <c r="N25" s="16">
        <v>0.77175081999999995</v>
      </c>
      <c r="O25" s="14" t="s">
        <v>582</v>
      </c>
      <c r="P25" s="16" t="s">
        <v>582</v>
      </c>
      <c r="Q25" s="14">
        <v>0</v>
      </c>
      <c r="R25" s="16">
        <v>0</v>
      </c>
      <c r="S25" s="14">
        <v>0</v>
      </c>
      <c r="T25" s="16">
        <v>0</v>
      </c>
      <c r="U25" s="14">
        <v>0.27118202000000002</v>
      </c>
      <c r="V25" s="16">
        <v>6.3750260000000003E-2</v>
      </c>
    </row>
    <row r="26" spans="1:22" x14ac:dyDescent="0.25">
      <c r="A26" s="11" t="s">
        <v>496</v>
      </c>
      <c r="B26" s="13">
        <v>4869</v>
      </c>
      <c r="C26" s="14">
        <f>(58/B26*100)</f>
        <v>1.1912096939823373</v>
      </c>
      <c r="D26" s="15">
        <v>4811</v>
      </c>
      <c r="E26" s="14">
        <v>22.603263380000001</v>
      </c>
      <c r="F26" s="16">
        <v>0.74059569999999997</v>
      </c>
      <c r="G26" s="14">
        <v>33.246926510000002</v>
      </c>
      <c r="H26" s="16">
        <v>0.78193027000000004</v>
      </c>
      <c r="I26" s="14">
        <v>26.91114907</v>
      </c>
      <c r="J26" s="16">
        <v>0.65856515999999998</v>
      </c>
      <c r="K26" s="14">
        <v>10.672208469999999</v>
      </c>
      <c r="L26" s="16">
        <v>0.52983963999999995</v>
      </c>
      <c r="M26" s="14">
        <v>5.9025366500000001</v>
      </c>
      <c r="N26" s="16">
        <v>0.42977273999999999</v>
      </c>
      <c r="O26" s="14" t="s">
        <v>582</v>
      </c>
      <c r="P26" s="16" t="s">
        <v>582</v>
      </c>
      <c r="Q26" s="14">
        <v>0</v>
      </c>
      <c r="R26" s="16">
        <v>0</v>
      </c>
      <c r="S26" s="14">
        <v>0</v>
      </c>
      <c r="T26" s="16">
        <v>0</v>
      </c>
      <c r="U26" s="14">
        <v>0.66391591000000005</v>
      </c>
      <c r="V26" s="16">
        <v>0.13905540999999999</v>
      </c>
    </row>
    <row r="27" spans="1:22" x14ac:dyDescent="0.25">
      <c r="A27" s="11" t="s">
        <v>497</v>
      </c>
      <c r="B27" s="13">
        <v>5299</v>
      </c>
      <c r="C27" s="14">
        <f>(73/B27*100)</f>
        <v>1.3776184185695415</v>
      </c>
      <c r="D27" s="15">
        <v>5226</v>
      </c>
      <c r="E27" s="14">
        <v>22.780015460000001</v>
      </c>
      <c r="F27" s="16">
        <v>0.61127034000000002</v>
      </c>
      <c r="G27" s="14">
        <v>27.21521349</v>
      </c>
      <c r="H27" s="16">
        <v>0.64905842000000002</v>
      </c>
      <c r="I27" s="14">
        <v>23.796453530000001</v>
      </c>
      <c r="J27" s="16">
        <v>0.499002</v>
      </c>
      <c r="K27" s="14">
        <v>13.34240773</v>
      </c>
      <c r="L27" s="16">
        <v>0.48087306000000002</v>
      </c>
      <c r="M27" s="14">
        <v>10.27012596</v>
      </c>
      <c r="N27" s="16">
        <v>0.41576649999999998</v>
      </c>
      <c r="O27" s="14" t="s">
        <v>582</v>
      </c>
      <c r="P27" s="16" t="s">
        <v>582</v>
      </c>
      <c r="Q27" s="14">
        <v>0</v>
      </c>
      <c r="R27" s="16">
        <v>0</v>
      </c>
      <c r="S27" s="14">
        <v>0</v>
      </c>
      <c r="T27" s="16">
        <v>0</v>
      </c>
      <c r="U27" s="14">
        <v>2.5957838199999999</v>
      </c>
      <c r="V27" s="16">
        <v>0.21242417</v>
      </c>
    </row>
    <row r="28" spans="1:22" x14ac:dyDescent="0.25">
      <c r="A28" s="11" t="s">
        <v>498</v>
      </c>
      <c r="B28" s="13">
        <v>7568</v>
      </c>
      <c r="C28" s="14">
        <f>(242/B28*100)</f>
        <v>3.1976744186046515</v>
      </c>
      <c r="D28" s="15">
        <v>7326</v>
      </c>
      <c r="E28" s="14">
        <v>59.083089479999998</v>
      </c>
      <c r="F28" s="16">
        <v>1.1390270600000001</v>
      </c>
      <c r="G28" s="14">
        <v>21.607591490000001</v>
      </c>
      <c r="H28" s="16">
        <v>0.69246138999999995</v>
      </c>
      <c r="I28" s="14">
        <v>9.5692221400000008</v>
      </c>
      <c r="J28" s="16">
        <v>0.48984103000000001</v>
      </c>
      <c r="K28" s="14">
        <v>1.93717103</v>
      </c>
      <c r="L28" s="16">
        <v>0.21060725</v>
      </c>
      <c r="M28" s="14">
        <v>6.0101971599999997</v>
      </c>
      <c r="N28" s="16">
        <v>1.0889923699999999</v>
      </c>
      <c r="O28" s="14" t="s">
        <v>582</v>
      </c>
      <c r="P28" s="16" t="s">
        <v>582</v>
      </c>
      <c r="Q28" s="14">
        <v>0</v>
      </c>
      <c r="R28" s="16">
        <v>0</v>
      </c>
      <c r="S28" s="14">
        <v>0</v>
      </c>
      <c r="T28" s="16">
        <v>0</v>
      </c>
      <c r="U28" s="14">
        <v>1.7927287000000001</v>
      </c>
      <c r="V28" s="16">
        <v>0.28415702999999998</v>
      </c>
    </row>
    <row r="29" spans="1:22" x14ac:dyDescent="0.25">
      <c r="A29" s="11" t="s">
        <v>499</v>
      </c>
      <c r="B29" s="13">
        <v>5385</v>
      </c>
      <c r="C29" s="14">
        <f>(30/B29*100)</f>
        <v>0.55710306406685239</v>
      </c>
      <c r="D29" s="15">
        <v>5355</v>
      </c>
      <c r="E29" s="14">
        <v>17.389287320000001</v>
      </c>
      <c r="F29" s="16">
        <v>0.73104773999999995</v>
      </c>
      <c r="G29" s="14">
        <v>34.83118932</v>
      </c>
      <c r="H29" s="16">
        <v>0.70451759999999997</v>
      </c>
      <c r="I29" s="14">
        <v>22.645569739999999</v>
      </c>
      <c r="J29" s="16">
        <v>0.85707096999999999</v>
      </c>
      <c r="K29" s="14">
        <v>6.9269757700000003</v>
      </c>
      <c r="L29" s="16">
        <v>0.38703798</v>
      </c>
      <c r="M29" s="14">
        <v>16.888063320000001</v>
      </c>
      <c r="N29" s="16">
        <v>0.87263612999999995</v>
      </c>
      <c r="O29" s="14" t="s">
        <v>582</v>
      </c>
      <c r="P29" s="16" t="s">
        <v>582</v>
      </c>
      <c r="Q29" s="14">
        <v>0</v>
      </c>
      <c r="R29" s="16">
        <v>0</v>
      </c>
      <c r="S29" s="14">
        <v>0</v>
      </c>
      <c r="T29" s="16">
        <v>0</v>
      </c>
      <c r="U29" s="14">
        <v>1.31891453</v>
      </c>
      <c r="V29" s="16">
        <v>0.24297732</v>
      </c>
    </row>
    <row r="30" spans="1:22" x14ac:dyDescent="0.25">
      <c r="A30" s="11" t="s">
        <v>500</v>
      </c>
      <c r="B30" s="13">
        <v>4520</v>
      </c>
      <c r="C30" s="14">
        <f>(162/B30*100)</f>
        <v>3.5840707964601775</v>
      </c>
      <c r="D30" s="15">
        <v>4358</v>
      </c>
      <c r="E30" s="14">
        <v>36.252365140000002</v>
      </c>
      <c r="F30" s="16">
        <v>0.76561378000000002</v>
      </c>
      <c r="G30" s="14">
        <v>32.166145219999997</v>
      </c>
      <c r="H30" s="16">
        <v>0.67442579999999996</v>
      </c>
      <c r="I30" s="14">
        <v>16.449081400000001</v>
      </c>
      <c r="J30" s="16">
        <v>0.69941246999999995</v>
      </c>
      <c r="K30" s="14">
        <v>3.6934213599999999</v>
      </c>
      <c r="L30" s="16">
        <v>0.30864146999999997</v>
      </c>
      <c r="M30" s="14">
        <v>9.7647181599999993</v>
      </c>
      <c r="N30" s="16">
        <v>0.73613565999999997</v>
      </c>
      <c r="O30" s="14" t="s">
        <v>582</v>
      </c>
      <c r="P30" s="16" t="s">
        <v>582</v>
      </c>
      <c r="Q30" s="14">
        <v>0</v>
      </c>
      <c r="R30" s="16">
        <v>0</v>
      </c>
      <c r="S30" s="14">
        <v>0</v>
      </c>
      <c r="T30" s="16">
        <v>0</v>
      </c>
      <c r="U30" s="14">
        <v>1.67426871</v>
      </c>
      <c r="V30" s="16">
        <v>0.17360934</v>
      </c>
    </row>
    <row r="31" spans="1:22" x14ac:dyDescent="0.25">
      <c r="A31" s="11" t="s">
        <v>501</v>
      </c>
      <c r="B31" s="13">
        <v>5456</v>
      </c>
      <c r="C31" s="14">
        <f>(139/B31*100)</f>
        <v>2.5476539589442817</v>
      </c>
      <c r="D31" s="15">
        <v>5317</v>
      </c>
      <c r="E31" s="14">
        <v>28.919442449999998</v>
      </c>
      <c r="F31" s="16">
        <v>0.82525106999999998</v>
      </c>
      <c r="G31" s="14">
        <v>35.685604580000003</v>
      </c>
      <c r="H31" s="16">
        <v>0.74731559999999997</v>
      </c>
      <c r="I31" s="14">
        <v>24.161181670000001</v>
      </c>
      <c r="J31" s="16">
        <v>0.69511882999999997</v>
      </c>
      <c r="K31" s="14">
        <v>7.6034660900000004</v>
      </c>
      <c r="L31" s="16">
        <v>0.48767196000000002</v>
      </c>
      <c r="M31" s="14">
        <v>0</v>
      </c>
      <c r="N31" s="16">
        <v>0</v>
      </c>
      <c r="O31" s="14" t="s">
        <v>582</v>
      </c>
      <c r="P31" s="16" t="s">
        <v>582</v>
      </c>
      <c r="Q31" s="14">
        <v>0</v>
      </c>
      <c r="R31" s="16">
        <v>0</v>
      </c>
      <c r="S31" s="14">
        <v>0</v>
      </c>
      <c r="T31" s="16">
        <v>0</v>
      </c>
      <c r="U31" s="14">
        <v>3.6303051900000001</v>
      </c>
      <c r="V31" s="16">
        <v>0.42365797999999999</v>
      </c>
    </row>
    <row r="32" spans="1:22" x14ac:dyDescent="0.25">
      <c r="A32" s="11" t="s">
        <v>502</v>
      </c>
      <c r="B32" s="13">
        <v>4478</v>
      </c>
      <c r="C32" s="14">
        <f>(6/B32*100)</f>
        <v>0.13398838767306834</v>
      </c>
      <c r="D32" s="15">
        <v>4472</v>
      </c>
      <c r="E32" s="14">
        <v>25.50967691</v>
      </c>
      <c r="F32" s="16">
        <v>0.79925016000000004</v>
      </c>
      <c r="G32" s="14">
        <v>34.380449339999998</v>
      </c>
      <c r="H32" s="16">
        <v>0.83586614999999997</v>
      </c>
      <c r="I32" s="14">
        <v>27.031588769999999</v>
      </c>
      <c r="J32" s="16">
        <v>0.75982665999999999</v>
      </c>
      <c r="K32" s="14">
        <v>10.356392700000001</v>
      </c>
      <c r="L32" s="16">
        <v>0.56797498000000002</v>
      </c>
      <c r="M32" s="14">
        <v>1.9086869200000001</v>
      </c>
      <c r="N32" s="16">
        <v>0.20214871000000001</v>
      </c>
      <c r="O32" s="14" t="s">
        <v>582</v>
      </c>
      <c r="P32" s="16" t="s">
        <v>582</v>
      </c>
      <c r="Q32" s="14">
        <v>0</v>
      </c>
      <c r="R32" s="16">
        <v>0</v>
      </c>
      <c r="S32" s="14">
        <v>0</v>
      </c>
      <c r="T32" s="16">
        <v>0</v>
      </c>
      <c r="U32" s="14">
        <v>0.81320535999999999</v>
      </c>
      <c r="V32" s="16">
        <v>0.17519138000000001</v>
      </c>
    </row>
    <row r="33" spans="1:22" x14ac:dyDescent="0.25">
      <c r="A33" s="11" t="s">
        <v>503</v>
      </c>
      <c r="B33" s="13">
        <v>7325</v>
      </c>
      <c r="C33" s="14">
        <f>(78/B33*100)</f>
        <v>1.0648464163822524</v>
      </c>
      <c r="D33" s="15">
        <v>7247</v>
      </c>
      <c r="E33" s="14">
        <v>38.403599980000003</v>
      </c>
      <c r="F33" s="16">
        <v>0.81373989999999996</v>
      </c>
      <c r="G33" s="14">
        <v>19.9390429</v>
      </c>
      <c r="H33" s="16">
        <v>0.63053840999999999</v>
      </c>
      <c r="I33" s="14">
        <v>9.8974563</v>
      </c>
      <c r="J33" s="16">
        <v>0.53922753999999995</v>
      </c>
      <c r="K33" s="14">
        <v>2.2742229100000002</v>
      </c>
      <c r="L33" s="16">
        <v>0.19245197999999999</v>
      </c>
      <c r="M33" s="14">
        <v>27.811556880000001</v>
      </c>
      <c r="N33" s="16">
        <v>0.80222939999999998</v>
      </c>
      <c r="O33" s="14" t="s">
        <v>582</v>
      </c>
      <c r="P33" s="16" t="s">
        <v>582</v>
      </c>
      <c r="Q33" s="14">
        <v>0</v>
      </c>
      <c r="R33" s="16">
        <v>0</v>
      </c>
      <c r="S33" s="14">
        <v>0</v>
      </c>
      <c r="T33" s="16">
        <v>0</v>
      </c>
      <c r="U33" s="14">
        <v>1.6741210399999999</v>
      </c>
      <c r="V33" s="16">
        <v>0.17559437</v>
      </c>
    </row>
    <row r="34" spans="1:22" x14ac:dyDescent="0.25">
      <c r="A34" s="11" t="s">
        <v>504</v>
      </c>
      <c r="B34" s="13">
        <v>6350</v>
      </c>
      <c r="C34" s="14">
        <f>(101/B34*100)</f>
        <v>1.590551181102362</v>
      </c>
      <c r="D34" s="15">
        <v>6249</v>
      </c>
      <c r="E34" s="14">
        <v>30.31527183</v>
      </c>
      <c r="F34" s="16">
        <v>0.91611394999999995</v>
      </c>
      <c r="G34" s="14">
        <v>31.03023847</v>
      </c>
      <c r="H34" s="16">
        <v>0.69803824000000003</v>
      </c>
      <c r="I34" s="14">
        <v>20.994350440000002</v>
      </c>
      <c r="J34" s="16">
        <v>0.70697929000000004</v>
      </c>
      <c r="K34" s="14">
        <v>8.1740222399999993</v>
      </c>
      <c r="L34" s="16">
        <v>0.39165192999999998</v>
      </c>
      <c r="M34" s="14">
        <v>6.3463465799999996</v>
      </c>
      <c r="N34" s="16">
        <v>0.71708514000000001</v>
      </c>
      <c r="O34" s="14" t="s">
        <v>582</v>
      </c>
      <c r="P34" s="16" t="s">
        <v>582</v>
      </c>
      <c r="Q34" s="14">
        <v>0</v>
      </c>
      <c r="R34" s="16">
        <v>0</v>
      </c>
      <c r="S34" s="14">
        <v>0</v>
      </c>
      <c r="T34" s="16">
        <v>0</v>
      </c>
      <c r="U34" s="14">
        <v>3.13977043</v>
      </c>
      <c r="V34" s="16">
        <v>0.35265041000000003</v>
      </c>
    </row>
    <row r="35" spans="1:22" x14ac:dyDescent="0.25">
      <c r="A35" s="11" t="s">
        <v>505</v>
      </c>
      <c r="B35" s="13">
        <v>6406</v>
      </c>
      <c r="C35" s="14">
        <f>(58/B35*100)</f>
        <v>0.90540118638776146</v>
      </c>
      <c r="D35" s="15">
        <v>6348</v>
      </c>
      <c r="E35" s="14">
        <v>8.6577036100000004</v>
      </c>
      <c r="F35" s="16">
        <v>0.41510192000000001</v>
      </c>
      <c r="G35" s="14">
        <v>13.00120527</v>
      </c>
      <c r="H35" s="16">
        <v>0.5910917</v>
      </c>
      <c r="I35" s="14">
        <v>10.5679961</v>
      </c>
      <c r="J35" s="16">
        <v>0.42228057000000002</v>
      </c>
      <c r="K35" s="14">
        <v>4.6135570399999999</v>
      </c>
      <c r="L35" s="16">
        <v>0.32708440999999999</v>
      </c>
      <c r="M35" s="14">
        <v>61.618839289999997</v>
      </c>
      <c r="N35" s="16">
        <v>0.65659489999999998</v>
      </c>
      <c r="O35" s="14" t="s">
        <v>582</v>
      </c>
      <c r="P35" s="16" t="s">
        <v>582</v>
      </c>
      <c r="Q35" s="14">
        <v>0</v>
      </c>
      <c r="R35" s="16">
        <v>0</v>
      </c>
      <c r="S35" s="14">
        <v>0</v>
      </c>
      <c r="T35" s="16">
        <v>0</v>
      </c>
      <c r="U35" s="14">
        <v>1.5406986899999999</v>
      </c>
      <c r="V35" s="16">
        <v>0.15586991</v>
      </c>
    </row>
    <row r="36" spans="1:22" x14ac:dyDescent="0.25">
      <c r="A36" s="11" t="s">
        <v>506</v>
      </c>
      <c r="B36" s="13">
        <v>6736</v>
      </c>
      <c r="C36" s="14">
        <f>(55/B36*100)</f>
        <v>0.8165083135391924</v>
      </c>
      <c r="D36" s="15">
        <v>6681</v>
      </c>
      <c r="E36" s="14">
        <v>34.461141769999998</v>
      </c>
      <c r="F36" s="16">
        <v>0.95722092999999997</v>
      </c>
      <c r="G36" s="14">
        <v>28.06801007</v>
      </c>
      <c r="H36" s="16">
        <v>0.59014602999999999</v>
      </c>
      <c r="I36" s="14">
        <v>15.86205657</v>
      </c>
      <c r="J36" s="16">
        <v>0.62794203999999998</v>
      </c>
      <c r="K36" s="14">
        <v>4.2325767699999997</v>
      </c>
      <c r="L36" s="16">
        <v>0.28097655999999999</v>
      </c>
      <c r="M36" s="14">
        <v>15.668394859999999</v>
      </c>
      <c r="N36" s="16">
        <v>0.62764545000000005</v>
      </c>
      <c r="O36" s="14" t="s">
        <v>582</v>
      </c>
      <c r="P36" s="16" t="s">
        <v>582</v>
      </c>
      <c r="Q36" s="14">
        <v>0</v>
      </c>
      <c r="R36" s="16">
        <v>0</v>
      </c>
      <c r="S36" s="14">
        <v>0</v>
      </c>
      <c r="T36" s="16">
        <v>0</v>
      </c>
      <c r="U36" s="14">
        <v>1.7078199599999999</v>
      </c>
      <c r="V36" s="16">
        <v>0.18292486999999999</v>
      </c>
    </row>
    <row r="37" spans="1:22" x14ac:dyDescent="0.25">
      <c r="A37" s="11" t="s">
        <v>507</v>
      </c>
      <c r="B37" s="13">
        <v>5458</v>
      </c>
      <c r="C37" s="14">
        <f>(104/B37*100)</f>
        <v>1.9054598754122389</v>
      </c>
      <c r="D37" s="15">
        <v>5354</v>
      </c>
      <c r="E37" s="14">
        <v>38.536191559999999</v>
      </c>
      <c r="F37" s="16">
        <v>1.06347645</v>
      </c>
      <c r="G37" s="14">
        <v>33.378904470000002</v>
      </c>
      <c r="H37" s="16">
        <v>0.73491784000000004</v>
      </c>
      <c r="I37" s="14">
        <v>15.082945970000001</v>
      </c>
      <c r="J37" s="16">
        <v>0.60713627999999997</v>
      </c>
      <c r="K37" s="14">
        <v>6.1763645199999999</v>
      </c>
      <c r="L37" s="16">
        <v>0.45761460999999998</v>
      </c>
      <c r="M37" s="14">
        <v>4.2948984299999999</v>
      </c>
      <c r="N37" s="16">
        <v>0.55370171999999995</v>
      </c>
      <c r="O37" s="14" t="s">
        <v>582</v>
      </c>
      <c r="P37" s="16" t="s">
        <v>582</v>
      </c>
      <c r="Q37" s="14">
        <v>0</v>
      </c>
      <c r="R37" s="16">
        <v>0</v>
      </c>
      <c r="S37" s="14">
        <v>0</v>
      </c>
      <c r="T37" s="16">
        <v>0</v>
      </c>
      <c r="U37" s="14">
        <v>2.5306950499999998</v>
      </c>
      <c r="V37" s="16">
        <v>0.32914721000000002</v>
      </c>
    </row>
    <row r="38" spans="1:22" x14ac:dyDescent="0.25">
      <c r="A38" s="11" t="s">
        <v>508</v>
      </c>
      <c r="B38" s="13">
        <v>5860</v>
      </c>
      <c r="C38" s="14">
        <f>(21/B38*100)</f>
        <v>0.35836177474402731</v>
      </c>
      <c r="D38" s="15">
        <v>5839</v>
      </c>
      <c r="E38" s="14">
        <v>20.0039126</v>
      </c>
      <c r="F38" s="16">
        <v>0.73936329000000001</v>
      </c>
      <c r="G38" s="14">
        <v>28.210735469999999</v>
      </c>
      <c r="H38" s="16">
        <v>0.72193509</v>
      </c>
      <c r="I38" s="14">
        <v>23.65054589</v>
      </c>
      <c r="J38" s="16">
        <v>0.70614560000000004</v>
      </c>
      <c r="K38" s="14">
        <v>11.997446330000001</v>
      </c>
      <c r="L38" s="16">
        <v>0.58788134999999997</v>
      </c>
      <c r="M38" s="14">
        <v>12.181864750000001</v>
      </c>
      <c r="N38" s="16">
        <v>0.92454329000000002</v>
      </c>
      <c r="O38" s="14" t="s">
        <v>582</v>
      </c>
      <c r="P38" s="16" t="s">
        <v>582</v>
      </c>
      <c r="Q38" s="14">
        <v>0</v>
      </c>
      <c r="R38" s="16">
        <v>0</v>
      </c>
      <c r="S38" s="14">
        <v>0</v>
      </c>
      <c r="T38" s="16">
        <v>0</v>
      </c>
      <c r="U38" s="14">
        <v>3.9554949599999998</v>
      </c>
      <c r="V38" s="16">
        <v>0.35458917000000001</v>
      </c>
    </row>
    <row r="39" spans="1:22" x14ac:dyDescent="0.25">
      <c r="A39" s="11" t="s">
        <v>509</v>
      </c>
      <c r="B39" s="13">
        <v>5895</v>
      </c>
      <c r="C39" s="14">
        <f>(33/B39*100)</f>
        <v>0.55979643765903309</v>
      </c>
      <c r="D39" s="15">
        <v>5862</v>
      </c>
      <c r="E39" s="14">
        <v>39.658076180000002</v>
      </c>
      <c r="F39" s="16">
        <v>0.99039770000000005</v>
      </c>
      <c r="G39" s="14">
        <v>25.832474770000001</v>
      </c>
      <c r="H39" s="16">
        <v>0.65110327000000001</v>
      </c>
      <c r="I39" s="14">
        <v>19.04785613</v>
      </c>
      <c r="J39" s="16">
        <v>0.62476041999999998</v>
      </c>
      <c r="K39" s="14">
        <v>5.3119635399999998</v>
      </c>
      <c r="L39" s="16">
        <v>0.41541999000000002</v>
      </c>
      <c r="M39" s="14">
        <v>8.2770183300000006</v>
      </c>
      <c r="N39" s="16">
        <v>0.6753072</v>
      </c>
      <c r="O39" s="14" t="s">
        <v>582</v>
      </c>
      <c r="P39" s="16" t="s">
        <v>582</v>
      </c>
      <c r="Q39" s="14">
        <v>0</v>
      </c>
      <c r="R39" s="16">
        <v>0</v>
      </c>
      <c r="S39" s="14">
        <v>0</v>
      </c>
      <c r="T39" s="16">
        <v>0</v>
      </c>
      <c r="U39" s="14">
        <v>1.8726110600000001</v>
      </c>
      <c r="V39" s="16">
        <v>0.37599399</v>
      </c>
    </row>
    <row r="40" spans="1:22" x14ac:dyDescent="0.25">
      <c r="A40" s="11" t="s">
        <v>510</v>
      </c>
      <c r="B40" s="13">
        <v>14157</v>
      </c>
      <c r="C40" s="14">
        <f>(376/B40*100)</f>
        <v>2.6559299286572013</v>
      </c>
      <c r="D40" s="15">
        <v>13781</v>
      </c>
      <c r="E40" s="14">
        <v>38.795447539999998</v>
      </c>
      <c r="F40" s="16">
        <v>0.67347279000000004</v>
      </c>
      <c r="G40" s="14">
        <v>32.380272910000002</v>
      </c>
      <c r="H40" s="16">
        <v>0.64095749000000002</v>
      </c>
      <c r="I40" s="14">
        <v>17.476256100000001</v>
      </c>
      <c r="J40" s="16">
        <v>0.56289012999999999</v>
      </c>
      <c r="K40" s="14">
        <v>5.0980150000000002</v>
      </c>
      <c r="L40" s="16">
        <v>0.26740874999999997</v>
      </c>
      <c r="M40" s="14">
        <v>4.7177023599999997</v>
      </c>
      <c r="N40" s="16">
        <v>0.42003907000000001</v>
      </c>
      <c r="O40" s="14" t="s">
        <v>582</v>
      </c>
      <c r="P40" s="16" t="s">
        <v>582</v>
      </c>
      <c r="Q40" s="14">
        <v>0</v>
      </c>
      <c r="R40" s="16">
        <v>0</v>
      </c>
      <c r="S40" s="14">
        <v>0</v>
      </c>
      <c r="T40" s="16">
        <v>0</v>
      </c>
      <c r="U40" s="14">
        <v>1.5323060900000001</v>
      </c>
      <c r="V40" s="16">
        <v>0.17597404999999999</v>
      </c>
    </row>
    <row r="41" spans="1:22" x14ac:dyDescent="0.25">
      <c r="A41" s="11" t="s">
        <v>511</v>
      </c>
      <c r="B41" s="13">
        <v>5712</v>
      </c>
      <c r="C41" s="14">
        <f>(52/B41*100)</f>
        <v>0.9103641456582634</v>
      </c>
      <c r="D41" s="15">
        <v>5660</v>
      </c>
      <c r="E41" s="14">
        <v>45.78872011</v>
      </c>
      <c r="F41" s="16">
        <v>0.96263615999999996</v>
      </c>
      <c r="G41" s="14">
        <v>26.879957340000001</v>
      </c>
      <c r="H41" s="16">
        <v>0.76120281000000001</v>
      </c>
      <c r="I41" s="14">
        <v>14.6403819</v>
      </c>
      <c r="J41" s="16">
        <v>0.62325562000000001</v>
      </c>
      <c r="K41" s="14">
        <v>3.4036131799999998</v>
      </c>
      <c r="L41" s="16">
        <v>0.28859080999999998</v>
      </c>
      <c r="M41" s="14">
        <v>8.0682931399999998</v>
      </c>
      <c r="N41" s="16">
        <v>0.77140273999999998</v>
      </c>
      <c r="O41" s="14" t="s">
        <v>582</v>
      </c>
      <c r="P41" s="16" t="s">
        <v>582</v>
      </c>
      <c r="Q41" s="14">
        <v>0</v>
      </c>
      <c r="R41" s="16">
        <v>0</v>
      </c>
      <c r="S41" s="14">
        <v>0</v>
      </c>
      <c r="T41" s="16">
        <v>0</v>
      </c>
      <c r="U41" s="14">
        <v>1.2190343299999999</v>
      </c>
      <c r="V41" s="16">
        <v>0.20021265999999999</v>
      </c>
    </row>
    <row r="42" spans="1:22" x14ac:dyDescent="0.25">
      <c r="A42" s="11" t="s">
        <v>512</v>
      </c>
      <c r="B42" s="13">
        <f>IF(COUNT(B7:B41) &gt; 0, AVERAGE(B7:B41), "\u2014")</f>
        <v>7103.4285714285716</v>
      </c>
      <c r="C42" s="14">
        <f>IF(COUNT(C7:C41) &gt; 0, AVERAGE(C7:C41), "—")</f>
        <v>2.3528088278676633</v>
      </c>
      <c r="D42" s="15">
        <f>IF(COUNT(D7:D41) &gt; 0, AVERAGE(D7:D41), "—")</f>
        <v>6921.8</v>
      </c>
      <c r="E42" s="14">
        <f>IF(COUNT(E7:E41) &gt; 0, AVERAGE(E7:E41), "—")</f>
        <v>30.197930996285724</v>
      </c>
      <c r="F42" s="16">
        <f>IF(COUNT(F7:F41) &gt; 0, SQRT(SUMSQ(F7:F41)/(COUNT(F7:F41)*COUNT(F7:F41)) ), "—")</f>
        <v>0.13506310726983498</v>
      </c>
      <c r="G42" s="14">
        <f>IF(COUNT(G7:G41) &gt; 0, AVERAGE(G7:G41), "—")</f>
        <v>30.310480813428569</v>
      </c>
      <c r="H42" s="16">
        <f>IF(COUNT(H7:H41) &gt; 0, SQRT(SUMSQ(H7:H41)/(COUNT(H7:H41)*COUNT(H7:H41)) ), "—")</f>
        <v>0.11866452804214518</v>
      </c>
      <c r="I42" s="14">
        <f>IF(COUNT(I7:I41) &gt; 0, AVERAGE(I7:I41), "—")</f>
        <v>19.857864439142855</v>
      </c>
      <c r="J42" s="16">
        <f>IF(COUNT(J7:J41) &gt; 0, SQRT(SUMSQ(J7:J41)/(COUNT(J7:J41)*COUNT(J7:J41)) ), "—")</f>
        <v>0.10632202877482967</v>
      </c>
      <c r="K42" s="14">
        <f>IF(COUNT(K7:K41) &gt; 0, AVERAGE(K7:K41), "—")</f>
        <v>7.5727914908571412</v>
      </c>
      <c r="L42" s="16">
        <f>IF(COUNT(L7:L41) &gt; 0, SQRT(SUMSQ(L7:L41)/(COUNT(L7:L41)*COUNT(L7:L41)) ), "—")</f>
        <v>7.5784366694536059E-2</v>
      </c>
      <c r="M42" s="14">
        <f>IF(COUNT(M7:M41) &gt; 0, AVERAGE(M7:M41), "—")</f>
        <v>9.736325035142853</v>
      </c>
      <c r="N42" s="16">
        <f>IF(COUNT(N7:N41) &gt; 0, SQRT(SUMSQ(N7:N41)/(COUNT(N7:N41)*COUNT(N7:N41)) ), "—")</f>
        <v>0.11406840364362499</v>
      </c>
      <c r="O42" s="14" t="str">
        <f>IF(COUNT(O7:O41) &gt; 0, AVERAGE(O7:O41), "—")</f>
        <v>—</v>
      </c>
      <c r="P42" s="16" t="str">
        <f>IF(COUNT(P7:P41) &gt; 0, SQRT(SUMSQ(P7:P41)/(COUNT(P7:P41)*COUNT(P7:P41)) ), "—")</f>
        <v>—</v>
      </c>
      <c r="Q42" s="14">
        <f>IF(COUNT(Q7:Q41) &gt; 0, AVERAGE(Q7:Q41), "—")</f>
        <v>0.29384661114285715</v>
      </c>
      <c r="R42" s="16">
        <f>IF(COUNT(R7:R41) &gt; 0, SQRT(SUMSQ(R7:R41)/(COUNT(R7:R41)*COUNT(R7:R41)) ), "—")</f>
        <v>3.7977922571428568E-2</v>
      </c>
      <c r="S42" s="14">
        <f>IF(COUNT(S7:S41) &gt; 0, AVERAGE(S7:S41), "—")</f>
        <v>0</v>
      </c>
      <c r="T42" s="16">
        <f>IF(COUNT(T7:T41) &gt; 0, SQRT(SUMSQ(T7:T41)/(COUNT(T7:T41)*COUNT(T7:T41)) ), "—")</f>
        <v>0</v>
      </c>
      <c r="U42" s="14">
        <f>IF(COUNT(U7:U41) &gt; 0, AVERAGE(U7:U41), "—")</f>
        <v>2.0307606119999999</v>
      </c>
      <c r="V42" s="16">
        <f>IF(COUNT(V7:V41) &gt; 0, SQRT(SUMSQ(V7:V41)/(COUNT(V7:V41)*COUNT(V7:V41)) ), "—")</f>
        <v>4.3026062345277886E-2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53.89981015</v>
      </c>
      <c r="F45" s="16">
        <v>0.95629312</v>
      </c>
      <c r="G45" s="14">
        <v>18.600770709999999</v>
      </c>
      <c r="H45" s="16">
        <v>0.50264766999999999</v>
      </c>
      <c r="I45" s="14">
        <v>14.63503824</v>
      </c>
      <c r="J45" s="16">
        <v>0.54434512000000002</v>
      </c>
      <c r="K45" s="14">
        <v>9.2337717300000008</v>
      </c>
      <c r="L45" s="16">
        <v>0.47276045999999999</v>
      </c>
      <c r="M45" s="14">
        <v>0</v>
      </c>
      <c r="N45" s="16">
        <v>0</v>
      </c>
      <c r="O45" s="14" t="s">
        <v>582</v>
      </c>
      <c r="P45" s="16" t="s">
        <v>582</v>
      </c>
      <c r="Q45" s="14">
        <v>0</v>
      </c>
      <c r="R45" s="16">
        <v>0</v>
      </c>
      <c r="S45" s="14">
        <v>0.35693409999999998</v>
      </c>
      <c r="T45" s="16">
        <v>9.1071840000000001E-2</v>
      </c>
      <c r="U45" s="14">
        <v>3.2736750799999998</v>
      </c>
      <c r="V45" s="16">
        <v>0.27541752000000003</v>
      </c>
    </row>
    <row r="46" spans="1:22" x14ac:dyDescent="0.25">
      <c r="A46" s="11" t="s">
        <v>516</v>
      </c>
      <c r="B46" s="13">
        <v>23141</v>
      </c>
      <c r="C46" s="14">
        <f>(1960/B46*100)</f>
        <v>8.4698154790199212</v>
      </c>
      <c r="D46" s="15">
        <v>21181</v>
      </c>
      <c r="E46" s="14">
        <v>42.059410630000002</v>
      </c>
      <c r="F46" s="16">
        <v>0.79217386000000001</v>
      </c>
      <c r="G46" s="14">
        <v>18.091246559999998</v>
      </c>
      <c r="H46" s="16">
        <v>0.41430568000000001</v>
      </c>
      <c r="I46" s="14">
        <v>8.8607709200000002</v>
      </c>
      <c r="J46" s="16">
        <v>0.31387282999999999</v>
      </c>
      <c r="K46" s="14">
        <v>2.3720240700000002</v>
      </c>
      <c r="L46" s="16">
        <v>0.13927410000000001</v>
      </c>
      <c r="M46" s="14">
        <v>19.878605090000001</v>
      </c>
      <c r="N46" s="16">
        <v>0.72809477</v>
      </c>
      <c r="O46" s="14" t="s">
        <v>582</v>
      </c>
      <c r="P46" s="16" t="s">
        <v>582</v>
      </c>
      <c r="Q46" s="14">
        <v>0</v>
      </c>
      <c r="R46" s="16">
        <v>0</v>
      </c>
      <c r="S46" s="14">
        <v>0</v>
      </c>
      <c r="T46" s="16">
        <v>0</v>
      </c>
      <c r="U46" s="14">
        <v>8.7379427300000003</v>
      </c>
      <c r="V46" s="16">
        <v>0.36420985</v>
      </c>
    </row>
    <row r="47" spans="1:22" x14ac:dyDescent="0.25">
      <c r="A47" s="11" t="s">
        <v>517</v>
      </c>
      <c r="B47" s="13">
        <v>5928</v>
      </c>
      <c r="C47" s="14">
        <f>(267/B47*100)</f>
        <v>4.504048582995952</v>
      </c>
      <c r="D47" s="15">
        <v>5661</v>
      </c>
      <c r="E47" s="14">
        <v>39.991159500000002</v>
      </c>
      <c r="F47" s="16">
        <v>0.83851958000000004</v>
      </c>
      <c r="G47" s="14">
        <v>29.091199549999999</v>
      </c>
      <c r="H47" s="16">
        <v>0.81894539</v>
      </c>
      <c r="I47" s="14">
        <v>13.849566749999999</v>
      </c>
      <c r="J47" s="16">
        <v>0.60103454000000001</v>
      </c>
      <c r="K47" s="14">
        <v>4.2649172999999996</v>
      </c>
      <c r="L47" s="16">
        <v>0.30676257000000001</v>
      </c>
      <c r="M47" s="14">
        <v>8.1522477500000008</v>
      </c>
      <c r="N47" s="16">
        <v>0.67201266999999998</v>
      </c>
      <c r="O47" s="14" t="s">
        <v>582</v>
      </c>
      <c r="P47" s="16" t="s">
        <v>582</v>
      </c>
      <c r="Q47" s="14">
        <v>0</v>
      </c>
      <c r="R47" s="16">
        <v>0</v>
      </c>
      <c r="S47" s="14">
        <v>0</v>
      </c>
      <c r="T47" s="16">
        <v>0</v>
      </c>
      <c r="U47" s="14">
        <v>4.6509091400000004</v>
      </c>
      <c r="V47" s="16">
        <v>0.35830383999999998</v>
      </c>
    </row>
    <row r="48" spans="1:22" x14ac:dyDescent="0.25">
      <c r="A48" s="11" t="s">
        <v>518</v>
      </c>
      <c r="B48" s="13">
        <v>9841</v>
      </c>
      <c r="C48" s="14">
        <f>(8/B48*100)</f>
        <v>8.1292551569962401E-2</v>
      </c>
      <c r="D48" s="15">
        <v>9833</v>
      </c>
      <c r="E48" s="14">
        <v>41.892733710000002</v>
      </c>
      <c r="F48" s="16">
        <v>0.98984828000000002</v>
      </c>
      <c r="G48" s="14">
        <v>30.405203700000001</v>
      </c>
      <c r="H48" s="16">
        <v>0.75498827999999996</v>
      </c>
      <c r="I48" s="14">
        <v>17.435544440000001</v>
      </c>
      <c r="J48" s="16">
        <v>0.72439379000000004</v>
      </c>
      <c r="K48" s="14">
        <v>3.54120232</v>
      </c>
      <c r="L48" s="16">
        <v>0.28099078999999999</v>
      </c>
      <c r="M48" s="14">
        <v>6.4106562299999998</v>
      </c>
      <c r="N48" s="16">
        <v>0.70624670000000001</v>
      </c>
      <c r="O48" s="14" t="s">
        <v>582</v>
      </c>
      <c r="P48" s="16" t="s">
        <v>582</v>
      </c>
      <c r="Q48" s="14">
        <v>0</v>
      </c>
      <c r="R48" s="16">
        <v>0</v>
      </c>
      <c r="S48" s="14">
        <v>0</v>
      </c>
      <c r="T48" s="16">
        <v>0</v>
      </c>
      <c r="U48" s="14">
        <v>0.31465959999999998</v>
      </c>
      <c r="V48" s="16">
        <v>6.5692230000000004E-2</v>
      </c>
    </row>
    <row r="49" spans="1:22" x14ac:dyDescent="0.25">
      <c r="A49" s="11" t="s">
        <v>519</v>
      </c>
      <c r="B49" s="13">
        <v>6349</v>
      </c>
      <c r="C49" s="14">
        <f>(56/B49*100)</f>
        <v>0.88202866593164275</v>
      </c>
      <c r="D49" s="15">
        <v>6293</v>
      </c>
      <c r="E49" s="14">
        <v>64.07730531</v>
      </c>
      <c r="F49" s="16">
        <v>0.83480940000000003</v>
      </c>
      <c r="G49" s="14">
        <v>21.648912060000001</v>
      </c>
      <c r="H49" s="16">
        <v>0.65540328000000003</v>
      </c>
      <c r="I49" s="14">
        <v>9.0148930000000007</v>
      </c>
      <c r="J49" s="16">
        <v>0.43496977999999997</v>
      </c>
      <c r="K49" s="14">
        <v>2.79889425</v>
      </c>
      <c r="L49" s="16">
        <v>0.24275632999999999</v>
      </c>
      <c r="M49" s="14">
        <v>0</v>
      </c>
      <c r="N49" s="16">
        <v>0</v>
      </c>
      <c r="O49" s="14" t="s">
        <v>582</v>
      </c>
      <c r="P49" s="16" t="s">
        <v>582</v>
      </c>
      <c r="Q49" s="14">
        <v>0</v>
      </c>
      <c r="R49" s="16">
        <v>0</v>
      </c>
      <c r="S49" s="14">
        <v>5.1484009999999997E-2</v>
      </c>
      <c r="T49" s="16">
        <v>4.8737889999999999E-2</v>
      </c>
      <c r="U49" s="14">
        <v>2.4085113599999999</v>
      </c>
      <c r="V49" s="16">
        <v>0.29046006000000002</v>
      </c>
    </row>
    <row r="50" spans="1:22" x14ac:dyDescent="0.25">
      <c r="A50" s="11" t="s">
        <v>520</v>
      </c>
      <c r="B50" s="13">
        <v>11795</v>
      </c>
      <c r="C50" s="14">
        <f>(294/B50*100)</f>
        <v>2.4925816023738872</v>
      </c>
      <c r="D50" s="15">
        <v>11501</v>
      </c>
      <c r="E50" s="14">
        <v>54.759801469999999</v>
      </c>
      <c r="F50" s="16">
        <v>0.82046039000000004</v>
      </c>
      <c r="G50" s="14">
        <v>25.723352599999998</v>
      </c>
      <c r="H50" s="16">
        <v>0.64940611000000004</v>
      </c>
      <c r="I50" s="14">
        <v>11.63100618</v>
      </c>
      <c r="J50" s="16">
        <v>0.49677439000000001</v>
      </c>
      <c r="K50" s="14">
        <v>2.7814240300000002</v>
      </c>
      <c r="L50" s="16">
        <v>0.21218232000000001</v>
      </c>
      <c r="M50" s="14">
        <v>3.5770112900000002</v>
      </c>
      <c r="N50" s="16">
        <v>0.29981073000000003</v>
      </c>
      <c r="O50" s="14" t="s">
        <v>582</v>
      </c>
      <c r="P50" s="16" t="s">
        <v>582</v>
      </c>
      <c r="Q50" s="14">
        <v>0</v>
      </c>
      <c r="R50" s="16">
        <v>0</v>
      </c>
      <c r="S50" s="14">
        <v>0</v>
      </c>
      <c r="T50" s="16">
        <v>0</v>
      </c>
      <c r="U50" s="14">
        <v>1.52740443</v>
      </c>
      <c r="V50" s="16">
        <v>0.20621022999999999</v>
      </c>
    </row>
    <row r="51" spans="1:22" x14ac:dyDescent="0.25">
      <c r="A51" s="11" t="s">
        <v>521</v>
      </c>
      <c r="B51" s="13">
        <v>6866</v>
      </c>
      <c r="C51" s="14">
        <f>(119/B51*100)</f>
        <v>1.7331779784445092</v>
      </c>
      <c r="D51" s="15">
        <v>6747</v>
      </c>
      <c r="E51" s="14">
        <v>59.32665703</v>
      </c>
      <c r="F51" s="16">
        <v>0.93870975000000001</v>
      </c>
      <c r="G51" s="14">
        <v>20.438458570000002</v>
      </c>
      <c r="H51" s="16">
        <v>0.50592976999999995</v>
      </c>
      <c r="I51" s="14">
        <v>8.9244511400000004</v>
      </c>
      <c r="J51" s="16">
        <v>0.48532575</v>
      </c>
      <c r="K51" s="14">
        <v>2.3395213099999999</v>
      </c>
      <c r="L51" s="16">
        <v>0.21812501000000001</v>
      </c>
      <c r="M51" s="14">
        <v>5.7850142199999999</v>
      </c>
      <c r="N51" s="16">
        <v>0.53432917999999996</v>
      </c>
      <c r="O51" s="14" t="s">
        <v>582</v>
      </c>
      <c r="P51" s="16" t="s">
        <v>582</v>
      </c>
      <c r="Q51" s="14">
        <v>0</v>
      </c>
      <c r="R51" s="16">
        <v>0</v>
      </c>
      <c r="S51" s="14">
        <v>0</v>
      </c>
      <c r="T51" s="16">
        <v>0</v>
      </c>
      <c r="U51" s="14">
        <v>3.1858977300000002</v>
      </c>
      <c r="V51" s="16">
        <v>0.28768335</v>
      </c>
    </row>
    <row r="52" spans="1:22" x14ac:dyDescent="0.25">
      <c r="A52" s="11" t="s">
        <v>522</v>
      </c>
      <c r="B52" s="13">
        <v>5809</v>
      </c>
      <c r="C52" s="14">
        <f>(90/B52*100)</f>
        <v>1.5493200206576003</v>
      </c>
      <c r="D52" s="15">
        <v>5719</v>
      </c>
      <c r="E52" s="14">
        <v>25.629092409999998</v>
      </c>
      <c r="F52" s="16">
        <v>0.75995833000000002</v>
      </c>
      <c r="G52" s="14">
        <v>30.387449459999999</v>
      </c>
      <c r="H52" s="16">
        <v>0.73088869999999995</v>
      </c>
      <c r="I52" s="14">
        <v>22.661277949999999</v>
      </c>
      <c r="J52" s="16">
        <v>0.61736321000000005</v>
      </c>
      <c r="K52" s="14">
        <v>8.9200653299999999</v>
      </c>
      <c r="L52" s="16">
        <v>0.4953282</v>
      </c>
      <c r="M52" s="14">
        <v>9.9100144599999993</v>
      </c>
      <c r="N52" s="16">
        <v>0.63405608999999996</v>
      </c>
      <c r="O52" s="14" t="s">
        <v>582</v>
      </c>
      <c r="P52" s="16" t="s">
        <v>582</v>
      </c>
      <c r="Q52" s="14">
        <v>0</v>
      </c>
      <c r="R52" s="16">
        <v>0</v>
      </c>
      <c r="S52" s="14">
        <v>0</v>
      </c>
      <c r="T52" s="16">
        <v>0</v>
      </c>
      <c r="U52" s="14">
        <v>2.4921003800000001</v>
      </c>
      <c r="V52" s="16">
        <v>0.23894434000000001</v>
      </c>
    </row>
    <row r="53" spans="1:22" x14ac:dyDescent="0.25">
      <c r="A53" s="11" t="s">
        <v>523</v>
      </c>
      <c r="B53" s="13">
        <v>5571</v>
      </c>
      <c r="C53" s="14">
        <f>(100/B53*100)</f>
        <v>1.7950098725542991</v>
      </c>
      <c r="D53" s="15">
        <v>5471</v>
      </c>
      <c r="E53" s="14">
        <v>34.086912699999999</v>
      </c>
      <c r="F53" s="16">
        <v>0.54954342</v>
      </c>
      <c r="G53" s="14">
        <v>26.278928400000002</v>
      </c>
      <c r="H53" s="16">
        <v>0.59380708999999998</v>
      </c>
      <c r="I53" s="14">
        <v>20.385783910000001</v>
      </c>
      <c r="J53" s="16">
        <v>0.58935196000000001</v>
      </c>
      <c r="K53" s="14">
        <v>8.7293162599999992</v>
      </c>
      <c r="L53" s="16">
        <v>0.38395289999999999</v>
      </c>
      <c r="M53" s="14">
        <v>7.8580429499999997</v>
      </c>
      <c r="N53" s="16">
        <v>0.39299313000000002</v>
      </c>
      <c r="O53" s="14" t="s">
        <v>582</v>
      </c>
      <c r="P53" s="16" t="s">
        <v>582</v>
      </c>
      <c r="Q53" s="14">
        <v>0</v>
      </c>
      <c r="R53" s="16">
        <v>0</v>
      </c>
      <c r="S53" s="14">
        <v>0</v>
      </c>
      <c r="T53" s="16">
        <v>0</v>
      </c>
      <c r="U53" s="14">
        <v>2.66101579</v>
      </c>
      <c r="V53" s="16">
        <v>0.22088021999999999</v>
      </c>
    </row>
    <row r="54" spans="1:22" x14ac:dyDescent="0.25">
      <c r="A54" s="11" t="s">
        <v>524</v>
      </c>
      <c r="B54" s="13">
        <v>4740</v>
      </c>
      <c r="C54" s="14">
        <f>(336/B54*100)</f>
        <v>7.0886075949367093</v>
      </c>
      <c r="D54" s="15">
        <v>4404</v>
      </c>
      <c r="E54" s="14">
        <v>63.929827269999997</v>
      </c>
      <c r="F54" s="16">
        <v>1.12216172</v>
      </c>
      <c r="G54" s="14">
        <v>15.00317439</v>
      </c>
      <c r="H54" s="16">
        <v>0.64643918</v>
      </c>
      <c r="I54" s="14">
        <v>7.3911174600000002</v>
      </c>
      <c r="J54" s="16">
        <v>0.49551666999999999</v>
      </c>
      <c r="K54" s="14">
        <v>2.18687889</v>
      </c>
      <c r="L54" s="16">
        <v>0.2493783</v>
      </c>
      <c r="M54" s="14">
        <v>6.6423718000000003</v>
      </c>
      <c r="N54" s="16">
        <v>0.69984645000000001</v>
      </c>
      <c r="O54" s="14" t="s">
        <v>582</v>
      </c>
      <c r="P54" s="16" t="s">
        <v>582</v>
      </c>
      <c r="Q54" s="14">
        <v>0</v>
      </c>
      <c r="R54" s="16">
        <v>0</v>
      </c>
      <c r="S54" s="14">
        <v>0</v>
      </c>
      <c r="T54" s="16">
        <v>0</v>
      </c>
      <c r="U54" s="14">
        <v>4.8466301999999999</v>
      </c>
      <c r="V54" s="16">
        <v>0.55207881999999997</v>
      </c>
    </row>
    <row r="55" spans="1:22" x14ac:dyDescent="0.25">
      <c r="A55" s="11" t="s">
        <v>525</v>
      </c>
      <c r="B55" s="13">
        <v>5316</v>
      </c>
      <c r="C55" s="14">
        <f>(22/B55*100)</f>
        <v>0.41384499623777277</v>
      </c>
      <c r="D55" s="15">
        <v>5294</v>
      </c>
      <c r="E55" s="14">
        <v>69.960475149999994</v>
      </c>
      <c r="F55" s="16">
        <v>0.69380934000000005</v>
      </c>
      <c r="G55" s="14">
        <v>18.37289367</v>
      </c>
      <c r="H55" s="16">
        <v>0.55212658999999997</v>
      </c>
      <c r="I55" s="14">
        <v>8.2036462300000004</v>
      </c>
      <c r="J55" s="16">
        <v>0.45714598000000001</v>
      </c>
      <c r="K55" s="14">
        <v>1.57128194</v>
      </c>
      <c r="L55" s="16">
        <v>0.1588106</v>
      </c>
      <c r="M55" s="14">
        <v>0</v>
      </c>
      <c r="N55" s="16">
        <v>0</v>
      </c>
      <c r="O55" s="14" t="s">
        <v>582</v>
      </c>
      <c r="P55" s="16" t="s">
        <v>582</v>
      </c>
      <c r="Q55" s="14">
        <v>1.8369549999999998E-2</v>
      </c>
      <c r="R55" s="16">
        <v>1.7517080000000001E-2</v>
      </c>
      <c r="S55" s="14">
        <v>0.24181386999999999</v>
      </c>
      <c r="T55" s="16">
        <v>7.70203E-2</v>
      </c>
      <c r="U55" s="14">
        <v>1.6315196000000001</v>
      </c>
      <c r="V55" s="16">
        <v>0.20738692</v>
      </c>
    </row>
    <row r="56" spans="1:22" x14ac:dyDescent="0.25">
      <c r="A56" s="11" t="s">
        <v>526</v>
      </c>
      <c r="B56" s="13">
        <v>5359</v>
      </c>
      <c r="C56" s="14">
        <f>(77/B56*100)</f>
        <v>1.4368352304534429</v>
      </c>
      <c r="D56" s="15">
        <v>5282</v>
      </c>
      <c r="E56" s="14">
        <v>19.919511610000001</v>
      </c>
      <c r="F56" s="16">
        <v>0.68277602999999998</v>
      </c>
      <c r="G56" s="14">
        <v>31.535465259999999</v>
      </c>
      <c r="H56" s="16">
        <v>0.70301921000000001</v>
      </c>
      <c r="I56" s="14">
        <v>17.483975950000001</v>
      </c>
      <c r="J56" s="16">
        <v>0.57713758999999998</v>
      </c>
      <c r="K56" s="14">
        <v>2.5910141800000002</v>
      </c>
      <c r="L56" s="16">
        <v>0.21954477</v>
      </c>
      <c r="M56" s="14">
        <v>27.760170609999999</v>
      </c>
      <c r="N56" s="16">
        <v>0.78547328999999999</v>
      </c>
      <c r="O56" s="14" t="s">
        <v>582</v>
      </c>
      <c r="P56" s="16" t="s">
        <v>582</v>
      </c>
      <c r="Q56" s="14">
        <v>0</v>
      </c>
      <c r="R56" s="16">
        <v>0</v>
      </c>
      <c r="S56" s="14">
        <v>0</v>
      </c>
      <c r="T56" s="16">
        <v>0</v>
      </c>
      <c r="U56" s="14">
        <v>0.70986238999999995</v>
      </c>
      <c r="V56" s="16">
        <v>0.11843541</v>
      </c>
    </row>
    <row r="57" spans="1:22" x14ac:dyDescent="0.25">
      <c r="A57" s="11" t="s">
        <v>527</v>
      </c>
      <c r="B57" s="13">
        <v>6513</v>
      </c>
      <c r="C57" s="14">
        <f>(0/B57*100)</f>
        <v>0</v>
      </c>
      <c r="D57" s="15">
        <v>6513</v>
      </c>
      <c r="E57" s="14">
        <v>22.251855259999999</v>
      </c>
      <c r="F57" s="16">
        <v>0.84625861999999996</v>
      </c>
      <c r="G57" s="14">
        <v>22.38909894</v>
      </c>
      <c r="H57" s="16">
        <v>0.72621961000000002</v>
      </c>
      <c r="I57" s="14">
        <v>43.447590390000002</v>
      </c>
      <c r="J57" s="16">
        <v>1.0260612499999999</v>
      </c>
      <c r="K57" s="14">
        <v>8.7325874399999996</v>
      </c>
      <c r="L57" s="16">
        <v>0.70713148000000003</v>
      </c>
      <c r="M57" s="14">
        <v>0</v>
      </c>
      <c r="N57" s="16">
        <v>0</v>
      </c>
      <c r="O57" s="14" t="s">
        <v>582</v>
      </c>
      <c r="P57" s="16" t="s">
        <v>582</v>
      </c>
      <c r="Q57" s="14">
        <v>1.229337E-2</v>
      </c>
      <c r="R57" s="16">
        <v>1.230667E-2</v>
      </c>
      <c r="S57" s="14">
        <v>3.595491E-2</v>
      </c>
      <c r="T57" s="16">
        <v>3.5725300000000001E-2</v>
      </c>
      <c r="U57" s="14">
        <v>3.1306196900000001</v>
      </c>
      <c r="V57" s="16">
        <v>0.52801701000000001</v>
      </c>
    </row>
    <row r="58" spans="1:22" x14ac:dyDescent="0.25">
      <c r="A58" s="11" t="s">
        <v>528</v>
      </c>
      <c r="B58" s="13">
        <v>7267</v>
      </c>
      <c r="C58" s="14">
        <f>(10/B58*100)</f>
        <v>0.13760836658868861</v>
      </c>
      <c r="D58" s="15">
        <v>7257</v>
      </c>
      <c r="E58" s="14">
        <v>54.506968659999998</v>
      </c>
      <c r="F58" s="16">
        <v>1.20157018</v>
      </c>
      <c r="G58" s="14">
        <v>24.284294880000001</v>
      </c>
      <c r="H58" s="16">
        <v>0.78756353999999995</v>
      </c>
      <c r="I58" s="14">
        <v>11.98812539</v>
      </c>
      <c r="J58" s="16">
        <v>0.55138275999999997</v>
      </c>
      <c r="K58" s="14">
        <v>5.7459830800000002</v>
      </c>
      <c r="L58" s="16">
        <v>0.48839149999999998</v>
      </c>
      <c r="M58" s="14">
        <v>0</v>
      </c>
      <c r="N58" s="16">
        <v>0</v>
      </c>
      <c r="O58" s="14" t="s">
        <v>582</v>
      </c>
      <c r="P58" s="16" t="s">
        <v>582</v>
      </c>
      <c r="Q58" s="14">
        <v>0</v>
      </c>
      <c r="R58" s="16">
        <v>0</v>
      </c>
      <c r="S58" s="14">
        <v>0.59315096</v>
      </c>
      <c r="T58" s="16">
        <v>0.12169554</v>
      </c>
      <c r="U58" s="14">
        <v>2.88147704</v>
      </c>
      <c r="V58" s="16">
        <v>0.45795964</v>
      </c>
    </row>
    <row r="59" spans="1:22" x14ac:dyDescent="0.25">
      <c r="A59" s="11" t="s">
        <v>529</v>
      </c>
      <c r="B59" s="13">
        <v>4826</v>
      </c>
      <c r="C59" s="14">
        <f>(26/B59*100)</f>
        <v>0.53874844591794446</v>
      </c>
      <c r="D59" s="15">
        <v>4800</v>
      </c>
      <c r="E59" s="14">
        <v>52.172525960000002</v>
      </c>
      <c r="F59" s="16">
        <v>0.89570165999999996</v>
      </c>
      <c r="G59" s="14">
        <v>19.296588</v>
      </c>
      <c r="H59" s="16">
        <v>0.59375621999999995</v>
      </c>
      <c r="I59" s="14">
        <v>15.07692026</v>
      </c>
      <c r="J59" s="16">
        <v>0.68762469999999998</v>
      </c>
      <c r="K59" s="14">
        <v>11.0512961</v>
      </c>
      <c r="L59" s="16">
        <v>0.67798893999999998</v>
      </c>
      <c r="M59" s="14">
        <v>0</v>
      </c>
      <c r="N59" s="16">
        <v>0</v>
      </c>
      <c r="O59" s="14" t="s">
        <v>582</v>
      </c>
      <c r="P59" s="16" t="s">
        <v>582</v>
      </c>
      <c r="Q59" s="14">
        <v>4.0145989999999999E-2</v>
      </c>
      <c r="R59" s="16">
        <v>5.6332E-2</v>
      </c>
      <c r="S59" s="14">
        <v>0.50424426</v>
      </c>
      <c r="T59" s="16">
        <v>0.12770814999999999</v>
      </c>
      <c r="U59" s="14">
        <v>1.8582794300000001</v>
      </c>
      <c r="V59" s="16">
        <v>0.23131439000000001</v>
      </c>
    </row>
    <row r="60" spans="1:22" x14ac:dyDescent="0.25">
      <c r="A60" s="11" t="s">
        <v>530</v>
      </c>
      <c r="B60" s="13">
        <v>4546</v>
      </c>
      <c r="C60" s="14">
        <f>(15/B60*100)</f>
        <v>0.32996040475142985</v>
      </c>
      <c r="D60" s="15">
        <v>4531</v>
      </c>
      <c r="E60" s="14">
        <v>47.541901170000003</v>
      </c>
      <c r="F60" s="16">
        <v>1.5289396799999999</v>
      </c>
      <c r="G60" s="14">
        <v>25.995038059999999</v>
      </c>
      <c r="H60" s="16">
        <v>1.0046901399999999</v>
      </c>
      <c r="I60" s="14">
        <v>18.501663910000001</v>
      </c>
      <c r="J60" s="16">
        <v>0.88836492</v>
      </c>
      <c r="K60" s="14">
        <v>4.9881281900000003</v>
      </c>
      <c r="L60" s="16">
        <v>0.44826061</v>
      </c>
      <c r="M60" s="14">
        <v>0</v>
      </c>
      <c r="N60" s="16">
        <v>0</v>
      </c>
      <c r="O60" s="14" t="s">
        <v>582</v>
      </c>
      <c r="P60" s="16" t="s">
        <v>582</v>
      </c>
      <c r="Q60" s="14">
        <v>0</v>
      </c>
      <c r="R60" s="16">
        <v>0</v>
      </c>
      <c r="S60" s="14">
        <v>0.36527274999999998</v>
      </c>
      <c r="T60" s="16">
        <v>9.9540359999999994E-2</v>
      </c>
      <c r="U60" s="14">
        <v>2.60799592</v>
      </c>
      <c r="V60" s="16">
        <v>0.45091995000000001</v>
      </c>
    </row>
    <row r="61" spans="1:22" x14ac:dyDescent="0.25">
      <c r="A61" s="11" t="s">
        <v>531</v>
      </c>
      <c r="B61" s="13">
        <v>6525</v>
      </c>
      <c r="C61" s="14">
        <f>(157/B61*100)</f>
        <v>2.4061302681992336</v>
      </c>
      <c r="D61" s="15">
        <v>6368</v>
      </c>
      <c r="E61" s="14">
        <v>28.362200550000001</v>
      </c>
      <c r="F61" s="16">
        <v>0.60638663000000004</v>
      </c>
      <c r="G61" s="14">
        <v>30.268399590000001</v>
      </c>
      <c r="H61" s="16">
        <v>0.65738958999999997</v>
      </c>
      <c r="I61" s="14">
        <v>26.101033910000002</v>
      </c>
      <c r="J61" s="16">
        <v>0.60327803999999996</v>
      </c>
      <c r="K61" s="14">
        <v>8.8433470100000005</v>
      </c>
      <c r="L61" s="16">
        <v>0.39958145</v>
      </c>
      <c r="M61" s="14">
        <v>4.8527814600000001</v>
      </c>
      <c r="N61" s="16">
        <v>0.40836127</v>
      </c>
      <c r="O61" s="14" t="s">
        <v>582</v>
      </c>
      <c r="P61" s="16" t="s">
        <v>582</v>
      </c>
      <c r="Q61" s="14">
        <v>0</v>
      </c>
      <c r="R61" s="16">
        <v>0</v>
      </c>
      <c r="S61" s="14">
        <v>0</v>
      </c>
      <c r="T61" s="16">
        <v>0</v>
      </c>
      <c r="U61" s="14">
        <v>1.57223749</v>
      </c>
      <c r="V61" s="16">
        <v>0.22919049</v>
      </c>
    </row>
    <row r="62" spans="1:22" x14ac:dyDescent="0.25">
      <c r="A62" s="11" t="s">
        <v>532</v>
      </c>
      <c r="B62" s="13">
        <v>4476</v>
      </c>
      <c r="C62" s="14">
        <f>(3/B62*100)</f>
        <v>6.7024128686327081E-2</v>
      </c>
      <c r="D62" s="15">
        <v>4473</v>
      </c>
      <c r="E62" s="14">
        <v>24.449878250000001</v>
      </c>
      <c r="F62" s="16">
        <v>0.71130269000000002</v>
      </c>
      <c r="G62" s="14">
        <v>35.265187660000002</v>
      </c>
      <c r="H62" s="16">
        <v>0.75542810999999999</v>
      </c>
      <c r="I62" s="14">
        <v>24.807750120000001</v>
      </c>
      <c r="J62" s="16">
        <v>0.59923435999999997</v>
      </c>
      <c r="K62" s="14">
        <v>3.35355756</v>
      </c>
      <c r="L62" s="16">
        <v>0.24013998</v>
      </c>
      <c r="M62" s="14">
        <v>11.675766530000001</v>
      </c>
      <c r="N62" s="16">
        <v>0.40366419999999997</v>
      </c>
      <c r="O62" s="14" t="s">
        <v>582</v>
      </c>
      <c r="P62" s="16" t="s">
        <v>582</v>
      </c>
      <c r="Q62" s="14">
        <v>0</v>
      </c>
      <c r="R62" s="16">
        <v>0</v>
      </c>
      <c r="S62" s="14">
        <v>0</v>
      </c>
      <c r="T62" s="16">
        <v>0</v>
      </c>
      <c r="U62" s="14">
        <v>0.44785987999999999</v>
      </c>
      <c r="V62" s="16">
        <v>9.9278720000000001E-2</v>
      </c>
    </row>
    <row r="63" spans="1:22" x14ac:dyDescent="0.25">
      <c r="A63" s="11" t="s">
        <v>533</v>
      </c>
      <c r="B63" s="13">
        <v>5324</v>
      </c>
      <c r="C63" s="14">
        <f>(13/B63*100)</f>
        <v>0.24417731029301279</v>
      </c>
      <c r="D63" s="15">
        <v>5311</v>
      </c>
      <c r="E63" s="14">
        <v>47.364853279999998</v>
      </c>
      <c r="F63" s="16">
        <v>0.64353181000000004</v>
      </c>
      <c r="G63" s="14">
        <v>23.760221269999999</v>
      </c>
      <c r="H63" s="16">
        <v>0.58021012000000005</v>
      </c>
      <c r="I63" s="14">
        <v>16.61280494</v>
      </c>
      <c r="J63" s="16">
        <v>0.52419632999999999</v>
      </c>
      <c r="K63" s="14">
        <v>5.7697653799999999</v>
      </c>
      <c r="L63" s="16">
        <v>0.35940043999999999</v>
      </c>
      <c r="M63" s="14">
        <v>0</v>
      </c>
      <c r="N63" s="16">
        <v>0</v>
      </c>
      <c r="O63" s="14" t="s">
        <v>582</v>
      </c>
      <c r="P63" s="16" t="s">
        <v>582</v>
      </c>
      <c r="Q63" s="14">
        <v>0</v>
      </c>
      <c r="R63" s="16">
        <v>0</v>
      </c>
      <c r="S63" s="14">
        <v>0.27729205000000001</v>
      </c>
      <c r="T63" s="16">
        <v>8.467674E-2</v>
      </c>
      <c r="U63" s="14">
        <v>6.2150630800000002</v>
      </c>
      <c r="V63" s="16">
        <v>0.32106168000000002</v>
      </c>
    </row>
    <row r="64" spans="1:22" x14ac:dyDescent="0.25">
      <c r="A64" s="11" t="s">
        <v>534</v>
      </c>
      <c r="B64" s="13">
        <v>3634</v>
      </c>
      <c r="C64" s="14">
        <f>(3/B64*100)</f>
        <v>8.2553659878921298E-2</v>
      </c>
      <c r="D64" s="15">
        <v>3631</v>
      </c>
      <c r="E64" s="14">
        <v>47.793462959999999</v>
      </c>
      <c r="F64" s="16">
        <v>0.79492041999999996</v>
      </c>
      <c r="G64" s="14">
        <v>27.511774119999998</v>
      </c>
      <c r="H64" s="16">
        <v>0.72468248000000002</v>
      </c>
      <c r="I64" s="14">
        <v>16.181453579999999</v>
      </c>
      <c r="J64" s="16">
        <v>0.59646684999999999</v>
      </c>
      <c r="K64" s="14">
        <v>5.3550119</v>
      </c>
      <c r="L64" s="16">
        <v>0.36803198999999998</v>
      </c>
      <c r="M64" s="14">
        <v>0</v>
      </c>
      <c r="N64" s="16">
        <v>0</v>
      </c>
      <c r="O64" s="14" t="s">
        <v>582</v>
      </c>
      <c r="P64" s="16" t="s">
        <v>582</v>
      </c>
      <c r="Q64" s="14">
        <v>0</v>
      </c>
      <c r="R64" s="16">
        <v>0</v>
      </c>
      <c r="S64" s="14">
        <v>0</v>
      </c>
      <c r="T64" s="16">
        <v>0</v>
      </c>
      <c r="U64" s="14">
        <v>3.1582974300000002</v>
      </c>
      <c r="V64" s="16">
        <v>0.28919708999999999</v>
      </c>
    </row>
    <row r="65" spans="1:22" x14ac:dyDescent="0.25">
      <c r="A65" s="11" t="s">
        <v>535</v>
      </c>
      <c r="B65" s="13">
        <v>5325</v>
      </c>
      <c r="C65" s="14">
        <f>(14/B65*100)</f>
        <v>0.26291079812206569</v>
      </c>
      <c r="D65" s="15">
        <v>5311</v>
      </c>
      <c r="E65" s="14">
        <v>50.063338629999997</v>
      </c>
      <c r="F65" s="16">
        <v>0.85705381999999997</v>
      </c>
      <c r="G65" s="14">
        <v>22.568024000000001</v>
      </c>
      <c r="H65" s="16">
        <v>0.64521678000000005</v>
      </c>
      <c r="I65" s="14">
        <v>21.13679724</v>
      </c>
      <c r="J65" s="16">
        <v>0.66555156999999998</v>
      </c>
      <c r="K65" s="14">
        <v>4.0243415899999997</v>
      </c>
      <c r="L65" s="16">
        <v>0.30544315</v>
      </c>
      <c r="M65" s="14">
        <v>0</v>
      </c>
      <c r="N65" s="16">
        <v>0</v>
      </c>
      <c r="O65" s="14" t="s">
        <v>582</v>
      </c>
      <c r="P65" s="16" t="s">
        <v>582</v>
      </c>
      <c r="Q65" s="14">
        <v>0.18490680000000001</v>
      </c>
      <c r="R65" s="16">
        <v>6.2980410000000001E-2</v>
      </c>
      <c r="S65" s="14">
        <v>0</v>
      </c>
      <c r="T65" s="16">
        <v>0</v>
      </c>
      <c r="U65" s="14">
        <v>2.0225917299999998</v>
      </c>
      <c r="V65" s="16">
        <v>0.21144061</v>
      </c>
    </row>
    <row r="66" spans="1:22" x14ac:dyDescent="0.25">
      <c r="A66" s="11" t="s">
        <v>536</v>
      </c>
      <c r="B66" s="13">
        <v>5665</v>
      </c>
      <c r="C66" s="14">
        <f>(83/B66*100)</f>
        <v>1.4651368049426301</v>
      </c>
      <c r="D66" s="15">
        <v>5582</v>
      </c>
      <c r="E66" s="14">
        <v>35.738500690000002</v>
      </c>
      <c r="F66" s="16">
        <v>0.56077416999999996</v>
      </c>
      <c r="G66" s="14">
        <v>25.512823569999998</v>
      </c>
      <c r="H66" s="16">
        <v>0.67918681999999997</v>
      </c>
      <c r="I66" s="14">
        <v>15.82917243</v>
      </c>
      <c r="J66" s="16">
        <v>0.53924393999999998</v>
      </c>
      <c r="K66" s="14">
        <v>6.8717701399999997</v>
      </c>
      <c r="L66" s="16">
        <v>0.37189471000000002</v>
      </c>
      <c r="M66" s="14">
        <v>11.13758953</v>
      </c>
      <c r="N66" s="16">
        <v>0.36754807</v>
      </c>
      <c r="O66" s="14" t="s">
        <v>582</v>
      </c>
      <c r="P66" s="16" t="s">
        <v>582</v>
      </c>
      <c r="Q66" s="14">
        <v>0</v>
      </c>
      <c r="R66" s="16">
        <v>0</v>
      </c>
      <c r="S66" s="14">
        <v>0</v>
      </c>
      <c r="T66" s="16">
        <v>0</v>
      </c>
      <c r="U66" s="14">
        <v>4.9101436500000002</v>
      </c>
      <c r="V66" s="16">
        <v>0.26709361999999998</v>
      </c>
    </row>
    <row r="67" spans="1:22" x14ac:dyDescent="0.25">
      <c r="A67" s="11" t="s">
        <v>537</v>
      </c>
      <c r="B67" s="13">
        <v>6971</v>
      </c>
      <c r="C67" s="14">
        <f>(607/B67*100)</f>
        <v>8.7075025104002286</v>
      </c>
      <c r="D67" s="15">
        <v>6364</v>
      </c>
      <c r="E67" s="14">
        <v>51.739909390000001</v>
      </c>
      <c r="F67" s="16">
        <v>0.83030033000000003</v>
      </c>
      <c r="G67" s="14">
        <v>26.49780921</v>
      </c>
      <c r="H67" s="16">
        <v>0.63877594000000004</v>
      </c>
      <c r="I67" s="14">
        <v>12.28089774</v>
      </c>
      <c r="J67" s="16">
        <v>0.47255928000000003</v>
      </c>
      <c r="K67" s="14">
        <v>2.5735291</v>
      </c>
      <c r="L67" s="16">
        <v>0.21032296</v>
      </c>
      <c r="M67" s="14">
        <v>5.4554174499999997</v>
      </c>
      <c r="N67" s="16">
        <v>0.45278626</v>
      </c>
      <c r="O67" s="14" t="s">
        <v>582</v>
      </c>
      <c r="P67" s="16" t="s">
        <v>582</v>
      </c>
      <c r="Q67" s="14">
        <v>0</v>
      </c>
      <c r="R67" s="16">
        <v>0</v>
      </c>
      <c r="S67" s="14">
        <v>0</v>
      </c>
      <c r="T67" s="16">
        <v>0</v>
      </c>
      <c r="U67" s="14">
        <v>1.45243711</v>
      </c>
      <c r="V67" s="16">
        <v>0.18873448000000001</v>
      </c>
    </row>
    <row r="68" spans="1:22" x14ac:dyDescent="0.25">
      <c r="A68" s="11" t="s">
        <v>538</v>
      </c>
      <c r="B68" s="13">
        <v>12083</v>
      </c>
      <c r="C68" s="14">
        <f>(31/B68*100)</f>
        <v>0.2565588016221137</v>
      </c>
      <c r="D68" s="15">
        <v>12052</v>
      </c>
      <c r="E68" s="14">
        <v>39.107623519999997</v>
      </c>
      <c r="F68" s="16">
        <v>0.38277709999999998</v>
      </c>
      <c r="G68" s="14">
        <v>24.74940892</v>
      </c>
      <c r="H68" s="16">
        <v>0.36997669</v>
      </c>
      <c r="I68" s="14">
        <v>12.94663798</v>
      </c>
      <c r="J68" s="16">
        <v>0.25611155000000002</v>
      </c>
      <c r="K68" s="14">
        <v>3.7426123900000001</v>
      </c>
      <c r="L68" s="16">
        <v>0.17892957000000001</v>
      </c>
      <c r="M68" s="14">
        <v>14.94500749</v>
      </c>
      <c r="N68" s="16">
        <v>0.29639408</v>
      </c>
      <c r="O68" s="14" t="s">
        <v>582</v>
      </c>
      <c r="P68" s="16" t="s">
        <v>582</v>
      </c>
      <c r="Q68" s="14">
        <v>0</v>
      </c>
      <c r="R68" s="16">
        <v>0</v>
      </c>
      <c r="S68" s="14">
        <v>0</v>
      </c>
      <c r="T68" s="16">
        <v>0</v>
      </c>
      <c r="U68" s="14">
        <v>4.5087096999999998</v>
      </c>
      <c r="V68" s="16">
        <v>0.18044481000000001</v>
      </c>
    </row>
    <row r="69" spans="1:22" x14ac:dyDescent="0.25">
      <c r="A69" s="11" t="s">
        <v>539</v>
      </c>
      <c r="B69" s="13">
        <v>4876</v>
      </c>
      <c r="C69" s="14">
        <f>(0/B69*100)</f>
        <v>0</v>
      </c>
      <c r="D69" s="15">
        <v>4876</v>
      </c>
      <c r="E69" s="14">
        <v>42.096526140000002</v>
      </c>
      <c r="F69" s="16">
        <v>1.0565395500000001</v>
      </c>
      <c r="G69" s="14">
        <v>28.0266877</v>
      </c>
      <c r="H69" s="16">
        <v>0.74689563000000003</v>
      </c>
      <c r="I69" s="14">
        <v>23.919849169999999</v>
      </c>
      <c r="J69" s="16">
        <v>0.74539637999999997</v>
      </c>
      <c r="K69" s="14">
        <v>5.5793841500000001</v>
      </c>
      <c r="L69" s="16">
        <v>0.40844987999999999</v>
      </c>
      <c r="M69" s="14">
        <v>0</v>
      </c>
      <c r="N69" s="16">
        <v>0</v>
      </c>
      <c r="O69" s="14" t="s">
        <v>582</v>
      </c>
      <c r="P69" s="16" t="s">
        <v>582</v>
      </c>
      <c r="Q69" s="14">
        <v>2.6990380000000001E-2</v>
      </c>
      <c r="R69" s="16">
        <v>2.6882670000000001E-2</v>
      </c>
      <c r="S69" s="14">
        <v>0</v>
      </c>
      <c r="T69" s="16">
        <v>0</v>
      </c>
      <c r="U69" s="14">
        <v>0.35056247000000001</v>
      </c>
      <c r="V69" s="16">
        <v>0.11242526999999999</v>
      </c>
    </row>
    <row r="70" spans="1:22" x14ac:dyDescent="0.25">
      <c r="A70" s="11" t="s">
        <v>540</v>
      </c>
      <c r="B70" s="13">
        <v>6036</v>
      </c>
      <c r="C70" s="14">
        <f>(223/B70*100)</f>
        <v>3.6944996686547382</v>
      </c>
      <c r="D70" s="15">
        <v>5813</v>
      </c>
      <c r="E70" s="14">
        <v>41.085521589999999</v>
      </c>
      <c r="F70" s="16">
        <v>1.0028999199999999</v>
      </c>
      <c r="G70" s="14">
        <v>31.753970760000001</v>
      </c>
      <c r="H70" s="16">
        <v>0.72533736999999998</v>
      </c>
      <c r="I70" s="14">
        <v>16.02051002</v>
      </c>
      <c r="J70" s="16">
        <v>0.78796021000000005</v>
      </c>
      <c r="K70" s="14">
        <v>4.0046521899999998</v>
      </c>
      <c r="L70" s="16">
        <v>0.38037722000000002</v>
      </c>
      <c r="M70" s="14">
        <v>4.3266809899999998</v>
      </c>
      <c r="N70" s="16">
        <v>0.28253083000000001</v>
      </c>
      <c r="O70" s="14" t="s">
        <v>582</v>
      </c>
      <c r="P70" s="16" t="s">
        <v>582</v>
      </c>
      <c r="Q70" s="14">
        <v>0</v>
      </c>
      <c r="R70" s="16">
        <v>0</v>
      </c>
      <c r="S70" s="14">
        <v>0</v>
      </c>
      <c r="T70" s="16">
        <v>0</v>
      </c>
      <c r="U70" s="14">
        <v>2.8086644500000002</v>
      </c>
      <c r="V70" s="16">
        <v>0.31769628999999999</v>
      </c>
    </row>
    <row r="71" spans="1:22" x14ac:dyDescent="0.25">
      <c r="A71" s="11" t="s">
        <v>541</v>
      </c>
      <c r="B71" s="13">
        <v>6115</v>
      </c>
      <c r="C71" s="14">
        <f>(29/B71*100)</f>
        <v>0.47424366312346689</v>
      </c>
      <c r="D71" s="15">
        <v>6086</v>
      </c>
      <c r="E71" s="14">
        <v>35.902728439999997</v>
      </c>
      <c r="F71" s="16">
        <v>0.64301938000000003</v>
      </c>
      <c r="G71" s="14">
        <v>39.00209297</v>
      </c>
      <c r="H71" s="16">
        <v>0.71699471999999997</v>
      </c>
      <c r="I71" s="14">
        <v>16.895678190000002</v>
      </c>
      <c r="J71" s="16">
        <v>0.45668267000000001</v>
      </c>
      <c r="K71" s="14">
        <v>2.3510508699999999</v>
      </c>
      <c r="L71" s="16">
        <v>0.20387037999999999</v>
      </c>
      <c r="M71" s="14">
        <v>5.6789913099999998</v>
      </c>
      <c r="N71" s="16">
        <v>0.27713690000000002</v>
      </c>
      <c r="O71" s="14" t="s">
        <v>582</v>
      </c>
      <c r="P71" s="16" t="s">
        <v>582</v>
      </c>
      <c r="Q71" s="14">
        <v>0</v>
      </c>
      <c r="R71" s="16">
        <v>0</v>
      </c>
      <c r="S71" s="14">
        <v>0</v>
      </c>
      <c r="T71" s="16">
        <v>0</v>
      </c>
      <c r="U71" s="14">
        <v>0.16945821999999999</v>
      </c>
      <c r="V71" s="16">
        <v>5.2557409999999999E-2</v>
      </c>
    </row>
    <row r="72" spans="1:22" x14ac:dyDescent="0.25">
      <c r="A72" s="11" t="s">
        <v>542</v>
      </c>
      <c r="B72" s="13">
        <v>7708</v>
      </c>
      <c r="C72" s="14">
        <f>(5/B72*100)</f>
        <v>6.4867669953295279E-2</v>
      </c>
      <c r="D72" s="15">
        <v>7703</v>
      </c>
      <c r="E72" s="14">
        <v>20.212364770000001</v>
      </c>
      <c r="F72" s="16">
        <v>0.53553576999999997</v>
      </c>
      <c r="G72" s="14">
        <v>32.290250690000001</v>
      </c>
      <c r="H72" s="16">
        <v>0.64213397999999999</v>
      </c>
      <c r="I72" s="14">
        <v>33.399235539999999</v>
      </c>
      <c r="J72" s="16">
        <v>0.68564627</v>
      </c>
      <c r="K72" s="14">
        <v>5.8155485000000002</v>
      </c>
      <c r="L72" s="16">
        <v>0.30876589999999998</v>
      </c>
      <c r="M72" s="14">
        <v>8.2003239800000003</v>
      </c>
      <c r="N72" s="16">
        <v>0.96499683000000003</v>
      </c>
      <c r="O72" s="14" t="s">
        <v>582</v>
      </c>
      <c r="P72" s="16" t="s">
        <v>582</v>
      </c>
      <c r="Q72" s="14">
        <v>0</v>
      </c>
      <c r="R72" s="16">
        <v>0</v>
      </c>
      <c r="S72" s="14">
        <v>0</v>
      </c>
      <c r="T72" s="16">
        <v>0</v>
      </c>
      <c r="U72" s="14">
        <v>8.227653E-2</v>
      </c>
      <c r="V72" s="16">
        <v>3.3363379999999998E-2</v>
      </c>
    </row>
    <row r="73" spans="1:22" x14ac:dyDescent="0.25">
      <c r="A73" s="11" t="s">
        <v>543</v>
      </c>
      <c r="B73" s="13">
        <v>8249</v>
      </c>
      <c r="C73" s="14">
        <f>(178/B73*100)</f>
        <v>2.1578373136137712</v>
      </c>
      <c r="D73" s="15">
        <v>8071</v>
      </c>
      <c r="E73" s="14">
        <v>49.420005590000002</v>
      </c>
      <c r="F73" s="16">
        <v>0.84664813999999999</v>
      </c>
      <c r="G73" s="14">
        <v>23.009100579999998</v>
      </c>
      <c r="H73" s="16">
        <v>0.57125331999999995</v>
      </c>
      <c r="I73" s="14">
        <v>14.04288206</v>
      </c>
      <c r="J73" s="16">
        <v>0.53005897000000002</v>
      </c>
      <c r="K73" s="14">
        <v>1.49488997</v>
      </c>
      <c r="L73" s="16">
        <v>0.16632342999999999</v>
      </c>
      <c r="M73" s="14">
        <v>11.49440102</v>
      </c>
      <c r="N73" s="16">
        <v>0.72258999000000002</v>
      </c>
      <c r="O73" s="14" t="s">
        <v>582</v>
      </c>
      <c r="P73" s="16" t="s">
        <v>582</v>
      </c>
      <c r="Q73" s="14">
        <v>0</v>
      </c>
      <c r="R73" s="16">
        <v>0</v>
      </c>
      <c r="S73" s="14">
        <v>0</v>
      </c>
      <c r="T73" s="16">
        <v>0</v>
      </c>
      <c r="U73" s="14">
        <v>0.53872078000000001</v>
      </c>
      <c r="V73" s="16">
        <v>0.1859546</v>
      </c>
    </row>
    <row r="74" spans="1:22" x14ac:dyDescent="0.25">
      <c r="A74" s="11" t="s">
        <v>544</v>
      </c>
      <c r="B74" s="13">
        <v>4692</v>
      </c>
      <c r="C74" s="14">
        <f>(82/B74*100)</f>
        <v>1.7476555839727195</v>
      </c>
      <c r="D74" s="15">
        <v>4610</v>
      </c>
      <c r="E74" s="14">
        <v>44.668190969999998</v>
      </c>
      <c r="F74" s="16">
        <v>0.77616470999999998</v>
      </c>
      <c r="G74" s="14">
        <v>25.174928690000002</v>
      </c>
      <c r="H74" s="16">
        <v>0.71620340000000005</v>
      </c>
      <c r="I74" s="14">
        <v>18.641121030000001</v>
      </c>
      <c r="J74" s="16">
        <v>0.63665722000000002</v>
      </c>
      <c r="K74" s="14">
        <v>6.33327741</v>
      </c>
      <c r="L74" s="16">
        <v>0.39188616999999998</v>
      </c>
      <c r="M74" s="14">
        <v>0</v>
      </c>
      <c r="N74" s="16">
        <v>0</v>
      </c>
      <c r="O74" s="14" t="s">
        <v>582</v>
      </c>
      <c r="P74" s="16" t="s">
        <v>582</v>
      </c>
      <c r="Q74" s="14">
        <v>0</v>
      </c>
      <c r="R74" s="16">
        <v>0</v>
      </c>
      <c r="S74" s="14">
        <v>6.9963590000000006E-2</v>
      </c>
      <c r="T74" s="16">
        <v>3.371677E-2</v>
      </c>
      <c r="U74" s="14">
        <v>5.1125183099999996</v>
      </c>
      <c r="V74" s="16">
        <v>0.35694165</v>
      </c>
    </row>
    <row r="75" spans="1:22" x14ac:dyDescent="0.25">
      <c r="A75" s="11" t="s">
        <v>545</v>
      </c>
      <c r="B75" s="13">
        <v>5375</v>
      </c>
      <c r="C75" s="14">
        <f>(270/B75*100)</f>
        <v>5.0232558139534884</v>
      </c>
      <c r="D75" s="15">
        <v>5105</v>
      </c>
      <c r="E75" s="14">
        <v>38.778852059999998</v>
      </c>
      <c r="F75" s="16">
        <v>0.96621400999999996</v>
      </c>
      <c r="G75" s="14">
        <v>24.671550889999999</v>
      </c>
      <c r="H75" s="16">
        <v>0.63654111999999996</v>
      </c>
      <c r="I75" s="14">
        <v>17.639907350000001</v>
      </c>
      <c r="J75" s="16">
        <v>0.65658806999999997</v>
      </c>
      <c r="K75" s="14">
        <v>5.6441994800000002</v>
      </c>
      <c r="L75" s="16">
        <v>0.37093303</v>
      </c>
      <c r="M75" s="14">
        <v>8.3152443599999994</v>
      </c>
      <c r="N75" s="16">
        <v>0.72986804999999999</v>
      </c>
      <c r="O75" s="14" t="s">
        <v>582</v>
      </c>
      <c r="P75" s="16" t="s">
        <v>582</v>
      </c>
      <c r="Q75" s="14">
        <v>0</v>
      </c>
      <c r="R75" s="16">
        <v>0</v>
      </c>
      <c r="S75" s="14">
        <v>0</v>
      </c>
      <c r="T75" s="16">
        <v>0</v>
      </c>
      <c r="U75" s="14">
        <v>4.9502458699999998</v>
      </c>
      <c r="V75" s="16">
        <v>0.42880138000000001</v>
      </c>
    </row>
    <row r="76" spans="1:22" x14ac:dyDescent="0.25">
      <c r="A76" s="11" t="s">
        <v>546</v>
      </c>
      <c r="B76" s="13">
        <v>14167</v>
      </c>
      <c r="C76" s="14">
        <f>(234/B76*100)</f>
        <v>1.6517258417449003</v>
      </c>
      <c r="D76" s="15">
        <v>13933</v>
      </c>
      <c r="E76" s="14">
        <v>43.844707020000001</v>
      </c>
      <c r="F76" s="16">
        <v>0.54275631999999996</v>
      </c>
      <c r="G76" s="14">
        <v>25.278501940000002</v>
      </c>
      <c r="H76" s="16">
        <v>0.4628237</v>
      </c>
      <c r="I76" s="14">
        <v>12.437193260000001</v>
      </c>
      <c r="J76" s="16">
        <v>0.32811447999999999</v>
      </c>
      <c r="K76" s="14">
        <v>4.4606008499999996</v>
      </c>
      <c r="L76" s="16">
        <v>0.22543277</v>
      </c>
      <c r="M76" s="14">
        <v>12.05795764</v>
      </c>
      <c r="N76" s="16">
        <v>0.48523090000000002</v>
      </c>
      <c r="O76" s="14" t="s">
        <v>582</v>
      </c>
      <c r="P76" s="16" t="s">
        <v>582</v>
      </c>
      <c r="Q76" s="14">
        <v>0</v>
      </c>
      <c r="R76" s="16">
        <v>0</v>
      </c>
      <c r="S76" s="14">
        <v>0</v>
      </c>
      <c r="T76" s="16">
        <v>0</v>
      </c>
      <c r="U76" s="14">
        <v>1.92103929</v>
      </c>
      <c r="V76" s="16">
        <v>0.20692833999999999</v>
      </c>
    </row>
    <row r="77" spans="1:22" x14ac:dyDescent="0.25">
      <c r="A77" s="11" t="s">
        <v>547</v>
      </c>
      <c r="B77" s="13">
        <v>6062</v>
      </c>
      <c r="C77" s="14">
        <f>(238/B77*100)</f>
        <v>3.9260969976905313</v>
      </c>
      <c r="D77" s="15">
        <v>5824</v>
      </c>
      <c r="E77" s="14">
        <v>39.613095690000002</v>
      </c>
      <c r="F77" s="16">
        <v>0.82925616999999996</v>
      </c>
      <c r="G77" s="14">
        <v>24.78664912</v>
      </c>
      <c r="H77" s="16">
        <v>0.61076668999999995</v>
      </c>
      <c r="I77" s="14">
        <v>12.42708831</v>
      </c>
      <c r="J77" s="16">
        <v>0.50534102000000003</v>
      </c>
      <c r="K77" s="14">
        <v>3.4554954200000001</v>
      </c>
      <c r="L77" s="16">
        <v>0.24523925999999999</v>
      </c>
      <c r="M77" s="14">
        <v>11.597077970000001</v>
      </c>
      <c r="N77" s="16">
        <v>0.60263166000000001</v>
      </c>
      <c r="O77" s="14" t="s">
        <v>582</v>
      </c>
      <c r="P77" s="16" t="s">
        <v>582</v>
      </c>
      <c r="Q77" s="14">
        <v>0</v>
      </c>
      <c r="R77" s="16">
        <v>0</v>
      </c>
      <c r="S77" s="14">
        <v>0</v>
      </c>
      <c r="T77" s="16">
        <v>0</v>
      </c>
      <c r="U77" s="14">
        <v>8.1205934699999993</v>
      </c>
      <c r="V77" s="16">
        <v>0.47536545000000002</v>
      </c>
    </row>
    <row r="78" spans="1:22" x14ac:dyDescent="0.25">
      <c r="A78" s="11" t="s">
        <v>548</v>
      </c>
      <c r="B78" s="13">
        <v>5826</v>
      </c>
      <c r="C78" s="14">
        <f>(0/B78*100)</f>
        <v>0</v>
      </c>
      <c r="D78" s="15">
        <v>5826</v>
      </c>
      <c r="E78" s="14">
        <v>47.044600770000002</v>
      </c>
      <c r="F78" s="16">
        <v>0.87260709000000003</v>
      </c>
      <c r="G78" s="14">
        <v>36.466777800000003</v>
      </c>
      <c r="H78" s="16">
        <v>0.75427681999999996</v>
      </c>
      <c r="I78" s="14">
        <v>14.388358029999999</v>
      </c>
      <c r="J78" s="16">
        <v>0.67317572000000003</v>
      </c>
      <c r="K78" s="14">
        <v>1.83945655</v>
      </c>
      <c r="L78" s="16">
        <v>0.21001407999999999</v>
      </c>
      <c r="M78" s="14">
        <v>0</v>
      </c>
      <c r="N78" s="16">
        <v>0</v>
      </c>
      <c r="O78" s="14" t="s">
        <v>582</v>
      </c>
      <c r="P78" s="16" t="s">
        <v>582</v>
      </c>
      <c r="Q78" s="14">
        <v>4.9185230000000003E-2</v>
      </c>
      <c r="R78" s="16">
        <v>4.875024E-2</v>
      </c>
      <c r="S78" s="14">
        <v>2.870982E-2</v>
      </c>
      <c r="T78" s="16">
        <v>2.08354E-2</v>
      </c>
      <c r="U78" s="14">
        <v>0.18291180000000001</v>
      </c>
      <c r="V78" s="16">
        <v>6.3264669999999995E-2</v>
      </c>
    </row>
    <row r="79" spans="1:22" ht="24.95" customHeight="1" x14ac:dyDescent="0.25">
      <c r="A79" s="11" t="s">
        <v>549</v>
      </c>
      <c r="B79" s="13">
        <v>1657</v>
      </c>
      <c r="C79" s="14">
        <f>(41/B79*100)</f>
        <v>2.4743512371756187</v>
      </c>
      <c r="D79" s="15">
        <v>1616</v>
      </c>
      <c r="E79" s="14">
        <v>57.408398259999998</v>
      </c>
      <c r="F79" s="16">
        <v>1.91514647</v>
      </c>
      <c r="G79" s="14">
        <v>24.705406839999998</v>
      </c>
      <c r="H79" s="16">
        <v>1.2932065100000001</v>
      </c>
      <c r="I79" s="14">
        <v>12.68545278</v>
      </c>
      <c r="J79" s="16">
        <v>0.80847623999999996</v>
      </c>
      <c r="K79" s="14">
        <v>3.6025148699999998</v>
      </c>
      <c r="L79" s="16">
        <v>0.59943511000000005</v>
      </c>
      <c r="M79" s="14">
        <v>0</v>
      </c>
      <c r="N79" s="16">
        <v>0</v>
      </c>
      <c r="O79" s="14" t="s">
        <v>582</v>
      </c>
      <c r="P79" s="16" t="s">
        <v>582</v>
      </c>
      <c r="Q79" s="14">
        <v>0</v>
      </c>
      <c r="R79" s="16">
        <v>0</v>
      </c>
      <c r="S79" s="14">
        <v>0</v>
      </c>
      <c r="T79" s="16">
        <v>0</v>
      </c>
      <c r="U79" s="14">
        <v>1.5982272500000001</v>
      </c>
      <c r="V79" s="16">
        <v>0.34451186</v>
      </c>
    </row>
    <row r="80" spans="1:22" x14ac:dyDescent="0.25">
      <c r="A80" s="11" t="s">
        <v>550</v>
      </c>
      <c r="B80" s="13">
        <v>7841</v>
      </c>
      <c r="C80" s="14">
        <f>(0/B80*100)</f>
        <v>0</v>
      </c>
      <c r="D80" s="15">
        <v>7841</v>
      </c>
      <c r="E80" s="14">
        <v>50.153640029999998</v>
      </c>
      <c r="F80" s="16">
        <v>0.98677698000000003</v>
      </c>
      <c r="G80" s="14">
        <v>35.321807550000003</v>
      </c>
      <c r="H80" s="16">
        <v>0.88005949000000006</v>
      </c>
      <c r="I80" s="14">
        <v>12.4567704</v>
      </c>
      <c r="J80" s="16">
        <v>0.59399698000000001</v>
      </c>
      <c r="K80" s="14">
        <v>1.9208287900000001</v>
      </c>
      <c r="L80" s="16">
        <v>0.20640163</v>
      </c>
      <c r="M80" s="14">
        <v>0</v>
      </c>
      <c r="N80" s="16">
        <v>0</v>
      </c>
      <c r="O80" s="14" t="s">
        <v>582</v>
      </c>
      <c r="P80" s="16" t="s">
        <v>582</v>
      </c>
      <c r="Q80" s="14">
        <v>0</v>
      </c>
      <c r="R80" s="16">
        <v>0</v>
      </c>
      <c r="S80" s="14">
        <v>0</v>
      </c>
      <c r="T80" s="16">
        <v>0</v>
      </c>
      <c r="U80" s="14">
        <v>0.14695322</v>
      </c>
      <c r="V80" s="16">
        <v>5.8875619999999997E-2</v>
      </c>
    </row>
    <row r="81" spans="1:22" x14ac:dyDescent="0.25">
      <c r="A81" s="19" t="s">
        <v>551</v>
      </c>
      <c r="B81" s="13">
        <v>8861</v>
      </c>
      <c r="C81" s="14">
        <f>(82/B81*100)</f>
        <v>0.92540345333483809</v>
      </c>
      <c r="D81" s="15">
        <v>8779</v>
      </c>
      <c r="E81" s="14">
        <v>40.119080089999997</v>
      </c>
      <c r="F81" s="16">
        <v>0.93426007</v>
      </c>
      <c r="G81" s="14">
        <v>30.29486335</v>
      </c>
      <c r="H81" s="16">
        <v>0.66241850999999996</v>
      </c>
      <c r="I81" s="14">
        <v>17.153779579999998</v>
      </c>
      <c r="J81" s="16">
        <v>0.64177476</v>
      </c>
      <c r="K81" s="14">
        <v>1.6283472000000001</v>
      </c>
      <c r="L81" s="16">
        <v>0.15062639999999999</v>
      </c>
      <c r="M81" s="14">
        <v>10.527882139999999</v>
      </c>
      <c r="N81" s="16">
        <v>0.71885993999999998</v>
      </c>
      <c r="O81" s="14" t="s">
        <v>582</v>
      </c>
      <c r="P81" s="16" t="s">
        <v>582</v>
      </c>
      <c r="Q81" s="14">
        <v>0</v>
      </c>
      <c r="R81" s="16">
        <v>0</v>
      </c>
      <c r="S81" s="14">
        <v>0</v>
      </c>
      <c r="T81" s="16">
        <v>0</v>
      </c>
      <c r="U81" s="14">
        <v>0.27604764999999998</v>
      </c>
      <c r="V81" s="16">
        <v>7.1372099999999994E-2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(627/B7*100)</f>
        <v>4.315209910529938</v>
      </c>
      <c r="D7" s="15">
        <v>13903</v>
      </c>
      <c r="E7" s="14">
        <v>40.32912863</v>
      </c>
      <c r="F7" s="16">
        <v>0.65849877000000001</v>
      </c>
      <c r="G7" s="14">
        <v>26.640299429999999</v>
      </c>
      <c r="H7" s="16">
        <v>0.42662742999999997</v>
      </c>
      <c r="I7" s="14">
        <v>12.607674340000001</v>
      </c>
      <c r="J7" s="16">
        <v>0.34500701</v>
      </c>
      <c r="K7" s="14">
        <v>3.5460969499999999</v>
      </c>
      <c r="L7" s="16">
        <v>0.21668841</v>
      </c>
      <c r="M7" s="14">
        <v>14.76909867</v>
      </c>
      <c r="N7" s="16">
        <v>0.49979004999999999</v>
      </c>
      <c r="O7" s="14" t="s">
        <v>582</v>
      </c>
      <c r="P7" s="16" t="s">
        <v>582</v>
      </c>
      <c r="Q7" s="14">
        <v>0</v>
      </c>
      <c r="R7" s="16">
        <v>0</v>
      </c>
      <c r="S7" s="14">
        <v>0</v>
      </c>
      <c r="T7" s="16">
        <v>0</v>
      </c>
      <c r="U7" s="14">
        <v>2.1077019699999999</v>
      </c>
      <c r="V7" s="16">
        <v>0.17596602</v>
      </c>
    </row>
    <row r="8" spans="1:22" x14ac:dyDescent="0.25">
      <c r="A8" s="11" t="s">
        <v>478</v>
      </c>
      <c r="B8" s="13">
        <v>7007</v>
      </c>
      <c r="C8" s="14">
        <f>(84/B8*100)</f>
        <v>1.1988011988011988</v>
      </c>
      <c r="D8" s="15">
        <v>6923</v>
      </c>
      <c r="E8" s="14">
        <v>24.468084959999999</v>
      </c>
      <c r="F8" s="16">
        <v>0.74669819000000004</v>
      </c>
      <c r="G8" s="14">
        <v>23.637591629999999</v>
      </c>
      <c r="H8" s="16">
        <v>0.60515894999999997</v>
      </c>
      <c r="I8" s="14">
        <v>19.522234109999999</v>
      </c>
      <c r="J8" s="16">
        <v>0.64410489999999998</v>
      </c>
      <c r="K8" s="14">
        <v>12.081687049999999</v>
      </c>
      <c r="L8" s="16">
        <v>0.61441162999999999</v>
      </c>
      <c r="M8" s="14">
        <v>16.926851419999998</v>
      </c>
      <c r="N8" s="16">
        <v>0.87595875000000001</v>
      </c>
      <c r="O8" s="14" t="s">
        <v>582</v>
      </c>
      <c r="P8" s="16" t="s">
        <v>582</v>
      </c>
      <c r="Q8" s="14">
        <v>0</v>
      </c>
      <c r="R8" s="16">
        <v>0</v>
      </c>
      <c r="S8" s="14">
        <v>0</v>
      </c>
      <c r="T8" s="16">
        <v>0</v>
      </c>
      <c r="U8" s="14">
        <v>3.3635508299999999</v>
      </c>
      <c r="V8" s="16">
        <v>0.28408832000000001</v>
      </c>
    </row>
    <row r="9" spans="1:22" x14ac:dyDescent="0.25">
      <c r="A9" s="11" t="s">
        <v>479</v>
      </c>
      <c r="B9" s="13">
        <v>9651</v>
      </c>
      <c r="C9" s="14">
        <f>(674/B9*100)</f>
        <v>6.9837322557247949</v>
      </c>
      <c r="D9" s="15">
        <v>8977</v>
      </c>
      <c r="E9" s="14">
        <v>33.145692510000003</v>
      </c>
      <c r="F9" s="16">
        <v>0.71211071999999997</v>
      </c>
      <c r="G9" s="14">
        <v>31.03048845</v>
      </c>
      <c r="H9" s="16">
        <v>0.51944029000000003</v>
      </c>
      <c r="I9" s="14">
        <v>19.007023629999999</v>
      </c>
      <c r="J9" s="16">
        <v>0.47691714000000002</v>
      </c>
      <c r="K9" s="14">
        <v>7.1176392499999999</v>
      </c>
      <c r="L9" s="16">
        <v>0.34973027000000001</v>
      </c>
      <c r="M9" s="14">
        <v>5.2556716400000001</v>
      </c>
      <c r="N9" s="16">
        <v>0.40264875</v>
      </c>
      <c r="O9" s="14" t="s">
        <v>582</v>
      </c>
      <c r="P9" s="16" t="s">
        <v>582</v>
      </c>
      <c r="Q9" s="14">
        <v>0</v>
      </c>
      <c r="R9" s="16">
        <v>0</v>
      </c>
      <c r="S9" s="14">
        <v>0</v>
      </c>
      <c r="T9" s="16">
        <v>0</v>
      </c>
      <c r="U9" s="14">
        <v>4.4434845300000001</v>
      </c>
      <c r="V9" s="16">
        <v>0.30459533999999999</v>
      </c>
    </row>
    <row r="10" spans="1:22" x14ac:dyDescent="0.25">
      <c r="A10" s="11" t="s">
        <v>480</v>
      </c>
      <c r="B10" s="13">
        <v>20058</v>
      </c>
      <c r="C10" s="14">
        <f>(550/B10*100)</f>
        <v>2.7420480606241897</v>
      </c>
      <c r="D10" s="15">
        <v>19508</v>
      </c>
      <c r="E10" s="14">
        <v>47.731131480000002</v>
      </c>
      <c r="F10" s="16">
        <v>0.69595149999999995</v>
      </c>
      <c r="G10" s="14">
        <v>27.015653350000001</v>
      </c>
      <c r="H10" s="16">
        <v>0.45282499999999998</v>
      </c>
      <c r="I10" s="14">
        <v>12.41203853</v>
      </c>
      <c r="J10" s="16">
        <v>0.35849630999999998</v>
      </c>
      <c r="K10" s="14">
        <v>3.6970730299999999</v>
      </c>
      <c r="L10" s="16">
        <v>0.23723639999999999</v>
      </c>
      <c r="M10" s="14">
        <v>7.61047545</v>
      </c>
      <c r="N10" s="16">
        <v>0.36816971999999998</v>
      </c>
      <c r="O10" s="14" t="s">
        <v>582</v>
      </c>
      <c r="P10" s="16" t="s">
        <v>582</v>
      </c>
      <c r="Q10" s="14">
        <v>0</v>
      </c>
      <c r="R10" s="16">
        <v>0</v>
      </c>
      <c r="S10" s="14">
        <v>0</v>
      </c>
      <c r="T10" s="16">
        <v>0</v>
      </c>
      <c r="U10" s="14">
        <v>1.5336281599999999</v>
      </c>
      <c r="V10" s="16">
        <v>0.18455002000000001</v>
      </c>
    </row>
    <row r="11" spans="1:22" x14ac:dyDescent="0.25">
      <c r="A11" s="11" t="s">
        <v>481</v>
      </c>
      <c r="B11" s="13">
        <v>7053</v>
      </c>
      <c r="C11" s="14">
        <f>(125/B11*100)</f>
        <v>1.7722954771019424</v>
      </c>
      <c r="D11" s="15">
        <v>6928</v>
      </c>
      <c r="E11" s="14">
        <v>40.318815379999997</v>
      </c>
      <c r="F11" s="16">
        <v>0.95683750000000001</v>
      </c>
      <c r="G11" s="14">
        <v>27.26863144</v>
      </c>
      <c r="H11" s="16">
        <v>0.70945568999999997</v>
      </c>
      <c r="I11" s="14">
        <v>15.34767413</v>
      </c>
      <c r="J11" s="16">
        <v>0.58073406999999999</v>
      </c>
      <c r="K11" s="14">
        <v>3.7292836899999999</v>
      </c>
      <c r="L11" s="16">
        <v>0.29895544000000002</v>
      </c>
      <c r="M11" s="14">
        <v>10.503406999999999</v>
      </c>
      <c r="N11" s="16">
        <v>0.57344476</v>
      </c>
      <c r="O11" s="14" t="s">
        <v>582</v>
      </c>
      <c r="P11" s="16" t="s">
        <v>582</v>
      </c>
      <c r="Q11" s="14">
        <v>0</v>
      </c>
      <c r="R11" s="16">
        <v>0</v>
      </c>
      <c r="S11" s="14">
        <v>0</v>
      </c>
      <c r="T11" s="16">
        <v>0</v>
      </c>
      <c r="U11" s="14">
        <v>2.83218836</v>
      </c>
      <c r="V11" s="16">
        <v>0.31632390999999999</v>
      </c>
    </row>
    <row r="12" spans="1:22" x14ac:dyDescent="0.25">
      <c r="A12" s="11" t="s">
        <v>482</v>
      </c>
      <c r="B12" s="13">
        <v>6894</v>
      </c>
      <c r="C12" s="14">
        <f>(59/B12*100)</f>
        <v>0.85581665216129965</v>
      </c>
      <c r="D12" s="15">
        <v>6835</v>
      </c>
      <c r="E12" s="14">
        <v>38.07342732</v>
      </c>
      <c r="F12" s="16">
        <v>0.87684793000000005</v>
      </c>
      <c r="G12" s="14">
        <v>33.326998080000003</v>
      </c>
      <c r="H12" s="16">
        <v>0.65478992000000003</v>
      </c>
      <c r="I12" s="14">
        <v>16.362599100000001</v>
      </c>
      <c r="J12" s="16">
        <v>0.53809883999999997</v>
      </c>
      <c r="K12" s="14">
        <v>5.8570820499999998</v>
      </c>
      <c r="L12" s="16">
        <v>0.42684560999999999</v>
      </c>
      <c r="M12" s="14">
        <v>3.9779236600000001</v>
      </c>
      <c r="N12" s="16">
        <v>0.38596943</v>
      </c>
      <c r="O12" s="14" t="s">
        <v>582</v>
      </c>
      <c r="P12" s="16" t="s">
        <v>582</v>
      </c>
      <c r="Q12" s="14">
        <v>0</v>
      </c>
      <c r="R12" s="16">
        <v>0</v>
      </c>
      <c r="S12" s="14">
        <v>0</v>
      </c>
      <c r="T12" s="16">
        <v>0</v>
      </c>
      <c r="U12" s="14">
        <v>2.4019697999999998</v>
      </c>
      <c r="V12" s="16">
        <v>0.3100311</v>
      </c>
    </row>
    <row r="13" spans="1:22" x14ac:dyDescent="0.25">
      <c r="A13" s="11" t="s">
        <v>483</v>
      </c>
      <c r="B13" s="13">
        <v>7161</v>
      </c>
      <c r="C13" s="14">
        <f>(172/B13*100)</f>
        <v>2.4018991760927246</v>
      </c>
      <c r="D13" s="15">
        <v>6989</v>
      </c>
      <c r="E13" s="14">
        <v>35.129105410000001</v>
      </c>
      <c r="F13" s="16">
        <v>0.93132663999999998</v>
      </c>
      <c r="G13" s="14">
        <v>34.949053399999997</v>
      </c>
      <c r="H13" s="16">
        <v>0.69291457000000001</v>
      </c>
      <c r="I13" s="14">
        <v>18.690663220000001</v>
      </c>
      <c r="J13" s="16">
        <v>0.66095769000000004</v>
      </c>
      <c r="K13" s="14">
        <v>6.2320960999999997</v>
      </c>
      <c r="L13" s="16">
        <v>0.31553819</v>
      </c>
      <c r="M13" s="14">
        <v>3.2396209499999999</v>
      </c>
      <c r="N13" s="16">
        <v>0.39380388</v>
      </c>
      <c r="O13" s="14" t="s">
        <v>582</v>
      </c>
      <c r="P13" s="16" t="s">
        <v>582</v>
      </c>
      <c r="Q13" s="14">
        <v>0</v>
      </c>
      <c r="R13" s="16">
        <v>0</v>
      </c>
      <c r="S13" s="14">
        <v>0</v>
      </c>
      <c r="T13" s="16">
        <v>0</v>
      </c>
      <c r="U13" s="14">
        <v>1.75946092</v>
      </c>
      <c r="V13" s="16">
        <v>0.22819475</v>
      </c>
    </row>
    <row r="14" spans="1:22" x14ac:dyDescent="0.25">
      <c r="A14" s="11" t="s">
        <v>484</v>
      </c>
      <c r="B14" s="13">
        <v>5587</v>
      </c>
      <c r="C14" s="14">
        <f>(79/B14*100)</f>
        <v>1.4139967782351888</v>
      </c>
      <c r="D14" s="15">
        <v>5508</v>
      </c>
      <c r="E14" s="14">
        <v>39.55881351</v>
      </c>
      <c r="F14" s="16">
        <v>0.99232334</v>
      </c>
      <c r="G14" s="14">
        <v>31.275132200000002</v>
      </c>
      <c r="H14" s="16">
        <v>0.73334960000000005</v>
      </c>
      <c r="I14" s="14">
        <v>19.590769680000001</v>
      </c>
      <c r="J14" s="16">
        <v>0.67265958999999997</v>
      </c>
      <c r="K14" s="14">
        <v>6.1901074600000001</v>
      </c>
      <c r="L14" s="16">
        <v>0.33467393000000001</v>
      </c>
      <c r="M14" s="14">
        <v>2.43798673</v>
      </c>
      <c r="N14" s="16">
        <v>0.23125158000000001</v>
      </c>
      <c r="O14" s="14" t="s">
        <v>582</v>
      </c>
      <c r="P14" s="16" t="s">
        <v>582</v>
      </c>
      <c r="Q14" s="14">
        <v>0</v>
      </c>
      <c r="R14" s="16">
        <v>0</v>
      </c>
      <c r="S14" s="14">
        <v>0</v>
      </c>
      <c r="T14" s="16">
        <v>0</v>
      </c>
      <c r="U14" s="14">
        <v>0.94719041999999998</v>
      </c>
      <c r="V14" s="16">
        <v>0.12336066</v>
      </c>
    </row>
    <row r="15" spans="1:22" x14ac:dyDescent="0.25">
      <c r="A15" s="11" t="s">
        <v>485</v>
      </c>
      <c r="B15" s="13">
        <v>5882</v>
      </c>
      <c r="C15" s="14">
        <f>(74/B15*100)</f>
        <v>1.2580754845290718</v>
      </c>
      <c r="D15" s="15">
        <v>5808</v>
      </c>
      <c r="E15" s="14">
        <v>46.163318279999999</v>
      </c>
      <c r="F15" s="16">
        <v>0.83982442999999996</v>
      </c>
      <c r="G15" s="14">
        <v>34.54749648</v>
      </c>
      <c r="H15" s="16">
        <v>0.59991559999999999</v>
      </c>
      <c r="I15" s="14">
        <v>12.41433166</v>
      </c>
      <c r="J15" s="16">
        <v>0.53343143000000004</v>
      </c>
      <c r="K15" s="14">
        <v>2.99798973</v>
      </c>
      <c r="L15" s="16">
        <v>0.25954166000000001</v>
      </c>
      <c r="M15" s="14">
        <v>1.56966776</v>
      </c>
      <c r="N15" s="16">
        <v>0.19308157000000001</v>
      </c>
      <c r="O15" s="14" t="s">
        <v>582</v>
      </c>
      <c r="P15" s="16" t="s">
        <v>582</v>
      </c>
      <c r="Q15" s="14">
        <v>0</v>
      </c>
      <c r="R15" s="16">
        <v>0</v>
      </c>
      <c r="S15" s="14">
        <v>0</v>
      </c>
      <c r="T15" s="16">
        <v>0</v>
      </c>
      <c r="U15" s="14">
        <v>2.3071961000000001</v>
      </c>
      <c r="V15" s="16">
        <v>0.27165637999999998</v>
      </c>
    </row>
    <row r="16" spans="1:22" x14ac:dyDescent="0.25">
      <c r="A16" s="11" t="s">
        <v>486</v>
      </c>
      <c r="B16" s="13">
        <v>6108</v>
      </c>
      <c r="C16" s="14">
        <f>(127/B16*100)</f>
        <v>2.0792403405370008</v>
      </c>
      <c r="D16" s="15">
        <v>5981</v>
      </c>
      <c r="E16" s="14">
        <v>31.13169809</v>
      </c>
      <c r="F16" s="16">
        <v>0.79103316000000001</v>
      </c>
      <c r="G16" s="14">
        <v>30.97766567</v>
      </c>
      <c r="H16" s="16">
        <v>0.64867132999999999</v>
      </c>
      <c r="I16" s="14">
        <v>19.525344709999999</v>
      </c>
      <c r="J16" s="16">
        <v>0.68947223999999996</v>
      </c>
      <c r="K16" s="14">
        <v>7.45710096</v>
      </c>
      <c r="L16" s="16">
        <v>0.38821428000000002</v>
      </c>
      <c r="M16" s="14">
        <v>7.79468081</v>
      </c>
      <c r="N16" s="16">
        <v>0.68962089999999998</v>
      </c>
      <c r="O16" s="14" t="s">
        <v>582</v>
      </c>
      <c r="P16" s="16" t="s">
        <v>582</v>
      </c>
      <c r="Q16" s="14">
        <v>0</v>
      </c>
      <c r="R16" s="16">
        <v>0</v>
      </c>
      <c r="S16" s="14">
        <v>0</v>
      </c>
      <c r="T16" s="16">
        <v>0</v>
      </c>
      <c r="U16" s="14">
        <v>3.1135097699999998</v>
      </c>
      <c r="V16" s="16">
        <v>0.30536263000000002</v>
      </c>
    </row>
    <row r="17" spans="1:22" x14ac:dyDescent="0.25">
      <c r="A17" s="11" t="s">
        <v>487</v>
      </c>
      <c r="B17" s="13">
        <v>6504</v>
      </c>
      <c r="C17" s="14">
        <f>(1512/B17*100)</f>
        <v>23.247232472324722</v>
      </c>
      <c r="D17" s="15">
        <v>4992</v>
      </c>
      <c r="E17" s="14">
        <v>29.333318559999999</v>
      </c>
      <c r="F17" s="16">
        <v>0.83517849</v>
      </c>
      <c r="G17" s="14">
        <v>30.041644470000001</v>
      </c>
      <c r="H17" s="16">
        <v>0.74032872999999999</v>
      </c>
      <c r="I17" s="14">
        <v>21.091392280000001</v>
      </c>
      <c r="J17" s="16">
        <v>0.67606633000000005</v>
      </c>
      <c r="K17" s="14">
        <v>9.0945470999999998</v>
      </c>
      <c r="L17" s="16">
        <v>0.47932848</v>
      </c>
      <c r="M17" s="14">
        <v>4.4773136300000003</v>
      </c>
      <c r="N17" s="16">
        <v>0.60767296000000004</v>
      </c>
      <c r="O17" s="14" t="s">
        <v>582</v>
      </c>
      <c r="P17" s="16" t="s">
        <v>582</v>
      </c>
      <c r="Q17" s="14">
        <v>0</v>
      </c>
      <c r="R17" s="16">
        <v>0</v>
      </c>
      <c r="S17" s="14">
        <v>0</v>
      </c>
      <c r="T17" s="16">
        <v>0</v>
      </c>
      <c r="U17" s="14">
        <v>5.9617839699999999</v>
      </c>
      <c r="V17" s="16">
        <v>0.42135882000000002</v>
      </c>
    </row>
    <row r="18" spans="1:22" x14ac:dyDescent="0.25">
      <c r="A18" s="11" t="s">
        <v>488</v>
      </c>
      <c r="B18" s="13">
        <v>5532</v>
      </c>
      <c r="C18" s="14">
        <f>(30/B18*100)</f>
        <v>0.54229934924078094</v>
      </c>
      <c r="D18" s="15">
        <v>5502</v>
      </c>
      <c r="E18" s="14">
        <v>37.199242179999999</v>
      </c>
      <c r="F18" s="16">
        <v>1.03617374</v>
      </c>
      <c r="G18" s="14">
        <v>29.7267963</v>
      </c>
      <c r="H18" s="16">
        <v>0.75571085999999998</v>
      </c>
      <c r="I18" s="14">
        <v>18.610368940000001</v>
      </c>
      <c r="J18" s="16">
        <v>0.63511253000000001</v>
      </c>
      <c r="K18" s="14">
        <v>8.1260202199999991</v>
      </c>
      <c r="L18" s="16">
        <v>0.56540246000000005</v>
      </c>
      <c r="M18" s="14">
        <v>4.1578188100000002</v>
      </c>
      <c r="N18" s="16">
        <v>0.35343242000000002</v>
      </c>
      <c r="O18" s="14" t="s">
        <v>582</v>
      </c>
      <c r="P18" s="16" t="s">
        <v>582</v>
      </c>
      <c r="Q18" s="14">
        <v>0</v>
      </c>
      <c r="R18" s="16">
        <v>0</v>
      </c>
      <c r="S18" s="14">
        <v>0</v>
      </c>
      <c r="T18" s="16">
        <v>0</v>
      </c>
      <c r="U18" s="14">
        <v>2.17975355</v>
      </c>
      <c r="V18" s="16">
        <v>0.36270465000000002</v>
      </c>
    </row>
    <row r="19" spans="1:22" x14ac:dyDescent="0.25">
      <c r="A19" s="11" t="s">
        <v>489</v>
      </c>
      <c r="B19" s="13">
        <v>5658</v>
      </c>
      <c r="C19" s="14">
        <f>(221/B19*100)</f>
        <v>3.9059738423471191</v>
      </c>
      <c r="D19" s="15">
        <v>5437</v>
      </c>
      <c r="E19" s="14">
        <v>26.887997720000001</v>
      </c>
      <c r="F19" s="16">
        <v>0.81675489999999995</v>
      </c>
      <c r="G19" s="14">
        <v>28.059533519999999</v>
      </c>
      <c r="H19" s="16">
        <v>0.85762857000000003</v>
      </c>
      <c r="I19" s="14">
        <v>19.063332379999999</v>
      </c>
      <c r="J19" s="16">
        <v>0.57192290999999995</v>
      </c>
      <c r="K19" s="14">
        <v>8.8302838900000005</v>
      </c>
      <c r="L19" s="16">
        <v>0.49557482000000003</v>
      </c>
      <c r="M19" s="14">
        <v>14.312986889999999</v>
      </c>
      <c r="N19" s="16">
        <v>1.29438081</v>
      </c>
      <c r="O19" s="14" t="s">
        <v>582</v>
      </c>
      <c r="P19" s="16" t="s">
        <v>582</v>
      </c>
      <c r="Q19" s="14">
        <v>0</v>
      </c>
      <c r="R19" s="16">
        <v>0</v>
      </c>
      <c r="S19" s="14">
        <v>0</v>
      </c>
      <c r="T19" s="16">
        <v>0</v>
      </c>
      <c r="U19" s="14">
        <v>2.8458656000000002</v>
      </c>
      <c r="V19" s="16">
        <v>0.28981933999999998</v>
      </c>
    </row>
    <row r="20" spans="1:22" x14ac:dyDescent="0.25">
      <c r="A20" s="11" t="s">
        <v>490</v>
      </c>
      <c r="B20" s="13">
        <v>3371</v>
      </c>
      <c r="C20" s="14">
        <f>(75/B20*100)</f>
        <v>2.2248590922574905</v>
      </c>
      <c r="D20" s="15">
        <v>3296</v>
      </c>
      <c r="E20" s="14">
        <v>41.697425529999997</v>
      </c>
      <c r="F20" s="16">
        <v>0.77636126999999999</v>
      </c>
      <c r="G20" s="14">
        <v>27.122760750000001</v>
      </c>
      <c r="H20" s="16">
        <v>0.67502815999999999</v>
      </c>
      <c r="I20" s="14">
        <v>15.913604429999999</v>
      </c>
      <c r="J20" s="16">
        <v>0.56538018999999995</v>
      </c>
      <c r="K20" s="14">
        <v>6.3675615299999997</v>
      </c>
      <c r="L20" s="16">
        <v>0.47030676999999999</v>
      </c>
      <c r="M20" s="14">
        <v>7.3078253999999996</v>
      </c>
      <c r="N20" s="16">
        <v>0.35115152999999999</v>
      </c>
      <c r="O20" s="14" t="s">
        <v>582</v>
      </c>
      <c r="P20" s="16" t="s">
        <v>582</v>
      </c>
      <c r="Q20" s="14">
        <v>0</v>
      </c>
      <c r="R20" s="16">
        <v>0</v>
      </c>
      <c r="S20" s="14">
        <v>0</v>
      </c>
      <c r="T20" s="16">
        <v>0</v>
      </c>
      <c r="U20" s="14">
        <v>1.5908223699999999</v>
      </c>
      <c r="V20" s="16">
        <v>0.22098158000000001</v>
      </c>
    </row>
    <row r="21" spans="1:22" x14ac:dyDescent="0.25">
      <c r="A21" s="11" t="s">
        <v>491</v>
      </c>
      <c r="B21" s="13">
        <v>5741</v>
      </c>
      <c r="C21" s="14">
        <f>(49/B21*100)</f>
        <v>0.85350984149102949</v>
      </c>
      <c r="D21" s="15">
        <v>5692</v>
      </c>
      <c r="E21" s="14">
        <v>37.585853210000003</v>
      </c>
      <c r="F21" s="16">
        <v>0.86908523000000004</v>
      </c>
      <c r="G21" s="14">
        <v>29.186822580000001</v>
      </c>
      <c r="H21" s="16">
        <v>0.67387220000000003</v>
      </c>
      <c r="I21" s="14">
        <v>17.403187840000001</v>
      </c>
      <c r="J21" s="16">
        <v>0.64682592999999999</v>
      </c>
      <c r="K21" s="14">
        <v>6.0519743100000003</v>
      </c>
      <c r="L21" s="16">
        <v>0.42636164999999998</v>
      </c>
      <c r="M21" s="14">
        <v>9.1518089899999993</v>
      </c>
      <c r="N21" s="16">
        <v>0.86699943000000002</v>
      </c>
      <c r="O21" s="14" t="s">
        <v>582</v>
      </c>
      <c r="P21" s="16" t="s">
        <v>582</v>
      </c>
      <c r="Q21" s="14">
        <v>0</v>
      </c>
      <c r="R21" s="16">
        <v>0</v>
      </c>
      <c r="S21" s="14">
        <v>0</v>
      </c>
      <c r="T21" s="16">
        <v>0</v>
      </c>
      <c r="U21" s="14">
        <v>0.62035306999999995</v>
      </c>
      <c r="V21" s="16">
        <v>9.0003910000000006E-2</v>
      </c>
    </row>
    <row r="22" spans="1:22" x14ac:dyDescent="0.25">
      <c r="A22" s="11" t="s">
        <v>492</v>
      </c>
      <c r="B22" s="13">
        <v>6598</v>
      </c>
      <c r="C22" s="14">
        <f>(36/B22*100)</f>
        <v>0.54561988481357981</v>
      </c>
      <c r="D22" s="15">
        <v>6562</v>
      </c>
      <c r="E22" s="14">
        <v>27.608497109999998</v>
      </c>
      <c r="F22" s="16">
        <v>0.73888496999999997</v>
      </c>
      <c r="G22" s="14">
        <v>22.67852268</v>
      </c>
      <c r="H22" s="16">
        <v>0.63868891000000005</v>
      </c>
      <c r="I22" s="14">
        <v>17.679371840000002</v>
      </c>
      <c r="J22" s="16">
        <v>0.65224594999999996</v>
      </c>
      <c r="K22" s="14">
        <v>9.8167624300000007</v>
      </c>
      <c r="L22" s="16">
        <v>0.55506730999999998</v>
      </c>
      <c r="M22" s="14">
        <v>9.6357328800000008</v>
      </c>
      <c r="N22" s="16">
        <v>1.12815664</v>
      </c>
      <c r="O22" s="14" t="s">
        <v>582</v>
      </c>
      <c r="P22" s="16" t="s">
        <v>582</v>
      </c>
      <c r="Q22" s="14">
        <v>10.284631389999999</v>
      </c>
      <c r="R22" s="16">
        <v>1.32922729</v>
      </c>
      <c r="S22" s="14">
        <v>0</v>
      </c>
      <c r="T22" s="16">
        <v>0</v>
      </c>
      <c r="U22" s="14">
        <v>2.2964816799999999</v>
      </c>
      <c r="V22" s="16">
        <v>0.22387997000000001</v>
      </c>
    </row>
    <row r="23" spans="1:22" x14ac:dyDescent="0.25">
      <c r="A23" s="11" t="s">
        <v>493</v>
      </c>
      <c r="B23" s="13">
        <v>11583</v>
      </c>
      <c r="C23" s="14">
        <f>(243/B23*100)</f>
        <v>2.0979020979020979</v>
      </c>
      <c r="D23" s="15">
        <v>11340</v>
      </c>
      <c r="E23" s="14">
        <v>26.411938899999999</v>
      </c>
      <c r="F23" s="16">
        <v>0.71844562000000001</v>
      </c>
      <c r="G23" s="14">
        <v>34.575638900000001</v>
      </c>
      <c r="H23" s="16">
        <v>0.59394734000000005</v>
      </c>
      <c r="I23" s="14">
        <v>23.701589569999999</v>
      </c>
      <c r="J23" s="16">
        <v>0.55970845000000002</v>
      </c>
      <c r="K23" s="14">
        <v>6.5592793599999997</v>
      </c>
      <c r="L23" s="16">
        <v>0.4404942</v>
      </c>
      <c r="M23" s="14">
        <v>7.1903208799999998</v>
      </c>
      <c r="N23" s="16">
        <v>0.42244858000000002</v>
      </c>
      <c r="O23" s="14" t="s">
        <v>582</v>
      </c>
      <c r="P23" s="16" t="s">
        <v>582</v>
      </c>
      <c r="Q23" s="14">
        <v>0</v>
      </c>
      <c r="R23" s="16">
        <v>0</v>
      </c>
      <c r="S23" s="14">
        <v>0</v>
      </c>
      <c r="T23" s="16">
        <v>0</v>
      </c>
      <c r="U23" s="14">
        <v>1.56123239</v>
      </c>
      <c r="V23" s="16">
        <v>0.19707036</v>
      </c>
    </row>
    <row r="24" spans="1:22" x14ac:dyDescent="0.25">
      <c r="A24" s="11" t="s">
        <v>494</v>
      </c>
      <c r="B24" s="13">
        <v>6647</v>
      </c>
      <c r="C24" s="14">
        <f>(7/B24*100)</f>
        <v>0.10531066646607493</v>
      </c>
      <c r="D24" s="15">
        <v>6640</v>
      </c>
      <c r="E24" s="14">
        <v>33.293645120000001</v>
      </c>
      <c r="F24" s="16">
        <v>0.88394156999999995</v>
      </c>
      <c r="G24" s="14">
        <v>39.23875425</v>
      </c>
      <c r="H24" s="16">
        <v>0.81362175999999997</v>
      </c>
      <c r="I24" s="14">
        <v>17.175550059999999</v>
      </c>
      <c r="J24" s="16">
        <v>0.56058352</v>
      </c>
      <c r="K24" s="14">
        <v>6.1701442599999998</v>
      </c>
      <c r="L24" s="16">
        <v>0.46024696999999998</v>
      </c>
      <c r="M24" s="14">
        <v>3.0920435500000001</v>
      </c>
      <c r="N24" s="16">
        <v>1.0365100599999999</v>
      </c>
      <c r="O24" s="14" t="s">
        <v>582</v>
      </c>
      <c r="P24" s="16" t="s">
        <v>582</v>
      </c>
      <c r="Q24" s="14">
        <v>0</v>
      </c>
      <c r="R24" s="16">
        <v>0</v>
      </c>
      <c r="S24" s="14">
        <v>0</v>
      </c>
      <c r="T24" s="16">
        <v>0</v>
      </c>
      <c r="U24" s="14">
        <v>1.02986278</v>
      </c>
      <c r="V24" s="16">
        <v>0.28674775000000002</v>
      </c>
    </row>
    <row r="25" spans="1:22" x14ac:dyDescent="0.25">
      <c r="A25" s="11" t="s">
        <v>495</v>
      </c>
      <c r="B25" s="13">
        <v>5581</v>
      </c>
      <c r="C25" s="14">
        <f>(25/B25*100)</f>
        <v>0.44794839634474104</v>
      </c>
      <c r="D25" s="15">
        <v>5556</v>
      </c>
      <c r="E25" s="14">
        <v>27.057911109999999</v>
      </c>
      <c r="F25" s="16">
        <v>0.77306291000000005</v>
      </c>
      <c r="G25" s="14">
        <v>36.477717159999997</v>
      </c>
      <c r="H25" s="16">
        <v>0.66054508999999995</v>
      </c>
      <c r="I25" s="14">
        <v>22.96196999</v>
      </c>
      <c r="J25" s="16">
        <v>0.62582976999999995</v>
      </c>
      <c r="K25" s="14">
        <v>5.40053348</v>
      </c>
      <c r="L25" s="16">
        <v>0.39473560000000002</v>
      </c>
      <c r="M25" s="14">
        <v>7.63089832</v>
      </c>
      <c r="N25" s="16">
        <v>0.77175081999999995</v>
      </c>
      <c r="O25" s="14" t="s">
        <v>582</v>
      </c>
      <c r="P25" s="16" t="s">
        <v>582</v>
      </c>
      <c r="Q25" s="14">
        <v>0</v>
      </c>
      <c r="R25" s="16">
        <v>0</v>
      </c>
      <c r="S25" s="14">
        <v>0</v>
      </c>
      <c r="T25" s="16">
        <v>0</v>
      </c>
      <c r="U25" s="14">
        <v>0.47096993999999998</v>
      </c>
      <c r="V25" s="16">
        <v>8.8090970000000005E-2</v>
      </c>
    </row>
    <row r="26" spans="1:22" x14ac:dyDescent="0.25">
      <c r="A26" s="11" t="s">
        <v>496</v>
      </c>
      <c r="B26" s="13">
        <v>4869</v>
      </c>
      <c r="C26" s="14">
        <f>(58/B26*100)</f>
        <v>1.1912096939823373</v>
      </c>
      <c r="D26" s="15">
        <v>4811</v>
      </c>
      <c r="E26" s="14">
        <v>35.989449659999998</v>
      </c>
      <c r="F26" s="16">
        <v>0.73148588999999997</v>
      </c>
      <c r="G26" s="14">
        <v>34.645243520000001</v>
      </c>
      <c r="H26" s="16">
        <v>0.63637171999999997</v>
      </c>
      <c r="I26" s="14">
        <v>17.985579059999999</v>
      </c>
      <c r="J26" s="16">
        <v>0.47549397999999998</v>
      </c>
      <c r="K26" s="14">
        <v>4.6325521600000004</v>
      </c>
      <c r="L26" s="16">
        <v>0.39543983999999999</v>
      </c>
      <c r="M26" s="14">
        <v>5.9025366500000001</v>
      </c>
      <c r="N26" s="16">
        <v>0.42977273999999999</v>
      </c>
      <c r="O26" s="14" t="s">
        <v>582</v>
      </c>
      <c r="P26" s="16" t="s">
        <v>582</v>
      </c>
      <c r="Q26" s="14">
        <v>0</v>
      </c>
      <c r="R26" s="16">
        <v>0</v>
      </c>
      <c r="S26" s="14">
        <v>0</v>
      </c>
      <c r="T26" s="16">
        <v>0</v>
      </c>
      <c r="U26" s="14">
        <v>0.84463895</v>
      </c>
      <c r="V26" s="16">
        <v>0.13974998999999999</v>
      </c>
    </row>
    <row r="27" spans="1:22" x14ac:dyDescent="0.25">
      <c r="A27" s="11" t="s">
        <v>497</v>
      </c>
      <c r="B27" s="13">
        <v>5299</v>
      </c>
      <c r="C27" s="14">
        <f>(73/B27*100)</f>
        <v>1.3776184185695415</v>
      </c>
      <c r="D27" s="15">
        <v>5226</v>
      </c>
      <c r="E27" s="14">
        <v>28.72252151</v>
      </c>
      <c r="F27" s="16">
        <v>0.61724352999999998</v>
      </c>
      <c r="G27" s="14">
        <v>29.250484440000001</v>
      </c>
      <c r="H27" s="16">
        <v>0.71330486000000004</v>
      </c>
      <c r="I27" s="14">
        <v>19.955053419999999</v>
      </c>
      <c r="J27" s="16">
        <v>0.51865859999999997</v>
      </c>
      <c r="K27" s="14">
        <v>8.9714631499999999</v>
      </c>
      <c r="L27" s="16">
        <v>0.40324881000000001</v>
      </c>
      <c r="M27" s="14">
        <v>10.27012596</v>
      </c>
      <c r="N27" s="16">
        <v>0.41576649999999998</v>
      </c>
      <c r="O27" s="14" t="s">
        <v>582</v>
      </c>
      <c r="P27" s="16" t="s">
        <v>582</v>
      </c>
      <c r="Q27" s="14">
        <v>0</v>
      </c>
      <c r="R27" s="16">
        <v>0</v>
      </c>
      <c r="S27" s="14">
        <v>0</v>
      </c>
      <c r="T27" s="16">
        <v>0</v>
      </c>
      <c r="U27" s="14">
        <v>2.8303515199999998</v>
      </c>
      <c r="V27" s="16">
        <v>0.22122949</v>
      </c>
    </row>
    <row r="28" spans="1:22" x14ac:dyDescent="0.25">
      <c r="A28" s="11" t="s">
        <v>498</v>
      </c>
      <c r="B28" s="13">
        <v>7568</v>
      </c>
      <c r="C28" s="14">
        <f>(242/B28*100)</f>
        <v>3.1976744186046515</v>
      </c>
      <c r="D28" s="15">
        <v>7326</v>
      </c>
      <c r="E28" s="14">
        <v>50.393862110000001</v>
      </c>
      <c r="F28" s="16">
        <v>1.0941021200000001</v>
      </c>
      <c r="G28" s="14">
        <v>25.228247939999999</v>
      </c>
      <c r="H28" s="16">
        <v>0.54922028000000001</v>
      </c>
      <c r="I28" s="14">
        <v>13.91332025</v>
      </c>
      <c r="J28" s="16">
        <v>0.54272151000000002</v>
      </c>
      <c r="K28" s="14">
        <v>2.5906819900000002</v>
      </c>
      <c r="L28" s="16">
        <v>0.26499249000000002</v>
      </c>
      <c r="M28" s="14">
        <v>6.0101971599999997</v>
      </c>
      <c r="N28" s="16">
        <v>1.0889923699999999</v>
      </c>
      <c r="O28" s="14" t="s">
        <v>582</v>
      </c>
      <c r="P28" s="16" t="s">
        <v>582</v>
      </c>
      <c r="Q28" s="14">
        <v>0</v>
      </c>
      <c r="R28" s="16">
        <v>0</v>
      </c>
      <c r="S28" s="14">
        <v>0</v>
      </c>
      <c r="T28" s="16">
        <v>0</v>
      </c>
      <c r="U28" s="14">
        <v>1.8636905500000001</v>
      </c>
      <c r="V28" s="16">
        <v>0.27445523999999999</v>
      </c>
    </row>
    <row r="29" spans="1:22" x14ac:dyDescent="0.25">
      <c r="A29" s="11" t="s">
        <v>499</v>
      </c>
      <c r="B29" s="13">
        <v>5385</v>
      </c>
      <c r="C29" s="14">
        <f>(30/B29*100)</f>
        <v>0.55710306406685239</v>
      </c>
      <c r="D29" s="15">
        <v>5355</v>
      </c>
      <c r="E29" s="14">
        <v>22.236821280000001</v>
      </c>
      <c r="F29" s="16">
        <v>0.79634400000000005</v>
      </c>
      <c r="G29" s="14">
        <v>35.063440819999997</v>
      </c>
      <c r="H29" s="16">
        <v>0.80279016999999997</v>
      </c>
      <c r="I29" s="14">
        <v>19.213744380000001</v>
      </c>
      <c r="J29" s="16">
        <v>0.76108418</v>
      </c>
      <c r="K29" s="14">
        <v>5.0738610800000004</v>
      </c>
      <c r="L29" s="16">
        <v>0.33949319</v>
      </c>
      <c r="M29" s="14">
        <v>16.888063320000001</v>
      </c>
      <c r="N29" s="16">
        <v>0.87263612999999995</v>
      </c>
      <c r="O29" s="14" t="s">
        <v>582</v>
      </c>
      <c r="P29" s="16" t="s">
        <v>582</v>
      </c>
      <c r="Q29" s="14">
        <v>0</v>
      </c>
      <c r="R29" s="16">
        <v>0</v>
      </c>
      <c r="S29" s="14">
        <v>0</v>
      </c>
      <c r="T29" s="16">
        <v>0</v>
      </c>
      <c r="U29" s="14">
        <v>1.5240691200000001</v>
      </c>
      <c r="V29" s="16">
        <v>0.26502521000000001</v>
      </c>
    </row>
    <row r="30" spans="1:22" x14ac:dyDescent="0.25">
      <c r="A30" s="11" t="s">
        <v>500</v>
      </c>
      <c r="B30" s="13">
        <v>4520</v>
      </c>
      <c r="C30" s="14">
        <f>(162/B30*100)</f>
        <v>3.5840707964601775</v>
      </c>
      <c r="D30" s="15">
        <v>4358</v>
      </c>
      <c r="E30" s="14">
        <v>44.365211189999997</v>
      </c>
      <c r="F30" s="16">
        <v>0.80536693999999998</v>
      </c>
      <c r="G30" s="14">
        <v>28.626970579999998</v>
      </c>
      <c r="H30" s="16">
        <v>0.79486329</v>
      </c>
      <c r="I30" s="14">
        <v>12.53348714</v>
      </c>
      <c r="J30" s="16">
        <v>0.55637270999999999</v>
      </c>
      <c r="K30" s="14">
        <v>2.7600371400000001</v>
      </c>
      <c r="L30" s="16">
        <v>0.26594855000000001</v>
      </c>
      <c r="M30" s="14">
        <v>9.7647181599999993</v>
      </c>
      <c r="N30" s="16">
        <v>0.73613565999999997</v>
      </c>
      <c r="O30" s="14" t="s">
        <v>582</v>
      </c>
      <c r="P30" s="16" t="s">
        <v>582</v>
      </c>
      <c r="Q30" s="14">
        <v>0</v>
      </c>
      <c r="R30" s="16">
        <v>0</v>
      </c>
      <c r="S30" s="14">
        <v>0</v>
      </c>
      <c r="T30" s="16">
        <v>0</v>
      </c>
      <c r="U30" s="14">
        <v>1.94957578</v>
      </c>
      <c r="V30" s="16">
        <v>0.19563696999999999</v>
      </c>
    </row>
    <row r="31" spans="1:22" x14ac:dyDescent="0.25">
      <c r="A31" s="11" t="s">
        <v>501</v>
      </c>
      <c r="B31" s="13">
        <v>5456</v>
      </c>
      <c r="C31" s="14">
        <f>(139/B31*100)</f>
        <v>2.5476539589442817</v>
      </c>
      <c r="D31" s="15">
        <v>5317</v>
      </c>
      <c r="E31" s="14">
        <v>34.749875719999999</v>
      </c>
      <c r="F31" s="16">
        <v>0.92714019999999997</v>
      </c>
      <c r="G31" s="14">
        <v>34.530655209999999</v>
      </c>
      <c r="H31" s="16">
        <v>0.77112459</v>
      </c>
      <c r="I31" s="14">
        <v>19.744757849999999</v>
      </c>
      <c r="J31" s="16">
        <v>0.61398034000000001</v>
      </c>
      <c r="K31" s="14">
        <v>7.1902868299999998</v>
      </c>
      <c r="L31" s="16">
        <v>0.39762821999999998</v>
      </c>
      <c r="M31" s="14">
        <v>0</v>
      </c>
      <c r="N31" s="16">
        <v>0</v>
      </c>
      <c r="O31" s="14" t="s">
        <v>582</v>
      </c>
      <c r="P31" s="16" t="s">
        <v>582</v>
      </c>
      <c r="Q31" s="14">
        <v>0</v>
      </c>
      <c r="R31" s="16">
        <v>0</v>
      </c>
      <c r="S31" s="14">
        <v>0</v>
      </c>
      <c r="T31" s="16">
        <v>0</v>
      </c>
      <c r="U31" s="14">
        <v>3.7844243899999999</v>
      </c>
      <c r="V31" s="16">
        <v>0.42407729</v>
      </c>
    </row>
    <row r="32" spans="1:22" x14ac:dyDescent="0.25">
      <c r="A32" s="11" t="s">
        <v>502</v>
      </c>
      <c r="B32" s="13">
        <v>4478</v>
      </c>
      <c r="C32" s="14">
        <f>(6/B32*100)</f>
        <v>0.13398838767306834</v>
      </c>
      <c r="D32" s="15">
        <v>4472</v>
      </c>
      <c r="E32" s="14">
        <v>33.278790909999998</v>
      </c>
      <c r="F32" s="16">
        <v>0.85838305000000004</v>
      </c>
      <c r="G32" s="14">
        <v>33.107235719999998</v>
      </c>
      <c r="H32" s="16">
        <v>0.79394368999999998</v>
      </c>
      <c r="I32" s="14">
        <v>22.380379730000001</v>
      </c>
      <c r="J32" s="16">
        <v>0.75036228999999999</v>
      </c>
      <c r="K32" s="14">
        <v>8.4384711400000008</v>
      </c>
      <c r="L32" s="16">
        <v>0.56038273000000005</v>
      </c>
      <c r="M32" s="14">
        <v>1.9086869200000001</v>
      </c>
      <c r="N32" s="16">
        <v>0.20214871000000001</v>
      </c>
      <c r="O32" s="14" t="s">
        <v>582</v>
      </c>
      <c r="P32" s="16" t="s">
        <v>582</v>
      </c>
      <c r="Q32" s="14">
        <v>0</v>
      </c>
      <c r="R32" s="16">
        <v>0</v>
      </c>
      <c r="S32" s="14">
        <v>0</v>
      </c>
      <c r="T32" s="16">
        <v>0</v>
      </c>
      <c r="U32" s="14">
        <v>0.88643556999999995</v>
      </c>
      <c r="V32" s="16">
        <v>0.18566100999999999</v>
      </c>
    </row>
    <row r="33" spans="1:22" x14ac:dyDescent="0.25">
      <c r="A33" s="11" t="s">
        <v>503</v>
      </c>
      <c r="B33" s="13">
        <v>7325</v>
      </c>
      <c r="C33" s="14">
        <f>(78/B33*100)</f>
        <v>1.0648464163822524</v>
      </c>
      <c r="D33" s="15">
        <v>7247</v>
      </c>
      <c r="E33" s="14">
        <v>38.601685930000002</v>
      </c>
      <c r="F33" s="16">
        <v>0.85778946</v>
      </c>
      <c r="G33" s="14">
        <v>19.6076473</v>
      </c>
      <c r="H33" s="16">
        <v>0.53724892999999996</v>
      </c>
      <c r="I33" s="14">
        <v>10.29816815</v>
      </c>
      <c r="J33" s="16">
        <v>0.48938179999999998</v>
      </c>
      <c r="K33" s="14">
        <v>1.92135714</v>
      </c>
      <c r="L33" s="16">
        <v>0.18816775999999999</v>
      </c>
      <c r="M33" s="14">
        <v>27.811556880000001</v>
      </c>
      <c r="N33" s="16">
        <v>0.80222939999999998</v>
      </c>
      <c r="O33" s="14" t="s">
        <v>582</v>
      </c>
      <c r="P33" s="16" t="s">
        <v>582</v>
      </c>
      <c r="Q33" s="14">
        <v>0</v>
      </c>
      <c r="R33" s="16">
        <v>0</v>
      </c>
      <c r="S33" s="14">
        <v>0</v>
      </c>
      <c r="T33" s="16">
        <v>0</v>
      </c>
      <c r="U33" s="14">
        <v>1.7595845999999999</v>
      </c>
      <c r="V33" s="16">
        <v>0.17125156999999999</v>
      </c>
    </row>
    <row r="34" spans="1:22" x14ac:dyDescent="0.25">
      <c r="A34" s="11" t="s">
        <v>504</v>
      </c>
      <c r="B34" s="13">
        <v>6350</v>
      </c>
      <c r="C34" s="14">
        <f>(101/B34*100)</f>
        <v>1.590551181102362</v>
      </c>
      <c r="D34" s="15">
        <v>6249</v>
      </c>
      <c r="E34" s="14">
        <v>29.896489970000001</v>
      </c>
      <c r="F34" s="16">
        <v>0.89005811999999995</v>
      </c>
      <c r="G34" s="14">
        <v>30.870375320000001</v>
      </c>
      <c r="H34" s="16">
        <v>0.62546601000000002</v>
      </c>
      <c r="I34" s="14">
        <v>20.569797520000002</v>
      </c>
      <c r="J34" s="16">
        <v>0.64425969000000005</v>
      </c>
      <c r="K34" s="14">
        <v>8.1475401499999993</v>
      </c>
      <c r="L34" s="16">
        <v>0.36562924000000002</v>
      </c>
      <c r="M34" s="14">
        <v>6.3463465799999996</v>
      </c>
      <c r="N34" s="16">
        <v>0.71708514000000001</v>
      </c>
      <c r="O34" s="14" t="s">
        <v>582</v>
      </c>
      <c r="P34" s="16" t="s">
        <v>582</v>
      </c>
      <c r="Q34" s="14">
        <v>0</v>
      </c>
      <c r="R34" s="16">
        <v>0</v>
      </c>
      <c r="S34" s="14">
        <v>0</v>
      </c>
      <c r="T34" s="16">
        <v>0</v>
      </c>
      <c r="U34" s="14">
        <v>4.1694504500000003</v>
      </c>
      <c r="V34" s="16">
        <v>0.40490301000000001</v>
      </c>
    </row>
    <row r="35" spans="1:22" x14ac:dyDescent="0.25">
      <c r="A35" s="11" t="s">
        <v>505</v>
      </c>
      <c r="B35" s="13">
        <v>6406</v>
      </c>
      <c r="C35" s="14">
        <f>(58/B35*100)</f>
        <v>0.90540118638776146</v>
      </c>
      <c r="D35" s="15">
        <v>6348</v>
      </c>
      <c r="E35" s="14">
        <v>10.86159466</v>
      </c>
      <c r="F35" s="16">
        <v>0.42714303999999997</v>
      </c>
      <c r="G35" s="14">
        <v>13.081221449999999</v>
      </c>
      <c r="H35" s="16">
        <v>0.50784154999999997</v>
      </c>
      <c r="I35" s="14">
        <v>9.8205700300000007</v>
      </c>
      <c r="J35" s="16">
        <v>0.50828167000000002</v>
      </c>
      <c r="K35" s="14">
        <v>2.97593912</v>
      </c>
      <c r="L35" s="16">
        <v>0.26191252999999998</v>
      </c>
      <c r="M35" s="14">
        <v>61.618839289999997</v>
      </c>
      <c r="N35" s="16">
        <v>0.65659489999999998</v>
      </c>
      <c r="O35" s="14" t="s">
        <v>582</v>
      </c>
      <c r="P35" s="16" t="s">
        <v>582</v>
      </c>
      <c r="Q35" s="14">
        <v>0</v>
      </c>
      <c r="R35" s="16">
        <v>0</v>
      </c>
      <c r="S35" s="14">
        <v>0</v>
      </c>
      <c r="T35" s="16">
        <v>0</v>
      </c>
      <c r="U35" s="14">
        <v>1.64183546</v>
      </c>
      <c r="V35" s="16">
        <v>0.15403538999999999</v>
      </c>
    </row>
    <row r="36" spans="1:22" x14ac:dyDescent="0.25">
      <c r="A36" s="11" t="s">
        <v>506</v>
      </c>
      <c r="B36" s="13">
        <v>6736</v>
      </c>
      <c r="C36" s="14">
        <f>(55/B36*100)</f>
        <v>0.8165083135391924</v>
      </c>
      <c r="D36" s="15">
        <v>6681</v>
      </c>
      <c r="E36" s="14">
        <v>31.032566970000001</v>
      </c>
      <c r="F36" s="16">
        <v>0.95378063000000002</v>
      </c>
      <c r="G36" s="14">
        <v>26.679960040000001</v>
      </c>
      <c r="H36" s="16">
        <v>0.61484841000000001</v>
      </c>
      <c r="I36" s="14">
        <v>18.196784139999998</v>
      </c>
      <c r="J36" s="16">
        <v>0.63164363999999995</v>
      </c>
      <c r="K36" s="14">
        <v>6.4946254699999999</v>
      </c>
      <c r="L36" s="16">
        <v>0.36918916000000002</v>
      </c>
      <c r="M36" s="14">
        <v>15.668394859999999</v>
      </c>
      <c r="N36" s="16">
        <v>0.62764545000000005</v>
      </c>
      <c r="O36" s="14" t="s">
        <v>582</v>
      </c>
      <c r="P36" s="16" t="s">
        <v>582</v>
      </c>
      <c r="Q36" s="14">
        <v>0</v>
      </c>
      <c r="R36" s="16">
        <v>0</v>
      </c>
      <c r="S36" s="14">
        <v>0</v>
      </c>
      <c r="T36" s="16">
        <v>0</v>
      </c>
      <c r="U36" s="14">
        <v>1.9276685200000001</v>
      </c>
      <c r="V36" s="16">
        <v>0.19033696999999999</v>
      </c>
    </row>
    <row r="37" spans="1:22" x14ac:dyDescent="0.25">
      <c r="A37" s="11" t="s">
        <v>507</v>
      </c>
      <c r="B37" s="13">
        <v>5458</v>
      </c>
      <c r="C37" s="14">
        <f>(104/B37*100)</f>
        <v>1.9054598754122389</v>
      </c>
      <c r="D37" s="15">
        <v>5354</v>
      </c>
      <c r="E37" s="14">
        <v>36.746809550000002</v>
      </c>
      <c r="F37" s="16">
        <v>1.0937436</v>
      </c>
      <c r="G37" s="14">
        <v>31.82813092</v>
      </c>
      <c r="H37" s="16">
        <v>0.77194410999999996</v>
      </c>
      <c r="I37" s="14">
        <v>17.62026431</v>
      </c>
      <c r="J37" s="16">
        <v>0.80768554999999997</v>
      </c>
      <c r="K37" s="14">
        <v>6.7804437499999999</v>
      </c>
      <c r="L37" s="16">
        <v>0.48004971000000002</v>
      </c>
      <c r="M37" s="14">
        <v>4.2948984299999999</v>
      </c>
      <c r="N37" s="16">
        <v>0.55370171999999995</v>
      </c>
      <c r="O37" s="14" t="s">
        <v>582</v>
      </c>
      <c r="P37" s="16" t="s">
        <v>582</v>
      </c>
      <c r="Q37" s="14">
        <v>0</v>
      </c>
      <c r="R37" s="16">
        <v>0</v>
      </c>
      <c r="S37" s="14">
        <v>0</v>
      </c>
      <c r="T37" s="16">
        <v>0</v>
      </c>
      <c r="U37" s="14">
        <v>2.72945305</v>
      </c>
      <c r="V37" s="16">
        <v>0.32127982999999999</v>
      </c>
    </row>
    <row r="38" spans="1:22" x14ac:dyDescent="0.25">
      <c r="A38" s="11" t="s">
        <v>508</v>
      </c>
      <c r="B38" s="13">
        <v>5860</v>
      </c>
      <c r="C38" s="14">
        <f>(21/B38*100)</f>
        <v>0.35836177474402731</v>
      </c>
      <c r="D38" s="15">
        <v>5839</v>
      </c>
      <c r="E38" s="14">
        <v>30.80856026</v>
      </c>
      <c r="F38" s="16">
        <v>0.88745258999999999</v>
      </c>
      <c r="G38" s="14">
        <v>28.525751790000001</v>
      </c>
      <c r="H38" s="16">
        <v>0.79741395000000004</v>
      </c>
      <c r="I38" s="14">
        <v>16.957662089999999</v>
      </c>
      <c r="J38" s="16">
        <v>0.66271462999999997</v>
      </c>
      <c r="K38" s="14">
        <v>7.0682110099999997</v>
      </c>
      <c r="L38" s="16">
        <v>0.42846937000000002</v>
      </c>
      <c r="M38" s="14">
        <v>12.181864750000001</v>
      </c>
      <c r="N38" s="16">
        <v>0.92454329000000002</v>
      </c>
      <c r="O38" s="14" t="s">
        <v>582</v>
      </c>
      <c r="P38" s="16" t="s">
        <v>582</v>
      </c>
      <c r="Q38" s="14">
        <v>0</v>
      </c>
      <c r="R38" s="16">
        <v>0</v>
      </c>
      <c r="S38" s="14">
        <v>0</v>
      </c>
      <c r="T38" s="16">
        <v>0</v>
      </c>
      <c r="U38" s="14">
        <v>4.4579500999999997</v>
      </c>
      <c r="V38" s="16">
        <v>0.37040063000000001</v>
      </c>
    </row>
    <row r="39" spans="1:22" x14ac:dyDescent="0.25">
      <c r="A39" s="11" t="s">
        <v>509</v>
      </c>
      <c r="B39" s="13">
        <v>5895</v>
      </c>
      <c r="C39" s="14">
        <f>(33/B39*100)</f>
        <v>0.55979643765903309</v>
      </c>
      <c r="D39" s="15">
        <v>5862</v>
      </c>
      <c r="E39" s="14">
        <v>36.380592200000002</v>
      </c>
      <c r="F39" s="16">
        <v>0.96346639000000001</v>
      </c>
      <c r="G39" s="14">
        <v>28.061699310000002</v>
      </c>
      <c r="H39" s="16">
        <v>0.63591240999999998</v>
      </c>
      <c r="I39" s="14">
        <v>19.595500749999999</v>
      </c>
      <c r="J39" s="16">
        <v>0.68390589000000002</v>
      </c>
      <c r="K39" s="14">
        <v>5.2866346399999999</v>
      </c>
      <c r="L39" s="16">
        <v>0.40167541000000001</v>
      </c>
      <c r="M39" s="14">
        <v>8.2770183300000006</v>
      </c>
      <c r="N39" s="16">
        <v>0.6753072</v>
      </c>
      <c r="O39" s="14" t="s">
        <v>582</v>
      </c>
      <c r="P39" s="16" t="s">
        <v>582</v>
      </c>
      <c r="Q39" s="14">
        <v>0</v>
      </c>
      <c r="R39" s="16">
        <v>0</v>
      </c>
      <c r="S39" s="14">
        <v>0</v>
      </c>
      <c r="T39" s="16">
        <v>0</v>
      </c>
      <c r="U39" s="14">
        <v>2.3985547700000001</v>
      </c>
      <c r="V39" s="16">
        <v>0.40109894000000001</v>
      </c>
    </row>
    <row r="40" spans="1:22" x14ac:dyDescent="0.25">
      <c r="A40" s="11" t="s">
        <v>510</v>
      </c>
      <c r="B40" s="13">
        <v>14157</v>
      </c>
      <c r="C40" s="14">
        <f>(376/B40*100)</f>
        <v>2.6559299286572013</v>
      </c>
      <c r="D40" s="15">
        <v>13781</v>
      </c>
      <c r="E40" s="14">
        <v>47.132597070000003</v>
      </c>
      <c r="F40" s="16">
        <v>0.76225182000000002</v>
      </c>
      <c r="G40" s="14">
        <v>28.53782112</v>
      </c>
      <c r="H40" s="16">
        <v>0.71641767000000001</v>
      </c>
      <c r="I40" s="14">
        <v>14.138096470000001</v>
      </c>
      <c r="J40" s="16">
        <v>0.53323779999999998</v>
      </c>
      <c r="K40" s="14">
        <v>3.6324342999999999</v>
      </c>
      <c r="L40" s="16">
        <v>0.29229158999999999</v>
      </c>
      <c r="M40" s="14">
        <v>4.7177023599999997</v>
      </c>
      <c r="N40" s="16">
        <v>0.42003907000000001</v>
      </c>
      <c r="O40" s="14" t="s">
        <v>582</v>
      </c>
      <c r="P40" s="16" t="s">
        <v>582</v>
      </c>
      <c r="Q40" s="14">
        <v>0</v>
      </c>
      <c r="R40" s="16">
        <v>0</v>
      </c>
      <c r="S40" s="14">
        <v>0</v>
      </c>
      <c r="T40" s="16">
        <v>0</v>
      </c>
      <c r="U40" s="14">
        <v>1.84134869</v>
      </c>
      <c r="V40" s="16">
        <v>0.19565779999999999</v>
      </c>
    </row>
    <row r="41" spans="1:22" x14ac:dyDescent="0.25">
      <c r="A41" s="11" t="s">
        <v>511</v>
      </c>
      <c r="B41" s="13">
        <v>5712</v>
      </c>
      <c r="C41" s="14">
        <f>(52/B41*100)</f>
        <v>0.9103641456582634</v>
      </c>
      <c r="D41" s="15">
        <v>5660</v>
      </c>
      <c r="E41" s="14">
        <v>49.6450174</v>
      </c>
      <c r="F41" s="16">
        <v>0.93223979999999995</v>
      </c>
      <c r="G41" s="14">
        <v>24.159079930000001</v>
      </c>
      <c r="H41" s="16">
        <v>0.64639774999999999</v>
      </c>
      <c r="I41" s="14">
        <v>13.853519650000001</v>
      </c>
      <c r="J41" s="16">
        <v>0.54529384999999997</v>
      </c>
      <c r="K41" s="14">
        <v>3.0528280900000002</v>
      </c>
      <c r="L41" s="16">
        <v>0.28507897999999998</v>
      </c>
      <c r="M41" s="14">
        <v>8.0682931399999998</v>
      </c>
      <c r="N41" s="16">
        <v>0.77140273999999998</v>
      </c>
      <c r="O41" s="14" t="s">
        <v>582</v>
      </c>
      <c r="P41" s="16" t="s">
        <v>582</v>
      </c>
      <c r="Q41" s="14">
        <v>0</v>
      </c>
      <c r="R41" s="16">
        <v>0</v>
      </c>
      <c r="S41" s="14">
        <v>0</v>
      </c>
      <c r="T41" s="16">
        <v>0</v>
      </c>
      <c r="U41" s="14">
        <v>1.22126179</v>
      </c>
      <c r="V41" s="16">
        <v>0.19440115999999999</v>
      </c>
    </row>
    <row r="42" spans="1:22" x14ac:dyDescent="0.25">
      <c r="A42" s="11" t="s">
        <v>512</v>
      </c>
      <c r="B42" s="13">
        <f>IF(COUNT(B7:B41) &gt; 0, AVERAGE(B7:B41), "\u2014")</f>
        <v>7103.4285714285716</v>
      </c>
      <c r="C42" s="14">
        <f>IF(COUNT(C7:C41) &gt; 0, AVERAGE(C7:C41), "—")</f>
        <v>2.3528088278676633</v>
      </c>
      <c r="D42" s="15">
        <f>IF(COUNT(D7:D41) &gt; 0, AVERAGE(D7:D41), "—")</f>
        <v>6921.8</v>
      </c>
      <c r="E42" s="14">
        <f>IF(COUNT(E7:E41) &gt; 0, AVERAGE(E7:E41), "—")</f>
        <v>34.970499754285697</v>
      </c>
      <c r="F42" s="16">
        <f>IF(COUNT(F7:F41) &gt; 0, SQRT(SUMSQ(F7:F41)/(COUNT(F7:F41)*COUNT(F7:F41)) ), "—")</f>
        <v>0.14303483116586352</v>
      </c>
      <c r="G42" s="14">
        <f>IF(COUNT(G7:G41) &gt; 0, AVERAGE(G7:G41), "—")</f>
        <v>29.416604747142856</v>
      </c>
      <c r="H42" s="16">
        <f>IF(COUNT(H7:H41) &gt; 0, SQRT(SUMSQ(H7:H41)/(COUNT(H7:H41)*COUNT(H7:H41)) ), "—")</f>
        <v>0.11420337180442804</v>
      </c>
      <c r="I42" s="14">
        <f>IF(COUNT(I7:I41) &gt; 0, AVERAGE(I7:I41), "—")</f>
        <v>17.310211582285717</v>
      </c>
      <c r="J42" s="16">
        <f>IF(COUNT(J7:J41) &gt; 0, SQRT(SUMSQ(J7:J41)/(COUNT(J7:J41)*COUNT(J7:J41)) ), "—")</f>
        <v>0.10144839642499835</v>
      </c>
      <c r="K42" s="14">
        <f>IF(COUNT(K7:K41) &gt; 0, AVERAGE(K7:K41), "—")</f>
        <v>6.0097322859999984</v>
      </c>
      <c r="L42" s="16">
        <f>IF(COUNT(L7:L41) &gt; 0, SQRT(SUMSQ(L7:L41)/(COUNT(L7:L41)*COUNT(L7:L41)) ), "—")</f>
        <v>6.7221475261294447E-2</v>
      </c>
      <c r="M42" s="14">
        <f>IF(COUNT(M7:M41) &gt; 0, AVERAGE(M7:M41), "—")</f>
        <v>9.736325035142853</v>
      </c>
      <c r="N42" s="16">
        <f>IF(COUNT(N7:N41) &gt; 0, SQRT(SUMSQ(N7:N41)/(COUNT(N7:N41)*COUNT(N7:N41)) ), "—")</f>
        <v>0.11406840364362499</v>
      </c>
      <c r="O42" s="14" t="str">
        <f>IF(COUNT(O7:O41) &gt; 0, AVERAGE(O7:O41), "—")</f>
        <v>—</v>
      </c>
      <c r="P42" s="16" t="str">
        <f>IF(COUNT(P7:P41) &gt; 0, SQRT(SUMSQ(P7:P41)/(COUNT(P7:P41)*COUNT(P7:P41)) ), "—")</f>
        <v>—</v>
      </c>
      <c r="Q42" s="14">
        <f>IF(COUNT(Q7:Q41) &gt; 0, AVERAGE(Q7:Q41), "—")</f>
        <v>0.29384661114285715</v>
      </c>
      <c r="R42" s="16">
        <f>IF(COUNT(R7:R41) &gt; 0, SQRT(SUMSQ(R7:R41)/(COUNT(R7:R41)*COUNT(R7:R41)) ), "—")</f>
        <v>3.7977922571428568E-2</v>
      </c>
      <c r="S42" s="14">
        <f>IF(COUNT(S7:S41) &gt; 0, AVERAGE(S7:S41), "—")</f>
        <v>0</v>
      </c>
      <c r="T42" s="16">
        <f>IF(COUNT(T7:T41) &gt; 0, SQRT(SUMSQ(T7:T41)/(COUNT(T7:T41)*COUNT(T7:T41)) ), "—")</f>
        <v>0</v>
      </c>
      <c r="U42" s="14">
        <f>IF(COUNT(U7:U41) &gt; 0, AVERAGE(U7:U41), "—")</f>
        <v>2.2627799862857145</v>
      </c>
      <c r="V42" s="16">
        <f>IF(COUNT(V7:V41) &gt; 0, SQRT(SUMSQ(V7:V41)/(COUNT(V7:V41)*COUNT(V7:V41)) ), "—")</f>
        <v>4.5132129258951055E-2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39.96761661</v>
      </c>
      <c r="F45" s="16">
        <v>0.80672606000000002</v>
      </c>
      <c r="G45" s="14">
        <v>30.36743955</v>
      </c>
      <c r="H45" s="16">
        <v>0.79948333000000005</v>
      </c>
      <c r="I45" s="14">
        <v>18.607246289999999</v>
      </c>
      <c r="J45" s="16">
        <v>0.60239330999999996</v>
      </c>
      <c r="K45" s="14">
        <v>7.3334505099999996</v>
      </c>
      <c r="L45" s="16">
        <v>0.40350054000000002</v>
      </c>
      <c r="M45" s="14">
        <v>0</v>
      </c>
      <c r="N45" s="16">
        <v>0</v>
      </c>
      <c r="O45" s="14" t="s">
        <v>582</v>
      </c>
      <c r="P45" s="16" t="s">
        <v>582</v>
      </c>
      <c r="Q45" s="14">
        <v>0</v>
      </c>
      <c r="R45" s="16">
        <v>0</v>
      </c>
      <c r="S45" s="14">
        <v>0.27198454999999999</v>
      </c>
      <c r="T45" s="16">
        <v>7.4701219999999999E-2</v>
      </c>
      <c r="U45" s="14">
        <v>3.4522624899999999</v>
      </c>
      <c r="V45" s="16">
        <v>0.27789229999999998</v>
      </c>
    </row>
    <row r="46" spans="1:22" x14ac:dyDescent="0.25">
      <c r="A46" s="11" t="s">
        <v>516</v>
      </c>
      <c r="B46" s="13">
        <v>23141</v>
      </c>
      <c r="C46" s="14">
        <f>(1960/B46*100)</f>
        <v>8.4698154790199212</v>
      </c>
      <c r="D46" s="15">
        <v>21181</v>
      </c>
      <c r="E46" s="14">
        <v>33.262350169999998</v>
      </c>
      <c r="F46" s="16">
        <v>0.65596209000000005</v>
      </c>
      <c r="G46" s="14">
        <v>21.270895880000001</v>
      </c>
      <c r="H46" s="16">
        <v>0.42282816000000001</v>
      </c>
      <c r="I46" s="14">
        <v>12.94356108</v>
      </c>
      <c r="J46" s="16">
        <v>0.42246192999999999</v>
      </c>
      <c r="K46" s="14">
        <v>3.3318453899999998</v>
      </c>
      <c r="L46" s="16">
        <v>0.17235786</v>
      </c>
      <c r="M46" s="14">
        <v>19.878605090000001</v>
      </c>
      <c r="N46" s="16">
        <v>0.72809477</v>
      </c>
      <c r="O46" s="14" t="s">
        <v>582</v>
      </c>
      <c r="P46" s="16" t="s">
        <v>582</v>
      </c>
      <c r="Q46" s="14">
        <v>0</v>
      </c>
      <c r="R46" s="16">
        <v>0</v>
      </c>
      <c r="S46" s="14">
        <v>0</v>
      </c>
      <c r="T46" s="16">
        <v>0</v>
      </c>
      <c r="U46" s="14">
        <v>9.3127423900000004</v>
      </c>
      <c r="V46" s="16">
        <v>0.37534898</v>
      </c>
    </row>
    <row r="47" spans="1:22" x14ac:dyDescent="0.25">
      <c r="A47" s="11" t="s">
        <v>517</v>
      </c>
      <c r="B47" s="13">
        <v>5928</v>
      </c>
      <c r="C47" s="14">
        <f>(267/B47*100)</f>
        <v>4.504048582995952</v>
      </c>
      <c r="D47" s="15">
        <v>5661</v>
      </c>
      <c r="E47" s="14">
        <v>33.803911659999997</v>
      </c>
      <c r="F47" s="16">
        <v>0.75266432000000005</v>
      </c>
      <c r="G47" s="14">
        <v>27.917022710000001</v>
      </c>
      <c r="H47" s="16">
        <v>0.64459310000000003</v>
      </c>
      <c r="I47" s="14">
        <v>18.48368121</v>
      </c>
      <c r="J47" s="16">
        <v>0.67618142000000003</v>
      </c>
      <c r="K47" s="14">
        <v>6.3776775099999998</v>
      </c>
      <c r="L47" s="16">
        <v>0.35304184999999999</v>
      </c>
      <c r="M47" s="14">
        <v>8.1522477500000008</v>
      </c>
      <c r="N47" s="16">
        <v>0.67201266999999998</v>
      </c>
      <c r="O47" s="14" t="s">
        <v>582</v>
      </c>
      <c r="P47" s="16" t="s">
        <v>582</v>
      </c>
      <c r="Q47" s="14">
        <v>0</v>
      </c>
      <c r="R47" s="16">
        <v>0</v>
      </c>
      <c r="S47" s="14">
        <v>0</v>
      </c>
      <c r="T47" s="16">
        <v>0</v>
      </c>
      <c r="U47" s="14">
        <v>5.2654591499999999</v>
      </c>
      <c r="V47" s="16">
        <v>0.39920382999999998</v>
      </c>
    </row>
    <row r="48" spans="1:22" x14ac:dyDescent="0.25">
      <c r="A48" s="11" t="s">
        <v>518</v>
      </c>
      <c r="B48" s="13">
        <v>9841</v>
      </c>
      <c r="C48" s="14">
        <f>(8/B48*100)</f>
        <v>8.1292551569962401E-2</v>
      </c>
      <c r="D48" s="15">
        <v>9833</v>
      </c>
      <c r="E48" s="14">
        <v>42.9278525</v>
      </c>
      <c r="F48" s="16">
        <v>1.10724702</v>
      </c>
      <c r="G48" s="14">
        <v>28.44629334</v>
      </c>
      <c r="H48" s="16">
        <v>0.75658625999999995</v>
      </c>
      <c r="I48" s="14">
        <v>18.200581010000001</v>
      </c>
      <c r="J48" s="16">
        <v>0.68554035000000002</v>
      </c>
      <c r="K48" s="14">
        <v>3.4014220700000002</v>
      </c>
      <c r="L48" s="16">
        <v>0.29757594999999998</v>
      </c>
      <c r="M48" s="14">
        <v>6.4106562299999998</v>
      </c>
      <c r="N48" s="16">
        <v>0.70624670000000001</v>
      </c>
      <c r="O48" s="14" t="s">
        <v>582</v>
      </c>
      <c r="P48" s="16" t="s">
        <v>582</v>
      </c>
      <c r="Q48" s="14">
        <v>0</v>
      </c>
      <c r="R48" s="16">
        <v>0</v>
      </c>
      <c r="S48" s="14">
        <v>0</v>
      </c>
      <c r="T48" s="16">
        <v>0</v>
      </c>
      <c r="U48" s="14">
        <v>0.61319484999999996</v>
      </c>
      <c r="V48" s="16">
        <v>0.10000246</v>
      </c>
    </row>
    <row r="49" spans="1:22" x14ac:dyDescent="0.25">
      <c r="A49" s="11" t="s">
        <v>519</v>
      </c>
      <c r="B49" s="13">
        <v>6349</v>
      </c>
      <c r="C49" s="14">
        <f>(56/B49*100)</f>
        <v>0.88202866593164275</v>
      </c>
      <c r="D49" s="15">
        <v>6293</v>
      </c>
      <c r="E49" s="14">
        <v>49.767481650000001</v>
      </c>
      <c r="F49" s="16">
        <v>0.84328291</v>
      </c>
      <c r="G49" s="14">
        <v>27.60507424</v>
      </c>
      <c r="H49" s="16">
        <v>0.59452494</v>
      </c>
      <c r="I49" s="14">
        <v>15.021541819999999</v>
      </c>
      <c r="J49" s="16">
        <v>0.60327083999999997</v>
      </c>
      <c r="K49" s="14">
        <v>4.8334188200000003</v>
      </c>
      <c r="L49" s="16">
        <v>0.32700244000000001</v>
      </c>
      <c r="M49" s="14">
        <v>0</v>
      </c>
      <c r="N49" s="16">
        <v>0</v>
      </c>
      <c r="O49" s="14" t="s">
        <v>582</v>
      </c>
      <c r="P49" s="16" t="s">
        <v>582</v>
      </c>
      <c r="Q49" s="14">
        <v>0</v>
      </c>
      <c r="R49" s="16">
        <v>0</v>
      </c>
      <c r="S49" s="14">
        <v>2.2591299999999998E-3</v>
      </c>
      <c r="T49" s="16">
        <v>2.1463599999999999E-3</v>
      </c>
      <c r="U49" s="14">
        <v>2.77022433</v>
      </c>
      <c r="V49" s="16">
        <v>0.31315103999999999</v>
      </c>
    </row>
    <row r="50" spans="1:22" x14ac:dyDescent="0.25">
      <c r="A50" s="11" t="s">
        <v>520</v>
      </c>
      <c r="B50" s="13">
        <v>11795</v>
      </c>
      <c r="C50" s="14">
        <f>(294/B50*100)</f>
        <v>2.4925816023738872</v>
      </c>
      <c r="D50" s="15">
        <v>11501</v>
      </c>
      <c r="E50" s="14">
        <v>40.74919388</v>
      </c>
      <c r="F50" s="16">
        <v>0.73889453000000005</v>
      </c>
      <c r="G50" s="14">
        <v>27.89125748</v>
      </c>
      <c r="H50" s="16">
        <v>0.61103392000000001</v>
      </c>
      <c r="I50" s="14">
        <v>19.776494400000001</v>
      </c>
      <c r="J50" s="16">
        <v>0.57785319000000002</v>
      </c>
      <c r="K50" s="14">
        <v>5.8564136600000003</v>
      </c>
      <c r="L50" s="16">
        <v>0.35868791999999999</v>
      </c>
      <c r="M50" s="14">
        <v>3.5770112900000002</v>
      </c>
      <c r="N50" s="16">
        <v>0.29981073000000003</v>
      </c>
      <c r="O50" s="14" t="s">
        <v>582</v>
      </c>
      <c r="P50" s="16" t="s">
        <v>582</v>
      </c>
      <c r="Q50" s="14">
        <v>0</v>
      </c>
      <c r="R50" s="16">
        <v>0</v>
      </c>
      <c r="S50" s="14">
        <v>0</v>
      </c>
      <c r="T50" s="16">
        <v>0</v>
      </c>
      <c r="U50" s="14">
        <v>2.1496292800000001</v>
      </c>
      <c r="V50" s="16">
        <v>0.23268129000000001</v>
      </c>
    </row>
    <row r="51" spans="1:22" x14ac:dyDescent="0.25">
      <c r="A51" s="11" t="s">
        <v>521</v>
      </c>
      <c r="B51" s="13">
        <v>6866</v>
      </c>
      <c r="C51" s="14">
        <f>(119/B51*100)</f>
        <v>1.7331779784445092</v>
      </c>
      <c r="D51" s="15">
        <v>6747</v>
      </c>
      <c r="E51" s="14">
        <v>48.163880570000003</v>
      </c>
      <c r="F51" s="16">
        <v>0.79893943999999995</v>
      </c>
      <c r="G51" s="14">
        <v>25.353959199999998</v>
      </c>
      <c r="H51" s="16">
        <v>0.70632421999999995</v>
      </c>
      <c r="I51" s="14">
        <v>13.30407155</v>
      </c>
      <c r="J51" s="16">
        <v>0.46980308999999998</v>
      </c>
      <c r="K51" s="14">
        <v>3.9401307299999999</v>
      </c>
      <c r="L51" s="16">
        <v>0.27225760999999998</v>
      </c>
      <c r="M51" s="14">
        <v>5.7850142199999999</v>
      </c>
      <c r="N51" s="16">
        <v>0.53432917999999996</v>
      </c>
      <c r="O51" s="14" t="s">
        <v>582</v>
      </c>
      <c r="P51" s="16" t="s">
        <v>582</v>
      </c>
      <c r="Q51" s="14">
        <v>0</v>
      </c>
      <c r="R51" s="16">
        <v>0</v>
      </c>
      <c r="S51" s="14">
        <v>0</v>
      </c>
      <c r="T51" s="16">
        <v>0</v>
      </c>
      <c r="U51" s="14">
        <v>3.4529437399999998</v>
      </c>
      <c r="V51" s="16">
        <v>0.28942342999999998</v>
      </c>
    </row>
    <row r="52" spans="1:22" x14ac:dyDescent="0.25">
      <c r="A52" s="11" t="s">
        <v>522</v>
      </c>
      <c r="B52" s="13">
        <v>5809</v>
      </c>
      <c r="C52" s="14">
        <f>(90/B52*100)</f>
        <v>1.5493200206576003</v>
      </c>
      <c r="D52" s="15">
        <v>5719</v>
      </c>
      <c r="E52" s="14">
        <v>26.8435123</v>
      </c>
      <c r="F52" s="16">
        <v>0.75672097000000005</v>
      </c>
      <c r="G52" s="14">
        <v>29.910232350000001</v>
      </c>
      <c r="H52" s="16">
        <v>0.73249587999999999</v>
      </c>
      <c r="I52" s="14">
        <v>22.27637468</v>
      </c>
      <c r="J52" s="16">
        <v>0.66191171000000004</v>
      </c>
      <c r="K52" s="14">
        <v>8.2191258600000001</v>
      </c>
      <c r="L52" s="16">
        <v>0.52735460999999995</v>
      </c>
      <c r="M52" s="14">
        <v>9.9100144599999993</v>
      </c>
      <c r="N52" s="16">
        <v>0.63405608999999996</v>
      </c>
      <c r="O52" s="14" t="s">
        <v>582</v>
      </c>
      <c r="P52" s="16" t="s">
        <v>582</v>
      </c>
      <c r="Q52" s="14">
        <v>0</v>
      </c>
      <c r="R52" s="16">
        <v>0</v>
      </c>
      <c r="S52" s="14">
        <v>0</v>
      </c>
      <c r="T52" s="16">
        <v>0</v>
      </c>
      <c r="U52" s="14">
        <v>2.8407403499999999</v>
      </c>
      <c r="V52" s="16">
        <v>0.22620636</v>
      </c>
    </row>
    <row r="53" spans="1:22" x14ac:dyDescent="0.25">
      <c r="A53" s="11" t="s">
        <v>523</v>
      </c>
      <c r="B53" s="13">
        <v>5571</v>
      </c>
      <c r="C53" s="14">
        <f>(100/B53*100)</f>
        <v>1.7950098725542991</v>
      </c>
      <c r="D53" s="15">
        <v>5471</v>
      </c>
      <c r="E53" s="14">
        <v>34.305385899999997</v>
      </c>
      <c r="F53" s="16">
        <v>0.67442371000000001</v>
      </c>
      <c r="G53" s="14">
        <v>30.04561266</v>
      </c>
      <c r="H53" s="16">
        <v>0.57868916000000004</v>
      </c>
      <c r="I53" s="14">
        <v>18.623790880000001</v>
      </c>
      <c r="J53" s="16">
        <v>0.6157359</v>
      </c>
      <c r="K53" s="14">
        <v>6.4370135700000004</v>
      </c>
      <c r="L53" s="16">
        <v>0.30199595000000001</v>
      </c>
      <c r="M53" s="14">
        <v>7.8580429499999997</v>
      </c>
      <c r="N53" s="16">
        <v>0.39299313000000002</v>
      </c>
      <c r="O53" s="14" t="s">
        <v>582</v>
      </c>
      <c r="P53" s="16" t="s">
        <v>582</v>
      </c>
      <c r="Q53" s="14">
        <v>0</v>
      </c>
      <c r="R53" s="16">
        <v>0</v>
      </c>
      <c r="S53" s="14">
        <v>0</v>
      </c>
      <c r="T53" s="16">
        <v>0</v>
      </c>
      <c r="U53" s="14">
        <v>2.7301540399999999</v>
      </c>
      <c r="V53" s="16">
        <v>0.21244887000000001</v>
      </c>
    </row>
    <row r="54" spans="1:22" x14ac:dyDescent="0.25">
      <c r="A54" s="11" t="s">
        <v>524</v>
      </c>
      <c r="B54" s="13">
        <v>4740</v>
      </c>
      <c r="C54" s="14">
        <f>(336/B54*100)</f>
        <v>7.0886075949367093</v>
      </c>
      <c r="D54" s="15">
        <v>4404</v>
      </c>
      <c r="E54" s="14">
        <v>50.267786880000003</v>
      </c>
      <c r="F54" s="16">
        <v>1.18381015</v>
      </c>
      <c r="G54" s="14">
        <v>19.23889166</v>
      </c>
      <c r="H54" s="16">
        <v>0.74638992000000004</v>
      </c>
      <c r="I54" s="14">
        <v>13.533467699999999</v>
      </c>
      <c r="J54" s="16">
        <v>0.63700875999999995</v>
      </c>
      <c r="K54" s="14">
        <v>3.4805177899999999</v>
      </c>
      <c r="L54" s="16">
        <v>0.38500790000000001</v>
      </c>
      <c r="M54" s="14">
        <v>6.6423718000000003</v>
      </c>
      <c r="N54" s="16">
        <v>0.69984645000000001</v>
      </c>
      <c r="O54" s="14" t="s">
        <v>582</v>
      </c>
      <c r="P54" s="16" t="s">
        <v>582</v>
      </c>
      <c r="Q54" s="14">
        <v>0</v>
      </c>
      <c r="R54" s="16">
        <v>0</v>
      </c>
      <c r="S54" s="14">
        <v>0</v>
      </c>
      <c r="T54" s="16">
        <v>0</v>
      </c>
      <c r="U54" s="14">
        <v>6.8369641699999999</v>
      </c>
      <c r="V54" s="16">
        <v>0.59730821000000001</v>
      </c>
    </row>
    <row r="55" spans="1:22" x14ac:dyDescent="0.25">
      <c r="A55" s="11" t="s">
        <v>525</v>
      </c>
      <c r="B55" s="13">
        <v>5316</v>
      </c>
      <c r="C55" s="14">
        <f>(22/B55*100)</f>
        <v>0.41384499623777277</v>
      </c>
      <c r="D55" s="15">
        <v>5294</v>
      </c>
      <c r="E55" s="14">
        <v>38.009390580000002</v>
      </c>
      <c r="F55" s="16">
        <v>0.82557608999999998</v>
      </c>
      <c r="G55" s="14">
        <v>26.910278219999999</v>
      </c>
      <c r="H55" s="16">
        <v>0.57998506999999999</v>
      </c>
      <c r="I55" s="14">
        <v>26.68946395</v>
      </c>
      <c r="J55" s="16">
        <v>0.70774172000000002</v>
      </c>
      <c r="K55" s="14">
        <v>5.8130117400000003</v>
      </c>
      <c r="L55" s="16">
        <v>0.42387989999999998</v>
      </c>
      <c r="M55" s="14">
        <v>0</v>
      </c>
      <c r="N55" s="16">
        <v>0</v>
      </c>
      <c r="O55" s="14" t="s">
        <v>582</v>
      </c>
      <c r="P55" s="16" t="s">
        <v>582</v>
      </c>
      <c r="Q55" s="14">
        <v>0</v>
      </c>
      <c r="R55" s="16">
        <v>0</v>
      </c>
      <c r="S55" s="14">
        <v>0.40438776999999998</v>
      </c>
      <c r="T55" s="16">
        <v>0.10361113</v>
      </c>
      <c r="U55" s="14">
        <v>2.17346773</v>
      </c>
      <c r="V55" s="16">
        <v>0.25008037999999999</v>
      </c>
    </row>
    <row r="56" spans="1:22" x14ac:dyDescent="0.25">
      <c r="A56" s="11" t="s">
        <v>526</v>
      </c>
      <c r="B56" s="13">
        <v>5359</v>
      </c>
      <c r="C56" s="14">
        <f>(77/B56*100)</f>
        <v>1.4368352304534429</v>
      </c>
      <c r="D56" s="15">
        <v>5282</v>
      </c>
      <c r="E56" s="14">
        <v>21.759328830000001</v>
      </c>
      <c r="F56" s="16">
        <v>0.65546910000000003</v>
      </c>
      <c r="G56" s="14">
        <v>31.901288770000001</v>
      </c>
      <c r="H56" s="16">
        <v>0.69090341</v>
      </c>
      <c r="I56" s="14">
        <v>15.6423662</v>
      </c>
      <c r="J56" s="16">
        <v>0.48720040999999997</v>
      </c>
      <c r="K56" s="14">
        <v>2.08015186</v>
      </c>
      <c r="L56" s="16">
        <v>0.23380324999999999</v>
      </c>
      <c r="M56" s="14">
        <v>27.760170609999999</v>
      </c>
      <c r="N56" s="16">
        <v>0.78547328999999999</v>
      </c>
      <c r="O56" s="14" t="s">
        <v>582</v>
      </c>
      <c r="P56" s="16" t="s">
        <v>582</v>
      </c>
      <c r="Q56" s="14">
        <v>0</v>
      </c>
      <c r="R56" s="16">
        <v>0</v>
      </c>
      <c r="S56" s="14">
        <v>0</v>
      </c>
      <c r="T56" s="16">
        <v>0</v>
      </c>
      <c r="U56" s="14">
        <v>0.85669373999999998</v>
      </c>
      <c r="V56" s="16">
        <v>0.12683402999999999</v>
      </c>
    </row>
    <row r="57" spans="1:22" x14ac:dyDescent="0.25">
      <c r="A57" s="11" t="s">
        <v>527</v>
      </c>
      <c r="B57" s="13">
        <v>6513</v>
      </c>
      <c r="C57" s="14">
        <f>(0/B57*100)</f>
        <v>0</v>
      </c>
      <c r="D57" s="15">
        <v>6513</v>
      </c>
      <c r="E57" s="14">
        <v>35.53720071</v>
      </c>
      <c r="F57" s="16">
        <v>0.83359276000000004</v>
      </c>
      <c r="G57" s="14">
        <v>28.316623060000001</v>
      </c>
      <c r="H57" s="16">
        <v>0.82103181999999997</v>
      </c>
      <c r="I57" s="14">
        <v>28.23967888</v>
      </c>
      <c r="J57" s="16">
        <v>0.86811532999999996</v>
      </c>
      <c r="K57" s="14">
        <v>4.9349191000000001</v>
      </c>
      <c r="L57" s="16">
        <v>0.39658734000000001</v>
      </c>
      <c r="M57" s="14">
        <v>0</v>
      </c>
      <c r="N57" s="16">
        <v>0</v>
      </c>
      <c r="O57" s="14" t="s">
        <v>582</v>
      </c>
      <c r="P57" s="16" t="s">
        <v>582</v>
      </c>
      <c r="Q57" s="14">
        <v>1.229337E-2</v>
      </c>
      <c r="R57" s="16">
        <v>1.230667E-2</v>
      </c>
      <c r="S57" s="14">
        <v>3.595491E-2</v>
      </c>
      <c r="T57" s="16">
        <v>3.5725300000000001E-2</v>
      </c>
      <c r="U57" s="14">
        <v>2.9233299700000002</v>
      </c>
      <c r="V57" s="16">
        <v>0.53116368999999997</v>
      </c>
    </row>
    <row r="58" spans="1:22" x14ac:dyDescent="0.25">
      <c r="A58" s="11" t="s">
        <v>528</v>
      </c>
      <c r="B58" s="13">
        <v>7267</v>
      </c>
      <c r="C58" s="14">
        <f>(10/B58*100)</f>
        <v>0.13760836658868861</v>
      </c>
      <c r="D58" s="15">
        <v>7257</v>
      </c>
      <c r="E58" s="14">
        <v>50.833424399999998</v>
      </c>
      <c r="F58" s="16">
        <v>1.0064636</v>
      </c>
      <c r="G58" s="14">
        <v>28.119289569999999</v>
      </c>
      <c r="H58" s="16">
        <v>0.65601007</v>
      </c>
      <c r="I58" s="14">
        <v>12.68080396</v>
      </c>
      <c r="J58" s="16">
        <v>0.47349964</v>
      </c>
      <c r="K58" s="14">
        <v>4.5844732800000001</v>
      </c>
      <c r="L58" s="16">
        <v>0.36845124000000001</v>
      </c>
      <c r="M58" s="14">
        <v>0</v>
      </c>
      <c r="N58" s="16">
        <v>0</v>
      </c>
      <c r="O58" s="14" t="s">
        <v>582</v>
      </c>
      <c r="P58" s="16" t="s">
        <v>582</v>
      </c>
      <c r="Q58" s="14">
        <v>0</v>
      </c>
      <c r="R58" s="16">
        <v>0</v>
      </c>
      <c r="S58" s="14">
        <v>0.42384655999999998</v>
      </c>
      <c r="T58" s="16">
        <v>8.2317899999999999E-2</v>
      </c>
      <c r="U58" s="14">
        <v>3.3581622200000001</v>
      </c>
      <c r="V58" s="16">
        <v>0.49158453000000002</v>
      </c>
    </row>
    <row r="59" spans="1:22" x14ac:dyDescent="0.25">
      <c r="A59" s="11" t="s">
        <v>529</v>
      </c>
      <c r="B59" s="13">
        <v>4826</v>
      </c>
      <c r="C59" s="14">
        <f>(26/B59*100)</f>
        <v>0.53874844591794446</v>
      </c>
      <c r="D59" s="15">
        <v>4800</v>
      </c>
      <c r="E59" s="14">
        <v>64.080194779999999</v>
      </c>
      <c r="F59" s="16">
        <v>0.8343353</v>
      </c>
      <c r="G59" s="14">
        <v>20.633374870000001</v>
      </c>
      <c r="H59" s="16">
        <v>0.75094216000000003</v>
      </c>
      <c r="I59" s="14">
        <v>11.34496856</v>
      </c>
      <c r="J59" s="16">
        <v>0.52210800999999996</v>
      </c>
      <c r="K59" s="14">
        <v>1.6472616099999999</v>
      </c>
      <c r="L59" s="16">
        <v>0.21864285999999999</v>
      </c>
      <c r="M59" s="14">
        <v>0</v>
      </c>
      <c r="N59" s="16">
        <v>0</v>
      </c>
      <c r="O59" s="14" t="s">
        <v>582</v>
      </c>
      <c r="P59" s="16" t="s">
        <v>582</v>
      </c>
      <c r="Q59" s="14">
        <v>0</v>
      </c>
      <c r="R59" s="16">
        <v>0</v>
      </c>
      <c r="S59" s="14">
        <v>0.43072463</v>
      </c>
      <c r="T59" s="16">
        <v>0.12261352</v>
      </c>
      <c r="U59" s="14">
        <v>1.86347555</v>
      </c>
      <c r="V59" s="16">
        <v>0.22012745</v>
      </c>
    </row>
    <row r="60" spans="1:22" x14ac:dyDescent="0.25">
      <c r="A60" s="11" t="s">
        <v>530</v>
      </c>
      <c r="B60" s="13">
        <v>4546</v>
      </c>
      <c r="C60" s="14">
        <f>(15/B60*100)</f>
        <v>0.32996040475142985</v>
      </c>
      <c r="D60" s="15">
        <v>4531</v>
      </c>
      <c r="E60" s="14">
        <v>43.14873274</v>
      </c>
      <c r="F60" s="16">
        <v>1.25537765</v>
      </c>
      <c r="G60" s="14">
        <v>30.62019265</v>
      </c>
      <c r="H60" s="16">
        <v>1.1588485399999999</v>
      </c>
      <c r="I60" s="14">
        <v>17.418816209999999</v>
      </c>
      <c r="J60" s="16">
        <v>0.87384879000000004</v>
      </c>
      <c r="K60" s="14">
        <v>5.7577717799999997</v>
      </c>
      <c r="L60" s="16">
        <v>0.54762056999999997</v>
      </c>
      <c r="M60" s="14">
        <v>0</v>
      </c>
      <c r="N60" s="16">
        <v>0</v>
      </c>
      <c r="O60" s="14" t="s">
        <v>582</v>
      </c>
      <c r="P60" s="16" t="s">
        <v>582</v>
      </c>
      <c r="Q60" s="14">
        <v>0</v>
      </c>
      <c r="R60" s="16">
        <v>0</v>
      </c>
      <c r="S60" s="14">
        <v>0.41069433</v>
      </c>
      <c r="T60" s="16">
        <v>0.10642985000000001</v>
      </c>
      <c r="U60" s="14">
        <v>2.6437922899999999</v>
      </c>
      <c r="V60" s="16">
        <v>0.46214154000000002</v>
      </c>
    </row>
    <row r="61" spans="1:22" x14ac:dyDescent="0.25">
      <c r="A61" s="11" t="s">
        <v>531</v>
      </c>
      <c r="B61" s="13">
        <v>6525</v>
      </c>
      <c r="C61" s="14">
        <f>(157/B61*100)</f>
        <v>2.4061302681992336</v>
      </c>
      <c r="D61" s="15">
        <v>6368</v>
      </c>
      <c r="E61" s="14">
        <v>41.588090360000002</v>
      </c>
      <c r="F61" s="16">
        <v>0.78145061000000005</v>
      </c>
      <c r="G61" s="14">
        <v>29.265913229999999</v>
      </c>
      <c r="H61" s="16">
        <v>0.55966932000000003</v>
      </c>
      <c r="I61" s="14">
        <v>18.104712729999999</v>
      </c>
      <c r="J61" s="16">
        <v>0.54149524999999998</v>
      </c>
      <c r="K61" s="14">
        <v>4.5776329999999996</v>
      </c>
      <c r="L61" s="16">
        <v>0.28563694000000001</v>
      </c>
      <c r="M61" s="14">
        <v>4.8527814600000001</v>
      </c>
      <c r="N61" s="16">
        <v>0.40836127</v>
      </c>
      <c r="O61" s="14" t="s">
        <v>582</v>
      </c>
      <c r="P61" s="16" t="s">
        <v>582</v>
      </c>
      <c r="Q61" s="14">
        <v>0</v>
      </c>
      <c r="R61" s="16">
        <v>0</v>
      </c>
      <c r="S61" s="14">
        <v>0</v>
      </c>
      <c r="T61" s="16">
        <v>0</v>
      </c>
      <c r="U61" s="14">
        <v>1.6108692200000001</v>
      </c>
      <c r="V61" s="16">
        <v>0.21409949</v>
      </c>
    </row>
    <row r="62" spans="1:22" x14ac:dyDescent="0.25">
      <c r="A62" s="11" t="s">
        <v>532</v>
      </c>
      <c r="B62" s="13">
        <v>4476</v>
      </c>
      <c r="C62" s="14">
        <f>(3/B62*100)</f>
        <v>6.7024128686327081E-2</v>
      </c>
      <c r="D62" s="15">
        <v>4473</v>
      </c>
      <c r="E62" s="14">
        <v>26.32397984</v>
      </c>
      <c r="F62" s="16">
        <v>0.64950498999999995</v>
      </c>
      <c r="G62" s="14">
        <v>34.971837549999996</v>
      </c>
      <c r="H62" s="16">
        <v>0.77611165000000004</v>
      </c>
      <c r="I62" s="14">
        <v>23.974066990000001</v>
      </c>
      <c r="J62" s="16">
        <v>0.66261115000000004</v>
      </c>
      <c r="K62" s="14">
        <v>2.5361566299999998</v>
      </c>
      <c r="L62" s="16">
        <v>0.22263512999999999</v>
      </c>
      <c r="M62" s="14">
        <v>11.675766530000001</v>
      </c>
      <c r="N62" s="16">
        <v>0.40366419999999997</v>
      </c>
      <c r="O62" s="14" t="s">
        <v>582</v>
      </c>
      <c r="P62" s="16" t="s">
        <v>582</v>
      </c>
      <c r="Q62" s="14">
        <v>0</v>
      </c>
      <c r="R62" s="16">
        <v>0</v>
      </c>
      <c r="S62" s="14">
        <v>0</v>
      </c>
      <c r="T62" s="16">
        <v>0</v>
      </c>
      <c r="U62" s="14">
        <v>0.51819247000000002</v>
      </c>
      <c r="V62" s="16">
        <v>0.11203552999999999</v>
      </c>
    </row>
    <row r="63" spans="1:22" x14ac:dyDescent="0.25">
      <c r="A63" s="11" t="s">
        <v>533</v>
      </c>
      <c r="B63" s="13">
        <v>5324</v>
      </c>
      <c r="C63" s="14">
        <f>(13/B63*100)</f>
        <v>0.24417731029301279</v>
      </c>
      <c r="D63" s="15">
        <v>5311</v>
      </c>
      <c r="E63" s="14">
        <v>46.562578469999998</v>
      </c>
      <c r="F63" s="16">
        <v>0.73928843</v>
      </c>
      <c r="G63" s="14">
        <v>25.855668850000001</v>
      </c>
      <c r="H63" s="16">
        <v>0.77462547999999998</v>
      </c>
      <c r="I63" s="14">
        <v>17.43461207</v>
      </c>
      <c r="J63" s="16">
        <v>0.60105054000000002</v>
      </c>
      <c r="K63" s="14">
        <v>3.7910157299999998</v>
      </c>
      <c r="L63" s="16">
        <v>0.24800675999999999</v>
      </c>
      <c r="M63" s="14">
        <v>0</v>
      </c>
      <c r="N63" s="16">
        <v>0</v>
      </c>
      <c r="O63" s="14" t="s">
        <v>582</v>
      </c>
      <c r="P63" s="16" t="s">
        <v>582</v>
      </c>
      <c r="Q63" s="14">
        <v>0</v>
      </c>
      <c r="R63" s="16">
        <v>0</v>
      </c>
      <c r="S63" s="14">
        <v>0.10469908</v>
      </c>
      <c r="T63" s="16">
        <v>4.4955620000000002E-2</v>
      </c>
      <c r="U63" s="14">
        <v>6.2514257999999998</v>
      </c>
      <c r="V63" s="16">
        <v>0.34507370999999998</v>
      </c>
    </row>
    <row r="64" spans="1:22" x14ac:dyDescent="0.25">
      <c r="A64" s="11" t="s">
        <v>534</v>
      </c>
      <c r="B64" s="13">
        <v>3634</v>
      </c>
      <c r="C64" s="14">
        <f>(3/B64*100)</f>
        <v>8.2553659878921298E-2</v>
      </c>
      <c r="D64" s="15">
        <v>3631</v>
      </c>
      <c r="E64" s="14">
        <v>47.052970479999999</v>
      </c>
      <c r="F64" s="16">
        <v>0.85138583000000001</v>
      </c>
      <c r="G64" s="14">
        <v>29.554041869999999</v>
      </c>
      <c r="H64" s="16">
        <v>0.76751968999999998</v>
      </c>
      <c r="I64" s="14">
        <v>14.702109630000001</v>
      </c>
      <c r="J64" s="16">
        <v>0.59361222000000002</v>
      </c>
      <c r="K64" s="14">
        <v>5.3392422399999999</v>
      </c>
      <c r="L64" s="16">
        <v>0.36121431999999998</v>
      </c>
      <c r="M64" s="14">
        <v>0</v>
      </c>
      <c r="N64" s="16">
        <v>0</v>
      </c>
      <c r="O64" s="14" t="s">
        <v>582</v>
      </c>
      <c r="P64" s="16" t="s">
        <v>582</v>
      </c>
      <c r="Q64" s="14">
        <v>0</v>
      </c>
      <c r="R64" s="16">
        <v>0</v>
      </c>
      <c r="S64" s="14">
        <v>2.7001879999999999E-2</v>
      </c>
      <c r="T64" s="16">
        <v>2.702777E-2</v>
      </c>
      <c r="U64" s="14">
        <v>3.3246338999999998</v>
      </c>
      <c r="V64" s="16">
        <v>0.28032470999999998</v>
      </c>
    </row>
    <row r="65" spans="1:22" x14ac:dyDescent="0.25">
      <c r="A65" s="11" t="s">
        <v>535</v>
      </c>
      <c r="B65" s="13">
        <v>5325</v>
      </c>
      <c r="C65" s="14">
        <f>(14/B65*100)</f>
        <v>0.26291079812206569</v>
      </c>
      <c r="D65" s="15">
        <v>5311</v>
      </c>
      <c r="E65" s="14">
        <v>56.229330470000001</v>
      </c>
      <c r="F65" s="16">
        <v>1.0238137599999999</v>
      </c>
      <c r="G65" s="14">
        <v>24.060114850000001</v>
      </c>
      <c r="H65" s="16">
        <v>0.66089100999999995</v>
      </c>
      <c r="I65" s="14">
        <v>15.43066267</v>
      </c>
      <c r="J65" s="16">
        <v>0.65261080000000005</v>
      </c>
      <c r="K65" s="14">
        <v>1.9582813699999999</v>
      </c>
      <c r="L65" s="16">
        <v>0.20383509</v>
      </c>
      <c r="M65" s="14">
        <v>0</v>
      </c>
      <c r="N65" s="16">
        <v>0</v>
      </c>
      <c r="O65" s="14" t="s">
        <v>582</v>
      </c>
      <c r="P65" s="16" t="s">
        <v>582</v>
      </c>
      <c r="Q65" s="14">
        <v>0.35649623000000003</v>
      </c>
      <c r="R65" s="16">
        <v>8.3854410000000004E-2</v>
      </c>
      <c r="S65" s="14">
        <v>0</v>
      </c>
      <c r="T65" s="16">
        <v>0</v>
      </c>
      <c r="U65" s="14">
        <v>1.96511441</v>
      </c>
      <c r="V65" s="16">
        <v>0.21235604999999999</v>
      </c>
    </row>
    <row r="66" spans="1:22" x14ac:dyDescent="0.25">
      <c r="A66" s="11" t="s">
        <v>536</v>
      </c>
      <c r="B66" s="13">
        <v>5665</v>
      </c>
      <c r="C66" s="14">
        <f>(83/B66*100)</f>
        <v>1.4651368049426301</v>
      </c>
      <c r="D66" s="15">
        <v>5582</v>
      </c>
      <c r="E66" s="14">
        <v>34.008184440000001</v>
      </c>
      <c r="F66" s="16">
        <v>0.58839353000000005</v>
      </c>
      <c r="G66" s="14">
        <v>27.065172390000001</v>
      </c>
      <c r="H66" s="16">
        <v>0.65638540000000001</v>
      </c>
      <c r="I66" s="14">
        <v>15.519223869999999</v>
      </c>
      <c r="J66" s="16">
        <v>0.48090137999999999</v>
      </c>
      <c r="K66" s="14">
        <v>6.5974235800000001</v>
      </c>
      <c r="L66" s="16">
        <v>0.33770159</v>
      </c>
      <c r="M66" s="14">
        <v>11.13758953</v>
      </c>
      <c r="N66" s="16">
        <v>0.36754807</v>
      </c>
      <c r="O66" s="14" t="s">
        <v>582</v>
      </c>
      <c r="P66" s="16" t="s">
        <v>582</v>
      </c>
      <c r="Q66" s="14">
        <v>0</v>
      </c>
      <c r="R66" s="16">
        <v>0</v>
      </c>
      <c r="S66" s="14">
        <v>0</v>
      </c>
      <c r="T66" s="16">
        <v>0</v>
      </c>
      <c r="U66" s="14">
        <v>5.6724061900000002</v>
      </c>
      <c r="V66" s="16">
        <v>0.27882657</v>
      </c>
    </row>
    <row r="67" spans="1:22" x14ac:dyDescent="0.25">
      <c r="A67" s="11" t="s">
        <v>537</v>
      </c>
      <c r="B67" s="13">
        <v>6971</v>
      </c>
      <c r="C67" s="14">
        <f>(607/B67*100)</f>
        <v>8.7075025104002286</v>
      </c>
      <c r="D67" s="15">
        <v>6364</v>
      </c>
      <c r="E67" s="14">
        <v>43.913801650000003</v>
      </c>
      <c r="F67" s="16">
        <v>0.69967237999999998</v>
      </c>
      <c r="G67" s="14">
        <v>28.743410140000002</v>
      </c>
      <c r="H67" s="16">
        <v>0.71555274999999996</v>
      </c>
      <c r="I67" s="14">
        <v>16.854265529999999</v>
      </c>
      <c r="J67" s="16">
        <v>0.56226533000000001</v>
      </c>
      <c r="K67" s="14">
        <v>3.1350837600000001</v>
      </c>
      <c r="L67" s="16">
        <v>0.25084895000000001</v>
      </c>
      <c r="M67" s="14">
        <v>5.4554174499999997</v>
      </c>
      <c r="N67" s="16">
        <v>0.45278626</v>
      </c>
      <c r="O67" s="14" t="s">
        <v>582</v>
      </c>
      <c r="P67" s="16" t="s">
        <v>582</v>
      </c>
      <c r="Q67" s="14">
        <v>0</v>
      </c>
      <c r="R67" s="16">
        <v>0</v>
      </c>
      <c r="S67" s="14">
        <v>0</v>
      </c>
      <c r="T67" s="16">
        <v>0</v>
      </c>
      <c r="U67" s="14">
        <v>1.89802147</v>
      </c>
      <c r="V67" s="16">
        <v>0.20637949999999999</v>
      </c>
    </row>
    <row r="68" spans="1:22" x14ac:dyDescent="0.25">
      <c r="A68" s="11" t="s">
        <v>538</v>
      </c>
      <c r="B68" s="13">
        <v>12083</v>
      </c>
      <c r="C68" s="14">
        <f>(31/B68*100)</f>
        <v>0.2565588016221137</v>
      </c>
      <c r="D68" s="15">
        <v>12052</v>
      </c>
      <c r="E68" s="14">
        <v>39.423585090000003</v>
      </c>
      <c r="F68" s="16">
        <v>0.40951333000000001</v>
      </c>
      <c r="G68" s="14">
        <v>24.859171969999998</v>
      </c>
      <c r="H68" s="16">
        <v>0.39115633</v>
      </c>
      <c r="I68" s="14">
        <v>12.95242681</v>
      </c>
      <c r="J68" s="16">
        <v>0.31914122</v>
      </c>
      <c r="K68" s="14">
        <v>2.92312817</v>
      </c>
      <c r="L68" s="16">
        <v>0.15158552</v>
      </c>
      <c r="M68" s="14">
        <v>14.94500749</v>
      </c>
      <c r="N68" s="16">
        <v>0.29639408</v>
      </c>
      <c r="O68" s="14" t="s">
        <v>582</v>
      </c>
      <c r="P68" s="16" t="s">
        <v>582</v>
      </c>
      <c r="Q68" s="14">
        <v>0</v>
      </c>
      <c r="R68" s="16">
        <v>0</v>
      </c>
      <c r="S68" s="14">
        <v>0</v>
      </c>
      <c r="T68" s="16">
        <v>0</v>
      </c>
      <c r="U68" s="14">
        <v>4.8966804699999997</v>
      </c>
      <c r="V68" s="16">
        <v>0.20275840000000001</v>
      </c>
    </row>
    <row r="69" spans="1:22" x14ac:dyDescent="0.25">
      <c r="A69" s="11" t="s">
        <v>539</v>
      </c>
      <c r="B69" s="13">
        <v>4876</v>
      </c>
      <c r="C69" s="14">
        <f>(0/B69*100)</f>
        <v>0</v>
      </c>
      <c r="D69" s="15">
        <v>4876</v>
      </c>
      <c r="E69" s="14">
        <v>41.279927499999999</v>
      </c>
      <c r="F69" s="16">
        <v>0.97490010999999999</v>
      </c>
      <c r="G69" s="14">
        <v>29.44390048</v>
      </c>
      <c r="H69" s="16">
        <v>0.86579318000000005</v>
      </c>
      <c r="I69" s="14">
        <v>24.518153099999999</v>
      </c>
      <c r="J69" s="16">
        <v>0.80147093000000003</v>
      </c>
      <c r="K69" s="14">
        <v>4.4900230099999998</v>
      </c>
      <c r="L69" s="16">
        <v>0.31809391999999997</v>
      </c>
      <c r="M69" s="14">
        <v>0</v>
      </c>
      <c r="N69" s="16">
        <v>0</v>
      </c>
      <c r="O69" s="14" t="s">
        <v>582</v>
      </c>
      <c r="P69" s="16" t="s">
        <v>582</v>
      </c>
      <c r="Q69" s="14">
        <v>0</v>
      </c>
      <c r="R69" s="16">
        <v>0</v>
      </c>
      <c r="S69" s="14">
        <v>0</v>
      </c>
      <c r="T69" s="16">
        <v>0</v>
      </c>
      <c r="U69" s="14">
        <v>0.26799592</v>
      </c>
      <c r="V69" s="16">
        <v>0.11180936</v>
      </c>
    </row>
    <row r="70" spans="1:22" x14ac:dyDescent="0.25">
      <c r="A70" s="11" t="s">
        <v>540</v>
      </c>
      <c r="B70" s="13">
        <v>6036</v>
      </c>
      <c r="C70" s="14">
        <f>(223/B70*100)</f>
        <v>3.6944996686547382</v>
      </c>
      <c r="D70" s="15">
        <v>5813</v>
      </c>
      <c r="E70" s="14">
        <v>42.566207720000001</v>
      </c>
      <c r="F70" s="16">
        <v>1.0184545199999999</v>
      </c>
      <c r="G70" s="14">
        <v>32.941159110000001</v>
      </c>
      <c r="H70" s="16">
        <v>0.71340203000000002</v>
      </c>
      <c r="I70" s="14">
        <v>14.1698647</v>
      </c>
      <c r="J70" s="16">
        <v>0.58207359000000003</v>
      </c>
      <c r="K70" s="14">
        <v>2.9809187700000002</v>
      </c>
      <c r="L70" s="16">
        <v>0.29863508</v>
      </c>
      <c r="M70" s="14">
        <v>4.3266809899999998</v>
      </c>
      <c r="N70" s="16">
        <v>0.28253083000000001</v>
      </c>
      <c r="O70" s="14" t="s">
        <v>582</v>
      </c>
      <c r="P70" s="16" t="s">
        <v>582</v>
      </c>
      <c r="Q70" s="14">
        <v>0</v>
      </c>
      <c r="R70" s="16">
        <v>0</v>
      </c>
      <c r="S70" s="14">
        <v>0</v>
      </c>
      <c r="T70" s="16">
        <v>0</v>
      </c>
      <c r="U70" s="14">
        <v>3.0151687100000002</v>
      </c>
      <c r="V70" s="16">
        <v>0.28967425000000002</v>
      </c>
    </row>
    <row r="71" spans="1:22" x14ac:dyDescent="0.25">
      <c r="A71" s="11" t="s">
        <v>541</v>
      </c>
      <c r="B71" s="13">
        <v>6115</v>
      </c>
      <c r="C71" s="14">
        <f>(29/B71*100)</f>
        <v>0.47424366312346689</v>
      </c>
      <c r="D71" s="15">
        <v>6086</v>
      </c>
      <c r="E71" s="14">
        <v>45.317065370000002</v>
      </c>
      <c r="F71" s="16">
        <v>0.62785608000000004</v>
      </c>
      <c r="G71" s="14">
        <v>35.928890440000004</v>
      </c>
      <c r="H71" s="16">
        <v>0.6904344</v>
      </c>
      <c r="I71" s="14">
        <v>11.29175708</v>
      </c>
      <c r="J71" s="16">
        <v>0.40247777000000001</v>
      </c>
      <c r="K71" s="14">
        <v>1.5071548100000001</v>
      </c>
      <c r="L71" s="16">
        <v>0.17278201000000001</v>
      </c>
      <c r="M71" s="14">
        <v>5.6789913099999998</v>
      </c>
      <c r="N71" s="16">
        <v>0.27713690000000002</v>
      </c>
      <c r="O71" s="14" t="s">
        <v>582</v>
      </c>
      <c r="P71" s="16" t="s">
        <v>582</v>
      </c>
      <c r="Q71" s="14">
        <v>0</v>
      </c>
      <c r="R71" s="16">
        <v>0</v>
      </c>
      <c r="S71" s="14">
        <v>0</v>
      </c>
      <c r="T71" s="16">
        <v>0</v>
      </c>
      <c r="U71" s="14">
        <v>0.27614098999999998</v>
      </c>
      <c r="V71" s="16">
        <v>6.2110440000000003E-2</v>
      </c>
    </row>
    <row r="72" spans="1:22" x14ac:dyDescent="0.25">
      <c r="A72" s="11" t="s">
        <v>542</v>
      </c>
      <c r="B72" s="13">
        <v>7708</v>
      </c>
      <c r="C72" s="14">
        <f>(5/B72*100)</f>
        <v>6.4867669953295279E-2</v>
      </c>
      <c r="D72" s="15">
        <v>7703</v>
      </c>
      <c r="E72" s="14">
        <v>37.395335600000003</v>
      </c>
      <c r="F72" s="16">
        <v>0.74413932999999999</v>
      </c>
      <c r="G72" s="14">
        <v>34.67130195</v>
      </c>
      <c r="H72" s="16">
        <v>0.71877575999999999</v>
      </c>
      <c r="I72" s="14">
        <v>17.50778184</v>
      </c>
      <c r="J72" s="16">
        <v>0.57066402000000005</v>
      </c>
      <c r="K72" s="14">
        <v>2.0916892599999999</v>
      </c>
      <c r="L72" s="16">
        <v>0.17827482</v>
      </c>
      <c r="M72" s="14">
        <v>8.2003239800000003</v>
      </c>
      <c r="N72" s="16">
        <v>0.96499683000000003</v>
      </c>
      <c r="O72" s="14" t="s">
        <v>582</v>
      </c>
      <c r="P72" s="16" t="s">
        <v>582</v>
      </c>
      <c r="Q72" s="14">
        <v>0</v>
      </c>
      <c r="R72" s="16">
        <v>0</v>
      </c>
      <c r="S72" s="14">
        <v>0</v>
      </c>
      <c r="T72" s="16">
        <v>0</v>
      </c>
      <c r="U72" s="14">
        <v>0.13356738000000001</v>
      </c>
      <c r="V72" s="16">
        <v>3.8763119999999998E-2</v>
      </c>
    </row>
    <row r="73" spans="1:22" x14ac:dyDescent="0.25">
      <c r="A73" s="11" t="s">
        <v>543</v>
      </c>
      <c r="B73" s="13">
        <v>8249</v>
      </c>
      <c r="C73" s="14">
        <f>(178/B73*100)</f>
        <v>2.1578373136137712</v>
      </c>
      <c r="D73" s="15">
        <v>8071</v>
      </c>
      <c r="E73" s="14">
        <v>42.983131090000001</v>
      </c>
      <c r="F73" s="16">
        <v>0.85077431999999997</v>
      </c>
      <c r="G73" s="14">
        <v>25.513730639999999</v>
      </c>
      <c r="H73" s="16">
        <v>0.59573350999999997</v>
      </c>
      <c r="I73" s="14">
        <v>17.43310297</v>
      </c>
      <c r="J73" s="16">
        <v>0.64547153999999995</v>
      </c>
      <c r="K73" s="14">
        <v>1.8517357999999999</v>
      </c>
      <c r="L73" s="16">
        <v>0.19784737999999999</v>
      </c>
      <c r="M73" s="14">
        <v>11.49440102</v>
      </c>
      <c r="N73" s="16">
        <v>0.72258999000000002</v>
      </c>
      <c r="O73" s="14" t="s">
        <v>582</v>
      </c>
      <c r="P73" s="16" t="s">
        <v>582</v>
      </c>
      <c r="Q73" s="14">
        <v>0</v>
      </c>
      <c r="R73" s="16">
        <v>0</v>
      </c>
      <c r="S73" s="14">
        <v>0</v>
      </c>
      <c r="T73" s="16">
        <v>0</v>
      </c>
      <c r="U73" s="14">
        <v>0.72389848000000001</v>
      </c>
      <c r="V73" s="16">
        <v>0.19071276000000001</v>
      </c>
    </row>
    <row r="74" spans="1:22" x14ac:dyDescent="0.25">
      <c r="A74" s="11" t="s">
        <v>544</v>
      </c>
      <c r="B74" s="13">
        <v>4692</v>
      </c>
      <c r="C74" s="14">
        <f>(82/B74*100)</f>
        <v>1.7476555839727195</v>
      </c>
      <c r="D74" s="15">
        <v>4610</v>
      </c>
      <c r="E74" s="14">
        <v>37.840126140000002</v>
      </c>
      <c r="F74" s="16">
        <v>0.81688852000000001</v>
      </c>
      <c r="G74" s="14">
        <v>27.737801869999998</v>
      </c>
      <c r="H74" s="16">
        <v>0.74979245000000005</v>
      </c>
      <c r="I74" s="14">
        <v>20.44514813</v>
      </c>
      <c r="J74" s="16">
        <v>0.61012812000000005</v>
      </c>
      <c r="K74" s="14">
        <v>8.1274944199999997</v>
      </c>
      <c r="L74" s="16">
        <v>0.45546065000000002</v>
      </c>
      <c r="M74" s="14">
        <v>0</v>
      </c>
      <c r="N74" s="16">
        <v>0</v>
      </c>
      <c r="O74" s="14" t="s">
        <v>582</v>
      </c>
      <c r="P74" s="16" t="s">
        <v>582</v>
      </c>
      <c r="Q74" s="14">
        <v>0</v>
      </c>
      <c r="R74" s="16">
        <v>0</v>
      </c>
      <c r="S74" s="14">
        <v>0.18815176</v>
      </c>
      <c r="T74" s="16">
        <v>8.2466789999999998E-2</v>
      </c>
      <c r="U74" s="14">
        <v>5.6612776800000004</v>
      </c>
      <c r="V74" s="16">
        <v>0.37352058999999999</v>
      </c>
    </row>
    <row r="75" spans="1:22" x14ac:dyDescent="0.25">
      <c r="A75" s="11" t="s">
        <v>545</v>
      </c>
      <c r="B75" s="13">
        <v>5375</v>
      </c>
      <c r="C75" s="14">
        <f>(270/B75*100)</f>
        <v>5.0232558139534884</v>
      </c>
      <c r="D75" s="15">
        <v>5105</v>
      </c>
      <c r="E75" s="14">
        <v>31.452270129999999</v>
      </c>
      <c r="F75" s="16">
        <v>0.86866462</v>
      </c>
      <c r="G75" s="14">
        <v>27.28633881</v>
      </c>
      <c r="H75" s="16">
        <v>0.59053164000000002</v>
      </c>
      <c r="I75" s="14">
        <v>21.744465900000002</v>
      </c>
      <c r="J75" s="16">
        <v>0.72538886000000002</v>
      </c>
      <c r="K75" s="14">
        <v>5.3964631399999998</v>
      </c>
      <c r="L75" s="16">
        <v>0.32342734000000001</v>
      </c>
      <c r="M75" s="14">
        <v>8.3152443599999994</v>
      </c>
      <c r="N75" s="16">
        <v>0.72986804999999999</v>
      </c>
      <c r="O75" s="14" t="s">
        <v>582</v>
      </c>
      <c r="P75" s="16" t="s">
        <v>582</v>
      </c>
      <c r="Q75" s="14">
        <v>0</v>
      </c>
      <c r="R75" s="16">
        <v>0</v>
      </c>
      <c r="S75" s="14">
        <v>0</v>
      </c>
      <c r="T75" s="16">
        <v>0</v>
      </c>
      <c r="U75" s="14">
        <v>5.8052176600000003</v>
      </c>
      <c r="V75" s="16">
        <v>0.48480311999999998</v>
      </c>
    </row>
    <row r="76" spans="1:22" x14ac:dyDescent="0.25">
      <c r="A76" s="11" t="s">
        <v>546</v>
      </c>
      <c r="B76" s="13">
        <v>14167</v>
      </c>
      <c r="C76" s="14">
        <f>(234/B76*100)</f>
        <v>1.6517258417449003</v>
      </c>
      <c r="D76" s="15">
        <v>13933</v>
      </c>
      <c r="E76" s="14">
        <v>41.892209680000001</v>
      </c>
      <c r="F76" s="16">
        <v>0.55306816999999997</v>
      </c>
      <c r="G76" s="14">
        <v>26.305457610000001</v>
      </c>
      <c r="H76" s="16">
        <v>0.47965096000000002</v>
      </c>
      <c r="I76" s="14">
        <v>13.61945746</v>
      </c>
      <c r="J76" s="16">
        <v>0.37681076000000002</v>
      </c>
      <c r="K76" s="14">
        <v>3.8011222400000002</v>
      </c>
      <c r="L76" s="16">
        <v>0.22179175000000001</v>
      </c>
      <c r="M76" s="14">
        <v>12.05795764</v>
      </c>
      <c r="N76" s="16">
        <v>0.48523090000000002</v>
      </c>
      <c r="O76" s="14" t="s">
        <v>582</v>
      </c>
      <c r="P76" s="16" t="s">
        <v>582</v>
      </c>
      <c r="Q76" s="14">
        <v>0</v>
      </c>
      <c r="R76" s="16">
        <v>0</v>
      </c>
      <c r="S76" s="14">
        <v>0</v>
      </c>
      <c r="T76" s="16">
        <v>0</v>
      </c>
      <c r="U76" s="14">
        <v>2.32379537</v>
      </c>
      <c r="V76" s="16">
        <v>0.20518597</v>
      </c>
    </row>
    <row r="77" spans="1:22" x14ac:dyDescent="0.25">
      <c r="A77" s="11" t="s">
        <v>547</v>
      </c>
      <c r="B77" s="13">
        <v>6062</v>
      </c>
      <c r="C77" s="14">
        <f>(238/B77*100)</f>
        <v>3.9260969976905313</v>
      </c>
      <c r="D77" s="15">
        <v>5824</v>
      </c>
      <c r="E77" s="14">
        <v>34.251883190000001</v>
      </c>
      <c r="F77" s="16">
        <v>0.71157566000000005</v>
      </c>
      <c r="G77" s="14">
        <v>24.572185879999999</v>
      </c>
      <c r="H77" s="16">
        <v>0.58759645000000005</v>
      </c>
      <c r="I77" s="14">
        <v>15.86730169</v>
      </c>
      <c r="J77" s="16">
        <v>0.61085906000000001</v>
      </c>
      <c r="K77" s="14">
        <v>4.7005088400000004</v>
      </c>
      <c r="L77" s="16">
        <v>0.31035051000000002</v>
      </c>
      <c r="M77" s="14">
        <v>11.597077970000001</v>
      </c>
      <c r="N77" s="16">
        <v>0.60263166000000001</v>
      </c>
      <c r="O77" s="14" t="s">
        <v>582</v>
      </c>
      <c r="P77" s="16" t="s">
        <v>582</v>
      </c>
      <c r="Q77" s="14">
        <v>0</v>
      </c>
      <c r="R77" s="16">
        <v>0</v>
      </c>
      <c r="S77" s="14">
        <v>0</v>
      </c>
      <c r="T77" s="16">
        <v>0</v>
      </c>
      <c r="U77" s="14">
        <v>9.0110424200000008</v>
      </c>
      <c r="V77" s="16">
        <v>0.47738195</v>
      </c>
    </row>
    <row r="78" spans="1:22" x14ac:dyDescent="0.25">
      <c r="A78" s="11" t="s">
        <v>548</v>
      </c>
      <c r="B78" s="13">
        <v>5826</v>
      </c>
      <c r="C78" s="14">
        <f>(0/B78*100)</f>
        <v>0</v>
      </c>
      <c r="D78" s="15">
        <v>5826</v>
      </c>
      <c r="E78" s="14">
        <v>54.259316400000003</v>
      </c>
      <c r="F78" s="16">
        <v>0.98669980999999995</v>
      </c>
      <c r="G78" s="14">
        <v>35.691051729999998</v>
      </c>
      <c r="H78" s="16">
        <v>0.74918974000000005</v>
      </c>
      <c r="I78" s="14">
        <v>8.7457331800000002</v>
      </c>
      <c r="J78" s="16">
        <v>0.45292093</v>
      </c>
      <c r="K78" s="14">
        <v>1.00288146</v>
      </c>
      <c r="L78" s="16">
        <v>0.16621098000000001</v>
      </c>
      <c r="M78" s="14">
        <v>0</v>
      </c>
      <c r="N78" s="16">
        <v>0</v>
      </c>
      <c r="O78" s="14" t="s">
        <v>582</v>
      </c>
      <c r="P78" s="16" t="s">
        <v>582</v>
      </c>
      <c r="Q78" s="14">
        <v>2.4295359999999998E-2</v>
      </c>
      <c r="R78" s="16">
        <v>2.426712E-2</v>
      </c>
      <c r="S78" s="14">
        <v>4.6581480000000001E-2</v>
      </c>
      <c r="T78" s="16">
        <v>2.7105480000000001E-2</v>
      </c>
      <c r="U78" s="14">
        <v>0.23014039</v>
      </c>
      <c r="V78" s="16">
        <v>7.6441239999999994E-2</v>
      </c>
    </row>
    <row r="79" spans="1:22" ht="24.95" customHeight="1" x14ac:dyDescent="0.25">
      <c r="A79" s="11" t="s">
        <v>549</v>
      </c>
      <c r="B79" s="13">
        <v>1657</v>
      </c>
      <c r="C79" s="14">
        <f>(41/B79*100)</f>
        <v>2.4743512371756187</v>
      </c>
      <c r="D79" s="15">
        <v>1616</v>
      </c>
      <c r="E79" s="14">
        <v>40.585095000000003</v>
      </c>
      <c r="F79" s="16">
        <v>1.75178827</v>
      </c>
      <c r="G79" s="14">
        <v>30.82906251</v>
      </c>
      <c r="H79" s="16">
        <v>1.4769623199999999</v>
      </c>
      <c r="I79" s="14">
        <v>18.948931269999999</v>
      </c>
      <c r="J79" s="16">
        <v>1.1921809699999999</v>
      </c>
      <c r="K79" s="14">
        <v>7.9768306000000004</v>
      </c>
      <c r="L79" s="16">
        <v>1.05271443</v>
      </c>
      <c r="M79" s="14">
        <v>0</v>
      </c>
      <c r="N79" s="16">
        <v>0</v>
      </c>
      <c r="O79" s="14" t="s">
        <v>582</v>
      </c>
      <c r="P79" s="16" t="s">
        <v>582</v>
      </c>
      <c r="Q79" s="14">
        <v>0</v>
      </c>
      <c r="R79" s="16">
        <v>0</v>
      </c>
      <c r="S79" s="14">
        <v>2.83839E-2</v>
      </c>
      <c r="T79" s="16">
        <v>2.727048E-2</v>
      </c>
      <c r="U79" s="14">
        <v>1.6316967200000001</v>
      </c>
      <c r="V79" s="16">
        <v>0.34122595</v>
      </c>
    </row>
    <row r="80" spans="1:22" x14ac:dyDescent="0.25">
      <c r="A80" s="11" t="s">
        <v>550</v>
      </c>
      <c r="B80" s="13">
        <v>7841</v>
      </c>
      <c r="C80" s="14">
        <f>(0/B80*100)</f>
        <v>0</v>
      </c>
      <c r="D80" s="15">
        <v>7841</v>
      </c>
      <c r="E80" s="14">
        <v>52.946066479999999</v>
      </c>
      <c r="F80" s="16">
        <v>0.90833286999999996</v>
      </c>
      <c r="G80" s="14">
        <v>34.978161579999998</v>
      </c>
      <c r="H80" s="16">
        <v>0.78615767999999997</v>
      </c>
      <c r="I80" s="14">
        <v>10.29651499</v>
      </c>
      <c r="J80" s="16">
        <v>0.49608581000000002</v>
      </c>
      <c r="K80" s="14">
        <v>1.6402993800000001</v>
      </c>
      <c r="L80" s="16">
        <v>0.19223676000000001</v>
      </c>
      <c r="M80" s="14">
        <v>0</v>
      </c>
      <c r="N80" s="16">
        <v>0</v>
      </c>
      <c r="O80" s="14" t="s">
        <v>582</v>
      </c>
      <c r="P80" s="16" t="s">
        <v>582</v>
      </c>
      <c r="Q80" s="14">
        <v>0</v>
      </c>
      <c r="R80" s="16">
        <v>0</v>
      </c>
      <c r="S80" s="14">
        <v>0</v>
      </c>
      <c r="T80" s="16">
        <v>0</v>
      </c>
      <c r="U80" s="14">
        <v>0.13895757</v>
      </c>
      <c r="V80" s="16">
        <v>6.7759529999999998E-2</v>
      </c>
    </row>
    <row r="81" spans="1:22" x14ac:dyDescent="0.25">
      <c r="A81" s="19" t="s">
        <v>551</v>
      </c>
      <c r="B81" s="13">
        <v>8861</v>
      </c>
      <c r="C81" s="14">
        <f>(82/B81*100)</f>
        <v>0.92540345333483809</v>
      </c>
      <c r="D81" s="15">
        <v>8779</v>
      </c>
      <c r="E81" s="14">
        <v>46.287699689999997</v>
      </c>
      <c r="F81" s="16">
        <v>0.99715335000000005</v>
      </c>
      <c r="G81" s="14">
        <v>29.2032785</v>
      </c>
      <c r="H81" s="16">
        <v>0.73984773999999998</v>
      </c>
      <c r="I81" s="14">
        <v>12.52799716</v>
      </c>
      <c r="J81" s="16">
        <v>0.65562688999999996</v>
      </c>
      <c r="K81" s="14">
        <v>1.00735872</v>
      </c>
      <c r="L81" s="16">
        <v>0.15331761999999999</v>
      </c>
      <c r="M81" s="14">
        <v>10.527882139999999</v>
      </c>
      <c r="N81" s="16">
        <v>0.71885993999999998</v>
      </c>
      <c r="O81" s="14" t="s">
        <v>582</v>
      </c>
      <c r="P81" s="16" t="s">
        <v>582</v>
      </c>
      <c r="Q81" s="14">
        <v>0</v>
      </c>
      <c r="R81" s="16">
        <v>0</v>
      </c>
      <c r="S81" s="14">
        <v>0</v>
      </c>
      <c r="T81" s="16">
        <v>0</v>
      </c>
      <c r="U81" s="14">
        <v>0.44578380000000001</v>
      </c>
      <c r="V81" s="16">
        <v>8.5962839999999999E-2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(627/B7*100)</f>
        <v>4.315209910529938</v>
      </c>
      <c r="D7" s="15">
        <v>13903</v>
      </c>
      <c r="E7" s="14">
        <v>43.360920919999998</v>
      </c>
      <c r="F7" s="16">
        <v>0.61724389000000002</v>
      </c>
      <c r="G7" s="14">
        <v>25.94717979</v>
      </c>
      <c r="H7" s="16">
        <v>0.48392606999999999</v>
      </c>
      <c r="I7" s="14">
        <v>11.025228269999999</v>
      </c>
      <c r="J7" s="16">
        <v>0.36241917000000001</v>
      </c>
      <c r="K7" s="14">
        <v>2.5060477300000001</v>
      </c>
      <c r="L7" s="16">
        <v>0.15883597999999999</v>
      </c>
      <c r="M7" s="14">
        <v>14.76909867</v>
      </c>
      <c r="N7" s="16">
        <v>0.49979004999999999</v>
      </c>
      <c r="O7" s="14" t="s">
        <v>582</v>
      </c>
      <c r="P7" s="16" t="s">
        <v>582</v>
      </c>
      <c r="Q7" s="14">
        <v>0</v>
      </c>
      <c r="R7" s="16">
        <v>0</v>
      </c>
      <c r="S7" s="14">
        <v>0</v>
      </c>
      <c r="T7" s="16">
        <v>0</v>
      </c>
      <c r="U7" s="14">
        <v>2.3915246200000002</v>
      </c>
      <c r="V7" s="16">
        <v>0.16925082</v>
      </c>
    </row>
    <row r="8" spans="1:22" x14ac:dyDescent="0.25">
      <c r="A8" s="11" t="s">
        <v>478</v>
      </c>
      <c r="B8" s="13">
        <v>7007</v>
      </c>
      <c r="C8" s="14">
        <f>(84/B8*100)</f>
        <v>1.1988011988011988</v>
      </c>
      <c r="D8" s="15">
        <v>6923</v>
      </c>
      <c r="E8" s="14">
        <v>13.29356248</v>
      </c>
      <c r="F8" s="16">
        <v>0.57267539000000001</v>
      </c>
      <c r="G8" s="14">
        <v>18.382269969999999</v>
      </c>
      <c r="H8" s="16">
        <v>0.53106485999999997</v>
      </c>
      <c r="I8" s="14">
        <v>23.135320350000001</v>
      </c>
      <c r="J8" s="16">
        <v>0.61227222999999997</v>
      </c>
      <c r="K8" s="14">
        <v>24.51596361</v>
      </c>
      <c r="L8" s="16">
        <v>0.87948104000000005</v>
      </c>
      <c r="M8" s="14">
        <v>16.926851419999998</v>
      </c>
      <c r="N8" s="16">
        <v>0.87595875000000001</v>
      </c>
      <c r="O8" s="14" t="s">
        <v>582</v>
      </c>
      <c r="P8" s="16" t="s">
        <v>582</v>
      </c>
      <c r="Q8" s="14">
        <v>0</v>
      </c>
      <c r="R8" s="16">
        <v>0</v>
      </c>
      <c r="S8" s="14">
        <v>0</v>
      </c>
      <c r="T8" s="16">
        <v>0</v>
      </c>
      <c r="U8" s="14">
        <v>3.7460321799999998</v>
      </c>
      <c r="V8" s="16">
        <v>0.29600439000000001</v>
      </c>
    </row>
    <row r="9" spans="1:22" x14ac:dyDescent="0.25">
      <c r="A9" s="11" t="s">
        <v>479</v>
      </c>
      <c r="B9" s="13">
        <v>9651</v>
      </c>
      <c r="C9" s="14">
        <f>(674/B9*100)</f>
        <v>6.9837322557247949</v>
      </c>
      <c r="D9" s="15">
        <v>8977</v>
      </c>
      <c r="E9" s="14">
        <v>25.17679674</v>
      </c>
      <c r="F9" s="16">
        <v>0.68271965999999995</v>
      </c>
      <c r="G9" s="14">
        <v>25.07059293</v>
      </c>
      <c r="H9" s="16">
        <v>0.48930161</v>
      </c>
      <c r="I9" s="14">
        <v>24.99355173</v>
      </c>
      <c r="J9" s="16">
        <v>0.50975724</v>
      </c>
      <c r="K9" s="14">
        <v>14.774010730000001</v>
      </c>
      <c r="L9" s="16">
        <v>0.52874277000000003</v>
      </c>
      <c r="M9" s="14">
        <v>5.2556716400000001</v>
      </c>
      <c r="N9" s="16">
        <v>0.40264875</v>
      </c>
      <c r="O9" s="14" t="s">
        <v>582</v>
      </c>
      <c r="P9" s="16" t="s">
        <v>582</v>
      </c>
      <c r="Q9" s="14">
        <v>0</v>
      </c>
      <c r="R9" s="16">
        <v>0</v>
      </c>
      <c r="S9" s="14">
        <v>0</v>
      </c>
      <c r="T9" s="16">
        <v>0</v>
      </c>
      <c r="U9" s="14">
        <v>4.7293762399999997</v>
      </c>
      <c r="V9" s="16">
        <v>0.28796269000000002</v>
      </c>
    </row>
    <row r="10" spans="1:22" x14ac:dyDescent="0.25">
      <c r="A10" s="11" t="s">
        <v>480</v>
      </c>
      <c r="B10" s="13">
        <v>20058</v>
      </c>
      <c r="C10" s="14">
        <f>(550/B10*100)</f>
        <v>2.7420480606241897</v>
      </c>
      <c r="D10" s="15">
        <v>19508</v>
      </c>
      <c r="E10" s="14">
        <v>49.91032354</v>
      </c>
      <c r="F10" s="16">
        <v>0.75087996000000001</v>
      </c>
      <c r="G10" s="14">
        <v>25.891879679999999</v>
      </c>
      <c r="H10" s="16">
        <v>0.45422841000000003</v>
      </c>
      <c r="I10" s="14">
        <v>11.17624414</v>
      </c>
      <c r="J10" s="16">
        <v>0.42027512</v>
      </c>
      <c r="K10" s="14">
        <v>3.4665412600000001</v>
      </c>
      <c r="L10" s="16">
        <v>0.21297156</v>
      </c>
      <c r="M10" s="14">
        <v>7.61047545</v>
      </c>
      <c r="N10" s="16">
        <v>0.36816971999999998</v>
      </c>
      <c r="O10" s="14" t="s">
        <v>582</v>
      </c>
      <c r="P10" s="16" t="s">
        <v>582</v>
      </c>
      <c r="Q10" s="14">
        <v>0</v>
      </c>
      <c r="R10" s="16">
        <v>0</v>
      </c>
      <c r="S10" s="14">
        <v>0</v>
      </c>
      <c r="T10" s="16">
        <v>0</v>
      </c>
      <c r="U10" s="14">
        <v>1.94453593</v>
      </c>
      <c r="V10" s="16">
        <v>0.22507172</v>
      </c>
    </row>
    <row r="11" spans="1:22" x14ac:dyDescent="0.25">
      <c r="A11" s="11" t="s">
        <v>481</v>
      </c>
      <c r="B11" s="13">
        <v>7053</v>
      </c>
      <c r="C11" s="14">
        <f>(125/B11*100)</f>
        <v>1.7722954771019424</v>
      </c>
      <c r="D11" s="15">
        <v>6928</v>
      </c>
      <c r="E11" s="14">
        <v>46.596450619999999</v>
      </c>
      <c r="F11" s="16">
        <v>0.87226764000000001</v>
      </c>
      <c r="G11" s="14">
        <v>26.455784220000002</v>
      </c>
      <c r="H11" s="16">
        <v>0.62851239000000003</v>
      </c>
      <c r="I11" s="14">
        <v>11.63935611</v>
      </c>
      <c r="J11" s="16">
        <v>0.44925335999999999</v>
      </c>
      <c r="K11" s="14">
        <v>1.8222357300000001</v>
      </c>
      <c r="L11" s="16">
        <v>0.19487185000000001</v>
      </c>
      <c r="M11" s="14">
        <v>10.503406999999999</v>
      </c>
      <c r="N11" s="16">
        <v>0.57344476</v>
      </c>
      <c r="O11" s="14" t="s">
        <v>582</v>
      </c>
      <c r="P11" s="16" t="s">
        <v>582</v>
      </c>
      <c r="Q11" s="14">
        <v>0</v>
      </c>
      <c r="R11" s="16">
        <v>0</v>
      </c>
      <c r="S11" s="14">
        <v>0</v>
      </c>
      <c r="T11" s="16">
        <v>0</v>
      </c>
      <c r="U11" s="14">
        <v>2.98276633</v>
      </c>
      <c r="V11" s="16">
        <v>0.28971217999999999</v>
      </c>
    </row>
    <row r="12" spans="1:22" x14ac:dyDescent="0.25">
      <c r="A12" s="11" t="s">
        <v>482</v>
      </c>
      <c r="B12" s="13">
        <v>6894</v>
      </c>
      <c r="C12" s="14">
        <f>(59/B12*100)</f>
        <v>0.85581665216129965</v>
      </c>
      <c r="D12" s="15">
        <v>6835</v>
      </c>
      <c r="E12" s="14">
        <v>18.883328160000001</v>
      </c>
      <c r="F12" s="16">
        <v>0.62535496000000002</v>
      </c>
      <c r="G12" s="14">
        <v>26.920035460000001</v>
      </c>
      <c r="H12" s="16">
        <v>0.72775391</v>
      </c>
      <c r="I12" s="14">
        <v>30.009633829999999</v>
      </c>
      <c r="J12" s="16">
        <v>0.83114805000000003</v>
      </c>
      <c r="K12" s="14">
        <v>17.6403325</v>
      </c>
      <c r="L12" s="16">
        <v>0.65180830999999995</v>
      </c>
      <c r="M12" s="14">
        <v>3.9779236600000001</v>
      </c>
      <c r="N12" s="16">
        <v>0.38596943</v>
      </c>
      <c r="O12" s="14" t="s">
        <v>582</v>
      </c>
      <c r="P12" s="16" t="s">
        <v>582</v>
      </c>
      <c r="Q12" s="14">
        <v>0</v>
      </c>
      <c r="R12" s="16">
        <v>0</v>
      </c>
      <c r="S12" s="14">
        <v>0</v>
      </c>
      <c r="T12" s="16">
        <v>0</v>
      </c>
      <c r="U12" s="14">
        <v>2.5687463799999999</v>
      </c>
      <c r="V12" s="16">
        <v>0.35662688999999997</v>
      </c>
    </row>
    <row r="13" spans="1:22" x14ac:dyDescent="0.25">
      <c r="A13" s="11" t="s">
        <v>483</v>
      </c>
      <c r="B13" s="13">
        <v>7161</v>
      </c>
      <c r="C13" s="14">
        <f>(172/B13*100)</f>
        <v>2.4018991760927246</v>
      </c>
      <c r="D13" s="15">
        <v>6989</v>
      </c>
      <c r="E13" s="14">
        <v>42.671145860000003</v>
      </c>
      <c r="F13" s="16">
        <v>0.86683063000000005</v>
      </c>
      <c r="G13" s="14">
        <v>35.433867640000003</v>
      </c>
      <c r="H13" s="16">
        <v>0.65688139000000001</v>
      </c>
      <c r="I13" s="14">
        <v>13.59000277</v>
      </c>
      <c r="J13" s="16">
        <v>0.57893101999999996</v>
      </c>
      <c r="K13" s="14">
        <v>3.1457476999999998</v>
      </c>
      <c r="L13" s="16">
        <v>0.26819941000000003</v>
      </c>
      <c r="M13" s="14">
        <v>3.2396209499999999</v>
      </c>
      <c r="N13" s="16">
        <v>0.39380388</v>
      </c>
      <c r="O13" s="14" t="s">
        <v>582</v>
      </c>
      <c r="P13" s="16" t="s">
        <v>582</v>
      </c>
      <c r="Q13" s="14">
        <v>0</v>
      </c>
      <c r="R13" s="16">
        <v>0</v>
      </c>
      <c r="S13" s="14">
        <v>0</v>
      </c>
      <c r="T13" s="16">
        <v>0</v>
      </c>
      <c r="U13" s="14">
        <v>1.91961509</v>
      </c>
      <c r="V13" s="16">
        <v>0.23700512000000001</v>
      </c>
    </row>
    <row r="14" spans="1:22" x14ac:dyDescent="0.25">
      <c r="A14" s="11" t="s">
        <v>484</v>
      </c>
      <c r="B14" s="13">
        <v>5587</v>
      </c>
      <c r="C14" s="14">
        <f>(79/B14*100)</f>
        <v>1.4139967782351888</v>
      </c>
      <c r="D14" s="15">
        <v>5508</v>
      </c>
      <c r="E14" s="14">
        <v>37.673233179999997</v>
      </c>
      <c r="F14" s="16">
        <v>0.84988757000000004</v>
      </c>
      <c r="G14" s="14">
        <v>33.769786660000001</v>
      </c>
      <c r="H14" s="16">
        <v>0.67335623</v>
      </c>
      <c r="I14" s="14">
        <v>18.540022749999999</v>
      </c>
      <c r="J14" s="16">
        <v>0.66671641999999998</v>
      </c>
      <c r="K14" s="14">
        <v>6.1957424999999997</v>
      </c>
      <c r="L14" s="16">
        <v>0.33557646000000002</v>
      </c>
      <c r="M14" s="14">
        <v>2.43798673</v>
      </c>
      <c r="N14" s="16">
        <v>0.23125158000000001</v>
      </c>
      <c r="O14" s="14" t="s">
        <v>582</v>
      </c>
      <c r="P14" s="16" t="s">
        <v>582</v>
      </c>
      <c r="Q14" s="14">
        <v>0</v>
      </c>
      <c r="R14" s="16">
        <v>0</v>
      </c>
      <c r="S14" s="14">
        <v>0</v>
      </c>
      <c r="T14" s="16">
        <v>0</v>
      </c>
      <c r="U14" s="14">
        <v>1.3832281900000001</v>
      </c>
      <c r="V14" s="16">
        <v>0.15397553999999999</v>
      </c>
    </row>
    <row r="15" spans="1:22" x14ac:dyDescent="0.25">
      <c r="A15" s="11" t="s">
        <v>485</v>
      </c>
      <c r="B15" s="13">
        <v>5882</v>
      </c>
      <c r="C15" s="14">
        <f>(74/B15*100)</f>
        <v>1.2580754845290718</v>
      </c>
      <c r="D15" s="15">
        <v>5808</v>
      </c>
      <c r="E15" s="14">
        <v>49.143836450000002</v>
      </c>
      <c r="F15" s="16">
        <v>0.83338350999999999</v>
      </c>
      <c r="G15" s="14">
        <v>33.841264129999999</v>
      </c>
      <c r="H15" s="16">
        <v>0.59555687999999996</v>
      </c>
      <c r="I15" s="14">
        <v>10.20369618</v>
      </c>
      <c r="J15" s="16">
        <v>0.47963971999999999</v>
      </c>
      <c r="K15" s="14">
        <v>2.5896958699999999</v>
      </c>
      <c r="L15" s="16">
        <v>0.26811160000000001</v>
      </c>
      <c r="M15" s="14">
        <v>1.56966776</v>
      </c>
      <c r="N15" s="16">
        <v>0.19308157000000001</v>
      </c>
      <c r="O15" s="14" t="s">
        <v>582</v>
      </c>
      <c r="P15" s="16" t="s">
        <v>582</v>
      </c>
      <c r="Q15" s="14">
        <v>0</v>
      </c>
      <c r="R15" s="16">
        <v>0</v>
      </c>
      <c r="S15" s="14">
        <v>0</v>
      </c>
      <c r="T15" s="16">
        <v>0</v>
      </c>
      <c r="U15" s="14">
        <v>2.6518396200000001</v>
      </c>
      <c r="V15" s="16">
        <v>0.28419162999999997</v>
      </c>
    </row>
    <row r="16" spans="1:22" x14ac:dyDescent="0.25">
      <c r="A16" s="11" t="s">
        <v>486</v>
      </c>
      <c r="B16" s="13">
        <v>6108</v>
      </c>
      <c r="C16" s="14">
        <f>(127/B16*100)</f>
        <v>2.0792403405370008</v>
      </c>
      <c r="D16" s="15">
        <v>5981</v>
      </c>
      <c r="E16" s="14">
        <v>29.44949845</v>
      </c>
      <c r="F16" s="16">
        <v>0.69787151000000003</v>
      </c>
      <c r="G16" s="14">
        <v>30.897206829999998</v>
      </c>
      <c r="H16" s="16">
        <v>0.57389389000000002</v>
      </c>
      <c r="I16" s="14">
        <v>19.94931725</v>
      </c>
      <c r="J16" s="16">
        <v>0.71527430999999997</v>
      </c>
      <c r="K16" s="14">
        <v>8.3638299499999995</v>
      </c>
      <c r="L16" s="16">
        <v>0.39548961999999999</v>
      </c>
      <c r="M16" s="14">
        <v>7.79468081</v>
      </c>
      <c r="N16" s="16">
        <v>0.68962089999999998</v>
      </c>
      <c r="O16" s="14" t="s">
        <v>582</v>
      </c>
      <c r="P16" s="16" t="s">
        <v>582</v>
      </c>
      <c r="Q16" s="14">
        <v>0</v>
      </c>
      <c r="R16" s="16">
        <v>0</v>
      </c>
      <c r="S16" s="14">
        <v>0</v>
      </c>
      <c r="T16" s="16">
        <v>0</v>
      </c>
      <c r="U16" s="14">
        <v>3.5454667099999999</v>
      </c>
      <c r="V16" s="16">
        <v>0.32485501</v>
      </c>
    </row>
    <row r="17" spans="1:22" x14ac:dyDescent="0.25">
      <c r="A17" s="11" t="s">
        <v>487</v>
      </c>
      <c r="B17" s="13">
        <v>6504</v>
      </c>
      <c r="C17" s="14">
        <f>(1512/B17*100)</f>
        <v>23.247232472324722</v>
      </c>
      <c r="D17" s="15">
        <v>4992</v>
      </c>
      <c r="E17" s="14">
        <v>17.042967619999999</v>
      </c>
      <c r="F17" s="16">
        <v>0.61880983000000001</v>
      </c>
      <c r="G17" s="14">
        <v>26.876080959999999</v>
      </c>
      <c r="H17" s="16">
        <v>0.70305496000000001</v>
      </c>
      <c r="I17" s="14">
        <v>26.741683200000001</v>
      </c>
      <c r="J17" s="16">
        <v>0.73449494999999998</v>
      </c>
      <c r="K17" s="14">
        <v>18.250539490000001</v>
      </c>
      <c r="L17" s="16">
        <v>0.72544618000000005</v>
      </c>
      <c r="M17" s="14">
        <v>4.4773136300000003</v>
      </c>
      <c r="N17" s="16">
        <v>0.60767296000000004</v>
      </c>
      <c r="O17" s="14" t="s">
        <v>582</v>
      </c>
      <c r="P17" s="16" t="s">
        <v>582</v>
      </c>
      <c r="Q17" s="14">
        <v>0</v>
      </c>
      <c r="R17" s="16">
        <v>0</v>
      </c>
      <c r="S17" s="14">
        <v>0</v>
      </c>
      <c r="T17" s="16">
        <v>0</v>
      </c>
      <c r="U17" s="14">
        <v>6.6114151000000003</v>
      </c>
      <c r="V17" s="16">
        <v>0.44250281000000002</v>
      </c>
    </row>
    <row r="18" spans="1:22" x14ac:dyDescent="0.25">
      <c r="A18" s="11" t="s">
        <v>488</v>
      </c>
      <c r="B18" s="13">
        <v>5532</v>
      </c>
      <c r="C18" s="14">
        <f>(30/B18*100)</f>
        <v>0.54229934924078094</v>
      </c>
      <c r="D18" s="15">
        <v>5502</v>
      </c>
      <c r="E18" s="14">
        <v>45.775490060000003</v>
      </c>
      <c r="F18" s="16">
        <v>1.00723133</v>
      </c>
      <c r="G18" s="14">
        <v>26.74483691</v>
      </c>
      <c r="H18" s="16">
        <v>0.56662034999999999</v>
      </c>
      <c r="I18" s="14">
        <v>15.24482212</v>
      </c>
      <c r="J18" s="16">
        <v>0.59284884999999998</v>
      </c>
      <c r="K18" s="14">
        <v>5.3116899799999997</v>
      </c>
      <c r="L18" s="16">
        <v>0.42981103999999998</v>
      </c>
      <c r="M18" s="14">
        <v>4.1578188100000002</v>
      </c>
      <c r="N18" s="16">
        <v>0.35343242000000002</v>
      </c>
      <c r="O18" s="14" t="s">
        <v>582</v>
      </c>
      <c r="P18" s="16" t="s">
        <v>582</v>
      </c>
      <c r="Q18" s="14">
        <v>0</v>
      </c>
      <c r="R18" s="16">
        <v>0</v>
      </c>
      <c r="S18" s="14">
        <v>0</v>
      </c>
      <c r="T18" s="16">
        <v>0</v>
      </c>
      <c r="U18" s="14">
        <v>2.7653421200000001</v>
      </c>
      <c r="V18" s="16">
        <v>0.37758027</v>
      </c>
    </row>
    <row r="19" spans="1:22" x14ac:dyDescent="0.25">
      <c r="A19" s="11" t="s">
        <v>489</v>
      </c>
      <c r="B19" s="13">
        <v>5658</v>
      </c>
      <c r="C19" s="14">
        <f>(221/B19*100)</f>
        <v>3.9059738423471191</v>
      </c>
      <c r="D19" s="15">
        <v>5437</v>
      </c>
      <c r="E19" s="14">
        <v>21.253850509999999</v>
      </c>
      <c r="F19" s="16">
        <v>0.69478393999999999</v>
      </c>
      <c r="G19" s="14">
        <v>25.33750581</v>
      </c>
      <c r="H19" s="16">
        <v>0.81180052000000003</v>
      </c>
      <c r="I19" s="14">
        <v>22.015528360000001</v>
      </c>
      <c r="J19" s="16">
        <v>0.68067451999999995</v>
      </c>
      <c r="K19" s="14">
        <v>14.07938731</v>
      </c>
      <c r="L19" s="16">
        <v>0.65596783999999997</v>
      </c>
      <c r="M19" s="14">
        <v>14.312986889999999</v>
      </c>
      <c r="N19" s="16">
        <v>1.29438081</v>
      </c>
      <c r="O19" s="14" t="s">
        <v>582</v>
      </c>
      <c r="P19" s="16" t="s">
        <v>582</v>
      </c>
      <c r="Q19" s="14">
        <v>0</v>
      </c>
      <c r="R19" s="16">
        <v>0</v>
      </c>
      <c r="S19" s="14">
        <v>0</v>
      </c>
      <c r="T19" s="16">
        <v>0</v>
      </c>
      <c r="U19" s="14">
        <v>3.0007411099999999</v>
      </c>
      <c r="V19" s="16">
        <v>0.30069296000000001</v>
      </c>
    </row>
    <row r="20" spans="1:22" x14ac:dyDescent="0.25">
      <c r="A20" s="11" t="s">
        <v>490</v>
      </c>
      <c r="B20" s="13">
        <v>3371</v>
      </c>
      <c r="C20" s="14">
        <f>(75/B20*100)</f>
        <v>2.2248590922574905</v>
      </c>
      <c r="D20" s="15">
        <v>3296</v>
      </c>
      <c r="E20" s="14">
        <v>49.261136030000003</v>
      </c>
      <c r="F20" s="16">
        <v>0.81035703999999997</v>
      </c>
      <c r="G20" s="14">
        <v>27.203630019999999</v>
      </c>
      <c r="H20" s="16">
        <v>0.72192645</v>
      </c>
      <c r="I20" s="14">
        <v>11.58668205</v>
      </c>
      <c r="J20" s="16">
        <v>0.56949738999999999</v>
      </c>
      <c r="K20" s="14">
        <v>3.14198931</v>
      </c>
      <c r="L20" s="16">
        <v>0.31063603000000001</v>
      </c>
      <c r="M20" s="14">
        <v>7.3078253999999996</v>
      </c>
      <c r="N20" s="16">
        <v>0.35115152999999999</v>
      </c>
      <c r="O20" s="14" t="s">
        <v>582</v>
      </c>
      <c r="P20" s="16" t="s">
        <v>582</v>
      </c>
      <c r="Q20" s="14">
        <v>0</v>
      </c>
      <c r="R20" s="16">
        <v>0</v>
      </c>
      <c r="S20" s="14">
        <v>0</v>
      </c>
      <c r="T20" s="16">
        <v>0</v>
      </c>
      <c r="U20" s="14">
        <v>1.4987371899999999</v>
      </c>
      <c r="V20" s="16">
        <v>0.22128399000000001</v>
      </c>
    </row>
    <row r="21" spans="1:22" x14ac:dyDescent="0.25">
      <c r="A21" s="11" t="s">
        <v>491</v>
      </c>
      <c r="B21" s="13">
        <v>5741</v>
      </c>
      <c r="C21" s="14">
        <f>(49/B21*100)</f>
        <v>0.85350984149102949</v>
      </c>
      <c r="D21" s="15">
        <v>5692</v>
      </c>
      <c r="E21" s="14">
        <v>41.21606543</v>
      </c>
      <c r="F21" s="16">
        <v>0.95298751999999998</v>
      </c>
      <c r="G21" s="14">
        <v>28.25057361</v>
      </c>
      <c r="H21" s="16">
        <v>0.65196394999999996</v>
      </c>
      <c r="I21" s="14">
        <v>15.211905829999999</v>
      </c>
      <c r="J21" s="16">
        <v>0.66379454999999998</v>
      </c>
      <c r="K21" s="14">
        <v>5.1676816700000003</v>
      </c>
      <c r="L21" s="16">
        <v>0.40345882</v>
      </c>
      <c r="M21" s="14">
        <v>9.1518089899999993</v>
      </c>
      <c r="N21" s="16">
        <v>0.86699943000000002</v>
      </c>
      <c r="O21" s="14" t="s">
        <v>582</v>
      </c>
      <c r="P21" s="16" t="s">
        <v>582</v>
      </c>
      <c r="Q21" s="14">
        <v>0</v>
      </c>
      <c r="R21" s="16">
        <v>0</v>
      </c>
      <c r="S21" s="14">
        <v>0</v>
      </c>
      <c r="T21" s="16">
        <v>0</v>
      </c>
      <c r="U21" s="14">
        <v>1.00196448</v>
      </c>
      <c r="V21" s="16">
        <v>0.14789585999999999</v>
      </c>
    </row>
    <row r="22" spans="1:22" x14ac:dyDescent="0.25">
      <c r="A22" s="11" t="s">
        <v>492</v>
      </c>
      <c r="B22" s="13">
        <v>6598</v>
      </c>
      <c r="C22" s="14">
        <f>(36/B22*100)</f>
        <v>0.54561988481357981</v>
      </c>
      <c r="D22" s="15">
        <v>6562</v>
      </c>
      <c r="E22" s="14">
        <v>28.305493200000001</v>
      </c>
      <c r="F22" s="16">
        <v>0.72099418999999998</v>
      </c>
      <c r="G22" s="14">
        <v>22.940509630000001</v>
      </c>
      <c r="H22" s="16">
        <v>0.66645471000000001</v>
      </c>
      <c r="I22" s="14">
        <v>18.75633337</v>
      </c>
      <c r="J22" s="16">
        <v>0.68738909999999998</v>
      </c>
      <c r="K22" s="14">
        <v>7.7153531800000001</v>
      </c>
      <c r="L22" s="16">
        <v>0.51320494000000005</v>
      </c>
      <c r="M22" s="14">
        <v>9.6357328800000008</v>
      </c>
      <c r="N22" s="16">
        <v>1.12815664</v>
      </c>
      <c r="O22" s="14" t="s">
        <v>582</v>
      </c>
      <c r="P22" s="16" t="s">
        <v>582</v>
      </c>
      <c r="Q22" s="14">
        <v>10.284631389999999</v>
      </c>
      <c r="R22" s="16">
        <v>1.32922729</v>
      </c>
      <c r="S22" s="14">
        <v>0</v>
      </c>
      <c r="T22" s="16">
        <v>0</v>
      </c>
      <c r="U22" s="14">
        <v>2.3619463500000002</v>
      </c>
      <c r="V22" s="16">
        <v>0.23801721000000001</v>
      </c>
    </row>
    <row r="23" spans="1:22" x14ac:dyDescent="0.25">
      <c r="A23" s="11" t="s">
        <v>493</v>
      </c>
      <c r="B23" s="13">
        <v>11583</v>
      </c>
      <c r="C23" s="14">
        <f>(243/B23*100)</f>
        <v>2.0979020979020979</v>
      </c>
      <c r="D23" s="15">
        <v>11340</v>
      </c>
      <c r="E23" s="14">
        <v>30.02320976</v>
      </c>
      <c r="F23" s="16">
        <v>0.69324956000000004</v>
      </c>
      <c r="G23" s="14">
        <v>35.137850739999998</v>
      </c>
      <c r="H23" s="16">
        <v>0.71304089999999998</v>
      </c>
      <c r="I23" s="14">
        <v>20.003791329999999</v>
      </c>
      <c r="J23" s="16">
        <v>0.46237240000000002</v>
      </c>
      <c r="K23" s="14">
        <v>5.6134826499999999</v>
      </c>
      <c r="L23" s="16">
        <v>0.39738699999999999</v>
      </c>
      <c r="M23" s="14">
        <v>7.1903208799999998</v>
      </c>
      <c r="N23" s="16">
        <v>0.42244858000000002</v>
      </c>
      <c r="O23" s="14" t="s">
        <v>582</v>
      </c>
      <c r="P23" s="16" t="s">
        <v>582</v>
      </c>
      <c r="Q23" s="14">
        <v>0</v>
      </c>
      <c r="R23" s="16">
        <v>0</v>
      </c>
      <c r="S23" s="14">
        <v>0</v>
      </c>
      <c r="T23" s="16">
        <v>0</v>
      </c>
      <c r="U23" s="14">
        <v>2.0313446399999999</v>
      </c>
      <c r="V23" s="16">
        <v>0.22068156999999999</v>
      </c>
    </row>
    <row r="24" spans="1:22" x14ac:dyDescent="0.25">
      <c r="A24" s="11" t="s">
        <v>494</v>
      </c>
      <c r="B24" s="13">
        <v>6647</v>
      </c>
      <c r="C24" s="14">
        <f>(7/B24*100)</f>
        <v>0.10531066646607493</v>
      </c>
      <c r="D24" s="15">
        <v>6640</v>
      </c>
      <c r="E24" s="14">
        <v>32.667861240000001</v>
      </c>
      <c r="F24" s="16">
        <v>0.90220566999999996</v>
      </c>
      <c r="G24" s="14">
        <v>40.579952110000001</v>
      </c>
      <c r="H24" s="16">
        <v>0.78922148000000003</v>
      </c>
      <c r="I24" s="14">
        <v>17.135362820000001</v>
      </c>
      <c r="J24" s="16">
        <v>0.53416280999999999</v>
      </c>
      <c r="K24" s="14">
        <v>5.3543844099999998</v>
      </c>
      <c r="L24" s="16">
        <v>0.44430271999999998</v>
      </c>
      <c r="M24" s="14">
        <v>3.0920435500000001</v>
      </c>
      <c r="N24" s="16">
        <v>1.0365100599999999</v>
      </c>
      <c r="O24" s="14" t="s">
        <v>582</v>
      </c>
      <c r="P24" s="16" t="s">
        <v>582</v>
      </c>
      <c r="Q24" s="14">
        <v>0</v>
      </c>
      <c r="R24" s="16">
        <v>0</v>
      </c>
      <c r="S24" s="14">
        <v>0</v>
      </c>
      <c r="T24" s="16">
        <v>0</v>
      </c>
      <c r="U24" s="14">
        <v>1.1703958699999999</v>
      </c>
      <c r="V24" s="16">
        <v>0.29288040999999998</v>
      </c>
    </row>
    <row r="25" spans="1:22" x14ac:dyDescent="0.25">
      <c r="A25" s="11" t="s">
        <v>495</v>
      </c>
      <c r="B25" s="13">
        <v>5581</v>
      </c>
      <c r="C25" s="14">
        <f>(25/B25*100)</f>
        <v>0.44794839634474104</v>
      </c>
      <c r="D25" s="15">
        <v>5556</v>
      </c>
      <c r="E25" s="14">
        <v>31.75863004</v>
      </c>
      <c r="F25" s="16">
        <v>0.82496729999999996</v>
      </c>
      <c r="G25" s="14">
        <v>39.84407882</v>
      </c>
      <c r="H25" s="16">
        <v>0.70463540000000002</v>
      </c>
      <c r="I25" s="14">
        <v>17.108604010000001</v>
      </c>
      <c r="J25" s="16">
        <v>0.57489648000000004</v>
      </c>
      <c r="K25" s="14">
        <v>3.3191671</v>
      </c>
      <c r="L25" s="16">
        <v>0.28046365000000001</v>
      </c>
      <c r="M25" s="14">
        <v>7.63089832</v>
      </c>
      <c r="N25" s="16">
        <v>0.77175081999999995</v>
      </c>
      <c r="O25" s="14" t="s">
        <v>582</v>
      </c>
      <c r="P25" s="16" t="s">
        <v>582</v>
      </c>
      <c r="Q25" s="14">
        <v>0</v>
      </c>
      <c r="R25" s="16">
        <v>0</v>
      </c>
      <c r="S25" s="14">
        <v>0</v>
      </c>
      <c r="T25" s="16">
        <v>0</v>
      </c>
      <c r="U25" s="14">
        <v>0.33862172000000001</v>
      </c>
      <c r="V25" s="16">
        <v>6.8150630000000004E-2</v>
      </c>
    </row>
    <row r="26" spans="1:22" x14ac:dyDescent="0.25">
      <c r="A26" s="11" t="s">
        <v>496</v>
      </c>
      <c r="B26" s="13">
        <v>4869</v>
      </c>
      <c r="C26" s="14">
        <f>(58/B26*100)</f>
        <v>1.1912096939823373</v>
      </c>
      <c r="D26" s="15">
        <v>4811</v>
      </c>
      <c r="E26" s="14">
        <v>36.353215540000001</v>
      </c>
      <c r="F26" s="16">
        <v>0.74692941000000002</v>
      </c>
      <c r="G26" s="14">
        <v>34.703619070000002</v>
      </c>
      <c r="H26" s="16">
        <v>0.77393771</v>
      </c>
      <c r="I26" s="14">
        <v>17.043614779999999</v>
      </c>
      <c r="J26" s="16">
        <v>0.53879396999999996</v>
      </c>
      <c r="K26" s="14">
        <v>4.97079044</v>
      </c>
      <c r="L26" s="16">
        <v>0.44727426999999997</v>
      </c>
      <c r="M26" s="14">
        <v>5.9025366500000001</v>
      </c>
      <c r="N26" s="16">
        <v>0.42977273999999999</v>
      </c>
      <c r="O26" s="14" t="s">
        <v>582</v>
      </c>
      <c r="P26" s="16" t="s">
        <v>582</v>
      </c>
      <c r="Q26" s="14">
        <v>0</v>
      </c>
      <c r="R26" s="16">
        <v>0</v>
      </c>
      <c r="S26" s="14">
        <v>0</v>
      </c>
      <c r="T26" s="16">
        <v>0</v>
      </c>
      <c r="U26" s="14">
        <v>1.0262235200000001</v>
      </c>
      <c r="V26" s="16">
        <v>0.16161953000000001</v>
      </c>
    </row>
    <row r="27" spans="1:22" x14ac:dyDescent="0.25">
      <c r="A27" s="11" t="s">
        <v>497</v>
      </c>
      <c r="B27" s="13">
        <v>5299</v>
      </c>
      <c r="C27" s="14">
        <f>(73/B27*100)</f>
        <v>1.3776184185695415</v>
      </c>
      <c r="D27" s="15">
        <v>5226</v>
      </c>
      <c r="E27" s="14">
        <v>18.370303549999999</v>
      </c>
      <c r="F27" s="16">
        <v>0.47760281999999998</v>
      </c>
      <c r="G27" s="14">
        <v>22.610848000000001</v>
      </c>
      <c r="H27" s="16">
        <v>0.50336110000000001</v>
      </c>
      <c r="I27" s="14">
        <v>24.520048989999999</v>
      </c>
      <c r="J27" s="16">
        <v>0.53656645000000003</v>
      </c>
      <c r="K27" s="14">
        <v>20.887644430000002</v>
      </c>
      <c r="L27" s="16">
        <v>0.51757344000000005</v>
      </c>
      <c r="M27" s="14">
        <v>10.27012596</v>
      </c>
      <c r="N27" s="16">
        <v>0.41576649999999998</v>
      </c>
      <c r="O27" s="14" t="s">
        <v>582</v>
      </c>
      <c r="P27" s="16" t="s">
        <v>582</v>
      </c>
      <c r="Q27" s="14">
        <v>0</v>
      </c>
      <c r="R27" s="16">
        <v>0</v>
      </c>
      <c r="S27" s="14">
        <v>0</v>
      </c>
      <c r="T27" s="16">
        <v>0</v>
      </c>
      <c r="U27" s="14">
        <v>3.3410290699999998</v>
      </c>
      <c r="V27" s="16">
        <v>0.24046479000000001</v>
      </c>
    </row>
    <row r="28" spans="1:22" x14ac:dyDescent="0.25">
      <c r="A28" s="11" t="s">
        <v>498</v>
      </c>
      <c r="B28" s="13">
        <v>7568</v>
      </c>
      <c r="C28" s="14">
        <f>(242/B28*100)</f>
        <v>3.1976744186046515</v>
      </c>
      <c r="D28" s="15">
        <v>7326</v>
      </c>
      <c r="E28" s="14">
        <v>53.57101084</v>
      </c>
      <c r="F28" s="16">
        <v>1.0462278</v>
      </c>
      <c r="G28" s="14">
        <v>24.511946559999998</v>
      </c>
      <c r="H28" s="16">
        <v>0.64135492999999999</v>
      </c>
      <c r="I28" s="14">
        <v>11.830427889999999</v>
      </c>
      <c r="J28" s="16">
        <v>0.50140657</v>
      </c>
      <c r="K28" s="14">
        <v>1.7584840100000001</v>
      </c>
      <c r="L28" s="16">
        <v>0.17951495000000001</v>
      </c>
      <c r="M28" s="14">
        <v>6.0101971599999997</v>
      </c>
      <c r="N28" s="16">
        <v>1.0889923699999999</v>
      </c>
      <c r="O28" s="14" t="s">
        <v>582</v>
      </c>
      <c r="P28" s="16" t="s">
        <v>582</v>
      </c>
      <c r="Q28" s="14">
        <v>0</v>
      </c>
      <c r="R28" s="16">
        <v>0</v>
      </c>
      <c r="S28" s="14">
        <v>0</v>
      </c>
      <c r="T28" s="16">
        <v>0</v>
      </c>
      <c r="U28" s="14">
        <v>2.3179335299999999</v>
      </c>
      <c r="V28" s="16">
        <v>0.25998422999999998</v>
      </c>
    </row>
    <row r="29" spans="1:22" x14ac:dyDescent="0.25">
      <c r="A29" s="11" t="s">
        <v>499</v>
      </c>
      <c r="B29" s="13">
        <v>5385</v>
      </c>
      <c r="C29" s="14">
        <f>(30/B29*100)</f>
        <v>0.55710306406685239</v>
      </c>
      <c r="D29" s="15">
        <v>5355</v>
      </c>
      <c r="E29" s="14">
        <v>11.52893783</v>
      </c>
      <c r="F29" s="16">
        <v>0.66043680000000005</v>
      </c>
      <c r="G29" s="14">
        <v>24.034576359999999</v>
      </c>
      <c r="H29" s="16">
        <v>0.68025707999999996</v>
      </c>
      <c r="I29" s="14">
        <v>30.716230419999999</v>
      </c>
      <c r="J29" s="16">
        <v>0.80093236999999995</v>
      </c>
      <c r="K29" s="14">
        <v>15.124992880000001</v>
      </c>
      <c r="L29" s="16">
        <v>0.67458207000000003</v>
      </c>
      <c r="M29" s="14">
        <v>16.888063320000001</v>
      </c>
      <c r="N29" s="16">
        <v>0.87263612999999995</v>
      </c>
      <c r="O29" s="14" t="s">
        <v>582</v>
      </c>
      <c r="P29" s="16" t="s">
        <v>582</v>
      </c>
      <c r="Q29" s="14">
        <v>0</v>
      </c>
      <c r="R29" s="16">
        <v>0</v>
      </c>
      <c r="S29" s="14">
        <v>0</v>
      </c>
      <c r="T29" s="16">
        <v>0</v>
      </c>
      <c r="U29" s="14">
        <v>1.7071991900000001</v>
      </c>
      <c r="V29" s="16">
        <v>0.27203240000000001</v>
      </c>
    </row>
    <row r="30" spans="1:22" x14ac:dyDescent="0.25">
      <c r="A30" s="11" t="s">
        <v>500</v>
      </c>
      <c r="B30" s="13">
        <v>4520</v>
      </c>
      <c r="C30" s="14">
        <f>(162/B30*100)</f>
        <v>3.5840707964601775</v>
      </c>
      <c r="D30" s="15">
        <v>4358</v>
      </c>
      <c r="E30" s="14">
        <v>47.305188029999997</v>
      </c>
      <c r="F30" s="16">
        <v>0.77196969999999998</v>
      </c>
      <c r="G30" s="14">
        <v>27.818242049999998</v>
      </c>
      <c r="H30" s="16">
        <v>0.81943403999999997</v>
      </c>
      <c r="I30" s="14">
        <v>10.786990449999999</v>
      </c>
      <c r="J30" s="16">
        <v>0.45786367</v>
      </c>
      <c r="K30" s="14">
        <v>2.1088813000000002</v>
      </c>
      <c r="L30" s="16">
        <v>0.22834102000000001</v>
      </c>
      <c r="M30" s="14">
        <v>9.7647181599999993</v>
      </c>
      <c r="N30" s="16">
        <v>0.73613565999999997</v>
      </c>
      <c r="O30" s="14" t="s">
        <v>582</v>
      </c>
      <c r="P30" s="16" t="s">
        <v>582</v>
      </c>
      <c r="Q30" s="14">
        <v>0</v>
      </c>
      <c r="R30" s="16">
        <v>0</v>
      </c>
      <c r="S30" s="14">
        <v>0</v>
      </c>
      <c r="T30" s="16">
        <v>0</v>
      </c>
      <c r="U30" s="14">
        <v>2.21598001</v>
      </c>
      <c r="V30" s="16">
        <v>0.20698311999999999</v>
      </c>
    </row>
    <row r="31" spans="1:22" x14ac:dyDescent="0.25">
      <c r="A31" s="11" t="s">
        <v>501</v>
      </c>
      <c r="B31" s="13">
        <v>5456</v>
      </c>
      <c r="C31" s="14">
        <f>(139/B31*100)</f>
        <v>2.5476539589442817</v>
      </c>
      <c r="D31" s="15">
        <v>5317</v>
      </c>
      <c r="E31" s="14">
        <v>42.415477170000003</v>
      </c>
      <c r="F31" s="16">
        <v>1.02869671</v>
      </c>
      <c r="G31" s="14">
        <v>35.181033020000001</v>
      </c>
      <c r="H31" s="16">
        <v>0.68538184999999996</v>
      </c>
      <c r="I31" s="14">
        <v>14.24987048</v>
      </c>
      <c r="J31" s="16">
        <v>0.59090421999999998</v>
      </c>
      <c r="K31" s="14">
        <v>4.1389914299999999</v>
      </c>
      <c r="L31" s="16">
        <v>0.37530384999999999</v>
      </c>
      <c r="M31" s="14">
        <v>0</v>
      </c>
      <c r="N31" s="16">
        <v>0</v>
      </c>
      <c r="O31" s="14" t="s">
        <v>582</v>
      </c>
      <c r="P31" s="16" t="s">
        <v>582</v>
      </c>
      <c r="Q31" s="14">
        <v>0</v>
      </c>
      <c r="R31" s="16">
        <v>0</v>
      </c>
      <c r="S31" s="14">
        <v>0</v>
      </c>
      <c r="T31" s="16">
        <v>0</v>
      </c>
      <c r="U31" s="14">
        <v>4.0146279099999997</v>
      </c>
      <c r="V31" s="16">
        <v>0.42885991000000001</v>
      </c>
    </row>
    <row r="32" spans="1:22" x14ac:dyDescent="0.25">
      <c r="A32" s="11" t="s">
        <v>502</v>
      </c>
      <c r="B32" s="13">
        <v>4478</v>
      </c>
      <c r="C32" s="14">
        <f>(6/B32*100)</f>
        <v>0.13398838767306834</v>
      </c>
      <c r="D32" s="15">
        <v>4472</v>
      </c>
      <c r="E32" s="14">
        <v>30.308404320000001</v>
      </c>
      <c r="F32" s="16">
        <v>0.87232679000000002</v>
      </c>
      <c r="G32" s="14">
        <v>34.475866500000002</v>
      </c>
      <c r="H32" s="16">
        <v>0.75852702999999999</v>
      </c>
      <c r="I32" s="14">
        <v>24.026732630000001</v>
      </c>
      <c r="J32" s="16">
        <v>0.72157473000000005</v>
      </c>
      <c r="K32" s="14">
        <v>8.2161953400000005</v>
      </c>
      <c r="L32" s="16">
        <v>0.51406057999999999</v>
      </c>
      <c r="M32" s="14">
        <v>1.9086869200000001</v>
      </c>
      <c r="N32" s="16">
        <v>0.20214871000000001</v>
      </c>
      <c r="O32" s="14" t="s">
        <v>582</v>
      </c>
      <c r="P32" s="16" t="s">
        <v>582</v>
      </c>
      <c r="Q32" s="14">
        <v>0</v>
      </c>
      <c r="R32" s="16">
        <v>0</v>
      </c>
      <c r="S32" s="14">
        <v>0</v>
      </c>
      <c r="T32" s="16">
        <v>0</v>
      </c>
      <c r="U32" s="14">
        <v>1.06411429</v>
      </c>
      <c r="V32" s="16">
        <v>0.1810552</v>
      </c>
    </row>
    <row r="33" spans="1:22" x14ac:dyDescent="0.25">
      <c r="A33" s="11" t="s">
        <v>503</v>
      </c>
      <c r="B33" s="13">
        <v>7325</v>
      </c>
      <c r="C33" s="14">
        <f>(78/B33*100)</f>
        <v>1.0648464163822524</v>
      </c>
      <c r="D33" s="15">
        <v>7247</v>
      </c>
      <c r="E33" s="14">
        <v>41.450432409999998</v>
      </c>
      <c r="F33" s="16">
        <v>0.88576363999999996</v>
      </c>
      <c r="G33" s="14">
        <v>19.032138060000001</v>
      </c>
      <c r="H33" s="16">
        <v>0.57401796999999999</v>
      </c>
      <c r="I33" s="14">
        <v>8.0676467499999998</v>
      </c>
      <c r="J33" s="16">
        <v>0.43868091999999997</v>
      </c>
      <c r="K33" s="14">
        <v>1.58293773</v>
      </c>
      <c r="L33" s="16">
        <v>0.16354278</v>
      </c>
      <c r="M33" s="14">
        <v>27.811556880000001</v>
      </c>
      <c r="N33" s="16">
        <v>0.80222939999999998</v>
      </c>
      <c r="O33" s="14" t="s">
        <v>582</v>
      </c>
      <c r="P33" s="16" t="s">
        <v>582</v>
      </c>
      <c r="Q33" s="14">
        <v>0</v>
      </c>
      <c r="R33" s="16">
        <v>0</v>
      </c>
      <c r="S33" s="14">
        <v>0</v>
      </c>
      <c r="T33" s="16">
        <v>0</v>
      </c>
      <c r="U33" s="14">
        <v>2.0552881699999999</v>
      </c>
      <c r="V33" s="16">
        <v>0.17855141999999999</v>
      </c>
    </row>
    <row r="34" spans="1:22" x14ac:dyDescent="0.25">
      <c r="A34" s="11" t="s">
        <v>504</v>
      </c>
      <c r="B34" s="13">
        <v>6350</v>
      </c>
      <c r="C34" s="14">
        <f>(101/B34*100)</f>
        <v>1.590551181102362</v>
      </c>
      <c r="D34" s="15">
        <v>6249</v>
      </c>
      <c r="E34" s="14">
        <v>21.214233910000001</v>
      </c>
      <c r="F34" s="16">
        <v>0.73418810000000001</v>
      </c>
      <c r="G34" s="14">
        <v>25.458249389999999</v>
      </c>
      <c r="H34" s="16">
        <v>0.62359229999999999</v>
      </c>
      <c r="I34" s="14">
        <v>25.85293347</v>
      </c>
      <c r="J34" s="16">
        <v>0.70850239000000004</v>
      </c>
      <c r="K34" s="14">
        <v>16.974629969999999</v>
      </c>
      <c r="L34" s="16">
        <v>0.63121163000000002</v>
      </c>
      <c r="M34" s="14">
        <v>6.3463465799999996</v>
      </c>
      <c r="N34" s="16">
        <v>0.71708514000000001</v>
      </c>
      <c r="O34" s="14" t="s">
        <v>582</v>
      </c>
      <c r="P34" s="16" t="s">
        <v>582</v>
      </c>
      <c r="Q34" s="14">
        <v>0</v>
      </c>
      <c r="R34" s="16">
        <v>0</v>
      </c>
      <c r="S34" s="14">
        <v>0</v>
      </c>
      <c r="T34" s="16">
        <v>0</v>
      </c>
      <c r="U34" s="14">
        <v>4.1536066800000002</v>
      </c>
      <c r="V34" s="16">
        <v>0.38878507000000001</v>
      </c>
    </row>
    <row r="35" spans="1:22" x14ac:dyDescent="0.25">
      <c r="A35" s="11" t="s">
        <v>505</v>
      </c>
      <c r="B35" s="13">
        <v>6406</v>
      </c>
      <c r="C35" s="14">
        <f>(58/B35*100)</f>
        <v>0.90540118638776146</v>
      </c>
      <c r="D35" s="15">
        <v>6348</v>
      </c>
      <c r="E35" s="14">
        <v>6.8766259200000004</v>
      </c>
      <c r="F35" s="16">
        <v>0.37204638000000001</v>
      </c>
      <c r="G35" s="14">
        <v>11.114298099999999</v>
      </c>
      <c r="H35" s="16">
        <v>0.51432350999999998</v>
      </c>
      <c r="I35" s="14">
        <v>11.908896199999999</v>
      </c>
      <c r="J35" s="16">
        <v>0.42888667000000003</v>
      </c>
      <c r="K35" s="14">
        <v>6.76682045</v>
      </c>
      <c r="L35" s="16">
        <v>0.34577567999999997</v>
      </c>
      <c r="M35" s="14">
        <v>61.618839289999997</v>
      </c>
      <c r="N35" s="16">
        <v>0.65659489999999998</v>
      </c>
      <c r="O35" s="14" t="s">
        <v>582</v>
      </c>
      <c r="P35" s="16" t="s">
        <v>582</v>
      </c>
      <c r="Q35" s="14">
        <v>0</v>
      </c>
      <c r="R35" s="16">
        <v>0</v>
      </c>
      <c r="S35" s="14">
        <v>0</v>
      </c>
      <c r="T35" s="16">
        <v>0</v>
      </c>
      <c r="U35" s="14">
        <v>1.71452004</v>
      </c>
      <c r="V35" s="16">
        <v>0.16972764000000001</v>
      </c>
    </row>
    <row r="36" spans="1:22" x14ac:dyDescent="0.25">
      <c r="A36" s="11" t="s">
        <v>506</v>
      </c>
      <c r="B36" s="13">
        <v>6736</v>
      </c>
      <c r="C36" s="14">
        <f>(55/B36*100)</f>
        <v>0.8165083135391924</v>
      </c>
      <c r="D36" s="15">
        <v>6681</v>
      </c>
      <c r="E36" s="14">
        <v>37.092058960000003</v>
      </c>
      <c r="F36" s="16">
        <v>0.98649341999999995</v>
      </c>
      <c r="G36" s="14">
        <v>27.379769410000002</v>
      </c>
      <c r="H36" s="16">
        <v>0.60807206999999996</v>
      </c>
      <c r="I36" s="14">
        <v>14.19460295</v>
      </c>
      <c r="J36" s="16">
        <v>0.52925131999999997</v>
      </c>
      <c r="K36" s="14">
        <v>3.3941278700000002</v>
      </c>
      <c r="L36" s="16">
        <v>0.22959266</v>
      </c>
      <c r="M36" s="14">
        <v>15.668394859999999</v>
      </c>
      <c r="N36" s="16">
        <v>0.62764545000000005</v>
      </c>
      <c r="O36" s="14" t="s">
        <v>582</v>
      </c>
      <c r="P36" s="16" t="s">
        <v>582</v>
      </c>
      <c r="Q36" s="14">
        <v>0</v>
      </c>
      <c r="R36" s="16">
        <v>0</v>
      </c>
      <c r="S36" s="14">
        <v>0</v>
      </c>
      <c r="T36" s="16">
        <v>0</v>
      </c>
      <c r="U36" s="14">
        <v>2.27104594</v>
      </c>
      <c r="V36" s="16">
        <v>0.21173128999999999</v>
      </c>
    </row>
    <row r="37" spans="1:22" x14ac:dyDescent="0.25">
      <c r="A37" s="11" t="s">
        <v>507</v>
      </c>
      <c r="B37" s="13">
        <v>5458</v>
      </c>
      <c r="C37" s="14">
        <f>(104/B37*100)</f>
        <v>1.9054598754122389</v>
      </c>
      <c r="D37" s="15">
        <v>5354</v>
      </c>
      <c r="E37" s="14">
        <v>43.448360200000003</v>
      </c>
      <c r="F37" s="16">
        <v>1.1065567999999999</v>
      </c>
      <c r="G37" s="14">
        <v>31.01236845</v>
      </c>
      <c r="H37" s="16">
        <v>0.72441248000000003</v>
      </c>
      <c r="I37" s="14">
        <v>14.03890204</v>
      </c>
      <c r="J37" s="16">
        <v>0.67539431000000005</v>
      </c>
      <c r="K37" s="14">
        <v>4.3218919800000002</v>
      </c>
      <c r="L37" s="16">
        <v>0.43024034</v>
      </c>
      <c r="M37" s="14">
        <v>4.2948984299999999</v>
      </c>
      <c r="N37" s="16">
        <v>0.55370171999999995</v>
      </c>
      <c r="O37" s="14" t="s">
        <v>582</v>
      </c>
      <c r="P37" s="16" t="s">
        <v>582</v>
      </c>
      <c r="Q37" s="14">
        <v>0</v>
      </c>
      <c r="R37" s="16">
        <v>0</v>
      </c>
      <c r="S37" s="14">
        <v>0</v>
      </c>
      <c r="T37" s="16">
        <v>0</v>
      </c>
      <c r="U37" s="14">
        <v>2.8835788999999998</v>
      </c>
      <c r="V37" s="16">
        <v>0.35178095999999998</v>
      </c>
    </row>
    <row r="38" spans="1:22" x14ac:dyDescent="0.25">
      <c r="A38" s="11" t="s">
        <v>508</v>
      </c>
      <c r="B38" s="13">
        <v>5860</v>
      </c>
      <c r="C38" s="14">
        <f>(21/B38*100)</f>
        <v>0.35836177474402731</v>
      </c>
      <c r="D38" s="15">
        <v>5839</v>
      </c>
      <c r="E38" s="14">
        <v>23.168035289999999</v>
      </c>
      <c r="F38" s="16">
        <v>0.80728451000000001</v>
      </c>
      <c r="G38" s="14">
        <v>25.566250320000002</v>
      </c>
      <c r="H38" s="16">
        <v>0.83576075999999999</v>
      </c>
      <c r="I38" s="14">
        <v>21.27265684</v>
      </c>
      <c r="J38" s="16">
        <v>0.73830980999999996</v>
      </c>
      <c r="K38" s="14">
        <v>13.1448234</v>
      </c>
      <c r="L38" s="16">
        <v>0.59123559000000003</v>
      </c>
      <c r="M38" s="14">
        <v>12.181864750000001</v>
      </c>
      <c r="N38" s="16">
        <v>0.92454329000000002</v>
      </c>
      <c r="O38" s="14" t="s">
        <v>582</v>
      </c>
      <c r="P38" s="16" t="s">
        <v>582</v>
      </c>
      <c r="Q38" s="14">
        <v>0</v>
      </c>
      <c r="R38" s="16">
        <v>0</v>
      </c>
      <c r="S38" s="14">
        <v>0</v>
      </c>
      <c r="T38" s="16">
        <v>0</v>
      </c>
      <c r="U38" s="14">
        <v>4.6663693899999998</v>
      </c>
      <c r="V38" s="16">
        <v>0.35792998999999998</v>
      </c>
    </row>
    <row r="39" spans="1:22" x14ac:dyDescent="0.25">
      <c r="A39" s="11" t="s">
        <v>509</v>
      </c>
      <c r="B39" s="13">
        <v>5895</v>
      </c>
      <c r="C39" s="14">
        <f>(33/B39*100)</f>
        <v>0.55979643765903309</v>
      </c>
      <c r="D39" s="15">
        <v>5862</v>
      </c>
      <c r="E39" s="14">
        <v>44.301694939999997</v>
      </c>
      <c r="F39" s="16">
        <v>0.96549552999999999</v>
      </c>
      <c r="G39" s="14">
        <v>27.016521019999999</v>
      </c>
      <c r="H39" s="16">
        <v>0.76751111000000005</v>
      </c>
      <c r="I39" s="14">
        <v>14.180042179999999</v>
      </c>
      <c r="J39" s="16">
        <v>0.52625944999999996</v>
      </c>
      <c r="K39" s="14">
        <v>3.6009660299999999</v>
      </c>
      <c r="L39" s="16">
        <v>0.32683953999999998</v>
      </c>
      <c r="M39" s="14">
        <v>8.2770183300000006</v>
      </c>
      <c r="N39" s="16">
        <v>0.6753072</v>
      </c>
      <c r="O39" s="14" t="s">
        <v>582</v>
      </c>
      <c r="P39" s="16" t="s">
        <v>582</v>
      </c>
      <c r="Q39" s="14">
        <v>0</v>
      </c>
      <c r="R39" s="16">
        <v>0</v>
      </c>
      <c r="S39" s="14">
        <v>0</v>
      </c>
      <c r="T39" s="16">
        <v>0</v>
      </c>
      <c r="U39" s="14">
        <v>2.62375749</v>
      </c>
      <c r="V39" s="16">
        <v>0.38766806999999998</v>
      </c>
    </row>
    <row r="40" spans="1:22" x14ac:dyDescent="0.25">
      <c r="A40" s="11" t="s">
        <v>510</v>
      </c>
      <c r="B40" s="13">
        <v>14157</v>
      </c>
      <c r="C40" s="14">
        <f>(376/B40*100)</f>
        <v>2.6559299286572013</v>
      </c>
      <c r="D40" s="15">
        <v>13781</v>
      </c>
      <c r="E40" s="14">
        <v>50.745491379999997</v>
      </c>
      <c r="F40" s="16">
        <v>0.82285739000000002</v>
      </c>
      <c r="G40" s="14">
        <v>28.22979905</v>
      </c>
      <c r="H40" s="16">
        <v>0.62457518999999995</v>
      </c>
      <c r="I40" s="14">
        <v>11.518901230000001</v>
      </c>
      <c r="J40" s="16">
        <v>0.47744712</v>
      </c>
      <c r="K40" s="14">
        <v>2.6333597599999998</v>
      </c>
      <c r="L40" s="16">
        <v>0.20760517000000001</v>
      </c>
      <c r="M40" s="14">
        <v>4.7177023599999997</v>
      </c>
      <c r="N40" s="16">
        <v>0.42003907000000001</v>
      </c>
      <c r="O40" s="14" t="s">
        <v>582</v>
      </c>
      <c r="P40" s="16" t="s">
        <v>582</v>
      </c>
      <c r="Q40" s="14">
        <v>0</v>
      </c>
      <c r="R40" s="16">
        <v>0</v>
      </c>
      <c r="S40" s="14">
        <v>0</v>
      </c>
      <c r="T40" s="16">
        <v>0</v>
      </c>
      <c r="U40" s="14">
        <v>2.1547462199999998</v>
      </c>
      <c r="V40" s="16">
        <v>0.21498468000000001</v>
      </c>
    </row>
    <row r="41" spans="1:22" x14ac:dyDescent="0.25">
      <c r="A41" s="11" t="s">
        <v>511</v>
      </c>
      <c r="B41" s="13">
        <v>5712</v>
      </c>
      <c r="C41" s="14">
        <f>(52/B41*100)</f>
        <v>0.9103641456582634</v>
      </c>
      <c r="D41" s="15">
        <v>5660</v>
      </c>
      <c r="E41" s="14">
        <v>52.574122359999997</v>
      </c>
      <c r="F41" s="16">
        <v>0.92235438000000003</v>
      </c>
      <c r="G41" s="14">
        <v>24.138321229999999</v>
      </c>
      <c r="H41" s="16">
        <v>0.74433866999999998</v>
      </c>
      <c r="I41" s="14">
        <v>11.445419449999999</v>
      </c>
      <c r="J41" s="16">
        <v>0.4593489</v>
      </c>
      <c r="K41" s="14">
        <v>2.1564673000000001</v>
      </c>
      <c r="L41" s="16">
        <v>0.22996982999999999</v>
      </c>
      <c r="M41" s="14">
        <v>8.0682931399999998</v>
      </c>
      <c r="N41" s="16">
        <v>0.77140273999999998</v>
      </c>
      <c r="O41" s="14" t="s">
        <v>582</v>
      </c>
      <c r="P41" s="16" t="s">
        <v>582</v>
      </c>
      <c r="Q41" s="14">
        <v>0</v>
      </c>
      <c r="R41" s="16">
        <v>0</v>
      </c>
      <c r="S41" s="14">
        <v>0</v>
      </c>
      <c r="T41" s="16">
        <v>0</v>
      </c>
      <c r="U41" s="14">
        <v>1.6173765200000001</v>
      </c>
      <c r="V41" s="16">
        <v>0.22889771</v>
      </c>
    </row>
    <row r="42" spans="1:22" x14ac:dyDescent="0.25">
      <c r="A42" s="11" t="s">
        <v>512</v>
      </c>
      <c r="B42" s="13">
        <f>IF(COUNT(B7:B41) &gt; 0, AVERAGE(B7:B41), "\u2014")</f>
        <v>7103.4285714285716</v>
      </c>
      <c r="C42" s="14">
        <f>IF(COUNT(C7:C41) &gt; 0, AVERAGE(C7:C41), "—")</f>
        <v>2.3528088278676633</v>
      </c>
      <c r="D42" s="15">
        <f>IF(COUNT(D7:D41) &gt; 0, AVERAGE(D7:D41), "—")</f>
        <v>6921.8</v>
      </c>
      <c r="E42" s="14">
        <f>IF(COUNT(E7:E41) &gt; 0, AVERAGE(E7:E41), "—")</f>
        <v>34.69106836971428</v>
      </c>
      <c r="F42" s="16">
        <f>IF(COUNT(F7:F41) &gt; 0, SQRT(SUMSQ(F7:F41)/(COUNT(F7:F41)*COUNT(F7:F41)) ), "—")</f>
        <v>0.13699195787156476</v>
      </c>
      <c r="G42" s="14">
        <f>IF(COUNT(G7:G41) &gt; 0, AVERAGE(G7:G41), "—")</f>
        <v>27.937392357428575</v>
      </c>
      <c r="H42" s="16">
        <f>IF(COUNT(H7:H41) &gt; 0, SQRT(SUMSQ(H7:H41)/(COUNT(H7:H41)*COUNT(H7:H41)) ), "—")</f>
        <v>0.11248678751750386</v>
      </c>
      <c r="I42" s="14">
        <f>IF(COUNT(I7:I41) &gt; 0, AVERAGE(I7:I41), "—")</f>
        <v>17.24917152057143</v>
      </c>
      <c r="J42" s="16">
        <f>IF(COUNT(J7:J41) &gt; 0, SQRT(SUMSQ(J7:J41)/(COUNT(J7:J41)*COUNT(J7:J41)) ), "—")</f>
        <v>9.981308885997818E-2</v>
      </c>
      <c r="K42" s="14">
        <f>IF(COUNT(K7:K41) &gt; 0, AVERAGE(K7:K41), "—")</f>
        <v>7.564452199999999</v>
      </c>
      <c r="L42" s="16">
        <f>IF(COUNT(L7:L41) &gt; 0, SQRT(SUMSQ(L7:L41)/(COUNT(L7:L41)*COUNT(L7:L41)) ), "—")</f>
        <v>7.4749350774209578E-2</v>
      </c>
      <c r="M42" s="14">
        <f>IF(COUNT(M7:M41) &gt; 0, AVERAGE(M7:M41), "—")</f>
        <v>9.736325035142853</v>
      </c>
      <c r="N42" s="16">
        <f>IF(COUNT(N7:N41) &gt; 0, SQRT(SUMSQ(N7:N41)/(COUNT(N7:N41)*COUNT(N7:N41)) ), "—")</f>
        <v>0.11406840364362499</v>
      </c>
      <c r="O42" s="14" t="str">
        <f>IF(COUNT(O7:O41) &gt; 0, AVERAGE(O7:O41), "—")</f>
        <v>—</v>
      </c>
      <c r="P42" s="16" t="str">
        <f>IF(COUNT(P7:P41) &gt; 0, SQRT(SUMSQ(P7:P41)/(COUNT(P7:P41)*COUNT(P7:P41)) ), "—")</f>
        <v>—</v>
      </c>
      <c r="Q42" s="14">
        <f>IF(COUNT(Q7:Q41) &gt; 0, AVERAGE(Q7:Q41), "—")</f>
        <v>0.29384661114285715</v>
      </c>
      <c r="R42" s="16">
        <f>IF(COUNT(R7:R41) &gt; 0, SQRT(SUMSQ(R7:R41)/(COUNT(R7:R41)*COUNT(R7:R41)) ), "—")</f>
        <v>3.7977922571428568E-2</v>
      </c>
      <c r="S42" s="14">
        <f>IF(COUNT(S7:S41) &gt; 0, AVERAGE(S7:S41), "—")</f>
        <v>0</v>
      </c>
      <c r="T42" s="16">
        <f>IF(COUNT(T7:T41) &gt; 0, SQRT(SUMSQ(T7:T41)/(COUNT(T7:T41)*COUNT(T7:T41)) ), "—")</f>
        <v>0</v>
      </c>
      <c r="U42" s="14">
        <f>IF(COUNT(U7:U41) &gt; 0, AVERAGE(U7:U41), "—")</f>
        <v>2.5277439068571423</v>
      </c>
      <c r="V42" s="16">
        <f>IF(COUNT(V7:V41) &gt; 0, SQRT(SUMSQ(V7:V41)/(COUNT(V7:V41)*COUNT(V7:V41)) ), "—")</f>
        <v>4.6642886596474441E-2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59.785911429999999</v>
      </c>
      <c r="F45" s="16">
        <v>0.82132932000000003</v>
      </c>
      <c r="G45" s="14">
        <v>19.09851123</v>
      </c>
      <c r="H45" s="16">
        <v>0.56879950999999995</v>
      </c>
      <c r="I45" s="14">
        <v>13.00735888</v>
      </c>
      <c r="J45" s="16">
        <v>0.59436146000000001</v>
      </c>
      <c r="K45" s="14">
        <v>4.3814482699999999</v>
      </c>
      <c r="L45" s="16">
        <v>0.34003928999999999</v>
      </c>
      <c r="M45" s="14">
        <v>0</v>
      </c>
      <c r="N45" s="16">
        <v>0</v>
      </c>
      <c r="O45" s="14" t="s">
        <v>582</v>
      </c>
      <c r="P45" s="16" t="s">
        <v>582</v>
      </c>
      <c r="Q45" s="14">
        <v>0</v>
      </c>
      <c r="R45" s="16">
        <v>0</v>
      </c>
      <c r="S45" s="14">
        <v>0.33624846000000003</v>
      </c>
      <c r="T45" s="16">
        <v>8.0489500000000005E-2</v>
      </c>
      <c r="U45" s="14">
        <v>3.3905217200000002</v>
      </c>
      <c r="V45" s="16">
        <v>0.27182870999999997</v>
      </c>
    </row>
    <row r="46" spans="1:22" x14ac:dyDescent="0.25">
      <c r="A46" s="11" t="s">
        <v>516</v>
      </c>
      <c r="B46" s="13">
        <v>23141</v>
      </c>
      <c r="C46" s="14">
        <f>(1960/B46*100)</f>
        <v>8.4698154790199212</v>
      </c>
      <c r="D46" s="15">
        <v>21181</v>
      </c>
      <c r="E46" s="14">
        <v>39.804050369999999</v>
      </c>
      <c r="F46" s="16">
        <v>0.75728713999999997</v>
      </c>
      <c r="G46" s="14">
        <v>19.427594630000002</v>
      </c>
      <c r="H46" s="16">
        <v>0.46155379000000002</v>
      </c>
      <c r="I46" s="14">
        <v>8.8161949800000006</v>
      </c>
      <c r="J46" s="16">
        <v>0.33651377999999998</v>
      </c>
      <c r="K46" s="14">
        <v>1.81245593</v>
      </c>
      <c r="L46" s="16">
        <v>0.10406023</v>
      </c>
      <c r="M46" s="14">
        <v>19.878605090000001</v>
      </c>
      <c r="N46" s="16">
        <v>0.72809477</v>
      </c>
      <c r="O46" s="14" t="s">
        <v>582</v>
      </c>
      <c r="P46" s="16" t="s">
        <v>582</v>
      </c>
      <c r="Q46" s="14">
        <v>0</v>
      </c>
      <c r="R46" s="16">
        <v>0</v>
      </c>
      <c r="S46" s="14">
        <v>0</v>
      </c>
      <c r="T46" s="16">
        <v>0</v>
      </c>
      <c r="U46" s="14">
        <v>10.261099</v>
      </c>
      <c r="V46" s="16">
        <v>0.38263904999999998</v>
      </c>
    </row>
    <row r="47" spans="1:22" x14ac:dyDescent="0.25">
      <c r="A47" s="11" t="s">
        <v>517</v>
      </c>
      <c r="B47" s="13">
        <v>5928</v>
      </c>
      <c r="C47" s="14">
        <f>(267/B47*100)</f>
        <v>4.504048582995952</v>
      </c>
      <c r="D47" s="15">
        <v>5661</v>
      </c>
      <c r="E47" s="14">
        <v>31.92876454</v>
      </c>
      <c r="F47" s="16">
        <v>0.71374749999999998</v>
      </c>
      <c r="G47" s="14">
        <v>25.40316812</v>
      </c>
      <c r="H47" s="16">
        <v>0.57305609999999996</v>
      </c>
      <c r="I47" s="14">
        <v>19.098603300000001</v>
      </c>
      <c r="J47" s="16">
        <v>0.73028504000000005</v>
      </c>
      <c r="K47" s="14">
        <v>9.8110913699999998</v>
      </c>
      <c r="L47" s="16">
        <v>0.46228836000000001</v>
      </c>
      <c r="M47" s="14">
        <v>8.1522477500000008</v>
      </c>
      <c r="N47" s="16">
        <v>0.67201266999999998</v>
      </c>
      <c r="O47" s="14" t="s">
        <v>582</v>
      </c>
      <c r="P47" s="16" t="s">
        <v>582</v>
      </c>
      <c r="Q47" s="14">
        <v>0</v>
      </c>
      <c r="R47" s="16">
        <v>0</v>
      </c>
      <c r="S47" s="14">
        <v>0</v>
      </c>
      <c r="T47" s="16">
        <v>0</v>
      </c>
      <c r="U47" s="14">
        <v>5.6061249399999999</v>
      </c>
      <c r="V47" s="16">
        <v>0.42705868000000002</v>
      </c>
    </row>
    <row r="48" spans="1:22" x14ac:dyDescent="0.25">
      <c r="A48" s="11" t="s">
        <v>518</v>
      </c>
      <c r="B48" s="13">
        <v>9841</v>
      </c>
      <c r="C48" s="14">
        <f>(8/B48*100)</f>
        <v>8.1292551569962401E-2</v>
      </c>
      <c r="D48" s="15">
        <v>9833</v>
      </c>
      <c r="E48" s="14">
        <v>47.37436349</v>
      </c>
      <c r="F48" s="16">
        <v>0.94625689000000002</v>
      </c>
      <c r="G48" s="14">
        <v>27.349371439999999</v>
      </c>
      <c r="H48" s="16">
        <v>0.65450350000000002</v>
      </c>
      <c r="I48" s="14">
        <v>15.236113769999999</v>
      </c>
      <c r="J48" s="16">
        <v>0.59652950000000005</v>
      </c>
      <c r="K48" s="14">
        <v>2.88159681</v>
      </c>
      <c r="L48" s="16">
        <v>0.315884</v>
      </c>
      <c r="M48" s="14">
        <v>6.4106562299999998</v>
      </c>
      <c r="N48" s="16">
        <v>0.70624670000000001</v>
      </c>
      <c r="O48" s="14" t="s">
        <v>582</v>
      </c>
      <c r="P48" s="16" t="s">
        <v>582</v>
      </c>
      <c r="Q48" s="14">
        <v>0</v>
      </c>
      <c r="R48" s="16">
        <v>0</v>
      </c>
      <c r="S48" s="14">
        <v>0</v>
      </c>
      <c r="T48" s="16">
        <v>0</v>
      </c>
      <c r="U48" s="14">
        <v>0.74789826000000004</v>
      </c>
      <c r="V48" s="16">
        <v>0.11557674</v>
      </c>
    </row>
    <row r="49" spans="1:22" x14ac:dyDescent="0.25">
      <c r="A49" s="11" t="s">
        <v>519</v>
      </c>
      <c r="B49" s="13">
        <v>6349</v>
      </c>
      <c r="C49" s="14">
        <f>(56/B49*100)</f>
        <v>0.88202866593164275</v>
      </c>
      <c r="D49" s="15">
        <v>6293</v>
      </c>
      <c r="E49" s="14">
        <v>58.289314019999999</v>
      </c>
      <c r="F49" s="16">
        <v>0.82662040999999997</v>
      </c>
      <c r="G49" s="14">
        <v>25.465949699999999</v>
      </c>
      <c r="H49" s="16">
        <v>0.65031468999999997</v>
      </c>
      <c r="I49" s="14">
        <v>10.600217499999999</v>
      </c>
      <c r="J49" s="16">
        <v>0.49147405</v>
      </c>
      <c r="K49" s="14">
        <v>2.4778957899999998</v>
      </c>
      <c r="L49" s="16">
        <v>0.28744244000000002</v>
      </c>
      <c r="M49" s="14">
        <v>0</v>
      </c>
      <c r="N49" s="16">
        <v>0</v>
      </c>
      <c r="O49" s="14" t="s">
        <v>582</v>
      </c>
      <c r="P49" s="16" t="s">
        <v>582</v>
      </c>
      <c r="Q49" s="14">
        <v>0</v>
      </c>
      <c r="R49" s="16">
        <v>0</v>
      </c>
      <c r="S49" s="14">
        <v>4.2052199999999998E-2</v>
      </c>
      <c r="T49" s="16">
        <v>3.8495349999999998E-2</v>
      </c>
      <c r="U49" s="14">
        <v>3.12457078</v>
      </c>
      <c r="V49" s="16">
        <v>0.32042351000000002</v>
      </c>
    </row>
    <row r="50" spans="1:22" x14ac:dyDescent="0.25">
      <c r="A50" s="11" t="s">
        <v>520</v>
      </c>
      <c r="B50" s="13">
        <v>11795</v>
      </c>
      <c r="C50" s="14">
        <f>(294/B50*100)</f>
        <v>2.4925816023738872</v>
      </c>
      <c r="D50" s="15">
        <v>11501</v>
      </c>
      <c r="E50" s="14">
        <v>49.893494799999999</v>
      </c>
      <c r="F50" s="16">
        <v>0.80773985999999998</v>
      </c>
      <c r="G50" s="14">
        <v>27.750126640000001</v>
      </c>
      <c r="H50" s="16">
        <v>0.62765245000000003</v>
      </c>
      <c r="I50" s="14">
        <v>14.123711070000001</v>
      </c>
      <c r="J50" s="16">
        <v>0.48070275000000001</v>
      </c>
      <c r="K50" s="14">
        <v>2.26212546</v>
      </c>
      <c r="L50" s="16">
        <v>0.19235630000000001</v>
      </c>
      <c r="M50" s="14">
        <v>3.5770112900000002</v>
      </c>
      <c r="N50" s="16">
        <v>0.29981073000000003</v>
      </c>
      <c r="O50" s="14" t="s">
        <v>582</v>
      </c>
      <c r="P50" s="16" t="s">
        <v>582</v>
      </c>
      <c r="Q50" s="14">
        <v>0</v>
      </c>
      <c r="R50" s="16">
        <v>0</v>
      </c>
      <c r="S50" s="14">
        <v>0</v>
      </c>
      <c r="T50" s="16">
        <v>0</v>
      </c>
      <c r="U50" s="14">
        <v>2.3935307300000002</v>
      </c>
      <c r="V50" s="16">
        <v>0.21670569000000001</v>
      </c>
    </row>
    <row r="51" spans="1:22" x14ac:dyDescent="0.25">
      <c r="A51" s="11" t="s">
        <v>521</v>
      </c>
      <c r="B51" s="13">
        <v>6866</v>
      </c>
      <c r="C51" s="14">
        <f>(119/B51*100)</f>
        <v>1.7331779784445092</v>
      </c>
      <c r="D51" s="15">
        <v>6747</v>
      </c>
      <c r="E51" s="14">
        <v>54.76099962</v>
      </c>
      <c r="F51" s="16">
        <v>0.90923657999999996</v>
      </c>
      <c r="G51" s="14">
        <v>23.078847280000002</v>
      </c>
      <c r="H51" s="16">
        <v>0.71876505000000002</v>
      </c>
      <c r="I51" s="14">
        <v>9.9819854299999999</v>
      </c>
      <c r="J51" s="16">
        <v>0.43217263</v>
      </c>
      <c r="K51" s="14">
        <v>2.11394159</v>
      </c>
      <c r="L51" s="16">
        <v>0.16864130999999999</v>
      </c>
      <c r="M51" s="14">
        <v>5.7850142199999999</v>
      </c>
      <c r="N51" s="16">
        <v>0.53432917999999996</v>
      </c>
      <c r="O51" s="14" t="s">
        <v>582</v>
      </c>
      <c r="P51" s="16" t="s">
        <v>582</v>
      </c>
      <c r="Q51" s="14">
        <v>0</v>
      </c>
      <c r="R51" s="16">
        <v>0</v>
      </c>
      <c r="S51" s="14">
        <v>0</v>
      </c>
      <c r="T51" s="16">
        <v>0</v>
      </c>
      <c r="U51" s="14">
        <v>4.2792118700000001</v>
      </c>
      <c r="V51" s="16">
        <v>0.31554177</v>
      </c>
    </row>
    <row r="52" spans="1:22" x14ac:dyDescent="0.25">
      <c r="A52" s="11" t="s">
        <v>522</v>
      </c>
      <c r="B52" s="13">
        <v>5809</v>
      </c>
      <c r="C52" s="14">
        <f>(90/B52*100)</f>
        <v>1.5493200206576003</v>
      </c>
      <c r="D52" s="15">
        <v>5719</v>
      </c>
      <c r="E52" s="14">
        <v>19.508326390000001</v>
      </c>
      <c r="F52" s="16">
        <v>0.71310576000000003</v>
      </c>
      <c r="G52" s="14">
        <v>23.672165589999999</v>
      </c>
      <c r="H52" s="16">
        <v>0.62771591000000004</v>
      </c>
      <c r="I52" s="14">
        <v>27.873434490000001</v>
      </c>
      <c r="J52" s="16">
        <v>0.67430705999999996</v>
      </c>
      <c r="K52" s="14">
        <v>15.77534736</v>
      </c>
      <c r="L52" s="16">
        <v>0.62311251000000001</v>
      </c>
      <c r="M52" s="14">
        <v>9.9100144599999993</v>
      </c>
      <c r="N52" s="16">
        <v>0.63405608999999996</v>
      </c>
      <c r="O52" s="14" t="s">
        <v>582</v>
      </c>
      <c r="P52" s="16" t="s">
        <v>582</v>
      </c>
      <c r="Q52" s="14">
        <v>0</v>
      </c>
      <c r="R52" s="16">
        <v>0</v>
      </c>
      <c r="S52" s="14">
        <v>0</v>
      </c>
      <c r="T52" s="16">
        <v>0</v>
      </c>
      <c r="U52" s="14">
        <v>3.2607117099999998</v>
      </c>
      <c r="V52" s="16">
        <v>0.24238308</v>
      </c>
    </row>
    <row r="53" spans="1:22" x14ac:dyDescent="0.25">
      <c r="A53" s="11" t="s">
        <v>523</v>
      </c>
      <c r="B53" s="13">
        <v>5571</v>
      </c>
      <c r="C53" s="14">
        <f>(100/B53*100)</f>
        <v>1.7950098725542991</v>
      </c>
      <c r="D53" s="15">
        <v>5471</v>
      </c>
      <c r="E53" s="14">
        <v>38.504886880000001</v>
      </c>
      <c r="F53" s="16">
        <v>0.60766138999999997</v>
      </c>
      <c r="G53" s="14">
        <v>28.9488995</v>
      </c>
      <c r="H53" s="16">
        <v>0.54027517000000003</v>
      </c>
      <c r="I53" s="14">
        <v>16.744469590000001</v>
      </c>
      <c r="J53" s="16">
        <v>0.51444648999999998</v>
      </c>
      <c r="K53" s="14">
        <v>4.6052725399999996</v>
      </c>
      <c r="L53" s="16">
        <v>0.31994813</v>
      </c>
      <c r="M53" s="14">
        <v>7.8580429499999997</v>
      </c>
      <c r="N53" s="16">
        <v>0.39299313000000002</v>
      </c>
      <c r="O53" s="14" t="s">
        <v>582</v>
      </c>
      <c r="P53" s="16" t="s">
        <v>582</v>
      </c>
      <c r="Q53" s="14">
        <v>0</v>
      </c>
      <c r="R53" s="16">
        <v>0</v>
      </c>
      <c r="S53" s="14">
        <v>0</v>
      </c>
      <c r="T53" s="16">
        <v>0</v>
      </c>
      <c r="U53" s="14">
        <v>3.3384285399999998</v>
      </c>
      <c r="V53" s="16">
        <v>0.24068016</v>
      </c>
    </row>
    <row r="54" spans="1:22" x14ac:dyDescent="0.25">
      <c r="A54" s="11" t="s">
        <v>524</v>
      </c>
      <c r="B54" s="13">
        <v>4740</v>
      </c>
      <c r="C54" s="14">
        <f>(336/B54*100)</f>
        <v>7.0886075949367093</v>
      </c>
      <c r="D54" s="15">
        <v>4404</v>
      </c>
      <c r="E54" s="14">
        <v>57.709514689999999</v>
      </c>
      <c r="F54" s="16">
        <v>1.20326965</v>
      </c>
      <c r="G54" s="14">
        <v>16.984514579999999</v>
      </c>
      <c r="H54" s="16">
        <v>0.64729066000000002</v>
      </c>
      <c r="I54" s="14">
        <v>9.0925203299999993</v>
      </c>
      <c r="J54" s="16">
        <v>0.55174765999999997</v>
      </c>
      <c r="K54" s="14">
        <v>1.80724968</v>
      </c>
      <c r="L54" s="16">
        <v>0.2548919</v>
      </c>
      <c r="M54" s="14">
        <v>6.6423718000000003</v>
      </c>
      <c r="N54" s="16">
        <v>0.69984645000000001</v>
      </c>
      <c r="O54" s="14" t="s">
        <v>582</v>
      </c>
      <c r="P54" s="16" t="s">
        <v>582</v>
      </c>
      <c r="Q54" s="14">
        <v>0</v>
      </c>
      <c r="R54" s="16">
        <v>0</v>
      </c>
      <c r="S54" s="14">
        <v>0</v>
      </c>
      <c r="T54" s="16">
        <v>0</v>
      </c>
      <c r="U54" s="14">
        <v>7.76382891</v>
      </c>
      <c r="V54" s="16">
        <v>0.64791922999999996</v>
      </c>
    </row>
    <row r="55" spans="1:22" x14ac:dyDescent="0.25">
      <c r="A55" s="11" t="s">
        <v>525</v>
      </c>
      <c r="B55" s="13">
        <v>5316</v>
      </c>
      <c r="C55" s="14">
        <f>(22/B55*100)</f>
        <v>0.41384499623777277</v>
      </c>
      <c r="D55" s="15">
        <v>5294</v>
      </c>
      <c r="E55" s="14">
        <v>56.446972359999997</v>
      </c>
      <c r="F55" s="16">
        <v>0.71558491999999996</v>
      </c>
      <c r="G55" s="14">
        <v>23.302056610000001</v>
      </c>
      <c r="H55" s="16">
        <v>0.66160304999999997</v>
      </c>
      <c r="I55" s="14">
        <v>14.42265727</v>
      </c>
      <c r="J55" s="16">
        <v>0.52718673999999999</v>
      </c>
      <c r="K55" s="14">
        <v>3.09468991</v>
      </c>
      <c r="L55" s="16">
        <v>0.26597734000000001</v>
      </c>
      <c r="M55" s="14">
        <v>0</v>
      </c>
      <c r="N55" s="16">
        <v>0</v>
      </c>
      <c r="O55" s="14" t="s">
        <v>582</v>
      </c>
      <c r="P55" s="16" t="s">
        <v>582</v>
      </c>
      <c r="Q55" s="14">
        <v>0</v>
      </c>
      <c r="R55" s="16">
        <v>0</v>
      </c>
      <c r="S55" s="14">
        <v>0.47742068999999998</v>
      </c>
      <c r="T55" s="16">
        <v>9.1766609999999998E-2</v>
      </c>
      <c r="U55" s="14">
        <v>2.2562031600000001</v>
      </c>
      <c r="V55" s="16">
        <v>0.23830006000000001</v>
      </c>
    </row>
    <row r="56" spans="1:22" x14ac:dyDescent="0.25">
      <c r="A56" s="11" t="s">
        <v>526</v>
      </c>
      <c r="B56" s="13">
        <v>5359</v>
      </c>
      <c r="C56" s="14">
        <f>(77/B56*100)</f>
        <v>1.4368352304534429</v>
      </c>
      <c r="D56" s="15">
        <v>5282</v>
      </c>
      <c r="E56" s="14">
        <v>23.14215725</v>
      </c>
      <c r="F56" s="16">
        <v>0.66932290999999999</v>
      </c>
      <c r="G56" s="14">
        <v>32.318807360000001</v>
      </c>
      <c r="H56" s="16">
        <v>0.79306102000000001</v>
      </c>
      <c r="I56" s="14">
        <v>13.913178970000001</v>
      </c>
      <c r="J56" s="16">
        <v>0.52023617</v>
      </c>
      <c r="K56" s="14">
        <v>1.9820815000000001</v>
      </c>
      <c r="L56" s="16">
        <v>0.21115612</v>
      </c>
      <c r="M56" s="14">
        <v>27.760170609999999</v>
      </c>
      <c r="N56" s="16">
        <v>0.78547328999999999</v>
      </c>
      <c r="O56" s="14" t="s">
        <v>582</v>
      </c>
      <c r="P56" s="16" t="s">
        <v>582</v>
      </c>
      <c r="Q56" s="14">
        <v>0</v>
      </c>
      <c r="R56" s="16">
        <v>0</v>
      </c>
      <c r="S56" s="14">
        <v>0</v>
      </c>
      <c r="T56" s="16">
        <v>0</v>
      </c>
      <c r="U56" s="14">
        <v>0.88360430999999995</v>
      </c>
      <c r="V56" s="16">
        <v>0.12885598000000001</v>
      </c>
    </row>
    <row r="57" spans="1:22" x14ac:dyDescent="0.25">
      <c r="A57" s="11" t="s">
        <v>527</v>
      </c>
      <c r="B57" s="13">
        <v>6513</v>
      </c>
      <c r="C57" s="14">
        <f>(0/B57*100)</f>
        <v>0</v>
      </c>
      <c r="D57" s="15">
        <v>6513</v>
      </c>
      <c r="E57" s="14">
        <v>50.060192829999998</v>
      </c>
      <c r="F57" s="16">
        <v>0.85612087999999997</v>
      </c>
      <c r="G57" s="14">
        <v>24.66213029</v>
      </c>
      <c r="H57" s="16">
        <v>0.64823419000000004</v>
      </c>
      <c r="I57" s="14">
        <v>17.305738179999999</v>
      </c>
      <c r="J57" s="16">
        <v>0.68119012000000001</v>
      </c>
      <c r="K57" s="14">
        <v>4.2340458999999999</v>
      </c>
      <c r="L57" s="16">
        <v>0.36408142999999998</v>
      </c>
      <c r="M57" s="14">
        <v>0</v>
      </c>
      <c r="N57" s="16">
        <v>0</v>
      </c>
      <c r="O57" s="14" t="s">
        <v>582</v>
      </c>
      <c r="P57" s="16" t="s">
        <v>582</v>
      </c>
      <c r="Q57" s="14">
        <v>0</v>
      </c>
      <c r="R57" s="16">
        <v>0</v>
      </c>
      <c r="S57" s="14">
        <v>7.1188440000000006E-2</v>
      </c>
      <c r="T57" s="16">
        <v>4.3056740000000003E-2</v>
      </c>
      <c r="U57" s="14">
        <v>3.6667043700000002</v>
      </c>
      <c r="V57" s="16">
        <v>0.54254592999999995</v>
      </c>
    </row>
    <row r="58" spans="1:22" x14ac:dyDescent="0.25">
      <c r="A58" s="11" t="s">
        <v>528</v>
      </c>
      <c r="B58" s="13">
        <v>7267</v>
      </c>
      <c r="C58" s="14">
        <f>(10/B58*100)</f>
        <v>0.13760836658868861</v>
      </c>
      <c r="D58" s="15">
        <v>7257</v>
      </c>
      <c r="E58" s="14">
        <v>58.166268690000003</v>
      </c>
      <c r="F58" s="16">
        <v>1.0760723000000001</v>
      </c>
      <c r="G58" s="14">
        <v>22.131963620000001</v>
      </c>
      <c r="H58" s="16">
        <v>0.63966798999999996</v>
      </c>
      <c r="I58" s="14">
        <v>11.76669714</v>
      </c>
      <c r="J58" s="16">
        <v>0.66417042999999998</v>
      </c>
      <c r="K58" s="14">
        <v>3.74361955</v>
      </c>
      <c r="L58" s="16">
        <v>0.31069465000000002</v>
      </c>
      <c r="M58" s="14">
        <v>0</v>
      </c>
      <c r="N58" s="16">
        <v>0</v>
      </c>
      <c r="O58" s="14" t="s">
        <v>582</v>
      </c>
      <c r="P58" s="16" t="s">
        <v>582</v>
      </c>
      <c r="Q58" s="14">
        <v>0</v>
      </c>
      <c r="R58" s="16">
        <v>0</v>
      </c>
      <c r="S58" s="14">
        <v>0.88117959000000001</v>
      </c>
      <c r="T58" s="16">
        <v>0.15579095000000001</v>
      </c>
      <c r="U58" s="14">
        <v>3.3102714</v>
      </c>
      <c r="V58" s="16">
        <v>0.51232562000000004</v>
      </c>
    </row>
    <row r="59" spans="1:22" x14ac:dyDescent="0.25">
      <c r="A59" s="11" t="s">
        <v>529</v>
      </c>
      <c r="B59" s="13">
        <v>4826</v>
      </c>
      <c r="C59" s="14">
        <f>(26/B59*100)</f>
        <v>0.53874844591794446</v>
      </c>
      <c r="D59" s="15">
        <v>4800</v>
      </c>
      <c r="E59" s="14">
        <v>75.049100690000003</v>
      </c>
      <c r="F59" s="16">
        <v>0.63847067000000002</v>
      </c>
      <c r="G59" s="14">
        <v>14.526699219999999</v>
      </c>
      <c r="H59" s="16">
        <v>0.65995583999999996</v>
      </c>
      <c r="I59" s="14">
        <v>6.4318510699999996</v>
      </c>
      <c r="J59" s="16">
        <v>0.42406924000000001</v>
      </c>
      <c r="K59" s="14">
        <v>1.64894143</v>
      </c>
      <c r="L59" s="16">
        <v>0.22568152999999999</v>
      </c>
      <c r="M59" s="14">
        <v>0</v>
      </c>
      <c r="N59" s="16">
        <v>0</v>
      </c>
      <c r="O59" s="14" t="s">
        <v>582</v>
      </c>
      <c r="P59" s="16" t="s">
        <v>582</v>
      </c>
      <c r="Q59" s="14">
        <v>4.0145989999999999E-2</v>
      </c>
      <c r="R59" s="16">
        <v>5.6332E-2</v>
      </c>
      <c r="S59" s="14">
        <v>0.44342574000000001</v>
      </c>
      <c r="T59" s="16">
        <v>0.12575985000000001</v>
      </c>
      <c r="U59" s="14">
        <v>1.85983586</v>
      </c>
      <c r="V59" s="16">
        <v>0.21128451000000001</v>
      </c>
    </row>
    <row r="60" spans="1:22" x14ac:dyDescent="0.25">
      <c r="A60" s="11" t="s">
        <v>530</v>
      </c>
      <c r="B60" s="13">
        <v>4546</v>
      </c>
      <c r="C60" s="14">
        <f>(15/B60*100)</f>
        <v>0.32996040475142985</v>
      </c>
      <c r="D60" s="15">
        <v>4531</v>
      </c>
      <c r="E60" s="14">
        <v>49.927175040000002</v>
      </c>
      <c r="F60" s="16">
        <v>1.32107931</v>
      </c>
      <c r="G60" s="14">
        <v>25.312826529999999</v>
      </c>
      <c r="H60" s="16">
        <v>0.87390060000000003</v>
      </c>
      <c r="I60" s="14">
        <v>17.386849309999999</v>
      </c>
      <c r="J60" s="16">
        <v>0.89797344000000001</v>
      </c>
      <c r="K60" s="14">
        <v>3.72227614</v>
      </c>
      <c r="L60" s="16">
        <v>0.38718467000000001</v>
      </c>
      <c r="M60" s="14">
        <v>0</v>
      </c>
      <c r="N60" s="16">
        <v>0</v>
      </c>
      <c r="O60" s="14" t="s">
        <v>582</v>
      </c>
      <c r="P60" s="16" t="s">
        <v>582</v>
      </c>
      <c r="Q60" s="14">
        <v>0</v>
      </c>
      <c r="R60" s="16">
        <v>0</v>
      </c>
      <c r="S60" s="14">
        <v>0.41221806999999999</v>
      </c>
      <c r="T60" s="16">
        <v>0.10114859</v>
      </c>
      <c r="U60" s="14">
        <v>3.2386549100000002</v>
      </c>
      <c r="V60" s="16">
        <v>0.48403643000000002</v>
      </c>
    </row>
    <row r="61" spans="1:22" x14ac:dyDescent="0.25">
      <c r="A61" s="11" t="s">
        <v>531</v>
      </c>
      <c r="B61" s="13">
        <v>6525</v>
      </c>
      <c r="C61" s="14">
        <f>(157/B61*100)</f>
        <v>2.4061302681992336</v>
      </c>
      <c r="D61" s="15">
        <v>6368</v>
      </c>
      <c r="E61" s="14">
        <v>44.643817640000002</v>
      </c>
      <c r="F61" s="16">
        <v>0.81018124999999996</v>
      </c>
      <c r="G61" s="14">
        <v>28.56334193</v>
      </c>
      <c r="H61" s="16">
        <v>0.64814400000000005</v>
      </c>
      <c r="I61" s="14">
        <v>15.5635488</v>
      </c>
      <c r="J61" s="16">
        <v>0.56208997999999999</v>
      </c>
      <c r="K61" s="14">
        <v>4.5339602599999997</v>
      </c>
      <c r="L61" s="16">
        <v>0.26324707000000003</v>
      </c>
      <c r="M61" s="14">
        <v>4.8527814600000001</v>
      </c>
      <c r="N61" s="16">
        <v>0.40836127</v>
      </c>
      <c r="O61" s="14" t="s">
        <v>582</v>
      </c>
      <c r="P61" s="16" t="s">
        <v>582</v>
      </c>
      <c r="Q61" s="14">
        <v>0</v>
      </c>
      <c r="R61" s="16">
        <v>0</v>
      </c>
      <c r="S61" s="14">
        <v>0</v>
      </c>
      <c r="T61" s="16">
        <v>0</v>
      </c>
      <c r="U61" s="14">
        <v>1.84254991</v>
      </c>
      <c r="V61" s="16">
        <v>0.22363984000000001</v>
      </c>
    </row>
    <row r="62" spans="1:22" x14ac:dyDescent="0.25">
      <c r="A62" s="11" t="s">
        <v>532</v>
      </c>
      <c r="B62" s="13">
        <v>4476</v>
      </c>
      <c r="C62" s="14">
        <f>(3/B62*100)</f>
        <v>6.7024128686327081E-2</v>
      </c>
      <c r="D62" s="15">
        <v>4473</v>
      </c>
      <c r="E62" s="14">
        <v>27.88564384</v>
      </c>
      <c r="F62" s="16">
        <v>0.63893111000000002</v>
      </c>
      <c r="G62" s="14">
        <v>36.466598349999998</v>
      </c>
      <c r="H62" s="16">
        <v>0.72285301000000002</v>
      </c>
      <c r="I62" s="14">
        <v>20.969967</v>
      </c>
      <c r="J62" s="16">
        <v>0.63255371000000005</v>
      </c>
      <c r="K62" s="14">
        <v>2.41731827</v>
      </c>
      <c r="L62" s="16">
        <v>0.22034755</v>
      </c>
      <c r="M62" s="14">
        <v>11.675766530000001</v>
      </c>
      <c r="N62" s="16">
        <v>0.40366419999999997</v>
      </c>
      <c r="O62" s="14" t="s">
        <v>582</v>
      </c>
      <c r="P62" s="16" t="s">
        <v>582</v>
      </c>
      <c r="Q62" s="14">
        <v>0</v>
      </c>
      <c r="R62" s="16">
        <v>0</v>
      </c>
      <c r="S62" s="14">
        <v>0</v>
      </c>
      <c r="T62" s="16">
        <v>0</v>
      </c>
      <c r="U62" s="14">
        <v>0.58470601</v>
      </c>
      <c r="V62" s="16">
        <v>0.11472515</v>
      </c>
    </row>
    <row r="63" spans="1:22" x14ac:dyDescent="0.25">
      <c r="A63" s="11" t="s">
        <v>533</v>
      </c>
      <c r="B63" s="13">
        <v>5324</v>
      </c>
      <c r="C63" s="14">
        <f>(13/B63*100)</f>
        <v>0.24417731029301279</v>
      </c>
      <c r="D63" s="15">
        <v>5311</v>
      </c>
      <c r="E63" s="14">
        <v>46.639157969999999</v>
      </c>
      <c r="F63" s="16">
        <v>0.71442647000000004</v>
      </c>
      <c r="G63" s="14">
        <v>22.35604142</v>
      </c>
      <c r="H63" s="16">
        <v>0.72085595999999996</v>
      </c>
      <c r="I63" s="14">
        <v>19.08848124</v>
      </c>
      <c r="J63" s="16">
        <v>0.63292060999999999</v>
      </c>
      <c r="K63" s="14">
        <v>5.27962168</v>
      </c>
      <c r="L63" s="16">
        <v>0.33727106000000001</v>
      </c>
      <c r="M63" s="14">
        <v>0</v>
      </c>
      <c r="N63" s="16">
        <v>0</v>
      </c>
      <c r="O63" s="14" t="s">
        <v>582</v>
      </c>
      <c r="P63" s="16" t="s">
        <v>582</v>
      </c>
      <c r="Q63" s="14">
        <v>0</v>
      </c>
      <c r="R63" s="16">
        <v>0</v>
      </c>
      <c r="S63" s="14">
        <v>0.16913595000000001</v>
      </c>
      <c r="T63" s="16">
        <v>6.6419930000000002E-2</v>
      </c>
      <c r="U63" s="14">
        <v>6.4675617399999998</v>
      </c>
      <c r="V63" s="16">
        <v>0.36345532000000003</v>
      </c>
    </row>
    <row r="64" spans="1:22" x14ac:dyDescent="0.25">
      <c r="A64" s="11" t="s">
        <v>534</v>
      </c>
      <c r="B64" s="13">
        <v>3634</v>
      </c>
      <c r="C64" s="14">
        <f>(3/B64*100)</f>
        <v>8.2553659878921298E-2</v>
      </c>
      <c r="D64" s="15">
        <v>3631</v>
      </c>
      <c r="E64" s="14">
        <v>51.032464070000003</v>
      </c>
      <c r="F64" s="16">
        <v>0.89771674999999995</v>
      </c>
      <c r="G64" s="14">
        <v>28.81202021</v>
      </c>
      <c r="H64" s="16">
        <v>0.74232313999999999</v>
      </c>
      <c r="I64" s="14">
        <v>12.674786729999999</v>
      </c>
      <c r="J64" s="16">
        <v>0.54640252</v>
      </c>
      <c r="K64" s="14">
        <v>3.78461186</v>
      </c>
      <c r="L64" s="16">
        <v>0.34447930999999998</v>
      </c>
      <c r="M64" s="14">
        <v>0</v>
      </c>
      <c r="N64" s="16">
        <v>0</v>
      </c>
      <c r="O64" s="14" t="s">
        <v>582</v>
      </c>
      <c r="P64" s="16" t="s">
        <v>582</v>
      </c>
      <c r="Q64" s="14">
        <v>0</v>
      </c>
      <c r="R64" s="16">
        <v>0</v>
      </c>
      <c r="S64" s="14">
        <v>5.2328029999999998E-2</v>
      </c>
      <c r="T64" s="16">
        <v>3.6873950000000003E-2</v>
      </c>
      <c r="U64" s="14">
        <v>3.6437891100000002</v>
      </c>
      <c r="V64" s="16">
        <v>0.31214578999999998</v>
      </c>
    </row>
    <row r="65" spans="1:22" x14ac:dyDescent="0.25">
      <c r="A65" s="11" t="s">
        <v>535</v>
      </c>
      <c r="B65" s="13">
        <v>5325</v>
      </c>
      <c r="C65" s="14">
        <f>(14/B65*100)</f>
        <v>0.26291079812206569</v>
      </c>
      <c r="D65" s="15">
        <v>5311</v>
      </c>
      <c r="E65" s="14">
        <v>61.039135469999998</v>
      </c>
      <c r="F65" s="16">
        <v>0.91119154000000002</v>
      </c>
      <c r="G65" s="14">
        <v>22.61447897</v>
      </c>
      <c r="H65" s="16">
        <v>0.58612335000000004</v>
      </c>
      <c r="I65" s="14">
        <v>11.619792869999999</v>
      </c>
      <c r="J65" s="16">
        <v>0.62240224</v>
      </c>
      <c r="K65" s="14">
        <v>2.2025963399999999</v>
      </c>
      <c r="L65" s="16">
        <v>0.23455129</v>
      </c>
      <c r="M65" s="14">
        <v>0</v>
      </c>
      <c r="N65" s="16">
        <v>0</v>
      </c>
      <c r="O65" s="14" t="s">
        <v>582</v>
      </c>
      <c r="P65" s="16" t="s">
        <v>582</v>
      </c>
      <c r="Q65" s="14">
        <v>0.29905356</v>
      </c>
      <c r="R65" s="16">
        <v>7.2472090000000003E-2</v>
      </c>
      <c r="S65" s="14">
        <v>0</v>
      </c>
      <c r="T65" s="16">
        <v>0</v>
      </c>
      <c r="U65" s="14">
        <v>2.2249427900000001</v>
      </c>
      <c r="V65" s="16">
        <v>0.24792647000000001</v>
      </c>
    </row>
    <row r="66" spans="1:22" x14ac:dyDescent="0.25">
      <c r="A66" s="11" t="s">
        <v>536</v>
      </c>
      <c r="B66" s="13">
        <v>5665</v>
      </c>
      <c r="C66" s="14">
        <f>(83/B66*100)</f>
        <v>1.4651368049426301</v>
      </c>
      <c r="D66" s="15">
        <v>5582</v>
      </c>
      <c r="E66" s="14">
        <v>29.06117227</v>
      </c>
      <c r="F66" s="16">
        <v>0.60572155000000005</v>
      </c>
      <c r="G66" s="14">
        <v>24.043175359999999</v>
      </c>
      <c r="H66" s="16">
        <v>0.59504170999999995</v>
      </c>
      <c r="I66" s="14">
        <v>19.487794300000001</v>
      </c>
      <c r="J66" s="16">
        <v>0.61072848000000002</v>
      </c>
      <c r="K66" s="14">
        <v>10.007104529999999</v>
      </c>
      <c r="L66" s="16">
        <v>0.48609928000000002</v>
      </c>
      <c r="M66" s="14">
        <v>11.13758953</v>
      </c>
      <c r="N66" s="16">
        <v>0.36754807</v>
      </c>
      <c r="O66" s="14" t="s">
        <v>582</v>
      </c>
      <c r="P66" s="16" t="s">
        <v>582</v>
      </c>
      <c r="Q66" s="14">
        <v>0</v>
      </c>
      <c r="R66" s="16">
        <v>0</v>
      </c>
      <c r="S66" s="14">
        <v>0</v>
      </c>
      <c r="T66" s="16">
        <v>0</v>
      </c>
      <c r="U66" s="14">
        <v>6.2631640199999996</v>
      </c>
      <c r="V66" s="16">
        <v>0.27306564</v>
      </c>
    </row>
    <row r="67" spans="1:22" x14ac:dyDescent="0.25">
      <c r="A67" s="11" t="s">
        <v>537</v>
      </c>
      <c r="B67" s="13">
        <v>6971</v>
      </c>
      <c r="C67" s="14">
        <f>(607/B67*100)</f>
        <v>8.7075025104002286</v>
      </c>
      <c r="D67" s="15">
        <v>6364</v>
      </c>
      <c r="E67" s="14">
        <v>47.877275580000003</v>
      </c>
      <c r="F67" s="16">
        <v>0.83390028000000005</v>
      </c>
      <c r="G67" s="14">
        <v>29.024849740000001</v>
      </c>
      <c r="H67" s="16">
        <v>0.76465271999999995</v>
      </c>
      <c r="I67" s="14">
        <v>13.342091419999999</v>
      </c>
      <c r="J67" s="16">
        <v>0.56323804</v>
      </c>
      <c r="K67" s="14">
        <v>1.8605089800000001</v>
      </c>
      <c r="L67" s="16">
        <v>0.18396717000000001</v>
      </c>
      <c r="M67" s="14">
        <v>5.4554174499999997</v>
      </c>
      <c r="N67" s="16">
        <v>0.45278626</v>
      </c>
      <c r="O67" s="14" t="s">
        <v>582</v>
      </c>
      <c r="P67" s="16" t="s">
        <v>582</v>
      </c>
      <c r="Q67" s="14">
        <v>0</v>
      </c>
      <c r="R67" s="16">
        <v>0</v>
      </c>
      <c r="S67" s="14">
        <v>0</v>
      </c>
      <c r="T67" s="16">
        <v>0</v>
      </c>
      <c r="U67" s="14">
        <v>2.4398568200000001</v>
      </c>
      <c r="V67" s="16">
        <v>0.22723551</v>
      </c>
    </row>
    <row r="68" spans="1:22" x14ac:dyDescent="0.25">
      <c r="A68" s="11" t="s">
        <v>538</v>
      </c>
      <c r="B68" s="13">
        <v>12083</v>
      </c>
      <c r="C68" s="14">
        <f>(31/B68*100)</f>
        <v>0.2565588016221137</v>
      </c>
      <c r="D68" s="15">
        <v>12052</v>
      </c>
      <c r="E68" s="14">
        <v>42.372560059999998</v>
      </c>
      <c r="F68" s="16">
        <v>0.38373351999999999</v>
      </c>
      <c r="G68" s="14">
        <v>22.752516050000001</v>
      </c>
      <c r="H68" s="16">
        <v>0.36206224999999997</v>
      </c>
      <c r="I68" s="14">
        <v>12.13549519</v>
      </c>
      <c r="J68" s="16">
        <v>0.27916501999999999</v>
      </c>
      <c r="K68" s="14">
        <v>2.5460854899999998</v>
      </c>
      <c r="L68" s="16">
        <v>0.14532348</v>
      </c>
      <c r="M68" s="14">
        <v>14.94500749</v>
      </c>
      <c r="N68" s="16">
        <v>0.29639408</v>
      </c>
      <c r="O68" s="14" t="s">
        <v>582</v>
      </c>
      <c r="P68" s="16" t="s">
        <v>582</v>
      </c>
      <c r="Q68" s="14">
        <v>0</v>
      </c>
      <c r="R68" s="16">
        <v>0</v>
      </c>
      <c r="S68" s="14">
        <v>0</v>
      </c>
      <c r="T68" s="16">
        <v>0</v>
      </c>
      <c r="U68" s="14">
        <v>5.2483357100000001</v>
      </c>
      <c r="V68" s="16">
        <v>0.21017577000000001</v>
      </c>
    </row>
    <row r="69" spans="1:22" x14ac:dyDescent="0.25">
      <c r="A69" s="11" t="s">
        <v>539</v>
      </c>
      <c r="B69" s="13">
        <v>4876</v>
      </c>
      <c r="C69" s="14">
        <f>(0/B69*100)</f>
        <v>0</v>
      </c>
      <c r="D69" s="15">
        <v>4876</v>
      </c>
      <c r="E69" s="14">
        <v>46.9261926</v>
      </c>
      <c r="F69" s="16">
        <v>1.0493285000000001</v>
      </c>
      <c r="G69" s="14">
        <v>26.53659103</v>
      </c>
      <c r="H69" s="16">
        <v>0.73626429000000004</v>
      </c>
      <c r="I69" s="14">
        <v>19.681549159999999</v>
      </c>
      <c r="J69" s="16">
        <v>0.72810737000000003</v>
      </c>
      <c r="K69" s="14">
        <v>6.5822174000000002</v>
      </c>
      <c r="L69" s="16">
        <v>0.78501991999999998</v>
      </c>
      <c r="M69" s="14">
        <v>0</v>
      </c>
      <c r="N69" s="16">
        <v>0</v>
      </c>
      <c r="O69" s="14" t="s">
        <v>582</v>
      </c>
      <c r="P69" s="16" t="s">
        <v>582</v>
      </c>
      <c r="Q69" s="14">
        <v>0</v>
      </c>
      <c r="R69" s="16">
        <v>0</v>
      </c>
      <c r="S69" s="14">
        <v>0</v>
      </c>
      <c r="T69" s="16">
        <v>0</v>
      </c>
      <c r="U69" s="14">
        <v>0.27344981000000002</v>
      </c>
      <c r="V69" s="16">
        <v>0.10918085</v>
      </c>
    </row>
    <row r="70" spans="1:22" x14ac:dyDescent="0.25">
      <c r="A70" s="11" t="s">
        <v>540</v>
      </c>
      <c r="B70" s="13">
        <v>6036</v>
      </c>
      <c r="C70" s="14">
        <f>(223/B70*100)</f>
        <v>3.6944996686547382</v>
      </c>
      <c r="D70" s="15">
        <v>5813</v>
      </c>
      <c r="E70" s="14">
        <v>41.294847429999997</v>
      </c>
      <c r="F70" s="16">
        <v>1.00227205</v>
      </c>
      <c r="G70" s="14">
        <v>32.49948242</v>
      </c>
      <c r="H70" s="16">
        <v>0.81881375000000001</v>
      </c>
      <c r="I70" s="14">
        <v>15.52975694</v>
      </c>
      <c r="J70" s="16">
        <v>0.68856837999999998</v>
      </c>
      <c r="K70" s="14">
        <v>2.5820808999999998</v>
      </c>
      <c r="L70" s="16">
        <v>0.24397758999999999</v>
      </c>
      <c r="M70" s="14">
        <v>4.3266809899999998</v>
      </c>
      <c r="N70" s="16">
        <v>0.28253083000000001</v>
      </c>
      <c r="O70" s="14" t="s">
        <v>582</v>
      </c>
      <c r="P70" s="16" t="s">
        <v>582</v>
      </c>
      <c r="Q70" s="14">
        <v>0</v>
      </c>
      <c r="R70" s="16">
        <v>0</v>
      </c>
      <c r="S70" s="14">
        <v>0</v>
      </c>
      <c r="T70" s="16">
        <v>0</v>
      </c>
      <c r="U70" s="14">
        <v>3.76715132</v>
      </c>
      <c r="V70" s="16">
        <v>0.28981666</v>
      </c>
    </row>
    <row r="71" spans="1:22" x14ac:dyDescent="0.25">
      <c r="A71" s="11" t="s">
        <v>541</v>
      </c>
      <c r="B71" s="13">
        <v>6115</v>
      </c>
      <c r="C71" s="14">
        <f>(29/B71*100)</f>
        <v>0.47424366312346689</v>
      </c>
      <c r="D71" s="15">
        <v>6086</v>
      </c>
      <c r="E71" s="14">
        <v>47.405190429999998</v>
      </c>
      <c r="F71" s="16">
        <v>0.61841970000000002</v>
      </c>
      <c r="G71" s="14">
        <v>35.942992949999997</v>
      </c>
      <c r="H71" s="16">
        <v>0.66560916999999997</v>
      </c>
      <c r="I71" s="14">
        <v>9.1271492700000003</v>
      </c>
      <c r="J71" s="16">
        <v>0.36542163999999999</v>
      </c>
      <c r="K71" s="14">
        <v>1.30156212</v>
      </c>
      <c r="L71" s="16">
        <v>0.15390980000000001</v>
      </c>
      <c r="M71" s="14">
        <v>5.6789913099999998</v>
      </c>
      <c r="N71" s="16">
        <v>0.27713690000000002</v>
      </c>
      <c r="O71" s="14" t="s">
        <v>582</v>
      </c>
      <c r="P71" s="16" t="s">
        <v>582</v>
      </c>
      <c r="Q71" s="14">
        <v>0</v>
      </c>
      <c r="R71" s="16">
        <v>0</v>
      </c>
      <c r="S71" s="14">
        <v>0</v>
      </c>
      <c r="T71" s="16">
        <v>0</v>
      </c>
      <c r="U71" s="14">
        <v>0.54411392999999997</v>
      </c>
      <c r="V71" s="16">
        <v>0.10802921</v>
      </c>
    </row>
    <row r="72" spans="1:22" x14ac:dyDescent="0.25">
      <c r="A72" s="11" t="s">
        <v>542</v>
      </c>
      <c r="B72" s="13">
        <v>7708</v>
      </c>
      <c r="C72" s="14">
        <f>(5/B72*100)</f>
        <v>6.4867669953295279E-2</v>
      </c>
      <c r="D72" s="15">
        <v>7703</v>
      </c>
      <c r="E72" s="14">
        <v>40.690365669999998</v>
      </c>
      <c r="F72" s="16">
        <v>0.80666762999999997</v>
      </c>
      <c r="G72" s="14">
        <v>33.472540610000003</v>
      </c>
      <c r="H72" s="16">
        <v>0.73405211999999997</v>
      </c>
      <c r="I72" s="14">
        <v>15.317928609999999</v>
      </c>
      <c r="J72" s="16">
        <v>0.60928389999999999</v>
      </c>
      <c r="K72" s="14">
        <v>2.0060723299999998</v>
      </c>
      <c r="L72" s="16">
        <v>0.14305908000000001</v>
      </c>
      <c r="M72" s="14">
        <v>8.2003239800000003</v>
      </c>
      <c r="N72" s="16">
        <v>0.96499683000000003</v>
      </c>
      <c r="O72" s="14" t="s">
        <v>582</v>
      </c>
      <c r="P72" s="16" t="s">
        <v>582</v>
      </c>
      <c r="Q72" s="14">
        <v>0</v>
      </c>
      <c r="R72" s="16">
        <v>0</v>
      </c>
      <c r="S72" s="14">
        <v>0</v>
      </c>
      <c r="T72" s="16">
        <v>0</v>
      </c>
      <c r="U72" s="14">
        <v>0.31276879000000002</v>
      </c>
      <c r="V72" s="16">
        <v>6.8257029999999996E-2</v>
      </c>
    </row>
    <row r="73" spans="1:22" x14ac:dyDescent="0.25">
      <c r="A73" s="11" t="s">
        <v>543</v>
      </c>
      <c r="B73" s="13">
        <v>8249</v>
      </c>
      <c r="C73" s="14">
        <f>(178/B73*100)</f>
        <v>2.1578373136137712</v>
      </c>
      <c r="D73" s="15">
        <v>8071</v>
      </c>
      <c r="E73" s="14">
        <v>45.502269990000002</v>
      </c>
      <c r="F73" s="16">
        <v>0.78783073000000003</v>
      </c>
      <c r="G73" s="14">
        <v>24.083331489999999</v>
      </c>
      <c r="H73" s="16">
        <v>0.66305316000000003</v>
      </c>
      <c r="I73" s="14">
        <v>16.217832340000001</v>
      </c>
      <c r="J73" s="16">
        <v>0.64587684000000001</v>
      </c>
      <c r="K73" s="14">
        <v>1.7474808100000001</v>
      </c>
      <c r="L73" s="16">
        <v>0.18135627000000001</v>
      </c>
      <c r="M73" s="14">
        <v>11.49440102</v>
      </c>
      <c r="N73" s="16">
        <v>0.72258999000000002</v>
      </c>
      <c r="O73" s="14" t="s">
        <v>582</v>
      </c>
      <c r="P73" s="16" t="s">
        <v>582</v>
      </c>
      <c r="Q73" s="14">
        <v>0</v>
      </c>
      <c r="R73" s="16">
        <v>0</v>
      </c>
      <c r="S73" s="14">
        <v>0</v>
      </c>
      <c r="T73" s="16">
        <v>0</v>
      </c>
      <c r="U73" s="14">
        <v>0.95468434999999996</v>
      </c>
      <c r="V73" s="16">
        <v>0.19949246000000001</v>
      </c>
    </row>
    <row r="74" spans="1:22" x14ac:dyDescent="0.25">
      <c r="A74" s="11" t="s">
        <v>544</v>
      </c>
      <c r="B74" s="13">
        <v>4692</v>
      </c>
      <c r="C74" s="14">
        <f>(82/B74*100)</f>
        <v>1.7476555839727195</v>
      </c>
      <c r="D74" s="15">
        <v>4610</v>
      </c>
      <c r="E74" s="14">
        <v>43.703174230000002</v>
      </c>
      <c r="F74" s="16">
        <v>0.85745450999999995</v>
      </c>
      <c r="G74" s="14">
        <v>26.764180880000001</v>
      </c>
      <c r="H74" s="16">
        <v>0.77484028999999999</v>
      </c>
      <c r="I74" s="14">
        <v>18.490425989999999</v>
      </c>
      <c r="J74" s="16">
        <v>0.64217016999999998</v>
      </c>
      <c r="K74" s="14">
        <v>4.8926123300000004</v>
      </c>
      <c r="L74" s="16">
        <v>0.34293536000000002</v>
      </c>
      <c r="M74" s="14">
        <v>0</v>
      </c>
      <c r="N74" s="16">
        <v>0</v>
      </c>
      <c r="O74" s="14" t="s">
        <v>582</v>
      </c>
      <c r="P74" s="16" t="s">
        <v>582</v>
      </c>
      <c r="Q74" s="14">
        <v>0</v>
      </c>
      <c r="R74" s="16">
        <v>0</v>
      </c>
      <c r="S74" s="14">
        <v>0.14275574999999999</v>
      </c>
      <c r="T74" s="16">
        <v>5.4002519999999998E-2</v>
      </c>
      <c r="U74" s="14">
        <v>6.0068508300000003</v>
      </c>
      <c r="V74" s="16">
        <v>0.36585656999999999</v>
      </c>
    </row>
    <row r="75" spans="1:22" x14ac:dyDescent="0.25">
      <c r="A75" s="11" t="s">
        <v>545</v>
      </c>
      <c r="B75" s="13">
        <v>5375</v>
      </c>
      <c r="C75" s="14">
        <f>(270/B75*100)</f>
        <v>5.0232558139534884</v>
      </c>
      <c r="D75" s="15">
        <v>5105</v>
      </c>
      <c r="E75" s="14">
        <v>40.082132590000001</v>
      </c>
      <c r="F75" s="16">
        <v>0.95387648000000003</v>
      </c>
      <c r="G75" s="14">
        <v>25.375962900000001</v>
      </c>
      <c r="H75" s="16">
        <v>0.61862748999999995</v>
      </c>
      <c r="I75" s="14">
        <v>16.205799429999999</v>
      </c>
      <c r="J75" s="16">
        <v>0.69157816000000005</v>
      </c>
      <c r="K75" s="14">
        <v>3.8911433999999998</v>
      </c>
      <c r="L75" s="16">
        <v>0.32095681999999998</v>
      </c>
      <c r="M75" s="14">
        <v>8.3152443599999994</v>
      </c>
      <c r="N75" s="16">
        <v>0.72986804999999999</v>
      </c>
      <c r="O75" s="14" t="s">
        <v>582</v>
      </c>
      <c r="P75" s="16" t="s">
        <v>582</v>
      </c>
      <c r="Q75" s="14">
        <v>0</v>
      </c>
      <c r="R75" s="16">
        <v>0</v>
      </c>
      <c r="S75" s="14">
        <v>0</v>
      </c>
      <c r="T75" s="16">
        <v>0</v>
      </c>
      <c r="U75" s="14">
        <v>6.1297173200000001</v>
      </c>
      <c r="V75" s="16">
        <v>0.50984253000000002</v>
      </c>
    </row>
    <row r="76" spans="1:22" x14ac:dyDescent="0.25">
      <c r="A76" s="11" t="s">
        <v>546</v>
      </c>
      <c r="B76" s="13">
        <v>14167</v>
      </c>
      <c r="C76" s="14">
        <f>(234/B76*100)</f>
        <v>1.6517258417449003</v>
      </c>
      <c r="D76" s="15">
        <v>13933</v>
      </c>
      <c r="E76" s="14">
        <v>47.04788284</v>
      </c>
      <c r="F76" s="16">
        <v>0.62074388000000003</v>
      </c>
      <c r="G76" s="14">
        <v>23.55302051</v>
      </c>
      <c r="H76" s="16">
        <v>0.57686672999999999</v>
      </c>
      <c r="I76" s="14">
        <v>11.4791927</v>
      </c>
      <c r="J76" s="16">
        <v>0.35589186</v>
      </c>
      <c r="K76" s="14">
        <v>3.22222002</v>
      </c>
      <c r="L76" s="16">
        <v>0.21321845</v>
      </c>
      <c r="M76" s="14">
        <v>12.05795764</v>
      </c>
      <c r="N76" s="16">
        <v>0.48523090000000002</v>
      </c>
      <c r="O76" s="14" t="s">
        <v>582</v>
      </c>
      <c r="P76" s="16" t="s">
        <v>582</v>
      </c>
      <c r="Q76" s="14">
        <v>0</v>
      </c>
      <c r="R76" s="16">
        <v>0</v>
      </c>
      <c r="S76" s="14">
        <v>0</v>
      </c>
      <c r="T76" s="16">
        <v>0</v>
      </c>
      <c r="U76" s="14">
        <v>2.63972629</v>
      </c>
      <c r="V76" s="16">
        <v>0.23472696000000001</v>
      </c>
    </row>
    <row r="77" spans="1:22" x14ac:dyDescent="0.25">
      <c r="A77" s="11" t="s">
        <v>547</v>
      </c>
      <c r="B77" s="13">
        <v>6062</v>
      </c>
      <c r="C77" s="14">
        <f>(238/B77*100)</f>
        <v>3.9260969976905313</v>
      </c>
      <c r="D77" s="15">
        <v>5824</v>
      </c>
      <c r="E77" s="14">
        <v>38.373389209999999</v>
      </c>
      <c r="F77" s="16">
        <v>0.75288909000000004</v>
      </c>
      <c r="G77" s="14">
        <v>25.144910079999999</v>
      </c>
      <c r="H77" s="16">
        <v>0.61072181999999997</v>
      </c>
      <c r="I77" s="14">
        <v>12.261351940000001</v>
      </c>
      <c r="J77" s="16">
        <v>0.52944837</v>
      </c>
      <c r="K77" s="14">
        <v>3.1706696299999999</v>
      </c>
      <c r="L77" s="16">
        <v>0.28702738</v>
      </c>
      <c r="M77" s="14">
        <v>11.597077970000001</v>
      </c>
      <c r="N77" s="16">
        <v>0.60263166000000001</v>
      </c>
      <c r="O77" s="14" t="s">
        <v>582</v>
      </c>
      <c r="P77" s="16" t="s">
        <v>582</v>
      </c>
      <c r="Q77" s="14">
        <v>0</v>
      </c>
      <c r="R77" s="16">
        <v>0</v>
      </c>
      <c r="S77" s="14">
        <v>0</v>
      </c>
      <c r="T77" s="16">
        <v>0</v>
      </c>
      <c r="U77" s="14">
        <v>9.4526011600000004</v>
      </c>
      <c r="V77" s="16">
        <v>0.49577518999999998</v>
      </c>
    </row>
    <row r="78" spans="1:22" x14ac:dyDescent="0.25">
      <c r="A78" s="11" t="s">
        <v>548</v>
      </c>
      <c r="B78" s="13">
        <v>5826</v>
      </c>
      <c r="C78" s="14">
        <f>(0/B78*100)</f>
        <v>0</v>
      </c>
      <c r="D78" s="15">
        <v>5826</v>
      </c>
      <c r="E78" s="14">
        <v>40.06782467</v>
      </c>
      <c r="F78" s="16">
        <v>0.91921045999999995</v>
      </c>
      <c r="G78" s="14">
        <v>34.981866760000003</v>
      </c>
      <c r="H78" s="16">
        <v>0.85367998</v>
      </c>
      <c r="I78" s="14">
        <v>18.44243208</v>
      </c>
      <c r="J78" s="16">
        <v>0.70031858000000002</v>
      </c>
      <c r="K78" s="14">
        <v>5.7392873</v>
      </c>
      <c r="L78" s="16">
        <v>0.45951424000000002</v>
      </c>
      <c r="M78" s="14">
        <v>0</v>
      </c>
      <c r="N78" s="16">
        <v>0</v>
      </c>
      <c r="O78" s="14" t="s">
        <v>582</v>
      </c>
      <c r="P78" s="16" t="s">
        <v>582</v>
      </c>
      <c r="Q78" s="14">
        <v>0</v>
      </c>
      <c r="R78" s="16">
        <v>0</v>
      </c>
      <c r="S78" s="14">
        <v>8.3593009999999995E-2</v>
      </c>
      <c r="T78" s="16">
        <v>4.7090720000000003E-2</v>
      </c>
      <c r="U78" s="14">
        <v>0.68499617999999995</v>
      </c>
      <c r="V78" s="16">
        <v>0.13504531</v>
      </c>
    </row>
    <row r="79" spans="1:22" ht="24.95" customHeight="1" x14ac:dyDescent="0.25">
      <c r="A79" s="11" t="s">
        <v>549</v>
      </c>
      <c r="B79" s="13">
        <v>1657</v>
      </c>
      <c r="C79" s="14">
        <f>(41/B79*100)</f>
        <v>2.4743512371756187</v>
      </c>
      <c r="D79" s="15">
        <v>1616</v>
      </c>
      <c r="E79" s="14">
        <v>50.552665529999999</v>
      </c>
      <c r="F79" s="16">
        <v>1.8401381999999999</v>
      </c>
      <c r="G79" s="14">
        <v>29.733922289999999</v>
      </c>
      <c r="H79" s="16">
        <v>0.86333309000000003</v>
      </c>
      <c r="I79" s="14">
        <v>14.456656110000001</v>
      </c>
      <c r="J79" s="16">
        <v>1.0824409399999999</v>
      </c>
      <c r="K79" s="14">
        <v>3.5225530699999998</v>
      </c>
      <c r="L79" s="16">
        <v>0.65273303000000005</v>
      </c>
      <c r="M79" s="14">
        <v>0</v>
      </c>
      <c r="N79" s="16">
        <v>0</v>
      </c>
      <c r="O79" s="14" t="s">
        <v>582</v>
      </c>
      <c r="P79" s="16" t="s">
        <v>582</v>
      </c>
      <c r="Q79" s="14">
        <v>0</v>
      </c>
      <c r="R79" s="16">
        <v>0</v>
      </c>
      <c r="S79" s="14">
        <v>0</v>
      </c>
      <c r="T79" s="16">
        <v>0</v>
      </c>
      <c r="U79" s="14">
        <v>1.7342030100000001</v>
      </c>
      <c r="V79" s="16">
        <v>0.32418543999999999</v>
      </c>
    </row>
    <row r="80" spans="1:22" x14ac:dyDescent="0.25">
      <c r="A80" s="11" t="s">
        <v>550</v>
      </c>
      <c r="B80" s="13">
        <v>7841</v>
      </c>
      <c r="C80" s="14">
        <f>(0/B80*100)</f>
        <v>0</v>
      </c>
      <c r="D80" s="15">
        <v>7841</v>
      </c>
      <c r="E80" s="14">
        <v>60.320234390000003</v>
      </c>
      <c r="F80" s="16">
        <v>1.0629994300000001</v>
      </c>
      <c r="G80" s="14">
        <v>31.482220869999999</v>
      </c>
      <c r="H80" s="16">
        <v>0.92108566999999997</v>
      </c>
      <c r="I80" s="14">
        <v>7.1521835100000004</v>
      </c>
      <c r="J80" s="16">
        <v>0.46903488999999998</v>
      </c>
      <c r="K80" s="14">
        <v>0.85311349999999997</v>
      </c>
      <c r="L80" s="16">
        <v>0.13421688000000001</v>
      </c>
      <c r="M80" s="14">
        <v>0</v>
      </c>
      <c r="N80" s="16">
        <v>0</v>
      </c>
      <c r="O80" s="14" t="s">
        <v>582</v>
      </c>
      <c r="P80" s="16" t="s">
        <v>582</v>
      </c>
      <c r="Q80" s="14">
        <v>0</v>
      </c>
      <c r="R80" s="16">
        <v>0</v>
      </c>
      <c r="S80" s="14">
        <v>0</v>
      </c>
      <c r="T80" s="16">
        <v>0</v>
      </c>
      <c r="U80" s="14">
        <v>0.19224773000000001</v>
      </c>
      <c r="V80" s="16">
        <v>5.7474329999999997E-2</v>
      </c>
    </row>
    <row r="81" spans="1:22" x14ac:dyDescent="0.25">
      <c r="A81" s="19" t="s">
        <v>551</v>
      </c>
      <c r="B81" s="13">
        <v>8861</v>
      </c>
      <c r="C81" s="14">
        <f>(82/B81*100)</f>
        <v>0.92540345333483809</v>
      </c>
      <c r="D81" s="15">
        <v>8779</v>
      </c>
      <c r="E81" s="14">
        <v>51.100249939999998</v>
      </c>
      <c r="F81" s="16">
        <v>0.98343723000000005</v>
      </c>
      <c r="G81" s="14">
        <v>27.34759541</v>
      </c>
      <c r="H81" s="16">
        <v>0.71471819000000003</v>
      </c>
      <c r="I81" s="14">
        <v>9.8343197199999999</v>
      </c>
      <c r="J81" s="16">
        <v>0.52149557000000002</v>
      </c>
      <c r="K81" s="14">
        <v>0.56200746000000001</v>
      </c>
      <c r="L81" s="16">
        <v>0.11000296</v>
      </c>
      <c r="M81" s="14">
        <v>10.527882139999999</v>
      </c>
      <c r="N81" s="16">
        <v>0.71885993999999998</v>
      </c>
      <c r="O81" s="14" t="s">
        <v>582</v>
      </c>
      <c r="P81" s="16" t="s">
        <v>582</v>
      </c>
      <c r="Q81" s="14">
        <v>0</v>
      </c>
      <c r="R81" s="16">
        <v>0</v>
      </c>
      <c r="S81" s="14">
        <v>0</v>
      </c>
      <c r="T81" s="16">
        <v>0</v>
      </c>
      <c r="U81" s="14">
        <v>0.62794532999999997</v>
      </c>
      <c r="V81" s="16">
        <v>0.11024409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799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(627/B7*100)</f>
        <v>4.315209910529938</v>
      </c>
      <c r="D7" s="15">
        <v>13903</v>
      </c>
      <c r="E7" s="14">
        <v>36.147616429999999</v>
      </c>
      <c r="F7" s="16">
        <v>0.62626256999999996</v>
      </c>
      <c r="G7" s="14">
        <v>25.96300342</v>
      </c>
      <c r="H7" s="16">
        <v>0.47357524000000001</v>
      </c>
      <c r="I7" s="14">
        <v>15.09807159</v>
      </c>
      <c r="J7" s="16">
        <v>0.32711400000000002</v>
      </c>
      <c r="K7" s="14">
        <v>5.8003765600000001</v>
      </c>
      <c r="L7" s="16">
        <v>0.26104010999999999</v>
      </c>
      <c r="M7" s="14">
        <v>14.76909867</v>
      </c>
      <c r="N7" s="16">
        <v>0.49979004999999999</v>
      </c>
      <c r="O7" s="14" t="s">
        <v>582</v>
      </c>
      <c r="P7" s="16" t="s">
        <v>582</v>
      </c>
      <c r="Q7" s="14">
        <v>0</v>
      </c>
      <c r="R7" s="16">
        <v>0</v>
      </c>
      <c r="S7" s="14">
        <v>0</v>
      </c>
      <c r="T7" s="16">
        <v>0</v>
      </c>
      <c r="U7" s="14">
        <v>2.2218333299999999</v>
      </c>
      <c r="V7" s="16">
        <v>0.18575658</v>
      </c>
    </row>
    <row r="8" spans="1:22" x14ac:dyDescent="0.25">
      <c r="A8" s="11" t="s">
        <v>478</v>
      </c>
      <c r="B8" s="13">
        <v>7007</v>
      </c>
      <c r="C8" s="14">
        <f>(84/B8*100)</f>
        <v>1.1988011988011988</v>
      </c>
      <c r="D8" s="15">
        <v>6923</v>
      </c>
      <c r="E8" s="14">
        <v>23.537165739999999</v>
      </c>
      <c r="F8" s="16">
        <v>0.85574877999999999</v>
      </c>
      <c r="G8" s="14">
        <v>21.97439447</v>
      </c>
      <c r="H8" s="16">
        <v>0.62967865999999995</v>
      </c>
      <c r="I8" s="14">
        <v>20.660908689999999</v>
      </c>
      <c r="J8" s="16">
        <v>0.58082719999999999</v>
      </c>
      <c r="K8" s="14">
        <v>13.425226650000001</v>
      </c>
      <c r="L8" s="16">
        <v>0.72925878</v>
      </c>
      <c r="M8" s="14">
        <v>16.926851419999998</v>
      </c>
      <c r="N8" s="16">
        <v>0.87595875000000001</v>
      </c>
      <c r="O8" s="14" t="s">
        <v>582</v>
      </c>
      <c r="P8" s="16" t="s">
        <v>582</v>
      </c>
      <c r="Q8" s="14">
        <v>0</v>
      </c>
      <c r="R8" s="16">
        <v>0</v>
      </c>
      <c r="S8" s="14">
        <v>0</v>
      </c>
      <c r="T8" s="16">
        <v>0</v>
      </c>
      <c r="U8" s="14">
        <v>3.4754530300000002</v>
      </c>
      <c r="V8" s="16">
        <v>0.29588118000000002</v>
      </c>
    </row>
    <row r="9" spans="1:22" x14ac:dyDescent="0.25">
      <c r="A9" s="11" t="s">
        <v>479</v>
      </c>
      <c r="B9" s="13">
        <v>9651</v>
      </c>
      <c r="C9" s="14">
        <f>(674/B9*100)</f>
        <v>6.9837322557247949</v>
      </c>
      <c r="D9" s="15">
        <v>8977</v>
      </c>
      <c r="E9" s="14">
        <v>31.58102169</v>
      </c>
      <c r="F9" s="16">
        <v>0.74239460000000002</v>
      </c>
      <c r="G9" s="14">
        <v>28.82678907</v>
      </c>
      <c r="H9" s="16">
        <v>0.46162216</v>
      </c>
      <c r="I9" s="14">
        <v>21.571772320000001</v>
      </c>
      <c r="J9" s="16">
        <v>0.55033045000000003</v>
      </c>
      <c r="K9" s="14">
        <v>8.2639922000000006</v>
      </c>
      <c r="L9" s="16">
        <v>0.37695064</v>
      </c>
      <c r="M9" s="14">
        <v>5.2556716400000001</v>
      </c>
      <c r="N9" s="16">
        <v>0.40264875</v>
      </c>
      <c r="O9" s="14" t="s">
        <v>582</v>
      </c>
      <c r="P9" s="16" t="s">
        <v>582</v>
      </c>
      <c r="Q9" s="14">
        <v>0</v>
      </c>
      <c r="R9" s="16">
        <v>0</v>
      </c>
      <c r="S9" s="14">
        <v>0</v>
      </c>
      <c r="T9" s="16">
        <v>0</v>
      </c>
      <c r="U9" s="14">
        <v>4.50075308</v>
      </c>
      <c r="V9" s="16">
        <v>0.31065746999999999</v>
      </c>
    </row>
    <row r="10" spans="1:22" x14ac:dyDescent="0.25">
      <c r="A10" s="11" t="s">
        <v>480</v>
      </c>
      <c r="B10" s="13">
        <v>20058</v>
      </c>
      <c r="C10" s="14">
        <f>(550/B10*100)</f>
        <v>2.7420480606241897</v>
      </c>
      <c r="D10" s="15">
        <v>19508</v>
      </c>
      <c r="E10" s="14">
        <v>40.548691789999999</v>
      </c>
      <c r="F10" s="16">
        <v>0.63394117000000005</v>
      </c>
      <c r="G10" s="14">
        <v>27.9091086</v>
      </c>
      <c r="H10" s="16">
        <v>0.38149277999999998</v>
      </c>
      <c r="I10" s="14">
        <v>15.05725193</v>
      </c>
      <c r="J10" s="16">
        <v>0.42338740000000002</v>
      </c>
      <c r="K10" s="14">
        <v>7.2507338800000003</v>
      </c>
      <c r="L10" s="16">
        <v>0.35256444999999997</v>
      </c>
      <c r="M10" s="14">
        <v>7.61047545</v>
      </c>
      <c r="N10" s="16">
        <v>0.36816971999999998</v>
      </c>
      <c r="O10" s="14" t="s">
        <v>582</v>
      </c>
      <c r="P10" s="16" t="s">
        <v>582</v>
      </c>
      <c r="Q10" s="14">
        <v>0</v>
      </c>
      <c r="R10" s="16">
        <v>0</v>
      </c>
      <c r="S10" s="14">
        <v>0</v>
      </c>
      <c r="T10" s="16">
        <v>0</v>
      </c>
      <c r="U10" s="14">
        <v>1.6237383400000001</v>
      </c>
      <c r="V10" s="16">
        <v>0.17872494999999999</v>
      </c>
    </row>
    <row r="11" spans="1:22" x14ac:dyDescent="0.25">
      <c r="A11" s="11" t="s">
        <v>481</v>
      </c>
      <c r="B11" s="13">
        <v>7053</v>
      </c>
      <c r="C11" s="14">
        <f>(125/B11*100)</f>
        <v>1.7722954771019424</v>
      </c>
      <c r="D11" s="15">
        <v>6928</v>
      </c>
      <c r="E11" s="14">
        <v>41.546338579999997</v>
      </c>
      <c r="F11" s="16">
        <v>0.99705496000000005</v>
      </c>
      <c r="G11" s="14">
        <v>26.433387209999999</v>
      </c>
      <c r="H11" s="16">
        <v>0.7925006</v>
      </c>
      <c r="I11" s="14">
        <v>14.80051976</v>
      </c>
      <c r="J11" s="16">
        <v>0.63052571999999996</v>
      </c>
      <c r="K11" s="14">
        <v>4.1439646799999998</v>
      </c>
      <c r="L11" s="16">
        <v>0.34779247000000002</v>
      </c>
      <c r="M11" s="14">
        <v>10.503406999999999</v>
      </c>
      <c r="N11" s="16">
        <v>0.57344476</v>
      </c>
      <c r="O11" s="14" t="s">
        <v>582</v>
      </c>
      <c r="P11" s="16" t="s">
        <v>582</v>
      </c>
      <c r="Q11" s="14">
        <v>0</v>
      </c>
      <c r="R11" s="16">
        <v>0</v>
      </c>
      <c r="S11" s="14">
        <v>0</v>
      </c>
      <c r="T11" s="16">
        <v>0</v>
      </c>
      <c r="U11" s="14">
        <v>2.5723827699999999</v>
      </c>
      <c r="V11" s="16">
        <v>0.29594438000000001</v>
      </c>
    </row>
    <row r="12" spans="1:22" x14ac:dyDescent="0.25">
      <c r="A12" s="11" t="s">
        <v>482</v>
      </c>
      <c r="B12" s="13">
        <v>6894</v>
      </c>
      <c r="C12" s="14">
        <f>(59/B12*100)</f>
        <v>0.85581665216129965</v>
      </c>
      <c r="D12" s="15">
        <v>6835</v>
      </c>
      <c r="E12" s="14">
        <v>21.99899611</v>
      </c>
      <c r="F12" s="16">
        <v>0.74450105</v>
      </c>
      <c r="G12" s="14">
        <v>26.946891669999999</v>
      </c>
      <c r="H12" s="16">
        <v>0.65370611999999995</v>
      </c>
      <c r="I12" s="14">
        <v>29.02012324</v>
      </c>
      <c r="J12" s="16">
        <v>0.67284893000000001</v>
      </c>
      <c r="K12" s="14">
        <v>15.418791799999999</v>
      </c>
      <c r="L12" s="16">
        <v>0.65915071000000003</v>
      </c>
      <c r="M12" s="14">
        <v>3.9779236600000001</v>
      </c>
      <c r="N12" s="16">
        <v>0.38596943</v>
      </c>
      <c r="O12" s="14" t="s">
        <v>582</v>
      </c>
      <c r="P12" s="16" t="s">
        <v>582</v>
      </c>
      <c r="Q12" s="14">
        <v>0</v>
      </c>
      <c r="R12" s="16">
        <v>0</v>
      </c>
      <c r="S12" s="14">
        <v>0</v>
      </c>
      <c r="T12" s="16">
        <v>0</v>
      </c>
      <c r="U12" s="14">
        <v>2.6372735199999999</v>
      </c>
      <c r="V12" s="16">
        <v>0.32494779000000001</v>
      </c>
    </row>
    <row r="13" spans="1:22" x14ac:dyDescent="0.25">
      <c r="A13" s="11" t="s">
        <v>483</v>
      </c>
      <c r="B13" s="13">
        <v>7161</v>
      </c>
      <c r="C13" s="14">
        <f>(172/B13*100)</f>
        <v>2.4018991760927246</v>
      </c>
      <c r="D13" s="15">
        <v>6989</v>
      </c>
      <c r="E13" s="14">
        <v>37.02008129</v>
      </c>
      <c r="F13" s="16">
        <v>0.85151699999999997</v>
      </c>
      <c r="G13" s="14">
        <v>33.685499399999998</v>
      </c>
      <c r="H13" s="16">
        <v>0.69601294000000002</v>
      </c>
      <c r="I13" s="14">
        <v>18.443576149999998</v>
      </c>
      <c r="J13" s="16">
        <v>0.63698286999999998</v>
      </c>
      <c r="K13" s="14">
        <v>5.79424984</v>
      </c>
      <c r="L13" s="16">
        <v>0.39946142000000001</v>
      </c>
      <c r="M13" s="14">
        <v>3.2396209499999999</v>
      </c>
      <c r="N13" s="16">
        <v>0.39380388</v>
      </c>
      <c r="O13" s="14" t="s">
        <v>582</v>
      </c>
      <c r="P13" s="16" t="s">
        <v>582</v>
      </c>
      <c r="Q13" s="14">
        <v>0</v>
      </c>
      <c r="R13" s="16">
        <v>0</v>
      </c>
      <c r="S13" s="14">
        <v>0</v>
      </c>
      <c r="T13" s="16">
        <v>0</v>
      </c>
      <c r="U13" s="14">
        <v>1.8169723799999999</v>
      </c>
      <c r="V13" s="16">
        <v>0.25140303000000003</v>
      </c>
    </row>
    <row r="14" spans="1:22" x14ac:dyDescent="0.25">
      <c r="A14" s="11" t="s">
        <v>484</v>
      </c>
      <c r="B14" s="13">
        <v>5587</v>
      </c>
      <c r="C14" s="14">
        <f>(79/B14*100)</f>
        <v>1.4139967782351888</v>
      </c>
      <c r="D14" s="15">
        <v>5508</v>
      </c>
      <c r="E14" s="14">
        <v>30.54848114</v>
      </c>
      <c r="F14" s="16">
        <v>0.91929897000000005</v>
      </c>
      <c r="G14" s="14">
        <v>32.64741188</v>
      </c>
      <c r="H14" s="16">
        <v>0.80626169999999997</v>
      </c>
      <c r="I14" s="14">
        <v>22.138219849999999</v>
      </c>
      <c r="J14" s="16">
        <v>0.75458791999999997</v>
      </c>
      <c r="K14" s="14">
        <v>11.15898644</v>
      </c>
      <c r="L14" s="16">
        <v>0.51693855</v>
      </c>
      <c r="M14" s="14">
        <v>2.43798673</v>
      </c>
      <c r="N14" s="16">
        <v>0.23125158000000001</v>
      </c>
      <c r="O14" s="14" t="s">
        <v>582</v>
      </c>
      <c r="P14" s="16" t="s">
        <v>582</v>
      </c>
      <c r="Q14" s="14">
        <v>0</v>
      </c>
      <c r="R14" s="16">
        <v>0</v>
      </c>
      <c r="S14" s="14">
        <v>0</v>
      </c>
      <c r="T14" s="16">
        <v>0</v>
      </c>
      <c r="U14" s="14">
        <v>1.0689139700000001</v>
      </c>
      <c r="V14" s="16">
        <v>0.14236429</v>
      </c>
    </row>
    <row r="15" spans="1:22" x14ac:dyDescent="0.25">
      <c r="A15" s="11" t="s">
        <v>485</v>
      </c>
      <c r="B15" s="13">
        <v>5882</v>
      </c>
      <c r="C15" s="14">
        <f>(74/B15*100)</f>
        <v>1.2580754845290718</v>
      </c>
      <c r="D15" s="15">
        <v>5808</v>
      </c>
      <c r="E15" s="14">
        <v>34.824495650000003</v>
      </c>
      <c r="F15" s="16">
        <v>0.86487188999999998</v>
      </c>
      <c r="G15" s="14">
        <v>36.672163339999997</v>
      </c>
      <c r="H15" s="16">
        <v>0.71440196</v>
      </c>
      <c r="I15" s="14">
        <v>19.282654109999999</v>
      </c>
      <c r="J15" s="16">
        <v>0.59132998000000003</v>
      </c>
      <c r="K15" s="14">
        <v>5.24329964</v>
      </c>
      <c r="L15" s="16">
        <v>0.37124670999999998</v>
      </c>
      <c r="M15" s="14">
        <v>1.56966776</v>
      </c>
      <c r="N15" s="16">
        <v>0.19308157000000001</v>
      </c>
      <c r="O15" s="14" t="s">
        <v>582</v>
      </c>
      <c r="P15" s="16" t="s">
        <v>582</v>
      </c>
      <c r="Q15" s="14">
        <v>0</v>
      </c>
      <c r="R15" s="16">
        <v>0</v>
      </c>
      <c r="S15" s="14">
        <v>0</v>
      </c>
      <c r="T15" s="16">
        <v>0</v>
      </c>
      <c r="U15" s="14">
        <v>2.4077194999999998</v>
      </c>
      <c r="V15" s="16">
        <v>0.26088042</v>
      </c>
    </row>
    <row r="16" spans="1:22" x14ac:dyDescent="0.25">
      <c r="A16" s="11" t="s">
        <v>486</v>
      </c>
      <c r="B16" s="13">
        <v>6108</v>
      </c>
      <c r="C16" s="14">
        <f>(127/B16*100)</f>
        <v>2.0792403405370008</v>
      </c>
      <c r="D16" s="15">
        <v>5981</v>
      </c>
      <c r="E16" s="14">
        <v>32.50543468</v>
      </c>
      <c r="F16" s="16">
        <v>0.79753965000000004</v>
      </c>
      <c r="G16" s="14">
        <v>27.390249409999999</v>
      </c>
      <c r="H16" s="16">
        <v>0.68880160999999995</v>
      </c>
      <c r="I16" s="14">
        <v>19.675986210000001</v>
      </c>
      <c r="J16" s="16">
        <v>0.68718741000000005</v>
      </c>
      <c r="K16" s="14">
        <v>9.4920030499999992</v>
      </c>
      <c r="L16" s="16">
        <v>0.44276594000000002</v>
      </c>
      <c r="M16" s="14">
        <v>7.79468081</v>
      </c>
      <c r="N16" s="16">
        <v>0.68962089999999998</v>
      </c>
      <c r="O16" s="14" t="s">
        <v>582</v>
      </c>
      <c r="P16" s="16" t="s">
        <v>582</v>
      </c>
      <c r="Q16" s="14">
        <v>0</v>
      </c>
      <c r="R16" s="16">
        <v>0</v>
      </c>
      <c r="S16" s="14">
        <v>0</v>
      </c>
      <c r="T16" s="16">
        <v>0</v>
      </c>
      <c r="U16" s="14">
        <v>3.1416458500000002</v>
      </c>
      <c r="V16" s="16">
        <v>0.31086046000000001</v>
      </c>
    </row>
    <row r="17" spans="1:22" x14ac:dyDescent="0.25">
      <c r="A17" s="11" t="s">
        <v>487</v>
      </c>
      <c r="B17" s="13">
        <v>6504</v>
      </c>
      <c r="C17" s="14">
        <f>(1512/B17*100)</f>
        <v>23.247232472324722</v>
      </c>
      <c r="D17" s="15">
        <v>4992</v>
      </c>
      <c r="E17" s="14">
        <v>26.8338173</v>
      </c>
      <c r="F17" s="16">
        <v>0.82258602000000003</v>
      </c>
      <c r="G17" s="14">
        <v>27.219652610000001</v>
      </c>
      <c r="H17" s="16">
        <v>0.71557420999999999</v>
      </c>
      <c r="I17" s="14">
        <v>22.965399399999999</v>
      </c>
      <c r="J17" s="16">
        <v>0.77322265000000001</v>
      </c>
      <c r="K17" s="14">
        <v>12.00387344</v>
      </c>
      <c r="L17" s="16">
        <v>0.57691073999999998</v>
      </c>
      <c r="M17" s="14">
        <v>4.4773136300000003</v>
      </c>
      <c r="N17" s="16">
        <v>0.60767296000000004</v>
      </c>
      <c r="O17" s="14" t="s">
        <v>582</v>
      </c>
      <c r="P17" s="16" t="s">
        <v>582</v>
      </c>
      <c r="Q17" s="14">
        <v>0</v>
      </c>
      <c r="R17" s="16">
        <v>0</v>
      </c>
      <c r="S17" s="14">
        <v>0</v>
      </c>
      <c r="T17" s="16">
        <v>0</v>
      </c>
      <c r="U17" s="14">
        <v>6.4999436199999998</v>
      </c>
      <c r="V17" s="16">
        <v>0.45830061</v>
      </c>
    </row>
    <row r="18" spans="1:22" x14ac:dyDescent="0.25">
      <c r="A18" s="11" t="s">
        <v>488</v>
      </c>
      <c r="B18" s="13">
        <v>5532</v>
      </c>
      <c r="C18" s="14">
        <f>(30/B18*100)</f>
        <v>0.54229934924078094</v>
      </c>
      <c r="D18" s="15">
        <v>5502</v>
      </c>
      <c r="E18" s="14">
        <v>35.820379979999998</v>
      </c>
      <c r="F18" s="16">
        <v>0.92113769999999995</v>
      </c>
      <c r="G18" s="14">
        <v>26.87865837</v>
      </c>
      <c r="H18" s="16">
        <v>0.66098723999999998</v>
      </c>
      <c r="I18" s="14">
        <v>20.758869579999999</v>
      </c>
      <c r="J18" s="16">
        <v>0.72476737999999996</v>
      </c>
      <c r="K18" s="14">
        <v>9.6885539699999992</v>
      </c>
      <c r="L18" s="16">
        <v>0.58016294000000002</v>
      </c>
      <c r="M18" s="14">
        <v>4.1578188100000002</v>
      </c>
      <c r="N18" s="16">
        <v>0.35343242000000002</v>
      </c>
      <c r="O18" s="14" t="s">
        <v>582</v>
      </c>
      <c r="P18" s="16" t="s">
        <v>582</v>
      </c>
      <c r="Q18" s="14">
        <v>0</v>
      </c>
      <c r="R18" s="16">
        <v>0</v>
      </c>
      <c r="S18" s="14">
        <v>0</v>
      </c>
      <c r="T18" s="16">
        <v>0</v>
      </c>
      <c r="U18" s="14">
        <v>2.6957192999999999</v>
      </c>
      <c r="V18" s="16">
        <v>0.39072161</v>
      </c>
    </row>
    <row r="19" spans="1:22" x14ac:dyDescent="0.25">
      <c r="A19" s="11" t="s">
        <v>489</v>
      </c>
      <c r="B19" s="13">
        <v>5658</v>
      </c>
      <c r="C19" s="14">
        <f>(221/B19*100)</f>
        <v>3.9059738423471191</v>
      </c>
      <c r="D19" s="15">
        <v>5437</v>
      </c>
      <c r="E19" s="14">
        <v>23.139203120000001</v>
      </c>
      <c r="F19" s="16">
        <v>0.78372730000000002</v>
      </c>
      <c r="G19" s="14">
        <v>23.87393492</v>
      </c>
      <c r="H19" s="16">
        <v>0.75408394999999995</v>
      </c>
      <c r="I19" s="14">
        <v>21.325686409999999</v>
      </c>
      <c r="J19" s="16">
        <v>0.63308642000000004</v>
      </c>
      <c r="K19" s="14">
        <v>14.5435777</v>
      </c>
      <c r="L19" s="16">
        <v>0.66979184000000003</v>
      </c>
      <c r="M19" s="14">
        <v>14.312986889999999</v>
      </c>
      <c r="N19" s="16">
        <v>1.29438081</v>
      </c>
      <c r="O19" s="14" t="s">
        <v>582</v>
      </c>
      <c r="P19" s="16" t="s">
        <v>582</v>
      </c>
      <c r="Q19" s="14">
        <v>0</v>
      </c>
      <c r="R19" s="16">
        <v>0</v>
      </c>
      <c r="S19" s="14">
        <v>0</v>
      </c>
      <c r="T19" s="16">
        <v>0</v>
      </c>
      <c r="U19" s="14">
        <v>2.8046109600000002</v>
      </c>
      <c r="V19" s="16">
        <v>0.28849957999999998</v>
      </c>
    </row>
    <row r="20" spans="1:22" x14ac:dyDescent="0.25">
      <c r="A20" s="11" t="s">
        <v>490</v>
      </c>
      <c r="B20" s="13">
        <v>3371</v>
      </c>
      <c r="C20" s="14">
        <f>(75/B20*100)</f>
        <v>2.2248590922574905</v>
      </c>
      <c r="D20" s="15">
        <v>3296</v>
      </c>
      <c r="E20" s="14">
        <v>47.688858310000001</v>
      </c>
      <c r="F20" s="16">
        <v>0.73695107999999998</v>
      </c>
      <c r="G20" s="14">
        <v>26.347341950000001</v>
      </c>
      <c r="H20" s="16">
        <v>0.72050943999999995</v>
      </c>
      <c r="I20" s="14">
        <v>13.24682119</v>
      </c>
      <c r="J20" s="16">
        <v>0.54690868999999998</v>
      </c>
      <c r="K20" s="14">
        <v>3.6397995000000001</v>
      </c>
      <c r="L20" s="16">
        <v>0.35519448999999997</v>
      </c>
      <c r="M20" s="14">
        <v>7.3078253999999996</v>
      </c>
      <c r="N20" s="16">
        <v>0.35115152999999999</v>
      </c>
      <c r="O20" s="14" t="s">
        <v>582</v>
      </c>
      <c r="P20" s="16" t="s">
        <v>582</v>
      </c>
      <c r="Q20" s="14">
        <v>0</v>
      </c>
      <c r="R20" s="16">
        <v>0</v>
      </c>
      <c r="S20" s="14">
        <v>0</v>
      </c>
      <c r="T20" s="16">
        <v>0</v>
      </c>
      <c r="U20" s="14">
        <v>1.76935365</v>
      </c>
      <c r="V20" s="16">
        <v>0.21951687</v>
      </c>
    </row>
    <row r="21" spans="1:22" x14ac:dyDescent="0.25">
      <c r="A21" s="11" t="s">
        <v>491</v>
      </c>
      <c r="B21" s="13">
        <v>5741</v>
      </c>
      <c r="C21" s="14">
        <f>(49/B21*100)</f>
        <v>0.85350984149102949</v>
      </c>
      <c r="D21" s="15">
        <v>5692</v>
      </c>
      <c r="E21" s="14">
        <v>39.410187120000003</v>
      </c>
      <c r="F21" s="16">
        <v>0.93974168999999996</v>
      </c>
      <c r="G21" s="14">
        <v>26.347970750000002</v>
      </c>
      <c r="H21" s="16">
        <v>0.67524039999999996</v>
      </c>
      <c r="I21" s="14">
        <v>16.905439179999998</v>
      </c>
      <c r="J21" s="16">
        <v>0.59352967000000001</v>
      </c>
      <c r="K21" s="14">
        <v>7.5833581700000003</v>
      </c>
      <c r="L21" s="16">
        <v>0.51493014000000004</v>
      </c>
      <c r="M21" s="14">
        <v>9.1518089899999993</v>
      </c>
      <c r="N21" s="16">
        <v>0.86699943000000002</v>
      </c>
      <c r="O21" s="14" t="s">
        <v>582</v>
      </c>
      <c r="P21" s="16" t="s">
        <v>582</v>
      </c>
      <c r="Q21" s="14">
        <v>0</v>
      </c>
      <c r="R21" s="16">
        <v>0</v>
      </c>
      <c r="S21" s="14">
        <v>0</v>
      </c>
      <c r="T21" s="16">
        <v>0</v>
      </c>
      <c r="U21" s="14">
        <v>0.60123579000000005</v>
      </c>
      <c r="V21" s="16">
        <v>0.10000336</v>
      </c>
    </row>
    <row r="22" spans="1:22" x14ac:dyDescent="0.25">
      <c r="A22" s="11" t="s">
        <v>492</v>
      </c>
      <c r="B22" s="13">
        <v>6598</v>
      </c>
      <c r="C22" s="14">
        <f>(36/B22*100)</f>
        <v>0.54561988481357981</v>
      </c>
      <c r="D22" s="15">
        <v>6562</v>
      </c>
      <c r="E22" s="14">
        <v>34.526272489999997</v>
      </c>
      <c r="F22" s="16">
        <v>0.90431041000000001</v>
      </c>
      <c r="G22" s="14">
        <v>21.70634141</v>
      </c>
      <c r="H22" s="16">
        <v>0.73768887000000005</v>
      </c>
      <c r="I22" s="14">
        <v>14.682790410000001</v>
      </c>
      <c r="J22" s="16">
        <v>0.56604725</v>
      </c>
      <c r="K22" s="14">
        <v>6.8547476600000001</v>
      </c>
      <c r="L22" s="16">
        <v>0.48940719999999999</v>
      </c>
      <c r="M22" s="14">
        <v>9.6357328800000008</v>
      </c>
      <c r="N22" s="16">
        <v>1.12815664</v>
      </c>
      <c r="O22" s="14" t="s">
        <v>582</v>
      </c>
      <c r="P22" s="16" t="s">
        <v>582</v>
      </c>
      <c r="Q22" s="14">
        <v>10.284631389999999</v>
      </c>
      <c r="R22" s="16">
        <v>1.32922729</v>
      </c>
      <c r="S22" s="14">
        <v>0</v>
      </c>
      <c r="T22" s="16">
        <v>0</v>
      </c>
      <c r="U22" s="14">
        <v>2.30948376</v>
      </c>
      <c r="V22" s="16">
        <v>0.2577256</v>
      </c>
    </row>
    <row r="23" spans="1:22" x14ac:dyDescent="0.25">
      <c r="A23" s="11" t="s">
        <v>493</v>
      </c>
      <c r="B23" s="13">
        <v>11583</v>
      </c>
      <c r="C23" s="14">
        <f>(243/B23*100)</f>
        <v>2.0979020979020979</v>
      </c>
      <c r="D23" s="15">
        <v>11340</v>
      </c>
      <c r="E23" s="14">
        <v>26.694225710000001</v>
      </c>
      <c r="F23" s="16">
        <v>0.56566731000000003</v>
      </c>
      <c r="G23" s="14">
        <v>31.315579530000001</v>
      </c>
      <c r="H23" s="16">
        <v>0.66007417000000002</v>
      </c>
      <c r="I23" s="14">
        <v>23.509012670000001</v>
      </c>
      <c r="J23" s="16">
        <v>0.53372620999999998</v>
      </c>
      <c r="K23" s="14">
        <v>9.4879522099999996</v>
      </c>
      <c r="L23" s="16">
        <v>0.46425840000000002</v>
      </c>
      <c r="M23" s="14">
        <v>7.1903208799999998</v>
      </c>
      <c r="N23" s="16">
        <v>0.42244858000000002</v>
      </c>
      <c r="O23" s="14" t="s">
        <v>582</v>
      </c>
      <c r="P23" s="16" t="s">
        <v>582</v>
      </c>
      <c r="Q23" s="14">
        <v>0</v>
      </c>
      <c r="R23" s="16">
        <v>0</v>
      </c>
      <c r="S23" s="14">
        <v>0</v>
      </c>
      <c r="T23" s="16">
        <v>0</v>
      </c>
      <c r="U23" s="14">
        <v>1.8029089899999999</v>
      </c>
      <c r="V23" s="16">
        <v>0.19663422</v>
      </c>
    </row>
    <row r="24" spans="1:22" x14ac:dyDescent="0.25">
      <c r="A24" s="11" t="s">
        <v>494</v>
      </c>
      <c r="B24" s="13">
        <v>6647</v>
      </c>
      <c r="C24" s="14">
        <f>(7/B24*100)</f>
        <v>0.10531066646607493</v>
      </c>
      <c r="D24" s="15">
        <v>6640</v>
      </c>
      <c r="E24" s="14">
        <v>29.251763390000001</v>
      </c>
      <c r="F24" s="16">
        <v>0.80242438999999999</v>
      </c>
      <c r="G24" s="14">
        <v>36.91388062</v>
      </c>
      <c r="H24" s="16">
        <v>0.79213736000000001</v>
      </c>
      <c r="I24" s="14">
        <v>21.113538890000001</v>
      </c>
      <c r="J24" s="16">
        <v>0.54828549999999998</v>
      </c>
      <c r="K24" s="14">
        <v>8.4571837399999996</v>
      </c>
      <c r="L24" s="16">
        <v>0.55583731000000003</v>
      </c>
      <c r="M24" s="14">
        <v>3.0920435500000001</v>
      </c>
      <c r="N24" s="16">
        <v>1.0365100599999999</v>
      </c>
      <c r="O24" s="14" t="s">
        <v>582</v>
      </c>
      <c r="P24" s="16" t="s">
        <v>582</v>
      </c>
      <c r="Q24" s="14">
        <v>0</v>
      </c>
      <c r="R24" s="16">
        <v>0</v>
      </c>
      <c r="S24" s="14">
        <v>0</v>
      </c>
      <c r="T24" s="16">
        <v>0</v>
      </c>
      <c r="U24" s="14">
        <v>1.1715898199999999</v>
      </c>
      <c r="V24" s="16">
        <v>0.32682265999999999</v>
      </c>
    </row>
    <row r="25" spans="1:22" x14ac:dyDescent="0.25">
      <c r="A25" s="11" t="s">
        <v>495</v>
      </c>
      <c r="B25" s="13">
        <v>5581</v>
      </c>
      <c r="C25" s="14">
        <f>(25/B25*100)</f>
        <v>0.44794839634474104</v>
      </c>
      <c r="D25" s="15">
        <v>5556</v>
      </c>
      <c r="E25" s="14">
        <v>26.48318677</v>
      </c>
      <c r="F25" s="16">
        <v>0.80230758000000002</v>
      </c>
      <c r="G25" s="14">
        <v>35.627972710000002</v>
      </c>
      <c r="H25" s="16">
        <v>0.83219003999999996</v>
      </c>
      <c r="I25" s="14">
        <v>23.53006173</v>
      </c>
      <c r="J25" s="16">
        <v>0.62716855000000005</v>
      </c>
      <c r="K25" s="14">
        <v>6.3427210000000001</v>
      </c>
      <c r="L25" s="16">
        <v>0.48070499999999999</v>
      </c>
      <c r="M25" s="14">
        <v>7.63089832</v>
      </c>
      <c r="N25" s="16">
        <v>0.77175081999999995</v>
      </c>
      <c r="O25" s="14" t="s">
        <v>582</v>
      </c>
      <c r="P25" s="16" t="s">
        <v>582</v>
      </c>
      <c r="Q25" s="14">
        <v>0</v>
      </c>
      <c r="R25" s="16">
        <v>0</v>
      </c>
      <c r="S25" s="14">
        <v>0</v>
      </c>
      <c r="T25" s="16">
        <v>0</v>
      </c>
      <c r="U25" s="14">
        <v>0.38515948</v>
      </c>
      <c r="V25" s="16">
        <v>7.7677419999999997E-2</v>
      </c>
    </row>
    <row r="26" spans="1:22" x14ac:dyDescent="0.25">
      <c r="A26" s="11" t="s">
        <v>496</v>
      </c>
      <c r="B26" s="13">
        <v>4869</v>
      </c>
      <c r="C26" s="14">
        <f>(58/B26*100)</f>
        <v>1.1912096939823373</v>
      </c>
      <c r="D26" s="15">
        <v>4811</v>
      </c>
      <c r="E26" s="14">
        <v>30.954178339999999</v>
      </c>
      <c r="F26" s="16">
        <v>0.70164172999999996</v>
      </c>
      <c r="G26" s="14">
        <v>32.31889005</v>
      </c>
      <c r="H26" s="16">
        <v>0.64029700000000001</v>
      </c>
      <c r="I26" s="14">
        <v>21.863402910000001</v>
      </c>
      <c r="J26" s="16">
        <v>0.59292427000000003</v>
      </c>
      <c r="K26" s="14">
        <v>8.1049271300000001</v>
      </c>
      <c r="L26" s="16">
        <v>0.47831213</v>
      </c>
      <c r="M26" s="14">
        <v>5.9025366500000001</v>
      </c>
      <c r="N26" s="16">
        <v>0.42977273999999999</v>
      </c>
      <c r="O26" s="14" t="s">
        <v>582</v>
      </c>
      <c r="P26" s="16" t="s">
        <v>582</v>
      </c>
      <c r="Q26" s="14">
        <v>0</v>
      </c>
      <c r="R26" s="16">
        <v>0</v>
      </c>
      <c r="S26" s="14">
        <v>0</v>
      </c>
      <c r="T26" s="16">
        <v>0</v>
      </c>
      <c r="U26" s="14">
        <v>0.85606490999999996</v>
      </c>
      <c r="V26" s="16">
        <v>0.12632452999999999</v>
      </c>
    </row>
    <row r="27" spans="1:22" x14ac:dyDescent="0.25">
      <c r="A27" s="11" t="s">
        <v>497</v>
      </c>
      <c r="B27" s="13">
        <v>5299</v>
      </c>
      <c r="C27" s="14">
        <f>(73/B27*100)</f>
        <v>1.3776184185695415</v>
      </c>
      <c r="D27" s="15">
        <v>5226</v>
      </c>
      <c r="E27" s="14">
        <v>29.216288370000001</v>
      </c>
      <c r="F27" s="16">
        <v>0.6410517</v>
      </c>
      <c r="G27" s="14">
        <v>25.758684939999998</v>
      </c>
      <c r="H27" s="16">
        <v>0.58476311000000003</v>
      </c>
      <c r="I27" s="14">
        <v>20.997780630000001</v>
      </c>
      <c r="J27" s="16">
        <v>0.59267983999999996</v>
      </c>
      <c r="K27" s="14">
        <v>10.859215880000001</v>
      </c>
      <c r="L27" s="16">
        <v>0.41719323000000003</v>
      </c>
      <c r="M27" s="14">
        <v>10.27012596</v>
      </c>
      <c r="N27" s="16">
        <v>0.41576649999999998</v>
      </c>
      <c r="O27" s="14" t="s">
        <v>582</v>
      </c>
      <c r="P27" s="16" t="s">
        <v>582</v>
      </c>
      <c r="Q27" s="14">
        <v>0</v>
      </c>
      <c r="R27" s="16">
        <v>0</v>
      </c>
      <c r="S27" s="14">
        <v>0</v>
      </c>
      <c r="T27" s="16">
        <v>0</v>
      </c>
      <c r="U27" s="14">
        <v>2.8979042100000001</v>
      </c>
      <c r="V27" s="16">
        <v>0.22960689000000001</v>
      </c>
    </row>
    <row r="28" spans="1:22" x14ac:dyDescent="0.25">
      <c r="A28" s="11" t="s">
        <v>498</v>
      </c>
      <c r="B28" s="13">
        <v>7568</v>
      </c>
      <c r="C28" s="14">
        <f>(242/B28*100)</f>
        <v>3.1976744186046515</v>
      </c>
      <c r="D28" s="15">
        <v>7326</v>
      </c>
      <c r="E28" s="14">
        <v>49.70357027</v>
      </c>
      <c r="F28" s="16">
        <v>1.05363337</v>
      </c>
      <c r="G28" s="14">
        <v>23.384126729999998</v>
      </c>
      <c r="H28" s="16">
        <v>0.59822739000000003</v>
      </c>
      <c r="I28" s="14">
        <v>14.769457920000001</v>
      </c>
      <c r="J28" s="16">
        <v>0.57262939000000002</v>
      </c>
      <c r="K28" s="14">
        <v>3.77057441</v>
      </c>
      <c r="L28" s="16">
        <v>0.31150567000000001</v>
      </c>
      <c r="M28" s="14">
        <v>6.0101971599999997</v>
      </c>
      <c r="N28" s="16">
        <v>1.0889923699999999</v>
      </c>
      <c r="O28" s="14" t="s">
        <v>582</v>
      </c>
      <c r="P28" s="16" t="s">
        <v>582</v>
      </c>
      <c r="Q28" s="14">
        <v>0</v>
      </c>
      <c r="R28" s="16">
        <v>0</v>
      </c>
      <c r="S28" s="14">
        <v>0</v>
      </c>
      <c r="T28" s="16">
        <v>0</v>
      </c>
      <c r="U28" s="14">
        <v>2.3620735100000001</v>
      </c>
      <c r="V28" s="16">
        <v>0.2792076</v>
      </c>
    </row>
    <row r="29" spans="1:22" x14ac:dyDescent="0.25">
      <c r="A29" s="11" t="s">
        <v>499</v>
      </c>
      <c r="B29" s="13">
        <v>5385</v>
      </c>
      <c r="C29" s="14">
        <f>(30/B29*100)</f>
        <v>0.55710306406685239</v>
      </c>
      <c r="D29" s="15">
        <v>5355</v>
      </c>
      <c r="E29" s="14">
        <v>18.86889193</v>
      </c>
      <c r="F29" s="16">
        <v>0.71268776</v>
      </c>
      <c r="G29" s="14">
        <v>31.436717609999999</v>
      </c>
      <c r="H29" s="16">
        <v>0.67421496000000003</v>
      </c>
      <c r="I29" s="14">
        <v>23.63503764</v>
      </c>
      <c r="J29" s="16">
        <v>0.81317667999999999</v>
      </c>
      <c r="K29" s="14">
        <v>7.4130958700000003</v>
      </c>
      <c r="L29" s="16">
        <v>0.41914541999999999</v>
      </c>
      <c r="M29" s="14">
        <v>16.888063320000001</v>
      </c>
      <c r="N29" s="16">
        <v>0.87263612999999995</v>
      </c>
      <c r="O29" s="14" t="s">
        <v>582</v>
      </c>
      <c r="P29" s="16" t="s">
        <v>582</v>
      </c>
      <c r="Q29" s="14">
        <v>0</v>
      </c>
      <c r="R29" s="16">
        <v>0</v>
      </c>
      <c r="S29" s="14">
        <v>0</v>
      </c>
      <c r="T29" s="16">
        <v>0</v>
      </c>
      <c r="U29" s="14">
        <v>1.75819364</v>
      </c>
      <c r="V29" s="16">
        <v>0.23066791</v>
      </c>
    </row>
    <row r="30" spans="1:22" x14ac:dyDescent="0.25">
      <c r="A30" s="11" t="s">
        <v>500</v>
      </c>
      <c r="B30" s="13">
        <v>4520</v>
      </c>
      <c r="C30" s="14">
        <f>(162/B30*100)</f>
        <v>3.5840707964601775</v>
      </c>
      <c r="D30" s="15">
        <v>4358</v>
      </c>
      <c r="E30" s="14">
        <v>37.51308032</v>
      </c>
      <c r="F30" s="16">
        <v>0.79462851000000001</v>
      </c>
      <c r="G30" s="14">
        <v>28.63410575</v>
      </c>
      <c r="H30" s="16">
        <v>0.77507088999999996</v>
      </c>
      <c r="I30" s="14">
        <v>16.461122570000001</v>
      </c>
      <c r="J30" s="16">
        <v>0.66958079000000004</v>
      </c>
      <c r="K30" s="14">
        <v>5.5678176099999996</v>
      </c>
      <c r="L30" s="16">
        <v>0.43771483999999999</v>
      </c>
      <c r="M30" s="14">
        <v>9.7647181599999993</v>
      </c>
      <c r="N30" s="16">
        <v>0.73613565999999997</v>
      </c>
      <c r="O30" s="14" t="s">
        <v>582</v>
      </c>
      <c r="P30" s="16" t="s">
        <v>582</v>
      </c>
      <c r="Q30" s="14">
        <v>0</v>
      </c>
      <c r="R30" s="16">
        <v>0</v>
      </c>
      <c r="S30" s="14">
        <v>0</v>
      </c>
      <c r="T30" s="16">
        <v>0</v>
      </c>
      <c r="U30" s="14">
        <v>2.0591556</v>
      </c>
      <c r="V30" s="16">
        <v>0.18429967999999999</v>
      </c>
    </row>
    <row r="31" spans="1:22" x14ac:dyDescent="0.25">
      <c r="A31" s="11" t="s">
        <v>501</v>
      </c>
      <c r="B31" s="13">
        <v>5456</v>
      </c>
      <c r="C31" s="14">
        <f>(139/B31*100)</f>
        <v>2.5476539589442817</v>
      </c>
      <c r="D31" s="15">
        <v>5317</v>
      </c>
      <c r="E31" s="14">
        <v>37.328679960000002</v>
      </c>
      <c r="F31" s="16">
        <v>0.97874309999999998</v>
      </c>
      <c r="G31" s="14">
        <v>31.723552739999999</v>
      </c>
      <c r="H31" s="16">
        <v>0.66119278999999997</v>
      </c>
      <c r="I31" s="14">
        <v>19.146584560000001</v>
      </c>
      <c r="J31" s="16">
        <v>0.67439819999999995</v>
      </c>
      <c r="K31" s="14">
        <v>7.9364679300000001</v>
      </c>
      <c r="L31" s="16">
        <v>0.47490666999999998</v>
      </c>
      <c r="M31" s="14">
        <v>0</v>
      </c>
      <c r="N31" s="16">
        <v>0</v>
      </c>
      <c r="O31" s="14" t="s">
        <v>582</v>
      </c>
      <c r="P31" s="16" t="s">
        <v>582</v>
      </c>
      <c r="Q31" s="14">
        <v>0</v>
      </c>
      <c r="R31" s="16">
        <v>0</v>
      </c>
      <c r="S31" s="14">
        <v>0</v>
      </c>
      <c r="T31" s="16">
        <v>0</v>
      </c>
      <c r="U31" s="14">
        <v>3.8647148200000001</v>
      </c>
      <c r="V31" s="16">
        <v>0.40899139000000001</v>
      </c>
    </row>
    <row r="32" spans="1:22" x14ac:dyDescent="0.25">
      <c r="A32" s="11" t="s">
        <v>502</v>
      </c>
      <c r="B32" s="13">
        <v>4478</v>
      </c>
      <c r="C32" s="14">
        <f>(6/B32*100)</f>
        <v>0.13398838767306834</v>
      </c>
      <c r="D32" s="15">
        <v>4472</v>
      </c>
      <c r="E32" s="14">
        <v>32.283303699999998</v>
      </c>
      <c r="F32" s="16">
        <v>1.0186521100000001</v>
      </c>
      <c r="G32" s="14">
        <v>28.231282830000001</v>
      </c>
      <c r="H32" s="16">
        <v>0.67514384999999999</v>
      </c>
      <c r="I32" s="14">
        <v>23.47803373</v>
      </c>
      <c r="J32" s="16">
        <v>0.81258328000000002</v>
      </c>
      <c r="K32" s="14">
        <v>13.146824260000001</v>
      </c>
      <c r="L32" s="16">
        <v>0.65413752000000003</v>
      </c>
      <c r="M32" s="14">
        <v>1.9086869200000001</v>
      </c>
      <c r="N32" s="16">
        <v>0.20214871000000001</v>
      </c>
      <c r="O32" s="14" t="s">
        <v>582</v>
      </c>
      <c r="P32" s="16" t="s">
        <v>582</v>
      </c>
      <c r="Q32" s="14">
        <v>0</v>
      </c>
      <c r="R32" s="16">
        <v>0</v>
      </c>
      <c r="S32" s="14">
        <v>0</v>
      </c>
      <c r="T32" s="16">
        <v>0</v>
      </c>
      <c r="U32" s="14">
        <v>0.95186855999999997</v>
      </c>
      <c r="V32" s="16">
        <v>0.17613582</v>
      </c>
    </row>
    <row r="33" spans="1:22" x14ac:dyDescent="0.25">
      <c r="A33" s="11" t="s">
        <v>503</v>
      </c>
      <c r="B33" s="13">
        <v>7325</v>
      </c>
      <c r="C33" s="14">
        <f>(78/B33*100)</f>
        <v>1.0648464163822524</v>
      </c>
      <c r="D33" s="15">
        <v>7247</v>
      </c>
      <c r="E33" s="14">
        <v>39.876804839999998</v>
      </c>
      <c r="F33" s="16">
        <v>0.94448662000000005</v>
      </c>
      <c r="G33" s="14">
        <v>18.398321459999998</v>
      </c>
      <c r="H33" s="16">
        <v>0.62047364999999999</v>
      </c>
      <c r="I33" s="14">
        <v>9.2478494799999993</v>
      </c>
      <c r="J33" s="16">
        <v>0.4703388</v>
      </c>
      <c r="K33" s="14">
        <v>2.8223425299999998</v>
      </c>
      <c r="L33" s="16">
        <v>0.2300807</v>
      </c>
      <c r="M33" s="14">
        <v>27.811556880000001</v>
      </c>
      <c r="N33" s="16">
        <v>0.80222939999999998</v>
      </c>
      <c r="O33" s="14" t="s">
        <v>582</v>
      </c>
      <c r="P33" s="16" t="s">
        <v>582</v>
      </c>
      <c r="Q33" s="14">
        <v>0</v>
      </c>
      <c r="R33" s="16">
        <v>0</v>
      </c>
      <c r="S33" s="14">
        <v>0</v>
      </c>
      <c r="T33" s="16">
        <v>0</v>
      </c>
      <c r="U33" s="14">
        <v>1.8431248099999999</v>
      </c>
      <c r="V33" s="16">
        <v>0.16748331</v>
      </c>
    </row>
    <row r="34" spans="1:22" x14ac:dyDescent="0.25">
      <c r="A34" s="11" t="s">
        <v>504</v>
      </c>
      <c r="B34" s="13">
        <v>6350</v>
      </c>
      <c r="C34" s="14">
        <f>(101/B34*100)</f>
        <v>1.590551181102362</v>
      </c>
      <c r="D34" s="15">
        <v>6249</v>
      </c>
      <c r="E34" s="14">
        <v>24.735484750000001</v>
      </c>
      <c r="F34" s="16">
        <v>0.86507970000000001</v>
      </c>
      <c r="G34" s="14">
        <v>25.265970249999999</v>
      </c>
      <c r="H34" s="16">
        <v>0.66273397000000001</v>
      </c>
      <c r="I34" s="14">
        <v>25.24159611</v>
      </c>
      <c r="J34" s="16">
        <v>0.75873581999999995</v>
      </c>
      <c r="K34" s="14">
        <v>14.41185581</v>
      </c>
      <c r="L34" s="16">
        <v>0.56629934000000004</v>
      </c>
      <c r="M34" s="14">
        <v>6.3463465799999996</v>
      </c>
      <c r="N34" s="16">
        <v>0.71708514000000001</v>
      </c>
      <c r="O34" s="14" t="s">
        <v>582</v>
      </c>
      <c r="P34" s="16" t="s">
        <v>582</v>
      </c>
      <c r="Q34" s="14">
        <v>0</v>
      </c>
      <c r="R34" s="16">
        <v>0</v>
      </c>
      <c r="S34" s="14">
        <v>0</v>
      </c>
      <c r="T34" s="16">
        <v>0</v>
      </c>
      <c r="U34" s="14">
        <v>3.9987465000000002</v>
      </c>
      <c r="V34" s="16">
        <v>0.37267476999999999</v>
      </c>
    </row>
    <row r="35" spans="1:22" x14ac:dyDescent="0.25">
      <c r="A35" s="11" t="s">
        <v>505</v>
      </c>
      <c r="B35" s="13">
        <v>6406</v>
      </c>
      <c r="C35" s="14">
        <f>(58/B35*100)</f>
        <v>0.90540118638776146</v>
      </c>
      <c r="D35" s="15">
        <v>6348</v>
      </c>
      <c r="E35" s="14">
        <v>8.0404834399999991</v>
      </c>
      <c r="F35" s="16">
        <v>0.40437582</v>
      </c>
      <c r="G35" s="14">
        <v>11.02316474</v>
      </c>
      <c r="H35" s="16">
        <v>0.47249751000000001</v>
      </c>
      <c r="I35" s="14">
        <v>12.12510994</v>
      </c>
      <c r="J35" s="16">
        <v>0.49609736999999998</v>
      </c>
      <c r="K35" s="14">
        <v>5.5369897999999997</v>
      </c>
      <c r="L35" s="16">
        <v>0.39883411000000002</v>
      </c>
      <c r="M35" s="14">
        <v>61.618839289999997</v>
      </c>
      <c r="N35" s="16">
        <v>0.65659489999999998</v>
      </c>
      <c r="O35" s="14" t="s">
        <v>582</v>
      </c>
      <c r="P35" s="16" t="s">
        <v>582</v>
      </c>
      <c r="Q35" s="14">
        <v>0</v>
      </c>
      <c r="R35" s="16">
        <v>0</v>
      </c>
      <c r="S35" s="14">
        <v>0</v>
      </c>
      <c r="T35" s="16">
        <v>0</v>
      </c>
      <c r="U35" s="14">
        <v>1.65541279</v>
      </c>
      <c r="V35" s="16">
        <v>0.16164732000000001</v>
      </c>
    </row>
    <row r="36" spans="1:22" x14ac:dyDescent="0.25">
      <c r="A36" s="11" t="s">
        <v>506</v>
      </c>
      <c r="B36" s="13">
        <v>6736</v>
      </c>
      <c r="C36" s="14">
        <f>(55/B36*100)</f>
        <v>0.8165083135391924</v>
      </c>
      <c r="D36" s="15">
        <v>6681</v>
      </c>
      <c r="E36" s="14">
        <v>34.521897770000002</v>
      </c>
      <c r="F36" s="16">
        <v>0.94155323000000002</v>
      </c>
      <c r="G36" s="14">
        <v>24.8434536</v>
      </c>
      <c r="H36" s="16">
        <v>0.63860739</v>
      </c>
      <c r="I36" s="14">
        <v>16.845948440000001</v>
      </c>
      <c r="J36" s="16">
        <v>0.63837853</v>
      </c>
      <c r="K36" s="14">
        <v>6.02237037</v>
      </c>
      <c r="L36" s="16">
        <v>0.38059324999999999</v>
      </c>
      <c r="M36" s="14">
        <v>15.668394859999999</v>
      </c>
      <c r="N36" s="16">
        <v>0.62764545000000005</v>
      </c>
      <c r="O36" s="14" t="s">
        <v>582</v>
      </c>
      <c r="P36" s="16" t="s">
        <v>582</v>
      </c>
      <c r="Q36" s="14">
        <v>0</v>
      </c>
      <c r="R36" s="16">
        <v>0</v>
      </c>
      <c r="S36" s="14">
        <v>0</v>
      </c>
      <c r="T36" s="16">
        <v>0</v>
      </c>
      <c r="U36" s="14">
        <v>2.09793495</v>
      </c>
      <c r="V36" s="16">
        <v>0.19572228999999999</v>
      </c>
    </row>
    <row r="37" spans="1:22" x14ac:dyDescent="0.25">
      <c r="A37" s="11" t="s">
        <v>507</v>
      </c>
      <c r="B37" s="13">
        <v>5458</v>
      </c>
      <c r="C37" s="14">
        <f>(104/B37*100)</f>
        <v>1.9054598754122389</v>
      </c>
      <c r="D37" s="15">
        <v>5354</v>
      </c>
      <c r="E37" s="14">
        <v>39.134038609999998</v>
      </c>
      <c r="F37" s="16">
        <v>1.11218233</v>
      </c>
      <c r="G37" s="14">
        <v>28.872310670000001</v>
      </c>
      <c r="H37" s="16">
        <v>0.79063291000000002</v>
      </c>
      <c r="I37" s="14">
        <v>17.248063999999999</v>
      </c>
      <c r="J37" s="16">
        <v>0.67575083999999996</v>
      </c>
      <c r="K37" s="14">
        <v>7.5081310800000001</v>
      </c>
      <c r="L37" s="16">
        <v>0.55132367999999998</v>
      </c>
      <c r="M37" s="14">
        <v>4.2948984299999999</v>
      </c>
      <c r="N37" s="16">
        <v>0.55370171999999995</v>
      </c>
      <c r="O37" s="14" t="s">
        <v>582</v>
      </c>
      <c r="P37" s="16" t="s">
        <v>582</v>
      </c>
      <c r="Q37" s="14">
        <v>0</v>
      </c>
      <c r="R37" s="16">
        <v>0</v>
      </c>
      <c r="S37" s="14">
        <v>0</v>
      </c>
      <c r="T37" s="16">
        <v>0</v>
      </c>
      <c r="U37" s="14">
        <v>2.9425572099999999</v>
      </c>
      <c r="V37" s="16">
        <v>0.33609952999999998</v>
      </c>
    </row>
    <row r="38" spans="1:22" x14ac:dyDescent="0.25">
      <c r="A38" s="11" t="s">
        <v>508</v>
      </c>
      <c r="B38" s="13">
        <v>5860</v>
      </c>
      <c r="C38" s="14">
        <f>(21/B38*100)</f>
        <v>0.35836177474402731</v>
      </c>
      <c r="D38" s="15">
        <v>5839</v>
      </c>
      <c r="E38" s="14">
        <v>28.593056170000001</v>
      </c>
      <c r="F38" s="16">
        <v>0.79629236000000003</v>
      </c>
      <c r="G38" s="14">
        <v>25.972446130000002</v>
      </c>
      <c r="H38" s="16">
        <v>0.72487120999999999</v>
      </c>
      <c r="I38" s="14">
        <v>19.657319090000001</v>
      </c>
      <c r="J38" s="16">
        <v>0.67256446000000003</v>
      </c>
      <c r="K38" s="14">
        <v>9.0295723700000003</v>
      </c>
      <c r="L38" s="16">
        <v>0.61248365000000005</v>
      </c>
      <c r="M38" s="14">
        <v>12.181864750000001</v>
      </c>
      <c r="N38" s="16">
        <v>0.92454329000000002</v>
      </c>
      <c r="O38" s="14" t="s">
        <v>582</v>
      </c>
      <c r="P38" s="16" t="s">
        <v>582</v>
      </c>
      <c r="Q38" s="14">
        <v>0</v>
      </c>
      <c r="R38" s="16">
        <v>0</v>
      </c>
      <c r="S38" s="14">
        <v>0</v>
      </c>
      <c r="T38" s="16">
        <v>0</v>
      </c>
      <c r="U38" s="14">
        <v>4.5657414799999998</v>
      </c>
      <c r="V38" s="16">
        <v>0.3501609</v>
      </c>
    </row>
    <row r="39" spans="1:22" x14ac:dyDescent="0.25">
      <c r="A39" s="11" t="s">
        <v>509</v>
      </c>
      <c r="B39" s="13">
        <v>5895</v>
      </c>
      <c r="C39" s="14">
        <f>(33/B39*100)</f>
        <v>0.55979643765903309</v>
      </c>
      <c r="D39" s="15">
        <v>5862</v>
      </c>
      <c r="E39" s="14">
        <v>39.601235039999999</v>
      </c>
      <c r="F39" s="16">
        <v>1.0174588099999999</v>
      </c>
      <c r="G39" s="14">
        <v>25.585557430000001</v>
      </c>
      <c r="H39" s="16">
        <v>0.75322749</v>
      </c>
      <c r="I39" s="14">
        <v>18.409970810000001</v>
      </c>
      <c r="J39" s="16">
        <v>0.66168528000000004</v>
      </c>
      <c r="K39" s="14">
        <v>5.4479623400000001</v>
      </c>
      <c r="L39" s="16">
        <v>0.31597662999999998</v>
      </c>
      <c r="M39" s="14">
        <v>8.2770183300000006</v>
      </c>
      <c r="N39" s="16">
        <v>0.6753072</v>
      </c>
      <c r="O39" s="14" t="s">
        <v>582</v>
      </c>
      <c r="P39" s="16" t="s">
        <v>582</v>
      </c>
      <c r="Q39" s="14">
        <v>0</v>
      </c>
      <c r="R39" s="16">
        <v>0</v>
      </c>
      <c r="S39" s="14">
        <v>0</v>
      </c>
      <c r="T39" s="16">
        <v>0</v>
      </c>
      <c r="U39" s="14">
        <v>2.6782560599999998</v>
      </c>
      <c r="V39" s="16">
        <v>0.40006818999999999</v>
      </c>
    </row>
    <row r="40" spans="1:22" x14ac:dyDescent="0.25">
      <c r="A40" s="11" t="s">
        <v>510</v>
      </c>
      <c r="B40" s="13">
        <v>14157</v>
      </c>
      <c r="C40" s="14">
        <f>(376/B40*100)</f>
        <v>2.6559299286572013</v>
      </c>
      <c r="D40" s="15">
        <v>13781</v>
      </c>
      <c r="E40" s="14">
        <v>40.966076129999998</v>
      </c>
      <c r="F40" s="16">
        <v>0.78692768999999996</v>
      </c>
      <c r="G40" s="14">
        <v>28.467941280000002</v>
      </c>
      <c r="H40" s="16">
        <v>0.74621733999999995</v>
      </c>
      <c r="I40" s="14">
        <v>17.44173017</v>
      </c>
      <c r="J40" s="16">
        <v>0.54359475000000002</v>
      </c>
      <c r="K40" s="14">
        <v>6.3981602100000003</v>
      </c>
      <c r="L40" s="16">
        <v>0.40734310000000001</v>
      </c>
      <c r="M40" s="14">
        <v>4.7177023599999997</v>
      </c>
      <c r="N40" s="16">
        <v>0.42003907000000001</v>
      </c>
      <c r="O40" s="14" t="s">
        <v>582</v>
      </c>
      <c r="P40" s="16" t="s">
        <v>582</v>
      </c>
      <c r="Q40" s="14">
        <v>0</v>
      </c>
      <c r="R40" s="16">
        <v>0</v>
      </c>
      <c r="S40" s="14">
        <v>0</v>
      </c>
      <c r="T40" s="16">
        <v>0</v>
      </c>
      <c r="U40" s="14">
        <v>2.0083898499999999</v>
      </c>
      <c r="V40" s="16">
        <v>0.20729601</v>
      </c>
    </row>
    <row r="41" spans="1:22" x14ac:dyDescent="0.25">
      <c r="A41" s="11" t="s">
        <v>511</v>
      </c>
      <c r="B41" s="13">
        <v>5712</v>
      </c>
      <c r="C41" s="14">
        <f>(52/B41*100)</f>
        <v>0.9103641456582634</v>
      </c>
      <c r="D41" s="15">
        <v>5660</v>
      </c>
      <c r="E41" s="14">
        <v>43.25989474</v>
      </c>
      <c r="F41" s="16">
        <v>0.86466363000000002</v>
      </c>
      <c r="G41" s="14">
        <v>24.960770279999998</v>
      </c>
      <c r="H41" s="16">
        <v>0.64360479999999998</v>
      </c>
      <c r="I41" s="14">
        <v>16.524070680000001</v>
      </c>
      <c r="J41" s="16">
        <v>0.58878582999999995</v>
      </c>
      <c r="K41" s="14">
        <v>5.8112205799999996</v>
      </c>
      <c r="L41" s="16">
        <v>0.39787053999999999</v>
      </c>
      <c r="M41" s="14">
        <v>8.0682931399999998</v>
      </c>
      <c r="N41" s="16">
        <v>0.77140273999999998</v>
      </c>
      <c r="O41" s="14" t="s">
        <v>582</v>
      </c>
      <c r="P41" s="16" t="s">
        <v>582</v>
      </c>
      <c r="Q41" s="14">
        <v>0</v>
      </c>
      <c r="R41" s="16">
        <v>0</v>
      </c>
      <c r="S41" s="14">
        <v>0</v>
      </c>
      <c r="T41" s="16">
        <v>0</v>
      </c>
      <c r="U41" s="14">
        <v>1.3757505800000001</v>
      </c>
      <c r="V41" s="16">
        <v>0.20086300000000001</v>
      </c>
    </row>
    <row r="42" spans="1:22" x14ac:dyDescent="0.25">
      <c r="A42" s="11" t="s">
        <v>512</v>
      </c>
      <c r="B42" s="13">
        <f>IF(COUNT(B7:B41) &gt; 0, AVERAGE(B7:B41), "\u2014")</f>
        <v>7103.4285714285716</v>
      </c>
      <c r="C42" s="14">
        <f>IF(COUNT(C7:C41) &gt; 0, AVERAGE(C7:C41), "—")</f>
        <v>2.3528088278676633</v>
      </c>
      <c r="D42" s="15">
        <f>IF(COUNT(D7:D41) &gt; 0, AVERAGE(D7:D41), "—")</f>
        <v>6921.8</v>
      </c>
      <c r="E42" s="14">
        <f>IF(COUNT(E7:E41) &gt; 0, AVERAGE(E7:E41), "—")</f>
        <v>32.991519476285703</v>
      </c>
      <c r="F42" s="16">
        <f>IF(COUNT(F7:F41) &gt; 0, SQRT(SUMSQ(F7:F41)/(COUNT(F7:F41)*COUNT(F7:F41)) ), "—")</f>
        <v>0.14194877093104138</v>
      </c>
      <c r="G42" s="14">
        <f>IF(COUNT(G7:G41) &gt; 0, AVERAGE(G7:G41), "—")</f>
        <v>27.415929366571429</v>
      </c>
      <c r="H42" s="16">
        <f>IF(COUNT(H7:H41) &gt; 0, SQRT(SUMSQ(H7:H41)/(COUNT(H7:H41)*COUNT(H7:H41)) ), "—")</f>
        <v>0.11481667845252225</v>
      </c>
      <c r="I42" s="14">
        <f>IF(COUNT(I7:I41) &gt; 0, AVERAGE(I7:I41), "—")</f>
        <v>19.053708056857147</v>
      </c>
      <c r="J42" s="16">
        <f>IF(COUNT(J7:J41) &gt; 0, SQRT(SUMSQ(J7:J41)/(COUNT(J7:J41)*COUNT(J7:J41)) ), "—")</f>
        <v>0.1059200361601549</v>
      </c>
      <c r="K42" s="14">
        <f>IF(COUNT(K7:K41) &gt; 0, AVERAGE(K7:K41), "—")</f>
        <v>8.1251691517142852</v>
      </c>
      <c r="L42" s="16">
        <f>IF(COUNT(L7:L41) &gt; 0, SQRT(SUMSQ(L7:L41)/(COUNT(L7:L41)*COUNT(L7:L41)) ), "—")</f>
        <v>8.0752522768677615E-2</v>
      </c>
      <c r="M42" s="14">
        <f>IF(COUNT(M7:M41) &gt; 0, AVERAGE(M7:M41), "—")</f>
        <v>9.736325035142853</v>
      </c>
      <c r="N42" s="16">
        <f>IF(COUNT(N7:N41) &gt; 0, SQRT(SUMSQ(N7:N41)/(COUNT(N7:N41)*COUNT(N7:N41)) ), "—")</f>
        <v>0.11406840364362499</v>
      </c>
      <c r="O42" s="14" t="str">
        <f>IF(COUNT(O7:O41) &gt; 0, AVERAGE(O7:O41), "—")</f>
        <v>—</v>
      </c>
      <c r="P42" s="16" t="str">
        <f>IF(COUNT(P7:P41) &gt; 0, SQRT(SUMSQ(P7:P41)/(COUNT(P7:P41)*COUNT(P7:P41)) ), "—")</f>
        <v>—</v>
      </c>
      <c r="Q42" s="14">
        <f>IF(COUNT(Q7:Q41) &gt; 0, AVERAGE(Q7:Q41), "—")</f>
        <v>0.29384661114285715</v>
      </c>
      <c r="R42" s="16">
        <f>IF(COUNT(R7:R41) &gt; 0, SQRT(SUMSQ(R7:R41)/(COUNT(R7:R41)*COUNT(R7:R41)) ), "—")</f>
        <v>3.7977922571428568E-2</v>
      </c>
      <c r="S42" s="14">
        <f>IF(COUNT(S7:S41) &gt; 0, AVERAGE(S7:S41), "—")</f>
        <v>0</v>
      </c>
      <c r="T42" s="16">
        <f>IF(COUNT(T7:T41) &gt; 0, SQRT(SUMSQ(T7:T41)/(COUNT(T7:T41)*COUNT(T7:T41)) ), "—")</f>
        <v>0</v>
      </c>
      <c r="U42" s="14">
        <f>IF(COUNT(U7:U41) &gt; 0, AVERAGE(U7:U41), "—")</f>
        <v>2.3835023034285712</v>
      </c>
      <c r="V42" s="16">
        <f>IF(COUNT(V7:V41) &gt; 0, SQRT(SUMSQ(V7:V41)/(COUNT(V7:V41)*COUNT(V7:V41)) ), "—")</f>
        <v>4.5681463392188731E-2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57.933632179999996</v>
      </c>
      <c r="F45" s="16">
        <v>1.0816452400000001</v>
      </c>
      <c r="G45" s="14">
        <v>21.536275960000001</v>
      </c>
      <c r="H45" s="16">
        <v>0.85195920999999997</v>
      </c>
      <c r="I45" s="14">
        <v>11.55691448</v>
      </c>
      <c r="J45" s="16">
        <v>0.59507540000000003</v>
      </c>
      <c r="K45" s="14">
        <v>5.3756337299999997</v>
      </c>
      <c r="L45" s="16">
        <v>0.42745707999999999</v>
      </c>
      <c r="M45" s="14">
        <v>0</v>
      </c>
      <c r="N45" s="16">
        <v>0</v>
      </c>
      <c r="O45" s="14" t="s">
        <v>582</v>
      </c>
      <c r="P45" s="16" t="s">
        <v>582</v>
      </c>
      <c r="Q45" s="14">
        <v>0</v>
      </c>
      <c r="R45" s="16">
        <v>0</v>
      </c>
      <c r="S45" s="14">
        <v>0.30885859999999998</v>
      </c>
      <c r="T45" s="16">
        <v>7.5373789999999996E-2</v>
      </c>
      <c r="U45" s="14">
        <v>3.2886850399999998</v>
      </c>
      <c r="V45" s="16">
        <v>0.25569236000000001</v>
      </c>
    </row>
    <row r="46" spans="1:22" x14ac:dyDescent="0.25">
      <c r="A46" s="11" t="s">
        <v>516</v>
      </c>
      <c r="B46" s="13">
        <v>23141</v>
      </c>
      <c r="C46" s="14">
        <f>(1960/B46*100)</f>
        <v>8.4698154790199212</v>
      </c>
      <c r="D46" s="15">
        <v>21181</v>
      </c>
      <c r="E46" s="14">
        <v>38.550645809999999</v>
      </c>
      <c r="F46" s="16">
        <v>0.73752090999999997</v>
      </c>
      <c r="G46" s="14">
        <v>17.949232120000001</v>
      </c>
      <c r="H46" s="16">
        <v>0.43158634000000001</v>
      </c>
      <c r="I46" s="14">
        <v>10.45423699</v>
      </c>
      <c r="J46" s="16">
        <v>0.30212318999999999</v>
      </c>
      <c r="K46" s="14">
        <v>3.1884930699999998</v>
      </c>
      <c r="L46" s="16">
        <v>0.15891710000000001</v>
      </c>
      <c r="M46" s="14">
        <v>19.878605090000001</v>
      </c>
      <c r="N46" s="16">
        <v>0.72809477</v>
      </c>
      <c r="O46" s="14" t="s">
        <v>582</v>
      </c>
      <c r="P46" s="16" t="s">
        <v>582</v>
      </c>
      <c r="Q46" s="14">
        <v>0</v>
      </c>
      <c r="R46" s="16">
        <v>0</v>
      </c>
      <c r="S46" s="14">
        <v>0</v>
      </c>
      <c r="T46" s="16">
        <v>0</v>
      </c>
      <c r="U46" s="14">
        <v>9.9787869199999992</v>
      </c>
      <c r="V46" s="16">
        <v>0.40073923</v>
      </c>
    </row>
    <row r="47" spans="1:22" x14ac:dyDescent="0.25">
      <c r="A47" s="11" t="s">
        <v>517</v>
      </c>
      <c r="B47" s="13">
        <v>5928</v>
      </c>
      <c r="C47" s="14">
        <f>(267/B47*100)</f>
        <v>4.504048582995952</v>
      </c>
      <c r="D47" s="15">
        <v>5661</v>
      </c>
      <c r="E47" s="14">
        <v>39.184383490000002</v>
      </c>
      <c r="F47" s="16">
        <v>0.78764692000000003</v>
      </c>
      <c r="G47" s="14">
        <v>25.018509030000001</v>
      </c>
      <c r="H47" s="16">
        <v>0.63209459000000001</v>
      </c>
      <c r="I47" s="14">
        <v>15.38220484</v>
      </c>
      <c r="J47" s="16">
        <v>0.56695466999999999</v>
      </c>
      <c r="K47" s="14">
        <v>6.2425412400000004</v>
      </c>
      <c r="L47" s="16">
        <v>0.37975587</v>
      </c>
      <c r="M47" s="14">
        <v>8.1522477500000008</v>
      </c>
      <c r="N47" s="16">
        <v>0.67201266999999998</v>
      </c>
      <c r="O47" s="14" t="s">
        <v>582</v>
      </c>
      <c r="P47" s="16" t="s">
        <v>582</v>
      </c>
      <c r="Q47" s="14">
        <v>0</v>
      </c>
      <c r="R47" s="16">
        <v>0</v>
      </c>
      <c r="S47" s="14">
        <v>0</v>
      </c>
      <c r="T47" s="16">
        <v>0</v>
      </c>
      <c r="U47" s="14">
        <v>6.0201136499999999</v>
      </c>
      <c r="V47" s="16">
        <v>0.4784563</v>
      </c>
    </row>
    <row r="48" spans="1:22" x14ac:dyDescent="0.25">
      <c r="A48" s="11" t="s">
        <v>518</v>
      </c>
      <c r="B48" s="13">
        <v>9841</v>
      </c>
      <c r="C48" s="14">
        <f>(8/B48*100)</f>
        <v>8.1292551569962401E-2</v>
      </c>
      <c r="D48" s="15">
        <v>9833</v>
      </c>
      <c r="E48" s="14">
        <v>33.81414702</v>
      </c>
      <c r="F48" s="16">
        <v>0.88866703000000002</v>
      </c>
      <c r="G48" s="14">
        <v>29.431618050000001</v>
      </c>
      <c r="H48" s="16">
        <v>0.61348174</v>
      </c>
      <c r="I48" s="14">
        <v>24.724526619999999</v>
      </c>
      <c r="J48" s="16">
        <v>0.81788755000000002</v>
      </c>
      <c r="K48" s="14">
        <v>5.0104526800000002</v>
      </c>
      <c r="L48" s="16">
        <v>0.30455727999999999</v>
      </c>
      <c r="M48" s="14">
        <v>6.4106562299999998</v>
      </c>
      <c r="N48" s="16">
        <v>0.70624670000000001</v>
      </c>
      <c r="O48" s="14" t="s">
        <v>582</v>
      </c>
      <c r="P48" s="16" t="s">
        <v>582</v>
      </c>
      <c r="Q48" s="14">
        <v>0</v>
      </c>
      <c r="R48" s="16">
        <v>0</v>
      </c>
      <c r="S48" s="14">
        <v>0</v>
      </c>
      <c r="T48" s="16">
        <v>0</v>
      </c>
      <c r="U48" s="14">
        <v>0.60859940000000001</v>
      </c>
      <c r="V48" s="16">
        <v>9.8509459999999993E-2</v>
      </c>
    </row>
    <row r="49" spans="1:22" x14ac:dyDescent="0.25">
      <c r="A49" s="11" t="s">
        <v>519</v>
      </c>
      <c r="B49" s="13">
        <v>6349</v>
      </c>
      <c r="C49" s="14">
        <f>(56/B49*100)</f>
        <v>0.88202866593164275</v>
      </c>
      <c r="D49" s="15">
        <v>6293</v>
      </c>
      <c r="E49" s="14">
        <v>54.578699120000003</v>
      </c>
      <c r="F49" s="16">
        <v>0.87728625000000005</v>
      </c>
      <c r="G49" s="14">
        <v>24.15903492</v>
      </c>
      <c r="H49" s="16">
        <v>0.70789234999999995</v>
      </c>
      <c r="I49" s="14">
        <v>14.19978227</v>
      </c>
      <c r="J49" s="16">
        <v>0.51709282999999995</v>
      </c>
      <c r="K49" s="14">
        <v>4.3464823099999998</v>
      </c>
      <c r="L49" s="16">
        <v>0.34916669</v>
      </c>
      <c r="M49" s="14">
        <v>0</v>
      </c>
      <c r="N49" s="16">
        <v>0</v>
      </c>
      <c r="O49" s="14" t="s">
        <v>582</v>
      </c>
      <c r="P49" s="16" t="s">
        <v>582</v>
      </c>
      <c r="Q49" s="14">
        <v>0</v>
      </c>
      <c r="R49" s="16">
        <v>0</v>
      </c>
      <c r="S49" s="14">
        <v>3.1486559999999997E-2</v>
      </c>
      <c r="T49" s="16">
        <v>2.1851869999999999E-2</v>
      </c>
      <c r="U49" s="14">
        <v>2.68451482</v>
      </c>
      <c r="V49" s="16">
        <v>0.32623204</v>
      </c>
    </row>
    <row r="50" spans="1:22" x14ac:dyDescent="0.25">
      <c r="A50" s="11" t="s">
        <v>520</v>
      </c>
      <c r="B50" s="13">
        <v>11795</v>
      </c>
      <c r="C50" s="14">
        <f>(294/B50*100)</f>
        <v>2.4925816023738872</v>
      </c>
      <c r="D50" s="15">
        <v>11501</v>
      </c>
      <c r="E50" s="14">
        <v>45.116059139999997</v>
      </c>
      <c r="F50" s="16">
        <v>0.85028873000000005</v>
      </c>
      <c r="G50" s="14">
        <v>26.067375550000001</v>
      </c>
      <c r="H50" s="16">
        <v>0.58121131000000004</v>
      </c>
      <c r="I50" s="14">
        <v>18.426493180000001</v>
      </c>
      <c r="J50" s="16">
        <v>0.54981349999999996</v>
      </c>
      <c r="K50" s="14">
        <v>4.5314088799999999</v>
      </c>
      <c r="L50" s="16">
        <v>0.31728868999999998</v>
      </c>
      <c r="M50" s="14">
        <v>3.5770112900000002</v>
      </c>
      <c r="N50" s="16">
        <v>0.29981073000000003</v>
      </c>
      <c r="O50" s="14" t="s">
        <v>582</v>
      </c>
      <c r="P50" s="16" t="s">
        <v>582</v>
      </c>
      <c r="Q50" s="14">
        <v>0</v>
      </c>
      <c r="R50" s="16">
        <v>0</v>
      </c>
      <c r="S50" s="14">
        <v>0</v>
      </c>
      <c r="T50" s="16">
        <v>0</v>
      </c>
      <c r="U50" s="14">
        <v>2.28165196</v>
      </c>
      <c r="V50" s="16">
        <v>0.23231252999999999</v>
      </c>
    </row>
    <row r="51" spans="1:22" x14ac:dyDescent="0.25">
      <c r="A51" s="11" t="s">
        <v>521</v>
      </c>
      <c r="B51" s="13">
        <v>6866</v>
      </c>
      <c r="C51" s="14">
        <f>(119/B51*100)</f>
        <v>1.7331779784445092</v>
      </c>
      <c r="D51" s="15">
        <v>6747</v>
      </c>
      <c r="E51" s="14">
        <v>49.89709697</v>
      </c>
      <c r="F51" s="16">
        <v>1.01869421</v>
      </c>
      <c r="G51" s="14">
        <v>23.023342410000001</v>
      </c>
      <c r="H51" s="16">
        <v>0.60841641999999996</v>
      </c>
      <c r="I51" s="14">
        <v>13.56293127</v>
      </c>
      <c r="J51" s="16">
        <v>0.52433885999999996</v>
      </c>
      <c r="K51" s="14">
        <v>3.80159527</v>
      </c>
      <c r="L51" s="16">
        <v>0.31116825999999997</v>
      </c>
      <c r="M51" s="14">
        <v>5.7850142199999999</v>
      </c>
      <c r="N51" s="16">
        <v>0.53432917999999996</v>
      </c>
      <c r="O51" s="14" t="s">
        <v>582</v>
      </c>
      <c r="P51" s="16" t="s">
        <v>582</v>
      </c>
      <c r="Q51" s="14">
        <v>0</v>
      </c>
      <c r="R51" s="16">
        <v>0</v>
      </c>
      <c r="S51" s="14">
        <v>0</v>
      </c>
      <c r="T51" s="16">
        <v>0</v>
      </c>
      <c r="U51" s="14">
        <v>3.9300198599999998</v>
      </c>
      <c r="V51" s="16">
        <v>0.30901701999999998</v>
      </c>
    </row>
    <row r="52" spans="1:22" x14ac:dyDescent="0.25">
      <c r="A52" s="11" t="s">
        <v>522</v>
      </c>
      <c r="B52" s="13">
        <v>5809</v>
      </c>
      <c r="C52" s="14">
        <f>(90/B52*100)</f>
        <v>1.5493200206576003</v>
      </c>
      <c r="D52" s="15">
        <v>5719</v>
      </c>
      <c r="E52" s="14">
        <v>21.60136894</v>
      </c>
      <c r="F52" s="16">
        <v>0.81810086999999998</v>
      </c>
      <c r="G52" s="14">
        <v>22.87653873</v>
      </c>
      <c r="H52" s="16">
        <v>0.59978929999999997</v>
      </c>
      <c r="I52" s="14">
        <v>27.646284829999999</v>
      </c>
      <c r="J52" s="16">
        <v>0.61865349999999997</v>
      </c>
      <c r="K52" s="14">
        <v>15.305924449999999</v>
      </c>
      <c r="L52" s="16">
        <v>0.50558813000000002</v>
      </c>
      <c r="M52" s="14">
        <v>9.9100144599999993</v>
      </c>
      <c r="N52" s="16">
        <v>0.63405608999999996</v>
      </c>
      <c r="O52" s="14" t="s">
        <v>582</v>
      </c>
      <c r="P52" s="16" t="s">
        <v>582</v>
      </c>
      <c r="Q52" s="14">
        <v>0</v>
      </c>
      <c r="R52" s="16">
        <v>0</v>
      </c>
      <c r="S52" s="14">
        <v>0</v>
      </c>
      <c r="T52" s="16">
        <v>0</v>
      </c>
      <c r="U52" s="14">
        <v>2.6598685899999999</v>
      </c>
      <c r="V52" s="16">
        <v>0.22768964</v>
      </c>
    </row>
    <row r="53" spans="1:22" x14ac:dyDescent="0.25">
      <c r="A53" s="11" t="s">
        <v>523</v>
      </c>
      <c r="B53" s="13">
        <v>5571</v>
      </c>
      <c r="C53" s="14">
        <f>(100/B53*100)</f>
        <v>1.7950098725542991</v>
      </c>
      <c r="D53" s="15">
        <v>5471</v>
      </c>
      <c r="E53" s="14">
        <v>32.685113200000004</v>
      </c>
      <c r="F53" s="16">
        <v>0.67130372000000005</v>
      </c>
      <c r="G53" s="14">
        <v>27.71854407</v>
      </c>
      <c r="H53" s="16">
        <v>0.62680524999999998</v>
      </c>
      <c r="I53" s="14">
        <v>20.476938480000001</v>
      </c>
      <c r="J53" s="16">
        <v>0.52555216000000005</v>
      </c>
      <c r="K53" s="14">
        <v>8.2528071599999997</v>
      </c>
      <c r="L53" s="16">
        <v>0.34991113000000001</v>
      </c>
      <c r="M53" s="14">
        <v>7.8580429499999997</v>
      </c>
      <c r="N53" s="16">
        <v>0.39299313000000002</v>
      </c>
      <c r="O53" s="14" t="s">
        <v>582</v>
      </c>
      <c r="P53" s="16" t="s">
        <v>582</v>
      </c>
      <c r="Q53" s="14">
        <v>0</v>
      </c>
      <c r="R53" s="16">
        <v>0</v>
      </c>
      <c r="S53" s="14">
        <v>0</v>
      </c>
      <c r="T53" s="16">
        <v>0</v>
      </c>
      <c r="U53" s="14">
        <v>3.0085541400000002</v>
      </c>
      <c r="V53" s="16">
        <v>0.23012552999999999</v>
      </c>
    </row>
    <row r="54" spans="1:22" x14ac:dyDescent="0.25">
      <c r="A54" s="11" t="s">
        <v>524</v>
      </c>
      <c r="B54" s="13">
        <v>4740</v>
      </c>
      <c r="C54" s="14">
        <f>(336/B54*100)</f>
        <v>7.0886075949367093</v>
      </c>
      <c r="D54" s="15">
        <v>4404</v>
      </c>
      <c r="E54" s="14">
        <v>54.390897760000001</v>
      </c>
      <c r="F54" s="16">
        <v>1.3116336799999999</v>
      </c>
      <c r="G54" s="14">
        <v>17.634785969999999</v>
      </c>
      <c r="H54" s="16">
        <v>0.77139369000000002</v>
      </c>
      <c r="I54" s="14">
        <v>10.39226601</v>
      </c>
      <c r="J54" s="16">
        <v>0.60999711000000001</v>
      </c>
      <c r="K54" s="14">
        <v>3.4742609799999999</v>
      </c>
      <c r="L54" s="16">
        <v>0.38265051999999999</v>
      </c>
      <c r="M54" s="14">
        <v>6.6423718000000003</v>
      </c>
      <c r="N54" s="16">
        <v>0.69984645000000001</v>
      </c>
      <c r="O54" s="14" t="s">
        <v>582</v>
      </c>
      <c r="P54" s="16" t="s">
        <v>582</v>
      </c>
      <c r="Q54" s="14">
        <v>0</v>
      </c>
      <c r="R54" s="16">
        <v>0</v>
      </c>
      <c r="S54" s="14">
        <v>0</v>
      </c>
      <c r="T54" s="16">
        <v>0</v>
      </c>
      <c r="U54" s="14">
        <v>7.4654174800000002</v>
      </c>
      <c r="V54" s="16">
        <v>0.66795391000000004</v>
      </c>
    </row>
    <row r="55" spans="1:22" x14ac:dyDescent="0.25">
      <c r="A55" s="11" t="s">
        <v>525</v>
      </c>
      <c r="B55" s="13">
        <v>5316</v>
      </c>
      <c r="C55" s="14">
        <f>(22/B55*100)</f>
        <v>0.41384499623777277</v>
      </c>
      <c r="D55" s="15">
        <v>5294</v>
      </c>
      <c r="E55" s="14">
        <v>54.990961140000003</v>
      </c>
      <c r="F55" s="16">
        <v>0.81695702000000003</v>
      </c>
      <c r="G55" s="14">
        <v>22.088216920000001</v>
      </c>
      <c r="H55" s="16">
        <v>0.58790341999999995</v>
      </c>
      <c r="I55" s="14">
        <v>15.58082119</v>
      </c>
      <c r="J55" s="16">
        <v>0.60410240000000004</v>
      </c>
      <c r="K55" s="14">
        <v>5.05173497</v>
      </c>
      <c r="L55" s="16">
        <v>0.33000394</v>
      </c>
      <c r="M55" s="14">
        <v>0</v>
      </c>
      <c r="N55" s="16">
        <v>0</v>
      </c>
      <c r="O55" s="14" t="s">
        <v>582</v>
      </c>
      <c r="P55" s="16" t="s">
        <v>582</v>
      </c>
      <c r="Q55" s="14">
        <v>0</v>
      </c>
      <c r="R55" s="16">
        <v>0</v>
      </c>
      <c r="S55" s="14">
        <v>0.27526840000000002</v>
      </c>
      <c r="T55" s="16">
        <v>8.6950029999999998E-2</v>
      </c>
      <c r="U55" s="14">
        <v>2.0129973699999999</v>
      </c>
      <c r="V55" s="16">
        <v>0.23238</v>
      </c>
    </row>
    <row r="56" spans="1:22" x14ac:dyDescent="0.25">
      <c r="A56" s="11" t="s">
        <v>526</v>
      </c>
      <c r="B56" s="13">
        <v>5359</v>
      </c>
      <c r="C56" s="14">
        <f>(77/B56*100)</f>
        <v>1.4368352304534429</v>
      </c>
      <c r="D56" s="15">
        <v>5282</v>
      </c>
      <c r="E56" s="14">
        <v>20.713537240000001</v>
      </c>
      <c r="F56" s="16">
        <v>0.64479878999999996</v>
      </c>
      <c r="G56" s="14">
        <v>30.421423090000001</v>
      </c>
      <c r="H56" s="16">
        <v>0.69060157</v>
      </c>
      <c r="I56" s="14">
        <v>17.52209732</v>
      </c>
      <c r="J56" s="16">
        <v>0.58837903000000003</v>
      </c>
      <c r="K56" s="14">
        <v>2.8493565300000001</v>
      </c>
      <c r="L56" s="16">
        <v>0.26610878999999998</v>
      </c>
      <c r="M56" s="14">
        <v>27.760170609999999</v>
      </c>
      <c r="N56" s="16">
        <v>0.78547328999999999</v>
      </c>
      <c r="O56" s="14" t="s">
        <v>582</v>
      </c>
      <c r="P56" s="16" t="s">
        <v>582</v>
      </c>
      <c r="Q56" s="14">
        <v>0</v>
      </c>
      <c r="R56" s="16">
        <v>0</v>
      </c>
      <c r="S56" s="14">
        <v>0</v>
      </c>
      <c r="T56" s="16">
        <v>0</v>
      </c>
      <c r="U56" s="14">
        <v>0.73341520999999998</v>
      </c>
      <c r="V56" s="16">
        <v>0.11832233</v>
      </c>
    </row>
    <row r="57" spans="1:22" x14ac:dyDescent="0.25">
      <c r="A57" s="11" t="s">
        <v>527</v>
      </c>
      <c r="B57" s="13">
        <v>6513</v>
      </c>
      <c r="C57" s="14">
        <f>(0/B57*100)</f>
        <v>0</v>
      </c>
      <c r="D57" s="15">
        <v>6513</v>
      </c>
      <c r="E57" s="14">
        <v>59.880405519999996</v>
      </c>
      <c r="F57" s="16">
        <v>0.91911991999999998</v>
      </c>
      <c r="G57" s="14">
        <v>23.267287410000002</v>
      </c>
      <c r="H57" s="16">
        <v>0.64529482999999999</v>
      </c>
      <c r="I57" s="14">
        <v>12.03395868</v>
      </c>
      <c r="J57" s="16">
        <v>0.67928568</v>
      </c>
      <c r="K57" s="14">
        <v>1.9111316899999999</v>
      </c>
      <c r="L57" s="16">
        <v>0.28186559999999999</v>
      </c>
      <c r="M57" s="14">
        <v>0</v>
      </c>
      <c r="N57" s="16">
        <v>0</v>
      </c>
      <c r="O57" s="14" t="s">
        <v>582</v>
      </c>
      <c r="P57" s="16" t="s">
        <v>582</v>
      </c>
      <c r="Q57" s="14">
        <v>0</v>
      </c>
      <c r="R57" s="16">
        <v>0</v>
      </c>
      <c r="S57" s="14">
        <v>7.7223150000000004E-2</v>
      </c>
      <c r="T57" s="16">
        <v>5.5722649999999999E-2</v>
      </c>
      <c r="U57" s="14">
        <v>2.8299935500000002</v>
      </c>
      <c r="V57" s="16">
        <v>0.51209890999999996</v>
      </c>
    </row>
    <row r="58" spans="1:22" x14ac:dyDescent="0.25">
      <c r="A58" s="11" t="s">
        <v>528</v>
      </c>
      <c r="B58" s="13">
        <v>7267</v>
      </c>
      <c r="C58" s="14">
        <f>(10/B58*100)</f>
        <v>0.13760836658868861</v>
      </c>
      <c r="D58" s="15">
        <v>7257</v>
      </c>
      <c r="E58" s="14">
        <v>58.033493999999997</v>
      </c>
      <c r="F58" s="16">
        <v>1.1320417</v>
      </c>
      <c r="G58" s="14">
        <v>20.250927390000001</v>
      </c>
      <c r="H58" s="16">
        <v>0.68728719000000005</v>
      </c>
      <c r="I58" s="14">
        <v>11.77570517</v>
      </c>
      <c r="J58" s="16">
        <v>0.57836715000000005</v>
      </c>
      <c r="K58" s="14">
        <v>6.05859784</v>
      </c>
      <c r="L58" s="16">
        <v>0.43169267</v>
      </c>
      <c r="M58" s="14">
        <v>0</v>
      </c>
      <c r="N58" s="16">
        <v>0</v>
      </c>
      <c r="O58" s="14" t="s">
        <v>582</v>
      </c>
      <c r="P58" s="16" t="s">
        <v>582</v>
      </c>
      <c r="Q58" s="14">
        <v>0</v>
      </c>
      <c r="R58" s="16">
        <v>0</v>
      </c>
      <c r="S58" s="14">
        <v>0.58884734999999999</v>
      </c>
      <c r="T58" s="16">
        <v>7.9510120000000004E-2</v>
      </c>
      <c r="U58" s="14">
        <v>3.2924282499999999</v>
      </c>
      <c r="V58" s="16">
        <v>0.52918807000000001</v>
      </c>
    </row>
    <row r="59" spans="1:22" x14ac:dyDescent="0.25">
      <c r="A59" s="11" t="s">
        <v>529</v>
      </c>
      <c r="B59" s="13">
        <v>4826</v>
      </c>
      <c r="C59" s="14">
        <f>(26/B59*100)</f>
        <v>0.53874844591794446</v>
      </c>
      <c r="D59" s="15">
        <v>4800</v>
      </c>
      <c r="E59" s="14">
        <v>73.833397009999999</v>
      </c>
      <c r="F59" s="16">
        <v>0.66336797000000003</v>
      </c>
      <c r="G59" s="14">
        <v>14.286613470000001</v>
      </c>
      <c r="H59" s="16">
        <v>0.60226650999999998</v>
      </c>
      <c r="I59" s="14">
        <v>7.2385408099999999</v>
      </c>
      <c r="J59" s="16">
        <v>0.48672826000000002</v>
      </c>
      <c r="K59" s="14">
        <v>2.2551912500000002</v>
      </c>
      <c r="L59" s="16">
        <v>0.26600504000000003</v>
      </c>
      <c r="M59" s="14">
        <v>0</v>
      </c>
      <c r="N59" s="16">
        <v>0</v>
      </c>
      <c r="O59" s="14" t="s">
        <v>582</v>
      </c>
      <c r="P59" s="16" t="s">
        <v>582</v>
      </c>
      <c r="Q59" s="14">
        <v>0</v>
      </c>
      <c r="R59" s="16">
        <v>0</v>
      </c>
      <c r="S59" s="14">
        <v>0.40613328999999998</v>
      </c>
      <c r="T59" s="16">
        <v>0.11813927</v>
      </c>
      <c r="U59" s="14">
        <v>1.98012418</v>
      </c>
      <c r="V59" s="16">
        <v>0.21657829000000001</v>
      </c>
    </row>
    <row r="60" spans="1:22" x14ac:dyDescent="0.25">
      <c r="A60" s="11" t="s">
        <v>530</v>
      </c>
      <c r="B60" s="13">
        <v>4546</v>
      </c>
      <c r="C60" s="14">
        <f>(15/B60*100)</f>
        <v>0.32996040475142985</v>
      </c>
      <c r="D60" s="15">
        <v>4531</v>
      </c>
      <c r="E60" s="14">
        <v>60.433332450000002</v>
      </c>
      <c r="F60" s="16">
        <v>1.3735509100000001</v>
      </c>
      <c r="G60" s="14">
        <v>19.236582739999999</v>
      </c>
      <c r="H60" s="16">
        <v>0.69627006000000002</v>
      </c>
      <c r="I60" s="14">
        <v>11.63032756</v>
      </c>
      <c r="J60" s="16">
        <v>0.81617103999999996</v>
      </c>
      <c r="K60" s="14">
        <v>5.4715283799999996</v>
      </c>
      <c r="L60" s="16">
        <v>0.49036489</v>
      </c>
      <c r="M60" s="14">
        <v>0</v>
      </c>
      <c r="N60" s="16">
        <v>0</v>
      </c>
      <c r="O60" s="14" t="s">
        <v>582</v>
      </c>
      <c r="P60" s="16" t="s">
        <v>582</v>
      </c>
      <c r="Q60" s="14">
        <v>0</v>
      </c>
      <c r="R60" s="16">
        <v>0</v>
      </c>
      <c r="S60" s="14">
        <v>0.52853563000000003</v>
      </c>
      <c r="T60" s="16">
        <v>0.14293522</v>
      </c>
      <c r="U60" s="14">
        <v>2.6996932400000002</v>
      </c>
      <c r="V60" s="16">
        <v>0.48437237</v>
      </c>
    </row>
    <row r="61" spans="1:22" x14ac:dyDescent="0.25">
      <c r="A61" s="11" t="s">
        <v>531</v>
      </c>
      <c r="B61" s="13">
        <v>6525</v>
      </c>
      <c r="C61" s="14">
        <f>(157/B61*100)</f>
        <v>2.4061302681992336</v>
      </c>
      <c r="D61" s="15">
        <v>6368</v>
      </c>
      <c r="E61" s="14">
        <v>38.10269203</v>
      </c>
      <c r="F61" s="16">
        <v>0.70068680999999999</v>
      </c>
      <c r="G61" s="14">
        <v>27.413889350000002</v>
      </c>
      <c r="H61" s="16">
        <v>0.60761315999999999</v>
      </c>
      <c r="I61" s="14">
        <v>19.811243650000002</v>
      </c>
      <c r="J61" s="16">
        <v>0.57211825999999999</v>
      </c>
      <c r="K61" s="14">
        <v>8.0521901800000002</v>
      </c>
      <c r="L61" s="16">
        <v>0.36092774</v>
      </c>
      <c r="M61" s="14">
        <v>4.8527814600000001</v>
      </c>
      <c r="N61" s="16">
        <v>0.40836127</v>
      </c>
      <c r="O61" s="14" t="s">
        <v>582</v>
      </c>
      <c r="P61" s="16" t="s">
        <v>582</v>
      </c>
      <c r="Q61" s="14">
        <v>0</v>
      </c>
      <c r="R61" s="16">
        <v>0</v>
      </c>
      <c r="S61" s="14">
        <v>0</v>
      </c>
      <c r="T61" s="16">
        <v>0</v>
      </c>
      <c r="U61" s="14">
        <v>1.76720334</v>
      </c>
      <c r="V61" s="16">
        <v>0.23634841000000001</v>
      </c>
    </row>
    <row r="62" spans="1:22" x14ac:dyDescent="0.25">
      <c r="A62" s="11" t="s">
        <v>532</v>
      </c>
      <c r="B62" s="13">
        <v>4476</v>
      </c>
      <c r="C62" s="14">
        <f>(3/B62*100)</f>
        <v>6.7024128686327081E-2</v>
      </c>
      <c r="D62" s="15">
        <v>4473</v>
      </c>
      <c r="E62" s="14">
        <v>25.58493503</v>
      </c>
      <c r="F62" s="16">
        <v>0.6649931</v>
      </c>
      <c r="G62" s="14">
        <v>34.678746969999999</v>
      </c>
      <c r="H62" s="16">
        <v>0.68979678</v>
      </c>
      <c r="I62" s="14">
        <v>23.69826905</v>
      </c>
      <c r="J62" s="16">
        <v>0.59357521000000002</v>
      </c>
      <c r="K62" s="14">
        <v>3.7805349000000001</v>
      </c>
      <c r="L62" s="16">
        <v>0.25210555000000001</v>
      </c>
      <c r="M62" s="14">
        <v>11.675766530000001</v>
      </c>
      <c r="N62" s="16">
        <v>0.40366419999999997</v>
      </c>
      <c r="O62" s="14" t="s">
        <v>582</v>
      </c>
      <c r="P62" s="16" t="s">
        <v>582</v>
      </c>
      <c r="Q62" s="14">
        <v>0</v>
      </c>
      <c r="R62" s="16">
        <v>0</v>
      </c>
      <c r="S62" s="14">
        <v>0</v>
      </c>
      <c r="T62" s="16">
        <v>0</v>
      </c>
      <c r="U62" s="14">
        <v>0.58174753000000001</v>
      </c>
      <c r="V62" s="16">
        <v>0.10933051000000001</v>
      </c>
    </row>
    <row r="63" spans="1:22" x14ac:dyDescent="0.25">
      <c r="A63" s="11" t="s">
        <v>533</v>
      </c>
      <c r="B63" s="13">
        <v>5324</v>
      </c>
      <c r="C63" s="14">
        <f>(13/B63*100)</f>
        <v>0.24417731029301279</v>
      </c>
      <c r="D63" s="15">
        <v>5311</v>
      </c>
      <c r="E63" s="14">
        <v>51.630632419999998</v>
      </c>
      <c r="F63" s="16">
        <v>0.79268450999999995</v>
      </c>
      <c r="G63" s="14">
        <v>21.03069095</v>
      </c>
      <c r="H63" s="16">
        <v>0.69197649999999999</v>
      </c>
      <c r="I63" s="14">
        <v>14.951970019999999</v>
      </c>
      <c r="J63" s="16">
        <v>0.53124755000000001</v>
      </c>
      <c r="K63" s="14">
        <v>6.0091131999999998</v>
      </c>
      <c r="L63" s="16">
        <v>0.36807894000000002</v>
      </c>
      <c r="M63" s="14">
        <v>0</v>
      </c>
      <c r="N63" s="16">
        <v>0</v>
      </c>
      <c r="O63" s="14" t="s">
        <v>582</v>
      </c>
      <c r="P63" s="16" t="s">
        <v>582</v>
      </c>
      <c r="Q63" s="14">
        <v>0</v>
      </c>
      <c r="R63" s="16">
        <v>0</v>
      </c>
      <c r="S63" s="14">
        <v>9.1547169999999997E-2</v>
      </c>
      <c r="T63" s="16">
        <v>4.0668889999999999E-2</v>
      </c>
      <c r="U63" s="14">
        <v>6.2860462500000001</v>
      </c>
      <c r="V63" s="16">
        <v>0.36034672000000001</v>
      </c>
    </row>
    <row r="64" spans="1:22" x14ac:dyDescent="0.25">
      <c r="A64" s="11" t="s">
        <v>534</v>
      </c>
      <c r="B64" s="13">
        <v>3634</v>
      </c>
      <c r="C64" s="14">
        <f>(3/B64*100)</f>
        <v>8.2553659878921298E-2</v>
      </c>
      <c r="D64" s="15">
        <v>3631</v>
      </c>
      <c r="E64" s="14">
        <v>52.161795249999997</v>
      </c>
      <c r="F64" s="16">
        <v>0.82467093999999996</v>
      </c>
      <c r="G64" s="14">
        <v>24.25083025</v>
      </c>
      <c r="H64" s="16">
        <v>0.63628996000000004</v>
      </c>
      <c r="I64" s="14">
        <v>14.37513914</v>
      </c>
      <c r="J64" s="16">
        <v>0.54558076</v>
      </c>
      <c r="K64" s="14">
        <v>5.8043226600000004</v>
      </c>
      <c r="L64" s="16">
        <v>0.38027159999999999</v>
      </c>
      <c r="M64" s="14">
        <v>0</v>
      </c>
      <c r="N64" s="16">
        <v>0</v>
      </c>
      <c r="O64" s="14" t="s">
        <v>582</v>
      </c>
      <c r="P64" s="16" t="s">
        <v>582</v>
      </c>
      <c r="Q64" s="14">
        <v>0</v>
      </c>
      <c r="R64" s="16">
        <v>0</v>
      </c>
      <c r="S64" s="14">
        <v>5.0290439999999999E-2</v>
      </c>
      <c r="T64" s="16">
        <v>3.5433270000000003E-2</v>
      </c>
      <c r="U64" s="14">
        <v>3.35762224</v>
      </c>
      <c r="V64" s="16">
        <v>0.29751242</v>
      </c>
    </row>
    <row r="65" spans="1:22" x14ac:dyDescent="0.25">
      <c r="A65" s="11" t="s">
        <v>535</v>
      </c>
      <c r="B65" s="13">
        <v>5325</v>
      </c>
      <c r="C65" s="14">
        <f>(14/B65*100)</f>
        <v>0.26291079812206569</v>
      </c>
      <c r="D65" s="15">
        <v>5311</v>
      </c>
      <c r="E65" s="14">
        <v>58.91225085</v>
      </c>
      <c r="F65" s="16">
        <v>1.0483958</v>
      </c>
      <c r="G65" s="14">
        <v>20.981566449999999</v>
      </c>
      <c r="H65" s="16">
        <v>0.67645719999999998</v>
      </c>
      <c r="I65" s="14">
        <v>14.991103450000001</v>
      </c>
      <c r="J65" s="16">
        <v>0.62681262000000004</v>
      </c>
      <c r="K65" s="14">
        <v>2.6446076199999999</v>
      </c>
      <c r="L65" s="16">
        <v>0.29175963999999999</v>
      </c>
      <c r="M65" s="14">
        <v>0</v>
      </c>
      <c r="N65" s="16">
        <v>0</v>
      </c>
      <c r="O65" s="14" t="s">
        <v>582</v>
      </c>
      <c r="P65" s="16" t="s">
        <v>582</v>
      </c>
      <c r="Q65" s="14">
        <v>0.28383371000000002</v>
      </c>
      <c r="R65" s="16">
        <v>7.601078E-2</v>
      </c>
      <c r="S65" s="14">
        <v>0</v>
      </c>
      <c r="T65" s="16">
        <v>0</v>
      </c>
      <c r="U65" s="14">
        <v>2.1866379199999999</v>
      </c>
      <c r="V65" s="16">
        <v>0.24815541999999999</v>
      </c>
    </row>
    <row r="66" spans="1:22" x14ac:dyDescent="0.25">
      <c r="A66" s="11" t="s">
        <v>536</v>
      </c>
      <c r="B66" s="13">
        <v>5665</v>
      </c>
      <c r="C66" s="14">
        <f>(83/B66*100)</f>
        <v>1.4651368049426301</v>
      </c>
      <c r="D66" s="15">
        <v>5582</v>
      </c>
      <c r="E66" s="14">
        <v>33.535459899999999</v>
      </c>
      <c r="F66" s="16">
        <v>0.62428377000000002</v>
      </c>
      <c r="G66" s="14">
        <v>23.842141269999999</v>
      </c>
      <c r="H66" s="16">
        <v>0.62333769000000006</v>
      </c>
      <c r="I66" s="14">
        <v>17.516379529999998</v>
      </c>
      <c r="J66" s="16">
        <v>0.51516682999999996</v>
      </c>
      <c r="K66" s="14">
        <v>8.2108737000000005</v>
      </c>
      <c r="L66" s="16">
        <v>0.38028247999999998</v>
      </c>
      <c r="M66" s="14">
        <v>11.13758953</v>
      </c>
      <c r="N66" s="16">
        <v>0.36754807</v>
      </c>
      <c r="O66" s="14" t="s">
        <v>582</v>
      </c>
      <c r="P66" s="16" t="s">
        <v>582</v>
      </c>
      <c r="Q66" s="14">
        <v>0</v>
      </c>
      <c r="R66" s="16">
        <v>0</v>
      </c>
      <c r="S66" s="14">
        <v>0</v>
      </c>
      <c r="T66" s="16">
        <v>0</v>
      </c>
      <c r="U66" s="14">
        <v>5.7575560699999997</v>
      </c>
      <c r="V66" s="16">
        <v>0.26858678000000002</v>
      </c>
    </row>
    <row r="67" spans="1:22" x14ac:dyDescent="0.25">
      <c r="A67" s="11" t="s">
        <v>537</v>
      </c>
      <c r="B67" s="13">
        <v>6971</v>
      </c>
      <c r="C67" s="14">
        <f>(607/B67*100)</f>
        <v>8.7075025104002286</v>
      </c>
      <c r="D67" s="15">
        <v>6364</v>
      </c>
      <c r="E67" s="14">
        <v>43.383784349999999</v>
      </c>
      <c r="F67" s="16">
        <v>0.70997577999999995</v>
      </c>
      <c r="G67" s="14">
        <v>27.104797520000002</v>
      </c>
      <c r="H67" s="16">
        <v>0.66014781</v>
      </c>
      <c r="I67" s="14">
        <v>18.26272329</v>
      </c>
      <c r="J67" s="16">
        <v>0.55542451999999998</v>
      </c>
      <c r="K67" s="14">
        <v>3.4751985599999999</v>
      </c>
      <c r="L67" s="16">
        <v>0.25937429000000001</v>
      </c>
      <c r="M67" s="14">
        <v>5.4554174499999997</v>
      </c>
      <c r="N67" s="16">
        <v>0.45278626</v>
      </c>
      <c r="O67" s="14" t="s">
        <v>582</v>
      </c>
      <c r="P67" s="16" t="s">
        <v>582</v>
      </c>
      <c r="Q67" s="14">
        <v>0</v>
      </c>
      <c r="R67" s="16">
        <v>0</v>
      </c>
      <c r="S67" s="14">
        <v>0</v>
      </c>
      <c r="T67" s="16">
        <v>0</v>
      </c>
      <c r="U67" s="14">
        <v>2.3180788300000001</v>
      </c>
      <c r="V67" s="16">
        <v>0.23298376000000001</v>
      </c>
    </row>
    <row r="68" spans="1:22" x14ac:dyDescent="0.25">
      <c r="A68" s="11" t="s">
        <v>538</v>
      </c>
      <c r="B68" s="13">
        <v>12083</v>
      </c>
      <c r="C68" s="14">
        <f>(31/B68*100)</f>
        <v>0.2565588016221137</v>
      </c>
      <c r="D68" s="15">
        <v>12052</v>
      </c>
      <c r="E68" s="14">
        <v>40.355879549999997</v>
      </c>
      <c r="F68" s="16">
        <v>0.41108567000000001</v>
      </c>
      <c r="G68" s="14">
        <v>21.760489400000001</v>
      </c>
      <c r="H68" s="16">
        <v>0.34231654</v>
      </c>
      <c r="I68" s="14">
        <v>13.356825450000001</v>
      </c>
      <c r="J68" s="16">
        <v>0.29449256000000001</v>
      </c>
      <c r="K68" s="14">
        <v>4.5988811900000002</v>
      </c>
      <c r="L68" s="16">
        <v>0.17726042</v>
      </c>
      <c r="M68" s="14">
        <v>14.94500749</v>
      </c>
      <c r="N68" s="16">
        <v>0.29639408</v>
      </c>
      <c r="O68" s="14" t="s">
        <v>582</v>
      </c>
      <c r="P68" s="16" t="s">
        <v>582</v>
      </c>
      <c r="Q68" s="14">
        <v>0</v>
      </c>
      <c r="R68" s="16">
        <v>0</v>
      </c>
      <c r="S68" s="14">
        <v>0</v>
      </c>
      <c r="T68" s="16">
        <v>0</v>
      </c>
      <c r="U68" s="14">
        <v>4.9829169200000001</v>
      </c>
      <c r="V68" s="16">
        <v>0.19371768</v>
      </c>
    </row>
    <row r="69" spans="1:22" x14ac:dyDescent="0.25">
      <c r="A69" s="11" t="s">
        <v>539</v>
      </c>
      <c r="B69" s="13">
        <v>4876</v>
      </c>
      <c r="C69" s="14">
        <f>(0/B69*100)</f>
        <v>0</v>
      </c>
      <c r="D69" s="15">
        <v>4876</v>
      </c>
      <c r="E69" s="14">
        <v>46.26012317</v>
      </c>
      <c r="F69" s="16">
        <v>0.99060336000000004</v>
      </c>
      <c r="G69" s="14">
        <v>26.4326215</v>
      </c>
      <c r="H69" s="16">
        <v>0.72823850999999995</v>
      </c>
      <c r="I69" s="14">
        <v>21.583986710000001</v>
      </c>
      <c r="J69" s="16">
        <v>0.75073117</v>
      </c>
      <c r="K69" s="14">
        <v>5.4786841900000001</v>
      </c>
      <c r="L69" s="16">
        <v>0.50072994000000004</v>
      </c>
      <c r="M69" s="14">
        <v>0</v>
      </c>
      <c r="N69" s="16">
        <v>0</v>
      </c>
      <c r="O69" s="14" t="s">
        <v>582</v>
      </c>
      <c r="P69" s="16" t="s">
        <v>582</v>
      </c>
      <c r="Q69" s="14">
        <v>0</v>
      </c>
      <c r="R69" s="16">
        <v>0</v>
      </c>
      <c r="S69" s="14">
        <v>0</v>
      </c>
      <c r="T69" s="16">
        <v>0</v>
      </c>
      <c r="U69" s="14">
        <v>0.24458442999999999</v>
      </c>
      <c r="V69" s="16">
        <v>0.10924933000000001</v>
      </c>
    </row>
    <row r="70" spans="1:22" x14ac:dyDescent="0.25">
      <c r="A70" s="11" t="s">
        <v>540</v>
      </c>
      <c r="B70" s="13">
        <v>6036</v>
      </c>
      <c r="C70" s="14">
        <f>(223/B70*100)</f>
        <v>3.6944996686547382</v>
      </c>
      <c r="D70" s="15">
        <v>5813</v>
      </c>
      <c r="E70" s="14">
        <v>40.782546850000003</v>
      </c>
      <c r="F70" s="16">
        <v>1.05457504</v>
      </c>
      <c r="G70" s="14">
        <v>27.855870370000002</v>
      </c>
      <c r="H70" s="16">
        <v>0.82988731000000004</v>
      </c>
      <c r="I70" s="14">
        <v>17.91638142</v>
      </c>
      <c r="J70" s="16">
        <v>0.78128527000000003</v>
      </c>
      <c r="K70" s="14">
        <v>5.6650563199999997</v>
      </c>
      <c r="L70" s="16">
        <v>0.37702907000000002</v>
      </c>
      <c r="M70" s="14">
        <v>4.3266809899999998</v>
      </c>
      <c r="N70" s="16">
        <v>0.28253083000000001</v>
      </c>
      <c r="O70" s="14" t="s">
        <v>582</v>
      </c>
      <c r="P70" s="16" t="s">
        <v>582</v>
      </c>
      <c r="Q70" s="14">
        <v>0</v>
      </c>
      <c r="R70" s="16">
        <v>0</v>
      </c>
      <c r="S70" s="14">
        <v>0</v>
      </c>
      <c r="T70" s="16">
        <v>0</v>
      </c>
      <c r="U70" s="14">
        <v>3.4534640599999999</v>
      </c>
      <c r="V70" s="16">
        <v>0.26830806000000001</v>
      </c>
    </row>
    <row r="71" spans="1:22" x14ac:dyDescent="0.25">
      <c r="A71" s="11" t="s">
        <v>541</v>
      </c>
      <c r="B71" s="13">
        <v>6115</v>
      </c>
      <c r="C71" s="14">
        <f>(29/B71*100)</f>
        <v>0.47424366312346689</v>
      </c>
      <c r="D71" s="15">
        <v>6086</v>
      </c>
      <c r="E71" s="14">
        <v>41.44860225</v>
      </c>
      <c r="F71" s="16">
        <v>0.59486150999999998</v>
      </c>
      <c r="G71" s="14">
        <v>35.24484777</v>
      </c>
      <c r="H71" s="16">
        <v>0.69067208000000002</v>
      </c>
      <c r="I71" s="14">
        <v>14.676071820000001</v>
      </c>
      <c r="J71" s="16">
        <v>0.43804510000000002</v>
      </c>
      <c r="K71" s="14">
        <v>2.5811662000000002</v>
      </c>
      <c r="L71" s="16">
        <v>0.23366208999999999</v>
      </c>
      <c r="M71" s="14">
        <v>5.6789913099999998</v>
      </c>
      <c r="N71" s="16">
        <v>0.27713690000000002</v>
      </c>
      <c r="O71" s="14" t="s">
        <v>582</v>
      </c>
      <c r="P71" s="16" t="s">
        <v>582</v>
      </c>
      <c r="Q71" s="14">
        <v>0</v>
      </c>
      <c r="R71" s="16">
        <v>0</v>
      </c>
      <c r="S71" s="14">
        <v>0</v>
      </c>
      <c r="T71" s="16">
        <v>0</v>
      </c>
      <c r="U71" s="14">
        <v>0.37032066000000002</v>
      </c>
      <c r="V71" s="16">
        <v>7.1752940000000001E-2</v>
      </c>
    </row>
    <row r="72" spans="1:22" x14ac:dyDescent="0.25">
      <c r="A72" s="11" t="s">
        <v>542</v>
      </c>
      <c r="B72" s="13">
        <v>7708</v>
      </c>
      <c r="C72" s="14">
        <f>(5/B72*100)</f>
        <v>6.4867669953295279E-2</v>
      </c>
      <c r="D72" s="15">
        <v>7703</v>
      </c>
      <c r="E72" s="14">
        <v>29.284645359999999</v>
      </c>
      <c r="F72" s="16">
        <v>0.71938272000000003</v>
      </c>
      <c r="G72" s="14">
        <v>32.266281800000002</v>
      </c>
      <c r="H72" s="16">
        <v>0.62567024999999998</v>
      </c>
      <c r="I72" s="14">
        <v>26.00705907</v>
      </c>
      <c r="J72" s="16">
        <v>0.62453024000000001</v>
      </c>
      <c r="K72" s="14">
        <v>4.0597802200000004</v>
      </c>
      <c r="L72" s="16">
        <v>0.31152592000000001</v>
      </c>
      <c r="M72" s="14">
        <v>8.2003239800000003</v>
      </c>
      <c r="N72" s="16">
        <v>0.96499683000000003</v>
      </c>
      <c r="O72" s="14" t="s">
        <v>582</v>
      </c>
      <c r="P72" s="16" t="s">
        <v>582</v>
      </c>
      <c r="Q72" s="14">
        <v>0</v>
      </c>
      <c r="R72" s="16">
        <v>0</v>
      </c>
      <c r="S72" s="14">
        <v>0</v>
      </c>
      <c r="T72" s="16">
        <v>0</v>
      </c>
      <c r="U72" s="14">
        <v>0.18190956999999999</v>
      </c>
      <c r="V72" s="16">
        <v>5.1024840000000002E-2</v>
      </c>
    </row>
    <row r="73" spans="1:22" x14ac:dyDescent="0.25">
      <c r="A73" s="11" t="s">
        <v>543</v>
      </c>
      <c r="B73" s="13">
        <v>8249</v>
      </c>
      <c r="C73" s="14">
        <f>(178/B73*100)</f>
        <v>2.1578373136137712</v>
      </c>
      <c r="D73" s="15">
        <v>8071</v>
      </c>
      <c r="E73" s="14">
        <v>44.913326699999999</v>
      </c>
      <c r="F73" s="16">
        <v>0.87304815999999996</v>
      </c>
      <c r="G73" s="14">
        <v>24.162770770000002</v>
      </c>
      <c r="H73" s="16">
        <v>0.62044023000000004</v>
      </c>
      <c r="I73" s="14">
        <v>16.358847709999999</v>
      </c>
      <c r="J73" s="16">
        <v>0.62290310000000004</v>
      </c>
      <c r="K73" s="14">
        <v>2.39660757</v>
      </c>
      <c r="L73" s="16">
        <v>0.26207570000000002</v>
      </c>
      <c r="M73" s="14">
        <v>11.49440102</v>
      </c>
      <c r="N73" s="16">
        <v>0.72258999000000002</v>
      </c>
      <c r="O73" s="14" t="s">
        <v>582</v>
      </c>
      <c r="P73" s="16" t="s">
        <v>582</v>
      </c>
      <c r="Q73" s="14">
        <v>0</v>
      </c>
      <c r="R73" s="16">
        <v>0</v>
      </c>
      <c r="S73" s="14">
        <v>0</v>
      </c>
      <c r="T73" s="16">
        <v>0</v>
      </c>
      <c r="U73" s="14">
        <v>0.67404622999999997</v>
      </c>
      <c r="V73" s="16">
        <v>0.19241248999999999</v>
      </c>
    </row>
    <row r="74" spans="1:22" x14ac:dyDescent="0.25">
      <c r="A74" s="11" t="s">
        <v>544</v>
      </c>
      <c r="B74" s="13">
        <v>4692</v>
      </c>
      <c r="C74" s="14">
        <f>(82/B74*100)</f>
        <v>1.7476555839727195</v>
      </c>
      <c r="D74" s="15">
        <v>4610</v>
      </c>
      <c r="E74" s="14">
        <v>39.870211529999999</v>
      </c>
      <c r="F74" s="16">
        <v>0.84957981000000005</v>
      </c>
      <c r="G74" s="14">
        <v>24.614830640000001</v>
      </c>
      <c r="H74" s="16">
        <v>0.76951656000000002</v>
      </c>
      <c r="I74" s="14">
        <v>21.185884779999999</v>
      </c>
      <c r="J74" s="16">
        <v>0.65271583</v>
      </c>
      <c r="K74" s="14">
        <v>8.5859663400000006</v>
      </c>
      <c r="L74" s="16">
        <v>0.44462425</v>
      </c>
      <c r="M74" s="14">
        <v>0</v>
      </c>
      <c r="N74" s="16">
        <v>0</v>
      </c>
      <c r="O74" s="14" t="s">
        <v>582</v>
      </c>
      <c r="P74" s="16" t="s">
        <v>582</v>
      </c>
      <c r="Q74" s="14">
        <v>0</v>
      </c>
      <c r="R74" s="16">
        <v>0</v>
      </c>
      <c r="S74" s="14">
        <v>0.14588993</v>
      </c>
      <c r="T74" s="16">
        <v>3.2249890000000003E-2</v>
      </c>
      <c r="U74" s="14">
        <v>5.5972167800000001</v>
      </c>
      <c r="V74" s="16">
        <v>0.37622424999999998</v>
      </c>
    </row>
    <row r="75" spans="1:22" x14ac:dyDescent="0.25">
      <c r="A75" s="11" t="s">
        <v>545</v>
      </c>
      <c r="B75" s="13">
        <v>5375</v>
      </c>
      <c r="C75" s="14">
        <f>(270/B75*100)</f>
        <v>5.0232558139534884</v>
      </c>
      <c r="D75" s="15">
        <v>5105</v>
      </c>
      <c r="E75" s="14">
        <v>37.183311400000001</v>
      </c>
      <c r="F75" s="16">
        <v>0.93170048000000005</v>
      </c>
      <c r="G75" s="14">
        <v>23.485422580000002</v>
      </c>
      <c r="H75" s="16">
        <v>0.67417722000000002</v>
      </c>
      <c r="I75" s="14">
        <v>18.597138950000002</v>
      </c>
      <c r="J75" s="16">
        <v>0.74930728000000002</v>
      </c>
      <c r="K75" s="14">
        <v>6.5099388899999999</v>
      </c>
      <c r="L75" s="16">
        <v>0.40986760999999999</v>
      </c>
      <c r="M75" s="14">
        <v>8.3152443599999994</v>
      </c>
      <c r="N75" s="16">
        <v>0.72986804999999999</v>
      </c>
      <c r="O75" s="14" t="s">
        <v>582</v>
      </c>
      <c r="P75" s="16" t="s">
        <v>582</v>
      </c>
      <c r="Q75" s="14">
        <v>0</v>
      </c>
      <c r="R75" s="16">
        <v>0</v>
      </c>
      <c r="S75" s="14">
        <v>0</v>
      </c>
      <c r="T75" s="16">
        <v>0</v>
      </c>
      <c r="U75" s="14">
        <v>5.9089438300000001</v>
      </c>
      <c r="V75" s="16">
        <v>0.47925644000000001</v>
      </c>
    </row>
    <row r="76" spans="1:22" x14ac:dyDescent="0.25">
      <c r="A76" s="11" t="s">
        <v>546</v>
      </c>
      <c r="B76" s="13">
        <v>14167</v>
      </c>
      <c r="C76" s="14">
        <f>(234/B76*100)</f>
        <v>1.6517258417449003</v>
      </c>
      <c r="D76" s="15">
        <v>13933</v>
      </c>
      <c r="E76" s="14">
        <v>45.909263799999998</v>
      </c>
      <c r="F76" s="16">
        <v>0.67045692999999995</v>
      </c>
      <c r="G76" s="14">
        <v>22.23625973</v>
      </c>
      <c r="H76" s="16">
        <v>0.48289399</v>
      </c>
      <c r="I76" s="14">
        <v>12.557356240000001</v>
      </c>
      <c r="J76" s="16">
        <v>0.39917534999999998</v>
      </c>
      <c r="K76" s="14">
        <v>4.8792500800000003</v>
      </c>
      <c r="L76" s="16">
        <v>0.2982225</v>
      </c>
      <c r="M76" s="14">
        <v>12.05795764</v>
      </c>
      <c r="N76" s="16">
        <v>0.48523090000000002</v>
      </c>
      <c r="O76" s="14" t="s">
        <v>582</v>
      </c>
      <c r="P76" s="16" t="s">
        <v>582</v>
      </c>
      <c r="Q76" s="14">
        <v>0</v>
      </c>
      <c r="R76" s="16">
        <v>0</v>
      </c>
      <c r="S76" s="14">
        <v>0</v>
      </c>
      <c r="T76" s="16">
        <v>0</v>
      </c>
      <c r="U76" s="14">
        <v>2.35991251</v>
      </c>
      <c r="V76" s="16">
        <v>0.22058593000000001</v>
      </c>
    </row>
    <row r="77" spans="1:22" x14ac:dyDescent="0.25">
      <c r="A77" s="11" t="s">
        <v>547</v>
      </c>
      <c r="B77" s="13">
        <v>6062</v>
      </c>
      <c r="C77" s="14">
        <f>(238/B77*100)</f>
        <v>3.9260969976905313</v>
      </c>
      <c r="D77" s="15">
        <v>5824</v>
      </c>
      <c r="E77" s="14">
        <v>38.49200579</v>
      </c>
      <c r="F77" s="16">
        <v>0.81949218000000001</v>
      </c>
      <c r="G77" s="14">
        <v>22.99908288</v>
      </c>
      <c r="H77" s="16">
        <v>0.57702229999999999</v>
      </c>
      <c r="I77" s="14">
        <v>13.666600600000001</v>
      </c>
      <c r="J77" s="16">
        <v>0.58997783000000004</v>
      </c>
      <c r="K77" s="14">
        <v>3.9907573300000001</v>
      </c>
      <c r="L77" s="16">
        <v>0.29197227999999997</v>
      </c>
      <c r="M77" s="14">
        <v>11.597077970000001</v>
      </c>
      <c r="N77" s="16">
        <v>0.60263166000000001</v>
      </c>
      <c r="O77" s="14" t="s">
        <v>582</v>
      </c>
      <c r="P77" s="16" t="s">
        <v>582</v>
      </c>
      <c r="Q77" s="14">
        <v>0</v>
      </c>
      <c r="R77" s="16">
        <v>0</v>
      </c>
      <c r="S77" s="14">
        <v>0</v>
      </c>
      <c r="T77" s="16">
        <v>0</v>
      </c>
      <c r="U77" s="14">
        <v>9.2544754099999995</v>
      </c>
      <c r="V77" s="16">
        <v>0.45985155</v>
      </c>
    </row>
    <row r="78" spans="1:22" x14ac:dyDescent="0.25">
      <c r="A78" s="11" t="s">
        <v>548</v>
      </c>
      <c r="B78" s="13">
        <v>5826</v>
      </c>
      <c r="C78" s="14">
        <f>(0/B78*100)</f>
        <v>0</v>
      </c>
      <c r="D78" s="15">
        <v>5826</v>
      </c>
      <c r="E78" s="14">
        <v>44.869186259999999</v>
      </c>
      <c r="F78" s="16">
        <v>1.0722192500000001</v>
      </c>
      <c r="G78" s="14">
        <v>36.378985399999998</v>
      </c>
      <c r="H78" s="16">
        <v>0.85592663999999996</v>
      </c>
      <c r="I78" s="14">
        <v>16.064419910000002</v>
      </c>
      <c r="J78" s="16">
        <v>0.57968354</v>
      </c>
      <c r="K78" s="14">
        <v>2.2753870699999998</v>
      </c>
      <c r="L78" s="16">
        <v>0.24932741</v>
      </c>
      <c r="M78" s="14">
        <v>0</v>
      </c>
      <c r="N78" s="16">
        <v>0</v>
      </c>
      <c r="O78" s="14" t="s">
        <v>582</v>
      </c>
      <c r="P78" s="16" t="s">
        <v>582</v>
      </c>
      <c r="Q78" s="14">
        <v>0</v>
      </c>
      <c r="R78" s="16">
        <v>0</v>
      </c>
      <c r="S78" s="14">
        <v>6.0917680000000002E-2</v>
      </c>
      <c r="T78" s="16">
        <v>3.8513970000000002E-2</v>
      </c>
      <c r="U78" s="14">
        <v>0.35110367999999997</v>
      </c>
      <c r="V78" s="16">
        <v>0.10985723999999999</v>
      </c>
    </row>
    <row r="79" spans="1:22" ht="24.95" customHeight="1" x14ac:dyDescent="0.25">
      <c r="A79" s="11" t="s">
        <v>549</v>
      </c>
      <c r="B79" s="13">
        <v>1657</v>
      </c>
      <c r="C79" s="14">
        <f>(41/B79*100)</f>
        <v>2.4743512371756187</v>
      </c>
      <c r="D79" s="15">
        <v>1616</v>
      </c>
      <c r="E79" s="14">
        <v>46.222491300000002</v>
      </c>
      <c r="F79" s="16">
        <v>1.49835067</v>
      </c>
      <c r="G79" s="14">
        <v>28.127522509999999</v>
      </c>
      <c r="H79" s="16">
        <v>0.98263915999999996</v>
      </c>
      <c r="I79" s="14">
        <v>17.582384179999998</v>
      </c>
      <c r="J79" s="16">
        <v>1.01752916</v>
      </c>
      <c r="K79" s="14">
        <v>6.5915980200000002</v>
      </c>
      <c r="L79" s="16">
        <v>1.0215427100000001</v>
      </c>
      <c r="M79" s="14">
        <v>0</v>
      </c>
      <c r="N79" s="16">
        <v>0</v>
      </c>
      <c r="O79" s="14" t="s">
        <v>582</v>
      </c>
      <c r="P79" s="16" t="s">
        <v>582</v>
      </c>
      <c r="Q79" s="14">
        <v>0</v>
      </c>
      <c r="R79" s="16">
        <v>0</v>
      </c>
      <c r="S79" s="14">
        <v>0</v>
      </c>
      <c r="T79" s="16">
        <v>0</v>
      </c>
      <c r="U79" s="14">
        <v>1.4760039899999999</v>
      </c>
      <c r="V79" s="16">
        <v>0.2949657</v>
      </c>
    </row>
    <row r="80" spans="1:22" x14ac:dyDescent="0.25">
      <c r="A80" s="11" t="s">
        <v>550</v>
      </c>
      <c r="B80" s="13">
        <v>7841</v>
      </c>
      <c r="C80" s="14">
        <f>(0/B80*100)</f>
        <v>0</v>
      </c>
      <c r="D80" s="15">
        <v>7841</v>
      </c>
      <c r="E80" s="14">
        <v>56.934286729999997</v>
      </c>
      <c r="F80" s="16">
        <v>0.98423121000000002</v>
      </c>
      <c r="G80" s="14">
        <v>31.601055859999999</v>
      </c>
      <c r="H80" s="16">
        <v>0.86721179000000004</v>
      </c>
      <c r="I80" s="14">
        <v>9.3934212000000006</v>
      </c>
      <c r="J80" s="16">
        <v>0.46960260999999998</v>
      </c>
      <c r="K80" s="14">
        <v>1.9059692699999999</v>
      </c>
      <c r="L80" s="16">
        <v>0.19388045000000001</v>
      </c>
      <c r="M80" s="14">
        <v>0</v>
      </c>
      <c r="N80" s="16">
        <v>0</v>
      </c>
      <c r="O80" s="14" t="s">
        <v>582</v>
      </c>
      <c r="P80" s="16" t="s">
        <v>582</v>
      </c>
      <c r="Q80" s="14">
        <v>0</v>
      </c>
      <c r="R80" s="16">
        <v>0</v>
      </c>
      <c r="S80" s="14">
        <v>0</v>
      </c>
      <c r="T80" s="16">
        <v>0</v>
      </c>
      <c r="U80" s="14">
        <v>0.16526693000000001</v>
      </c>
      <c r="V80" s="16">
        <v>5.2542030000000003E-2</v>
      </c>
    </row>
    <row r="81" spans="1:22" x14ac:dyDescent="0.25">
      <c r="A81" s="19" t="s">
        <v>551</v>
      </c>
      <c r="B81" s="13">
        <v>8861</v>
      </c>
      <c r="C81" s="14">
        <f>(82/B81*100)</f>
        <v>0.92540345333483809</v>
      </c>
      <c r="D81" s="15">
        <v>8779</v>
      </c>
      <c r="E81" s="14">
        <v>46.082728619999997</v>
      </c>
      <c r="F81" s="16">
        <v>0.92223933000000002</v>
      </c>
      <c r="G81" s="14">
        <v>26.921254730000001</v>
      </c>
      <c r="H81" s="16">
        <v>0.70745382000000001</v>
      </c>
      <c r="I81" s="14">
        <v>14.391750589999999</v>
      </c>
      <c r="J81" s="16">
        <v>0.61993140999999996</v>
      </c>
      <c r="K81" s="14">
        <v>1.65484287</v>
      </c>
      <c r="L81" s="16">
        <v>0.20540485999999999</v>
      </c>
      <c r="M81" s="14">
        <v>10.527882139999999</v>
      </c>
      <c r="N81" s="16">
        <v>0.71885993999999998</v>
      </c>
      <c r="O81" s="14" t="s">
        <v>582</v>
      </c>
      <c r="P81" s="16" t="s">
        <v>582</v>
      </c>
      <c r="Q81" s="14">
        <v>0</v>
      </c>
      <c r="R81" s="16">
        <v>0</v>
      </c>
      <c r="S81" s="14">
        <v>0</v>
      </c>
      <c r="T81" s="16">
        <v>0</v>
      </c>
      <c r="U81" s="14">
        <v>0.42154106000000002</v>
      </c>
      <c r="V81" s="16">
        <v>9.7174209999999997E-2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776</v>
      </c>
      <c r="F4" s="22"/>
      <c r="G4" s="21" t="s">
        <v>777</v>
      </c>
      <c r="H4" s="22"/>
      <c r="I4" s="21" t="s">
        <v>778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(627/B7*100)</f>
        <v>4.315209910529938</v>
      </c>
      <c r="D7" s="15">
        <v>13903</v>
      </c>
      <c r="E7" s="14">
        <v>31.388517239999999</v>
      </c>
      <c r="F7" s="16">
        <v>0.54516502</v>
      </c>
      <c r="G7" s="14">
        <v>27.961353710000001</v>
      </c>
      <c r="H7" s="16">
        <v>0.48555762000000002</v>
      </c>
      <c r="I7" s="14">
        <v>17.45566303</v>
      </c>
      <c r="J7" s="16">
        <v>0.40538512999999998</v>
      </c>
      <c r="K7" s="14">
        <v>6.1116138099999997</v>
      </c>
      <c r="L7" s="16">
        <v>0.28282596999999998</v>
      </c>
      <c r="M7" s="14">
        <v>14.76909867</v>
      </c>
      <c r="N7" s="16">
        <v>0.49979004999999999</v>
      </c>
      <c r="O7" s="14" t="s">
        <v>582</v>
      </c>
      <c r="P7" s="16" t="s">
        <v>582</v>
      </c>
      <c r="Q7" s="14">
        <v>0</v>
      </c>
      <c r="R7" s="16">
        <v>0</v>
      </c>
      <c r="S7" s="14">
        <v>0</v>
      </c>
      <c r="T7" s="16">
        <v>0</v>
      </c>
      <c r="U7" s="14">
        <v>2.31375354</v>
      </c>
      <c r="V7" s="16">
        <v>0.18870934</v>
      </c>
    </row>
    <row r="8" spans="1:22" x14ac:dyDescent="0.25">
      <c r="A8" s="11" t="s">
        <v>478</v>
      </c>
      <c r="B8" s="13">
        <v>7007</v>
      </c>
      <c r="C8" s="14">
        <f>(84/B8*100)</f>
        <v>1.1988011988011988</v>
      </c>
      <c r="D8" s="15">
        <v>6923</v>
      </c>
      <c r="E8" s="14">
        <v>27.432464159999999</v>
      </c>
      <c r="F8" s="16">
        <v>0.88206817000000004</v>
      </c>
      <c r="G8" s="14">
        <v>23.129298980000002</v>
      </c>
      <c r="H8" s="16">
        <v>0.59579320999999996</v>
      </c>
      <c r="I8" s="14">
        <v>17.679815720000001</v>
      </c>
      <c r="J8" s="16">
        <v>0.63655002000000005</v>
      </c>
      <c r="K8" s="14">
        <v>11.268741260000001</v>
      </c>
      <c r="L8" s="16">
        <v>0.57715092999999995</v>
      </c>
      <c r="M8" s="14">
        <v>16.926851419999998</v>
      </c>
      <c r="N8" s="16">
        <v>0.87595875000000001</v>
      </c>
      <c r="O8" s="14" t="s">
        <v>582</v>
      </c>
      <c r="P8" s="16" t="s">
        <v>582</v>
      </c>
      <c r="Q8" s="14">
        <v>0</v>
      </c>
      <c r="R8" s="16">
        <v>0</v>
      </c>
      <c r="S8" s="14">
        <v>0</v>
      </c>
      <c r="T8" s="16">
        <v>0</v>
      </c>
      <c r="U8" s="14">
        <v>3.56282845</v>
      </c>
      <c r="V8" s="16">
        <v>0.26597367</v>
      </c>
    </row>
    <row r="9" spans="1:22" x14ac:dyDescent="0.25">
      <c r="A9" s="11" t="s">
        <v>479</v>
      </c>
      <c r="B9" s="13">
        <v>9651</v>
      </c>
      <c r="C9" s="14">
        <f>(674/B9*100)</f>
        <v>6.9837322557247949</v>
      </c>
      <c r="D9" s="15">
        <v>8977</v>
      </c>
      <c r="E9" s="14">
        <v>26.857437560000001</v>
      </c>
      <c r="F9" s="16">
        <v>0.62685988000000004</v>
      </c>
      <c r="G9" s="14">
        <v>26.59921344</v>
      </c>
      <c r="H9" s="16">
        <v>0.59337753999999998</v>
      </c>
      <c r="I9" s="14">
        <v>25.318291500000001</v>
      </c>
      <c r="J9" s="16">
        <v>0.56676011000000004</v>
      </c>
      <c r="K9" s="14">
        <v>11.32597352</v>
      </c>
      <c r="L9" s="16">
        <v>0.46735207000000001</v>
      </c>
      <c r="M9" s="14">
        <v>5.2556716400000001</v>
      </c>
      <c r="N9" s="16">
        <v>0.40264875</v>
      </c>
      <c r="O9" s="14" t="s">
        <v>582</v>
      </c>
      <c r="P9" s="16" t="s">
        <v>582</v>
      </c>
      <c r="Q9" s="14">
        <v>0</v>
      </c>
      <c r="R9" s="16">
        <v>0</v>
      </c>
      <c r="S9" s="14">
        <v>0</v>
      </c>
      <c r="T9" s="16">
        <v>0</v>
      </c>
      <c r="U9" s="14">
        <v>4.6434123400000002</v>
      </c>
      <c r="V9" s="16">
        <v>0.30292787999999998</v>
      </c>
    </row>
    <row r="10" spans="1:22" x14ac:dyDescent="0.25">
      <c r="A10" s="11" t="s">
        <v>480</v>
      </c>
      <c r="B10" s="13">
        <v>20058</v>
      </c>
      <c r="C10" s="14">
        <f>(550/B10*100)</f>
        <v>2.7420480606241897</v>
      </c>
      <c r="D10" s="15">
        <v>19508</v>
      </c>
      <c r="E10" s="14">
        <v>38.006006130000003</v>
      </c>
      <c r="F10" s="16">
        <v>0.61680637000000005</v>
      </c>
      <c r="G10" s="14">
        <v>28.55312056</v>
      </c>
      <c r="H10" s="16">
        <v>0.45007554999999999</v>
      </c>
      <c r="I10" s="14">
        <v>17.12608818</v>
      </c>
      <c r="J10" s="16">
        <v>0.38179387999999997</v>
      </c>
      <c r="K10" s="14">
        <v>6.9163941700000002</v>
      </c>
      <c r="L10" s="16">
        <v>0.34479917999999998</v>
      </c>
      <c r="M10" s="14">
        <v>7.61047545</v>
      </c>
      <c r="N10" s="16">
        <v>0.36816971999999998</v>
      </c>
      <c r="O10" s="14" t="s">
        <v>582</v>
      </c>
      <c r="P10" s="16" t="s">
        <v>582</v>
      </c>
      <c r="Q10" s="14">
        <v>0</v>
      </c>
      <c r="R10" s="16">
        <v>0</v>
      </c>
      <c r="S10" s="14">
        <v>0</v>
      </c>
      <c r="T10" s="16">
        <v>0</v>
      </c>
      <c r="U10" s="14">
        <v>1.7879155099999999</v>
      </c>
      <c r="V10" s="16">
        <v>0.17547398</v>
      </c>
    </row>
    <row r="11" spans="1:22" x14ac:dyDescent="0.25">
      <c r="A11" s="11" t="s">
        <v>481</v>
      </c>
      <c r="B11" s="13">
        <v>7053</v>
      </c>
      <c r="C11" s="14">
        <f>(125/B11*100)</f>
        <v>1.7722954771019424</v>
      </c>
      <c r="D11" s="15">
        <v>6928</v>
      </c>
      <c r="E11" s="14">
        <v>38.330621880000002</v>
      </c>
      <c r="F11" s="16">
        <v>0.89103863999999999</v>
      </c>
      <c r="G11" s="14">
        <v>26.62081066</v>
      </c>
      <c r="H11" s="16">
        <v>0.52732263000000001</v>
      </c>
      <c r="I11" s="14">
        <v>17.49325013</v>
      </c>
      <c r="J11" s="16">
        <v>0.69373819000000003</v>
      </c>
      <c r="K11" s="14">
        <v>4.3474555600000002</v>
      </c>
      <c r="L11" s="16">
        <v>0.35298190000000002</v>
      </c>
      <c r="M11" s="14">
        <v>10.503406999999999</v>
      </c>
      <c r="N11" s="16">
        <v>0.57344476</v>
      </c>
      <c r="O11" s="14" t="s">
        <v>582</v>
      </c>
      <c r="P11" s="16" t="s">
        <v>582</v>
      </c>
      <c r="Q11" s="14">
        <v>0</v>
      </c>
      <c r="R11" s="16">
        <v>0</v>
      </c>
      <c r="S11" s="14">
        <v>0</v>
      </c>
      <c r="T11" s="16">
        <v>0</v>
      </c>
      <c r="U11" s="14">
        <v>2.7044547799999998</v>
      </c>
      <c r="V11" s="16">
        <v>0.29248390000000002</v>
      </c>
    </row>
    <row r="12" spans="1:22" x14ac:dyDescent="0.25">
      <c r="A12" s="11" t="s">
        <v>482</v>
      </c>
      <c r="B12" s="13">
        <v>6894</v>
      </c>
      <c r="C12" s="14">
        <f>(59/B12*100)</f>
        <v>0.85581665216129965</v>
      </c>
      <c r="D12" s="15">
        <v>6835</v>
      </c>
      <c r="E12" s="14">
        <v>30.21768535</v>
      </c>
      <c r="F12" s="16">
        <v>0.87009055000000002</v>
      </c>
      <c r="G12" s="14">
        <v>28.791798270000001</v>
      </c>
      <c r="H12" s="16">
        <v>0.69990744000000005</v>
      </c>
      <c r="I12" s="14">
        <v>23.248405259999998</v>
      </c>
      <c r="J12" s="16">
        <v>0.57740163</v>
      </c>
      <c r="K12" s="14">
        <v>11.020231280000001</v>
      </c>
      <c r="L12" s="16">
        <v>0.53719956000000002</v>
      </c>
      <c r="M12" s="14">
        <v>3.9779236600000001</v>
      </c>
      <c r="N12" s="16">
        <v>0.38596943</v>
      </c>
      <c r="O12" s="14" t="s">
        <v>582</v>
      </c>
      <c r="P12" s="16" t="s">
        <v>582</v>
      </c>
      <c r="Q12" s="14">
        <v>0</v>
      </c>
      <c r="R12" s="16">
        <v>0</v>
      </c>
      <c r="S12" s="14">
        <v>0</v>
      </c>
      <c r="T12" s="16">
        <v>0</v>
      </c>
      <c r="U12" s="14">
        <v>2.7439561800000001</v>
      </c>
      <c r="V12" s="16">
        <v>0.31448213000000003</v>
      </c>
    </row>
    <row r="13" spans="1:22" x14ac:dyDescent="0.25">
      <c r="A13" s="11" t="s">
        <v>483</v>
      </c>
      <c r="B13" s="13">
        <v>7161</v>
      </c>
      <c r="C13" s="14">
        <f>(172/B13*100)</f>
        <v>2.4018991760927246</v>
      </c>
      <c r="D13" s="15">
        <v>6989</v>
      </c>
      <c r="E13" s="14">
        <v>33.800375590000002</v>
      </c>
      <c r="F13" s="16">
        <v>0.80985971999999995</v>
      </c>
      <c r="G13" s="14">
        <v>35.197294120000002</v>
      </c>
      <c r="H13" s="16">
        <v>0.62523101000000003</v>
      </c>
      <c r="I13" s="14">
        <v>19.674680080000002</v>
      </c>
      <c r="J13" s="16">
        <v>0.67127484999999998</v>
      </c>
      <c r="K13" s="14">
        <v>6.2349777399999997</v>
      </c>
      <c r="L13" s="16">
        <v>0.40782355999999997</v>
      </c>
      <c r="M13" s="14">
        <v>3.2396209499999999</v>
      </c>
      <c r="N13" s="16">
        <v>0.39380388</v>
      </c>
      <c r="O13" s="14" t="s">
        <v>582</v>
      </c>
      <c r="P13" s="16" t="s">
        <v>582</v>
      </c>
      <c r="Q13" s="14">
        <v>0</v>
      </c>
      <c r="R13" s="16">
        <v>0</v>
      </c>
      <c r="S13" s="14">
        <v>0</v>
      </c>
      <c r="T13" s="16">
        <v>0</v>
      </c>
      <c r="U13" s="14">
        <v>1.85305152</v>
      </c>
      <c r="V13" s="16">
        <v>0.22303245999999999</v>
      </c>
    </row>
    <row r="14" spans="1:22" x14ac:dyDescent="0.25">
      <c r="A14" s="11" t="s">
        <v>484</v>
      </c>
      <c r="B14" s="13">
        <v>5587</v>
      </c>
      <c r="C14" s="14">
        <f>(79/B14*100)</f>
        <v>1.4139967782351888</v>
      </c>
      <c r="D14" s="15">
        <v>5508</v>
      </c>
      <c r="E14" s="14">
        <v>36.307121549999998</v>
      </c>
      <c r="F14" s="16">
        <v>0.84490688000000003</v>
      </c>
      <c r="G14" s="14">
        <v>31.235097329999999</v>
      </c>
      <c r="H14" s="16">
        <v>0.75306982</v>
      </c>
      <c r="I14" s="14">
        <v>21.985853689999999</v>
      </c>
      <c r="J14" s="16">
        <v>0.61255431000000005</v>
      </c>
      <c r="K14" s="14">
        <v>7.0295020299999997</v>
      </c>
      <c r="L14" s="16">
        <v>0.37455893000000001</v>
      </c>
      <c r="M14" s="14">
        <v>2.43798673</v>
      </c>
      <c r="N14" s="16">
        <v>0.23125158000000001</v>
      </c>
      <c r="O14" s="14" t="s">
        <v>582</v>
      </c>
      <c r="P14" s="16" t="s">
        <v>582</v>
      </c>
      <c r="Q14" s="14">
        <v>0</v>
      </c>
      <c r="R14" s="16">
        <v>0</v>
      </c>
      <c r="S14" s="14">
        <v>0</v>
      </c>
      <c r="T14" s="16">
        <v>0</v>
      </c>
      <c r="U14" s="14">
        <v>1.00443868</v>
      </c>
      <c r="V14" s="16">
        <v>0.15513694</v>
      </c>
    </row>
    <row r="15" spans="1:22" x14ac:dyDescent="0.25">
      <c r="A15" s="11" t="s">
        <v>485</v>
      </c>
      <c r="B15" s="13">
        <v>5882</v>
      </c>
      <c r="C15" s="14">
        <f>(74/B15*100)</f>
        <v>1.2580754845290718</v>
      </c>
      <c r="D15" s="15">
        <v>5808</v>
      </c>
      <c r="E15" s="14">
        <v>38.349954760000003</v>
      </c>
      <c r="F15" s="16">
        <v>1.0043899599999999</v>
      </c>
      <c r="G15" s="14">
        <v>35.382304949999998</v>
      </c>
      <c r="H15" s="16">
        <v>0.69248483999999999</v>
      </c>
      <c r="I15" s="14">
        <v>17.228812550000001</v>
      </c>
      <c r="J15" s="16">
        <v>0.54206080999999995</v>
      </c>
      <c r="K15" s="14">
        <v>4.9171501800000001</v>
      </c>
      <c r="L15" s="16">
        <v>0.36571695999999998</v>
      </c>
      <c r="M15" s="14">
        <v>1.56966776</v>
      </c>
      <c r="N15" s="16">
        <v>0.19308157000000001</v>
      </c>
      <c r="O15" s="14" t="s">
        <v>582</v>
      </c>
      <c r="P15" s="16" t="s">
        <v>582</v>
      </c>
      <c r="Q15" s="14">
        <v>0</v>
      </c>
      <c r="R15" s="16">
        <v>0</v>
      </c>
      <c r="S15" s="14">
        <v>0</v>
      </c>
      <c r="T15" s="16">
        <v>0</v>
      </c>
      <c r="U15" s="14">
        <v>2.5521097899999998</v>
      </c>
      <c r="V15" s="16">
        <v>0.28410943</v>
      </c>
    </row>
    <row r="16" spans="1:22" x14ac:dyDescent="0.25">
      <c r="A16" s="11" t="s">
        <v>486</v>
      </c>
      <c r="B16" s="13">
        <v>6108</v>
      </c>
      <c r="C16" s="14">
        <f>(127/B16*100)</f>
        <v>2.0792403405370008</v>
      </c>
      <c r="D16" s="15">
        <v>5981</v>
      </c>
      <c r="E16" s="14">
        <v>28.454206710000001</v>
      </c>
      <c r="F16" s="16">
        <v>0.86399870000000001</v>
      </c>
      <c r="G16" s="14">
        <v>27.972273990000001</v>
      </c>
      <c r="H16" s="16">
        <v>0.58970939</v>
      </c>
      <c r="I16" s="14">
        <v>21.66750072</v>
      </c>
      <c r="J16" s="16">
        <v>0.62380555000000004</v>
      </c>
      <c r="K16" s="14">
        <v>10.74518202</v>
      </c>
      <c r="L16" s="16">
        <v>0.53487238999999998</v>
      </c>
      <c r="M16" s="14">
        <v>7.79468081</v>
      </c>
      <c r="N16" s="16">
        <v>0.68962089999999998</v>
      </c>
      <c r="O16" s="14" t="s">
        <v>582</v>
      </c>
      <c r="P16" s="16" t="s">
        <v>582</v>
      </c>
      <c r="Q16" s="14">
        <v>0</v>
      </c>
      <c r="R16" s="16">
        <v>0</v>
      </c>
      <c r="S16" s="14">
        <v>0</v>
      </c>
      <c r="T16" s="16">
        <v>0</v>
      </c>
      <c r="U16" s="14">
        <v>3.3661557499999999</v>
      </c>
      <c r="V16" s="16">
        <v>0.32519555</v>
      </c>
    </row>
    <row r="17" spans="1:22" x14ac:dyDescent="0.25">
      <c r="A17" s="11" t="s">
        <v>487</v>
      </c>
      <c r="B17" s="13">
        <v>6504</v>
      </c>
      <c r="C17" s="14">
        <f>(1512/B17*100)</f>
        <v>23.247232472324722</v>
      </c>
      <c r="D17" s="15">
        <v>4992</v>
      </c>
      <c r="E17" s="14">
        <v>26.969660139999998</v>
      </c>
      <c r="F17" s="16">
        <v>0.68737400999999998</v>
      </c>
      <c r="G17" s="14">
        <v>29.703128020000001</v>
      </c>
      <c r="H17" s="16">
        <v>0.61415562999999995</v>
      </c>
      <c r="I17" s="14">
        <v>22.08477808</v>
      </c>
      <c r="J17" s="16">
        <v>0.68557546000000003</v>
      </c>
      <c r="K17" s="14">
        <v>10.213343050000001</v>
      </c>
      <c r="L17" s="16">
        <v>0.49322535000000001</v>
      </c>
      <c r="M17" s="14">
        <v>4.4773136300000003</v>
      </c>
      <c r="N17" s="16">
        <v>0.60767296000000004</v>
      </c>
      <c r="O17" s="14" t="s">
        <v>582</v>
      </c>
      <c r="P17" s="16" t="s">
        <v>582</v>
      </c>
      <c r="Q17" s="14">
        <v>0</v>
      </c>
      <c r="R17" s="16">
        <v>0</v>
      </c>
      <c r="S17" s="14">
        <v>0</v>
      </c>
      <c r="T17" s="16">
        <v>0</v>
      </c>
      <c r="U17" s="14">
        <v>6.5517770799999999</v>
      </c>
      <c r="V17" s="16">
        <v>0.45084749000000002</v>
      </c>
    </row>
    <row r="18" spans="1:22" x14ac:dyDescent="0.25">
      <c r="A18" s="11" t="s">
        <v>488</v>
      </c>
      <c r="B18" s="13">
        <v>5532</v>
      </c>
      <c r="C18" s="14">
        <f>(30/B18*100)</f>
        <v>0.54229934924078094</v>
      </c>
      <c r="D18" s="15">
        <v>5502</v>
      </c>
      <c r="E18" s="14">
        <v>41.767624830000003</v>
      </c>
      <c r="F18" s="16">
        <v>0.94624279</v>
      </c>
      <c r="G18" s="14">
        <v>25.138912529999999</v>
      </c>
      <c r="H18" s="16">
        <v>0.60879589999999995</v>
      </c>
      <c r="I18" s="14">
        <v>18.968871969999999</v>
      </c>
      <c r="J18" s="16">
        <v>0.64241238000000001</v>
      </c>
      <c r="K18" s="14">
        <v>7.3310240000000002</v>
      </c>
      <c r="L18" s="16">
        <v>0.43095132000000003</v>
      </c>
      <c r="M18" s="14">
        <v>4.1578188100000002</v>
      </c>
      <c r="N18" s="16">
        <v>0.35343242000000002</v>
      </c>
      <c r="O18" s="14" t="s">
        <v>582</v>
      </c>
      <c r="P18" s="16" t="s">
        <v>582</v>
      </c>
      <c r="Q18" s="14">
        <v>0</v>
      </c>
      <c r="R18" s="16">
        <v>0</v>
      </c>
      <c r="S18" s="14">
        <v>0</v>
      </c>
      <c r="T18" s="16">
        <v>0</v>
      </c>
      <c r="U18" s="14">
        <v>2.6357478599999999</v>
      </c>
      <c r="V18" s="16">
        <v>0.37904590999999999</v>
      </c>
    </row>
    <row r="19" spans="1:22" x14ac:dyDescent="0.25">
      <c r="A19" s="11" t="s">
        <v>489</v>
      </c>
      <c r="B19" s="13">
        <v>5658</v>
      </c>
      <c r="C19" s="14">
        <f>(221/B19*100)</f>
        <v>3.9059738423471191</v>
      </c>
      <c r="D19" s="15">
        <v>5437</v>
      </c>
      <c r="E19" s="14">
        <v>25.574548669999999</v>
      </c>
      <c r="F19" s="16">
        <v>0.85861942000000002</v>
      </c>
      <c r="G19" s="14">
        <v>26.47504975</v>
      </c>
      <c r="H19" s="16">
        <v>0.77890532000000001</v>
      </c>
      <c r="I19" s="14">
        <v>20.551207940000001</v>
      </c>
      <c r="J19" s="16">
        <v>0.60587398000000003</v>
      </c>
      <c r="K19" s="14">
        <v>10.319484689999999</v>
      </c>
      <c r="L19" s="16">
        <v>0.54860076999999996</v>
      </c>
      <c r="M19" s="14">
        <v>14.312986889999999</v>
      </c>
      <c r="N19" s="16">
        <v>1.29438081</v>
      </c>
      <c r="O19" s="14" t="s">
        <v>582</v>
      </c>
      <c r="P19" s="16" t="s">
        <v>582</v>
      </c>
      <c r="Q19" s="14">
        <v>0</v>
      </c>
      <c r="R19" s="16">
        <v>0</v>
      </c>
      <c r="S19" s="14">
        <v>0</v>
      </c>
      <c r="T19" s="16">
        <v>0</v>
      </c>
      <c r="U19" s="14">
        <v>2.7667220499999998</v>
      </c>
      <c r="V19" s="16">
        <v>0.31853362000000002</v>
      </c>
    </row>
    <row r="20" spans="1:22" x14ac:dyDescent="0.25">
      <c r="A20" s="11" t="s">
        <v>490</v>
      </c>
      <c r="B20" s="13">
        <v>3371</v>
      </c>
      <c r="C20" s="14">
        <f>(75/B20*100)</f>
        <v>2.2248590922574905</v>
      </c>
      <c r="D20" s="15">
        <v>3296</v>
      </c>
      <c r="E20" s="14">
        <v>43.809896180000003</v>
      </c>
      <c r="F20" s="16">
        <v>0.78915495000000002</v>
      </c>
      <c r="G20" s="14">
        <v>28.821400629999999</v>
      </c>
      <c r="H20" s="16">
        <v>0.79661716999999999</v>
      </c>
      <c r="I20" s="14">
        <v>13.48557568</v>
      </c>
      <c r="J20" s="16">
        <v>0.58484049000000005</v>
      </c>
      <c r="K20" s="14">
        <v>4.5571358499999999</v>
      </c>
      <c r="L20" s="16">
        <v>0.38280363000000001</v>
      </c>
      <c r="M20" s="14">
        <v>7.3078253999999996</v>
      </c>
      <c r="N20" s="16">
        <v>0.35115152999999999</v>
      </c>
      <c r="O20" s="14" t="s">
        <v>582</v>
      </c>
      <c r="P20" s="16" t="s">
        <v>582</v>
      </c>
      <c r="Q20" s="14">
        <v>0</v>
      </c>
      <c r="R20" s="16">
        <v>0</v>
      </c>
      <c r="S20" s="14">
        <v>0</v>
      </c>
      <c r="T20" s="16">
        <v>0</v>
      </c>
      <c r="U20" s="14">
        <v>2.0181662600000001</v>
      </c>
      <c r="V20" s="16">
        <v>0.22492699999999999</v>
      </c>
    </row>
    <row r="21" spans="1:22" x14ac:dyDescent="0.25">
      <c r="A21" s="11" t="s">
        <v>491</v>
      </c>
      <c r="B21" s="13">
        <v>5741</v>
      </c>
      <c r="C21" s="14">
        <f>(49/B21*100)</f>
        <v>0.85350984149102949</v>
      </c>
      <c r="D21" s="15">
        <v>5692</v>
      </c>
      <c r="E21" s="14">
        <v>29.750020760000002</v>
      </c>
      <c r="F21" s="16">
        <v>0.87704314000000005</v>
      </c>
      <c r="G21" s="14">
        <v>26.502480089999999</v>
      </c>
      <c r="H21" s="16">
        <v>0.80550624999999998</v>
      </c>
      <c r="I21" s="14">
        <v>21.847571080000002</v>
      </c>
      <c r="J21" s="16">
        <v>0.69352393000000001</v>
      </c>
      <c r="K21" s="14">
        <v>12.02944613</v>
      </c>
      <c r="L21" s="16">
        <v>0.66121319000000001</v>
      </c>
      <c r="M21" s="14">
        <v>9.1518089899999993</v>
      </c>
      <c r="N21" s="16">
        <v>0.86699943000000002</v>
      </c>
      <c r="O21" s="14" t="s">
        <v>582</v>
      </c>
      <c r="P21" s="16" t="s">
        <v>582</v>
      </c>
      <c r="Q21" s="14">
        <v>0</v>
      </c>
      <c r="R21" s="16">
        <v>0</v>
      </c>
      <c r="S21" s="14">
        <v>0</v>
      </c>
      <c r="T21" s="16">
        <v>0</v>
      </c>
      <c r="U21" s="14">
        <v>0.71867294999999998</v>
      </c>
      <c r="V21" s="16">
        <v>0.10590769</v>
      </c>
    </row>
    <row r="22" spans="1:22" x14ac:dyDescent="0.25">
      <c r="A22" s="11" t="s">
        <v>492</v>
      </c>
      <c r="B22" s="13">
        <v>6598</v>
      </c>
      <c r="C22" s="14">
        <f>(36/B22*100)</f>
        <v>0.54561988481357981</v>
      </c>
      <c r="D22" s="15">
        <v>6562</v>
      </c>
      <c r="E22" s="14">
        <v>30.25045501</v>
      </c>
      <c r="F22" s="16">
        <v>0.82554126999999999</v>
      </c>
      <c r="G22" s="14">
        <v>22.700711999999999</v>
      </c>
      <c r="H22" s="16">
        <v>0.69091212999999996</v>
      </c>
      <c r="I22" s="14">
        <v>16.988718540000001</v>
      </c>
      <c r="J22" s="16">
        <v>0.60225276999999999</v>
      </c>
      <c r="K22" s="14">
        <v>7.6617774000000001</v>
      </c>
      <c r="L22" s="16">
        <v>0.39364328999999998</v>
      </c>
      <c r="M22" s="14">
        <v>9.6357328800000008</v>
      </c>
      <c r="N22" s="16">
        <v>1.12815664</v>
      </c>
      <c r="O22" s="14" t="s">
        <v>582</v>
      </c>
      <c r="P22" s="16" t="s">
        <v>582</v>
      </c>
      <c r="Q22" s="14">
        <v>10.284631389999999</v>
      </c>
      <c r="R22" s="16">
        <v>1.32922729</v>
      </c>
      <c r="S22" s="14">
        <v>0</v>
      </c>
      <c r="T22" s="16">
        <v>0</v>
      </c>
      <c r="U22" s="14">
        <v>2.47797278</v>
      </c>
      <c r="V22" s="16">
        <v>0.23606393000000001</v>
      </c>
    </row>
    <row r="23" spans="1:22" x14ac:dyDescent="0.25">
      <c r="A23" s="11" t="s">
        <v>493</v>
      </c>
      <c r="B23" s="13">
        <v>11583</v>
      </c>
      <c r="C23" s="14">
        <f>(243/B23*100)</f>
        <v>2.0979020979020979</v>
      </c>
      <c r="D23" s="15">
        <v>11340</v>
      </c>
      <c r="E23" s="14">
        <v>29.330939669999999</v>
      </c>
      <c r="F23" s="16">
        <v>0.60432956000000004</v>
      </c>
      <c r="G23" s="14">
        <v>30.407965239999999</v>
      </c>
      <c r="H23" s="16">
        <v>0.62413642000000003</v>
      </c>
      <c r="I23" s="14">
        <v>23.323841300000002</v>
      </c>
      <c r="J23" s="16">
        <v>0.59405576999999998</v>
      </c>
      <c r="K23" s="14">
        <v>7.6905131899999999</v>
      </c>
      <c r="L23" s="16">
        <v>0.39313682999999999</v>
      </c>
      <c r="M23" s="14">
        <v>7.1903208799999998</v>
      </c>
      <c r="N23" s="16">
        <v>0.42244858000000002</v>
      </c>
      <c r="O23" s="14" t="s">
        <v>582</v>
      </c>
      <c r="P23" s="16" t="s">
        <v>582</v>
      </c>
      <c r="Q23" s="14">
        <v>0</v>
      </c>
      <c r="R23" s="16">
        <v>0</v>
      </c>
      <c r="S23" s="14">
        <v>0</v>
      </c>
      <c r="T23" s="16">
        <v>0</v>
      </c>
      <c r="U23" s="14">
        <v>2.0564197200000001</v>
      </c>
      <c r="V23" s="16">
        <v>0.23952385000000001</v>
      </c>
    </row>
    <row r="24" spans="1:22" x14ac:dyDescent="0.25">
      <c r="A24" s="11" t="s">
        <v>494</v>
      </c>
      <c r="B24" s="13">
        <v>6647</v>
      </c>
      <c r="C24" s="14">
        <f>(7/B24*100)</f>
        <v>0.10531066646607493</v>
      </c>
      <c r="D24" s="15">
        <v>6640</v>
      </c>
      <c r="E24" s="14">
        <v>21.59240471</v>
      </c>
      <c r="F24" s="16">
        <v>0.89932579999999995</v>
      </c>
      <c r="G24" s="14">
        <v>29.089807069999999</v>
      </c>
      <c r="H24" s="16">
        <v>0.76602928999999997</v>
      </c>
      <c r="I24" s="14">
        <v>29.094549780000001</v>
      </c>
      <c r="J24" s="16">
        <v>0.79692070999999998</v>
      </c>
      <c r="K24" s="14">
        <v>15.914317670000001</v>
      </c>
      <c r="L24" s="16">
        <v>0.82447550999999997</v>
      </c>
      <c r="M24" s="14">
        <v>3.0920435500000001</v>
      </c>
      <c r="N24" s="16">
        <v>1.0365100599999999</v>
      </c>
      <c r="O24" s="14" t="s">
        <v>582</v>
      </c>
      <c r="P24" s="16" t="s">
        <v>582</v>
      </c>
      <c r="Q24" s="14">
        <v>0</v>
      </c>
      <c r="R24" s="16">
        <v>0</v>
      </c>
      <c r="S24" s="14">
        <v>0</v>
      </c>
      <c r="T24" s="16">
        <v>0</v>
      </c>
      <c r="U24" s="14">
        <v>1.21687722</v>
      </c>
      <c r="V24" s="16">
        <v>0.29275918000000001</v>
      </c>
    </row>
    <row r="25" spans="1:22" x14ac:dyDescent="0.25">
      <c r="A25" s="11" t="s">
        <v>495</v>
      </c>
      <c r="B25" s="13">
        <v>5581</v>
      </c>
      <c r="C25" s="14">
        <f>(25/B25*100)</f>
        <v>0.44794839634474104</v>
      </c>
      <c r="D25" s="15">
        <v>5556</v>
      </c>
      <c r="E25" s="14">
        <v>22.43064154</v>
      </c>
      <c r="F25" s="16">
        <v>0.68872911000000003</v>
      </c>
      <c r="G25" s="14">
        <v>32.212963100000003</v>
      </c>
      <c r="H25" s="16">
        <v>0.80217828000000002</v>
      </c>
      <c r="I25" s="14">
        <v>27.739058100000001</v>
      </c>
      <c r="J25" s="16">
        <v>0.69476037999999996</v>
      </c>
      <c r="K25" s="14">
        <v>9.7207994400000004</v>
      </c>
      <c r="L25" s="16">
        <v>0.56575966</v>
      </c>
      <c r="M25" s="14">
        <v>7.63089832</v>
      </c>
      <c r="N25" s="16">
        <v>0.77175081999999995</v>
      </c>
      <c r="O25" s="14" t="s">
        <v>582</v>
      </c>
      <c r="P25" s="16" t="s">
        <v>582</v>
      </c>
      <c r="Q25" s="14">
        <v>0</v>
      </c>
      <c r="R25" s="16">
        <v>0</v>
      </c>
      <c r="S25" s="14">
        <v>0</v>
      </c>
      <c r="T25" s="16">
        <v>0</v>
      </c>
      <c r="U25" s="14">
        <v>0.26563951000000002</v>
      </c>
      <c r="V25" s="16">
        <v>6.0245590000000002E-2</v>
      </c>
    </row>
    <row r="26" spans="1:22" x14ac:dyDescent="0.25">
      <c r="A26" s="11" t="s">
        <v>496</v>
      </c>
      <c r="B26" s="13">
        <v>4869</v>
      </c>
      <c r="C26" s="14">
        <f>(58/B26*100)</f>
        <v>1.1912096939823373</v>
      </c>
      <c r="D26" s="15">
        <v>4811</v>
      </c>
      <c r="E26" s="14">
        <v>33.816593359999999</v>
      </c>
      <c r="F26" s="16">
        <v>0.76007628999999999</v>
      </c>
      <c r="G26" s="14">
        <v>31.84763276</v>
      </c>
      <c r="H26" s="16">
        <v>0.79523582000000004</v>
      </c>
      <c r="I26" s="14">
        <v>21.46133605</v>
      </c>
      <c r="J26" s="16">
        <v>0.68788943999999996</v>
      </c>
      <c r="K26" s="14">
        <v>6.1794308500000001</v>
      </c>
      <c r="L26" s="16">
        <v>0.37669975</v>
      </c>
      <c r="M26" s="14">
        <v>5.9025366500000001</v>
      </c>
      <c r="N26" s="16">
        <v>0.42977273999999999</v>
      </c>
      <c r="O26" s="14" t="s">
        <v>582</v>
      </c>
      <c r="P26" s="16" t="s">
        <v>582</v>
      </c>
      <c r="Q26" s="14">
        <v>0</v>
      </c>
      <c r="R26" s="16">
        <v>0</v>
      </c>
      <c r="S26" s="14">
        <v>0</v>
      </c>
      <c r="T26" s="16">
        <v>0</v>
      </c>
      <c r="U26" s="14">
        <v>0.79247033</v>
      </c>
      <c r="V26" s="16">
        <v>0.13372323999999999</v>
      </c>
    </row>
    <row r="27" spans="1:22" x14ac:dyDescent="0.25">
      <c r="A27" s="11" t="s">
        <v>497</v>
      </c>
      <c r="B27" s="13">
        <v>5299</v>
      </c>
      <c r="C27" s="14">
        <f>(73/B27*100)</f>
        <v>1.3776184185695415</v>
      </c>
      <c r="D27" s="15">
        <v>5226</v>
      </c>
      <c r="E27" s="14">
        <v>31.70056057</v>
      </c>
      <c r="F27" s="16">
        <v>0.69004608000000001</v>
      </c>
      <c r="G27" s="14">
        <v>26.260133589999999</v>
      </c>
      <c r="H27" s="16">
        <v>0.66408025999999998</v>
      </c>
      <c r="I27" s="14">
        <v>18.718530019999999</v>
      </c>
      <c r="J27" s="16">
        <v>0.57257723999999999</v>
      </c>
      <c r="K27" s="14">
        <v>10.17478277</v>
      </c>
      <c r="L27" s="16">
        <v>0.36920515999999998</v>
      </c>
      <c r="M27" s="14">
        <v>10.27012596</v>
      </c>
      <c r="N27" s="16">
        <v>0.41576649999999998</v>
      </c>
      <c r="O27" s="14" t="s">
        <v>582</v>
      </c>
      <c r="P27" s="16" t="s">
        <v>582</v>
      </c>
      <c r="Q27" s="14">
        <v>0</v>
      </c>
      <c r="R27" s="16">
        <v>0</v>
      </c>
      <c r="S27" s="14">
        <v>0</v>
      </c>
      <c r="T27" s="16">
        <v>0</v>
      </c>
      <c r="U27" s="14">
        <v>2.8758670899999998</v>
      </c>
      <c r="V27" s="16">
        <v>0.23239304999999999</v>
      </c>
    </row>
    <row r="28" spans="1:22" x14ac:dyDescent="0.25">
      <c r="A28" s="11" t="s">
        <v>498</v>
      </c>
      <c r="B28" s="13">
        <v>7568</v>
      </c>
      <c r="C28" s="14">
        <f>(242/B28*100)</f>
        <v>3.1976744186046515</v>
      </c>
      <c r="D28" s="15">
        <v>7326</v>
      </c>
      <c r="E28" s="14">
        <v>50.925510590000002</v>
      </c>
      <c r="F28" s="16">
        <v>1.0757980899999999</v>
      </c>
      <c r="G28" s="14">
        <v>24.199624499999999</v>
      </c>
      <c r="H28" s="16">
        <v>0.62356867999999999</v>
      </c>
      <c r="I28" s="14">
        <v>13.338617960000001</v>
      </c>
      <c r="J28" s="16">
        <v>0.52421644999999994</v>
      </c>
      <c r="K28" s="14">
        <v>2.8655728499999999</v>
      </c>
      <c r="L28" s="16">
        <v>0.33294147000000002</v>
      </c>
      <c r="M28" s="14">
        <v>6.0101971599999997</v>
      </c>
      <c r="N28" s="16">
        <v>1.0889923699999999</v>
      </c>
      <c r="O28" s="14" t="s">
        <v>582</v>
      </c>
      <c r="P28" s="16" t="s">
        <v>582</v>
      </c>
      <c r="Q28" s="14">
        <v>0</v>
      </c>
      <c r="R28" s="16">
        <v>0</v>
      </c>
      <c r="S28" s="14">
        <v>0</v>
      </c>
      <c r="T28" s="16">
        <v>0</v>
      </c>
      <c r="U28" s="14">
        <v>2.6604769400000001</v>
      </c>
      <c r="V28" s="16">
        <v>0.31008770000000002</v>
      </c>
    </row>
    <row r="29" spans="1:22" x14ac:dyDescent="0.25">
      <c r="A29" s="11" t="s">
        <v>499</v>
      </c>
      <c r="B29" s="13">
        <v>5385</v>
      </c>
      <c r="C29" s="14">
        <f>(30/B29*100)</f>
        <v>0.55710306406685239</v>
      </c>
      <c r="D29" s="15">
        <v>5355</v>
      </c>
      <c r="E29" s="14">
        <v>15.91122313</v>
      </c>
      <c r="F29" s="16">
        <v>0.65194152999999999</v>
      </c>
      <c r="G29" s="14">
        <v>31.160540279999999</v>
      </c>
      <c r="H29" s="16">
        <v>0.73779797000000003</v>
      </c>
      <c r="I29" s="14">
        <v>25.395952300000001</v>
      </c>
      <c r="J29" s="16">
        <v>0.77689178999999997</v>
      </c>
      <c r="K29" s="14">
        <v>9.1697540199999992</v>
      </c>
      <c r="L29" s="16">
        <v>0.50519533999999999</v>
      </c>
      <c r="M29" s="14">
        <v>16.888063320000001</v>
      </c>
      <c r="N29" s="16">
        <v>0.87263612999999995</v>
      </c>
      <c r="O29" s="14" t="s">
        <v>582</v>
      </c>
      <c r="P29" s="16" t="s">
        <v>582</v>
      </c>
      <c r="Q29" s="14">
        <v>0</v>
      </c>
      <c r="R29" s="16">
        <v>0</v>
      </c>
      <c r="S29" s="14">
        <v>0</v>
      </c>
      <c r="T29" s="16">
        <v>0</v>
      </c>
      <c r="U29" s="14">
        <v>1.4744669500000001</v>
      </c>
      <c r="V29" s="16">
        <v>0.24930303000000001</v>
      </c>
    </row>
    <row r="30" spans="1:22" x14ac:dyDescent="0.25">
      <c r="A30" s="11" t="s">
        <v>500</v>
      </c>
      <c r="B30" s="13">
        <v>4520</v>
      </c>
      <c r="C30" s="14">
        <f>(162/B30*100)</f>
        <v>3.5840707964601775</v>
      </c>
      <c r="D30" s="15">
        <v>4358</v>
      </c>
      <c r="E30" s="14">
        <v>32.030268110000002</v>
      </c>
      <c r="F30" s="16">
        <v>0.72952514999999996</v>
      </c>
      <c r="G30" s="14">
        <v>29.9426725</v>
      </c>
      <c r="H30" s="16">
        <v>0.64856955999999999</v>
      </c>
      <c r="I30" s="14">
        <v>19.058933870000001</v>
      </c>
      <c r="J30" s="16">
        <v>0.59188253999999996</v>
      </c>
      <c r="K30" s="14">
        <v>7.1423831299999998</v>
      </c>
      <c r="L30" s="16">
        <v>0.44197608999999999</v>
      </c>
      <c r="M30" s="14">
        <v>9.7647181599999993</v>
      </c>
      <c r="N30" s="16">
        <v>0.73613565999999997</v>
      </c>
      <c r="O30" s="14" t="s">
        <v>582</v>
      </c>
      <c r="P30" s="16" t="s">
        <v>582</v>
      </c>
      <c r="Q30" s="14">
        <v>0</v>
      </c>
      <c r="R30" s="16">
        <v>0</v>
      </c>
      <c r="S30" s="14">
        <v>0</v>
      </c>
      <c r="T30" s="16">
        <v>0</v>
      </c>
      <c r="U30" s="14">
        <v>2.0610242200000002</v>
      </c>
      <c r="V30" s="16">
        <v>0.15746378</v>
      </c>
    </row>
    <row r="31" spans="1:22" x14ac:dyDescent="0.25">
      <c r="A31" s="11" t="s">
        <v>501</v>
      </c>
      <c r="B31" s="13">
        <v>5456</v>
      </c>
      <c r="C31" s="14">
        <f>(139/B31*100)</f>
        <v>2.5476539589442817</v>
      </c>
      <c r="D31" s="15">
        <v>5317</v>
      </c>
      <c r="E31" s="14">
        <v>37.549704990000002</v>
      </c>
      <c r="F31" s="16">
        <v>0.91357571999999998</v>
      </c>
      <c r="G31" s="14">
        <v>34.441204800000001</v>
      </c>
      <c r="H31" s="16">
        <v>0.77224159000000003</v>
      </c>
      <c r="I31" s="14">
        <v>18.473342420000002</v>
      </c>
      <c r="J31" s="16">
        <v>0.60314931999999999</v>
      </c>
      <c r="K31" s="14">
        <v>5.5430354800000003</v>
      </c>
      <c r="L31" s="16">
        <v>0.34283504999999997</v>
      </c>
      <c r="M31" s="14">
        <v>0</v>
      </c>
      <c r="N31" s="16">
        <v>0</v>
      </c>
      <c r="O31" s="14" t="s">
        <v>582</v>
      </c>
      <c r="P31" s="16" t="s">
        <v>582</v>
      </c>
      <c r="Q31" s="14">
        <v>0</v>
      </c>
      <c r="R31" s="16">
        <v>0</v>
      </c>
      <c r="S31" s="14">
        <v>0</v>
      </c>
      <c r="T31" s="16">
        <v>0</v>
      </c>
      <c r="U31" s="14">
        <v>3.9927123</v>
      </c>
      <c r="V31" s="16">
        <v>0.42715641999999998</v>
      </c>
    </row>
    <row r="32" spans="1:22" x14ac:dyDescent="0.25">
      <c r="A32" s="11" t="s">
        <v>502</v>
      </c>
      <c r="B32" s="13">
        <v>4478</v>
      </c>
      <c r="C32" s="14">
        <f>(6/B32*100)</f>
        <v>0.13398838767306834</v>
      </c>
      <c r="D32" s="15">
        <v>4472</v>
      </c>
      <c r="E32" s="14">
        <v>30.209000589999999</v>
      </c>
      <c r="F32" s="16">
        <v>0.88893369</v>
      </c>
      <c r="G32" s="14">
        <v>29.661106029999999</v>
      </c>
      <c r="H32" s="16">
        <v>0.67443492000000005</v>
      </c>
      <c r="I32" s="14">
        <v>25.226494580000001</v>
      </c>
      <c r="J32" s="16">
        <v>0.69419982999999996</v>
      </c>
      <c r="K32" s="14">
        <v>11.94085967</v>
      </c>
      <c r="L32" s="16">
        <v>0.67113040999999996</v>
      </c>
      <c r="M32" s="14">
        <v>1.9086869200000001</v>
      </c>
      <c r="N32" s="16">
        <v>0.20214871000000001</v>
      </c>
      <c r="O32" s="14" t="s">
        <v>582</v>
      </c>
      <c r="P32" s="16" t="s">
        <v>582</v>
      </c>
      <c r="Q32" s="14">
        <v>0</v>
      </c>
      <c r="R32" s="16">
        <v>0</v>
      </c>
      <c r="S32" s="14">
        <v>0</v>
      </c>
      <c r="T32" s="16">
        <v>0</v>
      </c>
      <c r="U32" s="14">
        <v>1.0538522100000001</v>
      </c>
      <c r="V32" s="16">
        <v>0.18939537000000001</v>
      </c>
    </row>
    <row r="33" spans="1:22" x14ac:dyDescent="0.25">
      <c r="A33" s="11" t="s">
        <v>503</v>
      </c>
      <c r="B33" s="13">
        <v>7325</v>
      </c>
      <c r="C33" s="14">
        <f>(78/B33*100)</f>
        <v>1.0648464163822524</v>
      </c>
      <c r="D33" s="15">
        <v>7247</v>
      </c>
      <c r="E33" s="14">
        <v>35.712867899999999</v>
      </c>
      <c r="F33" s="16">
        <v>0.82370197000000001</v>
      </c>
      <c r="G33" s="14">
        <v>20.32320064</v>
      </c>
      <c r="H33" s="16">
        <v>0.58141635999999997</v>
      </c>
      <c r="I33" s="14">
        <v>11.014469269999999</v>
      </c>
      <c r="J33" s="16">
        <v>0.45636532000000002</v>
      </c>
      <c r="K33" s="14">
        <v>3.1535982599999999</v>
      </c>
      <c r="L33" s="16">
        <v>0.26940923999999999</v>
      </c>
      <c r="M33" s="14">
        <v>27.811556880000001</v>
      </c>
      <c r="N33" s="16">
        <v>0.80222939999999998</v>
      </c>
      <c r="O33" s="14" t="s">
        <v>582</v>
      </c>
      <c r="P33" s="16" t="s">
        <v>582</v>
      </c>
      <c r="Q33" s="14">
        <v>0</v>
      </c>
      <c r="R33" s="16">
        <v>0</v>
      </c>
      <c r="S33" s="14">
        <v>0</v>
      </c>
      <c r="T33" s="16">
        <v>0</v>
      </c>
      <c r="U33" s="14">
        <v>1.9843070599999999</v>
      </c>
      <c r="V33" s="16">
        <v>0.17317750000000001</v>
      </c>
    </row>
    <row r="34" spans="1:22" x14ac:dyDescent="0.25">
      <c r="A34" s="11" t="s">
        <v>504</v>
      </c>
      <c r="B34" s="13">
        <v>6350</v>
      </c>
      <c r="C34" s="14">
        <f>(101/B34*100)</f>
        <v>1.590551181102362</v>
      </c>
      <c r="D34" s="15">
        <v>6249</v>
      </c>
      <c r="E34" s="14">
        <v>29.754385419999998</v>
      </c>
      <c r="F34" s="16">
        <v>0.87320752000000001</v>
      </c>
      <c r="G34" s="14">
        <v>27.872188210000001</v>
      </c>
      <c r="H34" s="16">
        <v>0.56468865999999995</v>
      </c>
      <c r="I34" s="14">
        <v>22.330863140000002</v>
      </c>
      <c r="J34" s="16">
        <v>0.69603322999999995</v>
      </c>
      <c r="K34" s="14">
        <v>9.5693359999999998</v>
      </c>
      <c r="L34" s="16">
        <v>0.42365987999999999</v>
      </c>
      <c r="M34" s="14">
        <v>6.3463465799999996</v>
      </c>
      <c r="N34" s="16">
        <v>0.71708514000000001</v>
      </c>
      <c r="O34" s="14" t="s">
        <v>582</v>
      </c>
      <c r="P34" s="16" t="s">
        <v>582</v>
      </c>
      <c r="Q34" s="14">
        <v>0</v>
      </c>
      <c r="R34" s="16">
        <v>0</v>
      </c>
      <c r="S34" s="14">
        <v>0</v>
      </c>
      <c r="T34" s="16">
        <v>0</v>
      </c>
      <c r="U34" s="14">
        <v>4.1268806600000003</v>
      </c>
      <c r="V34" s="16">
        <v>0.39475385000000002</v>
      </c>
    </row>
    <row r="35" spans="1:22" x14ac:dyDescent="0.25">
      <c r="A35" s="11" t="s">
        <v>505</v>
      </c>
      <c r="B35" s="13">
        <v>6406</v>
      </c>
      <c r="C35" s="14">
        <f>(58/B35*100)</f>
        <v>0.90540118638776146</v>
      </c>
      <c r="D35" s="15">
        <v>6348</v>
      </c>
      <c r="E35" s="14">
        <v>11.44152222</v>
      </c>
      <c r="F35" s="16">
        <v>0.42197590000000001</v>
      </c>
      <c r="G35" s="14">
        <v>13.56368902</v>
      </c>
      <c r="H35" s="16">
        <v>0.50811885999999995</v>
      </c>
      <c r="I35" s="14">
        <v>8.6120895599999994</v>
      </c>
      <c r="J35" s="16">
        <v>0.42776782000000002</v>
      </c>
      <c r="K35" s="14">
        <v>3.02469527</v>
      </c>
      <c r="L35" s="16">
        <v>0.25142450999999999</v>
      </c>
      <c r="M35" s="14">
        <v>61.618839289999997</v>
      </c>
      <c r="N35" s="16">
        <v>0.65659489999999998</v>
      </c>
      <c r="O35" s="14" t="s">
        <v>582</v>
      </c>
      <c r="P35" s="16" t="s">
        <v>582</v>
      </c>
      <c r="Q35" s="14">
        <v>0</v>
      </c>
      <c r="R35" s="16">
        <v>0</v>
      </c>
      <c r="S35" s="14">
        <v>0</v>
      </c>
      <c r="T35" s="16">
        <v>0</v>
      </c>
      <c r="U35" s="14">
        <v>1.73916464</v>
      </c>
      <c r="V35" s="16">
        <v>0.17281716</v>
      </c>
    </row>
    <row r="36" spans="1:22" x14ac:dyDescent="0.25">
      <c r="A36" s="11" t="s">
        <v>506</v>
      </c>
      <c r="B36" s="13">
        <v>6736</v>
      </c>
      <c r="C36" s="14">
        <f>(55/B36*100)</f>
        <v>0.8165083135391924</v>
      </c>
      <c r="D36" s="15">
        <v>6681</v>
      </c>
      <c r="E36" s="14">
        <v>28.869676890000001</v>
      </c>
      <c r="F36" s="16">
        <v>0.89710449999999997</v>
      </c>
      <c r="G36" s="14">
        <v>24.676861079999998</v>
      </c>
      <c r="H36" s="16">
        <v>0.52534902000000006</v>
      </c>
      <c r="I36" s="14">
        <v>20.451905419999999</v>
      </c>
      <c r="J36" s="16">
        <v>0.56084029999999996</v>
      </c>
      <c r="K36" s="14">
        <v>8.3910783299999991</v>
      </c>
      <c r="L36" s="16">
        <v>0.41894097000000002</v>
      </c>
      <c r="M36" s="14">
        <v>15.668394859999999</v>
      </c>
      <c r="N36" s="16">
        <v>0.62764545000000005</v>
      </c>
      <c r="O36" s="14" t="s">
        <v>582</v>
      </c>
      <c r="P36" s="16" t="s">
        <v>582</v>
      </c>
      <c r="Q36" s="14">
        <v>0</v>
      </c>
      <c r="R36" s="16">
        <v>0</v>
      </c>
      <c r="S36" s="14">
        <v>0</v>
      </c>
      <c r="T36" s="16">
        <v>0</v>
      </c>
      <c r="U36" s="14">
        <v>1.94208341</v>
      </c>
      <c r="V36" s="16">
        <v>0.19716855</v>
      </c>
    </row>
    <row r="37" spans="1:22" x14ac:dyDescent="0.25">
      <c r="A37" s="11" t="s">
        <v>507</v>
      </c>
      <c r="B37" s="13">
        <v>5458</v>
      </c>
      <c r="C37" s="14">
        <f>(104/B37*100)</f>
        <v>1.9054598754122389</v>
      </c>
      <c r="D37" s="15">
        <v>5354</v>
      </c>
      <c r="E37" s="14">
        <v>36.835921620000001</v>
      </c>
      <c r="F37" s="16">
        <v>1.0655571699999999</v>
      </c>
      <c r="G37" s="14">
        <v>31.899110270000001</v>
      </c>
      <c r="H37" s="16">
        <v>0.79683468999999996</v>
      </c>
      <c r="I37" s="14">
        <v>18.306636019999999</v>
      </c>
      <c r="J37" s="16">
        <v>0.64618341000000001</v>
      </c>
      <c r="K37" s="14">
        <v>5.4529440899999999</v>
      </c>
      <c r="L37" s="16">
        <v>0.47549741000000001</v>
      </c>
      <c r="M37" s="14">
        <v>4.2948984299999999</v>
      </c>
      <c r="N37" s="16">
        <v>0.55370171999999995</v>
      </c>
      <c r="O37" s="14" t="s">
        <v>582</v>
      </c>
      <c r="P37" s="16" t="s">
        <v>582</v>
      </c>
      <c r="Q37" s="14">
        <v>0</v>
      </c>
      <c r="R37" s="16">
        <v>0</v>
      </c>
      <c r="S37" s="14">
        <v>0</v>
      </c>
      <c r="T37" s="16">
        <v>0</v>
      </c>
      <c r="U37" s="14">
        <v>3.21048957</v>
      </c>
      <c r="V37" s="16">
        <v>0.36013214999999998</v>
      </c>
    </row>
    <row r="38" spans="1:22" x14ac:dyDescent="0.25">
      <c r="A38" s="11" t="s">
        <v>508</v>
      </c>
      <c r="B38" s="13">
        <v>5860</v>
      </c>
      <c r="C38" s="14">
        <f>(21/B38*100)</f>
        <v>0.35836177474402731</v>
      </c>
      <c r="D38" s="15">
        <v>5839</v>
      </c>
      <c r="E38" s="14">
        <v>32.88783703</v>
      </c>
      <c r="F38" s="16">
        <v>0.83123075999999996</v>
      </c>
      <c r="G38" s="14">
        <v>27.4677784</v>
      </c>
      <c r="H38" s="16">
        <v>0.67284235999999997</v>
      </c>
      <c r="I38" s="14">
        <v>15.706540629999999</v>
      </c>
      <c r="J38" s="16">
        <v>0.67406323999999995</v>
      </c>
      <c r="K38" s="14">
        <v>7.2004815300000002</v>
      </c>
      <c r="L38" s="16">
        <v>0.4611188</v>
      </c>
      <c r="M38" s="14">
        <v>12.181864750000001</v>
      </c>
      <c r="N38" s="16">
        <v>0.92454329000000002</v>
      </c>
      <c r="O38" s="14" t="s">
        <v>582</v>
      </c>
      <c r="P38" s="16" t="s">
        <v>582</v>
      </c>
      <c r="Q38" s="14">
        <v>0</v>
      </c>
      <c r="R38" s="16">
        <v>0</v>
      </c>
      <c r="S38" s="14">
        <v>0</v>
      </c>
      <c r="T38" s="16">
        <v>0</v>
      </c>
      <c r="U38" s="14">
        <v>4.5554976500000004</v>
      </c>
      <c r="V38" s="16">
        <v>0.37046277999999999</v>
      </c>
    </row>
    <row r="39" spans="1:22" x14ac:dyDescent="0.25">
      <c r="A39" s="11" t="s">
        <v>509</v>
      </c>
      <c r="B39" s="13">
        <v>5895</v>
      </c>
      <c r="C39" s="14">
        <f>(33/B39*100)</f>
        <v>0.55979643765903309</v>
      </c>
      <c r="D39" s="15">
        <v>5862</v>
      </c>
      <c r="E39" s="14">
        <v>40.480938389999999</v>
      </c>
      <c r="F39" s="16">
        <v>1.0459387</v>
      </c>
      <c r="G39" s="14">
        <v>25.72499586</v>
      </c>
      <c r="H39" s="16">
        <v>0.85644010999999998</v>
      </c>
      <c r="I39" s="14">
        <v>17.54395869</v>
      </c>
      <c r="J39" s="16">
        <v>0.57461233</v>
      </c>
      <c r="K39" s="14">
        <v>5.1575307700000002</v>
      </c>
      <c r="L39" s="16">
        <v>0.32990818999999999</v>
      </c>
      <c r="M39" s="14">
        <v>8.2770183300000006</v>
      </c>
      <c r="N39" s="16">
        <v>0.6753072</v>
      </c>
      <c r="O39" s="14" t="s">
        <v>582</v>
      </c>
      <c r="P39" s="16" t="s">
        <v>582</v>
      </c>
      <c r="Q39" s="14">
        <v>0</v>
      </c>
      <c r="R39" s="16">
        <v>0</v>
      </c>
      <c r="S39" s="14">
        <v>0</v>
      </c>
      <c r="T39" s="16">
        <v>0</v>
      </c>
      <c r="U39" s="14">
        <v>2.81555796</v>
      </c>
      <c r="V39" s="16">
        <v>0.43821117999999998</v>
      </c>
    </row>
    <row r="40" spans="1:22" x14ac:dyDescent="0.25">
      <c r="A40" s="11" t="s">
        <v>510</v>
      </c>
      <c r="B40" s="13">
        <v>14157</v>
      </c>
      <c r="C40" s="14">
        <f>(376/B40*100)</f>
        <v>2.6559299286572013</v>
      </c>
      <c r="D40" s="15">
        <v>13781</v>
      </c>
      <c r="E40" s="14">
        <v>31.787495419999999</v>
      </c>
      <c r="F40" s="16">
        <v>0.77472865000000002</v>
      </c>
      <c r="G40" s="14">
        <v>28.742078599999999</v>
      </c>
      <c r="H40" s="16">
        <v>0.65459206999999997</v>
      </c>
      <c r="I40" s="14">
        <v>22.298323530000001</v>
      </c>
      <c r="J40" s="16">
        <v>0.70533721999999999</v>
      </c>
      <c r="K40" s="14">
        <v>10.36798097</v>
      </c>
      <c r="L40" s="16">
        <v>0.40731668999999998</v>
      </c>
      <c r="M40" s="14">
        <v>4.7177023599999997</v>
      </c>
      <c r="N40" s="16">
        <v>0.42003907000000001</v>
      </c>
      <c r="O40" s="14" t="s">
        <v>582</v>
      </c>
      <c r="P40" s="16" t="s">
        <v>582</v>
      </c>
      <c r="Q40" s="14">
        <v>0</v>
      </c>
      <c r="R40" s="16">
        <v>0</v>
      </c>
      <c r="S40" s="14">
        <v>0</v>
      </c>
      <c r="T40" s="16">
        <v>0</v>
      </c>
      <c r="U40" s="14">
        <v>2.08641912</v>
      </c>
      <c r="V40" s="16">
        <v>0.20884617999999999</v>
      </c>
    </row>
    <row r="41" spans="1:22" x14ac:dyDescent="0.25">
      <c r="A41" s="11" t="s">
        <v>511</v>
      </c>
      <c r="B41" s="13">
        <v>5712</v>
      </c>
      <c r="C41" s="14">
        <f>(52/B41*100)</f>
        <v>0.9103641456582634</v>
      </c>
      <c r="D41" s="15">
        <v>5660</v>
      </c>
      <c r="E41" s="14">
        <v>38.901541100000003</v>
      </c>
      <c r="F41" s="16">
        <v>0.84295273999999998</v>
      </c>
      <c r="G41" s="14">
        <v>25.16871132</v>
      </c>
      <c r="H41" s="16">
        <v>0.65956504000000005</v>
      </c>
      <c r="I41" s="14">
        <v>19.117412940000001</v>
      </c>
      <c r="J41" s="16">
        <v>0.66607914999999995</v>
      </c>
      <c r="K41" s="14">
        <v>6.9197475300000004</v>
      </c>
      <c r="L41" s="16">
        <v>0.46305285000000002</v>
      </c>
      <c r="M41" s="14">
        <v>8.0682931399999998</v>
      </c>
      <c r="N41" s="16">
        <v>0.77140273999999998</v>
      </c>
      <c r="O41" s="14" t="s">
        <v>582</v>
      </c>
      <c r="P41" s="16" t="s">
        <v>582</v>
      </c>
      <c r="Q41" s="14">
        <v>0</v>
      </c>
      <c r="R41" s="16">
        <v>0</v>
      </c>
      <c r="S41" s="14">
        <v>0</v>
      </c>
      <c r="T41" s="16">
        <v>0</v>
      </c>
      <c r="U41" s="14">
        <v>1.82429398</v>
      </c>
      <c r="V41" s="16">
        <v>0.20506240000000001</v>
      </c>
    </row>
    <row r="42" spans="1:22" x14ac:dyDescent="0.25">
      <c r="A42" s="11" t="s">
        <v>512</v>
      </c>
      <c r="B42" s="13">
        <f>IF(COUNT(B7:B41) &gt; 0, AVERAGE(B7:B41), "\u2014")</f>
        <v>7103.4285714285716</v>
      </c>
      <c r="C42" s="14">
        <f>IF(COUNT(C7:C41) &gt; 0, AVERAGE(C7:C41), "—")</f>
        <v>2.3528088278676633</v>
      </c>
      <c r="D42" s="15">
        <f>IF(COUNT(D7:D41) &gt; 0, AVERAGE(D7:D41), "—")</f>
        <v>6921.8</v>
      </c>
      <c r="E42" s="14">
        <f>IF(COUNT(E7:E41) &gt; 0, AVERAGE(E7:E41), "—")</f>
        <v>31.983875136285711</v>
      </c>
      <c r="F42" s="16">
        <f>IF(COUNT(F7:F41) &gt; 0, SQRT(SUMSQ(F7:F41)/(COUNT(F7:F41)*COUNT(F7:F41)) ), "—")</f>
        <v>0.13938597344900686</v>
      </c>
      <c r="G42" s="14">
        <f>IF(COUNT(G7:G41) &gt; 0, AVERAGE(G7:G41), "—")</f>
        <v>27.869900351428576</v>
      </c>
      <c r="H42" s="16">
        <f>IF(COUNT(H7:H41) &gt; 0, SQRT(SUMSQ(H7:H41)/(COUNT(H7:H41)*COUNT(H7:H41)) ), "—")</f>
        <v>0.11352612388905442</v>
      </c>
      <c r="I42" s="14">
        <f>IF(COUNT(I7:I41) &gt; 0, AVERAGE(I7:I41), "—")</f>
        <v>19.714798277999996</v>
      </c>
      <c r="J42" s="16">
        <f>IF(COUNT(J7:J41) &gt; 0, SQRT(SUMSQ(J7:J41)/(COUNT(J7:J41)*COUNT(J7:J41)) ), "—")</f>
        <v>0.10488131202804067</v>
      </c>
      <c r="K42" s="14">
        <f>IF(COUNT(K7:K41) &gt; 0, AVERAGE(K7:K41), "—")</f>
        <v>7.9316649860000004</v>
      </c>
      <c r="L42" s="16">
        <f>IF(COUNT(L7:L41) &gt; 0, SQRT(SUMSQ(L7:L41)/(COUNT(L7:L41)*COUNT(L7:L41)) ), "—")</f>
        <v>7.7403524255807807E-2</v>
      </c>
      <c r="M42" s="14">
        <f>IF(COUNT(M7:M41) &gt; 0, AVERAGE(M7:M41), "—")</f>
        <v>9.736325035142853</v>
      </c>
      <c r="N42" s="16">
        <f>IF(COUNT(N7:N41) &gt; 0, SQRT(SUMSQ(N7:N41)/(COUNT(N7:N41)*COUNT(N7:N41)) ), "—")</f>
        <v>0.11406840364362499</v>
      </c>
      <c r="O42" s="14" t="str">
        <f>IF(COUNT(O7:O41) &gt; 0, AVERAGE(O7:O41), "—")</f>
        <v>—</v>
      </c>
      <c r="P42" s="16" t="str">
        <f>IF(COUNT(P7:P41) &gt; 0, SQRT(SUMSQ(P7:P41)/(COUNT(P7:P41)*COUNT(P7:P41)) ), "—")</f>
        <v>—</v>
      </c>
      <c r="Q42" s="14">
        <f>IF(COUNT(Q7:Q41) &gt; 0, AVERAGE(Q7:Q41), "—")</f>
        <v>0.29384661114285715</v>
      </c>
      <c r="R42" s="16">
        <f>IF(COUNT(R7:R41) &gt; 0, SQRT(SUMSQ(R7:R41)/(COUNT(R7:R41)*COUNT(R7:R41)) ), "—")</f>
        <v>3.7977922571428568E-2</v>
      </c>
      <c r="S42" s="14">
        <f>IF(COUNT(S7:S41) &gt; 0, AVERAGE(S7:S41), "—")</f>
        <v>0</v>
      </c>
      <c r="T42" s="16">
        <f>IF(COUNT(T7:T41) &gt; 0, SQRT(SUMSQ(T7:T41)/(COUNT(T7:T41)*COUNT(T7:T41)) ), "—")</f>
        <v>0</v>
      </c>
      <c r="U42" s="14">
        <f>IF(COUNT(U7:U41) &gt; 0, AVERAGE(U7:U41), "—")</f>
        <v>2.4695896017142864</v>
      </c>
      <c r="V42" s="16">
        <f>IF(COUNT(V7:V41) &gt; 0, SQRT(SUMSQ(V7:V41)/(COUNT(V7:V41)*COUNT(V7:V41)) ), "—")</f>
        <v>4.6588103008997121E-2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40.244325330000002</v>
      </c>
      <c r="F45" s="16">
        <v>0.90528900999999995</v>
      </c>
      <c r="G45" s="14">
        <v>28.266266160000001</v>
      </c>
      <c r="H45" s="16">
        <v>0.91958819999999997</v>
      </c>
      <c r="I45" s="14">
        <v>17.49754871</v>
      </c>
      <c r="J45" s="16">
        <v>0.58991484999999999</v>
      </c>
      <c r="K45" s="14">
        <v>10.07928165</v>
      </c>
      <c r="L45" s="16">
        <v>0.52533666000000001</v>
      </c>
      <c r="M45" s="14">
        <v>0</v>
      </c>
      <c r="N45" s="16">
        <v>0</v>
      </c>
      <c r="O45" s="14" t="s">
        <v>582</v>
      </c>
      <c r="P45" s="16" t="s">
        <v>582</v>
      </c>
      <c r="Q45" s="14">
        <v>4.3797709999999997E-2</v>
      </c>
      <c r="R45" s="16">
        <v>3.1646590000000002E-2</v>
      </c>
      <c r="S45" s="14">
        <v>0.38637978000000001</v>
      </c>
      <c r="T45" s="16">
        <v>0.11108912999999999</v>
      </c>
      <c r="U45" s="14">
        <v>3.4824006600000001</v>
      </c>
      <c r="V45" s="16">
        <v>0.29120143999999998</v>
      </c>
    </row>
    <row r="46" spans="1:22" x14ac:dyDescent="0.25">
      <c r="A46" s="11" t="s">
        <v>516</v>
      </c>
      <c r="B46" s="13">
        <v>23141</v>
      </c>
      <c r="C46" s="14">
        <f>(1960/B46*100)</f>
        <v>8.4698154790199212</v>
      </c>
      <c r="D46" s="15">
        <v>21181</v>
      </c>
      <c r="E46" s="14">
        <v>34.637274429999998</v>
      </c>
      <c r="F46" s="16">
        <v>0.72038184000000005</v>
      </c>
      <c r="G46" s="14">
        <v>18.75544884</v>
      </c>
      <c r="H46" s="16">
        <v>0.41770305000000002</v>
      </c>
      <c r="I46" s="14">
        <v>12.1926851</v>
      </c>
      <c r="J46" s="16">
        <v>0.33825884000000001</v>
      </c>
      <c r="K46" s="14">
        <v>4.1087431900000002</v>
      </c>
      <c r="L46" s="16">
        <v>0.18308335000000001</v>
      </c>
      <c r="M46" s="14">
        <v>19.878605090000001</v>
      </c>
      <c r="N46" s="16">
        <v>0.72809477</v>
      </c>
      <c r="O46" s="14" t="s">
        <v>582</v>
      </c>
      <c r="P46" s="16" t="s">
        <v>582</v>
      </c>
      <c r="Q46" s="14">
        <v>0</v>
      </c>
      <c r="R46" s="16">
        <v>0</v>
      </c>
      <c r="S46" s="14">
        <v>0</v>
      </c>
      <c r="T46" s="16">
        <v>0</v>
      </c>
      <c r="U46" s="14">
        <v>10.42724336</v>
      </c>
      <c r="V46" s="16">
        <v>0.40938892999999998</v>
      </c>
    </row>
    <row r="47" spans="1:22" x14ac:dyDescent="0.25">
      <c r="A47" s="11" t="s">
        <v>517</v>
      </c>
      <c r="B47" s="13">
        <v>5928</v>
      </c>
      <c r="C47" s="14">
        <f>(267/B47*100)</f>
        <v>4.504048582995952</v>
      </c>
      <c r="D47" s="15">
        <v>5661</v>
      </c>
      <c r="E47" s="14">
        <v>37.040551430000001</v>
      </c>
      <c r="F47" s="16">
        <v>0.75898246000000003</v>
      </c>
      <c r="G47" s="14">
        <v>25.894781529999999</v>
      </c>
      <c r="H47" s="16">
        <v>0.75922241000000001</v>
      </c>
      <c r="I47" s="14">
        <v>16.682818090000001</v>
      </c>
      <c r="J47" s="16">
        <v>0.71850418000000005</v>
      </c>
      <c r="K47" s="14">
        <v>6.3330518900000001</v>
      </c>
      <c r="L47" s="16">
        <v>0.37587076000000003</v>
      </c>
      <c r="M47" s="14">
        <v>8.1522477500000008</v>
      </c>
      <c r="N47" s="16">
        <v>0.67201266999999998</v>
      </c>
      <c r="O47" s="14" t="s">
        <v>582</v>
      </c>
      <c r="P47" s="16" t="s">
        <v>582</v>
      </c>
      <c r="Q47" s="14">
        <v>0</v>
      </c>
      <c r="R47" s="16">
        <v>0</v>
      </c>
      <c r="S47" s="14">
        <v>0</v>
      </c>
      <c r="T47" s="16">
        <v>0</v>
      </c>
      <c r="U47" s="14">
        <v>5.8965493200000001</v>
      </c>
      <c r="V47" s="16">
        <v>0.43714450999999999</v>
      </c>
    </row>
    <row r="48" spans="1:22" x14ac:dyDescent="0.25">
      <c r="A48" s="11" t="s">
        <v>518</v>
      </c>
      <c r="B48" s="13">
        <v>9841</v>
      </c>
      <c r="C48" s="14">
        <f>(8/B48*100)</f>
        <v>8.1292551569962401E-2</v>
      </c>
      <c r="D48" s="15">
        <v>9833</v>
      </c>
      <c r="E48" s="14">
        <v>38.196647300000002</v>
      </c>
      <c r="F48" s="16">
        <v>0.89838678999999999</v>
      </c>
      <c r="G48" s="14">
        <v>27.479765260000001</v>
      </c>
      <c r="H48" s="16">
        <v>0.58754677</v>
      </c>
      <c r="I48" s="14">
        <v>22.00070685</v>
      </c>
      <c r="J48" s="16">
        <v>0.66697492999999997</v>
      </c>
      <c r="K48" s="14">
        <v>5.3084284500000001</v>
      </c>
      <c r="L48" s="16">
        <v>0.35476769000000002</v>
      </c>
      <c r="M48" s="14">
        <v>6.4106562299999998</v>
      </c>
      <c r="N48" s="16">
        <v>0.70624670000000001</v>
      </c>
      <c r="O48" s="14" t="s">
        <v>582</v>
      </c>
      <c r="P48" s="16" t="s">
        <v>582</v>
      </c>
      <c r="Q48" s="14">
        <v>0</v>
      </c>
      <c r="R48" s="16">
        <v>0</v>
      </c>
      <c r="S48" s="14">
        <v>0</v>
      </c>
      <c r="T48" s="16">
        <v>0</v>
      </c>
      <c r="U48" s="14">
        <v>0.60379590999999999</v>
      </c>
      <c r="V48" s="16">
        <v>8.8076139999999997E-2</v>
      </c>
    </row>
    <row r="49" spans="1:22" x14ac:dyDescent="0.25">
      <c r="A49" s="11" t="s">
        <v>519</v>
      </c>
      <c r="B49" s="13">
        <v>6349</v>
      </c>
      <c r="C49" s="14">
        <f>(56/B49*100)</f>
        <v>0.88202866593164275</v>
      </c>
      <c r="D49" s="15">
        <v>6293</v>
      </c>
      <c r="E49" s="14">
        <v>47.031882160000002</v>
      </c>
      <c r="F49" s="16">
        <v>0.85857026999999997</v>
      </c>
      <c r="G49" s="14">
        <v>27.012179880000001</v>
      </c>
      <c r="H49" s="16">
        <v>0.62009396999999999</v>
      </c>
      <c r="I49" s="14">
        <v>17.987776650000001</v>
      </c>
      <c r="J49" s="16">
        <v>0.67489231000000005</v>
      </c>
      <c r="K49" s="14">
        <v>5.0239247599999999</v>
      </c>
      <c r="L49" s="16">
        <v>0.35045062999999999</v>
      </c>
      <c r="M49" s="14">
        <v>0</v>
      </c>
      <c r="N49" s="16">
        <v>0</v>
      </c>
      <c r="O49" s="14" t="s">
        <v>582</v>
      </c>
      <c r="P49" s="16" t="s">
        <v>582</v>
      </c>
      <c r="Q49" s="14">
        <v>0</v>
      </c>
      <c r="R49" s="16">
        <v>0</v>
      </c>
      <c r="S49" s="14">
        <v>1.078342E-2</v>
      </c>
      <c r="T49" s="16">
        <v>9.9478099999999996E-3</v>
      </c>
      <c r="U49" s="14">
        <v>2.9334531300000002</v>
      </c>
      <c r="V49" s="16">
        <v>0.34831529999999999</v>
      </c>
    </row>
    <row r="50" spans="1:22" x14ac:dyDescent="0.25">
      <c r="A50" s="11" t="s">
        <v>520</v>
      </c>
      <c r="B50" s="13">
        <v>11795</v>
      </c>
      <c r="C50" s="14">
        <f>(294/B50*100)</f>
        <v>2.4925816023738872</v>
      </c>
      <c r="D50" s="15">
        <v>11501</v>
      </c>
      <c r="E50" s="14">
        <v>45.340692670000003</v>
      </c>
      <c r="F50" s="16">
        <v>0.77846272000000005</v>
      </c>
      <c r="G50" s="14">
        <v>26.617314100000002</v>
      </c>
      <c r="H50" s="16">
        <v>0.56762939000000001</v>
      </c>
      <c r="I50" s="14">
        <v>18.197432389999999</v>
      </c>
      <c r="J50" s="16">
        <v>0.62216528999999998</v>
      </c>
      <c r="K50" s="14">
        <v>3.83780213</v>
      </c>
      <c r="L50" s="16">
        <v>0.27551120000000001</v>
      </c>
      <c r="M50" s="14">
        <v>3.5770112900000002</v>
      </c>
      <c r="N50" s="16">
        <v>0.29981073000000003</v>
      </c>
      <c r="O50" s="14" t="s">
        <v>582</v>
      </c>
      <c r="P50" s="16" t="s">
        <v>582</v>
      </c>
      <c r="Q50" s="14">
        <v>0</v>
      </c>
      <c r="R50" s="16">
        <v>0</v>
      </c>
      <c r="S50" s="14">
        <v>0</v>
      </c>
      <c r="T50" s="16">
        <v>0</v>
      </c>
      <c r="U50" s="14">
        <v>2.42974742</v>
      </c>
      <c r="V50" s="16">
        <v>0.23327874000000001</v>
      </c>
    </row>
    <row r="51" spans="1:22" x14ac:dyDescent="0.25">
      <c r="A51" s="11" t="s">
        <v>521</v>
      </c>
      <c r="B51" s="13">
        <v>6866</v>
      </c>
      <c r="C51" s="14">
        <f>(119/B51*100)</f>
        <v>1.7331779784445092</v>
      </c>
      <c r="D51" s="15">
        <v>6747</v>
      </c>
      <c r="E51" s="14">
        <v>44.702131029999997</v>
      </c>
      <c r="F51" s="16">
        <v>0.80329631999999995</v>
      </c>
      <c r="G51" s="14">
        <v>24.80857825</v>
      </c>
      <c r="H51" s="16">
        <v>0.60539790999999998</v>
      </c>
      <c r="I51" s="14">
        <v>15.573432820000001</v>
      </c>
      <c r="J51" s="16">
        <v>0.47437921999999999</v>
      </c>
      <c r="K51" s="14">
        <v>5.1623172799999999</v>
      </c>
      <c r="L51" s="16">
        <v>0.36750175000000002</v>
      </c>
      <c r="M51" s="14">
        <v>5.7850142199999999</v>
      </c>
      <c r="N51" s="16">
        <v>0.53432917999999996</v>
      </c>
      <c r="O51" s="14" t="s">
        <v>582</v>
      </c>
      <c r="P51" s="16" t="s">
        <v>582</v>
      </c>
      <c r="Q51" s="14">
        <v>0</v>
      </c>
      <c r="R51" s="16">
        <v>0</v>
      </c>
      <c r="S51" s="14">
        <v>0</v>
      </c>
      <c r="T51" s="16">
        <v>0</v>
      </c>
      <c r="U51" s="14">
        <v>3.9685264199999999</v>
      </c>
      <c r="V51" s="16">
        <v>0.33707775000000001</v>
      </c>
    </row>
    <row r="52" spans="1:22" x14ac:dyDescent="0.25">
      <c r="A52" s="11" t="s">
        <v>522</v>
      </c>
      <c r="B52" s="13">
        <v>5809</v>
      </c>
      <c r="C52" s="14">
        <f>(90/B52*100)</f>
        <v>1.5493200206576003</v>
      </c>
      <c r="D52" s="15">
        <v>5719</v>
      </c>
      <c r="E52" s="14">
        <v>29.264482520000001</v>
      </c>
      <c r="F52" s="16">
        <v>0.92000917000000004</v>
      </c>
      <c r="G52" s="14">
        <v>28.090239019999999</v>
      </c>
      <c r="H52" s="16">
        <v>0.68593139000000003</v>
      </c>
      <c r="I52" s="14">
        <v>22.19130814</v>
      </c>
      <c r="J52" s="16">
        <v>0.63973374000000005</v>
      </c>
      <c r="K52" s="14">
        <v>7.95289717</v>
      </c>
      <c r="L52" s="16">
        <v>0.44899157000000001</v>
      </c>
      <c r="M52" s="14">
        <v>9.9100144599999993</v>
      </c>
      <c r="N52" s="16">
        <v>0.63405608999999996</v>
      </c>
      <c r="O52" s="14" t="s">
        <v>582</v>
      </c>
      <c r="P52" s="16" t="s">
        <v>582</v>
      </c>
      <c r="Q52" s="14">
        <v>0</v>
      </c>
      <c r="R52" s="16">
        <v>0</v>
      </c>
      <c r="S52" s="14">
        <v>0</v>
      </c>
      <c r="T52" s="16">
        <v>0</v>
      </c>
      <c r="U52" s="14">
        <v>2.5910586800000002</v>
      </c>
      <c r="V52" s="16">
        <v>0.2273876</v>
      </c>
    </row>
    <row r="53" spans="1:22" x14ac:dyDescent="0.25">
      <c r="A53" s="11" t="s">
        <v>523</v>
      </c>
      <c r="B53" s="13">
        <v>5571</v>
      </c>
      <c r="C53" s="14">
        <f>(100/B53*100)</f>
        <v>1.7950098725542991</v>
      </c>
      <c r="D53" s="15">
        <v>5471</v>
      </c>
      <c r="E53" s="14">
        <v>33.940930270000003</v>
      </c>
      <c r="F53" s="16">
        <v>0.64698754000000003</v>
      </c>
      <c r="G53" s="14">
        <v>27.75917935</v>
      </c>
      <c r="H53" s="16">
        <v>0.64067969000000002</v>
      </c>
      <c r="I53" s="14">
        <v>19.937568200000001</v>
      </c>
      <c r="J53" s="16">
        <v>0.57250639999999997</v>
      </c>
      <c r="K53" s="14">
        <v>7.3096610499999999</v>
      </c>
      <c r="L53" s="16">
        <v>0.35699637000000001</v>
      </c>
      <c r="M53" s="14">
        <v>7.8580429499999997</v>
      </c>
      <c r="N53" s="16">
        <v>0.39299313000000002</v>
      </c>
      <c r="O53" s="14" t="s">
        <v>582</v>
      </c>
      <c r="P53" s="16" t="s">
        <v>582</v>
      </c>
      <c r="Q53" s="14">
        <v>0</v>
      </c>
      <c r="R53" s="16">
        <v>0</v>
      </c>
      <c r="S53" s="14">
        <v>0</v>
      </c>
      <c r="T53" s="16">
        <v>0</v>
      </c>
      <c r="U53" s="14">
        <v>3.19461818</v>
      </c>
      <c r="V53" s="16">
        <v>0.22360012000000001</v>
      </c>
    </row>
    <row r="54" spans="1:22" x14ac:dyDescent="0.25">
      <c r="A54" s="11" t="s">
        <v>524</v>
      </c>
      <c r="B54" s="13">
        <v>4740</v>
      </c>
      <c r="C54" s="14">
        <f>(336/B54*100)</f>
        <v>7.0886075949367093</v>
      </c>
      <c r="D54" s="15">
        <v>4404</v>
      </c>
      <c r="E54" s="14">
        <v>55.067551420000001</v>
      </c>
      <c r="F54" s="16">
        <v>1.14782896</v>
      </c>
      <c r="G54" s="14">
        <v>18.26356153</v>
      </c>
      <c r="H54" s="16">
        <v>0.70912094000000003</v>
      </c>
      <c r="I54" s="14">
        <v>9.3393018600000008</v>
      </c>
      <c r="J54" s="16">
        <v>0.53678831999999999</v>
      </c>
      <c r="K54" s="14">
        <v>2.5273262500000002</v>
      </c>
      <c r="L54" s="16">
        <v>0.31594008000000001</v>
      </c>
      <c r="M54" s="14">
        <v>6.6423718000000003</v>
      </c>
      <c r="N54" s="16">
        <v>0.69984645000000001</v>
      </c>
      <c r="O54" s="14" t="s">
        <v>582</v>
      </c>
      <c r="P54" s="16" t="s">
        <v>582</v>
      </c>
      <c r="Q54" s="14">
        <v>0</v>
      </c>
      <c r="R54" s="16">
        <v>0</v>
      </c>
      <c r="S54" s="14">
        <v>0</v>
      </c>
      <c r="T54" s="16">
        <v>0</v>
      </c>
      <c r="U54" s="14">
        <v>8.1598871499999994</v>
      </c>
      <c r="V54" s="16">
        <v>0.66475996000000004</v>
      </c>
    </row>
    <row r="55" spans="1:22" x14ac:dyDescent="0.25">
      <c r="A55" s="11" t="s">
        <v>525</v>
      </c>
      <c r="B55" s="13">
        <v>5316</v>
      </c>
      <c r="C55" s="14">
        <f>(22/B55*100)</f>
        <v>0.41384499623777277</v>
      </c>
      <c r="D55" s="15">
        <v>5294</v>
      </c>
      <c r="E55" s="14">
        <v>65.398131230000004</v>
      </c>
      <c r="F55" s="16">
        <v>0.83658909999999997</v>
      </c>
      <c r="G55" s="14">
        <v>20.48483804</v>
      </c>
      <c r="H55" s="16">
        <v>0.67718668999999998</v>
      </c>
      <c r="I55" s="14">
        <v>9.6249817600000007</v>
      </c>
      <c r="J55" s="16">
        <v>0.48794591999999998</v>
      </c>
      <c r="K55" s="14">
        <v>2.1733393699999999</v>
      </c>
      <c r="L55" s="16">
        <v>0.22329230999999999</v>
      </c>
      <c r="M55" s="14">
        <v>0</v>
      </c>
      <c r="N55" s="16">
        <v>0</v>
      </c>
      <c r="O55" s="14" t="s">
        <v>582</v>
      </c>
      <c r="P55" s="16" t="s">
        <v>582</v>
      </c>
      <c r="Q55" s="14">
        <v>0</v>
      </c>
      <c r="R55" s="16">
        <v>0</v>
      </c>
      <c r="S55" s="14">
        <v>0.24945777</v>
      </c>
      <c r="T55" s="16">
        <v>7.2223090000000004E-2</v>
      </c>
      <c r="U55" s="14">
        <v>2.0692518199999999</v>
      </c>
      <c r="V55" s="16">
        <v>0.233654</v>
      </c>
    </row>
    <row r="56" spans="1:22" x14ac:dyDescent="0.25">
      <c r="A56" s="11" t="s">
        <v>526</v>
      </c>
      <c r="B56" s="13">
        <v>5359</v>
      </c>
      <c r="C56" s="14">
        <f>(77/B56*100)</f>
        <v>1.4368352304534429</v>
      </c>
      <c r="D56" s="15">
        <v>5282</v>
      </c>
      <c r="E56" s="14">
        <v>20.081824090000001</v>
      </c>
      <c r="F56" s="16">
        <v>0.63148152999999996</v>
      </c>
      <c r="G56" s="14">
        <v>30.855372249999999</v>
      </c>
      <c r="H56" s="16">
        <v>0.72429854000000005</v>
      </c>
      <c r="I56" s="14">
        <v>17.70195975</v>
      </c>
      <c r="J56" s="16">
        <v>0.61358652999999996</v>
      </c>
      <c r="K56" s="14">
        <v>2.7537718099999999</v>
      </c>
      <c r="L56" s="16">
        <v>0.26489837999999999</v>
      </c>
      <c r="M56" s="14">
        <v>27.760170609999999</v>
      </c>
      <c r="N56" s="16">
        <v>0.78547328999999999</v>
      </c>
      <c r="O56" s="14" t="s">
        <v>582</v>
      </c>
      <c r="P56" s="16" t="s">
        <v>582</v>
      </c>
      <c r="Q56" s="14">
        <v>0</v>
      </c>
      <c r="R56" s="16">
        <v>0</v>
      </c>
      <c r="S56" s="14">
        <v>0</v>
      </c>
      <c r="T56" s="16">
        <v>0</v>
      </c>
      <c r="U56" s="14">
        <v>0.84690149000000003</v>
      </c>
      <c r="V56" s="16">
        <v>0.13200738000000001</v>
      </c>
    </row>
    <row r="57" spans="1:22" x14ac:dyDescent="0.25">
      <c r="A57" s="11" t="s">
        <v>527</v>
      </c>
      <c r="B57" s="13">
        <v>6513</v>
      </c>
      <c r="C57" s="14">
        <f>(0/B57*100)</f>
        <v>0</v>
      </c>
      <c r="D57" s="15">
        <v>6513</v>
      </c>
      <c r="E57" s="14">
        <v>48.693247200000002</v>
      </c>
      <c r="F57" s="16">
        <v>1.06149004</v>
      </c>
      <c r="G57" s="14">
        <v>27.220921109999999</v>
      </c>
      <c r="H57" s="16">
        <v>0.79542009999999996</v>
      </c>
      <c r="I57" s="14">
        <v>19.023791469999999</v>
      </c>
      <c r="J57" s="16">
        <v>0.74776253999999998</v>
      </c>
      <c r="K57" s="14">
        <v>2.2514504500000001</v>
      </c>
      <c r="L57" s="16">
        <v>0.24037156000000001</v>
      </c>
      <c r="M57" s="14">
        <v>0</v>
      </c>
      <c r="N57" s="16">
        <v>0</v>
      </c>
      <c r="O57" s="14" t="s">
        <v>582</v>
      </c>
      <c r="P57" s="16" t="s">
        <v>582</v>
      </c>
      <c r="Q57" s="14">
        <v>0</v>
      </c>
      <c r="R57" s="16">
        <v>0</v>
      </c>
      <c r="S57" s="14">
        <v>3.595491E-2</v>
      </c>
      <c r="T57" s="16">
        <v>3.5725300000000001E-2</v>
      </c>
      <c r="U57" s="14">
        <v>2.7746348599999999</v>
      </c>
      <c r="V57" s="16">
        <v>0.51111322999999997</v>
      </c>
    </row>
    <row r="58" spans="1:22" x14ac:dyDescent="0.25">
      <c r="A58" s="11" t="s">
        <v>528</v>
      </c>
      <c r="B58" s="13">
        <v>7267</v>
      </c>
      <c r="C58" s="14">
        <f>(10/B58*100)</f>
        <v>0.13760836658868861</v>
      </c>
      <c r="D58" s="15">
        <v>7257</v>
      </c>
      <c r="E58" s="14">
        <v>45.795414039999997</v>
      </c>
      <c r="F58" s="16">
        <v>1.0088395299999999</v>
      </c>
      <c r="G58" s="14">
        <v>27.784625649999999</v>
      </c>
      <c r="H58" s="16">
        <v>0.61621424999999996</v>
      </c>
      <c r="I58" s="14">
        <v>14.90300746</v>
      </c>
      <c r="J58" s="16">
        <v>0.61041840000000003</v>
      </c>
      <c r="K58" s="14">
        <v>7.5395022200000001</v>
      </c>
      <c r="L58" s="16">
        <v>0.48743662999999998</v>
      </c>
      <c r="M58" s="14">
        <v>0</v>
      </c>
      <c r="N58" s="16">
        <v>0</v>
      </c>
      <c r="O58" s="14" t="s">
        <v>582</v>
      </c>
      <c r="P58" s="16" t="s">
        <v>582</v>
      </c>
      <c r="Q58" s="14">
        <v>0</v>
      </c>
      <c r="R58" s="16">
        <v>0</v>
      </c>
      <c r="S58" s="14">
        <v>0.65276984000000005</v>
      </c>
      <c r="T58" s="16">
        <v>0.11081884</v>
      </c>
      <c r="U58" s="14">
        <v>3.3246807899999999</v>
      </c>
      <c r="V58" s="16">
        <v>0.53036258999999997</v>
      </c>
    </row>
    <row r="59" spans="1:22" x14ac:dyDescent="0.25">
      <c r="A59" s="11" t="s">
        <v>529</v>
      </c>
      <c r="B59" s="13">
        <v>4826</v>
      </c>
      <c r="C59" s="14">
        <f>(26/B59*100)</f>
        <v>0.53874844591794446</v>
      </c>
      <c r="D59" s="15">
        <v>4800</v>
      </c>
      <c r="E59" s="14">
        <v>66.088175879999994</v>
      </c>
      <c r="F59" s="16">
        <v>0.79430230000000002</v>
      </c>
      <c r="G59" s="14">
        <v>19.039106589999999</v>
      </c>
      <c r="H59" s="16">
        <v>0.71235853999999998</v>
      </c>
      <c r="I59" s="14">
        <v>9.5542567199999997</v>
      </c>
      <c r="J59" s="16">
        <v>0.50067795999999998</v>
      </c>
      <c r="K59" s="14">
        <v>2.7243814099999999</v>
      </c>
      <c r="L59" s="16">
        <v>0.29383084999999998</v>
      </c>
      <c r="M59" s="14">
        <v>0</v>
      </c>
      <c r="N59" s="16">
        <v>0</v>
      </c>
      <c r="O59" s="14" t="s">
        <v>582</v>
      </c>
      <c r="P59" s="16" t="s">
        <v>582</v>
      </c>
      <c r="Q59" s="14">
        <v>4.0145989999999999E-2</v>
      </c>
      <c r="R59" s="16">
        <v>5.6332E-2</v>
      </c>
      <c r="S59" s="14">
        <v>0.36872667999999997</v>
      </c>
      <c r="T59" s="16">
        <v>9.5748689999999997E-2</v>
      </c>
      <c r="U59" s="14">
        <v>2.18520673</v>
      </c>
      <c r="V59" s="16">
        <v>0.24034142999999999</v>
      </c>
    </row>
    <row r="60" spans="1:22" x14ac:dyDescent="0.25">
      <c r="A60" s="11" t="s">
        <v>530</v>
      </c>
      <c r="B60" s="13">
        <v>4546</v>
      </c>
      <c r="C60" s="14">
        <f>(15/B60*100)</f>
        <v>0.32996040475142985</v>
      </c>
      <c r="D60" s="15">
        <v>4531</v>
      </c>
      <c r="E60" s="14">
        <v>47.355466399999997</v>
      </c>
      <c r="F60" s="16">
        <v>1.3312012099999999</v>
      </c>
      <c r="G60" s="14">
        <v>26.407156480000001</v>
      </c>
      <c r="H60" s="16">
        <v>0.86754434999999996</v>
      </c>
      <c r="I60" s="14">
        <v>17.533033190000001</v>
      </c>
      <c r="J60" s="16">
        <v>0.90800550000000002</v>
      </c>
      <c r="K60" s="14">
        <v>5.6667896100000004</v>
      </c>
      <c r="L60" s="16">
        <v>0.43514528000000002</v>
      </c>
      <c r="M60" s="14">
        <v>0</v>
      </c>
      <c r="N60" s="16">
        <v>0</v>
      </c>
      <c r="O60" s="14" t="s">
        <v>582</v>
      </c>
      <c r="P60" s="16" t="s">
        <v>582</v>
      </c>
      <c r="Q60" s="14">
        <v>0</v>
      </c>
      <c r="R60" s="16">
        <v>0</v>
      </c>
      <c r="S60" s="14">
        <v>0.45686722000000002</v>
      </c>
      <c r="T60" s="16">
        <v>0.12513357999999999</v>
      </c>
      <c r="U60" s="14">
        <v>2.5806871</v>
      </c>
      <c r="V60" s="16">
        <v>0.45418733</v>
      </c>
    </row>
    <row r="61" spans="1:22" x14ac:dyDescent="0.25">
      <c r="A61" s="11" t="s">
        <v>531</v>
      </c>
      <c r="B61" s="13">
        <v>6525</v>
      </c>
      <c r="C61" s="14">
        <f>(157/B61*100)</f>
        <v>2.4061302681992336</v>
      </c>
      <c r="D61" s="15">
        <v>6368</v>
      </c>
      <c r="E61" s="14">
        <v>35.445886870000002</v>
      </c>
      <c r="F61" s="16">
        <v>0.77088188000000002</v>
      </c>
      <c r="G61" s="14">
        <v>29.086200080000001</v>
      </c>
      <c r="H61" s="16">
        <v>0.70222258000000004</v>
      </c>
      <c r="I61" s="14">
        <v>21.361567399999998</v>
      </c>
      <c r="J61" s="16">
        <v>0.53417031000000004</v>
      </c>
      <c r="K61" s="14">
        <v>7.4078173899999999</v>
      </c>
      <c r="L61" s="16">
        <v>0.34204802000000001</v>
      </c>
      <c r="M61" s="14">
        <v>4.8527814600000001</v>
      </c>
      <c r="N61" s="16">
        <v>0.40836127</v>
      </c>
      <c r="O61" s="14" t="s">
        <v>582</v>
      </c>
      <c r="P61" s="16" t="s">
        <v>582</v>
      </c>
      <c r="Q61" s="14">
        <v>0</v>
      </c>
      <c r="R61" s="16">
        <v>0</v>
      </c>
      <c r="S61" s="14">
        <v>0</v>
      </c>
      <c r="T61" s="16">
        <v>0</v>
      </c>
      <c r="U61" s="14">
        <v>1.84574682</v>
      </c>
      <c r="V61" s="16">
        <v>0.23533362999999999</v>
      </c>
    </row>
    <row r="62" spans="1:22" x14ac:dyDescent="0.25">
      <c r="A62" s="11" t="s">
        <v>532</v>
      </c>
      <c r="B62" s="13">
        <v>4476</v>
      </c>
      <c r="C62" s="14">
        <f>(3/B62*100)</f>
        <v>6.7024128686327081E-2</v>
      </c>
      <c r="D62" s="15">
        <v>4473</v>
      </c>
      <c r="E62" s="14">
        <v>24.619711280000001</v>
      </c>
      <c r="F62" s="16">
        <v>0.59340530000000002</v>
      </c>
      <c r="G62" s="14">
        <v>32.971557449999999</v>
      </c>
      <c r="H62" s="16">
        <v>0.71603309999999998</v>
      </c>
      <c r="I62" s="14">
        <v>25.991587979999998</v>
      </c>
      <c r="J62" s="16">
        <v>0.66876029999999997</v>
      </c>
      <c r="K62" s="14">
        <v>4.2244020999999998</v>
      </c>
      <c r="L62" s="16">
        <v>0.24261102000000001</v>
      </c>
      <c r="M62" s="14">
        <v>11.675766530000001</v>
      </c>
      <c r="N62" s="16">
        <v>0.40366419999999997</v>
      </c>
      <c r="O62" s="14" t="s">
        <v>582</v>
      </c>
      <c r="P62" s="16" t="s">
        <v>582</v>
      </c>
      <c r="Q62" s="14">
        <v>0</v>
      </c>
      <c r="R62" s="16">
        <v>0</v>
      </c>
      <c r="S62" s="14">
        <v>0</v>
      </c>
      <c r="T62" s="16">
        <v>0</v>
      </c>
      <c r="U62" s="14">
        <v>0.51697466000000003</v>
      </c>
      <c r="V62" s="16">
        <v>0.10701608999999999</v>
      </c>
    </row>
    <row r="63" spans="1:22" x14ac:dyDescent="0.25">
      <c r="A63" s="11" t="s">
        <v>533</v>
      </c>
      <c r="B63" s="13">
        <v>5324</v>
      </c>
      <c r="C63" s="14">
        <f>(13/B63*100)</f>
        <v>0.24417731029301279</v>
      </c>
      <c r="D63" s="15">
        <v>5311</v>
      </c>
      <c r="E63" s="14">
        <v>49.799265040000002</v>
      </c>
      <c r="F63" s="16">
        <v>0.80716288999999997</v>
      </c>
      <c r="G63" s="14">
        <v>23.53891415</v>
      </c>
      <c r="H63" s="16">
        <v>0.66429187000000001</v>
      </c>
      <c r="I63" s="14">
        <v>15.777984</v>
      </c>
      <c r="J63" s="16">
        <v>0.54941989000000002</v>
      </c>
      <c r="K63" s="14">
        <v>4.2387252200000001</v>
      </c>
      <c r="L63" s="16">
        <v>0.25138485999999999</v>
      </c>
      <c r="M63" s="14">
        <v>0</v>
      </c>
      <c r="N63" s="16">
        <v>0</v>
      </c>
      <c r="O63" s="14" t="s">
        <v>582</v>
      </c>
      <c r="P63" s="16" t="s">
        <v>582</v>
      </c>
      <c r="Q63" s="14">
        <v>0</v>
      </c>
      <c r="R63" s="16">
        <v>0</v>
      </c>
      <c r="S63" s="14">
        <v>0.14942393000000001</v>
      </c>
      <c r="T63" s="16">
        <v>6.0414740000000001E-2</v>
      </c>
      <c r="U63" s="14">
        <v>6.4956876499999998</v>
      </c>
      <c r="V63" s="16">
        <v>0.35335074999999999</v>
      </c>
    </row>
    <row r="64" spans="1:22" x14ac:dyDescent="0.25">
      <c r="A64" s="11" t="s">
        <v>534</v>
      </c>
      <c r="B64" s="13">
        <v>3634</v>
      </c>
      <c r="C64" s="14">
        <f>(3/B64*100)</f>
        <v>8.2553659878921298E-2</v>
      </c>
      <c r="D64" s="15">
        <v>3631</v>
      </c>
      <c r="E64" s="14">
        <v>38.862239119999998</v>
      </c>
      <c r="F64" s="16">
        <v>0.82285386999999999</v>
      </c>
      <c r="G64" s="14">
        <v>31.313554100000001</v>
      </c>
      <c r="H64" s="16">
        <v>0.73769993</v>
      </c>
      <c r="I64" s="14">
        <v>18.65009513</v>
      </c>
      <c r="J64" s="16">
        <v>0.67638049</v>
      </c>
      <c r="K64" s="14">
        <v>7.7618824000000002</v>
      </c>
      <c r="L64" s="16">
        <v>0.48912788000000001</v>
      </c>
      <c r="M64" s="14">
        <v>0</v>
      </c>
      <c r="N64" s="16">
        <v>0</v>
      </c>
      <c r="O64" s="14" t="s">
        <v>582</v>
      </c>
      <c r="P64" s="16" t="s">
        <v>582</v>
      </c>
      <c r="Q64" s="14">
        <v>0</v>
      </c>
      <c r="R64" s="16">
        <v>0</v>
      </c>
      <c r="S64" s="14">
        <v>6.3580750000000005E-2</v>
      </c>
      <c r="T64" s="16">
        <v>4.5475950000000001E-2</v>
      </c>
      <c r="U64" s="14">
        <v>3.34864849</v>
      </c>
      <c r="V64" s="16">
        <v>0.29616811999999998</v>
      </c>
    </row>
    <row r="65" spans="1:22" x14ac:dyDescent="0.25">
      <c r="A65" s="11" t="s">
        <v>535</v>
      </c>
      <c r="B65" s="13">
        <v>5325</v>
      </c>
      <c r="C65" s="14">
        <f>(14/B65*100)</f>
        <v>0.26291079812206569</v>
      </c>
      <c r="D65" s="15">
        <v>5311</v>
      </c>
      <c r="E65" s="14">
        <v>63.493333720000003</v>
      </c>
      <c r="F65" s="16">
        <v>0.81993236000000003</v>
      </c>
      <c r="G65" s="14">
        <v>21.893434070000001</v>
      </c>
      <c r="H65" s="16">
        <v>0.61635245999999999</v>
      </c>
      <c r="I65" s="14">
        <v>10.976804319999999</v>
      </c>
      <c r="J65" s="16">
        <v>0.49813435</v>
      </c>
      <c r="K65" s="14">
        <v>1.26234398</v>
      </c>
      <c r="L65" s="16">
        <v>0.16632411</v>
      </c>
      <c r="M65" s="14">
        <v>0</v>
      </c>
      <c r="N65" s="16">
        <v>0</v>
      </c>
      <c r="O65" s="14" t="s">
        <v>582</v>
      </c>
      <c r="P65" s="16" t="s">
        <v>582</v>
      </c>
      <c r="Q65" s="14">
        <v>0.14263764000000001</v>
      </c>
      <c r="R65" s="16">
        <v>4.6050849999999997E-2</v>
      </c>
      <c r="S65" s="14">
        <v>0</v>
      </c>
      <c r="T65" s="16">
        <v>0</v>
      </c>
      <c r="U65" s="14">
        <v>2.2314462700000002</v>
      </c>
      <c r="V65" s="16">
        <v>0.24325232999999999</v>
      </c>
    </row>
    <row r="66" spans="1:22" x14ac:dyDescent="0.25">
      <c r="A66" s="11" t="s">
        <v>536</v>
      </c>
      <c r="B66" s="13">
        <v>5665</v>
      </c>
      <c r="C66" s="14">
        <f>(83/B66*100)</f>
        <v>1.4651368049426301</v>
      </c>
      <c r="D66" s="15">
        <v>5582</v>
      </c>
      <c r="E66" s="14">
        <v>33.774567740000002</v>
      </c>
      <c r="F66" s="16">
        <v>0.55165818</v>
      </c>
      <c r="G66" s="14">
        <v>23.854267329999999</v>
      </c>
      <c r="H66" s="16">
        <v>0.58334028999999998</v>
      </c>
      <c r="I66" s="14">
        <v>17.38972528</v>
      </c>
      <c r="J66" s="16">
        <v>0.50462286000000001</v>
      </c>
      <c r="K66" s="14">
        <v>7.56041717</v>
      </c>
      <c r="L66" s="16">
        <v>0.37419586999999999</v>
      </c>
      <c r="M66" s="14">
        <v>11.13758953</v>
      </c>
      <c r="N66" s="16">
        <v>0.36754807</v>
      </c>
      <c r="O66" s="14" t="s">
        <v>582</v>
      </c>
      <c r="P66" s="16" t="s">
        <v>582</v>
      </c>
      <c r="Q66" s="14">
        <v>0</v>
      </c>
      <c r="R66" s="16">
        <v>0</v>
      </c>
      <c r="S66" s="14">
        <v>0</v>
      </c>
      <c r="T66" s="16">
        <v>0</v>
      </c>
      <c r="U66" s="14">
        <v>6.2834329599999998</v>
      </c>
      <c r="V66" s="16">
        <v>0.26837206000000002</v>
      </c>
    </row>
    <row r="67" spans="1:22" x14ac:dyDescent="0.25">
      <c r="A67" s="11" t="s">
        <v>537</v>
      </c>
      <c r="B67" s="13">
        <v>6971</v>
      </c>
      <c r="C67" s="14">
        <f>(607/B67*100)</f>
        <v>8.7075025104002286</v>
      </c>
      <c r="D67" s="15">
        <v>6364</v>
      </c>
      <c r="E67" s="14">
        <v>50.119418959999997</v>
      </c>
      <c r="F67" s="16">
        <v>0.86049038</v>
      </c>
      <c r="G67" s="14">
        <v>26.228687579999999</v>
      </c>
      <c r="H67" s="16">
        <v>0.64793924000000003</v>
      </c>
      <c r="I67" s="14">
        <v>13.77140144</v>
      </c>
      <c r="J67" s="16">
        <v>0.56052389000000002</v>
      </c>
      <c r="K67" s="14">
        <v>1.9715504399999999</v>
      </c>
      <c r="L67" s="16">
        <v>0.19963681999999999</v>
      </c>
      <c r="M67" s="14">
        <v>5.4554174499999997</v>
      </c>
      <c r="N67" s="16">
        <v>0.45278626</v>
      </c>
      <c r="O67" s="14" t="s">
        <v>582</v>
      </c>
      <c r="P67" s="16" t="s">
        <v>582</v>
      </c>
      <c r="Q67" s="14">
        <v>0</v>
      </c>
      <c r="R67" s="16">
        <v>0</v>
      </c>
      <c r="S67" s="14">
        <v>0</v>
      </c>
      <c r="T67" s="16">
        <v>0</v>
      </c>
      <c r="U67" s="14">
        <v>2.4535241299999999</v>
      </c>
      <c r="V67" s="16">
        <v>0.24255193999999999</v>
      </c>
    </row>
    <row r="68" spans="1:22" x14ac:dyDescent="0.25">
      <c r="A68" s="11" t="s">
        <v>538</v>
      </c>
      <c r="B68" s="13">
        <v>12083</v>
      </c>
      <c r="C68" s="14">
        <f>(31/B68*100)</f>
        <v>0.2565588016221137</v>
      </c>
      <c r="D68" s="15">
        <v>12052</v>
      </c>
      <c r="E68" s="14">
        <v>32.336014370000001</v>
      </c>
      <c r="F68" s="16">
        <v>0.39913411999999998</v>
      </c>
      <c r="G68" s="14">
        <v>23.278872610000001</v>
      </c>
      <c r="H68" s="16">
        <v>0.40217950000000002</v>
      </c>
      <c r="I68" s="14">
        <v>17.856828400000001</v>
      </c>
      <c r="J68" s="16">
        <v>0.33483713999999998</v>
      </c>
      <c r="K68" s="14">
        <v>6.4086735800000003</v>
      </c>
      <c r="L68" s="16">
        <v>0.20986709000000001</v>
      </c>
      <c r="M68" s="14">
        <v>14.94500749</v>
      </c>
      <c r="N68" s="16">
        <v>0.29639408</v>
      </c>
      <c r="O68" s="14" t="s">
        <v>582</v>
      </c>
      <c r="P68" s="16" t="s">
        <v>582</v>
      </c>
      <c r="Q68" s="14">
        <v>0</v>
      </c>
      <c r="R68" s="16">
        <v>0</v>
      </c>
      <c r="S68" s="14">
        <v>0</v>
      </c>
      <c r="T68" s="16">
        <v>0</v>
      </c>
      <c r="U68" s="14">
        <v>5.1746035399999997</v>
      </c>
      <c r="V68" s="16">
        <v>0.22490845000000001</v>
      </c>
    </row>
    <row r="69" spans="1:22" x14ac:dyDescent="0.25">
      <c r="A69" s="11" t="s">
        <v>539</v>
      </c>
      <c r="B69" s="13">
        <v>4876</v>
      </c>
      <c r="C69" s="14">
        <f>(0/B69*100)</f>
        <v>0</v>
      </c>
      <c r="D69" s="15">
        <v>4876</v>
      </c>
      <c r="E69" s="14">
        <v>40.500853800000002</v>
      </c>
      <c r="F69" s="16">
        <v>1.00242155</v>
      </c>
      <c r="G69" s="14">
        <v>29.548089869999998</v>
      </c>
      <c r="H69" s="16">
        <v>0.78442453000000001</v>
      </c>
      <c r="I69" s="14">
        <v>24.857712679999999</v>
      </c>
      <c r="J69" s="16">
        <v>0.76777596000000004</v>
      </c>
      <c r="K69" s="14">
        <v>4.7828022700000004</v>
      </c>
      <c r="L69" s="16">
        <v>0.42661612999999998</v>
      </c>
      <c r="M69" s="14">
        <v>0</v>
      </c>
      <c r="N69" s="16">
        <v>0</v>
      </c>
      <c r="O69" s="14" t="s">
        <v>582</v>
      </c>
      <c r="P69" s="16" t="s">
        <v>582</v>
      </c>
      <c r="Q69" s="14">
        <v>0</v>
      </c>
      <c r="R69" s="16">
        <v>0</v>
      </c>
      <c r="S69" s="14">
        <v>0</v>
      </c>
      <c r="T69" s="16">
        <v>0</v>
      </c>
      <c r="U69" s="14">
        <v>0.31054137999999998</v>
      </c>
      <c r="V69" s="16">
        <v>0.11847244</v>
      </c>
    </row>
    <row r="70" spans="1:22" x14ac:dyDescent="0.25">
      <c r="A70" s="11" t="s">
        <v>540</v>
      </c>
      <c r="B70" s="13">
        <v>6036</v>
      </c>
      <c r="C70" s="14">
        <f>(223/B70*100)</f>
        <v>3.6944996686547382</v>
      </c>
      <c r="D70" s="15">
        <v>5813</v>
      </c>
      <c r="E70" s="14">
        <v>38.514611870000003</v>
      </c>
      <c r="F70" s="16">
        <v>1.20858109</v>
      </c>
      <c r="G70" s="14">
        <v>28.777591749999999</v>
      </c>
      <c r="H70" s="16">
        <v>0.78908160000000005</v>
      </c>
      <c r="I70" s="14">
        <v>19.972311810000001</v>
      </c>
      <c r="J70" s="16">
        <v>0.79941176999999997</v>
      </c>
      <c r="K70" s="14">
        <v>5.0754866200000004</v>
      </c>
      <c r="L70" s="16">
        <v>0.35912050000000001</v>
      </c>
      <c r="M70" s="14">
        <v>4.3266809899999998</v>
      </c>
      <c r="N70" s="16">
        <v>0.28253083000000001</v>
      </c>
      <c r="O70" s="14" t="s">
        <v>582</v>
      </c>
      <c r="P70" s="16" t="s">
        <v>582</v>
      </c>
      <c r="Q70" s="14">
        <v>0</v>
      </c>
      <c r="R70" s="16">
        <v>0</v>
      </c>
      <c r="S70" s="14">
        <v>0</v>
      </c>
      <c r="T70" s="16">
        <v>0</v>
      </c>
      <c r="U70" s="14">
        <v>3.3333169599999999</v>
      </c>
      <c r="V70" s="16">
        <v>0.29403498</v>
      </c>
    </row>
    <row r="71" spans="1:22" x14ac:dyDescent="0.25">
      <c r="A71" s="11" t="s">
        <v>541</v>
      </c>
      <c r="B71" s="13">
        <v>6115</v>
      </c>
      <c r="C71" s="14">
        <f>(29/B71*100)</f>
        <v>0.47424366312346689</v>
      </c>
      <c r="D71" s="15">
        <v>6086</v>
      </c>
      <c r="E71" s="14">
        <v>36.255768860000003</v>
      </c>
      <c r="F71" s="16">
        <v>0.61433548999999998</v>
      </c>
      <c r="G71" s="14">
        <v>35.437049080000001</v>
      </c>
      <c r="H71" s="16">
        <v>0.64192552000000003</v>
      </c>
      <c r="I71" s="14">
        <v>17.811446230000001</v>
      </c>
      <c r="J71" s="16">
        <v>0.47755336999999998</v>
      </c>
      <c r="K71" s="14">
        <v>4.5431228299999997</v>
      </c>
      <c r="L71" s="16">
        <v>0.26638782</v>
      </c>
      <c r="M71" s="14">
        <v>5.6789913099999998</v>
      </c>
      <c r="N71" s="16">
        <v>0.27713690000000002</v>
      </c>
      <c r="O71" s="14" t="s">
        <v>582</v>
      </c>
      <c r="P71" s="16" t="s">
        <v>582</v>
      </c>
      <c r="Q71" s="14">
        <v>0</v>
      </c>
      <c r="R71" s="16">
        <v>0</v>
      </c>
      <c r="S71" s="14">
        <v>0</v>
      </c>
      <c r="T71" s="16">
        <v>0</v>
      </c>
      <c r="U71" s="14">
        <v>0.27362168999999997</v>
      </c>
      <c r="V71" s="16">
        <v>7.093787E-2</v>
      </c>
    </row>
    <row r="72" spans="1:22" x14ac:dyDescent="0.25">
      <c r="A72" s="11" t="s">
        <v>542</v>
      </c>
      <c r="B72" s="13">
        <v>7708</v>
      </c>
      <c r="C72" s="14">
        <f>(5/B72*100)</f>
        <v>6.4867669953295279E-2</v>
      </c>
      <c r="D72" s="15">
        <v>7703</v>
      </c>
      <c r="E72" s="14">
        <v>35.178886230000003</v>
      </c>
      <c r="F72" s="16">
        <v>0.72528024999999996</v>
      </c>
      <c r="G72" s="14">
        <v>32.802513789999999</v>
      </c>
      <c r="H72" s="16">
        <v>0.73297869999999998</v>
      </c>
      <c r="I72" s="14">
        <v>20.354300420000001</v>
      </c>
      <c r="J72" s="16">
        <v>0.55829461999999996</v>
      </c>
      <c r="K72" s="14">
        <v>3.3227592499999998</v>
      </c>
      <c r="L72" s="16">
        <v>0.27331306999999999</v>
      </c>
      <c r="M72" s="14">
        <v>8.2003239800000003</v>
      </c>
      <c r="N72" s="16">
        <v>0.96499683000000003</v>
      </c>
      <c r="O72" s="14" t="s">
        <v>582</v>
      </c>
      <c r="P72" s="16" t="s">
        <v>582</v>
      </c>
      <c r="Q72" s="14">
        <v>0</v>
      </c>
      <c r="R72" s="16">
        <v>0</v>
      </c>
      <c r="S72" s="14">
        <v>0</v>
      </c>
      <c r="T72" s="16">
        <v>0</v>
      </c>
      <c r="U72" s="14">
        <v>0.14121633</v>
      </c>
      <c r="V72" s="16">
        <v>4.36987E-2</v>
      </c>
    </row>
    <row r="73" spans="1:22" x14ac:dyDescent="0.25">
      <c r="A73" s="11" t="s">
        <v>543</v>
      </c>
      <c r="B73" s="13">
        <v>8249</v>
      </c>
      <c r="C73" s="14">
        <f>(178/B73*100)</f>
        <v>2.1578373136137712</v>
      </c>
      <c r="D73" s="15">
        <v>8071</v>
      </c>
      <c r="E73" s="14">
        <v>46.979493869999999</v>
      </c>
      <c r="F73" s="16">
        <v>0.87634058000000004</v>
      </c>
      <c r="G73" s="14">
        <v>22.716342520000001</v>
      </c>
      <c r="H73" s="16">
        <v>0.53057686999999998</v>
      </c>
      <c r="I73" s="14">
        <v>15.933725340000001</v>
      </c>
      <c r="J73" s="16">
        <v>0.68047157999999996</v>
      </c>
      <c r="K73" s="14">
        <v>2.0014088299999999</v>
      </c>
      <c r="L73" s="16">
        <v>0.18311627999999999</v>
      </c>
      <c r="M73" s="14">
        <v>11.49440102</v>
      </c>
      <c r="N73" s="16">
        <v>0.72258999000000002</v>
      </c>
      <c r="O73" s="14" t="s">
        <v>582</v>
      </c>
      <c r="P73" s="16" t="s">
        <v>582</v>
      </c>
      <c r="Q73" s="14">
        <v>0</v>
      </c>
      <c r="R73" s="16">
        <v>0</v>
      </c>
      <c r="S73" s="14">
        <v>0</v>
      </c>
      <c r="T73" s="16">
        <v>0</v>
      </c>
      <c r="U73" s="14">
        <v>0.87462841999999996</v>
      </c>
      <c r="V73" s="16">
        <v>0.19584119999999999</v>
      </c>
    </row>
    <row r="74" spans="1:22" x14ac:dyDescent="0.25">
      <c r="A74" s="11" t="s">
        <v>544</v>
      </c>
      <c r="B74" s="13">
        <v>4692</v>
      </c>
      <c r="C74" s="14">
        <f>(82/B74*100)</f>
        <v>1.7476555839727195</v>
      </c>
      <c r="D74" s="15">
        <v>4610</v>
      </c>
      <c r="E74" s="14">
        <v>37.626096619999998</v>
      </c>
      <c r="F74" s="16">
        <v>0.84752804000000004</v>
      </c>
      <c r="G74" s="14">
        <v>26.716031640000001</v>
      </c>
      <c r="H74" s="16">
        <v>0.72946485000000005</v>
      </c>
      <c r="I74" s="14">
        <v>22.381048289999999</v>
      </c>
      <c r="J74" s="16">
        <v>0.75999264</v>
      </c>
      <c r="K74" s="14">
        <v>7.4780534999999997</v>
      </c>
      <c r="L74" s="16">
        <v>0.43593699000000002</v>
      </c>
      <c r="M74" s="14">
        <v>0</v>
      </c>
      <c r="N74" s="16">
        <v>0</v>
      </c>
      <c r="O74" s="14" t="s">
        <v>582</v>
      </c>
      <c r="P74" s="16" t="s">
        <v>582</v>
      </c>
      <c r="Q74" s="14">
        <v>1.980997E-2</v>
      </c>
      <c r="R74" s="16">
        <v>2.0332469999999998E-2</v>
      </c>
      <c r="S74" s="14">
        <v>6.3506519999999997E-2</v>
      </c>
      <c r="T74" s="16">
        <v>3.7556600000000002E-2</v>
      </c>
      <c r="U74" s="14">
        <v>5.71545346</v>
      </c>
      <c r="V74" s="16">
        <v>0.38092636000000002</v>
      </c>
    </row>
    <row r="75" spans="1:22" x14ac:dyDescent="0.25">
      <c r="A75" s="11" t="s">
        <v>545</v>
      </c>
      <c r="B75" s="13">
        <v>5375</v>
      </c>
      <c r="C75" s="14">
        <f>(270/B75*100)</f>
        <v>5.0232558139534884</v>
      </c>
      <c r="D75" s="15">
        <v>5105</v>
      </c>
      <c r="E75" s="14">
        <v>32.677502339999997</v>
      </c>
      <c r="F75" s="16">
        <v>0.88649528</v>
      </c>
      <c r="G75" s="14">
        <v>24.56798762</v>
      </c>
      <c r="H75" s="16">
        <v>0.59281287000000005</v>
      </c>
      <c r="I75" s="14">
        <v>21.777797029999999</v>
      </c>
      <c r="J75" s="16">
        <v>0.67939897999999999</v>
      </c>
      <c r="K75" s="14">
        <v>6.4773716200000004</v>
      </c>
      <c r="L75" s="16">
        <v>0.36105950999999997</v>
      </c>
      <c r="M75" s="14">
        <v>8.3152443599999994</v>
      </c>
      <c r="N75" s="16">
        <v>0.72986804999999999</v>
      </c>
      <c r="O75" s="14" t="s">
        <v>582</v>
      </c>
      <c r="P75" s="16" t="s">
        <v>582</v>
      </c>
      <c r="Q75" s="14">
        <v>0</v>
      </c>
      <c r="R75" s="16">
        <v>0</v>
      </c>
      <c r="S75" s="14">
        <v>0</v>
      </c>
      <c r="T75" s="16">
        <v>0</v>
      </c>
      <c r="U75" s="14">
        <v>6.1840970300000002</v>
      </c>
      <c r="V75" s="16">
        <v>0.47819887999999999</v>
      </c>
    </row>
    <row r="76" spans="1:22" x14ac:dyDescent="0.25">
      <c r="A76" s="11" t="s">
        <v>546</v>
      </c>
      <c r="B76" s="13">
        <v>14167</v>
      </c>
      <c r="C76" s="14">
        <f>(234/B76*100)</f>
        <v>1.6517258417449003</v>
      </c>
      <c r="D76" s="15">
        <v>13933</v>
      </c>
      <c r="E76" s="14">
        <v>37.408786990000003</v>
      </c>
      <c r="F76" s="16">
        <v>0.57039149</v>
      </c>
      <c r="G76" s="14">
        <v>24.30385137</v>
      </c>
      <c r="H76" s="16">
        <v>0.51114108999999996</v>
      </c>
      <c r="I76" s="14">
        <v>16.694632550000001</v>
      </c>
      <c r="J76" s="16">
        <v>0.44082716999999999</v>
      </c>
      <c r="K76" s="14">
        <v>6.8862925500000003</v>
      </c>
      <c r="L76" s="16">
        <v>0.29971872999999999</v>
      </c>
      <c r="M76" s="14">
        <v>12.05795764</v>
      </c>
      <c r="N76" s="16">
        <v>0.48523090000000002</v>
      </c>
      <c r="O76" s="14" t="s">
        <v>582</v>
      </c>
      <c r="P76" s="16" t="s">
        <v>582</v>
      </c>
      <c r="Q76" s="14">
        <v>0</v>
      </c>
      <c r="R76" s="16">
        <v>0</v>
      </c>
      <c r="S76" s="14">
        <v>0</v>
      </c>
      <c r="T76" s="16">
        <v>0</v>
      </c>
      <c r="U76" s="14">
        <v>2.6484789000000002</v>
      </c>
      <c r="V76" s="16">
        <v>0.22215393999999999</v>
      </c>
    </row>
    <row r="77" spans="1:22" x14ac:dyDescent="0.25">
      <c r="A77" s="11" t="s">
        <v>547</v>
      </c>
      <c r="B77" s="13">
        <v>6062</v>
      </c>
      <c r="C77" s="14">
        <f>(238/B77*100)</f>
        <v>3.9260969976905313</v>
      </c>
      <c r="D77" s="15">
        <v>5824</v>
      </c>
      <c r="E77" s="14">
        <v>35.509463570000001</v>
      </c>
      <c r="F77" s="16">
        <v>0.80084191999999998</v>
      </c>
      <c r="G77" s="14">
        <v>23.489473279999999</v>
      </c>
      <c r="H77" s="16">
        <v>0.52782414</v>
      </c>
      <c r="I77" s="14">
        <v>15.577179020000001</v>
      </c>
      <c r="J77" s="16">
        <v>0.52443925999999996</v>
      </c>
      <c r="K77" s="14">
        <v>4.38267206</v>
      </c>
      <c r="L77" s="16">
        <v>0.29794681000000001</v>
      </c>
      <c r="M77" s="14">
        <v>11.597077970000001</v>
      </c>
      <c r="N77" s="16">
        <v>0.60263166000000001</v>
      </c>
      <c r="O77" s="14" t="s">
        <v>582</v>
      </c>
      <c r="P77" s="16" t="s">
        <v>582</v>
      </c>
      <c r="Q77" s="14">
        <v>0</v>
      </c>
      <c r="R77" s="16">
        <v>0</v>
      </c>
      <c r="S77" s="14">
        <v>0</v>
      </c>
      <c r="T77" s="16">
        <v>0</v>
      </c>
      <c r="U77" s="14">
        <v>9.4441340999999994</v>
      </c>
      <c r="V77" s="16">
        <v>0.48293665000000002</v>
      </c>
    </row>
    <row r="78" spans="1:22" x14ac:dyDescent="0.25">
      <c r="A78" s="11" t="s">
        <v>548</v>
      </c>
      <c r="B78" s="13">
        <v>5826</v>
      </c>
      <c r="C78" s="14">
        <f>(0/B78*100)</f>
        <v>0</v>
      </c>
      <c r="D78" s="15">
        <v>5826</v>
      </c>
      <c r="E78" s="14">
        <v>57.626745540000002</v>
      </c>
      <c r="F78" s="16">
        <v>0.95932717000000001</v>
      </c>
      <c r="G78" s="14">
        <v>33.596792870000002</v>
      </c>
      <c r="H78" s="16">
        <v>0.77683723999999998</v>
      </c>
      <c r="I78" s="14">
        <v>7.7842719200000001</v>
      </c>
      <c r="J78" s="16">
        <v>0.52699532999999998</v>
      </c>
      <c r="K78" s="14">
        <v>0.69886888999999996</v>
      </c>
      <c r="L78" s="16">
        <v>0.1111963</v>
      </c>
      <c r="M78" s="14">
        <v>0</v>
      </c>
      <c r="N78" s="16">
        <v>0</v>
      </c>
      <c r="O78" s="14" t="s">
        <v>582</v>
      </c>
      <c r="P78" s="16" t="s">
        <v>582</v>
      </c>
      <c r="Q78" s="14">
        <v>2.4295359999999998E-2</v>
      </c>
      <c r="R78" s="16">
        <v>2.426712E-2</v>
      </c>
      <c r="S78" s="14">
        <v>2.870982E-2</v>
      </c>
      <c r="T78" s="16">
        <v>2.08354E-2</v>
      </c>
      <c r="U78" s="14">
        <v>0.24031561000000001</v>
      </c>
      <c r="V78" s="16">
        <v>7.3384950000000004E-2</v>
      </c>
    </row>
    <row r="79" spans="1:22" ht="24.95" customHeight="1" x14ac:dyDescent="0.25">
      <c r="A79" s="11" t="s">
        <v>549</v>
      </c>
      <c r="B79" s="13">
        <v>1657</v>
      </c>
      <c r="C79" s="14">
        <f>(41/B79*100)</f>
        <v>2.4743512371756187</v>
      </c>
      <c r="D79" s="15">
        <v>1616</v>
      </c>
      <c r="E79" s="14">
        <v>39.910678879999999</v>
      </c>
      <c r="F79" s="16">
        <v>1.9336007900000001</v>
      </c>
      <c r="G79" s="14">
        <v>30.413853110000002</v>
      </c>
      <c r="H79" s="16">
        <v>1.6011046499999999</v>
      </c>
      <c r="I79" s="14">
        <v>20.212609530000002</v>
      </c>
      <c r="J79" s="16">
        <v>1.0741616700000001</v>
      </c>
      <c r="K79" s="14">
        <v>7.9641033999999999</v>
      </c>
      <c r="L79" s="16">
        <v>1.0755444199999999</v>
      </c>
      <c r="M79" s="14">
        <v>0</v>
      </c>
      <c r="N79" s="16">
        <v>0</v>
      </c>
      <c r="O79" s="14" t="s">
        <v>582</v>
      </c>
      <c r="P79" s="16" t="s">
        <v>582</v>
      </c>
      <c r="Q79" s="14">
        <v>0</v>
      </c>
      <c r="R79" s="16">
        <v>0</v>
      </c>
      <c r="S79" s="14">
        <v>0</v>
      </c>
      <c r="T79" s="16">
        <v>0</v>
      </c>
      <c r="U79" s="14">
        <v>1.4987550700000001</v>
      </c>
      <c r="V79" s="16">
        <v>0.32473524999999998</v>
      </c>
    </row>
    <row r="80" spans="1:22" x14ac:dyDescent="0.25">
      <c r="A80" s="11" t="s">
        <v>550</v>
      </c>
      <c r="B80" s="13">
        <v>7841</v>
      </c>
      <c r="C80" s="14">
        <f>(0/B80*100)</f>
        <v>0</v>
      </c>
      <c r="D80" s="15">
        <v>7841</v>
      </c>
      <c r="E80" s="14">
        <v>56.95426732</v>
      </c>
      <c r="F80" s="16">
        <v>1.0874366099999999</v>
      </c>
      <c r="G80" s="14">
        <v>32.149518010000001</v>
      </c>
      <c r="H80" s="16">
        <v>0.82771066000000004</v>
      </c>
      <c r="I80" s="14">
        <v>9.2411327199999995</v>
      </c>
      <c r="J80" s="16">
        <v>0.54896590000000001</v>
      </c>
      <c r="K80" s="14">
        <v>1.50731108</v>
      </c>
      <c r="L80" s="16">
        <v>0.15992698999999999</v>
      </c>
      <c r="M80" s="14">
        <v>0</v>
      </c>
      <c r="N80" s="16">
        <v>0</v>
      </c>
      <c r="O80" s="14" t="s">
        <v>582</v>
      </c>
      <c r="P80" s="16" t="s">
        <v>582</v>
      </c>
      <c r="Q80" s="14">
        <v>0</v>
      </c>
      <c r="R80" s="16">
        <v>0</v>
      </c>
      <c r="S80" s="14">
        <v>0</v>
      </c>
      <c r="T80" s="16">
        <v>0</v>
      </c>
      <c r="U80" s="14">
        <v>0.14777087</v>
      </c>
      <c r="V80" s="16">
        <v>5.1036310000000001E-2</v>
      </c>
    </row>
    <row r="81" spans="1:22" x14ac:dyDescent="0.25">
      <c r="A81" s="19" t="s">
        <v>551</v>
      </c>
      <c r="B81" s="13">
        <v>8861</v>
      </c>
      <c r="C81" s="14">
        <f>(82/B81*100)</f>
        <v>0.92540345333483809</v>
      </c>
      <c r="D81" s="15">
        <v>8779</v>
      </c>
      <c r="E81" s="14">
        <v>40.692579039999998</v>
      </c>
      <c r="F81" s="16">
        <v>0.95163012000000002</v>
      </c>
      <c r="G81" s="14">
        <v>29.148619320000002</v>
      </c>
      <c r="H81" s="16">
        <v>0.66924691999999997</v>
      </c>
      <c r="I81" s="14">
        <v>17.339692280000001</v>
      </c>
      <c r="J81" s="16">
        <v>0.71108448000000002</v>
      </c>
      <c r="K81" s="14">
        <v>1.7617266300000001</v>
      </c>
      <c r="L81" s="16">
        <v>0.18068413</v>
      </c>
      <c r="M81" s="14">
        <v>10.527882139999999</v>
      </c>
      <c r="N81" s="16">
        <v>0.71885993999999998</v>
      </c>
      <c r="O81" s="14" t="s">
        <v>582</v>
      </c>
      <c r="P81" s="16" t="s">
        <v>582</v>
      </c>
      <c r="Q81" s="14">
        <v>0</v>
      </c>
      <c r="R81" s="16">
        <v>0</v>
      </c>
      <c r="S81" s="14">
        <v>0</v>
      </c>
      <c r="T81" s="16">
        <v>0</v>
      </c>
      <c r="U81" s="14">
        <v>0.52950059000000005</v>
      </c>
      <c r="V81" s="16">
        <v>0.10271903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(647/B7*100)</f>
        <v>4.4528561596696488</v>
      </c>
      <c r="D7" s="15">
        <v>13883</v>
      </c>
      <c r="E7" s="14">
        <v>4.5281776999999996</v>
      </c>
      <c r="F7" s="16">
        <v>0.21431521000000001</v>
      </c>
      <c r="G7" s="14">
        <v>21.209344829999999</v>
      </c>
      <c r="H7" s="16">
        <v>0.48684185000000002</v>
      </c>
      <c r="I7" s="14">
        <v>29.86445818</v>
      </c>
      <c r="J7" s="16">
        <v>0.50686666999999996</v>
      </c>
      <c r="K7" s="14">
        <v>27.235922089999999</v>
      </c>
      <c r="L7" s="16">
        <v>0.50531470000000001</v>
      </c>
      <c r="M7" s="14">
        <v>14.786881920000001</v>
      </c>
      <c r="N7" s="16">
        <v>0.50053307999999996</v>
      </c>
      <c r="O7" s="14" t="s">
        <v>582</v>
      </c>
      <c r="P7" s="16" t="s">
        <v>582</v>
      </c>
      <c r="Q7" s="14">
        <v>0</v>
      </c>
      <c r="R7" s="16">
        <v>0</v>
      </c>
      <c r="S7" s="14">
        <v>0</v>
      </c>
      <c r="T7" s="16">
        <v>0</v>
      </c>
      <c r="U7" s="14">
        <v>2.3752152799999999</v>
      </c>
      <c r="V7" s="16">
        <v>0.193133</v>
      </c>
    </row>
    <row r="8" spans="1:22" x14ac:dyDescent="0.25">
      <c r="A8" s="11" t="s">
        <v>478</v>
      </c>
      <c r="B8" s="13">
        <v>7007</v>
      </c>
      <c r="C8" s="14">
        <f>(99/B8*100)</f>
        <v>1.4128728414442702</v>
      </c>
      <c r="D8" s="15">
        <v>6908</v>
      </c>
      <c r="E8" s="14">
        <v>13.61294305</v>
      </c>
      <c r="F8" s="16">
        <v>0.57814597999999995</v>
      </c>
      <c r="G8" s="14">
        <v>25.62680859</v>
      </c>
      <c r="H8" s="16">
        <v>0.71807688000000003</v>
      </c>
      <c r="I8" s="14">
        <v>23.078226430000001</v>
      </c>
      <c r="J8" s="16">
        <v>0.67216821999999998</v>
      </c>
      <c r="K8" s="14">
        <v>17.00728792</v>
      </c>
      <c r="L8" s="16">
        <v>0.65039491000000005</v>
      </c>
      <c r="M8" s="14">
        <v>16.957013580000002</v>
      </c>
      <c r="N8" s="16">
        <v>0.87729168999999996</v>
      </c>
      <c r="O8" s="14" t="s">
        <v>582</v>
      </c>
      <c r="P8" s="16" t="s">
        <v>582</v>
      </c>
      <c r="Q8" s="14">
        <v>0.47775800000000002</v>
      </c>
      <c r="R8" s="16">
        <v>0.11756671</v>
      </c>
      <c r="S8" s="14">
        <v>0</v>
      </c>
      <c r="T8" s="16">
        <v>0</v>
      </c>
      <c r="U8" s="14">
        <v>3.2399624199999999</v>
      </c>
      <c r="V8" s="16">
        <v>0.26762897000000002</v>
      </c>
    </row>
    <row r="9" spans="1:22" x14ac:dyDescent="0.25">
      <c r="A9" s="11" t="s">
        <v>479</v>
      </c>
      <c r="B9" s="13">
        <v>9651</v>
      </c>
      <c r="C9" s="14">
        <f>(557/B9*100)</f>
        <v>5.7714226505025383</v>
      </c>
      <c r="D9" s="15">
        <v>9094</v>
      </c>
      <c r="E9" s="14">
        <v>14.49980667</v>
      </c>
      <c r="F9" s="16">
        <v>0.41865075000000002</v>
      </c>
      <c r="G9" s="14">
        <v>36.036222969999997</v>
      </c>
      <c r="H9" s="16">
        <v>0.56381161000000002</v>
      </c>
      <c r="I9" s="14">
        <v>23.665239629999999</v>
      </c>
      <c r="J9" s="16">
        <v>0.56060664000000004</v>
      </c>
      <c r="K9" s="14">
        <v>12.85207512</v>
      </c>
      <c r="L9" s="16">
        <v>0.39444799000000003</v>
      </c>
      <c r="M9" s="14">
        <v>5.1735701199999999</v>
      </c>
      <c r="N9" s="16">
        <v>0.39845985</v>
      </c>
      <c r="O9" s="14" t="s">
        <v>582</v>
      </c>
      <c r="P9" s="16" t="s">
        <v>582</v>
      </c>
      <c r="Q9" s="14">
        <v>3.1671306100000001</v>
      </c>
      <c r="R9" s="16">
        <v>0.56556613</v>
      </c>
      <c r="S9" s="14">
        <v>0</v>
      </c>
      <c r="T9" s="16">
        <v>0</v>
      </c>
      <c r="U9" s="14">
        <v>4.6059548799999996</v>
      </c>
      <c r="V9" s="16">
        <v>0.29224141999999997</v>
      </c>
    </row>
    <row r="10" spans="1:22" x14ac:dyDescent="0.25">
      <c r="A10" s="11" t="s">
        <v>480</v>
      </c>
      <c r="B10" s="13">
        <v>20058</v>
      </c>
      <c r="C10" s="14">
        <f>(553/B10*100)</f>
        <v>2.7570046864094127</v>
      </c>
      <c r="D10" s="15">
        <v>19505</v>
      </c>
      <c r="E10" s="14">
        <v>6.0679214200000002</v>
      </c>
      <c r="F10" s="16">
        <v>0.24379864000000001</v>
      </c>
      <c r="G10" s="14">
        <v>18.918459609999999</v>
      </c>
      <c r="H10" s="16">
        <v>0.46454688999999999</v>
      </c>
      <c r="I10" s="14">
        <v>30.669102420000002</v>
      </c>
      <c r="J10" s="16">
        <v>0.42326684999999997</v>
      </c>
      <c r="K10" s="14">
        <v>35.103181300000003</v>
      </c>
      <c r="L10" s="16">
        <v>0.68380311000000005</v>
      </c>
      <c r="M10" s="14">
        <v>7.6107878500000004</v>
      </c>
      <c r="N10" s="16">
        <v>0.36817908999999999</v>
      </c>
      <c r="O10" s="14" t="s">
        <v>582</v>
      </c>
      <c r="P10" s="16" t="s">
        <v>582</v>
      </c>
      <c r="Q10" s="14">
        <v>0</v>
      </c>
      <c r="R10" s="16">
        <v>0</v>
      </c>
      <c r="S10" s="14">
        <v>0</v>
      </c>
      <c r="T10" s="16">
        <v>0</v>
      </c>
      <c r="U10" s="14">
        <v>1.63054739</v>
      </c>
      <c r="V10" s="16">
        <v>0.20352877999999999</v>
      </c>
    </row>
    <row r="11" spans="1:22" x14ac:dyDescent="0.25">
      <c r="A11" s="11" t="s">
        <v>481</v>
      </c>
      <c r="B11" s="13">
        <v>7053</v>
      </c>
      <c r="C11" s="14">
        <f>(136/B11*100)</f>
        <v>1.9282574790869134</v>
      </c>
      <c r="D11" s="15">
        <v>6917</v>
      </c>
      <c r="E11" s="14">
        <v>8.9086295599999996</v>
      </c>
      <c r="F11" s="16">
        <v>0.41936648999999998</v>
      </c>
      <c r="G11" s="14">
        <v>33.223973800000003</v>
      </c>
      <c r="H11" s="16">
        <v>0.63410305</v>
      </c>
      <c r="I11" s="14">
        <v>27.527600060000001</v>
      </c>
      <c r="J11" s="16">
        <v>0.60332253999999996</v>
      </c>
      <c r="K11" s="14">
        <v>17.129382540000002</v>
      </c>
      <c r="L11" s="16">
        <v>0.63443844000000005</v>
      </c>
      <c r="M11" s="14">
        <v>10.51935767</v>
      </c>
      <c r="N11" s="16">
        <v>0.57561567999999996</v>
      </c>
      <c r="O11" s="14" t="s">
        <v>582</v>
      </c>
      <c r="P11" s="16" t="s">
        <v>582</v>
      </c>
      <c r="Q11" s="14">
        <v>0</v>
      </c>
      <c r="R11" s="16">
        <v>0</v>
      </c>
      <c r="S11" s="14">
        <v>0</v>
      </c>
      <c r="T11" s="16">
        <v>0</v>
      </c>
      <c r="U11" s="14">
        <v>2.6910563700000001</v>
      </c>
      <c r="V11" s="16">
        <v>0.29819593</v>
      </c>
    </row>
    <row r="12" spans="1:22" x14ac:dyDescent="0.25">
      <c r="A12" s="11" t="s">
        <v>482</v>
      </c>
      <c r="B12" s="13">
        <v>6894</v>
      </c>
      <c r="C12" s="14">
        <f>(59/B12*100)</f>
        <v>0.85581665216129965</v>
      </c>
      <c r="D12" s="15">
        <v>6835</v>
      </c>
      <c r="E12" s="14">
        <v>17.631792069999999</v>
      </c>
      <c r="F12" s="16">
        <v>0.57314655000000003</v>
      </c>
      <c r="G12" s="14">
        <v>43.467857709999997</v>
      </c>
      <c r="H12" s="16">
        <v>0.76311116000000001</v>
      </c>
      <c r="I12" s="14">
        <v>20.350882930000001</v>
      </c>
      <c r="J12" s="16">
        <v>0.60275533000000003</v>
      </c>
      <c r="K12" s="14">
        <v>10.169037149999999</v>
      </c>
      <c r="L12" s="16">
        <v>0.42663980000000001</v>
      </c>
      <c r="M12" s="14">
        <v>3.9779236600000001</v>
      </c>
      <c r="N12" s="16">
        <v>0.38596943</v>
      </c>
      <c r="O12" s="14" t="s">
        <v>582</v>
      </c>
      <c r="P12" s="16" t="s">
        <v>582</v>
      </c>
      <c r="Q12" s="14">
        <v>2.3477860100000001</v>
      </c>
      <c r="R12" s="16">
        <v>0.59181510000000004</v>
      </c>
      <c r="S12" s="14">
        <v>0</v>
      </c>
      <c r="T12" s="16">
        <v>0</v>
      </c>
      <c r="U12" s="14">
        <v>2.0547204699999999</v>
      </c>
      <c r="V12" s="16">
        <v>0.22578618</v>
      </c>
    </row>
    <row r="13" spans="1:22" x14ac:dyDescent="0.25">
      <c r="A13" s="11" t="s">
        <v>483</v>
      </c>
      <c r="B13" s="13">
        <v>7161</v>
      </c>
      <c r="C13" s="14">
        <f>(168/B13*100)</f>
        <v>2.3460410557184752</v>
      </c>
      <c r="D13" s="15">
        <v>6993</v>
      </c>
      <c r="E13" s="14">
        <v>8.7889631700000006</v>
      </c>
      <c r="F13" s="16">
        <v>0.39710693000000002</v>
      </c>
      <c r="G13" s="14">
        <v>39.825277900000003</v>
      </c>
      <c r="H13" s="16">
        <v>0.78133348999999996</v>
      </c>
      <c r="I13" s="14">
        <v>28.277438199999999</v>
      </c>
      <c r="J13" s="16">
        <v>0.74934089000000004</v>
      </c>
      <c r="K13" s="14">
        <v>14.19692775</v>
      </c>
      <c r="L13" s="16">
        <v>0.58397376999999995</v>
      </c>
      <c r="M13" s="14">
        <v>3.2367600699999999</v>
      </c>
      <c r="N13" s="16">
        <v>0.39393450000000002</v>
      </c>
      <c r="O13" s="14" t="s">
        <v>582</v>
      </c>
      <c r="P13" s="16" t="s">
        <v>582</v>
      </c>
      <c r="Q13" s="14">
        <v>4.1185589299999998</v>
      </c>
      <c r="R13" s="16">
        <v>0.47353672000000002</v>
      </c>
      <c r="S13" s="14">
        <v>0</v>
      </c>
      <c r="T13" s="16">
        <v>0</v>
      </c>
      <c r="U13" s="14">
        <v>1.55607399</v>
      </c>
      <c r="V13" s="16">
        <v>0.19002806</v>
      </c>
    </row>
    <row r="14" spans="1:22" x14ac:dyDescent="0.25">
      <c r="A14" s="11" t="s">
        <v>484</v>
      </c>
      <c r="B14" s="13">
        <v>5587</v>
      </c>
      <c r="C14" s="14">
        <f>(80/B14*100)</f>
        <v>1.431895471630571</v>
      </c>
      <c r="D14" s="15">
        <v>5507</v>
      </c>
      <c r="E14" s="14">
        <v>11.268176070000001</v>
      </c>
      <c r="F14" s="16">
        <v>0.47250329000000002</v>
      </c>
      <c r="G14" s="14">
        <v>37.844829359999999</v>
      </c>
      <c r="H14" s="16">
        <v>0.71709330999999998</v>
      </c>
      <c r="I14" s="14">
        <v>31.406790090000001</v>
      </c>
      <c r="J14" s="16">
        <v>0.70318144999999999</v>
      </c>
      <c r="K14" s="14">
        <v>16.21114936</v>
      </c>
      <c r="L14" s="16">
        <v>0.53187532000000004</v>
      </c>
      <c r="M14" s="14">
        <v>2.4384654600000002</v>
      </c>
      <c r="N14" s="16">
        <v>0.23124198000000001</v>
      </c>
      <c r="O14" s="14" t="s">
        <v>582</v>
      </c>
      <c r="P14" s="16" t="s">
        <v>582</v>
      </c>
      <c r="Q14" s="14">
        <v>0</v>
      </c>
      <c r="R14" s="16">
        <v>0</v>
      </c>
      <c r="S14" s="14">
        <v>0</v>
      </c>
      <c r="T14" s="16">
        <v>0</v>
      </c>
      <c r="U14" s="14">
        <v>0.83058966999999995</v>
      </c>
      <c r="V14" s="16">
        <v>0.14564614000000001</v>
      </c>
    </row>
    <row r="15" spans="1:22" x14ac:dyDescent="0.25">
      <c r="A15" s="11" t="s">
        <v>485</v>
      </c>
      <c r="B15" s="13">
        <v>5882</v>
      </c>
      <c r="C15" s="14">
        <f>(83/B15*100)</f>
        <v>1.4110846650799047</v>
      </c>
      <c r="D15" s="15">
        <v>5799</v>
      </c>
      <c r="E15" s="14">
        <v>5.3938175299999997</v>
      </c>
      <c r="F15" s="16">
        <v>0.29450501000000001</v>
      </c>
      <c r="G15" s="14">
        <v>25.937644290000001</v>
      </c>
      <c r="H15" s="16">
        <v>0.69962553999999999</v>
      </c>
      <c r="I15" s="14">
        <v>35.595943339999998</v>
      </c>
      <c r="J15" s="16">
        <v>0.72499669</v>
      </c>
      <c r="K15" s="14">
        <v>26.960655020000001</v>
      </c>
      <c r="L15" s="16">
        <v>0.74187745000000005</v>
      </c>
      <c r="M15" s="14">
        <v>1.57211506</v>
      </c>
      <c r="N15" s="16">
        <v>0.19358292999999999</v>
      </c>
      <c r="O15" s="14" t="s">
        <v>582</v>
      </c>
      <c r="P15" s="16" t="s">
        <v>582</v>
      </c>
      <c r="Q15" s="14">
        <v>1.0178837199999999</v>
      </c>
      <c r="R15" s="16">
        <v>0.45628158000000002</v>
      </c>
      <c r="S15" s="14">
        <v>0</v>
      </c>
      <c r="T15" s="16">
        <v>0</v>
      </c>
      <c r="U15" s="14">
        <v>3.5219410500000001</v>
      </c>
      <c r="V15" s="16">
        <v>0.34810513999999998</v>
      </c>
    </row>
    <row r="16" spans="1:22" x14ac:dyDescent="0.25">
      <c r="A16" s="11" t="s">
        <v>486</v>
      </c>
      <c r="B16" s="13">
        <v>6108</v>
      </c>
      <c r="C16" s="14">
        <f>(130/B16*100)</f>
        <v>2.128356254092993</v>
      </c>
      <c r="D16" s="15">
        <v>5978</v>
      </c>
      <c r="E16" s="14">
        <v>11.825457760000001</v>
      </c>
      <c r="F16" s="16">
        <v>0.47231575999999997</v>
      </c>
      <c r="G16" s="14">
        <v>32.425939890000002</v>
      </c>
      <c r="H16" s="16">
        <v>0.66062540000000003</v>
      </c>
      <c r="I16" s="14">
        <v>26.91052887</v>
      </c>
      <c r="J16" s="16">
        <v>0.61193467999999995</v>
      </c>
      <c r="K16" s="14">
        <v>16.954523940000001</v>
      </c>
      <c r="L16" s="16">
        <v>0.55705051999999999</v>
      </c>
      <c r="M16" s="14">
        <v>7.7980877499999997</v>
      </c>
      <c r="N16" s="16">
        <v>0.68987379000000004</v>
      </c>
      <c r="O16" s="14" t="s">
        <v>582</v>
      </c>
      <c r="P16" s="16" t="s">
        <v>582</v>
      </c>
      <c r="Q16" s="14">
        <v>0</v>
      </c>
      <c r="R16" s="16">
        <v>0</v>
      </c>
      <c r="S16" s="14">
        <v>0</v>
      </c>
      <c r="T16" s="16">
        <v>0</v>
      </c>
      <c r="U16" s="14">
        <v>4.0854617900000001</v>
      </c>
      <c r="V16" s="16">
        <v>0.34030058000000002</v>
      </c>
    </row>
    <row r="17" spans="1:22" x14ac:dyDescent="0.25">
      <c r="A17" s="11" t="s">
        <v>487</v>
      </c>
      <c r="B17" s="13">
        <v>6504</v>
      </c>
      <c r="C17" s="14">
        <f>(1550/B17*100)</f>
        <v>23.831488314883149</v>
      </c>
      <c r="D17" s="15">
        <v>4954</v>
      </c>
      <c r="E17" s="14">
        <v>11.052557330000001</v>
      </c>
      <c r="F17" s="16">
        <v>0.4433203</v>
      </c>
      <c r="G17" s="14">
        <v>31.755393439999999</v>
      </c>
      <c r="H17" s="16">
        <v>0.70577122999999997</v>
      </c>
      <c r="I17" s="14">
        <v>27.68200006</v>
      </c>
      <c r="J17" s="16">
        <v>0.71345937999999998</v>
      </c>
      <c r="K17" s="14">
        <v>14.568380299999999</v>
      </c>
      <c r="L17" s="16">
        <v>0.52764747999999995</v>
      </c>
      <c r="M17" s="14">
        <v>4.5083666500000001</v>
      </c>
      <c r="N17" s="16">
        <v>0.60978361999999997</v>
      </c>
      <c r="O17" s="14" t="s">
        <v>582</v>
      </c>
      <c r="P17" s="16" t="s">
        <v>582</v>
      </c>
      <c r="Q17" s="14">
        <v>2.9856537099999998</v>
      </c>
      <c r="R17" s="16">
        <v>0.38927015999999998</v>
      </c>
      <c r="S17" s="14">
        <v>0</v>
      </c>
      <c r="T17" s="16">
        <v>0</v>
      </c>
      <c r="U17" s="14">
        <v>7.4476485099999996</v>
      </c>
      <c r="V17" s="16">
        <v>0.49758922999999999</v>
      </c>
    </row>
    <row r="18" spans="1:22" x14ac:dyDescent="0.25">
      <c r="A18" s="11" t="s">
        <v>488</v>
      </c>
      <c r="B18" s="13">
        <v>5532</v>
      </c>
      <c r="C18" s="14">
        <f>(31/B18*100)</f>
        <v>0.56037599421547357</v>
      </c>
      <c r="D18" s="15">
        <v>5501</v>
      </c>
      <c r="E18" s="14">
        <v>10.782850249999999</v>
      </c>
      <c r="F18" s="16">
        <v>0.46625359</v>
      </c>
      <c r="G18" s="14">
        <v>26.535713479999998</v>
      </c>
      <c r="H18" s="16">
        <v>0.71184188999999998</v>
      </c>
      <c r="I18" s="14">
        <v>25.134230800000001</v>
      </c>
      <c r="J18" s="16">
        <v>0.61112191999999999</v>
      </c>
      <c r="K18" s="14">
        <v>31.126541029999998</v>
      </c>
      <c r="L18" s="16">
        <v>0.83576775000000003</v>
      </c>
      <c r="M18" s="14">
        <v>4.1584830799999999</v>
      </c>
      <c r="N18" s="16">
        <v>0.35333363000000001</v>
      </c>
      <c r="O18" s="14" t="s">
        <v>582</v>
      </c>
      <c r="P18" s="16" t="s">
        <v>582</v>
      </c>
      <c r="Q18" s="14">
        <v>0</v>
      </c>
      <c r="R18" s="16">
        <v>0</v>
      </c>
      <c r="S18" s="14">
        <v>0</v>
      </c>
      <c r="T18" s="16">
        <v>0</v>
      </c>
      <c r="U18" s="14">
        <v>2.26218136</v>
      </c>
      <c r="V18" s="16">
        <v>0.32942178999999999</v>
      </c>
    </row>
    <row r="19" spans="1:22" x14ac:dyDescent="0.25">
      <c r="A19" s="11" t="s">
        <v>489</v>
      </c>
      <c r="B19" s="13">
        <v>5658</v>
      </c>
      <c r="C19" s="14">
        <f>(240/B19*100)</f>
        <v>4.2417815482502652</v>
      </c>
      <c r="D19" s="15">
        <v>5418</v>
      </c>
      <c r="E19" s="14">
        <v>8.8239921999999993</v>
      </c>
      <c r="F19" s="16">
        <v>0.48226595999999999</v>
      </c>
      <c r="G19" s="14">
        <v>22.989293480000001</v>
      </c>
      <c r="H19" s="16">
        <v>0.70137110000000003</v>
      </c>
      <c r="I19" s="14">
        <v>25.665990050000001</v>
      </c>
      <c r="J19" s="16">
        <v>0.74084826000000004</v>
      </c>
      <c r="K19" s="14">
        <v>25.448640730000001</v>
      </c>
      <c r="L19" s="16">
        <v>0.74909515000000004</v>
      </c>
      <c r="M19" s="14">
        <v>14.37001532</v>
      </c>
      <c r="N19" s="16">
        <v>1.2996445400000001</v>
      </c>
      <c r="O19" s="14" t="s">
        <v>582</v>
      </c>
      <c r="P19" s="16" t="s">
        <v>582</v>
      </c>
      <c r="Q19" s="14">
        <v>0</v>
      </c>
      <c r="R19" s="16">
        <v>0</v>
      </c>
      <c r="S19" s="14">
        <v>0</v>
      </c>
      <c r="T19" s="16">
        <v>0</v>
      </c>
      <c r="U19" s="14">
        <v>2.7020682300000001</v>
      </c>
      <c r="V19" s="16">
        <v>0.29977960999999997</v>
      </c>
    </row>
    <row r="20" spans="1:22" x14ac:dyDescent="0.25">
      <c r="A20" s="11" t="s">
        <v>490</v>
      </c>
      <c r="B20" s="13">
        <v>3371</v>
      </c>
      <c r="C20" s="14">
        <f>(75/B20*100)</f>
        <v>2.2248590922574905</v>
      </c>
      <c r="D20" s="15">
        <v>3296</v>
      </c>
      <c r="E20" s="14">
        <v>8.2612691700000003</v>
      </c>
      <c r="F20" s="16">
        <v>0.47939029999999999</v>
      </c>
      <c r="G20" s="14">
        <v>26.663721760000001</v>
      </c>
      <c r="H20" s="16">
        <v>0.77890048999999995</v>
      </c>
      <c r="I20" s="14">
        <v>29.709956219999999</v>
      </c>
      <c r="J20" s="16">
        <v>0.72970044000000001</v>
      </c>
      <c r="K20" s="14">
        <v>26.181704610000001</v>
      </c>
      <c r="L20" s="16">
        <v>0.75147867000000002</v>
      </c>
      <c r="M20" s="14">
        <v>7.3078253999999996</v>
      </c>
      <c r="N20" s="16">
        <v>0.35115152999999999</v>
      </c>
      <c r="O20" s="14" t="s">
        <v>582</v>
      </c>
      <c r="P20" s="16" t="s">
        <v>582</v>
      </c>
      <c r="Q20" s="14">
        <v>0</v>
      </c>
      <c r="R20" s="16">
        <v>0</v>
      </c>
      <c r="S20" s="14">
        <v>0</v>
      </c>
      <c r="T20" s="16">
        <v>0</v>
      </c>
      <c r="U20" s="14">
        <v>1.8755228399999999</v>
      </c>
      <c r="V20" s="16">
        <v>0.21710715</v>
      </c>
    </row>
    <row r="21" spans="1:22" x14ac:dyDescent="0.25">
      <c r="A21" s="11" t="s">
        <v>491</v>
      </c>
      <c r="B21" s="13">
        <v>5741</v>
      </c>
      <c r="C21" s="14">
        <f>(50/B21*100)</f>
        <v>0.87092840968472396</v>
      </c>
      <c r="D21" s="15">
        <v>5691</v>
      </c>
      <c r="E21" s="14">
        <v>7.5257984699999998</v>
      </c>
      <c r="F21" s="16">
        <v>0.41789470000000001</v>
      </c>
      <c r="G21" s="14">
        <v>32.537932499999997</v>
      </c>
      <c r="H21" s="16">
        <v>0.77881484000000001</v>
      </c>
      <c r="I21" s="14">
        <v>29.77713357</v>
      </c>
      <c r="J21" s="16">
        <v>0.79040929999999998</v>
      </c>
      <c r="K21" s="14">
        <v>20.065294550000001</v>
      </c>
      <c r="L21" s="16">
        <v>0.65145962000000002</v>
      </c>
      <c r="M21" s="14">
        <v>9.1550011100000006</v>
      </c>
      <c r="N21" s="16">
        <v>0.86714884000000003</v>
      </c>
      <c r="O21" s="14" t="s">
        <v>582</v>
      </c>
      <c r="P21" s="16" t="s">
        <v>582</v>
      </c>
      <c r="Q21" s="14">
        <v>0</v>
      </c>
      <c r="R21" s="16">
        <v>0</v>
      </c>
      <c r="S21" s="14">
        <v>0</v>
      </c>
      <c r="T21" s="16">
        <v>0</v>
      </c>
      <c r="U21" s="14">
        <v>0.9388398</v>
      </c>
      <c r="V21" s="16">
        <v>0.11883731</v>
      </c>
    </row>
    <row r="22" spans="1:22" x14ac:dyDescent="0.25">
      <c r="A22" s="11" t="s">
        <v>492</v>
      </c>
      <c r="B22" s="13">
        <v>6598</v>
      </c>
      <c r="C22" s="14">
        <f>(36/B22*100)</f>
        <v>0.54561988481357981</v>
      </c>
      <c r="D22" s="15">
        <v>6562</v>
      </c>
      <c r="E22" s="14">
        <v>6.9850030700000003</v>
      </c>
      <c r="F22" s="16">
        <v>0.44284696000000001</v>
      </c>
      <c r="G22" s="14">
        <v>23.756996959999999</v>
      </c>
      <c r="H22" s="16">
        <v>0.88349750999999999</v>
      </c>
      <c r="I22" s="14">
        <v>24.25771486</v>
      </c>
      <c r="J22" s="16">
        <v>0.66886080000000003</v>
      </c>
      <c r="K22" s="14">
        <v>22.420559619999999</v>
      </c>
      <c r="L22" s="16">
        <v>0.56403481</v>
      </c>
      <c r="M22" s="14">
        <v>9.6357328800000008</v>
      </c>
      <c r="N22" s="16">
        <v>1.12815664</v>
      </c>
      <c r="O22" s="14" t="s">
        <v>582</v>
      </c>
      <c r="P22" s="16" t="s">
        <v>582</v>
      </c>
      <c r="Q22" s="14">
        <v>10.284631389999999</v>
      </c>
      <c r="R22" s="16">
        <v>1.32922729</v>
      </c>
      <c r="S22" s="14">
        <v>0</v>
      </c>
      <c r="T22" s="16">
        <v>0</v>
      </c>
      <c r="U22" s="14">
        <v>2.65936123</v>
      </c>
      <c r="V22" s="16">
        <v>0.26777732999999998</v>
      </c>
    </row>
    <row r="23" spans="1:22" x14ac:dyDescent="0.25">
      <c r="A23" s="11" t="s">
        <v>493</v>
      </c>
      <c r="B23" s="13">
        <v>11583</v>
      </c>
      <c r="C23" s="14">
        <f>(246/B23*100)</f>
        <v>2.1238021238021236</v>
      </c>
      <c r="D23" s="15">
        <v>11337</v>
      </c>
      <c r="E23" s="14">
        <v>7.5428792199999997</v>
      </c>
      <c r="F23" s="16">
        <v>0.42022986000000001</v>
      </c>
      <c r="G23" s="14">
        <v>29.801666820000001</v>
      </c>
      <c r="H23" s="16">
        <v>0.72142092999999996</v>
      </c>
      <c r="I23" s="14">
        <v>30.625556929999998</v>
      </c>
      <c r="J23" s="16">
        <v>0.67382282000000004</v>
      </c>
      <c r="K23" s="14">
        <v>22.961668800000002</v>
      </c>
      <c r="L23" s="16">
        <v>0.75883736999999996</v>
      </c>
      <c r="M23" s="14">
        <v>7.1917973599999998</v>
      </c>
      <c r="N23" s="16">
        <v>0.42256394000000003</v>
      </c>
      <c r="O23" s="14" t="s">
        <v>582</v>
      </c>
      <c r="P23" s="16" t="s">
        <v>582</v>
      </c>
      <c r="Q23" s="14">
        <v>0</v>
      </c>
      <c r="R23" s="16">
        <v>0</v>
      </c>
      <c r="S23" s="14">
        <v>0</v>
      </c>
      <c r="T23" s="16">
        <v>0</v>
      </c>
      <c r="U23" s="14">
        <v>1.8764308599999999</v>
      </c>
      <c r="V23" s="16">
        <v>0.20564969999999999</v>
      </c>
    </row>
    <row r="24" spans="1:22" x14ac:dyDescent="0.25">
      <c r="A24" s="11" t="s">
        <v>494</v>
      </c>
      <c r="B24" s="13">
        <v>6647</v>
      </c>
      <c r="C24" s="14">
        <f>(8/B24*100)</f>
        <v>0.12035504738979991</v>
      </c>
      <c r="D24" s="15">
        <v>6639</v>
      </c>
      <c r="E24" s="14">
        <v>13.117395849999999</v>
      </c>
      <c r="F24" s="16">
        <v>0.53989193999999996</v>
      </c>
      <c r="G24" s="14">
        <v>36.67577885</v>
      </c>
      <c r="H24" s="16">
        <v>0.76612592999999996</v>
      </c>
      <c r="I24" s="14">
        <v>29.662710019999999</v>
      </c>
      <c r="J24" s="16">
        <v>0.76098801999999999</v>
      </c>
      <c r="K24" s="14">
        <v>16.229228289999998</v>
      </c>
      <c r="L24" s="16">
        <v>0.55065702000000005</v>
      </c>
      <c r="M24" s="14">
        <v>3.0925407499999999</v>
      </c>
      <c r="N24" s="16">
        <v>1.0367684699999999</v>
      </c>
      <c r="O24" s="14" t="s">
        <v>582</v>
      </c>
      <c r="P24" s="16" t="s">
        <v>582</v>
      </c>
      <c r="Q24" s="14">
        <v>0</v>
      </c>
      <c r="R24" s="16">
        <v>0</v>
      </c>
      <c r="S24" s="14">
        <v>0</v>
      </c>
      <c r="T24" s="16">
        <v>0</v>
      </c>
      <c r="U24" s="14">
        <v>1.22234624</v>
      </c>
      <c r="V24" s="16">
        <v>0.33356081999999998</v>
      </c>
    </row>
    <row r="25" spans="1:22" x14ac:dyDescent="0.25">
      <c r="A25" s="11" t="s">
        <v>495</v>
      </c>
      <c r="B25" s="13">
        <v>5581</v>
      </c>
      <c r="C25" s="14">
        <f>(25/B25*100)</f>
        <v>0.44794839634474104</v>
      </c>
      <c r="D25" s="15">
        <v>5556</v>
      </c>
      <c r="E25" s="14">
        <v>24.547071939999999</v>
      </c>
      <c r="F25" s="16">
        <v>0.93897584999999995</v>
      </c>
      <c r="G25" s="14">
        <v>39.373578559999999</v>
      </c>
      <c r="H25" s="16">
        <v>0.83472243999999995</v>
      </c>
      <c r="I25" s="14">
        <v>20.40295832</v>
      </c>
      <c r="J25" s="16">
        <v>0.63970937000000005</v>
      </c>
      <c r="K25" s="14">
        <v>7.8152217400000001</v>
      </c>
      <c r="L25" s="16">
        <v>0.43568383999999999</v>
      </c>
      <c r="M25" s="14">
        <v>7.63089832</v>
      </c>
      <c r="N25" s="16">
        <v>0.77175081999999995</v>
      </c>
      <c r="O25" s="14" t="s">
        <v>582</v>
      </c>
      <c r="P25" s="16" t="s">
        <v>582</v>
      </c>
      <c r="Q25" s="14">
        <v>0</v>
      </c>
      <c r="R25" s="16">
        <v>0</v>
      </c>
      <c r="S25" s="14">
        <v>0</v>
      </c>
      <c r="T25" s="16">
        <v>0</v>
      </c>
      <c r="U25" s="14">
        <v>0.23027114000000001</v>
      </c>
      <c r="V25" s="16">
        <v>5.8504819999999999E-2</v>
      </c>
    </row>
    <row r="26" spans="1:22" x14ac:dyDescent="0.25">
      <c r="A26" s="11" t="s">
        <v>496</v>
      </c>
      <c r="B26" s="13">
        <v>4869</v>
      </c>
      <c r="C26" s="14">
        <f>(61/B26*100)</f>
        <v>1.2528239884986649</v>
      </c>
      <c r="D26" s="15">
        <v>4808</v>
      </c>
      <c r="E26" s="14">
        <v>10.10762997</v>
      </c>
      <c r="F26" s="16">
        <v>0.56100097000000004</v>
      </c>
      <c r="G26" s="14">
        <v>36.651993560000001</v>
      </c>
      <c r="H26" s="16">
        <v>0.78020522000000003</v>
      </c>
      <c r="I26" s="14">
        <v>31.789510880000002</v>
      </c>
      <c r="J26" s="16">
        <v>0.70027214000000004</v>
      </c>
      <c r="K26" s="14">
        <v>14.594141430000001</v>
      </c>
      <c r="L26" s="16">
        <v>0.54108102000000002</v>
      </c>
      <c r="M26" s="14">
        <v>5.9055964000000003</v>
      </c>
      <c r="N26" s="16">
        <v>0.42996927000000001</v>
      </c>
      <c r="O26" s="14" t="s">
        <v>582</v>
      </c>
      <c r="P26" s="16" t="s">
        <v>582</v>
      </c>
      <c r="Q26" s="14">
        <v>0</v>
      </c>
      <c r="R26" s="16">
        <v>0</v>
      </c>
      <c r="S26" s="14">
        <v>0</v>
      </c>
      <c r="T26" s="16">
        <v>0</v>
      </c>
      <c r="U26" s="14">
        <v>0.95112775000000005</v>
      </c>
      <c r="V26" s="16">
        <v>0.14894381000000001</v>
      </c>
    </row>
    <row r="27" spans="1:22" x14ac:dyDescent="0.25">
      <c r="A27" s="11" t="s">
        <v>497</v>
      </c>
      <c r="B27" s="13">
        <v>5299</v>
      </c>
      <c r="C27" s="14">
        <f>(80/B27*100)</f>
        <v>1.5097188148707303</v>
      </c>
      <c r="D27" s="15">
        <v>5219</v>
      </c>
      <c r="E27" s="14">
        <v>12.384872120000001</v>
      </c>
      <c r="F27" s="16">
        <v>0.45723732</v>
      </c>
      <c r="G27" s="14">
        <v>29.778208800000002</v>
      </c>
      <c r="H27" s="16">
        <v>0.6686898</v>
      </c>
      <c r="I27" s="14">
        <v>24.76998931</v>
      </c>
      <c r="J27" s="16">
        <v>0.56429673000000002</v>
      </c>
      <c r="K27" s="14">
        <v>18.918012820000001</v>
      </c>
      <c r="L27" s="16">
        <v>0.54642257000000005</v>
      </c>
      <c r="M27" s="14">
        <v>10.28414824</v>
      </c>
      <c r="N27" s="16">
        <v>0.41615611000000002</v>
      </c>
      <c r="O27" s="14" t="s">
        <v>582</v>
      </c>
      <c r="P27" s="16" t="s">
        <v>582</v>
      </c>
      <c r="Q27" s="14">
        <v>0</v>
      </c>
      <c r="R27" s="16">
        <v>0</v>
      </c>
      <c r="S27" s="14">
        <v>0</v>
      </c>
      <c r="T27" s="16">
        <v>0</v>
      </c>
      <c r="U27" s="14">
        <v>3.8647686999999999</v>
      </c>
      <c r="V27" s="16">
        <v>0.25073900999999998</v>
      </c>
    </row>
    <row r="28" spans="1:22" x14ac:dyDescent="0.25">
      <c r="A28" s="11" t="s">
        <v>498</v>
      </c>
      <c r="B28" s="13">
        <v>7568</v>
      </c>
      <c r="C28" s="14">
        <f>(262/B28*100)</f>
        <v>3.461945031712474</v>
      </c>
      <c r="D28" s="15">
        <v>7306</v>
      </c>
      <c r="E28" s="14">
        <v>6.1609392300000003</v>
      </c>
      <c r="F28" s="16">
        <v>0.32471191999999999</v>
      </c>
      <c r="G28" s="14">
        <v>23.277515449999999</v>
      </c>
      <c r="H28" s="16">
        <v>0.71029039000000005</v>
      </c>
      <c r="I28" s="14">
        <v>30.292108720000002</v>
      </c>
      <c r="J28" s="16">
        <v>0.66020482000000003</v>
      </c>
      <c r="K28" s="14">
        <v>32.059269020000002</v>
      </c>
      <c r="L28" s="16">
        <v>0.87661834000000005</v>
      </c>
      <c r="M28" s="14">
        <v>6.0315539200000003</v>
      </c>
      <c r="N28" s="16">
        <v>1.09299978</v>
      </c>
      <c r="O28" s="14" t="s">
        <v>582</v>
      </c>
      <c r="P28" s="16" t="s">
        <v>582</v>
      </c>
      <c r="Q28" s="14">
        <v>0</v>
      </c>
      <c r="R28" s="16">
        <v>0</v>
      </c>
      <c r="S28" s="14">
        <v>0</v>
      </c>
      <c r="T28" s="16">
        <v>0</v>
      </c>
      <c r="U28" s="14">
        <v>2.1786136599999999</v>
      </c>
      <c r="V28" s="16">
        <v>0.31566178</v>
      </c>
    </row>
    <row r="29" spans="1:22" x14ac:dyDescent="0.25">
      <c r="A29" s="11" t="s">
        <v>499</v>
      </c>
      <c r="B29" s="13">
        <v>5385</v>
      </c>
      <c r="C29" s="14">
        <f>(30/B29*100)</f>
        <v>0.55710306406685239</v>
      </c>
      <c r="D29" s="15">
        <v>5355</v>
      </c>
      <c r="E29" s="14">
        <v>16.008744920000002</v>
      </c>
      <c r="F29" s="16">
        <v>0.61846266999999999</v>
      </c>
      <c r="G29" s="14">
        <v>32.535362370000001</v>
      </c>
      <c r="H29" s="16">
        <v>0.86831077000000001</v>
      </c>
      <c r="I29" s="14">
        <v>21.51553144</v>
      </c>
      <c r="J29" s="16">
        <v>0.72644578000000004</v>
      </c>
      <c r="K29" s="14">
        <v>7.52452831</v>
      </c>
      <c r="L29" s="16">
        <v>0.4865083</v>
      </c>
      <c r="M29" s="14">
        <v>16.888063320000001</v>
      </c>
      <c r="N29" s="16">
        <v>0.87263612999999995</v>
      </c>
      <c r="O29" s="14" t="s">
        <v>582</v>
      </c>
      <c r="P29" s="16" t="s">
        <v>582</v>
      </c>
      <c r="Q29" s="14">
        <v>2.7667624100000001</v>
      </c>
      <c r="R29" s="16">
        <v>0.24169378</v>
      </c>
      <c r="S29" s="14">
        <v>0</v>
      </c>
      <c r="T29" s="16">
        <v>0</v>
      </c>
      <c r="U29" s="14">
        <v>2.7610072200000002</v>
      </c>
      <c r="V29" s="16">
        <v>0.31146749000000001</v>
      </c>
    </row>
    <row r="30" spans="1:22" x14ac:dyDescent="0.25">
      <c r="A30" s="11" t="s">
        <v>500</v>
      </c>
      <c r="B30" s="13">
        <v>4520</v>
      </c>
      <c r="C30" s="14">
        <f>(167/B30*100)</f>
        <v>3.6946902654867255</v>
      </c>
      <c r="D30" s="15">
        <v>4353</v>
      </c>
      <c r="E30" s="14">
        <v>4.6307407300000003</v>
      </c>
      <c r="F30" s="16">
        <v>0.31151580000000001</v>
      </c>
      <c r="G30" s="14">
        <v>22.3668619</v>
      </c>
      <c r="H30" s="16">
        <v>0.64666179000000001</v>
      </c>
      <c r="I30" s="14">
        <v>30.369099009999999</v>
      </c>
      <c r="J30" s="16">
        <v>0.85626442999999997</v>
      </c>
      <c r="K30" s="14">
        <v>30.703165930000001</v>
      </c>
      <c r="L30" s="16">
        <v>0.72470610999999996</v>
      </c>
      <c r="M30" s="14">
        <v>9.7763315599999991</v>
      </c>
      <c r="N30" s="16">
        <v>0.73700672</v>
      </c>
      <c r="O30" s="14" t="s">
        <v>582</v>
      </c>
      <c r="P30" s="16" t="s">
        <v>582</v>
      </c>
      <c r="Q30" s="14">
        <v>0</v>
      </c>
      <c r="R30" s="16">
        <v>0</v>
      </c>
      <c r="S30" s="14">
        <v>0</v>
      </c>
      <c r="T30" s="16">
        <v>0</v>
      </c>
      <c r="U30" s="14">
        <v>2.15380087</v>
      </c>
      <c r="V30" s="16">
        <v>0.22397278000000001</v>
      </c>
    </row>
    <row r="31" spans="1:22" x14ac:dyDescent="0.25">
      <c r="A31" s="11" t="s">
        <v>501</v>
      </c>
      <c r="B31" s="13">
        <v>5456</v>
      </c>
      <c r="C31" s="14">
        <f>(139/B31*100)</f>
        <v>2.5476539589442817</v>
      </c>
      <c r="D31" s="15">
        <v>5317</v>
      </c>
      <c r="E31" s="14">
        <v>6.4311661500000001</v>
      </c>
      <c r="F31" s="16">
        <v>0.40460255000000001</v>
      </c>
      <c r="G31" s="14">
        <v>28.303328499999999</v>
      </c>
      <c r="H31" s="16">
        <v>0.64130281</v>
      </c>
      <c r="I31" s="14">
        <v>33.009505939999997</v>
      </c>
      <c r="J31" s="16">
        <v>0.59007078999999996</v>
      </c>
      <c r="K31" s="14">
        <v>28.364141539999999</v>
      </c>
      <c r="L31" s="16">
        <v>0.74690206999999997</v>
      </c>
      <c r="M31" s="14">
        <v>0</v>
      </c>
      <c r="N31" s="16">
        <v>0</v>
      </c>
      <c r="O31" s="14" t="s">
        <v>582</v>
      </c>
      <c r="P31" s="16" t="s">
        <v>582</v>
      </c>
      <c r="Q31" s="14">
        <v>0</v>
      </c>
      <c r="R31" s="16">
        <v>0</v>
      </c>
      <c r="S31" s="14">
        <v>0</v>
      </c>
      <c r="T31" s="16">
        <v>0</v>
      </c>
      <c r="U31" s="14">
        <v>3.8918578799999999</v>
      </c>
      <c r="V31" s="16">
        <v>0.38067851000000003</v>
      </c>
    </row>
    <row r="32" spans="1:22" x14ac:dyDescent="0.25">
      <c r="A32" s="11" t="s">
        <v>502</v>
      </c>
      <c r="B32" s="13">
        <v>4478</v>
      </c>
      <c r="C32" s="14">
        <f>(6/B32*100)</f>
        <v>0.13398838767306834</v>
      </c>
      <c r="D32" s="15">
        <v>4472</v>
      </c>
      <c r="E32" s="14">
        <v>7.3983261000000002</v>
      </c>
      <c r="F32" s="16">
        <v>0.40684294999999998</v>
      </c>
      <c r="G32" s="14">
        <v>27.39820447</v>
      </c>
      <c r="H32" s="16">
        <v>0.78968062000000006</v>
      </c>
      <c r="I32" s="14">
        <v>33.378147579999997</v>
      </c>
      <c r="J32" s="16">
        <v>0.74805014000000003</v>
      </c>
      <c r="K32" s="14">
        <v>28.680094860000001</v>
      </c>
      <c r="L32" s="16">
        <v>0.81337574999999995</v>
      </c>
      <c r="M32" s="14">
        <v>1.9086869200000001</v>
      </c>
      <c r="N32" s="16">
        <v>0.20214871000000001</v>
      </c>
      <c r="O32" s="14" t="s">
        <v>582</v>
      </c>
      <c r="P32" s="16" t="s">
        <v>582</v>
      </c>
      <c r="Q32" s="14">
        <v>0</v>
      </c>
      <c r="R32" s="16">
        <v>0</v>
      </c>
      <c r="S32" s="14">
        <v>0</v>
      </c>
      <c r="T32" s="16">
        <v>0</v>
      </c>
      <c r="U32" s="14">
        <v>1.2365400600000001</v>
      </c>
      <c r="V32" s="16">
        <v>0.21385207000000001</v>
      </c>
    </row>
    <row r="33" spans="1:22" x14ac:dyDescent="0.25">
      <c r="A33" s="11" t="s">
        <v>503</v>
      </c>
      <c r="B33" s="13">
        <v>7325</v>
      </c>
      <c r="C33" s="14">
        <f>(78/B33*100)</f>
        <v>1.0648464163822524</v>
      </c>
      <c r="D33" s="15">
        <v>7247</v>
      </c>
      <c r="E33" s="14">
        <v>5.6722301699999997</v>
      </c>
      <c r="F33" s="16">
        <v>0.31384287</v>
      </c>
      <c r="G33" s="14">
        <v>16.469165010000001</v>
      </c>
      <c r="H33" s="16">
        <v>0.61326738000000003</v>
      </c>
      <c r="I33" s="14">
        <v>20.689810229999999</v>
      </c>
      <c r="J33" s="16">
        <v>0.57204387999999995</v>
      </c>
      <c r="K33" s="14">
        <v>27.76548811</v>
      </c>
      <c r="L33" s="16">
        <v>0.79014139000000005</v>
      </c>
      <c r="M33" s="14">
        <v>27.811556880000001</v>
      </c>
      <c r="N33" s="16">
        <v>0.80222939999999998</v>
      </c>
      <c r="O33" s="14" t="s">
        <v>582</v>
      </c>
      <c r="P33" s="16" t="s">
        <v>582</v>
      </c>
      <c r="Q33" s="14">
        <v>0</v>
      </c>
      <c r="R33" s="16">
        <v>0</v>
      </c>
      <c r="S33" s="14">
        <v>0</v>
      </c>
      <c r="T33" s="16">
        <v>0</v>
      </c>
      <c r="U33" s="14">
        <v>1.5917496099999999</v>
      </c>
      <c r="V33" s="16">
        <v>0.17319722000000001</v>
      </c>
    </row>
    <row r="34" spans="1:22" x14ac:dyDescent="0.25">
      <c r="A34" s="11" t="s">
        <v>504</v>
      </c>
      <c r="B34" s="13">
        <v>6350</v>
      </c>
      <c r="C34" s="14">
        <f>(76/B34*100)</f>
        <v>1.1968503937007875</v>
      </c>
      <c r="D34" s="15">
        <v>6274</v>
      </c>
      <c r="E34" s="14">
        <v>20.370953650000001</v>
      </c>
      <c r="F34" s="16">
        <v>0.73870079</v>
      </c>
      <c r="G34" s="14">
        <v>36.544545249999999</v>
      </c>
      <c r="H34" s="16">
        <v>0.89455682999999997</v>
      </c>
      <c r="I34" s="14">
        <v>18.378902660000001</v>
      </c>
      <c r="J34" s="16">
        <v>0.54640527000000005</v>
      </c>
      <c r="K34" s="14">
        <v>12.649585050000001</v>
      </c>
      <c r="L34" s="16">
        <v>0.52284350999999996</v>
      </c>
      <c r="M34" s="14">
        <v>6.3152336800000004</v>
      </c>
      <c r="N34" s="16">
        <v>0.71322284000000002</v>
      </c>
      <c r="O34" s="14" t="s">
        <v>582</v>
      </c>
      <c r="P34" s="16" t="s">
        <v>582</v>
      </c>
      <c r="Q34" s="14">
        <v>2.5797200199999999</v>
      </c>
      <c r="R34" s="16">
        <v>0.53552644999999999</v>
      </c>
      <c r="S34" s="14">
        <v>0</v>
      </c>
      <c r="T34" s="16">
        <v>0</v>
      </c>
      <c r="U34" s="14">
        <v>3.1610597</v>
      </c>
      <c r="V34" s="16">
        <v>0.26705432000000001</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(55/B36*100)</f>
        <v>0.8165083135391924</v>
      </c>
      <c r="D36" s="15">
        <v>6681</v>
      </c>
      <c r="E36" s="14">
        <v>8.8575617500000003</v>
      </c>
      <c r="F36" s="16">
        <v>0.43342097000000002</v>
      </c>
      <c r="G36" s="14">
        <v>26.917327480000001</v>
      </c>
      <c r="H36" s="16">
        <v>0.75219997999999999</v>
      </c>
      <c r="I36" s="14">
        <v>25.126687929999999</v>
      </c>
      <c r="J36" s="16">
        <v>0.61081646999999994</v>
      </c>
      <c r="K36" s="14">
        <v>20.951093790000002</v>
      </c>
      <c r="L36" s="16">
        <v>0.64995776000000005</v>
      </c>
      <c r="M36" s="14">
        <v>15.668394859999999</v>
      </c>
      <c r="N36" s="16">
        <v>0.62764545000000005</v>
      </c>
      <c r="O36" s="14" t="s">
        <v>582</v>
      </c>
      <c r="P36" s="16" t="s">
        <v>582</v>
      </c>
      <c r="Q36" s="14">
        <v>0</v>
      </c>
      <c r="R36" s="16">
        <v>0</v>
      </c>
      <c r="S36" s="14">
        <v>0</v>
      </c>
      <c r="T36" s="16">
        <v>0</v>
      </c>
      <c r="U36" s="14">
        <v>2.47893418</v>
      </c>
      <c r="V36" s="16">
        <v>0.22370154</v>
      </c>
    </row>
    <row r="37" spans="1:22" x14ac:dyDescent="0.25">
      <c r="A37" s="11" t="s">
        <v>507</v>
      </c>
      <c r="B37" s="13">
        <v>5458</v>
      </c>
      <c r="C37" s="14">
        <f>(107/B37*100)</f>
        <v>1.9604250641260534</v>
      </c>
      <c r="D37" s="15">
        <v>5351</v>
      </c>
      <c r="E37" s="14">
        <v>9.8607235699999993</v>
      </c>
      <c r="F37" s="16">
        <v>0.46225347999999999</v>
      </c>
      <c r="G37" s="14">
        <v>35.132179200000003</v>
      </c>
      <c r="H37" s="16">
        <v>0.79115767999999997</v>
      </c>
      <c r="I37" s="14">
        <v>29.537165359999999</v>
      </c>
      <c r="J37" s="16">
        <v>0.72331774000000004</v>
      </c>
      <c r="K37" s="14">
        <v>17.850628499999999</v>
      </c>
      <c r="L37" s="16">
        <v>0.81054910000000002</v>
      </c>
      <c r="M37" s="14">
        <v>4.2970864200000003</v>
      </c>
      <c r="N37" s="16">
        <v>0.55405694999999999</v>
      </c>
      <c r="O37" s="14" t="s">
        <v>582</v>
      </c>
      <c r="P37" s="16" t="s">
        <v>582</v>
      </c>
      <c r="Q37" s="14">
        <v>0</v>
      </c>
      <c r="R37" s="16">
        <v>0</v>
      </c>
      <c r="S37" s="14">
        <v>0</v>
      </c>
      <c r="T37" s="16">
        <v>0</v>
      </c>
      <c r="U37" s="14">
        <v>3.3222169500000001</v>
      </c>
      <c r="V37" s="16">
        <v>0.36317835999999998</v>
      </c>
    </row>
    <row r="38" spans="1:22" x14ac:dyDescent="0.25">
      <c r="A38" s="11" t="s">
        <v>508</v>
      </c>
      <c r="B38" s="13">
        <v>5860</v>
      </c>
      <c r="C38" s="14">
        <f>(22/B38*100)</f>
        <v>0.37542662116040953</v>
      </c>
      <c r="D38" s="15">
        <v>5838</v>
      </c>
      <c r="E38" s="14">
        <v>9.0858277199999993</v>
      </c>
      <c r="F38" s="16">
        <v>0.45649919999999999</v>
      </c>
      <c r="G38" s="14">
        <v>27.81860898</v>
      </c>
      <c r="H38" s="16">
        <v>0.71545040999999998</v>
      </c>
      <c r="I38" s="14">
        <v>27.163050370000001</v>
      </c>
      <c r="J38" s="16">
        <v>0.73435609000000002</v>
      </c>
      <c r="K38" s="14">
        <v>18.519990230000001</v>
      </c>
      <c r="L38" s="16">
        <v>0.45971543999999998</v>
      </c>
      <c r="M38" s="14">
        <v>12.184311539999999</v>
      </c>
      <c r="N38" s="16">
        <v>0.92477872999999999</v>
      </c>
      <c r="O38" s="14" t="s">
        <v>582</v>
      </c>
      <c r="P38" s="16" t="s">
        <v>582</v>
      </c>
      <c r="Q38" s="14">
        <v>0</v>
      </c>
      <c r="R38" s="16">
        <v>0</v>
      </c>
      <c r="S38" s="14">
        <v>0</v>
      </c>
      <c r="T38" s="16">
        <v>0</v>
      </c>
      <c r="U38" s="14">
        <v>5.2282111699999998</v>
      </c>
      <c r="V38" s="16">
        <v>0.40858261000000001</v>
      </c>
    </row>
    <row r="39" spans="1:22" x14ac:dyDescent="0.25">
      <c r="A39" s="11" t="s">
        <v>509</v>
      </c>
      <c r="B39" s="13">
        <v>5895</v>
      </c>
      <c r="C39" s="14">
        <f>(33/B39*100)</f>
        <v>0.55979643765903309</v>
      </c>
      <c r="D39" s="15">
        <v>5862</v>
      </c>
      <c r="E39" s="14">
        <v>12.03859688</v>
      </c>
      <c r="F39" s="16">
        <v>0.56150102000000002</v>
      </c>
      <c r="G39" s="14">
        <v>34.56805095</v>
      </c>
      <c r="H39" s="16">
        <v>0.87582168999999999</v>
      </c>
      <c r="I39" s="14">
        <v>26.82922971</v>
      </c>
      <c r="J39" s="16">
        <v>0.75957377000000004</v>
      </c>
      <c r="K39" s="14">
        <v>16.285982300000001</v>
      </c>
      <c r="L39" s="16">
        <v>0.64121883999999996</v>
      </c>
      <c r="M39" s="14">
        <v>8.2770183300000006</v>
      </c>
      <c r="N39" s="16">
        <v>0.6753072</v>
      </c>
      <c r="O39" s="14" t="s">
        <v>582</v>
      </c>
      <c r="P39" s="16" t="s">
        <v>582</v>
      </c>
      <c r="Q39" s="14">
        <v>0</v>
      </c>
      <c r="R39" s="16">
        <v>0</v>
      </c>
      <c r="S39" s="14">
        <v>0</v>
      </c>
      <c r="T39" s="16">
        <v>0</v>
      </c>
      <c r="U39" s="14">
        <v>2.0011218400000002</v>
      </c>
      <c r="V39" s="16">
        <v>0.37642349000000003</v>
      </c>
    </row>
    <row r="40" spans="1:22" x14ac:dyDescent="0.25">
      <c r="A40" s="11" t="s">
        <v>510</v>
      </c>
      <c r="B40" s="13">
        <v>14157</v>
      </c>
      <c r="C40" s="14">
        <f>(382/B40*100)</f>
        <v>2.6983117892208801</v>
      </c>
      <c r="D40" s="15">
        <v>13775</v>
      </c>
      <c r="E40" s="14">
        <v>5.5598249600000003</v>
      </c>
      <c r="F40" s="16">
        <v>0.28261476000000002</v>
      </c>
      <c r="G40" s="14">
        <v>26.819959560000001</v>
      </c>
      <c r="H40" s="16">
        <v>0.66704854000000002</v>
      </c>
      <c r="I40" s="14">
        <v>30.737859409999999</v>
      </c>
      <c r="J40" s="16">
        <v>0.63311700000000004</v>
      </c>
      <c r="K40" s="14">
        <v>29.940405129999998</v>
      </c>
      <c r="L40" s="16">
        <v>0.76621717</v>
      </c>
      <c r="M40" s="14">
        <v>4.7218921299999996</v>
      </c>
      <c r="N40" s="16">
        <v>0.42094327999999998</v>
      </c>
      <c r="O40" s="14" t="s">
        <v>582</v>
      </c>
      <c r="P40" s="16" t="s">
        <v>582</v>
      </c>
      <c r="Q40" s="14">
        <v>0</v>
      </c>
      <c r="R40" s="16">
        <v>0</v>
      </c>
      <c r="S40" s="14">
        <v>0</v>
      </c>
      <c r="T40" s="16">
        <v>0</v>
      </c>
      <c r="U40" s="14">
        <v>2.2200588099999998</v>
      </c>
      <c r="V40" s="16">
        <v>0.21888367</v>
      </c>
    </row>
    <row r="41" spans="1:22" x14ac:dyDescent="0.25">
      <c r="A41" s="11" t="s">
        <v>511</v>
      </c>
      <c r="B41" s="13">
        <v>5712</v>
      </c>
      <c r="C41" s="14">
        <f>(51/B41*100)</f>
        <v>0.89285714285714279</v>
      </c>
      <c r="D41" s="15">
        <v>5661</v>
      </c>
      <c r="E41" s="14">
        <v>6.3938674400000002</v>
      </c>
      <c r="F41" s="16">
        <v>0.35476777999999998</v>
      </c>
      <c r="G41" s="14">
        <v>25.469082149999998</v>
      </c>
      <c r="H41" s="16">
        <v>0.69361236000000004</v>
      </c>
      <c r="I41" s="14">
        <v>27.501102530000001</v>
      </c>
      <c r="J41" s="16">
        <v>0.69758549999999997</v>
      </c>
      <c r="K41" s="14">
        <v>30.72244658</v>
      </c>
      <c r="L41" s="16">
        <v>0.88787119999999997</v>
      </c>
      <c r="M41" s="14">
        <v>8.0683456699999994</v>
      </c>
      <c r="N41" s="16">
        <v>0.77117729000000002</v>
      </c>
      <c r="O41" s="14" t="s">
        <v>582</v>
      </c>
      <c r="P41" s="16" t="s">
        <v>582</v>
      </c>
      <c r="Q41" s="14">
        <v>0.67840445000000005</v>
      </c>
      <c r="R41" s="16">
        <v>0.18084095</v>
      </c>
      <c r="S41" s="14">
        <v>0</v>
      </c>
      <c r="T41" s="16">
        <v>0</v>
      </c>
      <c r="U41" s="14">
        <v>1.1667511699999999</v>
      </c>
      <c r="V41" s="16">
        <v>0.16351715999999999</v>
      </c>
    </row>
    <row r="42" spans="1:22" x14ac:dyDescent="0.25">
      <c r="A42" s="11" t="s">
        <v>512</v>
      </c>
      <c r="B42" s="13">
        <f>IF(COUNT(B7:B41) &gt; 0, AVERAGE(B7:B41), "\u2014")</f>
        <v>7103.4285714285716</v>
      </c>
      <c r="C42" s="14">
        <f>IF(COUNT(C7:C41) &gt; 0, AVERAGE(C7:C41), "—")</f>
        <v>2.3481632119238833</v>
      </c>
      <c r="D42" s="15">
        <f>IF(COUNT(D7:D41) &gt; 0, AVERAGE(D7:D41), "—")</f>
        <v>6922.8</v>
      </c>
      <c r="E42" s="14">
        <f>IF(COUNT(E7:E41) &gt; 0, AVERAGE(E7:E41), "—")</f>
        <v>9.775043081714287</v>
      </c>
      <c r="F42" s="16">
        <f>IF(COUNT(F7:F41) &gt; 0, SQRT(SUMSQ(F7:F41)/(COUNT(F7:F41)*COUNT(F7:F41)) ), "—")</f>
        <v>7.8869300699255046E-2</v>
      </c>
      <c r="G42" s="14">
        <f>IF(COUNT(G7:G41) &gt; 0, AVERAGE(G7:G41), "—")</f>
        <v>28.990195098000004</v>
      </c>
      <c r="H42" s="16">
        <f>IF(COUNT(H7:H41) &gt; 0, SQRT(SUMSQ(H7:H41)/(COUNT(H7:H41)*COUNT(H7:H41)) ), "—")</f>
        <v>0.12107179332643156</v>
      </c>
      <c r="I42" s="14">
        <f>IF(COUNT(I7:I41) &gt; 0, AVERAGE(I7:I41), "—")</f>
        <v>26.610061773142863</v>
      </c>
      <c r="J42" s="16">
        <f>IF(COUNT(J7:J41) &gt; 0, SQRT(SUMSQ(J7:J41)/(COUNT(J7:J41)*COUNT(J7:J41)) ), "—")</f>
        <v>0.11176857576110577</v>
      </c>
      <c r="K42" s="14">
        <f>IF(COUNT(K7:K41) &gt; 0, AVERAGE(K7:K41), "—")</f>
        <v>20.461895870285712</v>
      </c>
      <c r="L42" s="16">
        <f>IF(COUNT(L7:L41) &gt; 0, SQRT(SUMSQ(L7:L41)/(COUNT(L7:L41)*COUNT(L7:L41)) ), "—")</f>
        <v>0.10917513298416856</v>
      </c>
      <c r="M42" s="14">
        <f>IF(COUNT(M7:M41) &gt; 0, AVERAGE(M7:M41), "—")</f>
        <v>7.9788526822857149</v>
      </c>
      <c r="N42" s="16">
        <f>IF(COUNT(N7:N41) &gt; 0, SQRT(SUMSQ(N7:N41)/(COUNT(N7:N41)*COUNT(N7:N41)) ), "—")</f>
        <v>0.11261001945401064</v>
      </c>
      <c r="O42" s="14" t="str">
        <f>IF(COUNT(O7:O41) &gt; 0, AVERAGE(O7:O41), "—")</f>
        <v>—</v>
      </c>
      <c r="P42" s="16" t="str">
        <f>IF(COUNT(P7:P41) &gt; 0, SQRT(SUMSQ(P7:P41)/(COUNT(P7:P41)*COUNT(P7:P41)) ), "—")</f>
        <v>—</v>
      </c>
      <c r="Q42" s="14">
        <f>IF(COUNT(Q7:Q41) &gt; 0, AVERAGE(Q7:Q41), "—")</f>
        <v>0.86926540714285716</v>
      </c>
      <c r="R42" s="16">
        <f>IF(COUNT(R7:R41) &gt; 0, SQRT(SUMSQ(R7:R41)/(COUNT(R7:R41)*COUNT(R7:R41)) ), "—")</f>
        <v>5.2780998078981144E-2</v>
      </c>
      <c r="S42" s="14">
        <f>IF(COUNT(S7:S41) &gt; 0, AVERAGE(S7:S41), "—")</f>
        <v>2.8571428571428572</v>
      </c>
      <c r="T42" s="16">
        <f>IF(COUNT(T7:T41) &gt; 0, SQRT(SUMSQ(T7:T41)/(COUNT(T7:T41)*COUNT(T7:T41)) ), "—")</f>
        <v>0</v>
      </c>
      <c r="U42" s="14">
        <f>IF(COUNT(U7:U41) &gt; 0, AVERAGE(U7:U41), "—")</f>
        <v>2.4575432311428562</v>
      </c>
      <c r="V42" s="16">
        <f>IF(COUNT(V7:V41) &gt; 0, SQRT(SUMSQ(V7:V41)/(COUNT(V7:V41)*COUNT(V7:V41)) ), "—")</f>
        <v>4.6025204416249049E-2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16.366221939999999</v>
      </c>
      <c r="F45" s="16">
        <v>0.84503645999999999</v>
      </c>
      <c r="G45" s="14">
        <v>33.52437621</v>
      </c>
      <c r="H45" s="16">
        <v>0.57119743000000001</v>
      </c>
      <c r="I45" s="14">
        <v>20.239255320000002</v>
      </c>
      <c r="J45" s="16">
        <v>0.73100916000000005</v>
      </c>
      <c r="K45" s="14">
        <v>25.81079463</v>
      </c>
      <c r="L45" s="16">
        <v>0.71744335000000004</v>
      </c>
      <c r="M45" s="14">
        <v>0</v>
      </c>
      <c r="N45" s="16">
        <v>0</v>
      </c>
      <c r="O45" s="14" t="s">
        <v>582</v>
      </c>
      <c r="P45" s="16" t="s">
        <v>582</v>
      </c>
      <c r="Q45" s="14">
        <v>4.347666E-2</v>
      </c>
      <c r="R45" s="16">
        <v>2.500074E-2</v>
      </c>
      <c r="S45" s="14">
        <v>0.35146775000000002</v>
      </c>
      <c r="T45" s="16">
        <v>7.9905859999999995E-2</v>
      </c>
      <c r="U45" s="14">
        <v>3.6644074899999999</v>
      </c>
      <c r="V45" s="16">
        <v>0.29816006</v>
      </c>
    </row>
    <row r="46" spans="1:22" x14ac:dyDescent="0.25">
      <c r="A46" s="11" t="s">
        <v>516</v>
      </c>
      <c r="B46" s="13">
        <v>23141</v>
      </c>
      <c r="C46" s="14">
        <f>(2000/B46*100)</f>
        <v>8.6426688561427767</v>
      </c>
      <c r="D46" s="15">
        <v>21141</v>
      </c>
      <c r="E46" s="14">
        <v>11.835541279999999</v>
      </c>
      <c r="F46" s="16">
        <v>0.32609924000000001</v>
      </c>
      <c r="G46" s="14">
        <v>28.364157330000001</v>
      </c>
      <c r="H46" s="16">
        <v>0.47494939000000003</v>
      </c>
      <c r="I46" s="14">
        <v>17.010310820000001</v>
      </c>
      <c r="J46" s="16">
        <v>0.43253354999999999</v>
      </c>
      <c r="K46" s="14">
        <v>12.531686329999999</v>
      </c>
      <c r="L46" s="16">
        <v>0.45340691</v>
      </c>
      <c r="M46" s="14">
        <v>19.904656979999999</v>
      </c>
      <c r="N46" s="16">
        <v>0.72832865999999996</v>
      </c>
      <c r="O46" s="14" t="s">
        <v>582</v>
      </c>
      <c r="P46" s="16" t="s">
        <v>582</v>
      </c>
      <c r="Q46" s="14">
        <v>0</v>
      </c>
      <c r="R46" s="16">
        <v>0</v>
      </c>
      <c r="S46" s="14">
        <v>0</v>
      </c>
      <c r="T46" s="16">
        <v>0</v>
      </c>
      <c r="U46" s="14">
        <v>10.353647260000001</v>
      </c>
      <c r="V46" s="16">
        <v>0.41166561000000002</v>
      </c>
    </row>
    <row r="47" spans="1:22" x14ac:dyDescent="0.25">
      <c r="A47" s="11" t="s">
        <v>517</v>
      </c>
      <c r="B47" s="13">
        <v>5928</v>
      </c>
      <c r="C47" s="14">
        <f>(276/B47*100)</f>
        <v>4.6558704453441297</v>
      </c>
      <c r="D47" s="15">
        <v>5652</v>
      </c>
      <c r="E47" s="14">
        <v>14.996421290000001</v>
      </c>
      <c r="F47" s="16">
        <v>0.49512655999999999</v>
      </c>
      <c r="G47" s="14">
        <v>34.634822880000002</v>
      </c>
      <c r="H47" s="16">
        <v>0.78645546</v>
      </c>
      <c r="I47" s="14">
        <v>22.74267897</v>
      </c>
      <c r="J47" s="16">
        <v>0.68998901000000001</v>
      </c>
      <c r="K47" s="14">
        <v>14.01186702</v>
      </c>
      <c r="L47" s="16">
        <v>0.57811652000000002</v>
      </c>
      <c r="M47" s="14">
        <v>8.1646820600000005</v>
      </c>
      <c r="N47" s="16">
        <v>0.67265953999999994</v>
      </c>
      <c r="O47" s="14" t="s">
        <v>582</v>
      </c>
      <c r="P47" s="16" t="s">
        <v>582</v>
      </c>
      <c r="Q47" s="14">
        <v>0</v>
      </c>
      <c r="R47" s="16">
        <v>0</v>
      </c>
      <c r="S47" s="14">
        <v>0</v>
      </c>
      <c r="T47" s="16">
        <v>0</v>
      </c>
      <c r="U47" s="14">
        <v>5.4495277700000004</v>
      </c>
      <c r="V47" s="16">
        <v>0.41012958999999999</v>
      </c>
    </row>
    <row r="48" spans="1:22" x14ac:dyDescent="0.25">
      <c r="A48" s="11" t="s">
        <v>518</v>
      </c>
      <c r="B48" s="13">
        <v>9841</v>
      </c>
      <c r="C48" s="14">
        <f>(8/B48*100)</f>
        <v>8.1292551569962401E-2</v>
      </c>
      <c r="D48" s="15">
        <v>9833</v>
      </c>
      <c r="E48" s="14">
        <v>7.9753061699999996</v>
      </c>
      <c r="F48" s="16">
        <v>0.47631433000000001</v>
      </c>
      <c r="G48" s="14">
        <v>35.173003100000003</v>
      </c>
      <c r="H48" s="16">
        <v>0.92465118000000002</v>
      </c>
      <c r="I48" s="14">
        <v>26.44126674</v>
      </c>
      <c r="J48" s="16">
        <v>0.69839764999999998</v>
      </c>
      <c r="K48" s="14">
        <v>23.325088239999999</v>
      </c>
      <c r="L48" s="16">
        <v>1.0930045399999999</v>
      </c>
      <c r="M48" s="14">
        <v>6.4106562299999998</v>
      </c>
      <c r="N48" s="16">
        <v>0.70624670000000001</v>
      </c>
      <c r="O48" s="14" t="s">
        <v>582</v>
      </c>
      <c r="P48" s="16" t="s">
        <v>582</v>
      </c>
      <c r="Q48" s="14">
        <v>0</v>
      </c>
      <c r="R48" s="16">
        <v>0</v>
      </c>
      <c r="S48" s="14">
        <v>0</v>
      </c>
      <c r="T48" s="16">
        <v>0</v>
      </c>
      <c r="U48" s="14">
        <v>0.67467953000000003</v>
      </c>
      <c r="V48" s="16">
        <v>0.11558135999999999</v>
      </c>
    </row>
    <row r="49" spans="1:22" x14ac:dyDescent="0.25">
      <c r="A49" s="11" t="s">
        <v>519</v>
      </c>
      <c r="B49" s="13">
        <v>6349</v>
      </c>
      <c r="C49" s="14">
        <f>(56/B49*100)</f>
        <v>0.88202866593164275</v>
      </c>
      <c r="D49" s="15">
        <v>6293</v>
      </c>
      <c r="E49" s="14">
        <v>15.12397402</v>
      </c>
      <c r="F49" s="16">
        <v>0.61431873999999997</v>
      </c>
      <c r="G49" s="14">
        <v>42.674515700000001</v>
      </c>
      <c r="H49" s="16">
        <v>0.8443524</v>
      </c>
      <c r="I49" s="14">
        <v>23.147416969999998</v>
      </c>
      <c r="J49" s="16">
        <v>0.71251328999999997</v>
      </c>
      <c r="K49" s="14">
        <v>15.760279150000001</v>
      </c>
      <c r="L49" s="16">
        <v>0.65537098000000005</v>
      </c>
      <c r="M49" s="14">
        <v>0</v>
      </c>
      <c r="N49" s="16">
        <v>0</v>
      </c>
      <c r="O49" s="14" t="s">
        <v>582</v>
      </c>
      <c r="P49" s="16" t="s">
        <v>582</v>
      </c>
      <c r="Q49" s="14">
        <v>0</v>
      </c>
      <c r="R49" s="16">
        <v>0</v>
      </c>
      <c r="S49" s="14">
        <v>0.21093571</v>
      </c>
      <c r="T49" s="16">
        <v>7.6727950000000003E-2</v>
      </c>
      <c r="U49" s="14">
        <v>3.08287844</v>
      </c>
      <c r="V49" s="16">
        <v>0.32331894999999999</v>
      </c>
    </row>
    <row r="50" spans="1:22" x14ac:dyDescent="0.25">
      <c r="A50" s="11" t="s">
        <v>520</v>
      </c>
      <c r="B50" s="13">
        <v>11795</v>
      </c>
      <c r="C50" s="14">
        <f>(302/B50*100)</f>
        <v>2.5604069520983468</v>
      </c>
      <c r="D50" s="15">
        <v>11493</v>
      </c>
      <c r="E50" s="14">
        <v>12.532053810000001</v>
      </c>
      <c r="F50" s="16">
        <v>0.43882525999999999</v>
      </c>
      <c r="G50" s="14">
        <v>41.335975130000001</v>
      </c>
      <c r="H50" s="16">
        <v>0.71404495999999995</v>
      </c>
      <c r="I50" s="14">
        <v>24.05866159</v>
      </c>
      <c r="J50" s="16">
        <v>0.62557185000000004</v>
      </c>
      <c r="K50" s="14">
        <v>16.615703270000001</v>
      </c>
      <c r="L50" s="16">
        <v>0.60593715000000004</v>
      </c>
      <c r="M50" s="14">
        <v>3.5810422499999999</v>
      </c>
      <c r="N50" s="16">
        <v>0.30022096999999998</v>
      </c>
      <c r="O50" s="14" t="s">
        <v>582</v>
      </c>
      <c r="P50" s="16" t="s">
        <v>582</v>
      </c>
      <c r="Q50" s="14">
        <v>0</v>
      </c>
      <c r="R50" s="16">
        <v>0</v>
      </c>
      <c r="S50" s="14">
        <v>0</v>
      </c>
      <c r="T50" s="16">
        <v>0</v>
      </c>
      <c r="U50" s="14">
        <v>1.87656395</v>
      </c>
      <c r="V50" s="16">
        <v>0.24545545999999999</v>
      </c>
    </row>
    <row r="51" spans="1:22" x14ac:dyDescent="0.25">
      <c r="A51" s="11" t="s">
        <v>521</v>
      </c>
      <c r="B51" s="13">
        <v>6866</v>
      </c>
      <c r="C51" s="14">
        <f>(113/B51*100)</f>
        <v>1.6457908534809205</v>
      </c>
      <c r="D51" s="15">
        <v>6753</v>
      </c>
      <c r="E51" s="14">
        <v>10.333819399999999</v>
      </c>
      <c r="F51" s="16">
        <v>0.41831107000000001</v>
      </c>
      <c r="G51" s="14">
        <v>28.039809770000002</v>
      </c>
      <c r="H51" s="16">
        <v>0.66183877000000002</v>
      </c>
      <c r="I51" s="14">
        <v>21.772881470000002</v>
      </c>
      <c r="J51" s="16">
        <v>0.61167439000000001</v>
      </c>
      <c r="K51" s="14">
        <v>19.812331</v>
      </c>
      <c r="L51" s="16">
        <v>0.74177826999999996</v>
      </c>
      <c r="M51" s="14">
        <v>5.7773994499999999</v>
      </c>
      <c r="N51" s="16">
        <v>0.53371420000000003</v>
      </c>
      <c r="O51" s="14" t="s">
        <v>582</v>
      </c>
      <c r="P51" s="16" t="s">
        <v>582</v>
      </c>
      <c r="Q51" s="14">
        <v>10.57289686</v>
      </c>
      <c r="R51" s="16">
        <v>0.61190188999999995</v>
      </c>
      <c r="S51" s="14">
        <v>0</v>
      </c>
      <c r="T51" s="16">
        <v>0</v>
      </c>
      <c r="U51" s="14">
        <v>3.6908620399999998</v>
      </c>
      <c r="V51" s="16">
        <v>0.32137863</v>
      </c>
    </row>
    <row r="52" spans="1:22" x14ac:dyDescent="0.25">
      <c r="A52" s="11" t="s">
        <v>522</v>
      </c>
      <c r="B52" s="13">
        <v>5809</v>
      </c>
      <c r="C52" s="14">
        <f>(94/B52*100)</f>
        <v>1.6181786882423825</v>
      </c>
      <c r="D52" s="15">
        <v>5715</v>
      </c>
      <c r="E52" s="14">
        <v>11.43456372</v>
      </c>
      <c r="F52" s="16">
        <v>0.46457312000000001</v>
      </c>
      <c r="G52" s="14">
        <v>32.583883370000002</v>
      </c>
      <c r="H52" s="16">
        <v>0.64917281999999998</v>
      </c>
      <c r="I52" s="14">
        <v>24.602785489999999</v>
      </c>
      <c r="J52" s="16">
        <v>0.65188725999999997</v>
      </c>
      <c r="K52" s="14">
        <v>18.9201482</v>
      </c>
      <c r="L52" s="16">
        <v>0.66016048999999999</v>
      </c>
      <c r="M52" s="14">
        <v>9.9178382999999997</v>
      </c>
      <c r="N52" s="16">
        <v>0.63478299999999999</v>
      </c>
      <c r="O52" s="14" t="s">
        <v>582</v>
      </c>
      <c r="P52" s="16" t="s">
        <v>582</v>
      </c>
      <c r="Q52" s="14">
        <v>0</v>
      </c>
      <c r="R52" s="16">
        <v>0</v>
      </c>
      <c r="S52" s="14">
        <v>0</v>
      </c>
      <c r="T52" s="16">
        <v>0</v>
      </c>
      <c r="U52" s="14">
        <v>2.5407809100000001</v>
      </c>
      <c r="V52" s="16">
        <v>0.25786735</v>
      </c>
    </row>
    <row r="53" spans="1:22" x14ac:dyDescent="0.25">
      <c r="A53" s="11" t="s">
        <v>523</v>
      </c>
      <c r="B53" s="13">
        <v>5571</v>
      </c>
      <c r="C53" s="14">
        <f>(101/B53*100)</f>
        <v>1.8129599712798421</v>
      </c>
      <c r="D53" s="15">
        <v>5470</v>
      </c>
      <c r="E53" s="14">
        <v>11.55438038</v>
      </c>
      <c r="F53" s="16">
        <v>0.45332783999999998</v>
      </c>
      <c r="G53" s="14">
        <v>26.365395060000001</v>
      </c>
      <c r="H53" s="16">
        <v>0.65112464000000003</v>
      </c>
      <c r="I53" s="14">
        <v>25.420443519999999</v>
      </c>
      <c r="J53" s="16">
        <v>0.56116370999999998</v>
      </c>
      <c r="K53" s="14">
        <v>25.73968494</v>
      </c>
      <c r="L53" s="16">
        <v>0.56281486999999997</v>
      </c>
      <c r="M53" s="14">
        <v>7.8590049899999999</v>
      </c>
      <c r="N53" s="16">
        <v>0.39301935999999998</v>
      </c>
      <c r="O53" s="14" t="s">
        <v>582</v>
      </c>
      <c r="P53" s="16" t="s">
        <v>582</v>
      </c>
      <c r="Q53" s="14">
        <v>0</v>
      </c>
      <c r="R53" s="16">
        <v>0</v>
      </c>
      <c r="S53" s="14">
        <v>0</v>
      </c>
      <c r="T53" s="16">
        <v>0</v>
      </c>
      <c r="U53" s="14">
        <v>3.06109111</v>
      </c>
      <c r="V53" s="16">
        <v>0.23347627000000001</v>
      </c>
    </row>
    <row r="54" spans="1:22" x14ac:dyDescent="0.25">
      <c r="A54" s="11" t="s">
        <v>524</v>
      </c>
      <c r="B54" s="13">
        <v>4740</v>
      </c>
      <c r="C54" s="14">
        <f>(362/B54*100)</f>
        <v>7.6371308016877641</v>
      </c>
      <c r="D54" s="15">
        <v>4378</v>
      </c>
      <c r="E54" s="14">
        <v>11.55555844</v>
      </c>
      <c r="F54" s="16">
        <v>0.53512559000000004</v>
      </c>
      <c r="G54" s="14">
        <v>30.93720884</v>
      </c>
      <c r="H54" s="16">
        <v>0.79250403000000003</v>
      </c>
      <c r="I54" s="14">
        <v>27.427081990000001</v>
      </c>
      <c r="J54" s="16">
        <v>0.88040571000000001</v>
      </c>
      <c r="K54" s="14">
        <v>18.080613920000001</v>
      </c>
      <c r="L54" s="16">
        <v>0.80526251000000004</v>
      </c>
      <c r="M54" s="14">
        <v>6.6771821500000001</v>
      </c>
      <c r="N54" s="16">
        <v>0.70462239000000004</v>
      </c>
      <c r="O54" s="14" t="s">
        <v>582</v>
      </c>
      <c r="P54" s="16" t="s">
        <v>582</v>
      </c>
      <c r="Q54" s="14">
        <v>0</v>
      </c>
      <c r="R54" s="16">
        <v>0</v>
      </c>
      <c r="S54" s="14">
        <v>0</v>
      </c>
      <c r="T54" s="16">
        <v>0</v>
      </c>
      <c r="U54" s="14">
        <v>5.3223546500000003</v>
      </c>
      <c r="V54" s="16">
        <v>0.59012657999999996</v>
      </c>
    </row>
    <row r="55" spans="1:22" x14ac:dyDescent="0.25">
      <c r="A55" s="11" t="s">
        <v>525</v>
      </c>
      <c r="B55" s="13">
        <v>5316</v>
      </c>
      <c r="C55" s="14">
        <f>(22/B55*100)</f>
        <v>0.41384499623777277</v>
      </c>
      <c r="D55" s="15">
        <v>5294</v>
      </c>
      <c r="E55" s="14">
        <v>14.84300071</v>
      </c>
      <c r="F55" s="16">
        <v>0.59735070999999995</v>
      </c>
      <c r="G55" s="14">
        <v>42.968386459999998</v>
      </c>
      <c r="H55" s="16">
        <v>0.85860267000000001</v>
      </c>
      <c r="I55" s="14">
        <v>22.26016765</v>
      </c>
      <c r="J55" s="16">
        <v>0.76911680999999998</v>
      </c>
      <c r="K55" s="14">
        <v>15.099234210000001</v>
      </c>
      <c r="L55" s="16">
        <v>0.63711563999999998</v>
      </c>
      <c r="M55" s="14">
        <v>0</v>
      </c>
      <c r="N55" s="16">
        <v>0</v>
      </c>
      <c r="O55" s="14" t="s">
        <v>582</v>
      </c>
      <c r="P55" s="16" t="s">
        <v>582</v>
      </c>
      <c r="Q55" s="14">
        <v>0</v>
      </c>
      <c r="R55" s="16">
        <v>0</v>
      </c>
      <c r="S55" s="14">
        <v>0.51549683999999996</v>
      </c>
      <c r="T55" s="16">
        <v>0.10367285</v>
      </c>
      <c r="U55" s="14">
        <v>4.3137141300000001</v>
      </c>
      <c r="V55" s="16">
        <v>0.37092048</v>
      </c>
    </row>
    <row r="56" spans="1:22" x14ac:dyDescent="0.25">
      <c r="A56" s="11" t="s">
        <v>526</v>
      </c>
      <c r="B56" s="13">
        <v>5359</v>
      </c>
      <c r="C56" s="14">
        <f>(77/B56*100)</f>
        <v>1.4368352304534429</v>
      </c>
      <c r="D56" s="15">
        <v>5282</v>
      </c>
      <c r="E56" s="14">
        <v>3.5176130099999998</v>
      </c>
      <c r="F56" s="16">
        <v>0.32889912999999998</v>
      </c>
      <c r="G56" s="14">
        <v>20.674953210000002</v>
      </c>
      <c r="H56" s="16">
        <v>0.66868724999999996</v>
      </c>
      <c r="I56" s="14">
        <v>27.831358139999999</v>
      </c>
      <c r="J56" s="16">
        <v>0.58529896000000003</v>
      </c>
      <c r="K56" s="14">
        <v>19.361764699999998</v>
      </c>
      <c r="L56" s="16">
        <v>0.70224328000000003</v>
      </c>
      <c r="M56" s="14">
        <v>27.760170609999999</v>
      </c>
      <c r="N56" s="16">
        <v>0.78547328999999999</v>
      </c>
      <c r="O56" s="14" t="s">
        <v>582</v>
      </c>
      <c r="P56" s="16" t="s">
        <v>582</v>
      </c>
      <c r="Q56" s="14">
        <v>0</v>
      </c>
      <c r="R56" s="16">
        <v>0</v>
      </c>
      <c r="S56" s="14">
        <v>0</v>
      </c>
      <c r="T56" s="16">
        <v>0</v>
      </c>
      <c r="U56" s="14">
        <v>0.85414031999999995</v>
      </c>
      <c r="V56" s="16">
        <v>0.13539962999999999</v>
      </c>
    </row>
    <row r="57" spans="1:22" x14ac:dyDescent="0.25">
      <c r="A57" s="11" t="s">
        <v>527</v>
      </c>
      <c r="B57" s="13">
        <v>6513</v>
      </c>
      <c r="C57" s="14">
        <f>(0/B57*100)</f>
        <v>0</v>
      </c>
      <c r="D57" s="15">
        <v>6513</v>
      </c>
      <c r="E57" s="14">
        <v>9.6643214799999999</v>
      </c>
      <c r="F57" s="16">
        <v>0.50647392000000002</v>
      </c>
      <c r="G57" s="14">
        <v>51.964348399999999</v>
      </c>
      <c r="H57" s="16">
        <v>0.91233165000000005</v>
      </c>
      <c r="I57" s="14">
        <v>18.198867140000001</v>
      </c>
      <c r="J57" s="16">
        <v>0.75745079000000004</v>
      </c>
      <c r="K57" s="14">
        <v>17.10175705</v>
      </c>
      <c r="L57" s="16">
        <v>0.64190837000000001</v>
      </c>
      <c r="M57" s="14">
        <v>0</v>
      </c>
      <c r="N57" s="16">
        <v>0</v>
      </c>
      <c r="O57" s="14" t="s">
        <v>582</v>
      </c>
      <c r="P57" s="16" t="s">
        <v>582</v>
      </c>
      <c r="Q57" s="14">
        <v>0</v>
      </c>
      <c r="R57" s="16">
        <v>0</v>
      </c>
      <c r="S57" s="14">
        <v>0.10332829</v>
      </c>
      <c r="T57" s="16">
        <v>5.9280859999999998E-2</v>
      </c>
      <c r="U57" s="14">
        <v>2.96737765</v>
      </c>
      <c r="V57" s="16">
        <v>0.52472198000000003</v>
      </c>
    </row>
    <row r="58" spans="1:22" x14ac:dyDescent="0.25">
      <c r="A58" s="11" t="s">
        <v>528</v>
      </c>
      <c r="B58" s="13">
        <v>7267</v>
      </c>
      <c r="C58" s="14">
        <f>(10/B58*100)</f>
        <v>0.13760836658868861</v>
      </c>
      <c r="D58" s="15">
        <v>7257</v>
      </c>
      <c r="E58" s="14">
        <v>13.75877629</v>
      </c>
      <c r="F58" s="16">
        <v>0.65942917000000001</v>
      </c>
      <c r="G58" s="14">
        <v>25.162704160000001</v>
      </c>
      <c r="H58" s="16">
        <v>0.69986205000000001</v>
      </c>
      <c r="I58" s="14">
        <v>18.51710418</v>
      </c>
      <c r="J58" s="16">
        <v>0.73338349999999997</v>
      </c>
      <c r="K58" s="14">
        <v>38.26288521</v>
      </c>
      <c r="L58" s="16">
        <v>0.94221637999999996</v>
      </c>
      <c r="M58" s="14">
        <v>0</v>
      </c>
      <c r="N58" s="16">
        <v>0</v>
      </c>
      <c r="O58" s="14" t="s">
        <v>582</v>
      </c>
      <c r="P58" s="16" t="s">
        <v>582</v>
      </c>
      <c r="Q58" s="14">
        <v>0</v>
      </c>
      <c r="R58" s="16">
        <v>0</v>
      </c>
      <c r="S58" s="14">
        <v>0.88547103000000005</v>
      </c>
      <c r="T58" s="16">
        <v>0.16159530999999999</v>
      </c>
      <c r="U58" s="14">
        <v>3.4130591300000002</v>
      </c>
      <c r="V58" s="16">
        <v>0.51243669999999997</v>
      </c>
    </row>
    <row r="59" spans="1:22" x14ac:dyDescent="0.25">
      <c r="A59" s="11" t="s">
        <v>529</v>
      </c>
      <c r="B59" s="13">
        <v>4826</v>
      </c>
      <c r="C59" s="14">
        <f>(26/B59*100)</f>
        <v>0.53874844591794446</v>
      </c>
      <c r="D59" s="15">
        <v>4800</v>
      </c>
      <c r="E59" s="14">
        <v>27.246154629999999</v>
      </c>
      <c r="F59" s="16">
        <v>0.75850576000000003</v>
      </c>
      <c r="G59" s="14">
        <v>31.805839280000001</v>
      </c>
      <c r="H59" s="16">
        <v>0.88149701999999996</v>
      </c>
      <c r="I59" s="14">
        <v>20.716625239999999</v>
      </c>
      <c r="J59" s="16">
        <v>0.75071993999999997</v>
      </c>
      <c r="K59" s="14">
        <v>16.093183939999999</v>
      </c>
      <c r="L59" s="16">
        <v>0.59358871000000002</v>
      </c>
      <c r="M59" s="14">
        <v>0</v>
      </c>
      <c r="N59" s="16">
        <v>0</v>
      </c>
      <c r="O59" s="14" t="s">
        <v>582</v>
      </c>
      <c r="P59" s="16" t="s">
        <v>582</v>
      </c>
      <c r="Q59" s="14">
        <v>7.7782829999999997E-2</v>
      </c>
      <c r="R59" s="16">
        <v>0.10956989</v>
      </c>
      <c r="S59" s="14">
        <v>0.72227591999999996</v>
      </c>
      <c r="T59" s="16">
        <v>0.15086947000000001</v>
      </c>
      <c r="U59" s="14">
        <v>3.3381381600000002</v>
      </c>
      <c r="V59" s="16">
        <v>0.28097516</v>
      </c>
    </row>
    <row r="60" spans="1:22" x14ac:dyDescent="0.25">
      <c r="A60" s="11" t="s">
        <v>530</v>
      </c>
      <c r="B60" s="13">
        <v>4546</v>
      </c>
      <c r="C60" s="14">
        <f>(15/B60*100)</f>
        <v>0.32996040475142985</v>
      </c>
      <c r="D60" s="15">
        <v>4531</v>
      </c>
      <c r="E60" s="14">
        <v>13.14873766</v>
      </c>
      <c r="F60" s="16">
        <v>1.0129878400000001</v>
      </c>
      <c r="G60" s="14">
        <v>27.85756525</v>
      </c>
      <c r="H60" s="16">
        <v>1.12875831</v>
      </c>
      <c r="I60" s="14">
        <v>24.256187570000002</v>
      </c>
      <c r="J60" s="16">
        <v>0.87142027</v>
      </c>
      <c r="K60" s="14">
        <v>31.619085179999999</v>
      </c>
      <c r="L60" s="16">
        <v>1.32229972</v>
      </c>
      <c r="M60" s="14">
        <v>0</v>
      </c>
      <c r="N60" s="16">
        <v>0</v>
      </c>
      <c r="O60" s="14" t="s">
        <v>582</v>
      </c>
      <c r="P60" s="16" t="s">
        <v>582</v>
      </c>
      <c r="Q60" s="14">
        <v>0</v>
      </c>
      <c r="R60" s="16">
        <v>0</v>
      </c>
      <c r="S60" s="14">
        <v>0.54246989999999995</v>
      </c>
      <c r="T60" s="16">
        <v>0.12116921</v>
      </c>
      <c r="U60" s="14">
        <v>2.5759544399999998</v>
      </c>
      <c r="V60" s="16">
        <v>0.45401704999999998</v>
      </c>
    </row>
    <row r="61" spans="1:22" x14ac:dyDescent="0.25">
      <c r="A61" s="11" t="s">
        <v>531</v>
      </c>
      <c r="B61" s="13">
        <v>6525</v>
      </c>
      <c r="C61" s="14">
        <f>(163/B61*100)</f>
        <v>2.4980842911877397</v>
      </c>
      <c r="D61" s="15">
        <v>6362</v>
      </c>
      <c r="E61" s="14">
        <v>14.44187743</v>
      </c>
      <c r="F61" s="16">
        <v>0.54935677000000005</v>
      </c>
      <c r="G61" s="14">
        <v>35.532401780000001</v>
      </c>
      <c r="H61" s="16">
        <v>0.59813178</v>
      </c>
      <c r="I61" s="14">
        <v>25.168076540000001</v>
      </c>
      <c r="J61" s="16">
        <v>0.57457760999999996</v>
      </c>
      <c r="K61" s="14">
        <v>18.445290759999999</v>
      </c>
      <c r="L61" s="16">
        <v>0.59359150999999999</v>
      </c>
      <c r="M61" s="14">
        <v>4.85739302</v>
      </c>
      <c r="N61" s="16">
        <v>0.40893278999999999</v>
      </c>
      <c r="O61" s="14" t="s">
        <v>582</v>
      </c>
      <c r="P61" s="16" t="s">
        <v>582</v>
      </c>
      <c r="Q61" s="14">
        <v>0</v>
      </c>
      <c r="R61" s="16">
        <v>0</v>
      </c>
      <c r="S61" s="14">
        <v>0</v>
      </c>
      <c r="T61" s="16">
        <v>0</v>
      </c>
      <c r="U61" s="14">
        <v>1.5549604800000001</v>
      </c>
      <c r="V61" s="16">
        <v>0.22378998</v>
      </c>
    </row>
    <row r="62" spans="1:22" x14ac:dyDescent="0.25">
      <c r="A62" s="11" t="s">
        <v>532</v>
      </c>
      <c r="B62" s="13">
        <v>4476</v>
      </c>
      <c r="C62" s="14">
        <f>(3/B62*100)</f>
        <v>6.7024128686327081E-2</v>
      </c>
      <c r="D62" s="15">
        <v>4473</v>
      </c>
      <c r="E62" s="14">
        <v>4.4324012000000002</v>
      </c>
      <c r="F62" s="16">
        <v>0.32506868999999999</v>
      </c>
      <c r="G62" s="14">
        <v>32.633283489999997</v>
      </c>
      <c r="H62" s="16">
        <v>0.70018055999999995</v>
      </c>
      <c r="I62" s="14">
        <v>32.533142730000002</v>
      </c>
      <c r="J62" s="16">
        <v>0.61443734999999999</v>
      </c>
      <c r="K62" s="14">
        <v>18.277546180000002</v>
      </c>
      <c r="L62" s="16">
        <v>0.54495188000000006</v>
      </c>
      <c r="M62" s="14">
        <v>11.675766530000001</v>
      </c>
      <c r="N62" s="16">
        <v>0.40366419999999997</v>
      </c>
      <c r="O62" s="14" t="s">
        <v>582</v>
      </c>
      <c r="P62" s="16" t="s">
        <v>582</v>
      </c>
      <c r="Q62" s="14">
        <v>0</v>
      </c>
      <c r="R62" s="16">
        <v>0</v>
      </c>
      <c r="S62" s="14">
        <v>0</v>
      </c>
      <c r="T62" s="16">
        <v>0</v>
      </c>
      <c r="U62" s="14">
        <v>0.44785987999999999</v>
      </c>
      <c r="V62" s="16">
        <v>9.5024079999999997E-2</v>
      </c>
    </row>
    <row r="63" spans="1:22" x14ac:dyDescent="0.25">
      <c r="A63" s="11" t="s">
        <v>533</v>
      </c>
      <c r="B63" s="13">
        <v>5324</v>
      </c>
      <c r="C63" s="14">
        <f>(13/B63*100)</f>
        <v>0.24417731029301279</v>
      </c>
      <c r="D63" s="15">
        <v>5311</v>
      </c>
      <c r="E63" s="14">
        <v>15.119457049999999</v>
      </c>
      <c r="F63" s="16">
        <v>0.49832542000000002</v>
      </c>
      <c r="G63" s="14">
        <v>43.687515939999997</v>
      </c>
      <c r="H63" s="16">
        <v>0.74151345000000002</v>
      </c>
      <c r="I63" s="14">
        <v>20.935622519999999</v>
      </c>
      <c r="J63" s="16">
        <v>0.64031349000000004</v>
      </c>
      <c r="K63" s="14">
        <v>12.63033218</v>
      </c>
      <c r="L63" s="16">
        <v>0.51970393999999998</v>
      </c>
      <c r="M63" s="14">
        <v>0</v>
      </c>
      <c r="N63" s="16">
        <v>0</v>
      </c>
      <c r="O63" s="14" t="s">
        <v>582</v>
      </c>
      <c r="P63" s="16" t="s">
        <v>582</v>
      </c>
      <c r="Q63" s="14">
        <v>0</v>
      </c>
      <c r="R63" s="16">
        <v>0</v>
      </c>
      <c r="S63" s="14">
        <v>0.19841690000000001</v>
      </c>
      <c r="T63" s="16">
        <v>6.8802349999999998E-2</v>
      </c>
      <c r="U63" s="14">
        <v>7.4286554200000001</v>
      </c>
      <c r="V63" s="16">
        <v>0.39031390999999999</v>
      </c>
    </row>
    <row r="64" spans="1:22" x14ac:dyDescent="0.25">
      <c r="A64" s="11" t="s">
        <v>534</v>
      </c>
      <c r="B64" s="13">
        <v>3634</v>
      </c>
      <c r="C64" s="14">
        <f>(3/B64*100)</f>
        <v>8.2553659878921298E-2</v>
      </c>
      <c r="D64" s="15">
        <v>3631</v>
      </c>
      <c r="E64" s="14">
        <v>7.4675027600000004</v>
      </c>
      <c r="F64" s="16">
        <v>0.46270536000000001</v>
      </c>
      <c r="G64" s="14">
        <v>33.109960229999999</v>
      </c>
      <c r="H64" s="16">
        <v>0.72978867000000003</v>
      </c>
      <c r="I64" s="14">
        <v>30.06684718</v>
      </c>
      <c r="J64" s="16">
        <v>0.71520673000000001</v>
      </c>
      <c r="K64" s="14">
        <v>25.795745010000001</v>
      </c>
      <c r="L64" s="16">
        <v>0.69326182999999997</v>
      </c>
      <c r="M64" s="14">
        <v>0</v>
      </c>
      <c r="N64" s="16">
        <v>0</v>
      </c>
      <c r="O64" s="14" t="s">
        <v>582</v>
      </c>
      <c r="P64" s="16" t="s">
        <v>582</v>
      </c>
      <c r="Q64" s="14">
        <v>0</v>
      </c>
      <c r="R64" s="16">
        <v>0</v>
      </c>
      <c r="S64" s="14">
        <v>2.504748E-2</v>
      </c>
      <c r="T64" s="16">
        <v>2.4450070000000001E-2</v>
      </c>
      <c r="U64" s="14">
        <v>3.53489735</v>
      </c>
      <c r="V64" s="16">
        <v>0.29562131000000003</v>
      </c>
    </row>
    <row r="65" spans="1:22" x14ac:dyDescent="0.25">
      <c r="A65" s="11" t="s">
        <v>535</v>
      </c>
      <c r="B65" s="13">
        <v>5325</v>
      </c>
      <c r="C65" s="14">
        <f>(14/B65*100)</f>
        <v>0.26291079812206569</v>
      </c>
      <c r="D65" s="15">
        <v>5311</v>
      </c>
      <c r="E65" s="14">
        <v>5.8262935200000001</v>
      </c>
      <c r="F65" s="16">
        <v>0.33811023000000001</v>
      </c>
      <c r="G65" s="14">
        <v>40.458054349999998</v>
      </c>
      <c r="H65" s="16">
        <v>0.95081093999999999</v>
      </c>
      <c r="I65" s="14">
        <v>28.25059645</v>
      </c>
      <c r="J65" s="16">
        <v>0.72583580000000003</v>
      </c>
      <c r="K65" s="14">
        <v>22.616737480000001</v>
      </c>
      <c r="L65" s="16">
        <v>0.69789469000000004</v>
      </c>
      <c r="M65" s="14">
        <v>0</v>
      </c>
      <c r="N65" s="16">
        <v>0</v>
      </c>
      <c r="O65" s="14" t="s">
        <v>582</v>
      </c>
      <c r="P65" s="16" t="s">
        <v>582</v>
      </c>
      <c r="Q65" s="14">
        <v>0.13209314</v>
      </c>
      <c r="R65" s="16">
        <v>4.9377940000000002E-2</v>
      </c>
      <c r="S65" s="14">
        <v>1.6955689999999999E-2</v>
      </c>
      <c r="T65" s="16">
        <v>1.7528120000000001E-2</v>
      </c>
      <c r="U65" s="14">
        <v>2.6992693700000001</v>
      </c>
      <c r="V65" s="16">
        <v>0.26979333999999999</v>
      </c>
    </row>
    <row r="66" spans="1:22" x14ac:dyDescent="0.25">
      <c r="A66" s="11" t="s">
        <v>536</v>
      </c>
      <c r="B66" s="13">
        <v>5665</v>
      </c>
      <c r="C66" s="14">
        <f>(85/B66*100)</f>
        <v>1.5004413062665489</v>
      </c>
      <c r="D66" s="15">
        <v>5580</v>
      </c>
      <c r="E66" s="14">
        <v>18.90234817</v>
      </c>
      <c r="F66" s="16">
        <v>0.49335623000000001</v>
      </c>
      <c r="G66" s="14">
        <v>36.184008040000002</v>
      </c>
      <c r="H66" s="16">
        <v>0.64339546999999997</v>
      </c>
      <c r="I66" s="14">
        <v>16.427415759999999</v>
      </c>
      <c r="J66" s="16">
        <v>0.49360707999999998</v>
      </c>
      <c r="K66" s="14">
        <v>10.923937560000001</v>
      </c>
      <c r="L66" s="16">
        <v>0.41792035</v>
      </c>
      <c r="M66" s="14">
        <v>11.141039129999999</v>
      </c>
      <c r="N66" s="16">
        <v>0.36771271</v>
      </c>
      <c r="O66" s="14" t="s">
        <v>582</v>
      </c>
      <c r="P66" s="16" t="s">
        <v>582</v>
      </c>
      <c r="Q66" s="14">
        <v>0</v>
      </c>
      <c r="R66" s="16">
        <v>0</v>
      </c>
      <c r="S66" s="14">
        <v>0</v>
      </c>
      <c r="T66" s="16">
        <v>0</v>
      </c>
      <c r="U66" s="14">
        <v>6.4212513400000004</v>
      </c>
      <c r="V66" s="16">
        <v>0.29138308000000002</v>
      </c>
    </row>
    <row r="67" spans="1:22" x14ac:dyDescent="0.25">
      <c r="A67" s="11" t="s">
        <v>537</v>
      </c>
      <c r="B67" s="13">
        <v>6971</v>
      </c>
      <c r="C67" s="14">
        <f>(648/B67*100)</f>
        <v>9.2956534213168833</v>
      </c>
      <c r="D67" s="15">
        <v>6323</v>
      </c>
      <c r="E67" s="14">
        <v>5.8279775599999999</v>
      </c>
      <c r="F67" s="16">
        <v>0.36232987</v>
      </c>
      <c r="G67" s="14">
        <v>33.139483759999997</v>
      </c>
      <c r="H67" s="16">
        <v>0.81594014999999998</v>
      </c>
      <c r="I67" s="14">
        <v>34.583048609999999</v>
      </c>
      <c r="J67" s="16">
        <v>0.70456523999999998</v>
      </c>
      <c r="K67" s="14">
        <v>19.513673220000001</v>
      </c>
      <c r="L67" s="16">
        <v>0.70659019000000001</v>
      </c>
      <c r="M67" s="14">
        <v>5.4934448600000003</v>
      </c>
      <c r="N67" s="16">
        <v>0.45555759000000001</v>
      </c>
      <c r="O67" s="14" t="s">
        <v>582</v>
      </c>
      <c r="P67" s="16" t="s">
        <v>582</v>
      </c>
      <c r="Q67" s="14">
        <v>0</v>
      </c>
      <c r="R67" s="16">
        <v>0</v>
      </c>
      <c r="S67" s="14">
        <v>0</v>
      </c>
      <c r="T67" s="16">
        <v>0</v>
      </c>
      <c r="U67" s="14">
        <v>1.44237199</v>
      </c>
      <c r="V67" s="16">
        <v>0.16410828</v>
      </c>
    </row>
    <row r="68" spans="1:22" x14ac:dyDescent="0.25">
      <c r="A68" s="11" t="s">
        <v>538</v>
      </c>
      <c r="B68" s="13">
        <v>12083</v>
      </c>
      <c r="C68" s="14">
        <f>(31/B68*100)</f>
        <v>0.2565588016221137</v>
      </c>
      <c r="D68" s="15">
        <v>12052</v>
      </c>
      <c r="E68" s="14">
        <v>8.8349752800000001</v>
      </c>
      <c r="F68" s="16">
        <v>0.19391704000000001</v>
      </c>
      <c r="G68" s="14">
        <v>26.373739050000001</v>
      </c>
      <c r="H68" s="16">
        <v>0.39957172000000002</v>
      </c>
      <c r="I68" s="14">
        <v>24.25430442</v>
      </c>
      <c r="J68" s="16">
        <v>0.41942200000000002</v>
      </c>
      <c r="K68" s="14">
        <v>20.740805430000002</v>
      </c>
      <c r="L68" s="16">
        <v>0.36750949999999999</v>
      </c>
      <c r="M68" s="14">
        <v>14.94500749</v>
      </c>
      <c r="N68" s="16">
        <v>0.29639408</v>
      </c>
      <c r="O68" s="14" t="s">
        <v>582</v>
      </c>
      <c r="P68" s="16" t="s">
        <v>582</v>
      </c>
      <c r="Q68" s="14">
        <v>0</v>
      </c>
      <c r="R68" s="16">
        <v>0</v>
      </c>
      <c r="S68" s="14">
        <v>0</v>
      </c>
      <c r="T68" s="16">
        <v>0</v>
      </c>
      <c r="U68" s="14">
        <v>4.8511683300000001</v>
      </c>
      <c r="V68" s="16">
        <v>0.18659713999999999</v>
      </c>
    </row>
    <row r="69" spans="1:22" x14ac:dyDescent="0.25">
      <c r="A69" s="11" t="s">
        <v>539</v>
      </c>
      <c r="B69" s="13">
        <v>4876</v>
      </c>
      <c r="C69" s="14">
        <f>(0/B69*100)</f>
        <v>0</v>
      </c>
      <c r="D69" s="15">
        <v>4876</v>
      </c>
      <c r="E69" s="14">
        <v>12.64473613</v>
      </c>
      <c r="F69" s="16">
        <v>0.66827685000000003</v>
      </c>
      <c r="G69" s="14">
        <v>46.69215767</v>
      </c>
      <c r="H69" s="16">
        <v>0.94791855999999997</v>
      </c>
      <c r="I69" s="14">
        <v>24.414441870000001</v>
      </c>
      <c r="J69" s="16">
        <v>0.68976249000000001</v>
      </c>
      <c r="K69" s="14">
        <v>15.84585863</v>
      </c>
      <c r="L69" s="16">
        <v>0.77256073999999997</v>
      </c>
      <c r="M69" s="14">
        <v>0</v>
      </c>
      <c r="N69" s="16">
        <v>0</v>
      </c>
      <c r="O69" s="14" t="s">
        <v>582</v>
      </c>
      <c r="P69" s="16" t="s">
        <v>582</v>
      </c>
      <c r="Q69" s="14">
        <v>0</v>
      </c>
      <c r="R69" s="16">
        <v>0</v>
      </c>
      <c r="S69" s="14">
        <v>0</v>
      </c>
      <c r="T69" s="16">
        <v>0</v>
      </c>
      <c r="U69" s="14">
        <v>0.40280568999999999</v>
      </c>
      <c r="V69" s="16">
        <v>0.10835187</v>
      </c>
    </row>
    <row r="70" spans="1:22" x14ac:dyDescent="0.25">
      <c r="A70" s="11" t="s">
        <v>540</v>
      </c>
      <c r="B70" s="13">
        <v>6036</v>
      </c>
      <c r="C70" s="14">
        <f>(223/B70*100)</f>
        <v>3.6944996686547382</v>
      </c>
      <c r="D70" s="15">
        <v>5813</v>
      </c>
      <c r="E70" s="14">
        <v>6.1327155700000002</v>
      </c>
      <c r="F70" s="16">
        <v>0.3629406</v>
      </c>
      <c r="G70" s="14">
        <v>15.8481927</v>
      </c>
      <c r="H70" s="16">
        <v>0.75204053000000004</v>
      </c>
      <c r="I70" s="14">
        <v>30.473702410000001</v>
      </c>
      <c r="J70" s="16">
        <v>0.77905648000000005</v>
      </c>
      <c r="K70" s="14">
        <v>39.908215660000003</v>
      </c>
      <c r="L70" s="16">
        <v>1.0063875600000001</v>
      </c>
      <c r="M70" s="14">
        <v>4.3266809899999998</v>
      </c>
      <c r="N70" s="16">
        <v>0.28253083000000001</v>
      </c>
      <c r="O70" s="14" t="s">
        <v>582</v>
      </c>
      <c r="P70" s="16" t="s">
        <v>582</v>
      </c>
      <c r="Q70" s="14">
        <v>0</v>
      </c>
      <c r="R70" s="16">
        <v>0</v>
      </c>
      <c r="S70" s="14">
        <v>0</v>
      </c>
      <c r="T70" s="16">
        <v>0</v>
      </c>
      <c r="U70" s="14">
        <v>3.31049266</v>
      </c>
      <c r="V70" s="16">
        <v>0.30096342999999998</v>
      </c>
    </row>
    <row r="71" spans="1:22" x14ac:dyDescent="0.25">
      <c r="A71" s="11" t="s">
        <v>541</v>
      </c>
      <c r="B71" s="13">
        <v>6115</v>
      </c>
      <c r="C71" s="14">
        <f>(29/B71*100)</f>
        <v>0.47424366312346689</v>
      </c>
      <c r="D71" s="15">
        <v>6086</v>
      </c>
      <c r="E71" s="14">
        <v>4.0859082200000003</v>
      </c>
      <c r="F71" s="16">
        <v>0.21961586999999999</v>
      </c>
      <c r="G71" s="14">
        <v>25.50783131</v>
      </c>
      <c r="H71" s="16">
        <v>0.53592839999999997</v>
      </c>
      <c r="I71" s="14">
        <v>35.304538919999999</v>
      </c>
      <c r="J71" s="16">
        <v>0.64918693000000005</v>
      </c>
      <c r="K71" s="14">
        <v>29.09086632</v>
      </c>
      <c r="L71" s="16">
        <v>0.62144708999999998</v>
      </c>
      <c r="M71" s="14">
        <v>5.6789913099999998</v>
      </c>
      <c r="N71" s="16">
        <v>0.27713690000000002</v>
      </c>
      <c r="O71" s="14" t="s">
        <v>582</v>
      </c>
      <c r="P71" s="16" t="s">
        <v>582</v>
      </c>
      <c r="Q71" s="14">
        <v>0</v>
      </c>
      <c r="R71" s="16">
        <v>0</v>
      </c>
      <c r="S71" s="14">
        <v>0</v>
      </c>
      <c r="T71" s="16">
        <v>0</v>
      </c>
      <c r="U71" s="14">
        <v>0.33186391999999998</v>
      </c>
      <c r="V71" s="16">
        <v>7.0630620000000005E-2</v>
      </c>
    </row>
    <row r="72" spans="1:22" x14ac:dyDescent="0.25">
      <c r="A72" s="11" t="s">
        <v>542</v>
      </c>
      <c r="B72" s="13">
        <v>7708</v>
      </c>
      <c r="C72" s="14">
        <f>(5/B72*100)</f>
        <v>6.4867669953295279E-2</v>
      </c>
      <c r="D72" s="15">
        <v>7703</v>
      </c>
      <c r="E72" s="14">
        <v>6.8917532599999998</v>
      </c>
      <c r="F72" s="16">
        <v>0.35252510999999997</v>
      </c>
      <c r="G72" s="14">
        <v>30.922168330000002</v>
      </c>
      <c r="H72" s="16">
        <v>0.74161454000000004</v>
      </c>
      <c r="I72" s="14">
        <v>29.998588900000001</v>
      </c>
      <c r="J72" s="16">
        <v>0.62727219999999995</v>
      </c>
      <c r="K72" s="14">
        <v>23.850121340000001</v>
      </c>
      <c r="L72" s="16">
        <v>0.64120801999999999</v>
      </c>
      <c r="M72" s="14">
        <v>8.2003239800000003</v>
      </c>
      <c r="N72" s="16">
        <v>0.96499683000000003</v>
      </c>
      <c r="O72" s="14" t="s">
        <v>582</v>
      </c>
      <c r="P72" s="16" t="s">
        <v>582</v>
      </c>
      <c r="Q72" s="14">
        <v>0</v>
      </c>
      <c r="R72" s="16">
        <v>0</v>
      </c>
      <c r="S72" s="14">
        <v>0</v>
      </c>
      <c r="T72" s="16">
        <v>0</v>
      </c>
      <c r="U72" s="14">
        <v>0.13704417999999999</v>
      </c>
      <c r="V72" s="16">
        <v>4.5564550000000002E-2</v>
      </c>
    </row>
    <row r="73" spans="1:22" x14ac:dyDescent="0.25">
      <c r="A73" s="11" t="s">
        <v>543</v>
      </c>
      <c r="B73" s="13">
        <v>8249</v>
      </c>
      <c r="C73" s="14">
        <f>(182/B73*100)</f>
        <v>2.2063280397623957</v>
      </c>
      <c r="D73" s="15">
        <v>8067</v>
      </c>
      <c r="E73" s="14">
        <v>3.1681540899999998</v>
      </c>
      <c r="F73" s="16">
        <v>0.26080341000000001</v>
      </c>
      <c r="G73" s="14">
        <v>25.417413870000001</v>
      </c>
      <c r="H73" s="16">
        <v>0.73047512000000003</v>
      </c>
      <c r="I73" s="14">
        <v>27.879773910000001</v>
      </c>
      <c r="J73" s="16">
        <v>0.60435419999999995</v>
      </c>
      <c r="K73" s="14">
        <v>31.332715350000001</v>
      </c>
      <c r="L73" s="16">
        <v>0.78541459999999996</v>
      </c>
      <c r="M73" s="14">
        <v>11.494677640000001</v>
      </c>
      <c r="N73" s="16">
        <v>0.72260310999999999</v>
      </c>
      <c r="O73" s="14" t="s">
        <v>582</v>
      </c>
      <c r="P73" s="16" t="s">
        <v>582</v>
      </c>
      <c r="Q73" s="14">
        <v>0</v>
      </c>
      <c r="R73" s="16">
        <v>0</v>
      </c>
      <c r="S73" s="14">
        <v>0</v>
      </c>
      <c r="T73" s="16">
        <v>0</v>
      </c>
      <c r="U73" s="14">
        <v>0.70726513999999996</v>
      </c>
      <c r="V73" s="16">
        <v>0.21592077000000001</v>
      </c>
    </row>
    <row r="74" spans="1:22" x14ac:dyDescent="0.25">
      <c r="A74" s="11" t="s">
        <v>544</v>
      </c>
      <c r="B74" s="13">
        <v>4692</v>
      </c>
      <c r="C74" s="14">
        <f>(82/B74*100)</f>
        <v>1.7476555839727195</v>
      </c>
      <c r="D74" s="15">
        <v>4610</v>
      </c>
      <c r="E74" s="14">
        <v>10.165788839999999</v>
      </c>
      <c r="F74" s="16">
        <v>0.48978598000000001</v>
      </c>
      <c r="G74" s="14">
        <v>38.04636412</v>
      </c>
      <c r="H74" s="16">
        <v>0.87317747000000001</v>
      </c>
      <c r="I74" s="14">
        <v>25.153091669999998</v>
      </c>
      <c r="J74" s="16">
        <v>0.74452615</v>
      </c>
      <c r="K74" s="14">
        <v>19.58801978</v>
      </c>
      <c r="L74" s="16">
        <v>0.55360235999999996</v>
      </c>
      <c r="M74" s="14">
        <v>0</v>
      </c>
      <c r="N74" s="16">
        <v>0</v>
      </c>
      <c r="O74" s="14" t="s">
        <v>582</v>
      </c>
      <c r="P74" s="16" t="s">
        <v>582</v>
      </c>
      <c r="Q74" s="14">
        <v>0</v>
      </c>
      <c r="R74" s="16">
        <v>0</v>
      </c>
      <c r="S74" s="14">
        <v>0.10665872</v>
      </c>
      <c r="T74" s="16">
        <v>4.1334999999999997E-2</v>
      </c>
      <c r="U74" s="14">
        <v>6.9400768700000004</v>
      </c>
      <c r="V74" s="16">
        <v>0.40595182000000002</v>
      </c>
    </row>
    <row r="75" spans="1:22" x14ac:dyDescent="0.25">
      <c r="A75" s="11" t="s">
        <v>545</v>
      </c>
      <c r="B75" s="13">
        <v>5375</v>
      </c>
      <c r="C75" s="14">
        <f>(272/B75*100)</f>
        <v>5.0604651162790697</v>
      </c>
      <c r="D75" s="15">
        <v>5103</v>
      </c>
      <c r="E75" s="14">
        <v>7.0593627400000001</v>
      </c>
      <c r="F75" s="16">
        <v>0.47859852000000003</v>
      </c>
      <c r="G75" s="14">
        <v>29.77719776</v>
      </c>
      <c r="H75" s="16">
        <v>0.68096193999999999</v>
      </c>
      <c r="I75" s="14">
        <v>23.000598449999998</v>
      </c>
      <c r="J75" s="16">
        <v>0.75184050000000002</v>
      </c>
      <c r="K75" s="14">
        <v>26.79833202</v>
      </c>
      <c r="L75" s="16">
        <v>0.77638320999999999</v>
      </c>
      <c r="M75" s="14">
        <v>8.3183088600000001</v>
      </c>
      <c r="N75" s="16">
        <v>0.73005259</v>
      </c>
      <c r="O75" s="14" t="s">
        <v>582</v>
      </c>
      <c r="P75" s="16" t="s">
        <v>582</v>
      </c>
      <c r="Q75" s="14">
        <v>0</v>
      </c>
      <c r="R75" s="16">
        <v>0</v>
      </c>
      <c r="S75" s="14">
        <v>0</v>
      </c>
      <c r="T75" s="16">
        <v>0</v>
      </c>
      <c r="U75" s="14">
        <v>5.0462001799999996</v>
      </c>
      <c r="V75" s="16">
        <v>0.42281825000000001</v>
      </c>
    </row>
    <row r="76" spans="1:22" x14ac:dyDescent="0.25">
      <c r="A76" s="11" t="s">
        <v>546</v>
      </c>
      <c r="B76" s="13">
        <v>14167</v>
      </c>
      <c r="C76" s="14">
        <f>(234/B76*100)</f>
        <v>1.6517258417449003</v>
      </c>
      <c r="D76" s="15">
        <v>13933</v>
      </c>
      <c r="E76" s="14">
        <v>7.6689647399999998</v>
      </c>
      <c r="F76" s="16">
        <v>0.34423693</v>
      </c>
      <c r="G76" s="14">
        <v>24.40210106</v>
      </c>
      <c r="H76" s="16">
        <v>0.58851116999999997</v>
      </c>
      <c r="I76" s="14">
        <v>27.235105480000001</v>
      </c>
      <c r="J76" s="16">
        <v>0.57203316000000004</v>
      </c>
      <c r="K76" s="14">
        <v>26.449971000000001</v>
      </c>
      <c r="L76" s="16">
        <v>0.53703087999999999</v>
      </c>
      <c r="M76" s="14">
        <v>12.05795764</v>
      </c>
      <c r="N76" s="16">
        <v>0.48523090000000002</v>
      </c>
      <c r="O76" s="14" t="s">
        <v>582</v>
      </c>
      <c r="P76" s="16" t="s">
        <v>582</v>
      </c>
      <c r="Q76" s="14">
        <v>0</v>
      </c>
      <c r="R76" s="16">
        <v>0</v>
      </c>
      <c r="S76" s="14">
        <v>0</v>
      </c>
      <c r="T76" s="16">
        <v>0</v>
      </c>
      <c r="U76" s="14">
        <v>2.1859000700000002</v>
      </c>
      <c r="V76" s="16">
        <v>0.21966394</v>
      </c>
    </row>
    <row r="77" spans="1:22" x14ac:dyDescent="0.25">
      <c r="A77" s="11" t="s">
        <v>547</v>
      </c>
      <c r="B77" s="13">
        <v>6062</v>
      </c>
      <c r="C77" s="14">
        <f>(248/B77*100)</f>
        <v>4.0910590564170244</v>
      </c>
      <c r="D77" s="15">
        <v>5814</v>
      </c>
      <c r="E77" s="14">
        <v>13.988375270000001</v>
      </c>
      <c r="F77" s="16">
        <v>0.48847106000000001</v>
      </c>
      <c r="G77" s="14">
        <v>35.867048029999999</v>
      </c>
      <c r="H77" s="16">
        <v>0.62450490999999997</v>
      </c>
      <c r="I77" s="14">
        <v>18.735653240000001</v>
      </c>
      <c r="J77" s="16">
        <v>0.57078152000000004</v>
      </c>
      <c r="K77" s="14">
        <v>9.9930488499999992</v>
      </c>
      <c r="L77" s="16">
        <v>0.39233233000000001</v>
      </c>
      <c r="M77" s="14">
        <v>11.61532628</v>
      </c>
      <c r="N77" s="16">
        <v>0.60412162000000003</v>
      </c>
      <c r="O77" s="14" t="s">
        <v>582</v>
      </c>
      <c r="P77" s="16" t="s">
        <v>582</v>
      </c>
      <c r="Q77" s="14">
        <v>0</v>
      </c>
      <c r="R77" s="16">
        <v>0</v>
      </c>
      <c r="S77" s="14">
        <v>0</v>
      </c>
      <c r="T77" s="16">
        <v>0</v>
      </c>
      <c r="U77" s="14">
        <v>9.8005483299999998</v>
      </c>
      <c r="V77" s="16">
        <v>0.50253676000000003</v>
      </c>
    </row>
    <row r="78" spans="1:22" x14ac:dyDescent="0.25">
      <c r="A78" s="11" t="s">
        <v>548</v>
      </c>
      <c r="B78" s="13">
        <v>5826</v>
      </c>
      <c r="C78" s="14">
        <f>(0/B78*100)</f>
        <v>0</v>
      </c>
      <c r="D78" s="15">
        <v>5826</v>
      </c>
      <c r="E78" s="14">
        <v>5.5754584200000004</v>
      </c>
      <c r="F78" s="16">
        <v>0.56820227000000001</v>
      </c>
      <c r="G78" s="14">
        <v>45.49943262</v>
      </c>
      <c r="H78" s="16">
        <v>0.81338615999999997</v>
      </c>
      <c r="I78" s="14">
        <v>32.854382520000001</v>
      </c>
      <c r="J78" s="16">
        <v>0.87927126</v>
      </c>
      <c r="K78" s="14">
        <v>15.711132750000001</v>
      </c>
      <c r="L78" s="16">
        <v>0.66818867999999998</v>
      </c>
      <c r="M78" s="14">
        <v>0</v>
      </c>
      <c r="N78" s="16">
        <v>0</v>
      </c>
      <c r="O78" s="14" t="s">
        <v>582</v>
      </c>
      <c r="P78" s="16" t="s">
        <v>582</v>
      </c>
      <c r="Q78" s="14">
        <v>4.9185230000000003E-2</v>
      </c>
      <c r="R78" s="16">
        <v>4.875024E-2</v>
      </c>
      <c r="S78" s="14">
        <v>2.870982E-2</v>
      </c>
      <c r="T78" s="16">
        <v>2.08354E-2</v>
      </c>
      <c r="U78" s="14">
        <v>0.28169864</v>
      </c>
      <c r="V78" s="16">
        <v>6.1828719999999997E-2</v>
      </c>
    </row>
    <row r="79" spans="1:22" ht="24.95" customHeight="1" x14ac:dyDescent="0.25">
      <c r="A79" s="11" t="s">
        <v>549</v>
      </c>
      <c r="B79" s="13">
        <v>1657</v>
      </c>
      <c r="C79" s="14">
        <f>(41/B79*100)</f>
        <v>2.4743512371756187</v>
      </c>
      <c r="D79" s="15">
        <v>1616</v>
      </c>
      <c r="E79" s="14">
        <v>11.812998690000001</v>
      </c>
      <c r="F79" s="16">
        <v>1.05080233</v>
      </c>
      <c r="G79" s="14">
        <v>34.166122029999997</v>
      </c>
      <c r="H79" s="16">
        <v>1.5078863300000001</v>
      </c>
      <c r="I79" s="14">
        <v>31.16439754</v>
      </c>
      <c r="J79" s="16">
        <v>1.48166496</v>
      </c>
      <c r="K79" s="14">
        <v>20.807528999999999</v>
      </c>
      <c r="L79" s="16">
        <v>1.5400134299999999</v>
      </c>
      <c r="M79" s="14">
        <v>0</v>
      </c>
      <c r="N79" s="16">
        <v>0</v>
      </c>
      <c r="O79" s="14" t="s">
        <v>582</v>
      </c>
      <c r="P79" s="16" t="s">
        <v>582</v>
      </c>
      <c r="Q79" s="14">
        <v>0</v>
      </c>
      <c r="R79" s="16">
        <v>0</v>
      </c>
      <c r="S79" s="14">
        <v>0.13481523000000001</v>
      </c>
      <c r="T79" s="16">
        <v>0.10213374</v>
      </c>
      <c r="U79" s="14">
        <v>1.9141375</v>
      </c>
      <c r="V79" s="16">
        <v>0.36498699000000001</v>
      </c>
    </row>
    <row r="80" spans="1:22" x14ac:dyDescent="0.25">
      <c r="A80" s="11" t="s">
        <v>550</v>
      </c>
      <c r="B80" s="13">
        <v>7841</v>
      </c>
      <c r="C80" s="14">
        <f>(0/B80*100)</f>
        <v>0</v>
      </c>
      <c r="D80" s="15">
        <v>7841</v>
      </c>
      <c r="E80" s="14">
        <v>5.7163832799999996</v>
      </c>
      <c r="F80" s="16">
        <v>0.36493195</v>
      </c>
      <c r="G80" s="14">
        <v>25.82995957</v>
      </c>
      <c r="H80" s="16">
        <v>0.81531609999999999</v>
      </c>
      <c r="I80" s="14">
        <v>41.225348500000003</v>
      </c>
      <c r="J80" s="16">
        <v>0.78249186999999998</v>
      </c>
      <c r="K80" s="14">
        <v>27.10847051</v>
      </c>
      <c r="L80" s="16">
        <v>0.94421381000000004</v>
      </c>
      <c r="M80" s="14">
        <v>0</v>
      </c>
      <c r="N80" s="16">
        <v>0</v>
      </c>
      <c r="O80" s="14" t="s">
        <v>582</v>
      </c>
      <c r="P80" s="16" t="s">
        <v>582</v>
      </c>
      <c r="Q80" s="14">
        <v>0</v>
      </c>
      <c r="R80" s="16">
        <v>0</v>
      </c>
      <c r="S80" s="14">
        <v>0</v>
      </c>
      <c r="T80" s="16">
        <v>0</v>
      </c>
      <c r="U80" s="14">
        <v>0.11983814</v>
      </c>
      <c r="V80" s="16">
        <v>5.1898E-2</v>
      </c>
    </row>
    <row r="81" spans="1:22" x14ac:dyDescent="0.25">
      <c r="A81" s="19" t="s">
        <v>551</v>
      </c>
      <c r="B81" s="13">
        <v>8861</v>
      </c>
      <c r="C81" s="14">
        <f>(82/B81*100)</f>
        <v>0.92540345333483809</v>
      </c>
      <c r="D81" s="15">
        <v>8779</v>
      </c>
      <c r="E81" s="14">
        <v>3.4672958899999999</v>
      </c>
      <c r="F81" s="16">
        <v>0.27698009000000001</v>
      </c>
      <c r="G81" s="14">
        <v>32.776962779999998</v>
      </c>
      <c r="H81" s="16">
        <v>0.75822725999999996</v>
      </c>
      <c r="I81" s="14">
        <v>32.877031289999998</v>
      </c>
      <c r="J81" s="16">
        <v>0.77711841000000004</v>
      </c>
      <c r="K81" s="14">
        <v>19.93912473</v>
      </c>
      <c r="L81" s="16">
        <v>0.68821558000000005</v>
      </c>
      <c r="M81" s="14">
        <v>10.527882139999999</v>
      </c>
      <c r="N81" s="16">
        <v>0.71885993999999998</v>
      </c>
      <c r="O81" s="14" t="s">
        <v>582</v>
      </c>
      <c r="P81" s="16" t="s">
        <v>582</v>
      </c>
      <c r="Q81" s="14">
        <v>0</v>
      </c>
      <c r="R81" s="16">
        <v>0</v>
      </c>
      <c r="S81" s="14">
        <v>0</v>
      </c>
      <c r="T81" s="16">
        <v>0</v>
      </c>
      <c r="U81" s="14">
        <v>0.41170317000000001</v>
      </c>
      <c r="V81" s="16">
        <v>9.3469800000000006E-2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(647/B7*100)</f>
        <v>4.4528561596696488</v>
      </c>
      <c r="D7" s="15">
        <v>13883</v>
      </c>
      <c r="E7" s="14">
        <v>12.73568401</v>
      </c>
      <c r="F7" s="16">
        <v>0.42894512000000001</v>
      </c>
      <c r="G7" s="14">
        <v>32.243032339999999</v>
      </c>
      <c r="H7" s="16">
        <v>0.53655719999999996</v>
      </c>
      <c r="I7" s="14">
        <v>24.044081389999999</v>
      </c>
      <c r="J7" s="16">
        <v>0.49591882999999998</v>
      </c>
      <c r="K7" s="14">
        <v>13.56781267</v>
      </c>
      <c r="L7" s="16">
        <v>0.32485830999999998</v>
      </c>
      <c r="M7" s="14">
        <v>14.786881920000001</v>
      </c>
      <c r="N7" s="16">
        <v>0.50053307999999996</v>
      </c>
      <c r="O7" s="14" t="s">
        <v>582</v>
      </c>
      <c r="P7" s="16" t="s">
        <v>582</v>
      </c>
      <c r="Q7" s="14">
        <v>0</v>
      </c>
      <c r="R7" s="16">
        <v>0</v>
      </c>
      <c r="S7" s="14">
        <v>0</v>
      </c>
      <c r="T7" s="16">
        <v>0</v>
      </c>
      <c r="U7" s="14">
        <v>2.6225076899999999</v>
      </c>
      <c r="V7" s="16">
        <v>0.20417439000000001</v>
      </c>
    </row>
    <row r="8" spans="1:22" x14ac:dyDescent="0.25">
      <c r="A8" s="11" t="s">
        <v>478</v>
      </c>
      <c r="B8" s="13">
        <v>7007</v>
      </c>
      <c r="C8" s="14">
        <f>(99/B8*100)</f>
        <v>1.4128728414442702</v>
      </c>
      <c r="D8" s="15">
        <v>6908</v>
      </c>
      <c r="E8" s="14">
        <v>18.467051349999998</v>
      </c>
      <c r="F8" s="16">
        <v>0.77955498999999995</v>
      </c>
      <c r="G8" s="14">
        <v>26.66844227</v>
      </c>
      <c r="H8" s="16">
        <v>0.72316174</v>
      </c>
      <c r="I8" s="14">
        <v>20.408407230000002</v>
      </c>
      <c r="J8" s="16">
        <v>0.60284499999999996</v>
      </c>
      <c r="K8" s="14">
        <v>13.86597297</v>
      </c>
      <c r="L8" s="16">
        <v>0.57663337000000003</v>
      </c>
      <c r="M8" s="14">
        <v>16.957013580000002</v>
      </c>
      <c r="N8" s="16">
        <v>0.87729168999999996</v>
      </c>
      <c r="O8" s="14" t="s">
        <v>582</v>
      </c>
      <c r="P8" s="16" t="s">
        <v>582</v>
      </c>
      <c r="Q8" s="14">
        <v>0.47775800000000002</v>
      </c>
      <c r="R8" s="16">
        <v>0.11756671</v>
      </c>
      <c r="S8" s="14">
        <v>0</v>
      </c>
      <c r="T8" s="16">
        <v>0</v>
      </c>
      <c r="U8" s="14">
        <v>3.1553545999999999</v>
      </c>
      <c r="V8" s="16">
        <v>0.25321444999999998</v>
      </c>
    </row>
    <row r="9" spans="1:22" x14ac:dyDescent="0.25">
      <c r="A9" s="11" t="s">
        <v>479</v>
      </c>
      <c r="B9" s="13">
        <v>9651</v>
      </c>
      <c r="C9" s="14">
        <f>(557/B9*100)</f>
        <v>5.7714226505025383</v>
      </c>
      <c r="D9" s="15">
        <v>9094</v>
      </c>
      <c r="E9" s="14">
        <v>20.763645560000001</v>
      </c>
      <c r="F9" s="16">
        <v>0.59764914000000002</v>
      </c>
      <c r="G9" s="14">
        <v>36.669540089999998</v>
      </c>
      <c r="H9" s="16">
        <v>0.58554636999999998</v>
      </c>
      <c r="I9" s="14">
        <v>19.459260629999999</v>
      </c>
      <c r="J9" s="16">
        <v>0.48860550000000003</v>
      </c>
      <c r="K9" s="14">
        <v>10.094202689999999</v>
      </c>
      <c r="L9" s="16">
        <v>0.40643402000000001</v>
      </c>
      <c r="M9" s="14">
        <v>5.1735701199999999</v>
      </c>
      <c r="N9" s="16">
        <v>0.39845985</v>
      </c>
      <c r="O9" s="14" t="s">
        <v>582</v>
      </c>
      <c r="P9" s="16" t="s">
        <v>582</v>
      </c>
      <c r="Q9" s="14">
        <v>3.1671306100000001</v>
      </c>
      <c r="R9" s="16">
        <v>0.56556613</v>
      </c>
      <c r="S9" s="14">
        <v>0</v>
      </c>
      <c r="T9" s="16">
        <v>0</v>
      </c>
      <c r="U9" s="14">
        <v>4.67265029</v>
      </c>
      <c r="V9" s="16">
        <v>0.30510216000000001</v>
      </c>
    </row>
    <row r="10" spans="1:22" x14ac:dyDescent="0.25">
      <c r="A10" s="11" t="s">
        <v>480</v>
      </c>
      <c r="B10" s="13">
        <v>20058</v>
      </c>
      <c r="C10" s="14">
        <f>(553/B10*100)</f>
        <v>2.7570046864094127</v>
      </c>
      <c r="D10" s="15">
        <v>19505</v>
      </c>
      <c r="E10" s="14">
        <v>13.9376605</v>
      </c>
      <c r="F10" s="16">
        <v>0.41939149999999997</v>
      </c>
      <c r="G10" s="14">
        <v>30.451978189999998</v>
      </c>
      <c r="H10" s="16">
        <v>0.42589365000000001</v>
      </c>
      <c r="I10" s="14">
        <v>27.363437059999999</v>
      </c>
      <c r="J10" s="16">
        <v>0.43479865000000001</v>
      </c>
      <c r="K10" s="14">
        <v>18.78690465</v>
      </c>
      <c r="L10" s="16">
        <v>0.45886597000000001</v>
      </c>
      <c r="M10" s="14">
        <v>7.6107878500000004</v>
      </c>
      <c r="N10" s="16">
        <v>0.36817908999999999</v>
      </c>
      <c r="O10" s="14" t="s">
        <v>582</v>
      </c>
      <c r="P10" s="16" t="s">
        <v>582</v>
      </c>
      <c r="Q10" s="14">
        <v>0</v>
      </c>
      <c r="R10" s="16">
        <v>0</v>
      </c>
      <c r="S10" s="14">
        <v>0</v>
      </c>
      <c r="T10" s="16">
        <v>0</v>
      </c>
      <c r="U10" s="14">
        <v>1.8492317599999999</v>
      </c>
      <c r="V10" s="16">
        <v>0.21982887000000001</v>
      </c>
    </row>
    <row r="11" spans="1:22" x14ac:dyDescent="0.25">
      <c r="A11" s="11" t="s">
        <v>481</v>
      </c>
      <c r="B11" s="13">
        <v>7053</v>
      </c>
      <c r="C11" s="14">
        <f>(136/B11*100)</f>
        <v>1.9282574790869134</v>
      </c>
      <c r="D11" s="15">
        <v>6917</v>
      </c>
      <c r="E11" s="14">
        <v>25.451486289999998</v>
      </c>
      <c r="F11" s="16">
        <v>0.72107144000000001</v>
      </c>
      <c r="G11" s="14">
        <v>37.40722032</v>
      </c>
      <c r="H11" s="16">
        <v>0.75170641999999999</v>
      </c>
      <c r="I11" s="14">
        <v>16.435288969999998</v>
      </c>
      <c r="J11" s="16">
        <v>0.57934260999999998</v>
      </c>
      <c r="K11" s="14">
        <v>7.1688605000000001</v>
      </c>
      <c r="L11" s="16">
        <v>0.38397772000000002</v>
      </c>
      <c r="M11" s="14">
        <v>10.51935767</v>
      </c>
      <c r="N11" s="16">
        <v>0.57561567999999996</v>
      </c>
      <c r="O11" s="14" t="s">
        <v>582</v>
      </c>
      <c r="P11" s="16" t="s">
        <v>582</v>
      </c>
      <c r="Q11" s="14">
        <v>0</v>
      </c>
      <c r="R11" s="16">
        <v>0</v>
      </c>
      <c r="S11" s="14">
        <v>0</v>
      </c>
      <c r="T11" s="16">
        <v>0</v>
      </c>
      <c r="U11" s="14">
        <v>3.0177862499999999</v>
      </c>
      <c r="V11" s="16">
        <v>0.32569554000000001</v>
      </c>
    </row>
    <row r="12" spans="1:22" x14ac:dyDescent="0.25">
      <c r="A12" s="11" t="s">
        <v>482</v>
      </c>
      <c r="B12" s="13">
        <v>6894</v>
      </c>
      <c r="C12" s="14">
        <f>(59/B12*100)</f>
        <v>0.85581665216129965</v>
      </c>
      <c r="D12" s="15">
        <v>6835</v>
      </c>
      <c r="E12" s="14">
        <v>19.929831799999999</v>
      </c>
      <c r="F12" s="16">
        <v>0.62172141999999997</v>
      </c>
      <c r="G12" s="14">
        <v>38.869278520000002</v>
      </c>
      <c r="H12" s="16">
        <v>0.66223507999999998</v>
      </c>
      <c r="I12" s="14">
        <v>22.146308449999999</v>
      </c>
      <c r="J12" s="16">
        <v>0.62110518999999997</v>
      </c>
      <c r="K12" s="14">
        <v>10.487484459999999</v>
      </c>
      <c r="L12" s="16">
        <v>0.46225412999999999</v>
      </c>
      <c r="M12" s="14">
        <v>3.9779236600000001</v>
      </c>
      <c r="N12" s="16">
        <v>0.38596943</v>
      </c>
      <c r="O12" s="14" t="s">
        <v>582</v>
      </c>
      <c r="P12" s="16" t="s">
        <v>582</v>
      </c>
      <c r="Q12" s="14">
        <v>2.3477860100000001</v>
      </c>
      <c r="R12" s="16">
        <v>0.59181510000000004</v>
      </c>
      <c r="S12" s="14">
        <v>0</v>
      </c>
      <c r="T12" s="16">
        <v>0</v>
      </c>
      <c r="U12" s="14">
        <v>2.2413870999999999</v>
      </c>
      <c r="V12" s="16">
        <v>0.22041656000000001</v>
      </c>
    </row>
    <row r="13" spans="1:22" x14ac:dyDescent="0.25">
      <c r="A13" s="11" t="s">
        <v>483</v>
      </c>
      <c r="B13" s="13">
        <v>7161</v>
      </c>
      <c r="C13" s="14">
        <f>(168/B13*100)</f>
        <v>2.3460410557184752</v>
      </c>
      <c r="D13" s="15">
        <v>6993</v>
      </c>
      <c r="E13" s="14">
        <v>17.866889140000001</v>
      </c>
      <c r="F13" s="16">
        <v>0.71432185000000004</v>
      </c>
      <c r="G13" s="14">
        <v>39.407175719999998</v>
      </c>
      <c r="H13" s="16">
        <v>0.80011381000000004</v>
      </c>
      <c r="I13" s="14">
        <v>23.913933650000001</v>
      </c>
      <c r="J13" s="16">
        <v>0.70807025000000001</v>
      </c>
      <c r="K13" s="14">
        <v>9.9067055899999996</v>
      </c>
      <c r="L13" s="16">
        <v>0.44437765000000001</v>
      </c>
      <c r="M13" s="14">
        <v>3.2367600699999999</v>
      </c>
      <c r="N13" s="16">
        <v>0.39393450000000002</v>
      </c>
      <c r="O13" s="14" t="s">
        <v>582</v>
      </c>
      <c r="P13" s="16" t="s">
        <v>582</v>
      </c>
      <c r="Q13" s="14">
        <v>4.1185589299999998</v>
      </c>
      <c r="R13" s="16">
        <v>0.47353672000000002</v>
      </c>
      <c r="S13" s="14">
        <v>0</v>
      </c>
      <c r="T13" s="16">
        <v>0</v>
      </c>
      <c r="U13" s="14">
        <v>1.54997691</v>
      </c>
      <c r="V13" s="16">
        <v>0.18609307999999999</v>
      </c>
    </row>
    <row r="14" spans="1:22" x14ac:dyDescent="0.25">
      <c r="A14" s="11" t="s">
        <v>484</v>
      </c>
      <c r="B14" s="13">
        <v>5587</v>
      </c>
      <c r="C14" s="14">
        <f>(80/B14*100)</f>
        <v>1.431895471630571</v>
      </c>
      <c r="D14" s="15">
        <v>5507</v>
      </c>
      <c r="E14" s="14">
        <v>12.732710770000001</v>
      </c>
      <c r="F14" s="16">
        <v>0.50253462999999998</v>
      </c>
      <c r="G14" s="14">
        <v>36.383082780000002</v>
      </c>
      <c r="H14" s="16">
        <v>0.72019096000000005</v>
      </c>
      <c r="I14" s="14">
        <v>32.222785569999999</v>
      </c>
      <c r="J14" s="16">
        <v>0.81418330000000005</v>
      </c>
      <c r="K14" s="14">
        <v>15.5228342</v>
      </c>
      <c r="L14" s="16">
        <v>0.55356441999999995</v>
      </c>
      <c r="M14" s="14">
        <v>2.4384654600000002</v>
      </c>
      <c r="N14" s="16">
        <v>0.23124198000000001</v>
      </c>
      <c r="O14" s="14" t="s">
        <v>582</v>
      </c>
      <c r="P14" s="16" t="s">
        <v>582</v>
      </c>
      <c r="Q14" s="14">
        <v>0</v>
      </c>
      <c r="R14" s="16">
        <v>0</v>
      </c>
      <c r="S14" s="14">
        <v>0</v>
      </c>
      <c r="T14" s="16">
        <v>0</v>
      </c>
      <c r="U14" s="14">
        <v>0.70012121000000005</v>
      </c>
      <c r="V14" s="16">
        <v>0.12749656000000001</v>
      </c>
    </row>
    <row r="15" spans="1:22" x14ac:dyDescent="0.25">
      <c r="A15" s="11" t="s">
        <v>485</v>
      </c>
      <c r="B15" s="13">
        <v>5882</v>
      </c>
      <c r="C15" s="14">
        <f>(83/B15*100)</f>
        <v>1.4110846650799047</v>
      </c>
      <c r="D15" s="15">
        <v>5799</v>
      </c>
      <c r="E15" s="14">
        <v>14.21076921</v>
      </c>
      <c r="F15" s="16">
        <v>0.52482046000000004</v>
      </c>
      <c r="G15" s="14">
        <v>36.152113059999998</v>
      </c>
      <c r="H15" s="16">
        <v>0.74546509000000005</v>
      </c>
      <c r="I15" s="14">
        <v>29.74730315</v>
      </c>
      <c r="J15" s="16">
        <v>0.750421</v>
      </c>
      <c r="K15" s="14">
        <v>13.828839439999999</v>
      </c>
      <c r="L15" s="16">
        <v>0.57630517000000003</v>
      </c>
      <c r="M15" s="14">
        <v>1.57211506</v>
      </c>
      <c r="N15" s="16">
        <v>0.19358292999999999</v>
      </c>
      <c r="O15" s="14" t="s">
        <v>582</v>
      </c>
      <c r="P15" s="16" t="s">
        <v>582</v>
      </c>
      <c r="Q15" s="14">
        <v>1.0178837199999999</v>
      </c>
      <c r="R15" s="16">
        <v>0.45628158000000002</v>
      </c>
      <c r="S15" s="14">
        <v>0</v>
      </c>
      <c r="T15" s="16">
        <v>0</v>
      </c>
      <c r="U15" s="14">
        <v>3.4709763599999999</v>
      </c>
      <c r="V15" s="16">
        <v>0.33191821999999999</v>
      </c>
    </row>
    <row r="16" spans="1:22" x14ac:dyDescent="0.25">
      <c r="A16" s="11" t="s">
        <v>486</v>
      </c>
      <c r="B16" s="13">
        <v>6108</v>
      </c>
      <c r="C16" s="14">
        <f>(130/B16*100)</f>
        <v>2.128356254092993</v>
      </c>
      <c r="D16" s="15">
        <v>5978</v>
      </c>
      <c r="E16" s="14">
        <v>16.708487330000001</v>
      </c>
      <c r="F16" s="16">
        <v>0.57648231999999999</v>
      </c>
      <c r="G16" s="14">
        <v>31.521308950000002</v>
      </c>
      <c r="H16" s="16">
        <v>0.70633586999999998</v>
      </c>
      <c r="I16" s="14">
        <v>24.058975920000002</v>
      </c>
      <c r="J16" s="16">
        <v>0.68421851</v>
      </c>
      <c r="K16" s="14">
        <v>15.826639739999999</v>
      </c>
      <c r="L16" s="16">
        <v>0.48483654999999998</v>
      </c>
      <c r="M16" s="14">
        <v>7.7980877499999997</v>
      </c>
      <c r="N16" s="16">
        <v>0.68987379000000004</v>
      </c>
      <c r="O16" s="14" t="s">
        <v>582</v>
      </c>
      <c r="P16" s="16" t="s">
        <v>582</v>
      </c>
      <c r="Q16" s="14">
        <v>0</v>
      </c>
      <c r="R16" s="16">
        <v>0</v>
      </c>
      <c r="S16" s="14">
        <v>0</v>
      </c>
      <c r="T16" s="16">
        <v>0</v>
      </c>
      <c r="U16" s="14">
        <v>4.0865003199999999</v>
      </c>
      <c r="V16" s="16">
        <v>0.36380960000000001</v>
      </c>
    </row>
    <row r="17" spans="1:22" x14ac:dyDescent="0.25">
      <c r="A17" s="11" t="s">
        <v>487</v>
      </c>
      <c r="B17" s="13">
        <v>6504</v>
      </c>
      <c r="C17" s="14">
        <f>(1550/B17*100)</f>
        <v>23.831488314883149</v>
      </c>
      <c r="D17" s="15">
        <v>4954</v>
      </c>
      <c r="E17" s="14">
        <v>17.39252162</v>
      </c>
      <c r="F17" s="16">
        <v>0.56857018999999998</v>
      </c>
      <c r="G17" s="14">
        <v>33.964987690000001</v>
      </c>
      <c r="H17" s="16">
        <v>0.69594926000000001</v>
      </c>
      <c r="I17" s="14">
        <v>24.20008932</v>
      </c>
      <c r="J17" s="16">
        <v>0.71910366999999997</v>
      </c>
      <c r="K17" s="14">
        <v>9.5153047799999992</v>
      </c>
      <c r="L17" s="16">
        <v>0.41377595</v>
      </c>
      <c r="M17" s="14">
        <v>4.5083666500000001</v>
      </c>
      <c r="N17" s="16">
        <v>0.60978361999999997</v>
      </c>
      <c r="O17" s="14" t="s">
        <v>582</v>
      </c>
      <c r="P17" s="16" t="s">
        <v>582</v>
      </c>
      <c r="Q17" s="14">
        <v>2.9856537099999998</v>
      </c>
      <c r="R17" s="16">
        <v>0.38927015999999998</v>
      </c>
      <c r="S17" s="14">
        <v>0</v>
      </c>
      <c r="T17" s="16">
        <v>0</v>
      </c>
      <c r="U17" s="14">
        <v>7.4330762300000002</v>
      </c>
      <c r="V17" s="16">
        <v>0.47115093000000002</v>
      </c>
    </row>
    <row r="18" spans="1:22" x14ac:dyDescent="0.25">
      <c r="A18" s="11" t="s">
        <v>488</v>
      </c>
      <c r="B18" s="13">
        <v>5532</v>
      </c>
      <c r="C18" s="14">
        <f>(31/B18*100)</f>
        <v>0.56037599421547357</v>
      </c>
      <c r="D18" s="15">
        <v>5501</v>
      </c>
      <c r="E18" s="14">
        <v>16.36518126</v>
      </c>
      <c r="F18" s="16">
        <v>0.62091932000000005</v>
      </c>
      <c r="G18" s="14">
        <v>31.921982669999998</v>
      </c>
      <c r="H18" s="16">
        <v>0.77326212000000005</v>
      </c>
      <c r="I18" s="14">
        <v>27.495769960000001</v>
      </c>
      <c r="J18" s="16">
        <v>0.72215172000000005</v>
      </c>
      <c r="K18" s="14">
        <v>17.66178171</v>
      </c>
      <c r="L18" s="16">
        <v>0.61805029</v>
      </c>
      <c r="M18" s="14">
        <v>4.1584830799999999</v>
      </c>
      <c r="N18" s="16">
        <v>0.35333363000000001</v>
      </c>
      <c r="O18" s="14" t="s">
        <v>582</v>
      </c>
      <c r="P18" s="16" t="s">
        <v>582</v>
      </c>
      <c r="Q18" s="14">
        <v>0</v>
      </c>
      <c r="R18" s="16">
        <v>0</v>
      </c>
      <c r="S18" s="14">
        <v>0</v>
      </c>
      <c r="T18" s="16">
        <v>0</v>
      </c>
      <c r="U18" s="14">
        <v>2.3968013199999998</v>
      </c>
      <c r="V18" s="16">
        <v>0.32173967999999997</v>
      </c>
    </row>
    <row r="19" spans="1:22" x14ac:dyDescent="0.25">
      <c r="A19" s="11" t="s">
        <v>489</v>
      </c>
      <c r="B19" s="13">
        <v>5658</v>
      </c>
      <c r="C19" s="14">
        <f>(240/B19*100)</f>
        <v>4.2417815482502652</v>
      </c>
      <c r="D19" s="15">
        <v>5418</v>
      </c>
      <c r="E19" s="14">
        <v>23.668285950000001</v>
      </c>
      <c r="F19" s="16">
        <v>0.74471885000000004</v>
      </c>
      <c r="G19" s="14">
        <v>31.692679080000001</v>
      </c>
      <c r="H19" s="16">
        <v>0.75633417000000003</v>
      </c>
      <c r="I19" s="14">
        <v>18.085962769999998</v>
      </c>
      <c r="J19" s="16">
        <v>0.68613179000000002</v>
      </c>
      <c r="K19" s="14">
        <v>9.2091318199999996</v>
      </c>
      <c r="L19" s="16">
        <v>0.46290584000000001</v>
      </c>
      <c r="M19" s="14">
        <v>14.37001532</v>
      </c>
      <c r="N19" s="16">
        <v>1.2996445400000001</v>
      </c>
      <c r="O19" s="14" t="s">
        <v>582</v>
      </c>
      <c r="P19" s="16" t="s">
        <v>582</v>
      </c>
      <c r="Q19" s="14">
        <v>0</v>
      </c>
      <c r="R19" s="16">
        <v>0</v>
      </c>
      <c r="S19" s="14">
        <v>0</v>
      </c>
      <c r="T19" s="16">
        <v>0</v>
      </c>
      <c r="U19" s="14">
        <v>2.97392506</v>
      </c>
      <c r="V19" s="16">
        <v>0.30935023</v>
      </c>
    </row>
    <row r="20" spans="1:22" x14ac:dyDescent="0.25">
      <c r="A20" s="11" t="s">
        <v>490</v>
      </c>
      <c r="B20" s="13">
        <v>3371</v>
      </c>
      <c r="C20" s="14">
        <f>(75/B20*100)</f>
        <v>2.2248590922574905</v>
      </c>
      <c r="D20" s="15">
        <v>3296</v>
      </c>
      <c r="E20" s="14">
        <v>10.402844249999999</v>
      </c>
      <c r="F20" s="16">
        <v>0.57823818999999999</v>
      </c>
      <c r="G20" s="14">
        <v>29.911115639999998</v>
      </c>
      <c r="H20" s="16">
        <v>0.78142926000000001</v>
      </c>
      <c r="I20" s="14">
        <v>30.70867874</v>
      </c>
      <c r="J20" s="16">
        <v>0.78958163000000003</v>
      </c>
      <c r="K20" s="14">
        <v>19.63263443</v>
      </c>
      <c r="L20" s="16">
        <v>0.70233263999999995</v>
      </c>
      <c r="M20" s="14">
        <v>7.3078253999999996</v>
      </c>
      <c r="N20" s="16">
        <v>0.35115152999999999</v>
      </c>
      <c r="O20" s="14" t="s">
        <v>582</v>
      </c>
      <c r="P20" s="16" t="s">
        <v>582</v>
      </c>
      <c r="Q20" s="14">
        <v>0</v>
      </c>
      <c r="R20" s="16">
        <v>0</v>
      </c>
      <c r="S20" s="14">
        <v>0</v>
      </c>
      <c r="T20" s="16">
        <v>0</v>
      </c>
      <c r="U20" s="14">
        <v>2.0369015400000001</v>
      </c>
      <c r="V20" s="16">
        <v>0.23191529</v>
      </c>
    </row>
    <row r="21" spans="1:22" x14ac:dyDescent="0.25">
      <c r="A21" s="11" t="s">
        <v>491</v>
      </c>
      <c r="B21" s="13">
        <v>5741</v>
      </c>
      <c r="C21" s="14">
        <f>(50/B21*100)</f>
        <v>0.87092840968472396</v>
      </c>
      <c r="D21" s="15">
        <v>5691</v>
      </c>
      <c r="E21" s="14">
        <v>22.52216336</v>
      </c>
      <c r="F21" s="16">
        <v>0.83741889000000003</v>
      </c>
      <c r="G21" s="14">
        <v>35.762512129999998</v>
      </c>
      <c r="H21" s="16">
        <v>0.89462153</v>
      </c>
      <c r="I21" s="14">
        <v>21.226339299999999</v>
      </c>
      <c r="J21" s="16">
        <v>0.64682910000000005</v>
      </c>
      <c r="K21" s="14">
        <v>10.34483807</v>
      </c>
      <c r="L21" s="16">
        <v>0.50016799999999995</v>
      </c>
      <c r="M21" s="14">
        <v>9.1550011100000006</v>
      </c>
      <c r="N21" s="16">
        <v>0.86714884000000003</v>
      </c>
      <c r="O21" s="14" t="s">
        <v>582</v>
      </c>
      <c r="P21" s="16" t="s">
        <v>582</v>
      </c>
      <c r="Q21" s="14">
        <v>0</v>
      </c>
      <c r="R21" s="16">
        <v>0</v>
      </c>
      <c r="S21" s="14">
        <v>0</v>
      </c>
      <c r="T21" s="16">
        <v>0</v>
      </c>
      <c r="U21" s="14">
        <v>0.98914603000000001</v>
      </c>
      <c r="V21" s="16">
        <v>0.12774367</v>
      </c>
    </row>
    <row r="22" spans="1:22" x14ac:dyDescent="0.25">
      <c r="A22" s="11" t="s">
        <v>492</v>
      </c>
      <c r="B22" s="13">
        <v>6598</v>
      </c>
      <c r="C22" s="14">
        <f>(36/B22*100)</f>
        <v>0.54561988481357981</v>
      </c>
      <c r="D22" s="15">
        <v>6562</v>
      </c>
      <c r="E22" s="14">
        <v>9.5484555800000006</v>
      </c>
      <c r="F22" s="16">
        <v>0.55158189999999996</v>
      </c>
      <c r="G22" s="14">
        <v>26.04557033</v>
      </c>
      <c r="H22" s="16">
        <v>0.85825165000000003</v>
      </c>
      <c r="I22" s="14">
        <v>24.448543799999999</v>
      </c>
      <c r="J22" s="16">
        <v>0.63084815000000005</v>
      </c>
      <c r="K22" s="14">
        <v>17.28950214</v>
      </c>
      <c r="L22" s="16">
        <v>0.50034948000000001</v>
      </c>
      <c r="M22" s="14">
        <v>9.6357328800000008</v>
      </c>
      <c r="N22" s="16">
        <v>1.12815664</v>
      </c>
      <c r="O22" s="14" t="s">
        <v>582</v>
      </c>
      <c r="P22" s="16" t="s">
        <v>582</v>
      </c>
      <c r="Q22" s="14">
        <v>10.284631389999999</v>
      </c>
      <c r="R22" s="16">
        <v>1.32922729</v>
      </c>
      <c r="S22" s="14">
        <v>0</v>
      </c>
      <c r="T22" s="16">
        <v>0</v>
      </c>
      <c r="U22" s="14">
        <v>2.74756388</v>
      </c>
      <c r="V22" s="16">
        <v>0.26227983999999999</v>
      </c>
    </row>
    <row r="23" spans="1:22" x14ac:dyDescent="0.25">
      <c r="A23" s="11" t="s">
        <v>493</v>
      </c>
      <c r="B23" s="13">
        <v>11583</v>
      </c>
      <c r="C23" s="14">
        <f>(246/B23*100)</f>
        <v>2.1238021238021236</v>
      </c>
      <c r="D23" s="15">
        <v>11337</v>
      </c>
      <c r="E23" s="14">
        <v>14.757659820000001</v>
      </c>
      <c r="F23" s="16">
        <v>0.55068777999999996</v>
      </c>
      <c r="G23" s="14">
        <v>36.968021579999998</v>
      </c>
      <c r="H23" s="16">
        <v>0.60214522999999998</v>
      </c>
      <c r="I23" s="14">
        <v>28.479404649999999</v>
      </c>
      <c r="J23" s="16">
        <v>0.60540254999999998</v>
      </c>
      <c r="K23" s="14">
        <v>10.6957734</v>
      </c>
      <c r="L23" s="16">
        <v>0.42133111000000001</v>
      </c>
      <c r="M23" s="14">
        <v>7.1917973599999998</v>
      </c>
      <c r="N23" s="16">
        <v>0.42256394000000003</v>
      </c>
      <c r="O23" s="14" t="s">
        <v>582</v>
      </c>
      <c r="P23" s="16" t="s">
        <v>582</v>
      </c>
      <c r="Q23" s="14">
        <v>0</v>
      </c>
      <c r="R23" s="16">
        <v>0</v>
      </c>
      <c r="S23" s="14">
        <v>0</v>
      </c>
      <c r="T23" s="16">
        <v>0</v>
      </c>
      <c r="U23" s="14">
        <v>1.90734319</v>
      </c>
      <c r="V23" s="16">
        <v>0.19621652000000001</v>
      </c>
    </row>
    <row r="24" spans="1:22" x14ac:dyDescent="0.25">
      <c r="A24" s="11" t="s">
        <v>494</v>
      </c>
      <c r="B24" s="13">
        <v>6647</v>
      </c>
      <c r="C24" s="14">
        <f>(8/B24*100)</f>
        <v>0.12035504738979991</v>
      </c>
      <c r="D24" s="15">
        <v>6639</v>
      </c>
      <c r="E24" s="14">
        <v>50.674853509999998</v>
      </c>
      <c r="F24" s="16">
        <v>1.3722696700000001</v>
      </c>
      <c r="G24" s="14">
        <v>28.599918970000001</v>
      </c>
      <c r="H24" s="16">
        <v>0.82300616999999998</v>
      </c>
      <c r="I24" s="14">
        <v>10.655161809999999</v>
      </c>
      <c r="J24" s="16">
        <v>0.49484094000000001</v>
      </c>
      <c r="K24" s="14">
        <v>5.1976402300000002</v>
      </c>
      <c r="L24" s="16">
        <v>0.32789235</v>
      </c>
      <c r="M24" s="14">
        <v>3.0925407499999999</v>
      </c>
      <c r="N24" s="16">
        <v>1.0367684699999999</v>
      </c>
      <c r="O24" s="14" t="s">
        <v>582</v>
      </c>
      <c r="P24" s="16" t="s">
        <v>582</v>
      </c>
      <c r="Q24" s="14">
        <v>0</v>
      </c>
      <c r="R24" s="16">
        <v>0</v>
      </c>
      <c r="S24" s="14">
        <v>0</v>
      </c>
      <c r="T24" s="16">
        <v>0</v>
      </c>
      <c r="U24" s="14">
        <v>1.7798847200000001</v>
      </c>
      <c r="V24" s="16">
        <v>0.33323186999999999</v>
      </c>
    </row>
    <row r="25" spans="1:22" x14ac:dyDescent="0.25">
      <c r="A25" s="11" t="s">
        <v>495</v>
      </c>
      <c r="B25" s="13">
        <v>5581</v>
      </c>
      <c r="C25" s="14">
        <f>(25/B25*100)</f>
        <v>0.44794839634474104</v>
      </c>
      <c r="D25" s="15">
        <v>5556</v>
      </c>
      <c r="E25" s="14">
        <v>50.203525409999997</v>
      </c>
      <c r="F25" s="16">
        <v>1.14016344</v>
      </c>
      <c r="G25" s="14">
        <v>26.898314540000001</v>
      </c>
      <c r="H25" s="16">
        <v>0.77830754999999996</v>
      </c>
      <c r="I25" s="14">
        <v>9.7932224300000001</v>
      </c>
      <c r="J25" s="16">
        <v>0.51162832000000003</v>
      </c>
      <c r="K25" s="14">
        <v>5.1532020599999999</v>
      </c>
      <c r="L25" s="16">
        <v>0.31268707000000001</v>
      </c>
      <c r="M25" s="14">
        <v>7.63089832</v>
      </c>
      <c r="N25" s="16">
        <v>0.77175081999999995</v>
      </c>
      <c r="O25" s="14" t="s">
        <v>582</v>
      </c>
      <c r="P25" s="16" t="s">
        <v>582</v>
      </c>
      <c r="Q25" s="14">
        <v>0</v>
      </c>
      <c r="R25" s="16">
        <v>0</v>
      </c>
      <c r="S25" s="14">
        <v>0</v>
      </c>
      <c r="T25" s="16">
        <v>0</v>
      </c>
      <c r="U25" s="14">
        <v>0.32083724000000002</v>
      </c>
      <c r="V25" s="16">
        <v>7.0293649999999999E-2</v>
      </c>
    </row>
    <row r="26" spans="1:22" x14ac:dyDescent="0.25">
      <c r="A26" s="11" t="s">
        <v>496</v>
      </c>
      <c r="B26" s="13">
        <v>4869</v>
      </c>
      <c r="C26" s="14">
        <f>(61/B26*100)</f>
        <v>1.2528239884986649</v>
      </c>
      <c r="D26" s="15">
        <v>4808</v>
      </c>
      <c r="E26" s="14">
        <v>13.6218143</v>
      </c>
      <c r="F26" s="16">
        <v>0.51876319999999998</v>
      </c>
      <c r="G26" s="14">
        <v>37.863903659999998</v>
      </c>
      <c r="H26" s="16">
        <v>0.80161358000000005</v>
      </c>
      <c r="I26" s="14">
        <v>29.753909839999999</v>
      </c>
      <c r="J26" s="16">
        <v>0.77456424999999995</v>
      </c>
      <c r="K26" s="14">
        <v>11.75411778</v>
      </c>
      <c r="L26" s="16">
        <v>0.51587707999999999</v>
      </c>
      <c r="M26" s="14">
        <v>5.9055964000000003</v>
      </c>
      <c r="N26" s="16">
        <v>0.42996927000000001</v>
      </c>
      <c r="O26" s="14" t="s">
        <v>582</v>
      </c>
      <c r="P26" s="16" t="s">
        <v>582</v>
      </c>
      <c r="Q26" s="14">
        <v>0</v>
      </c>
      <c r="R26" s="16">
        <v>0</v>
      </c>
      <c r="S26" s="14">
        <v>0</v>
      </c>
      <c r="T26" s="16">
        <v>0</v>
      </c>
      <c r="U26" s="14">
        <v>1.10065802</v>
      </c>
      <c r="V26" s="16">
        <v>0.14472531999999999</v>
      </c>
    </row>
    <row r="27" spans="1:22" x14ac:dyDescent="0.25">
      <c r="A27" s="11" t="s">
        <v>497</v>
      </c>
      <c r="B27" s="13">
        <v>5299</v>
      </c>
      <c r="C27" s="14">
        <f>(80/B27*100)</f>
        <v>1.5097188148707303</v>
      </c>
      <c r="D27" s="15">
        <v>5219</v>
      </c>
      <c r="E27" s="14">
        <v>16.99071975</v>
      </c>
      <c r="F27" s="16">
        <v>0.45117984</v>
      </c>
      <c r="G27" s="14">
        <v>30.72762062</v>
      </c>
      <c r="H27" s="16">
        <v>0.55162365000000002</v>
      </c>
      <c r="I27" s="14">
        <v>23.205340700000001</v>
      </c>
      <c r="J27" s="16">
        <v>0.57020623000000004</v>
      </c>
      <c r="K27" s="14">
        <v>14.84361513</v>
      </c>
      <c r="L27" s="16">
        <v>0.47073204000000002</v>
      </c>
      <c r="M27" s="14">
        <v>10.28414824</v>
      </c>
      <c r="N27" s="16">
        <v>0.41615611000000002</v>
      </c>
      <c r="O27" s="14" t="s">
        <v>582</v>
      </c>
      <c r="P27" s="16" t="s">
        <v>582</v>
      </c>
      <c r="Q27" s="14">
        <v>0</v>
      </c>
      <c r="R27" s="16">
        <v>0</v>
      </c>
      <c r="S27" s="14">
        <v>0</v>
      </c>
      <c r="T27" s="16">
        <v>0</v>
      </c>
      <c r="U27" s="14">
        <v>3.94855556</v>
      </c>
      <c r="V27" s="16">
        <v>0.28499206999999999</v>
      </c>
    </row>
    <row r="28" spans="1:22" x14ac:dyDescent="0.25">
      <c r="A28" s="11" t="s">
        <v>498</v>
      </c>
      <c r="B28" s="13">
        <v>7568</v>
      </c>
      <c r="C28" s="14">
        <f>(262/B28*100)</f>
        <v>3.461945031712474</v>
      </c>
      <c r="D28" s="15">
        <v>7306</v>
      </c>
      <c r="E28" s="14">
        <v>21.172844000000001</v>
      </c>
      <c r="F28" s="16">
        <v>0.66843942999999995</v>
      </c>
      <c r="G28" s="14">
        <v>37.081158760000001</v>
      </c>
      <c r="H28" s="16">
        <v>0.86283701000000002</v>
      </c>
      <c r="I28" s="14">
        <v>22.62537133</v>
      </c>
      <c r="J28" s="16">
        <v>0.73442178000000002</v>
      </c>
      <c r="K28" s="14">
        <v>10.695934680000001</v>
      </c>
      <c r="L28" s="16">
        <v>0.57560047999999997</v>
      </c>
      <c r="M28" s="14">
        <v>6.0315539200000003</v>
      </c>
      <c r="N28" s="16">
        <v>1.09299978</v>
      </c>
      <c r="O28" s="14" t="s">
        <v>582</v>
      </c>
      <c r="P28" s="16" t="s">
        <v>582</v>
      </c>
      <c r="Q28" s="14">
        <v>0</v>
      </c>
      <c r="R28" s="16">
        <v>0</v>
      </c>
      <c r="S28" s="14">
        <v>0</v>
      </c>
      <c r="T28" s="16">
        <v>0</v>
      </c>
      <c r="U28" s="14">
        <v>2.3931373200000001</v>
      </c>
      <c r="V28" s="16">
        <v>0.30996198000000003</v>
      </c>
    </row>
    <row r="29" spans="1:22" x14ac:dyDescent="0.25">
      <c r="A29" s="11" t="s">
        <v>499</v>
      </c>
      <c r="B29" s="13">
        <v>5385</v>
      </c>
      <c r="C29" s="14">
        <f>(30/B29*100)</f>
        <v>0.55710306406685239</v>
      </c>
      <c r="D29" s="15">
        <v>5355</v>
      </c>
      <c r="E29" s="14">
        <v>28.484538780000001</v>
      </c>
      <c r="F29" s="16">
        <v>0.78545319999999996</v>
      </c>
      <c r="G29" s="14">
        <v>32.944400709999996</v>
      </c>
      <c r="H29" s="16">
        <v>0.81255900999999997</v>
      </c>
      <c r="I29" s="14">
        <v>13.106762460000001</v>
      </c>
      <c r="J29" s="16">
        <v>0.51704351999999998</v>
      </c>
      <c r="K29" s="14">
        <v>3.3220405199999998</v>
      </c>
      <c r="L29" s="16">
        <v>0.29104300999999999</v>
      </c>
      <c r="M29" s="14">
        <v>16.888063320000001</v>
      </c>
      <c r="N29" s="16">
        <v>0.87263612999999995</v>
      </c>
      <c r="O29" s="14" t="s">
        <v>582</v>
      </c>
      <c r="P29" s="16" t="s">
        <v>582</v>
      </c>
      <c r="Q29" s="14">
        <v>2.7667624100000001</v>
      </c>
      <c r="R29" s="16">
        <v>0.24169378</v>
      </c>
      <c r="S29" s="14">
        <v>0</v>
      </c>
      <c r="T29" s="16">
        <v>0</v>
      </c>
      <c r="U29" s="14">
        <v>2.48743179</v>
      </c>
      <c r="V29" s="16">
        <v>0.27507872999999999</v>
      </c>
    </row>
    <row r="30" spans="1:22" x14ac:dyDescent="0.25">
      <c r="A30" s="11" t="s">
        <v>500</v>
      </c>
      <c r="B30" s="13">
        <v>4520</v>
      </c>
      <c r="C30" s="14">
        <f>(167/B30*100)</f>
        <v>3.6946902654867255</v>
      </c>
      <c r="D30" s="15">
        <v>4353</v>
      </c>
      <c r="E30" s="14">
        <v>16.250727319999999</v>
      </c>
      <c r="F30" s="16">
        <v>0.69542886000000004</v>
      </c>
      <c r="G30" s="14">
        <v>33.542883699999997</v>
      </c>
      <c r="H30" s="16">
        <v>0.74919325999999997</v>
      </c>
      <c r="I30" s="14">
        <v>24.85129731</v>
      </c>
      <c r="J30" s="16">
        <v>0.69357579000000003</v>
      </c>
      <c r="K30" s="14">
        <v>12.997042670000001</v>
      </c>
      <c r="L30" s="16">
        <v>0.63521881000000002</v>
      </c>
      <c r="M30" s="14">
        <v>9.7763315599999991</v>
      </c>
      <c r="N30" s="16">
        <v>0.73700672</v>
      </c>
      <c r="O30" s="14" t="s">
        <v>582</v>
      </c>
      <c r="P30" s="16" t="s">
        <v>582</v>
      </c>
      <c r="Q30" s="14">
        <v>0</v>
      </c>
      <c r="R30" s="16">
        <v>0</v>
      </c>
      <c r="S30" s="14">
        <v>0</v>
      </c>
      <c r="T30" s="16">
        <v>0</v>
      </c>
      <c r="U30" s="14">
        <v>2.5817174500000002</v>
      </c>
      <c r="V30" s="16">
        <v>0.25772146000000001</v>
      </c>
    </row>
    <row r="31" spans="1:22" x14ac:dyDescent="0.25">
      <c r="A31" s="11" t="s">
        <v>501</v>
      </c>
      <c r="B31" s="13">
        <v>5456</v>
      </c>
      <c r="C31" s="14">
        <f>(139/B31*100)</f>
        <v>2.5476539589442817</v>
      </c>
      <c r="D31" s="15">
        <v>5317</v>
      </c>
      <c r="E31" s="14">
        <v>14.236863680000001</v>
      </c>
      <c r="F31" s="16">
        <v>0.57634885000000002</v>
      </c>
      <c r="G31" s="14">
        <v>38.004024180000002</v>
      </c>
      <c r="H31" s="16">
        <v>0.68688296999999998</v>
      </c>
      <c r="I31" s="14">
        <v>28.691641279999999</v>
      </c>
      <c r="J31" s="16">
        <v>0.59274521999999996</v>
      </c>
      <c r="K31" s="14">
        <v>14.986100110000001</v>
      </c>
      <c r="L31" s="16">
        <v>0.55289314000000001</v>
      </c>
      <c r="M31" s="14">
        <v>0</v>
      </c>
      <c r="N31" s="16">
        <v>0</v>
      </c>
      <c r="O31" s="14" t="s">
        <v>582</v>
      </c>
      <c r="P31" s="16" t="s">
        <v>582</v>
      </c>
      <c r="Q31" s="14">
        <v>0</v>
      </c>
      <c r="R31" s="16">
        <v>0</v>
      </c>
      <c r="S31" s="14">
        <v>0</v>
      </c>
      <c r="T31" s="16">
        <v>0</v>
      </c>
      <c r="U31" s="14">
        <v>4.0813707499999996</v>
      </c>
      <c r="V31" s="16">
        <v>0.41063363000000003</v>
      </c>
    </row>
    <row r="32" spans="1:22" x14ac:dyDescent="0.25">
      <c r="A32" s="11" t="s">
        <v>502</v>
      </c>
      <c r="B32" s="13">
        <v>4478</v>
      </c>
      <c r="C32" s="14">
        <f>(6/B32*100)</f>
        <v>0.13398838767306834</v>
      </c>
      <c r="D32" s="15">
        <v>4472</v>
      </c>
      <c r="E32" s="14">
        <v>19.335007510000001</v>
      </c>
      <c r="F32" s="16">
        <v>0.69368452999999997</v>
      </c>
      <c r="G32" s="14">
        <v>36.519957859999998</v>
      </c>
      <c r="H32" s="16">
        <v>0.72073169999999998</v>
      </c>
      <c r="I32" s="14">
        <v>27.697378050000001</v>
      </c>
      <c r="J32" s="16">
        <v>0.68576700999999995</v>
      </c>
      <c r="K32" s="14">
        <v>13.468761130000001</v>
      </c>
      <c r="L32" s="16">
        <v>0.56675743000000001</v>
      </c>
      <c r="M32" s="14">
        <v>1.9086869200000001</v>
      </c>
      <c r="N32" s="16">
        <v>0.20214871000000001</v>
      </c>
      <c r="O32" s="14" t="s">
        <v>582</v>
      </c>
      <c r="P32" s="16" t="s">
        <v>582</v>
      </c>
      <c r="Q32" s="14">
        <v>0</v>
      </c>
      <c r="R32" s="16">
        <v>0</v>
      </c>
      <c r="S32" s="14">
        <v>0</v>
      </c>
      <c r="T32" s="16">
        <v>0</v>
      </c>
      <c r="U32" s="14">
        <v>1.0702085299999999</v>
      </c>
      <c r="V32" s="16">
        <v>0.20053967</v>
      </c>
    </row>
    <row r="33" spans="1:22" x14ac:dyDescent="0.25">
      <c r="A33" s="11" t="s">
        <v>503</v>
      </c>
      <c r="B33" s="13">
        <v>7325</v>
      </c>
      <c r="C33" s="14">
        <f>(78/B33*100)</f>
        <v>1.0648464163822524</v>
      </c>
      <c r="D33" s="15">
        <v>7247</v>
      </c>
      <c r="E33" s="14">
        <v>9.6673344399999994</v>
      </c>
      <c r="F33" s="16">
        <v>0.44903688000000003</v>
      </c>
      <c r="G33" s="14">
        <v>25.386259549999998</v>
      </c>
      <c r="H33" s="16">
        <v>0.61214753</v>
      </c>
      <c r="I33" s="14">
        <v>22.37538859</v>
      </c>
      <c r="J33" s="16">
        <v>0.62106897999999999</v>
      </c>
      <c r="K33" s="14">
        <v>13.115452149999999</v>
      </c>
      <c r="L33" s="16">
        <v>0.59601709000000003</v>
      </c>
      <c r="M33" s="14">
        <v>27.811556880000001</v>
      </c>
      <c r="N33" s="16">
        <v>0.80222939999999998</v>
      </c>
      <c r="O33" s="14" t="s">
        <v>582</v>
      </c>
      <c r="P33" s="16" t="s">
        <v>582</v>
      </c>
      <c r="Q33" s="14">
        <v>0</v>
      </c>
      <c r="R33" s="16">
        <v>0</v>
      </c>
      <c r="S33" s="14">
        <v>0</v>
      </c>
      <c r="T33" s="16">
        <v>0</v>
      </c>
      <c r="U33" s="14">
        <v>1.64400839</v>
      </c>
      <c r="V33" s="16">
        <v>0.16102796999999999</v>
      </c>
    </row>
    <row r="34" spans="1:22" x14ac:dyDescent="0.25">
      <c r="A34" s="11" t="s">
        <v>504</v>
      </c>
      <c r="B34" s="13">
        <v>6350</v>
      </c>
      <c r="C34" s="14">
        <f>(76/B34*100)</f>
        <v>1.1968503937007875</v>
      </c>
      <c r="D34" s="15">
        <v>6274</v>
      </c>
      <c r="E34" s="14">
        <v>19.292434190000002</v>
      </c>
      <c r="F34" s="16">
        <v>0.54263552999999998</v>
      </c>
      <c r="G34" s="14">
        <v>37.243400149999999</v>
      </c>
      <c r="H34" s="16">
        <v>0.81370122</v>
      </c>
      <c r="I34" s="14">
        <v>20.85135743</v>
      </c>
      <c r="J34" s="16">
        <v>0.56946481999999998</v>
      </c>
      <c r="K34" s="14">
        <v>10.185987389999999</v>
      </c>
      <c r="L34" s="16">
        <v>0.41870279999999999</v>
      </c>
      <c r="M34" s="14">
        <v>6.3152336800000004</v>
      </c>
      <c r="N34" s="16">
        <v>0.71322284000000002</v>
      </c>
      <c r="O34" s="14" t="s">
        <v>582</v>
      </c>
      <c r="P34" s="16" t="s">
        <v>582</v>
      </c>
      <c r="Q34" s="14">
        <v>2.5797200199999999</v>
      </c>
      <c r="R34" s="16">
        <v>0.53552644999999999</v>
      </c>
      <c r="S34" s="14">
        <v>0</v>
      </c>
      <c r="T34" s="16">
        <v>0</v>
      </c>
      <c r="U34" s="14">
        <v>3.53186716</v>
      </c>
      <c r="V34" s="16">
        <v>0.30441522999999998</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(55/B36*100)</f>
        <v>0.8165083135391924</v>
      </c>
      <c r="D36" s="15">
        <v>6681</v>
      </c>
      <c r="E36" s="14">
        <v>28.404801750000001</v>
      </c>
      <c r="F36" s="16">
        <v>0.76878137000000002</v>
      </c>
      <c r="G36" s="14">
        <v>32.007893950000003</v>
      </c>
      <c r="H36" s="16">
        <v>0.74478348999999999</v>
      </c>
      <c r="I36" s="14">
        <v>14.92628989</v>
      </c>
      <c r="J36" s="16">
        <v>0.63651533999999999</v>
      </c>
      <c r="K36" s="14">
        <v>6.3018372999999999</v>
      </c>
      <c r="L36" s="16">
        <v>0.32990541000000001</v>
      </c>
      <c r="M36" s="14">
        <v>15.668394859999999</v>
      </c>
      <c r="N36" s="16">
        <v>0.62764545000000005</v>
      </c>
      <c r="O36" s="14" t="s">
        <v>582</v>
      </c>
      <c r="P36" s="16" t="s">
        <v>582</v>
      </c>
      <c r="Q36" s="14">
        <v>0</v>
      </c>
      <c r="R36" s="16">
        <v>0</v>
      </c>
      <c r="S36" s="14">
        <v>0</v>
      </c>
      <c r="T36" s="16">
        <v>0</v>
      </c>
      <c r="U36" s="14">
        <v>2.6907822600000002</v>
      </c>
      <c r="V36" s="16">
        <v>0.24481310000000001</v>
      </c>
    </row>
    <row r="37" spans="1:22" x14ac:dyDescent="0.25">
      <c r="A37" s="11" t="s">
        <v>507</v>
      </c>
      <c r="B37" s="13">
        <v>5458</v>
      </c>
      <c r="C37" s="14">
        <f>(107/B37*100)</f>
        <v>1.9604250641260534</v>
      </c>
      <c r="D37" s="15">
        <v>5351</v>
      </c>
      <c r="E37" s="14">
        <v>12.0430098</v>
      </c>
      <c r="F37" s="16">
        <v>0.49313866000000001</v>
      </c>
      <c r="G37" s="14">
        <v>34.768237319999997</v>
      </c>
      <c r="H37" s="16">
        <v>0.78764157000000001</v>
      </c>
      <c r="I37" s="14">
        <v>28.72837985</v>
      </c>
      <c r="J37" s="16">
        <v>0.76375095000000004</v>
      </c>
      <c r="K37" s="14">
        <v>16.839083800000001</v>
      </c>
      <c r="L37" s="16">
        <v>0.79155812999999997</v>
      </c>
      <c r="M37" s="14">
        <v>4.2970864200000003</v>
      </c>
      <c r="N37" s="16">
        <v>0.55405694999999999</v>
      </c>
      <c r="O37" s="14" t="s">
        <v>582</v>
      </c>
      <c r="P37" s="16" t="s">
        <v>582</v>
      </c>
      <c r="Q37" s="14">
        <v>0</v>
      </c>
      <c r="R37" s="16">
        <v>0</v>
      </c>
      <c r="S37" s="14">
        <v>0</v>
      </c>
      <c r="T37" s="16">
        <v>0</v>
      </c>
      <c r="U37" s="14">
        <v>3.3242027900000002</v>
      </c>
      <c r="V37" s="16">
        <v>0.35455685999999997</v>
      </c>
    </row>
    <row r="38" spans="1:22" x14ac:dyDescent="0.25">
      <c r="A38" s="11" t="s">
        <v>508</v>
      </c>
      <c r="B38" s="13">
        <v>5860</v>
      </c>
      <c r="C38" s="14">
        <f>(22/B38*100)</f>
        <v>0.37542662116040953</v>
      </c>
      <c r="D38" s="15">
        <v>5838</v>
      </c>
      <c r="E38" s="14">
        <v>12.21603036</v>
      </c>
      <c r="F38" s="16">
        <v>0.60471989999999998</v>
      </c>
      <c r="G38" s="14">
        <v>27.550304229999998</v>
      </c>
      <c r="H38" s="16">
        <v>0.80481590999999997</v>
      </c>
      <c r="I38" s="14">
        <v>24.952295100000001</v>
      </c>
      <c r="J38" s="16">
        <v>0.65042613000000005</v>
      </c>
      <c r="K38" s="14">
        <v>17.7003731</v>
      </c>
      <c r="L38" s="16">
        <v>0.67477295000000004</v>
      </c>
      <c r="M38" s="14">
        <v>12.184311539999999</v>
      </c>
      <c r="N38" s="16">
        <v>0.92477872999999999</v>
      </c>
      <c r="O38" s="14" t="s">
        <v>582</v>
      </c>
      <c r="P38" s="16" t="s">
        <v>582</v>
      </c>
      <c r="Q38" s="14">
        <v>0</v>
      </c>
      <c r="R38" s="16">
        <v>0</v>
      </c>
      <c r="S38" s="14">
        <v>0</v>
      </c>
      <c r="T38" s="16">
        <v>0</v>
      </c>
      <c r="U38" s="14">
        <v>5.39668568</v>
      </c>
      <c r="V38" s="16">
        <v>0.42042375999999998</v>
      </c>
    </row>
    <row r="39" spans="1:22" x14ac:dyDescent="0.25">
      <c r="A39" s="11" t="s">
        <v>509</v>
      </c>
      <c r="B39" s="13">
        <v>5895</v>
      </c>
      <c r="C39" s="14">
        <f>(33/B39*100)</f>
        <v>0.55979643765903309</v>
      </c>
      <c r="D39" s="15">
        <v>5862</v>
      </c>
      <c r="E39" s="14">
        <v>22.967114810000002</v>
      </c>
      <c r="F39" s="16">
        <v>0.74494665000000004</v>
      </c>
      <c r="G39" s="14">
        <v>36.871251790000002</v>
      </c>
      <c r="H39" s="16">
        <v>0.85311422000000003</v>
      </c>
      <c r="I39" s="14">
        <v>19.018221870000001</v>
      </c>
      <c r="J39" s="16">
        <v>0.65141004999999996</v>
      </c>
      <c r="K39" s="14">
        <v>10.348659079999999</v>
      </c>
      <c r="L39" s="16">
        <v>0.51688897</v>
      </c>
      <c r="M39" s="14">
        <v>8.2770183300000006</v>
      </c>
      <c r="N39" s="16">
        <v>0.6753072</v>
      </c>
      <c r="O39" s="14" t="s">
        <v>582</v>
      </c>
      <c r="P39" s="16" t="s">
        <v>582</v>
      </c>
      <c r="Q39" s="14">
        <v>0</v>
      </c>
      <c r="R39" s="16">
        <v>0</v>
      </c>
      <c r="S39" s="14">
        <v>0</v>
      </c>
      <c r="T39" s="16">
        <v>0</v>
      </c>
      <c r="U39" s="14">
        <v>2.5177341200000001</v>
      </c>
      <c r="V39" s="16">
        <v>0.38666505000000001</v>
      </c>
    </row>
    <row r="40" spans="1:22" x14ac:dyDescent="0.25">
      <c r="A40" s="11" t="s">
        <v>510</v>
      </c>
      <c r="B40" s="13">
        <v>14157</v>
      </c>
      <c r="C40" s="14">
        <f>(382/B40*100)</f>
        <v>2.6983117892208801</v>
      </c>
      <c r="D40" s="15">
        <v>13775</v>
      </c>
      <c r="E40" s="14">
        <v>21.607525389999999</v>
      </c>
      <c r="F40" s="16">
        <v>0.75853395000000001</v>
      </c>
      <c r="G40" s="14">
        <v>38.660342180000001</v>
      </c>
      <c r="H40" s="16">
        <v>0.78072931999999995</v>
      </c>
      <c r="I40" s="14">
        <v>21.46492563</v>
      </c>
      <c r="J40" s="16">
        <v>0.57652912999999995</v>
      </c>
      <c r="K40" s="14">
        <v>11.019686979999999</v>
      </c>
      <c r="L40" s="16">
        <v>0.41721638999999999</v>
      </c>
      <c r="M40" s="14">
        <v>4.7218921299999996</v>
      </c>
      <c r="N40" s="16">
        <v>0.42094327999999998</v>
      </c>
      <c r="O40" s="14" t="s">
        <v>582</v>
      </c>
      <c r="P40" s="16" t="s">
        <v>582</v>
      </c>
      <c r="Q40" s="14">
        <v>0</v>
      </c>
      <c r="R40" s="16">
        <v>0</v>
      </c>
      <c r="S40" s="14">
        <v>0</v>
      </c>
      <c r="T40" s="16">
        <v>0</v>
      </c>
      <c r="U40" s="14">
        <v>2.5256276999999998</v>
      </c>
      <c r="V40" s="16">
        <v>0.26514299000000002</v>
      </c>
    </row>
    <row r="41" spans="1:22" x14ac:dyDescent="0.25">
      <c r="A41" s="11" t="s">
        <v>511</v>
      </c>
      <c r="B41" s="13">
        <v>5712</v>
      </c>
      <c r="C41" s="14">
        <f>(51/B41*100)</f>
        <v>0.89285714285714279</v>
      </c>
      <c r="D41" s="15">
        <v>5661</v>
      </c>
      <c r="E41" s="14">
        <v>14.11921083</v>
      </c>
      <c r="F41" s="16">
        <v>0.66786855000000001</v>
      </c>
      <c r="G41" s="14">
        <v>33.150958269999997</v>
      </c>
      <c r="H41" s="16">
        <v>0.75268893999999997</v>
      </c>
      <c r="I41" s="14">
        <v>24.54654558</v>
      </c>
      <c r="J41" s="16">
        <v>0.65513896999999999</v>
      </c>
      <c r="K41" s="14">
        <v>17.803978919999999</v>
      </c>
      <c r="L41" s="16">
        <v>0.69064484000000004</v>
      </c>
      <c r="M41" s="14">
        <v>8.0683456699999994</v>
      </c>
      <c r="N41" s="16">
        <v>0.77117729000000002</v>
      </c>
      <c r="O41" s="14" t="s">
        <v>582</v>
      </c>
      <c r="P41" s="16" t="s">
        <v>582</v>
      </c>
      <c r="Q41" s="14">
        <v>0.67840445000000005</v>
      </c>
      <c r="R41" s="16">
        <v>0.18084095</v>
      </c>
      <c r="S41" s="14">
        <v>0</v>
      </c>
      <c r="T41" s="16">
        <v>0</v>
      </c>
      <c r="U41" s="14">
        <v>1.63255628</v>
      </c>
      <c r="V41" s="16">
        <v>0.17789065000000001</v>
      </c>
    </row>
    <row r="42" spans="1:22" x14ac:dyDescent="0.25">
      <c r="A42" s="11" t="s">
        <v>512</v>
      </c>
      <c r="B42" s="13">
        <f>IF(COUNT(B7:B41) &gt; 0, AVERAGE(B7:B41), "\u2014")</f>
        <v>7103.4285714285716</v>
      </c>
      <c r="C42" s="14">
        <f>IF(COUNT(C7:C41) &gt; 0, AVERAGE(C7:C41), "—")</f>
        <v>2.3481632119238833</v>
      </c>
      <c r="D42" s="15">
        <f>IF(COUNT(D7:D41) &gt; 0, AVERAGE(D7:D41), "—")</f>
        <v>6922.8</v>
      </c>
      <c r="E42" s="14">
        <f>IF(COUNT(E7:E41) &gt; 0, AVERAGE(E7:E41), "—")</f>
        <v>18.821419532285717</v>
      </c>
      <c r="F42" s="16">
        <f>IF(COUNT(F7:F41) &gt; 0, SQRT(SUMSQ(F7:F41)/(COUNT(F7:F41)*COUNT(F7:F41)) ), "—")</f>
        <v>0.11355926728399511</v>
      </c>
      <c r="G42" s="14">
        <f>IF(COUNT(G7:G41) &gt; 0, AVERAGE(G7:G41), "—")</f>
        <v>32.567453480000005</v>
      </c>
      <c r="H42" s="16">
        <f>IF(COUNT(H7:H41) &gt; 0, SQRT(SUMSQ(H7:H41)/(COUNT(H7:H41)*COUNT(H7:H41)) ), "—")</f>
        <v>0.12344536982759095</v>
      </c>
      <c r="I42" s="14">
        <f>IF(COUNT(I7:I41) &gt; 0, AVERAGE(I7:I41), "—")</f>
        <v>22.333944563142861</v>
      </c>
      <c r="J42" s="16">
        <f>IF(COUNT(J7:J41) &gt; 0, SQRT(SUMSQ(J7:J41)/(COUNT(J7:J41)*COUNT(J7:J41)) ), "—")</f>
        <v>0.10735543811291205</v>
      </c>
      <c r="K42" s="14">
        <f>IF(COUNT(K7:K41) &gt; 0, AVERAGE(K7:K41), "—")</f>
        <v>11.975392465428573</v>
      </c>
      <c r="L42" s="16">
        <f>IF(COUNT(L7:L41) &gt; 0, SQRT(SUMSQ(L7:L41)/(COUNT(L7:L41)*COUNT(L7:L41)) ), "—")</f>
        <v>8.5541380938060838E-2</v>
      </c>
      <c r="M42" s="14">
        <f>IF(COUNT(M7:M41) &gt; 0, AVERAGE(M7:M41), "—")</f>
        <v>7.9788526822857149</v>
      </c>
      <c r="N42" s="16">
        <f>IF(COUNT(N7:N41) &gt; 0, SQRT(SUMSQ(N7:N41)/(COUNT(N7:N41)*COUNT(N7:N41)) ), "—")</f>
        <v>0.11261001945401064</v>
      </c>
      <c r="O42" s="14" t="str">
        <f>IF(COUNT(O7:O41) &gt; 0, AVERAGE(O7:O41), "—")</f>
        <v>—</v>
      </c>
      <c r="P42" s="16" t="str">
        <f>IF(COUNT(P7:P41) &gt; 0, SQRT(SUMSQ(P7:P41)/(COUNT(P7:P41)*COUNT(P7:P41)) ), "—")</f>
        <v>—</v>
      </c>
      <c r="Q42" s="14">
        <f>IF(COUNT(Q7:Q41) &gt; 0, AVERAGE(Q7:Q41), "—")</f>
        <v>0.86926540714285716</v>
      </c>
      <c r="R42" s="16">
        <f>IF(COUNT(R7:R41) &gt; 0, SQRT(SUMSQ(R7:R41)/(COUNT(R7:R41)*COUNT(R7:R41)) ), "—")</f>
        <v>5.2780998078981144E-2</v>
      </c>
      <c r="S42" s="14">
        <f>IF(COUNT(S7:S41) &gt; 0, AVERAGE(S7:S41), "—")</f>
        <v>2.8571428571428572</v>
      </c>
      <c r="T42" s="16">
        <f>IF(COUNT(T7:T41) &gt; 0, SQRT(SUMSQ(T7:T41)/(COUNT(T7:T41)*COUNT(T7:T41)) ), "—")</f>
        <v>0</v>
      </c>
      <c r="U42" s="14">
        <f>IF(COUNT(U7:U41) &gt; 0, AVERAGE(U7:U41), "—")</f>
        <v>2.5965290142857147</v>
      </c>
      <c r="V42" s="16">
        <f>IF(COUNT(V7:V41) &gt; 0, SQRT(SUMSQ(V7:V41)/(COUNT(V7:V41)*COUNT(V7:V41)) ), "—")</f>
        <v>4.6873597266605442E-2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18.611376839999998</v>
      </c>
      <c r="F45" s="16">
        <v>0.87306644</v>
      </c>
      <c r="G45" s="14">
        <v>29.840522020000002</v>
      </c>
      <c r="H45" s="16">
        <v>0.74563822000000002</v>
      </c>
      <c r="I45" s="14">
        <v>21.401414949999999</v>
      </c>
      <c r="J45" s="16">
        <v>0.60110927000000003</v>
      </c>
      <c r="K45" s="14">
        <v>26.071930160000001</v>
      </c>
      <c r="L45" s="16">
        <v>0.71410625000000005</v>
      </c>
      <c r="M45" s="14">
        <v>0</v>
      </c>
      <c r="N45" s="16">
        <v>0</v>
      </c>
      <c r="O45" s="14" t="s">
        <v>582</v>
      </c>
      <c r="P45" s="16" t="s">
        <v>582</v>
      </c>
      <c r="Q45" s="14">
        <v>2.668392E-2</v>
      </c>
      <c r="R45" s="16">
        <v>1.816357E-2</v>
      </c>
      <c r="S45" s="14">
        <v>0.39389425</v>
      </c>
      <c r="T45" s="16">
        <v>8.8587120000000005E-2</v>
      </c>
      <c r="U45" s="14">
        <v>3.6541778699999998</v>
      </c>
      <c r="V45" s="16">
        <v>0.27843467</v>
      </c>
    </row>
    <row r="46" spans="1:22" x14ac:dyDescent="0.25">
      <c r="A46" s="11" t="s">
        <v>516</v>
      </c>
      <c r="B46" s="13">
        <v>23141</v>
      </c>
      <c r="C46" s="14">
        <f>(2000/B46*100)</f>
        <v>8.6426688561427767</v>
      </c>
      <c r="D46" s="15">
        <v>21141</v>
      </c>
      <c r="E46" s="14">
        <v>17.573452920000001</v>
      </c>
      <c r="F46" s="16">
        <v>0.48589840000000001</v>
      </c>
      <c r="G46" s="14">
        <v>27.991314209999999</v>
      </c>
      <c r="H46" s="16">
        <v>0.56833761000000005</v>
      </c>
      <c r="I46" s="14">
        <v>15.368058449999999</v>
      </c>
      <c r="J46" s="16">
        <v>0.39494731999999999</v>
      </c>
      <c r="K46" s="14">
        <v>7.4724071500000004</v>
      </c>
      <c r="L46" s="16">
        <v>0.2761036</v>
      </c>
      <c r="M46" s="14">
        <v>19.904656979999999</v>
      </c>
      <c r="N46" s="16">
        <v>0.72832865999999996</v>
      </c>
      <c r="O46" s="14" t="s">
        <v>582</v>
      </c>
      <c r="P46" s="16" t="s">
        <v>582</v>
      </c>
      <c r="Q46" s="14">
        <v>0</v>
      </c>
      <c r="R46" s="16">
        <v>0</v>
      </c>
      <c r="S46" s="14">
        <v>0</v>
      </c>
      <c r="T46" s="16">
        <v>0</v>
      </c>
      <c r="U46" s="14">
        <v>11.690110300000001</v>
      </c>
      <c r="V46" s="16">
        <v>0.42566757</v>
      </c>
    </row>
    <row r="47" spans="1:22" x14ac:dyDescent="0.25">
      <c r="A47" s="11" t="s">
        <v>517</v>
      </c>
      <c r="B47" s="13">
        <v>5928</v>
      </c>
      <c r="C47" s="14">
        <f>(276/B47*100)</f>
        <v>4.6558704453441297</v>
      </c>
      <c r="D47" s="15">
        <v>5652</v>
      </c>
      <c r="E47" s="14">
        <v>16.449192109999998</v>
      </c>
      <c r="F47" s="16">
        <v>0.47887174999999998</v>
      </c>
      <c r="G47" s="14">
        <v>31.209985499999998</v>
      </c>
      <c r="H47" s="16">
        <v>0.70698002999999998</v>
      </c>
      <c r="I47" s="14">
        <v>23.15677784</v>
      </c>
      <c r="J47" s="16">
        <v>0.68461366000000001</v>
      </c>
      <c r="K47" s="14">
        <v>14.63687272</v>
      </c>
      <c r="L47" s="16">
        <v>0.52928967000000005</v>
      </c>
      <c r="M47" s="14">
        <v>8.1646820600000005</v>
      </c>
      <c r="N47" s="16">
        <v>0.67265953999999994</v>
      </c>
      <c r="O47" s="14" t="s">
        <v>582</v>
      </c>
      <c r="P47" s="16" t="s">
        <v>582</v>
      </c>
      <c r="Q47" s="14">
        <v>0</v>
      </c>
      <c r="R47" s="16">
        <v>0</v>
      </c>
      <c r="S47" s="14">
        <v>0</v>
      </c>
      <c r="T47" s="16">
        <v>0</v>
      </c>
      <c r="U47" s="14">
        <v>6.3824897700000003</v>
      </c>
      <c r="V47" s="16">
        <v>0.45281918999999998</v>
      </c>
    </row>
    <row r="48" spans="1:22" x14ac:dyDescent="0.25">
      <c r="A48" s="11" t="s">
        <v>518</v>
      </c>
      <c r="B48" s="13">
        <v>9841</v>
      </c>
      <c r="C48" s="14">
        <f>(8/B48*100)</f>
        <v>8.1292551569962401E-2</v>
      </c>
      <c r="D48" s="15">
        <v>9833</v>
      </c>
      <c r="E48" s="14">
        <v>13.34709468</v>
      </c>
      <c r="F48" s="16">
        <v>0.58668268000000001</v>
      </c>
      <c r="G48" s="14">
        <v>39.385285609999997</v>
      </c>
      <c r="H48" s="16">
        <v>0.85948957000000004</v>
      </c>
      <c r="I48" s="14">
        <v>24.496077469999999</v>
      </c>
      <c r="J48" s="16">
        <v>0.58919681000000002</v>
      </c>
      <c r="K48" s="14">
        <v>15.601503900000001</v>
      </c>
      <c r="L48" s="16">
        <v>0.78700026999999995</v>
      </c>
      <c r="M48" s="14">
        <v>6.4106562299999998</v>
      </c>
      <c r="N48" s="16">
        <v>0.70624670000000001</v>
      </c>
      <c r="O48" s="14" t="s">
        <v>582</v>
      </c>
      <c r="P48" s="16" t="s">
        <v>582</v>
      </c>
      <c r="Q48" s="14">
        <v>0</v>
      </c>
      <c r="R48" s="16">
        <v>0</v>
      </c>
      <c r="S48" s="14">
        <v>0</v>
      </c>
      <c r="T48" s="16">
        <v>0</v>
      </c>
      <c r="U48" s="14">
        <v>0.75938211</v>
      </c>
      <c r="V48" s="16">
        <v>0.11521747</v>
      </c>
    </row>
    <row r="49" spans="1:22" x14ac:dyDescent="0.25">
      <c r="A49" s="11" t="s">
        <v>519</v>
      </c>
      <c r="B49" s="13">
        <v>6349</v>
      </c>
      <c r="C49" s="14">
        <f>(56/B49*100)</f>
        <v>0.88202866593164275</v>
      </c>
      <c r="D49" s="15">
        <v>6293</v>
      </c>
      <c r="E49" s="14">
        <v>21.385137019999998</v>
      </c>
      <c r="F49" s="16">
        <v>0.62760168000000005</v>
      </c>
      <c r="G49" s="14">
        <v>42.07093923</v>
      </c>
      <c r="H49" s="16">
        <v>0.77898789999999996</v>
      </c>
      <c r="I49" s="14">
        <v>21.32341057</v>
      </c>
      <c r="J49" s="16">
        <v>0.68664303000000004</v>
      </c>
      <c r="K49" s="14">
        <v>11.669339989999999</v>
      </c>
      <c r="L49" s="16">
        <v>0.47426061000000003</v>
      </c>
      <c r="M49" s="14">
        <v>0</v>
      </c>
      <c r="N49" s="16">
        <v>0</v>
      </c>
      <c r="O49" s="14" t="s">
        <v>582</v>
      </c>
      <c r="P49" s="16" t="s">
        <v>582</v>
      </c>
      <c r="Q49" s="14">
        <v>0</v>
      </c>
      <c r="R49" s="16">
        <v>0</v>
      </c>
      <c r="S49" s="14">
        <v>8.3542240000000004E-2</v>
      </c>
      <c r="T49" s="16">
        <v>3.6509279999999998E-2</v>
      </c>
      <c r="U49" s="14">
        <v>3.4676309600000002</v>
      </c>
      <c r="V49" s="16">
        <v>0.40345737999999998</v>
      </c>
    </row>
    <row r="50" spans="1:22" x14ac:dyDescent="0.25">
      <c r="A50" s="11" t="s">
        <v>520</v>
      </c>
      <c r="B50" s="13">
        <v>11795</v>
      </c>
      <c r="C50" s="14">
        <f>(302/B50*100)</f>
        <v>2.5604069520983468</v>
      </c>
      <c r="D50" s="15">
        <v>11493</v>
      </c>
      <c r="E50" s="14">
        <v>24.923025490000001</v>
      </c>
      <c r="F50" s="16">
        <v>0.70678498000000001</v>
      </c>
      <c r="G50" s="14">
        <v>40.477771349999998</v>
      </c>
      <c r="H50" s="16">
        <v>0.55863658000000005</v>
      </c>
      <c r="I50" s="14">
        <v>19.496135580000001</v>
      </c>
      <c r="J50" s="16">
        <v>0.45056209000000003</v>
      </c>
      <c r="K50" s="14">
        <v>8.9892577599999992</v>
      </c>
      <c r="L50" s="16">
        <v>0.41000238999999999</v>
      </c>
      <c r="M50" s="14">
        <v>3.5810422499999999</v>
      </c>
      <c r="N50" s="16">
        <v>0.30022096999999998</v>
      </c>
      <c r="O50" s="14" t="s">
        <v>582</v>
      </c>
      <c r="P50" s="16" t="s">
        <v>582</v>
      </c>
      <c r="Q50" s="14">
        <v>0</v>
      </c>
      <c r="R50" s="16">
        <v>0</v>
      </c>
      <c r="S50" s="14">
        <v>0</v>
      </c>
      <c r="T50" s="16">
        <v>0</v>
      </c>
      <c r="U50" s="14">
        <v>2.5327675699999999</v>
      </c>
      <c r="V50" s="16">
        <v>0.27570760999999999</v>
      </c>
    </row>
    <row r="51" spans="1:22" x14ac:dyDescent="0.25">
      <c r="A51" s="11" t="s">
        <v>521</v>
      </c>
      <c r="B51" s="13">
        <v>6866</v>
      </c>
      <c r="C51" s="14">
        <f>(113/B51*100)</f>
        <v>1.6457908534809205</v>
      </c>
      <c r="D51" s="15">
        <v>6753</v>
      </c>
      <c r="E51" s="14">
        <v>33.541558719999998</v>
      </c>
      <c r="F51" s="16">
        <v>0.65123045000000002</v>
      </c>
      <c r="G51" s="14">
        <v>26.11398917</v>
      </c>
      <c r="H51" s="16">
        <v>0.59357958</v>
      </c>
      <c r="I51" s="14">
        <v>11.310206259999999</v>
      </c>
      <c r="J51" s="16">
        <v>0.42674980000000001</v>
      </c>
      <c r="K51" s="14">
        <v>8.3962438299999995</v>
      </c>
      <c r="L51" s="16">
        <v>0.39370924000000002</v>
      </c>
      <c r="M51" s="14">
        <v>5.7773994499999999</v>
      </c>
      <c r="N51" s="16">
        <v>0.53371420000000003</v>
      </c>
      <c r="O51" s="14" t="s">
        <v>582</v>
      </c>
      <c r="P51" s="16" t="s">
        <v>582</v>
      </c>
      <c r="Q51" s="14">
        <v>10.57289686</v>
      </c>
      <c r="R51" s="16">
        <v>0.61190188999999995</v>
      </c>
      <c r="S51" s="14">
        <v>0</v>
      </c>
      <c r="T51" s="16">
        <v>0</v>
      </c>
      <c r="U51" s="14">
        <v>4.28770571</v>
      </c>
      <c r="V51" s="16">
        <v>0.33553456999999998</v>
      </c>
    </row>
    <row r="52" spans="1:22" x14ac:dyDescent="0.25">
      <c r="A52" s="11" t="s">
        <v>522</v>
      </c>
      <c r="B52" s="13">
        <v>5809</v>
      </c>
      <c r="C52" s="14">
        <f>(94/B52*100)</f>
        <v>1.6181786882423825</v>
      </c>
      <c r="D52" s="15">
        <v>5715</v>
      </c>
      <c r="E52" s="14">
        <v>13.47081723</v>
      </c>
      <c r="F52" s="16">
        <v>0.50949929999999999</v>
      </c>
      <c r="G52" s="14">
        <v>34.833749670000003</v>
      </c>
      <c r="H52" s="16">
        <v>0.59948389000000002</v>
      </c>
      <c r="I52" s="14">
        <v>25.503710080000001</v>
      </c>
      <c r="J52" s="16">
        <v>0.57358754000000001</v>
      </c>
      <c r="K52" s="14">
        <v>13.61004</v>
      </c>
      <c r="L52" s="16">
        <v>0.59727726000000003</v>
      </c>
      <c r="M52" s="14">
        <v>9.9178382999999997</v>
      </c>
      <c r="N52" s="16">
        <v>0.63478299999999999</v>
      </c>
      <c r="O52" s="14" t="s">
        <v>582</v>
      </c>
      <c r="P52" s="16" t="s">
        <v>582</v>
      </c>
      <c r="Q52" s="14">
        <v>0</v>
      </c>
      <c r="R52" s="16">
        <v>0</v>
      </c>
      <c r="S52" s="14">
        <v>0</v>
      </c>
      <c r="T52" s="16">
        <v>0</v>
      </c>
      <c r="U52" s="14">
        <v>2.6638447200000002</v>
      </c>
      <c r="V52" s="16">
        <v>0.25152850999999998</v>
      </c>
    </row>
    <row r="53" spans="1:22" x14ac:dyDescent="0.25">
      <c r="A53" s="11" t="s">
        <v>523</v>
      </c>
      <c r="B53" s="13">
        <v>5571</v>
      </c>
      <c r="C53" s="14">
        <f>(101/B53*100)</f>
        <v>1.8129599712798421</v>
      </c>
      <c r="D53" s="15">
        <v>5470</v>
      </c>
      <c r="E53" s="14">
        <v>11.93957745</v>
      </c>
      <c r="F53" s="16">
        <v>0.45986540999999997</v>
      </c>
      <c r="G53" s="14">
        <v>31.188041989999999</v>
      </c>
      <c r="H53" s="16">
        <v>0.62582958</v>
      </c>
      <c r="I53" s="14">
        <v>28.398387679999999</v>
      </c>
      <c r="J53" s="16">
        <v>0.61428720999999997</v>
      </c>
      <c r="K53" s="14">
        <v>17.289308479999999</v>
      </c>
      <c r="L53" s="16">
        <v>0.52073555000000005</v>
      </c>
      <c r="M53" s="14">
        <v>7.8590049899999999</v>
      </c>
      <c r="N53" s="16">
        <v>0.39301935999999998</v>
      </c>
      <c r="O53" s="14" t="s">
        <v>582</v>
      </c>
      <c r="P53" s="16" t="s">
        <v>582</v>
      </c>
      <c r="Q53" s="14">
        <v>0</v>
      </c>
      <c r="R53" s="16">
        <v>0</v>
      </c>
      <c r="S53" s="14">
        <v>0</v>
      </c>
      <c r="T53" s="16">
        <v>0</v>
      </c>
      <c r="U53" s="14">
        <v>3.3256794099999998</v>
      </c>
      <c r="V53" s="16">
        <v>0.23966480000000001</v>
      </c>
    </row>
    <row r="54" spans="1:22" x14ac:dyDescent="0.25">
      <c r="A54" s="11" t="s">
        <v>524</v>
      </c>
      <c r="B54" s="13">
        <v>4740</v>
      </c>
      <c r="C54" s="14">
        <f>(362/B54*100)</f>
        <v>7.6371308016877641</v>
      </c>
      <c r="D54" s="15">
        <v>4378</v>
      </c>
      <c r="E54" s="14">
        <v>17.701295269999999</v>
      </c>
      <c r="F54" s="16">
        <v>0.79185839000000002</v>
      </c>
      <c r="G54" s="14">
        <v>31.0430584</v>
      </c>
      <c r="H54" s="16">
        <v>0.90769146999999994</v>
      </c>
      <c r="I54" s="14">
        <v>24.06847831</v>
      </c>
      <c r="J54" s="16">
        <v>0.82115344999999995</v>
      </c>
      <c r="K54" s="14">
        <v>13.046977460000001</v>
      </c>
      <c r="L54" s="16">
        <v>0.75939860999999997</v>
      </c>
      <c r="M54" s="14">
        <v>6.6771821500000001</v>
      </c>
      <c r="N54" s="16">
        <v>0.70462239000000004</v>
      </c>
      <c r="O54" s="14" t="s">
        <v>582</v>
      </c>
      <c r="P54" s="16" t="s">
        <v>582</v>
      </c>
      <c r="Q54" s="14">
        <v>0</v>
      </c>
      <c r="R54" s="16">
        <v>0</v>
      </c>
      <c r="S54" s="14">
        <v>0</v>
      </c>
      <c r="T54" s="16">
        <v>0</v>
      </c>
      <c r="U54" s="14">
        <v>7.4630084099999996</v>
      </c>
      <c r="V54" s="16">
        <v>0.65245863999999998</v>
      </c>
    </row>
    <row r="55" spans="1:22" x14ac:dyDescent="0.25">
      <c r="A55" s="11" t="s">
        <v>525</v>
      </c>
      <c r="B55" s="13">
        <v>5316</v>
      </c>
      <c r="C55" s="14">
        <f>(22/B55*100)</f>
        <v>0.41384499623777277</v>
      </c>
      <c r="D55" s="15">
        <v>5294</v>
      </c>
      <c r="E55" s="14">
        <v>11.599548309999999</v>
      </c>
      <c r="F55" s="16">
        <v>0.49503223000000002</v>
      </c>
      <c r="G55" s="14">
        <v>44.660198469999997</v>
      </c>
      <c r="H55" s="16">
        <v>0.73629228000000002</v>
      </c>
      <c r="I55" s="14">
        <v>27.918725250000001</v>
      </c>
      <c r="J55" s="16">
        <v>0.69778046999999999</v>
      </c>
      <c r="K55" s="14">
        <v>11.836213600000001</v>
      </c>
      <c r="L55" s="16">
        <v>0.54841755000000003</v>
      </c>
      <c r="M55" s="14">
        <v>0</v>
      </c>
      <c r="N55" s="16">
        <v>0</v>
      </c>
      <c r="O55" s="14" t="s">
        <v>582</v>
      </c>
      <c r="P55" s="16" t="s">
        <v>582</v>
      </c>
      <c r="Q55" s="14">
        <v>0</v>
      </c>
      <c r="R55" s="16">
        <v>0</v>
      </c>
      <c r="S55" s="14">
        <v>0.56650721000000004</v>
      </c>
      <c r="T55" s="16">
        <v>0.11086703000000001</v>
      </c>
      <c r="U55" s="14">
        <v>3.4188071600000001</v>
      </c>
      <c r="V55" s="16">
        <v>0.35634534000000001</v>
      </c>
    </row>
    <row r="56" spans="1:22" x14ac:dyDescent="0.25">
      <c r="A56" s="11" t="s">
        <v>526</v>
      </c>
      <c r="B56" s="13">
        <v>5359</v>
      </c>
      <c r="C56" s="14">
        <f>(77/B56*100)</f>
        <v>1.4368352304534429</v>
      </c>
      <c r="D56" s="15">
        <v>5282</v>
      </c>
      <c r="E56" s="14">
        <v>8.9177071699999999</v>
      </c>
      <c r="F56" s="16">
        <v>0.43334336000000001</v>
      </c>
      <c r="G56" s="14">
        <v>32.61836315</v>
      </c>
      <c r="H56" s="16">
        <v>0.80690536000000002</v>
      </c>
      <c r="I56" s="14">
        <v>21.109942960000001</v>
      </c>
      <c r="J56" s="16">
        <v>0.66246419000000001</v>
      </c>
      <c r="K56" s="14">
        <v>8.6203295999999998</v>
      </c>
      <c r="L56" s="16">
        <v>0.48598000000000002</v>
      </c>
      <c r="M56" s="14">
        <v>27.760170609999999</v>
      </c>
      <c r="N56" s="16">
        <v>0.78547328999999999</v>
      </c>
      <c r="O56" s="14" t="s">
        <v>582</v>
      </c>
      <c r="P56" s="16" t="s">
        <v>582</v>
      </c>
      <c r="Q56" s="14">
        <v>0</v>
      </c>
      <c r="R56" s="16">
        <v>0</v>
      </c>
      <c r="S56" s="14">
        <v>0</v>
      </c>
      <c r="T56" s="16">
        <v>0</v>
      </c>
      <c r="U56" s="14">
        <v>0.97348650000000003</v>
      </c>
      <c r="V56" s="16">
        <v>0.14900977000000001</v>
      </c>
    </row>
    <row r="57" spans="1:22" x14ac:dyDescent="0.25">
      <c r="A57" s="11" t="s">
        <v>527</v>
      </c>
      <c r="B57" s="13">
        <v>6513</v>
      </c>
      <c r="C57" s="14">
        <f>(0/B57*100)</f>
        <v>0</v>
      </c>
      <c r="D57" s="15">
        <v>6513</v>
      </c>
      <c r="E57" s="14">
        <v>7.99911276</v>
      </c>
      <c r="F57" s="16">
        <v>0.44480259999999999</v>
      </c>
      <c r="G57" s="14">
        <v>52.71962371</v>
      </c>
      <c r="H57" s="16">
        <v>0.99496395000000004</v>
      </c>
      <c r="I57" s="14">
        <v>20.137866460000001</v>
      </c>
      <c r="J57" s="16">
        <v>0.76501850000000005</v>
      </c>
      <c r="K57" s="14">
        <v>16.000442580000001</v>
      </c>
      <c r="L57" s="16">
        <v>0.67193002000000002</v>
      </c>
      <c r="M57" s="14">
        <v>0</v>
      </c>
      <c r="N57" s="16">
        <v>0</v>
      </c>
      <c r="O57" s="14" t="s">
        <v>582</v>
      </c>
      <c r="P57" s="16" t="s">
        <v>582</v>
      </c>
      <c r="Q57" s="14">
        <v>0</v>
      </c>
      <c r="R57" s="16">
        <v>0</v>
      </c>
      <c r="S57" s="14">
        <v>0.14296454</v>
      </c>
      <c r="T57" s="16">
        <v>5.8892760000000002E-2</v>
      </c>
      <c r="U57" s="14">
        <v>2.9999899600000002</v>
      </c>
      <c r="V57" s="16">
        <v>0.53120118999999999</v>
      </c>
    </row>
    <row r="58" spans="1:22" x14ac:dyDescent="0.25">
      <c r="A58" s="11" t="s">
        <v>528</v>
      </c>
      <c r="B58" s="13">
        <v>7267</v>
      </c>
      <c r="C58" s="14">
        <f>(10/B58*100)</f>
        <v>0.13760836658868861</v>
      </c>
      <c r="D58" s="15">
        <v>7257</v>
      </c>
      <c r="E58" s="14">
        <v>12.42379755</v>
      </c>
      <c r="F58" s="16">
        <v>0.45662968999999998</v>
      </c>
      <c r="G58" s="14">
        <v>29.99163763</v>
      </c>
      <c r="H58" s="16">
        <v>0.73824765999999997</v>
      </c>
      <c r="I58" s="14">
        <v>27.322221240000001</v>
      </c>
      <c r="J58" s="16">
        <v>0.71115483000000002</v>
      </c>
      <c r="K58" s="14">
        <v>25.578940830000001</v>
      </c>
      <c r="L58" s="16">
        <v>0.80769588000000003</v>
      </c>
      <c r="M58" s="14">
        <v>0</v>
      </c>
      <c r="N58" s="16">
        <v>0</v>
      </c>
      <c r="O58" s="14" t="s">
        <v>582</v>
      </c>
      <c r="P58" s="16" t="s">
        <v>582</v>
      </c>
      <c r="Q58" s="14">
        <v>0</v>
      </c>
      <c r="R58" s="16">
        <v>0</v>
      </c>
      <c r="S58" s="14">
        <v>0.79095431000000005</v>
      </c>
      <c r="T58" s="16">
        <v>0.15565946999999999</v>
      </c>
      <c r="U58" s="14">
        <v>3.89244843</v>
      </c>
      <c r="V58" s="16">
        <v>0.55374451000000002</v>
      </c>
    </row>
    <row r="59" spans="1:22" x14ac:dyDescent="0.25">
      <c r="A59" s="11" t="s">
        <v>529</v>
      </c>
      <c r="B59" s="13">
        <v>4826</v>
      </c>
      <c r="C59" s="14">
        <f>(26/B59*100)</f>
        <v>0.53874844591794446</v>
      </c>
      <c r="D59" s="15">
        <v>4800</v>
      </c>
      <c r="E59" s="14">
        <v>26.506347000000002</v>
      </c>
      <c r="F59" s="16">
        <v>0.75876579</v>
      </c>
      <c r="G59" s="14">
        <v>26.065382320000001</v>
      </c>
      <c r="H59" s="16">
        <v>0.77831510999999998</v>
      </c>
      <c r="I59" s="14">
        <v>22.277180770000001</v>
      </c>
      <c r="J59" s="16">
        <v>0.69470253999999998</v>
      </c>
      <c r="K59" s="14">
        <v>21.672214019999998</v>
      </c>
      <c r="L59" s="16">
        <v>0.71630437999999996</v>
      </c>
      <c r="M59" s="14">
        <v>0</v>
      </c>
      <c r="N59" s="16">
        <v>0</v>
      </c>
      <c r="O59" s="14" t="s">
        <v>582</v>
      </c>
      <c r="P59" s="16" t="s">
        <v>582</v>
      </c>
      <c r="Q59" s="14">
        <v>0</v>
      </c>
      <c r="R59" s="16">
        <v>0</v>
      </c>
      <c r="S59" s="14">
        <v>0.60612204999999997</v>
      </c>
      <c r="T59" s="16">
        <v>0.14047419999999999</v>
      </c>
      <c r="U59" s="14">
        <v>2.8727538500000001</v>
      </c>
      <c r="V59" s="16">
        <v>0.29520023000000001</v>
      </c>
    </row>
    <row r="60" spans="1:22" x14ac:dyDescent="0.25">
      <c r="A60" s="11" t="s">
        <v>530</v>
      </c>
      <c r="B60" s="13">
        <v>4546</v>
      </c>
      <c r="C60" s="14">
        <f>(15/B60*100)</f>
        <v>0.32996040475142985</v>
      </c>
      <c r="D60" s="15">
        <v>4531</v>
      </c>
      <c r="E60" s="14">
        <v>9.9528233499999992</v>
      </c>
      <c r="F60" s="16">
        <v>0.56283784999999997</v>
      </c>
      <c r="G60" s="14">
        <v>37.69109641</v>
      </c>
      <c r="H60" s="16">
        <v>1.1375867500000001</v>
      </c>
      <c r="I60" s="14">
        <v>26.162947030000002</v>
      </c>
      <c r="J60" s="16">
        <v>0.94723294999999996</v>
      </c>
      <c r="K60" s="14">
        <v>22.721219749999999</v>
      </c>
      <c r="L60" s="16">
        <v>1.1857898499999999</v>
      </c>
      <c r="M60" s="14">
        <v>0</v>
      </c>
      <c r="N60" s="16">
        <v>0</v>
      </c>
      <c r="O60" s="14" t="s">
        <v>582</v>
      </c>
      <c r="P60" s="16" t="s">
        <v>582</v>
      </c>
      <c r="Q60" s="14">
        <v>0</v>
      </c>
      <c r="R60" s="16">
        <v>0</v>
      </c>
      <c r="S60" s="14">
        <v>0.45805163999999998</v>
      </c>
      <c r="T60" s="16">
        <v>9.2547760000000007E-2</v>
      </c>
      <c r="U60" s="14">
        <v>3.0138618199999998</v>
      </c>
      <c r="V60" s="16">
        <v>0.47615882999999998</v>
      </c>
    </row>
    <row r="61" spans="1:22" x14ac:dyDescent="0.25">
      <c r="A61" s="11" t="s">
        <v>531</v>
      </c>
      <c r="B61" s="13">
        <v>6525</v>
      </c>
      <c r="C61" s="14">
        <f>(163/B61*100)</f>
        <v>2.4980842911877397</v>
      </c>
      <c r="D61" s="15">
        <v>6362</v>
      </c>
      <c r="E61" s="14">
        <v>14.87636855</v>
      </c>
      <c r="F61" s="16">
        <v>0.60804601000000003</v>
      </c>
      <c r="G61" s="14">
        <v>34.15436888</v>
      </c>
      <c r="H61" s="16">
        <v>0.69391446999999995</v>
      </c>
      <c r="I61" s="14">
        <v>26.305152790000001</v>
      </c>
      <c r="J61" s="16">
        <v>0.66483479000000001</v>
      </c>
      <c r="K61" s="14">
        <v>18.120935419999999</v>
      </c>
      <c r="L61" s="16">
        <v>0.583762</v>
      </c>
      <c r="M61" s="14">
        <v>4.85739302</v>
      </c>
      <c r="N61" s="16">
        <v>0.40893278999999999</v>
      </c>
      <c r="O61" s="14" t="s">
        <v>582</v>
      </c>
      <c r="P61" s="16" t="s">
        <v>582</v>
      </c>
      <c r="Q61" s="14">
        <v>0</v>
      </c>
      <c r="R61" s="16">
        <v>0</v>
      </c>
      <c r="S61" s="14">
        <v>0</v>
      </c>
      <c r="T61" s="16">
        <v>0</v>
      </c>
      <c r="U61" s="14">
        <v>1.6857813399999999</v>
      </c>
      <c r="V61" s="16">
        <v>0.23525449000000001</v>
      </c>
    </row>
    <row r="62" spans="1:22" x14ac:dyDescent="0.25">
      <c r="A62" s="11" t="s">
        <v>532</v>
      </c>
      <c r="B62" s="13">
        <v>4476</v>
      </c>
      <c r="C62" s="14">
        <f>(3/B62*100)</f>
        <v>6.7024128686327081E-2</v>
      </c>
      <c r="D62" s="15">
        <v>4473</v>
      </c>
      <c r="E62" s="14">
        <v>10.418913119999999</v>
      </c>
      <c r="F62" s="16">
        <v>0.35539900000000002</v>
      </c>
      <c r="G62" s="14">
        <v>44.994540209999997</v>
      </c>
      <c r="H62" s="16">
        <v>0.79133861999999999</v>
      </c>
      <c r="I62" s="14">
        <v>23.671571669999999</v>
      </c>
      <c r="J62" s="16">
        <v>0.68193771999999997</v>
      </c>
      <c r="K62" s="14">
        <v>8.7011061499999993</v>
      </c>
      <c r="L62" s="16">
        <v>0.40683635000000001</v>
      </c>
      <c r="M62" s="14">
        <v>11.675766530000001</v>
      </c>
      <c r="N62" s="16">
        <v>0.40366419999999997</v>
      </c>
      <c r="O62" s="14" t="s">
        <v>582</v>
      </c>
      <c r="P62" s="16" t="s">
        <v>582</v>
      </c>
      <c r="Q62" s="14">
        <v>0</v>
      </c>
      <c r="R62" s="16">
        <v>0</v>
      </c>
      <c r="S62" s="14">
        <v>0</v>
      </c>
      <c r="T62" s="16">
        <v>0</v>
      </c>
      <c r="U62" s="14">
        <v>0.53810232999999996</v>
      </c>
      <c r="V62" s="16">
        <v>0.10500036</v>
      </c>
    </row>
    <row r="63" spans="1:22" x14ac:dyDescent="0.25">
      <c r="A63" s="11" t="s">
        <v>533</v>
      </c>
      <c r="B63" s="13">
        <v>5324</v>
      </c>
      <c r="C63" s="14">
        <f>(13/B63*100)</f>
        <v>0.24417731029301279</v>
      </c>
      <c r="D63" s="15">
        <v>5311</v>
      </c>
      <c r="E63" s="14">
        <v>12.46832755</v>
      </c>
      <c r="F63" s="16">
        <v>0.55620480000000005</v>
      </c>
      <c r="G63" s="14">
        <v>33.341626509999998</v>
      </c>
      <c r="H63" s="16">
        <v>0.73988209000000005</v>
      </c>
      <c r="I63" s="14">
        <v>25.670526840000001</v>
      </c>
      <c r="J63" s="16">
        <v>0.68874986000000005</v>
      </c>
      <c r="K63" s="14">
        <v>20.844018640000002</v>
      </c>
      <c r="L63" s="16">
        <v>0.60516400999999997</v>
      </c>
      <c r="M63" s="14">
        <v>0</v>
      </c>
      <c r="N63" s="16">
        <v>0</v>
      </c>
      <c r="O63" s="14" t="s">
        <v>582</v>
      </c>
      <c r="P63" s="16" t="s">
        <v>582</v>
      </c>
      <c r="Q63" s="14">
        <v>0</v>
      </c>
      <c r="R63" s="16">
        <v>0</v>
      </c>
      <c r="S63" s="14">
        <v>0.16218152999999999</v>
      </c>
      <c r="T63" s="16">
        <v>5.8865639999999997E-2</v>
      </c>
      <c r="U63" s="14">
        <v>7.5133189299999996</v>
      </c>
      <c r="V63" s="16">
        <v>0.35662493000000001</v>
      </c>
    </row>
    <row r="64" spans="1:22" x14ac:dyDescent="0.25">
      <c r="A64" s="11" t="s">
        <v>534</v>
      </c>
      <c r="B64" s="13">
        <v>3634</v>
      </c>
      <c r="C64" s="14">
        <f>(3/B64*100)</f>
        <v>8.2553659878921298E-2</v>
      </c>
      <c r="D64" s="15">
        <v>3631</v>
      </c>
      <c r="E64" s="14">
        <v>15.586799409999999</v>
      </c>
      <c r="F64" s="16">
        <v>0.61207166999999996</v>
      </c>
      <c r="G64" s="14">
        <v>36.94899478</v>
      </c>
      <c r="H64" s="16">
        <v>0.71365241999999995</v>
      </c>
      <c r="I64" s="14">
        <v>29.377901009999999</v>
      </c>
      <c r="J64" s="16">
        <v>0.75769562000000001</v>
      </c>
      <c r="K64" s="14">
        <v>14.387378160000001</v>
      </c>
      <c r="L64" s="16">
        <v>0.58786017999999995</v>
      </c>
      <c r="M64" s="14">
        <v>0</v>
      </c>
      <c r="N64" s="16">
        <v>0</v>
      </c>
      <c r="O64" s="14" t="s">
        <v>582</v>
      </c>
      <c r="P64" s="16" t="s">
        <v>582</v>
      </c>
      <c r="Q64" s="14">
        <v>0</v>
      </c>
      <c r="R64" s="16">
        <v>0</v>
      </c>
      <c r="S64" s="14">
        <v>0</v>
      </c>
      <c r="T64" s="16">
        <v>0</v>
      </c>
      <c r="U64" s="14">
        <v>3.6989266500000002</v>
      </c>
      <c r="V64" s="16">
        <v>0.29498695000000003</v>
      </c>
    </row>
    <row r="65" spans="1:22" x14ac:dyDescent="0.25">
      <c r="A65" s="11" t="s">
        <v>535</v>
      </c>
      <c r="B65" s="13">
        <v>5325</v>
      </c>
      <c r="C65" s="14">
        <f>(14/B65*100)</f>
        <v>0.26291079812206569</v>
      </c>
      <c r="D65" s="15">
        <v>5311</v>
      </c>
      <c r="E65" s="14">
        <v>7.7402711399999999</v>
      </c>
      <c r="F65" s="16">
        <v>0.40932939000000002</v>
      </c>
      <c r="G65" s="14">
        <v>37.83686865</v>
      </c>
      <c r="H65" s="16">
        <v>0.88153409000000005</v>
      </c>
      <c r="I65" s="14">
        <v>31.239076709999999</v>
      </c>
      <c r="J65" s="16">
        <v>0.75825050999999999</v>
      </c>
      <c r="K65" s="14">
        <v>20.076731200000001</v>
      </c>
      <c r="L65" s="16">
        <v>0.77153271999999995</v>
      </c>
      <c r="M65" s="14">
        <v>0</v>
      </c>
      <c r="N65" s="16">
        <v>0</v>
      </c>
      <c r="O65" s="14" t="s">
        <v>582</v>
      </c>
      <c r="P65" s="16" t="s">
        <v>582</v>
      </c>
      <c r="Q65" s="14">
        <v>0.16893333999999999</v>
      </c>
      <c r="R65" s="16">
        <v>5.7506839999999997E-2</v>
      </c>
      <c r="S65" s="14">
        <v>3.2498390000000002E-2</v>
      </c>
      <c r="T65" s="16">
        <v>3.283051E-2</v>
      </c>
      <c r="U65" s="14">
        <v>2.9056205799999999</v>
      </c>
      <c r="V65" s="16">
        <v>0.28320139</v>
      </c>
    </row>
    <row r="66" spans="1:22" x14ac:dyDescent="0.25">
      <c r="A66" s="11" t="s">
        <v>536</v>
      </c>
      <c r="B66" s="13">
        <v>5665</v>
      </c>
      <c r="C66" s="14">
        <f>(85/B66*100)</f>
        <v>1.5004413062665489</v>
      </c>
      <c r="D66" s="15">
        <v>5580</v>
      </c>
      <c r="E66" s="14">
        <v>17.866515079999999</v>
      </c>
      <c r="F66" s="16">
        <v>0.51544540000000005</v>
      </c>
      <c r="G66" s="14">
        <v>35.433388710000003</v>
      </c>
      <c r="H66" s="16">
        <v>0.59039078</v>
      </c>
      <c r="I66" s="14">
        <v>18.999181109999999</v>
      </c>
      <c r="J66" s="16">
        <v>0.48119548000000001</v>
      </c>
      <c r="K66" s="14">
        <v>9.1411430199999995</v>
      </c>
      <c r="L66" s="16">
        <v>0.40162408999999999</v>
      </c>
      <c r="M66" s="14">
        <v>11.141039129999999</v>
      </c>
      <c r="N66" s="16">
        <v>0.36771271</v>
      </c>
      <c r="O66" s="14" t="s">
        <v>582</v>
      </c>
      <c r="P66" s="16" t="s">
        <v>582</v>
      </c>
      <c r="Q66" s="14">
        <v>0</v>
      </c>
      <c r="R66" s="16">
        <v>0</v>
      </c>
      <c r="S66" s="14">
        <v>0</v>
      </c>
      <c r="T66" s="16">
        <v>0</v>
      </c>
      <c r="U66" s="14">
        <v>7.4187329399999999</v>
      </c>
      <c r="V66" s="16">
        <v>0.35363225999999998</v>
      </c>
    </row>
    <row r="67" spans="1:22" x14ac:dyDescent="0.25">
      <c r="A67" s="11" t="s">
        <v>537</v>
      </c>
      <c r="B67" s="13">
        <v>6971</v>
      </c>
      <c r="C67" s="14">
        <f>(648/B67*100)</f>
        <v>9.2956534213168833</v>
      </c>
      <c r="D67" s="15">
        <v>6323</v>
      </c>
      <c r="E67" s="14">
        <v>16.14631949</v>
      </c>
      <c r="F67" s="16">
        <v>0.68798974999999996</v>
      </c>
      <c r="G67" s="14">
        <v>37.159793460000003</v>
      </c>
      <c r="H67" s="16">
        <v>0.65240724000000005</v>
      </c>
      <c r="I67" s="14">
        <v>26.909358520000001</v>
      </c>
      <c r="J67" s="16">
        <v>0.63770868999999997</v>
      </c>
      <c r="K67" s="14">
        <v>12.08872086</v>
      </c>
      <c r="L67" s="16">
        <v>0.43315489000000001</v>
      </c>
      <c r="M67" s="14">
        <v>5.4934448600000003</v>
      </c>
      <c r="N67" s="16">
        <v>0.45555759000000001</v>
      </c>
      <c r="O67" s="14" t="s">
        <v>582</v>
      </c>
      <c r="P67" s="16" t="s">
        <v>582</v>
      </c>
      <c r="Q67" s="14">
        <v>0</v>
      </c>
      <c r="R67" s="16">
        <v>0</v>
      </c>
      <c r="S67" s="14">
        <v>0</v>
      </c>
      <c r="T67" s="16">
        <v>0</v>
      </c>
      <c r="U67" s="14">
        <v>2.2023628099999999</v>
      </c>
      <c r="V67" s="16">
        <v>0.18973334</v>
      </c>
    </row>
    <row r="68" spans="1:22" x14ac:dyDescent="0.25">
      <c r="A68" s="11" t="s">
        <v>538</v>
      </c>
      <c r="B68" s="13">
        <v>12083</v>
      </c>
      <c r="C68" s="14">
        <f>(31/B68*100)</f>
        <v>0.2565588016221137</v>
      </c>
      <c r="D68" s="15">
        <v>12052</v>
      </c>
      <c r="E68" s="14">
        <v>9.7967759099999991</v>
      </c>
      <c r="F68" s="16">
        <v>0.25870120000000002</v>
      </c>
      <c r="G68" s="14">
        <v>30.120247689999999</v>
      </c>
      <c r="H68" s="16">
        <v>0.43272104</v>
      </c>
      <c r="I68" s="14">
        <v>24.35000904</v>
      </c>
      <c r="J68" s="16">
        <v>0.40636496</v>
      </c>
      <c r="K68" s="14">
        <v>15.50531857</v>
      </c>
      <c r="L68" s="16">
        <v>0.31322341999999997</v>
      </c>
      <c r="M68" s="14">
        <v>14.94500749</v>
      </c>
      <c r="N68" s="16">
        <v>0.29639408</v>
      </c>
      <c r="O68" s="14" t="s">
        <v>582</v>
      </c>
      <c r="P68" s="16" t="s">
        <v>582</v>
      </c>
      <c r="Q68" s="14">
        <v>0</v>
      </c>
      <c r="R68" s="16">
        <v>0</v>
      </c>
      <c r="S68" s="14">
        <v>0</v>
      </c>
      <c r="T68" s="16">
        <v>0</v>
      </c>
      <c r="U68" s="14">
        <v>5.2826412999999999</v>
      </c>
      <c r="V68" s="16">
        <v>0.20399581999999999</v>
      </c>
    </row>
    <row r="69" spans="1:22" x14ac:dyDescent="0.25">
      <c r="A69" s="11" t="s">
        <v>539</v>
      </c>
      <c r="B69" s="13">
        <v>4876</v>
      </c>
      <c r="C69" s="14">
        <f>(0/B69*100)</f>
        <v>0</v>
      </c>
      <c r="D69" s="15">
        <v>4876</v>
      </c>
      <c r="E69" s="14">
        <v>12.040459370000001</v>
      </c>
      <c r="F69" s="16">
        <v>0.68299719000000003</v>
      </c>
      <c r="G69" s="14">
        <v>40.491799190000002</v>
      </c>
      <c r="H69" s="16">
        <v>0.85064231000000001</v>
      </c>
      <c r="I69" s="14">
        <v>30.37480072</v>
      </c>
      <c r="J69" s="16">
        <v>0.61444944000000001</v>
      </c>
      <c r="K69" s="14">
        <v>16.625011570000002</v>
      </c>
      <c r="L69" s="16">
        <v>0.74284625999999998</v>
      </c>
      <c r="M69" s="14">
        <v>0</v>
      </c>
      <c r="N69" s="16">
        <v>0</v>
      </c>
      <c r="O69" s="14" t="s">
        <v>582</v>
      </c>
      <c r="P69" s="16" t="s">
        <v>582</v>
      </c>
      <c r="Q69" s="14">
        <v>0</v>
      </c>
      <c r="R69" s="16">
        <v>0</v>
      </c>
      <c r="S69" s="14">
        <v>0</v>
      </c>
      <c r="T69" s="16">
        <v>0</v>
      </c>
      <c r="U69" s="14">
        <v>0.46792915000000002</v>
      </c>
      <c r="V69" s="16">
        <v>0.12475691999999999</v>
      </c>
    </row>
    <row r="70" spans="1:22" x14ac:dyDescent="0.25">
      <c r="A70" s="11" t="s">
        <v>540</v>
      </c>
      <c r="B70" s="13">
        <v>6036</v>
      </c>
      <c r="C70" s="14">
        <f>(223/B70*100)</f>
        <v>3.6944996686547382</v>
      </c>
      <c r="D70" s="15">
        <v>5813</v>
      </c>
      <c r="E70" s="14">
        <v>10.260306870000001</v>
      </c>
      <c r="F70" s="16">
        <v>0.39242904000000001</v>
      </c>
      <c r="G70" s="14">
        <v>32.09295015</v>
      </c>
      <c r="H70" s="16">
        <v>0.9743347</v>
      </c>
      <c r="I70" s="14">
        <v>31.97526761</v>
      </c>
      <c r="J70" s="16">
        <v>0.76012365999999998</v>
      </c>
      <c r="K70" s="14">
        <v>17.639575019999999</v>
      </c>
      <c r="L70" s="16">
        <v>0.76138912999999997</v>
      </c>
      <c r="M70" s="14">
        <v>4.3266809899999998</v>
      </c>
      <c r="N70" s="16">
        <v>0.28253083000000001</v>
      </c>
      <c r="O70" s="14" t="s">
        <v>582</v>
      </c>
      <c r="P70" s="16" t="s">
        <v>582</v>
      </c>
      <c r="Q70" s="14">
        <v>0</v>
      </c>
      <c r="R70" s="16">
        <v>0</v>
      </c>
      <c r="S70" s="14">
        <v>0</v>
      </c>
      <c r="T70" s="16">
        <v>0</v>
      </c>
      <c r="U70" s="14">
        <v>3.7052193500000001</v>
      </c>
      <c r="V70" s="16">
        <v>0.32990665000000002</v>
      </c>
    </row>
    <row r="71" spans="1:22" x14ac:dyDescent="0.25">
      <c r="A71" s="11" t="s">
        <v>541</v>
      </c>
      <c r="B71" s="13">
        <v>6115</v>
      </c>
      <c r="C71" s="14">
        <f>(29/B71*100)</f>
        <v>0.47424366312346689</v>
      </c>
      <c r="D71" s="15">
        <v>6086</v>
      </c>
      <c r="E71" s="14">
        <v>12.85511721</v>
      </c>
      <c r="F71" s="16">
        <v>0.42479974999999998</v>
      </c>
      <c r="G71" s="14">
        <v>40.464758000000003</v>
      </c>
      <c r="H71" s="16">
        <v>0.65479907000000004</v>
      </c>
      <c r="I71" s="14">
        <v>27.031417619999999</v>
      </c>
      <c r="J71" s="16">
        <v>0.54000616999999995</v>
      </c>
      <c r="K71" s="14">
        <v>13.638647730000001</v>
      </c>
      <c r="L71" s="16">
        <v>0.45346207999999999</v>
      </c>
      <c r="M71" s="14">
        <v>5.6789913099999998</v>
      </c>
      <c r="N71" s="16">
        <v>0.27713690000000002</v>
      </c>
      <c r="O71" s="14" t="s">
        <v>582</v>
      </c>
      <c r="P71" s="16" t="s">
        <v>582</v>
      </c>
      <c r="Q71" s="14">
        <v>0</v>
      </c>
      <c r="R71" s="16">
        <v>0</v>
      </c>
      <c r="S71" s="14">
        <v>0</v>
      </c>
      <c r="T71" s="16">
        <v>0</v>
      </c>
      <c r="U71" s="14">
        <v>0.33106814000000001</v>
      </c>
      <c r="V71" s="16">
        <v>7.4839639999999999E-2</v>
      </c>
    </row>
    <row r="72" spans="1:22" x14ac:dyDescent="0.25">
      <c r="A72" s="11" t="s">
        <v>542</v>
      </c>
      <c r="B72" s="13">
        <v>7708</v>
      </c>
      <c r="C72" s="14">
        <f>(5/B72*100)</f>
        <v>6.4867669953295279E-2</v>
      </c>
      <c r="D72" s="15">
        <v>7703</v>
      </c>
      <c r="E72" s="14">
        <v>11.11060217</v>
      </c>
      <c r="F72" s="16">
        <v>0.46810686000000001</v>
      </c>
      <c r="G72" s="14">
        <v>36.822371689999997</v>
      </c>
      <c r="H72" s="16">
        <v>0.67750600000000005</v>
      </c>
      <c r="I72" s="14">
        <v>27.56157722</v>
      </c>
      <c r="J72" s="16">
        <v>0.59692637000000004</v>
      </c>
      <c r="K72" s="14">
        <v>16.048229410000001</v>
      </c>
      <c r="L72" s="16">
        <v>0.58218526999999998</v>
      </c>
      <c r="M72" s="14">
        <v>8.2003239800000003</v>
      </c>
      <c r="N72" s="16">
        <v>0.96499683000000003</v>
      </c>
      <c r="O72" s="14" t="s">
        <v>582</v>
      </c>
      <c r="P72" s="16" t="s">
        <v>582</v>
      </c>
      <c r="Q72" s="14">
        <v>0</v>
      </c>
      <c r="R72" s="16">
        <v>0</v>
      </c>
      <c r="S72" s="14">
        <v>0</v>
      </c>
      <c r="T72" s="16">
        <v>0</v>
      </c>
      <c r="U72" s="14">
        <v>0.25689551999999999</v>
      </c>
      <c r="V72" s="16">
        <v>7.0145529999999998E-2</v>
      </c>
    </row>
    <row r="73" spans="1:22" x14ac:dyDescent="0.25">
      <c r="A73" s="11" t="s">
        <v>543</v>
      </c>
      <c r="B73" s="13">
        <v>8249</v>
      </c>
      <c r="C73" s="14">
        <f>(182/B73*100)</f>
        <v>2.2063280397623957</v>
      </c>
      <c r="D73" s="15">
        <v>8067</v>
      </c>
      <c r="E73" s="14">
        <v>7.7984657400000001</v>
      </c>
      <c r="F73" s="16">
        <v>0.34826467</v>
      </c>
      <c r="G73" s="14">
        <v>33.97126763</v>
      </c>
      <c r="H73" s="16">
        <v>0.81610232000000005</v>
      </c>
      <c r="I73" s="14">
        <v>26.070816610000001</v>
      </c>
      <c r="J73" s="16">
        <v>0.61631285000000002</v>
      </c>
      <c r="K73" s="14">
        <v>19.748615090000001</v>
      </c>
      <c r="L73" s="16">
        <v>0.62177311999999996</v>
      </c>
      <c r="M73" s="14">
        <v>11.494677640000001</v>
      </c>
      <c r="N73" s="16">
        <v>0.72260310999999999</v>
      </c>
      <c r="O73" s="14" t="s">
        <v>582</v>
      </c>
      <c r="P73" s="16" t="s">
        <v>582</v>
      </c>
      <c r="Q73" s="14">
        <v>0</v>
      </c>
      <c r="R73" s="16">
        <v>0</v>
      </c>
      <c r="S73" s="14">
        <v>0</v>
      </c>
      <c r="T73" s="16">
        <v>0</v>
      </c>
      <c r="U73" s="14">
        <v>0.91615729000000001</v>
      </c>
      <c r="V73" s="16">
        <v>0.2236524</v>
      </c>
    </row>
    <row r="74" spans="1:22" x14ac:dyDescent="0.25">
      <c r="A74" s="11" t="s">
        <v>544</v>
      </c>
      <c r="B74" s="13">
        <v>4692</v>
      </c>
      <c r="C74" s="14">
        <f>(82/B74*100)</f>
        <v>1.7476555839727195</v>
      </c>
      <c r="D74" s="15">
        <v>4610</v>
      </c>
      <c r="E74" s="14">
        <v>13.934213379999999</v>
      </c>
      <c r="F74" s="16">
        <v>0.53951965000000002</v>
      </c>
      <c r="G74" s="14">
        <v>36.714424659999999</v>
      </c>
      <c r="H74" s="16">
        <v>0.76353923999999995</v>
      </c>
      <c r="I74" s="14">
        <v>26.149906210000001</v>
      </c>
      <c r="J74" s="16">
        <v>0.63437087000000003</v>
      </c>
      <c r="K74" s="14">
        <v>15.68597121</v>
      </c>
      <c r="L74" s="16">
        <v>0.60534122000000001</v>
      </c>
      <c r="M74" s="14">
        <v>0</v>
      </c>
      <c r="N74" s="16">
        <v>0</v>
      </c>
      <c r="O74" s="14" t="s">
        <v>582</v>
      </c>
      <c r="P74" s="16" t="s">
        <v>582</v>
      </c>
      <c r="Q74" s="14">
        <v>0</v>
      </c>
      <c r="R74" s="16">
        <v>0</v>
      </c>
      <c r="S74" s="14">
        <v>0.23674911000000001</v>
      </c>
      <c r="T74" s="16">
        <v>8.4621539999999995E-2</v>
      </c>
      <c r="U74" s="14">
        <v>7.2787354200000003</v>
      </c>
      <c r="V74" s="16">
        <v>0.46560443000000001</v>
      </c>
    </row>
    <row r="75" spans="1:22" x14ac:dyDescent="0.25">
      <c r="A75" s="11" t="s">
        <v>545</v>
      </c>
      <c r="B75" s="13">
        <v>5375</v>
      </c>
      <c r="C75" s="14">
        <f>(272/B75*100)</f>
        <v>5.0604651162790697</v>
      </c>
      <c r="D75" s="15">
        <v>5103</v>
      </c>
      <c r="E75" s="14">
        <v>8.2887548599999992</v>
      </c>
      <c r="F75" s="16">
        <v>0.46323305999999997</v>
      </c>
      <c r="G75" s="14">
        <v>29.062380650000001</v>
      </c>
      <c r="H75" s="16">
        <v>0.64557054999999997</v>
      </c>
      <c r="I75" s="14">
        <v>26.961775719999999</v>
      </c>
      <c r="J75" s="16">
        <v>0.68681384999999995</v>
      </c>
      <c r="K75" s="14">
        <v>21.586305670000002</v>
      </c>
      <c r="L75" s="16">
        <v>0.71897316</v>
      </c>
      <c r="M75" s="14">
        <v>8.3183088600000001</v>
      </c>
      <c r="N75" s="16">
        <v>0.73005259</v>
      </c>
      <c r="O75" s="14" t="s">
        <v>582</v>
      </c>
      <c r="P75" s="16" t="s">
        <v>582</v>
      </c>
      <c r="Q75" s="14">
        <v>0</v>
      </c>
      <c r="R75" s="16">
        <v>0</v>
      </c>
      <c r="S75" s="14">
        <v>0</v>
      </c>
      <c r="T75" s="16">
        <v>0</v>
      </c>
      <c r="U75" s="14">
        <v>5.7824742499999999</v>
      </c>
      <c r="V75" s="16">
        <v>0.46931381999999999</v>
      </c>
    </row>
    <row r="76" spans="1:22" x14ac:dyDescent="0.25">
      <c r="A76" s="11" t="s">
        <v>546</v>
      </c>
      <c r="B76" s="13">
        <v>14167</v>
      </c>
      <c r="C76" s="14">
        <f>(234/B76*100)</f>
        <v>1.6517258417449003</v>
      </c>
      <c r="D76" s="15">
        <v>13933</v>
      </c>
      <c r="E76" s="14">
        <v>11.27628488</v>
      </c>
      <c r="F76" s="16">
        <v>0.33999281999999997</v>
      </c>
      <c r="G76" s="14">
        <v>30.91991823</v>
      </c>
      <c r="H76" s="16">
        <v>0.63282510999999997</v>
      </c>
      <c r="I76" s="14">
        <v>26.203578660000002</v>
      </c>
      <c r="J76" s="16">
        <v>0.50925624999999997</v>
      </c>
      <c r="K76" s="14">
        <v>16.76570864</v>
      </c>
      <c r="L76" s="16">
        <v>0.45955903999999997</v>
      </c>
      <c r="M76" s="14">
        <v>12.05795764</v>
      </c>
      <c r="N76" s="16">
        <v>0.48523090000000002</v>
      </c>
      <c r="O76" s="14" t="s">
        <v>582</v>
      </c>
      <c r="P76" s="16" t="s">
        <v>582</v>
      </c>
      <c r="Q76" s="14">
        <v>0</v>
      </c>
      <c r="R76" s="16">
        <v>0</v>
      </c>
      <c r="S76" s="14">
        <v>0</v>
      </c>
      <c r="T76" s="16">
        <v>0</v>
      </c>
      <c r="U76" s="14">
        <v>2.7765519400000001</v>
      </c>
      <c r="V76" s="16">
        <v>0.23400987000000001</v>
      </c>
    </row>
    <row r="77" spans="1:22" x14ac:dyDescent="0.25">
      <c r="A77" s="11" t="s">
        <v>547</v>
      </c>
      <c r="B77" s="13">
        <v>6062</v>
      </c>
      <c r="C77" s="14">
        <f>(248/B77*100)</f>
        <v>4.0910590564170244</v>
      </c>
      <c r="D77" s="15">
        <v>5814</v>
      </c>
      <c r="E77" s="14">
        <v>26.638025460000001</v>
      </c>
      <c r="F77" s="16">
        <v>0.61604307999999997</v>
      </c>
      <c r="G77" s="14">
        <v>33.035623170000001</v>
      </c>
      <c r="H77" s="16">
        <v>0.61645130000000004</v>
      </c>
      <c r="I77" s="14">
        <v>12.63912234</v>
      </c>
      <c r="J77" s="16">
        <v>0.43974279999999999</v>
      </c>
      <c r="K77" s="14">
        <v>5.1643486799999998</v>
      </c>
      <c r="L77" s="16">
        <v>0.30713478</v>
      </c>
      <c r="M77" s="14">
        <v>11.61532628</v>
      </c>
      <c r="N77" s="16">
        <v>0.60412162000000003</v>
      </c>
      <c r="O77" s="14" t="s">
        <v>582</v>
      </c>
      <c r="P77" s="16" t="s">
        <v>582</v>
      </c>
      <c r="Q77" s="14">
        <v>0</v>
      </c>
      <c r="R77" s="16">
        <v>0</v>
      </c>
      <c r="S77" s="14">
        <v>0</v>
      </c>
      <c r="T77" s="16">
        <v>0</v>
      </c>
      <c r="U77" s="14">
        <v>10.90755407</v>
      </c>
      <c r="V77" s="16">
        <v>0.48798865000000002</v>
      </c>
    </row>
    <row r="78" spans="1:22" x14ac:dyDescent="0.25">
      <c r="A78" s="11" t="s">
        <v>548</v>
      </c>
      <c r="B78" s="13">
        <v>5826</v>
      </c>
      <c r="C78" s="14">
        <f>(0/B78*100)</f>
        <v>0</v>
      </c>
      <c r="D78" s="15">
        <v>5826</v>
      </c>
      <c r="E78" s="14">
        <v>11.06566392</v>
      </c>
      <c r="F78" s="16">
        <v>0.60080473000000001</v>
      </c>
      <c r="G78" s="14">
        <v>54.152636209999997</v>
      </c>
      <c r="H78" s="16">
        <v>0.98394851000000005</v>
      </c>
      <c r="I78" s="14">
        <v>23.56901538</v>
      </c>
      <c r="J78" s="16">
        <v>0.71624511000000002</v>
      </c>
      <c r="K78" s="14">
        <v>9.9775175600000008</v>
      </c>
      <c r="L78" s="16">
        <v>0.46831158000000001</v>
      </c>
      <c r="M78" s="14">
        <v>0</v>
      </c>
      <c r="N78" s="16">
        <v>0</v>
      </c>
      <c r="O78" s="14" t="s">
        <v>582</v>
      </c>
      <c r="P78" s="16" t="s">
        <v>582</v>
      </c>
      <c r="Q78" s="14">
        <v>2.4295359999999998E-2</v>
      </c>
      <c r="R78" s="16">
        <v>2.426712E-2</v>
      </c>
      <c r="S78" s="14">
        <v>6.2967609999999993E-2</v>
      </c>
      <c r="T78" s="16">
        <v>3.8612630000000002E-2</v>
      </c>
      <c r="U78" s="14">
        <v>1.14790397</v>
      </c>
      <c r="V78" s="16">
        <v>0.14999085000000001</v>
      </c>
    </row>
    <row r="79" spans="1:22" ht="24.95" customHeight="1" x14ac:dyDescent="0.25">
      <c r="A79" s="11" t="s">
        <v>549</v>
      </c>
      <c r="B79" s="13">
        <v>1657</v>
      </c>
      <c r="C79" s="14">
        <f>(41/B79*100)</f>
        <v>2.4743512371756187</v>
      </c>
      <c r="D79" s="15">
        <v>1616</v>
      </c>
      <c r="E79" s="14">
        <v>24.60707532</v>
      </c>
      <c r="F79" s="16">
        <v>1.4623873000000001</v>
      </c>
      <c r="G79" s="14">
        <v>40.692549239999998</v>
      </c>
      <c r="H79" s="16">
        <v>1.4143270100000001</v>
      </c>
      <c r="I79" s="14">
        <v>22.20661273</v>
      </c>
      <c r="J79" s="16">
        <v>1.2896750100000001</v>
      </c>
      <c r="K79" s="14">
        <v>10.29821812</v>
      </c>
      <c r="L79" s="16">
        <v>0.80063379000000001</v>
      </c>
      <c r="M79" s="14">
        <v>0</v>
      </c>
      <c r="N79" s="16">
        <v>0</v>
      </c>
      <c r="O79" s="14" t="s">
        <v>582</v>
      </c>
      <c r="P79" s="16" t="s">
        <v>582</v>
      </c>
      <c r="Q79" s="14">
        <v>0</v>
      </c>
      <c r="R79" s="16">
        <v>0</v>
      </c>
      <c r="S79" s="14">
        <v>3.1995580000000003E-2</v>
      </c>
      <c r="T79" s="16">
        <v>3.021161E-2</v>
      </c>
      <c r="U79" s="14">
        <v>2.16354902</v>
      </c>
      <c r="V79" s="16">
        <v>0.38526771999999998</v>
      </c>
    </row>
    <row r="80" spans="1:22" x14ac:dyDescent="0.25">
      <c r="A80" s="11" t="s">
        <v>550</v>
      </c>
      <c r="B80" s="13">
        <v>7841</v>
      </c>
      <c r="C80" s="14">
        <f>(0/B80*100)</f>
        <v>0</v>
      </c>
      <c r="D80" s="15">
        <v>7841</v>
      </c>
      <c r="E80" s="14">
        <v>6.0946634900000003</v>
      </c>
      <c r="F80" s="16">
        <v>0.43637754000000001</v>
      </c>
      <c r="G80" s="14">
        <v>27.210113410000002</v>
      </c>
      <c r="H80" s="16">
        <v>0.95754437000000003</v>
      </c>
      <c r="I80" s="14">
        <v>42.489133440000003</v>
      </c>
      <c r="J80" s="16">
        <v>0.83053721000000003</v>
      </c>
      <c r="K80" s="14">
        <v>24.066013040000001</v>
      </c>
      <c r="L80" s="16">
        <v>0.83147565999999995</v>
      </c>
      <c r="M80" s="14">
        <v>0</v>
      </c>
      <c r="N80" s="16">
        <v>0</v>
      </c>
      <c r="O80" s="14" t="s">
        <v>582</v>
      </c>
      <c r="P80" s="16" t="s">
        <v>582</v>
      </c>
      <c r="Q80" s="14">
        <v>0</v>
      </c>
      <c r="R80" s="16">
        <v>0</v>
      </c>
      <c r="S80" s="14">
        <v>0</v>
      </c>
      <c r="T80" s="16">
        <v>0</v>
      </c>
      <c r="U80" s="14">
        <v>0.14007660999999999</v>
      </c>
      <c r="V80" s="16">
        <v>5.3513350000000001E-2</v>
      </c>
    </row>
    <row r="81" spans="1:22" x14ac:dyDescent="0.25">
      <c r="A81" s="19" t="s">
        <v>551</v>
      </c>
      <c r="B81" s="13">
        <v>8861</v>
      </c>
      <c r="C81" s="14">
        <f>(82/B81*100)</f>
        <v>0.92540345333483809</v>
      </c>
      <c r="D81" s="15">
        <v>8779</v>
      </c>
      <c r="E81" s="14">
        <v>3.4545168400000001</v>
      </c>
      <c r="F81" s="16">
        <v>0.28165994</v>
      </c>
      <c r="G81" s="14">
        <v>22.86432654</v>
      </c>
      <c r="H81" s="16">
        <v>0.83079035000000001</v>
      </c>
      <c r="I81" s="14">
        <v>34.61407895</v>
      </c>
      <c r="J81" s="16">
        <v>0.66042350999999999</v>
      </c>
      <c r="K81" s="14">
        <v>28.005690210000001</v>
      </c>
      <c r="L81" s="16">
        <v>0.80528975999999997</v>
      </c>
      <c r="M81" s="14">
        <v>10.527882139999999</v>
      </c>
      <c r="N81" s="16">
        <v>0.71885993999999998</v>
      </c>
      <c r="O81" s="14" t="s">
        <v>582</v>
      </c>
      <c r="P81" s="16" t="s">
        <v>582</v>
      </c>
      <c r="Q81" s="14">
        <v>0</v>
      </c>
      <c r="R81" s="16">
        <v>0</v>
      </c>
      <c r="S81" s="14">
        <v>0</v>
      </c>
      <c r="T81" s="16">
        <v>0</v>
      </c>
      <c r="U81" s="14">
        <v>0.53350531000000001</v>
      </c>
      <c r="V81" s="16">
        <v>9.8018620000000001E-2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(647/B7*100)</f>
        <v>4.4528561596696488</v>
      </c>
      <c r="D7" s="15">
        <v>13883</v>
      </c>
      <c r="E7" s="14">
        <v>5.7643915300000002</v>
      </c>
      <c r="F7" s="16">
        <v>0.27464643</v>
      </c>
      <c r="G7" s="14">
        <v>23.045611260000001</v>
      </c>
      <c r="H7" s="16">
        <v>0.54232681000000005</v>
      </c>
      <c r="I7" s="14">
        <v>32.303357699999999</v>
      </c>
      <c r="J7" s="16">
        <v>0.53191427000000002</v>
      </c>
      <c r="K7" s="14">
        <v>21.572371700000001</v>
      </c>
      <c r="L7" s="16">
        <v>0.50975375000000001</v>
      </c>
      <c r="M7" s="14">
        <v>14.786881920000001</v>
      </c>
      <c r="N7" s="16">
        <v>0.50053307999999996</v>
      </c>
      <c r="O7" s="14" t="s">
        <v>582</v>
      </c>
      <c r="P7" s="16" t="s">
        <v>582</v>
      </c>
      <c r="Q7" s="14">
        <v>0</v>
      </c>
      <c r="R7" s="16">
        <v>0</v>
      </c>
      <c r="S7" s="14">
        <v>0</v>
      </c>
      <c r="T7" s="16">
        <v>0</v>
      </c>
      <c r="U7" s="14">
        <v>2.5273858900000001</v>
      </c>
      <c r="V7" s="16">
        <v>0.19588543999999999</v>
      </c>
    </row>
    <row r="8" spans="1:22" x14ac:dyDescent="0.25">
      <c r="A8" s="11" t="s">
        <v>478</v>
      </c>
      <c r="B8" s="13">
        <v>7007</v>
      </c>
      <c r="C8" s="14">
        <f>(99/B8*100)</f>
        <v>1.4128728414442702</v>
      </c>
      <c r="D8" s="15">
        <v>6908</v>
      </c>
      <c r="E8" s="14">
        <v>14.657999869999999</v>
      </c>
      <c r="F8" s="16">
        <v>0.62819358999999997</v>
      </c>
      <c r="G8" s="14">
        <v>24.796799870000001</v>
      </c>
      <c r="H8" s="16">
        <v>0.61134421999999999</v>
      </c>
      <c r="I8" s="14">
        <v>23.884654560000001</v>
      </c>
      <c r="J8" s="16">
        <v>0.65631388000000002</v>
      </c>
      <c r="K8" s="14">
        <v>15.89553239</v>
      </c>
      <c r="L8" s="16">
        <v>0.59219485999999999</v>
      </c>
      <c r="M8" s="14">
        <v>16.957013580000002</v>
      </c>
      <c r="N8" s="16">
        <v>0.87729168999999996</v>
      </c>
      <c r="O8" s="14" t="s">
        <v>582</v>
      </c>
      <c r="P8" s="16" t="s">
        <v>582</v>
      </c>
      <c r="Q8" s="14">
        <v>0.47775800000000002</v>
      </c>
      <c r="R8" s="16">
        <v>0.11756671</v>
      </c>
      <c r="S8" s="14">
        <v>0</v>
      </c>
      <c r="T8" s="16">
        <v>0</v>
      </c>
      <c r="U8" s="14">
        <v>3.33024174</v>
      </c>
      <c r="V8" s="16">
        <v>0.24475754</v>
      </c>
    </row>
    <row r="9" spans="1:22" x14ac:dyDescent="0.25">
      <c r="A9" s="11" t="s">
        <v>479</v>
      </c>
      <c r="B9" s="13">
        <v>9651</v>
      </c>
      <c r="C9" s="14">
        <f>(557/B9*100)</f>
        <v>5.7714226505025383</v>
      </c>
      <c r="D9" s="15">
        <v>9094</v>
      </c>
      <c r="E9" s="14">
        <v>11.139871640000001</v>
      </c>
      <c r="F9" s="16">
        <v>0.40191800999999999</v>
      </c>
      <c r="G9" s="14">
        <v>32.825192100000002</v>
      </c>
      <c r="H9" s="16">
        <v>0.52370729999999999</v>
      </c>
      <c r="I9" s="14">
        <v>29.164891820000001</v>
      </c>
      <c r="J9" s="16">
        <v>0.55390596000000003</v>
      </c>
      <c r="K9" s="14">
        <v>13.84171991</v>
      </c>
      <c r="L9" s="16">
        <v>0.38334342999999999</v>
      </c>
      <c r="M9" s="14">
        <v>5.1735701199999999</v>
      </c>
      <c r="N9" s="16">
        <v>0.39845985</v>
      </c>
      <c r="O9" s="14" t="s">
        <v>582</v>
      </c>
      <c r="P9" s="16" t="s">
        <v>582</v>
      </c>
      <c r="Q9" s="14">
        <v>3.1671306100000001</v>
      </c>
      <c r="R9" s="16">
        <v>0.56556613</v>
      </c>
      <c r="S9" s="14">
        <v>0</v>
      </c>
      <c r="T9" s="16">
        <v>0</v>
      </c>
      <c r="U9" s="14">
        <v>4.68762379</v>
      </c>
      <c r="V9" s="16">
        <v>0.29765536999999997</v>
      </c>
    </row>
    <row r="10" spans="1:22" x14ac:dyDescent="0.25">
      <c r="A10" s="11" t="s">
        <v>480</v>
      </c>
      <c r="B10" s="13">
        <v>20058</v>
      </c>
      <c r="C10" s="14">
        <f>(553/B10*100)</f>
        <v>2.7570046864094127</v>
      </c>
      <c r="D10" s="15">
        <v>19505</v>
      </c>
      <c r="E10" s="14">
        <v>8.1181728199999998</v>
      </c>
      <c r="F10" s="16">
        <v>0.27539544999999999</v>
      </c>
      <c r="G10" s="14">
        <v>21.178185070000001</v>
      </c>
      <c r="H10" s="16">
        <v>0.43039339999999998</v>
      </c>
      <c r="I10" s="14">
        <v>34.033240370000001</v>
      </c>
      <c r="J10" s="16">
        <v>0.48223988000000001</v>
      </c>
      <c r="K10" s="14">
        <v>27.237238319999999</v>
      </c>
      <c r="L10" s="16">
        <v>0.55339094</v>
      </c>
      <c r="M10" s="14">
        <v>7.6107878500000004</v>
      </c>
      <c r="N10" s="16">
        <v>0.36817908999999999</v>
      </c>
      <c r="O10" s="14" t="s">
        <v>582</v>
      </c>
      <c r="P10" s="16" t="s">
        <v>582</v>
      </c>
      <c r="Q10" s="14">
        <v>0</v>
      </c>
      <c r="R10" s="16">
        <v>0</v>
      </c>
      <c r="S10" s="14">
        <v>0</v>
      </c>
      <c r="T10" s="16">
        <v>0</v>
      </c>
      <c r="U10" s="14">
        <v>1.82237556</v>
      </c>
      <c r="V10" s="16">
        <v>0.22354135</v>
      </c>
    </row>
    <row r="11" spans="1:22" x14ac:dyDescent="0.25">
      <c r="A11" s="11" t="s">
        <v>481</v>
      </c>
      <c r="B11" s="13">
        <v>7053</v>
      </c>
      <c r="C11" s="14">
        <f>(136/B11*100)</f>
        <v>1.9282574790869134</v>
      </c>
      <c r="D11" s="15">
        <v>6917</v>
      </c>
      <c r="E11" s="14">
        <v>10.64425029</v>
      </c>
      <c r="F11" s="16">
        <v>0.42806740999999998</v>
      </c>
      <c r="G11" s="14">
        <v>30.531451130000001</v>
      </c>
      <c r="H11" s="16">
        <v>0.76476653999999999</v>
      </c>
      <c r="I11" s="14">
        <v>29.932109730000001</v>
      </c>
      <c r="J11" s="16">
        <v>0.78758704999999996</v>
      </c>
      <c r="K11" s="14">
        <v>15.29528547</v>
      </c>
      <c r="L11" s="16">
        <v>0.61928148000000005</v>
      </c>
      <c r="M11" s="14">
        <v>10.51935767</v>
      </c>
      <c r="N11" s="16">
        <v>0.57561567999999996</v>
      </c>
      <c r="O11" s="14" t="s">
        <v>582</v>
      </c>
      <c r="P11" s="16" t="s">
        <v>582</v>
      </c>
      <c r="Q11" s="14">
        <v>0</v>
      </c>
      <c r="R11" s="16">
        <v>0</v>
      </c>
      <c r="S11" s="14">
        <v>0</v>
      </c>
      <c r="T11" s="16">
        <v>0</v>
      </c>
      <c r="U11" s="14">
        <v>3.0775457199999998</v>
      </c>
      <c r="V11" s="16">
        <v>0.31949927</v>
      </c>
    </row>
    <row r="12" spans="1:22" x14ac:dyDescent="0.25">
      <c r="A12" s="11" t="s">
        <v>482</v>
      </c>
      <c r="B12" s="13">
        <v>6894</v>
      </c>
      <c r="C12" s="14">
        <f>(59/B12*100)</f>
        <v>0.85581665216129965</v>
      </c>
      <c r="D12" s="15">
        <v>6835</v>
      </c>
      <c r="E12" s="14">
        <v>15.317377990000001</v>
      </c>
      <c r="F12" s="16">
        <v>0.53248295999999995</v>
      </c>
      <c r="G12" s="14">
        <v>39.913590730000003</v>
      </c>
      <c r="H12" s="16">
        <v>0.75249951999999998</v>
      </c>
      <c r="I12" s="14">
        <v>25.39215531</v>
      </c>
      <c r="J12" s="16">
        <v>0.69262089999999998</v>
      </c>
      <c r="K12" s="14">
        <v>10.64676545</v>
      </c>
      <c r="L12" s="16">
        <v>0.49673992</v>
      </c>
      <c r="M12" s="14">
        <v>3.9779236600000001</v>
      </c>
      <c r="N12" s="16">
        <v>0.38596943</v>
      </c>
      <c r="O12" s="14" t="s">
        <v>582</v>
      </c>
      <c r="P12" s="16" t="s">
        <v>582</v>
      </c>
      <c r="Q12" s="14">
        <v>2.3477860100000001</v>
      </c>
      <c r="R12" s="16">
        <v>0.59181510000000004</v>
      </c>
      <c r="S12" s="14">
        <v>0</v>
      </c>
      <c r="T12" s="16">
        <v>0</v>
      </c>
      <c r="U12" s="14">
        <v>2.40440085</v>
      </c>
      <c r="V12" s="16">
        <v>0.23315867000000001</v>
      </c>
    </row>
    <row r="13" spans="1:22" x14ac:dyDescent="0.25">
      <c r="A13" s="11" t="s">
        <v>483</v>
      </c>
      <c r="B13" s="13">
        <v>7161</v>
      </c>
      <c r="C13" s="14">
        <f>(168/B13*100)</f>
        <v>2.3460410557184752</v>
      </c>
      <c r="D13" s="15">
        <v>6993</v>
      </c>
      <c r="E13" s="14">
        <v>12.992403189999999</v>
      </c>
      <c r="F13" s="16">
        <v>0.49356865999999999</v>
      </c>
      <c r="G13" s="14">
        <v>38.409331399999999</v>
      </c>
      <c r="H13" s="16">
        <v>0.73319287</v>
      </c>
      <c r="I13" s="14">
        <v>28.954916579999999</v>
      </c>
      <c r="J13" s="16">
        <v>0.80052860000000003</v>
      </c>
      <c r="K13" s="14">
        <v>10.64654608</v>
      </c>
      <c r="L13" s="16">
        <v>0.51402596</v>
      </c>
      <c r="M13" s="14">
        <v>3.2367600699999999</v>
      </c>
      <c r="N13" s="16">
        <v>0.39393450000000002</v>
      </c>
      <c r="O13" s="14" t="s">
        <v>582</v>
      </c>
      <c r="P13" s="16" t="s">
        <v>582</v>
      </c>
      <c r="Q13" s="14">
        <v>4.1185589299999998</v>
      </c>
      <c r="R13" s="16">
        <v>0.47353672000000002</v>
      </c>
      <c r="S13" s="14">
        <v>0</v>
      </c>
      <c r="T13" s="16">
        <v>0</v>
      </c>
      <c r="U13" s="14">
        <v>1.6414837600000001</v>
      </c>
      <c r="V13" s="16">
        <v>0.18422169999999999</v>
      </c>
    </row>
    <row r="14" spans="1:22" x14ac:dyDescent="0.25">
      <c r="A14" s="11" t="s">
        <v>484</v>
      </c>
      <c r="B14" s="13">
        <v>5587</v>
      </c>
      <c r="C14" s="14">
        <f>(80/B14*100)</f>
        <v>1.431895471630571</v>
      </c>
      <c r="D14" s="15">
        <v>5507</v>
      </c>
      <c r="E14" s="14">
        <v>10.34893827</v>
      </c>
      <c r="F14" s="16">
        <v>0.47664933999999998</v>
      </c>
      <c r="G14" s="14">
        <v>33.353229900000002</v>
      </c>
      <c r="H14" s="16">
        <v>0.63821399999999995</v>
      </c>
      <c r="I14" s="14">
        <v>35.800734339999998</v>
      </c>
      <c r="J14" s="16">
        <v>0.71739359000000003</v>
      </c>
      <c r="K14" s="14">
        <v>17.17038011</v>
      </c>
      <c r="L14" s="16">
        <v>0.59007984999999996</v>
      </c>
      <c r="M14" s="14">
        <v>2.4384654600000002</v>
      </c>
      <c r="N14" s="16">
        <v>0.23124198000000001</v>
      </c>
      <c r="O14" s="14" t="s">
        <v>582</v>
      </c>
      <c r="P14" s="16" t="s">
        <v>582</v>
      </c>
      <c r="Q14" s="14">
        <v>0</v>
      </c>
      <c r="R14" s="16">
        <v>0</v>
      </c>
      <c r="S14" s="14">
        <v>0</v>
      </c>
      <c r="T14" s="16">
        <v>0</v>
      </c>
      <c r="U14" s="14">
        <v>0.88825191999999997</v>
      </c>
      <c r="V14" s="16">
        <v>0.13776368</v>
      </c>
    </row>
    <row r="15" spans="1:22" x14ac:dyDescent="0.25">
      <c r="A15" s="11" t="s">
        <v>485</v>
      </c>
      <c r="B15" s="13">
        <v>5882</v>
      </c>
      <c r="C15" s="14">
        <f>(83/B15*100)</f>
        <v>1.4110846650799047</v>
      </c>
      <c r="D15" s="15">
        <v>5799</v>
      </c>
      <c r="E15" s="14">
        <v>7.2288729199999997</v>
      </c>
      <c r="F15" s="16">
        <v>0.35685867999999998</v>
      </c>
      <c r="G15" s="14">
        <v>25.68853618</v>
      </c>
      <c r="H15" s="16">
        <v>0.75288748000000005</v>
      </c>
      <c r="I15" s="14">
        <v>37.37790768</v>
      </c>
      <c r="J15" s="16">
        <v>0.83278136000000003</v>
      </c>
      <c r="K15" s="14">
        <v>23.586932900000001</v>
      </c>
      <c r="L15" s="16">
        <v>0.7522645</v>
      </c>
      <c r="M15" s="14">
        <v>1.57211506</v>
      </c>
      <c r="N15" s="16">
        <v>0.19358292999999999</v>
      </c>
      <c r="O15" s="14" t="s">
        <v>582</v>
      </c>
      <c r="P15" s="16" t="s">
        <v>582</v>
      </c>
      <c r="Q15" s="14">
        <v>1.0178837199999999</v>
      </c>
      <c r="R15" s="16">
        <v>0.45628158000000002</v>
      </c>
      <c r="S15" s="14">
        <v>0</v>
      </c>
      <c r="T15" s="16">
        <v>0</v>
      </c>
      <c r="U15" s="14">
        <v>3.52775156</v>
      </c>
      <c r="V15" s="16">
        <v>0.32023110999999999</v>
      </c>
    </row>
    <row r="16" spans="1:22" x14ac:dyDescent="0.25">
      <c r="A16" s="11" t="s">
        <v>486</v>
      </c>
      <c r="B16" s="13">
        <v>6108</v>
      </c>
      <c r="C16" s="14">
        <f>(130/B16*100)</f>
        <v>2.128356254092993</v>
      </c>
      <c r="D16" s="15">
        <v>5978</v>
      </c>
      <c r="E16" s="14">
        <v>13.2438857</v>
      </c>
      <c r="F16" s="16">
        <v>0.50323368999999996</v>
      </c>
      <c r="G16" s="14">
        <v>28.74446579</v>
      </c>
      <c r="H16" s="16">
        <v>0.75053950000000003</v>
      </c>
      <c r="I16" s="14">
        <v>28.845597130000002</v>
      </c>
      <c r="J16" s="16">
        <v>0.70698943000000003</v>
      </c>
      <c r="K16" s="14">
        <v>17.229891869999999</v>
      </c>
      <c r="L16" s="16">
        <v>0.50889653000000001</v>
      </c>
      <c r="M16" s="14">
        <v>7.7980877499999997</v>
      </c>
      <c r="N16" s="16">
        <v>0.68987379000000004</v>
      </c>
      <c r="O16" s="14" t="s">
        <v>582</v>
      </c>
      <c r="P16" s="16" t="s">
        <v>582</v>
      </c>
      <c r="Q16" s="14">
        <v>0</v>
      </c>
      <c r="R16" s="16">
        <v>0</v>
      </c>
      <c r="S16" s="14">
        <v>0</v>
      </c>
      <c r="T16" s="16">
        <v>0</v>
      </c>
      <c r="U16" s="14">
        <v>4.1380717599999999</v>
      </c>
      <c r="V16" s="16">
        <v>0.34392867999999999</v>
      </c>
    </row>
    <row r="17" spans="1:22" x14ac:dyDescent="0.25">
      <c r="A17" s="11" t="s">
        <v>487</v>
      </c>
      <c r="B17" s="13">
        <v>6504</v>
      </c>
      <c r="C17" s="14">
        <f>(1550/B17*100)</f>
        <v>23.831488314883149</v>
      </c>
      <c r="D17" s="15">
        <v>4954</v>
      </c>
      <c r="E17" s="14">
        <v>12.758283759999999</v>
      </c>
      <c r="F17" s="16">
        <v>0.51749069000000003</v>
      </c>
      <c r="G17" s="14">
        <v>30.891378849999999</v>
      </c>
      <c r="H17" s="16">
        <v>0.74186761000000001</v>
      </c>
      <c r="I17" s="14">
        <v>29.14147354</v>
      </c>
      <c r="J17" s="16">
        <v>0.71715870000000004</v>
      </c>
      <c r="K17" s="14">
        <v>11.86341404</v>
      </c>
      <c r="L17" s="16">
        <v>0.43279283000000002</v>
      </c>
      <c r="M17" s="14">
        <v>4.5083666500000001</v>
      </c>
      <c r="N17" s="16">
        <v>0.60978361999999997</v>
      </c>
      <c r="O17" s="14" t="s">
        <v>582</v>
      </c>
      <c r="P17" s="16" t="s">
        <v>582</v>
      </c>
      <c r="Q17" s="14">
        <v>2.9856537099999998</v>
      </c>
      <c r="R17" s="16">
        <v>0.38927015999999998</v>
      </c>
      <c r="S17" s="14">
        <v>0</v>
      </c>
      <c r="T17" s="16">
        <v>0</v>
      </c>
      <c r="U17" s="14">
        <v>7.8514294500000004</v>
      </c>
      <c r="V17" s="16">
        <v>0.48299271999999999</v>
      </c>
    </row>
    <row r="18" spans="1:22" x14ac:dyDescent="0.25">
      <c r="A18" s="11" t="s">
        <v>488</v>
      </c>
      <c r="B18" s="13">
        <v>5532</v>
      </c>
      <c r="C18" s="14">
        <f>(31/B18*100)</f>
        <v>0.56037599421547357</v>
      </c>
      <c r="D18" s="15">
        <v>5501</v>
      </c>
      <c r="E18" s="14">
        <v>10.832013269999999</v>
      </c>
      <c r="F18" s="16">
        <v>0.49617349999999999</v>
      </c>
      <c r="G18" s="14">
        <v>23.470419209999999</v>
      </c>
      <c r="H18" s="16">
        <v>0.65223545999999999</v>
      </c>
      <c r="I18" s="14">
        <v>29.964431099999999</v>
      </c>
      <c r="J18" s="16">
        <v>0.68849194000000002</v>
      </c>
      <c r="K18" s="14">
        <v>29.122415279999998</v>
      </c>
      <c r="L18" s="16">
        <v>0.8851019</v>
      </c>
      <c r="M18" s="14">
        <v>4.1584830799999999</v>
      </c>
      <c r="N18" s="16">
        <v>0.35333363000000001</v>
      </c>
      <c r="O18" s="14" t="s">
        <v>582</v>
      </c>
      <c r="P18" s="16" t="s">
        <v>582</v>
      </c>
      <c r="Q18" s="14">
        <v>0</v>
      </c>
      <c r="R18" s="16">
        <v>0</v>
      </c>
      <c r="S18" s="14">
        <v>0</v>
      </c>
      <c r="T18" s="16">
        <v>0</v>
      </c>
      <c r="U18" s="14">
        <v>2.45223806</v>
      </c>
      <c r="V18" s="16">
        <v>0.34545573000000002</v>
      </c>
    </row>
    <row r="19" spans="1:22" x14ac:dyDescent="0.25">
      <c r="A19" s="11" t="s">
        <v>489</v>
      </c>
      <c r="B19" s="13">
        <v>5658</v>
      </c>
      <c r="C19" s="14">
        <f>(240/B19*100)</f>
        <v>4.2417815482502652</v>
      </c>
      <c r="D19" s="15">
        <v>5418</v>
      </c>
      <c r="E19" s="14">
        <v>12.72990154</v>
      </c>
      <c r="F19" s="16">
        <v>0.53179863999999999</v>
      </c>
      <c r="G19" s="14">
        <v>26.60055242</v>
      </c>
      <c r="H19" s="16">
        <v>0.67203495999999996</v>
      </c>
      <c r="I19" s="14">
        <v>27.831040269999999</v>
      </c>
      <c r="J19" s="16">
        <v>0.86878588999999995</v>
      </c>
      <c r="K19" s="14">
        <v>15.161115580000001</v>
      </c>
      <c r="L19" s="16">
        <v>0.60899269</v>
      </c>
      <c r="M19" s="14">
        <v>14.37001532</v>
      </c>
      <c r="N19" s="16">
        <v>1.2996445400000001</v>
      </c>
      <c r="O19" s="14" t="s">
        <v>582</v>
      </c>
      <c r="P19" s="16" t="s">
        <v>582</v>
      </c>
      <c r="Q19" s="14">
        <v>0</v>
      </c>
      <c r="R19" s="16">
        <v>0</v>
      </c>
      <c r="S19" s="14">
        <v>0</v>
      </c>
      <c r="T19" s="16">
        <v>0</v>
      </c>
      <c r="U19" s="14">
        <v>3.3073748699999999</v>
      </c>
      <c r="V19" s="16">
        <v>0.29012421999999999</v>
      </c>
    </row>
    <row r="20" spans="1:22" x14ac:dyDescent="0.25">
      <c r="A20" s="11" t="s">
        <v>490</v>
      </c>
      <c r="B20" s="13">
        <v>3371</v>
      </c>
      <c r="C20" s="14">
        <f>(75/B20*100)</f>
        <v>2.2248590922574905</v>
      </c>
      <c r="D20" s="15">
        <v>3296</v>
      </c>
      <c r="E20" s="14">
        <v>7.70610646</v>
      </c>
      <c r="F20" s="16">
        <v>0.52564633000000005</v>
      </c>
      <c r="G20" s="14">
        <v>25.51869958</v>
      </c>
      <c r="H20" s="16">
        <v>0.76371038999999996</v>
      </c>
      <c r="I20" s="14">
        <v>31.87940871</v>
      </c>
      <c r="J20" s="16">
        <v>0.81463299</v>
      </c>
      <c r="K20" s="14">
        <v>25.501252789999999</v>
      </c>
      <c r="L20" s="16">
        <v>0.75844414000000004</v>
      </c>
      <c r="M20" s="14">
        <v>7.3078253999999996</v>
      </c>
      <c r="N20" s="16">
        <v>0.35115152999999999</v>
      </c>
      <c r="O20" s="14" t="s">
        <v>582</v>
      </c>
      <c r="P20" s="16" t="s">
        <v>582</v>
      </c>
      <c r="Q20" s="14">
        <v>0</v>
      </c>
      <c r="R20" s="16">
        <v>0</v>
      </c>
      <c r="S20" s="14">
        <v>0</v>
      </c>
      <c r="T20" s="16">
        <v>0</v>
      </c>
      <c r="U20" s="14">
        <v>2.0867070499999998</v>
      </c>
      <c r="V20" s="16">
        <v>0.25609400999999998</v>
      </c>
    </row>
    <row r="21" spans="1:22" x14ac:dyDescent="0.25">
      <c r="A21" s="11" t="s">
        <v>491</v>
      </c>
      <c r="B21" s="13">
        <v>5741</v>
      </c>
      <c r="C21" s="14">
        <f>(50/B21*100)</f>
        <v>0.87092840968472396</v>
      </c>
      <c r="D21" s="15">
        <v>5691</v>
      </c>
      <c r="E21" s="14">
        <v>9.48667661</v>
      </c>
      <c r="F21" s="16">
        <v>0.60248679999999999</v>
      </c>
      <c r="G21" s="14">
        <v>29.54121074</v>
      </c>
      <c r="H21" s="16">
        <v>0.72261324000000005</v>
      </c>
      <c r="I21" s="14">
        <v>33.563717670000003</v>
      </c>
      <c r="J21" s="16">
        <v>0.76821384000000004</v>
      </c>
      <c r="K21" s="14">
        <v>17.212712889999999</v>
      </c>
      <c r="L21" s="16">
        <v>0.64211543999999998</v>
      </c>
      <c r="M21" s="14">
        <v>9.1550011100000006</v>
      </c>
      <c r="N21" s="16">
        <v>0.86714884000000003</v>
      </c>
      <c r="O21" s="14" t="s">
        <v>582</v>
      </c>
      <c r="P21" s="16" t="s">
        <v>582</v>
      </c>
      <c r="Q21" s="14">
        <v>0</v>
      </c>
      <c r="R21" s="16">
        <v>0</v>
      </c>
      <c r="S21" s="14">
        <v>0</v>
      </c>
      <c r="T21" s="16">
        <v>0</v>
      </c>
      <c r="U21" s="14">
        <v>1.0406809800000001</v>
      </c>
      <c r="V21" s="16">
        <v>0.12897826000000001</v>
      </c>
    </row>
    <row r="22" spans="1:22" x14ac:dyDescent="0.25">
      <c r="A22" s="11" t="s">
        <v>492</v>
      </c>
      <c r="B22" s="13">
        <v>6598</v>
      </c>
      <c r="C22" s="14">
        <f>(36/B22*100)</f>
        <v>0.54561988481357981</v>
      </c>
      <c r="D22" s="15">
        <v>6562</v>
      </c>
      <c r="E22" s="14">
        <v>10.990989839999999</v>
      </c>
      <c r="F22" s="16">
        <v>0.56029240999999996</v>
      </c>
      <c r="G22" s="14">
        <v>26.055790470000002</v>
      </c>
      <c r="H22" s="16">
        <v>0.85828548000000005</v>
      </c>
      <c r="I22" s="14">
        <v>24.137095989999999</v>
      </c>
      <c r="J22" s="16">
        <v>0.61562709000000004</v>
      </c>
      <c r="K22" s="14">
        <v>16.03258645</v>
      </c>
      <c r="L22" s="16">
        <v>0.53019901999999997</v>
      </c>
      <c r="M22" s="14">
        <v>9.6357328800000008</v>
      </c>
      <c r="N22" s="16">
        <v>1.12815664</v>
      </c>
      <c r="O22" s="14" t="s">
        <v>582</v>
      </c>
      <c r="P22" s="16" t="s">
        <v>582</v>
      </c>
      <c r="Q22" s="14">
        <v>10.284631389999999</v>
      </c>
      <c r="R22" s="16">
        <v>1.32922729</v>
      </c>
      <c r="S22" s="14">
        <v>0</v>
      </c>
      <c r="T22" s="16">
        <v>0</v>
      </c>
      <c r="U22" s="14">
        <v>2.8631729899999998</v>
      </c>
      <c r="V22" s="16">
        <v>0.26135461999999998</v>
      </c>
    </row>
    <row r="23" spans="1:22" x14ac:dyDescent="0.25">
      <c r="A23" s="11" t="s">
        <v>493</v>
      </c>
      <c r="B23" s="13">
        <v>11583</v>
      </c>
      <c r="C23" s="14">
        <f>(246/B23*100)</f>
        <v>2.1238021238021236</v>
      </c>
      <c r="D23" s="15">
        <v>11337</v>
      </c>
      <c r="E23" s="14">
        <v>19.18559273</v>
      </c>
      <c r="F23" s="16">
        <v>0.58939211000000002</v>
      </c>
      <c r="G23" s="14">
        <v>36.404015110000003</v>
      </c>
      <c r="H23" s="16">
        <v>0.63233837999999998</v>
      </c>
      <c r="I23" s="14">
        <v>26.143226800000001</v>
      </c>
      <c r="J23" s="16">
        <v>0.55664195000000005</v>
      </c>
      <c r="K23" s="14">
        <v>8.9475583499999995</v>
      </c>
      <c r="L23" s="16">
        <v>0.40248618000000003</v>
      </c>
      <c r="M23" s="14">
        <v>7.1917973599999998</v>
      </c>
      <c r="N23" s="16">
        <v>0.42256394000000003</v>
      </c>
      <c r="O23" s="14" t="s">
        <v>582</v>
      </c>
      <c r="P23" s="16" t="s">
        <v>582</v>
      </c>
      <c r="Q23" s="14">
        <v>0</v>
      </c>
      <c r="R23" s="16">
        <v>0</v>
      </c>
      <c r="S23" s="14">
        <v>0</v>
      </c>
      <c r="T23" s="16">
        <v>0</v>
      </c>
      <c r="U23" s="14">
        <v>2.1278096400000002</v>
      </c>
      <c r="V23" s="16">
        <v>0.21459939</v>
      </c>
    </row>
    <row r="24" spans="1:22" x14ac:dyDescent="0.25">
      <c r="A24" s="11" t="s">
        <v>494</v>
      </c>
      <c r="B24" s="13">
        <v>6647</v>
      </c>
      <c r="C24" s="14">
        <f>(8/B24*100)</f>
        <v>0.12035504738979991</v>
      </c>
      <c r="D24" s="15">
        <v>6639</v>
      </c>
      <c r="E24" s="14">
        <v>14.188055309999999</v>
      </c>
      <c r="F24" s="16">
        <v>0.69569588000000004</v>
      </c>
      <c r="G24" s="14">
        <v>34.299479130000002</v>
      </c>
      <c r="H24" s="16">
        <v>0.76193394000000003</v>
      </c>
      <c r="I24" s="14">
        <v>28.519713249999999</v>
      </c>
      <c r="J24" s="16">
        <v>0.68454936</v>
      </c>
      <c r="K24" s="14">
        <v>18.47087879</v>
      </c>
      <c r="L24" s="16">
        <v>0.67329832000000001</v>
      </c>
      <c r="M24" s="14">
        <v>3.0925407499999999</v>
      </c>
      <c r="N24" s="16">
        <v>1.0367684699999999</v>
      </c>
      <c r="O24" s="14" t="s">
        <v>582</v>
      </c>
      <c r="P24" s="16" t="s">
        <v>582</v>
      </c>
      <c r="Q24" s="14">
        <v>0</v>
      </c>
      <c r="R24" s="16">
        <v>0</v>
      </c>
      <c r="S24" s="14">
        <v>0</v>
      </c>
      <c r="T24" s="16">
        <v>0</v>
      </c>
      <c r="U24" s="14">
        <v>1.42933277</v>
      </c>
      <c r="V24" s="16">
        <v>0.33068231999999997</v>
      </c>
    </row>
    <row r="25" spans="1:22" x14ac:dyDescent="0.25">
      <c r="A25" s="11" t="s">
        <v>495</v>
      </c>
      <c r="B25" s="13">
        <v>5581</v>
      </c>
      <c r="C25" s="14">
        <f>(25/B25*100)</f>
        <v>0.44794839634474104</v>
      </c>
      <c r="D25" s="15">
        <v>5556</v>
      </c>
      <c r="E25" s="14">
        <v>27.97332024</v>
      </c>
      <c r="F25" s="16">
        <v>0.90452580999999999</v>
      </c>
      <c r="G25" s="14">
        <v>34.847978550000001</v>
      </c>
      <c r="H25" s="16">
        <v>0.71151306000000003</v>
      </c>
      <c r="I25" s="14">
        <v>20.89937862</v>
      </c>
      <c r="J25" s="16">
        <v>0.64605882000000003</v>
      </c>
      <c r="K25" s="14">
        <v>8.0767353600000007</v>
      </c>
      <c r="L25" s="16">
        <v>0.43105427000000002</v>
      </c>
      <c r="M25" s="14">
        <v>7.63089832</v>
      </c>
      <c r="N25" s="16">
        <v>0.77175081999999995</v>
      </c>
      <c r="O25" s="14" t="s">
        <v>582</v>
      </c>
      <c r="P25" s="16" t="s">
        <v>582</v>
      </c>
      <c r="Q25" s="14">
        <v>0</v>
      </c>
      <c r="R25" s="16">
        <v>0</v>
      </c>
      <c r="S25" s="14">
        <v>0</v>
      </c>
      <c r="T25" s="16">
        <v>0</v>
      </c>
      <c r="U25" s="14">
        <v>0.57168892000000004</v>
      </c>
      <c r="V25" s="16">
        <v>9.5889779999999994E-2</v>
      </c>
    </row>
    <row r="26" spans="1:22" x14ac:dyDescent="0.25">
      <c r="A26" s="11" t="s">
        <v>496</v>
      </c>
      <c r="B26" s="13">
        <v>4869</v>
      </c>
      <c r="C26" s="14">
        <f>(61/B26*100)</f>
        <v>1.2528239884986649</v>
      </c>
      <c r="D26" s="15">
        <v>4808</v>
      </c>
      <c r="E26" s="14">
        <v>9.5718421199999995</v>
      </c>
      <c r="F26" s="16">
        <v>0.42027235000000002</v>
      </c>
      <c r="G26" s="14">
        <v>28.823302179999999</v>
      </c>
      <c r="H26" s="16">
        <v>0.66209319</v>
      </c>
      <c r="I26" s="14">
        <v>36.346505870000001</v>
      </c>
      <c r="J26" s="16">
        <v>0.76825655999999998</v>
      </c>
      <c r="K26" s="14">
        <v>18.135076430000002</v>
      </c>
      <c r="L26" s="16">
        <v>0.61828121999999996</v>
      </c>
      <c r="M26" s="14">
        <v>5.9055964000000003</v>
      </c>
      <c r="N26" s="16">
        <v>0.42996927000000001</v>
      </c>
      <c r="O26" s="14" t="s">
        <v>582</v>
      </c>
      <c r="P26" s="16" t="s">
        <v>582</v>
      </c>
      <c r="Q26" s="14">
        <v>0</v>
      </c>
      <c r="R26" s="16">
        <v>0</v>
      </c>
      <c r="S26" s="14">
        <v>0</v>
      </c>
      <c r="T26" s="16">
        <v>0</v>
      </c>
      <c r="U26" s="14">
        <v>1.2176769999999999</v>
      </c>
      <c r="V26" s="16">
        <v>0.18439499000000001</v>
      </c>
    </row>
    <row r="27" spans="1:22" x14ac:dyDescent="0.25">
      <c r="A27" s="11" t="s">
        <v>497</v>
      </c>
      <c r="B27" s="13">
        <v>5299</v>
      </c>
      <c r="C27" s="14">
        <f>(80/B27*100)</f>
        <v>1.5097188148707303</v>
      </c>
      <c r="D27" s="15">
        <v>5219</v>
      </c>
      <c r="E27" s="14">
        <v>12.49388551</v>
      </c>
      <c r="F27" s="16">
        <v>0.45307924999999999</v>
      </c>
      <c r="G27" s="14">
        <v>27.004449959999999</v>
      </c>
      <c r="H27" s="16">
        <v>0.64490913000000005</v>
      </c>
      <c r="I27" s="14">
        <v>28.51585571</v>
      </c>
      <c r="J27" s="16">
        <v>0.60905710999999996</v>
      </c>
      <c r="K27" s="14">
        <v>17.959440879999999</v>
      </c>
      <c r="L27" s="16">
        <v>0.52838624000000001</v>
      </c>
      <c r="M27" s="14">
        <v>10.28414824</v>
      </c>
      <c r="N27" s="16">
        <v>0.41615611000000002</v>
      </c>
      <c r="O27" s="14" t="s">
        <v>582</v>
      </c>
      <c r="P27" s="16" t="s">
        <v>582</v>
      </c>
      <c r="Q27" s="14">
        <v>0</v>
      </c>
      <c r="R27" s="16">
        <v>0</v>
      </c>
      <c r="S27" s="14">
        <v>0</v>
      </c>
      <c r="T27" s="16">
        <v>0</v>
      </c>
      <c r="U27" s="14">
        <v>3.7422196900000002</v>
      </c>
      <c r="V27" s="16">
        <v>0.24055014</v>
      </c>
    </row>
    <row r="28" spans="1:22" x14ac:dyDescent="0.25">
      <c r="A28" s="11" t="s">
        <v>498</v>
      </c>
      <c r="B28" s="13">
        <v>7568</v>
      </c>
      <c r="C28" s="14">
        <f>(262/B28*100)</f>
        <v>3.461945031712474</v>
      </c>
      <c r="D28" s="15">
        <v>7306</v>
      </c>
      <c r="E28" s="14">
        <v>15.53519925</v>
      </c>
      <c r="F28" s="16">
        <v>0.54167215000000002</v>
      </c>
      <c r="G28" s="14">
        <v>32.040900039999997</v>
      </c>
      <c r="H28" s="16">
        <v>0.87157631999999996</v>
      </c>
      <c r="I28" s="14">
        <v>28.40955426</v>
      </c>
      <c r="J28" s="16">
        <v>0.68076906999999998</v>
      </c>
      <c r="K28" s="14">
        <v>15.158113719999999</v>
      </c>
      <c r="L28" s="16">
        <v>0.63897778000000005</v>
      </c>
      <c r="M28" s="14">
        <v>6.0315539200000003</v>
      </c>
      <c r="N28" s="16">
        <v>1.09299978</v>
      </c>
      <c r="O28" s="14" t="s">
        <v>582</v>
      </c>
      <c r="P28" s="16" t="s">
        <v>582</v>
      </c>
      <c r="Q28" s="14">
        <v>0</v>
      </c>
      <c r="R28" s="16">
        <v>0</v>
      </c>
      <c r="S28" s="14">
        <v>0</v>
      </c>
      <c r="T28" s="16">
        <v>0</v>
      </c>
      <c r="U28" s="14">
        <v>2.82467881</v>
      </c>
      <c r="V28" s="16">
        <v>0.31016213999999998</v>
      </c>
    </row>
    <row r="29" spans="1:22" x14ac:dyDescent="0.25">
      <c r="A29" s="11" t="s">
        <v>499</v>
      </c>
      <c r="B29" s="13">
        <v>5385</v>
      </c>
      <c r="C29" s="14">
        <f>(30/B29*100)</f>
        <v>0.55710306406685239</v>
      </c>
      <c r="D29" s="15">
        <v>5355</v>
      </c>
      <c r="E29" s="14">
        <v>6.3895486799999999</v>
      </c>
      <c r="F29" s="16">
        <v>0.39685197999999999</v>
      </c>
      <c r="G29" s="14">
        <v>21.65461646</v>
      </c>
      <c r="H29" s="16">
        <v>0.75668606999999999</v>
      </c>
      <c r="I29" s="14">
        <v>33.79814459</v>
      </c>
      <c r="J29" s="16">
        <v>0.70494100999999998</v>
      </c>
      <c r="K29" s="14">
        <v>16.239827139999999</v>
      </c>
      <c r="L29" s="16">
        <v>0.60087181000000001</v>
      </c>
      <c r="M29" s="14">
        <v>16.888063320000001</v>
      </c>
      <c r="N29" s="16">
        <v>0.87263612999999995</v>
      </c>
      <c r="O29" s="14" t="s">
        <v>582</v>
      </c>
      <c r="P29" s="16" t="s">
        <v>582</v>
      </c>
      <c r="Q29" s="14">
        <v>2.7667624100000001</v>
      </c>
      <c r="R29" s="16">
        <v>0.24169378</v>
      </c>
      <c r="S29" s="14">
        <v>0</v>
      </c>
      <c r="T29" s="16">
        <v>0</v>
      </c>
      <c r="U29" s="14">
        <v>2.26303739</v>
      </c>
      <c r="V29" s="16">
        <v>0.28874564000000003</v>
      </c>
    </row>
    <row r="30" spans="1:22" x14ac:dyDescent="0.25">
      <c r="A30" s="11" t="s">
        <v>500</v>
      </c>
      <c r="B30" s="13">
        <v>4520</v>
      </c>
      <c r="C30" s="14">
        <f>(167/B30*100)</f>
        <v>3.6946902654867255</v>
      </c>
      <c r="D30" s="15">
        <v>4353</v>
      </c>
      <c r="E30" s="14">
        <v>5.9953943399999998</v>
      </c>
      <c r="F30" s="16">
        <v>0.41764678</v>
      </c>
      <c r="G30" s="14">
        <v>23.364186799999999</v>
      </c>
      <c r="H30" s="16">
        <v>0.77931443</v>
      </c>
      <c r="I30" s="14">
        <v>35.223931819999997</v>
      </c>
      <c r="J30" s="16">
        <v>0.89143346000000001</v>
      </c>
      <c r="K30" s="14">
        <v>23.093265540000001</v>
      </c>
      <c r="L30" s="16">
        <v>0.73832876999999997</v>
      </c>
      <c r="M30" s="14">
        <v>9.7763315599999991</v>
      </c>
      <c r="N30" s="16">
        <v>0.73700672</v>
      </c>
      <c r="O30" s="14" t="s">
        <v>582</v>
      </c>
      <c r="P30" s="16" t="s">
        <v>582</v>
      </c>
      <c r="Q30" s="14">
        <v>0</v>
      </c>
      <c r="R30" s="16">
        <v>0</v>
      </c>
      <c r="S30" s="14">
        <v>0</v>
      </c>
      <c r="T30" s="16">
        <v>0</v>
      </c>
      <c r="U30" s="14">
        <v>2.5468899500000002</v>
      </c>
      <c r="V30" s="16">
        <v>0.22464582999999999</v>
      </c>
    </row>
    <row r="31" spans="1:22" x14ac:dyDescent="0.25">
      <c r="A31" s="11" t="s">
        <v>501</v>
      </c>
      <c r="B31" s="13">
        <v>5456</v>
      </c>
      <c r="C31" s="14">
        <f>(139/B31*100)</f>
        <v>2.5476539589442817</v>
      </c>
      <c r="D31" s="15">
        <v>5317</v>
      </c>
      <c r="E31" s="14">
        <v>11.223415080000001</v>
      </c>
      <c r="F31" s="16">
        <v>0.56159188000000004</v>
      </c>
      <c r="G31" s="14">
        <v>35.443419159999998</v>
      </c>
      <c r="H31" s="16">
        <v>0.70335904999999999</v>
      </c>
      <c r="I31" s="14">
        <v>33.032709910000001</v>
      </c>
      <c r="J31" s="16">
        <v>0.76346016999999999</v>
      </c>
      <c r="K31" s="14">
        <v>15.994185480000001</v>
      </c>
      <c r="L31" s="16">
        <v>0.57923557000000003</v>
      </c>
      <c r="M31" s="14">
        <v>0</v>
      </c>
      <c r="N31" s="16">
        <v>0</v>
      </c>
      <c r="O31" s="14" t="s">
        <v>582</v>
      </c>
      <c r="P31" s="16" t="s">
        <v>582</v>
      </c>
      <c r="Q31" s="14">
        <v>0</v>
      </c>
      <c r="R31" s="16">
        <v>0</v>
      </c>
      <c r="S31" s="14">
        <v>0</v>
      </c>
      <c r="T31" s="16">
        <v>0</v>
      </c>
      <c r="U31" s="14">
        <v>4.30627037</v>
      </c>
      <c r="V31" s="16">
        <v>0.39882649999999997</v>
      </c>
    </row>
    <row r="32" spans="1:22" x14ac:dyDescent="0.25">
      <c r="A32" s="11" t="s">
        <v>502</v>
      </c>
      <c r="B32" s="13">
        <v>4478</v>
      </c>
      <c r="C32" s="14">
        <f>(6/B32*100)</f>
        <v>0.13398838767306834</v>
      </c>
      <c r="D32" s="15">
        <v>4472</v>
      </c>
      <c r="E32" s="14">
        <v>10.04903526</v>
      </c>
      <c r="F32" s="16">
        <v>0.48322064999999997</v>
      </c>
      <c r="G32" s="14">
        <v>27.794860669999998</v>
      </c>
      <c r="H32" s="16">
        <v>0.77690859000000001</v>
      </c>
      <c r="I32" s="14">
        <v>34.307293000000001</v>
      </c>
      <c r="J32" s="16">
        <v>0.73966527999999998</v>
      </c>
      <c r="K32" s="14">
        <v>24.69490528</v>
      </c>
      <c r="L32" s="16">
        <v>0.70911743999999999</v>
      </c>
      <c r="M32" s="14">
        <v>1.9086869200000001</v>
      </c>
      <c r="N32" s="16">
        <v>0.20214871000000001</v>
      </c>
      <c r="O32" s="14" t="s">
        <v>582</v>
      </c>
      <c r="P32" s="16" t="s">
        <v>582</v>
      </c>
      <c r="Q32" s="14">
        <v>0</v>
      </c>
      <c r="R32" s="16">
        <v>0</v>
      </c>
      <c r="S32" s="14">
        <v>0</v>
      </c>
      <c r="T32" s="16">
        <v>0</v>
      </c>
      <c r="U32" s="14">
        <v>1.2452188799999999</v>
      </c>
      <c r="V32" s="16">
        <v>0.20775479999999999</v>
      </c>
    </row>
    <row r="33" spans="1:22" x14ac:dyDescent="0.25">
      <c r="A33" s="11" t="s">
        <v>503</v>
      </c>
      <c r="B33" s="13">
        <v>7325</v>
      </c>
      <c r="C33" s="14">
        <f>(78/B33*100)</f>
        <v>1.0648464163822524</v>
      </c>
      <c r="D33" s="15">
        <v>7247</v>
      </c>
      <c r="E33" s="14">
        <v>6.2103149899999996</v>
      </c>
      <c r="F33" s="16">
        <v>0.36268439000000002</v>
      </c>
      <c r="G33" s="14">
        <v>18.401122569999998</v>
      </c>
      <c r="H33" s="16">
        <v>0.49066831</v>
      </c>
      <c r="I33" s="14">
        <v>25.011029730000001</v>
      </c>
      <c r="J33" s="16">
        <v>0.60720238000000004</v>
      </c>
      <c r="K33" s="14">
        <v>20.81901985</v>
      </c>
      <c r="L33" s="16">
        <v>0.75895765999999998</v>
      </c>
      <c r="M33" s="14">
        <v>27.811556880000001</v>
      </c>
      <c r="N33" s="16">
        <v>0.80222939999999998</v>
      </c>
      <c r="O33" s="14" t="s">
        <v>582</v>
      </c>
      <c r="P33" s="16" t="s">
        <v>582</v>
      </c>
      <c r="Q33" s="14">
        <v>0</v>
      </c>
      <c r="R33" s="16">
        <v>0</v>
      </c>
      <c r="S33" s="14">
        <v>0</v>
      </c>
      <c r="T33" s="16">
        <v>0</v>
      </c>
      <c r="U33" s="14">
        <v>1.74695599</v>
      </c>
      <c r="V33" s="16">
        <v>0.19157763999999999</v>
      </c>
    </row>
    <row r="34" spans="1:22" x14ac:dyDescent="0.25">
      <c r="A34" s="11" t="s">
        <v>504</v>
      </c>
      <c r="B34" s="13">
        <v>6350</v>
      </c>
      <c r="C34" s="14">
        <f>(76/B34*100)</f>
        <v>1.1968503937007875</v>
      </c>
      <c r="D34" s="15">
        <v>6274</v>
      </c>
      <c r="E34" s="14">
        <v>16.406555770000001</v>
      </c>
      <c r="F34" s="16">
        <v>0.52456910000000001</v>
      </c>
      <c r="G34" s="14">
        <v>36.369930949999997</v>
      </c>
      <c r="H34" s="16">
        <v>0.75576226000000002</v>
      </c>
      <c r="I34" s="14">
        <v>24.214687909999999</v>
      </c>
      <c r="J34" s="16">
        <v>0.54232139999999995</v>
      </c>
      <c r="K34" s="14">
        <v>10.466456239999999</v>
      </c>
      <c r="L34" s="16">
        <v>0.48911000999999998</v>
      </c>
      <c r="M34" s="14">
        <v>6.3152336800000004</v>
      </c>
      <c r="N34" s="16">
        <v>0.71322284000000002</v>
      </c>
      <c r="O34" s="14" t="s">
        <v>582</v>
      </c>
      <c r="P34" s="16" t="s">
        <v>582</v>
      </c>
      <c r="Q34" s="14">
        <v>2.5797200199999999</v>
      </c>
      <c r="R34" s="16">
        <v>0.53552644999999999</v>
      </c>
      <c r="S34" s="14">
        <v>0</v>
      </c>
      <c r="T34" s="16">
        <v>0</v>
      </c>
      <c r="U34" s="14">
        <v>3.6474154400000001</v>
      </c>
      <c r="V34" s="16">
        <v>0.30097228999999998</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(55/B36*100)</f>
        <v>0.8165083135391924</v>
      </c>
      <c r="D36" s="15">
        <v>6681</v>
      </c>
      <c r="E36" s="14">
        <v>7.4140169</v>
      </c>
      <c r="F36" s="16">
        <v>0.41910132</v>
      </c>
      <c r="G36" s="14">
        <v>18.753320850000001</v>
      </c>
      <c r="H36" s="16">
        <v>0.56195382000000005</v>
      </c>
      <c r="I36" s="14">
        <v>27.067841470000001</v>
      </c>
      <c r="J36" s="16">
        <v>0.63216653</v>
      </c>
      <c r="K36" s="14">
        <v>28.410799560000001</v>
      </c>
      <c r="L36" s="16">
        <v>0.90987848999999998</v>
      </c>
      <c r="M36" s="14">
        <v>15.668394859999999</v>
      </c>
      <c r="N36" s="16">
        <v>0.62764545000000005</v>
      </c>
      <c r="O36" s="14" t="s">
        <v>582</v>
      </c>
      <c r="P36" s="16" t="s">
        <v>582</v>
      </c>
      <c r="Q36" s="14">
        <v>0</v>
      </c>
      <c r="R36" s="16">
        <v>0</v>
      </c>
      <c r="S36" s="14">
        <v>0</v>
      </c>
      <c r="T36" s="16">
        <v>0</v>
      </c>
      <c r="U36" s="14">
        <v>2.6856263500000002</v>
      </c>
      <c r="V36" s="16">
        <v>0.25605569</v>
      </c>
    </row>
    <row r="37" spans="1:22" x14ac:dyDescent="0.25">
      <c r="A37" s="11" t="s">
        <v>507</v>
      </c>
      <c r="B37" s="13">
        <v>5458</v>
      </c>
      <c r="C37" s="14">
        <f>(107/B37*100)</f>
        <v>1.9604250641260534</v>
      </c>
      <c r="D37" s="15">
        <v>5351</v>
      </c>
      <c r="E37" s="14">
        <v>11.67343368</v>
      </c>
      <c r="F37" s="16">
        <v>0.47137923999999998</v>
      </c>
      <c r="G37" s="14">
        <v>33.897854809999998</v>
      </c>
      <c r="H37" s="16">
        <v>0.83340667999999996</v>
      </c>
      <c r="I37" s="14">
        <v>30.029831529999999</v>
      </c>
      <c r="J37" s="16">
        <v>0.72124007000000001</v>
      </c>
      <c r="K37" s="14">
        <v>16.726156339999999</v>
      </c>
      <c r="L37" s="16">
        <v>0.72395735000000005</v>
      </c>
      <c r="M37" s="14">
        <v>4.2970864200000003</v>
      </c>
      <c r="N37" s="16">
        <v>0.55405694999999999</v>
      </c>
      <c r="O37" s="14" t="s">
        <v>582</v>
      </c>
      <c r="P37" s="16" t="s">
        <v>582</v>
      </c>
      <c r="Q37" s="14">
        <v>0</v>
      </c>
      <c r="R37" s="16">
        <v>0</v>
      </c>
      <c r="S37" s="14">
        <v>0</v>
      </c>
      <c r="T37" s="16">
        <v>0</v>
      </c>
      <c r="U37" s="14">
        <v>3.3756372200000002</v>
      </c>
      <c r="V37" s="16">
        <v>0.36025311999999998</v>
      </c>
    </row>
    <row r="38" spans="1:22" x14ac:dyDescent="0.25">
      <c r="A38" s="11" t="s">
        <v>508</v>
      </c>
      <c r="B38" s="13">
        <v>5860</v>
      </c>
      <c r="C38" s="14">
        <f>(22/B38*100)</f>
        <v>0.37542662116040953</v>
      </c>
      <c r="D38" s="15">
        <v>5838</v>
      </c>
      <c r="E38" s="14">
        <v>8.7072362400000003</v>
      </c>
      <c r="F38" s="16">
        <v>0.44816771999999999</v>
      </c>
      <c r="G38" s="14">
        <v>22.717438789999999</v>
      </c>
      <c r="H38" s="16">
        <v>0.72967442000000005</v>
      </c>
      <c r="I38" s="14">
        <v>30.163355450000001</v>
      </c>
      <c r="J38" s="16">
        <v>0.81815519000000003</v>
      </c>
      <c r="K38" s="14">
        <v>20.921988290000002</v>
      </c>
      <c r="L38" s="16">
        <v>0.76335900000000001</v>
      </c>
      <c r="M38" s="14">
        <v>12.184311539999999</v>
      </c>
      <c r="N38" s="16">
        <v>0.92477872999999999</v>
      </c>
      <c r="O38" s="14" t="s">
        <v>582</v>
      </c>
      <c r="P38" s="16" t="s">
        <v>582</v>
      </c>
      <c r="Q38" s="14">
        <v>0</v>
      </c>
      <c r="R38" s="16">
        <v>0</v>
      </c>
      <c r="S38" s="14">
        <v>0</v>
      </c>
      <c r="T38" s="16">
        <v>0</v>
      </c>
      <c r="U38" s="14">
        <v>5.3056696900000002</v>
      </c>
      <c r="V38" s="16">
        <v>0.40655899000000001</v>
      </c>
    </row>
    <row r="39" spans="1:22" x14ac:dyDescent="0.25">
      <c r="A39" s="11" t="s">
        <v>509</v>
      </c>
      <c r="B39" s="13">
        <v>5895</v>
      </c>
      <c r="C39" s="14">
        <f>(33/B39*100)</f>
        <v>0.55979643765903309</v>
      </c>
      <c r="D39" s="15">
        <v>5862</v>
      </c>
      <c r="E39" s="14">
        <v>11.05912816</v>
      </c>
      <c r="F39" s="16">
        <v>0.42674562999999999</v>
      </c>
      <c r="G39" s="14">
        <v>28.712378770000001</v>
      </c>
      <c r="H39" s="16">
        <v>0.83808437000000002</v>
      </c>
      <c r="I39" s="14">
        <v>30.996459059999999</v>
      </c>
      <c r="J39" s="16">
        <v>0.71993887000000001</v>
      </c>
      <c r="K39" s="14">
        <v>18.52301362</v>
      </c>
      <c r="L39" s="16">
        <v>0.71759567000000002</v>
      </c>
      <c r="M39" s="14">
        <v>8.2770183300000006</v>
      </c>
      <c r="N39" s="16">
        <v>0.6753072</v>
      </c>
      <c r="O39" s="14" t="s">
        <v>582</v>
      </c>
      <c r="P39" s="16" t="s">
        <v>582</v>
      </c>
      <c r="Q39" s="14">
        <v>0</v>
      </c>
      <c r="R39" s="16">
        <v>0</v>
      </c>
      <c r="S39" s="14">
        <v>0</v>
      </c>
      <c r="T39" s="16">
        <v>0</v>
      </c>
      <c r="U39" s="14">
        <v>2.4320020599999999</v>
      </c>
      <c r="V39" s="16">
        <v>0.40160294000000002</v>
      </c>
    </row>
    <row r="40" spans="1:22" x14ac:dyDescent="0.25">
      <c r="A40" s="11" t="s">
        <v>510</v>
      </c>
      <c r="B40" s="13">
        <v>14157</v>
      </c>
      <c r="C40" s="14">
        <f>(382/B40*100)</f>
        <v>2.6983117892208801</v>
      </c>
      <c r="D40" s="15">
        <v>13775</v>
      </c>
      <c r="E40" s="14">
        <v>8.8285187399999998</v>
      </c>
      <c r="F40" s="16">
        <v>0.39537692000000002</v>
      </c>
      <c r="G40" s="14">
        <v>30.269755119999999</v>
      </c>
      <c r="H40" s="16">
        <v>0.55274774999999998</v>
      </c>
      <c r="I40" s="14">
        <v>34.623565339999999</v>
      </c>
      <c r="J40" s="16">
        <v>0.65551758999999998</v>
      </c>
      <c r="K40" s="14">
        <v>19.209492740000002</v>
      </c>
      <c r="L40" s="16">
        <v>0.55394505000000005</v>
      </c>
      <c r="M40" s="14">
        <v>4.7218921299999996</v>
      </c>
      <c r="N40" s="16">
        <v>0.42094327999999998</v>
      </c>
      <c r="O40" s="14" t="s">
        <v>582</v>
      </c>
      <c r="P40" s="16" t="s">
        <v>582</v>
      </c>
      <c r="Q40" s="14">
        <v>0</v>
      </c>
      <c r="R40" s="16">
        <v>0</v>
      </c>
      <c r="S40" s="14">
        <v>0</v>
      </c>
      <c r="T40" s="16">
        <v>0</v>
      </c>
      <c r="U40" s="14">
        <v>2.3467759400000001</v>
      </c>
      <c r="V40" s="16">
        <v>0.22942311000000001</v>
      </c>
    </row>
    <row r="41" spans="1:22" x14ac:dyDescent="0.25">
      <c r="A41" s="11" t="s">
        <v>511</v>
      </c>
      <c r="B41" s="13">
        <v>5712</v>
      </c>
      <c r="C41" s="14">
        <f>(51/B41*100)</f>
        <v>0.89285714285714279</v>
      </c>
      <c r="D41" s="15">
        <v>5661</v>
      </c>
      <c r="E41" s="14">
        <v>7.4404184000000004</v>
      </c>
      <c r="F41" s="16">
        <v>0.36554507000000003</v>
      </c>
      <c r="G41" s="14">
        <v>24.182439680000002</v>
      </c>
      <c r="H41" s="16">
        <v>0.67078466999999997</v>
      </c>
      <c r="I41" s="14">
        <v>30.749072080000001</v>
      </c>
      <c r="J41" s="16">
        <v>0.78889909999999996</v>
      </c>
      <c r="K41" s="14">
        <v>27.461551740000001</v>
      </c>
      <c r="L41" s="16">
        <v>0.95983914000000004</v>
      </c>
      <c r="M41" s="14">
        <v>8.0683456699999994</v>
      </c>
      <c r="N41" s="16">
        <v>0.77117729000000002</v>
      </c>
      <c r="O41" s="14" t="s">
        <v>582</v>
      </c>
      <c r="P41" s="16" t="s">
        <v>582</v>
      </c>
      <c r="Q41" s="14">
        <v>0.67840445000000005</v>
      </c>
      <c r="R41" s="16">
        <v>0.18084095</v>
      </c>
      <c r="S41" s="14">
        <v>0</v>
      </c>
      <c r="T41" s="16">
        <v>0</v>
      </c>
      <c r="U41" s="14">
        <v>1.4197679700000001</v>
      </c>
      <c r="V41" s="16">
        <v>0.17692805</v>
      </c>
    </row>
    <row r="42" spans="1:22" x14ac:dyDescent="0.25">
      <c r="A42" s="11" t="s">
        <v>512</v>
      </c>
      <c r="B42" s="13">
        <f>IF(COUNT(B7:B41) &gt; 0, AVERAGE(B7:B41), "\u2014")</f>
        <v>7103.4285714285716</v>
      </c>
      <c r="C42" s="14">
        <f>IF(COUNT(C7:C41) &gt; 0, AVERAGE(C7:C41), "—")</f>
        <v>2.3481632119238833</v>
      </c>
      <c r="D42" s="15">
        <f>IF(COUNT(D7:D41) &gt; 0, AVERAGE(D7:D41), "—")</f>
        <v>6922.8</v>
      </c>
      <c r="E42" s="14">
        <f>IF(COUNT(E7:E41) &gt; 0, AVERAGE(E7:E41), "—")</f>
        <v>10.980144202857142</v>
      </c>
      <c r="F42" s="16">
        <f>IF(COUNT(F7:F41) &gt; 0, SQRT(SUMSQ(F7:F41)/(COUNT(F7:F41)*COUNT(F7:F41)) ), "—")</f>
        <v>8.3097042714866232E-2</v>
      </c>
      <c r="G42" s="14">
        <f>IF(COUNT(G7:G41) &gt; 0, AVERAGE(G7:G41), "—")</f>
        <v>27.872739837142852</v>
      </c>
      <c r="H42" s="16">
        <f>IF(COUNT(H7:H41) &gt; 0, SQRT(SUMSQ(H7:H41)/(COUNT(H7:H41)*COUNT(H7:H41)) ), "—")</f>
        <v>0.11715808826599895</v>
      </c>
      <c r="I42" s="14">
        <f>IF(COUNT(I7:I41) &gt; 0, AVERAGE(I7:I41), "—")</f>
        <v>29.150253968571427</v>
      </c>
      <c r="J42" s="16">
        <f>IF(COUNT(J7:J41) &gt; 0, SQRT(SUMSQ(J7:J41)/(COUNT(J7:J41)*COUNT(J7:J41)) ), "—")</f>
        <v>0.11760274548384651</v>
      </c>
      <c r="K42" s="14">
        <f>IF(COUNT(K7:K41) &gt; 0, AVERAGE(K7:K41), "—")</f>
        <v>17.637846473714283</v>
      </c>
      <c r="L42" s="16">
        <f>IF(COUNT(L7:L41) &gt; 0, SQRT(SUMSQ(L7:L41)/(COUNT(L7:L41)*COUNT(L7:L41)) ), "—")</f>
        <v>0.10633029997337828</v>
      </c>
      <c r="M42" s="14">
        <f>IF(COUNT(M7:M41) &gt; 0, AVERAGE(M7:M41), "—")</f>
        <v>7.9788526822857149</v>
      </c>
      <c r="N42" s="16">
        <f>IF(COUNT(N7:N41) &gt; 0, SQRT(SUMSQ(N7:N41)/(COUNT(N7:N41)*COUNT(N7:N41)) ), "—")</f>
        <v>0.11261001945401064</v>
      </c>
      <c r="O42" s="14" t="str">
        <f>IF(COUNT(O7:O41) &gt; 0, AVERAGE(O7:O41), "—")</f>
        <v>—</v>
      </c>
      <c r="P42" s="16" t="str">
        <f>IF(COUNT(P7:P41) &gt; 0, SQRT(SUMSQ(P7:P41)/(COUNT(P7:P41)*COUNT(P7:P41)) ), "—")</f>
        <v>—</v>
      </c>
      <c r="Q42" s="14">
        <f>IF(COUNT(Q7:Q41) &gt; 0, AVERAGE(Q7:Q41), "—")</f>
        <v>0.86926540714285716</v>
      </c>
      <c r="R42" s="16">
        <f>IF(COUNT(R7:R41) &gt; 0, SQRT(SUMSQ(R7:R41)/(COUNT(R7:R41)*COUNT(R7:R41)) ), "—")</f>
        <v>5.2780998078981144E-2</v>
      </c>
      <c r="S42" s="14">
        <f>IF(COUNT(S7:S41) &gt; 0, AVERAGE(S7:S41), "—")</f>
        <v>2.8571428571428572</v>
      </c>
      <c r="T42" s="16">
        <f>IF(COUNT(T7:T41) &gt; 0, SQRT(SUMSQ(T7:T41)/(COUNT(T7:T41)*COUNT(T7:T41)) ), "—")</f>
        <v>0</v>
      </c>
      <c r="U42" s="14">
        <f>IF(COUNT(U7:U41) &gt; 0, AVERAGE(U7:U41), "—")</f>
        <v>2.6537545722857145</v>
      </c>
      <c r="V42" s="16">
        <f>IF(COUNT(V7:V41) &gt; 0, SQRT(SUMSQ(V7:V41)/(COUNT(V7:V41)*COUNT(V7:V41)) ), "—")</f>
        <v>4.6740591722903443E-2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15.6823794</v>
      </c>
      <c r="F45" s="16">
        <v>0.79466373000000001</v>
      </c>
      <c r="G45" s="14">
        <v>25.660750910000001</v>
      </c>
      <c r="H45" s="16">
        <v>0.65150291000000005</v>
      </c>
      <c r="I45" s="14">
        <v>22.260724410000002</v>
      </c>
      <c r="J45" s="16">
        <v>0.59680354999999996</v>
      </c>
      <c r="K45" s="14">
        <v>32.332488060000003</v>
      </c>
      <c r="L45" s="16">
        <v>0.77003173000000003</v>
      </c>
      <c r="M45" s="14">
        <v>0</v>
      </c>
      <c r="N45" s="16">
        <v>0</v>
      </c>
      <c r="O45" s="14" t="s">
        <v>582</v>
      </c>
      <c r="P45" s="16" t="s">
        <v>582</v>
      </c>
      <c r="Q45" s="14">
        <v>4.22301E-2</v>
      </c>
      <c r="R45" s="16">
        <v>2.4153649999999999E-2</v>
      </c>
      <c r="S45" s="14">
        <v>0.24040322</v>
      </c>
      <c r="T45" s="16">
        <v>6.5383189999999994E-2</v>
      </c>
      <c r="U45" s="14">
        <v>3.78102391</v>
      </c>
      <c r="V45" s="16">
        <v>0.28788391000000002</v>
      </c>
    </row>
    <row r="46" spans="1:22" x14ac:dyDescent="0.25">
      <c r="A46" s="11" t="s">
        <v>516</v>
      </c>
      <c r="B46" s="13">
        <v>23141</v>
      </c>
      <c r="C46" s="14">
        <f>(2000/B46*100)</f>
        <v>8.6426688561427767</v>
      </c>
      <c r="D46" s="15">
        <v>21141</v>
      </c>
      <c r="E46" s="14">
        <v>10.635124169999999</v>
      </c>
      <c r="F46" s="16">
        <v>0.30555895999999999</v>
      </c>
      <c r="G46" s="14">
        <v>26.843189429999999</v>
      </c>
      <c r="H46" s="16">
        <v>0.50298589000000005</v>
      </c>
      <c r="I46" s="14">
        <v>20.087722580000001</v>
      </c>
      <c r="J46" s="16">
        <v>0.46983738000000003</v>
      </c>
      <c r="K46" s="14">
        <v>10.928545809999999</v>
      </c>
      <c r="L46" s="16">
        <v>0.36825809999999998</v>
      </c>
      <c r="M46" s="14">
        <v>19.904656979999999</v>
      </c>
      <c r="N46" s="16">
        <v>0.72832865999999996</v>
      </c>
      <c r="O46" s="14" t="s">
        <v>582</v>
      </c>
      <c r="P46" s="16" t="s">
        <v>582</v>
      </c>
      <c r="Q46" s="14">
        <v>0</v>
      </c>
      <c r="R46" s="16">
        <v>0</v>
      </c>
      <c r="S46" s="14">
        <v>0</v>
      </c>
      <c r="T46" s="16">
        <v>0</v>
      </c>
      <c r="U46" s="14">
        <v>11.600761029999999</v>
      </c>
      <c r="V46" s="16">
        <v>0.41103705000000001</v>
      </c>
    </row>
    <row r="47" spans="1:22" x14ac:dyDescent="0.25">
      <c r="A47" s="11" t="s">
        <v>517</v>
      </c>
      <c r="B47" s="13">
        <v>5928</v>
      </c>
      <c r="C47" s="14">
        <f>(276/B47*100)</f>
        <v>4.6558704453441297</v>
      </c>
      <c r="D47" s="15">
        <v>5652</v>
      </c>
      <c r="E47" s="14">
        <v>13.271157280000001</v>
      </c>
      <c r="F47" s="16">
        <v>0.44989549000000001</v>
      </c>
      <c r="G47" s="14">
        <v>27.826117320000002</v>
      </c>
      <c r="H47" s="16">
        <v>0.73253643999999996</v>
      </c>
      <c r="I47" s="14">
        <v>26.642586550000001</v>
      </c>
      <c r="J47" s="16">
        <v>0.64899846999999999</v>
      </c>
      <c r="K47" s="14">
        <v>17.541875810000001</v>
      </c>
      <c r="L47" s="16">
        <v>0.49399485999999998</v>
      </c>
      <c r="M47" s="14">
        <v>8.1646820600000005</v>
      </c>
      <c r="N47" s="16">
        <v>0.67265953999999994</v>
      </c>
      <c r="O47" s="14" t="s">
        <v>582</v>
      </c>
      <c r="P47" s="16" t="s">
        <v>582</v>
      </c>
      <c r="Q47" s="14">
        <v>0</v>
      </c>
      <c r="R47" s="16">
        <v>0</v>
      </c>
      <c r="S47" s="14">
        <v>0</v>
      </c>
      <c r="T47" s="16">
        <v>0</v>
      </c>
      <c r="U47" s="14">
        <v>6.5535809799999996</v>
      </c>
      <c r="V47" s="16">
        <v>0.48280911999999998</v>
      </c>
    </row>
    <row r="48" spans="1:22" x14ac:dyDescent="0.25">
      <c r="A48" s="11" t="s">
        <v>518</v>
      </c>
      <c r="B48" s="13">
        <v>9841</v>
      </c>
      <c r="C48" s="14">
        <f>(8/B48*100)</f>
        <v>8.1292551569962401E-2</v>
      </c>
      <c r="D48" s="15">
        <v>9833</v>
      </c>
      <c r="E48" s="14">
        <v>11.335765650000001</v>
      </c>
      <c r="F48" s="16">
        <v>0.48266980999999998</v>
      </c>
      <c r="G48" s="14">
        <v>40.433323399999999</v>
      </c>
      <c r="H48" s="16">
        <v>0.85844503000000005</v>
      </c>
      <c r="I48" s="14">
        <v>24.619916249999999</v>
      </c>
      <c r="J48" s="16">
        <v>0.61794782000000004</v>
      </c>
      <c r="K48" s="14">
        <v>16.30140634</v>
      </c>
      <c r="L48" s="16">
        <v>0.82709849000000002</v>
      </c>
      <c r="M48" s="14">
        <v>6.4106562299999998</v>
      </c>
      <c r="N48" s="16">
        <v>0.70624670000000001</v>
      </c>
      <c r="O48" s="14" t="s">
        <v>582</v>
      </c>
      <c r="P48" s="16" t="s">
        <v>582</v>
      </c>
      <c r="Q48" s="14">
        <v>0</v>
      </c>
      <c r="R48" s="16">
        <v>0</v>
      </c>
      <c r="S48" s="14">
        <v>0</v>
      </c>
      <c r="T48" s="16">
        <v>0</v>
      </c>
      <c r="U48" s="14">
        <v>0.89893213000000005</v>
      </c>
      <c r="V48" s="16">
        <v>0.14083411000000001</v>
      </c>
    </row>
    <row r="49" spans="1:22" x14ac:dyDescent="0.25">
      <c r="A49" s="11" t="s">
        <v>519</v>
      </c>
      <c r="B49" s="13">
        <v>6349</v>
      </c>
      <c r="C49" s="14">
        <f>(56/B49*100)</f>
        <v>0.88202866593164275</v>
      </c>
      <c r="D49" s="15">
        <v>6293</v>
      </c>
      <c r="E49" s="14">
        <v>16.297721259999999</v>
      </c>
      <c r="F49" s="16">
        <v>0.60029109000000003</v>
      </c>
      <c r="G49" s="14">
        <v>36.846276860000003</v>
      </c>
      <c r="H49" s="16">
        <v>0.76509508999999998</v>
      </c>
      <c r="I49" s="14">
        <v>26.316924799999999</v>
      </c>
      <c r="J49" s="16">
        <v>0.74916384999999996</v>
      </c>
      <c r="K49" s="14">
        <v>16.79976838</v>
      </c>
      <c r="L49" s="16">
        <v>0.54895596999999996</v>
      </c>
      <c r="M49" s="14">
        <v>0</v>
      </c>
      <c r="N49" s="16">
        <v>0</v>
      </c>
      <c r="O49" s="14" t="s">
        <v>582</v>
      </c>
      <c r="P49" s="16" t="s">
        <v>582</v>
      </c>
      <c r="Q49" s="14">
        <v>0</v>
      </c>
      <c r="R49" s="16">
        <v>0</v>
      </c>
      <c r="S49" s="14">
        <v>8.5488350000000005E-2</v>
      </c>
      <c r="T49" s="16">
        <v>4.0457269999999997E-2</v>
      </c>
      <c r="U49" s="14">
        <v>3.6538203500000002</v>
      </c>
      <c r="V49" s="16">
        <v>0.37940952</v>
      </c>
    </row>
    <row r="50" spans="1:22" x14ac:dyDescent="0.25">
      <c r="A50" s="11" t="s">
        <v>520</v>
      </c>
      <c r="B50" s="13">
        <v>11795</v>
      </c>
      <c r="C50" s="14">
        <f>(302/B50*100)</f>
        <v>2.5604069520983468</v>
      </c>
      <c r="D50" s="15">
        <v>11493</v>
      </c>
      <c r="E50" s="14">
        <v>15.352445230000001</v>
      </c>
      <c r="F50" s="16">
        <v>0.62982967999999995</v>
      </c>
      <c r="G50" s="14">
        <v>26.27589669</v>
      </c>
      <c r="H50" s="16">
        <v>0.59030466999999998</v>
      </c>
      <c r="I50" s="14">
        <v>26.64226283</v>
      </c>
      <c r="J50" s="16">
        <v>0.59412489999999996</v>
      </c>
      <c r="K50" s="14">
        <v>25.535578520000001</v>
      </c>
      <c r="L50" s="16">
        <v>0.72029140000000003</v>
      </c>
      <c r="M50" s="14">
        <v>3.5810422499999999</v>
      </c>
      <c r="N50" s="16">
        <v>0.30022096999999998</v>
      </c>
      <c r="O50" s="14" t="s">
        <v>582</v>
      </c>
      <c r="P50" s="16" t="s">
        <v>582</v>
      </c>
      <c r="Q50" s="14">
        <v>0</v>
      </c>
      <c r="R50" s="16">
        <v>0</v>
      </c>
      <c r="S50" s="14">
        <v>0</v>
      </c>
      <c r="T50" s="16">
        <v>0</v>
      </c>
      <c r="U50" s="14">
        <v>2.6127744800000001</v>
      </c>
      <c r="V50" s="16">
        <v>0.32114491000000001</v>
      </c>
    </row>
    <row r="51" spans="1:22" x14ac:dyDescent="0.25">
      <c r="A51" s="11" t="s">
        <v>521</v>
      </c>
      <c r="B51" s="13">
        <v>6866</v>
      </c>
      <c r="C51" s="14">
        <f>(113/B51*100)</f>
        <v>1.6457908534809205</v>
      </c>
      <c r="D51" s="15">
        <v>6753</v>
      </c>
      <c r="E51" s="14">
        <v>21.37321807</v>
      </c>
      <c r="F51" s="16">
        <v>0.58264413999999998</v>
      </c>
      <c r="G51" s="14">
        <v>29.21124889</v>
      </c>
      <c r="H51" s="16">
        <v>0.70831257999999997</v>
      </c>
      <c r="I51" s="14">
        <v>17.552306470000001</v>
      </c>
      <c r="J51" s="16">
        <v>0.61304334000000005</v>
      </c>
      <c r="K51" s="14">
        <v>11.082410940000001</v>
      </c>
      <c r="L51" s="16">
        <v>0.47771000000000002</v>
      </c>
      <c r="M51" s="14">
        <v>5.7773994499999999</v>
      </c>
      <c r="N51" s="16">
        <v>0.53371420000000003</v>
      </c>
      <c r="O51" s="14" t="s">
        <v>582</v>
      </c>
      <c r="P51" s="16" t="s">
        <v>582</v>
      </c>
      <c r="Q51" s="14">
        <v>10.57289686</v>
      </c>
      <c r="R51" s="16">
        <v>0.61190188999999995</v>
      </c>
      <c r="S51" s="14">
        <v>0</v>
      </c>
      <c r="T51" s="16">
        <v>0</v>
      </c>
      <c r="U51" s="14">
        <v>4.4305193200000001</v>
      </c>
      <c r="V51" s="16">
        <v>0.34435189999999999</v>
      </c>
    </row>
    <row r="52" spans="1:22" x14ac:dyDescent="0.25">
      <c r="A52" s="11" t="s">
        <v>522</v>
      </c>
      <c r="B52" s="13">
        <v>5809</v>
      </c>
      <c r="C52" s="14">
        <f>(94/B52*100)</f>
        <v>1.6181786882423825</v>
      </c>
      <c r="D52" s="15">
        <v>5715</v>
      </c>
      <c r="E52" s="14">
        <v>11.37803703</v>
      </c>
      <c r="F52" s="16">
        <v>0.5603167</v>
      </c>
      <c r="G52" s="14">
        <v>33.522170619999997</v>
      </c>
      <c r="H52" s="16">
        <v>0.78654977999999998</v>
      </c>
      <c r="I52" s="14">
        <v>27.692489930000001</v>
      </c>
      <c r="J52" s="16">
        <v>0.60482756000000004</v>
      </c>
      <c r="K52" s="14">
        <v>14.72602476</v>
      </c>
      <c r="L52" s="16">
        <v>0.59528879000000001</v>
      </c>
      <c r="M52" s="14">
        <v>9.9178382999999997</v>
      </c>
      <c r="N52" s="16">
        <v>0.63478299999999999</v>
      </c>
      <c r="O52" s="14" t="s">
        <v>582</v>
      </c>
      <c r="P52" s="16" t="s">
        <v>582</v>
      </c>
      <c r="Q52" s="14">
        <v>0</v>
      </c>
      <c r="R52" s="16">
        <v>0</v>
      </c>
      <c r="S52" s="14">
        <v>0</v>
      </c>
      <c r="T52" s="16">
        <v>0</v>
      </c>
      <c r="U52" s="14">
        <v>2.7634393500000001</v>
      </c>
      <c r="V52" s="16">
        <v>0.25977581</v>
      </c>
    </row>
    <row r="53" spans="1:22" x14ac:dyDescent="0.25">
      <c r="A53" s="11" t="s">
        <v>523</v>
      </c>
      <c r="B53" s="13">
        <v>5571</v>
      </c>
      <c r="C53" s="14">
        <f>(101/B53*100)</f>
        <v>1.8129599712798421</v>
      </c>
      <c r="D53" s="15">
        <v>5470</v>
      </c>
      <c r="E53" s="14">
        <v>9.6876640500000004</v>
      </c>
      <c r="F53" s="16">
        <v>0.40452490000000002</v>
      </c>
      <c r="G53" s="14">
        <v>23.853679249999999</v>
      </c>
      <c r="H53" s="16">
        <v>0.54533019999999999</v>
      </c>
      <c r="I53" s="14">
        <v>30.97839613</v>
      </c>
      <c r="J53" s="16">
        <v>0.70201734000000005</v>
      </c>
      <c r="K53" s="14">
        <v>23.95701876</v>
      </c>
      <c r="L53" s="16">
        <v>0.62064498000000001</v>
      </c>
      <c r="M53" s="14">
        <v>7.8590049899999999</v>
      </c>
      <c r="N53" s="16">
        <v>0.39301935999999998</v>
      </c>
      <c r="O53" s="14" t="s">
        <v>582</v>
      </c>
      <c r="P53" s="16" t="s">
        <v>582</v>
      </c>
      <c r="Q53" s="14">
        <v>0</v>
      </c>
      <c r="R53" s="16">
        <v>0</v>
      </c>
      <c r="S53" s="14">
        <v>0</v>
      </c>
      <c r="T53" s="16">
        <v>0</v>
      </c>
      <c r="U53" s="14">
        <v>3.6642368200000002</v>
      </c>
      <c r="V53" s="16">
        <v>0.26697101000000001</v>
      </c>
    </row>
    <row r="54" spans="1:22" x14ac:dyDescent="0.25">
      <c r="A54" s="11" t="s">
        <v>524</v>
      </c>
      <c r="B54" s="13">
        <v>4740</v>
      </c>
      <c r="C54" s="14">
        <f>(362/B54*100)</f>
        <v>7.6371308016877641</v>
      </c>
      <c r="D54" s="15">
        <v>4378</v>
      </c>
      <c r="E54" s="14">
        <v>9.3168661700000008</v>
      </c>
      <c r="F54" s="16">
        <v>0.50034255000000005</v>
      </c>
      <c r="G54" s="14">
        <v>22.95899945</v>
      </c>
      <c r="H54" s="16">
        <v>0.83806977999999999</v>
      </c>
      <c r="I54" s="14">
        <v>31.534137739999998</v>
      </c>
      <c r="J54" s="16">
        <v>0.78399545000000004</v>
      </c>
      <c r="K54" s="14">
        <v>21.716075050000001</v>
      </c>
      <c r="L54" s="16">
        <v>0.81908409000000004</v>
      </c>
      <c r="M54" s="14">
        <v>6.6771821500000001</v>
      </c>
      <c r="N54" s="16">
        <v>0.70462239000000004</v>
      </c>
      <c r="O54" s="14" t="s">
        <v>582</v>
      </c>
      <c r="P54" s="16" t="s">
        <v>582</v>
      </c>
      <c r="Q54" s="14">
        <v>0</v>
      </c>
      <c r="R54" s="16">
        <v>0</v>
      </c>
      <c r="S54" s="14">
        <v>0</v>
      </c>
      <c r="T54" s="16">
        <v>0</v>
      </c>
      <c r="U54" s="14">
        <v>7.7967394299999997</v>
      </c>
      <c r="V54" s="16">
        <v>0.59831782</v>
      </c>
    </row>
    <row r="55" spans="1:22" x14ac:dyDescent="0.25">
      <c r="A55" s="11" t="s">
        <v>525</v>
      </c>
      <c r="B55" s="13">
        <v>5316</v>
      </c>
      <c r="C55" s="14">
        <f>(22/B55*100)</f>
        <v>0.41384499623777277</v>
      </c>
      <c r="D55" s="15">
        <v>5294</v>
      </c>
      <c r="E55" s="14">
        <v>7.6214628600000003</v>
      </c>
      <c r="F55" s="16">
        <v>0.38822910999999999</v>
      </c>
      <c r="G55" s="14">
        <v>24.505175879999999</v>
      </c>
      <c r="H55" s="16">
        <v>0.70343855</v>
      </c>
      <c r="I55" s="14">
        <v>34.738986240000003</v>
      </c>
      <c r="J55" s="16">
        <v>0.69699626999999997</v>
      </c>
      <c r="K55" s="14">
        <v>29.22593419</v>
      </c>
      <c r="L55" s="16">
        <v>0.90557778</v>
      </c>
      <c r="M55" s="14">
        <v>0</v>
      </c>
      <c r="N55" s="16">
        <v>0</v>
      </c>
      <c r="O55" s="14" t="s">
        <v>582</v>
      </c>
      <c r="P55" s="16" t="s">
        <v>582</v>
      </c>
      <c r="Q55" s="14">
        <v>0</v>
      </c>
      <c r="R55" s="16">
        <v>0</v>
      </c>
      <c r="S55" s="14">
        <v>0.56942696000000004</v>
      </c>
      <c r="T55" s="16">
        <v>0.12398975</v>
      </c>
      <c r="U55" s="14">
        <v>3.3390138600000001</v>
      </c>
      <c r="V55" s="16">
        <v>0.35733674999999998</v>
      </c>
    </row>
    <row r="56" spans="1:22" x14ac:dyDescent="0.25">
      <c r="A56" s="11" t="s">
        <v>526</v>
      </c>
      <c r="B56" s="13">
        <v>5359</v>
      </c>
      <c r="C56" s="14">
        <f>(77/B56*100)</f>
        <v>1.4368352304534429</v>
      </c>
      <c r="D56" s="15">
        <v>5282</v>
      </c>
      <c r="E56" s="14">
        <v>5.2248738000000001</v>
      </c>
      <c r="F56" s="16">
        <v>0.31945359000000001</v>
      </c>
      <c r="G56" s="14">
        <v>28.53220546</v>
      </c>
      <c r="H56" s="16">
        <v>0.80813566999999997</v>
      </c>
      <c r="I56" s="14">
        <v>27.10237089</v>
      </c>
      <c r="J56" s="16">
        <v>0.68067633000000005</v>
      </c>
      <c r="K56" s="14">
        <v>10.40435351</v>
      </c>
      <c r="L56" s="16">
        <v>0.53089836999999995</v>
      </c>
      <c r="M56" s="14">
        <v>27.760170609999999</v>
      </c>
      <c r="N56" s="16">
        <v>0.78547328999999999</v>
      </c>
      <c r="O56" s="14" t="s">
        <v>582</v>
      </c>
      <c r="P56" s="16" t="s">
        <v>582</v>
      </c>
      <c r="Q56" s="14">
        <v>0</v>
      </c>
      <c r="R56" s="16">
        <v>0</v>
      </c>
      <c r="S56" s="14">
        <v>0</v>
      </c>
      <c r="T56" s="16">
        <v>0</v>
      </c>
      <c r="U56" s="14">
        <v>0.97602573000000004</v>
      </c>
      <c r="V56" s="16">
        <v>0.13803289999999999</v>
      </c>
    </row>
    <row r="57" spans="1:22" x14ac:dyDescent="0.25">
      <c r="A57" s="11" t="s">
        <v>527</v>
      </c>
      <c r="B57" s="13">
        <v>6513</v>
      </c>
      <c r="C57" s="14">
        <f>(0/B57*100)</f>
        <v>0</v>
      </c>
      <c r="D57" s="15">
        <v>6513</v>
      </c>
      <c r="E57" s="14">
        <v>11.592379169999999</v>
      </c>
      <c r="F57" s="16">
        <v>0.56176678000000002</v>
      </c>
      <c r="G57" s="14">
        <v>46.703747450000002</v>
      </c>
      <c r="H57" s="16">
        <v>0.93708844000000002</v>
      </c>
      <c r="I57" s="14">
        <v>21.148109170000001</v>
      </c>
      <c r="J57" s="16">
        <v>0.73936120000000005</v>
      </c>
      <c r="K57" s="14">
        <v>17.17763265</v>
      </c>
      <c r="L57" s="16">
        <v>0.67736825000000001</v>
      </c>
      <c r="M57" s="14">
        <v>0</v>
      </c>
      <c r="N57" s="16">
        <v>0</v>
      </c>
      <c r="O57" s="14" t="s">
        <v>582</v>
      </c>
      <c r="P57" s="16" t="s">
        <v>582</v>
      </c>
      <c r="Q57" s="14">
        <v>0</v>
      </c>
      <c r="R57" s="16">
        <v>0</v>
      </c>
      <c r="S57" s="14">
        <v>0.10179531999999999</v>
      </c>
      <c r="T57" s="16">
        <v>6.0447239999999999E-2</v>
      </c>
      <c r="U57" s="14">
        <v>3.27633624</v>
      </c>
      <c r="V57" s="16">
        <v>0.53817835000000003</v>
      </c>
    </row>
    <row r="58" spans="1:22" x14ac:dyDescent="0.25">
      <c r="A58" s="11" t="s">
        <v>528</v>
      </c>
      <c r="B58" s="13">
        <v>7267</v>
      </c>
      <c r="C58" s="14">
        <f>(10/B58*100)</f>
        <v>0.13760836658868861</v>
      </c>
      <c r="D58" s="15">
        <v>7257</v>
      </c>
      <c r="E58" s="14">
        <v>12.02666357</v>
      </c>
      <c r="F58" s="16">
        <v>0.48595084</v>
      </c>
      <c r="G58" s="14">
        <v>25.72660853</v>
      </c>
      <c r="H58" s="16">
        <v>0.75295153999999997</v>
      </c>
      <c r="I58" s="14">
        <v>24.927991339999998</v>
      </c>
      <c r="J58" s="16">
        <v>0.72418958</v>
      </c>
      <c r="K58" s="14">
        <v>32.749154660000002</v>
      </c>
      <c r="L58" s="16">
        <v>0.81271210000000005</v>
      </c>
      <c r="M58" s="14">
        <v>0</v>
      </c>
      <c r="N58" s="16">
        <v>0</v>
      </c>
      <c r="O58" s="14" t="s">
        <v>582</v>
      </c>
      <c r="P58" s="16" t="s">
        <v>582</v>
      </c>
      <c r="Q58" s="14">
        <v>0</v>
      </c>
      <c r="R58" s="16">
        <v>0</v>
      </c>
      <c r="S58" s="14">
        <v>0.51814983000000003</v>
      </c>
      <c r="T58" s="16">
        <v>9.59285E-2</v>
      </c>
      <c r="U58" s="14">
        <v>4.0514320799999997</v>
      </c>
      <c r="V58" s="16">
        <v>0.57357181000000002</v>
      </c>
    </row>
    <row r="59" spans="1:22" x14ac:dyDescent="0.25">
      <c r="A59" s="11" t="s">
        <v>529</v>
      </c>
      <c r="B59" s="13">
        <v>4826</v>
      </c>
      <c r="C59" s="14">
        <f>(26/B59*100)</f>
        <v>0.53874844591794446</v>
      </c>
      <c r="D59" s="15">
        <v>4800</v>
      </c>
      <c r="E59" s="14">
        <v>29.059558930000001</v>
      </c>
      <c r="F59" s="16">
        <v>0.80882315999999999</v>
      </c>
      <c r="G59" s="14">
        <v>20.355385089999999</v>
      </c>
      <c r="H59" s="16">
        <v>0.76647591999999998</v>
      </c>
      <c r="I59" s="14">
        <v>23.497062490000001</v>
      </c>
      <c r="J59" s="16">
        <v>0.85753387000000003</v>
      </c>
      <c r="K59" s="14">
        <v>23.47906966</v>
      </c>
      <c r="L59" s="16">
        <v>0.71516341999999999</v>
      </c>
      <c r="M59" s="14">
        <v>0</v>
      </c>
      <c r="N59" s="16">
        <v>0</v>
      </c>
      <c r="O59" s="14" t="s">
        <v>582</v>
      </c>
      <c r="P59" s="16" t="s">
        <v>582</v>
      </c>
      <c r="Q59" s="14">
        <v>4.0145989999999999E-2</v>
      </c>
      <c r="R59" s="16">
        <v>5.6332E-2</v>
      </c>
      <c r="S59" s="14">
        <v>0.54623423000000004</v>
      </c>
      <c r="T59" s="16">
        <v>0.10574412</v>
      </c>
      <c r="U59" s="14">
        <v>3.02254361</v>
      </c>
      <c r="V59" s="16">
        <v>0.25655253</v>
      </c>
    </row>
    <row r="60" spans="1:22" x14ac:dyDescent="0.25">
      <c r="A60" s="11" t="s">
        <v>530</v>
      </c>
      <c r="B60" s="13">
        <v>4546</v>
      </c>
      <c r="C60" s="14">
        <f>(15/B60*100)</f>
        <v>0.32996040475142985</v>
      </c>
      <c r="D60" s="15">
        <v>4531</v>
      </c>
      <c r="E60" s="14">
        <v>10.478419479999999</v>
      </c>
      <c r="F60" s="16">
        <v>0.65513535000000001</v>
      </c>
      <c r="G60" s="14">
        <v>25.575279200000001</v>
      </c>
      <c r="H60" s="16">
        <v>0.89321428000000003</v>
      </c>
      <c r="I60" s="14">
        <v>31.885905300000001</v>
      </c>
      <c r="J60" s="16">
        <v>1.02405923</v>
      </c>
      <c r="K60" s="14">
        <v>28.522054220000001</v>
      </c>
      <c r="L60" s="16">
        <v>1.0562548300000001</v>
      </c>
      <c r="M60" s="14">
        <v>0</v>
      </c>
      <c r="N60" s="16">
        <v>0</v>
      </c>
      <c r="O60" s="14" t="s">
        <v>582</v>
      </c>
      <c r="P60" s="16" t="s">
        <v>582</v>
      </c>
      <c r="Q60" s="14">
        <v>0</v>
      </c>
      <c r="R60" s="16">
        <v>0</v>
      </c>
      <c r="S60" s="14">
        <v>0.47328459000000001</v>
      </c>
      <c r="T60" s="16">
        <v>9.13688E-2</v>
      </c>
      <c r="U60" s="14">
        <v>3.06505721</v>
      </c>
      <c r="V60" s="16">
        <v>0.46850937999999998</v>
      </c>
    </row>
    <row r="61" spans="1:22" x14ac:dyDescent="0.25">
      <c r="A61" s="11" t="s">
        <v>531</v>
      </c>
      <c r="B61" s="13">
        <v>6525</v>
      </c>
      <c r="C61" s="14">
        <f>(163/B61*100)</f>
        <v>2.4980842911877397</v>
      </c>
      <c r="D61" s="15">
        <v>6362</v>
      </c>
      <c r="E61" s="14">
        <v>12.52558112</v>
      </c>
      <c r="F61" s="16">
        <v>0.54227402000000002</v>
      </c>
      <c r="G61" s="14">
        <v>28.462129090000001</v>
      </c>
      <c r="H61" s="16">
        <v>0.53329287999999997</v>
      </c>
      <c r="I61" s="14">
        <v>29.37529133</v>
      </c>
      <c r="J61" s="16">
        <v>0.67398029999999998</v>
      </c>
      <c r="K61" s="14">
        <v>22.967211970000001</v>
      </c>
      <c r="L61" s="16">
        <v>0.63610979999999995</v>
      </c>
      <c r="M61" s="14">
        <v>4.85739302</v>
      </c>
      <c r="N61" s="16">
        <v>0.40893278999999999</v>
      </c>
      <c r="O61" s="14" t="s">
        <v>582</v>
      </c>
      <c r="P61" s="16" t="s">
        <v>582</v>
      </c>
      <c r="Q61" s="14">
        <v>0</v>
      </c>
      <c r="R61" s="16">
        <v>0</v>
      </c>
      <c r="S61" s="14">
        <v>0</v>
      </c>
      <c r="T61" s="16">
        <v>0</v>
      </c>
      <c r="U61" s="14">
        <v>1.8123934799999999</v>
      </c>
      <c r="V61" s="16">
        <v>0.23657776999999999</v>
      </c>
    </row>
    <row r="62" spans="1:22" x14ac:dyDescent="0.25">
      <c r="A62" s="11" t="s">
        <v>532</v>
      </c>
      <c r="B62" s="13">
        <v>4476</v>
      </c>
      <c r="C62" s="14">
        <f>(3/B62*100)</f>
        <v>6.7024128686327081E-2</v>
      </c>
      <c r="D62" s="15">
        <v>4473</v>
      </c>
      <c r="E62" s="14">
        <v>7.36194302</v>
      </c>
      <c r="F62" s="16">
        <v>0.35971807</v>
      </c>
      <c r="G62" s="14">
        <v>39.939460750000002</v>
      </c>
      <c r="H62" s="16">
        <v>0.75794342000000003</v>
      </c>
      <c r="I62" s="14">
        <v>29.410732360000001</v>
      </c>
      <c r="J62" s="16">
        <v>0.58973001999999997</v>
      </c>
      <c r="K62" s="14">
        <v>11.053225039999999</v>
      </c>
      <c r="L62" s="16">
        <v>0.43029962999999999</v>
      </c>
      <c r="M62" s="14">
        <v>11.675766530000001</v>
      </c>
      <c r="N62" s="16">
        <v>0.40366419999999997</v>
      </c>
      <c r="O62" s="14" t="s">
        <v>582</v>
      </c>
      <c r="P62" s="16" t="s">
        <v>582</v>
      </c>
      <c r="Q62" s="14">
        <v>0</v>
      </c>
      <c r="R62" s="16">
        <v>0</v>
      </c>
      <c r="S62" s="14">
        <v>0</v>
      </c>
      <c r="T62" s="16">
        <v>0</v>
      </c>
      <c r="U62" s="14">
        <v>0.55887231000000004</v>
      </c>
      <c r="V62" s="16">
        <v>0.12200078</v>
      </c>
    </row>
    <row r="63" spans="1:22" x14ac:dyDescent="0.25">
      <c r="A63" s="11" t="s">
        <v>533</v>
      </c>
      <c r="B63" s="13">
        <v>5324</v>
      </c>
      <c r="C63" s="14">
        <f>(13/B63*100)</f>
        <v>0.24417731029301279</v>
      </c>
      <c r="D63" s="15">
        <v>5311</v>
      </c>
      <c r="E63" s="14">
        <v>11.10379958</v>
      </c>
      <c r="F63" s="16">
        <v>0.46847177000000001</v>
      </c>
      <c r="G63" s="14">
        <v>29.322784949999999</v>
      </c>
      <c r="H63" s="16">
        <v>0.72328890000000001</v>
      </c>
      <c r="I63" s="14">
        <v>29.08181094</v>
      </c>
      <c r="J63" s="16">
        <v>0.77105038000000004</v>
      </c>
      <c r="K63" s="14">
        <v>22.798321359999999</v>
      </c>
      <c r="L63" s="16">
        <v>0.64012904000000004</v>
      </c>
      <c r="M63" s="14">
        <v>0</v>
      </c>
      <c r="N63" s="16">
        <v>0</v>
      </c>
      <c r="O63" s="14" t="s">
        <v>582</v>
      </c>
      <c r="P63" s="16" t="s">
        <v>582</v>
      </c>
      <c r="Q63" s="14">
        <v>0</v>
      </c>
      <c r="R63" s="16">
        <v>0</v>
      </c>
      <c r="S63" s="14">
        <v>0.18156897</v>
      </c>
      <c r="T63" s="16">
        <v>6.5128229999999995E-2</v>
      </c>
      <c r="U63" s="14">
        <v>7.5117142000000001</v>
      </c>
      <c r="V63" s="16">
        <v>0.37264599999999998</v>
      </c>
    </row>
    <row r="64" spans="1:22" x14ac:dyDescent="0.25">
      <c r="A64" s="11" t="s">
        <v>534</v>
      </c>
      <c r="B64" s="13">
        <v>3634</v>
      </c>
      <c r="C64" s="14">
        <f>(3/B64*100)</f>
        <v>8.2553659878921298E-2</v>
      </c>
      <c r="D64" s="15">
        <v>3631</v>
      </c>
      <c r="E64" s="14">
        <v>7.9394401400000003</v>
      </c>
      <c r="F64" s="16">
        <v>0.51945386999999998</v>
      </c>
      <c r="G64" s="14">
        <v>26.621737469999999</v>
      </c>
      <c r="H64" s="16">
        <v>0.73197860999999997</v>
      </c>
      <c r="I64" s="14">
        <v>36.472767410000003</v>
      </c>
      <c r="J64" s="16">
        <v>0.79328368999999999</v>
      </c>
      <c r="K64" s="14">
        <v>25.228500690000001</v>
      </c>
      <c r="L64" s="16">
        <v>0.69568468999999999</v>
      </c>
      <c r="M64" s="14">
        <v>0</v>
      </c>
      <c r="N64" s="16">
        <v>0</v>
      </c>
      <c r="O64" s="14" t="s">
        <v>582</v>
      </c>
      <c r="P64" s="16" t="s">
        <v>582</v>
      </c>
      <c r="Q64" s="14">
        <v>0</v>
      </c>
      <c r="R64" s="16">
        <v>0</v>
      </c>
      <c r="S64" s="14">
        <v>2.8967469999999999E-2</v>
      </c>
      <c r="T64" s="16">
        <v>2.9131529999999999E-2</v>
      </c>
      <c r="U64" s="14">
        <v>3.7085868199999998</v>
      </c>
      <c r="V64" s="16">
        <v>0.30249925999999999</v>
      </c>
    </row>
    <row r="65" spans="1:22" x14ac:dyDescent="0.25">
      <c r="A65" s="11" t="s">
        <v>535</v>
      </c>
      <c r="B65" s="13">
        <v>5325</v>
      </c>
      <c r="C65" s="14">
        <f>(14/B65*100)</f>
        <v>0.26291079812206569</v>
      </c>
      <c r="D65" s="15">
        <v>5311</v>
      </c>
      <c r="E65" s="14">
        <v>12.029272669999999</v>
      </c>
      <c r="F65" s="16">
        <v>0.50757984</v>
      </c>
      <c r="G65" s="14">
        <v>35.269763930000003</v>
      </c>
      <c r="H65" s="16">
        <v>0.82880726000000005</v>
      </c>
      <c r="I65" s="14">
        <v>29.169019380000002</v>
      </c>
      <c r="J65" s="16">
        <v>0.69060957999999995</v>
      </c>
      <c r="K65" s="14">
        <v>20.031785030000002</v>
      </c>
      <c r="L65" s="16">
        <v>0.77438876000000001</v>
      </c>
      <c r="M65" s="14">
        <v>0</v>
      </c>
      <c r="N65" s="16">
        <v>0</v>
      </c>
      <c r="O65" s="14" t="s">
        <v>582</v>
      </c>
      <c r="P65" s="16" t="s">
        <v>582</v>
      </c>
      <c r="Q65" s="14">
        <v>0.25448688000000003</v>
      </c>
      <c r="R65" s="16">
        <v>7.7984579999999998E-2</v>
      </c>
      <c r="S65" s="14">
        <v>0</v>
      </c>
      <c r="T65" s="16">
        <v>0</v>
      </c>
      <c r="U65" s="14">
        <v>3.2456721100000001</v>
      </c>
      <c r="V65" s="16">
        <v>0.29646086999999999</v>
      </c>
    </row>
    <row r="66" spans="1:22" x14ac:dyDescent="0.25">
      <c r="A66" s="11" t="s">
        <v>536</v>
      </c>
      <c r="B66" s="13">
        <v>5665</v>
      </c>
      <c r="C66" s="14">
        <f>(85/B66*100)</f>
        <v>1.5004413062665489</v>
      </c>
      <c r="D66" s="15">
        <v>5580</v>
      </c>
      <c r="E66" s="14">
        <v>13.53976537</v>
      </c>
      <c r="F66" s="16">
        <v>0.48988231999999998</v>
      </c>
      <c r="G66" s="14">
        <v>32.9789192</v>
      </c>
      <c r="H66" s="16">
        <v>0.79364157000000002</v>
      </c>
      <c r="I66" s="14">
        <v>22.36908721</v>
      </c>
      <c r="J66" s="16">
        <v>0.54065023000000001</v>
      </c>
      <c r="K66" s="14">
        <v>12.653177100000001</v>
      </c>
      <c r="L66" s="16">
        <v>0.42620987999999999</v>
      </c>
      <c r="M66" s="14">
        <v>11.141039129999999</v>
      </c>
      <c r="N66" s="16">
        <v>0.36771271</v>
      </c>
      <c r="O66" s="14" t="s">
        <v>582</v>
      </c>
      <c r="P66" s="16" t="s">
        <v>582</v>
      </c>
      <c r="Q66" s="14">
        <v>0</v>
      </c>
      <c r="R66" s="16">
        <v>0</v>
      </c>
      <c r="S66" s="14">
        <v>0</v>
      </c>
      <c r="T66" s="16">
        <v>0</v>
      </c>
      <c r="U66" s="14">
        <v>7.3180119899999996</v>
      </c>
      <c r="V66" s="16">
        <v>0.32894980000000001</v>
      </c>
    </row>
    <row r="67" spans="1:22" x14ac:dyDescent="0.25">
      <c r="A67" s="11" t="s">
        <v>537</v>
      </c>
      <c r="B67" s="13">
        <v>6971</v>
      </c>
      <c r="C67" s="14">
        <f>(648/B67*100)</f>
        <v>9.2956534213168833</v>
      </c>
      <c r="D67" s="15">
        <v>6323</v>
      </c>
      <c r="E67" s="14">
        <v>12.905751889999999</v>
      </c>
      <c r="F67" s="16">
        <v>0.47785590999999999</v>
      </c>
      <c r="G67" s="14">
        <v>36.728625059999999</v>
      </c>
      <c r="H67" s="16">
        <v>0.70412070999999998</v>
      </c>
      <c r="I67" s="14">
        <v>28.572578530000001</v>
      </c>
      <c r="J67" s="16">
        <v>0.61883498000000003</v>
      </c>
      <c r="K67" s="14">
        <v>13.960663329999999</v>
      </c>
      <c r="L67" s="16">
        <v>0.57047994000000002</v>
      </c>
      <c r="M67" s="14">
        <v>5.4934448600000003</v>
      </c>
      <c r="N67" s="16">
        <v>0.45555759000000001</v>
      </c>
      <c r="O67" s="14" t="s">
        <v>582</v>
      </c>
      <c r="P67" s="16" t="s">
        <v>582</v>
      </c>
      <c r="Q67" s="14">
        <v>0</v>
      </c>
      <c r="R67" s="16">
        <v>0</v>
      </c>
      <c r="S67" s="14">
        <v>0</v>
      </c>
      <c r="T67" s="16">
        <v>0</v>
      </c>
      <c r="U67" s="14">
        <v>2.3389363300000001</v>
      </c>
      <c r="V67" s="16">
        <v>0.20911482000000001</v>
      </c>
    </row>
    <row r="68" spans="1:22" x14ac:dyDescent="0.25">
      <c r="A68" s="11" t="s">
        <v>538</v>
      </c>
      <c r="B68" s="13">
        <v>12083</v>
      </c>
      <c r="C68" s="14">
        <f>(31/B68*100)</f>
        <v>0.2565588016221137</v>
      </c>
      <c r="D68" s="15">
        <v>12052</v>
      </c>
      <c r="E68" s="14">
        <v>7.8958498700000002</v>
      </c>
      <c r="F68" s="16">
        <v>0.23192942</v>
      </c>
      <c r="G68" s="14">
        <v>23.676941759999998</v>
      </c>
      <c r="H68" s="16">
        <v>0.37623943999999998</v>
      </c>
      <c r="I68" s="14">
        <v>27.911415770000001</v>
      </c>
      <c r="J68" s="16">
        <v>0.41042800000000002</v>
      </c>
      <c r="K68" s="14">
        <v>20.236957719999999</v>
      </c>
      <c r="L68" s="16">
        <v>0.36436201000000001</v>
      </c>
      <c r="M68" s="14">
        <v>14.94500749</v>
      </c>
      <c r="N68" s="16">
        <v>0.29639408</v>
      </c>
      <c r="O68" s="14" t="s">
        <v>582</v>
      </c>
      <c r="P68" s="16" t="s">
        <v>582</v>
      </c>
      <c r="Q68" s="14">
        <v>0</v>
      </c>
      <c r="R68" s="16">
        <v>0</v>
      </c>
      <c r="S68" s="14">
        <v>0</v>
      </c>
      <c r="T68" s="16">
        <v>0</v>
      </c>
      <c r="U68" s="14">
        <v>5.3338273799999998</v>
      </c>
      <c r="V68" s="16">
        <v>0.20710766999999999</v>
      </c>
    </row>
    <row r="69" spans="1:22" x14ac:dyDescent="0.25">
      <c r="A69" s="11" t="s">
        <v>539</v>
      </c>
      <c r="B69" s="13">
        <v>4876</v>
      </c>
      <c r="C69" s="14">
        <f>(0/B69*100)</f>
        <v>0</v>
      </c>
      <c r="D69" s="15">
        <v>4876</v>
      </c>
      <c r="E69" s="14">
        <v>36.360265409999997</v>
      </c>
      <c r="F69" s="16">
        <v>0.88279633000000002</v>
      </c>
      <c r="G69" s="14">
        <v>39.288307230000001</v>
      </c>
      <c r="H69" s="16">
        <v>0.88825644000000004</v>
      </c>
      <c r="I69" s="14">
        <v>14.07459989</v>
      </c>
      <c r="J69" s="16">
        <v>0.71684884999999998</v>
      </c>
      <c r="K69" s="14">
        <v>9.7559794400000008</v>
      </c>
      <c r="L69" s="16">
        <v>0.51334546000000003</v>
      </c>
      <c r="M69" s="14">
        <v>0</v>
      </c>
      <c r="N69" s="16">
        <v>0</v>
      </c>
      <c r="O69" s="14" t="s">
        <v>582</v>
      </c>
      <c r="P69" s="16" t="s">
        <v>582</v>
      </c>
      <c r="Q69" s="14">
        <v>0</v>
      </c>
      <c r="R69" s="16">
        <v>0</v>
      </c>
      <c r="S69" s="14">
        <v>0</v>
      </c>
      <c r="T69" s="16">
        <v>0</v>
      </c>
      <c r="U69" s="14">
        <v>0.52084803000000002</v>
      </c>
      <c r="V69" s="16">
        <v>0.12698708</v>
      </c>
    </row>
    <row r="70" spans="1:22" x14ac:dyDescent="0.25">
      <c r="A70" s="11" t="s">
        <v>540</v>
      </c>
      <c r="B70" s="13">
        <v>6036</v>
      </c>
      <c r="C70" s="14">
        <f>(223/B70*100)</f>
        <v>3.6944996686547382</v>
      </c>
      <c r="D70" s="15">
        <v>5813</v>
      </c>
      <c r="E70" s="14">
        <v>10.232498359999999</v>
      </c>
      <c r="F70" s="16">
        <v>0.55100247000000002</v>
      </c>
      <c r="G70" s="14">
        <v>30.273907959999999</v>
      </c>
      <c r="H70" s="16">
        <v>0.71593395999999998</v>
      </c>
      <c r="I70" s="14">
        <v>31.628200039999999</v>
      </c>
      <c r="J70" s="16">
        <v>0.64237065000000004</v>
      </c>
      <c r="K70" s="14">
        <v>19.632805560000001</v>
      </c>
      <c r="L70" s="16">
        <v>0.99229825999999999</v>
      </c>
      <c r="M70" s="14">
        <v>4.3266809899999998</v>
      </c>
      <c r="N70" s="16">
        <v>0.28253083000000001</v>
      </c>
      <c r="O70" s="14" t="s">
        <v>582</v>
      </c>
      <c r="P70" s="16" t="s">
        <v>582</v>
      </c>
      <c r="Q70" s="14">
        <v>0</v>
      </c>
      <c r="R70" s="16">
        <v>0</v>
      </c>
      <c r="S70" s="14">
        <v>0</v>
      </c>
      <c r="T70" s="16">
        <v>0</v>
      </c>
      <c r="U70" s="14">
        <v>3.90590708</v>
      </c>
      <c r="V70" s="16">
        <v>0.35169644999999999</v>
      </c>
    </row>
    <row r="71" spans="1:22" x14ac:dyDescent="0.25">
      <c r="A71" s="11" t="s">
        <v>541</v>
      </c>
      <c r="B71" s="13">
        <v>6115</v>
      </c>
      <c r="C71" s="14">
        <f>(29/B71*100)</f>
        <v>0.47424366312346689</v>
      </c>
      <c r="D71" s="15">
        <v>6086</v>
      </c>
      <c r="E71" s="14">
        <v>5.3527514099999998</v>
      </c>
      <c r="F71" s="16">
        <v>0.31947790999999998</v>
      </c>
      <c r="G71" s="14">
        <v>24.54080033</v>
      </c>
      <c r="H71" s="16">
        <v>0.53466184000000005</v>
      </c>
      <c r="I71" s="14">
        <v>37.178077629999997</v>
      </c>
      <c r="J71" s="16">
        <v>0.69192445999999996</v>
      </c>
      <c r="K71" s="14">
        <v>26.944737549999999</v>
      </c>
      <c r="L71" s="16">
        <v>0.60225726999999996</v>
      </c>
      <c r="M71" s="14">
        <v>5.6789913099999998</v>
      </c>
      <c r="N71" s="16">
        <v>0.27713690000000002</v>
      </c>
      <c r="O71" s="14" t="s">
        <v>582</v>
      </c>
      <c r="P71" s="16" t="s">
        <v>582</v>
      </c>
      <c r="Q71" s="14">
        <v>0</v>
      </c>
      <c r="R71" s="16">
        <v>0</v>
      </c>
      <c r="S71" s="14">
        <v>0</v>
      </c>
      <c r="T71" s="16">
        <v>0</v>
      </c>
      <c r="U71" s="14">
        <v>0.30464176999999998</v>
      </c>
      <c r="V71" s="16">
        <v>6.4295809999999995E-2</v>
      </c>
    </row>
    <row r="72" spans="1:22" x14ac:dyDescent="0.25">
      <c r="A72" s="11" t="s">
        <v>542</v>
      </c>
      <c r="B72" s="13">
        <v>7708</v>
      </c>
      <c r="C72" s="14">
        <f>(5/B72*100)</f>
        <v>6.4867669953295279E-2</v>
      </c>
      <c r="D72" s="15">
        <v>7703</v>
      </c>
      <c r="E72" s="14">
        <v>8.3950951200000006</v>
      </c>
      <c r="F72" s="16">
        <v>0.33878362000000001</v>
      </c>
      <c r="G72" s="14">
        <v>32.396189040000003</v>
      </c>
      <c r="H72" s="16">
        <v>0.78106118000000002</v>
      </c>
      <c r="I72" s="14">
        <v>32.10433965</v>
      </c>
      <c r="J72" s="16">
        <v>0.64592906000000005</v>
      </c>
      <c r="K72" s="14">
        <v>18.683979579999999</v>
      </c>
      <c r="L72" s="16">
        <v>0.64194280000000004</v>
      </c>
      <c r="M72" s="14">
        <v>8.2003239800000003</v>
      </c>
      <c r="N72" s="16">
        <v>0.96499683000000003</v>
      </c>
      <c r="O72" s="14" t="s">
        <v>582</v>
      </c>
      <c r="P72" s="16" t="s">
        <v>582</v>
      </c>
      <c r="Q72" s="14">
        <v>0</v>
      </c>
      <c r="R72" s="16">
        <v>0</v>
      </c>
      <c r="S72" s="14">
        <v>0</v>
      </c>
      <c r="T72" s="16">
        <v>0</v>
      </c>
      <c r="U72" s="14">
        <v>0.22007262</v>
      </c>
      <c r="V72" s="16">
        <v>5.8794430000000002E-2</v>
      </c>
    </row>
    <row r="73" spans="1:22" x14ac:dyDescent="0.25">
      <c r="A73" s="11" t="s">
        <v>543</v>
      </c>
      <c r="B73" s="13">
        <v>8249</v>
      </c>
      <c r="C73" s="14">
        <f>(182/B73*100)</f>
        <v>2.2063280397623957</v>
      </c>
      <c r="D73" s="15">
        <v>8067</v>
      </c>
      <c r="E73" s="14">
        <v>4.95830064</v>
      </c>
      <c r="F73" s="16">
        <v>0.30967927000000001</v>
      </c>
      <c r="G73" s="14">
        <v>30.757837819999999</v>
      </c>
      <c r="H73" s="16">
        <v>0.80655140999999997</v>
      </c>
      <c r="I73" s="14">
        <v>29.025303619999999</v>
      </c>
      <c r="J73" s="16">
        <v>0.67968306999999994</v>
      </c>
      <c r="K73" s="14">
        <v>22.812916659999999</v>
      </c>
      <c r="L73" s="16">
        <v>0.62830151999999995</v>
      </c>
      <c r="M73" s="14">
        <v>11.494677640000001</v>
      </c>
      <c r="N73" s="16">
        <v>0.72260310999999999</v>
      </c>
      <c r="O73" s="14" t="s">
        <v>582</v>
      </c>
      <c r="P73" s="16" t="s">
        <v>582</v>
      </c>
      <c r="Q73" s="14">
        <v>0</v>
      </c>
      <c r="R73" s="16">
        <v>0</v>
      </c>
      <c r="S73" s="14">
        <v>0</v>
      </c>
      <c r="T73" s="16">
        <v>0</v>
      </c>
      <c r="U73" s="14">
        <v>0.95096362000000001</v>
      </c>
      <c r="V73" s="16">
        <v>0.23009905</v>
      </c>
    </row>
    <row r="74" spans="1:22" x14ac:dyDescent="0.25">
      <c r="A74" s="11" t="s">
        <v>544</v>
      </c>
      <c r="B74" s="13">
        <v>4692</v>
      </c>
      <c r="C74" s="14">
        <f>(82/B74*100)</f>
        <v>1.7476555839727195</v>
      </c>
      <c r="D74" s="15">
        <v>4610</v>
      </c>
      <c r="E74" s="14">
        <v>9.8502780199999993</v>
      </c>
      <c r="F74" s="16">
        <v>0.51235779999999997</v>
      </c>
      <c r="G74" s="14">
        <v>29.475779429999999</v>
      </c>
      <c r="H74" s="16">
        <v>0.70416330000000005</v>
      </c>
      <c r="I74" s="14">
        <v>30.43777828</v>
      </c>
      <c r="J74" s="16">
        <v>0.69898331999999996</v>
      </c>
      <c r="K74" s="14">
        <v>22.48026943</v>
      </c>
      <c r="L74" s="16">
        <v>0.74447233999999995</v>
      </c>
      <c r="M74" s="14">
        <v>0</v>
      </c>
      <c r="N74" s="16">
        <v>0</v>
      </c>
      <c r="O74" s="14" t="s">
        <v>582</v>
      </c>
      <c r="P74" s="16" t="s">
        <v>582</v>
      </c>
      <c r="Q74" s="14">
        <v>0</v>
      </c>
      <c r="R74" s="16">
        <v>0</v>
      </c>
      <c r="S74" s="14">
        <v>0.18047574</v>
      </c>
      <c r="T74" s="16">
        <v>7.6115249999999995E-2</v>
      </c>
      <c r="U74" s="14">
        <v>7.5754191000000004</v>
      </c>
      <c r="V74" s="16">
        <v>0.46897990000000001</v>
      </c>
    </row>
    <row r="75" spans="1:22" x14ac:dyDescent="0.25">
      <c r="A75" s="11" t="s">
        <v>545</v>
      </c>
      <c r="B75" s="13">
        <v>5375</v>
      </c>
      <c r="C75" s="14">
        <f>(272/B75*100)</f>
        <v>5.0604651162790697</v>
      </c>
      <c r="D75" s="15">
        <v>5103</v>
      </c>
      <c r="E75" s="14">
        <v>7.4548589200000004</v>
      </c>
      <c r="F75" s="16">
        <v>0.42023055999999998</v>
      </c>
      <c r="G75" s="14">
        <v>27.03638612</v>
      </c>
      <c r="H75" s="16">
        <v>0.65845584999999995</v>
      </c>
      <c r="I75" s="14">
        <v>27.46615139</v>
      </c>
      <c r="J75" s="16">
        <v>0.72617507000000003</v>
      </c>
      <c r="K75" s="14">
        <v>23.750506860000002</v>
      </c>
      <c r="L75" s="16">
        <v>0.72518470000000002</v>
      </c>
      <c r="M75" s="14">
        <v>8.3183088600000001</v>
      </c>
      <c r="N75" s="16">
        <v>0.73005259</v>
      </c>
      <c r="O75" s="14" t="s">
        <v>582</v>
      </c>
      <c r="P75" s="16" t="s">
        <v>582</v>
      </c>
      <c r="Q75" s="14">
        <v>0</v>
      </c>
      <c r="R75" s="16">
        <v>0</v>
      </c>
      <c r="S75" s="14">
        <v>0</v>
      </c>
      <c r="T75" s="16">
        <v>0</v>
      </c>
      <c r="U75" s="14">
        <v>5.9737878599999998</v>
      </c>
      <c r="V75" s="16">
        <v>0.43210085999999998</v>
      </c>
    </row>
    <row r="76" spans="1:22" x14ac:dyDescent="0.25">
      <c r="A76" s="11" t="s">
        <v>546</v>
      </c>
      <c r="B76" s="13">
        <v>14167</v>
      </c>
      <c r="C76" s="14">
        <f>(234/B76*100)</f>
        <v>1.6517258417449003</v>
      </c>
      <c r="D76" s="15">
        <v>13933</v>
      </c>
      <c r="E76" s="14">
        <v>7.3793064299999998</v>
      </c>
      <c r="F76" s="16">
        <v>0.27471075</v>
      </c>
      <c r="G76" s="14">
        <v>22.380955400000001</v>
      </c>
      <c r="H76" s="16">
        <v>0.45315357000000001</v>
      </c>
      <c r="I76" s="14">
        <v>30.055536020000002</v>
      </c>
      <c r="J76" s="16">
        <v>0.51387563000000003</v>
      </c>
      <c r="K76" s="14">
        <v>25.340094919999999</v>
      </c>
      <c r="L76" s="16">
        <v>0.54110893000000004</v>
      </c>
      <c r="M76" s="14">
        <v>12.05795764</v>
      </c>
      <c r="N76" s="16">
        <v>0.48523090000000002</v>
      </c>
      <c r="O76" s="14" t="s">
        <v>582</v>
      </c>
      <c r="P76" s="16" t="s">
        <v>582</v>
      </c>
      <c r="Q76" s="14">
        <v>0</v>
      </c>
      <c r="R76" s="16">
        <v>0</v>
      </c>
      <c r="S76" s="14">
        <v>0</v>
      </c>
      <c r="T76" s="16">
        <v>0</v>
      </c>
      <c r="U76" s="14">
        <v>2.78614959</v>
      </c>
      <c r="V76" s="16">
        <v>0.23466081</v>
      </c>
    </row>
    <row r="77" spans="1:22" x14ac:dyDescent="0.25">
      <c r="A77" s="11" t="s">
        <v>547</v>
      </c>
      <c r="B77" s="13">
        <v>6062</v>
      </c>
      <c r="C77" s="14">
        <f>(248/B77*100)</f>
        <v>4.0910590564170244</v>
      </c>
      <c r="D77" s="15">
        <v>5814</v>
      </c>
      <c r="E77" s="14">
        <v>11.45783518</v>
      </c>
      <c r="F77" s="16">
        <v>0.42968339999999999</v>
      </c>
      <c r="G77" s="14">
        <v>35.174424790000003</v>
      </c>
      <c r="H77" s="16">
        <v>0.66555991999999997</v>
      </c>
      <c r="I77" s="14">
        <v>21.87619943</v>
      </c>
      <c r="J77" s="16">
        <v>0.56346397000000004</v>
      </c>
      <c r="K77" s="14">
        <v>9.0793368399999999</v>
      </c>
      <c r="L77" s="16">
        <v>0.41742856</v>
      </c>
      <c r="M77" s="14">
        <v>11.61532628</v>
      </c>
      <c r="N77" s="16">
        <v>0.60412162000000003</v>
      </c>
      <c r="O77" s="14" t="s">
        <v>582</v>
      </c>
      <c r="P77" s="16" t="s">
        <v>582</v>
      </c>
      <c r="Q77" s="14">
        <v>0</v>
      </c>
      <c r="R77" s="16">
        <v>0</v>
      </c>
      <c r="S77" s="14">
        <v>0</v>
      </c>
      <c r="T77" s="16">
        <v>0</v>
      </c>
      <c r="U77" s="14">
        <v>10.796877479999999</v>
      </c>
      <c r="V77" s="16">
        <v>0.49732082999999999</v>
      </c>
    </row>
    <row r="78" spans="1:22" x14ac:dyDescent="0.25">
      <c r="A78" s="11" t="s">
        <v>548</v>
      </c>
      <c r="B78" s="13">
        <v>5826</v>
      </c>
      <c r="C78" s="14">
        <f>(0/B78*100)</f>
        <v>0</v>
      </c>
      <c r="D78" s="15">
        <v>5826</v>
      </c>
      <c r="E78" s="14">
        <v>10.96259521</v>
      </c>
      <c r="F78" s="16">
        <v>0.53426037000000004</v>
      </c>
      <c r="G78" s="14">
        <v>47.262216610000003</v>
      </c>
      <c r="H78" s="16">
        <v>0.97590213000000003</v>
      </c>
      <c r="I78" s="14">
        <v>29.00879977</v>
      </c>
      <c r="J78" s="16">
        <v>0.84430799000000001</v>
      </c>
      <c r="K78" s="14">
        <v>12.281452850000001</v>
      </c>
      <c r="L78" s="16">
        <v>0.49193292</v>
      </c>
      <c r="M78" s="14">
        <v>0</v>
      </c>
      <c r="N78" s="16">
        <v>0</v>
      </c>
      <c r="O78" s="14" t="s">
        <v>582</v>
      </c>
      <c r="P78" s="16" t="s">
        <v>582</v>
      </c>
      <c r="Q78" s="14">
        <v>4.9185230000000003E-2</v>
      </c>
      <c r="R78" s="16">
        <v>4.875024E-2</v>
      </c>
      <c r="S78" s="14">
        <v>4.132139E-2</v>
      </c>
      <c r="T78" s="16">
        <v>2.451824E-2</v>
      </c>
      <c r="U78" s="14">
        <v>0.39442893000000001</v>
      </c>
      <c r="V78" s="16">
        <v>7.9614599999999994E-2</v>
      </c>
    </row>
    <row r="79" spans="1:22" ht="24.95" customHeight="1" x14ac:dyDescent="0.25">
      <c r="A79" s="11" t="s">
        <v>549</v>
      </c>
      <c r="B79" s="13">
        <v>1657</v>
      </c>
      <c r="C79" s="14">
        <f>(41/B79*100)</f>
        <v>2.4743512371756187</v>
      </c>
      <c r="D79" s="15">
        <v>1616</v>
      </c>
      <c r="E79" s="14">
        <v>13.97536661</v>
      </c>
      <c r="F79" s="16">
        <v>1.4312925400000001</v>
      </c>
      <c r="G79" s="14">
        <v>36.268502460000001</v>
      </c>
      <c r="H79" s="16">
        <v>1.42858116</v>
      </c>
      <c r="I79" s="14">
        <v>30.735659800000001</v>
      </c>
      <c r="J79" s="16">
        <v>1.3644171300000001</v>
      </c>
      <c r="K79" s="14">
        <v>16.385514629999999</v>
      </c>
      <c r="L79" s="16">
        <v>1.0703950099999999</v>
      </c>
      <c r="M79" s="14">
        <v>0</v>
      </c>
      <c r="N79" s="16">
        <v>0</v>
      </c>
      <c r="O79" s="14" t="s">
        <v>582</v>
      </c>
      <c r="P79" s="16" t="s">
        <v>582</v>
      </c>
      <c r="Q79" s="14">
        <v>0</v>
      </c>
      <c r="R79" s="16">
        <v>0</v>
      </c>
      <c r="S79" s="14">
        <v>0</v>
      </c>
      <c r="T79" s="16">
        <v>0</v>
      </c>
      <c r="U79" s="14">
        <v>2.6349564999999999</v>
      </c>
      <c r="V79" s="16">
        <v>0.43498457000000001</v>
      </c>
    </row>
    <row r="80" spans="1:22" x14ac:dyDescent="0.25">
      <c r="A80" s="11" t="s">
        <v>550</v>
      </c>
      <c r="B80" s="13">
        <v>7841</v>
      </c>
      <c r="C80" s="14">
        <f>(0/B80*100)</f>
        <v>0</v>
      </c>
      <c r="D80" s="15">
        <v>7841</v>
      </c>
      <c r="E80" s="14">
        <v>6.9448273800000004</v>
      </c>
      <c r="F80" s="16">
        <v>0.42390541999999998</v>
      </c>
      <c r="G80" s="14">
        <v>16.572425769999999</v>
      </c>
      <c r="H80" s="16">
        <v>0.66526145000000003</v>
      </c>
      <c r="I80" s="14">
        <v>37.37584966</v>
      </c>
      <c r="J80" s="16">
        <v>0.85990622999999999</v>
      </c>
      <c r="K80" s="14">
        <v>38.946466639999997</v>
      </c>
      <c r="L80" s="16">
        <v>1.1169500000000001</v>
      </c>
      <c r="M80" s="14">
        <v>0</v>
      </c>
      <c r="N80" s="16">
        <v>0</v>
      </c>
      <c r="O80" s="14" t="s">
        <v>582</v>
      </c>
      <c r="P80" s="16" t="s">
        <v>582</v>
      </c>
      <c r="Q80" s="14">
        <v>0</v>
      </c>
      <c r="R80" s="16">
        <v>0</v>
      </c>
      <c r="S80" s="14">
        <v>0</v>
      </c>
      <c r="T80" s="16">
        <v>0</v>
      </c>
      <c r="U80" s="14">
        <v>0.16043054000000001</v>
      </c>
      <c r="V80" s="16">
        <v>5.9527499999999997E-2</v>
      </c>
    </row>
    <row r="81" spans="1:22" x14ac:dyDescent="0.25">
      <c r="A81" s="19" t="s">
        <v>551</v>
      </c>
      <c r="B81" s="13">
        <v>8861</v>
      </c>
      <c r="C81" s="14">
        <f>(82/B81*100)</f>
        <v>0.92540345333483809</v>
      </c>
      <c r="D81" s="15">
        <v>8779</v>
      </c>
      <c r="E81" s="14">
        <v>2.8051712800000002</v>
      </c>
      <c r="F81" s="16">
        <v>0.22055744999999999</v>
      </c>
      <c r="G81" s="14">
        <v>19.702684999999999</v>
      </c>
      <c r="H81" s="16">
        <v>0.67291765999999997</v>
      </c>
      <c r="I81" s="14">
        <v>35.788896090000001</v>
      </c>
      <c r="J81" s="16">
        <v>0.67782511999999995</v>
      </c>
      <c r="K81" s="14">
        <v>30.65764025</v>
      </c>
      <c r="L81" s="16">
        <v>0.77367448999999999</v>
      </c>
      <c r="M81" s="14">
        <v>10.527882139999999</v>
      </c>
      <c r="N81" s="16">
        <v>0.71885993999999998</v>
      </c>
      <c r="O81" s="14" t="s">
        <v>582</v>
      </c>
      <c r="P81" s="16" t="s">
        <v>582</v>
      </c>
      <c r="Q81" s="14">
        <v>0</v>
      </c>
      <c r="R81" s="16">
        <v>0</v>
      </c>
      <c r="S81" s="14">
        <v>0</v>
      </c>
      <c r="T81" s="16">
        <v>0</v>
      </c>
      <c r="U81" s="14">
        <v>0.51772523999999998</v>
      </c>
      <c r="V81" s="16">
        <v>9.5848539999999996E-2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(647/B7*100)</f>
        <v>4.4528561596696488</v>
      </c>
      <c r="D7" s="15">
        <v>13883</v>
      </c>
      <c r="E7" s="14">
        <v>5.4117722800000001</v>
      </c>
      <c r="F7" s="16">
        <v>0.25652861999999998</v>
      </c>
      <c r="G7" s="14">
        <v>23.423305419999998</v>
      </c>
      <c r="H7" s="16">
        <v>0.50847374999999995</v>
      </c>
      <c r="I7" s="14">
        <v>32.551761249999998</v>
      </c>
      <c r="J7" s="16">
        <v>0.53245679000000001</v>
      </c>
      <c r="K7" s="14">
        <v>21.146367869999999</v>
      </c>
      <c r="L7" s="16">
        <v>0.51670565999999996</v>
      </c>
      <c r="M7" s="14">
        <v>14.786881920000001</v>
      </c>
      <c r="N7" s="16">
        <v>0.50053307999999996</v>
      </c>
      <c r="O7" s="14" t="s">
        <v>582</v>
      </c>
      <c r="P7" s="16" t="s">
        <v>582</v>
      </c>
      <c r="Q7" s="14">
        <v>0</v>
      </c>
      <c r="R7" s="16">
        <v>0</v>
      </c>
      <c r="S7" s="14">
        <v>0</v>
      </c>
      <c r="T7" s="16">
        <v>0</v>
      </c>
      <c r="U7" s="14">
        <v>2.6799112799999998</v>
      </c>
      <c r="V7" s="16">
        <v>0.19577496</v>
      </c>
    </row>
    <row r="8" spans="1:22" x14ac:dyDescent="0.25">
      <c r="A8" s="11" t="s">
        <v>478</v>
      </c>
      <c r="B8" s="13">
        <v>7007</v>
      </c>
      <c r="C8" s="14">
        <f>(99/B8*100)</f>
        <v>1.4128728414442702</v>
      </c>
      <c r="D8" s="15">
        <v>6908</v>
      </c>
      <c r="E8" s="14">
        <v>9.3861828799999998</v>
      </c>
      <c r="F8" s="16">
        <v>0.44674049999999998</v>
      </c>
      <c r="G8" s="14">
        <v>21.152431180000001</v>
      </c>
      <c r="H8" s="16">
        <v>0.70125833999999998</v>
      </c>
      <c r="I8" s="14">
        <v>26.017760299999999</v>
      </c>
      <c r="J8" s="16">
        <v>0.63074366000000004</v>
      </c>
      <c r="K8" s="14">
        <v>22.485052329999998</v>
      </c>
      <c r="L8" s="16">
        <v>0.76941793000000003</v>
      </c>
      <c r="M8" s="14">
        <v>16.957013580000002</v>
      </c>
      <c r="N8" s="16">
        <v>0.87729168999999996</v>
      </c>
      <c r="O8" s="14" t="s">
        <v>582</v>
      </c>
      <c r="P8" s="16" t="s">
        <v>582</v>
      </c>
      <c r="Q8" s="14">
        <v>0.47775800000000002</v>
      </c>
      <c r="R8" s="16">
        <v>0.11756671</v>
      </c>
      <c r="S8" s="14">
        <v>0</v>
      </c>
      <c r="T8" s="16">
        <v>0</v>
      </c>
      <c r="U8" s="14">
        <v>3.5238017300000002</v>
      </c>
      <c r="V8" s="16">
        <v>0.27227687</v>
      </c>
    </row>
    <row r="9" spans="1:22" x14ac:dyDescent="0.25">
      <c r="A9" s="11" t="s">
        <v>479</v>
      </c>
      <c r="B9" s="13">
        <v>9651</v>
      </c>
      <c r="C9" s="14">
        <f>(557/B9*100)</f>
        <v>5.7714226505025383</v>
      </c>
      <c r="D9" s="15">
        <v>9094</v>
      </c>
      <c r="E9" s="14">
        <v>16.02477317</v>
      </c>
      <c r="F9" s="16">
        <v>0.45595390000000002</v>
      </c>
      <c r="G9" s="14">
        <v>35.172520300000002</v>
      </c>
      <c r="H9" s="16">
        <v>0.55214545999999998</v>
      </c>
      <c r="I9" s="14">
        <v>24.91007381</v>
      </c>
      <c r="J9" s="16">
        <v>0.53912548999999999</v>
      </c>
      <c r="K9" s="14">
        <v>10.30846285</v>
      </c>
      <c r="L9" s="16">
        <v>0.32131936</v>
      </c>
      <c r="M9" s="14">
        <v>5.1735701199999999</v>
      </c>
      <c r="N9" s="16">
        <v>0.39845985</v>
      </c>
      <c r="O9" s="14" t="s">
        <v>582</v>
      </c>
      <c r="P9" s="16" t="s">
        <v>582</v>
      </c>
      <c r="Q9" s="14">
        <v>3.1671306100000001</v>
      </c>
      <c r="R9" s="16">
        <v>0.56556613</v>
      </c>
      <c r="S9" s="14">
        <v>0</v>
      </c>
      <c r="T9" s="16">
        <v>0</v>
      </c>
      <c r="U9" s="14">
        <v>5.2434691300000003</v>
      </c>
      <c r="V9" s="16">
        <v>0.33906032000000003</v>
      </c>
    </row>
    <row r="10" spans="1:22" x14ac:dyDescent="0.25">
      <c r="A10" s="11" t="s">
        <v>480</v>
      </c>
      <c r="B10" s="13">
        <v>20058</v>
      </c>
      <c r="C10" s="14">
        <f>(553/B10*100)</f>
        <v>2.7570046864094127</v>
      </c>
      <c r="D10" s="15">
        <v>19505</v>
      </c>
      <c r="E10" s="14">
        <v>6.9242280599999999</v>
      </c>
      <c r="F10" s="16">
        <v>0.25389110999999998</v>
      </c>
      <c r="G10" s="14">
        <v>19.951237580000001</v>
      </c>
      <c r="H10" s="16">
        <v>0.39237550999999998</v>
      </c>
      <c r="I10" s="14">
        <v>34.985526</v>
      </c>
      <c r="J10" s="16">
        <v>0.60387402000000001</v>
      </c>
      <c r="K10" s="14">
        <v>28.4200385</v>
      </c>
      <c r="L10" s="16">
        <v>0.58706846999999995</v>
      </c>
      <c r="M10" s="14">
        <v>7.6107878500000004</v>
      </c>
      <c r="N10" s="16">
        <v>0.36817908999999999</v>
      </c>
      <c r="O10" s="14" t="s">
        <v>582</v>
      </c>
      <c r="P10" s="16" t="s">
        <v>582</v>
      </c>
      <c r="Q10" s="14">
        <v>0</v>
      </c>
      <c r="R10" s="16">
        <v>0</v>
      </c>
      <c r="S10" s="14">
        <v>0</v>
      </c>
      <c r="T10" s="16">
        <v>0</v>
      </c>
      <c r="U10" s="14">
        <v>2.1081819999999998</v>
      </c>
      <c r="V10" s="16">
        <v>0.24023390999999999</v>
      </c>
    </row>
    <row r="11" spans="1:22" x14ac:dyDescent="0.25">
      <c r="A11" s="11" t="s">
        <v>481</v>
      </c>
      <c r="B11" s="13">
        <v>7053</v>
      </c>
      <c r="C11" s="14">
        <f>(136/B11*100)</f>
        <v>1.9282574790869134</v>
      </c>
      <c r="D11" s="15">
        <v>6917</v>
      </c>
      <c r="E11" s="14">
        <v>7.7248926999999998</v>
      </c>
      <c r="F11" s="16">
        <v>0.34865225</v>
      </c>
      <c r="G11" s="14">
        <v>24.441842820000002</v>
      </c>
      <c r="H11" s="16">
        <v>0.60416166000000004</v>
      </c>
      <c r="I11" s="14">
        <v>31.399906550000001</v>
      </c>
      <c r="J11" s="16">
        <v>0.65164257000000003</v>
      </c>
      <c r="K11" s="14">
        <v>22.783152699999999</v>
      </c>
      <c r="L11" s="16">
        <v>0.66874723000000003</v>
      </c>
      <c r="M11" s="14">
        <v>10.51935767</v>
      </c>
      <c r="N11" s="16">
        <v>0.57561567999999996</v>
      </c>
      <c r="O11" s="14" t="s">
        <v>582</v>
      </c>
      <c r="P11" s="16" t="s">
        <v>582</v>
      </c>
      <c r="Q11" s="14">
        <v>0</v>
      </c>
      <c r="R11" s="16">
        <v>0</v>
      </c>
      <c r="S11" s="14">
        <v>0</v>
      </c>
      <c r="T11" s="16">
        <v>0</v>
      </c>
      <c r="U11" s="14">
        <v>3.1308475599999999</v>
      </c>
      <c r="V11" s="16">
        <v>0.33283833000000002</v>
      </c>
    </row>
    <row r="12" spans="1:22" x14ac:dyDescent="0.25">
      <c r="A12" s="11" t="s">
        <v>482</v>
      </c>
      <c r="B12" s="13">
        <v>6894</v>
      </c>
      <c r="C12" s="14">
        <f>(59/B12*100)</f>
        <v>0.85581665216129965</v>
      </c>
      <c r="D12" s="15">
        <v>6835</v>
      </c>
      <c r="E12" s="14">
        <v>22.299345880000001</v>
      </c>
      <c r="F12" s="16">
        <v>0.52650189999999997</v>
      </c>
      <c r="G12" s="14">
        <v>38.757441389999997</v>
      </c>
      <c r="H12" s="16">
        <v>0.73632586</v>
      </c>
      <c r="I12" s="14">
        <v>20.227146780000002</v>
      </c>
      <c r="J12" s="16">
        <v>0.60029063000000005</v>
      </c>
      <c r="K12" s="14">
        <v>9.6573450300000001</v>
      </c>
      <c r="L12" s="16">
        <v>0.37421627000000002</v>
      </c>
      <c r="M12" s="14">
        <v>3.9779236600000001</v>
      </c>
      <c r="N12" s="16">
        <v>0.38596943</v>
      </c>
      <c r="O12" s="14" t="s">
        <v>582</v>
      </c>
      <c r="P12" s="16" t="s">
        <v>582</v>
      </c>
      <c r="Q12" s="14">
        <v>2.3477860100000001</v>
      </c>
      <c r="R12" s="16">
        <v>0.59181510000000004</v>
      </c>
      <c r="S12" s="14">
        <v>0</v>
      </c>
      <c r="T12" s="16">
        <v>0</v>
      </c>
      <c r="U12" s="14">
        <v>2.7330112400000002</v>
      </c>
      <c r="V12" s="16">
        <v>0.2294484</v>
      </c>
    </row>
    <row r="13" spans="1:22" x14ac:dyDescent="0.25">
      <c r="A13" s="11" t="s">
        <v>483</v>
      </c>
      <c r="B13" s="13">
        <v>7161</v>
      </c>
      <c r="C13" s="14">
        <f>(168/B13*100)</f>
        <v>2.3460410557184752</v>
      </c>
      <c r="D13" s="15">
        <v>6993</v>
      </c>
      <c r="E13" s="14">
        <v>10.30473572</v>
      </c>
      <c r="F13" s="16">
        <v>0.48636270999999998</v>
      </c>
      <c r="G13" s="14">
        <v>35.438407890000001</v>
      </c>
      <c r="H13" s="16">
        <v>0.63596019000000004</v>
      </c>
      <c r="I13" s="14">
        <v>31.302608289999998</v>
      </c>
      <c r="J13" s="16">
        <v>0.75021099999999996</v>
      </c>
      <c r="K13" s="14">
        <v>13.821317329999999</v>
      </c>
      <c r="L13" s="16">
        <v>0.56387441000000005</v>
      </c>
      <c r="M13" s="14">
        <v>3.2367600699999999</v>
      </c>
      <c r="N13" s="16">
        <v>0.39393450000000002</v>
      </c>
      <c r="O13" s="14" t="s">
        <v>582</v>
      </c>
      <c r="P13" s="16" t="s">
        <v>582</v>
      </c>
      <c r="Q13" s="14">
        <v>4.1185589299999998</v>
      </c>
      <c r="R13" s="16">
        <v>0.47353672000000002</v>
      </c>
      <c r="S13" s="14">
        <v>0</v>
      </c>
      <c r="T13" s="16">
        <v>0</v>
      </c>
      <c r="U13" s="14">
        <v>1.77761177</v>
      </c>
      <c r="V13" s="16">
        <v>0.19016578000000001</v>
      </c>
    </row>
    <row r="14" spans="1:22" x14ac:dyDescent="0.25">
      <c r="A14" s="11" t="s">
        <v>484</v>
      </c>
      <c r="B14" s="13">
        <v>5587</v>
      </c>
      <c r="C14" s="14">
        <f>(80/B14*100)</f>
        <v>1.431895471630571</v>
      </c>
      <c r="D14" s="15">
        <v>5507</v>
      </c>
      <c r="E14" s="14">
        <v>14.47109564</v>
      </c>
      <c r="F14" s="16">
        <v>0.64892375000000002</v>
      </c>
      <c r="G14" s="14">
        <v>39.58547205</v>
      </c>
      <c r="H14" s="16">
        <v>0.77017586999999998</v>
      </c>
      <c r="I14" s="14">
        <v>29.939356839999999</v>
      </c>
      <c r="J14" s="16">
        <v>0.72529151999999997</v>
      </c>
      <c r="K14" s="14">
        <v>12.47698872</v>
      </c>
      <c r="L14" s="16">
        <v>0.57636858999999996</v>
      </c>
      <c r="M14" s="14">
        <v>2.4384654600000002</v>
      </c>
      <c r="N14" s="16">
        <v>0.23124198000000001</v>
      </c>
      <c r="O14" s="14" t="s">
        <v>582</v>
      </c>
      <c r="P14" s="16" t="s">
        <v>582</v>
      </c>
      <c r="Q14" s="14">
        <v>0</v>
      </c>
      <c r="R14" s="16">
        <v>0</v>
      </c>
      <c r="S14" s="14">
        <v>0</v>
      </c>
      <c r="T14" s="16">
        <v>0</v>
      </c>
      <c r="U14" s="14">
        <v>1.0886212900000001</v>
      </c>
      <c r="V14" s="16">
        <v>0.13023646999999999</v>
      </c>
    </row>
    <row r="15" spans="1:22" x14ac:dyDescent="0.25">
      <c r="A15" s="11" t="s">
        <v>485</v>
      </c>
      <c r="B15" s="13">
        <v>5882</v>
      </c>
      <c r="C15" s="14">
        <f>(83/B15*100)</f>
        <v>1.4110846650799047</v>
      </c>
      <c r="D15" s="15">
        <v>5799</v>
      </c>
      <c r="E15" s="14">
        <v>5.9831473300000004</v>
      </c>
      <c r="F15" s="16">
        <v>0.31516221999999999</v>
      </c>
      <c r="G15" s="14">
        <v>26.974758059999999</v>
      </c>
      <c r="H15" s="16">
        <v>0.74036882999999998</v>
      </c>
      <c r="I15" s="14">
        <v>39.68068581</v>
      </c>
      <c r="J15" s="16">
        <v>0.73512878999999998</v>
      </c>
      <c r="K15" s="14">
        <v>20.940702590000001</v>
      </c>
      <c r="L15" s="16">
        <v>0.60821793000000002</v>
      </c>
      <c r="M15" s="14">
        <v>1.57211506</v>
      </c>
      <c r="N15" s="16">
        <v>0.19358292999999999</v>
      </c>
      <c r="O15" s="14" t="s">
        <v>582</v>
      </c>
      <c r="P15" s="16" t="s">
        <v>582</v>
      </c>
      <c r="Q15" s="14">
        <v>1.0178837199999999</v>
      </c>
      <c r="R15" s="16">
        <v>0.45628158000000002</v>
      </c>
      <c r="S15" s="14">
        <v>0</v>
      </c>
      <c r="T15" s="16">
        <v>0</v>
      </c>
      <c r="U15" s="14">
        <v>3.8307074399999999</v>
      </c>
      <c r="V15" s="16">
        <v>0.33925798000000001</v>
      </c>
    </row>
    <row r="16" spans="1:22" x14ac:dyDescent="0.25">
      <c r="A16" s="11" t="s">
        <v>486</v>
      </c>
      <c r="B16" s="13">
        <v>6108</v>
      </c>
      <c r="C16" s="14">
        <f>(130/B16*100)</f>
        <v>2.128356254092993</v>
      </c>
      <c r="D16" s="15">
        <v>5978</v>
      </c>
      <c r="E16" s="14">
        <v>12.93666998</v>
      </c>
      <c r="F16" s="16">
        <v>0.51513788000000005</v>
      </c>
      <c r="G16" s="14">
        <v>30.96822002</v>
      </c>
      <c r="H16" s="16">
        <v>0.72444363000000001</v>
      </c>
      <c r="I16" s="14">
        <v>28.837354210000001</v>
      </c>
      <c r="J16" s="16">
        <v>0.71903260999999996</v>
      </c>
      <c r="K16" s="14">
        <v>14.662958209999999</v>
      </c>
      <c r="L16" s="16">
        <v>0.44968224000000001</v>
      </c>
      <c r="M16" s="14">
        <v>7.7980877499999997</v>
      </c>
      <c r="N16" s="16">
        <v>0.68987379000000004</v>
      </c>
      <c r="O16" s="14" t="s">
        <v>582</v>
      </c>
      <c r="P16" s="16" t="s">
        <v>582</v>
      </c>
      <c r="Q16" s="14">
        <v>0</v>
      </c>
      <c r="R16" s="16">
        <v>0</v>
      </c>
      <c r="S16" s="14">
        <v>0</v>
      </c>
      <c r="T16" s="16">
        <v>0</v>
      </c>
      <c r="U16" s="14">
        <v>4.7967098300000002</v>
      </c>
      <c r="V16" s="16">
        <v>0.37053251999999998</v>
      </c>
    </row>
    <row r="17" spans="1:22" x14ac:dyDescent="0.25">
      <c r="A17" s="11" t="s">
        <v>487</v>
      </c>
      <c r="B17" s="13">
        <v>6504</v>
      </c>
      <c r="C17" s="14">
        <f>(1550/B17*100)</f>
        <v>23.831488314883149</v>
      </c>
      <c r="D17" s="15">
        <v>4954</v>
      </c>
      <c r="E17" s="14">
        <v>20.76224337</v>
      </c>
      <c r="F17" s="16">
        <v>0.64025542999999996</v>
      </c>
      <c r="G17" s="14">
        <v>31.885912810000001</v>
      </c>
      <c r="H17" s="16">
        <v>0.82563925000000005</v>
      </c>
      <c r="I17" s="14">
        <v>23.130219879999999</v>
      </c>
      <c r="J17" s="16">
        <v>0.67761632999999999</v>
      </c>
      <c r="K17" s="14">
        <v>7.6707964300000002</v>
      </c>
      <c r="L17" s="16">
        <v>0.37058047</v>
      </c>
      <c r="M17" s="14">
        <v>4.5083666500000001</v>
      </c>
      <c r="N17" s="16">
        <v>0.60978361999999997</v>
      </c>
      <c r="O17" s="14" t="s">
        <v>582</v>
      </c>
      <c r="P17" s="16" t="s">
        <v>582</v>
      </c>
      <c r="Q17" s="14">
        <v>2.9856537099999998</v>
      </c>
      <c r="R17" s="16">
        <v>0.38927015999999998</v>
      </c>
      <c r="S17" s="14">
        <v>0</v>
      </c>
      <c r="T17" s="16">
        <v>0</v>
      </c>
      <c r="U17" s="14">
        <v>9.0568071499999991</v>
      </c>
      <c r="V17" s="16">
        <v>0.49207529999999999</v>
      </c>
    </row>
    <row r="18" spans="1:22" x14ac:dyDescent="0.25">
      <c r="A18" s="11" t="s">
        <v>488</v>
      </c>
      <c r="B18" s="13">
        <v>5532</v>
      </c>
      <c r="C18" s="14">
        <f>(31/B18*100)</f>
        <v>0.56037599421547357</v>
      </c>
      <c r="D18" s="15">
        <v>5501</v>
      </c>
      <c r="E18" s="14">
        <v>9.6138129499999998</v>
      </c>
      <c r="F18" s="16">
        <v>0.56627433000000005</v>
      </c>
      <c r="G18" s="14">
        <v>24.705547509999999</v>
      </c>
      <c r="H18" s="16">
        <v>0.78315897999999995</v>
      </c>
      <c r="I18" s="14">
        <v>32.193372060000002</v>
      </c>
      <c r="J18" s="16">
        <v>0.76225779999999999</v>
      </c>
      <c r="K18" s="14">
        <v>26.191127479999999</v>
      </c>
      <c r="L18" s="16">
        <v>0.70421115999999995</v>
      </c>
      <c r="M18" s="14">
        <v>4.1584830799999999</v>
      </c>
      <c r="N18" s="16">
        <v>0.35333363000000001</v>
      </c>
      <c r="O18" s="14" t="s">
        <v>582</v>
      </c>
      <c r="P18" s="16" t="s">
        <v>582</v>
      </c>
      <c r="Q18" s="14">
        <v>0</v>
      </c>
      <c r="R18" s="16">
        <v>0</v>
      </c>
      <c r="S18" s="14">
        <v>0</v>
      </c>
      <c r="T18" s="16">
        <v>0</v>
      </c>
      <c r="U18" s="14">
        <v>3.13765691</v>
      </c>
      <c r="V18" s="16">
        <v>0.37286464000000002</v>
      </c>
    </row>
    <row r="19" spans="1:22" x14ac:dyDescent="0.25">
      <c r="A19" s="11" t="s">
        <v>489</v>
      </c>
      <c r="B19" s="13">
        <v>5658</v>
      </c>
      <c r="C19" s="14">
        <f>(240/B19*100)</f>
        <v>4.2417815482502652</v>
      </c>
      <c r="D19" s="15">
        <v>5418</v>
      </c>
      <c r="E19" s="14">
        <v>9.2052866899999994</v>
      </c>
      <c r="F19" s="16">
        <v>0.4758056</v>
      </c>
      <c r="G19" s="14">
        <v>23.35169642</v>
      </c>
      <c r="H19" s="16">
        <v>0.69921135000000001</v>
      </c>
      <c r="I19" s="14">
        <v>28.531373800000001</v>
      </c>
      <c r="J19" s="16">
        <v>0.82746934999999999</v>
      </c>
      <c r="K19" s="14">
        <v>21.20094452</v>
      </c>
      <c r="L19" s="16">
        <v>0.66672394000000001</v>
      </c>
      <c r="M19" s="14">
        <v>14.37001532</v>
      </c>
      <c r="N19" s="16">
        <v>1.2996445400000001</v>
      </c>
      <c r="O19" s="14" t="s">
        <v>582</v>
      </c>
      <c r="P19" s="16" t="s">
        <v>582</v>
      </c>
      <c r="Q19" s="14">
        <v>0</v>
      </c>
      <c r="R19" s="16">
        <v>0</v>
      </c>
      <c r="S19" s="14">
        <v>0</v>
      </c>
      <c r="T19" s="16">
        <v>0</v>
      </c>
      <c r="U19" s="14">
        <v>3.3406832400000002</v>
      </c>
      <c r="V19" s="16">
        <v>0.31868629999999998</v>
      </c>
    </row>
    <row r="20" spans="1:22" x14ac:dyDescent="0.25">
      <c r="A20" s="11" t="s">
        <v>490</v>
      </c>
      <c r="B20" s="13">
        <v>3371</v>
      </c>
      <c r="C20" s="14">
        <f>(75/B20*100)</f>
        <v>2.2248590922574905</v>
      </c>
      <c r="D20" s="15">
        <v>3296</v>
      </c>
      <c r="E20" s="14">
        <v>10.80527983</v>
      </c>
      <c r="F20" s="16">
        <v>0.57916515999999996</v>
      </c>
      <c r="G20" s="14">
        <v>30.022950260000002</v>
      </c>
      <c r="H20" s="16">
        <v>0.77738947999999997</v>
      </c>
      <c r="I20" s="14">
        <v>30.339926779999999</v>
      </c>
      <c r="J20" s="16">
        <v>0.81846695999999997</v>
      </c>
      <c r="K20" s="14">
        <v>19.276391</v>
      </c>
      <c r="L20" s="16">
        <v>0.67661963999999997</v>
      </c>
      <c r="M20" s="14">
        <v>7.3078253999999996</v>
      </c>
      <c r="N20" s="16">
        <v>0.35115152999999999</v>
      </c>
      <c r="O20" s="14" t="s">
        <v>582</v>
      </c>
      <c r="P20" s="16" t="s">
        <v>582</v>
      </c>
      <c r="Q20" s="14">
        <v>0</v>
      </c>
      <c r="R20" s="16">
        <v>0</v>
      </c>
      <c r="S20" s="14">
        <v>0</v>
      </c>
      <c r="T20" s="16">
        <v>0</v>
      </c>
      <c r="U20" s="14">
        <v>2.2476267299999999</v>
      </c>
      <c r="V20" s="16">
        <v>0.24745780000000001</v>
      </c>
    </row>
    <row r="21" spans="1:22" x14ac:dyDescent="0.25">
      <c r="A21" s="11" t="s">
        <v>491</v>
      </c>
      <c r="B21" s="13">
        <v>5741</v>
      </c>
      <c r="C21" s="14">
        <f>(50/B21*100)</f>
        <v>0.87092840968472396</v>
      </c>
      <c r="D21" s="15">
        <v>5691</v>
      </c>
      <c r="E21" s="14">
        <v>9.5589963699999991</v>
      </c>
      <c r="F21" s="16">
        <v>0.50449401999999999</v>
      </c>
      <c r="G21" s="14">
        <v>32.016486450000002</v>
      </c>
      <c r="H21" s="16">
        <v>0.93461622</v>
      </c>
      <c r="I21" s="14">
        <v>33.56441118</v>
      </c>
      <c r="J21" s="16">
        <v>0.72709562999999999</v>
      </c>
      <c r="K21" s="14">
        <v>14.57837664</v>
      </c>
      <c r="L21" s="16">
        <v>0.60639531000000002</v>
      </c>
      <c r="M21" s="14">
        <v>9.1550011100000006</v>
      </c>
      <c r="N21" s="16">
        <v>0.86714884000000003</v>
      </c>
      <c r="O21" s="14" t="s">
        <v>582</v>
      </c>
      <c r="P21" s="16" t="s">
        <v>582</v>
      </c>
      <c r="Q21" s="14">
        <v>0</v>
      </c>
      <c r="R21" s="16">
        <v>0</v>
      </c>
      <c r="S21" s="14">
        <v>0</v>
      </c>
      <c r="T21" s="16">
        <v>0</v>
      </c>
      <c r="U21" s="14">
        <v>1.1267282599999999</v>
      </c>
      <c r="V21" s="16">
        <v>0.14668080999999999</v>
      </c>
    </row>
    <row r="22" spans="1:22" x14ac:dyDescent="0.25">
      <c r="A22" s="11" t="s">
        <v>492</v>
      </c>
      <c r="B22" s="13">
        <v>6598</v>
      </c>
      <c r="C22" s="14">
        <f>(36/B22*100)</f>
        <v>0.54561988481357981</v>
      </c>
      <c r="D22" s="15">
        <v>6562</v>
      </c>
      <c r="E22" s="14">
        <v>13.292999719999999</v>
      </c>
      <c r="F22" s="16">
        <v>0.55325208000000003</v>
      </c>
      <c r="G22" s="14">
        <v>26.18422288</v>
      </c>
      <c r="H22" s="16">
        <v>0.85632193999999995</v>
      </c>
      <c r="I22" s="14">
        <v>22.076029120000001</v>
      </c>
      <c r="J22" s="16">
        <v>0.62492550999999996</v>
      </c>
      <c r="K22" s="14">
        <v>15.435281030000001</v>
      </c>
      <c r="L22" s="16">
        <v>0.52046192999999996</v>
      </c>
      <c r="M22" s="14">
        <v>9.6357328800000008</v>
      </c>
      <c r="N22" s="16">
        <v>1.12815664</v>
      </c>
      <c r="O22" s="14" t="s">
        <v>582</v>
      </c>
      <c r="P22" s="16" t="s">
        <v>582</v>
      </c>
      <c r="Q22" s="14">
        <v>10.284631389999999</v>
      </c>
      <c r="R22" s="16">
        <v>1.32922729</v>
      </c>
      <c r="S22" s="14">
        <v>0</v>
      </c>
      <c r="T22" s="16">
        <v>0</v>
      </c>
      <c r="U22" s="14">
        <v>3.0911029800000001</v>
      </c>
      <c r="V22" s="16">
        <v>0.33586452999999999</v>
      </c>
    </row>
    <row r="23" spans="1:22" x14ac:dyDescent="0.25">
      <c r="A23" s="11" t="s">
        <v>493</v>
      </c>
      <c r="B23" s="13">
        <v>11583</v>
      </c>
      <c r="C23" s="14">
        <f>(246/B23*100)</f>
        <v>2.1238021238021236</v>
      </c>
      <c r="D23" s="15">
        <v>11337</v>
      </c>
      <c r="E23" s="14">
        <v>15.36645925</v>
      </c>
      <c r="F23" s="16">
        <v>0.56300786000000003</v>
      </c>
      <c r="G23" s="14">
        <v>32.445153189999999</v>
      </c>
      <c r="H23" s="16">
        <v>0.62507172</v>
      </c>
      <c r="I23" s="14">
        <v>29.505680349999999</v>
      </c>
      <c r="J23" s="16">
        <v>0.69307149999999995</v>
      </c>
      <c r="K23" s="14">
        <v>13.01002184</v>
      </c>
      <c r="L23" s="16">
        <v>0.49978272000000001</v>
      </c>
      <c r="M23" s="14">
        <v>7.1917973599999998</v>
      </c>
      <c r="N23" s="16">
        <v>0.42256394000000003</v>
      </c>
      <c r="O23" s="14" t="s">
        <v>582</v>
      </c>
      <c r="P23" s="16" t="s">
        <v>582</v>
      </c>
      <c r="Q23" s="14">
        <v>0</v>
      </c>
      <c r="R23" s="16">
        <v>0</v>
      </c>
      <c r="S23" s="14">
        <v>0</v>
      </c>
      <c r="T23" s="16">
        <v>0</v>
      </c>
      <c r="U23" s="14">
        <v>2.4808880100000001</v>
      </c>
      <c r="V23" s="16">
        <v>0.23690581999999999</v>
      </c>
    </row>
    <row r="24" spans="1:22" x14ac:dyDescent="0.25">
      <c r="A24" s="11" t="s">
        <v>494</v>
      </c>
      <c r="B24" s="13">
        <v>6647</v>
      </c>
      <c r="C24" s="14">
        <f>(8/B24*100)</f>
        <v>0.12035504738979991</v>
      </c>
      <c r="D24" s="15">
        <v>6639</v>
      </c>
      <c r="E24" s="14">
        <v>13.696637709999999</v>
      </c>
      <c r="F24" s="16">
        <v>0.84472754999999999</v>
      </c>
      <c r="G24" s="14">
        <v>26.42851628</v>
      </c>
      <c r="H24" s="16">
        <v>0.67877661</v>
      </c>
      <c r="I24" s="14">
        <v>33.215457749999999</v>
      </c>
      <c r="J24" s="16">
        <v>0.80889856999999998</v>
      </c>
      <c r="K24" s="14">
        <v>22.21216759</v>
      </c>
      <c r="L24" s="16">
        <v>0.65667794999999995</v>
      </c>
      <c r="M24" s="14">
        <v>3.0925407499999999</v>
      </c>
      <c r="N24" s="16">
        <v>1.0367684699999999</v>
      </c>
      <c r="O24" s="14" t="s">
        <v>582</v>
      </c>
      <c r="P24" s="16" t="s">
        <v>582</v>
      </c>
      <c r="Q24" s="14">
        <v>0</v>
      </c>
      <c r="R24" s="16">
        <v>0</v>
      </c>
      <c r="S24" s="14">
        <v>0</v>
      </c>
      <c r="T24" s="16">
        <v>0</v>
      </c>
      <c r="U24" s="14">
        <v>1.3546799199999999</v>
      </c>
      <c r="V24" s="16">
        <v>0.33830812999999998</v>
      </c>
    </row>
    <row r="25" spans="1:22" x14ac:dyDescent="0.25">
      <c r="A25" s="11" t="s">
        <v>495</v>
      </c>
      <c r="B25" s="13">
        <v>5581</v>
      </c>
      <c r="C25" s="14">
        <f>(25/B25*100)</f>
        <v>0.44794839634474104</v>
      </c>
      <c r="D25" s="15">
        <v>5556</v>
      </c>
      <c r="E25" s="14">
        <v>17.173522819999999</v>
      </c>
      <c r="F25" s="16">
        <v>0.70006268999999999</v>
      </c>
      <c r="G25" s="14">
        <v>30.83755227</v>
      </c>
      <c r="H25" s="16">
        <v>0.79253649999999998</v>
      </c>
      <c r="I25" s="14">
        <v>28.63777043</v>
      </c>
      <c r="J25" s="16">
        <v>0.67940462000000001</v>
      </c>
      <c r="K25" s="14">
        <v>15.301391239999999</v>
      </c>
      <c r="L25" s="16">
        <v>0.64883226999999999</v>
      </c>
      <c r="M25" s="14">
        <v>7.63089832</v>
      </c>
      <c r="N25" s="16">
        <v>0.77175081999999995</v>
      </c>
      <c r="O25" s="14" t="s">
        <v>582</v>
      </c>
      <c r="P25" s="16" t="s">
        <v>582</v>
      </c>
      <c r="Q25" s="14">
        <v>0</v>
      </c>
      <c r="R25" s="16">
        <v>0</v>
      </c>
      <c r="S25" s="14">
        <v>0</v>
      </c>
      <c r="T25" s="16">
        <v>0</v>
      </c>
      <c r="U25" s="14">
        <v>0.41886493000000002</v>
      </c>
      <c r="V25" s="16">
        <v>7.0623770000000002E-2</v>
      </c>
    </row>
    <row r="26" spans="1:22" x14ac:dyDescent="0.25">
      <c r="A26" s="11" t="s">
        <v>496</v>
      </c>
      <c r="B26" s="13">
        <v>4869</v>
      </c>
      <c r="C26" s="14">
        <f>(61/B26*100)</f>
        <v>1.2528239884986649</v>
      </c>
      <c r="D26" s="15">
        <v>4808</v>
      </c>
      <c r="E26" s="14">
        <v>11.78239569</v>
      </c>
      <c r="F26" s="16">
        <v>0.66691431000000001</v>
      </c>
      <c r="G26" s="14">
        <v>38.29169684</v>
      </c>
      <c r="H26" s="16">
        <v>0.77880316999999999</v>
      </c>
      <c r="I26" s="14">
        <v>30.370331220000001</v>
      </c>
      <c r="J26" s="16">
        <v>0.77321072999999996</v>
      </c>
      <c r="K26" s="14">
        <v>12.14675089</v>
      </c>
      <c r="L26" s="16">
        <v>0.44902417</v>
      </c>
      <c r="M26" s="14">
        <v>5.9055964000000003</v>
      </c>
      <c r="N26" s="16">
        <v>0.42996927000000001</v>
      </c>
      <c r="O26" s="14" t="s">
        <v>582</v>
      </c>
      <c r="P26" s="16" t="s">
        <v>582</v>
      </c>
      <c r="Q26" s="14">
        <v>0</v>
      </c>
      <c r="R26" s="16">
        <v>0</v>
      </c>
      <c r="S26" s="14">
        <v>0</v>
      </c>
      <c r="T26" s="16">
        <v>0</v>
      </c>
      <c r="U26" s="14">
        <v>1.5032289599999999</v>
      </c>
      <c r="V26" s="16">
        <v>0.1864585</v>
      </c>
    </row>
    <row r="27" spans="1:22" x14ac:dyDescent="0.25">
      <c r="A27" s="11" t="s">
        <v>497</v>
      </c>
      <c r="B27" s="13">
        <v>5299</v>
      </c>
      <c r="C27" s="14">
        <f>(80/B27*100)</f>
        <v>1.5097188148707303</v>
      </c>
      <c r="D27" s="15">
        <v>5219</v>
      </c>
      <c r="E27" s="14">
        <v>14.26563947</v>
      </c>
      <c r="F27" s="16">
        <v>0.46885436000000003</v>
      </c>
      <c r="G27" s="14">
        <v>30.605418780000001</v>
      </c>
      <c r="H27" s="16">
        <v>0.64917309000000001</v>
      </c>
      <c r="I27" s="14">
        <v>25.321007560000002</v>
      </c>
      <c r="J27" s="16">
        <v>0.52079536999999998</v>
      </c>
      <c r="K27" s="14">
        <v>14.771277599999999</v>
      </c>
      <c r="L27" s="16">
        <v>0.51404943000000003</v>
      </c>
      <c r="M27" s="14">
        <v>10.28414824</v>
      </c>
      <c r="N27" s="16">
        <v>0.41615611000000002</v>
      </c>
      <c r="O27" s="14" t="s">
        <v>582</v>
      </c>
      <c r="P27" s="16" t="s">
        <v>582</v>
      </c>
      <c r="Q27" s="14">
        <v>0</v>
      </c>
      <c r="R27" s="16">
        <v>0</v>
      </c>
      <c r="S27" s="14">
        <v>0</v>
      </c>
      <c r="T27" s="16">
        <v>0</v>
      </c>
      <c r="U27" s="14">
        <v>4.7525083500000003</v>
      </c>
      <c r="V27" s="16">
        <v>0.28864338</v>
      </c>
    </row>
    <row r="28" spans="1:22" x14ac:dyDescent="0.25">
      <c r="A28" s="11" t="s">
        <v>498</v>
      </c>
      <c r="B28" s="13">
        <v>7568</v>
      </c>
      <c r="C28" s="14">
        <f>(262/B28*100)</f>
        <v>3.461945031712474</v>
      </c>
      <c r="D28" s="15">
        <v>7306</v>
      </c>
      <c r="E28" s="14">
        <v>7.37744059</v>
      </c>
      <c r="F28" s="16">
        <v>0.34760858</v>
      </c>
      <c r="G28" s="14">
        <v>23.600935719999999</v>
      </c>
      <c r="H28" s="16">
        <v>0.6721435</v>
      </c>
      <c r="I28" s="14">
        <v>32.435446769999999</v>
      </c>
      <c r="J28" s="16">
        <v>0.7326918</v>
      </c>
      <c r="K28" s="14">
        <v>27.298070150000001</v>
      </c>
      <c r="L28" s="16">
        <v>0.91616165000000005</v>
      </c>
      <c r="M28" s="14">
        <v>6.0315539200000003</v>
      </c>
      <c r="N28" s="16">
        <v>1.09299978</v>
      </c>
      <c r="O28" s="14" t="s">
        <v>582</v>
      </c>
      <c r="P28" s="16" t="s">
        <v>582</v>
      </c>
      <c r="Q28" s="14">
        <v>0</v>
      </c>
      <c r="R28" s="16">
        <v>0</v>
      </c>
      <c r="S28" s="14">
        <v>0</v>
      </c>
      <c r="T28" s="16">
        <v>0</v>
      </c>
      <c r="U28" s="14">
        <v>3.2565528499999998</v>
      </c>
      <c r="V28" s="16">
        <v>0.34300291999999999</v>
      </c>
    </row>
    <row r="29" spans="1:22" x14ac:dyDescent="0.25">
      <c r="A29" s="11" t="s">
        <v>499</v>
      </c>
      <c r="B29" s="13">
        <v>5385</v>
      </c>
      <c r="C29" s="14">
        <f>(30/B29*100)</f>
        <v>0.55710306406685239</v>
      </c>
      <c r="D29" s="15">
        <v>5355</v>
      </c>
      <c r="E29" s="14">
        <v>15.46682184</v>
      </c>
      <c r="F29" s="16">
        <v>0.62057211000000001</v>
      </c>
      <c r="G29" s="14">
        <v>34.407032129999997</v>
      </c>
      <c r="H29" s="16">
        <v>0.78715234999999995</v>
      </c>
      <c r="I29" s="14">
        <v>22.24363546</v>
      </c>
      <c r="J29" s="16">
        <v>0.65869907000000005</v>
      </c>
      <c r="K29" s="14">
        <v>5.5679610000000004</v>
      </c>
      <c r="L29" s="16">
        <v>0.36417542000000003</v>
      </c>
      <c r="M29" s="14">
        <v>16.888063320000001</v>
      </c>
      <c r="N29" s="16">
        <v>0.87263612999999995</v>
      </c>
      <c r="O29" s="14" t="s">
        <v>582</v>
      </c>
      <c r="P29" s="16" t="s">
        <v>582</v>
      </c>
      <c r="Q29" s="14">
        <v>2.7667624100000001</v>
      </c>
      <c r="R29" s="16">
        <v>0.24169378</v>
      </c>
      <c r="S29" s="14">
        <v>0</v>
      </c>
      <c r="T29" s="16">
        <v>0</v>
      </c>
      <c r="U29" s="14">
        <v>2.6597238399999998</v>
      </c>
      <c r="V29" s="16">
        <v>0.28657894</v>
      </c>
    </row>
    <row r="30" spans="1:22" x14ac:dyDescent="0.25">
      <c r="A30" s="11" t="s">
        <v>500</v>
      </c>
      <c r="B30" s="13">
        <v>4520</v>
      </c>
      <c r="C30" s="14">
        <f>(167/B30*100)</f>
        <v>3.6946902654867255</v>
      </c>
      <c r="D30" s="15">
        <v>4353</v>
      </c>
      <c r="E30" s="14">
        <v>5.1789057400000003</v>
      </c>
      <c r="F30" s="16">
        <v>0.35035008000000001</v>
      </c>
      <c r="G30" s="14">
        <v>23.743683499999999</v>
      </c>
      <c r="H30" s="16">
        <v>0.64640328000000002</v>
      </c>
      <c r="I30" s="14">
        <v>34.753023380000002</v>
      </c>
      <c r="J30" s="16">
        <v>0.81960626000000003</v>
      </c>
      <c r="K30" s="14">
        <v>24.132013449999999</v>
      </c>
      <c r="L30" s="16">
        <v>0.71223760000000003</v>
      </c>
      <c r="M30" s="14">
        <v>9.7763315599999991</v>
      </c>
      <c r="N30" s="16">
        <v>0.73700672</v>
      </c>
      <c r="O30" s="14" t="s">
        <v>582</v>
      </c>
      <c r="P30" s="16" t="s">
        <v>582</v>
      </c>
      <c r="Q30" s="14">
        <v>0</v>
      </c>
      <c r="R30" s="16">
        <v>0</v>
      </c>
      <c r="S30" s="14">
        <v>0</v>
      </c>
      <c r="T30" s="16">
        <v>0</v>
      </c>
      <c r="U30" s="14">
        <v>2.4160423600000001</v>
      </c>
      <c r="V30" s="16">
        <v>0.24276828</v>
      </c>
    </row>
    <row r="31" spans="1:22" x14ac:dyDescent="0.25">
      <c r="A31" s="11" t="s">
        <v>501</v>
      </c>
      <c r="B31" s="13">
        <v>5456</v>
      </c>
      <c r="C31" s="14">
        <f>(139/B31*100)</f>
        <v>2.5476539589442817</v>
      </c>
      <c r="D31" s="15">
        <v>5317</v>
      </c>
      <c r="E31" s="14">
        <v>14.791530679999999</v>
      </c>
      <c r="F31" s="16">
        <v>0.67853163999999999</v>
      </c>
      <c r="G31" s="14">
        <v>40.661120910000001</v>
      </c>
      <c r="H31" s="16">
        <v>0.77219868000000003</v>
      </c>
      <c r="I31" s="14">
        <v>27.518173480000002</v>
      </c>
      <c r="J31" s="16">
        <v>0.63814886000000004</v>
      </c>
      <c r="K31" s="14">
        <v>12.378467049999999</v>
      </c>
      <c r="L31" s="16">
        <v>0.50468614999999994</v>
      </c>
      <c r="M31" s="14">
        <v>0</v>
      </c>
      <c r="N31" s="16">
        <v>0</v>
      </c>
      <c r="O31" s="14" t="s">
        <v>582</v>
      </c>
      <c r="P31" s="16" t="s">
        <v>582</v>
      </c>
      <c r="Q31" s="14">
        <v>0</v>
      </c>
      <c r="R31" s="16">
        <v>0</v>
      </c>
      <c r="S31" s="14">
        <v>0</v>
      </c>
      <c r="T31" s="16">
        <v>0</v>
      </c>
      <c r="U31" s="14">
        <v>4.6507078899999996</v>
      </c>
      <c r="V31" s="16">
        <v>0.39888677</v>
      </c>
    </row>
    <row r="32" spans="1:22" x14ac:dyDescent="0.25">
      <c r="A32" s="11" t="s">
        <v>502</v>
      </c>
      <c r="B32" s="13">
        <v>4478</v>
      </c>
      <c r="C32" s="14">
        <f>(6/B32*100)</f>
        <v>0.13398838767306834</v>
      </c>
      <c r="D32" s="15">
        <v>4472</v>
      </c>
      <c r="E32" s="14">
        <v>5.9882708999999998</v>
      </c>
      <c r="F32" s="16">
        <v>0.37086630999999998</v>
      </c>
      <c r="G32" s="14">
        <v>20.984141080000001</v>
      </c>
      <c r="H32" s="16">
        <v>0.78417630000000005</v>
      </c>
      <c r="I32" s="14">
        <v>35.565416339999999</v>
      </c>
      <c r="J32" s="16">
        <v>0.70855272999999996</v>
      </c>
      <c r="K32" s="14">
        <v>34.24782965</v>
      </c>
      <c r="L32" s="16">
        <v>0.79546251000000001</v>
      </c>
      <c r="M32" s="14">
        <v>1.9086869200000001</v>
      </c>
      <c r="N32" s="16">
        <v>0.20214871000000001</v>
      </c>
      <c r="O32" s="14" t="s">
        <v>582</v>
      </c>
      <c r="P32" s="16" t="s">
        <v>582</v>
      </c>
      <c r="Q32" s="14">
        <v>0</v>
      </c>
      <c r="R32" s="16">
        <v>0</v>
      </c>
      <c r="S32" s="14">
        <v>0</v>
      </c>
      <c r="T32" s="16">
        <v>0</v>
      </c>
      <c r="U32" s="14">
        <v>1.30565511</v>
      </c>
      <c r="V32" s="16">
        <v>0.21053512999999999</v>
      </c>
    </row>
    <row r="33" spans="1:22" x14ac:dyDescent="0.25">
      <c r="A33" s="11" t="s">
        <v>503</v>
      </c>
      <c r="B33" s="13">
        <v>7325</v>
      </c>
      <c r="C33" s="14">
        <f>(78/B33*100)</f>
        <v>1.0648464163822524</v>
      </c>
      <c r="D33" s="15">
        <v>7247</v>
      </c>
      <c r="E33" s="14">
        <v>5.1557246399999999</v>
      </c>
      <c r="F33" s="16">
        <v>0.32685076000000002</v>
      </c>
      <c r="G33" s="14">
        <v>16.705362059999999</v>
      </c>
      <c r="H33" s="16">
        <v>0.61968120000000004</v>
      </c>
      <c r="I33" s="14">
        <v>24.74130714</v>
      </c>
      <c r="J33" s="16">
        <v>0.55464851999999998</v>
      </c>
      <c r="K33" s="14">
        <v>23.623025739999999</v>
      </c>
      <c r="L33" s="16">
        <v>0.72992003999999999</v>
      </c>
      <c r="M33" s="14">
        <v>27.811556880000001</v>
      </c>
      <c r="N33" s="16">
        <v>0.80222939999999998</v>
      </c>
      <c r="O33" s="14" t="s">
        <v>582</v>
      </c>
      <c r="P33" s="16" t="s">
        <v>582</v>
      </c>
      <c r="Q33" s="14">
        <v>0</v>
      </c>
      <c r="R33" s="16">
        <v>0</v>
      </c>
      <c r="S33" s="14">
        <v>0</v>
      </c>
      <c r="T33" s="16">
        <v>0</v>
      </c>
      <c r="U33" s="14">
        <v>1.96302355</v>
      </c>
      <c r="V33" s="16">
        <v>0.19591873000000001</v>
      </c>
    </row>
    <row r="34" spans="1:22" x14ac:dyDescent="0.25">
      <c r="A34" s="11" t="s">
        <v>504</v>
      </c>
      <c r="B34" s="13">
        <v>6350</v>
      </c>
      <c r="C34" s="14">
        <f>(76/B34*100)</f>
        <v>1.1968503937007875</v>
      </c>
      <c r="D34" s="15">
        <v>6274</v>
      </c>
      <c r="E34" s="14">
        <v>24.211469480000002</v>
      </c>
      <c r="F34" s="16">
        <v>0.65474926</v>
      </c>
      <c r="G34" s="14">
        <v>33.429524989999997</v>
      </c>
      <c r="H34" s="16">
        <v>0.67372790999999999</v>
      </c>
      <c r="I34" s="14">
        <v>17.45644046</v>
      </c>
      <c r="J34" s="16">
        <v>0.52513204000000002</v>
      </c>
      <c r="K34" s="14">
        <v>11.651970329999999</v>
      </c>
      <c r="L34" s="16">
        <v>0.50150494000000001</v>
      </c>
      <c r="M34" s="14">
        <v>6.3152336800000004</v>
      </c>
      <c r="N34" s="16">
        <v>0.71322284000000002</v>
      </c>
      <c r="O34" s="14" t="s">
        <v>582</v>
      </c>
      <c r="P34" s="16" t="s">
        <v>582</v>
      </c>
      <c r="Q34" s="14">
        <v>2.5797200199999999</v>
      </c>
      <c r="R34" s="16">
        <v>0.53552644999999999</v>
      </c>
      <c r="S34" s="14">
        <v>0</v>
      </c>
      <c r="T34" s="16">
        <v>0</v>
      </c>
      <c r="U34" s="14">
        <v>4.3556410400000001</v>
      </c>
      <c r="V34" s="16">
        <v>0.29730938000000001</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(55/B36*100)</f>
        <v>0.8165083135391924</v>
      </c>
      <c r="D36" s="15">
        <v>6681</v>
      </c>
      <c r="E36" s="14">
        <v>9.6491792600000004</v>
      </c>
      <c r="F36" s="16">
        <v>0.45174903999999999</v>
      </c>
      <c r="G36" s="14">
        <v>25.700798500000001</v>
      </c>
      <c r="H36" s="16">
        <v>0.64021068000000003</v>
      </c>
      <c r="I36" s="14">
        <v>27.753942370000001</v>
      </c>
      <c r="J36" s="16">
        <v>0.68724998999999998</v>
      </c>
      <c r="K36" s="14">
        <v>18.42567678</v>
      </c>
      <c r="L36" s="16">
        <v>0.61725551999999995</v>
      </c>
      <c r="M36" s="14">
        <v>15.668394859999999</v>
      </c>
      <c r="N36" s="16">
        <v>0.62764545000000005</v>
      </c>
      <c r="O36" s="14" t="s">
        <v>582</v>
      </c>
      <c r="P36" s="16" t="s">
        <v>582</v>
      </c>
      <c r="Q36" s="14">
        <v>0</v>
      </c>
      <c r="R36" s="16">
        <v>0</v>
      </c>
      <c r="S36" s="14">
        <v>0</v>
      </c>
      <c r="T36" s="16">
        <v>0</v>
      </c>
      <c r="U36" s="14">
        <v>2.8020082199999998</v>
      </c>
      <c r="V36" s="16">
        <v>0.24379529</v>
      </c>
    </row>
    <row r="37" spans="1:22" x14ac:dyDescent="0.25">
      <c r="A37" s="11" t="s">
        <v>507</v>
      </c>
      <c r="B37" s="13">
        <v>5458</v>
      </c>
      <c r="C37" s="14">
        <f>(107/B37*100)</f>
        <v>1.9604250641260534</v>
      </c>
      <c r="D37" s="15">
        <v>5351</v>
      </c>
      <c r="E37" s="14">
        <v>13.215828269999999</v>
      </c>
      <c r="F37" s="16">
        <v>0.60695818999999995</v>
      </c>
      <c r="G37" s="14">
        <v>37.579443789999999</v>
      </c>
      <c r="H37" s="16">
        <v>0.81839465</v>
      </c>
      <c r="I37" s="14">
        <v>27.1466806</v>
      </c>
      <c r="J37" s="16">
        <v>0.75078730999999999</v>
      </c>
      <c r="K37" s="14">
        <v>13.388478839999999</v>
      </c>
      <c r="L37" s="16">
        <v>0.65470587000000002</v>
      </c>
      <c r="M37" s="14">
        <v>4.2970864200000003</v>
      </c>
      <c r="N37" s="16">
        <v>0.55405694999999999</v>
      </c>
      <c r="O37" s="14" t="s">
        <v>582</v>
      </c>
      <c r="P37" s="16" t="s">
        <v>582</v>
      </c>
      <c r="Q37" s="14">
        <v>0</v>
      </c>
      <c r="R37" s="16">
        <v>0</v>
      </c>
      <c r="S37" s="14">
        <v>0</v>
      </c>
      <c r="T37" s="16">
        <v>0</v>
      </c>
      <c r="U37" s="14">
        <v>4.3724820800000002</v>
      </c>
      <c r="V37" s="16">
        <v>0.36412723000000002</v>
      </c>
    </row>
    <row r="38" spans="1:22" x14ac:dyDescent="0.25">
      <c r="A38" s="11" t="s">
        <v>508</v>
      </c>
      <c r="B38" s="13">
        <v>5860</v>
      </c>
      <c r="C38" s="14">
        <f>(22/B38*100)</f>
        <v>0.37542662116040953</v>
      </c>
      <c r="D38" s="15">
        <v>5838</v>
      </c>
      <c r="E38" s="14">
        <v>9.9481518100000006</v>
      </c>
      <c r="F38" s="16">
        <v>0.53141141999999997</v>
      </c>
      <c r="G38" s="14">
        <v>24.948703219999999</v>
      </c>
      <c r="H38" s="16">
        <v>0.72346829999999995</v>
      </c>
      <c r="I38" s="14">
        <v>30.912069559999999</v>
      </c>
      <c r="J38" s="16">
        <v>0.94441474999999997</v>
      </c>
      <c r="K38" s="14">
        <v>15.99292863</v>
      </c>
      <c r="L38" s="16">
        <v>0.59838027000000005</v>
      </c>
      <c r="M38" s="14">
        <v>12.184311539999999</v>
      </c>
      <c r="N38" s="16">
        <v>0.92477872999999999</v>
      </c>
      <c r="O38" s="14" t="s">
        <v>582</v>
      </c>
      <c r="P38" s="16" t="s">
        <v>582</v>
      </c>
      <c r="Q38" s="14">
        <v>0</v>
      </c>
      <c r="R38" s="16">
        <v>0</v>
      </c>
      <c r="S38" s="14">
        <v>0</v>
      </c>
      <c r="T38" s="16">
        <v>0</v>
      </c>
      <c r="U38" s="14">
        <v>6.0138352499999996</v>
      </c>
      <c r="V38" s="16">
        <v>0.45456183</v>
      </c>
    </row>
    <row r="39" spans="1:22" x14ac:dyDescent="0.25">
      <c r="A39" s="11" t="s">
        <v>509</v>
      </c>
      <c r="B39" s="13">
        <v>5895</v>
      </c>
      <c r="C39" s="14">
        <f>(33/B39*100)</f>
        <v>0.55979643765903309</v>
      </c>
      <c r="D39" s="15">
        <v>5862</v>
      </c>
      <c r="E39" s="14">
        <v>9.3514327300000009</v>
      </c>
      <c r="F39" s="16">
        <v>0.44594114000000001</v>
      </c>
      <c r="G39" s="14">
        <v>28.838777709999999</v>
      </c>
      <c r="H39" s="16">
        <v>0.78732546999999997</v>
      </c>
      <c r="I39" s="14">
        <v>31.014492740000001</v>
      </c>
      <c r="J39" s="16">
        <v>0.74130516999999996</v>
      </c>
      <c r="K39" s="14">
        <v>19.895683120000001</v>
      </c>
      <c r="L39" s="16">
        <v>0.61211634000000004</v>
      </c>
      <c r="M39" s="14">
        <v>8.2770183300000006</v>
      </c>
      <c r="N39" s="16">
        <v>0.6753072</v>
      </c>
      <c r="O39" s="14" t="s">
        <v>582</v>
      </c>
      <c r="P39" s="16" t="s">
        <v>582</v>
      </c>
      <c r="Q39" s="14">
        <v>0</v>
      </c>
      <c r="R39" s="16">
        <v>0</v>
      </c>
      <c r="S39" s="14">
        <v>0</v>
      </c>
      <c r="T39" s="16">
        <v>0</v>
      </c>
      <c r="U39" s="14">
        <v>2.6225953899999999</v>
      </c>
      <c r="V39" s="16">
        <v>0.41291644</v>
      </c>
    </row>
    <row r="40" spans="1:22" x14ac:dyDescent="0.25">
      <c r="A40" s="11" t="s">
        <v>510</v>
      </c>
      <c r="B40" s="13">
        <v>14157</v>
      </c>
      <c r="C40" s="14">
        <f>(382/B40*100)</f>
        <v>2.6983117892208801</v>
      </c>
      <c r="D40" s="15">
        <v>13775</v>
      </c>
      <c r="E40" s="14">
        <v>7.9892881200000003</v>
      </c>
      <c r="F40" s="16">
        <v>0.34552998000000001</v>
      </c>
      <c r="G40" s="14">
        <v>32.195733199999999</v>
      </c>
      <c r="H40" s="16">
        <v>0.67433255999999997</v>
      </c>
      <c r="I40" s="14">
        <v>34.002280249999998</v>
      </c>
      <c r="J40" s="16">
        <v>0.73305942999999996</v>
      </c>
      <c r="K40" s="14">
        <v>18.308736140000001</v>
      </c>
      <c r="L40" s="16">
        <v>0.53555341000000001</v>
      </c>
      <c r="M40" s="14">
        <v>4.7218921299999996</v>
      </c>
      <c r="N40" s="16">
        <v>0.42094327999999998</v>
      </c>
      <c r="O40" s="14" t="s">
        <v>582</v>
      </c>
      <c r="P40" s="16" t="s">
        <v>582</v>
      </c>
      <c r="Q40" s="14">
        <v>0</v>
      </c>
      <c r="R40" s="16">
        <v>0</v>
      </c>
      <c r="S40" s="14">
        <v>0</v>
      </c>
      <c r="T40" s="16">
        <v>0</v>
      </c>
      <c r="U40" s="14">
        <v>2.78207016</v>
      </c>
      <c r="V40" s="16">
        <v>0.26783404999999999</v>
      </c>
    </row>
    <row r="41" spans="1:22" x14ac:dyDescent="0.25">
      <c r="A41" s="11" t="s">
        <v>511</v>
      </c>
      <c r="B41" s="13">
        <v>5712</v>
      </c>
      <c r="C41" s="14">
        <f>(51/B41*100)</f>
        <v>0.89285714285714279</v>
      </c>
      <c r="D41" s="15">
        <v>5661</v>
      </c>
      <c r="E41" s="14">
        <v>6.70612721</v>
      </c>
      <c r="F41" s="16">
        <v>0.37241434000000001</v>
      </c>
      <c r="G41" s="14">
        <v>21.799873219999998</v>
      </c>
      <c r="H41" s="16">
        <v>0.68775220000000004</v>
      </c>
      <c r="I41" s="14">
        <v>32.23678417</v>
      </c>
      <c r="J41" s="16">
        <v>0.81421710000000003</v>
      </c>
      <c r="K41" s="14">
        <v>28.748043549999998</v>
      </c>
      <c r="L41" s="16">
        <v>0.80423268000000003</v>
      </c>
      <c r="M41" s="14">
        <v>8.0683456699999994</v>
      </c>
      <c r="N41" s="16">
        <v>0.77117729000000002</v>
      </c>
      <c r="O41" s="14" t="s">
        <v>582</v>
      </c>
      <c r="P41" s="16" t="s">
        <v>582</v>
      </c>
      <c r="Q41" s="14">
        <v>0.67840445000000005</v>
      </c>
      <c r="R41" s="16">
        <v>0.18084095</v>
      </c>
      <c r="S41" s="14">
        <v>0</v>
      </c>
      <c r="T41" s="16">
        <v>0</v>
      </c>
      <c r="U41" s="14">
        <v>1.76242173</v>
      </c>
      <c r="V41" s="16">
        <v>0.20541433000000001</v>
      </c>
    </row>
    <row r="42" spans="1:22" x14ac:dyDescent="0.25">
      <c r="A42" s="11" t="s">
        <v>512</v>
      </c>
      <c r="B42" s="13">
        <f>IF(COUNT(B7:B41) &gt; 0, AVERAGE(B7:B41), "\u2014")</f>
        <v>7103.4285714285716</v>
      </c>
      <c r="C42" s="14">
        <f>IF(COUNT(C7:C41) &gt; 0, AVERAGE(C7:C41), "—")</f>
        <v>2.3481632119238833</v>
      </c>
      <c r="D42" s="15">
        <f>IF(COUNT(D7:D41) &gt; 0, AVERAGE(D7:D41), "—")</f>
        <v>6922.8</v>
      </c>
      <c r="E42" s="14">
        <f>IF(COUNT(E7:E41) &gt; 0, AVERAGE(E7:E41), "—")</f>
        <v>11.200579679428571</v>
      </c>
      <c r="F42" s="16">
        <f>IF(COUNT(F7:F41) &gt; 0, SQRT(SUMSQ(F7:F41)/(COUNT(F7:F41)*COUNT(F7:F41)) ), "—")</f>
        <v>8.6052080673861608E-2</v>
      </c>
      <c r="G42" s="14">
        <f>IF(COUNT(G7:G41) &gt; 0, AVERAGE(G7:G41), "—")</f>
        <v>28.206740583714282</v>
      </c>
      <c r="H42" s="16">
        <f>IF(COUNT(H7:H41) &gt; 0, SQRT(SUMSQ(H7:H41)/(COUNT(H7:H41)*COUNT(H7:H41)) ), "—")</f>
        <v>0.11910717262723135</v>
      </c>
      <c r="I42" s="14">
        <f>IF(COUNT(I7:I41) &gt; 0, AVERAGE(I7:I41), "—")</f>
        <v>28.414784362571421</v>
      </c>
      <c r="J42" s="16">
        <f>IF(COUNT(J7:J41) &gt; 0, SQRT(SUMSQ(J7:J41)/(COUNT(J7:J41)*COUNT(J7:J41)) ), "—")</f>
        <v>0.11731764730255184</v>
      </c>
      <c r="K42" s="14">
        <f>IF(COUNT(K7:K41) &gt; 0, AVERAGE(K7:K41), "—")</f>
        <v>17.49016562342857</v>
      </c>
      <c r="L42" s="16">
        <f>IF(COUNT(L7:L41) &gt; 0, SQRT(SUMSQ(L7:L41)/(COUNT(L7:L41)*COUNT(L7:L41)) ), "—")</f>
        <v>0.10095662205697116</v>
      </c>
      <c r="M42" s="14">
        <f>IF(COUNT(M7:M41) &gt; 0, AVERAGE(M7:M41), "—")</f>
        <v>7.9788526822857149</v>
      </c>
      <c r="N42" s="16">
        <f>IF(COUNT(N7:N41) &gt; 0, SQRT(SUMSQ(N7:N41)/(COUNT(N7:N41)*COUNT(N7:N41)) ), "—")</f>
        <v>0.11261001945401064</v>
      </c>
      <c r="O42" s="14" t="str">
        <f>IF(COUNT(O7:O41) &gt; 0, AVERAGE(O7:O41), "—")</f>
        <v>—</v>
      </c>
      <c r="P42" s="16" t="str">
        <f>IF(COUNT(P7:P41) &gt; 0, SQRT(SUMSQ(P7:P41)/(COUNT(P7:P41)*COUNT(P7:P41)) ), "—")</f>
        <v>—</v>
      </c>
      <c r="Q42" s="14">
        <f>IF(COUNT(Q7:Q41) &gt; 0, AVERAGE(Q7:Q41), "—")</f>
        <v>0.86926540714285716</v>
      </c>
      <c r="R42" s="16">
        <f>IF(COUNT(R7:R41) &gt; 0, SQRT(SUMSQ(R7:R41)/(COUNT(R7:R41)*COUNT(R7:R41)) ), "—")</f>
        <v>5.2780998078981144E-2</v>
      </c>
      <c r="S42" s="14">
        <f>IF(COUNT(S7:S41) &gt; 0, AVERAGE(S7:S41), "—")</f>
        <v>2.8571428571428572</v>
      </c>
      <c r="T42" s="16">
        <f>IF(COUNT(T7:T41) &gt; 0, SQRT(SUMSQ(T7:T41)/(COUNT(T7:T41)*COUNT(T7:T41)) ), "—")</f>
        <v>0</v>
      </c>
      <c r="U42" s="14">
        <f>IF(COUNT(U7:U41) &gt; 0, AVERAGE(U7:U41), "—")</f>
        <v>2.9824688051428576</v>
      </c>
      <c r="V42" s="16">
        <f>IF(COUNT(V7:V41) &gt; 0, SQRT(SUMSQ(V7:V41)/(COUNT(V7:V41)*COUNT(V7:V41)) ), "—")</f>
        <v>4.9470811983291826E-2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13.07163209</v>
      </c>
      <c r="F45" s="16">
        <v>0.86018302000000002</v>
      </c>
      <c r="G45" s="14">
        <v>17.790544560000001</v>
      </c>
      <c r="H45" s="16">
        <v>0.52143046999999998</v>
      </c>
      <c r="I45" s="14">
        <v>20.269458230000001</v>
      </c>
      <c r="J45" s="16">
        <v>0.60079309000000003</v>
      </c>
      <c r="K45" s="14">
        <v>45.150985540000001</v>
      </c>
      <c r="L45" s="16">
        <v>1.0244212699999999</v>
      </c>
      <c r="M45" s="14">
        <v>0</v>
      </c>
      <c r="N45" s="16">
        <v>0</v>
      </c>
      <c r="O45" s="14" t="s">
        <v>582</v>
      </c>
      <c r="P45" s="16" t="s">
        <v>582</v>
      </c>
      <c r="Q45" s="14">
        <v>2.668392E-2</v>
      </c>
      <c r="R45" s="16">
        <v>1.816357E-2</v>
      </c>
      <c r="S45" s="14">
        <v>0.28948149000000001</v>
      </c>
      <c r="T45" s="16">
        <v>7.8061619999999998E-2</v>
      </c>
      <c r="U45" s="14">
        <v>3.4012141599999999</v>
      </c>
      <c r="V45" s="16">
        <v>0.28047699999999998</v>
      </c>
    </row>
    <row r="46" spans="1:22" x14ac:dyDescent="0.25">
      <c r="A46" s="11" t="s">
        <v>516</v>
      </c>
      <c r="B46" s="13">
        <v>23141</v>
      </c>
      <c r="C46" s="14">
        <f>(2000/B46*100)</f>
        <v>8.6426688561427767</v>
      </c>
      <c r="D46" s="15">
        <v>21141</v>
      </c>
      <c r="E46" s="14">
        <v>8.3720572200000003</v>
      </c>
      <c r="F46" s="16">
        <v>0.25180580000000002</v>
      </c>
      <c r="G46" s="14">
        <v>22.49821382</v>
      </c>
      <c r="H46" s="16">
        <v>0.41439300000000001</v>
      </c>
      <c r="I46" s="14">
        <v>21.829202649999999</v>
      </c>
      <c r="J46" s="16">
        <v>0.49616241</v>
      </c>
      <c r="K46" s="14">
        <v>15.66054171</v>
      </c>
      <c r="L46" s="16">
        <v>0.46460501999999998</v>
      </c>
      <c r="M46" s="14">
        <v>19.904656979999999</v>
      </c>
      <c r="N46" s="16">
        <v>0.72832865999999996</v>
      </c>
      <c r="O46" s="14" t="s">
        <v>582</v>
      </c>
      <c r="P46" s="16" t="s">
        <v>582</v>
      </c>
      <c r="Q46" s="14">
        <v>0</v>
      </c>
      <c r="R46" s="16">
        <v>0</v>
      </c>
      <c r="S46" s="14">
        <v>0</v>
      </c>
      <c r="T46" s="16">
        <v>0</v>
      </c>
      <c r="U46" s="14">
        <v>11.73532763</v>
      </c>
      <c r="V46" s="16">
        <v>0.43410896999999998</v>
      </c>
    </row>
    <row r="47" spans="1:22" x14ac:dyDescent="0.25">
      <c r="A47" s="11" t="s">
        <v>517</v>
      </c>
      <c r="B47" s="13">
        <v>5928</v>
      </c>
      <c r="C47" s="14">
        <f>(276/B47*100)</f>
        <v>4.6558704453441297</v>
      </c>
      <c r="D47" s="15">
        <v>5652</v>
      </c>
      <c r="E47" s="14">
        <v>14.62739195</v>
      </c>
      <c r="F47" s="16">
        <v>0.40222808999999998</v>
      </c>
      <c r="G47" s="14">
        <v>27.29727742</v>
      </c>
      <c r="H47" s="16">
        <v>0.69628161</v>
      </c>
      <c r="I47" s="14">
        <v>25.41372629</v>
      </c>
      <c r="J47" s="16">
        <v>0.64539829000000004</v>
      </c>
      <c r="K47" s="14">
        <v>17.670767600000001</v>
      </c>
      <c r="L47" s="16">
        <v>0.49800249000000002</v>
      </c>
      <c r="M47" s="14">
        <v>8.1646820600000005</v>
      </c>
      <c r="N47" s="16">
        <v>0.67265953999999994</v>
      </c>
      <c r="O47" s="14" t="s">
        <v>582</v>
      </c>
      <c r="P47" s="16" t="s">
        <v>582</v>
      </c>
      <c r="Q47" s="14">
        <v>0</v>
      </c>
      <c r="R47" s="16">
        <v>0</v>
      </c>
      <c r="S47" s="14">
        <v>0</v>
      </c>
      <c r="T47" s="16">
        <v>0</v>
      </c>
      <c r="U47" s="14">
        <v>6.8261546800000001</v>
      </c>
      <c r="V47" s="16">
        <v>0.47263140999999997</v>
      </c>
    </row>
    <row r="48" spans="1:22" x14ac:dyDescent="0.25">
      <c r="A48" s="11" t="s">
        <v>518</v>
      </c>
      <c r="B48" s="13">
        <v>9841</v>
      </c>
      <c r="C48" s="14">
        <f>(8/B48*100)</f>
        <v>8.1292551569962401E-2</v>
      </c>
      <c r="D48" s="15">
        <v>9833</v>
      </c>
      <c r="E48" s="14">
        <v>10.12868344</v>
      </c>
      <c r="F48" s="16">
        <v>0.45299254999999999</v>
      </c>
      <c r="G48" s="14">
        <v>36.346296479999999</v>
      </c>
      <c r="H48" s="16">
        <v>0.93733233000000005</v>
      </c>
      <c r="I48" s="14">
        <v>27.642542429999999</v>
      </c>
      <c r="J48" s="16">
        <v>0.86202358000000001</v>
      </c>
      <c r="K48" s="14">
        <v>18.384340869999999</v>
      </c>
      <c r="L48" s="16">
        <v>0.8881173</v>
      </c>
      <c r="M48" s="14">
        <v>6.4106562299999998</v>
      </c>
      <c r="N48" s="16">
        <v>0.70624670000000001</v>
      </c>
      <c r="O48" s="14" t="s">
        <v>582</v>
      </c>
      <c r="P48" s="16" t="s">
        <v>582</v>
      </c>
      <c r="Q48" s="14">
        <v>0</v>
      </c>
      <c r="R48" s="16">
        <v>0</v>
      </c>
      <c r="S48" s="14">
        <v>0</v>
      </c>
      <c r="T48" s="16">
        <v>0</v>
      </c>
      <c r="U48" s="14">
        <v>1.0874805599999999</v>
      </c>
      <c r="V48" s="16">
        <v>0.14844686000000001</v>
      </c>
    </row>
    <row r="49" spans="1:22" x14ac:dyDescent="0.25">
      <c r="A49" s="11" t="s">
        <v>519</v>
      </c>
      <c r="B49" s="13">
        <v>6349</v>
      </c>
      <c r="C49" s="14">
        <f>(56/B49*100)</f>
        <v>0.88202866593164275</v>
      </c>
      <c r="D49" s="15">
        <v>6293</v>
      </c>
      <c r="E49" s="14">
        <v>13.35093342</v>
      </c>
      <c r="F49" s="16">
        <v>0.65173449999999999</v>
      </c>
      <c r="G49" s="14">
        <v>31.518359220000001</v>
      </c>
      <c r="H49" s="16">
        <v>0.72843778000000003</v>
      </c>
      <c r="I49" s="14">
        <v>27.579268979999998</v>
      </c>
      <c r="J49" s="16">
        <v>0.60480524000000002</v>
      </c>
      <c r="K49" s="14">
        <v>24.07342457</v>
      </c>
      <c r="L49" s="16">
        <v>0.61149138000000003</v>
      </c>
      <c r="M49" s="14">
        <v>0</v>
      </c>
      <c r="N49" s="16">
        <v>0</v>
      </c>
      <c r="O49" s="14" t="s">
        <v>582</v>
      </c>
      <c r="P49" s="16" t="s">
        <v>582</v>
      </c>
      <c r="Q49" s="14">
        <v>0</v>
      </c>
      <c r="R49" s="16">
        <v>0</v>
      </c>
      <c r="S49" s="14">
        <v>4.2429710000000002E-2</v>
      </c>
      <c r="T49" s="16">
        <v>3.0514570000000001E-2</v>
      </c>
      <c r="U49" s="14">
        <v>3.4355840899999999</v>
      </c>
      <c r="V49" s="16">
        <v>0.37708921000000001</v>
      </c>
    </row>
    <row r="50" spans="1:22" x14ac:dyDescent="0.25">
      <c r="A50" s="11" t="s">
        <v>520</v>
      </c>
      <c r="B50" s="13">
        <v>11795</v>
      </c>
      <c r="C50" s="14">
        <f>(302/B50*100)</f>
        <v>2.5604069520983468</v>
      </c>
      <c r="D50" s="15">
        <v>11493</v>
      </c>
      <c r="E50" s="14">
        <v>7.8513937199999999</v>
      </c>
      <c r="F50" s="16">
        <v>0.33249690999999998</v>
      </c>
      <c r="G50" s="14">
        <v>28.595795460000001</v>
      </c>
      <c r="H50" s="16">
        <v>0.61493706999999997</v>
      </c>
      <c r="I50" s="14">
        <v>31.71335294</v>
      </c>
      <c r="J50" s="16">
        <v>0.70047060999999999</v>
      </c>
      <c r="K50" s="14">
        <v>25.15134849</v>
      </c>
      <c r="L50" s="16">
        <v>0.63593107000000004</v>
      </c>
      <c r="M50" s="14">
        <v>3.5810422499999999</v>
      </c>
      <c r="N50" s="16">
        <v>0.30022096999999998</v>
      </c>
      <c r="O50" s="14" t="s">
        <v>582</v>
      </c>
      <c r="P50" s="16" t="s">
        <v>582</v>
      </c>
      <c r="Q50" s="14">
        <v>0</v>
      </c>
      <c r="R50" s="16">
        <v>0</v>
      </c>
      <c r="S50" s="14">
        <v>0</v>
      </c>
      <c r="T50" s="16">
        <v>0</v>
      </c>
      <c r="U50" s="14">
        <v>3.1070671299999999</v>
      </c>
      <c r="V50" s="16">
        <v>0.31708480999999999</v>
      </c>
    </row>
    <row r="51" spans="1:22" x14ac:dyDescent="0.25">
      <c r="A51" s="11" t="s">
        <v>521</v>
      </c>
      <c r="B51" s="13">
        <v>6866</v>
      </c>
      <c r="C51" s="14">
        <f>(113/B51*100)</f>
        <v>1.6457908534809205</v>
      </c>
      <c r="D51" s="15">
        <v>6753</v>
      </c>
      <c r="E51" s="14">
        <v>8.8862122299999999</v>
      </c>
      <c r="F51" s="16">
        <v>0.37225734999999999</v>
      </c>
      <c r="G51" s="14">
        <v>23.836643819999999</v>
      </c>
      <c r="H51" s="16">
        <v>0.55881935000000005</v>
      </c>
      <c r="I51" s="14">
        <v>23.78127821</v>
      </c>
      <c r="J51" s="16">
        <v>0.57900646</v>
      </c>
      <c r="K51" s="14">
        <v>22.46053319</v>
      </c>
      <c r="L51" s="16">
        <v>0.78369186000000002</v>
      </c>
      <c r="M51" s="14">
        <v>5.7773994499999999</v>
      </c>
      <c r="N51" s="16">
        <v>0.53371420000000003</v>
      </c>
      <c r="O51" s="14" t="s">
        <v>582</v>
      </c>
      <c r="P51" s="16" t="s">
        <v>582</v>
      </c>
      <c r="Q51" s="14">
        <v>10.57289686</v>
      </c>
      <c r="R51" s="16">
        <v>0.61190188999999995</v>
      </c>
      <c r="S51" s="14">
        <v>0</v>
      </c>
      <c r="T51" s="16">
        <v>0</v>
      </c>
      <c r="U51" s="14">
        <v>4.6850362399999996</v>
      </c>
      <c r="V51" s="16">
        <v>0.36140528999999999</v>
      </c>
    </row>
    <row r="52" spans="1:22" x14ac:dyDescent="0.25">
      <c r="A52" s="11" t="s">
        <v>522</v>
      </c>
      <c r="B52" s="13">
        <v>5809</v>
      </c>
      <c r="C52" s="14">
        <f>(94/B52*100)</f>
        <v>1.6181786882423825</v>
      </c>
      <c r="D52" s="15">
        <v>5715</v>
      </c>
      <c r="E52" s="14">
        <v>7.7804634200000002</v>
      </c>
      <c r="F52" s="16">
        <v>0.38594578000000002</v>
      </c>
      <c r="G52" s="14">
        <v>29.538631939999998</v>
      </c>
      <c r="H52" s="16">
        <v>0.74068367000000002</v>
      </c>
      <c r="I52" s="14">
        <v>31.30361671</v>
      </c>
      <c r="J52" s="16">
        <v>0.69070063000000004</v>
      </c>
      <c r="K52" s="14">
        <v>18.586495809999999</v>
      </c>
      <c r="L52" s="16">
        <v>0.71434058</v>
      </c>
      <c r="M52" s="14">
        <v>9.9178382999999997</v>
      </c>
      <c r="N52" s="16">
        <v>0.63478299999999999</v>
      </c>
      <c r="O52" s="14" t="s">
        <v>582</v>
      </c>
      <c r="P52" s="16" t="s">
        <v>582</v>
      </c>
      <c r="Q52" s="14">
        <v>0</v>
      </c>
      <c r="R52" s="16">
        <v>0</v>
      </c>
      <c r="S52" s="14">
        <v>0</v>
      </c>
      <c r="T52" s="16">
        <v>0</v>
      </c>
      <c r="U52" s="14">
        <v>2.8729538200000002</v>
      </c>
      <c r="V52" s="16">
        <v>0.29904101</v>
      </c>
    </row>
    <row r="53" spans="1:22" x14ac:dyDescent="0.25">
      <c r="A53" s="11" t="s">
        <v>523</v>
      </c>
      <c r="B53" s="13">
        <v>5571</v>
      </c>
      <c r="C53" s="14">
        <f>(101/B53*100)</f>
        <v>1.8129599712798421</v>
      </c>
      <c r="D53" s="15">
        <v>5470</v>
      </c>
      <c r="E53" s="14">
        <v>10.420162660000001</v>
      </c>
      <c r="F53" s="16">
        <v>0.43834948000000001</v>
      </c>
      <c r="G53" s="14">
        <v>25.416884339999999</v>
      </c>
      <c r="H53" s="16">
        <v>0.63914961999999997</v>
      </c>
      <c r="I53" s="14">
        <v>30.255658520000001</v>
      </c>
      <c r="J53" s="16">
        <v>0.65531238000000003</v>
      </c>
      <c r="K53" s="14">
        <v>22.221235450000002</v>
      </c>
      <c r="L53" s="16">
        <v>0.62030494000000003</v>
      </c>
      <c r="M53" s="14">
        <v>7.8590049899999999</v>
      </c>
      <c r="N53" s="16">
        <v>0.39301935999999998</v>
      </c>
      <c r="O53" s="14" t="s">
        <v>582</v>
      </c>
      <c r="P53" s="16" t="s">
        <v>582</v>
      </c>
      <c r="Q53" s="14">
        <v>0</v>
      </c>
      <c r="R53" s="16">
        <v>0</v>
      </c>
      <c r="S53" s="14">
        <v>0</v>
      </c>
      <c r="T53" s="16">
        <v>0</v>
      </c>
      <c r="U53" s="14">
        <v>3.8270540300000002</v>
      </c>
      <c r="V53" s="16">
        <v>0.26054062</v>
      </c>
    </row>
    <row r="54" spans="1:22" x14ac:dyDescent="0.25">
      <c r="A54" s="11" t="s">
        <v>524</v>
      </c>
      <c r="B54" s="13">
        <v>4740</v>
      </c>
      <c r="C54" s="14">
        <f>(362/B54*100)</f>
        <v>7.6371308016877641</v>
      </c>
      <c r="D54" s="15">
        <v>4378</v>
      </c>
      <c r="E54" s="14">
        <v>7.7803118099999997</v>
      </c>
      <c r="F54" s="16">
        <v>0.54534512000000002</v>
      </c>
      <c r="G54" s="14">
        <v>21.765951479999998</v>
      </c>
      <c r="H54" s="16">
        <v>0.77895747000000004</v>
      </c>
      <c r="I54" s="14">
        <v>30.460085190000001</v>
      </c>
      <c r="J54" s="16">
        <v>0.89399620999999996</v>
      </c>
      <c r="K54" s="14">
        <v>25.510128999999999</v>
      </c>
      <c r="L54" s="16">
        <v>0.92446958999999995</v>
      </c>
      <c r="M54" s="14">
        <v>6.6771821500000001</v>
      </c>
      <c r="N54" s="16">
        <v>0.70462239000000004</v>
      </c>
      <c r="O54" s="14" t="s">
        <v>582</v>
      </c>
      <c r="P54" s="16" t="s">
        <v>582</v>
      </c>
      <c r="Q54" s="14">
        <v>0</v>
      </c>
      <c r="R54" s="16">
        <v>0</v>
      </c>
      <c r="S54" s="14">
        <v>0</v>
      </c>
      <c r="T54" s="16">
        <v>0</v>
      </c>
      <c r="U54" s="14">
        <v>7.80634037</v>
      </c>
      <c r="V54" s="16">
        <v>0.64304724000000002</v>
      </c>
    </row>
    <row r="55" spans="1:22" x14ac:dyDescent="0.25">
      <c r="A55" s="11" t="s">
        <v>525</v>
      </c>
      <c r="B55" s="13">
        <v>5316</v>
      </c>
      <c r="C55" s="14">
        <f>(22/B55*100)</f>
        <v>0.41384499623777277</v>
      </c>
      <c r="D55" s="15">
        <v>5294</v>
      </c>
      <c r="E55" s="14">
        <v>18.20376679</v>
      </c>
      <c r="F55" s="16">
        <v>0.66144168000000003</v>
      </c>
      <c r="G55" s="14">
        <v>41.295275189999998</v>
      </c>
      <c r="H55" s="16">
        <v>0.72941719000000005</v>
      </c>
      <c r="I55" s="14">
        <v>21.87607848</v>
      </c>
      <c r="J55" s="16">
        <v>0.55902593</v>
      </c>
      <c r="K55" s="14">
        <v>12.447719599999999</v>
      </c>
      <c r="L55" s="16">
        <v>0.51953545999999995</v>
      </c>
      <c r="M55" s="14">
        <v>0</v>
      </c>
      <c r="N55" s="16">
        <v>0</v>
      </c>
      <c r="O55" s="14" t="s">
        <v>582</v>
      </c>
      <c r="P55" s="16" t="s">
        <v>582</v>
      </c>
      <c r="Q55" s="14">
        <v>0</v>
      </c>
      <c r="R55" s="16">
        <v>0</v>
      </c>
      <c r="S55" s="14">
        <v>0.25671553000000003</v>
      </c>
      <c r="T55" s="16">
        <v>7.4057479999999995E-2</v>
      </c>
      <c r="U55" s="14">
        <v>5.92044441</v>
      </c>
      <c r="V55" s="16">
        <v>0.40833849</v>
      </c>
    </row>
    <row r="56" spans="1:22" x14ac:dyDescent="0.25">
      <c r="A56" s="11" t="s">
        <v>526</v>
      </c>
      <c r="B56" s="13">
        <v>5359</v>
      </c>
      <c r="C56" s="14">
        <f>(77/B56*100)</f>
        <v>1.4368352304534429</v>
      </c>
      <c r="D56" s="15">
        <v>5282</v>
      </c>
      <c r="E56" s="14">
        <v>3.9869345599999999</v>
      </c>
      <c r="F56" s="16">
        <v>0.34877506000000003</v>
      </c>
      <c r="G56" s="14">
        <v>25.97765227</v>
      </c>
      <c r="H56" s="16">
        <v>0.74723357000000001</v>
      </c>
      <c r="I56" s="14">
        <v>29.081448819999999</v>
      </c>
      <c r="J56" s="16">
        <v>0.66472332000000001</v>
      </c>
      <c r="K56" s="14">
        <v>12.24787409</v>
      </c>
      <c r="L56" s="16">
        <v>0.53696325</v>
      </c>
      <c r="M56" s="14">
        <v>27.760170609999999</v>
      </c>
      <c r="N56" s="16">
        <v>0.78547328999999999</v>
      </c>
      <c r="O56" s="14" t="s">
        <v>582</v>
      </c>
      <c r="P56" s="16" t="s">
        <v>582</v>
      </c>
      <c r="Q56" s="14">
        <v>0</v>
      </c>
      <c r="R56" s="16">
        <v>0</v>
      </c>
      <c r="S56" s="14">
        <v>0</v>
      </c>
      <c r="T56" s="16">
        <v>0</v>
      </c>
      <c r="U56" s="14">
        <v>0.94591966000000005</v>
      </c>
      <c r="V56" s="16">
        <v>0.15039501</v>
      </c>
    </row>
    <row r="57" spans="1:22" x14ac:dyDescent="0.25">
      <c r="A57" s="11" t="s">
        <v>527</v>
      </c>
      <c r="B57" s="13">
        <v>6513</v>
      </c>
      <c r="C57" s="14">
        <f>(0/B57*100)</f>
        <v>0</v>
      </c>
      <c r="D57" s="15">
        <v>6513</v>
      </c>
      <c r="E57" s="14">
        <v>13.92473523</v>
      </c>
      <c r="F57" s="16">
        <v>0.66300166999999999</v>
      </c>
      <c r="G57" s="14">
        <v>49.597916779999998</v>
      </c>
      <c r="H57" s="16">
        <v>0.89351698999999996</v>
      </c>
      <c r="I57" s="14">
        <v>18.226332599999999</v>
      </c>
      <c r="J57" s="16">
        <v>0.67620237999999999</v>
      </c>
      <c r="K57" s="14">
        <v>14.323470650000001</v>
      </c>
      <c r="L57" s="16">
        <v>0.67569378999999996</v>
      </c>
      <c r="M57" s="14">
        <v>0</v>
      </c>
      <c r="N57" s="16">
        <v>0</v>
      </c>
      <c r="O57" s="14" t="s">
        <v>582</v>
      </c>
      <c r="P57" s="16" t="s">
        <v>582</v>
      </c>
      <c r="Q57" s="14">
        <v>0</v>
      </c>
      <c r="R57" s="16">
        <v>0</v>
      </c>
      <c r="S57" s="14">
        <v>9.9897020000000003E-2</v>
      </c>
      <c r="T57" s="16">
        <v>5.2837009999999997E-2</v>
      </c>
      <c r="U57" s="14">
        <v>3.8276477199999999</v>
      </c>
      <c r="V57" s="16">
        <v>0.57461134000000003</v>
      </c>
    </row>
    <row r="58" spans="1:22" x14ac:dyDescent="0.25">
      <c r="A58" s="11" t="s">
        <v>528</v>
      </c>
      <c r="B58" s="13">
        <v>7267</v>
      </c>
      <c r="C58" s="14">
        <f>(10/B58*100)</f>
        <v>0.13760836658868861</v>
      </c>
      <c r="D58" s="15">
        <v>7257</v>
      </c>
      <c r="E58" s="14">
        <v>11.8004546</v>
      </c>
      <c r="F58" s="16">
        <v>0.49314301999999999</v>
      </c>
      <c r="G58" s="14">
        <v>17.964277620000001</v>
      </c>
      <c r="H58" s="16">
        <v>0.70496238</v>
      </c>
      <c r="I58" s="14">
        <v>17.62063431</v>
      </c>
      <c r="J58" s="16">
        <v>0.61618375999999997</v>
      </c>
      <c r="K58" s="14">
        <v>48.19703106</v>
      </c>
      <c r="L58" s="16">
        <v>0.90107753999999995</v>
      </c>
      <c r="M58" s="14">
        <v>0</v>
      </c>
      <c r="N58" s="16">
        <v>0</v>
      </c>
      <c r="O58" s="14" t="s">
        <v>582</v>
      </c>
      <c r="P58" s="16" t="s">
        <v>582</v>
      </c>
      <c r="Q58" s="14">
        <v>0</v>
      </c>
      <c r="R58" s="16">
        <v>0</v>
      </c>
      <c r="S58" s="14">
        <v>0.60344372000000002</v>
      </c>
      <c r="T58" s="16">
        <v>9.0487360000000003E-2</v>
      </c>
      <c r="U58" s="14">
        <v>3.8141586900000002</v>
      </c>
      <c r="V58" s="16">
        <v>0.55048997</v>
      </c>
    </row>
    <row r="59" spans="1:22" x14ac:dyDescent="0.25">
      <c r="A59" s="11" t="s">
        <v>529</v>
      </c>
      <c r="B59" s="13">
        <v>4826</v>
      </c>
      <c r="C59" s="14">
        <f>(26/B59*100)</f>
        <v>0.53874844591794446</v>
      </c>
      <c r="D59" s="15">
        <v>4800</v>
      </c>
      <c r="E59" s="14">
        <v>25.230190799999999</v>
      </c>
      <c r="F59" s="16">
        <v>0.74513622000000002</v>
      </c>
      <c r="G59" s="14">
        <v>28.819363750000001</v>
      </c>
      <c r="H59" s="16">
        <v>0.87075471000000004</v>
      </c>
      <c r="I59" s="14">
        <v>23.679773489999999</v>
      </c>
      <c r="J59" s="16">
        <v>0.79386634</v>
      </c>
      <c r="K59" s="14">
        <v>18.198694060000001</v>
      </c>
      <c r="L59" s="16">
        <v>0.66209072000000002</v>
      </c>
      <c r="M59" s="14">
        <v>0</v>
      </c>
      <c r="N59" s="16">
        <v>0</v>
      </c>
      <c r="O59" s="14" t="s">
        <v>582</v>
      </c>
      <c r="P59" s="16" t="s">
        <v>582</v>
      </c>
      <c r="Q59" s="14">
        <v>4.0145989999999999E-2</v>
      </c>
      <c r="R59" s="16">
        <v>5.6332E-2</v>
      </c>
      <c r="S59" s="14">
        <v>0.53101821000000005</v>
      </c>
      <c r="T59" s="16">
        <v>0.12396609</v>
      </c>
      <c r="U59" s="14">
        <v>3.5008137000000001</v>
      </c>
      <c r="V59" s="16">
        <v>0.29188786</v>
      </c>
    </row>
    <row r="60" spans="1:22" x14ac:dyDescent="0.25">
      <c r="A60" s="11" t="s">
        <v>530</v>
      </c>
      <c r="B60" s="13">
        <v>4546</v>
      </c>
      <c r="C60" s="14">
        <f>(15/B60*100)</f>
        <v>0.32996040475142985</v>
      </c>
      <c r="D60" s="15">
        <v>4531</v>
      </c>
      <c r="E60" s="14">
        <v>10.068651600000001</v>
      </c>
      <c r="F60" s="16">
        <v>0.56177434999999998</v>
      </c>
      <c r="G60" s="14">
        <v>27.202326410000001</v>
      </c>
      <c r="H60" s="16">
        <v>1.0015013500000001</v>
      </c>
      <c r="I60" s="14">
        <v>27.861919919999998</v>
      </c>
      <c r="J60" s="16">
        <v>1.00220617</v>
      </c>
      <c r="K60" s="14">
        <v>30.644725059999999</v>
      </c>
      <c r="L60" s="16">
        <v>1.26162291</v>
      </c>
      <c r="M60" s="14">
        <v>0</v>
      </c>
      <c r="N60" s="16">
        <v>0</v>
      </c>
      <c r="O60" s="14" t="s">
        <v>582</v>
      </c>
      <c r="P60" s="16" t="s">
        <v>582</v>
      </c>
      <c r="Q60" s="14">
        <v>0</v>
      </c>
      <c r="R60" s="16">
        <v>0</v>
      </c>
      <c r="S60" s="14">
        <v>0.29496084</v>
      </c>
      <c r="T60" s="16">
        <v>8.5317509999999999E-2</v>
      </c>
      <c r="U60" s="14">
        <v>3.9274161599999999</v>
      </c>
      <c r="V60" s="16">
        <v>0.48899696999999998</v>
      </c>
    </row>
    <row r="61" spans="1:22" x14ac:dyDescent="0.25">
      <c r="A61" s="11" t="s">
        <v>531</v>
      </c>
      <c r="B61" s="13">
        <v>6525</v>
      </c>
      <c r="C61" s="14">
        <f>(163/B61*100)</f>
        <v>2.4980842911877397</v>
      </c>
      <c r="D61" s="15">
        <v>6362</v>
      </c>
      <c r="E61" s="14">
        <v>13.645443390000001</v>
      </c>
      <c r="F61" s="16">
        <v>0.52381776999999996</v>
      </c>
      <c r="G61" s="14">
        <v>31.512145960000002</v>
      </c>
      <c r="H61" s="16">
        <v>0.60042644999999994</v>
      </c>
      <c r="I61" s="14">
        <v>28.48097009</v>
      </c>
      <c r="J61" s="16">
        <v>0.63715495</v>
      </c>
      <c r="K61" s="14">
        <v>19.28252256</v>
      </c>
      <c r="L61" s="16">
        <v>0.59291850000000001</v>
      </c>
      <c r="M61" s="14">
        <v>4.85739302</v>
      </c>
      <c r="N61" s="16">
        <v>0.40893278999999999</v>
      </c>
      <c r="O61" s="14" t="s">
        <v>582</v>
      </c>
      <c r="P61" s="16" t="s">
        <v>582</v>
      </c>
      <c r="Q61" s="14">
        <v>0</v>
      </c>
      <c r="R61" s="16">
        <v>0</v>
      </c>
      <c r="S61" s="14">
        <v>0</v>
      </c>
      <c r="T61" s="16">
        <v>0</v>
      </c>
      <c r="U61" s="14">
        <v>2.2215249799999999</v>
      </c>
      <c r="V61" s="16">
        <v>0.22674158999999999</v>
      </c>
    </row>
    <row r="62" spans="1:22" x14ac:dyDescent="0.25">
      <c r="A62" s="11" t="s">
        <v>532</v>
      </c>
      <c r="B62" s="13">
        <v>4476</v>
      </c>
      <c r="C62" s="14">
        <f>(3/B62*100)</f>
        <v>6.7024128686327081E-2</v>
      </c>
      <c r="D62" s="15">
        <v>4473</v>
      </c>
      <c r="E62" s="14">
        <v>6.3233580399999996</v>
      </c>
      <c r="F62" s="16">
        <v>0.4248169</v>
      </c>
      <c r="G62" s="14">
        <v>39.066030509999997</v>
      </c>
      <c r="H62" s="16">
        <v>0.66708297999999999</v>
      </c>
      <c r="I62" s="14">
        <v>30.756509600000001</v>
      </c>
      <c r="J62" s="16">
        <v>0.62390161</v>
      </c>
      <c r="K62" s="14">
        <v>11.66386799</v>
      </c>
      <c r="L62" s="16">
        <v>0.50862315000000002</v>
      </c>
      <c r="M62" s="14">
        <v>11.675766530000001</v>
      </c>
      <c r="N62" s="16">
        <v>0.40366419999999997</v>
      </c>
      <c r="O62" s="14" t="s">
        <v>582</v>
      </c>
      <c r="P62" s="16" t="s">
        <v>582</v>
      </c>
      <c r="Q62" s="14">
        <v>0</v>
      </c>
      <c r="R62" s="16">
        <v>0</v>
      </c>
      <c r="S62" s="14">
        <v>0</v>
      </c>
      <c r="T62" s="16">
        <v>0</v>
      </c>
      <c r="U62" s="14">
        <v>0.51446734000000005</v>
      </c>
      <c r="V62" s="16">
        <v>0.12005701000000001</v>
      </c>
    </row>
    <row r="63" spans="1:22" x14ac:dyDescent="0.25">
      <c r="A63" s="11" t="s">
        <v>533</v>
      </c>
      <c r="B63" s="13">
        <v>5324</v>
      </c>
      <c r="C63" s="14">
        <f>(13/B63*100)</f>
        <v>0.24417731029301279</v>
      </c>
      <c r="D63" s="15">
        <v>5311</v>
      </c>
      <c r="E63" s="14">
        <v>15.472163050000001</v>
      </c>
      <c r="F63" s="16">
        <v>0.53777072999999997</v>
      </c>
      <c r="G63" s="14">
        <v>35.532812409999998</v>
      </c>
      <c r="H63" s="16">
        <v>0.71881611000000001</v>
      </c>
      <c r="I63" s="14">
        <v>24.527893169999999</v>
      </c>
      <c r="J63" s="16">
        <v>0.68401445999999999</v>
      </c>
      <c r="K63" s="14">
        <v>16.006503349999999</v>
      </c>
      <c r="L63" s="16">
        <v>0.59533943</v>
      </c>
      <c r="M63" s="14">
        <v>0</v>
      </c>
      <c r="N63" s="16">
        <v>0</v>
      </c>
      <c r="O63" s="14" t="s">
        <v>582</v>
      </c>
      <c r="P63" s="16" t="s">
        <v>582</v>
      </c>
      <c r="Q63" s="14">
        <v>0</v>
      </c>
      <c r="R63" s="16">
        <v>0</v>
      </c>
      <c r="S63" s="14">
        <v>0.15978258000000001</v>
      </c>
      <c r="T63" s="16">
        <v>5.4570229999999997E-2</v>
      </c>
      <c r="U63" s="14">
        <v>8.3008454399999998</v>
      </c>
      <c r="V63" s="16">
        <v>0.38896982000000002</v>
      </c>
    </row>
    <row r="64" spans="1:22" x14ac:dyDescent="0.25">
      <c r="A64" s="11" t="s">
        <v>534</v>
      </c>
      <c r="B64" s="13">
        <v>3634</v>
      </c>
      <c r="C64" s="14">
        <f>(3/B64*100)</f>
        <v>8.2553659878921298E-2</v>
      </c>
      <c r="D64" s="15">
        <v>3631</v>
      </c>
      <c r="E64" s="14">
        <v>10.565279889999999</v>
      </c>
      <c r="F64" s="16">
        <v>0.49956687999999999</v>
      </c>
      <c r="G64" s="14">
        <v>34.174148150000001</v>
      </c>
      <c r="H64" s="16">
        <v>0.85139936999999999</v>
      </c>
      <c r="I64" s="14">
        <v>33.602593339999999</v>
      </c>
      <c r="J64" s="16">
        <v>0.84141136999999999</v>
      </c>
      <c r="K64" s="14">
        <v>17.874357929999999</v>
      </c>
      <c r="L64" s="16">
        <v>0.63234665999999995</v>
      </c>
      <c r="M64" s="14">
        <v>0</v>
      </c>
      <c r="N64" s="16">
        <v>0</v>
      </c>
      <c r="O64" s="14" t="s">
        <v>582</v>
      </c>
      <c r="P64" s="16" t="s">
        <v>582</v>
      </c>
      <c r="Q64" s="14">
        <v>0</v>
      </c>
      <c r="R64" s="16">
        <v>0</v>
      </c>
      <c r="S64" s="14">
        <v>2.5326149999999999E-2</v>
      </c>
      <c r="T64" s="16">
        <v>2.4969539999999998E-2</v>
      </c>
      <c r="U64" s="14">
        <v>3.7582945300000001</v>
      </c>
      <c r="V64" s="16">
        <v>0.2918366</v>
      </c>
    </row>
    <row r="65" spans="1:22" x14ac:dyDescent="0.25">
      <c r="A65" s="11" t="s">
        <v>535</v>
      </c>
      <c r="B65" s="13">
        <v>5325</v>
      </c>
      <c r="C65" s="14">
        <f>(14/B65*100)</f>
        <v>0.26291079812206569</v>
      </c>
      <c r="D65" s="15">
        <v>5311</v>
      </c>
      <c r="E65" s="14">
        <v>8.9865058100000006</v>
      </c>
      <c r="F65" s="16">
        <v>0.48213781999999999</v>
      </c>
      <c r="G65" s="14">
        <v>40.239132099999999</v>
      </c>
      <c r="H65" s="16">
        <v>0.84486514999999995</v>
      </c>
      <c r="I65" s="14">
        <v>30.222339860000002</v>
      </c>
      <c r="J65" s="16">
        <v>0.59866456999999995</v>
      </c>
      <c r="K65" s="14">
        <v>16.90146747</v>
      </c>
      <c r="L65" s="16">
        <v>0.57797403000000003</v>
      </c>
      <c r="M65" s="14">
        <v>0</v>
      </c>
      <c r="N65" s="16">
        <v>0</v>
      </c>
      <c r="O65" s="14" t="s">
        <v>582</v>
      </c>
      <c r="P65" s="16" t="s">
        <v>582</v>
      </c>
      <c r="Q65" s="14">
        <v>0.12836425000000001</v>
      </c>
      <c r="R65" s="16">
        <v>4.305291E-2</v>
      </c>
      <c r="S65" s="14">
        <v>1.722709E-2</v>
      </c>
      <c r="T65" s="16">
        <v>2.429512E-2</v>
      </c>
      <c r="U65" s="14">
        <v>3.5049634200000002</v>
      </c>
      <c r="V65" s="16">
        <v>0.31036417999999999</v>
      </c>
    </row>
    <row r="66" spans="1:22" x14ac:dyDescent="0.25">
      <c r="A66" s="11" t="s">
        <v>536</v>
      </c>
      <c r="B66" s="13">
        <v>5665</v>
      </c>
      <c r="C66" s="14">
        <f>(85/B66*100)</f>
        <v>1.5004413062665489</v>
      </c>
      <c r="D66" s="15">
        <v>5580</v>
      </c>
      <c r="E66" s="14">
        <v>12.492691900000001</v>
      </c>
      <c r="F66" s="16">
        <v>0.43814702999999999</v>
      </c>
      <c r="G66" s="14">
        <v>31.503101990000001</v>
      </c>
      <c r="H66" s="16">
        <v>0.67964506999999996</v>
      </c>
      <c r="I66" s="14">
        <v>22.943325699999999</v>
      </c>
      <c r="J66" s="16">
        <v>0.59416767999999998</v>
      </c>
      <c r="K66" s="14">
        <v>14.10194555</v>
      </c>
      <c r="L66" s="16">
        <v>0.49853777999999999</v>
      </c>
      <c r="M66" s="14">
        <v>11.141039129999999</v>
      </c>
      <c r="N66" s="16">
        <v>0.36771271</v>
      </c>
      <c r="O66" s="14" t="s">
        <v>582</v>
      </c>
      <c r="P66" s="16" t="s">
        <v>582</v>
      </c>
      <c r="Q66" s="14">
        <v>0</v>
      </c>
      <c r="R66" s="16">
        <v>0</v>
      </c>
      <c r="S66" s="14">
        <v>0</v>
      </c>
      <c r="T66" s="16">
        <v>0</v>
      </c>
      <c r="U66" s="14">
        <v>7.81789573</v>
      </c>
      <c r="V66" s="16">
        <v>0.37535370000000001</v>
      </c>
    </row>
    <row r="67" spans="1:22" x14ac:dyDescent="0.25">
      <c r="A67" s="11" t="s">
        <v>537</v>
      </c>
      <c r="B67" s="13">
        <v>6971</v>
      </c>
      <c r="C67" s="14">
        <f>(648/B67*100)</f>
        <v>9.2956534213168833</v>
      </c>
      <c r="D67" s="15">
        <v>6323</v>
      </c>
      <c r="E67" s="14">
        <v>9.8633560300000003</v>
      </c>
      <c r="F67" s="16">
        <v>0.45263355999999999</v>
      </c>
      <c r="G67" s="14">
        <v>33.912731809999997</v>
      </c>
      <c r="H67" s="16">
        <v>0.76612230999999997</v>
      </c>
      <c r="I67" s="14">
        <v>30.743945449999998</v>
      </c>
      <c r="J67" s="16">
        <v>0.61754980000000004</v>
      </c>
      <c r="K67" s="14">
        <v>17.378551569999999</v>
      </c>
      <c r="L67" s="16">
        <v>0.67037203999999995</v>
      </c>
      <c r="M67" s="14">
        <v>5.4934448600000003</v>
      </c>
      <c r="N67" s="16">
        <v>0.45555759000000001</v>
      </c>
      <c r="O67" s="14" t="s">
        <v>582</v>
      </c>
      <c r="P67" s="16" t="s">
        <v>582</v>
      </c>
      <c r="Q67" s="14">
        <v>0</v>
      </c>
      <c r="R67" s="16">
        <v>0</v>
      </c>
      <c r="S67" s="14">
        <v>0</v>
      </c>
      <c r="T67" s="16">
        <v>0</v>
      </c>
      <c r="U67" s="14">
        <v>2.60797028</v>
      </c>
      <c r="V67" s="16">
        <v>0.2198609</v>
      </c>
    </row>
    <row r="68" spans="1:22" x14ac:dyDescent="0.25">
      <c r="A68" s="11" t="s">
        <v>538</v>
      </c>
      <c r="B68" s="13">
        <v>12083</v>
      </c>
      <c r="C68" s="14">
        <f>(31/B68*100)</f>
        <v>0.2565588016221137</v>
      </c>
      <c r="D68" s="15">
        <v>12052</v>
      </c>
      <c r="E68" s="14">
        <v>8.3042412799999994</v>
      </c>
      <c r="F68" s="16">
        <v>0.22664624999999999</v>
      </c>
      <c r="G68" s="14">
        <v>23.899955989999999</v>
      </c>
      <c r="H68" s="16">
        <v>0.41679087999999997</v>
      </c>
      <c r="I68" s="14">
        <v>25.568472329999999</v>
      </c>
      <c r="J68" s="16">
        <v>0.33443233</v>
      </c>
      <c r="K68" s="14">
        <v>21.50795012</v>
      </c>
      <c r="L68" s="16">
        <v>0.33656963000000001</v>
      </c>
      <c r="M68" s="14">
        <v>14.94500749</v>
      </c>
      <c r="N68" s="16">
        <v>0.29639408</v>
      </c>
      <c r="O68" s="14" t="s">
        <v>582</v>
      </c>
      <c r="P68" s="16" t="s">
        <v>582</v>
      </c>
      <c r="Q68" s="14">
        <v>0</v>
      </c>
      <c r="R68" s="16">
        <v>0</v>
      </c>
      <c r="S68" s="14">
        <v>0</v>
      </c>
      <c r="T68" s="16">
        <v>0</v>
      </c>
      <c r="U68" s="14">
        <v>5.7743727900000001</v>
      </c>
      <c r="V68" s="16">
        <v>0.22376879999999999</v>
      </c>
    </row>
    <row r="69" spans="1:22" x14ac:dyDescent="0.25">
      <c r="A69" s="11" t="s">
        <v>539</v>
      </c>
      <c r="B69" s="13">
        <v>4876</v>
      </c>
      <c r="C69" s="14">
        <f>(0/B69*100)</f>
        <v>0</v>
      </c>
      <c r="D69" s="15">
        <v>4876</v>
      </c>
      <c r="E69" s="14">
        <v>14.278740640000001</v>
      </c>
      <c r="F69" s="16">
        <v>0.60622147000000004</v>
      </c>
      <c r="G69" s="14">
        <v>43.423750099999999</v>
      </c>
      <c r="H69" s="16">
        <v>0.88490855999999996</v>
      </c>
      <c r="I69" s="14">
        <v>27.410027150000001</v>
      </c>
      <c r="J69" s="16">
        <v>0.89922033000000001</v>
      </c>
      <c r="K69" s="14">
        <v>14.37635452</v>
      </c>
      <c r="L69" s="16">
        <v>0.65751406000000001</v>
      </c>
      <c r="M69" s="14">
        <v>0</v>
      </c>
      <c r="N69" s="16">
        <v>0</v>
      </c>
      <c r="O69" s="14" t="s">
        <v>582</v>
      </c>
      <c r="P69" s="16" t="s">
        <v>582</v>
      </c>
      <c r="Q69" s="14">
        <v>0</v>
      </c>
      <c r="R69" s="16">
        <v>0</v>
      </c>
      <c r="S69" s="14">
        <v>0</v>
      </c>
      <c r="T69" s="16">
        <v>0</v>
      </c>
      <c r="U69" s="14">
        <v>0.51112758999999997</v>
      </c>
      <c r="V69" s="16">
        <v>0.13237412000000001</v>
      </c>
    </row>
    <row r="70" spans="1:22" x14ac:dyDescent="0.25">
      <c r="A70" s="11" t="s">
        <v>540</v>
      </c>
      <c r="B70" s="13">
        <v>6036</v>
      </c>
      <c r="C70" s="14">
        <f>(223/B70*100)</f>
        <v>3.6944996686547382</v>
      </c>
      <c r="D70" s="15">
        <v>5813</v>
      </c>
      <c r="E70" s="14">
        <v>6.9015399899999998</v>
      </c>
      <c r="F70" s="16">
        <v>0.43134430000000001</v>
      </c>
      <c r="G70" s="14">
        <v>23.174253579999998</v>
      </c>
      <c r="H70" s="16">
        <v>0.70477789000000002</v>
      </c>
      <c r="I70" s="14">
        <v>33.245088350000003</v>
      </c>
      <c r="J70" s="16">
        <v>0.70866454999999995</v>
      </c>
      <c r="K70" s="14">
        <v>28.715297660000001</v>
      </c>
      <c r="L70" s="16">
        <v>0.91693835999999995</v>
      </c>
      <c r="M70" s="14">
        <v>4.3266809899999998</v>
      </c>
      <c r="N70" s="16">
        <v>0.28253083000000001</v>
      </c>
      <c r="O70" s="14" t="s">
        <v>582</v>
      </c>
      <c r="P70" s="16" t="s">
        <v>582</v>
      </c>
      <c r="Q70" s="14">
        <v>0</v>
      </c>
      <c r="R70" s="16">
        <v>0</v>
      </c>
      <c r="S70" s="14">
        <v>0</v>
      </c>
      <c r="T70" s="16">
        <v>0</v>
      </c>
      <c r="U70" s="14">
        <v>3.63713943</v>
      </c>
      <c r="V70" s="16">
        <v>0.30536517000000002</v>
      </c>
    </row>
    <row r="71" spans="1:22" x14ac:dyDescent="0.25">
      <c r="A71" s="11" t="s">
        <v>541</v>
      </c>
      <c r="B71" s="13">
        <v>6115</v>
      </c>
      <c r="C71" s="14">
        <f>(29/B71*100)</f>
        <v>0.47424366312346689</v>
      </c>
      <c r="D71" s="15">
        <v>6086</v>
      </c>
      <c r="E71" s="14">
        <v>6.3107235800000003</v>
      </c>
      <c r="F71" s="16">
        <v>0.38739444000000001</v>
      </c>
      <c r="G71" s="14">
        <v>31.081848239999999</v>
      </c>
      <c r="H71" s="16">
        <v>0.62792521999999995</v>
      </c>
      <c r="I71" s="14">
        <v>34.997672229999999</v>
      </c>
      <c r="J71" s="16">
        <v>0.69931441999999999</v>
      </c>
      <c r="K71" s="14">
        <v>21.555342339999999</v>
      </c>
      <c r="L71" s="16">
        <v>0.45175345</v>
      </c>
      <c r="M71" s="14">
        <v>5.6789913099999998</v>
      </c>
      <c r="N71" s="16">
        <v>0.27713690000000002</v>
      </c>
      <c r="O71" s="14" t="s">
        <v>582</v>
      </c>
      <c r="P71" s="16" t="s">
        <v>582</v>
      </c>
      <c r="Q71" s="14">
        <v>0</v>
      </c>
      <c r="R71" s="16">
        <v>0</v>
      </c>
      <c r="S71" s="14">
        <v>0</v>
      </c>
      <c r="T71" s="16">
        <v>0</v>
      </c>
      <c r="U71" s="14">
        <v>0.37542230999999998</v>
      </c>
      <c r="V71" s="16">
        <v>8.5576379999999994E-2</v>
      </c>
    </row>
    <row r="72" spans="1:22" x14ac:dyDescent="0.25">
      <c r="A72" s="11" t="s">
        <v>542</v>
      </c>
      <c r="B72" s="13">
        <v>7708</v>
      </c>
      <c r="C72" s="14">
        <f>(5/B72*100)</f>
        <v>6.4867669953295279E-2</v>
      </c>
      <c r="D72" s="15">
        <v>7703</v>
      </c>
      <c r="E72" s="14">
        <v>5.6848990099999996</v>
      </c>
      <c r="F72" s="16">
        <v>0.31232642999999999</v>
      </c>
      <c r="G72" s="14">
        <v>29.984072780000002</v>
      </c>
      <c r="H72" s="16">
        <v>0.76873184999999999</v>
      </c>
      <c r="I72" s="14">
        <v>34.164031540000003</v>
      </c>
      <c r="J72" s="16">
        <v>0.64245890999999999</v>
      </c>
      <c r="K72" s="14">
        <v>21.79929108</v>
      </c>
      <c r="L72" s="16">
        <v>0.67659104000000003</v>
      </c>
      <c r="M72" s="14">
        <v>8.2003239800000003</v>
      </c>
      <c r="N72" s="16">
        <v>0.96499683000000003</v>
      </c>
      <c r="O72" s="14" t="s">
        <v>582</v>
      </c>
      <c r="P72" s="16" t="s">
        <v>582</v>
      </c>
      <c r="Q72" s="14">
        <v>0</v>
      </c>
      <c r="R72" s="16">
        <v>0</v>
      </c>
      <c r="S72" s="14">
        <v>0</v>
      </c>
      <c r="T72" s="16">
        <v>0</v>
      </c>
      <c r="U72" s="14">
        <v>0.16738159999999999</v>
      </c>
      <c r="V72" s="16">
        <v>5.364849E-2</v>
      </c>
    </row>
    <row r="73" spans="1:22" x14ac:dyDescent="0.25">
      <c r="A73" s="11" t="s">
        <v>543</v>
      </c>
      <c r="B73" s="13">
        <v>8249</v>
      </c>
      <c r="C73" s="14">
        <f>(182/B73*100)</f>
        <v>2.2063280397623957</v>
      </c>
      <c r="D73" s="15">
        <v>8067</v>
      </c>
      <c r="E73" s="14">
        <v>3.28332012</v>
      </c>
      <c r="F73" s="16">
        <v>0.24671588999999999</v>
      </c>
      <c r="G73" s="14">
        <v>27.2786194</v>
      </c>
      <c r="H73" s="16">
        <v>0.79374069000000003</v>
      </c>
      <c r="I73" s="14">
        <v>28.114582599999999</v>
      </c>
      <c r="J73" s="16">
        <v>0.64157180999999996</v>
      </c>
      <c r="K73" s="14">
        <v>28.82749059</v>
      </c>
      <c r="L73" s="16">
        <v>0.77112884999999998</v>
      </c>
      <c r="M73" s="14">
        <v>11.494677640000001</v>
      </c>
      <c r="N73" s="16">
        <v>0.72260310999999999</v>
      </c>
      <c r="O73" s="14" t="s">
        <v>582</v>
      </c>
      <c r="P73" s="16" t="s">
        <v>582</v>
      </c>
      <c r="Q73" s="14">
        <v>0</v>
      </c>
      <c r="R73" s="16">
        <v>0</v>
      </c>
      <c r="S73" s="14">
        <v>0</v>
      </c>
      <c r="T73" s="16">
        <v>0</v>
      </c>
      <c r="U73" s="14">
        <v>1.0013096399999999</v>
      </c>
      <c r="V73" s="16">
        <v>0.21841965999999999</v>
      </c>
    </row>
    <row r="74" spans="1:22" x14ac:dyDescent="0.25">
      <c r="A74" s="11" t="s">
        <v>544</v>
      </c>
      <c r="B74" s="13">
        <v>4692</v>
      </c>
      <c r="C74" s="14">
        <f>(82/B74*100)</f>
        <v>1.7476555839727195</v>
      </c>
      <c r="D74" s="15">
        <v>4610</v>
      </c>
      <c r="E74" s="14">
        <v>10.49664136</v>
      </c>
      <c r="F74" s="16">
        <v>0.50632100999999996</v>
      </c>
      <c r="G74" s="14">
        <v>30.2416968</v>
      </c>
      <c r="H74" s="16">
        <v>0.63514528000000003</v>
      </c>
      <c r="I74" s="14">
        <v>29.44975839</v>
      </c>
      <c r="J74" s="16">
        <v>0.80280947999999996</v>
      </c>
      <c r="K74" s="14">
        <v>22.66570767</v>
      </c>
      <c r="L74" s="16">
        <v>0.70876338999999999</v>
      </c>
      <c r="M74" s="14">
        <v>0</v>
      </c>
      <c r="N74" s="16">
        <v>0</v>
      </c>
      <c r="O74" s="14" t="s">
        <v>582</v>
      </c>
      <c r="P74" s="16" t="s">
        <v>582</v>
      </c>
      <c r="Q74" s="14">
        <v>0</v>
      </c>
      <c r="R74" s="16">
        <v>0</v>
      </c>
      <c r="S74" s="14">
        <v>4.6254679999999999E-2</v>
      </c>
      <c r="T74" s="16">
        <v>2.4161849999999999E-2</v>
      </c>
      <c r="U74" s="14">
        <v>7.0999410999999997</v>
      </c>
      <c r="V74" s="16">
        <v>0.41690862000000001</v>
      </c>
    </row>
    <row r="75" spans="1:22" x14ac:dyDescent="0.25">
      <c r="A75" s="11" t="s">
        <v>545</v>
      </c>
      <c r="B75" s="13">
        <v>5375</v>
      </c>
      <c r="C75" s="14">
        <f>(272/B75*100)</f>
        <v>5.0604651162790697</v>
      </c>
      <c r="D75" s="15">
        <v>5103</v>
      </c>
      <c r="E75" s="14">
        <v>7.1781399600000002</v>
      </c>
      <c r="F75" s="16">
        <v>0.40555580000000002</v>
      </c>
      <c r="G75" s="14">
        <v>22.551125020000001</v>
      </c>
      <c r="H75" s="16">
        <v>0.64269242999999998</v>
      </c>
      <c r="I75" s="14">
        <v>25.802680039999998</v>
      </c>
      <c r="J75" s="16">
        <v>0.68264868999999995</v>
      </c>
      <c r="K75" s="14">
        <v>29.389225329999999</v>
      </c>
      <c r="L75" s="16">
        <v>0.80807888999999999</v>
      </c>
      <c r="M75" s="14">
        <v>8.3183088600000001</v>
      </c>
      <c r="N75" s="16">
        <v>0.73005259</v>
      </c>
      <c r="O75" s="14" t="s">
        <v>582</v>
      </c>
      <c r="P75" s="16" t="s">
        <v>582</v>
      </c>
      <c r="Q75" s="14">
        <v>0</v>
      </c>
      <c r="R75" s="16">
        <v>0</v>
      </c>
      <c r="S75" s="14">
        <v>0</v>
      </c>
      <c r="T75" s="16">
        <v>0</v>
      </c>
      <c r="U75" s="14">
        <v>6.7605207900000002</v>
      </c>
      <c r="V75" s="16">
        <v>0.48039829000000001</v>
      </c>
    </row>
    <row r="76" spans="1:22" x14ac:dyDescent="0.25">
      <c r="A76" s="11" t="s">
        <v>546</v>
      </c>
      <c r="B76" s="13">
        <v>14167</v>
      </c>
      <c r="C76" s="14">
        <f>(234/B76*100)</f>
        <v>1.6517258417449003</v>
      </c>
      <c r="D76" s="15">
        <v>13933</v>
      </c>
      <c r="E76" s="14">
        <v>7.2128351799999999</v>
      </c>
      <c r="F76" s="16">
        <v>0.31397131</v>
      </c>
      <c r="G76" s="14">
        <v>20.900537450000002</v>
      </c>
      <c r="H76" s="16">
        <v>0.46560022000000001</v>
      </c>
      <c r="I76" s="14">
        <v>28.818415760000001</v>
      </c>
      <c r="J76" s="16">
        <v>0.51367803000000001</v>
      </c>
      <c r="K76" s="14">
        <v>28.150962400000001</v>
      </c>
      <c r="L76" s="16">
        <v>0.62211358999999999</v>
      </c>
      <c r="M76" s="14">
        <v>12.05795764</v>
      </c>
      <c r="N76" s="16">
        <v>0.48523090000000002</v>
      </c>
      <c r="O76" s="14" t="s">
        <v>582</v>
      </c>
      <c r="P76" s="16" t="s">
        <v>582</v>
      </c>
      <c r="Q76" s="14">
        <v>0</v>
      </c>
      <c r="R76" s="16">
        <v>0</v>
      </c>
      <c r="S76" s="14">
        <v>0</v>
      </c>
      <c r="T76" s="16">
        <v>0</v>
      </c>
      <c r="U76" s="14">
        <v>2.8592915699999999</v>
      </c>
      <c r="V76" s="16">
        <v>0.23509258999999999</v>
      </c>
    </row>
    <row r="77" spans="1:22" x14ac:dyDescent="0.25">
      <c r="A77" s="11" t="s">
        <v>547</v>
      </c>
      <c r="B77" s="13">
        <v>6062</v>
      </c>
      <c r="C77" s="14">
        <f>(248/B77*100)</f>
        <v>4.0910590564170244</v>
      </c>
      <c r="D77" s="15">
        <v>5814</v>
      </c>
      <c r="E77" s="14">
        <v>7.7427165200000001</v>
      </c>
      <c r="F77" s="16">
        <v>0.35217314</v>
      </c>
      <c r="G77" s="14">
        <v>30.216932790000001</v>
      </c>
      <c r="H77" s="16">
        <v>0.65688192999999995</v>
      </c>
      <c r="I77" s="14">
        <v>26.257014730000002</v>
      </c>
      <c r="J77" s="16">
        <v>0.73867766000000001</v>
      </c>
      <c r="K77" s="14">
        <v>12.97926436</v>
      </c>
      <c r="L77" s="16">
        <v>0.50309461</v>
      </c>
      <c r="M77" s="14">
        <v>11.61532628</v>
      </c>
      <c r="N77" s="16">
        <v>0.60412162000000003</v>
      </c>
      <c r="O77" s="14" t="s">
        <v>582</v>
      </c>
      <c r="P77" s="16" t="s">
        <v>582</v>
      </c>
      <c r="Q77" s="14">
        <v>0</v>
      </c>
      <c r="R77" s="16">
        <v>0</v>
      </c>
      <c r="S77" s="14">
        <v>0</v>
      </c>
      <c r="T77" s="16">
        <v>0</v>
      </c>
      <c r="U77" s="14">
        <v>11.18874533</v>
      </c>
      <c r="V77" s="16">
        <v>0.54305623000000003</v>
      </c>
    </row>
    <row r="78" spans="1:22" x14ac:dyDescent="0.25">
      <c r="A78" s="11" t="s">
        <v>548</v>
      </c>
      <c r="B78" s="13">
        <v>5826</v>
      </c>
      <c r="C78" s="14">
        <f>(0/B78*100)</f>
        <v>0</v>
      </c>
      <c r="D78" s="15">
        <v>5826</v>
      </c>
      <c r="E78" s="14">
        <v>5.43732667</v>
      </c>
      <c r="F78" s="16">
        <v>0.38184969000000002</v>
      </c>
      <c r="G78" s="14">
        <v>36.791840980000003</v>
      </c>
      <c r="H78" s="16">
        <v>0.99725277000000001</v>
      </c>
      <c r="I78" s="14">
        <v>36.29914831</v>
      </c>
      <c r="J78" s="16">
        <v>0.86438793000000003</v>
      </c>
      <c r="K78" s="14">
        <v>21.237227350000001</v>
      </c>
      <c r="L78" s="16">
        <v>0.76835142999999995</v>
      </c>
      <c r="M78" s="14">
        <v>0</v>
      </c>
      <c r="N78" s="16">
        <v>0</v>
      </c>
      <c r="O78" s="14" t="s">
        <v>582</v>
      </c>
      <c r="P78" s="16" t="s">
        <v>582</v>
      </c>
      <c r="Q78" s="14">
        <v>2.4295359999999998E-2</v>
      </c>
      <c r="R78" s="16">
        <v>2.426712E-2</v>
      </c>
      <c r="S78" s="14">
        <v>1.650389E-2</v>
      </c>
      <c r="T78" s="16">
        <v>1.6737390000000001E-2</v>
      </c>
      <c r="U78" s="14">
        <v>0.19365742999999999</v>
      </c>
      <c r="V78" s="16">
        <v>5.8468230000000003E-2</v>
      </c>
    </row>
    <row r="79" spans="1:22" ht="24.95" customHeight="1" x14ac:dyDescent="0.25">
      <c r="A79" s="11" t="s">
        <v>549</v>
      </c>
      <c r="B79" s="13">
        <v>1657</v>
      </c>
      <c r="C79" s="14">
        <f>(41/B79*100)</f>
        <v>2.4743512371756187</v>
      </c>
      <c r="D79" s="15">
        <v>1616</v>
      </c>
      <c r="E79" s="14">
        <v>9.9981424099999998</v>
      </c>
      <c r="F79" s="16">
        <v>1.1167713100000001</v>
      </c>
      <c r="G79" s="14">
        <v>29.85714037</v>
      </c>
      <c r="H79" s="16">
        <v>1.58333397</v>
      </c>
      <c r="I79" s="14">
        <v>32.46622215</v>
      </c>
      <c r="J79" s="16">
        <v>1.1331566</v>
      </c>
      <c r="K79" s="14">
        <v>25.509119210000001</v>
      </c>
      <c r="L79" s="16">
        <v>1.6712207400000001</v>
      </c>
      <c r="M79" s="14">
        <v>0</v>
      </c>
      <c r="N79" s="16">
        <v>0</v>
      </c>
      <c r="O79" s="14" t="s">
        <v>582</v>
      </c>
      <c r="P79" s="16" t="s">
        <v>582</v>
      </c>
      <c r="Q79" s="14">
        <v>0</v>
      </c>
      <c r="R79" s="16">
        <v>0</v>
      </c>
      <c r="S79" s="14">
        <v>0</v>
      </c>
      <c r="T79" s="16">
        <v>0</v>
      </c>
      <c r="U79" s="14">
        <v>2.1693758700000001</v>
      </c>
      <c r="V79" s="16">
        <v>0.36324254</v>
      </c>
    </row>
    <row r="80" spans="1:22" x14ac:dyDescent="0.25">
      <c r="A80" s="11" t="s">
        <v>550</v>
      </c>
      <c r="B80" s="13">
        <v>7841</v>
      </c>
      <c r="C80" s="14">
        <f>(0/B80*100)</f>
        <v>0</v>
      </c>
      <c r="D80" s="15">
        <v>7841</v>
      </c>
      <c r="E80" s="14">
        <v>5.7587959399999997</v>
      </c>
      <c r="F80" s="16">
        <v>0.33025409999999999</v>
      </c>
      <c r="G80" s="14">
        <v>12.725105340000001</v>
      </c>
      <c r="H80" s="16">
        <v>0.57847919000000003</v>
      </c>
      <c r="I80" s="14">
        <v>39.42398026</v>
      </c>
      <c r="J80" s="16">
        <v>0.86932754000000001</v>
      </c>
      <c r="K80" s="14">
        <v>41.930884390000003</v>
      </c>
      <c r="L80" s="16">
        <v>1.05393202</v>
      </c>
      <c r="M80" s="14">
        <v>0</v>
      </c>
      <c r="N80" s="16">
        <v>0</v>
      </c>
      <c r="O80" s="14" t="s">
        <v>582</v>
      </c>
      <c r="P80" s="16" t="s">
        <v>582</v>
      </c>
      <c r="Q80" s="14">
        <v>0</v>
      </c>
      <c r="R80" s="16">
        <v>0</v>
      </c>
      <c r="S80" s="14">
        <v>0</v>
      </c>
      <c r="T80" s="16">
        <v>0</v>
      </c>
      <c r="U80" s="14">
        <v>0.16123408</v>
      </c>
      <c r="V80" s="16">
        <v>5.4246389999999998E-2</v>
      </c>
    </row>
    <row r="81" spans="1:22" x14ac:dyDescent="0.25">
      <c r="A81" s="19" t="s">
        <v>551</v>
      </c>
      <c r="B81" s="13">
        <v>8861</v>
      </c>
      <c r="C81" s="14">
        <f>(82/B81*100)</f>
        <v>0.92540345333483809</v>
      </c>
      <c r="D81" s="15">
        <v>8779</v>
      </c>
      <c r="E81" s="14">
        <v>2.9542305</v>
      </c>
      <c r="F81" s="16">
        <v>0.24622583000000001</v>
      </c>
      <c r="G81" s="14">
        <v>20.482979910000001</v>
      </c>
      <c r="H81" s="16">
        <v>0.78160629000000004</v>
      </c>
      <c r="I81" s="14">
        <v>34.417112709999998</v>
      </c>
      <c r="J81" s="16">
        <v>0.79884089000000003</v>
      </c>
      <c r="K81" s="14">
        <v>30.98150716</v>
      </c>
      <c r="L81" s="16">
        <v>0.87115304999999998</v>
      </c>
      <c r="M81" s="14">
        <v>10.527882139999999</v>
      </c>
      <c r="N81" s="16">
        <v>0.71885993999999998</v>
      </c>
      <c r="O81" s="14" t="s">
        <v>582</v>
      </c>
      <c r="P81" s="16" t="s">
        <v>582</v>
      </c>
      <c r="Q81" s="14">
        <v>0</v>
      </c>
      <c r="R81" s="16">
        <v>0</v>
      </c>
      <c r="S81" s="14">
        <v>0</v>
      </c>
      <c r="T81" s="16">
        <v>0</v>
      </c>
      <c r="U81" s="14">
        <v>0.63628757000000002</v>
      </c>
      <c r="V81" s="16">
        <v>0.11777132999999999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(667/B7*100)</f>
        <v>4.5905024088093596</v>
      </c>
      <c r="D7" s="15">
        <v>13863</v>
      </c>
      <c r="E7" s="14">
        <v>19.046257489999999</v>
      </c>
      <c r="F7" s="16">
        <v>0.42576792000000002</v>
      </c>
      <c r="G7" s="14">
        <v>39.924798510000002</v>
      </c>
      <c r="H7" s="16">
        <v>0.53438825999999995</v>
      </c>
      <c r="I7" s="14">
        <v>19.245732289999999</v>
      </c>
      <c r="J7" s="16">
        <v>0.45613858000000002</v>
      </c>
      <c r="K7" s="14">
        <v>4.4555730200000001</v>
      </c>
      <c r="L7" s="16">
        <v>0.20453845000000001</v>
      </c>
      <c r="M7" s="14">
        <v>14.80256434</v>
      </c>
      <c r="N7" s="16">
        <v>0.50047790000000003</v>
      </c>
      <c r="O7" s="14" t="s">
        <v>582</v>
      </c>
      <c r="P7" s="16" t="s">
        <v>582</v>
      </c>
      <c r="Q7" s="14">
        <v>0</v>
      </c>
      <c r="R7" s="16">
        <v>0</v>
      </c>
      <c r="S7" s="14">
        <v>0</v>
      </c>
      <c r="T7" s="16">
        <v>0</v>
      </c>
      <c r="U7" s="14">
        <v>2.5250743500000001</v>
      </c>
      <c r="V7" s="16">
        <v>0.19323684999999999</v>
      </c>
    </row>
    <row r="8" spans="1:22" x14ac:dyDescent="0.25">
      <c r="A8" s="11" t="s">
        <v>478</v>
      </c>
      <c r="B8" s="13">
        <v>7007</v>
      </c>
      <c r="C8" s="14">
        <f>(104/B8*100)</f>
        <v>1.4842300556586272</v>
      </c>
      <c r="D8" s="15">
        <v>6903</v>
      </c>
      <c r="E8" s="14">
        <v>20.183476639999999</v>
      </c>
      <c r="F8" s="16">
        <v>0.68543019999999999</v>
      </c>
      <c r="G8" s="14">
        <v>36.310774860000002</v>
      </c>
      <c r="H8" s="16">
        <v>0.74069127000000001</v>
      </c>
      <c r="I8" s="14">
        <v>15.992573520000001</v>
      </c>
      <c r="J8" s="16">
        <v>0.58912907000000003</v>
      </c>
      <c r="K8" s="14">
        <v>6.6929950099999997</v>
      </c>
      <c r="L8" s="16">
        <v>0.43648221999999998</v>
      </c>
      <c r="M8" s="14">
        <v>16.966237270000001</v>
      </c>
      <c r="N8" s="16">
        <v>0.87790906000000002</v>
      </c>
      <c r="O8" s="14" t="s">
        <v>582</v>
      </c>
      <c r="P8" s="16" t="s">
        <v>582</v>
      </c>
      <c r="Q8" s="14">
        <v>0.47801787000000001</v>
      </c>
      <c r="R8" s="16">
        <v>0.11763150999999999</v>
      </c>
      <c r="S8" s="14">
        <v>0</v>
      </c>
      <c r="T8" s="16">
        <v>0</v>
      </c>
      <c r="U8" s="14">
        <v>3.3759248400000001</v>
      </c>
      <c r="V8" s="16">
        <v>0.25562066</v>
      </c>
    </row>
    <row r="9" spans="1:22" x14ac:dyDescent="0.25">
      <c r="A9" s="11" t="s">
        <v>479</v>
      </c>
      <c r="B9" s="13">
        <v>9651</v>
      </c>
      <c r="C9" s="14">
        <f>(565/B9*100)</f>
        <v>5.8543156149621804</v>
      </c>
      <c r="D9" s="15">
        <v>9086</v>
      </c>
      <c r="E9" s="14">
        <v>22.516522670000001</v>
      </c>
      <c r="F9" s="16">
        <v>0.64627378000000002</v>
      </c>
      <c r="G9" s="14">
        <v>40.336151139999998</v>
      </c>
      <c r="H9" s="16">
        <v>0.64060015000000003</v>
      </c>
      <c r="I9" s="14">
        <v>17.861821849999998</v>
      </c>
      <c r="J9" s="16">
        <v>0.47850121000000001</v>
      </c>
      <c r="K9" s="14">
        <v>6.31000096</v>
      </c>
      <c r="L9" s="16">
        <v>0.29263360999999999</v>
      </c>
      <c r="M9" s="14">
        <v>5.1793913399999996</v>
      </c>
      <c r="N9" s="16">
        <v>0.39881775000000003</v>
      </c>
      <c r="O9" s="14" t="s">
        <v>582</v>
      </c>
      <c r="P9" s="16" t="s">
        <v>582</v>
      </c>
      <c r="Q9" s="14">
        <v>3.1706942200000001</v>
      </c>
      <c r="R9" s="16">
        <v>0.56618736999999997</v>
      </c>
      <c r="S9" s="14">
        <v>0</v>
      </c>
      <c r="T9" s="16">
        <v>0</v>
      </c>
      <c r="U9" s="14">
        <v>4.62541782</v>
      </c>
      <c r="V9" s="16">
        <v>0.32246678000000001</v>
      </c>
    </row>
    <row r="10" spans="1:22" x14ac:dyDescent="0.25">
      <c r="A10" s="11" t="s">
        <v>480</v>
      </c>
      <c r="B10" s="13">
        <v>20058</v>
      </c>
      <c r="C10" s="14">
        <f>(553/B10*100)</f>
        <v>2.7570046864094127</v>
      </c>
      <c r="D10" s="15">
        <v>19505</v>
      </c>
      <c r="E10" s="14">
        <v>13.694102709999999</v>
      </c>
      <c r="F10" s="16">
        <v>0.38639214999999999</v>
      </c>
      <c r="G10" s="14">
        <v>43.14631078</v>
      </c>
      <c r="H10" s="16">
        <v>0.56707839999999998</v>
      </c>
      <c r="I10" s="14">
        <v>26.034046620000002</v>
      </c>
      <c r="J10" s="16">
        <v>0.46328331</v>
      </c>
      <c r="K10" s="14">
        <v>7.6208834799999998</v>
      </c>
      <c r="L10" s="16">
        <v>0.26573131999999999</v>
      </c>
      <c r="M10" s="14">
        <v>7.6107878500000004</v>
      </c>
      <c r="N10" s="16">
        <v>0.36817908999999999</v>
      </c>
      <c r="O10" s="14" t="s">
        <v>582</v>
      </c>
      <c r="P10" s="16" t="s">
        <v>582</v>
      </c>
      <c r="Q10" s="14">
        <v>0</v>
      </c>
      <c r="R10" s="16">
        <v>0</v>
      </c>
      <c r="S10" s="14">
        <v>0</v>
      </c>
      <c r="T10" s="16">
        <v>0</v>
      </c>
      <c r="U10" s="14">
        <v>1.89386857</v>
      </c>
      <c r="V10" s="16">
        <v>0.22542465</v>
      </c>
    </row>
    <row r="11" spans="1:22" x14ac:dyDescent="0.25">
      <c r="A11" s="11" t="s">
        <v>481</v>
      </c>
      <c r="B11" s="13">
        <v>7053</v>
      </c>
      <c r="C11" s="14">
        <f>(139/B11*100)</f>
        <v>1.9707925705373601</v>
      </c>
      <c r="D11" s="15">
        <v>6914</v>
      </c>
      <c r="E11" s="14">
        <v>21.209066159999999</v>
      </c>
      <c r="F11" s="16">
        <v>0.62828269000000003</v>
      </c>
      <c r="G11" s="14">
        <v>37.798363289999998</v>
      </c>
      <c r="H11" s="16">
        <v>0.71893132999999998</v>
      </c>
      <c r="I11" s="14">
        <v>19.711410579999999</v>
      </c>
      <c r="J11" s="16">
        <v>0.54564093000000002</v>
      </c>
      <c r="K11" s="14">
        <v>7.4371033000000004</v>
      </c>
      <c r="L11" s="16">
        <v>0.42429261000000001</v>
      </c>
      <c r="M11" s="14">
        <v>10.52670872</v>
      </c>
      <c r="N11" s="16">
        <v>0.57603963000000002</v>
      </c>
      <c r="O11" s="14" t="s">
        <v>582</v>
      </c>
      <c r="P11" s="16" t="s">
        <v>582</v>
      </c>
      <c r="Q11" s="14">
        <v>0</v>
      </c>
      <c r="R11" s="16">
        <v>0</v>
      </c>
      <c r="S11" s="14">
        <v>0</v>
      </c>
      <c r="T11" s="16">
        <v>0</v>
      </c>
      <c r="U11" s="14">
        <v>3.3173479499999998</v>
      </c>
      <c r="V11" s="16">
        <v>0.36552223</v>
      </c>
    </row>
    <row r="12" spans="1:22" x14ac:dyDescent="0.25">
      <c r="A12" s="11" t="s">
        <v>482</v>
      </c>
      <c r="B12" s="13">
        <v>6894</v>
      </c>
      <c r="C12" s="14">
        <f>(59/B12*100)</f>
        <v>0.85581665216129965</v>
      </c>
      <c r="D12" s="15">
        <v>6835</v>
      </c>
      <c r="E12" s="14">
        <v>34.840702839999999</v>
      </c>
      <c r="F12" s="16">
        <v>0.82398651999999994</v>
      </c>
      <c r="G12" s="14">
        <v>38.528127320000003</v>
      </c>
      <c r="H12" s="16">
        <v>0.67731925000000004</v>
      </c>
      <c r="I12" s="14">
        <v>11.916385780000001</v>
      </c>
      <c r="J12" s="16">
        <v>0.49155020999999999</v>
      </c>
      <c r="K12" s="14">
        <v>5.2296627500000001</v>
      </c>
      <c r="L12" s="16">
        <v>0.29477229999999999</v>
      </c>
      <c r="M12" s="14">
        <v>3.9779236600000001</v>
      </c>
      <c r="N12" s="16">
        <v>0.38596943</v>
      </c>
      <c r="O12" s="14" t="s">
        <v>582</v>
      </c>
      <c r="P12" s="16" t="s">
        <v>582</v>
      </c>
      <c r="Q12" s="14">
        <v>2.3477860100000001</v>
      </c>
      <c r="R12" s="16">
        <v>0.59181510000000004</v>
      </c>
      <c r="S12" s="14">
        <v>0</v>
      </c>
      <c r="T12" s="16">
        <v>0</v>
      </c>
      <c r="U12" s="14">
        <v>3.1594116400000001</v>
      </c>
      <c r="V12" s="16">
        <v>0.30596404999999999</v>
      </c>
    </row>
    <row r="13" spans="1:22" x14ac:dyDescent="0.25">
      <c r="A13" s="11" t="s">
        <v>483</v>
      </c>
      <c r="B13" s="13">
        <v>7161</v>
      </c>
      <c r="C13" s="14">
        <f>(174/B13*100)</f>
        <v>2.4298282362798496</v>
      </c>
      <c r="D13" s="15">
        <v>6987</v>
      </c>
      <c r="E13" s="14">
        <v>31.889356859999999</v>
      </c>
      <c r="F13" s="16">
        <v>0.86895274</v>
      </c>
      <c r="G13" s="14">
        <v>45.07230654</v>
      </c>
      <c r="H13" s="16">
        <v>0.72826020999999996</v>
      </c>
      <c r="I13" s="14">
        <v>11.92332362</v>
      </c>
      <c r="J13" s="16">
        <v>0.50835428999999999</v>
      </c>
      <c r="K13" s="14">
        <v>2.1054681</v>
      </c>
      <c r="L13" s="16">
        <v>0.19852633</v>
      </c>
      <c r="M13" s="14">
        <v>3.24021311</v>
      </c>
      <c r="N13" s="16">
        <v>0.39460042000000001</v>
      </c>
      <c r="O13" s="14" t="s">
        <v>582</v>
      </c>
      <c r="P13" s="16" t="s">
        <v>582</v>
      </c>
      <c r="Q13" s="14">
        <v>4.12295269</v>
      </c>
      <c r="R13" s="16">
        <v>0.47412032999999998</v>
      </c>
      <c r="S13" s="14">
        <v>0</v>
      </c>
      <c r="T13" s="16">
        <v>0</v>
      </c>
      <c r="U13" s="14">
        <v>1.6463790700000001</v>
      </c>
      <c r="V13" s="16">
        <v>0.24950157000000001</v>
      </c>
    </row>
    <row r="14" spans="1:22" x14ac:dyDescent="0.25">
      <c r="A14" s="11" t="s">
        <v>484</v>
      </c>
      <c r="B14" s="13">
        <v>5587</v>
      </c>
      <c r="C14" s="14">
        <f>(81/B14*100)</f>
        <v>1.4497941650259532</v>
      </c>
      <c r="D14" s="15">
        <v>5506</v>
      </c>
      <c r="E14" s="14">
        <v>26.000904370000001</v>
      </c>
      <c r="F14" s="16">
        <v>0.61261573000000002</v>
      </c>
      <c r="G14" s="14">
        <v>48.725913550000001</v>
      </c>
      <c r="H14" s="16">
        <v>0.71750102999999998</v>
      </c>
      <c r="I14" s="14">
        <v>17.65281444</v>
      </c>
      <c r="J14" s="16">
        <v>0.63157317999999996</v>
      </c>
      <c r="K14" s="14">
        <v>4.3796270699999997</v>
      </c>
      <c r="L14" s="16">
        <v>0.29309839999999998</v>
      </c>
      <c r="M14" s="14">
        <v>2.4388476899999998</v>
      </c>
      <c r="N14" s="16">
        <v>0.23126801</v>
      </c>
      <c r="O14" s="14" t="s">
        <v>582</v>
      </c>
      <c r="P14" s="16" t="s">
        <v>582</v>
      </c>
      <c r="Q14" s="14">
        <v>0</v>
      </c>
      <c r="R14" s="16">
        <v>0</v>
      </c>
      <c r="S14" s="14">
        <v>0</v>
      </c>
      <c r="T14" s="16">
        <v>0</v>
      </c>
      <c r="U14" s="14">
        <v>0.80189286999999998</v>
      </c>
      <c r="V14" s="16">
        <v>0.12639864000000001</v>
      </c>
    </row>
    <row r="15" spans="1:22" x14ac:dyDescent="0.25">
      <c r="A15" s="11" t="s">
        <v>485</v>
      </c>
      <c r="B15" s="13">
        <v>5882</v>
      </c>
      <c r="C15" s="14">
        <f>(87/B15*100)</f>
        <v>1.4790887453247195</v>
      </c>
      <c r="D15" s="15">
        <v>5795</v>
      </c>
      <c r="E15" s="14">
        <v>31.007194169999998</v>
      </c>
      <c r="F15" s="16">
        <v>0.86555230999999999</v>
      </c>
      <c r="G15" s="14">
        <v>47.163429409999999</v>
      </c>
      <c r="H15" s="16">
        <v>0.89174423999999997</v>
      </c>
      <c r="I15" s="14">
        <v>12.09472762</v>
      </c>
      <c r="J15" s="16">
        <v>0.47097029000000001</v>
      </c>
      <c r="K15" s="14">
        <v>2.9749041900000002</v>
      </c>
      <c r="L15" s="16">
        <v>0.29086699999999999</v>
      </c>
      <c r="M15" s="14">
        <v>1.5732553899999999</v>
      </c>
      <c r="N15" s="16">
        <v>0.19365731</v>
      </c>
      <c r="O15" s="14" t="s">
        <v>582</v>
      </c>
      <c r="P15" s="16" t="s">
        <v>582</v>
      </c>
      <c r="Q15" s="14">
        <v>1.0186220399999999</v>
      </c>
      <c r="R15" s="16">
        <v>0.45661403</v>
      </c>
      <c r="S15" s="14">
        <v>0</v>
      </c>
      <c r="T15" s="16">
        <v>0</v>
      </c>
      <c r="U15" s="14">
        <v>4.1678671700000001</v>
      </c>
      <c r="V15" s="16">
        <v>0.34641830000000001</v>
      </c>
    </row>
    <row r="16" spans="1:22" x14ac:dyDescent="0.25">
      <c r="A16" s="11" t="s">
        <v>486</v>
      </c>
      <c r="B16" s="13">
        <v>6108</v>
      </c>
      <c r="C16" s="14">
        <f>(136/B16*100)</f>
        <v>2.226588081204977</v>
      </c>
      <c r="D16" s="15">
        <v>5972</v>
      </c>
      <c r="E16" s="14">
        <v>33.049705340000003</v>
      </c>
      <c r="F16" s="16">
        <v>0.56540497999999995</v>
      </c>
      <c r="G16" s="14">
        <v>35.44391821</v>
      </c>
      <c r="H16" s="16">
        <v>0.63712745999999998</v>
      </c>
      <c r="I16" s="14">
        <v>13.877160549999999</v>
      </c>
      <c r="J16" s="16">
        <v>0.41785741999999998</v>
      </c>
      <c r="K16" s="14">
        <v>5.9022623100000002</v>
      </c>
      <c r="L16" s="16">
        <v>0.33068133</v>
      </c>
      <c r="M16" s="14">
        <v>7.8050759799999998</v>
      </c>
      <c r="N16" s="16">
        <v>0.69041319999999995</v>
      </c>
      <c r="O16" s="14" t="s">
        <v>582</v>
      </c>
      <c r="P16" s="16" t="s">
        <v>582</v>
      </c>
      <c r="Q16" s="14">
        <v>0</v>
      </c>
      <c r="R16" s="16">
        <v>0</v>
      </c>
      <c r="S16" s="14">
        <v>0</v>
      </c>
      <c r="T16" s="16">
        <v>0</v>
      </c>
      <c r="U16" s="14">
        <v>3.9218776100000001</v>
      </c>
      <c r="V16" s="16">
        <v>0.35110247999999999</v>
      </c>
    </row>
    <row r="17" spans="1:22" x14ac:dyDescent="0.25">
      <c r="A17" s="11" t="s">
        <v>487</v>
      </c>
      <c r="B17" s="13">
        <v>6504</v>
      </c>
      <c r="C17" s="14">
        <f>(1665/B17*100)</f>
        <v>25.599630996309962</v>
      </c>
      <c r="D17" s="15">
        <v>4839</v>
      </c>
      <c r="E17" s="14">
        <v>20.819046650000001</v>
      </c>
      <c r="F17" s="16">
        <v>0.71337930000000005</v>
      </c>
      <c r="G17" s="14">
        <v>49.674560120000002</v>
      </c>
      <c r="H17" s="16">
        <v>0.95996316999999998</v>
      </c>
      <c r="I17" s="14">
        <v>12.828967609999999</v>
      </c>
      <c r="J17" s="16">
        <v>0.53033255000000001</v>
      </c>
      <c r="K17" s="14">
        <v>3.1972214600000002</v>
      </c>
      <c r="L17" s="16">
        <v>0.27201565999999999</v>
      </c>
      <c r="M17" s="14">
        <v>4.6168545200000004</v>
      </c>
      <c r="N17" s="16">
        <v>0.62310825999999997</v>
      </c>
      <c r="O17" s="14" t="s">
        <v>582</v>
      </c>
      <c r="P17" s="16" t="s">
        <v>582</v>
      </c>
      <c r="Q17" s="14">
        <v>3.0574995199999999</v>
      </c>
      <c r="R17" s="16">
        <v>0.39796983000000002</v>
      </c>
      <c r="S17" s="14">
        <v>0</v>
      </c>
      <c r="T17" s="16">
        <v>0</v>
      </c>
      <c r="U17" s="14">
        <v>5.8058501099999997</v>
      </c>
      <c r="V17" s="16">
        <v>0.51243545999999995</v>
      </c>
    </row>
    <row r="18" spans="1:22" x14ac:dyDescent="0.25">
      <c r="A18" s="11" t="s">
        <v>488</v>
      </c>
      <c r="B18" s="13">
        <v>5532</v>
      </c>
      <c r="C18" s="14">
        <f>(31/B18*100)</f>
        <v>0.56037599421547357</v>
      </c>
      <c r="D18" s="15">
        <v>5501</v>
      </c>
      <c r="E18" s="14">
        <v>25.875075110000001</v>
      </c>
      <c r="F18" s="16">
        <v>0.81103678000000001</v>
      </c>
      <c r="G18" s="14">
        <v>40.415786709999999</v>
      </c>
      <c r="H18" s="16">
        <v>0.85711461</v>
      </c>
      <c r="I18" s="14">
        <v>18.866942999999999</v>
      </c>
      <c r="J18" s="16">
        <v>0.74979293999999996</v>
      </c>
      <c r="K18" s="14">
        <v>7.9177250700000004</v>
      </c>
      <c r="L18" s="16">
        <v>0.43095747000000001</v>
      </c>
      <c r="M18" s="14">
        <v>4.1584830799999999</v>
      </c>
      <c r="N18" s="16">
        <v>0.35333363000000001</v>
      </c>
      <c r="O18" s="14" t="s">
        <v>582</v>
      </c>
      <c r="P18" s="16" t="s">
        <v>582</v>
      </c>
      <c r="Q18" s="14">
        <v>0</v>
      </c>
      <c r="R18" s="16">
        <v>0</v>
      </c>
      <c r="S18" s="14">
        <v>0</v>
      </c>
      <c r="T18" s="16">
        <v>0</v>
      </c>
      <c r="U18" s="14">
        <v>2.7659870299999998</v>
      </c>
      <c r="V18" s="16">
        <v>0.43745308999999999</v>
      </c>
    </row>
    <row r="19" spans="1:22" x14ac:dyDescent="0.25">
      <c r="A19" s="11" t="s">
        <v>489</v>
      </c>
      <c r="B19" s="13">
        <v>5658</v>
      </c>
      <c r="C19" s="14">
        <f>(262/B19*100)</f>
        <v>4.6306115235065395</v>
      </c>
      <c r="D19" s="15">
        <v>5396</v>
      </c>
      <c r="E19" s="14">
        <v>18.673660640000001</v>
      </c>
      <c r="F19" s="16">
        <v>0.70952749000000004</v>
      </c>
      <c r="G19" s="14">
        <v>39.848793550000003</v>
      </c>
      <c r="H19" s="16">
        <v>0.91805877999999996</v>
      </c>
      <c r="I19" s="14">
        <v>18.77262193</v>
      </c>
      <c r="J19" s="16">
        <v>0.58391974999999996</v>
      </c>
      <c r="K19" s="14">
        <v>5.2366606899999999</v>
      </c>
      <c r="L19" s="16">
        <v>0.36237852999999998</v>
      </c>
      <c r="M19" s="14">
        <v>14.434235920000001</v>
      </c>
      <c r="N19" s="16">
        <v>1.3058316800000001</v>
      </c>
      <c r="O19" s="14" t="s">
        <v>582</v>
      </c>
      <c r="P19" s="16" t="s">
        <v>582</v>
      </c>
      <c r="Q19" s="14">
        <v>0</v>
      </c>
      <c r="R19" s="16">
        <v>0</v>
      </c>
      <c r="S19" s="14">
        <v>0</v>
      </c>
      <c r="T19" s="16">
        <v>0</v>
      </c>
      <c r="U19" s="14">
        <v>3.0340272700000002</v>
      </c>
      <c r="V19" s="16">
        <v>0.35534693000000001</v>
      </c>
    </row>
    <row r="20" spans="1:22" x14ac:dyDescent="0.25">
      <c r="A20" s="11" t="s">
        <v>490</v>
      </c>
      <c r="B20" s="13">
        <v>3371</v>
      </c>
      <c r="C20" s="14">
        <f>(75/B20*100)</f>
        <v>2.2248590922574905</v>
      </c>
      <c r="D20" s="15">
        <v>3296</v>
      </c>
      <c r="E20" s="14">
        <v>31.138891770000001</v>
      </c>
      <c r="F20" s="16">
        <v>0.76897008</v>
      </c>
      <c r="G20" s="14">
        <v>37.902509469999998</v>
      </c>
      <c r="H20" s="16">
        <v>0.70364634000000004</v>
      </c>
      <c r="I20" s="14">
        <v>17.667477340000001</v>
      </c>
      <c r="J20" s="16">
        <v>0.69234963000000005</v>
      </c>
      <c r="K20" s="14">
        <v>4.1863529899999996</v>
      </c>
      <c r="L20" s="16">
        <v>0.30691148000000001</v>
      </c>
      <c r="M20" s="14">
        <v>7.3078253999999996</v>
      </c>
      <c r="N20" s="16">
        <v>0.35115152999999999</v>
      </c>
      <c r="O20" s="14" t="s">
        <v>582</v>
      </c>
      <c r="P20" s="16" t="s">
        <v>582</v>
      </c>
      <c r="Q20" s="14">
        <v>0</v>
      </c>
      <c r="R20" s="16">
        <v>0</v>
      </c>
      <c r="S20" s="14">
        <v>0</v>
      </c>
      <c r="T20" s="16">
        <v>0</v>
      </c>
      <c r="U20" s="14">
        <v>1.79694303</v>
      </c>
      <c r="V20" s="16">
        <v>0.2233348</v>
      </c>
    </row>
    <row r="21" spans="1:22" x14ac:dyDescent="0.25">
      <c r="A21" s="11" t="s">
        <v>491</v>
      </c>
      <c r="B21" s="13">
        <v>5741</v>
      </c>
      <c r="C21" s="14">
        <f>(53/B21*100)</f>
        <v>0.92318411426580738</v>
      </c>
      <c r="D21" s="15">
        <v>5688</v>
      </c>
      <c r="E21" s="14">
        <v>21.326535119999999</v>
      </c>
      <c r="F21" s="16">
        <v>0.82199339000000005</v>
      </c>
      <c r="G21" s="14">
        <v>46.350416090000003</v>
      </c>
      <c r="H21" s="16">
        <v>0.88857297000000002</v>
      </c>
      <c r="I21" s="14">
        <v>18.4946193</v>
      </c>
      <c r="J21" s="16">
        <v>0.63245081000000003</v>
      </c>
      <c r="K21" s="14">
        <v>3.6715200800000001</v>
      </c>
      <c r="L21" s="16">
        <v>0.26500200000000002</v>
      </c>
      <c r="M21" s="14">
        <v>9.1595613</v>
      </c>
      <c r="N21" s="16">
        <v>0.86755952000000003</v>
      </c>
      <c r="O21" s="14" t="s">
        <v>582</v>
      </c>
      <c r="P21" s="16" t="s">
        <v>582</v>
      </c>
      <c r="Q21" s="14">
        <v>0</v>
      </c>
      <c r="R21" s="16">
        <v>0</v>
      </c>
      <c r="S21" s="14">
        <v>0</v>
      </c>
      <c r="T21" s="16">
        <v>0</v>
      </c>
      <c r="U21" s="14">
        <v>0.99734811000000001</v>
      </c>
      <c r="V21" s="16">
        <v>0.14531119000000001</v>
      </c>
    </row>
    <row r="22" spans="1:22" x14ac:dyDescent="0.25">
      <c r="A22" s="11" t="s">
        <v>492</v>
      </c>
      <c r="B22" s="13">
        <v>6598</v>
      </c>
      <c r="C22" s="14">
        <f>(36/B22*100)</f>
        <v>0.54561988481357981</v>
      </c>
      <c r="D22" s="15">
        <v>6562</v>
      </c>
      <c r="E22" s="14">
        <v>27.104403900000001</v>
      </c>
      <c r="F22" s="16">
        <v>0.86789687999999998</v>
      </c>
      <c r="G22" s="14">
        <v>28.775006300000001</v>
      </c>
      <c r="H22" s="16">
        <v>0.76588339999999999</v>
      </c>
      <c r="I22" s="14">
        <v>14.935295330000001</v>
      </c>
      <c r="J22" s="16">
        <v>0.62291593000000001</v>
      </c>
      <c r="K22" s="14">
        <v>6.3615453100000003</v>
      </c>
      <c r="L22" s="16">
        <v>0.30055295999999998</v>
      </c>
      <c r="M22" s="14">
        <v>9.6357328800000008</v>
      </c>
      <c r="N22" s="16">
        <v>1.12815664</v>
      </c>
      <c r="O22" s="14" t="s">
        <v>582</v>
      </c>
      <c r="P22" s="16" t="s">
        <v>582</v>
      </c>
      <c r="Q22" s="14">
        <v>10.284631389999999</v>
      </c>
      <c r="R22" s="16">
        <v>1.32922729</v>
      </c>
      <c r="S22" s="14">
        <v>0</v>
      </c>
      <c r="T22" s="16">
        <v>0</v>
      </c>
      <c r="U22" s="14">
        <v>2.9033848899999999</v>
      </c>
      <c r="V22" s="16">
        <v>0.28048394999999998</v>
      </c>
    </row>
    <row r="23" spans="1:22" x14ac:dyDescent="0.25">
      <c r="A23" s="11" t="s">
        <v>493</v>
      </c>
      <c r="B23" s="13">
        <v>11583</v>
      </c>
      <c r="C23" s="14">
        <f>(251/B23*100)</f>
        <v>2.1669688336355004</v>
      </c>
      <c r="D23" s="15">
        <v>11332</v>
      </c>
      <c r="E23" s="14">
        <v>17.74458946</v>
      </c>
      <c r="F23" s="16">
        <v>0.87649675999999999</v>
      </c>
      <c r="G23" s="14">
        <v>45.675767239999999</v>
      </c>
      <c r="H23" s="16">
        <v>0.74193344999999999</v>
      </c>
      <c r="I23" s="14">
        <v>20.565145149999999</v>
      </c>
      <c r="J23" s="16">
        <v>0.72850075999999997</v>
      </c>
      <c r="K23" s="14">
        <v>6.5581201599999996</v>
      </c>
      <c r="L23" s="16">
        <v>0.35567619</v>
      </c>
      <c r="M23" s="14">
        <v>7.1995698499999996</v>
      </c>
      <c r="N23" s="16">
        <v>0.42269637999999998</v>
      </c>
      <c r="O23" s="14" t="s">
        <v>582</v>
      </c>
      <c r="P23" s="16" t="s">
        <v>582</v>
      </c>
      <c r="Q23" s="14">
        <v>0</v>
      </c>
      <c r="R23" s="16">
        <v>0</v>
      </c>
      <c r="S23" s="14">
        <v>0</v>
      </c>
      <c r="T23" s="16">
        <v>0</v>
      </c>
      <c r="U23" s="14">
        <v>2.2568081499999999</v>
      </c>
      <c r="V23" s="16">
        <v>0.24492389000000001</v>
      </c>
    </row>
    <row r="24" spans="1:22" x14ac:dyDescent="0.25">
      <c r="A24" s="11" t="s">
        <v>494</v>
      </c>
      <c r="B24" s="13">
        <v>6647</v>
      </c>
      <c r="C24" s="14">
        <f>(8/B24*100)</f>
        <v>0.12035504738979991</v>
      </c>
      <c r="D24" s="15">
        <v>6639</v>
      </c>
      <c r="E24" s="14">
        <v>48.777378509999998</v>
      </c>
      <c r="F24" s="16">
        <v>1.1726937200000001</v>
      </c>
      <c r="G24" s="14">
        <v>30.93854047</v>
      </c>
      <c r="H24" s="16">
        <v>0.67311487000000003</v>
      </c>
      <c r="I24" s="14">
        <v>11.62314741</v>
      </c>
      <c r="J24" s="16">
        <v>0.52344979000000003</v>
      </c>
      <c r="K24" s="14">
        <v>4.3913571899999999</v>
      </c>
      <c r="L24" s="16">
        <v>0.27728268</v>
      </c>
      <c r="M24" s="14">
        <v>3.0925407499999999</v>
      </c>
      <c r="N24" s="16">
        <v>1.0367684699999999</v>
      </c>
      <c r="O24" s="14" t="s">
        <v>582</v>
      </c>
      <c r="P24" s="16" t="s">
        <v>582</v>
      </c>
      <c r="Q24" s="14">
        <v>0</v>
      </c>
      <c r="R24" s="16">
        <v>0</v>
      </c>
      <c r="S24" s="14">
        <v>0</v>
      </c>
      <c r="T24" s="16">
        <v>0</v>
      </c>
      <c r="U24" s="14">
        <v>1.17703567</v>
      </c>
      <c r="V24" s="16">
        <v>0.33141269000000001</v>
      </c>
    </row>
    <row r="25" spans="1:22" x14ac:dyDescent="0.25">
      <c r="A25" s="11" t="s">
        <v>495</v>
      </c>
      <c r="B25" s="13">
        <v>5581</v>
      </c>
      <c r="C25" s="14">
        <f>(25/B25*100)</f>
        <v>0.44794839634474104</v>
      </c>
      <c r="D25" s="15">
        <v>5556</v>
      </c>
      <c r="E25" s="14">
        <v>43.669005470000002</v>
      </c>
      <c r="F25" s="16">
        <v>0.92014516999999996</v>
      </c>
      <c r="G25" s="14">
        <v>31.933168909999999</v>
      </c>
      <c r="H25" s="16">
        <v>0.75917860999999998</v>
      </c>
      <c r="I25" s="14">
        <v>12.139256960000001</v>
      </c>
      <c r="J25" s="16">
        <v>0.45715869999999997</v>
      </c>
      <c r="K25" s="14">
        <v>4.3811936899999999</v>
      </c>
      <c r="L25" s="16">
        <v>0.27212457000000001</v>
      </c>
      <c r="M25" s="14">
        <v>7.63089832</v>
      </c>
      <c r="N25" s="16">
        <v>0.77175081999999995</v>
      </c>
      <c r="O25" s="14" t="s">
        <v>582</v>
      </c>
      <c r="P25" s="16" t="s">
        <v>582</v>
      </c>
      <c r="Q25" s="14">
        <v>0</v>
      </c>
      <c r="R25" s="16">
        <v>0</v>
      </c>
      <c r="S25" s="14">
        <v>0</v>
      </c>
      <c r="T25" s="16">
        <v>0</v>
      </c>
      <c r="U25" s="14">
        <v>0.24647665999999999</v>
      </c>
      <c r="V25" s="16">
        <v>6.1159039999999998E-2</v>
      </c>
    </row>
    <row r="26" spans="1:22" x14ac:dyDescent="0.25">
      <c r="A26" s="11" t="s">
        <v>496</v>
      </c>
      <c r="B26" s="13">
        <v>4869</v>
      </c>
      <c r="C26" s="14">
        <f>(62/B26*100)</f>
        <v>1.2733620866707742</v>
      </c>
      <c r="D26" s="15">
        <v>4807</v>
      </c>
      <c r="E26" s="14">
        <v>15.80509477</v>
      </c>
      <c r="F26" s="16">
        <v>0.67182425000000001</v>
      </c>
      <c r="G26" s="14">
        <v>38.104723829999998</v>
      </c>
      <c r="H26" s="16">
        <v>0.80453342000000005</v>
      </c>
      <c r="I26" s="14">
        <v>27.948082840000001</v>
      </c>
      <c r="J26" s="16">
        <v>0.70412410999999997</v>
      </c>
      <c r="K26" s="14">
        <v>11.26623375</v>
      </c>
      <c r="L26" s="16">
        <v>0.57172204000000004</v>
      </c>
      <c r="M26" s="14">
        <v>5.9065273600000001</v>
      </c>
      <c r="N26" s="16">
        <v>0.42999115999999998</v>
      </c>
      <c r="O26" s="14" t="s">
        <v>582</v>
      </c>
      <c r="P26" s="16" t="s">
        <v>582</v>
      </c>
      <c r="Q26" s="14">
        <v>0</v>
      </c>
      <c r="R26" s="16">
        <v>0</v>
      </c>
      <c r="S26" s="14">
        <v>0</v>
      </c>
      <c r="T26" s="16">
        <v>0</v>
      </c>
      <c r="U26" s="14">
        <v>0.96933745999999998</v>
      </c>
      <c r="V26" s="16">
        <v>0.14485033</v>
      </c>
    </row>
    <row r="27" spans="1:22" x14ac:dyDescent="0.25">
      <c r="A27" s="11" t="s">
        <v>497</v>
      </c>
      <c r="B27" s="13">
        <v>5299</v>
      </c>
      <c r="C27" s="14">
        <f>(87/B27*100)</f>
        <v>1.6418192111719192</v>
      </c>
      <c r="D27" s="15">
        <v>5212</v>
      </c>
      <c r="E27" s="14">
        <v>29.15497938</v>
      </c>
      <c r="F27" s="16">
        <v>0.70040603999999995</v>
      </c>
      <c r="G27" s="14">
        <v>35.62340459</v>
      </c>
      <c r="H27" s="16">
        <v>0.66469584000000004</v>
      </c>
      <c r="I27" s="14">
        <v>14.36390989</v>
      </c>
      <c r="J27" s="16">
        <v>0.41973143000000002</v>
      </c>
      <c r="K27" s="14">
        <v>6.3520609099999996</v>
      </c>
      <c r="L27" s="16">
        <v>0.30590814</v>
      </c>
      <c r="M27" s="14">
        <v>10.297785129999999</v>
      </c>
      <c r="N27" s="16">
        <v>0.41669534000000003</v>
      </c>
      <c r="O27" s="14" t="s">
        <v>582</v>
      </c>
      <c r="P27" s="16" t="s">
        <v>582</v>
      </c>
      <c r="Q27" s="14">
        <v>0</v>
      </c>
      <c r="R27" s="16">
        <v>0</v>
      </c>
      <c r="S27" s="14">
        <v>0</v>
      </c>
      <c r="T27" s="16">
        <v>0</v>
      </c>
      <c r="U27" s="14">
        <v>4.2078600899999996</v>
      </c>
      <c r="V27" s="16">
        <v>0.28260580000000002</v>
      </c>
    </row>
    <row r="28" spans="1:22" x14ac:dyDescent="0.25">
      <c r="A28" s="11" t="s">
        <v>498</v>
      </c>
      <c r="B28" s="13">
        <v>7568</v>
      </c>
      <c r="C28" s="14">
        <f>(288/B28*100)</f>
        <v>3.8054968287526427</v>
      </c>
      <c r="D28" s="15">
        <v>7280</v>
      </c>
      <c r="E28" s="14">
        <v>13.16943245</v>
      </c>
      <c r="F28" s="16">
        <v>0.58845605999999995</v>
      </c>
      <c r="G28" s="14">
        <v>38.449834600000003</v>
      </c>
      <c r="H28" s="16">
        <v>0.74045466000000004</v>
      </c>
      <c r="I28" s="14">
        <v>25.19637123</v>
      </c>
      <c r="J28" s="16">
        <v>0.67598121</v>
      </c>
      <c r="K28" s="14">
        <v>14.554287179999999</v>
      </c>
      <c r="L28" s="16">
        <v>0.59798068000000004</v>
      </c>
      <c r="M28" s="14">
        <v>6.0592336800000002</v>
      </c>
      <c r="N28" s="16">
        <v>1.0978916000000001</v>
      </c>
      <c r="O28" s="14" t="s">
        <v>582</v>
      </c>
      <c r="P28" s="16" t="s">
        <v>582</v>
      </c>
      <c r="Q28" s="14">
        <v>0</v>
      </c>
      <c r="R28" s="16">
        <v>0</v>
      </c>
      <c r="S28" s="14">
        <v>0</v>
      </c>
      <c r="T28" s="16">
        <v>0</v>
      </c>
      <c r="U28" s="14">
        <v>2.57084088</v>
      </c>
      <c r="V28" s="16">
        <v>0.32801775999999999</v>
      </c>
    </row>
    <row r="29" spans="1:22" x14ac:dyDescent="0.25">
      <c r="A29" s="11" t="s">
        <v>499</v>
      </c>
      <c r="B29" s="13">
        <v>5385</v>
      </c>
      <c r="C29" s="14">
        <f>(30/B29*100)</f>
        <v>0.55710306406685239</v>
      </c>
      <c r="D29" s="15">
        <v>5355</v>
      </c>
      <c r="E29" s="14">
        <v>18.959010589999998</v>
      </c>
      <c r="F29" s="16">
        <v>0.67914925999999998</v>
      </c>
      <c r="G29" s="14">
        <v>40.612011129999999</v>
      </c>
      <c r="H29" s="16">
        <v>0.85655735</v>
      </c>
      <c r="I29" s="14">
        <v>15.58704842</v>
      </c>
      <c r="J29" s="16">
        <v>0.51940092999999998</v>
      </c>
      <c r="K29" s="14">
        <v>3.0874082199999999</v>
      </c>
      <c r="L29" s="16">
        <v>0.24301626000000001</v>
      </c>
      <c r="M29" s="14">
        <v>16.888063320000001</v>
      </c>
      <c r="N29" s="16">
        <v>0.87263612999999995</v>
      </c>
      <c r="O29" s="14" t="s">
        <v>582</v>
      </c>
      <c r="P29" s="16" t="s">
        <v>582</v>
      </c>
      <c r="Q29" s="14">
        <v>2.7667624100000001</v>
      </c>
      <c r="R29" s="16">
        <v>0.24169378</v>
      </c>
      <c r="S29" s="14">
        <v>0</v>
      </c>
      <c r="T29" s="16">
        <v>0</v>
      </c>
      <c r="U29" s="14">
        <v>2.0996959099999999</v>
      </c>
      <c r="V29" s="16">
        <v>0.26686233999999998</v>
      </c>
    </row>
    <row r="30" spans="1:22" x14ac:dyDescent="0.25">
      <c r="A30" s="11" t="s">
        <v>500</v>
      </c>
      <c r="B30" s="13">
        <v>4520</v>
      </c>
      <c r="C30" s="14">
        <f>(174/B30*100)</f>
        <v>3.8495575221238942</v>
      </c>
      <c r="D30" s="15">
        <v>4346</v>
      </c>
      <c r="E30" s="14">
        <v>15.99818748</v>
      </c>
      <c r="F30" s="16">
        <v>0.61836767000000004</v>
      </c>
      <c r="G30" s="14">
        <v>41.974301959999998</v>
      </c>
      <c r="H30" s="16">
        <v>0.88559407999999995</v>
      </c>
      <c r="I30" s="14">
        <v>24.089995349999999</v>
      </c>
      <c r="J30" s="16">
        <v>0.76021145999999995</v>
      </c>
      <c r="K30" s="14">
        <v>6.0971867</v>
      </c>
      <c r="L30" s="16">
        <v>0.40280742000000003</v>
      </c>
      <c r="M30" s="14">
        <v>9.7915181400000009</v>
      </c>
      <c r="N30" s="16">
        <v>0.73808574000000005</v>
      </c>
      <c r="O30" s="14" t="s">
        <v>582</v>
      </c>
      <c r="P30" s="16" t="s">
        <v>582</v>
      </c>
      <c r="Q30" s="14">
        <v>0</v>
      </c>
      <c r="R30" s="16">
        <v>0</v>
      </c>
      <c r="S30" s="14">
        <v>0</v>
      </c>
      <c r="T30" s="16">
        <v>0</v>
      </c>
      <c r="U30" s="14">
        <v>2.0488103799999999</v>
      </c>
      <c r="V30" s="16">
        <v>0.23026478</v>
      </c>
    </row>
    <row r="31" spans="1:22" x14ac:dyDescent="0.25">
      <c r="A31" s="11" t="s">
        <v>501</v>
      </c>
      <c r="B31" s="13">
        <v>5456</v>
      </c>
      <c r="C31" s="14">
        <f>(139/B31*100)</f>
        <v>2.5476539589442817</v>
      </c>
      <c r="D31" s="15">
        <v>5317</v>
      </c>
      <c r="E31" s="14">
        <v>25.96728353</v>
      </c>
      <c r="F31" s="16">
        <v>0.82350153999999998</v>
      </c>
      <c r="G31" s="14">
        <v>45.000391749999999</v>
      </c>
      <c r="H31" s="16">
        <v>0.80400395999999996</v>
      </c>
      <c r="I31" s="14">
        <v>19.344066829999999</v>
      </c>
      <c r="J31" s="16">
        <v>0.59270093999999995</v>
      </c>
      <c r="K31" s="14">
        <v>5.2623621099999998</v>
      </c>
      <c r="L31" s="16">
        <v>0.35044478000000001</v>
      </c>
      <c r="M31" s="14">
        <v>0</v>
      </c>
      <c r="N31" s="16">
        <v>0</v>
      </c>
      <c r="O31" s="14" t="s">
        <v>582</v>
      </c>
      <c r="P31" s="16" t="s">
        <v>582</v>
      </c>
      <c r="Q31" s="14">
        <v>0</v>
      </c>
      <c r="R31" s="16">
        <v>0</v>
      </c>
      <c r="S31" s="14">
        <v>0</v>
      </c>
      <c r="T31" s="16">
        <v>0</v>
      </c>
      <c r="U31" s="14">
        <v>4.4258957900000002</v>
      </c>
      <c r="V31" s="16">
        <v>0.45515675</v>
      </c>
    </row>
    <row r="32" spans="1:22" x14ac:dyDescent="0.25">
      <c r="A32" s="11" t="s">
        <v>502</v>
      </c>
      <c r="B32" s="13">
        <v>4478</v>
      </c>
      <c r="C32" s="14">
        <f>(6/B32*100)</f>
        <v>0.13398838767306834</v>
      </c>
      <c r="D32" s="15">
        <v>4472</v>
      </c>
      <c r="E32" s="14">
        <v>22.489712539999999</v>
      </c>
      <c r="F32" s="16">
        <v>0.69844497999999999</v>
      </c>
      <c r="G32" s="14">
        <v>44.011720439999998</v>
      </c>
      <c r="H32" s="16">
        <v>0.77126187000000002</v>
      </c>
      <c r="I32" s="14">
        <v>23.653846980000001</v>
      </c>
      <c r="J32" s="16">
        <v>0.64212672000000004</v>
      </c>
      <c r="K32" s="14">
        <v>6.7497336399999996</v>
      </c>
      <c r="L32" s="16">
        <v>0.41230330999999998</v>
      </c>
      <c r="M32" s="14">
        <v>1.9086869200000001</v>
      </c>
      <c r="N32" s="16">
        <v>0.20214871000000001</v>
      </c>
      <c r="O32" s="14" t="s">
        <v>582</v>
      </c>
      <c r="P32" s="16" t="s">
        <v>582</v>
      </c>
      <c r="Q32" s="14">
        <v>0</v>
      </c>
      <c r="R32" s="16">
        <v>0</v>
      </c>
      <c r="S32" s="14">
        <v>0</v>
      </c>
      <c r="T32" s="16">
        <v>0</v>
      </c>
      <c r="U32" s="14">
        <v>1.1862994899999999</v>
      </c>
      <c r="V32" s="16">
        <v>0.22869595000000001</v>
      </c>
    </row>
    <row r="33" spans="1:22" x14ac:dyDescent="0.25">
      <c r="A33" s="11" t="s">
        <v>503</v>
      </c>
      <c r="B33" s="13">
        <v>7325</v>
      </c>
      <c r="C33" s="14">
        <f>(78/B33*100)</f>
        <v>1.0648464163822524</v>
      </c>
      <c r="D33" s="15">
        <v>7247</v>
      </c>
      <c r="E33" s="14">
        <v>17.966656820000001</v>
      </c>
      <c r="F33" s="16">
        <v>0.51380780000000004</v>
      </c>
      <c r="G33" s="14">
        <v>33.346167020000003</v>
      </c>
      <c r="H33" s="16">
        <v>0.71233137999999996</v>
      </c>
      <c r="I33" s="14">
        <v>13.73412735</v>
      </c>
      <c r="J33" s="16">
        <v>0.52205531999999999</v>
      </c>
      <c r="K33" s="14">
        <v>5.4292884499999996</v>
      </c>
      <c r="L33" s="16">
        <v>0.32342080000000001</v>
      </c>
      <c r="M33" s="14">
        <v>27.811556880000001</v>
      </c>
      <c r="N33" s="16">
        <v>0.80222939999999998</v>
      </c>
      <c r="O33" s="14" t="s">
        <v>582</v>
      </c>
      <c r="P33" s="16" t="s">
        <v>582</v>
      </c>
      <c r="Q33" s="14">
        <v>0</v>
      </c>
      <c r="R33" s="16">
        <v>0</v>
      </c>
      <c r="S33" s="14">
        <v>0</v>
      </c>
      <c r="T33" s="16">
        <v>0</v>
      </c>
      <c r="U33" s="14">
        <v>1.7122034699999999</v>
      </c>
      <c r="V33" s="16">
        <v>0.19244174</v>
      </c>
    </row>
    <row r="34" spans="1:22" x14ac:dyDescent="0.25">
      <c r="A34" s="11" t="s">
        <v>504</v>
      </c>
      <c r="B34" s="13">
        <v>6350</v>
      </c>
      <c r="C34" s="14">
        <f>(81/B34*100)</f>
        <v>1.2755905511811023</v>
      </c>
      <c r="D34" s="15">
        <v>6269</v>
      </c>
      <c r="E34" s="14">
        <v>32.666569959999997</v>
      </c>
      <c r="F34" s="16">
        <v>0.89927219000000003</v>
      </c>
      <c r="G34" s="14">
        <v>37.030744560000002</v>
      </c>
      <c r="H34" s="16">
        <v>0.78932051999999997</v>
      </c>
      <c r="I34" s="14">
        <v>11.985025800000001</v>
      </c>
      <c r="J34" s="16">
        <v>0.51893104999999995</v>
      </c>
      <c r="K34" s="14">
        <v>5.8861326199999997</v>
      </c>
      <c r="L34" s="16">
        <v>0.38145693000000003</v>
      </c>
      <c r="M34" s="14">
        <v>6.3214444299999997</v>
      </c>
      <c r="N34" s="16">
        <v>0.71396652000000005</v>
      </c>
      <c r="O34" s="14" t="s">
        <v>582</v>
      </c>
      <c r="P34" s="16" t="s">
        <v>582</v>
      </c>
      <c r="Q34" s="14">
        <v>2.5822570599999999</v>
      </c>
      <c r="R34" s="16">
        <v>0.53599205999999999</v>
      </c>
      <c r="S34" s="14">
        <v>0</v>
      </c>
      <c r="T34" s="16">
        <v>0</v>
      </c>
      <c r="U34" s="14">
        <v>3.52782558</v>
      </c>
      <c r="V34" s="16">
        <v>0.32167579000000002</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(60/B36*100)</f>
        <v>0.89073634204275531</v>
      </c>
      <c r="D36" s="15">
        <v>6676</v>
      </c>
      <c r="E36" s="14">
        <v>15.315434140000001</v>
      </c>
      <c r="F36" s="16">
        <v>0.53895287999999997</v>
      </c>
      <c r="G36" s="14">
        <v>38.494027170000003</v>
      </c>
      <c r="H36" s="16">
        <v>0.67840325999999995</v>
      </c>
      <c r="I36" s="14">
        <v>20.83348076</v>
      </c>
      <c r="J36" s="16">
        <v>0.68602344000000004</v>
      </c>
      <c r="K36" s="14">
        <v>7.24470525</v>
      </c>
      <c r="L36" s="16">
        <v>0.39275344000000001</v>
      </c>
      <c r="M36" s="14">
        <v>15.68191758</v>
      </c>
      <c r="N36" s="16">
        <v>0.62853077000000002</v>
      </c>
      <c r="O36" s="14" t="s">
        <v>582</v>
      </c>
      <c r="P36" s="16" t="s">
        <v>582</v>
      </c>
      <c r="Q36" s="14">
        <v>0</v>
      </c>
      <c r="R36" s="16">
        <v>0</v>
      </c>
      <c r="S36" s="14">
        <v>0</v>
      </c>
      <c r="T36" s="16">
        <v>0</v>
      </c>
      <c r="U36" s="14">
        <v>2.4304351</v>
      </c>
      <c r="V36" s="16">
        <v>0.25221468000000002</v>
      </c>
    </row>
    <row r="37" spans="1:22" x14ac:dyDescent="0.25">
      <c r="A37" s="11" t="s">
        <v>507</v>
      </c>
      <c r="B37" s="13">
        <v>5458</v>
      </c>
      <c r="C37" s="14">
        <f>(111/B37*100)</f>
        <v>2.0337119824111394</v>
      </c>
      <c r="D37" s="15">
        <v>5347</v>
      </c>
      <c r="E37" s="14">
        <v>24.49453329</v>
      </c>
      <c r="F37" s="16">
        <v>0.88507674000000003</v>
      </c>
      <c r="G37" s="14">
        <v>44.372684749999998</v>
      </c>
      <c r="H37" s="16">
        <v>0.84961156000000004</v>
      </c>
      <c r="I37" s="14">
        <v>16.581553979999999</v>
      </c>
      <c r="J37" s="16">
        <v>0.58943592</v>
      </c>
      <c r="K37" s="14">
        <v>6.4948816799999998</v>
      </c>
      <c r="L37" s="16">
        <v>0.43642481</v>
      </c>
      <c r="M37" s="14">
        <v>4.3003337899999998</v>
      </c>
      <c r="N37" s="16">
        <v>0.55443412000000003</v>
      </c>
      <c r="O37" s="14" t="s">
        <v>582</v>
      </c>
      <c r="P37" s="16" t="s">
        <v>582</v>
      </c>
      <c r="Q37" s="14">
        <v>0</v>
      </c>
      <c r="R37" s="16">
        <v>0</v>
      </c>
      <c r="S37" s="14">
        <v>0</v>
      </c>
      <c r="T37" s="16">
        <v>0</v>
      </c>
      <c r="U37" s="14">
        <v>3.7560125100000001</v>
      </c>
      <c r="V37" s="16">
        <v>0.38928159000000001</v>
      </c>
    </row>
    <row r="38" spans="1:22" x14ac:dyDescent="0.25">
      <c r="A38" s="11" t="s">
        <v>508</v>
      </c>
      <c r="B38" s="13">
        <v>5860</v>
      </c>
      <c r="C38" s="14">
        <f>(22/B38*100)</f>
        <v>0.37542662116040953</v>
      </c>
      <c r="D38" s="15">
        <v>5838</v>
      </c>
      <c r="E38" s="14">
        <v>27.446299610000001</v>
      </c>
      <c r="F38" s="16">
        <v>0.95003185000000001</v>
      </c>
      <c r="G38" s="14">
        <v>33.082252429999997</v>
      </c>
      <c r="H38" s="16">
        <v>0.77224028</v>
      </c>
      <c r="I38" s="14">
        <v>15.761044930000001</v>
      </c>
      <c r="J38" s="16">
        <v>0.56955906000000001</v>
      </c>
      <c r="K38" s="14">
        <v>5.8783032200000003</v>
      </c>
      <c r="L38" s="16">
        <v>0.34004124000000002</v>
      </c>
      <c r="M38" s="14">
        <v>12.184311539999999</v>
      </c>
      <c r="N38" s="16">
        <v>0.92477872999999999</v>
      </c>
      <c r="O38" s="14" t="s">
        <v>582</v>
      </c>
      <c r="P38" s="16" t="s">
        <v>582</v>
      </c>
      <c r="Q38" s="14">
        <v>0</v>
      </c>
      <c r="R38" s="16">
        <v>0</v>
      </c>
      <c r="S38" s="14">
        <v>0</v>
      </c>
      <c r="T38" s="16">
        <v>0</v>
      </c>
      <c r="U38" s="14">
        <v>5.6477882700000004</v>
      </c>
      <c r="V38" s="16">
        <v>0.44467993</v>
      </c>
    </row>
    <row r="39" spans="1:22" x14ac:dyDescent="0.25">
      <c r="A39" s="11" t="s">
        <v>509</v>
      </c>
      <c r="B39" s="13">
        <v>5895</v>
      </c>
      <c r="C39" s="14">
        <f>(33/B39*100)</f>
        <v>0.55979643765903309</v>
      </c>
      <c r="D39" s="15">
        <v>5862</v>
      </c>
      <c r="E39" s="14">
        <v>16.92978918</v>
      </c>
      <c r="F39" s="16">
        <v>0.64275824999999998</v>
      </c>
      <c r="G39" s="14">
        <v>41.742369510000003</v>
      </c>
      <c r="H39" s="16">
        <v>0.90304945000000003</v>
      </c>
      <c r="I39" s="14">
        <v>21.041117620000001</v>
      </c>
      <c r="J39" s="16">
        <v>0.64588846</v>
      </c>
      <c r="K39" s="14">
        <v>9.6390540399999995</v>
      </c>
      <c r="L39" s="16">
        <v>0.46992598000000002</v>
      </c>
      <c r="M39" s="14">
        <v>8.2770183300000006</v>
      </c>
      <c r="N39" s="16">
        <v>0.6753072</v>
      </c>
      <c r="O39" s="14" t="s">
        <v>582</v>
      </c>
      <c r="P39" s="16" t="s">
        <v>582</v>
      </c>
      <c r="Q39" s="14">
        <v>0</v>
      </c>
      <c r="R39" s="16">
        <v>0</v>
      </c>
      <c r="S39" s="14">
        <v>0</v>
      </c>
      <c r="T39" s="16">
        <v>0</v>
      </c>
      <c r="U39" s="14">
        <v>2.3706513199999999</v>
      </c>
      <c r="V39" s="16">
        <v>0.40844230999999998</v>
      </c>
    </row>
    <row r="40" spans="1:22" x14ac:dyDescent="0.25">
      <c r="A40" s="11" t="s">
        <v>510</v>
      </c>
      <c r="B40" s="13">
        <v>14157</v>
      </c>
      <c r="C40" s="14">
        <f>(387/B40*100)</f>
        <v>2.7336300063572789</v>
      </c>
      <c r="D40" s="15">
        <v>13770</v>
      </c>
      <c r="E40" s="14">
        <v>13.48714698</v>
      </c>
      <c r="F40" s="16">
        <v>0.54280139999999999</v>
      </c>
      <c r="G40" s="14">
        <v>46.30893399</v>
      </c>
      <c r="H40" s="16">
        <v>0.75219778000000004</v>
      </c>
      <c r="I40" s="14">
        <v>26.10101148</v>
      </c>
      <c r="J40" s="16">
        <v>0.63191660000000005</v>
      </c>
      <c r="K40" s="14">
        <v>6.86190809</v>
      </c>
      <c r="L40" s="16">
        <v>0.40193988000000003</v>
      </c>
      <c r="M40" s="14">
        <v>4.72502697</v>
      </c>
      <c r="N40" s="16">
        <v>0.42166836000000002</v>
      </c>
      <c r="O40" s="14" t="s">
        <v>582</v>
      </c>
      <c r="P40" s="16" t="s">
        <v>582</v>
      </c>
      <c r="Q40" s="14">
        <v>0</v>
      </c>
      <c r="R40" s="16">
        <v>0</v>
      </c>
      <c r="S40" s="14">
        <v>0</v>
      </c>
      <c r="T40" s="16">
        <v>0</v>
      </c>
      <c r="U40" s="14">
        <v>2.5159724899999998</v>
      </c>
      <c r="V40" s="16">
        <v>0.25586102999999999</v>
      </c>
    </row>
    <row r="41" spans="1:22" x14ac:dyDescent="0.25">
      <c r="A41" s="11" t="s">
        <v>511</v>
      </c>
      <c r="B41" s="13">
        <v>5712</v>
      </c>
      <c r="C41" s="14">
        <f>(52/B41*100)</f>
        <v>0.9103641456582634</v>
      </c>
      <c r="D41" s="15">
        <v>5660</v>
      </c>
      <c r="E41" s="14">
        <v>15.821111399999999</v>
      </c>
      <c r="F41" s="16">
        <v>0.73974711999999998</v>
      </c>
      <c r="G41" s="14">
        <v>36.792088329999999</v>
      </c>
      <c r="H41" s="16">
        <v>0.79173152000000002</v>
      </c>
      <c r="I41" s="14">
        <v>24.912736599999999</v>
      </c>
      <c r="J41" s="16">
        <v>0.64772925999999997</v>
      </c>
      <c r="K41" s="14">
        <v>12.29184381</v>
      </c>
      <c r="L41" s="16">
        <v>0.49606075999999999</v>
      </c>
      <c r="M41" s="14">
        <v>8.0694914200000003</v>
      </c>
      <c r="N41" s="16">
        <v>0.77124532999999995</v>
      </c>
      <c r="O41" s="14" t="s">
        <v>582</v>
      </c>
      <c r="P41" s="16" t="s">
        <v>582</v>
      </c>
      <c r="Q41" s="14">
        <v>0.67850078999999996</v>
      </c>
      <c r="R41" s="16">
        <v>0.18086922</v>
      </c>
      <c r="S41" s="14">
        <v>0</v>
      </c>
      <c r="T41" s="16">
        <v>0</v>
      </c>
      <c r="U41" s="14">
        <v>1.4342276599999999</v>
      </c>
      <c r="V41" s="16">
        <v>0.16300023</v>
      </c>
    </row>
    <row r="42" spans="1:22" x14ac:dyDescent="0.25">
      <c r="A42" s="11" t="s">
        <v>512</v>
      </c>
      <c r="B42" s="13">
        <f>IF(COUNT(B7:B41) &gt; 0, AVERAGE(B7:B41), "\u2014")</f>
        <v>7103.4285714285716</v>
      </c>
      <c r="C42" s="14">
        <f>IF(COUNT(C7:C41) &gt; 0, AVERAGE(C7:C41), "—")</f>
        <v>2.4563028188962366</v>
      </c>
      <c r="D42" s="15">
        <f>IF(COUNT(D7:D41) &gt; 0, AVERAGE(D7:D41), "—")</f>
        <v>6915.4</v>
      </c>
      <c r="E42" s="14">
        <f>IF(COUNT(E7:E41) &gt; 0, AVERAGE(E7:E41), "—")</f>
        <v>23.263917657142862</v>
      </c>
      <c r="F42" s="16">
        <f>IF(COUNT(F7:F41) &gt; 0, SQRT(SUMSQ(F7:F41)/(COUNT(F7:F41)*COUNT(F7:F41)) ), "—")</f>
        <v>0.1237949244572684</v>
      </c>
      <c r="G42" s="14">
        <f>IF(COUNT(G7:G41) &gt; 0, AVERAGE(G7:G41), "—")</f>
        <v>38.826008529428577</v>
      </c>
      <c r="H42" s="16">
        <f>IF(COUNT(H7:H41) &gt; 0, SQRT(SUMSQ(H7:H41)/(COUNT(H7:H41)*COUNT(H7:H41)) ), "—")</f>
        <v>0.1279408316854804</v>
      </c>
      <c r="I42" s="14">
        <f>IF(COUNT(I7:I41) &gt; 0, AVERAGE(I7:I41), "—")</f>
        <v>17.523911170285714</v>
      </c>
      <c r="J42" s="16">
        <f>IF(COUNT(J7:J41) &gt; 0, SQRT(SUMSQ(J7:J41)/(COUNT(J7:J41)*COUNT(J7:J41)) ), "—")</f>
        <v>9.7803849104364252E-2</v>
      </c>
      <c r="K42" s="14">
        <f>IF(COUNT(K7:K41) &gt; 0, AVERAGE(K7:K41), "—")</f>
        <v>6.0601590428571415</v>
      </c>
      <c r="L42" s="16">
        <f>IF(COUNT(L7:L41) &gt; 0, SQRT(SUMSQ(L7:L41)/(COUNT(L7:L41)*COUNT(L7:L41)) ), "—")</f>
        <v>6.080470551434352E-2</v>
      </c>
      <c r="M42" s="14">
        <f>IF(COUNT(M7:M41) &gt; 0, AVERAGE(M7:M41), "—")</f>
        <v>7.9879892245714297</v>
      </c>
      <c r="N42" s="16">
        <f>IF(COUNT(N7:N41) &gt; 0, SQRT(SUMSQ(N7:N41)/(COUNT(N7:N41)*COUNT(N7:N41)) ), "—")</f>
        <v>0.11280040088747358</v>
      </c>
      <c r="O42" s="14" t="str">
        <f>IF(COUNT(O7:O41) &gt; 0, AVERAGE(O7:O41), "—")</f>
        <v>—</v>
      </c>
      <c r="P42" s="16" t="str">
        <f>IF(COUNT(P7:P41) &gt; 0, SQRT(SUMSQ(P7:P41)/(COUNT(P7:P41)*COUNT(P7:P41)) ), "—")</f>
        <v>—</v>
      </c>
      <c r="Q42" s="14">
        <f>IF(COUNT(Q7:Q41) &gt; 0, AVERAGE(Q7:Q41), "—")</f>
        <v>0.87164925714285713</v>
      </c>
      <c r="R42" s="16">
        <f>IF(COUNT(R7:R41) &gt; 0, SQRT(SUMSQ(R7:R41)/(COUNT(R7:R41)*COUNT(R7:R41)) ), "—")</f>
        <v>5.285003120405829E-2</v>
      </c>
      <c r="S42" s="14">
        <f>IF(COUNT(S7:S41) &gt; 0, AVERAGE(S7:S41), "—")</f>
        <v>2.8571428571428572</v>
      </c>
      <c r="T42" s="16">
        <f>IF(COUNT(T7:T41) &gt; 0, SQRT(SUMSQ(T7:T41)/(COUNT(T7:T41)*COUNT(T7:T41)) ), "—")</f>
        <v>0</v>
      </c>
      <c r="U42" s="14">
        <f>IF(COUNT(U7:U41) &gt; 0, AVERAGE(U7:U41), "—")</f>
        <v>2.6092222631428568</v>
      </c>
      <c r="V42" s="16">
        <f>IF(COUNT(V7:V41) &gt; 0, SQRT(SUMSQ(V7:V41)/(COUNT(V7:V41)*COUNT(V7:V41)) ), "—")</f>
        <v>5.041926703795703E-2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30.503124759999999</v>
      </c>
      <c r="F45" s="16">
        <v>0.73131641000000003</v>
      </c>
      <c r="G45" s="14">
        <v>41.017004290000003</v>
      </c>
      <c r="H45" s="16">
        <v>0.88313143999999999</v>
      </c>
      <c r="I45" s="14">
        <v>10.850302689999999</v>
      </c>
      <c r="J45" s="16">
        <v>0.49271802999999997</v>
      </c>
      <c r="K45" s="14">
        <v>13.30782056</v>
      </c>
      <c r="L45" s="16">
        <v>0.57617523999999998</v>
      </c>
      <c r="M45" s="14">
        <v>0</v>
      </c>
      <c r="N45" s="16">
        <v>0</v>
      </c>
      <c r="O45" s="14" t="s">
        <v>582</v>
      </c>
      <c r="P45" s="16" t="s">
        <v>582</v>
      </c>
      <c r="Q45" s="14">
        <v>1.0982550000000001E-2</v>
      </c>
      <c r="R45" s="16">
        <v>1.116311E-2</v>
      </c>
      <c r="S45" s="14">
        <v>0.20971381</v>
      </c>
      <c r="T45" s="16">
        <v>6.2291109999999997E-2</v>
      </c>
      <c r="U45" s="14">
        <v>4.1010513299999998</v>
      </c>
      <c r="V45" s="16">
        <v>0.29302396000000003</v>
      </c>
    </row>
    <row r="46" spans="1:22" x14ac:dyDescent="0.25">
      <c r="A46" s="11" t="s">
        <v>516</v>
      </c>
      <c r="B46" s="13">
        <v>23141</v>
      </c>
      <c r="C46" s="14">
        <f>(2033/B46*100)</f>
        <v>8.7852728922691323</v>
      </c>
      <c r="D46" s="15">
        <v>21108</v>
      </c>
      <c r="E46" s="14">
        <v>14.42705739</v>
      </c>
      <c r="F46" s="16">
        <v>0.41386232000000001</v>
      </c>
      <c r="G46" s="14">
        <v>31.12996609</v>
      </c>
      <c r="H46" s="16">
        <v>0.57653231000000005</v>
      </c>
      <c r="I46" s="14">
        <v>15.23138331</v>
      </c>
      <c r="J46" s="16">
        <v>0.40162260999999999</v>
      </c>
      <c r="K46" s="14">
        <v>7.3582596100000002</v>
      </c>
      <c r="L46" s="16">
        <v>0.25326892000000001</v>
      </c>
      <c r="M46" s="14">
        <v>19.931067599999999</v>
      </c>
      <c r="N46" s="16">
        <v>0.72932163000000005</v>
      </c>
      <c r="O46" s="14" t="s">
        <v>582</v>
      </c>
      <c r="P46" s="16" t="s">
        <v>582</v>
      </c>
      <c r="Q46" s="14">
        <v>0</v>
      </c>
      <c r="R46" s="16">
        <v>0</v>
      </c>
      <c r="S46" s="14">
        <v>0</v>
      </c>
      <c r="T46" s="16">
        <v>0</v>
      </c>
      <c r="U46" s="14">
        <v>11.922266</v>
      </c>
      <c r="V46" s="16">
        <v>0.43117674</v>
      </c>
    </row>
    <row r="47" spans="1:22" x14ac:dyDescent="0.25">
      <c r="A47" s="11" t="s">
        <v>517</v>
      </c>
      <c r="B47" s="13">
        <v>5928</v>
      </c>
      <c r="C47" s="14">
        <f>(299/B47*100)</f>
        <v>5.0438596491228065</v>
      </c>
      <c r="D47" s="15">
        <v>5629</v>
      </c>
      <c r="E47" s="14">
        <v>14.077549449999999</v>
      </c>
      <c r="F47" s="16">
        <v>0.50874094000000003</v>
      </c>
      <c r="G47" s="14">
        <v>33.489509499999997</v>
      </c>
      <c r="H47" s="16">
        <v>0.80553273999999997</v>
      </c>
      <c r="I47" s="14">
        <v>25.048370500000001</v>
      </c>
      <c r="J47" s="16">
        <v>0.71229224000000002</v>
      </c>
      <c r="K47" s="14">
        <v>12.92686791</v>
      </c>
      <c r="L47" s="16">
        <v>0.54934821</v>
      </c>
      <c r="M47" s="14">
        <v>8.1962630399999998</v>
      </c>
      <c r="N47" s="16">
        <v>0.67600791000000005</v>
      </c>
      <c r="O47" s="14" t="s">
        <v>582</v>
      </c>
      <c r="P47" s="16" t="s">
        <v>582</v>
      </c>
      <c r="Q47" s="14">
        <v>0</v>
      </c>
      <c r="R47" s="16">
        <v>0</v>
      </c>
      <c r="S47" s="14">
        <v>0</v>
      </c>
      <c r="T47" s="16">
        <v>0</v>
      </c>
      <c r="U47" s="14">
        <v>6.2614396000000001</v>
      </c>
      <c r="V47" s="16">
        <v>0.42716237000000001</v>
      </c>
    </row>
    <row r="48" spans="1:22" x14ac:dyDescent="0.25">
      <c r="A48" s="11" t="s">
        <v>518</v>
      </c>
      <c r="B48" s="13">
        <v>9841</v>
      </c>
      <c r="C48" s="14">
        <f>(8/B48*100)</f>
        <v>8.1292551569962401E-2</v>
      </c>
      <c r="D48" s="15">
        <v>9833</v>
      </c>
      <c r="E48" s="14">
        <v>26.6025636</v>
      </c>
      <c r="F48" s="16">
        <v>1.2175993899999999</v>
      </c>
      <c r="G48" s="14">
        <v>45.870444280000001</v>
      </c>
      <c r="H48" s="16">
        <v>0.91954186000000004</v>
      </c>
      <c r="I48" s="14">
        <v>13.82098916</v>
      </c>
      <c r="J48" s="16">
        <v>0.50520299000000002</v>
      </c>
      <c r="K48" s="14">
        <v>6.7659903699999999</v>
      </c>
      <c r="L48" s="16">
        <v>0.38514531000000002</v>
      </c>
      <c r="M48" s="14">
        <v>6.4106562299999998</v>
      </c>
      <c r="N48" s="16">
        <v>0.70624670000000001</v>
      </c>
      <c r="O48" s="14" t="s">
        <v>582</v>
      </c>
      <c r="P48" s="16" t="s">
        <v>582</v>
      </c>
      <c r="Q48" s="14">
        <v>0</v>
      </c>
      <c r="R48" s="16">
        <v>0</v>
      </c>
      <c r="S48" s="14">
        <v>0</v>
      </c>
      <c r="T48" s="16">
        <v>0</v>
      </c>
      <c r="U48" s="14">
        <v>0.52935635999999997</v>
      </c>
      <c r="V48" s="16">
        <v>8.4460090000000002E-2</v>
      </c>
    </row>
    <row r="49" spans="1:22" x14ac:dyDescent="0.25">
      <c r="A49" s="11" t="s">
        <v>519</v>
      </c>
      <c r="B49" s="13">
        <v>6349</v>
      </c>
      <c r="C49" s="14">
        <f>(56/B49*100)</f>
        <v>0.88202866593164275</v>
      </c>
      <c r="D49" s="15">
        <v>6293</v>
      </c>
      <c r="E49" s="14">
        <v>21.127841159999999</v>
      </c>
      <c r="F49" s="16">
        <v>0.63184523000000004</v>
      </c>
      <c r="G49" s="14">
        <v>49.608432700000002</v>
      </c>
      <c r="H49" s="16">
        <v>0.72069494000000001</v>
      </c>
      <c r="I49" s="14">
        <v>17.181420639999999</v>
      </c>
      <c r="J49" s="16">
        <v>0.58951973000000002</v>
      </c>
      <c r="K49" s="14">
        <v>8.4698573100000001</v>
      </c>
      <c r="L49" s="16">
        <v>0.47090478000000002</v>
      </c>
      <c r="M49" s="14">
        <v>0</v>
      </c>
      <c r="N49" s="16">
        <v>0</v>
      </c>
      <c r="O49" s="14" t="s">
        <v>582</v>
      </c>
      <c r="P49" s="16" t="s">
        <v>582</v>
      </c>
      <c r="Q49" s="14">
        <v>0</v>
      </c>
      <c r="R49" s="16">
        <v>0</v>
      </c>
      <c r="S49" s="14">
        <v>3.5431459999999998E-2</v>
      </c>
      <c r="T49" s="16">
        <v>2.1980400000000001E-2</v>
      </c>
      <c r="U49" s="14">
        <v>3.5770167399999999</v>
      </c>
      <c r="V49" s="16">
        <v>0.39392997000000002</v>
      </c>
    </row>
    <row r="50" spans="1:22" x14ac:dyDescent="0.25">
      <c r="A50" s="11" t="s">
        <v>520</v>
      </c>
      <c r="B50" s="13">
        <v>11795</v>
      </c>
      <c r="C50" s="14">
        <f>(311/B50*100)</f>
        <v>2.6367104705383637</v>
      </c>
      <c r="D50" s="15">
        <v>11484</v>
      </c>
      <c r="E50" s="14">
        <v>12.865824119999999</v>
      </c>
      <c r="F50" s="16">
        <v>0.51412968000000003</v>
      </c>
      <c r="G50" s="14">
        <v>48.472970699999998</v>
      </c>
      <c r="H50" s="16">
        <v>0.64946435000000002</v>
      </c>
      <c r="I50" s="14">
        <v>22.999378790000002</v>
      </c>
      <c r="J50" s="16">
        <v>0.50442679000000001</v>
      </c>
      <c r="K50" s="14">
        <v>9.9983749199999998</v>
      </c>
      <c r="L50" s="16">
        <v>0.42990925000000002</v>
      </c>
      <c r="M50" s="14">
        <v>3.58495381</v>
      </c>
      <c r="N50" s="16">
        <v>0.30068138999999999</v>
      </c>
      <c r="O50" s="14" t="s">
        <v>582</v>
      </c>
      <c r="P50" s="16" t="s">
        <v>582</v>
      </c>
      <c r="Q50" s="14">
        <v>0</v>
      </c>
      <c r="R50" s="16">
        <v>0</v>
      </c>
      <c r="S50" s="14">
        <v>0</v>
      </c>
      <c r="T50" s="16">
        <v>0</v>
      </c>
      <c r="U50" s="14">
        <v>2.07849766</v>
      </c>
      <c r="V50" s="16">
        <v>0.24115745999999999</v>
      </c>
    </row>
    <row r="51" spans="1:22" x14ac:dyDescent="0.25">
      <c r="A51" s="11" t="s">
        <v>521</v>
      </c>
      <c r="B51" s="13">
        <v>6866</v>
      </c>
      <c r="C51" s="14">
        <f>(109/B51*100)</f>
        <v>1.5875327701718611</v>
      </c>
      <c r="D51" s="15">
        <v>6757</v>
      </c>
      <c r="E51" s="14">
        <v>23.227559370000002</v>
      </c>
      <c r="F51" s="16">
        <v>0.81007240000000003</v>
      </c>
      <c r="G51" s="14">
        <v>30.169177909999998</v>
      </c>
      <c r="H51" s="16">
        <v>0.73518706</v>
      </c>
      <c r="I51" s="14">
        <v>15.39595302</v>
      </c>
      <c r="J51" s="16">
        <v>0.48675051000000003</v>
      </c>
      <c r="K51" s="14">
        <v>10.72921889</v>
      </c>
      <c r="L51" s="16">
        <v>0.39413761000000003</v>
      </c>
      <c r="M51" s="14">
        <v>5.7750579200000001</v>
      </c>
      <c r="N51" s="16">
        <v>0.53317082000000005</v>
      </c>
      <c r="O51" s="14" t="s">
        <v>582</v>
      </c>
      <c r="P51" s="16" t="s">
        <v>582</v>
      </c>
      <c r="Q51" s="14">
        <v>10.56861176</v>
      </c>
      <c r="R51" s="16">
        <v>0.61171737999999998</v>
      </c>
      <c r="S51" s="14">
        <v>0</v>
      </c>
      <c r="T51" s="16">
        <v>0</v>
      </c>
      <c r="U51" s="14">
        <v>4.1344211299999998</v>
      </c>
      <c r="V51" s="16">
        <v>0.36298411000000003</v>
      </c>
    </row>
    <row r="52" spans="1:22" x14ac:dyDescent="0.25">
      <c r="A52" s="11" t="s">
        <v>522</v>
      </c>
      <c r="B52" s="13">
        <v>5809</v>
      </c>
      <c r="C52" s="14">
        <f>(99/B52*100)</f>
        <v>1.7042520227233602</v>
      </c>
      <c r="D52" s="15">
        <v>5710</v>
      </c>
      <c r="E52" s="14">
        <v>18.247051460000002</v>
      </c>
      <c r="F52" s="16">
        <v>0.58080030999999999</v>
      </c>
      <c r="G52" s="14">
        <v>46.342187690000003</v>
      </c>
      <c r="H52" s="16">
        <v>0.75156429000000002</v>
      </c>
      <c r="I52" s="14">
        <v>17.245969460000001</v>
      </c>
      <c r="J52" s="16">
        <v>0.61183319999999997</v>
      </c>
      <c r="K52" s="14">
        <v>5.3696921399999997</v>
      </c>
      <c r="L52" s="16">
        <v>0.30429318</v>
      </c>
      <c r="M52" s="14">
        <v>9.9252190200000001</v>
      </c>
      <c r="N52" s="16">
        <v>0.63483140000000005</v>
      </c>
      <c r="O52" s="14" t="s">
        <v>582</v>
      </c>
      <c r="P52" s="16" t="s">
        <v>582</v>
      </c>
      <c r="Q52" s="14">
        <v>0</v>
      </c>
      <c r="R52" s="16">
        <v>0</v>
      </c>
      <c r="S52" s="14">
        <v>0</v>
      </c>
      <c r="T52" s="16">
        <v>0</v>
      </c>
      <c r="U52" s="14">
        <v>2.8698802300000001</v>
      </c>
      <c r="V52" s="16">
        <v>0.26808438000000001</v>
      </c>
    </row>
    <row r="53" spans="1:22" x14ac:dyDescent="0.25">
      <c r="A53" s="11" t="s">
        <v>523</v>
      </c>
      <c r="B53" s="13">
        <v>5571</v>
      </c>
      <c r="C53" s="14">
        <f>(104/B53*100)</f>
        <v>1.8668102674564708</v>
      </c>
      <c r="D53" s="15">
        <v>5467</v>
      </c>
      <c r="E53" s="14">
        <v>20.129802720000001</v>
      </c>
      <c r="F53" s="16">
        <v>0.56325539000000002</v>
      </c>
      <c r="G53" s="14">
        <v>40.081159319999998</v>
      </c>
      <c r="H53" s="16">
        <v>0.69653120999999996</v>
      </c>
      <c r="I53" s="14">
        <v>21.016415380000002</v>
      </c>
      <c r="J53" s="16">
        <v>0.53465231000000002</v>
      </c>
      <c r="K53" s="14">
        <v>7.6145028999999997</v>
      </c>
      <c r="L53" s="16">
        <v>0.35217209999999999</v>
      </c>
      <c r="M53" s="14">
        <v>7.8629977799999997</v>
      </c>
      <c r="N53" s="16">
        <v>0.39356650999999998</v>
      </c>
      <c r="O53" s="14" t="s">
        <v>582</v>
      </c>
      <c r="P53" s="16" t="s">
        <v>582</v>
      </c>
      <c r="Q53" s="14">
        <v>0</v>
      </c>
      <c r="R53" s="16">
        <v>0</v>
      </c>
      <c r="S53" s="14">
        <v>0</v>
      </c>
      <c r="T53" s="16">
        <v>0</v>
      </c>
      <c r="U53" s="14">
        <v>3.2951218999999998</v>
      </c>
      <c r="V53" s="16">
        <v>0.26817906000000002</v>
      </c>
    </row>
    <row r="54" spans="1:22" x14ac:dyDescent="0.25">
      <c r="A54" s="11" t="s">
        <v>524</v>
      </c>
      <c r="B54" s="13">
        <v>4740</v>
      </c>
      <c r="C54" s="14">
        <f>(378/B54*100)</f>
        <v>7.9746835443037973</v>
      </c>
      <c r="D54" s="15">
        <v>4362</v>
      </c>
      <c r="E54" s="14">
        <v>11.7583474</v>
      </c>
      <c r="F54" s="16">
        <v>0.65944996</v>
      </c>
      <c r="G54" s="14">
        <v>35.872031479999997</v>
      </c>
      <c r="H54" s="16">
        <v>0.91556468999999996</v>
      </c>
      <c r="I54" s="14">
        <v>25.430712509999999</v>
      </c>
      <c r="J54" s="16">
        <v>0.76693022</v>
      </c>
      <c r="K54" s="14">
        <v>14.612650390000001</v>
      </c>
      <c r="L54" s="16">
        <v>0.72872029000000005</v>
      </c>
      <c r="M54" s="14">
        <v>6.7046175899999998</v>
      </c>
      <c r="N54" s="16">
        <v>0.70595353000000005</v>
      </c>
      <c r="O54" s="14" t="s">
        <v>582</v>
      </c>
      <c r="P54" s="16" t="s">
        <v>582</v>
      </c>
      <c r="Q54" s="14">
        <v>0</v>
      </c>
      <c r="R54" s="16">
        <v>0</v>
      </c>
      <c r="S54" s="14">
        <v>0</v>
      </c>
      <c r="T54" s="16">
        <v>0</v>
      </c>
      <c r="U54" s="14">
        <v>5.6216406399999999</v>
      </c>
      <c r="V54" s="16">
        <v>0.63860958000000001</v>
      </c>
    </row>
    <row r="55" spans="1:22" x14ac:dyDescent="0.25">
      <c r="A55" s="11" t="s">
        <v>525</v>
      </c>
      <c r="B55" s="13">
        <v>5316</v>
      </c>
      <c r="C55" s="14">
        <f>(22/B55*100)</f>
        <v>0.41384499623777277</v>
      </c>
      <c r="D55" s="15">
        <v>5294</v>
      </c>
      <c r="E55" s="14">
        <v>8.2034240700000005</v>
      </c>
      <c r="F55" s="16">
        <v>0.38999178000000001</v>
      </c>
      <c r="G55" s="14">
        <v>40.05130278</v>
      </c>
      <c r="H55" s="16">
        <v>0.85565793999999995</v>
      </c>
      <c r="I55" s="14">
        <v>31.26671984</v>
      </c>
      <c r="J55" s="16">
        <v>0.7701557</v>
      </c>
      <c r="K55" s="14">
        <v>18.098467360000001</v>
      </c>
      <c r="L55" s="16">
        <v>0.68581548000000003</v>
      </c>
      <c r="M55" s="14">
        <v>0</v>
      </c>
      <c r="N55" s="16">
        <v>0</v>
      </c>
      <c r="O55" s="14" t="s">
        <v>582</v>
      </c>
      <c r="P55" s="16" t="s">
        <v>582</v>
      </c>
      <c r="Q55" s="14">
        <v>0</v>
      </c>
      <c r="R55" s="16">
        <v>0</v>
      </c>
      <c r="S55" s="14">
        <v>0.37938926000000001</v>
      </c>
      <c r="T55" s="16">
        <v>9.7647949999999997E-2</v>
      </c>
      <c r="U55" s="14">
        <v>2.0006966899999998</v>
      </c>
      <c r="V55" s="16">
        <v>0.25807917000000002</v>
      </c>
    </row>
    <row r="56" spans="1:22" x14ac:dyDescent="0.25">
      <c r="A56" s="11" t="s">
        <v>526</v>
      </c>
      <c r="B56" s="13">
        <v>5359</v>
      </c>
      <c r="C56" s="14">
        <f>(77/B56*100)</f>
        <v>1.4368352304534429</v>
      </c>
      <c r="D56" s="15">
        <v>5282</v>
      </c>
      <c r="E56" s="14">
        <v>12.29601357</v>
      </c>
      <c r="F56" s="16">
        <v>0.66419563000000004</v>
      </c>
      <c r="G56" s="14">
        <v>38.991471830000002</v>
      </c>
      <c r="H56" s="16">
        <v>0.80741582000000001</v>
      </c>
      <c r="I56" s="14">
        <v>16.37836939</v>
      </c>
      <c r="J56" s="16">
        <v>0.63924943000000001</v>
      </c>
      <c r="K56" s="14">
        <v>3.5897011700000001</v>
      </c>
      <c r="L56" s="16">
        <v>0.35221209999999997</v>
      </c>
      <c r="M56" s="14">
        <v>27.760170609999999</v>
      </c>
      <c r="N56" s="16">
        <v>0.78547328999999999</v>
      </c>
      <c r="O56" s="14" t="s">
        <v>582</v>
      </c>
      <c r="P56" s="16" t="s">
        <v>582</v>
      </c>
      <c r="Q56" s="14">
        <v>0</v>
      </c>
      <c r="R56" s="16">
        <v>0</v>
      </c>
      <c r="S56" s="14">
        <v>0</v>
      </c>
      <c r="T56" s="16">
        <v>0</v>
      </c>
      <c r="U56" s="14">
        <v>0.98427343</v>
      </c>
      <c r="V56" s="16">
        <v>0.14401237</v>
      </c>
    </row>
    <row r="57" spans="1:22" x14ac:dyDescent="0.25">
      <c r="A57" s="11" t="s">
        <v>527</v>
      </c>
      <c r="B57" s="13">
        <v>6513</v>
      </c>
      <c r="C57" s="14">
        <f>(0/B57*100)</f>
        <v>0</v>
      </c>
      <c r="D57" s="15">
        <v>6513</v>
      </c>
      <c r="E57" s="14">
        <v>29.62869092</v>
      </c>
      <c r="F57" s="16">
        <v>1.0193108200000001</v>
      </c>
      <c r="G57" s="14">
        <v>48.265644469999998</v>
      </c>
      <c r="H57" s="16">
        <v>0.93784157999999995</v>
      </c>
      <c r="I57" s="14">
        <v>11.176854110000001</v>
      </c>
      <c r="J57" s="16">
        <v>0.62755116</v>
      </c>
      <c r="K57" s="14">
        <v>7.6893532799999997</v>
      </c>
      <c r="L57" s="16">
        <v>0.40750227999999999</v>
      </c>
      <c r="M57" s="14">
        <v>0</v>
      </c>
      <c r="N57" s="16">
        <v>0</v>
      </c>
      <c r="O57" s="14" t="s">
        <v>582</v>
      </c>
      <c r="P57" s="16" t="s">
        <v>582</v>
      </c>
      <c r="Q57" s="14">
        <v>0</v>
      </c>
      <c r="R57" s="16">
        <v>0</v>
      </c>
      <c r="S57" s="14">
        <v>9.5855369999999995E-2</v>
      </c>
      <c r="T57" s="16">
        <v>5.3902779999999997E-2</v>
      </c>
      <c r="U57" s="14">
        <v>3.14360185</v>
      </c>
      <c r="V57" s="16">
        <v>0.54520378000000003</v>
      </c>
    </row>
    <row r="58" spans="1:22" x14ac:dyDescent="0.25">
      <c r="A58" s="11" t="s">
        <v>528</v>
      </c>
      <c r="B58" s="13">
        <v>7267</v>
      </c>
      <c r="C58" s="14">
        <f>(10/B58*100)</f>
        <v>0.13760836658868861</v>
      </c>
      <c r="D58" s="15">
        <v>7257</v>
      </c>
      <c r="E58" s="14">
        <v>20.76601522</v>
      </c>
      <c r="F58" s="16">
        <v>0.64226684999999994</v>
      </c>
      <c r="G58" s="14">
        <v>37.694301539999998</v>
      </c>
      <c r="H58" s="16">
        <v>0.77632151000000005</v>
      </c>
      <c r="I58" s="14">
        <v>22.63951728</v>
      </c>
      <c r="J58" s="16">
        <v>0.62194150000000004</v>
      </c>
      <c r="K58" s="14">
        <v>14.235718840000001</v>
      </c>
      <c r="L58" s="16">
        <v>0.56305254000000005</v>
      </c>
      <c r="M58" s="14">
        <v>0</v>
      </c>
      <c r="N58" s="16">
        <v>0</v>
      </c>
      <c r="O58" s="14" t="s">
        <v>582</v>
      </c>
      <c r="P58" s="16" t="s">
        <v>582</v>
      </c>
      <c r="Q58" s="14">
        <v>6.1427799999999996E-3</v>
      </c>
      <c r="R58" s="16">
        <v>6.1311600000000001E-3</v>
      </c>
      <c r="S58" s="14">
        <v>0.73774024999999999</v>
      </c>
      <c r="T58" s="16">
        <v>0.12740346</v>
      </c>
      <c r="U58" s="14">
        <v>3.9205640800000001</v>
      </c>
      <c r="V58" s="16">
        <v>0.55421801999999998</v>
      </c>
    </row>
    <row r="59" spans="1:22" x14ac:dyDescent="0.25">
      <c r="A59" s="11" t="s">
        <v>529</v>
      </c>
      <c r="B59" s="13">
        <v>4826</v>
      </c>
      <c r="C59" s="14">
        <f>(26/B59*100)</f>
        <v>0.53874844591794446</v>
      </c>
      <c r="D59" s="15">
        <v>4800</v>
      </c>
      <c r="E59" s="14">
        <v>21.416052199999999</v>
      </c>
      <c r="F59" s="16">
        <v>0.70413121999999995</v>
      </c>
      <c r="G59" s="14">
        <v>38.753301860000001</v>
      </c>
      <c r="H59" s="16">
        <v>0.92171261999999998</v>
      </c>
      <c r="I59" s="14">
        <v>21.126201680000001</v>
      </c>
      <c r="J59" s="16">
        <v>0.67006586000000001</v>
      </c>
      <c r="K59" s="14">
        <v>9.9857670400000007</v>
      </c>
      <c r="L59" s="16">
        <v>0.56108809000000004</v>
      </c>
      <c r="M59" s="14">
        <v>0</v>
      </c>
      <c r="N59" s="16">
        <v>0</v>
      </c>
      <c r="O59" s="14" t="s">
        <v>582</v>
      </c>
      <c r="P59" s="16" t="s">
        <v>582</v>
      </c>
      <c r="Q59" s="14">
        <v>0</v>
      </c>
      <c r="R59" s="16">
        <v>0</v>
      </c>
      <c r="S59" s="14">
        <v>0.85413360000000005</v>
      </c>
      <c r="T59" s="16">
        <v>0.17394519999999999</v>
      </c>
      <c r="U59" s="14">
        <v>7.8645436200000001</v>
      </c>
      <c r="V59" s="16">
        <v>0.45309980999999999</v>
      </c>
    </row>
    <row r="60" spans="1:22" x14ac:dyDescent="0.25">
      <c r="A60" s="11" t="s">
        <v>530</v>
      </c>
      <c r="B60" s="13">
        <v>4546</v>
      </c>
      <c r="C60" s="14">
        <f>(15/B60*100)</f>
        <v>0.32996040475142985</v>
      </c>
      <c r="D60" s="15">
        <v>4531</v>
      </c>
      <c r="E60" s="14">
        <v>19.324366309999998</v>
      </c>
      <c r="F60" s="16">
        <v>1.04867534</v>
      </c>
      <c r="G60" s="14">
        <v>35.957304229999998</v>
      </c>
      <c r="H60" s="16">
        <v>1.04692948</v>
      </c>
      <c r="I60" s="14">
        <v>22.577543899999998</v>
      </c>
      <c r="J60" s="16">
        <v>0.83086369000000004</v>
      </c>
      <c r="K60" s="14">
        <v>18.987619460000001</v>
      </c>
      <c r="L60" s="16">
        <v>1.1791247899999999</v>
      </c>
      <c r="M60" s="14">
        <v>0</v>
      </c>
      <c r="N60" s="16">
        <v>0</v>
      </c>
      <c r="O60" s="14" t="s">
        <v>582</v>
      </c>
      <c r="P60" s="16" t="s">
        <v>582</v>
      </c>
      <c r="Q60" s="14">
        <v>0</v>
      </c>
      <c r="R60" s="16">
        <v>0</v>
      </c>
      <c r="S60" s="14">
        <v>0.28940093</v>
      </c>
      <c r="T60" s="16">
        <v>8.7199440000000003E-2</v>
      </c>
      <c r="U60" s="14">
        <v>2.8637651599999998</v>
      </c>
      <c r="V60" s="16">
        <v>0.46042263999999999</v>
      </c>
    </row>
    <row r="61" spans="1:22" x14ac:dyDescent="0.25">
      <c r="A61" s="11" t="s">
        <v>531</v>
      </c>
      <c r="B61" s="13">
        <v>6525</v>
      </c>
      <c r="C61" s="14">
        <f>(164/B61*100)</f>
        <v>2.5134099616858236</v>
      </c>
      <c r="D61" s="15">
        <v>6361</v>
      </c>
      <c r="E61" s="14">
        <v>25.80432163</v>
      </c>
      <c r="F61" s="16">
        <v>0.68423482000000002</v>
      </c>
      <c r="G61" s="14">
        <v>38.273151179999999</v>
      </c>
      <c r="H61" s="16">
        <v>0.75463784</v>
      </c>
      <c r="I61" s="14">
        <v>19.616414949999999</v>
      </c>
      <c r="J61" s="16">
        <v>0.59750740999999996</v>
      </c>
      <c r="K61" s="14">
        <v>9.7372051699999993</v>
      </c>
      <c r="L61" s="16">
        <v>0.43256655999999999</v>
      </c>
      <c r="M61" s="14">
        <v>4.8580660900000003</v>
      </c>
      <c r="N61" s="16">
        <v>0.40898512999999997</v>
      </c>
      <c r="O61" s="14" t="s">
        <v>582</v>
      </c>
      <c r="P61" s="16" t="s">
        <v>582</v>
      </c>
      <c r="Q61" s="14">
        <v>0</v>
      </c>
      <c r="R61" s="16">
        <v>0</v>
      </c>
      <c r="S61" s="14">
        <v>0</v>
      </c>
      <c r="T61" s="16">
        <v>0</v>
      </c>
      <c r="U61" s="14">
        <v>1.71084098</v>
      </c>
      <c r="V61" s="16">
        <v>0.22527368</v>
      </c>
    </row>
    <row r="62" spans="1:22" x14ac:dyDescent="0.25">
      <c r="A62" s="11" t="s">
        <v>532</v>
      </c>
      <c r="B62" s="13">
        <v>4476</v>
      </c>
      <c r="C62" s="14">
        <f>(3/B62*100)</f>
        <v>6.7024128686327081E-2</v>
      </c>
      <c r="D62" s="15">
        <v>4473</v>
      </c>
      <c r="E62" s="14">
        <v>22.319018</v>
      </c>
      <c r="F62" s="16">
        <v>0.59595964000000001</v>
      </c>
      <c r="G62" s="14">
        <v>48.875403030000001</v>
      </c>
      <c r="H62" s="16">
        <v>0.63844650999999997</v>
      </c>
      <c r="I62" s="14">
        <v>12.883826859999999</v>
      </c>
      <c r="J62" s="16">
        <v>0.58937803</v>
      </c>
      <c r="K62" s="14">
        <v>3.7309896</v>
      </c>
      <c r="L62" s="16">
        <v>0.2861379</v>
      </c>
      <c r="M62" s="14">
        <v>11.675766530000001</v>
      </c>
      <c r="N62" s="16">
        <v>0.40366419999999997</v>
      </c>
      <c r="O62" s="14" t="s">
        <v>582</v>
      </c>
      <c r="P62" s="16" t="s">
        <v>582</v>
      </c>
      <c r="Q62" s="14">
        <v>0</v>
      </c>
      <c r="R62" s="16">
        <v>0</v>
      </c>
      <c r="S62" s="14">
        <v>0</v>
      </c>
      <c r="T62" s="16">
        <v>0</v>
      </c>
      <c r="U62" s="14">
        <v>0.51499598000000002</v>
      </c>
      <c r="V62" s="16">
        <v>0.10679018</v>
      </c>
    </row>
    <row r="63" spans="1:22" x14ac:dyDescent="0.25">
      <c r="A63" s="11" t="s">
        <v>533</v>
      </c>
      <c r="B63" s="13">
        <v>5324</v>
      </c>
      <c r="C63" s="14">
        <f>(13/B63*100)</f>
        <v>0.24417731029301279</v>
      </c>
      <c r="D63" s="15">
        <v>5311</v>
      </c>
      <c r="E63" s="14">
        <v>16.731915789999999</v>
      </c>
      <c r="F63" s="16">
        <v>0.51258183000000002</v>
      </c>
      <c r="G63" s="14">
        <v>43.650923329999998</v>
      </c>
      <c r="H63" s="16">
        <v>0.77235799999999999</v>
      </c>
      <c r="I63" s="14">
        <v>22.779326399999999</v>
      </c>
      <c r="J63" s="16">
        <v>0.71983511</v>
      </c>
      <c r="K63" s="14">
        <v>9.0098742200000004</v>
      </c>
      <c r="L63" s="16">
        <v>0.43953027</v>
      </c>
      <c r="M63" s="14">
        <v>0</v>
      </c>
      <c r="N63" s="16">
        <v>0</v>
      </c>
      <c r="O63" s="14" t="s">
        <v>582</v>
      </c>
      <c r="P63" s="16" t="s">
        <v>582</v>
      </c>
      <c r="Q63" s="14">
        <v>1.461469E-2</v>
      </c>
      <c r="R63" s="16">
        <v>1.462255E-2</v>
      </c>
      <c r="S63" s="14">
        <v>0.20714841000000001</v>
      </c>
      <c r="T63" s="16">
        <v>7.2266280000000002E-2</v>
      </c>
      <c r="U63" s="14">
        <v>7.6061971699999997</v>
      </c>
      <c r="V63" s="16">
        <v>0.39540278000000001</v>
      </c>
    </row>
    <row r="64" spans="1:22" x14ac:dyDescent="0.25">
      <c r="A64" s="11" t="s">
        <v>534</v>
      </c>
      <c r="B64" s="13">
        <v>3634</v>
      </c>
      <c r="C64" s="14">
        <f>(3/B64*100)</f>
        <v>8.2553659878921298E-2</v>
      </c>
      <c r="D64" s="15">
        <v>3631</v>
      </c>
      <c r="E64" s="14">
        <v>21.328654589999999</v>
      </c>
      <c r="F64" s="16">
        <v>0.68738394999999997</v>
      </c>
      <c r="G64" s="14">
        <v>48.563328800000001</v>
      </c>
      <c r="H64" s="16">
        <v>0.83340298000000002</v>
      </c>
      <c r="I64" s="14">
        <v>20.587124790000001</v>
      </c>
      <c r="J64" s="16">
        <v>0.57859464000000005</v>
      </c>
      <c r="K64" s="14">
        <v>5.8235178899999998</v>
      </c>
      <c r="L64" s="16">
        <v>0.37582251</v>
      </c>
      <c r="M64" s="14">
        <v>0</v>
      </c>
      <c r="N64" s="16">
        <v>0</v>
      </c>
      <c r="O64" s="14" t="s">
        <v>582</v>
      </c>
      <c r="P64" s="16" t="s">
        <v>582</v>
      </c>
      <c r="Q64" s="14">
        <v>0</v>
      </c>
      <c r="R64" s="16">
        <v>0</v>
      </c>
      <c r="S64" s="14">
        <v>2.665238E-2</v>
      </c>
      <c r="T64" s="16">
        <v>2.6568870000000001E-2</v>
      </c>
      <c r="U64" s="14">
        <v>3.6707215500000001</v>
      </c>
      <c r="V64" s="16">
        <v>0.29817632999999999</v>
      </c>
    </row>
    <row r="65" spans="1:22" x14ac:dyDescent="0.25">
      <c r="A65" s="11" t="s">
        <v>535</v>
      </c>
      <c r="B65" s="13">
        <v>5325</v>
      </c>
      <c r="C65" s="14">
        <f>(14/B65*100)</f>
        <v>0.26291079812206569</v>
      </c>
      <c r="D65" s="15">
        <v>5311</v>
      </c>
      <c r="E65" s="14">
        <v>8.0576733399999991</v>
      </c>
      <c r="F65" s="16">
        <v>0.36561448000000002</v>
      </c>
      <c r="G65" s="14">
        <v>47.808118890000003</v>
      </c>
      <c r="H65" s="16">
        <v>0.76379293000000004</v>
      </c>
      <c r="I65" s="14">
        <v>26.060903360000001</v>
      </c>
      <c r="J65" s="16">
        <v>0.71008046999999996</v>
      </c>
      <c r="K65" s="14">
        <v>14.84285691</v>
      </c>
      <c r="L65" s="16">
        <v>0.60792765999999998</v>
      </c>
      <c r="M65" s="14">
        <v>0</v>
      </c>
      <c r="N65" s="16">
        <v>0</v>
      </c>
      <c r="O65" s="14" t="s">
        <v>582</v>
      </c>
      <c r="P65" s="16" t="s">
        <v>582</v>
      </c>
      <c r="Q65" s="14">
        <v>0.19564258000000001</v>
      </c>
      <c r="R65" s="16">
        <v>5.9732639999999997E-2</v>
      </c>
      <c r="S65" s="14">
        <v>0</v>
      </c>
      <c r="T65" s="16">
        <v>0</v>
      </c>
      <c r="U65" s="14">
        <v>3.03480493</v>
      </c>
      <c r="V65" s="16">
        <v>0.29970957999999998</v>
      </c>
    </row>
    <row r="66" spans="1:22" x14ac:dyDescent="0.25">
      <c r="A66" s="11" t="s">
        <v>536</v>
      </c>
      <c r="B66" s="13">
        <v>5665</v>
      </c>
      <c r="C66" s="14">
        <f>(87/B66*100)</f>
        <v>1.5357458075904677</v>
      </c>
      <c r="D66" s="15">
        <v>5578</v>
      </c>
      <c r="E66" s="14">
        <v>14.70051973</v>
      </c>
      <c r="F66" s="16">
        <v>0.47407564000000002</v>
      </c>
      <c r="G66" s="14">
        <v>34.612414639999997</v>
      </c>
      <c r="H66" s="16">
        <v>0.71874950000000004</v>
      </c>
      <c r="I66" s="14">
        <v>20.759752729999999</v>
      </c>
      <c r="J66" s="16">
        <v>0.55436152000000005</v>
      </c>
      <c r="K66" s="14">
        <v>10.80161554</v>
      </c>
      <c r="L66" s="16">
        <v>0.38826980999999999</v>
      </c>
      <c r="M66" s="14">
        <v>11.14460032</v>
      </c>
      <c r="N66" s="16">
        <v>0.36734738</v>
      </c>
      <c r="O66" s="14" t="s">
        <v>582</v>
      </c>
      <c r="P66" s="16" t="s">
        <v>582</v>
      </c>
      <c r="Q66" s="14">
        <v>0</v>
      </c>
      <c r="R66" s="16">
        <v>0</v>
      </c>
      <c r="S66" s="14">
        <v>0</v>
      </c>
      <c r="T66" s="16">
        <v>0</v>
      </c>
      <c r="U66" s="14">
        <v>7.9810970499999998</v>
      </c>
      <c r="V66" s="16">
        <v>0.34423011999999997</v>
      </c>
    </row>
    <row r="67" spans="1:22" x14ac:dyDescent="0.25">
      <c r="A67" s="11" t="s">
        <v>537</v>
      </c>
      <c r="B67" s="13">
        <v>6971</v>
      </c>
      <c r="C67" s="14">
        <f>(694/B67*100)</f>
        <v>9.9555300530770339</v>
      </c>
      <c r="D67" s="15">
        <v>6277</v>
      </c>
      <c r="E67" s="14">
        <v>13.12131235</v>
      </c>
      <c r="F67" s="16">
        <v>0.45694138000000001</v>
      </c>
      <c r="G67" s="14">
        <v>48.977096520000003</v>
      </c>
      <c r="H67" s="16">
        <v>0.75330251999999998</v>
      </c>
      <c r="I67" s="14">
        <v>23.343291279999999</v>
      </c>
      <c r="J67" s="16">
        <v>0.59239633000000003</v>
      </c>
      <c r="K67" s="14">
        <v>7.3363768900000004</v>
      </c>
      <c r="L67" s="16">
        <v>0.39019597</v>
      </c>
      <c r="M67" s="14">
        <v>5.5352176599999998</v>
      </c>
      <c r="N67" s="16">
        <v>0.46003757000000001</v>
      </c>
      <c r="O67" s="14" t="s">
        <v>582</v>
      </c>
      <c r="P67" s="16" t="s">
        <v>582</v>
      </c>
      <c r="Q67" s="14">
        <v>0</v>
      </c>
      <c r="R67" s="16">
        <v>0</v>
      </c>
      <c r="S67" s="14">
        <v>0</v>
      </c>
      <c r="T67" s="16">
        <v>0</v>
      </c>
      <c r="U67" s="14">
        <v>1.6867053000000001</v>
      </c>
      <c r="V67" s="16">
        <v>0.18552361000000001</v>
      </c>
    </row>
    <row r="68" spans="1:22" x14ac:dyDescent="0.25">
      <c r="A68" s="11" t="s">
        <v>538</v>
      </c>
      <c r="B68" s="13">
        <v>12083</v>
      </c>
      <c r="C68" s="14">
        <f>(31/B68*100)</f>
        <v>0.2565588016221137</v>
      </c>
      <c r="D68" s="15">
        <v>12052</v>
      </c>
      <c r="E68" s="14">
        <v>11.30916305</v>
      </c>
      <c r="F68" s="16">
        <v>0.30517624999999998</v>
      </c>
      <c r="G68" s="14">
        <v>34.794822289999999</v>
      </c>
      <c r="H68" s="16">
        <v>0.41741001</v>
      </c>
      <c r="I68" s="14">
        <v>23.1705307</v>
      </c>
      <c r="J68" s="16">
        <v>0.43906768000000002</v>
      </c>
      <c r="K68" s="14">
        <v>9.8233733799999996</v>
      </c>
      <c r="L68" s="16">
        <v>0.23915803999999999</v>
      </c>
      <c r="M68" s="14">
        <v>14.94500749</v>
      </c>
      <c r="N68" s="16">
        <v>0.29639408</v>
      </c>
      <c r="O68" s="14" t="s">
        <v>582</v>
      </c>
      <c r="P68" s="16" t="s">
        <v>582</v>
      </c>
      <c r="Q68" s="14">
        <v>0</v>
      </c>
      <c r="R68" s="16">
        <v>0</v>
      </c>
      <c r="S68" s="14">
        <v>0</v>
      </c>
      <c r="T68" s="16">
        <v>0</v>
      </c>
      <c r="U68" s="14">
        <v>5.9571030900000004</v>
      </c>
      <c r="V68" s="16">
        <v>0.21720152000000001</v>
      </c>
    </row>
    <row r="69" spans="1:22" x14ac:dyDescent="0.25">
      <c r="A69" s="11" t="s">
        <v>539</v>
      </c>
      <c r="B69" s="13">
        <v>4876</v>
      </c>
      <c r="C69" s="14">
        <f>(0/B69*100)</f>
        <v>0</v>
      </c>
      <c r="D69" s="15">
        <v>4876</v>
      </c>
      <c r="E69" s="14">
        <v>16.611371559999998</v>
      </c>
      <c r="F69" s="16">
        <v>0.69004843000000005</v>
      </c>
      <c r="G69" s="14">
        <v>46.513335130000002</v>
      </c>
      <c r="H69" s="16">
        <v>0.88381328999999997</v>
      </c>
      <c r="I69" s="14">
        <v>22.313444919999998</v>
      </c>
      <c r="J69" s="16">
        <v>0.77462511000000001</v>
      </c>
      <c r="K69" s="14">
        <v>14.06123515</v>
      </c>
      <c r="L69" s="16">
        <v>0.55970010000000003</v>
      </c>
      <c r="M69" s="14">
        <v>0</v>
      </c>
      <c r="N69" s="16">
        <v>0</v>
      </c>
      <c r="O69" s="14" t="s">
        <v>582</v>
      </c>
      <c r="P69" s="16" t="s">
        <v>582</v>
      </c>
      <c r="Q69" s="14">
        <v>0</v>
      </c>
      <c r="R69" s="16">
        <v>0</v>
      </c>
      <c r="S69" s="14">
        <v>0</v>
      </c>
      <c r="T69" s="16">
        <v>0</v>
      </c>
      <c r="U69" s="14">
        <v>0.50061323000000002</v>
      </c>
      <c r="V69" s="16">
        <v>0.17114502000000001</v>
      </c>
    </row>
    <row r="70" spans="1:22" x14ac:dyDescent="0.25">
      <c r="A70" s="11" t="s">
        <v>540</v>
      </c>
      <c r="B70" s="13">
        <v>6036</v>
      </c>
      <c r="C70" s="14">
        <f>(223/B70*100)</f>
        <v>3.6944996686547382</v>
      </c>
      <c r="D70" s="15">
        <v>5813</v>
      </c>
      <c r="E70" s="14">
        <v>12.03371306</v>
      </c>
      <c r="F70" s="16">
        <v>0.64579458000000001</v>
      </c>
      <c r="G70" s="14">
        <v>43.753845149999997</v>
      </c>
      <c r="H70" s="16">
        <v>0.75533890999999997</v>
      </c>
      <c r="I70" s="14">
        <v>27.5579094</v>
      </c>
      <c r="J70" s="16">
        <v>0.59801066000000003</v>
      </c>
      <c r="K70" s="14">
        <v>8.8778621599999994</v>
      </c>
      <c r="L70" s="16">
        <v>0.46197950999999998</v>
      </c>
      <c r="M70" s="14">
        <v>4.3266809899999998</v>
      </c>
      <c r="N70" s="16">
        <v>0.28253083000000001</v>
      </c>
      <c r="O70" s="14" t="s">
        <v>582</v>
      </c>
      <c r="P70" s="16" t="s">
        <v>582</v>
      </c>
      <c r="Q70" s="14">
        <v>0</v>
      </c>
      <c r="R70" s="16">
        <v>0</v>
      </c>
      <c r="S70" s="14">
        <v>0</v>
      </c>
      <c r="T70" s="16">
        <v>0</v>
      </c>
      <c r="U70" s="14">
        <v>3.4499892399999998</v>
      </c>
      <c r="V70" s="16">
        <v>0.27970833000000001</v>
      </c>
    </row>
    <row r="71" spans="1:22" x14ac:dyDescent="0.25">
      <c r="A71" s="11" t="s">
        <v>541</v>
      </c>
      <c r="B71" s="13">
        <v>6115</v>
      </c>
      <c r="C71" s="14">
        <f>(30/B71*100)</f>
        <v>0.49059689288634506</v>
      </c>
      <c r="D71" s="15">
        <v>6085</v>
      </c>
      <c r="E71" s="14">
        <v>13.05109612</v>
      </c>
      <c r="F71" s="16">
        <v>0.44847196</v>
      </c>
      <c r="G71" s="14">
        <v>50.017188500000003</v>
      </c>
      <c r="H71" s="16">
        <v>0.71729474999999998</v>
      </c>
      <c r="I71" s="14">
        <v>24.313486560000001</v>
      </c>
      <c r="J71" s="16">
        <v>0.58423972000000002</v>
      </c>
      <c r="K71" s="14">
        <v>6.6154252299999996</v>
      </c>
      <c r="L71" s="16">
        <v>0.37127157</v>
      </c>
      <c r="M71" s="14">
        <v>5.6796629000000003</v>
      </c>
      <c r="N71" s="16">
        <v>0.27721362999999999</v>
      </c>
      <c r="O71" s="14" t="s">
        <v>582</v>
      </c>
      <c r="P71" s="16" t="s">
        <v>582</v>
      </c>
      <c r="Q71" s="14">
        <v>0</v>
      </c>
      <c r="R71" s="16">
        <v>0</v>
      </c>
      <c r="S71" s="14">
        <v>0</v>
      </c>
      <c r="T71" s="16">
        <v>0</v>
      </c>
      <c r="U71" s="14">
        <v>0.32314068000000001</v>
      </c>
      <c r="V71" s="16">
        <v>6.3727909999999999E-2</v>
      </c>
    </row>
    <row r="72" spans="1:22" x14ac:dyDescent="0.25">
      <c r="A72" s="11" t="s">
        <v>542</v>
      </c>
      <c r="B72" s="13">
        <v>7708</v>
      </c>
      <c r="C72" s="14">
        <f>(5/B72*100)</f>
        <v>6.4867669953295279E-2</v>
      </c>
      <c r="D72" s="15">
        <v>7703</v>
      </c>
      <c r="E72" s="14">
        <v>22.016312280000001</v>
      </c>
      <c r="F72" s="16">
        <v>0.69624006999999999</v>
      </c>
      <c r="G72" s="14">
        <v>43.751002739999997</v>
      </c>
      <c r="H72" s="16">
        <v>0.75214371999999996</v>
      </c>
      <c r="I72" s="14">
        <v>20.25301224</v>
      </c>
      <c r="J72" s="16">
        <v>0.61426064999999996</v>
      </c>
      <c r="K72" s="14">
        <v>5.6493816800000003</v>
      </c>
      <c r="L72" s="16">
        <v>0.29800601999999998</v>
      </c>
      <c r="M72" s="14">
        <v>8.2003239800000003</v>
      </c>
      <c r="N72" s="16">
        <v>0.96499683000000003</v>
      </c>
      <c r="O72" s="14" t="s">
        <v>582</v>
      </c>
      <c r="P72" s="16" t="s">
        <v>582</v>
      </c>
      <c r="Q72" s="14">
        <v>0</v>
      </c>
      <c r="R72" s="16">
        <v>0</v>
      </c>
      <c r="S72" s="14">
        <v>0</v>
      </c>
      <c r="T72" s="16">
        <v>0</v>
      </c>
      <c r="U72" s="14">
        <v>0.12996708000000001</v>
      </c>
      <c r="V72" s="16">
        <v>4.0301009999999998E-2</v>
      </c>
    </row>
    <row r="73" spans="1:22" x14ac:dyDescent="0.25">
      <c r="A73" s="11" t="s">
        <v>543</v>
      </c>
      <c r="B73" s="13">
        <v>8249</v>
      </c>
      <c r="C73" s="14">
        <f>(185/B73*100)</f>
        <v>2.2426960843738635</v>
      </c>
      <c r="D73" s="15">
        <v>8064</v>
      </c>
      <c r="E73" s="14">
        <v>13.497965629999999</v>
      </c>
      <c r="F73" s="16">
        <v>0.54933812000000004</v>
      </c>
      <c r="G73" s="14">
        <v>53.613226179999998</v>
      </c>
      <c r="H73" s="16">
        <v>0.81065043999999997</v>
      </c>
      <c r="I73" s="14">
        <v>14.142668430000001</v>
      </c>
      <c r="J73" s="16">
        <v>0.56508727000000003</v>
      </c>
      <c r="K73" s="14">
        <v>6.3327066600000004</v>
      </c>
      <c r="L73" s="16">
        <v>0.39303229000000001</v>
      </c>
      <c r="M73" s="14">
        <v>11.49681988</v>
      </c>
      <c r="N73" s="16">
        <v>0.72246202999999998</v>
      </c>
      <c r="O73" s="14" t="s">
        <v>582</v>
      </c>
      <c r="P73" s="16" t="s">
        <v>582</v>
      </c>
      <c r="Q73" s="14">
        <v>0</v>
      </c>
      <c r="R73" s="16">
        <v>0</v>
      </c>
      <c r="S73" s="14">
        <v>0</v>
      </c>
      <c r="T73" s="16">
        <v>0</v>
      </c>
      <c r="U73" s="14">
        <v>0.91661320999999996</v>
      </c>
      <c r="V73" s="16">
        <v>0.24276702999999999</v>
      </c>
    </row>
    <row r="74" spans="1:22" x14ac:dyDescent="0.25">
      <c r="A74" s="11" t="s">
        <v>544</v>
      </c>
      <c r="B74" s="13">
        <v>4692</v>
      </c>
      <c r="C74" s="14">
        <f>(82/B74*100)</f>
        <v>1.7476555839727195</v>
      </c>
      <c r="D74" s="15">
        <v>4610</v>
      </c>
      <c r="E74" s="14">
        <v>18.54755226</v>
      </c>
      <c r="F74" s="16">
        <v>0.63105414999999998</v>
      </c>
      <c r="G74" s="14">
        <v>42.017188240000003</v>
      </c>
      <c r="H74" s="16">
        <v>0.84428298999999996</v>
      </c>
      <c r="I74" s="14">
        <v>21.568974950000001</v>
      </c>
      <c r="J74" s="16">
        <v>0.65159730000000005</v>
      </c>
      <c r="K74" s="14">
        <v>10.70878519</v>
      </c>
      <c r="L74" s="16">
        <v>0.51678418000000004</v>
      </c>
      <c r="M74" s="14">
        <v>0</v>
      </c>
      <c r="N74" s="16">
        <v>0</v>
      </c>
      <c r="O74" s="14" t="s">
        <v>582</v>
      </c>
      <c r="P74" s="16" t="s">
        <v>582</v>
      </c>
      <c r="Q74" s="14">
        <v>0</v>
      </c>
      <c r="R74" s="16">
        <v>0</v>
      </c>
      <c r="S74" s="14">
        <v>0.18134929999999999</v>
      </c>
      <c r="T74" s="16">
        <v>7.0303610000000002E-2</v>
      </c>
      <c r="U74" s="14">
        <v>6.9761500700000001</v>
      </c>
      <c r="V74" s="16">
        <v>0.46454048999999997</v>
      </c>
    </row>
    <row r="75" spans="1:22" x14ac:dyDescent="0.25">
      <c r="A75" s="11" t="s">
        <v>545</v>
      </c>
      <c r="B75" s="13">
        <v>5375</v>
      </c>
      <c r="C75" s="14">
        <f>(277/B75*100)</f>
        <v>5.1534883720930234</v>
      </c>
      <c r="D75" s="15">
        <v>5098</v>
      </c>
      <c r="E75" s="14">
        <v>13.06911822</v>
      </c>
      <c r="F75" s="16">
        <v>0.57779497999999996</v>
      </c>
      <c r="G75" s="14">
        <v>33.300794209999999</v>
      </c>
      <c r="H75" s="16">
        <v>0.86967112999999996</v>
      </c>
      <c r="I75" s="14">
        <v>21.470467119999999</v>
      </c>
      <c r="J75" s="16">
        <v>0.66602466999999999</v>
      </c>
      <c r="K75" s="14">
        <v>17.73260226</v>
      </c>
      <c r="L75" s="16">
        <v>0.59509279999999998</v>
      </c>
      <c r="M75" s="14">
        <v>8.3247461299999994</v>
      </c>
      <c r="N75" s="16">
        <v>0.73047474999999995</v>
      </c>
      <c r="O75" s="14" t="s">
        <v>582</v>
      </c>
      <c r="P75" s="16" t="s">
        <v>582</v>
      </c>
      <c r="Q75" s="14">
        <v>0</v>
      </c>
      <c r="R75" s="16">
        <v>0</v>
      </c>
      <c r="S75" s="14">
        <v>0</v>
      </c>
      <c r="T75" s="16">
        <v>0</v>
      </c>
      <c r="U75" s="14">
        <v>6.1022720599999998</v>
      </c>
      <c r="V75" s="16">
        <v>0.49918372999999999</v>
      </c>
    </row>
    <row r="76" spans="1:22" x14ac:dyDescent="0.25">
      <c r="A76" s="11" t="s">
        <v>546</v>
      </c>
      <c r="B76" s="13">
        <v>14167</v>
      </c>
      <c r="C76" s="14">
        <f>(234/B76*100)</f>
        <v>1.6517258417449003</v>
      </c>
      <c r="D76" s="15">
        <v>13933</v>
      </c>
      <c r="E76" s="14">
        <v>12.27229507</v>
      </c>
      <c r="F76" s="16">
        <v>0.41657737</v>
      </c>
      <c r="G76" s="14">
        <v>35.411652789999998</v>
      </c>
      <c r="H76" s="16">
        <v>0.56914008999999999</v>
      </c>
      <c r="I76" s="14">
        <v>25.259224360000001</v>
      </c>
      <c r="J76" s="16">
        <v>0.55638734000000001</v>
      </c>
      <c r="K76" s="14">
        <v>12.39443655</v>
      </c>
      <c r="L76" s="16">
        <v>0.35590927999999999</v>
      </c>
      <c r="M76" s="14">
        <v>12.05795764</v>
      </c>
      <c r="N76" s="16">
        <v>0.48523090000000002</v>
      </c>
      <c r="O76" s="14" t="s">
        <v>582</v>
      </c>
      <c r="P76" s="16" t="s">
        <v>582</v>
      </c>
      <c r="Q76" s="14">
        <v>0</v>
      </c>
      <c r="R76" s="16">
        <v>0</v>
      </c>
      <c r="S76" s="14">
        <v>0</v>
      </c>
      <c r="T76" s="16">
        <v>0</v>
      </c>
      <c r="U76" s="14">
        <v>2.6044335900000002</v>
      </c>
      <c r="V76" s="16">
        <v>0.22440673</v>
      </c>
    </row>
    <row r="77" spans="1:22" x14ac:dyDescent="0.25">
      <c r="A77" s="11" t="s">
        <v>547</v>
      </c>
      <c r="B77" s="13">
        <v>6062</v>
      </c>
      <c r="C77" s="14">
        <f>(261/B77*100)</f>
        <v>4.3055097327614655</v>
      </c>
      <c r="D77" s="15">
        <v>5801</v>
      </c>
      <c r="E77" s="14">
        <v>15.954662559999999</v>
      </c>
      <c r="F77" s="16">
        <v>0.56255580000000005</v>
      </c>
      <c r="G77" s="14">
        <v>42.673146930000001</v>
      </c>
      <c r="H77" s="16">
        <v>0.71406426999999995</v>
      </c>
      <c r="I77" s="14">
        <v>14.79630352</v>
      </c>
      <c r="J77" s="16">
        <v>0.50417683000000002</v>
      </c>
      <c r="K77" s="14">
        <v>4.26645451</v>
      </c>
      <c r="L77" s="16">
        <v>0.29849302</v>
      </c>
      <c r="M77" s="14">
        <v>11.643084330000001</v>
      </c>
      <c r="N77" s="16">
        <v>0.60898185999999999</v>
      </c>
      <c r="O77" s="14" t="s">
        <v>582</v>
      </c>
      <c r="P77" s="16" t="s">
        <v>582</v>
      </c>
      <c r="Q77" s="14">
        <v>0</v>
      </c>
      <c r="R77" s="16">
        <v>0</v>
      </c>
      <c r="S77" s="14">
        <v>0</v>
      </c>
      <c r="T77" s="16">
        <v>0</v>
      </c>
      <c r="U77" s="14">
        <v>10.66634814</v>
      </c>
      <c r="V77" s="16">
        <v>0.57662955000000005</v>
      </c>
    </row>
    <row r="78" spans="1:22" x14ac:dyDescent="0.25">
      <c r="A78" s="11" t="s">
        <v>548</v>
      </c>
      <c r="B78" s="13">
        <v>5826</v>
      </c>
      <c r="C78" s="14">
        <f>(0/B78*100)</f>
        <v>0</v>
      </c>
      <c r="D78" s="15">
        <v>5826</v>
      </c>
      <c r="E78" s="14">
        <v>11.65347375</v>
      </c>
      <c r="F78" s="16">
        <v>0.44634601000000002</v>
      </c>
      <c r="G78" s="14">
        <v>51.408986310000003</v>
      </c>
      <c r="H78" s="16">
        <v>0.82898605000000003</v>
      </c>
      <c r="I78" s="14">
        <v>25.938088449999999</v>
      </c>
      <c r="J78" s="16">
        <v>0.76404468999999997</v>
      </c>
      <c r="K78" s="14">
        <v>10.761293459999999</v>
      </c>
      <c r="L78" s="16">
        <v>0.52942800000000001</v>
      </c>
      <c r="M78" s="14">
        <v>0</v>
      </c>
      <c r="N78" s="16">
        <v>0</v>
      </c>
      <c r="O78" s="14" t="s">
        <v>582</v>
      </c>
      <c r="P78" s="16" t="s">
        <v>582</v>
      </c>
      <c r="Q78" s="14">
        <v>2.4295359999999998E-2</v>
      </c>
      <c r="R78" s="16">
        <v>2.426712E-2</v>
      </c>
      <c r="S78" s="14">
        <v>4.5712240000000001E-2</v>
      </c>
      <c r="T78" s="16">
        <v>2.5538760000000001E-2</v>
      </c>
      <c r="U78" s="14">
        <v>0.16815042999999999</v>
      </c>
      <c r="V78" s="16">
        <v>5.1748200000000001E-2</v>
      </c>
    </row>
    <row r="79" spans="1:22" ht="24.95" customHeight="1" x14ac:dyDescent="0.25">
      <c r="A79" s="11" t="s">
        <v>549</v>
      </c>
      <c r="B79" s="13">
        <v>1657</v>
      </c>
      <c r="C79" s="14">
        <f>(41/B79*100)</f>
        <v>2.4743512371756187</v>
      </c>
      <c r="D79" s="15">
        <v>1616</v>
      </c>
      <c r="E79" s="14">
        <v>31.325653209999999</v>
      </c>
      <c r="F79" s="16">
        <v>1.7759013100000001</v>
      </c>
      <c r="G79" s="14">
        <v>48.0949916</v>
      </c>
      <c r="H79" s="16">
        <v>1.5769053799999999</v>
      </c>
      <c r="I79" s="14">
        <v>13.462952810000001</v>
      </c>
      <c r="J79" s="16">
        <v>0.88349427999999997</v>
      </c>
      <c r="K79" s="14">
        <v>5.2572802300000001</v>
      </c>
      <c r="L79" s="16">
        <v>0.77792494000000001</v>
      </c>
      <c r="M79" s="14">
        <v>0</v>
      </c>
      <c r="N79" s="16">
        <v>0</v>
      </c>
      <c r="O79" s="14" t="s">
        <v>582</v>
      </c>
      <c r="P79" s="16" t="s">
        <v>582</v>
      </c>
      <c r="Q79" s="14">
        <v>0</v>
      </c>
      <c r="R79" s="16">
        <v>0</v>
      </c>
      <c r="S79" s="14">
        <v>0</v>
      </c>
      <c r="T79" s="16">
        <v>0</v>
      </c>
      <c r="U79" s="14">
        <v>1.8591221499999999</v>
      </c>
      <c r="V79" s="16">
        <v>0.34866796</v>
      </c>
    </row>
    <row r="80" spans="1:22" x14ac:dyDescent="0.25">
      <c r="A80" s="11" t="s">
        <v>550</v>
      </c>
      <c r="B80" s="13">
        <v>7841</v>
      </c>
      <c r="C80" s="14">
        <f>(0/B80*100)</f>
        <v>0</v>
      </c>
      <c r="D80" s="15">
        <v>7841</v>
      </c>
      <c r="E80" s="14">
        <v>6.3604524199999997</v>
      </c>
      <c r="F80" s="16">
        <v>0.38512418999999998</v>
      </c>
      <c r="G80" s="14">
        <v>35.383489310000002</v>
      </c>
      <c r="H80" s="16">
        <v>0.76278577999999997</v>
      </c>
      <c r="I80" s="14">
        <v>38.098347949999997</v>
      </c>
      <c r="J80" s="16">
        <v>0.61257678000000004</v>
      </c>
      <c r="K80" s="14">
        <v>20.005680680000001</v>
      </c>
      <c r="L80" s="16">
        <v>0.68347095999999996</v>
      </c>
      <c r="M80" s="14">
        <v>0</v>
      </c>
      <c r="N80" s="16">
        <v>0</v>
      </c>
      <c r="O80" s="14" t="s">
        <v>582</v>
      </c>
      <c r="P80" s="16" t="s">
        <v>582</v>
      </c>
      <c r="Q80" s="14">
        <v>0</v>
      </c>
      <c r="R80" s="16">
        <v>0</v>
      </c>
      <c r="S80" s="14">
        <v>0</v>
      </c>
      <c r="T80" s="16">
        <v>0</v>
      </c>
      <c r="U80" s="14">
        <v>0.15202963</v>
      </c>
      <c r="V80" s="16">
        <v>5.821875E-2</v>
      </c>
    </row>
    <row r="81" spans="1:22" x14ac:dyDescent="0.25">
      <c r="A81" s="19" t="s">
        <v>551</v>
      </c>
      <c r="B81" s="13">
        <v>8861</v>
      </c>
      <c r="C81" s="14">
        <f>(82/B81*100)</f>
        <v>0.92540345333483809</v>
      </c>
      <c r="D81" s="15">
        <v>8779</v>
      </c>
      <c r="E81" s="14">
        <v>9.8820777399999997</v>
      </c>
      <c r="F81" s="16">
        <v>0.61422728999999998</v>
      </c>
      <c r="G81" s="14">
        <v>41.73493027</v>
      </c>
      <c r="H81" s="16">
        <v>0.74516172000000003</v>
      </c>
      <c r="I81" s="14">
        <v>26.347056510000002</v>
      </c>
      <c r="J81" s="16">
        <v>0.65693595000000005</v>
      </c>
      <c r="K81" s="14">
        <v>11.04005635</v>
      </c>
      <c r="L81" s="16">
        <v>0.50159991000000004</v>
      </c>
      <c r="M81" s="14">
        <v>10.527882139999999</v>
      </c>
      <c r="N81" s="16">
        <v>0.71885993999999998</v>
      </c>
      <c r="O81" s="14" t="s">
        <v>582</v>
      </c>
      <c r="P81" s="16" t="s">
        <v>582</v>
      </c>
      <c r="Q81" s="14">
        <v>0</v>
      </c>
      <c r="R81" s="16">
        <v>0</v>
      </c>
      <c r="S81" s="14">
        <v>0</v>
      </c>
      <c r="T81" s="16">
        <v>0</v>
      </c>
      <c r="U81" s="14">
        <v>0.467997</v>
      </c>
      <c r="V81" s="16">
        <v>0.10263514999999999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(667/B7*100)</f>
        <v>4.5905024088093596</v>
      </c>
      <c r="D7" s="15">
        <v>13863</v>
      </c>
      <c r="E7" s="14">
        <v>22.90081382</v>
      </c>
      <c r="F7" s="16">
        <v>0.49431544999999999</v>
      </c>
      <c r="G7" s="14">
        <v>35.104191380000003</v>
      </c>
      <c r="H7" s="16">
        <v>0.46211816</v>
      </c>
      <c r="I7" s="14">
        <v>19.48376146</v>
      </c>
      <c r="J7" s="16">
        <v>0.43419043000000002</v>
      </c>
      <c r="K7" s="14">
        <v>4.9483506100000003</v>
      </c>
      <c r="L7" s="16">
        <v>0.24321934000000001</v>
      </c>
      <c r="M7" s="14">
        <v>14.80256434</v>
      </c>
      <c r="N7" s="16">
        <v>0.50047790000000003</v>
      </c>
      <c r="O7" s="14" t="s">
        <v>582</v>
      </c>
      <c r="P7" s="16" t="s">
        <v>582</v>
      </c>
      <c r="Q7" s="14">
        <v>0</v>
      </c>
      <c r="R7" s="16">
        <v>0</v>
      </c>
      <c r="S7" s="14">
        <v>0</v>
      </c>
      <c r="T7" s="16">
        <v>0</v>
      </c>
      <c r="U7" s="14">
        <v>2.7603184000000001</v>
      </c>
      <c r="V7" s="16">
        <v>0.19622885000000001</v>
      </c>
    </row>
    <row r="8" spans="1:22" x14ac:dyDescent="0.25">
      <c r="A8" s="11" t="s">
        <v>478</v>
      </c>
      <c r="B8" s="13">
        <v>7007</v>
      </c>
      <c r="C8" s="14">
        <f>(104/B8*100)</f>
        <v>1.4842300556586272</v>
      </c>
      <c r="D8" s="15">
        <v>6903</v>
      </c>
      <c r="E8" s="14">
        <v>43.95828659</v>
      </c>
      <c r="F8" s="16">
        <v>0.95700320000000005</v>
      </c>
      <c r="G8" s="14">
        <v>19.545779230000001</v>
      </c>
      <c r="H8" s="16">
        <v>0.68741790000000003</v>
      </c>
      <c r="I8" s="14">
        <v>10.23104208</v>
      </c>
      <c r="J8" s="16">
        <v>0.53962023999999997</v>
      </c>
      <c r="K8" s="14">
        <v>5.1012775699999997</v>
      </c>
      <c r="L8" s="16">
        <v>0.28599363999999999</v>
      </c>
      <c r="M8" s="14">
        <v>16.966237270000001</v>
      </c>
      <c r="N8" s="16">
        <v>0.87790906000000002</v>
      </c>
      <c r="O8" s="14" t="s">
        <v>582</v>
      </c>
      <c r="P8" s="16" t="s">
        <v>582</v>
      </c>
      <c r="Q8" s="14">
        <v>0.47801787000000001</v>
      </c>
      <c r="R8" s="16">
        <v>0.11763150999999999</v>
      </c>
      <c r="S8" s="14">
        <v>0</v>
      </c>
      <c r="T8" s="16">
        <v>0</v>
      </c>
      <c r="U8" s="14">
        <v>3.7193593900000002</v>
      </c>
      <c r="V8" s="16">
        <v>0.27433429999999998</v>
      </c>
    </row>
    <row r="9" spans="1:22" x14ac:dyDescent="0.25">
      <c r="A9" s="11" t="s">
        <v>479</v>
      </c>
      <c r="B9" s="13">
        <v>9651</v>
      </c>
      <c r="C9" s="14">
        <f>(565/B9*100)</f>
        <v>5.8543156149621804</v>
      </c>
      <c r="D9" s="15">
        <v>9086</v>
      </c>
      <c r="E9" s="14">
        <v>40.059388009999999</v>
      </c>
      <c r="F9" s="16">
        <v>0.78632515000000003</v>
      </c>
      <c r="G9" s="14">
        <v>30.421488</v>
      </c>
      <c r="H9" s="16">
        <v>0.55349267000000002</v>
      </c>
      <c r="I9" s="14">
        <v>12.13741671</v>
      </c>
      <c r="J9" s="16">
        <v>0.37458298000000001</v>
      </c>
      <c r="K9" s="14">
        <v>3.8918524099999998</v>
      </c>
      <c r="L9" s="16">
        <v>0.26427737000000001</v>
      </c>
      <c r="M9" s="14">
        <v>5.1793913399999996</v>
      </c>
      <c r="N9" s="16">
        <v>0.39881775000000003</v>
      </c>
      <c r="O9" s="14" t="s">
        <v>582</v>
      </c>
      <c r="P9" s="16" t="s">
        <v>582</v>
      </c>
      <c r="Q9" s="14">
        <v>3.1706942200000001</v>
      </c>
      <c r="R9" s="16">
        <v>0.56618736999999997</v>
      </c>
      <c r="S9" s="14">
        <v>0</v>
      </c>
      <c r="T9" s="16">
        <v>0</v>
      </c>
      <c r="U9" s="14">
        <v>5.1397693000000002</v>
      </c>
      <c r="V9" s="16">
        <v>0.33861742</v>
      </c>
    </row>
    <row r="10" spans="1:22" x14ac:dyDescent="0.25">
      <c r="A10" s="11" t="s">
        <v>480</v>
      </c>
      <c r="B10" s="13">
        <v>20058</v>
      </c>
      <c r="C10" s="14">
        <f>(553/B10*100)</f>
        <v>2.7570046864094127</v>
      </c>
      <c r="D10" s="15">
        <v>19505</v>
      </c>
      <c r="E10" s="14">
        <v>24.045718839999999</v>
      </c>
      <c r="F10" s="16">
        <v>0.63550088000000005</v>
      </c>
      <c r="G10" s="14">
        <v>33.787895519999999</v>
      </c>
      <c r="H10" s="16">
        <v>0.41493573</v>
      </c>
      <c r="I10" s="14">
        <v>24.909239079999999</v>
      </c>
      <c r="J10" s="16">
        <v>0.49490553999999998</v>
      </c>
      <c r="K10" s="14">
        <v>7.5727817999999996</v>
      </c>
      <c r="L10" s="16">
        <v>0.29802454</v>
      </c>
      <c r="M10" s="14">
        <v>7.6107878500000004</v>
      </c>
      <c r="N10" s="16">
        <v>0.36817908999999999</v>
      </c>
      <c r="O10" s="14" t="s">
        <v>582</v>
      </c>
      <c r="P10" s="16" t="s">
        <v>582</v>
      </c>
      <c r="Q10" s="14">
        <v>0</v>
      </c>
      <c r="R10" s="16">
        <v>0</v>
      </c>
      <c r="S10" s="14">
        <v>0</v>
      </c>
      <c r="T10" s="16">
        <v>0</v>
      </c>
      <c r="U10" s="14">
        <v>2.0735768999999999</v>
      </c>
      <c r="V10" s="16">
        <v>0.23166519999999999</v>
      </c>
    </row>
    <row r="11" spans="1:22" x14ac:dyDescent="0.25">
      <c r="A11" s="11" t="s">
        <v>481</v>
      </c>
      <c r="B11" s="13">
        <v>7053</v>
      </c>
      <c r="C11" s="14">
        <f>(139/B11*100)</f>
        <v>1.9707925705373601</v>
      </c>
      <c r="D11" s="15">
        <v>6914</v>
      </c>
      <c r="E11" s="14">
        <v>24.964064480000001</v>
      </c>
      <c r="F11" s="16">
        <v>0.77902252999999999</v>
      </c>
      <c r="G11" s="14">
        <v>34.176918209999997</v>
      </c>
      <c r="H11" s="16">
        <v>0.77390101</v>
      </c>
      <c r="I11" s="14">
        <v>19.02007901</v>
      </c>
      <c r="J11" s="16">
        <v>0.58443593000000005</v>
      </c>
      <c r="K11" s="14">
        <v>7.3592849100000004</v>
      </c>
      <c r="L11" s="16">
        <v>0.39318595000000001</v>
      </c>
      <c r="M11" s="14">
        <v>10.52670872</v>
      </c>
      <c r="N11" s="16">
        <v>0.57603963000000002</v>
      </c>
      <c r="O11" s="14" t="s">
        <v>582</v>
      </c>
      <c r="P11" s="16" t="s">
        <v>582</v>
      </c>
      <c r="Q11" s="14">
        <v>0</v>
      </c>
      <c r="R11" s="16">
        <v>0</v>
      </c>
      <c r="S11" s="14">
        <v>0</v>
      </c>
      <c r="T11" s="16">
        <v>0</v>
      </c>
      <c r="U11" s="14">
        <v>3.95294466</v>
      </c>
      <c r="V11" s="16">
        <v>0.39706360000000002</v>
      </c>
    </row>
    <row r="12" spans="1:22" x14ac:dyDescent="0.25">
      <c r="A12" s="11" t="s">
        <v>482</v>
      </c>
      <c r="B12" s="13">
        <v>6894</v>
      </c>
      <c r="C12" s="14">
        <f>(59/B12*100)</f>
        <v>0.85581665216129965</v>
      </c>
      <c r="D12" s="15">
        <v>6835</v>
      </c>
      <c r="E12" s="14">
        <v>33.904901049999999</v>
      </c>
      <c r="F12" s="16">
        <v>0.90671968000000003</v>
      </c>
      <c r="G12" s="14">
        <v>39.185943360000003</v>
      </c>
      <c r="H12" s="16">
        <v>0.71799944999999998</v>
      </c>
      <c r="I12" s="14">
        <v>12.18935276</v>
      </c>
      <c r="J12" s="16">
        <v>0.45811183</v>
      </c>
      <c r="K12" s="14">
        <v>4.7105628199999998</v>
      </c>
      <c r="L12" s="16">
        <v>0.3118977</v>
      </c>
      <c r="M12" s="14">
        <v>3.9779236600000001</v>
      </c>
      <c r="N12" s="16">
        <v>0.38596943</v>
      </c>
      <c r="O12" s="14" t="s">
        <v>582</v>
      </c>
      <c r="P12" s="16" t="s">
        <v>582</v>
      </c>
      <c r="Q12" s="14">
        <v>2.3477860100000001</v>
      </c>
      <c r="R12" s="16">
        <v>0.59181510000000004</v>
      </c>
      <c r="S12" s="14">
        <v>0</v>
      </c>
      <c r="T12" s="16">
        <v>0</v>
      </c>
      <c r="U12" s="14">
        <v>3.6835303499999998</v>
      </c>
      <c r="V12" s="16">
        <v>0.32690627999999999</v>
      </c>
    </row>
    <row r="13" spans="1:22" x14ac:dyDescent="0.25">
      <c r="A13" s="11" t="s">
        <v>483</v>
      </c>
      <c r="B13" s="13">
        <v>7161</v>
      </c>
      <c r="C13" s="14">
        <f>(174/B13*100)</f>
        <v>2.4298282362798496</v>
      </c>
      <c r="D13" s="15">
        <v>6987</v>
      </c>
      <c r="E13" s="14">
        <v>33.79693142</v>
      </c>
      <c r="F13" s="16">
        <v>0.88745269999999998</v>
      </c>
      <c r="G13" s="14">
        <v>38.848044389999998</v>
      </c>
      <c r="H13" s="16">
        <v>0.62278710000000004</v>
      </c>
      <c r="I13" s="14">
        <v>15.192674029999999</v>
      </c>
      <c r="J13" s="16">
        <v>0.56886680000000001</v>
      </c>
      <c r="K13" s="14">
        <v>2.9607725500000002</v>
      </c>
      <c r="L13" s="16">
        <v>0.24043914999999999</v>
      </c>
      <c r="M13" s="14">
        <v>3.24021311</v>
      </c>
      <c r="N13" s="16">
        <v>0.39460042000000001</v>
      </c>
      <c r="O13" s="14" t="s">
        <v>582</v>
      </c>
      <c r="P13" s="16" t="s">
        <v>582</v>
      </c>
      <c r="Q13" s="14">
        <v>4.12295269</v>
      </c>
      <c r="R13" s="16">
        <v>0.47412032999999998</v>
      </c>
      <c r="S13" s="14">
        <v>0</v>
      </c>
      <c r="T13" s="16">
        <v>0</v>
      </c>
      <c r="U13" s="14">
        <v>1.8384118</v>
      </c>
      <c r="V13" s="16">
        <v>0.25567625999999999</v>
      </c>
    </row>
    <row r="14" spans="1:22" x14ac:dyDescent="0.25">
      <c r="A14" s="11" t="s">
        <v>484</v>
      </c>
      <c r="B14" s="13">
        <v>5587</v>
      </c>
      <c r="C14" s="14">
        <f>(81/B14*100)</f>
        <v>1.4497941650259532</v>
      </c>
      <c r="D14" s="15">
        <v>5506</v>
      </c>
      <c r="E14" s="14">
        <v>28.865014370000001</v>
      </c>
      <c r="F14" s="16">
        <v>0.65911964999999995</v>
      </c>
      <c r="G14" s="14">
        <v>42.075584399999997</v>
      </c>
      <c r="H14" s="16">
        <v>0.63084163000000004</v>
      </c>
      <c r="I14" s="14">
        <v>20.42461926</v>
      </c>
      <c r="J14" s="16">
        <v>0.67269391999999995</v>
      </c>
      <c r="K14" s="14">
        <v>5.0547030199999998</v>
      </c>
      <c r="L14" s="16">
        <v>0.28783146999999998</v>
      </c>
      <c r="M14" s="14">
        <v>2.4388476899999998</v>
      </c>
      <c r="N14" s="16">
        <v>0.23126801</v>
      </c>
      <c r="O14" s="14" t="s">
        <v>582</v>
      </c>
      <c r="P14" s="16" t="s">
        <v>582</v>
      </c>
      <c r="Q14" s="14">
        <v>0</v>
      </c>
      <c r="R14" s="16">
        <v>0</v>
      </c>
      <c r="S14" s="14">
        <v>0</v>
      </c>
      <c r="T14" s="16">
        <v>0</v>
      </c>
      <c r="U14" s="14">
        <v>1.1412312600000001</v>
      </c>
      <c r="V14" s="16">
        <v>0.16670309</v>
      </c>
    </row>
    <row r="15" spans="1:22" x14ac:dyDescent="0.25">
      <c r="A15" s="11" t="s">
        <v>485</v>
      </c>
      <c r="B15" s="13">
        <v>5882</v>
      </c>
      <c r="C15" s="14">
        <f>(87/B15*100)</f>
        <v>1.4790887453247195</v>
      </c>
      <c r="D15" s="15">
        <v>5795</v>
      </c>
      <c r="E15" s="14">
        <v>36.284564570000001</v>
      </c>
      <c r="F15" s="16">
        <v>0.86452388000000002</v>
      </c>
      <c r="G15" s="14">
        <v>40.401415249999999</v>
      </c>
      <c r="H15" s="16">
        <v>0.80757575999999998</v>
      </c>
      <c r="I15" s="14">
        <v>13.12408845</v>
      </c>
      <c r="J15" s="16">
        <v>0.56427112999999995</v>
      </c>
      <c r="K15" s="14">
        <v>2.9939355399999998</v>
      </c>
      <c r="L15" s="16">
        <v>0.24148031</v>
      </c>
      <c r="M15" s="14">
        <v>1.5732553899999999</v>
      </c>
      <c r="N15" s="16">
        <v>0.19365731</v>
      </c>
      <c r="O15" s="14" t="s">
        <v>582</v>
      </c>
      <c r="P15" s="16" t="s">
        <v>582</v>
      </c>
      <c r="Q15" s="14">
        <v>1.0186220399999999</v>
      </c>
      <c r="R15" s="16">
        <v>0.45661403</v>
      </c>
      <c r="S15" s="14">
        <v>0</v>
      </c>
      <c r="T15" s="16">
        <v>0</v>
      </c>
      <c r="U15" s="14">
        <v>4.6041187499999996</v>
      </c>
      <c r="V15" s="16">
        <v>0.37355008000000001</v>
      </c>
    </row>
    <row r="16" spans="1:22" x14ac:dyDescent="0.25">
      <c r="A16" s="11" t="s">
        <v>486</v>
      </c>
      <c r="B16" s="13">
        <v>6108</v>
      </c>
      <c r="C16" s="14">
        <f>(136/B16*100)</f>
        <v>2.226588081204977</v>
      </c>
      <c r="D16" s="15">
        <v>5972</v>
      </c>
      <c r="E16" s="14">
        <v>44.906456220000003</v>
      </c>
      <c r="F16" s="16">
        <v>0.89827241999999996</v>
      </c>
      <c r="G16" s="14">
        <v>27.445967410000002</v>
      </c>
      <c r="H16" s="16">
        <v>0.65245920999999996</v>
      </c>
      <c r="I16" s="14">
        <v>10.282627789999999</v>
      </c>
      <c r="J16" s="16">
        <v>0.40878539000000003</v>
      </c>
      <c r="K16" s="14">
        <v>5.30676054</v>
      </c>
      <c r="L16" s="16">
        <v>0.34543721999999999</v>
      </c>
      <c r="M16" s="14">
        <v>7.8050759799999998</v>
      </c>
      <c r="N16" s="16">
        <v>0.69041319999999995</v>
      </c>
      <c r="O16" s="14" t="s">
        <v>582</v>
      </c>
      <c r="P16" s="16" t="s">
        <v>582</v>
      </c>
      <c r="Q16" s="14">
        <v>0</v>
      </c>
      <c r="R16" s="16">
        <v>0</v>
      </c>
      <c r="S16" s="14">
        <v>0</v>
      </c>
      <c r="T16" s="16">
        <v>0</v>
      </c>
      <c r="U16" s="14">
        <v>4.2531120600000003</v>
      </c>
      <c r="V16" s="16">
        <v>0.35937401000000002</v>
      </c>
    </row>
    <row r="17" spans="1:22" x14ac:dyDescent="0.25">
      <c r="A17" s="11" t="s">
        <v>487</v>
      </c>
      <c r="B17" s="13">
        <v>6504</v>
      </c>
      <c r="C17" s="14">
        <f>(1665/B17*100)</f>
        <v>25.599630996309962</v>
      </c>
      <c r="D17" s="15">
        <v>4839</v>
      </c>
      <c r="E17" s="14">
        <v>44.077716430000002</v>
      </c>
      <c r="F17" s="16">
        <v>0.89433233999999995</v>
      </c>
      <c r="G17" s="14">
        <v>29.139191969999999</v>
      </c>
      <c r="H17" s="16">
        <v>0.77142984000000003</v>
      </c>
      <c r="I17" s="14">
        <v>9.7797615499999999</v>
      </c>
      <c r="J17" s="16">
        <v>0.46680029000000001</v>
      </c>
      <c r="K17" s="14">
        <v>2.73098273</v>
      </c>
      <c r="L17" s="16">
        <v>0.22629598000000001</v>
      </c>
      <c r="M17" s="14">
        <v>4.6168545200000004</v>
      </c>
      <c r="N17" s="16">
        <v>0.62310825999999997</v>
      </c>
      <c r="O17" s="14" t="s">
        <v>582</v>
      </c>
      <c r="P17" s="16" t="s">
        <v>582</v>
      </c>
      <c r="Q17" s="14">
        <v>3.0574995199999999</v>
      </c>
      <c r="R17" s="16">
        <v>0.39796983000000002</v>
      </c>
      <c r="S17" s="14">
        <v>0</v>
      </c>
      <c r="T17" s="16">
        <v>0</v>
      </c>
      <c r="U17" s="14">
        <v>6.5979932799999998</v>
      </c>
      <c r="V17" s="16">
        <v>0.55144866999999997</v>
      </c>
    </row>
    <row r="18" spans="1:22" x14ac:dyDescent="0.25">
      <c r="A18" s="11" t="s">
        <v>488</v>
      </c>
      <c r="B18" s="13">
        <v>5532</v>
      </c>
      <c r="C18" s="14">
        <f>(31/B18*100)</f>
        <v>0.56037599421547357</v>
      </c>
      <c r="D18" s="15">
        <v>5501</v>
      </c>
      <c r="E18" s="14">
        <v>36.547221309999998</v>
      </c>
      <c r="F18" s="16">
        <v>1.32280241</v>
      </c>
      <c r="G18" s="14">
        <v>30.816465770000001</v>
      </c>
      <c r="H18" s="16">
        <v>0.78729178</v>
      </c>
      <c r="I18" s="14">
        <v>18.32820401</v>
      </c>
      <c r="J18" s="16">
        <v>0.70628420999999997</v>
      </c>
      <c r="K18" s="14">
        <v>7.3771749399999997</v>
      </c>
      <c r="L18" s="16">
        <v>0.42029065999999998</v>
      </c>
      <c r="M18" s="14">
        <v>4.1584830799999999</v>
      </c>
      <c r="N18" s="16">
        <v>0.35333363000000001</v>
      </c>
      <c r="O18" s="14" t="s">
        <v>582</v>
      </c>
      <c r="P18" s="16" t="s">
        <v>582</v>
      </c>
      <c r="Q18" s="14">
        <v>0</v>
      </c>
      <c r="R18" s="16">
        <v>0</v>
      </c>
      <c r="S18" s="14">
        <v>0</v>
      </c>
      <c r="T18" s="16">
        <v>0</v>
      </c>
      <c r="U18" s="14">
        <v>2.77245089</v>
      </c>
      <c r="V18" s="16">
        <v>0.40893164999999998</v>
      </c>
    </row>
    <row r="19" spans="1:22" x14ac:dyDescent="0.25">
      <c r="A19" s="11" t="s">
        <v>489</v>
      </c>
      <c r="B19" s="13">
        <v>5658</v>
      </c>
      <c r="C19" s="14">
        <f>(262/B19*100)</f>
        <v>4.6306115235065395</v>
      </c>
      <c r="D19" s="15">
        <v>5396</v>
      </c>
      <c r="E19" s="14">
        <v>28.614056730000001</v>
      </c>
      <c r="F19" s="16">
        <v>1.0004340199999999</v>
      </c>
      <c r="G19" s="14">
        <v>32.08569593</v>
      </c>
      <c r="H19" s="16">
        <v>0.79986075000000001</v>
      </c>
      <c r="I19" s="14">
        <v>16.861896890000001</v>
      </c>
      <c r="J19" s="16">
        <v>0.59653465999999999</v>
      </c>
      <c r="K19" s="14">
        <v>4.4615932699999998</v>
      </c>
      <c r="L19" s="16">
        <v>0.3726023</v>
      </c>
      <c r="M19" s="14">
        <v>14.434235920000001</v>
      </c>
      <c r="N19" s="16">
        <v>1.3058316800000001</v>
      </c>
      <c r="O19" s="14" t="s">
        <v>582</v>
      </c>
      <c r="P19" s="16" t="s">
        <v>582</v>
      </c>
      <c r="Q19" s="14">
        <v>0</v>
      </c>
      <c r="R19" s="16">
        <v>0</v>
      </c>
      <c r="S19" s="14">
        <v>0</v>
      </c>
      <c r="T19" s="16">
        <v>0</v>
      </c>
      <c r="U19" s="14">
        <v>3.5425212500000001</v>
      </c>
      <c r="V19" s="16">
        <v>0.37190324000000002</v>
      </c>
    </row>
    <row r="20" spans="1:22" x14ac:dyDescent="0.25">
      <c r="A20" s="11" t="s">
        <v>490</v>
      </c>
      <c r="B20" s="13">
        <v>3371</v>
      </c>
      <c r="C20" s="14">
        <f>(75/B20*100)</f>
        <v>2.2248590922574905</v>
      </c>
      <c r="D20" s="15">
        <v>3296</v>
      </c>
      <c r="E20" s="14">
        <v>50.78766384</v>
      </c>
      <c r="F20" s="16">
        <v>0.86809040000000004</v>
      </c>
      <c r="G20" s="14">
        <v>26.003908509999999</v>
      </c>
      <c r="H20" s="16">
        <v>0.82611650999999997</v>
      </c>
      <c r="I20" s="14">
        <v>10.479774430000001</v>
      </c>
      <c r="J20" s="16">
        <v>0.46354619000000002</v>
      </c>
      <c r="K20" s="14">
        <v>3.4299910800000002</v>
      </c>
      <c r="L20" s="16">
        <v>0.29802603</v>
      </c>
      <c r="M20" s="14">
        <v>7.3078253999999996</v>
      </c>
      <c r="N20" s="16">
        <v>0.35115152999999999</v>
      </c>
      <c r="O20" s="14" t="s">
        <v>582</v>
      </c>
      <c r="P20" s="16" t="s">
        <v>582</v>
      </c>
      <c r="Q20" s="14">
        <v>0</v>
      </c>
      <c r="R20" s="16">
        <v>0</v>
      </c>
      <c r="S20" s="14">
        <v>0</v>
      </c>
      <c r="T20" s="16">
        <v>0</v>
      </c>
      <c r="U20" s="14">
        <v>1.99083674</v>
      </c>
      <c r="V20" s="16">
        <v>0.23401348</v>
      </c>
    </row>
    <row r="21" spans="1:22" x14ac:dyDescent="0.25">
      <c r="A21" s="11" t="s">
        <v>491</v>
      </c>
      <c r="B21" s="13">
        <v>5741</v>
      </c>
      <c r="C21" s="14">
        <f>(53/B21*100)</f>
        <v>0.92318411426580738</v>
      </c>
      <c r="D21" s="15">
        <v>5688</v>
      </c>
      <c r="E21" s="14">
        <v>28.604421299999998</v>
      </c>
      <c r="F21" s="16">
        <v>0.95210556000000002</v>
      </c>
      <c r="G21" s="14">
        <v>37.876445070000003</v>
      </c>
      <c r="H21" s="16">
        <v>0.77093820999999996</v>
      </c>
      <c r="I21" s="14">
        <v>19.514546110000001</v>
      </c>
      <c r="J21" s="16">
        <v>0.68145204000000004</v>
      </c>
      <c r="K21" s="14">
        <v>3.7154350200000001</v>
      </c>
      <c r="L21" s="16">
        <v>0.29800244999999997</v>
      </c>
      <c r="M21" s="14">
        <v>9.1595613</v>
      </c>
      <c r="N21" s="16">
        <v>0.86755952000000003</v>
      </c>
      <c r="O21" s="14" t="s">
        <v>582</v>
      </c>
      <c r="P21" s="16" t="s">
        <v>582</v>
      </c>
      <c r="Q21" s="14">
        <v>0</v>
      </c>
      <c r="R21" s="16">
        <v>0</v>
      </c>
      <c r="S21" s="14">
        <v>0</v>
      </c>
      <c r="T21" s="16">
        <v>0</v>
      </c>
      <c r="U21" s="14">
        <v>1.12959119</v>
      </c>
      <c r="V21" s="16">
        <v>0.1395248</v>
      </c>
    </row>
    <row r="22" spans="1:22" x14ac:dyDescent="0.25">
      <c r="A22" s="11" t="s">
        <v>492</v>
      </c>
      <c r="B22" s="13">
        <v>6598</v>
      </c>
      <c r="C22" s="14">
        <f>(36/B22*100)</f>
        <v>0.54561988481357981</v>
      </c>
      <c r="D22" s="15">
        <v>6562</v>
      </c>
      <c r="E22" s="14">
        <v>29.162877250000001</v>
      </c>
      <c r="F22" s="16">
        <v>1.0604923500000001</v>
      </c>
      <c r="G22" s="14">
        <v>25.82410432</v>
      </c>
      <c r="H22" s="16">
        <v>0.71627671999999998</v>
      </c>
      <c r="I22" s="14">
        <v>15.530216100000001</v>
      </c>
      <c r="J22" s="16">
        <v>0.57236098000000002</v>
      </c>
      <c r="K22" s="14">
        <v>6.2484274500000003</v>
      </c>
      <c r="L22" s="16">
        <v>0.36446812000000001</v>
      </c>
      <c r="M22" s="14">
        <v>9.6357328800000008</v>
      </c>
      <c r="N22" s="16">
        <v>1.12815664</v>
      </c>
      <c r="O22" s="14" t="s">
        <v>582</v>
      </c>
      <c r="P22" s="16" t="s">
        <v>582</v>
      </c>
      <c r="Q22" s="14">
        <v>10.284631389999999</v>
      </c>
      <c r="R22" s="16">
        <v>1.32922729</v>
      </c>
      <c r="S22" s="14">
        <v>0</v>
      </c>
      <c r="T22" s="16">
        <v>0</v>
      </c>
      <c r="U22" s="14">
        <v>3.31401061</v>
      </c>
      <c r="V22" s="16">
        <v>0.29793929000000002</v>
      </c>
    </row>
    <row r="23" spans="1:22" x14ac:dyDescent="0.25">
      <c r="A23" s="11" t="s">
        <v>493</v>
      </c>
      <c r="B23" s="13">
        <v>11583</v>
      </c>
      <c r="C23" s="14">
        <f>(251/B23*100)</f>
        <v>2.1669688336355004</v>
      </c>
      <c r="D23" s="15">
        <v>11332</v>
      </c>
      <c r="E23" s="14">
        <v>37.854534299999997</v>
      </c>
      <c r="F23" s="16">
        <v>0.84717836000000002</v>
      </c>
      <c r="G23" s="14">
        <v>32.144882359999997</v>
      </c>
      <c r="H23" s="16">
        <v>0.73019325000000002</v>
      </c>
      <c r="I23" s="14">
        <v>16.390104749999999</v>
      </c>
      <c r="J23" s="16">
        <v>0.61368652999999995</v>
      </c>
      <c r="K23" s="14">
        <v>3.9246758700000002</v>
      </c>
      <c r="L23" s="16">
        <v>0.26447684999999999</v>
      </c>
      <c r="M23" s="14">
        <v>7.1995698499999996</v>
      </c>
      <c r="N23" s="16">
        <v>0.42269637999999998</v>
      </c>
      <c r="O23" s="14" t="s">
        <v>582</v>
      </c>
      <c r="P23" s="16" t="s">
        <v>582</v>
      </c>
      <c r="Q23" s="14">
        <v>0</v>
      </c>
      <c r="R23" s="16">
        <v>0</v>
      </c>
      <c r="S23" s="14">
        <v>0</v>
      </c>
      <c r="T23" s="16">
        <v>0</v>
      </c>
      <c r="U23" s="14">
        <v>2.4862328599999999</v>
      </c>
      <c r="V23" s="16">
        <v>0.25556530999999999</v>
      </c>
    </row>
    <row r="24" spans="1:22" x14ac:dyDescent="0.25">
      <c r="A24" s="11" t="s">
        <v>494</v>
      </c>
      <c r="B24" s="13">
        <v>6647</v>
      </c>
      <c r="C24" s="14">
        <f>(8/B24*100)</f>
        <v>0.12035504738979991</v>
      </c>
      <c r="D24" s="15">
        <v>6639</v>
      </c>
      <c r="E24" s="14">
        <v>67.282562760000005</v>
      </c>
      <c r="F24" s="16">
        <v>1.2936277899999999</v>
      </c>
      <c r="G24" s="14">
        <v>18.44450089</v>
      </c>
      <c r="H24" s="16">
        <v>0.64740310000000001</v>
      </c>
      <c r="I24" s="14">
        <v>6.9117003700000001</v>
      </c>
      <c r="J24" s="16">
        <v>0.43974371000000001</v>
      </c>
      <c r="K24" s="14">
        <v>2.9773880500000001</v>
      </c>
      <c r="L24" s="16">
        <v>0.21007033999999999</v>
      </c>
      <c r="M24" s="14">
        <v>3.0925407499999999</v>
      </c>
      <c r="N24" s="16">
        <v>1.0367684699999999</v>
      </c>
      <c r="O24" s="14" t="s">
        <v>582</v>
      </c>
      <c r="P24" s="16" t="s">
        <v>582</v>
      </c>
      <c r="Q24" s="14">
        <v>0</v>
      </c>
      <c r="R24" s="16">
        <v>0</v>
      </c>
      <c r="S24" s="14">
        <v>0</v>
      </c>
      <c r="T24" s="16">
        <v>0</v>
      </c>
      <c r="U24" s="14">
        <v>1.2913071899999999</v>
      </c>
      <c r="V24" s="16">
        <v>0.33908737</v>
      </c>
    </row>
    <row r="25" spans="1:22" x14ac:dyDescent="0.25">
      <c r="A25" s="11" t="s">
        <v>495</v>
      </c>
      <c r="B25" s="13">
        <v>5581</v>
      </c>
      <c r="C25" s="14">
        <f>(25/B25*100)</f>
        <v>0.44794839634474104</v>
      </c>
      <c r="D25" s="15">
        <v>5556</v>
      </c>
      <c r="E25" s="14">
        <v>52.582650790000002</v>
      </c>
      <c r="F25" s="16">
        <v>0.96284208999999998</v>
      </c>
      <c r="G25" s="14">
        <v>25.16487549</v>
      </c>
      <c r="H25" s="16">
        <v>0.78829530999999997</v>
      </c>
      <c r="I25" s="14">
        <v>10.475879340000001</v>
      </c>
      <c r="J25" s="16">
        <v>0.42043988999999998</v>
      </c>
      <c r="K25" s="14">
        <v>3.7685775499999998</v>
      </c>
      <c r="L25" s="16">
        <v>0.25940428999999998</v>
      </c>
      <c r="M25" s="14">
        <v>7.63089832</v>
      </c>
      <c r="N25" s="16">
        <v>0.77175081999999995</v>
      </c>
      <c r="O25" s="14" t="s">
        <v>582</v>
      </c>
      <c r="P25" s="16" t="s">
        <v>582</v>
      </c>
      <c r="Q25" s="14">
        <v>0</v>
      </c>
      <c r="R25" s="16">
        <v>0</v>
      </c>
      <c r="S25" s="14">
        <v>0</v>
      </c>
      <c r="T25" s="16">
        <v>0</v>
      </c>
      <c r="U25" s="14">
        <v>0.37711851000000002</v>
      </c>
      <c r="V25" s="16">
        <v>8.3227090000000004E-2</v>
      </c>
    </row>
    <row r="26" spans="1:22" x14ac:dyDescent="0.25">
      <c r="A26" s="11" t="s">
        <v>496</v>
      </c>
      <c r="B26" s="13">
        <v>4869</v>
      </c>
      <c r="C26" s="14">
        <f>(62/B26*100)</f>
        <v>1.2733620866707742</v>
      </c>
      <c r="D26" s="15">
        <v>4807</v>
      </c>
      <c r="E26" s="14">
        <v>25.501535359999998</v>
      </c>
      <c r="F26" s="16">
        <v>0.72106683999999999</v>
      </c>
      <c r="G26" s="14">
        <v>36.413566510000003</v>
      </c>
      <c r="H26" s="16">
        <v>0.76198690999999996</v>
      </c>
      <c r="I26" s="14">
        <v>23.271387900000001</v>
      </c>
      <c r="J26" s="16">
        <v>0.79359049000000004</v>
      </c>
      <c r="K26" s="14">
        <v>7.4648450500000001</v>
      </c>
      <c r="L26" s="16">
        <v>0.38459515999999999</v>
      </c>
      <c r="M26" s="14">
        <v>5.9065273600000001</v>
      </c>
      <c r="N26" s="16">
        <v>0.42999115999999998</v>
      </c>
      <c r="O26" s="14" t="s">
        <v>582</v>
      </c>
      <c r="P26" s="16" t="s">
        <v>582</v>
      </c>
      <c r="Q26" s="14">
        <v>0</v>
      </c>
      <c r="R26" s="16">
        <v>0</v>
      </c>
      <c r="S26" s="14">
        <v>0</v>
      </c>
      <c r="T26" s="16">
        <v>0</v>
      </c>
      <c r="U26" s="14">
        <v>1.44213781</v>
      </c>
      <c r="V26" s="16">
        <v>0.17906215</v>
      </c>
    </row>
    <row r="27" spans="1:22" x14ac:dyDescent="0.25">
      <c r="A27" s="11" t="s">
        <v>497</v>
      </c>
      <c r="B27" s="13">
        <v>5299</v>
      </c>
      <c r="C27" s="14">
        <f>(87/B27*100)</f>
        <v>1.6418192111719192</v>
      </c>
      <c r="D27" s="15">
        <v>5212</v>
      </c>
      <c r="E27" s="14">
        <v>40.460707319999997</v>
      </c>
      <c r="F27" s="16">
        <v>0.58990732999999995</v>
      </c>
      <c r="G27" s="14">
        <v>27.310458430000001</v>
      </c>
      <c r="H27" s="16">
        <v>0.62367757000000001</v>
      </c>
      <c r="I27" s="14">
        <v>12.312431119999999</v>
      </c>
      <c r="J27" s="16">
        <v>0.49805231</v>
      </c>
      <c r="K27" s="14">
        <v>5.1227145099999998</v>
      </c>
      <c r="L27" s="16">
        <v>0.32195521999999999</v>
      </c>
      <c r="M27" s="14">
        <v>10.297785129999999</v>
      </c>
      <c r="N27" s="16">
        <v>0.41669534000000003</v>
      </c>
      <c r="O27" s="14" t="s">
        <v>582</v>
      </c>
      <c r="P27" s="16" t="s">
        <v>582</v>
      </c>
      <c r="Q27" s="14">
        <v>0</v>
      </c>
      <c r="R27" s="16">
        <v>0</v>
      </c>
      <c r="S27" s="14">
        <v>0</v>
      </c>
      <c r="T27" s="16">
        <v>0</v>
      </c>
      <c r="U27" s="14">
        <v>4.49590348</v>
      </c>
      <c r="V27" s="16">
        <v>0.28311901</v>
      </c>
    </row>
    <row r="28" spans="1:22" x14ac:dyDescent="0.25">
      <c r="A28" s="11" t="s">
        <v>498</v>
      </c>
      <c r="B28" s="13">
        <v>7568</v>
      </c>
      <c r="C28" s="14">
        <f>(288/B28*100)</f>
        <v>3.8054968287526427</v>
      </c>
      <c r="D28" s="15">
        <v>7280</v>
      </c>
      <c r="E28" s="14">
        <v>24.71495212</v>
      </c>
      <c r="F28" s="16">
        <v>0.84984415999999996</v>
      </c>
      <c r="G28" s="14">
        <v>32.791285680000001</v>
      </c>
      <c r="H28" s="16">
        <v>0.69357102999999998</v>
      </c>
      <c r="I28" s="14">
        <v>22.950759399999999</v>
      </c>
      <c r="J28" s="16">
        <v>0.74593894000000005</v>
      </c>
      <c r="K28" s="14">
        <v>10.53702157</v>
      </c>
      <c r="L28" s="16">
        <v>0.46074387999999999</v>
      </c>
      <c r="M28" s="14">
        <v>6.0592336800000002</v>
      </c>
      <c r="N28" s="16">
        <v>1.0978916000000001</v>
      </c>
      <c r="O28" s="14" t="s">
        <v>582</v>
      </c>
      <c r="P28" s="16" t="s">
        <v>582</v>
      </c>
      <c r="Q28" s="14">
        <v>0</v>
      </c>
      <c r="R28" s="16">
        <v>0</v>
      </c>
      <c r="S28" s="14">
        <v>0</v>
      </c>
      <c r="T28" s="16">
        <v>0</v>
      </c>
      <c r="U28" s="14">
        <v>2.94674755</v>
      </c>
      <c r="V28" s="16">
        <v>0.35703348000000001</v>
      </c>
    </row>
    <row r="29" spans="1:22" x14ac:dyDescent="0.25">
      <c r="A29" s="11" t="s">
        <v>499</v>
      </c>
      <c r="B29" s="13">
        <v>5385</v>
      </c>
      <c r="C29" s="14">
        <f>(30/B29*100)</f>
        <v>0.55710306406685239</v>
      </c>
      <c r="D29" s="15">
        <v>5355</v>
      </c>
      <c r="E29" s="14">
        <v>28.167641440000001</v>
      </c>
      <c r="F29" s="16">
        <v>0.85542346999999996</v>
      </c>
      <c r="G29" s="14">
        <v>33.039495530000003</v>
      </c>
      <c r="H29" s="16">
        <v>0.78045589000000004</v>
      </c>
      <c r="I29" s="14">
        <v>14.020634859999999</v>
      </c>
      <c r="J29" s="16">
        <v>0.57229971000000002</v>
      </c>
      <c r="K29" s="14">
        <v>2.5549360800000001</v>
      </c>
      <c r="L29" s="16">
        <v>0.21409228999999999</v>
      </c>
      <c r="M29" s="14">
        <v>16.888063320000001</v>
      </c>
      <c r="N29" s="16">
        <v>0.87263612999999995</v>
      </c>
      <c r="O29" s="14" t="s">
        <v>582</v>
      </c>
      <c r="P29" s="16" t="s">
        <v>582</v>
      </c>
      <c r="Q29" s="14">
        <v>2.7667624100000001</v>
      </c>
      <c r="R29" s="16">
        <v>0.24169378</v>
      </c>
      <c r="S29" s="14">
        <v>0</v>
      </c>
      <c r="T29" s="16">
        <v>0</v>
      </c>
      <c r="U29" s="14">
        <v>2.5624663600000002</v>
      </c>
      <c r="V29" s="16">
        <v>0.30611703000000001</v>
      </c>
    </row>
    <row r="30" spans="1:22" x14ac:dyDescent="0.25">
      <c r="A30" s="11" t="s">
        <v>500</v>
      </c>
      <c r="B30" s="13">
        <v>4520</v>
      </c>
      <c r="C30" s="14">
        <f>(174/B30*100)</f>
        <v>3.8495575221238942</v>
      </c>
      <c r="D30" s="15">
        <v>4346</v>
      </c>
      <c r="E30" s="14">
        <v>20.30108319</v>
      </c>
      <c r="F30" s="16">
        <v>0.66101567999999999</v>
      </c>
      <c r="G30" s="14">
        <v>36.439992969999999</v>
      </c>
      <c r="H30" s="16">
        <v>0.71619226000000002</v>
      </c>
      <c r="I30" s="14">
        <v>24.327154889999999</v>
      </c>
      <c r="J30" s="16">
        <v>0.69560907999999999</v>
      </c>
      <c r="K30" s="14">
        <v>6.6566406699999998</v>
      </c>
      <c r="L30" s="16">
        <v>0.40579008</v>
      </c>
      <c r="M30" s="14">
        <v>9.7915181400000009</v>
      </c>
      <c r="N30" s="16">
        <v>0.73808574000000005</v>
      </c>
      <c r="O30" s="14" t="s">
        <v>582</v>
      </c>
      <c r="P30" s="16" t="s">
        <v>582</v>
      </c>
      <c r="Q30" s="14">
        <v>0</v>
      </c>
      <c r="R30" s="16">
        <v>0</v>
      </c>
      <c r="S30" s="14">
        <v>0</v>
      </c>
      <c r="T30" s="16">
        <v>0</v>
      </c>
      <c r="U30" s="14">
        <v>2.4836101500000001</v>
      </c>
      <c r="V30" s="16">
        <v>0.25291974</v>
      </c>
    </row>
    <row r="31" spans="1:22" x14ac:dyDescent="0.25">
      <c r="A31" s="11" t="s">
        <v>501</v>
      </c>
      <c r="B31" s="13">
        <v>5456</v>
      </c>
      <c r="C31" s="14">
        <f>(139/B31*100)</f>
        <v>2.5476539589442817</v>
      </c>
      <c r="D31" s="15">
        <v>5317</v>
      </c>
      <c r="E31" s="14">
        <v>32.676050189999998</v>
      </c>
      <c r="F31" s="16">
        <v>0.86832902999999995</v>
      </c>
      <c r="G31" s="14">
        <v>40.379268449999998</v>
      </c>
      <c r="H31" s="16">
        <v>0.75512140999999999</v>
      </c>
      <c r="I31" s="14">
        <v>17.138585899999999</v>
      </c>
      <c r="J31" s="16">
        <v>0.62626033000000003</v>
      </c>
      <c r="K31" s="14">
        <v>5.18237784</v>
      </c>
      <c r="L31" s="16">
        <v>0.31010434999999997</v>
      </c>
      <c r="M31" s="14">
        <v>0</v>
      </c>
      <c r="N31" s="16">
        <v>0</v>
      </c>
      <c r="O31" s="14" t="s">
        <v>582</v>
      </c>
      <c r="P31" s="16" t="s">
        <v>582</v>
      </c>
      <c r="Q31" s="14">
        <v>0</v>
      </c>
      <c r="R31" s="16">
        <v>0</v>
      </c>
      <c r="S31" s="14">
        <v>0</v>
      </c>
      <c r="T31" s="16">
        <v>0</v>
      </c>
      <c r="U31" s="14">
        <v>4.6237176099999999</v>
      </c>
      <c r="V31" s="16">
        <v>0.46393276</v>
      </c>
    </row>
    <row r="32" spans="1:22" x14ac:dyDescent="0.25">
      <c r="A32" s="11" t="s">
        <v>502</v>
      </c>
      <c r="B32" s="13">
        <v>4478</v>
      </c>
      <c r="C32" s="14">
        <f>(6/B32*100)</f>
        <v>0.13398838767306834</v>
      </c>
      <c r="D32" s="15">
        <v>4472</v>
      </c>
      <c r="E32" s="14">
        <v>33.736566949999997</v>
      </c>
      <c r="F32" s="16">
        <v>0.92094684000000004</v>
      </c>
      <c r="G32" s="14">
        <v>35.263543609999999</v>
      </c>
      <c r="H32" s="16">
        <v>0.72374541000000003</v>
      </c>
      <c r="I32" s="14">
        <v>21.465866049999999</v>
      </c>
      <c r="J32" s="16">
        <v>0.72361803000000002</v>
      </c>
      <c r="K32" s="14">
        <v>6.1323626100000004</v>
      </c>
      <c r="L32" s="16">
        <v>0.37156578000000001</v>
      </c>
      <c r="M32" s="14">
        <v>1.9086869200000001</v>
      </c>
      <c r="N32" s="16">
        <v>0.20214871000000001</v>
      </c>
      <c r="O32" s="14" t="s">
        <v>582</v>
      </c>
      <c r="P32" s="16" t="s">
        <v>582</v>
      </c>
      <c r="Q32" s="14">
        <v>0</v>
      </c>
      <c r="R32" s="16">
        <v>0</v>
      </c>
      <c r="S32" s="14">
        <v>0</v>
      </c>
      <c r="T32" s="16">
        <v>0</v>
      </c>
      <c r="U32" s="14">
        <v>1.49297386</v>
      </c>
      <c r="V32" s="16">
        <v>0.26838055</v>
      </c>
    </row>
    <row r="33" spans="1:22" x14ac:dyDescent="0.25">
      <c r="A33" s="11" t="s">
        <v>503</v>
      </c>
      <c r="B33" s="13">
        <v>7325</v>
      </c>
      <c r="C33" s="14">
        <f>(78/B33*100)</f>
        <v>1.0648464163822524</v>
      </c>
      <c r="D33" s="15">
        <v>7247</v>
      </c>
      <c r="E33" s="14">
        <v>24.568895309999998</v>
      </c>
      <c r="F33" s="16">
        <v>0.65971773</v>
      </c>
      <c r="G33" s="14">
        <v>27.889477939999999</v>
      </c>
      <c r="H33" s="16">
        <v>0.69524032000000002</v>
      </c>
      <c r="I33" s="14">
        <v>12.937842140000001</v>
      </c>
      <c r="J33" s="16">
        <v>0.48005314999999998</v>
      </c>
      <c r="K33" s="14">
        <v>4.9289815600000004</v>
      </c>
      <c r="L33" s="16">
        <v>0.33219008999999999</v>
      </c>
      <c r="M33" s="14">
        <v>27.811556880000001</v>
      </c>
      <c r="N33" s="16">
        <v>0.80222939999999998</v>
      </c>
      <c r="O33" s="14" t="s">
        <v>582</v>
      </c>
      <c r="P33" s="16" t="s">
        <v>582</v>
      </c>
      <c r="Q33" s="14">
        <v>0</v>
      </c>
      <c r="R33" s="16">
        <v>0</v>
      </c>
      <c r="S33" s="14">
        <v>0</v>
      </c>
      <c r="T33" s="16">
        <v>0</v>
      </c>
      <c r="U33" s="14">
        <v>1.86324618</v>
      </c>
      <c r="V33" s="16">
        <v>0.18347137999999999</v>
      </c>
    </row>
    <row r="34" spans="1:22" x14ac:dyDescent="0.25">
      <c r="A34" s="11" t="s">
        <v>504</v>
      </c>
      <c r="B34" s="13">
        <v>6350</v>
      </c>
      <c r="C34" s="14">
        <f>(81/B34*100)</f>
        <v>1.2755905511811023</v>
      </c>
      <c r="D34" s="15">
        <v>6269</v>
      </c>
      <c r="E34" s="14">
        <v>33.29341178</v>
      </c>
      <c r="F34" s="16">
        <v>0.98148696000000002</v>
      </c>
      <c r="G34" s="14">
        <v>33.591025999999999</v>
      </c>
      <c r="H34" s="16">
        <v>0.77256586999999999</v>
      </c>
      <c r="I34" s="14">
        <v>14.474403560000001</v>
      </c>
      <c r="J34" s="16">
        <v>0.58538864999999995</v>
      </c>
      <c r="K34" s="14">
        <v>5.2394314</v>
      </c>
      <c r="L34" s="16">
        <v>0.32281854999999998</v>
      </c>
      <c r="M34" s="14">
        <v>6.3214444299999997</v>
      </c>
      <c r="N34" s="16">
        <v>0.71396652000000005</v>
      </c>
      <c r="O34" s="14" t="s">
        <v>582</v>
      </c>
      <c r="P34" s="16" t="s">
        <v>582</v>
      </c>
      <c r="Q34" s="14">
        <v>2.5822570599999999</v>
      </c>
      <c r="R34" s="16">
        <v>0.53599205999999999</v>
      </c>
      <c r="S34" s="14">
        <v>0</v>
      </c>
      <c r="T34" s="16">
        <v>0</v>
      </c>
      <c r="U34" s="14">
        <v>4.49802576</v>
      </c>
      <c r="V34" s="16">
        <v>0.37518561</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(60/B36*100)</f>
        <v>0.89073634204275531</v>
      </c>
      <c r="D36" s="15">
        <v>6676</v>
      </c>
      <c r="E36" s="14">
        <v>31.161947340000001</v>
      </c>
      <c r="F36" s="16">
        <v>0.80170030000000003</v>
      </c>
      <c r="G36" s="14">
        <v>28.38804129</v>
      </c>
      <c r="H36" s="16">
        <v>0.59294241999999997</v>
      </c>
      <c r="I36" s="14">
        <v>16.817705969999999</v>
      </c>
      <c r="J36" s="16">
        <v>0.62200770000000005</v>
      </c>
      <c r="K36" s="14">
        <v>5.2285018000000001</v>
      </c>
      <c r="L36" s="16">
        <v>0.29099802000000002</v>
      </c>
      <c r="M36" s="14">
        <v>15.68191758</v>
      </c>
      <c r="N36" s="16">
        <v>0.62853077000000002</v>
      </c>
      <c r="O36" s="14" t="s">
        <v>582</v>
      </c>
      <c r="P36" s="16" t="s">
        <v>582</v>
      </c>
      <c r="Q36" s="14">
        <v>0</v>
      </c>
      <c r="R36" s="16">
        <v>0</v>
      </c>
      <c r="S36" s="14">
        <v>0</v>
      </c>
      <c r="T36" s="16">
        <v>0</v>
      </c>
      <c r="U36" s="14">
        <v>2.7218860199999999</v>
      </c>
      <c r="V36" s="16">
        <v>0.25672245999999999</v>
      </c>
    </row>
    <row r="37" spans="1:22" x14ac:dyDescent="0.25">
      <c r="A37" s="11" t="s">
        <v>507</v>
      </c>
      <c r="B37" s="13">
        <v>5458</v>
      </c>
      <c r="C37" s="14">
        <f>(111/B37*100)</f>
        <v>2.0337119824111394</v>
      </c>
      <c r="D37" s="15">
        <v>5347</v>
      </c>
      <c r="E37" s="14">
        <v>34.71780759</v>
      </c>
      <c r="F37" s="16">
        <v>1.1808502000000001</v>
      </c>
      <c r="G37" s="14">
        <v>35.39363273</v>
      </c>
      <c r="H37" s="16">
        <v>0.86733291000000001</v>
      </c>
      <c r="I37" s="14">
        <v>15.303409589999999</v>
      </c>
      <c r="J37" s="16">
        <v>0.56444506999999999</v>
      </c>
      <c r="K37" s="14">
        <v>6.1725733800000002</v>
      </c>
      <c r="L37" s="16">
        <v>0.39568198999999998</v>
      </c>
      <c r="M37" s="14">
        <v>4.3003337899999998</v>
      </c>
      <c r="N37" s="16">
        <v>0.55443412000000003</v>
      </c>
      <c r="O37" s="14" t="s">
        <v>582</v>
      </c>
      <c r="P37" s="16" t="s">
        <v>582</v>
      </c>
      <c r="Q37" s="14">
        <v>0</v>
      </c>
      <c r="R37" s="16">
        <v>0</v>
      </c>
      <c r="S37" s="14">
        <v>0</v>
      </c>
      <c r="T37" s="16">
        <v>0</v>
      </c>
      <c r="U37" s="14">
        <v>4.1122429299999999</v>
      </c>
      <c r="V37" s="16">
        <v>0.38705695000000001</v>
      </c>
    </row>
    <row r="38" spans="1:22" x14ac:dyDescent="0.25">
      <c r="A38" s="11" t="s">
        <v>508</v>
      </c>
      <c r="B38" s="13">
        <v>5860</v>
      </c>
      <c r="C38" s="14">
        <f>(22/B38*100)</f>
        <v>0.37542662116040953</v>
      </c>
      <c r="D38" s="15">
        <v>5838</v>
      </c>
      <c r="E38" s="14">
        <v>43.876845469999999</v>
      </c>
      <c r="F38" s="16">
        <v>1.1413491600000001</v>
      </c>
      <c r="G38" s="14">
        <v>21.904067340000001</v>
      </c>
      <c r="H38" s="16">
        <v>0.70494261999999996</v>
      </c>
      <c r="I38" s="14">
        <v>11.73442318</v>
      </c>
      <c r="J38" s="16">
        <v>0.50522670999999997</v>
      </c>
      <c r="K38" s="14">
        <v>4.3351036699999996</v>
      </c>
      <c r="L38" s="16">
        <v>0.25767821000000002</v>
      </c>
      <c r="M38" s="14">
        <v>12.184311539999999</v>
      </c>
      <c r="N38" s="16">
        <v>0.92477872999999999</v>
      </c>
      <c r="O38" s="14" t="s">
        <v>582</v>
      </c>
      <c r="P38" s="16" t="s">
        <v>582</v>
      </c>
      <c r="Q38" s="14">
        <v>0</v>
      </c>
      <c r="R38" s="16">
        <v>0</v>
      </c>
      <c r="S38" s="14">
        <v>0</v>
      </c>
      <c r="T38" s="16">
        <v>0</v>
      </c>
      <c r="U38" s="14">
        <v>5.9652488000000004</v>
      </c>
      <c r="V38" s="16">
        <v>0.47760331</v>
      </c>
    </row>
    <row r="39" spans="1:22" x14ac:dyDescent="0.25">
      <c r="A39" s="11" t="s">
        <v>509</v>
      </c>
      <c r="B39" s="13">
        <v>5895</v>
      </c>
      <c r="C39" s="14">
        <f>(33/B39*100)</f>
        <v>0.55979643765903309</v>
      </c>
      <c r="D39" s="15">
        <v>5862</v>
      </c>
      <c r="E39" s="14">
        <v>18.155746050000001</v>
      </c>
      <c r="F39" s="16">
        <v>0.66740681999999996</v>
      </c>
      <c r="G39" s="14">
        <v>37.962235870000001</v>
      </c>
      <c r="H39" s="16">
        <v>0.83909339999999999</v>
      </c>
      <c r="I39" s="14">
        <v>23.262849299999999</v>
      </c>
      <c r="J39" s="16">
        <v>0.63046354999999998</v>
      </c>
      <c r="K39" s="14">
        <v>9.5227002299999999</v>
      </c>
      <c r="L39" s="16">
        <v>0.50472145999999996</v>
      </c>
      <c r="M39" s="14">
        <v>8.2770183300000006</v>
      </c>
      <c r="N39" s="16">
        <v>0.6753072</v>
      </c>
      <c r="O39" s="14" t="s">
        <v>582</v>
      </c>
      <c r="P39" s="16" t="s">
        <v>582</v>
      </c>
      <c r="Q39" s="14">
        <v>0</v>
      </c>
      <c r="R39" s="16">
        <v>0</v>
      </c>
      <c r="S39" s="14">
        <v>0</v>
      </c>
      <c r="T39" s="16">
        <v>0</v>
      </c>
      <c r="U39" s="14">
        <v>2.8194502099999998</v>
      </c>
      <c r="V39" s="16">
        <v>0.42762209000000001</v>
      </c>
    </row>
    <row r="40" spans="1:22" x14ac:dyDescent="0.25">
      <c r="A40" s="11" t="s">
        <v>510</v>
      </c>
      <c r="B40" s="13">
        <v>14157</v>
      </c>
      <c r="C40" s="14">
        <f>(387/B40*100)</f>
        <v>2.7336300063572789</v>
      </c>
      <c r="D40" s="15">
        <v>13770</v>
      </c>
      <c r="E40" s="14">
        <v>15.00585371</v>
      </c>
      <c r="F40" s="16">
        <v>0.60235439999999996</v>
      </c>
      <c r="G40" s="14">
        <v>40.833792420000002</v>
      </c>
      <c r="H40" s="16">
        <v>0.78135041999999999</v>
      </c>
      <c r="I40" s="14">
        <v>28.089566300000001</v>
      </c>
      <c r="J40" s="16">
        <v>0.74584119999999998</v>
      </c>
      <c r="K40" s="14">
        <v>8.7058978400000004</v>
      </c>
      <c r="L40" s="16">
        <v>0.46146058000000001</v>
      </c>
      <c r="M40" s="14">
        <v>4.72502697</v>
      </c>
      <c r="N40" s="16">
        <v>0.42166836000000002</v>
      </c>
      <c r="O40" s="14" t="s">
        <v>582</v>
      </c>
      <c r="P40" s="16" t="s">
        <v>582</v>
      </c>
      <c r="Q40" s="14">
        <v>0</v>
      </c>
      <c r="R40" s="16">
        <v>0</v>
      </c>
      <c r="S40" s="14">
        <v>0</v>
      </c>
      <c r="T40" s="16">
        <v>0</v>
      </c>
      <c r="U40" s="14">
        <v>2.6398627600000002</v>
      </c>
      <c r="V40" s="16">
        <v>0.26573094000000003</v>
      </c>
    </row>
    <row r="41" spans="1:22" x14ac:dyDescent="0.25">
      <c r="A41" s="11" t="s">
        <v>511</v>
      </c>
      <c r="B41" s="13">
        <v>5712</v>
      </c>
      <c r="C41" s="14">
        <f>(52/B41*100)</f>
        <v>0.9103641456582634</v>
      </c>
      <c r="D41" s="15">
        <v>5660</v>
      </c>
      <c r="E41" s="14">
        <v>22.942143600000001</v>
      </c>
      <c r="F41" s="16">
        <v>0.97212608</v>
      </c>
      <c r="G41" s="14">
        <v>31.527722789999999</v>
      </c>
      <c r="H41" s="16">
        <v>0.70829598999999999</v>
      </c>
      <c r="I41" s="14">
        <v>23.743261950000001</v>
      </c>
      <c r="J41" s="16">
        <v>0.66968030999999995</v>
      </c>
      <c r="K41" s="14">
        <v>11.45552693</v>
      </c>
      <c r="L41" s="16">
        <v>0.57504456000000004</v>
      </c>
      <c r="M41" s="14">
        <v>8.0694914200000003</v>
      </c>
      <c r="N41" s="16">
        <v>0.77124532999999995</v>
      </c>
      <c r="O41" s="14" t="s">
        <v>582</v>
      </c>
      <c r="P41" s="16" t="s">
        <v>582</v>
      </c>
      <c r="Q41" s="14">
        <v>0.67850078999999996</v>
      </c>
      <c r="R41" s="16">
        <v>0.18086922</v>
      </c>
      <c r="S41" s="14">
        <v>0</v>
      </c>
      <c r="T41" s="16">
        <v>0</v>
      </c>
      <c r="U41" s="14">
        <v>1.58335252</v>
      </c>
      <c r="V41" s="16">
        <v>0.17862454999999999</v>
      </c>
    </row>
    <row r="42" spans="1:22" x14ac:dyDescent="0.25">
      <c r="A42" s="11" t="s">
        <v>512</v>
      </c>
      <c r="B42" s="13">
        <f>IF(COUNT(B7:B41) &gt; 0, AVERAGE(B7:B41), "\u2014")</f>
        <v>7103.4285714285716</v>
      </c>
      <c r="C42" s="14">
        <f>IF(COUNT(C7:C41) &gt; 0, AVERAGE(C7:C41), "—")</f>
        <v>2.4563028188962366</v>
      </c>
      <c r="D42" s="15">
        <f>IF(COUNT(D7:D41) &gt; 0, AVERAGE(D7:D41), "—")</f>
        <v>6915.4</v>
      </c>
      <c r="E42" s="14">
        <f>IF(COUNT(E7:E41) &gt; 0, AVERAGE(E7:E41), "—")</f>
        <v>32.528029471428574</v>
      </c>
      <c r="F42" s="16">
        <f>IF(COUNT(F7:F41) &gt; 0, SQRT(SUMSQ(F7:F41)/(COUNT(F7:F41)*COUNT(F7:F41)) ), "—")</f>
        <v>0.14816927636627786</v>
      </c>
      <c r="G42" s="14">
        <f>IF(COUNT(G7:G41) &gt; 0, AVERAGE(G7:G41), "—")</f>
        <v>31.360597286285721</v>
      </c>
      <c r="H42" s="16">
        <f>IF(COUNT(H7:H41) &gt; 0, SQRT(SUMSQ(H7:H41)/(COUNT(H7:H41)*COUNT(H7:H41)) ), "—")</f>
        <v>0.11960836861256875</v>
      </c>
      <c r="I42" s="14">
        <f>IF(COUNT(I7:I41) &gt; 0, AVERAGE(I7:I41), "—")</f>
        <v>16.089064751142857</v>
      </c>
      <c r="J42" s="16">
        <f>IF(COUNT(J7:J41) &gt; 0, SQRT(SUMSQ(J7:J41)/(COUNT(J7:J41)*COUNT(J7:J41)) ), "—")</f>
        <v>9.7318419673643075E-2</v>
      </c>
      <c r="K42" s="14">
        <f>IF(COUNT(K7:K41) &gt; 0, AVERAGE(K7:K41), "—")</f>
        <v>5.3649755105714272</v>
      </c>
      <c r="L42" s="16">
        <f>IF(COUNT(L7:L41) &gt; 0, SQRT(SUMSQ(L7:L41)/(COUNT(L7:L41)*COUNT(L7:L41)) ), "—")</f>
        <v>5.68381111736002E-2</v>
      </c>
      <c r="M42" s="14">
        <f>IF(COUNT(M7:M41) &gt; 0, AVERAGE(M7:M41), "—")</f>
        <v>7.9879892245714297</v>
      </c>
      <c r="N42" s="16">
        <f>IF(COUNT(N7:N41) &gt; 0, SQRT(SUMSQ(N7:N41)/(COUNT(N7:N41)*COUNT(N7:N41)) ), "—")</f>
        <v>0.11280040088747358</v>
      </c>
      <c r="O42" s="14" t="str">
        <f>IF(COUNT(O7:O41) &gt; 0, AVERAGE(O7:O41), "—")</f>
        <v>—</v>
      </c>
      <c r="P42" s="16" t="str">
        <f>IF(COUNT(P7:P41) &gt; 0, SQRT(SUMSQ(P7:P41)/(COUNT(P7:P41)*COUNT(P7:P41)) ), "—")</f>
        <v>—</v>
      </c>
      <c r="Q42" s="14">
        <f>IF(COUNT(Q7:Q41) &gt; 0, AVERAGE(Q7:Q41), "—")</f>
        <v>0.87164925714285713</v>
      </c>
      <c r="R42" s="16">
        <f>IF(COUNT(R7:R41) &gt; 0, SQRT(SUMSQ(R7:R41)/(COUNT(R7:R41)*COUNT(R7:R41)) ), "—")</f>
        <v>5.285003120405829E-2</v>
      </c>
      <c r="S42" s="14">
        <f>IF(COUNT(S7:S41) &gt; 0, AVERAGE(S7:S41), "—")</f>
        <v>2.8571428571428572</v>
      </c>
      <c r="T42" s="16">
        <f>IF(COUNT(T7:T41) &gt; 0, SQRT(SUMSQ(T7:T41)/(COUNT(T7:T41)*COUNT(T7:T41)) ), "—")</f>
        <v>0</v>
      </c>
      <c r="U42" s="14">
        <f>IF(COUNT(U7:U41) &gt; 0, AVERAGE(U7:U41), "—")</f>
        <v>2.9405516397142861</v>
      </c>
      <c r="V42" s="16">
        <f>IF(COUNT(V7:V41) &gt; 0, SQRT(SUMSQ(V7:V41)/(COUNT(V7:V41)*COUNT(V7:V41)) ), "—")</f>
        <v>5.3119688575521802E-2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25.84284774</v>
      </c>
      <c r="F45" s="16">
        <v>0.78829391000000004</v>
      </c>
      <c r="G45" s="14">
        <v>39.009146940000001</v>
      </c>
      <c r="H45" s="16">
        <v>0.92489109999999997</v>
      </c>
      <c r="I45" s="14">
        <v>17.27332547</v>
      </c>
      <c r="J45" s="16">
        <v>0.59629151999999996</v>
      </c>
      <c r="K45" s="14">
        <v>13.47455287</v>
      </c>
      <c r="L45" s="16">
        <v>0.50248190999999998</v>
      </c>
      <c r="M45" s="14">
        <v>0</v>
      </c>
      <c r="N45" s="16">
        <v>0</v>
      </c>
      <c r="O45" s="14" t="s">
        <v>582</v>
      </c>
      <c r="P45" s="16" t="s">
        <v>582</v>
      </c>
      <c r="Q45" s="14">
        <v>1.0982550000000001E-2</v>
      </c>
      <c r="R45" s="16">
        <v>1.116311E-2</v>
      </c>
      <c r="S45" s="14">
        <v>0.32462010000000002</v>
      </c>
      <c r="T45" s="16">
        <v>7.6008539999999999E-2</v>
      </c>
      <c r="U45" s="14">
        <v>4.0645243300000002</v>
      </c>
      <c r="V45" s="16">
        <v>0.29687646000000001</v>
      </c>
    </row>
    <row r="46" spans="1:22" x14ac:dyDescent="0.25">
      <c r="A46" s="11" t="s">
        <v>516</v>
      </c>
      <c r="B46" s="13">
        <v>23141</v>
      </c>
      <c r="C46" s="14">
        <f>(2033/B46*100)</f>
        <v>8.7852728922691323</v>
      </c>
      <c r="D46" s="15">
        <v>21108</v>
      </c>
      <c r="E46" s="14">
        <v>30.32739604</v>
      </c>
      <c r="F46" s="16">
        <v>0.59300531999999995</v>
      </c>
      <c r="G46" s="14">
        <v>21.874671970000001</v>
      </c>
      <c r="H46" s="16">
        <v>0.47394410999999997</v>
      </c>
      <c r="I46" s="14">
        <v>9.6605154399999993</v>
      </c>
      <c r="J46" s="16">
        <v>0.32799434999999999</v>
      </c>
      <c r="K46" s="14">
        <v>4.5220873099999999</v>
      </c>
      <c r="L46" s="16">
        <v>0.19106864000000001</v>
      </c>
      <c r="M46" s="14">
        <v>19.931067599999999</v>
      </c>
      <c r="N46" s="16">
        <v>0.72932163000000005</v>
      </c>
      <c r="O46" s="14" t="s">
        <v>582</v>
      </c>
      <c r="P46" s="16" t="s">
        <v>582</v>
      </c>
      <c r="Q46" s="14">
        <v>0</v>
      </c>
      <c r="R46" s="16">
        <v>0</v>
      </c>
      <c r="S46" s="14">
        <v>0</v>
      </c>
      <c r="T46" s="16">
        <v>0</v>
      </c>
      <c r="U46" s="14">
        <v>13.68426163</v>
      </c>
      <c r="V46" s="16">
        <v>0.47753107</v>
      </c>
    </row>
    <row r="47" spans="1:22" x14ac:dyDescent="0.25">
      <c r="A47" s="11" t="s">
        <v>517</v>
      </c>
      <c r="B47" s="13">
        <v>5928</v>
      </c>
      <c r="C47" s="14">
        <f>(299/B47*100)</f>
        <v>5.0438596491228065</v>
      </c>
      <c r="D47" s="15">
        <v>5629</v>
      </c>
      <c r="E47" s="14">
        <v>21.170045680000001</v>
      </c>
      <c r="F47" s="16">
        <v>0.81316204000000003</v>
      </c>
      <c r="G47" s="14">
        <v>29.786789089999999</v>
      </c>
      <c r="H47" s="16">
        <v>0.69721279000000003</v>
      </c>
      <c r="I47" s="14">
        <v>22.545762060000001</v>
      </c>
      <c r="J47" s="16">
        <v>0.67205857999999996</v>
      </c>
      <c r="K47" s="14">
        <v>10.84748901</v>
      </c>
      <c r="L47" s="16">
        <v>0.54077726999999998</v>
      </c>
      <c r="M47" s="14">
        <v>8.1962630399999998</v>
      </c>
      <c r="N47" s="16">
        <v>0.67600791000000005</v>
      </c>
      <c r="O47" s="14" t="s">
        <v>582</v>
      </c>
      <c r="P47" s="16" t="s">
        <v>582</v>
      </c>
      <c r="Q47" s="14">
        <v>0</v>
      </c>
      <c r="R47" s="16">
        <v>0</v>
      </c>
      <c r="S47" s="14">
        <v>0</v>
      </c>
      <c r="T47" s="16">
        <v>0</v>
      </c>
      <c r="U47" s="14">
        <v>7.4536511299999999</v>
      </c>
      <c r="V47" s="16">
        <v>0.47475001999999999</v>
      </c>
    </row>
    <row r="48" spans="1:22" x14ac:dyDescent="0.25">
      <c r="A48" s="11" t="s">
        <v>518</v>
      </c>
      <c r="B48" s="13">
        <v>9841</v>
      </c>
      <c r="C48" s="14">
        <f>(8/B48*100)</f>
        <v>8.1292551569962401E-2</v>
      </c>
      <c r="D48" s="15">
        <v>9833</v>
      </c>
      <c r="E48" s="14">
        <v>24.738835770000001</v>
      </c>
      <c r="F48" s="16">
        <v>1.16303176</v>
      </c>
      <c r="G48" s="14">
        <v>40.359849609999998</v>
      </c>
      <c r="H48" s="16">
        <v>1.0110157900000001</v>
      </c>
      <c r="I48" s="14">
        <v>19.789287789999999</v>
      </c>
      <c r="J48" s="16">
        <v>0.61492389000000003</v>
      </c>
      <c r="K48" s="14">
        <v>7.9167521900000004</v>
      </c>
      <c r="L48" s="16">
        <v>0.41794373000000001</v>
      </c>
      <c r="M48" s="14">
        <v>6.4106562299999998</v>
      </c>
      <c r="N48" s="16">
        <v>0.70624670000000001</v>
      </c>
      <c r="O48" s="14" t="s">
        <v>582</v>
      </c>
      <c r="P48" s="16" t="s">
        <v>582</v>
      </c>
      <c r="Q48" s="14">
        <v>0</v>
      </c>
      <c r="R48" s="16">
        <v>0</v>
      </c>
      <c r="S48" s="14">
        <v>0</v>
      </c>
      <c r="T48" s="16">
        <v>0</v>
      </c>
      <c r="U48" s="14">
        <v>0.78461840999999999</v>
      </c>
      <c r="V48" s="16">
        <v>0.13462878</v>
      </c>
    </row>
    <row r="49" spans="1:22" x14ac:dyDescent="0.25">
      <c r="A49" s="11" t="s">
        <v>519</v>
      </c>
      <c r="B49" s="13">
        <v>6349</v>
      </c>
      <c r="C49" s="14">
        <f>(56/B49*100)</f>
        <v>0.88202866593164275</v>
      </c>
      <c r="D49" s="15">
        <v>6293</v>
      </c>
      <c r="E49" s="14">
        <v>25.502613270000001</v>
      </c>
      <c r="F49" s="16">
        <v>0.67541618999999997</v>
      </c>
      <c r="G49" s="14">
        <v>43.614031009999998</v>
      </c>
      <c r="H49" s="16">
        <v>0.76283341999999998</v>
      </c>
      <c r="I49" s="14">
        <v>19.118203050000002</v>
      </c>
      <c r="J49" s="16">
        <v>0.58213039</v>
      </c>
      <c r="K49" s="14">
        <v>7.6805941600000001</v>
      </c>
      <c r="L49" s="16">
        <v>0.40275122000000002</v>
      </c>
      <c r="M49" s="14">
        <v>0</v>
      </c>
      <c r="N49" s="16">
        <v>0</v>
      </c>
      <c r="O49" s="14" t="s">
        <v>582</v>
      </c>
      <c r="P49" s="16" t="s">
        <v>582</v>
      </c>
      <c r="Q49" s="14">
        <v>0</v>
      </c>
      <c r="R49" s="16">
        <v>0</v>
      </c>
      <c r="S49" s="14">
        <v>1.8069209999999999E-2</v>
      </c>
      <c r="T49" s="16">
        <v>1.4065039999999999E-2</v>
      </c>
      <c r="U49" s="14">
        <v>4.0664892999999998</v>
      </c>
      <c r="V49" s="16">
        <v>0.42412403999999998</v>
      </c>
    </row>
    <row r="50" spans="1:22" x14ac:dyDescent="0.25">
      <c r="A50" s="11" t="s">
        <v>520</v>
      </c>
      <c r="B50" s="13">
        <v>11795</v>
      </c>
      <c r="C50" s="14">
        <f>(311/B50*100)</f>
        <v>2.6367104705383637</v>
      </c>
      <c r="D50" s="15">
        <v>11484</v>
      </c>
      <c r="E50" s="14">
        <v>21.869461789999999</v>
      </c>
      <c r="F50" s="16">
        <v>0.74321172999999996</v>
      </c>
      <c r="G50" s="14">
        <v>41.432320949999998</v>
      </c>
      <c r="H50" s="16">
        <v>0.62679479000000005</v>
      </c>
      <c r="I50" s="14">
        <v>21.998797450000001</v>
      </c>
      <c r="J50" s="16">
        <v>0.59188850000000004</v>
      </c>
      <c r="K50" s="14">
        <v>8.5251506100000007</v>
      </c>
      <c r="L50" s="16">
        <v>0.35326476000000001</v>
      </c>
      <c r="M50" s="14">
        <v>3.58495381</v>
      </c>
      <c r="N50" s="16">
        <v>0.30068138999999999</v>
      </c>
      <c r="O50" s="14" t="s">
        <v>582</v>
      </c>
      <c r="P50" s="16" t="s">
        <v>582</v>
      </c>
      <c r="Q50" s="14">
        <v>0</v>
      </c>
      <c r="R50" s="16">
        <v>0</v>
      </c>
      <c r="S50" s="14">
        <v>0</v>
      </c>
      <c r="T50" s="16">
        <v>0</v>
      </c>
      <c r="U50" s="14">
        <v>2.5893153899999999</v>
      </c>
      <c r="V50" s="16">
        <v>0.25950778000000002</v>
      </c>
    </row>
    <row r="51" spans="1:22" x14ac:dyDescent="0.25">
      <c r="A51" s="11" t="s">
        <v>521</v>
      </c>
      <c r="B51" s="13">
        <v>6866</v>
      </c>
      <c r="C51" s="14">
        <f>(109/B51*100)</f>
        <v>1.5875327701718611</v>
      </c>
      <c r="D51" s="15">
        <v>6757</v>
      </c>
      <c r="E51" s="14">
        <v>34.386913110000002</v>
      </c>
      <c r="F51" s="16">
        <v>0.84481497999999999</v>
      </c>
      <c r="G51" s="14">
        <v>24.425960379999999</v>
      </c>
      <c r="H51" s="16">
        <v>0.66655087999999996</v>
      </c>
      <c r="I51" s="14">
        <v>12.88706275</v>
      </c>
      <c r="J51" s="16">
        <v>0.48994722000000002</v>
      </c>
      <c r="K51" s="14">
        <v>7.4217454199999997</v>
      </c>
      <c r="L51" s="16">
        <v>0.34832933999999999</v>
      </c>
      <c r="M51" s="14">
        <v>5.7750579200000001</v>
      </c>
      <c r="N51" s="16">
        <v>0.53317082000000005</v>
      </c>
      <c r="O51" s="14" t="s">
        <v>582</v>
      </c>
      <c r="P51" s="16" t="s">
        <v>582</v>
      </c>
      <c r="Q51" s="14">
        <v>10.56861176</v>
      </c>
      <c r="R51" s="16">
        <v>0.61171737999999998</v>
      </c>
      <c r="S51" s="14">
        <v>0</v>
      </c>
      <c r="T51" s="16">
        <v>0</v>
      </c>
      <c r="U51" s="14">
        <v>4.5346486500000003</v>
      </c>
      <c r="V51" s="16">
        <v>0.36006578</v>
      </c>
    </row>
    <row r="52" spans="1:22" x14ac:dyDescent="0.25">
      <c r="A52" s="11" t="s">
        <v>522</v>
      </c>
      <c r="B52" s="13">
        <v>5809</v>
      </c>
      <c r="C52" s="14">
        <f>(99/B52*100)</f>
        <v>1.7042520227233602</v>
      </c>
      <c r="D52" s="15">
        <v>5710</v>
      </c>
      <c r="E52" s="14">
        <v>30.820063179999998</v>
      </c>
      <c r="F52" s="16">
        <v>0.84780443000000005</v>
      </c>
      <c r="G52" s="14">
        <v>35.540191110000002</v>
      </c>
      <c r="H52" s="16">
        <v>0.65966457999999994</v>
      </c>
      <c r="I52" s="14">
        <v>15.91453671</v>
      </c>
      <c r="J52" s="16">
        <v>0.57975122000000001</v>
      </c>
      <c r="K52" s="14">
        <v>4.6415008000000002</v>
      </c>
      <c r="L52" s="16">
        <v>0.29248840999999998</v>
      </c>
      <c r="M52" s="14">
        <v>9.9252190200000001</v>
      </c>
      <c r="N52" s="16">
        <v>0.63483140000000005</v>
      </c>
      <c r="O52" s="14" t="s">
        <v>582</v>
      </c>
      <c r="P52" s="16" t="s">
        <v>582</v>
      </c>
      <c r="Q52" s="14">
        <v>0</v>
      </c>
      <c r="R52" s="16">
        <v>0</v>
      </c>
      <c r="S52" s="14">
        <v>0</v>
      </c>
      <c r="T52" s="16">
        <v>0</v>
      </c>
      <c r="U52" s="14">
        <v>3.1584891800000001</v>
      </c>
      <c r="V52" s="16">
        <v>0.28163605000000003</v>
      </c>
    </row>
    <row r="53" spans="1:22" x14ac:dyDescent="0.25">
      <c r="A53" s="11" t="s">
        <v>523</v>
      </c>
      <c r="B53" s="13">
        <v>5571</v>
      </c>
      <c r="C53" s="14">
        <f>(104/B53*100)</f>
        <v>1.8668102674564708</v>
      </c>
      <c r="D53" s="15">
        <v>5467</v>
      </c>
      <c r="E53" s="14">
        <v>24.884425350000001</v>
      </c>
      <c r="F53" s="16">
        <v>0.56067480000000003</v>
      </c>
      <c r="G53" s="14">
        <v>35.338958820000002</v>
      </c>
      <c r="H53" s="16">
        <v>0.65047993999999998</v>
      </c>
      <c r="I53" s="14">
        <v>20.910606720000001</v>
      </c>
      <c r="J53" s="16">
        <v>0.51722398000000003</v>
      </c>
      <c r="K53" s="14">
        <v>7.3117251200000002</v>
      </c>
      <c r="L53" s="16">
        <v>0.30238301000000001</v>
      </c>
      <c r="M53" s="14">
        <v>7.8629977799999997</v>
      </c>
      <c r="N53" s="16">
        <v>0.39356650999999998</v>
      </c>
      <c r="O53" s="14" t="s">
        <v>582</v>
      </c>
      <c r="P53" s="16" t="s">
        <v>582</v>
      </c>
      <c r="Q53" s="14">
        <v>0</v>
      </c>
      <c r="R53" s="16">
        <v>0</v>
      </c>
      <c r="S53" s="14">
        <v>0</v>
      </c>
      <c r="T53" s="16">
        <v>0</v>
      </c>
      <c r="U53" s="14">
        <v>3.6912862</v>
      </c>
      <c r="V53" s="16">
        <v>0.27798795999999998</v>
      </c>
    </row>
    <row r="54" spans="1:22" x14ac:dyDescent="0.25">
      <c r="A54" s="11" t="s">
        <v>524</v>
      </c>
      <c r="B54" s="13">
        <v>4740</v>
      </c>
      <c r="C54" s="14">
        <f>(378/B54*100)</f>
        <v>7.9746835443037973</v>
      </c>
      <c r="D54" s="15">
        <v>4362</v>
      </c>
      <c r="E54" s="14">
        <v>11.651024250000001</v>
      </c>
      <c r="F54" s="16">
        <v>0.65602245000000003</v>
      </c>
      <c r="G54" s="14">
        <v>30.731015110000001</v>
      </c>
      <c r="H54" s="16">
        <v>0.77999949000000002</v>
      </c>
      <c r="I54" s="14">
        <v>27.03822499</v>
      </c>
      <c r="J54" s="16">
        <v>0.72098289000000004</v>
      </c>
      <c r="K54" s="14">
        <v>15.6623983</v>
      </c>
      <c r="L54" s="16">
        <v>0.72864589999999996</v>
      </c>
      <c r="M54" s="14">
        <v>6.7046175899999998</v>
      </c>
      <c r="N54" s="16">
        <v>0.70595353000000005</v>
      </c>
      <c r="O54" s="14" t="s">
        <v>582</v>
      </c>
      <c r="P54" s="16" t="s">
        <v>582</v>
      </c>
      <c r="Q54" s="14">
        <v>0</v>
      </c>
      <c r="R54" s="16">
        <v>0</v>
      </c>
      <c r="S54" s="14">
        <v>0</v>
      </c>
      <c r="T54" s="16">
        <v>0</v>
      </c>
      <c r="U54" s="14">
        <v>8.2127197600000006</v>
      </c>
      <c r="V54" s="16">
        <v>0.70136279999999995</v>
      </c>
    </row>
    <row r="55" spans="1:22" x14ac:dyDescent="0.25">
      <c r="A55" s="11" t="s">
        <v>525</v>
      </c>
      <c r="B55" s="13">
        <v>5316</v>
      </c>
      <c r="C55" s="14">
        <f>(22/B55*100)</f>
        <v>0.41384499623777277</v>
      </c>
      <c r="D55" s="15">
        <v>5294</v>
      </c>
      <c r="E55" s="14">
        <v>13.60300133</v>
      </c>
      <c r="F55" s="16">
        <v>0.51110683000000001</v>
      </c>
      <c r="G55" s="14">
        <v>41.662614400000002</v>
      </c>
      <c r="H55" s="16">
        <v>0.80888024000000003</v>
      </c>
      <c r="I55" s="14">
        <v>27.930609180000001</v>
      </c>
      <c r="J55" s="16">
        <v>0.65057653999999998</v>
      </c>
      <c r="K55" s="14">
        <v>13.6597232</v>
      </c>
      <c r="L55" s="16">
        <v>0.53698005000000004</v>
      </c>
      <c r="M55" s="14">
        <v>0</v>
      </c>
      <c r="N55" s="16">
        <v>0</v>
      </c>
      <c r="O55" s="14" t="s">
        <v>582</v>
      </c>
      <c r="P55" s="16" t="s">
        <v>582</v>
      </c>
      <c r="Q55" s="14">
        <v>0</v>
      </c>
      <c r="R55" s="16">
        <v>0</v>
      </c>
      <c r="S55" s="14">
        <v>0.41817623999999998</v>
      </c>
      <c r="T55" s="16">
        <v>9.2964039999999998E-2</v>
      </c>
      <c r="U55" s="14">
        <v>2.7258756599999998</v>
      </c>
      <c r="V55" s="16">
        <v>0.30892560000000002</v>
      </c>
    </row>
    <row r="56" spans="1:22" x14ac:dyDescent="0.25">
      <c r="A56" s="11" t="s">
        <v>526</v>
      </c>
      <c r="B56" s="13">
        <v>5359</v>
      </c>
      <c r="C56" s="14">
        <f>(77/B56*100)</f>
        <v>1.4368352304534429</v>
      </c>
      <c r="D56" s="15">
        <v>5282</v>
      </c>
      <c r="E56" s="14">
        <v>17.617465979999999</v>
      </c>
      <c r="F56" s="16">
        <v>0.75486655000000003</v>
      </c>
      <c r="G56" s="14">
        <v>33.646053190000003</v>
      </c>
      <c r="H56" s="16">
        <v>0.72750095999999997</v>
      </c>
      <c r="I56" s="14">
        <v>16.161977619999998</v>
      </c>
      <c r="J56" s="16">
        <v>0.72333391000000002</v>
      </c>
      <c r="K56" s="14">
        <v>3.73635378</v>
      </c>
      <c r="L56" s="16">
        <v>0.36439359999999998</v>
      </c>
      <c r="M56" s="14">
        <v>27.760170609999999</v>
      </c>
      <c r="N56" s="16">
        <v>0.78547328999999999</v>
      </c>
      <c r="O56" s="14" t="s">
        <v>582</v>
      </c>
      <c r="P56" s="16" t="s">
        <v>582</v>
      </c>
      <c r="Q56" s="14">
        <v>0</v>
      </c>
      <c r="R56" s="16">
        <v>0</v>
      </c>
      <c r="S56" s="14">
        <v>0</v>
      </c>
      <c r="T56" s="16">
        <v>0</v>
      </c>
      <c r="U56" s="14">
        <v>1.07797882</v>
      </c>
      <c r="V56" s="16">
        <v>0.15563125999999999</v>
      </c>
    </row>
    <row r="57" spans="1:22" x14ac:dyDescent="0.25">
      <c r="A57" s="11" t="s">
        <v>527</v>
      </c>
      <c r="B57" s="13">
        <v>6513</v>
      </c>
      <c r="C57" s="14">
        <f>(0/B57*100)</f>
        <v>0</v>
      </c>
      <c r="D57" s="15">
        <v>6513</v>
      </c>
      <c r="E57" s="14">
        <v>31.861691409999999</v>
      </c>
      <c r="F57" s="16">
        <v>1.09546962</v>
      </c>
      <c r="G57" s="14">
        <v>44.965888380000003</v>
      </c>
      <c r="H57" s="16">
        <v>0.87496023000000001</v>
      </c>
      <c r="I57" s="14">
        <v>11.969444279999999</v>
      </c>
      <c r="J57" s="16">
        <v>0.53949665999999996</v>
      </c>
      <c r="K57" s="14">
        <v>7.6828135499999997</v>
      </c>
      <c r="L57" s="16">
        <v>0.34726866000000001</v>
      </c>
      <c r="M57" s="14">
        <v>0</v>
      </c>
      <c r="N57" s="16">
        <v>0</v>
      </c>
      <c r="O57" s="14" t="s">
        <v>582</v>
      </c>
      <c r="P57" s="16" t="s">
        <v>582</v>
      </c>
      <c r="Q57" s="14">
        <v>0</v>
      </c>
      <c r="R57" s="16">
        <v>0</v>
      </c>
      <c r="S57" s="14">
        <v>8.0326990000000001E-2</v>
      </c>
      <c r="T57" s="16">
        <v>4.462555E-2</v>
      </c>
      <c r="U57" s="14">
        <v>3.4398353799999999</v>
      </c>
      <c r="V57" s="16">
        <v>0.55462959000000001</v>
      </c>
    </row>
    <row r="58" spans="1:22" x14ac:dyDescent="0.25">
      <c r="A58" s="11" t="s">
        <v>528</v>
      </c>
      <c r="B58" s="13">
        <v>7267</v>
      </c>
      <c r="C58" s="14">
        <f>(10/B58*100)</f>
        <v>0.13760836658868861</v>
      </c>
      <c r="D58" s="15">
        <v>7257</v>
      </c>
      <c r="E58" s="14">
        <v>20.11650504</v>
      </c>
      <c r="F58" s="16">
        <v>0.61037021000000002</v>
      </c>
      <c r="G58" s="14">
        <v>36.071806459999998</v>
      </c>
      <c r="H58" s="16">
        <v>0.74996092999999997</v>
      </c>
      <c r="I58" s="14">
        <v>25.449331170000001</v>
      </c>
      <c r="J58" s="16">
        <v>0.65717537999999998</v>
      </c>
      <c r="K58" s="14">
        <v>13.31741017</v>
      </c>
      <c r="L58" s="16">
        <v>0.47698776999999998</v>
      </c>
      <c r="M58" s="14">
        <v>0</v>
      </c>
      <c r="N58" s="16">
        <v>0</v>
      </c>
      <c r="O58" s="14" t="s">
        <v>582</v>
      </c>
      <c r="P58" s="16" t="s">
        <v>582</v>
      </c>
      <c r="Q58" s="14">
        <v>6.1427799999999996E-3</v>
      </c>
      <c r="R58" s="16">
        <v>6.1311600000000001E-3</v>
      </c>
      <c r="S58" s="14">
        <v>0.62728728</v>
      </c>
      <c r="T58" s="16">
        <v>9.3321509999999996E-2</v>
      </c>
      <c r="U58" s="14">
        <v>4.4115171000000002</v>
      </c>
      <c r="V58" s="16">
        <v>0.60159043999999995</v>
      </c>
    </row>
    <row r="59" spans="1:22" x14ac:dyDescent="0.25">
      <c r="A59" s="11" t="s">
        <v>529</v>
      </c>
      <c r="B59" s="13">
        <v>4826</v>
      </c>
      <c r="C59" s="14">
        <f>(26/B59*100)</f>
        <v>0.53874844591794446</v>
      </c>
      <c r="D59" s="15">
        <v>4800</v>
      </c>
      <c r="E59" s="14">
        <v>22.380562019999999</v>
      </c>
      <c r="F59" s="16">
        <v>0.62530140000000001</v>
      </c>
      <c r="G59" s="14">
        <v>41.074074539999998</v>
      </c>
      <c r="H59" s="16">
        <v>0.83151978000000004</v>
      </c>
      <c r="I59" s="14">
        <v>21.753008690000001</v>
      </c>
      <c r="J59" s="16">
        <v>0.73325492999999997</v>
      </c>
      <c r="K59" s="14">
        <v>10.90898589</v>
      </c>
      <c r="L59" s="16">
        <v>0.55589522000000002</v>
      </c>
      <c r="M59" s="14">
        <v>0</v>
      </c>
      <c r="N59" s="16">
        <v>0</v>
      </c>
      <c r="O59" s="14" t="s">
        <v>582</v>
      </c>
      <c r="P59" s="16" t="s">
        <v>582</v>
      </c>
      <c r="Q59" s="14">
        <v>4.0145989999999999E-2</v>
      </c>
      <c r="R59" s="16">
        <v>5.6332E-2</v>
      </c>
      <c r="S59" s="14">
        <v>0.43631831999999998</v>
      </c>
      <c r="T59" s="16">
        <v>0.11327652000000001</v>
      </c>
      <c r="U59" s="14">
        <v>3.4069045500000001</v>
      </c>
      <c r="V59" s="16">
        <v>0.27233623000000001</v>
      </c>
    </row>
    <row r="60" spans="1:22" x14ac:dyDescent="0.25">
      <c r="A60" s="11" t="s">
        <v>530</v>
      </c>
      <c r="B60" s="13">
        <v>4546</v>
      </c>
      <c r="C60" s="14">
        <f>(15/B60*100)</f>
        <v>0.32996040475142985</v>
      </c>
      <c r="D60" s="15">
        <v>4531</v>
      </c>
      <c r="E60" s="14">
        <v>16.868082770000001</v>
      </c>
      <c r="F60" s="16">
        <v>0.83291945000000001</v>
      </c>
      <c r="G60" s="14">
        <v>37.848310220000002</v>
      </c>
      <c r="H60" s="16">
        <v>0.93930044000000001</v>
      </c>
      <c r="I60" s="14">
        <v>24.463303379999999</v>
      </c>
      <c r="J60" s="16">
        <v>0.94197918999999997</v>
      </c>
      <c r="K60" s="14">
        <v>16.941669990000001</v>
      </c>
      <c r="L60" s="16">
        <v>1.14158797</v>
      </c>
      <c r="M60" s="14">
        <v>0</v>
      </c>
      <c r="N60" s="16">
        <v>0</v>
      </c>
      <c r="O60" s="14" t="s">
        <v>582</v>
      </c>
      <c r="P60" s="16" t="s">
        <v>582</v>
      </c>
      <c r="Q60" s="14">
        <v>0</v>
      </c>
      <c r="R60" s="16">
        <v>0</v>
      </c>
      <c r="S60" s="14">
        <v>0.43283982999999998</v>
      </c>
      <c r="T60" s="16">
        <v>0.10415623</v>
      </c>
      <c r="U60" s="14">
        <v>3.4457938100000001</v>
      </c>
      <c r="V60" s="16">
        <v>0.45159696999999999</v>
      </c>
    </row>
    <row r="61" spans="1:22" x14ac:dyDescent="0.25">
      <c r="A61" s="11" t="s">
        <v>531</v>
      </c>
      <c r="B61" s="13">
        <v>6525</v>
      </c>
      <c r="C61" s="14">
        <f>(164/B61*100)</f>
        <v>2.5134099616858236</v>
      </c>
      <c r="D61" s="15">
        <v>6361</v>
      </c>
      <c r="E61" s="14">
        <v>30.254768250000001</v>
      </c>
      <c r="F61" s="16">
        <v>0.87471253000000004</v>
      </c>
      <c r="G61" s="14">
        <v>32.972382719999999</v>
      </c>
      <c r="H61" s="16">
        <v>0.66104942</v>
      </c>
      <c r="I61" s="14">
        <v>20.436958199999999</v>
      </c>
      <c r="J61" s="16">
        <v>0.62883104999999995</v>
      </c>
      <c r="K61" s="14">
        <v>9.3491551600000005</v>
      </c>
      <c r="L61" s="16">
        <v>0.38095958000000002</v>
      </c>
      <c r="M61" s="14">
        <v>4.8580660900000003</v>
      </c>
      <c r="N61" s="16">
        <v>0.40898512999999997</v>
      </c>
      <c r="O61" s="14" t="s">
        <v>582</v>
      </c>
      <c r="P61" s="16" t="s">
        <v>582</v>
      </c>
      <c r="Q61" s="14">
        <v>0</v>
      </c>
      <c r="R61" s="16">
        <v>0</v>
      </c>
      <c r="S61" s="14">
        <v>0</v>
      </c>
      <c r="T61" s="16">
        <v>0</v>
      </c>
      <c r="U61" s="14">
        <v>2.12866958</v>
      </c>
      <c r="V61" s="16">
        <v>0.23320824000000001</v>
      </c>
    </row>
    <row r="62" spans="1:22" x14ac:dyDescent="0.25">
      <c r="A62" s="11" t="s">
        <v>532</v>
      </c>
      <c r="B62" s="13">
        <v>4476</v>
      </c>
      <c r="C62" s="14">
        <f>(3/B62*100)</f>
        <v>6.7024128686327081E-2</v>
      </c>
      <c r="D62" s="15">
        <v>4473</v>
      </c>
      <c r="E62" s="14">
        <v>38.984351779999997</v>
      </c>
      <c r="F62" s="16">
        <v>0.65575486999999999</v>
      </c>
      <c r="G62" s="14">
        <v>35.383919669999997</v>
      </c>
      <c r="H62" s="16">
        <v>0.65934844000000004</v>
      </c>
      <c r="I62" s="14">
        <v>10.55212448</v>
      </c>
      <c r="J62" s="16">
        <v>0.53336850000000002</v>
      </c>
      <c r="K62" s="14">
        <v>2.7995948899999998</v>
      </c>
      <c r="L62" s="16">
        <v>0.26260472000000001</v>
      </c>
      <c r="M62" s="14">
        <v>11.675766530000001</v>
      </c>
      <c r="N62" s="16">
        <v>0.40366419999999997</v>
      </c>
      <c r="O62" s="14" t="s">
        <v>582</v>
      </c>
      <c r="P62" s="16" t="s">
        <v>582</v>
      </c>
      <c r="Q62" s="14">
        <v>0</v>
      </c>
      <c r="R62" s="16">
        <v>0</v>
      </c>
      <c r="S62" s="14">
        <v>0</v>
      </c>
      <c r="T62" s="16">
        <v>0</v>
      </c>
      <c r="U62" s="14">
        <v>0.60424264000000005</v>
      </c>
      <c r="V62" s="16">
        <v>0.11030454000000001</v>
      </c>
    </row>
    <row r="63" spans="1:22" x14ac:dyDescent="0.25">
      <c r="A63" s="11" t="s">
        <v>533</v>
      </c>
      <c r="B63" s="13">
        <v>5324</v>
      </c>
      <c r="C63" s="14">
        <f>(13/B63*100)</f>
        <v>0.24417731029301279</v>
      </c>
      <c r="D63" s="15">
        <v>5311</v>
      </c>
      <c r="E63" s="14">
        <v>13.525550089999999</v>
      </c>
      <c r="F63" s="16">
        <v>0.61003655000000001</v>
      </c>
      <c r="G63" s="14">
        <v>41.961670839999996</v>
      </c>
      <c r="H63" s="16">
        <v>0.61860859000000001</v>
      </c>
      <c r="I63" s="14">
        <v>24.525464469999999</v>
      </c>
      <c r="J63" s="16">
        <v>0.68326361999999996</v>
      </c>
      <c r="K63" s="14">
        <v>11.307205079999999</v>
      </c>
      <c r="L63" s="16">
        <v>0.46299678</v>
      </c>
      <c r="M63" s="14">
        <v>0</v>
      </c>
      <c r="N63" s="16">
        <v>0</v>
      </c>
      <c r="O63" s="14" t="s">
        <v>582</v>
      </c>
      <c r="P63" s="16" t="s">
        <v>582</v>
      </c>
      <c r="Q63" s="14">
        <v>2.993167E-2</v>
      </c>
      <c r="R63" s="16">
        <v>2.1179779999999999E-2</v>
      </c>
      <c r="S63" s="14">
        <v>0.14795464</v>
      </c>
      <c r="T63" s="16">
        <v>5.5053360000000003E-2</v>
      </c>
      <c r="U63" s="14">
        <v>8.5022232100000004</v>
      </c>
      <c r="V63" s="16">
        <v>0.41183363000000001</v>
      </c>
    </row>
    <row r="64" spans="1:22" x14ac:dyDescent="0.25">
      <c r="A64" s="11" t="s">
        <v>534</v>
      </c>
      <c r="B64" s="13">
        <v>3634</v>
      </c>
      <c r="C64" s="14">
        <f>(3/B64*100)</f>
        <v>8.2553659878921298E-2</v>
      </c>
      <c r="D64" s="15">
        <v>3631</v>
      </c>
      <c r="E64" s="14">
        <v>22.511419149999998</v>
      </c>
      <c r="F64" s="16">
        <v>0.70668529999999996</v>
      </c>
      <c r="G64" s="14">
        <v>43.825390319999997</v>
      </c>
      <c r="H64" s="16">
        <v>0.81225968999999998</v>
      </c>
      <c r="I64" s="14">
        <v>23.042953440000002</v>
      </c>
      <c r="J64" s="16">
        <v>0.66013394999999997</v>
      </c>
      <c r="K64" s="14">
        <v>6.6222360900000004</v>
      </c>
      <c r="L64" s="16">
        <v>0.43325276000000001</v>
      </c>
      <c r="M64" s="14">
        <v>0</v>
      </c>
      <c r="N64" s="16">
        <v>0</v>
      </c>
      <c r="O64" s="14" t="s">
        <v>582</v>
      </c>
      <c r="P64" s="16" t="s">
        <v>582</v>
      </c>
      <c r="Q64" s="14">
        <v>0</v>
      </c>
      <c r="R64" s="16">
        <v>0</v>
      </c>
      <c r="S64" s="14">
        <v>0.11285928000000001</v>
      </c>
      <c r="T64" s="16">
        <v>5.6471920000000002E-2</v>
      </c>
      <c r="U64" s="14">
        <v>3.88514172</v>
      </c>
      <c r="V64" s="16">
        <v>0.29391136000000001</v>
      </c>
    </row>
    <row r="65" spans="1:22" x14ac:dyDescent="0.25">
      <c r="A65" s="11" t="s">
        <v>535</v>
      </c>
      <c r="B65" s="13">
        <v>5325</v>
      </c>
      <c r="C65" s="14">
        <f>(14/B65*100)</f>
        <v>0.26291079812206569</v>
      </c>
      <c r="D65" s="15">
        <v>5311</v>
      </c>
      <c r="E65" s="14">
        <v>13.44236757</v>
      </c>
      <c r="F65" s="16">
        <v>0.55535382</v>
      </c>
      <c r="G65" s="14">
        <v>46.628641809999998</v>
      </c>
      <c r="H65" s="16">
        <v>0.67578245000000003</v>
      </c>
      <c r="I65" s="14">
        <v>25.74941832</v>
      </c>
      <c r="J65" s="16">
        <v>0.73723846999999998</v>
      </c>
      <c r="K65" s="14">
        <v>10.45602465</v>
      </c>
      <c r="L65" s="16">
        <v>0.53005170999999995</v>
      </c>
      <c r="M65" s="14">
        <v>0</v>
      </c>
      <c r="N65" s="16">
        <v>0</v>
      </c>
      <c r="O65" s="14" t="s">
        <v>582</v>
      </c>
      <c r="P65" s="16" t="s">
        <v>582</v>
      </c>
      <c r="Q65" s="14">
        <v>0.21626275</v>
      </c>
      <c r="R65" s="16">
        <v>6.8199830000000003E-2</v>
      </c>
      <c r="S65" s="14">
        <v>0</v>
      </c>
      <c r="T65" s="16">
        <v>0</v>
      </c>
      <c r="U65" s="14">
        <v>3.5072848900000002</v>
      </c>
      <c r="V65" s="16">
        <v>0.31612189000000002</v>
      </c>
    </row>
    <row r="66" spans="1:22" x14ac:dyDescent="0.25">
      <c r="A66" s="11" t="s">
        <v>536</v>
      </c>
      <c r="B66" s="13">
        <v>5665</v>
      </c>
      <c r="C66" s="14">
        <f>(87/B66*100)</f>
        <v>1.5357458075904677</v>
      </c>
      <c r="D66" s="15">
        <v>5578</v>
      </c>
      <c r="E66" s="14">
        <v>16.458081140000001</v>
      </c>
      <c r="F66" s="16">
        <v>0.45960241000000002</v>
      </c>
      <c r="G66" s="14">
        <v>33.397285170000004</v>
      </c>
      <c r="H66" s="16">
        <v>0.64740728000000003</v>
      </c>
      <c r="I66" s="14">
        <v>20.997717959999999</v>
      </c>
      <c r="J66" s="16">
        <v>0.51285599000000004</v>
      </c>
      <c r="K66" s="14">
        <v>9.0532040200000008</v>
      </c>
      <c r="L66" s="16">
        <v>0.36549662999999999</v>
      </c>
      <c r="M66" s="14">
        <v>11.14460032</v>
      </c>
      <c r="N66" s="16">
        <v>0.36734738</v>
      </c>
      <c r="O66" s="14" t="s">
        <v>582</v>
      </c>
      <c r="P66" s="16" t="s">
        <v>582</v>
      </c>
      <c r="Q66" s="14">
        <v>0</v>
      </c>
      <c r="R66" s="16">
        <v>0</v>
      </c>
      <c r="S66" s="14">
        <v>0</v>
      </c>
      <c r="T66" s="16">
        <v>0</v>
      </c>
      <c r="U66" s="14">
        <v>8.9491113799999997</v>
      </c>
      <c r="V66" s="16">
        <v>0.35582773000000001</v>
      </c>
    </row>
    <row r="67" spans="1:22" x14ac:dyDescent="0.25">
      <c r="A67" s="11" t="s">
        <v>537</v>
      </c>
      <c r="B67" s="13">
        <v>6971</v>
      </c>
      <c r="C67" s="14">
        <f>(694/B67*100)</f>
        <v>9.9555300530770339</v>
      </c>
      <c r="D67" s="15">
        <v>6277</v>
      </c>
      <c r="E67" s="14">
        <v>19.017212099999998</v>
      </c>
      <c r="F67" s="16">
        <v>0.67502903999999997</v>
      </c>
      <c r="G67" s="14">
        <v>43.01824388</v>
      </c>
      <c r="H67" s="16">
        <v>0.78606237000000001</v>
      </c>
      <c r="I67" s="14">
        <v>22.870029280000001</v>
      </c>
      <c r="J67" s="16">
        <v>0.63034215000000005</v>
      </c>
      <c r="K67" s="14">
        <v>6.98100202</v>
      </c>
      <c r="L67" s="16">
        <v>0.33092062999999999</v>
      </c>
      <c r="M67" s="14">
        <v>5.5352176599999998</v>
      </c>
      <c r="N67" s="16">
        <v>0.46003757000000001</v>
      </c>
      <c r="O67" s="14" t="s">
        <v>582</v>
      </c>
      <c r="P67" s="16" t="s">
        <v>582</v>
      </c>
      <c r="Q67" s="14">
        <v>0</v>
      </c>
      <c r="R67" s="16">
        <v>0</v>
      </c>
      <c r="S67" s="14">
        <v>0</v>
      </c>
      <c r="T67" s="16">
        <v>0</v>
      </c>
      <c r="U67" s="14">
        <v>2.5782950699999998</v>
      </c>
      <c r="V67" s="16">
        <v>0.22462691000000001</v>
      </c>
    </row>
    <row r="68" spans="1:22" x14ac:dyDescent="0.25">
      <c r="A68" s="11" t="s">
        <v>538</v>
      </c>
      <c r="B68" s="13">
        <v>12083</v>
      </c>
      <c r="C68" s="14">
        <f>(31/B68*100)</f>
        <v>0.2565588016221137</v>
      </c>
      <c r="D68" s="15">
        <v>12052</v>
      </c>
      <c r="E68" s="14">
        <v>13.320217380000001</v>
      </c>
      <c r="F68" s="16">
        <v>0.31931565000000001</v>
      </c>
      <c r="G68" s="14">
        <v>32.387191629999997</v>
      </c>
      <c r="H68" s="16">
        <v>0.40133178000000003</v>
      </c>
      <c r="I68" s="14">
        <v>23.080509159999998</v>
      </c>
      <c r="J68" s="16">
        <v>0.41664647999999999</v>
      </c>
      <c r="K68" s="14">
        <v>9.4519671800000005</v>
      </c>
      <c r="L68" s="16">
        <v>0.22550466</v>
      </c>
      <c r="M68" s="14">
        <v>14.94500749</v>
      </c>
      <c r="N68" s="16">
        <v>0.29639408</v>
      </c>
      <c r="O68" s="14" t="s">
        <v>582</v>
      </c>
      <c r="P68" s="16" t="s">
        <v>582</v>
      </c>
      <c r="Q68" s="14">
        <v>0</v>
      </c>
      <c r="R68" s="16">
        <v>0</v>
      </c>
      <c r="S68" s="14">
        <v>0</v>
      </c>
      <c r="T68" s="16">
        <v>0</v>
      </c>
      <c r="U68" s="14">
        <v>6.8151071600000002</v>
      </c>
      <c r="V68" s="16">
        <v>0.24268890000000001</v>
      </c>
    </row>
    <row r="69" spans="1:22" x14ac:dyDescent="0.25">
      <c r="A69" s="11" t="s">
        <v>539</v>
      </c>
      <c r="B69" s="13">
        <v>4876</v>
      </c>
      <c r="C69" s="14">
        <f>(0/B69*100)</f>
        <v>0</v>
      </c>
      <c r="D69" s="15">
        <v>4876</v>
      </c>
      <c r="E69" s="14">
        <v>29.815961980000001</v>
      </c>
      <c r="F69" s="16">
        <v>0.81691986000000005</v>
      </c>
      <c r="G69" s="14">
        <v>45.611962660000003</v>
      </c>
      <c r="H69" s="16">
        <v>0.88078940999999999</v>
      </c>
      <c r="I69" s="14">
        <v>15.879690099999999</v>
      </c>
      <c r="J69" s="16">
        <v>0.68788176999999995</v>
      </c>
      <c r="K69" s="14">
        <v>8.1978188599999999</v>
      </c>
      <c r="L69" s="16">
        <v>0.47109964999999998</v>
      </c>
      <c r="M69" s="14">
        <v>0</v>
      </c>
      <c r="N69" s="16">
        <v>0</v>
      </c>
      <c r="O69" s="14" t="s">
        <v>582</v>
      </c>
      <c r="P69" s="16" t="s">
        <v>582</v>
      </c>
      <c r="Q69" s="14">
        <v>0</v>
      </c>
      <c r="R69" s="16">
        <v>0</v>
      </c>
      <c r="S69" s="14">
        <v>0</v>
      </c>
      <c r="T69" s="16">
        <v>0</v>
      </c>
      <c r="U69" s="14">
        <v>0.49456639000000002</v>
      </c>
      <c r="V69" s="16">
        <v>0.16511865000000001</v>
      </c>
    </row>
    <row r="70" spans="1:22" x14ac:dyDescent="0.25">
      <c r="A70" s="11" t="s">
        <v>540</v>
      </c>
      <c r="B70" s="13">
        <v>6036</v>
      </c>
      <c r="C70" s="14">
        <f>(223/B70*100)</f>
        <v>3.6944996686547382</v>
      </c>
      <c r="D70" s="15">
        <v>5813</v>
      </c>
      <c r="E70" s="14">
        <v>17.8763641</v>
      </c>
      <c r="F70" s="16">
        <v>0.65438865000000002</v>
      </c>
      <c r="G70" s="14">
        <v>37.015293640000003</v>
      </c>
      <c r="H70" s="16">
        <v>0.67205725999999999</v>
      </c>
      <c r="I70" s="14">
        <v>28.542079869999998</v>
      </c>
      <c r="J70" s="16">
        <v>0.74069024999999999</v>
      </c>
      <c r="K70" s="14">
        <v>8.2877285999999994</v>
      </c>
      <c r="L70" s="16">
        <v>0.44157290999999999</v>
      </c>
      <c r="M70" s="14">
        <v>4.3266809899999998</v>
      </c>
      <c r="N70" s="16">
        <v>0.28253083000000001</v>
      </c>
      <c r="O70" s="14" t="s">
        <v>582</v>
      </c>
      <c r="P70" s="16" t="s">
        <v>582</v>
      </c>
      <c r="Q70" s="14">
        <v>0</v>
      </c>
      <c r="R70" s="16">
        <v>0</v>
      </c>
      <c r="S70" s="14">
        <v>0</v>
      </c>
      <c r="T70" s="16">
        <v>0</v>
      </c>
      <c r="U70" s="14">
        <v>3.9518528000000002</v>
      </c>
      <c r="V70" s="16">
        <v>0.32909157</v>
      </c>
    </row>
    <row r="71" spans="1:22" x14ac:dyDescent="0.25">
      <c r="A71" s="11" t="s">
        <v>541</v>
      </c>
      <c r="B71" s="13">
        <v>6115</v>
      </c>
      <c r="C71" s="14">
        <f>(30/B71*100)</f>
        <v>0.49059689288634506</v>
      </c>
      <c r="D71" s="15">
        <v>6085</v>
      </c>
      <c r="E71" s="14">
        <v>19.158409209999999</v>
      </c>
      <c r="F71" s="16">
        <v>0.52075632000000005</v>
      </c>
      <c r="G71" s="14">
        <v>43.94369365</v>
      </c>
      <c r="H71" s="16">
        <v>0.70918318000000002</v>
      </c>
      <c r="I71" s="14">
        <v>23.352882600000001</v>
      </c>
      <c r="J71" s="16">
        <v>0.49720071999999998</v>
      </c>
      <c r="K71" s="14">
        <v>7.4187073400000001</v>
      </c>
      <c r="L71" s="16">
        <v>0.38913068000000001</v>
      </c>
      <c r="M71" s="14">
        <v>5.6796629000000003</v>
      </c>
      <c r="N71" s="16">
        <v>0.27721362999999999</v>
      </c>
      <c r="O71" s="14" t="s">
        <v>582</v>
      </c>
      <c r="P71" s="16" t="s">
        <v>582</v>
      </c>
      <c r="Q71" s="14">
        <v>0</v>
      </c>
      <c r="R71" s="16">
        <v>0</v>
      </c>
      <c r="S71" s="14">
        <v>0</v>
      </c>
      <c r="T71" s="16">
        <v>0</v>
      </c>
      <c r="U71" s="14">
        <v>0.44664430999999999</v>
      </c>
      <c r="V71" s="16">
        <v>8.3354109999999995E-2</v>
      </c>
    </row>
    <row r="72" spans="1:22" x14ac:dyDescent="0.25">
      <c r="A72" s="11" t="s">
        <v>542</v>
      </c>
      <c r="B72" s="13">
        <v>7708</v>
      </c>
      <c r="C72" s="14">
        <f>(5/B72*100)</f>
        <v>6.4867669953295279E-2</v>
      </c>
      <c r="D72" s="15">
        <v>7703</v>
      </c>
      <c r="E72" s="14">
        <v>21.40293883</v>
      </c>
      <c r="F72" s="16">
        <v>0.63343066000000003</v>
      </c>
      <c r="G72" s="14">
        <v>39.630919919999997</v>
      </c>
      <c r="H72" s="16">
        <v>0.71354262000000002</v>
      </c>
      <c r="I72" s="14">
        <v>22.870264389999999</v>
      </c>
      <c r="J72" s="16">
        <v>0.67553083000000003</v>
      </c>
      <c r="K72" s="14">
        <v>7.7224692599999996</v>
      </c>
      <c r="L72" s="16">
        <v>0.32410256999999998</v>
      </c>
      <c r="M72" s="14">
        <v>8.2003239800000003</v>
      </c>
      <c r="N72" s="16">
        <v>0.96499683000000003</v>
      </c>
      <c r="O72" s="14" t="s">
        <v>582</v>
      </c>
      <c r="P72" s="16" t="s">
        <v>582</v>
      </c>
      <c r="Q72" s="14">
        <v>0</v>
      </c>
      <c r="R72" s="16">
        <v>0</v>
      </c>
      <c r="S72" s="14">
        <v>0</v>
      </c>
      <c r="T72" s="16">
        <v>0</v>
      </c>
      <c r="U72" s="14">
        <v>0.17308361999999999</v>
      </c>
      <c r="V72" s="16">
        <v>4.0900289999999999E-2</v>
      </c>
    </row>
    <row r="73" spans="1:22" x14ac:dyDescent="0.25">
      <c r="A73" s="11" t="s">
        <v>543</v>
      </c>
      <c r="B73" s="13">
        <v>8249</v>
      </c>
      <c r="C73" s="14">
        <f>(185/B73*100)</f>
        <v>2.2426960843738635</v>
      </c>
      <c r="D73" s="15">
        <v>8064</v>
      </c>
      <c r="E73" s="14">
        <v>14.457430329999999</v>
      </c>
      <c r="F73" s="16">
        <v>0.61811399</v>
      </c>
      <c r="G73" s="14">
        <v>47.123599820000003</v>
      </c>
      <c r="H73" s="16">
        <v>0.86423618000000002</v>
      </c>
      <c r="I73" s="14">
        <v>18.60946057</v>
      </c>
      <c r="J73" s="16">
        <v>0.56430172999999995</v>
      </c>
      <c r="K73" s="14">
        <v>7.3919603499999997</v>
      </c>
      <c r="L73" s="16">
        <v>0.43525994000000001</v>
      </c>
      <c r="M73" s="14">
        <v>11.49681988</v>
      </c>
      <c r="N73" s="16">
        <v>0.72246202999999998</v>
      </c>
      <c r="O73" s="14" t="s">
        <v>582</v>
      </c>
      <c r="P73" s="16" t="s">
        <v>582</v>
      </c>
      <c r="Q73" s="14">
        <v>0</v>
      </c>
      <c r="R73" s="16">
        <v>0</v>
      </c>
      <c r="S73" s="14">
        <v>0</v>
      </c>
      <c r="T73" s="16">
        <v>0</v>
      </c>
      <c r="U73" s="14">
        <v>0.92072905999999999</v>
      </c>
      <c r="V73" s="16">
        <v>0.24418761</v>
      </c>
    </row>
    <row r="74" spans="1:22" x14ac:dyDescent="0.25">
      <c r="A74" s="11" t="s">
        <v>544</v>
      </c>
      <c r="B74" s="13">
        <v>4692</v>
      </c>
      <c r="C74" s="14">
        <f>(82/B74*100)</f>
        <v>1.7476555839727195</v>
      </c>
      <c r="D74" s="15">
        <v>4610</v>
      </c>
      <c r="E74" s="14">
        <v>22.403340360000001</v>
      </c>
      <c r="F74" s="16">
        <v>0.66159325000000002</v>
      </c>
      <c r="G74" s="14">
        <v>36.738464309999998</v>
      </c>
      <c r="H74" s="16">
        <v>0.83972175999999998</v>
      </c>
      <c r="I74" s="14">
        <v>23.175054150000001</v>
      </c>
      <c r="J74" s="16">
        <v>0.68389981</v>
      </c>
      <c r="K74" s="14">
        <v>10.09724486</v>
      </c>
      <c r="L74" s="16">
        <v>0.5702007</v>
      </c>
      <c r="M74" s="14">
        <v>0</v>
      </c>
      <c r="N74" s="16">
        <v>0</v>
      </c>
      <c r="O74" s="14" t="s">
        <v>582</v>
      </c>
      <c r="P74" s="16" t="s">
        <v>582</v>
      </c>
      <c r="Q74" s="14">
        <v>0</v>
      </c>
      <c r="R74" s="16">
        <v>0</v>
      </c>
      <c r="S74" s="14">
        <v>0.27951913</v>
      </c>
      <c r="T74" s="16">
        <v>6.6535369999999996E-2</v>
      </c>
      <c r="U74" s="14">
        <v>7.3063771900000001</v>
      </c>
      <c r="V74" s="16">
        <v>0.47823995000000002</v>
      </c>
    </row>
    <row r="75" spans="1:22" x14ac:dyDescent="0.25">
      <c r="A75" s="11" t="s">
        <v>545</v>
      </c>
      <c r="B75" s="13">
        <v>5375</v>
      </c>
      <c r="C75" s="14">
        <f>(277/B75*100)</f>
        <v>5.1534883720930234</v>
      </c>
      <c r="D75" s="15">
        <v>5098</v>
      </c>
      <c r="E75" s="14">
        <v>19.052239839999999</v>
      </c>
      <c r="F75" s="16">
        <v>0.74056109999999997</v>
      </c>
      <c r="G75" s="14">
        <v>30.275930339999999</v>
      </c>
      <c r="H75" s="16">
        <v>0.71489468</v>
      </c>
      <c r="I75" s="14">
        <v>22.13304192</v>
      </c>
      <c r="J75" s="16">
        <v>0.73181558000000002</v>
      </c>
      <c r="K75" s="14">
        <v>12.56647677</v>
      </c>
      <c r="L75" s="16">
        <v>0.44971224999999998</v>
      </c>
      <c r="M75" s="14">
        <v>8.3247461299999994</v>
      </c>
      <c r="N75" s="16">
        <v>0.73047474999999995</v>
      </c>
      <c r="O75" s="14" t="s">
        <v>582</v>
      </c>
      <c r="P75" s="16" t="s">
        <v>582</v>
      </c>
      <c r="Q75" s="14">
        <v>0</v>
      </c>
      <c r="R75" s="16">
        <v>0</v>
      </c>
      <c r="S75" s="14">
        <v>0</v>
      </c>
      <c r="T75" s="16">
        <v>0</v>
      </c>
      <c r="U75" s="14">
        <v>7.6475650000000002</v>
      </c>
      <c r="V75" s="16">
        <v>0.54954243000000003</v>
      </c>
    </row>
    <row r="76" spans="1:22" x14ac:dyDescent="0.25">
      <c r="A76" s="11" t="s">
        <v>546</v>
      </c>
      <c r="B76" s="13">
        <v>14167</v>
      </c>
      <c r="C76" s="14">
        <f>(234/B76*100)</f>
        <v>1.6517258417449003</v>
      </c>
      <c r="D76" s="15">
        <v>13933</v>
      </c>
      <c r="E76" s="14">
        <v>15.93542617</v>
      </c>
      <c r="F76" s="16">
        <v>0.43554449000000001</v>
      </c>
      <c r="G76" s="14">
        <v>32.835162009999998</v>
      </c>
      <c r="H76" s="16">
        <v>0.49748631999999998</v>
      </c>
      <c r="I76" s="14">
        <v>23.88850278</v>
      </c>
      <c r="J76" s="16">
        <v>0.52568663999999998</v>
      </c>
      <c r="K76" s="14">
        <v>12.16976524</v>
      </c>
      <c r="L76" s="16">
        <v>0.35578723000000001</v>
      </c>
      <c r="M76" s="14">
        <v>12.05795764</v>
      </c>
      <c r="N76" s="16">
        <v>0.48523090000000002</v>
      </c>
      <c r="O76" s="14" t="s">
        <v>582</v>
      </c>
      <c r="P76" s="16" t="s">
        <v>582</v>
      </c>
      <c r="Q76" s="14">
        <v>0</v>
      </c>
      <c r="R76" s="16">
        <v>0</v>
      </c>
      <c r="S76" s="14">
        <v>0</v>
      </c>
      <c r="T76" s="16">
        <v>0</v>
      </c>
      <c r="U76" s="14">
        <v>3.1131861500000002</v>
      </c>
      <c r="V76" s="16">
        <v>0.23998161000000001</v>
      </c>
    </row>
    <row r="77" spans="1:22" x14ac:dyDescent="0.25">
      <c r="A77" s="11" t="s">
        <v>547</v>
      </c>
      <c r="B77" s="13">
        <v>6062</v>
      </c>
      <c r="C77" s="14">
        <f>(261/B77*100)</f>
        <v>4.3055097327614655</v>
      </c>
      <c r="D77" s="15">
        <v>5801</v>
      </c>
      <c r="E77" s="14">
        <v>26.649070680000001</v>
      </c>
      <c r="F77" s="16">
        <v>0.70550135999999997</v>
      </c>
      <c r="G77" s="14">
        <v>33.135652739999998</v>
      </c>
      <c r="H77" s="16">
        <v>0.6640336</v>
      </c>
      <c r="I77" s="14">
        <v>11.97860401</v>
      </c>
      <c r="J77" s="16">
        <v>0.49701111999999997</v>
      </c>
      <c r="K77" s="14">
        <v>4.0603703099999997</v>
      </c>
      <c r="L77" s="16">
        <v>0.32773035</v>
      </c>
      <c r="M77" s="14">
        <v>11.643084330000001</v>
      </c>
      <c r="N77" s="16">
        <v>0.60898185999999999</v>
      </c>
      <c r="O77" s="14" t="s">
        <v>582</v>
      </c>
      <c r="P77" s="16" t="s">
        <v>582</v>
      </c>
      <c r="Q77" s="14">
        <v>0</v>
      </c>
      <c r="R77" s="16">
        <v>0</v>
      </c>
      <c r="S77" s="14">
        <v>0</v>
      </c>
      <c r="T77" s="16">
        <v>0</v>
      </c>
      <c r="U77" s="14">
        <v>12.533217929999999</v>
      </c>
      <c r="V77" s="16">
        <v>0.56970617999999995</v>
      </c>
    </row>
    <row r="78" spans="1:22" x14ac:dyDescent="0.25">
      <c r="A78" s="11" t="s">
        <v>548</v>
      </c>
      <c r="B78" s="13">
        <v>5826</v>
      </c>
      <c r="C78" s="14">
        <f>(0/B78*100)</f>
        <v>0</v>
      </c>
      <c r="D78" s="15">
        <v>5826</v>
      </c>
      <c r="E78" s="14">
        <v>21.41761206</v>
      </c>
      <c r="F78" s="16">
        <v>0.72611948999999998</v>
      </c>
      <c r="G78" s="14">
        <v>51.300285090000003</v>
      </c>
      <c r="H78" s="16">
        <v>0.83694321000000005</v>
      </c>
      <c r="I78" s="14">
        <v>19.173047749999999</v>
      </c>
      <c r="J78" s="16">
        <v>0.74272368</v>
      </c>
      <c r="K78" s="14">
        <v>7.8001046900000004</v>
      </c>
      <c r="L78" s="16">
        <v>0.45431934000000002</v>
      </c>
      <c r="M78" s="14">
        <v>0</v>
      </c>
      <c r="N78" s="16">
        <v>0</v>
      </c>
      <c r="O78" s="14" t="s">
        <v>582</v>
      </c>
      <c r="P78" s="16" t="s">
        <v>582</v>
      </c>
      <c r="Q78" s="14">
        <v>2.4295359999999998E-2</v>
      </c>
      <c r="R78" s="16">
        <v>2.426712E-2</v>
      </c>
      <c r="S78" s="14">
        <v>1.650389E-2</v>
      </c>
      <c r="T78" s="16">
        <v>1.6737390000000001E-2</v>
      </c>
      <c r="U78" s="14">
        <v>0.26815116</v>
      </c>
      <c r="V78" s="16">
        <v>5.7351439999999997E-2</v>
      </c>
    </row>
    <row r="79" spans="1:22" ht="24.95" customHeight="1" x14ac:dyDescent="0.25">
      <c r="A79" s="11" t="s">
        <v>549</v>
      </c>
      <c r="B79" s="13">
        <v>1657</v>
      </c>
      <c r="C79" s="14">
        <f>(41/B79*100)</f>
        <v>2.4743512371756187</v>
      </c>
      <c r="D79" s="15">
        <v>1616</v>
      </c>
      <c r="E79" s="14">
        <v>37.926647289999998</v>
      </c>
      <c r="F79" s="16">
        <v>2.00184644</v>
      </c>
      <c r="G79" s="14">
        <v>40.405224050000001</v>
      </c>
      <c r="H79" s="16">
        <v>1.8301647400000001</v>
      </c>
      <c r="I79" s="14">
        <v>14.736234919999999</v>
      </c>
      <c r="J79" s="16">
        <v>1.03381974</v>
      </c>
      <c r="K79" s="14">
        <v>4.57861092</v>
      </c>
      <c r="L79" s="16">
        <v>0.66623370999999998</v>
      </c>
      <c r="M79" s="14">
        <v>0</v>
      </c>
      <c r="N79" s="16">
        <v>0</v>
      </c>
      <c r="O79" s="14" t="s">
        <v>582</v>
      </c>
      <c r="P79" s="16" t="s">
        <v>582</v>
      </c>
      <c r="Q79" s="14">
        <v>0</v>
      </c>
      <c r="R79" s="16">
        <v>0</v>
      </c>
      <c r="S79" s="14">
        <v>7.7370040000000001E-2</v>
      </c>
      <c r="T79" s="16">
        <v>8.1422850000000005E-2</v>
      </c>
      <c r="U79" s="14">
        <v>2.2759127800000001</v>
      </c>
      <c r="V79" s="16">
        <v>0.39416974999999999</v>
      </c>
    </row>
    <row r="80" spans="1:22" x14ac:dyDescent="0.25">
      <c r="A80" s="11" t="s">
        <v>550</v>
      </c>
      <c r="B80" s="13">
        <v>7841</v>
      </c>
      <c r="C80" s="14">
        <f>(0/B80*100)</f>
        <v>0</v>
      </c>
      <c r="D80" s="15">
        <v>7841</v>
      </c>
      <c r="E80" s="14">
        <v>7.1321277700000003</v>
      </c>
      <c r="F80" s="16">
        <v>0.38306852000000002</v>
      </c>
      <c r="G80" s="14">
        <v>36.258045629999998</v>
      </c>
      <c r="H80" s="16">
        <v>0.85927533</v>
      </c>
      <c r="I80" s="14">
        <v>37.072320480000002</v>
      </c>
      <c r="J80" s="16">
        <v>0.65446917999999998</v>
      </c>
      <c r="K80" s="14">
        <v>19.341313979999999</v>
      </c>
      <c r="L80" s="16">
        <v>0.74434292000000002</v>
      </c>
      <c r="M80" s="14">
        <v>0</v>
      </c>
      <c r="N80" s="16">
        <v>0</v>
      </c>
      <c r="O80" s="14" t="s">
        <v>582</v>
      </c>
      <c r="P80" s="16" t="s">
        <v>582</v>
      </c>
      <c r="Q80" s="14">
        <v>0</v>
      </c>
      <c r="R80" s="16">
        <v>0</v>
      </c>
      <c r="S80" s="14">
        <v>0</v>
      </c>
      <c r="T80" s="16">
        <v>0</v>
      </c>
      <c r="U80" s="14">
        <v>0.19619215000000001</v>
      </c>
      <c r="V80" s="16">
        <v>6.035099E-2</v>
      </c>
    </row>
    <row r="81" spans="1:22" x14ac:dyDescent="0.25">
      <c r="A81" s="19" t="s">
        <v>551</v>
      </c>
      <c r="B81" s="13">
        <v>8861</v>
      </c>
      <c r="C81" s="14">
        <f>(82/B81*100)</f>
        <v>0.92540345333483809</v>
      </c>
      <c r="D81" s="15">
        <v>8779</v>
      </c>
      <c r="E81" s="14">
        <v>14.389968319999999</v>
      </c>
      <c r="F81" s="16">
        <v>0.70375626999999996</v>
      </c>
      <c r="G81" s="14">
        <v>39.647145340000002</v>
      </c>
      <c r="H81" s="16">
        <v>0.78865039000000003</v>
      </c>
      <c r="I81" s="14">
        <v>26.236471080000001</v>
      </c>
      <c r="J81" s="16">
        <v>0.59830490000000003</v>
      </c>
      <c r="K81" s="14">
        <v>8.6470764800000008</v>
      </c>
      <c r="L81" s="16">
        <v>0.42804936999999998</v>
      </c>
      <c r="M81" s="14">
        <v>10.527882139999999</v>
      </c>
      <c r="N81" s="16">
        <v>0.71885993999999998</v>
      </c>
      <c r="O81" s="14" t="s">
        <v>582</v>
      </c>
      <c r="P81" s="16" t="s">
        <v>582</v>
      </c>
      <c r="Q81" s="14">
        <v>0</v>
      </c>
      <c r="R81" s="16">
        <v>0</v>
      </c>
      <c r="S81" s="14">
        <v>0</v>
      </c>
      <c r="T81" s="16">
        <v>0</v>
      </c>
      <c r="U81" s="14">
        <v>0.55145664000000005</v>
      </c>
      <c r="V81" s="16">
        <v>0.11437163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809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(667/B7*100)</f>
        <v>4.5905024088093596</v>
      </c>
      <c r="D7" s="15">
        <v>13863</v>
      </c>
      <c r="E7" s="14">
        <v>20.864614029999998</v>
      </c>
      <c r="F7" s="16">
        <v>0.47065201000000001</v>
      </c>
      <c r="G7" s="14">
        <v>34.504677039999997</v>
      </c>
      <c r="H7" s="16">
        <v>0.47734121000000002</v>
      </c>
      <c r="I7" s="14">
        <v>21.269793100000001</v>
      </c>
      <c r="J7" s="16">
        <v>0.49881139000000002</v>
      </c>
      <c r="K7" s="14">
        <v>5.6454258399999997</v>
      </c>
      <c r="L7" s="16">
        <v>0.26935063999999997</v>
      </c>
      <c r="M7" s="14">
        <v>14.80256434</v>
      </c>
      <c r="N7" s="16">
        <v>0.50047790000000003</v>
      </c>
      <c r="O7" s="14" t="s">
        <v>582</v>
      </c>
      <c r="P7" s="16" t="s">
        <v>582</v>
      </c>
      <c r="Q7" s="14">
        <v>0</v>
      </c>
      <c r="R7" s="16">
        <v>0</v>
      </c>
      <c r="S7" s="14">
        <v>0</v>
      </c>
      <c r="T7" s="16">
        <v>0</v>
      </c>
      <c r="U7" s="14">
        <v>2.91292566</v>
      </c>
      <c r="V7" s="16">
        <v>0.19384937999999999</v>
      </c>
    </row>
    <row r="8" spans="1:22" x14ac:dyDescent="0.25">
      <c r="A8" s="11" t="s">
        <v>478</v>
      </c>
      <c r="B8" s="13">
        <v>7007</v>
      </c>
      <c r="C8" s="14">
        <f>(104/B8*100)</f>
        <v>1.4842300556586272</v>
      </c>
      <c r="D8" s="15">
        <v>6903</v>
      </c>
      <c r="E8" s="14">
        <v>33.389169690000003</v>
      </c>
      <c r="F8" s="16">
        <v>0.88014629</v>
      </c>
      <c r="G8" s="14">
        <v>25.913348769999999</v>
      </c>
      <c r="H8" s="16">
        <v>0.67895108000000004</v>
      </c>
      <c r="I8" s="14">
        <v>13.514399579999999</v>
      </c>
      <c r="J8" s="16">
        <v>0.58741794000000003</v>
      </c>
      <c r="K8" s="14">
        <v>5.9120409599999997</v>
      </c>
      <c r="L8" s="16">
        <v>0.36772273</v>
      </c>
      <c r="M8" s="14">
        <v>16.966237270000001</v>
      </c>
      <c r="N8" s="16">
        <v>0.87790906000000002</v>
      </c>
      <c r="O8" s="14" t="s">
        <v>582</v>
      </c>
      <c r="P8" s="16" t="s">
        <v>582</v>
      </c>
      <c r="Q8" s="14">
        <v>0.47801787000000001</v>
      </c>
      <c r="R8" s="16">
        <v>0.11763150999999999</v>
      </c>
      <c r="S8" s="14">
        <v>0</v>
      </c>
      <c r="T8" s="16">
        <v>0</v>
      </c>
      <c r="U8" s="14">
        <v>3.8267858600000002</v>
      </c>
      <c r="V8" s="16">
        <v>0.26534962000000001</v>
      </c>
    </row>
    <row r="9" spans="1:22" x14ac:dyDescent="0.25">
      <c r="A9" s="11" t="s">
        <v>479</v>
      </c>
      <c r="B9" s="13">
        <v>9651</v>
      </c>
      <c r="C9" s="14">
        <f>(565/B9*100)</f>
        <v>5.8543156149621804</v>
      </c>
      <c r="D9" s="15">
        <v>9086</v>
      </c>
      <c r="E9" s="14">
        <v>31.42937753</v>
      </c>
      <c r="F9" s="16">
        <v>0.77587819999999996</v>
      </c>
      <c r="G9" s="14">
        <v>35.501578299999998</v>
      </c>
      <c r="H9" s="16">
        <v>0.53916653999999997</v>
      </c>
      <c r="I9" s="14">
        <v>15.05084939</v>
      </c>
      <c r="J9" s="16">
        <v>0.49791708000000001</v>
      </c>
      <c r="K9" s="14">
        <v>4.5624228000000002</v>
      </c>
      <c r="L9" s="16">
        <v>0.29530848999999998</v>
      </c>
      <c r="M9" s="14">
        <v>5.1793913399999996</v>
      </c>
      <c r="N9" s="16">
        <v>0.39881775000000003</v>
      </c>
      <c r="O9" s="14" t="s">
        <v>582</v>
      </c>
      <c r="P9" s="16" t="s">
        <v>582</v>
      </c>
      <c r="Q9" s="14">
        <v>3.1706942200000001</v>
      </c>
      <c r="R9" s="16">
        <v>0.56618736999999997</v>
      </c>
      <c r="S9" s="14">
        <v>0</v>
      </c>
      <c r="T9" s="16">
        <v>0</v>
      </c>
      <c r="U9" s="14">
        <v>5.1056864199999996</v>
      </c>
      <c r="V9" s="16">
        <v>0.37417273000000001</v>
      </c>
    </row>
    <row r="10" spans="1:22" x14ac:dyDescent="0.25">
      <c r="A10" s="11" t="s">
        <v>480</v>
      </c>
      <c r="B10" s="13">
        <v>20058</v>
      </c>
      <c r="C10" s="14">
        <f>(553/B10*100)</f>
        <v>2.7570046864094127</v>
      </c>
      <c r="D10" s="15">
        <v>19505</v>
      </c>
      <c r="E10" s="14">
        <v>23.19270272</v>
      </c>
      <c r="F10" s="16">
        <v>0.62939476999999999</v>
      </c>
      <c r="G10" s="14">
        <v>33.484508949999999</v>
      </c>
      <c r="H10" s="16">
        <v>0.47516367999999998</v>
      </c>
      <c r="I10" s="14">
        <v>25.303462369999998</v>
      </c>
      <c r="J10" s="16">
        <v>0.46937659999999998</v>
      </c>
      <c r="K10" s="14">
        <v>8.3667675300000006</v>
      </c>
      <c r="L10" s="16">
        <v>0.32006497</v>
      </c>
      <c r="M10" s="14">
        <v>7.6107878500000004</v>
      </c>
      <c r="N10" s="16">
        <v>0.36817908999999999</v>
      </c>
      <c r="O10" s="14" t="s">
        <v>582</v>
      </c>
      <c r="P10" s="16" t="s">
        <v>582</v>
      </c>
      <c r="Q10" s="14">
        <v>0</v>
      </c>
      <c r="R10" s="16">
        <v>0</v>
      </c>
      <c r="S10" s="14">
        <v>0</v>
      </c>
      <c r="T10" s="16">
        <v>0</v>
      </c>
      <c r="U10" s="14">
        <v>2.0417705700000002</v>
      </c>
      <c r="V10" s="16">
        <v>0.22704804000000001</v>
      </c>
    </row>
    <row r="11" spans="1:22" x14ac:dyDescent="0.25">
      <c r="A11" s="11" t="s">
        <v>481</v>
      </c>
      <c r="B11" s="13">
        <v>7053</v>
      </c>
      <c r="C11" s="14">
        <f>(139/B11*100)</f>
        <v>1.9707925705373601</v>
      </c>
      <c r="D11" s="15">
        <v>6914</v>
      </c>
      <c r="E11" s="14">
        <v>25.08310354</v>
      </c>
      <c r="F11" s="16">
        <v>0.83102704000000005</v>
      </c>
      <c r="G11" s="14">
        <v>30.964871129999999</v>
      </c>
      <c r="H11" s="16">
        <v>0.71820136999999995</v>
      </c>
      <c r="I11" s="14">
        <v>20.57843888</v>
      </c>
      <c r="J11" s="16">
        <v>0.60080789999999995</v>
      </c>
      <c r="K11" s="14">
        <v>9.0093534099999992</v>
      </c>
      <c r="L11" s="16">
        <v>0.37269732</v>
      </c>
      <c r="M11" s="14">
        <v>10.52670872</v>
      </c>
      <c r="N11" s="16">
        <v>0.57603963000000002</v>
      </c>
      <c r="O11" s="14" t="s">
        <v>582</v>
      </c>
      <c r="P11" s="16" t="s">
        <v>582</v>
      </c>
      <c r="Q11" s="14">
        <v>0</v>
      </c>
      <c r="R11" s="16">
        <v>0</v>
      </c>
      <c r="S11" s="14">
        <v>0</v>
      </c>
      <c r="T11" s="16">
        <v>0</v>
      </c>
      <c r="U11" s="14">
        <v>3.83752432</v>
      </c>
      <c r="V11" s="16">
        <v>0.39848314000000001</v>
      </c>
    </row>
    <row r="12" spans="1:22" x14ac:dyDescent="0.25">
      <c r="A12" s="11" t="s">
        <v>482</v>
      </c>
      <c r="B12" s="13">
        <v>6894</v>
      </c>
      <c r="C12" s="14">
        <f>(59/B12*100)</f>
        <v>0.85581665216129965</v>
      </c>
      <c r="D12" s="15">
        <v>6835</v>
      </c>
      <c r="E12" s="14">
        <v>26.52341672</v>
      </c>
      <c r="F12" s="16">
        <v>0.68067993000000004</v>
      </c>
      <c r="G12" s="14">
        <v>39.271670640000004</v>
      </c>
      <c r="H12" s="16">
        <v>0.74342114000000004</v>
      </c>
      <c r="I12" s="14">
        <v>18.403127869999999</v>
      </c>
      <c r="J12" s="16">
        <v>0.52107502000000006</v>
      </c>
      <c r="K12" s="14">
        <v>5.4444653900000004</v>
      </c>
      <c r="L12" s="16">
        <v>0.32711481999999997</v>
      </c>
      <c r="M12" s="14">
        <v>3.9779236600000001</v>
      </c>
      <c r="N12" s="16">
        <v>0.38596943</v>
      </c>
      <c r="O12" s="14" t="s">
        <v>582</v>
      </c>
      <c r="P12" s="16" t="s">
        <v>582</v>
      </c>
      <c r="Q12" s="14">
        <v>2.3477860100000001</v>
      </c>
      <c r="R12" s="16">
        <v>0.59181510000000004</v>
      </c>
      <c r="S12" s="14">
        <v>0</v>
      </c>
      <c r="T12" s="16">
        <v>0</v>
      </c>
      <c r="U12" s="14">
        <v>4.0316097199999996</v>
      </c>
      <c r="V12" s="16">
        <v>0.35744010999999998</v>
      </c>
    </row>
    <row r="13" spans="1:22" x14ac:dyDescent="0.25">
      <c r="A13" s="11" t="s">
        <v>483</v>
      </c>
      <c r="B13" s="13">
        <v>7161</v>
      </c>
      <c r="C13" s="14">
        <f>(174/B13*100)</f>
        <v>2.4298282362798496</v>
      </c>
      <c r="D13" s="15">
        <v>6987</v>
      </c>
      <c r="E13" s="14">
        <v>33.637841299999998</v>
      </c>
      <c r="F13" s="16">
        <v>0.87002100999999998</v>
      </c>
      <c r="G13" s="14">
        <v>40.095267990000004</v>
      </c>
      <c r="H13" s="16">
        <v>0.59449850000000004</v>
      </c>
      <c r="I13" s="14">
        <v>14.495744159999999</v>
      </c>
      <c r="J13" s="16">
        <v>0.55963395000000005</v>
      </c>
      <c r="K13" s="14">
        <v>2.4984133399999999</v>
      </c>
      <c r="L13" s="16">
        <v>0.21850294000000001</v>
      </c>
      <c r="M13" s="14">
        <v>3.24021311</v>
      </c>
      <c r="N13" s="16">
        <v>0.39460042000000001</v>
      </c>
      <c r="O13" s="14" t="s">
        <v>582</v>
      </c>
      <c r="P13" s="16" t="s">
        <v>582</v>
      </c>
      <c r="Q13" s="14">
        <v>4.12295269</v>
      </c>
      <c r="R13" s="16">
        <v>0.47412032999999998</v>
      </c>
      <c r="S13" s="14">
        <v>0</v>
      </c>
      <c r="T13" s="16">
        <v>0</v>
      </c>
      <c r="U13" s="14">
        <v>1.90956741</v>
      </c>
      <c r="V13" s="16">
        <v>0.25803397</v>
      </c>
    </row>
    <row r="14" spans="1:22" x14ac:dyDescent="0.25">
      <c r="A14" s="11" t="s">
        <v>484</v>
      </c>
      <c r="B14" s="13">
        <v>5587</v>
      </c>
      <c r="C14" s="14">
        <f>(81/B14*100)</f>
        <v>1.4497941650259532</v>
      </c>
      <c r="D14" s="15">
        <v>5506</v>
      </c>
      <c r="E14" s="14">
        <v>41.194461670000003</v>
      </c>
      <c r="F14" s="16">
        <v>0.85085745000000002</v>
      </c>
      <c r="G14" s="14">
        <v>35.628006210000002</v>
      </c>
      <c r="H14" s="16">
        <v>0.69158987000000005</v>
      </c>
      <c r="I14" s="14">
        <v>15.27231976</v>
      </c>
      <c r="J14" s="16">
        <v>0.60233846999999996</v>
      </c>
      <c r="K14" s="14">
        <v>4.3153969700000001</v>
      </c>
      <c r="L14" s="16">
        <v>0.28843963</v>
      </c>
      <c r="M14" s="14">
        <v>2.4388476899999998</v>
      </c>
      <c r="N14" s="16">
        <v>0.23126801</v>
      </c>
      <c r="O14" s="14" t="s">
        <v>582</v>
      </c>
      <c r="P14" s="16" t="s">
        <v>582</v>
      </c>
      <c r="Q14" s="14">
        <v>0</v>
      </c>
      <c r="R14" s="16">
        <v>0</v>
      </c>
      <c r="S14" s="14">
        <v>0</v>
      </c>
      <c r="T14" s="16">
        <v>0</v>
      </c>
      <c r="U14" s="14">
        <v>1.1509677</v>
      </c>
      <c r="V14" s="16">
        <v>0.15410911999999999</v>
      </c>
    </row>
    <row r="15" spans="1:22" x14ac:dyDescent="0.25">
      <c r="A15" s="11" t="s">
        <v>485</v>
      </c>
      <c r="B15" s="13">
        <v>5882</v>
      </c>
      <c r="C15" s="14">
        <f>(87/B15*100)</f>
        <v>1.4790887453247195</v>
      </c>
      <c r="D15" s="15">
        <v>5795</v>
      </c>
      <c r="E15" s="14">
        <v>37.001165260000001</v>
      </c>
      <c r="F15" s="16">
        <v>0.81684677999999999</v>
      </c>
      <c r="G15" s="14">
        <v>39.607020009999999</v>
      </c>
      <c r="H15" s="16">
        <v>0.79304121999999999</v>
      </c>
      <c r="I15" s="14">
        <v>13.38084239</v>
      </c>
      <c r="J15" s="16">
        <v>0.50675837000000001</v>
      </c>
      <c r="K15" s="14">
        <v>3.0618072000000001</v>
      </c>
      <c r="L15" s="16">
        <v>0.28661312</v>
      </c>
      <c r="M15" s="14">
        <v>1.5732553899999999</v>
      </c>
      <c r="N15" s="16">
        <v>0.19365731</v>
      </c>
      <c r="O15" s="14" t="s">
        <v>582</v>
      </c>
      <c r="P15" s="16" t="s">
        <v>582</v>
      </c>
      <c r="Q15" s="14">
        <v>1.0186220399999999</v>
      </c>
      <c r="R15" s="16">
        <v>0.45661403</v>
      </c>
      <c r="S15" s="14">
        <v>0</v>
      </c>
      <c r="T15" s="16">
        <v>0</v>
      </c>
      <c r="U15" s="14">
        <v>4.3572876999999997</v>
      </c>
      <c r="V15" s="16">
        <v>0.36201372999999998</v>
      </c>
    </row>
    <row r="16" spans="1:22" x14ac:dyDescent="0.25">
      <c r="A16" s="11" t="s">
        <v>486</v>
      </c>
      <c r="B16" s="13">
        <v>6108</v>
      </c>
      <c r="C16" s="14">
        <f>(136/B16*100)</f>
        <v>2.226588081204977</v>
      </c>
      <c r="D16" s="15">
        <v>5972</v>
      </c>
      <c r="E16" s="14">
        <v>31.557239370000001</v>
      </c>
      <c r="F16" s="16">
        <v>0.77177227000000004</v>
      </c>
      <c r="G16" s="14">
        <v>34.291406940000002</v>
      </c>
      <c r="H16" s="16">
        <v>0.57378253999999995</v>
      </c>
      <c r="I16" s="14">
        <v>15.93677012</v>
      </c>
      <c r="J16" s="16">
        <v>0.56027932000000003</v>
      </c>
      <c r="K16" s="14">
        <v>6.2023338199999998</v>
      </c>
      <c r="L16" s="16">
        <v>0.31839447999999998</v>
      </c>
      <c r="M16" s="14">
        <v>7.8050759799999998</v>
      </c>
      <c r="N16" s="16">
        <v>0.69041319999999995</v>
      </c>
      <c r="O16" s="14" t="s">
        <v>582</v>
      </c>
      <c r="P16" s="16" t="s">
        <v>582</v>
      </c>
      <c r="Q16" s="14">
        <v>0</v>
      </c>
      <c r="R16" s="16">
        <v>0</v>
      </c>
      <c r="S16" s="14">
        <v>0</v>
      </c>
      <c r="T16" s="16">
        <v>0</v>
      </c>
      <c r="U16" s="14">
        <v>4.2071737699999998</v>
      </c>
      <c r="V16" s="16">
        <v>0.37982262999999999</v>
      </c>
    </row>
    <row r="17" spans="1:22" x14ac:dyDescent="0.25">
      <c r="A17" s="11" t="s">
        <v>487</v>
      </c>
      <c r="B17" s="13">
        <v>6504</v>
      </c>
      <c r="C17" s="14">
        <f>(1665/B17*100)</f>
        <v>25.599630996309962</v>
      </c>
      <c r="D17" s="15">
        <v>4839</v>
      </c>
      <c r="E17" s="14">
        <v>30.905481600000002</v>
      </c>
      <c r="F17" s="16">
        <v>0.84205538000000002</v>
      </c>
      <c r="G17" s="14">
        <v>36.994417689999999</v>
      </c>
      <c r="H17" s="16">
        <v>0.84180043999999998</v>
      </c>
      <c r="I17" s="14">
        <v>14.32021334</v>
      </c>
      <c r="J17" s="16">
        <v>0.49881508000000002</v>
      </c>
      <c r="K17" s="14">
        <v>3.3994634000000001</v>
      </c>
      <c r="L17" s="16">
        <v>0.25045262000000001</v>
      </c>
      <c r="M17" s="14">
        <v>4.6168545200000004</v>
      </c>
      <c r="N17" s="16">
        <v>0.62310825999999997</v>
      </c>
      <c r="O17" s="14" t="s">
        <v>582</v>
      </c>
      <c r="P17" s="16" t="s">
        <v>582</v>
      </c>
      <c r="Q17" s="14">
        <v>3.0574995199999999</v>
      </c>
      <c r="R17" s="16">
        <v>0.39796983000000002</v>
      </c>
      <c r="S17" s="14">
        <v>0</v>
      </c>
      <c r="T17" s="16">
        <v>0</v>
      </c>
      <c r="U17" s="14">
        <v>6.70606993</v>
      </c>
      <c r="V17" s="16">
        <v>0.57208919999999996</v>
      </c>
    </row>
    <row r="18" spans="1:22" x14ac:dyDescent="0.25">
      <c r="A18" s="11" t="s">
        <v>488</v>
      </c>
      <c r="B18" s="13">
        <v>5532</v>
      </c>
      <c r="C18" s="14">
        <f>(31/B18*100)</f>
        <v>0.56037599421547357</v>
      </c>
      <c r="D18" s="15">
        <v>5501</v>
      </c>
      <c r="E18" s="14">
        <v>27.239200390000001</v>
      </c>
      <c r="F18" s="16">
        <v>1.0627682599999999</v>
      </c>
      <c r="G18" s="14">
        <v>33.214536420000002</v>
      </c>
      <c r="H18" s="16">
        <v>0.75385983000000001</v>
      </c>
      <c r="I18" s="14">
        <v>23.484317919999999</v>
      </c>
      <c r="J18" s="16">
        <v>0.81872657999999998</v>
      </c>
      <c r="K18" s="14">
        <v>8.9857276800000001</v>
      </c>
      <c r="L18" s="16">
        <v>0.50567772</v>
      </c>
      <c r="M18" s="14">
        <v>4.1584830799999999</v>
      </c>
      <c r="N18" s="16">
        <v>0.35333363000000001</v>
      </c>
      <c r="O18" s="14" t="s">
        <v>582</v>
      </c>
      <c r="P18" s="16" t="s">
        <v>582</v>
      </c>
      <c r="Q18" s="14">
        <v>0</v>
      </c>
      <c r="R18" s="16">
        <v>0</v>
      </c>
      <c r="S18" s="14">
        <v>0</v>
      </c>
      <c r="T18" s="16">
        <v>0</v>
      </c>
      <c r="U18" s="14">
        <v>2.9177345200000002</v>
      </c>
      <c r="V18" s="16">
        <v>0.45147208</v>
      </c>
    </row>
    <row r="19" spans="1:22" x14ac:dyDescent="0.25">
      <c r="A19" s="11" t="s">
        <v>489</v>
      </c>
      <c r="B19" s="13">
        <v>5658</v>
      </c>
      <c r="C19" s="14">
        <f>(262/B19*100)</f>
        <v>4.6306115235065395</v>
      </c>
      <c r="D19" s="15">
        <v>5396</v>
      </c>
      <c r="E19" s="14">
        <v>27.989564680000001</v>
      </c>
      <c r="F19" s="16">
        <v>1.0532115099999999</v>
      </c>
      <c r="G19" s="14">
        <v>31.724218530000002</v>
      </c>
      <c r="H19" s="16">
        <v>0.81650754000000003</v>
      </c>
      <c r="I19" s="14">
        <v>17.756264030000001</v>
      </c>
      <c r="J19" s="16">
        <v>0.65566298999999995</v>
      </c>
      <c r="K19" s="14">
        <v>4.4235105399999997</v>
      </c>
      <c r="L19" s="16">
        <v>0.38443013999999998</v>
      </c>
      <c r="M19" s="14">
        <v>14.434235920000001</v>
      </c>
      <c r="N19" s="16">
        <v>1.3058316800000001</v>
      </c>
      <c r="O19" s="14" t="s">
        <v>582</v>
      </c>
      <c r="P19" s="16" t="s">
        <v>582</v>
      </c>
      <c r="Q19" s="14">
        <v>0</v>
      </c>
      <c r="R19" s="16">
        <v>0</v>
      </c>
      <c r="S19" s="14">
        <v>0</v>
      </c>
      <c r="T19" s="16">
        <v>0</v>
      </c>
      <c r="U19" s="14">
        <v>3.6722062900000001</v>
      </c>
      <c r="V19" s="16">
        <v>0.38670272999999999</v>
      </c>
    </row>
    <row r="20" spans="1:22" x14ac:dyDescent="0.25">
      <c r="A20" s="11" t="s">
        <v>490</v>
      </c>
      <c r="B20" s="13">
        <v>3371</v>
      </c>
      <c r="C20" s="14">
        <f>(75/B20*100)</f>
        <v>2.2248590922574905</v>
      </c>
      <c r="D20" s="15">
        <v>3296</v>
      </c>
      <c r="E20" s="14">
        <v>47.537813870000001</v>
      </c>
      <c r="F20" s="16">
        <v>0.83567424999999995</v>
      </c>
      <c r="G20" s="14">
        <v>27.359501909999999</v>
      </c>
      <c r="H20" s="16">
        <v>0.82170999</v>
      </c>
      <c r="I20" s="14">
        <v>12.10310533</v>
      </c>
      <c r="J20" s="16">
        <v>0.50668278</v>
      </c>
      <c r="K20" s="14">
        <v>3.6897129799999999</v>
      </c>
      <c r="L20" s="16">
        <v>0.28313486999999998</v>
      </c>
      <c r="M20" s="14">
        <v>7.3078253999999996</v>
      </c>
      <c r="N20" s="16">
        <v>0.35115152999999999</v>
      </c>
      <c r="O20" s="14" t="s">
        <v>582</v>
      </c>
      <c r="P20" s="16" t="s">
        <v>582</v>
      </c>
      <c r="Q20" s="14">
        <v>0</v>
      </c>
      <c r="R20" s="16">
        <v>0</v>
      </c>
      <c r="S20" s="14">
        <v>0</v>
      </c>
      <c r="T20" s="16">
        <v>0</v>
      </c>
      <c r="U20" s="14">
        <v>2.0020405100000001</v>
      </c>
      <c r="V20" s="16">
        <v>0.22518845000000001</v>
      </c>
    </row>
    <row r="21" spans="1:22" x14ac:dyDescent="0.25">
      <c r="A21" s="11" t="s">
        <v>491</v>
      </c>
      <c r="B21" s="13">
        <v>5741</v>
      </c>
      <c r="C21" s="14">
        <f>(53/B21*100)</f>
        <v>0.92318411426580738</v>
      </c>
      <c r="D21" s="15">
        <v>5688</v>
      </c>
      <c r="E21" s="14">
        <v>22.40480573</v>
      </c>
      <c r="F21" s="16">
        <v>0.78475607999999997</v>
      </c>
      <c r="G21" s="14">
        <v>39.936481200000003</v>
      </c>
      <c r="H21" s="16">
        <v>0.90336563000000003</v>
      </c>
      <c r="I21" s="14">
        <v>22.555736320000001</v>
      </c>
      <c r="J21" s="16">
        <v>0.69298143999999995</v>
      </c>
      <c r="K21" s="14">
        <v>4.93931524</v>
      </c>
      <c r="L21" s="16">
        <v>0.31971712000000002</v>
      </c>
      <c r="M21" s="14">
        <v>9.1595613</v>
      </c>
      <c r="N21" s="16">
        <v>0.86755952000000003</v>
      </c>
      <c r="O21" s="14" t="s">
        <v>582</v>
      </c>
      <c r="P21" s="16" t="s">
        <v>582</v>
      </c>
      <c r="Q21" s="14">
        <v>0</v>
      </c>
      <c r="R21" s="16">
        <v>0</v>
      </c>
      <c r="S21" s="14">
        <v>0</v>
      </c>
      <c r="T21" s="16">
        <v>0</v>
      </c>
      <c r="U21" s="14">
        <v>1.00410021</v>
      </c>
      <c r="V21" s="16">
        <v>0.14462493000000001</v>
      </c>
    </row>
    <row r="22" spans="1:22" x14ac:dyDescent="0.25">
      <c r="A22" s="11" t="s">
        <v>492</v>
      </c>
      <c r="B22" s="13">
        <v>6598</v>
      </c>
      <c r="C22" s="14">
        <f>(36/B22*100)</f>
        <v>0.54561988481357981</v>
      </c>
      <c r="D22" s="15">
        <v>6562</v>
      </c>
      <c r="E22" s="14">
        <v>28.433400379999998</v>
      </c>
      <c r="F22" s="16">
        <v>0.94222855000000005</v>
      </c>
      <c r="G22" s="14">
        <v>25.789055090000002</v>
      </c>
      <c r="H22" s="16">
        <v>0.73272985999999996</v>
      </c>
      <c r="I22" s="14">
        <v>15.65102151</v>
      </c>
      <c r="J22" s="16">
        <v>0.57149037999999996</v>
      </c>
      <c r="K22" s="14">
        <v>6.8703960899999998</v>
      </c>
      <c r="L22" s="16">
        <v>0.36369108</v>
      </c>
      <c r="M22" s="14">
        <v>9.6357328800000008</v>
      </c>
      <c r="N22" s="16">
        <v>1.12815664</v>
      </c>
      <c r="O22" s="14" t="s">
        <v>582</v>
      </c>
      <c r="P22" s="16" t="s">
        <v>582</v>
      </c>
      <c r="Q22" s="14">
        <v>10.284631389999999</v>
      </c>
      <c r="R22" s="16">
        <v>1.32922729</v>
      </c>
      <c r="S22" s="14">
        <v>0</v>
      </c>
      <c r="T22" s="16">
        <v>0</v>
      </c>
      <c r="U22" s="14">
        <v>3.3357626599999999</v>
      </c>
      <c r="V22" s="16">
        <v>0.31120772000000002</v>
      </c>
    </row>
    <row r="23" spans="1:22" x14ac:dyDescent="0.25">
      <c r="A23" s="11" t="s">
        <v>493</v>
      </c>
      <c r="B23" s="13">
        <v>11583</v>
      </c>
      <c r="C23" s="14">
        <f>(251/B23*100)</f>
        <v>2.1669688336355004</v>
      </c>
      <c r="D23" s="15">
        <v>11332</v>
      </c>
      <c r="E23" s="14">
        <v>23.392995490000001</v>
      </c>
      <c r="F23" s="16">
        <v>0.65288826</v>
      </c>
      <c r="G23" s="14">
        <v>37.219582389999999</v>
      </c>
      <c r="H23" s="16">
        <v>0.68053045999999995</v>
      </c>
      <c r="I23" s="14">
        <v>22.776874150000001</v>
      </c>
      <c r="J23" s="16">
        <v>0.71837918000000001</v>
      </c>
      <c r="K23" s="14">
        <v>6.7111463499999999</v>
      </c>
      <c r="L23" s="16">
        <v>0.34947002999999999</v>
      </c>
      <c r="M23" s="14">
        <v>7.1995698499999996</v>
      </c>
      <c r="N23" s="16">
        <v>0.42269637999999998</v>
      </c>
      <c r="O23" s="14" t="s">
        <v>582</v>
      </c>
      <c r="P23" s="16" t="s">
        <v>582</v>
      </c>
      <c r="Q23" s="14">
        <v>0</v>
      </c>
      <c r="R23" s="16">
        <v>0</v>
      </c>
      <c r="S23" s="14">
        <v>0</v>
      </c>
      <c r="T23" s="16">
        <v>0</v>
      </c>
      <c r="U23" s="14">
        <v>2.6998317599999999</v>
      </c>
      <c r="V23" s="16">
        <v>0.22807606</v>
      </c>
    </row>
    <row r="24" spans="1:22" x14ac:dyDescent="0.25">
      <c r="A24" s="11" t="s">
        <v>494</v>
      </c>
      <c r="B24" s="13">
        <v>6647</v>
      </c>
      <c r="C24" s="14">
        <f>(8/B24*100)</f>
        <v>0.12035504738979991</v>
      </c>
      <c r="D24" s="15">
        <v>6639</v>
      </c>
      <c r="E24" s="14">
        <v>56.581324479999999</v>
      </c>
      <c r="F24" s="16">
        <v>1.25327188</v>
      </c>
      <c r="G24" s="14">
        <v>23.796193800000001</v>
      </c>
      <c r="H24" s="16">
        <v>0.65343205999999998</v>
      </c>
      <c r="I24" s="14">
        <v>10.62554059</v>
      </c>
      <c r="J24" s="16">
        <v>0.53427838999999999</v>
      </c>
      <c r="K24" s="14">
        <v>4.3431850000000001</v>
      </c>
      <c r="L24" s="16">
        <v>0.27101196</v>
      </c>
      <c r="M24" s="14">
        <v>3.0925407499999999</v>
      </c>
      <c r="N24" s="16">
        <v>1.0367684699999999</v>
      </c>
      <c r="O24" s="14" t="s">
        <v>582</v>
      </c>
      <c r="P24" s="16" t="s">
        <v>582</v>
      </c>
      <c r="Q24" s="14">
        <v>0</v>
      </c>
      <c r="R24" s="16">
        <v>0</v>
      </c>
      <c r="S24" s="14">
        <v>0</v>
      </c>
      <c r="T24" s="16">
        <v>0</v>
      </c>
      <c r="U24" s="14">
        <v>1.56121537</v>
      </c>
      <c r="V24" s="16">
        <v>0.33795434000000002</v>
      </c>
    </row>
    <row r="25" spans="1:22" x14ac:dyDescent="0.25">
      <c r="A25" s="11" t="s">
        <v>495</v>
      </c>
      <c r="B25" s="13">
        <v>5581</v>
      </c>
      <c r="C25" s="14">
        <f>(25/B25*100)</f>
        <v>0.44794839634474104</v>
      </c>
      <c r="D25" s="15">
        <v>5556</v>
      </c>
      <c r="E25" s="14">
        <v>47.16119819</v>
      </c>
      <c r="F25" s="16">
        <v>1.01553311</v>
      </c>
      <c r="G25" s="14">
        <v>27.42258013</v>
      </c>
      <c r="H25" s="16">
        <v>0.76015484</v>
      </c>
      <c r="I25" s="14">
        <v>12.99098946</v>
      </c>
      <c r="J25" s="16">
        <v>0.49367382999999998</v>
      </c>
      <c r="K25" s="14">
        <v>4.4106963700000001</v>
      </c>
      <c r="L25" s="16">
        <v>0.27129531000000001</v>
      </c>
      <c r="M25" s="14">
        <v>7.63089832</v>
      </c>
      <c r="N25" s="16">
        <v>0.77175081999999995</v>
      </c>
      <c r="O25" s="14" t="s">
        <v>582</v>
      </c>
      <c r="P25" s="16" t="s">
        <v>582</v>
      </c>
      <c r="Q25" s="14">
        <v>0</v>
      </c>
      <c r="R25" s="16">
        <v>0</v>
      </c>
      <c r="S25" s="14">
        <v>0</v>
      </c>
      <c r="T25" s="16">
        <v>0</v>
      </c>
      <c r="U25" s="14">
        <v>0.38363754</v>
      </c>
      <c r="V25" s="16">
        <v>8.3688289999999999E-2</v>
      </c>
    </row>
    <row r="26" spans="1:22" x14ac:dyDescent="0.25">
      <c r="A26" s="11" t="s">
        <v>496</v>
      </c>
      <c r="B26" s="13">
        <v>4869</v>
      </c>
      <c r="C26" s="14">
        <f>(62/B26*100)</f>
        <v>1.2733620866707742</v>
      </c>
      <c r="D26" s="15">
        <v>4807</v>
      </c>
      <c r="E26" s="14">
        <v>21.043672470000001</v>
      </c>
      <c r="F26" s="16">
        <v>0.75804013000000003</v>
      </c>
      <c r="G26" s="14">
        <v>34.911345920000002</v>
      </c>
      <c r="H26" s="16">
        <v>0.75684879000000005</v>
      </c>
      <c r="I26" s="14">
        <v>28.028419759999998</v>
      </c>
      <c r="J26" s="16">
        <v>0.70543034999999998</v>
      </c>
      <c r="K26" s="14">
        <v>8.5245920999999996</v>
      </c>
      <c r="L26" s="16">
        <v>0.49355968</v>
      </c>
      <c r="M26" s="14">
        <v>5.9065273600000001</v>
      </c>
      <c r="N26" s="16">
        <v>0.42999115999999998</v>
      </c>
      <c r="O26" s="14" t="s">
        <v>582</v>
      </c>
      <c r="P26" s="16" t="s">
        <v>582</v>
      </c>
      <c r="Q26" s="14">
        <v>0</v>
      </c>
      <c r="R26" s="16">
        <v>0</v>
      </c>
      <c r="S26" s="14">
        <v>0</v>
      </c>
      <c r="T26" s="16">
        <v>0</v>
      </c>
      <c r="U26" s="14">
        <v>1.5854423799999999</v>
      </c>
      <c r="V26" s="16">
        <v>0.18210608</v>
      </c>
    </row>
    <row r="27" spans="1:22" x14ac:dyDescent="0.25">
      <c r="A27" s="11" t="s">
        <v>497</v>
      </c>
      <c r="B27" s="13">
        <v>5299</v>
      </c>
      <c r="C27" s="14">
        <f>(87/B27*100)</f>
        <v>1.6418192111719192</v>
      </c>
      <c r="D27" s="15">
        <v>5212</v>
      </c>
      <c r="E27" s="14">
        <v>32.190571869999999</v>
      </c>
      <c r="F27" s="16">
        <v>0.63117725999999996</v>
      </c>
      <c r="G27" s="14">
        <v>30.666449610000001</v>
      </c>
      <c r="H27" s="16">
        <v>0.63501602000000001</v>
      </c>
      <c r="I27" s="14">
        <v>16.30021022</v>
      </c>
      <c r="J27" s="16">
        <v>0.46528554999999999</v>
      </c>
      <c r="K27" s="14">
        <v>5.8444012499999998</v>
      </c>
      <c r="L27" s="16">
        <v>0.29563265</v>
      </c>
      <c r="M27" s="14">
        <v>10.297785129999999</v>
      </c>
      <c r="N27" s="16">
        <v>0.41669534000000003</v>
      </c>
      <c r="O27" s="14" t="s">
        <v>582</v>
      </c>
      <c r="P27" s="16" t="s">
        <v>582</v>
      </c>
      <c r="Q27" s="14">
        <v>0</v>
      </c>
      <c r="R27" s="16">
        <v>0</v>
      </c>
      <c r="S27" s="14">
        <v>0</v>
      </c>
      <c r="T27" s="16">
        <v>0</v>
      </c>
      <c r="U27" s="14">
        <v>4.7005819200000003</v>
      </c>
      <c r="V27" s="16">
        <v>0.29543283999999997</v>
      </c>
    </row>
    <row r="28" spans="1:22" x14ac:dyDescent="0.25">
      <c r="A28" s="11" t="s">
        <v>498</v>
      </c>
      <c r="B28" s="13">
        <v>7568</v>
      </c>
      <c r="C28" s="14">
        <f>(288/B28*100)</f>
        <v>3.8054968287526427</v>
      </c>
      <c r="D28" s="15">
        <v>7280</v>
      </c>
      <c r="E28" s="14">
        <v>20.20611448</v>
      </c>
      <c r="F28" s="16">
        <v>0.85718130999999997</v>
      </c>
      <c r="G28" s="14">
        <v>30.966621079999999</v>
      </c>
      <c r="H28" s="16">
        <v>0.69525574999999995</v>
      </c>
      <c r="I28" s="14">
        <v>25.658150370000001</v>
      </c>
      <c r="J28" s="16">
        <v>0.76142712999999995</v>
      </c>
      <c r="K28" s="14">
        <v>13.8630929</v>
      </c>
      <c r="L28" s="16">
        <v>0.61378568</v>
      </c>
      <c r="M28" s="14">
        <v>6.0592336800000002</v>
      </c>
      <c r="N28" s="16">
        <v>1.0978916000000001</v>
      </c>
      <c r="O28" s="14" t="s">
        <v>582</v>
      </c>
      <c r="P28" s="16" t="s">
        <v>582</v>
      </c>
      <c r="Q28" s="14">
        <v>0</v>
      </c>
      <c r="R28" s="16">
        <v>0</v>
      </c>
      <c r="S28" s="14">
        <v>0</v>
      </c>
      <c r="T28" s="16">
        <v>0</v>
      </c>
      <c r="U28" s="14">
        <v>3.24678749</v>
      </c>
      <c r="V28" s="16">
        <v>0.36349805000000002</v>
      </c>
    </row>
    <row r="29" spans="1:22" x14ac:dyDescent="0.25">
      <c r="A29" s="11" t="s">
        <v>499</v>
      </c>
      <c r="B29" s="13">
        <v>5385</v>
      </c>
      <c r="C29" s="14">
        <f>(30/B29*100)</f>
        <v>0.55710306406685239</v>
      </c>
      <c r="D29" s="15">
        <v>5355</v>
      </c>
      <c r="E29" s="14">
        <v>23.063235550000002</v>
      </c>
      <c r="F29" s="16">
        <v>0.77721331000000005</v>
      </c>
      <c r="G29" s="14">
        <v>34.289662149999998</v>
      </c>
      <c r="H29" s="16">
        <v>0.6507539</v>
      </c>
      <c r="I29" s="14">
        <v>17.183630839999999</v>
      </c>
      <c r="J29" s="16">
        <v>0.69062071999999997</v>
      </c>
      <c r="K29" s="14">
        <v>3.27527934</v>
      </c>
      <c r="L29" s="16">
        <v>0.22414490000000001</v>
      </c>
      <c r="M29" s="14">
        <v>16.888063320000001</v>
      </c>
      <c r="N29" s="16">
        <v>0.87263612999999995</v>
      </c>
      <c r="O29" s="14" t="s">
        <v>582</v>
      </c>
      <c r="P29" s="16" t="s">
        <v>582</v>
      </c>
      <c r="Q29" s="14">
        <v>2.7667624100000001</v>
      </c>
      <c r="R29" s="16">
        <v>0.24169378</v>
      </c>
      <c r="S29" s="14">
        <v>0</v>
      </c>
      <c r="T29" s="16">
        <v>0</v>
      </c>
      <c r="U29" s="14">
        <v>2.5333663899999999</v>
      </c>
      <c r="V29" s="16">
        <v>0.28608781999999999</v>
      </c>
    </row>
    <row r="30" spans="1:22" x14ac:dyDescent="0.25">
      <c r="A30" s="11" t="s">
        <v>500</v>
      </c>
      <c r="B30" s="13">
        <v>4520</v>
      </c>
      <c r="C30" s="14">
        <f>(174/B30*100)</f>
        <v>3.8495575221238942</v>
      </c>
      <c r="D30" s="15">
        <v>4346</v>
      </c>
      <c r="E30" s="14">
        <v>16.15559189</v>
      </c>
      <c r="F30" s="16">
        <v>0.61488399000000005</v>
      </c>
      <c r="G30" s="14">
        <v>35.267338819999999</v>
      </c>
      <c r="H30" s="16">
        <v>0.79529943999999997</v>
      </c>
      <c r="I30" s="14">
        <v>28.231306050000001</v>
      </c>
      <c r="J30" s="16">
        <v>0.67263956999999996</v>
      </c>
      <c r="K30" s="14">
        <v>8.1841594700000009</v>
      </c>
      <c r="L30" s="16">
        <v>0.46243825</v>
      </c>
      <c r="M30" s="14">
        <v>9.7915181400000009</v>
      </c>
      <c r="N30" s="16">
        <v>0.73808574000000005</v>
      </c>
      <c r="O30" s="14" t="s">
        <v>582</v>
      </c>
      <c r="P30" s="16" t="s">
        <v>582</v>
      </c>
      <c r="Q30" s="14">
        <v>0</v>
      </c>
      <c r="R30" s="16">
        <v>0</v>
      </c>
      <c r="S30" s="14">
        <v>0</v>
      </c>
      <c r="T30" s="16">
        <v>0</v>
      </c>
      <c r="U30" s="14">
        <v>2.3700856400000001</v>
      </c>
      <c r="V30" s="16">
        <v>0.24503042999999999</v>
      </c>
    </row>
    <row r="31" spans="1:22" x14ac:dyDescent="0.25">
      <c r="A31" s="11" t="s">
        <v>501</v>
      </c>
      <c r="B31" s="13">
        <v>5456</v>
      </c>
      <c r="C31" s="14">
        <f>(139/B31*100)</f>
        <v>2.5476539589442817</v>
      </c>
      <c r="D31" s="15">
        <v>5317</v>
      </c>
      <c r="E31" s="14">
        <v>23.401046569999998</v>
      </c>
      <c r="F31" s="16">
        <v>0.92061462999999999</v>
      </c>
      <c r="G31" s="14">
        <v>45.264444189999999</v>
      </c>
      <c r="H31" s="16">
        <v>0.75231787999999999</v>
      </c>
      <c r="I31" s="14">
        <v>20.427221169999999</v>
      </c>
      <c r="J31" s="16">
        <v>0.66365490999999999</v>
      </c>
      <c r="K31" s="14">
        <v>6.0558287699999997</v>
      </c>
      <c r="L31" s="16">
        <v>0.34443565999999998</v>
      </c>
      <c r="M31" s="14">
        <v>0</v>
      </c>
      <c r="N31" s="16">
        <v>0</v>
      </c>
      <c r="O31" s="14" t="s">
        <v>582</v>
      </c>
      <c r="P31" s="16" t="s">
        <v>582</v>
      </c>
      <c r="Q31" s="14">
        <v>0</v>
      </c>
      <c r="R31" s="16">
        <v>0</v>
      </c>
      <c r="S31" s="14">
        <v>0</v>
      </c>
      <c r="T31" s="16">
        <v>0</v>
      </c>
      <c r="U31" s="14">
        <v>4.8514593000000001</v>
      </c>
      <c r="V31" s="16">
        <v>0.47489998</v>
      </c>
    </row>
    <row r="32" spans="1:22" x14ac:dyDescent="0.25">
      <c r="A32" s="11" t="s">
        <v>502</v>
      </c>
      <c r="B32" s="13">
        <v>4478</v>
      </c>
      <c r="C32" s="14">
        <f>(6/B32*100)</f>
        <v>0.13398838767306834</v>
      </c>
      <c r="D32" s="15">
        <v>4472</v>
      </c>
      <c r="E32" s="14">
        <v>15.54272201</v>
      </c>
      <c r="F32" s="16">
        <v>0.68713663000000003</v>
      </c>
      <c r="G32" s="14">
        <v>39.585468900000002</v>
      </c>
      <c r="H32" s="16">
        <v>0.76985064999999997</v>
      </c>
      <c r="I32" s="14">
        <v>31.03929621</v>
      </c>
      <c r="J32" s="16">
        <v>0.70070138999999998</v>
      </c>
      <c r="K32" s="14">
        <v>10.284699209999999</v>
      </c>
      <c r="L32" s="16">
        <v>0.50089421999999995</v>
      </c>
      <c r="M32" s="14">
        <v>1.9086869200000001</v>
      </c>
      <c r="N32" s="16">
        <v>0.20214871000000001</v>
      </c>
      <c r="O32" s="14" t="s">
        <v>582</v>
      </c>
      <c r="P32" s="16" t="s">
        <v>582</v>
      </c>
      <c r="Q32" s="14">
        <v>0</v>
      </c>
      <c r="R32" s="16">
        <v>0</v>
      </c>
      <c r="S32" s="14">
        <v>0</v>
      </c>
      <c r="T32" s="16">
        <v>0</v>
      </c>
      <c r="U32" s="14">
        <v>1.63912675</v>
      </c>
      <c r="V32" s="16">
        <v>0.28281669999999998</v>
      </c>
    </row>
    <row r="33" spans="1:22" x14ac:dyDescent="0.25">
      <c r="A33" s="11" t="s">
        <v>503</v>
      </c>
      <c r="B33" s="13">
        <v>7325</v>
      </c>
      <c r="C33" s="14">
        <f>(78/B33*100)</f>
        <v>1.0648464163822524</v>
      </c>
      <c r="D33" s="15">
        <v>7247</v>
      </c>
      <c r="E33" s="14">
        <v>19.068950569999998</v>
      </c>
      <c r="F33" s="16">
        <v>0.64751614000000002</v>
      </c>
      <c r="G33" s="14">
        <v>29.44268653</v>
      </c>
      <c r="H33" s="16">
        <v>0.77241936</v>
      </c>
      <c r="I33" s="14">
        <v>15.48999777</v>
      </c>
      <c r="J33" s="16">
        <v>0.59236862999999995</v>
      </c>
      <c r="K33" s="14">
        <v>6.1821423099999997</v>
      </c>
      <c r="L33" s="16">
        <v>0.32707550000000002</v>
      </c>
      <c r="M33" s="14">
        <v>27.811556880000001</v>
      </c>
      <c r="N33" s="16">
        <v>0.80222939999999998</v>
      </c>
      <c r="O33" s="14" t="s">
        <v>582</v>
      </c>
      <c r="P33" s="16" t="s">
        <v>582</v>
      </c>
      <c r="Q33" s="14">
        <v>0</v>
      </c>
      <c r="R33" s="16">
        <v>0</v>
      </c>
      <c r="S33" s="14">
        <v>0</v>
      </c>
      <c r="T33" s="16">
        <v>0</v>
      </c>
      <c r="U33" s="14">
        <v>2.0046659400000002</v>
      </c>
      <c r="V33" s="16">
        <v>0.18576040999999999</v>
      </c>
    </row>
    <row r="34" spans="1:22" x14ac:dyDescent="0.25">
      <c r="A34" s="11" t="s">
        <v>504</v>
      </c>
      <c r="B34" s="13">
        <v>6350</v>
      </c>
      <c r="C34" s="14">
        <f>(81/B34*100)</f>
        <v>1.2755905511811023</v>
      </c>
      <c r="D34" s="15">
        <v>6269</v>
      </c>
      <c r="E34" s="14">
        <v>26.941988179999999</v>
      </c>
      <c r="F34" s="16">
        <v>0.88251038000000004</v>
      </c>
      <c r="G34" s="14">
        <v>36.484760999999999</v>
      </c>
      <c r="H34" s="16">
        <v>0.78453629000000003</v>
      </c>
      <c r="I34" s="14">
        <v>17.790352389999999</v>
      </c>
      <c r="J34" s="16">
        <v>0.59401020999999998</v>
      </c>
      <c r="K34" s="14">
        <v>5.7927923400000001</v>
      </c>
      <c r="L34" s="16">
        <v>0.37381557999999998</v>
      </c>
      <c r="M34" s="14">
        <v>6.3214444299999997</v>
      </c>
      <c r="N34" s="16">
        <v>0.71396652000000005</v>
      </c>
      <c r="O34" s="14" t="s">
        <v>582</v>
      </c>
      <c r="P34" s="16" t="s">
        <v>582</v>
      </c>
      <c r="Q34" s="14">
        <v>2.5822570599999999</v>
      </c>
      <c r="R34" s="16">
        <v>0.53599205999999999</v>
      </c>
      <c r="S34" s="14">
        <v>0</v>
      </c>
      <c r="T34" s="16">
        <v>0</v>
      </c>
      <c r="U34" s="14">
        <v>4.0864045899999999</v>
      </c>
      <c r="V34" s="16">
        <v>0.34755762000000001</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(60/B36*100)</f>
        <v>0.89073634204275531</v>
      </c>
      <c r="D36" s="15">
        <v>6676</v>
      </c>
      <c r="E36" s="14">
        <v>22.62632211</v>
      </c>
      <c r="F36" s="16">
        <v>0.75902340000000001</v>
      </c>
      <c r="G36" s="14">
        <v>29.670843560000002</v>
      </c>
      <c r="H36" s="16">
        <v>0.63608123999999999</v>
      </c>
      <c r="I36" s="14">
        <v>21.536216499999998</v>
      </c>
      <c r="J36" s="16">
        <v>0.68706661000000002</v>
      </c>
      <c r="K36" s="14">
        <v>7.8579578300000001</v>
      </c>
      <c r="L36" s="16">
        <v>0.42913744999999998</v>
      </c>
      <c r="M36" s="14">
        <v>15.68191758</v>
      </c>
      <c r="N36" s="16">
        <v>0.62853077000000002</v>
      </c>
      <c r="O36" s="14" t="s">
        <v>582</v>
      </c>
      <c r="P36" s="16" t="s">
        <v>582</v>
      </c>
      <c r="Q36" s="14">
        <v>0</v>
      </c>
      <c r="R36" s="16">
        <v>0</v>
      </c>
      <c r="S36" s="14">
        <v>0</v>
      </c>
      <c r="T36" s="16">
        <v>0</v>
      </c>
      <c r="U36" s="14">
        <v>2.6267424199999998</v>
      </c>
      <c r="V36" s="16">
        <v>0.26378618999999998</v>
      </c>
    </row>
    <row r="37" spans="1:22" x14ac:dyDescent="0.25">
      <c r="A37" s="11" t="s">
        <v>507</v>
      </c>
      <c r="B37" s="13">
        <v>5458</v>
      </c>
      <c r="C37" s="14">
        <f>(111/B37*100)</f>
        <v>2.0337119824111394</v>
      </c>
      <c r="D37" s="15">
        <v>5347</v>
      </c>
      <c r="E37" s="14">
        <v>27.324589880000001</v>
      </c>
      <c r="F37" s="16">
        <v>1.1462997399999999</v>
      </c>
      <c r="G37" s="14">
        <v>39.555527490000003</v>
      </c>
      <c r="H37" s="16">
        <v>0.91006164000000001</v>
      </c>
      <c r="I37" s="14">
        <v>17.806577990000001</v>
      </c>
      <c r="J37" s="16">
        <v>0.63226073000000005</v>
      </c>
      <c r="K37" s="14">
        <v>6.9494208100000003</v>
      </c>
      <c r="L37" s="16">
        <v>0.39241426000000001</v>
      </c>
      <c r="M37" s="14">
        <v>4.3003337899999998</v>
      </c>
      <c r="N37" s="16">
        <v>0.55443412000000003</v>
      </c>
      <c r="O37" s="14" t="s">
        <v>582</v>
      </c>
      <c r="P37" s="16" t="s">
        <v>582</v>
      </c>
      <c r="Q37" s="14">
        <v>0</v>
      </c>
      <c r="R37" s="16">
        <v>0</v>
      </c>
      <c r="S37" s="14">
        <v>0</v>
      </c>
      <c r="T37" s="16">
        <v>0</v>
      </c>
      <c r="U37" s="14">
        <v>4.06355004</v>
      </c>
      <c r="V37" s="16">
        <v>0.39013101</v>
      </c>
    </row>
    <row r="38" spans="1:22" x14ac:dyDescent="0.25">
      <c r="A38" s="11" t="s">
        <v>508</v>
      </c>
      <c r="B38" s="13">
        <v>5860</v>
      </c>
      <c r="C38" s="14">
        <f>(22/B38*100)</f>
        <v>0.37542662116040953</v>
      </c>
      <c r="D38" s="15">
        <v>5838</v>
      </c>
      <c r="E38" s="14">
        <v>35.521675020000004</v>
      </c>
      <c r="F38" s="16">
        <v>1.07574342</v>
      </c>
      <c r="G38" s="14">
        <v>27.203037590000001</v>
      </c>
      <c r="H38" s="16">
        <v>0.71490359999999997</v>
      </c>
      <c r="I38" s="14">
        <v>14.15161078</v>
      </c>
      <c r="J38" s="16">
        <v>0.61018899000000004</v>
      </c>
      <c r="K38" s="14">
        <v>4.9702048200000002</v>
      </c>
      <c r="L38" s="16">
        <v>0.30839900999999997</v>
      </c>
      <c r="M38" s="14">
        <v>12.184311539999999</v>
      </c>
      <c r="N38" s="16">
        <v>0.92477872999999999</v>
      </c>
      <c r="O38" s="14" t="s">
        <v>582</v>
      </c>
      <c r="P38" s="16" t="s">
        <v>582</v>
      </c>
      <c r="Q38" s="14">
        <v>0</v>
      </c>
      <c r="R38" s="16">
        <v>0</v>
      </c>
      <c r="S38" s="14">
        <v>0</v>
      </c>
      <c r="T38" s="16">
        <v>0</v>
      </c>
      <c r="U38" s="14">
        <v>5.9691602499999998</v>
      </c>
      <c r="V38" s="16">
        <v>0.46420949</v>
      </c>
    </row>
    <row r="39" spans="1:22" x14ac:dyDescent="0.25">
      <c r="A39" s="11" t="s">
        <v>509</v>
      </c>
      <c r="B39" s="13">
        <v>5895</v>
      </c>
      <c r="C39" s="14">
        <f>(33/B39*100)</f>
        <v>0.55979643765903309</v>
      </c>
      <c r="D39" s="15">
        <v>5862</v>
      </c>
      <c r="E39" s="14">
        <v>19.715806659999998</v>
      </c>
      <c r="F39" s="16">
        <v>0.90662781000000003</v>
      </c>
      <c r="G39" s="14">
        <v>35.142903629999999</v>
      </c>
      <c r="H39" s="16">
        <v>0.74395624000000005</v>
      </c>
      <c r="I39" s="14">
        <v>22.98210194</v>
      </c>
      <c r="J39" s="16">
        <v>0.61740609000000002</v>
      </c>
      <c r="K39" s="14">
        <v>11.164934730000001</v>
      </c>
      <c r="L39" s="16">
        <v>0.55270357000000003</v>
      </c>
      <c r="M39" s="14">
        <v>8.2770183300000006</v>
      </c>
      <c r="N39" s="16">
        <v>0.6753072</v>
      </c>
      <c r="O39" s="14" t="s">
        <v>582</v>
      </c>
      <c r="P39" s="16" t="s">
        <v>582</v>
      </c>
      <c r="Q39" s="14">
        <v>0</v>
      </c>
      <c r="R39" s="16">
        <v>0</v>
      </c>
      <c r="S39" s="14">
        <v>0</v>
      </c>
      <c r="T39" s="16">
        <v>0</v>
      </c>
      <c r="U39" s="14">
        <v>2.71723472</v>
      </c>
      <c r="V39" s="16">
        <v>0.40350169000000002</v>
      </c>
    </row>
    <row r="40" spans="1:22" x14ac:dyDescent="0.25">
      <c r="A40" s="11" t="s">
        <v>510</v>
      </c>
      <c r="B40" s="13">
        <v>14157</v>
      </c>
      <c r="C40" s="14">
        <f>(387/B40*100)</f>
        <v>2.7336300063572789</v>
      </c>
      <c r="D40" s="15">
        <v>13770</v>
      </c>
      <c r="E40" s="14">
        <v>12.10122382</v>
      </c>
      <c r="F40" s="16">
        <v>0.53434857999999996</v>
      </c>
      <c r="G40" s="14">
        <v>38.442730679999997</v>
      </c>
      <c r="H40" s="16">
        <v>0.83533460000000004</v>
      </c>
      <c r="I40" s="14">
        <v>31.45989775</v>
      </c>
      <c r="J40" s="16">
        <v>0.76011757999999996</v>
      </c>
      <c r="K40" s="14">
        <v>10.440607229999999</v>
      </c>
      <c r="L40" s="16">
        <v>0.52433088000000005</v>
      </c>
      <c r="M40" s="14">
        <v>4.72502697</v>
      </c>
      <c r="N40" s="16">
        <v>0.42166836000000002</v>
      </c>
      <c r="O40" s="14" t="s">
        <v>582</v>
      </c>
      <c r="P40" s="16" t="s">
        <v>582</v>
      </c>
      <c r="Q40" s="14">
        <v>0</v>
      </c>
      <c r="R40" s="16">
        <v>0</v>
      </c>
      <c r="S40" s="14">
        <v>0</v>
      </c>
      <c r="T40" s="16">
        <v>0</v>
      </c>
      <c r="U40" s="14">
        <v>2.83051355</v>
      </c>
      <c r="V40" s="16">
        <v>0.28821882999999998</v>
      </c>
    </row>
    <row r="41" spans="1:22" x14ac:dyDescent="0.25">
      <c r="A41" s="11" t="s">
        <v>511</v>
      </c>
      <c r="B41" s="13">
        <v>5712</v>
      </c>
      <c r="C41" s="14">
        <f>(52/B41*100)</f>
        <v>0.9103641456582634</v>
      </c>
      <c r="D41" s="15">
        <v>5660</v>
      </c>
      <c r="E41" s="14">
        <v>22.084915899999999</v>
      </c>
      <c r="F41" s="16">
        <v>0.93750096000000005</v>
      </c>
      <c r="G41" s="14">
        <v>30.885209069999998</v>
      </c>
      <c r="H41" s="16">
        <v>0.76153760000000004</v>
      </c>
      <c r="I41" s="14">
        <v>23.938838449999999</v>
      </c>
      <c r="J41" s="16">
        <v>0.71807454999999998</v>
      </c>
      <c r="K41" s="14">
        <v>12.69997117</v>
      </c>
      <c r="L41" s="16">
        <v>0.61752240999999997</v>
      </c>
      <c r="M41" s="14">
        <v>8.0694914200000003</v>
      </c>
      <c r="N41" s="16">
        <v>0.77124532999999995</v>
      </c>
      <c r="O41" s="14" t="s">
        <v>582</v>
      </c>
      <c r="P41" s="16" t="s">
        <v>582</v>
      </c>
      <c r="Q41" s="14">
        <v>0.67850078999999996</v>
      </c>
      <c r="R41" s="16">
        <v>0.18086922</v>
      </c>
      <c r="S41" s="14">
        <v>0</v>
      </c>
      <c r="T41" s="16">
        <v>0</v>
      </c>
      <c r="U41" s="14">
        <v>1.6430731999999999</v>
      </c>
      <c r="V41" s="16">
        <v>0.16762737</v>
      </c>
    </row>
    <row r="42" spans="1:22" x14ac:dyDescent="0.25">
      <c r="A42" s="11" t="s">
        <v>512</v>
      </c>
      <c r="B42" s="13">
        <f>IF(COUNT(B7:B41) &gt; 0, AVERAGE(B7:B41), "\u2014")</f>
        <v>7103.4285714285716</v>
      </c>
      <c r="C42" s="14">
        <f>IF(COUNT(C7:C41) &gt; 0, AVERAGE(C7:C41), "—")</f>
        <v>2.4563028188962366</v>
      </c>
      <c r="D42" s="15">
        <f>IF(COUNT(D7:D41) &gt; 0, AVERAGE(D7:D41), "—")</f>
        <v>6915.4</v>
      </c>
      <c r="E42" s="14">
        <f>IF(COUNT(E7:E41) &gt; 0, AVERAGE(E7:E41), "—")</f>
        <v>27.214494389142853</v>
      </c>
      <c r="F42" s="16">
        <f>IF(COUNT(F7:F41) &gt; 0, SQRT(SUMSQ(F7:F41)/(COUNT(F7:F41)*COUNT(F7:F41)) ), "—")</f>
        <v>0.14087622583699766</v>
      </c>
      <c r="G42" s="14">
        <f>IF(COUNT(G7:G41) &gt; 0, AVERAGE(G7:G41), "—")</f>
        <v>32.871370096</v>
      </c>
      <c r="H42" s="16">
        <f>IF(COUNT(H7:H41) &gt; 0, SQRT(SUMSQ(H7:H41)/(COUNT(H7:H41)*COUNT(H7:H41)) ), "—")</f>
        <v>0.12109933084614001</v>
      </c>
      <c r="I42" s="14">
        <f>IF(COUNT(I7:I41) &gt; 0, AVERAGE(I7:I41), "—")</f>
        <v>18.785532527428575</v>
      </c>
      <c r="J42" s="16">
        <f>IF(COUNT(J7:J41) &gt; 0, SQRT(SUMSQ(J7:J41)/(COUNT(J7:J41)*COUNT(J7:J41)) ), "—")</f>
        <v>0.1029219507436565</v>
      </c>
      <c r="K42" s="14">
        <f>IF(COUNT(K7:K41) &gt; 0, AVERAGE(K7:K41), "—")</f>
        <v>6.4251904339999992</v>
      </c>
      <c r="L42" s="16">
        <f>IF(COUNT(L7:L41) &gt; 0, SQRT(SUMSQ(L7:L41)/(COUNT(L7:L41)*COUNT(L7:L41)) ), "—")</f>
        <v>6.3829565933648899E-2</v>
      </c>
      <c r="M42" s="14">
        <f>IF(COUNT(M7:M41) &gt; 0, AVERAGE(M7:M41), "—")</f>
        <v>7.9879892245714297</v>
      </c>
      <c r="N42" s="16">
        <f>IF(COUNT(N7:N41) &gt; 0, SQRT(SUMSQ(N7:N41)/(COUNT(N7:N41)*COUNT(N7:N41)) ), "—")</f>
        <v>0.11280040088747358</v>
      </c>
      <c r="O42" s="14" t="str">
        <f>IF(COUNT(O7:O41) &gt; 0, AVERAGE(O7:O41), "—")</f>
        <v>—</v>
      </c>
      <c r="P42" s="16" t="str">
        <f>IF(COUNT(P7:P41) &gt; 0, SQRT(SUMSQ(P7:P41)/(COUNT(P7:P41)*COUNT(P7:P41)) ), "—")</f>
        <v>—</v>
      </c>
      <c r="Q42" s="14">
        <f>IF(COUNT(Q7:Q41) &gt; 0, AVERAGE(Q7:Q41), "—")</f>
        <v>0.87164925714285713</v>
      </c>
      <c r="R42" s="16">
        <f>IF(COUNT(R7:R41) &gt; 0, SQRT(SUMSQ(R7:R41)/(COUNT(R7:R41)*COUNT(R7:R41)) ), "—")</f>
        <v>5.285003120405829E-2</v>
      </c>
      <c r="S42" s="14">
        <f>IF(COUNT(S7:S41) &gt; 0, AVERAGE(S7:S41), "—")</f>
        <v>2.8571428571428572</v>
      </c>
      <c r="T42" s="16">
        <f>IF(COUNT(T7:T41) &gt; 0, SQRT(SUMSQ(T7:T41)/(COUNT(T7:T41)*COUNT(T7:T41)) ), "—")</f>
        <v>0</v>
      </c>
      <c r="U42" s="14">
        <f>IF(COUNT(U7:U41) &gt; 0, AVERAGE(U7:U41), "—")</f>
        <v>2.9866312142857141</v>
      </c>
      <c r="V42" s="16">
        <f>IF(COUNT(V7:V41) &gt; 0, SQRT(SUMSQ(V7:V41)/(COUNT(V7:V41)*COUNT(V7:V41)) ), "—")</f>
        <v>5.3761740785036621E-2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25.308504030000002</v>
      </c>
      <c r="F45" s="16">
        <v>0.61389265000000004</v>
      </c>
      <c r="G45" s="14">
        <v>32.517626540000002</v>
      </c>
      <c r="H45" s="16">
        <v>0.81315999000000005</v>
      </c>
      <c r="I45" s="14">
        <v>24.947801179999999</v>
      </c>
      <c r="J45" s="16">
        <v>0.81224620999999997</v>
      </c>
      <c r="K45" s="14">
        <v>12.034725979999999</v>
      </c>
      <c r="L45" s="16">
        <v>0.56204606000000001</v>
      </c>
      <c r="M45" s="14">
        <v>0</v>
      </c>
      <c r="N45" s="16">
        <v>0</v>
      </c>
      <c r="O45" s="14" t="s">
        <v>582</v>
      </c>
      <c r="P45" s="16" t="s">
        <v>582</v>
      </c>
      <c r="Q45" s="14">
        <v>1.320497E-2</v>
      </c>
      <c r="R45" s="16">
        <v>1.393171E-2</v>
      </c>
      <c r="S45" s="14">
        <v>0.29172124999999999</v>
      </c>
      <c r="T45" s="16">
        <v>8.1136050000000001E-2</v>
      </c>
      <c r="U45" s="14">
        <v>4.8864160400000003</v>
      </c>
      <c r="V45" s="16">
        <v>0.34909174999999998</v>
      </c>
    </row>
    <row r="46" spans="1:22" x14ac:dyDescent="0.25">
      <c r="A46" s="11" t="s">
        <v>516</v>
      </c>
      <c r="B46" s="13">
        <v>23141</v>
      </c>
      <c r="C46" s="14">
        <f>(2033/B46*100)</f>
        <v>8.7852728922691323</v>
      </c>
      <c r="D46" s="15">
        <v>21108</v>
      </c>
      <c r="E46" s="14">
        <v>16.477537590000001</v>
      </c>
      <c r="F46" s="16">
        <v>0.52910884999999996</v>
      </c>
      <c r="G46" s="14">
        <v>27.838278979999998</v>
      </c>
      <c r="H46" s="16">
        <v>0.50430633000000002</v>
      </c>
      <c r="I46" s="14">
        <v>15.771686069999999</v>
      </c>
      <c r="J46" s="16">
        <v>0.42598150000000001</v>
      </c>
      <c r="K46" s="14">
        <v>7.07781444</v>
      </c>
      <c r="L46" s="16">
        <v>0.22660448999999999</v>
      </c>
      <c r="M46" s="14">
        <v>19.931067599999999</v>
      </c>
      <c r="N46" s="16">
        <v>0.72932163000000005</v>
      </c>
      <c r="O46" s="14" t="s">
        <v>582</v>
      </c>
      <c r="P46" s="16" t="s">
        <v>582</v>
      </c>
      <c r="Q46" s="14">
        <v>0</v>
      </c>
      <c r="R46" s="16">
        <v>0</v>
      </c>
      <c r="S46" s="14">
        <v>0</v>
      </c>
      <c r="T46" s="16">
        <v>0</v>
      </c>
      <c r="U46" s="14">
        <v>12.903615329999999</v>
      </c>
      <c r="V46" s="16">
        <v>0.42044450999999999</v>
      </c>
    </row>
    <row r="47" spans="1:22" x14ac:dyDescent="0.25">
      <c r="A47" s="11" t="s">
        <v>517</v>
      </c>
      <c r="B47" s="13">
        <v>5928</v>
      </c>
      <c r="C47" s="14">
        <f>(299/B47*100)</f>
        <v>5.0438596491228065</v>
      </c>
      <c r="D47" s="15">
        <v>5629</v>
      </c>
      <c r="E47" s="14">
        <v>23.097009249999999</v>
      </c>
      <c r="F47" s="16">
        <v>0.82607226</v>
      </c>
      <c r="G47" s="14">
        <v>27.31473072</v>
      </c>
      <c r="H47" s="16">
        <v>0.67906405999999997</v>
      </c>
      <c r="I47" s="14">
        <v>22.751148019999999</v>
      </c>
      <c r="J47" s="16">
        <v>0.73970047000000005</v>
      </c>
      <c r="K47" s="14">
        <v>11.386643680000001</v>
      </c>
      <c r="L47" s="16">
        <v>0.44872102000000003</v>
      </c>
      <c r="M47" s="14">
        <v>8.1962630399999998</v>
      </c>
      <c r="N47" s="16">
        <v>0.67600791000000005</v>
      </c>
      <c r="O47" s="14" t="s">
        <v>582</v>
      </c>
      <c r="P47" s="16" t="s">
        <v>582</v>
      </c>
      <c r="Q47" s="14">
        <v>0</v>
      </c>
      <c r="R47" s="16">
        <v>0</v>
      </c>
      <c r="S47" s="14">
        <v>0</v>
      </c>
      <c r="T47" s="16">
        <v>0</v>
      </c>
      <c r="U47" s="14">
        <v>7.2542052999999997</v>
      </c>
      <c r="V47" s="16">
        <v>0.46088217999999997</v>
      </c>
    </row>
    <row r="48" spans="1:22" x14ac:dyDescent="0.25">
      <c r="A48" s="11" t="s">
        <v>518</v>
      </c>
      <c r="B48" s="13">
        <v>9841</v>
      </c>
      <c r="C48" s="14">
        <f>(8/B48*100)</f>
        <v>8.1292551569962401E-2</v>
      </c>
      <c r="D48" s="15">
        <v>9833</v>
      </c>
      <c r="E48" s="14">
        <v>12.51153656</v>
      </c>
      <c r="F48" s="16">
        <v>0.75361646000000004</v>
      </c>
      <c r="G48" s="14">
        <v>43.195269690000003</v>
      </c>
      <c r="H48" s="16">
        <v>0.81239885999999994</v>
      </c>
      <c r="I48" s="14">
        <v>26.4282343</v>
      </c>
      <c r="J48" s="16">
        <v>0.70483766000000003</v>
      </c>
      <c r="K48" s="14">
        <v>10.716752290000001</v>
      </c>
      <c r="L48" s="16">
        <v>0.45073205999999999</v>
      </c>
      <c r="M48" s="14">
        <v>6.4106562299999998</v>
      </c>
      <c r="N48" s="16">
        <v>0.70624670000000001</v>
      </c>
      <c r="O48" s="14" t="s">
        <v>582</v>
      </c>
      <c r="P48" s="16" t="s">
        <v>582</v>
      </c>
      <c r="Q48" s="14">
        <v>0</v>
      </c>
      <c r="R48" s="16">
        <v>0</v>
      </c>
      <c r="S48" s="14">
        <v>0</v>
      </c>
      <c r="T48" s="16">
        <v>0</v>
      </c>
      <c r="U48" s="14">
        <v>0.73755093000000005</v>
      </c>
      <c r="V48" s="16">
        <v>0.10429463999999999</v>
      </c>
    </row>
    <row r="49" spans="1:22" x14ac:dyDescent="0.25">
      <c r="A49" s="11" t="s">
        <v>519</v>
      </c>
      <c r="B49" s="13">
        <v>6349</v>
      </c>
      <c r="C49" s="14">
        <f>(56/B49*100)</f>
        <v>0.88202866593164275</v>
      </c>
      <c r="D49" s="15">
        <v>6293</v>
      </c>
      <c r="E49" s="14">
        <v>26.421651000000001</v>
      </c>
      <c r="F49" s="16">
        <v>0.81075427</v>
      </c>
      <c r="G49" s="14">
        <v>39.873216020000001</v>
      </c>
      <c r="H49" s="16">
        <v>0.66279938000000005</v>
      </c>
      <c r="I49" s="14">
        <v>19.626951680000001</v>
      </c>
      <c r="J49" s="16">
        <v>0.72353840000000003</v>
      </c>
      <c r="K49" s="14">
        <v>9.6606369099999991</v>
      </c>
      <c r="L49" s="16">
        <v>0.50072112999999996</v>
      </c>
      <c r="M49" s="14">
        <v>0</v>
      </c>
      <c r="N49" s="16">
        <v>0</v>
      </c>
      <c r="O49" s="14" t="s">
        <v>582</v>
      </c>
      <c r="P49" s="16" t="s">
        <v>582</v>
      </c>
      <c r="Q49" s="14">
        <v>0</v>
      </c>
      <c r="R49" s="16">
        <v>0</v>
      </c>
      <c r="S49" s="14">
        <v>3.0110000000000001E-2</v>
      </c>
      <c r="T49" s="16">
        <v>2.2542309999999999E-2</v>
      </c>
      <c r="U49" s="14">
        <v>4.3874343800000002</v>
      </c>
      <c r="V49" s="16">
        <v>0.45160784999999998</v>
      </c>
    </row>
    <row r="50" spans="1:22" x14ac:dyDescent="0.25">
      <c r="A50" s="11" t="s">
        <v>520</v>
      </c>
      <c r="B50" s="13">
        <v>11795</v>
      </c>
      <c r="C50" s="14">
        <f>(311/B50*100)</f>
        <v>2.6367104705383637</v>
      </c>
      <c r="D50" s="15">
        <v>11484</v>
      </c>
      <c r="E50" s="14">
        <v>15.270776</v>
      </c>
      <c r="F50" s="16">
        <v>0.50132562999999997</v>
      </c>
      <c r="G50" s="14">
        <v>39.181641499999998</v>
      </c>
      <c r="H50" s="16">
        <v>0.65376529000000005</v>
      </c>
      <c r="I50" s="14">
        <v>26.873566029999999</v>
      </c>
      <c r="J50" s="16">
        <v>0.61452642999999996</v>
      </c>
      <c r="K50" s="14">
        <v>12.066724539999999</v>
      </c>
      <c r="L50" s="16">
        <v>0.47908309999999998</v>
      </c>
      <c r="M50" s="14">
        <v>3.58495381</v>
      </c>
      <c r="N50" s="16">
        <v>0.30068138999999999</v>
      </c>
      <c r="O50" s="14" t="s">
        <v>582</v>
      </c>
      <c r="P50" s="16" t="s">
        <v>582</v>
      </c>
      <c r="Q50" s="14">
        <v>0</v>
      </c>
      <c r="R50" s="16">
        <v>0</v>
      </c>
      <c r="S50" s="14">
        <v>0</v>
      </c>
      <c r="T50" s="16">
        <v>0</v>
      </c>
      <c r="U50" s="14">
        <v>3.0223381300000001</v>
      </c>
      <c r="V50" s="16">
        <v>0.26952319000000002</v>
      </c>
    </row>
    <row r="51" spans="1:22" x14ac:dyDescent="0.25">
      <c r="A51" s="11" t="s">
        <v>521</v>
      </c>
      <c r="B51" s="13">
        <v>6866</v>
      </c>
      <c r="C51" s="14">
        <f>(109/B51*100)</f>
        <v>1.5875327701718611</v>
      </c>
      <c r="D51" s="15">
        <v>6757</v>
      </c>
      <c r="E51" s="14">
        <v>27.7960426</v>
      </c>
      <c r="F51" s="16">
        <v>0.80584955999999996</v>
      </c>
      <c r="G51" s="14">
        <v>26.707186929999999</v>
      </c>
      <c r="H51" s="16">
        <v>0.72403605999999998</v>
      </c>
      <c r="I51" s="14">
        <v>15.31087028</v>
      </c>
      <c r="J51" s="16">
        <v>0.50828432000000001</v>
      </c>
      <c r="K51" s="14">
        <v>8.8205303399999995</v>
      </c>
      <c r="L51" s="16">
        <v>0.37863888000000001</v>
      </c>
      <c r="M51" s="14">
        <v>5.7750579200000001</v>
      </c>
      <c r="N51" s="16">
        <v>0.53317082000000005</v>
      </c>
      <c r="O51" s="14" t="s">
        <v>582</v>
      </c>
      <c r="P51" s="16" t="s">
        <v>582</v>
      </c>
      <c r="Q51" s="14">
        <v>10.56861176</v>
      </c>
      <c r="R51" s="16">
        <v>0.61171737999999998</v>
      </c>
      <c r="S51" s="14">
        <v>0</v>
      </c>
      <c r="T51" s="16">
        <v>0</v>
      </c>
      <c r="U51" s="14">
        <v>5.0217001699999999</v>
      </c>
      <c r="V51" s="16">
        <v>0.36133910000000002</v>
      </c>
    </row>
    <row r="52" spans="1:22" x14ac:dyDescent="0.25">
      <c r="A52" s="11" t="s">
        <v>522</v>
      </c>
      <c r="B52" s="13">
        <v>5809</v>
      </c>
      <c r="C52" s="14">
        <f>(99/B52*100)</f>
        <v>1.7042520227233602</v>
      </c>
      <c r="D52" s="15">
        <v>5710</v>
      </c>
      <c r="E52" s="14">
        <v>19.968488499999999</v>
      </c>
      <c r="F52" s="16">
        <v>0.66466309999999995</v>
      </c>
      <c r="G52" s="14">
        <v>39.130468999999998</v>
      </c>
      <c r="H52" s="16">
        <v>0.65872366999999998</v>
      </c>
      <c r="I52" s="14">
        <v>21.368156389999999</v>
      </c>
      <c r="J52" s="16">
        <v>0.61602984999999999</v>
      </c>
      <c r="K52" s="14">
        <v>6.2682170700000004</v>
      </c>
      <c r="L52" s="16">
        <v>0.34714682000000002</v>
      </c>
      <c r="M52" s="14">
        <v>9.9252190200000001</v>
      </c>
      <c r="N52" s="16">
        <v>0.63483140000000005</v>
      </c>
      <c r="O52" s="14" t="s">
        <v>582</v>
      </c>
      <c r="P52" s="16" t="s">
        <v>582</v>
      </c>
      <c r="Q52" s="14">
        <v>0</v>
      </c>
      <c r="R52" s="16">
        <v>0</v>
      </c>
      <c r="S52" s="14">
        <v>0</v>
      </c>
      <c r="T52" s="16">
        <v>0</v>
      </c>
      <c r="U52" s="14">
        <v>3.3394500200000001</v>
      </c>
      <c r="V52" s="16">
        <v>0.26263439</v>
      </c>
    </row>
    <row r="53" spans="1:22" x14ac:dyDescent="0.25">
      <c r="A53" s="11" t="s">
        <v>523</v>
      </c>
      <c r="B53" s="13">
        <v>5571</v>
      </c>
      <c r="C53" s="14">
        <f>(104/B53*100)</f>
        <v>1.8668102674564708</v>
      </c>
      <c r="D53" s="15">
        <v>5467</v>
      </c>
      <c r="E53" s="14">
        <v>20.936362419999998</v>
      </c>
      <c r="F53" s="16">
        <v>0.54385169</v>
      </c>
      <c r="G53" s="14">
        <v>33.979472389999998</v>
      </c>
      <c r="H53" s="16">
        <v>0.67844497999999998</v>
      </c>
      <c r="I53" s="14">
        <v>24.733588050000002</v>
      </c>
      <c r="J53" s="16">
        <v>0.60313793999999998</v>
      </c>
      <c r="K53" s="14">
        <v>8.5235823499999999</v>
      </c>
      <c r="L53" s="16">
        <v>0.39787019000000001</v>
      </c>
      <c r="M53" s="14">
        <v>7.8629977799999997</v>
      </c>
      <c r="N53" s="16">
        <v>0.39356650999999998</v>
      </c>
      <c r="O53" s="14" t="s">
        <v>582</v>
      </c>
      <c r="P53" s="16" t="s">
        <v>582</v>
      </c>
      <c r="Q53" s="14">
        <v>0</v>
      </c>
      <c r="R53" s="16">
        <v>0</v>
      </c>
      <c r="S53" s="14">
        <v>0</v>
      </c>
      <c r="T53" s="16">
        <v>0</v>
      </c>
      <c r="U53" s="14">
        <v>3.9639970099999999</v>
      </c>
      <c r="V53" s="16">
        <v>0.29420874000000002</v>
      </c>
    </row>
    <row r="54" spans="1:22" x14ac:dyDescent="0.25">
      <c r="A54" s="11" t="s">
        <v>524</v>
      </c>
      <c r="B54" s="13">
        <v>4740</v>
      </c>
      <c r="C54" s="14">
        <f>(378/B54*100)</f>
        <v>7.9746835443037973</v>
      </c>
      <c r="D54" s="15">
        <v>4362</v>
      </c>
      <c r="E54" s="14">
        <v>12.214040969999999</v>
      </c>
      <c r="F54" s="16">
        <v>0.52610745999999997</v>
      </c>
      <c r="G54" s="14">
        <v>29.981791380000001</v>
      </c>
      <c r="H54" s="16">
        <v>0.88333660999999997</v>
      </c>
      <c r="I54" s="14">
        <v>27.719771890000001</v>
      </c>
      <c r="J54" s="16">
        <v>0.80325901</v>
      </c>
      <c r="K54" s="14">
        <v>15.42080067</v>
      </c>
      <c r="L54" s="16">
        <v>0.74955382000000004</v>
      </c>
      <c r="M54" s="14">
        <v>6.7046175899999998</v>
      </c>
      <c r="N54" s="16">
        <v>0.70595353000000005</v>
      </c>
      <c r="O54" s="14" t="s">
        <v>582</v>
      </c>
      <c r="P54" s="16" t="s">
        <v>582</v>
      </c>
      <c r="Q54" s="14">
        <v>0</v>
      </c>
      <c r="R54" s="16">
        <v>0</v>
      </c>
      <c r="S54" s="14">
        <v>0</v>
      </c>
      <c r="T54" s="16">
        <v>0</v>
      </c>
      <c r="U54" s="14">
        <v>7.9589774899999997</v>
      </c>
      <c r="V54" s="16">
        <v>0.66884659000000002</v>
      </c>
    </row>
    <row r="55" spans="1:22" x14ac:dyDescent="0.25">
      <c r="A55" s="11" t="s">
        <v>525</v>
      </c>
      <c r="B55" s="13">
        <v>5316</v>
      </c>
      <c r="C55" s="14">
        <f>(22/B55*100)</f>
        <v>0.41384499623777277</v>
      </c>
      <c r="D55" s="15">
        <v>5294</v>
      </c>
      <c r="E55" s="14">
        <v>10.59328899</v>
      </c>
      <c r="F55" s="16">
        <v>0.55066338000000004</v>
      </c>
      <c r="G55" s="14">
        <v>37.294814170000002</v>
      </c>
      <c r="H55" s="16">
        <v>0.79440326999999999</v>
      </c>
      <c r="I55" s="14">
        <v>31.905773570000001</v>
      </c>
      <c r="J55" s="16">
        <v>0.75783889000000004</v>
      </c>
      <c r="K55" s="14">
        <v>17.124232060000001</v>
      </c>
      <c r="L55" s="16">
        <v>0.62695232999999995</v>
      </c>
      <c r="M55" s="14">
        <v>0</v>
      </c>
      <c r="N55" s="16">
        <v>0</v>
      </c>
      <c r="O55" s="14" t="s">
        <v>582</v>
      </c>
      <c r="P55" s="16" t="s">
        <v>582</v>
      </c>
      <c r="Q55" s="14">
        <v>0</v>
      </c>
      <c r="R55" s="16">
        <v>0</v>
      </c>
      <c r="S55" s="14">
        <v>0.38088409000000001</v>
      </c>
      <c r="T55" s="16">
        <v>0.10112596</v>
      </c>
      <c r="U55" s="14">
        <v>2.7010071299999998</v>
      </c>
      <c r="V55" s="16">
        <v>0.28698459999999998</v>
      </c>
    </row>
    <row r="56" spans="1:22" x14ac:dyDescent="0.25">
      <c r="A56" s="11" t="s">
        <v>526</v>
      </c>
      <c r="B56" s="13">
        <v>5359</v>
      </c>
      <c r="C56" s="14">
        <f>(77/B56*100)</f>
        <v>1.4368352304534429</v>
      </c>
      <c r="D56" s="15">
        <v>5282</v>
      </c>
      <c r="E56" s="14">
        <v>13.422101939999999</v>
      </c>
      <c r="F56" s="16">
        <v>0.65058777000000001</v>
      </c>
      <c r="G56" s="14">
        <v>33.581632710000001</v>
      </c>
      <c r="H56" s="16">
        <v>0.73516526000000004</v>
      </c>
      <c r="I56" s="14">
        <v>19.555467820000001</v>
      </c>
      <c r="J56" s="16">
        <v>0.67747924999999998</v>
      </c>
      <c r="K56" s="14">
        <v>4.4015496499999998</v>
      </c>
      <c r="L56" s="16">
        <v>0.35572709000000002</v>
      </c>
      <c r="M56" s="14">
        <v>27.760170609999999</v>
      </c>
      <c r="N56" s="16">
        <v>0.78547328999999999</v>
      </c>
      <c r="O56" s="14" t="s">
        <v>582</v>
      </c>
      <c r="P56" s="16" t="s">
        <v>582</v>
      </c>
      <c r="Q56" s="14">
        <v>0</v>
      </c>
      <c r="R56" s="16">
        <v>0</v>
      </c>
      <c r="S56" s="14">
        <v>0</v>
      </c>
      <c r="T56" s="16">
        <v>0</v>
      </c>
      <c r="U56" s="14">
        <v>1.2790772699999999</v>
      </c>
      <c r="V56" s="16">
        <v>0.18528544</v>
      </c>
    </row>
    <row r="57" spans="1:22" x14ac:dyDescent="0.25">
      <c r="A57" s="11" t="s">
        <v>527</v>
      </c>
      <c r="B57" s="13">
        <v>6513</v>
      </c>
      <c r="C57" s="14">
        <f>(0/B57*100)</f>
        <v>0</v>
      </c>
      <c r="D57" s="15">
        <v>6513</v>
      </c>
      <c r="E57" s="14">
        <v>20.386824910000001</v>
      </c>
      <c r="F57" s="16">
        <v>0.73038853000000004</v>
      </c>
      <c r="G57" s="14">
        <v>44.874039400000001</v>
      </c>
      <c r="H57" s="16">
        <v>0.73933968000000005</v>
      </c>
      <c r="I57" s="14">
        <v>19.308585560000001</v>
      </c>
      <c r="J57" s="16">
        <v>0.745896</v>
      </c>
      <c r="K57" s="14">
        <v>11.780780269999999</v>
      </c>
      <c r="L57" s="16">
        <v>0.49887292999999999</v>
      </c>
      <c r="M57" s="14">
        <v>0</v>
      </c>
      <c r="N57" s="16">
        <v>0</v>
      </c>
      <c r="O57" s="14" t="s">
        <v>582</v>
      </c>
      <c r="P57" s="16" t="s">
        <v>582</v>
      </c>
      <c r="Q57" s="14">
        <v>0</v>
      </c>
      <c r="R57" s="16">
        <v>0</v>
      </c>
      <c r="S57" s="14">
        <v>9.1325089999999998E-2</v>
      </c>
      <c r="T57" s="16">
        <v>5.2784360000000002E-2</v>
      </c>
      <c r="U57" s="14">
        <v>3.55844476</v>
      </c>
      <c r="V57" s="16">
        <v>0.55630858999999999</v>
      </c>
    </row>
    <row r="58" spans="1:22" x14ac:dyDescent="0.25">
      <c r="A58" s="11" t="s">
        <v>528</v>
      </c>
      <c r="B58" s="13">
        <v>7267</v>
      </c>
      <c r="C58" s="14">
        <f>(10/B58*100)</f>
        <v>0.13760836658868861</v>
      </c>
      <c r="D58" s="15">
        <v>7257</v>
      </c>
      <c r="E58" s="14">
        <v>19.422152409999999</v>
      </c>
      <c r="F58" s="16">
        <v>0.55872973000000004</v>
      </c>
      <c r="G58" s="14">
        <v>33.970319140000001</v>
      </c>
      <c r="H58" s="16">
        <v>0.72867360000000003</v>
      </c>
      <c r="I58" s="14">
        <v>25.388334329999999</v>
      </c>
      <c r="J58" s="16">
        <v>0.60539089000000001</v>
      </c>
      <c r="K58" s="14">
        <v>16.109987790000002</v>
      </c>
      <c r="L58" s="16">
        <v>0.57614036999999996</v>
      </c>
      <c r="M58" s="14">
        <v>0</v>
      </c>
      <c r="N58" s="16">
        <v>0</v>
      </c>
      <c r="O58" s="14" t="s">
        <v>582</v>
      </c>
      <c r="P58" s="16" t="s">
        <v>582</v>
      </c>
      <c r="Q58" s="14">
        <v>6.1427799999999996E-3</v>
      </c>
      <c r="R58" s="16">
        <v>6.1311600000000001E-3</v>
      </c>
      <c r="S58" s="14">
        <v>0.91956501999999996</v>
      </c>
      <c r="T58" s="16">
        <v>0.13446994000000001</v>
      </c>
      <c r="U58" s="14">
        <v>4.1834985299999996</v>
      </c>
      <c r="V58" s="16">
        <v>0.53837831000000003</v>
      </c>
    </row>
    <row r="59" spans="1:22" x14ac:dyDescent="0.25">
      <c r="A59" s="11" t="s">
        <v>529</v>
      </c>
      <c r="B59" s="13">
        <v>4826</v>
      </c>
      <c r="C59" s="14">
        <f>(26/B59*100)</f>
        <v>0.53874844591794446</v>
      </c>
      <c r="D59" s="15">
        <v>4800</v>
      </c>
      <c r="E59" s="14">
        <v>19.923403789999998</v>
      </c>
      <c r="F59" s="16">
        <v>0.75116561999999998</v>
      </c>
      <c r="G59" s="14">
        <v>36.330563570000002</v>
      </c>
      <c r="H59" s="16">
        <v>0.87923636999999999</v>
      </c>
      <c r="I59" s="14">
        <v>27.14355875</v>
      </c>
      <c r="J59" s="16">
        <v>0.82335369000000003</v>
      </c>
      <c r="K59" s="14">
        <v>12.91823415</v>
      </c>
      <c r="L59" s="16">
        <v>0.57710380999999999</v>
      </c>
      <c r="M59" s="14">
        <v>0</v>
      </c>
      <c r="N59" s="16">
        <v>0</v>
      </c>
      <c r="O59" s="14" t="s">
        <v>582</v>
      </c>
      <c r="P59" s="16" t="s">
        <v>582</v>
      </c>
      <c r="Q59" s="14">
        <v>0</v>
      </c>
      <c r="R59" s="16">
        <v>0</v>
      </c>
      <c r="S59" s="14">
        <v>0.49223971999999999</v>
      </c>
      <c r="T59" s="16">
        <v>0.12170973</v>
      </c>
      <c r="U59" s="14">
        <v>3.19200002</v>
      </c>
      <c r="V59" s="16">
        <v>0.29250140000000002</v>
      </c>
    </row>
    <row r="60" spans="1:22" x14ac:dyDescent="0.25">
      <c r="A60" s="11" t="s">
        <v>530</v>
      </c>
      <c r="B60" s="13">
        <v>4546</v>
      </c>
      <c r="C60" s="14">
        <f>(15/B60*100)</f>
        <v>0.32996040475142985</v>
      </c>
      <c r="D60" s="15">
        <v>4531</v>
      </c>
      <c r="E60" s="14">
        <v>16.449926260000002</v>
      </c>
      <c r="F60" s="16">
        <v>0.78313938999999999</v>
      </c>
      <c r="G60" s="14">
        <v>31.553060640000002</v>
      </c>
      <c r="H60" s="16">
        <v>0.92716947999999999</v>
      </c>
      <c r="I60" s="14">
        <v>28.93844837</v>
      </c>
      <c r="J60" s="16">
        <v>0.97296225000000003</v>
      </c>
      <c r="K60" s="14">
        <v>18.79926455</v>
      </c>
      <c r="L60" s="16">
        <v>0.96639693000000004</v>
      </c>
      <c r="M60" s="14">
        <v>0</v>
      </c>
      <c r="N60" s="16">
        <v>0</v>
      </c>
      <c r="O60" s="14" t="s">
        <v>582</v>
      </c>
      <c r="P60" s="16" t="s">
        <v>582</v>
      </c>
      <c r="Q60" s="14">
        <v>0</v>
      </c>
      <c r="R60" s="16">
        <v>0</v>
      </c>
      <c r="S60" s="14">
        <v>0.63161405000000004</v>
      </c>
      <c r="T60" s="16">
        <v>0.13304959</v>
      </c>
      <c r="U60" s="14">
        <v>3.62768611</v>
      </c>
      <c r="V60" s="16">
        <v>0.46090297000000002</v>
      </c>
    </row>
    <row r="61" spans="1:22" x14ac:dyDescent="0.25">
      <c r="A61" s="11" t="s">
        <v>531</v>
      </c>
      <c r="B61" s="13">
        <v>6525</v>
      </c>
      <c r="C61" s="14">
        <f>(164/B61*100)</f>
        <v>2.5134099616858236</v>
      </c>
      <c r="D61" s="15">
        <v>6361</v>
      </c>
      <c r="E61" s="14">
        <v>23.92782154</v>
      </c>
      <c r="F61" s="16">
        <v>0.80508296999999995</v>
      </c>
      <c r="G61" s="14">
        <v>33.469441840000002</v>
      </c>
      <c r="H61" s="16">
        <v>0.68899485999999999</v>
      </c>
      <c r="I61" s="14">
        <v>24.3069861</v>
      </c>
      <c r="J61" s="16">
        <v>0.71686866999999999</v>
      </c>
      <c r="K61" s="14">
        <v>11.074932159999999</v>
      </c>
      <c r="L61" s="16">
        <v>0.46132551999999999</v>
      </c>
      <c r="M61" s="14">
        <v>4.8580660900000003</v>
      </c>
      <c r="N61" s="16">
        <v>0.40898512999999997</v>
      </c>
      <c r="O61" s="14" t="s">
        <v>582</v>
      </c>
      <c r="P61" s="16" t="s">
        <v>582</v>
      </c>
      <c r="Q61" s="14">
        <v>0</v>
      </c>
      <c r="R61" s="16">
        <v>0</v>
      </c>
      <c r="S61" s="14">
        <v>0</v>
      </c>
      <c r="T61" s="16">
        <v>0</v>
      </c>
      <c r="U61" s="14">
        <v>2.3627522600000002</v>
      </c>
      <c r="V61" s="16">
        <v>0.24518343000000001</v>
      </c>
    </row>
    <row r="62" spans="1:22" x14ac:dyDescent="0.25">
      <c r="A62" s="11" t="s">
        <v>532</v>
      </c>
      <c r="B62" s="13">
        <v>4476</v>
      </c>
      <c r="C62" s="14">
        <f>(3/B62*100)</f>
        <v>6.7024128686327081E-2</v>
      </c>
      <c r="D62" s="15">
        <v>4473</v>
      </c>
      <c r="E62" s="14">
        <v>23.710202219999999</v>
      </c>
      <c r="F62" s="16">
        <v>0.61488368999999998</v>
      </c>
      <c r="G62" s="14">
        <v>42.483061200000002</v>
      </c>
      <c r="H62" s="16">
        <v>0.62919486999999996</v>
      </c>
      <c r="I62" s="14">
        <v>16.92042657</v>
      </c>
      <c r="J62" s="16">
        <v>0.60791941000000005</v>
      </c>
      <c r="K62" s="14">
        <v>4.5591747299999996</v>
      </c>
      <c r="L62" s="16">
        <v>0.28433837000000001</v>
      </c>
      <c r="M62" s="14">
        <v>11.675766530000001</v>
      </c>
      <c r="N62" s="16">
        <v>0.40366419999999997</v>
      </c>
      <c r="O62" s="14" t="s">
        <v>582</v>
      </c>
      <c r="P62" s="16" t="s">
        <v>582</v>
      </c>
      <c r="Q62" s="14">
        <v>0</v>
      </c>
      <c r="R62" s="16">
        <v>0</v>
      </c>
      <c r="S62" s="14">
        <v>0</v>
      </c>
      <c r="T62" s="16">
        <v>0</v>
      </c>
      <c r="U62" s="14">
        <v>0.65136875000000005</v>
      </c>
      <c r="V62" s="16">
        <v>0.12580621</v>
      </c>
    </row>
    <row r="63" spans="1:22" x14ac:dyDescent="0.25">
      <c r="A63" s="11" t="s">
        <v>533</v>
      </c>
      <c r="B63" s="13">
        <v>5324</v>
      </c>
      <c r="C63" s="14">
        <f>(13/B63*100)</f>
        <v>0.24417731029301279</v>
      </c>
      <c r="D63" s="15">
        <v>5311</v>
      </c>
      <c r="E63" s="14">
        <v>13.503778000000001</v>
      </c>
      <c r="F63" s="16">
        <v>0.54797328000000001</v>
      </c>
      <c r="G63" s="14">
        <v>33.277865560000002</v>
      </c>
      <c r="H63" s="16">
        <v>0.68799843000000005</v>
      </c>
      <c r="I63" s="14">
        <v>28.21322661</v>
      </c>
      <c r="J63" s="16">
        <v>0.70382054000000005</v>
      </c>
      <c r="K63" s="14">
        <v>16.330335689999998</v>
      </c>
      <c r="L63" s="16">
        <v>0.50111565000000002</v>
      </c>
      <c r="M63" s="14">
        <v>0</v>
      </c>
      <c r="N63" s="16">
        <v>0</v>
      </c>
      <c r="O63" s="14" t="s">
        <v>582</v>
      </c>
      <c r="P63" s="16" t="s">
        <v>582</v>
      </c>
      <c r="Q63" s="14">
        <v>1.461469E-2</v>
      </c>
      <c r="R63" s="16">
        <v>1.462255E-2</v>
      </c>
      <c r="S63" s="14">
        <v>0.18132060999999999</v>
      </c>
      <c r="T63" s="16">
        <v>6.6980419999999999E-2</v>
      </c>
      <c r="U63" s="14">
        <v>8.4788588499999999</v>
      </c>
      <c r="V63" s="16">
        <v>0.43755142000000002</v>
      </c>
    </row>
    <row r="64" spans="1:22" x14ac:dyDescent="0.25">
      <c r="A64" s="11" t="s">
        <v>534</v>
      </c>
      <c r="B64" s="13">
        <v>3634</v>
      </c>
      <c r="C64" s="14">
        <f>(3/B64*100)</f>
        <v>8.2553659878921298E-2</v>
      </c>
      <c r="D64" s="15">
        <v>3631</v>
      </c>
      <c r="E64" s="14">
        <v>19.505425760000001</v>
      </c>
      <c r="F64" s="16">
        <v>0.58863675000000004</v>
      </c>
      <c r="G64" s="14">
        <v>39.668175890000001</v>
      </c>
      <c r="H64" s="16">
        <v>0.85541177000000002</v>
      </c>
      <c r="I64" s="14">
        <v>27.89792074</v>
      </c>
      <c r="J64" s="16">
        <v>0.72867612999999998</v>
      </c>
      <c r="K64" s="14">
        <v>8.9104432899999999</v>
      </c>
      <c r="L64" s="16">
        <v>0.46208716</v>
      </c>
      <c r="M64" s="14">
        <v>0</v>
      </c>
      <c r="N64" s="16">
        <v>0</v>
      </c>
      <c r="O64" s="14" t="s">
        <v>582</v>
      </c>
      <c r="P64" s="16" t="s">
        <v>582</v>
      </c>
      <c r="Q64" s="14">
        <v>0</v>
      </c>
      <c r="R64" s="16">
        <v>0</v>
      </c>
      <c r="S64" s="14">
        <v>6.2734960000000006E-2</v>
      </c>
      <c r="T64" s="16">
        <v>4.3603799999999998E-2</v>
      </c>
      <c r="U64" s="14">
        <v>3.9552993600000002</v>
      </c>
      <c r="V64" s="16">
        <v>0.32132979</v>
      </c>
    </row>
    <row r="65" spans="1:22" x14ac:dyDescent="0.25">
      <c r="A65" s="11" t="s">
        <v>535</v>
      </c>
      <c r="B65" s="13">
        <v>5325</v>
      </c>
      <c r="C65" s="14">
        <f>(14/B65*100)</f>
        <v>0.26291079812206569</v>
      </c>
      <c r="D65" s="15">
        <v>5311</v>
      </c>
      <c r="E65" s="14">
        <v>13.723886609999999</v>
      </c>
      <c r="F65" s="16">
        <v>0.67402894000000002</v>
      </c>
      <c r="G65" s="14">
        <v>41.216429689999998</v>
      </c>
      <c r="H65" s="16">
        <v>0.75448941999999997</v>
      </c>
      <c r="I65" s="14">
        <v>28.44320776</v>
      </c>
      <c r="J65" s="16">
        <v>0.83692593999999998</v>
      </c>
      <c r="K65" s="14">
        <v>12.912965229999999</v>
      </c>
      <c r="L65" s="16">
        <v>0.63684923000000004</v>
      </c>
      <c r="M65" s="14">
        <v>0</v>
      </c>
      <c r="N65" s="16">
        <v>0</v>
      </c>
      <c r="O65" s="14" t="s">
        <v>582</v>
      </c>
      <c r="P65" s="16" t="s">
        <v>582</v>
      </c>
      <c r="Q65" s="14">
        <v>0.34090282999999999</v>
      </c>
      <c r="R65" s="16">
        <v>7.4866360000000007E-2</v>
      </c>
      <c r="S65" s="14">
        <v>0</v>
      </c>
      <c r="T65" s="16">
        <v>0</v>
      </c>
      <c r="U65" s="14">
        <v>3.3626078800000001</v>
      </c>
      <c r="V65" s="16">
        <v>0.32703548999999998</v>
      </c>
    </row>
    <row r="66" spans="1:22" x14ac:dyDescent="0.25">
      <c r="A66" s="11" t="s">
        <v>536</v>
      </c>
      <c r="B66" s="13">
        <v>5665</v>
      </c>
      <c r="C66" s="14">
        <f>(87/B66*100)</f>
        <v>1.5357458075904677</v>
      </c>
      <c r="D66" s="15">
        <v>5578</v>
      </c>
      <c r="E66" s="14">
        <v>18.290419369999999</v>
      </c>
      <c r="F66" s="16">
        <v>0.47033634000000002</v>
      </c>
      <c r="G66" s="14">
        <v>30.589438439999999</v>
      </c>
      <c r="H66" s="16">
        <v>0.61930697000000001</v>
      </c>
      <c r="I66" s="14">
        <v>21.239157800000001</v>
      </c>
      <c r="J66" s="16">
        <v>0.53319539999999999</v>
      </c>
      <c r="K66" s="14">
        <v>9.5009450199999996</v>
      </c>
      <c r="L66" s="16">
        <v>0.37668824000000001</v>
      </c>
      <c r="M66" s="14">
        <v>11.14460032</v>
      </c>
      <c r="N66" s="16">
        <v>0.36734738</v>
      </c>
      <c r="O66" s="14" t="s">
        <v>582</v>
      </c>
      <c r="P66" s="16" t="s">
        <v>582</v>
      </c>
      <c r="Q66" s="14">
        <v>0</v>
      </c>
      <c r="R66" s="16">
        <v>0</v>
      </c>
      <c r="S66" s="14">
        <v>0</v>
      </c>
      <c r="T66" s="16">
        <v>0</v>
      </c>
      <c r="U66" s="14">
        <v>9.2354390599999991</v>
      </c>
      <c r="V66" s="16">
        <v>0.34827488000000001</v>
      </c>
    </row>
    <row r="67" spans="1:22" x14ac:dyDescent="0.25">
      <c r="A67" s="11" t="s">
        <v>537</v>
      </c>
      <c r="B67" s="13">
        <v>6971</v>
      </c>
      <c r="C67" s="14">
        <f>(694/B67*100)</f>
        <v>9.9555300530770339</v>
      </c>
      <c r="D67" s="15">
        <v>6277</v>
      </c>
      <c r="E67" s="14">
        <v>14.98736426</v>
      </c>
      <c r="F67" s="16">
        <v>0.59728130000000001</v>
      </c>
      <c r="G67" s="14">
        <v>39.584973949999998</v>
      </c>
      <c r="H67" s="16">
        <v>0.68717092000000002</v>
      </c>
      <c r="I67" s="14">
        <v>27.67234929</v>
      </c>
      <c r="J67" s="16">
        <v>0.59307321999999996</v>
      </c>
      <c r="K67" s="14">
        <v>9.6238356300000003</v>
      </c>
      <c r="L67" s="16">
        <v>0.41077530000000001</v>
      </c>
      <c r="M67" s="14">
        <v>5.5352176599999998</v>
      </c>
      <c r="N67" s="16">
        <v>0.46003757000000001</v>
      </c>
      <c r="O67" s="14" t="s">
        <v>582</v>
      </c>
      <c r="P67" s="16" t="s">
        <v>582</v>
      </c>
      <c r="Q67" s="14">
        <v>0</v>
      </c>
      <c r="R67" s="16">
        <v>0</v>
      </c>
      <c r="S67" s="14">
        <v>0</v>
      </c>
      <c r="T67" s="16">
        <v>0</v>
      </c>
      <c r="U67" s="14">
        <v>2.5962592099999999</v>
      </c>
      <c r="V67" s="16">
        <v>0.23603803000000001</v>
      </c>
    </row>
    <row r="68" spans="1:22" x14ac:dyDescent="0.25">
      <c r="A68" s="11" t="s">
        <v>538</v>
      </c>
      <c r="B68" s="13">
        <v>12083</v>
      </c>
      <c r="C68" s="14">
        <f>(31/B68*100)</f>
        <v>0.2565588016221137</v>
      </c>
      <c r="D68" s="15">
        <v>12052</v>
      </c>
      <c r="E68" s="14">
        <v>13.6850305</v>
      </c>
      <c r="F68" s="16">
        <v>0.35382564</v>
      </c>
      <c r="G68" s="14">
        <v>30.239376960000001</v>
      </c>
      <c r="H68" s="16">
        <v>0.43231658000000001</v>
      </c>
      <c r="I68" s="14">
        <v>24.030125519999999</v>
      </c>
      <c r="J68" s="16">
        <v>0.39841260000000001</v>
      </c>
      <c r="K68" s="14">
        <v>10.50446578</v>
      </c>
      <c r="L68" s="16">
        <v>0.21823876</v>
      </c>
      <c r="M68" s="14">
        <v>14.94500749</v>
      </c>
      <c r="N68" s="16">
        <v>0.29639408</v>
      </c>
      <c r="O68" s="14" t="s">
        <v>582</v>
      </c>
      <c r="P68" s="16" t="s">
        <v>582</v>
      </c>
      <c r="Q68" s="14">
        <v>0</v>
      </c>
      <c r="R68" s="16">
        <v>0</v>
      </c>
      <c r="S68" s="14">
        <v>0</v>
      </c>
      <c r="T68" s="16">
        <v>0</v>
      </c>
      <c r="U68" s="14">
        <v>6.5959937499999999</v>
      </c>
      <c r="V68" s="16">
        <v>0.23811262</v>
      </c>
    </row>
    <row r="69" spans="1:22" x14ac:dyDescent="0.25">
      <c r="A69" s="11" t="s">
        <v>539</v>
      </c>
      <c r="B69" s="13">
        <v>4876</v>
      </c>
      <c r="C69" s="14">
        <f>(0/B69*100)</f>
        <v>0</v>
      </c>
      <c r="D69" s="15">
        <v>4876</v>
      </c>
      <c r="E69" s="14">
        <v>25.740288159999999</v>
      </c>
      <c r="F69" s="16">
        <v>0.81836582000000002</v>
      </c>
      <c r="G69" s="14">
        <v>44.444108309999997</v>
      </c>
      <c r="H69" s="16">
        <v>0.85061615999999995</v>
      </c>
      <c r="I69" s="14">
        <v>20.943005840000001</v>
      </c>
      <c r="J69" s="16">
        <v>0.55065991000000003</v>
      </c>
      <c r="K69" s="14">
        <v>8.3605670399999994</v>
      </c>
      <c r="L69" s="16">
        <v>0.35901412999999999</v>
      </c>
      <c r="M69" s="14">
        <v>0</v>
      </c>
      <c r="N69" s="16">
        <v>0</v>
      </c>
      <c r="O69" s="14" t="s">
        <v>582</v>
      </c>
      <c r="P69" s="16" t="s">
        <v>582</v>
      </c>
      <c r="Q69" s="14">
        <v>0</v>
      </c>
      <c r="R69" s="16">
        <v>0</v>
      </c>
      <c r="S69" s="14">
        <v>0</v>
      </c>
      <c r="T69" s="16">
        <v>0</v>
      </c>
      <c r="U69" s="14">
        <v>0.51203065000000003</v>
      </c>
      <c r="V69" s="16">
        <v>0.14419320999999999</v>
      </c>
    </row>
    <row r="70" spans="1:22" x14ac:dyDescent="0.25">
      <c r="A70" s="11" t="s">
        <v>540</v>
      </c>
      <c r="B70" s="13">
        <v>6036</v>
      </c>
      <c r="C70" s="14">
        <f>(223/B70*100)</f>
        <v>3.6944996686547382</v>
      </c>
      <c r="D70" s="15">
        <v>5813</v>
      </c>
      <c r="E70" s="14">
        <v>13.886625970000001</v>
      </c>
      <c r="F70" s="16">
        <v>0.68327928000000004</v>
      </c>
      <c r="G70" s="14">
        <v>37.75466308</v>
      </c>
      <c r="H70" s="16">
        <v>0.70643434999999999</v>
      </c>
      <c r="I70" s="14">
        <v>30.449183380000001</v>
      </c>
      <c r="J70" s="16">
        <v>0.68823213999999999</v>
      </c>
      <c r="K70" s="14">
        <v>9.3833251200000003</v>
      </c>
      <c r="L70" s="16">
        <v>0.40067303999999998</v>
      </c>
      <c r="M70" s="14">
        <v>4.3266809899999998</v>
      </c>
      <c r="N70" s="16">
        <v>0.28253083000000001</v>
      </c>
      <c r="O70" s="14" t="s">
        <v>582</v>
      </c>
      <c r="P70" s="16" t="s">
        <v>582</v>
      </c>
      <c r="Q70" s="14">
        <v>0</v>
      </c>
      <c r="R70" s="16">
        <v>0</v>
      </c>
      <c r="S70" s="14">
        <v>0</v>
      </c>
      <c r="T70" s="16">
        <v>0</v>
      </c>
      <c r="U70" s="14">
        <v>4.1995214599999997</v>
      </c>
      <c r="V70" s="16">
        <v>0.29535636999999998</v>
      </c>
    </row>
    <row r="71" spans="1:22" x14ac:dyDescent="0.25">
      <c r="A71" s="11" t="s">
        <v>541</v>
      </c>
      <c r="B71" s="13">
        <v>6115</v>
      </c>
      <c r="C71" s="14">
        <f>(30/B71*100)</f>
        <v>0.49059689288634506</v>
      </c>
      <c r="D71" s="15">
        <v>6085</v>
      </c>
      <c r="E71" s="14">
        <v>15.089396130000001</v>
      </c>
      <c r="F71" s="16">
        <v>0.50154429</v>
      </c>
      <c r="G71" s="14">
        <v>41.919333049999999</v>
      </c>
      <c r="H71" s="16">
        <v>0.70843619999999996</v>
      </c>
      <c r="I71" s="14">
        <v>27.842185149999999</v>
      </c>
      <c r="J71" s="16">
        <v>0.57551158000000002</v>
      </c>
      <c r="K71" s="14">
        <v>9.0387907300000006</v>
      </c>
      <c r="L71" s="16">
        <v>0.43119049999999998</v>
      </c>
      <c r="M71" s="14">
        <v>5.6796629000000003</v>
      </c>
      <c r="N71" s="16">
        <v>0.27721362999999999</v>
      </c>
      <c r="O71" s="14" t="s">
        <v>582</v>
      </c>
      <c r="P71" s="16" t="s">
        <v>582</v>
      </c>
      <c r="Q71" s="14">
        <v>0</v>
      </c>
      <c r="R71" s="16">
        <v>0</v>
      </c>
      <c r="S71" s="14">
        <v>0</v>
      </c>
      <c r="T71" s="16">
        <v>0</v>
      </c>
      <c r="U71" s="14">
        <v>0.43063203</v>
      </c>
      <c r="V71" s="16">
        <v>0.11290538999999999</v>
      </c>
    </row>
    <row r="72" spans="1:22" x14ac:dyDescent="0.25">
      <c r="A72" s="11" t="s">
        <v>542</v>
      </c>
      <c r="B72" s="13">
        <v>7708</v>
      </c>
      <c r="C72" s="14">
        <f>(5/B72*100)</f>
        <v>6.4867669953295279E-2</v>
      </c>
      <c r="D72" s="15">
        <v>7703</v>
      </c>
      <c r="E72" s="14">
        <v>18.299232440000001</v>
      </c>
      <c r="F72" s="16">
        <v>0.57082926</v>
      </c>
      <c r="G72" s="14">
        <v>37.437582239999998</v>
      </c>
      <c r="H72" s="16">
        <v>0.69407682999999998</v>
      </c>
      <c r="I72" s="14">
        <v>26.506774490000002</v>
      </c>
      <c r="J72" s="16">
        <v>0.66353276000000005</v>
      </c>
      <c r="K72" s="14">
        <v>9.4161235899999998</v>
      </c>
      <c r="L72" s="16">
        <v>0.36200513000000001</v>
      </c>
      <c r="M72" s="14">
        <v>8.2003239800000003</v>
      </c>
      <c r="N72" s="16">
        <v>0.96499683000000003</v>
      </c>
      <c r="O72" s="14" t="s">
        <v>582</v>
      </c>
      <c r="P72" s="16" t="s">
        <v>582</v>
      </c>
      <c r="Q72" s="14">
        <v>0</v>
      </c>
      <c r="R72" s="16">
        <v>0</v>
      </c>
      <c r="S72" s="14">
        <v>0</v>
      </c>
      <c r="T72" s="16">
        <v>0</v>
      </c>
      <c r="U72" s="14">
        <v>0.13996325000000001</v>
      </c>
      <c r="V72" s="16">
        <v>4.1897700000000003E-2</v>
      </c>
    </row>
    <row r="73" spans="1:22" x14ac:dyDescent="0.25">
      <c r="A73" s="11" t="s">
        <v>543</v>
      </c>
      <c r="B73" s="13">
        <v>8249</v>
      </c>
      <c r="C73" s="14">
        <f>(185/B73*100)</f>
        <v>2.2426960843738635</v>
      </c>
      <c r="D73" s="15">
        <v>8064</v>
      </c>
      <c r="E73" s="14">
        <v>15.107954619999999</v>
      </c>
      <c r="F73" s="16">
        <v>0.54408520000000005</v>
      </c>
      <c r="G73" s="14">
        <v>48.635312710000001</v>
      </c>
      <c r="H73" s="16">
        <v>0.80921127999999998</v>
      </c>
      <c r="I73" s="14">
        <v>16.118557849999998</v>
      </c>
      <c r="J73" s="16">
        <v>0.65263855000000004</v>
      </c>
      <c r="K73" s="14">
        <v>7.4677998099999998</v>
      </c>
      <c r="L73" s="16">
        <v>0.35578955000000001</v>
      </c>
      <c r="M73" s="14">
        <v>11.49681988</v>
      </c>
      <c r="N73" s="16">
        <v>0.72246202999999998</v>
      </c>
      <c r="O73" s="14" t="s">
        <v>582</v>
      </c>
      <c r="P73" s="16" t="s">
        <v>582</v>
      </c>
      <c r="Q73" s="14">
        <v>0</v>
      </c>
      <c r="R73" s="16">
        <v>0</v>
      </c>
      <c r="S73" s="14">
        <v>0</v>
      </c>
      <c r="T73" s="16">
        <v>0</v>
      </c>
      <c r="U73" s="14">
        <v>1.17355513</v>
      </c>
      <c r="V73" s="16">
        <v>0.25045558000000001</v>
      </c>
    </row>
    <row r="74" spans="1:22" x14ac:dyDescent="0.25">
      <c r="A74" s="11" t="s">
        <v>544</v>
      </c>
      <c r="B74" s="13">
        <v>4692</v>
      </c>
      <c r="C74" s="14">
        <f>(82/B74*100)</f>
        <v>1.7476555839727195</v>
      </c>
      <c r="D74" s="15">
        <v>4610</v>
      </c>
      <c r="E74" s="14">
        <v>19.495877249999999</v>
      </c>
      <c r="F74" s="16">
        <v>0.56460756000000001</v>
      </c>
      <c r="G74" s="14">
        <v>32.293375519999998</v>
      </c>
      <c r="H74" s="16">
        <v>0.60147695000000001</v>
      </c>
      <c r="I74" s="14">
        <v>26.190248189999998</v>
      </c>
      <c r="J74" s="16">
        <v>0.70779506000000003</v>
      </c>
      <c r="K74" s="14">
        <v>14.276111139999999</v>
      </c>
      <c r="L74" s="16">
        <v>0.56067986000000003</v>
      </c>
      <c r="M74" s="14">
        <v>0</v>
      </c>
      <c r="N74" s="16">
        <v>0</v>
      </c>
      <c r="O74" s="14" t="s">
        <v>582</v>
      </c>
      <c r="P74" s="16" t="s">
        <v>582</v>
      </c>
      <c r="Q74" s="14">
        <v>0</v>
      </c>
      <c r="R74" s="16">
        <v>0</v>
      </c>
      <c r="S74" s="14">
        <v>0.17552026000000001</v>
      </c>
      <c r="T74" s="16">
        <v>6.0092630000000001E-2</v>
      </c>
      <c r="U74" s="14">
        <v>7.5688676499999996</v>
      </c>
      <c r="V74" s="16">
        <v>0.48270162999999999</v>
      </c>
    </row>
    <row r="75" spans="1:22" x14ac:dyDescent="0.25">
      <c r="A75" s="11" t="s">
        <v>545</v>
      </c>
      <c r="B75" s="13">
        <v>5375</v>
      </c>
      <c r="C75" s="14">
        <f>(277/B75*100)</f>
        <v>5.1534883720930234</v>
      </c>
      <c r="D75" s="15">
        <v>5098</v>
      </c>
      <c r="E75" s="14">
        <v>14.13235746</v>
      </c>
      <c r="F75" s="16">
        <v>0.70960232000000001</v>
      </c>
      <c r="G75" s="14">
        <v>30.290748749999999</v>
      </c>
      <c r="H75" s="16">
        <v>0.79854150000000002</v>
      </c>
      <c r="I75" s="14">
        <v>25.015624119999998</v>
      </c>
      <c r="J75" s="16">
        <v>0.72362930999999997</v>
      </c>
      <c r="K75" s="14">
        <v>14.17815592</v>
      </c>
      <c r="L75" s="16">
        <v>0.58943990000000002</v>
      </c>
      <c r="M75" s="14">
        <v>8.3247461299999994</v>
      </c>
      <c r="N75" s="16">
        <v>0.73047474999999995</v>
      </c>
      <c r="O75" s="14" t="s">
        <v>582</v>
      </c>
      <c r="P75" s="16" t="s">
        <v>582</v>
      </c>
      <c r="Q75" s="14">
        <v>0</v>
      </c>
      <c r="R75" s="16">
        <v>0</v>
      </c>
      <c r="S75" s="14">
        <v>0</v>
      </c>
      <c r="T75" s="16">
        <v>0</v>
      </c>
      <c r="U75" s="14">
        <v>8.0583676299999993</v>
      </c>
      <c r="V75" s="16">
        <v>0.56649932999999997</v>
      </c>
    </row>
    <row r="76" spans="1:22" x14ac:dyDescent="0.25">
      <c r="A76" s="11" t="s">
        <v>546</v>
      </c>
      <c r="B76" s="13">
        <v>14167</v>
      </c>
      <c r="C76" s="14">
        <f>(234/B76*100)</f>
        <v>1.6517258417449003</v>
      </c>
      <c r="D76" s="15">
        <v>13933</v>
      </c>
      <c r="E76" s="14">
        <v>13.781992929999999</v>
      </c>
      <c r="F76" s="16">
        <v>0.41294632999999997</v>
      </c>
      <c r="G76" s="14">
        <v>30.586726110000001</v>
      </c>
      <c r="H76" s="16">
        <v>0.57177270999999996</v>
      </c>
      <c r="I76" s="14">
        <v>26.222326720000002</v>
      </c>
      <c r="J76" s="16">
        <v>0.52382804999999999</v>
      </c>
      <c r="K76" s="14">
        <v>14.06200718</v>
      </c>
      <c r="L76" s="16">
        <v>0.38941953000000001</v>
      </c>
      <c r="M76" s="14">
        <v>12.05795764</v>
      </c>
      <c r="N76" s="16">
        <v>0.48523090000000002</v>
      </c>
      <c r="O76" s="14" t="s">
        <v>582</v>
      </c>
      <c r="P76" s="16" t="s">
        <v>582</v>
      </c>
      <c r="Q76" s="14">
        <v>0</v>
      </c>
      <c r="R76" s="16">
        <v>0</v>
      </c>
      <c r="S76" s="14">
        <v>0</v>
      </c>
      <c r="T76" s="16">
        <v>0</v>
      </c>
      <c r="U76" s="14">
        <v>3.2889894100000001</v>
      </c>
      <c r="V76" s="16">
        <v>0.25004326999999998</v>
      </c>
    </row>
    <row r="77" spans="1:22" x14ac:dyDescent="0.25">
      <c r="A77" s="11" t="s">
        <v>547</v>
      </c>
      <c r="B77" s="13">
        <v>6062</v>
      </c>
      <c r="C77" s="14">
        <f>(261/B77*100)</f>
        <v>4.3055097327614655</v>
      </c>
      <c r="D77" s="15">
        <v>5801</v>
      </c>
      <c r="E77" s="14">
        <v>18.198092989999999</v>
      </c>
      <c r="F77" s="16">
        <v>0.66715994999999995</v>
      </c>
      <c r="G77" s="14">
        <v>36.138401739999999</v>
      </c>
      <c r="H77" s="16">
        <v>0.84534746000000005</v>
      </c>
      <c r="I77" s="14">
        <v>16.833362529999999</v>
      </c>
      <c r="J77" s="16">
        <v>0.61082347000000004</v>
      </c>
      <c r="K77" s="14">
        <v>4.8061716900000002</v>
      </c>
      <c r="L77" s="16">
        <v>0.33957418</v>
      </c>
      <c r="M77" s="14">
        <v>11.643084330000001</v>
      </c>
      <c r="N77" s="16">
        <v>0.60898185999999999</v>
      </c>
      <c r="O77" s="14" t="s">
        <v>582</v>
      </c>
      <c r="P77" s="16" t="s">
        <v>582</v>
      </c>
      <c r="Q77" s="14">
        <v>0</v>
      </c>
      <c r="R77" s="16">
        <v>0</v>
      </c>
      <c r="S77" s="14">
        <v>0</v>
      </c>
      <c r="T77" s="16">
        <v>0</v>
      </c>
      <c r="U77" s="14">
        <v>12.380886719999999</v>
      </c>
      <c r="V77" s="16">
        <v>0.55566139000000003</v>
      </c>
    </row>
    <row r="78" spans="1:22" x14ac:dyDescent="0.25">
      <c r="A78" s="11" t="s">
        <v>548</v>
      </c>
      <c r="B78" s="13">
        <v>5826</v>
      </c>
      <c r="C78" s="14">
        <f>(0/B78*100)</f>
        <v>0</v>
      </c>
      <c r="D78" s="15">
        <v>5826</v>
      </c>
      <c r="E78" s="14">
        <v>21.25141167</v>
      </c>
      <c r="F78" s="16">
        <v>0.86853769999999997</v>
      </c>
      <c r="G78" s="14">
        <v>48.458229590000002</v>
      </c>
      <c r="H78" s="16">
        <v>0.96504219999999996</v>
      </c>
      <c r="I78" s="14">
        <v>20.91811848</v>
      </c>
      <c r="J78" s="16">
        <v>0.86551772999999999</v>
      </c>
      <c r="K78" s="14">
        <v>8.9772143700000004</v>
      </c>
      <c r="L78" s="16">
        <v>0.51104910999999997</v>
      </c>
      <c r="M78" s="14">
        <v>0</v>
      </c>
      <c r="N78" s="16">
        <v>0</v>
      </c>
      <c r="O78" s="14" t="s">
        <v>582</v>
      </c>
      <c r="P78" s="16" t="s">
        <v>582</v>
      </c>
      <c r="Q78" s="14">
        <v>2.4295359999999998E-2</v>
      </c>
      <c r="R78" s="16">
        <v>2.426712E-2</v>
      </c>
      <c r="S78" s="14">
        <v>5.2962960000000003E-2</v>
      </c>
      <c r="T78" s="16">
        <v>4.0644520000000003E-2</v>
      </c>
      <c r="U78" s="14">
        <v>0.31776757999999999</v>
      </c>
      <c r="V78" s="16">
        <v>9.4564099999999998E-2</v>
      </c>
    </row>
    <row r="79" spans="1:22" ht="24.95" customHeight="1" x14ac:dyDescent="0.25">
      <c r="A79" s="11" t="s">
        <v>549</v>
      </c>
      <c r="B79" s="13">
        <v>1657</v>
      </c>
      <c r="C79" s="14">
        <f>(41/B79*100)</f>
        <v>2.4743512371756187</v>
      </c>
      <c r="D79" s="15">
        <v>1616</v>
      </c>
      <c r="E79" s="14">
        <v>38.569737770000003</v>
      </c>
      <c r="F79" s="16">
        <v>2.1479245200000001</v>
      </c>
      <c r="G79" s="14">
        <v>37.387061340000002</v>
      </c>
      <c r="H79" s="16">
        <v>1.59758826</v>
      </c>
      <c r="I79" s="14">
        <v>15.190208309999999</v>
      </c>
      <c r="J79" s="16">
        <v>0.97564103000000002</v>
      </c>
      <c r="K79" s="14">
        <v>6.65485755</v>
      </c>
      <c r="L79" s="16">
        <v>0.81762595000000005</v>
      </c>
      <c r="M79" s="14">
        <v>0</v>
      </c>
      <c r="N79" s="16">
        <v>0</v>
      </c>
      <c r="O79" s="14" t="s">
        <v>582</v>
      </c>
      <c r="P79" s="16" t="s">
        <v>582</v>
      </c>
      <c r="Q79" s="14">
        <v>0</v>
      </c>
      <c r="R79" s="16">
        <v>0</v>
      </c>
      <c r="S79" s="14">
        <v>0</v>
      </c>
      <c r="T79" s="16">
        <v>0</v>
      </c>
      <c r="U79" s="14">
        <v>2.1981350200000001</v>
      </c>
      <c r="V79" s="16">
        <v>0.39840438</v>
      </c>
    </row>
    <row r="80" spans="1:22" x14ac:dyDescent="0.25">
      <c r="A80" s="11" t="s">
        <v>550</v>
      </c>
      <c r="B80" s="13">
        <v>7841</v>
      </c>
      <c r="C80" s="14">
        <f>(0/B80*100)</f>
        <v>0</v>
      </c>
      <c r="D80" s="15">
        <v>7841</v>
      </c>
      <c r="E80" s="14">
        <v>7.6954207500000003</v>
      </c>
      <c r="F80" s="16">
        <v>0.43863060999999998</v>
      </c>
      <c r="G80" s="14">
        <v>26.46276903</v>
      </c>
      <c r="H80" s="16">
        <v>0.78978587</v>
      </c>
      <c r="I80" s="14">
        <v>39.794281599999998</v>
      </c>
      <c r="J80" s="16">
        <v>0.73208901999999998</v>
      </c>
      <c r="K80" s="14">
        <v>25.862052540000001</v>
      </c>
      <c r="L80" s="16">
        <v>0.86931818999999999</v>
      </c>
      <c r="M80" s="14">
        <v>0</v>
      </c>
      <c r="N80" s="16">
        <v>0</v>
      </c>
      <c r="O80" s="14" t="s">
        <v>582</v>
      </c>
      <c r="P80" s="16" t="s">
        <v>582</v>
      </c>
      <c r="Q80" s="14">
        <v>0</v>
      </c>
      <c r="R80" s="16">
        <v>0</v>
      </c>
      <c r="S80" s="14">
        <v>0</v>
      </c>
      <c r="T80" s="16">
        <v>0</v>
      </c>
      <c r="U80" s="14">
        <v>0.18547609000000001</v>
      </c>
      <c r="V80" s="16">
        <v>6.526788E-2</v>
      </c>
    </row>
    <row r="81" spans="1:22" x14ac:dyDescent="0.25">
      <c r="A81" s="19" t="s">
        <v>551</v>
      </c>
      <c r="B81" s="13">
        <v>8861</v>
      </c>
      <c r="C81" s="14">
        <f>(82/B81*100)</f>
        <v>0.92540345333483809</v>
      </c>
      <c r="D81" s="15">
        <v>8779</v>
      </c>
      <c r="E81" s="14">
        <v>7.5722350199999999</v>
      </c>
      <c r="F81" s="16">
        <v>0.55978905000000001</v>
      </c>
      <c r="G81" s="14">
        <v>33.579429709999999</v>
      </c>
      <c r="H81" s="16">
        <v>0.77605873000000003</v>
      </c>
      <c r="I81" s="14">
        <v>32.100265589999999</v>
      </c>
      <c r="J81" s="16">
        <v>0.72425318999999999</v>
      </c>
      <c r="K81" s="14">
        <v>15.38261385</v>
      </c>
      <c r="L81" s="16">
        <v>0.68298629</v>
      </c>
      <c r="M81" s="14">
        <v>10.527882139999999</v>
      </c>
      <c r="N81" s="16">
        <v>0.71885993999999998</v>
      </c>
      <c r="O81" s="14" t="s">
        <v>582</v>
      </c>
      <c r="P81" s="16" t="s">
        <v>582</v>
      </c>
      <c r="Q81" s="14">
        <v>0</v>
      </c>
      <c r="R81" s="16">
        <v>0</v>
      </c>
      <c r="S81" s="14">
        <v>0</v>
      </c>
      <c r="T81" s="16">
        <v>0</v>
      </c>
      <c r="U81" s="14">
        <v>0.83757369000000004</v>
      </c>
      <c r="V81" s="16">
        <v>0.14078832999999999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810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(667/B7*100)</f>
        <v>4.5905024088093596</v>
      </c>
      <c r="D7" s="15">
        <v>13863</v>
      </c>
      <c r="E7" s="14">
        <v>21.090875539999999</v>
      </c>
      <c r="F7" s="16">
        <v>0.49913816999999999</v>
      </c>
      <c r="G7" s="14">
        <v>33.62496608</v>
      </c>
      <c r="H7" s="16">
        <v>0.50252050000000004</v>
      </c>
      <c r="I7" s="14">
        <v>21.38635996</v>
      </c>
      <c r="J7" s="16">
        <v>0.50314650999999999</v>
      </c>
      <c r="K7" s="14">
        <v>5.9128361600000003</v>
      </c>
      <c r="L7" s="16">
        <v>0.25684299999999999</v>
      </c>
      <c r="M7" s="14">
        <v>14.80256434</v>
      </c>
      <c r="N7" s="16">
        <v>0.50047790000000003</v>
      </c>
      <c r="O7" s="14" t="s">
        <v>582</v>
      </c>
      <c r="P7" s="16" t="s">
        <v>582</v>
      </c>
      <c r="Q7" s="14">
        <v>0</v>
      </c>
      <c r="R7" s="16">
        <v>0</v>
      </c>
      <c r="S7" s="14">
        <v>0</v>
      </c>
      <c r="T7" s="16">
        <v>0</v>
      </c>
      <c r="U7" s="14">
        <v>3.1823979200000001</v>
      </c>
      <c r="V7" s="16">
        <v>0.2097079</v>
      </c>
    </row>
    <row r="8" spans="1:22" x14ac:dyDescent="0.25">
      <c r="A8" s="11" t="s">
        <v>478</v>
      </c>
      <c r="B8" s="13">
        <v>7007</v>
      </c>
      <c r="C8" s="14">
        <f>(104/B8*100)</f>
        <v>1.4842300556586272</v>
      </c>
      <c r="D8" s="15">
        <v>6903</v>
      </c>
      <c r="E8" s="14">
        <v>29.680575279999999</v>
      </c>
      <c r="F8" s="16">
        <v>0.87727717000000005</v>
      </c>
      <c r="G8" s="14">
        <v>27.789665530000001</v>
      </c>
      <c r="H8" s="16">
        <v>0.61531029000000004</v>
      </c>
      <c r="I8" s="14">
        <v>14.526499660000001</v>
      </c>
      <c r="J8" s="16">
        <v>0.71575191999999999</v>
      </c>
      <c r="K8" s="14">
        <v>6.76871285</v>
      </c>
      <c r="L8" s="16">
        <v>0.35247089999999998</v>
      </c>
      <c r="M8" s="14">
        <v>16.966237270000001</v>
      </c>
      <c r="N8" s="16">
        <v>0.87790906000000002</v>
      </c>
      <c r="O8" s="14" t="s">
        <v>582</v>
      </c>
      <c r="P8" s="16" t="s">
        <v>582</v>
      </c>
      <c r="Q8" s="14">
        <v>0.47801787000000001</v>
      </c>
      <c r="R8" s="16">
        <v>0.11763150999999999</v>
      </c>
      <c r="S8" s="14">
        <v>0</v>
      </c>
      <c r="T8" s="16">
        <v>0</v>
      </c>
      <c r="U8" s="14">
        <v>3.7902915400000001</v>
      </c>
      <c r="V8" s="16">
        <v>0.27999854000000002</v>
      </c>
    </row>
    <row r="9" spans="1:22" x14ac:dyDescent="0.25">
      <c r="A9" s="11" t="s">
        <v>479</v>
      </c>
      <c r="B9" s="13">
        <v>9651</v>
      </c>
      <c r="C9" s="14">
        <f>(565/B9*100)</f>
        <v>5.8543156149621804</v>
      </c>
      <c r="D9" s="15">
        <v>9086</v>
      </c>
      <c r="E9" s="14">
        <v>27.11032445</v>
      </c>
      <c r="F9" s="16">
        <v>0.63448037999999995</v>
      </c>
      <c r="G9" s="14">
        <v>37.519791759999997</v>
      </c>
      <c r="H9" s="16">
        <v>0.49951442000000001</v>
      </c>
      <c r="I9" s="14">
        <v>16.602159159999999</v>
      </c>
      <c r="J9" s="16">
        <v>0.47812304999999999</v>
      </c>
      <c r="K9" s="14">
        <v>5.3035019300000004</v>
      </c>
      <c r="L9" s="16">
        <v>0.32740176999999998</v>
      </c>
      <c r="M9" s="14">
        <v>5.1793913399999996</v>
      </c>
      <c r="N9" s="16">
        <v>0.39881775000000003</v>
      </c>
      <c r="O9" s="14" t="s">
        <v>582</v>
      </c>
      <c r="P9" s="16" t="s">
        <v>582</v>
      </c>
      <c r="Q9" s="14">
        <v>3.1706942200000001</v>
      </c>
      <c r="R9" s="16">
        <v>0.56618736999999997</v>
      </c>
      <c r="S9" s="14">
        <v>0</v>
      </c>
      <c r="T9" s="16">
        <v>0</v>
      </c>
      <c r="U9" s="14">
        <v>5.1141371400000004</v>
      </c>
      <c r="V9" s="16">
        <v>0.36638482999999999</v>
      </c>
    </row>
    <row r="10" spans="1:22" x14ac:dyDescent="0.25">
      <c r="A10" s="11" t="s">
        <v>480</v>
      </c>
      <c r="B10" s="13">
        <v>20058</v>
      </c>
      <c r="C10" s="14">
        <f>(553/B10*100)</f>
        <v>2.7570046864094127</v>
      </c>
      <c r="D10" s="15">
        <v>19505</v>
      </c>
      <c r="E10" s="14">
        <v>20.798287770000002</v>
      </c>
      <c r="F10" s="16">
        <v>0.57087107999999998</v>
      </c>
      <c r="G10" s="14">
        <v>34.167888380000001</v>
      </c>
      <c r="H10" s="16">
        <v>0.47042947000000002</v>
      </c>
      <c r="I10" s="14">
        <v>26.091272799999999</v>
      </c>
      <c r="J10" s="16">
        <v>0.46447043999999998</v>
      </c>
      <c r="K10" s="14">
        <v>8.9021824200000008</v>
      </c>
      <c r="L10" s="16">
        <v>0.28334439</v>
      </c>
      <c r="M10" s="14">
        <v>7.6107878500000004</v>
      </c>
      <c r="N10" s="16">
        <v>0.36817908999999999</v>
      </c>
      <c r="O10" s="14" t="s">
        <v>582</v>
      </c>
      <c r="P10" s="16" t="s">
        <v>582</v>
      </c>
      <c r="Q10" s="14">
        <v>0</v>
      </c>
      <c r="R10" s="16">
        <v>0</v>
      </c>
      <c r="S10" s="14">
        <v>0</v>
      </c>
      <c r="T10" s="16">
        <v>0</v>
      </c>
      <c r="U10" s="14">
        <v>2.4295807800000002</v>
      </c>
      <c r="V10" s="16">
        <v>0.24164923999999999</v>
      </c>
    </row>
    <row r="11" spans="1:22" x14ac:dyDescent="0.25">
      <c r="A11" s="11" t="s">
        <v>481</v>
      </c>
      <c r="B11" s="13">
        <v>7053</v>
      </c>
      <c r="C11" s="14">
        <f>(139/B11*100)</f>
        <v>1.9707925705373601</v>
      </c>
      <c r="D11" s="15">
        <v>6914</v>
      </c>
      <c r="E11" s="14">
        <v>20.7194553</v>
      </c>
      <c r="F11" s="16">
        <v>0.75293204999999996</v>
      </c>
      <c r="G11" s="14">
        <v>31.225667640000001</v>
      </c>
      <c r="H11" s="16">
        <v>0.70976125999999995</v>
      </c>
      <c r="I11" s="14">
        <v>22.803972179999999</v>
      </c>
      <c r="J11" s="16">
        <v>0.5578497</v>
      </c>
      <c r="K11" s="14">
        <v>10.64184247</v>
      </c>
      <c r="L11" s="16">
        <v>0.46502652</v>
      </c>
      <c r="M11" s="14">
        <v>10.52670872</v>
      </c>
      <c r="N11" s="16">
        <v>0.57603963000000002</v>
      </c>
      <c r="O11" s="14" t="s">
        <v>582</v>
      </c>
      <c r="P11" s="16" t="s">
        <v>582</v>
      </c>
      <c r="Q11" s="14">
        <v>0</v>
      </c>
      <c r="R11" s="16">
        <v>0</v>
      </c>
      <c r="S11" s="14">
        <v>0</v>
      </c>
      <c r="T11" s="16">
        <v>0</v>
      </c>
      <c r="U11" s="14">
        <v>4.0823536899999997</v>
      </c>
      <c r="V11" s="16">
        <v>0.38367453000000001</v>
      </c>
    </row>
    <row r="12" spans="1:22" x14ac:dyDescent="0.25">
      <c r="A12" s="11" t="s">
        <v>482</v>
      </c>
      <c r="B12" s="13">
        <v>6894</v>
      </c>
      <c r="C12" s="14">
        <f>(59/B12*100)</f>
        <v>0.85581665216129965</v>
      </c>
      <c r="D12" s="15">
        <v>6835</v>
      </c>
      <c r="E12" s="14">
        <v>23.63458778</v>
      </c>
      <c r="F12" s="16">
        <v>0.66303729</v>
      </c>
      <c r="G12" s="14">
        <v>40.477101519999998</v>
      </c>
      <c r="H12" s="16">
        <v>0.69172027000000003</v>
      </c>
      <c r="I12" s="14">
        <v>19.171939309999999</v>
      </c>
      <c r="J12" s="16">
        <v>0.50895466</v>
      </c>
      <c r="K12" s="14">
        <v>6.41884488</v>
      </c>
      <c r="L12" s="16">
        <v>0.32893753999999997</v>
      </c>
      <c r="M12" s="14">
        <v>3.9779236600000001</v>
      </c>
      <c r="N12" s="16">
        <v>0.38596943</v>
      </c>
      <c r="O12" s="14" t="s">
        <v>582</v>
      </c>
      <c r="P12" s="16" t="s">
        <v>582</v>
      </c>
      <c r="Q12" s="14">
        <v>2.3477860100000001</v>
      </c>
      <c r="R12" s="16">
        <v>0.59181510000000004</v>
      </c>
      <c r="S12" s="14">
        <v>0</v>
      </c>
      <c r="T12" s="16">
        <v>0</v>
      </c>
      <c r="U12" s="14">
        <v>3.9718168500000002</v>
      </c>
      <c r="V12" s="16">
        <v>0.37998556</v>
      </c>
    </row>
    <row r="13" spans="1:22" x14ac:dyDescent="0.25">
      <c r="A13" s="11" t="s">
        <v>483</v>
      </c>
      <c r="B13" s="13">
        <v>7161</v>
      </c>
      <c r="C13" s="14">
        <f>(174/B13*100)</f>
        <v>2.4298282362798496</v>
      </c>
      <c r="D13" s="15">
        <v>6987</v>
      </c>
      <c r="E13" s="14">
        <v>33.959912670000001</v>
      </c>
      <c r="F13" s="16">
        <v>0.95679656000000002</v>
      </c>
      <c r="G13" s="14">
        <v>39.626838820000003</v>
      </c>
      <c r="H13" s="16">
        <v>0.71766447</v>
      </c>
      <c r="I13" s="14">
        <v>14.459272459999999</v>
      </c>
      <c r="J13" s="16">
        <v>0.56641916000000003</v>
      </c>
      <c r="K13" s="14">
        <v>2.6417362099999999</v>
      </c>
      <c r="L13" s="16">
        <v>0.16570492000000001</v>
      </c>
      <c r="M13" s="14">
        <v>3.24021311</v>
      </c>
      <c r="N13" s="16">
        <v>0.39460042000000001</v>
      </c>
      <c r="O13" s="14" t="s">
        <v>582</v>
      </c>
      <c r="P13" s="16" t="s">
        <v>582</v>
      </c>
      <c r="Q13" s="14">
        <v>4.12295269</v>
      </c>
      <c r="R13" s="16">
        <v>0.47412032999999998</v>
      </c>
      <c r="S13" s="14">
        <v>0</v>
      </c>
      <c r="T13" s="16">
        <v>0</v>
      </c>
      <c r="U13" s="14">
        <v>1.9490740499999999</v>
      </c>
      <c r="V13" s="16">
        <v>0.24896471000000001</v>
      </c>
    </row>
    <row r="14" spans="1:22" x14ac:dyDescent="0.25">
      <c r="A14" s="11" t="s">
        <v>484</v>
      </c>
      <c r="B14" s="13">
        <v>5587</v>
      </c>
      <c r="C14" s="14">
        <f>(81/B14*100)</f>
        <v>1.4497941650259532</v>
      </c>
      <c r="D14" s="15">
        <v>5506</v>
      </c>
      <c r="E14" s="14">
        <v>26.315213450000002</v>
      </c>
      <c r="F14" s="16">
        <v>0.65501328000000003</v>
      </c>
      <c r="G14" s="14">
        <v>41.477945290000001</v>
      </c>
      <c r="H14" s="16">
        <v>0.74656065000000005</v>
      </c>
      <c r="I14" s="14">
        <v>22.123252780000001</v>
      </c>
      <c r="J14" s="16">
        <v>0.7392069</v>
      </c>
      <c r="K14" s="14">
        <v>6.4404668100000002</v>
      </c>
      <c r="L14" s="16">
        <v>0.36665465000000003</v>
      </c>
      <c r="M14" s="14">
        <v>2.4388476899999998</v>
      </c>
      <c r="N14" s="16">
        <v>0.23126801</v>
      </c>
      <c r="O14" s="14" t="s">
        <v>582</v>
      </c>
      <c r="P14" s="16" t="s">
        <v>582</v>
      </c>
      <c r="Q14" s="14">
        <v>0</v>
      </c>
      <c r="R14" s="16">
        <v>0</v>
      </c>
      <c r="S14" s="14">
        <v>0</v>
      </c>
      <c r="T14" s="16">
        <v>0</v>
      </c>
      <c r="U14" s="14">
        <v>1.20427397</v>
      </c>
      <c r="V14" s="16">
        <v>0.17812745999999999</v>
      </c>
    </row>
    <row r="15" spans="1:22" x14ac:dyDescent="0.25">
      <c r="A15" s="11" t="s">
        <v>485</v>
      </c>
      <c r="B15" s="13">
        <v>5882</v>
      </c>
      <c r="C15" s="14">
        <f>(87/B15*100)</f>
        <v>1.4790887453247195</v>
      </c>
      <c r="D15" s="15">
        <v>5795</v>
      </c>
      <c r="E15" s="14">
        <v>34.117642070000002</v>
      </c>
      <c r="F15" s="16">
        <v>0.85059141000000005</v>
      </c>
      <c r="G15" s="14">
        <v>41.33398528</v>
      </c>
      <c r="H15" s="16">
        <v>0.79063596999999997</v>
      </c>
      <c r="I15" s="14">
        <v>14.31233499</v>
      </c>
      <c r="J15" s="16">
        <v>0.54564780000000002</v>
      </c>
      <c r="K15" s="14">
        <v>3.1928741600000001</v>
      </c>
      <c r="L15" s="16">
        <v>0.26145287</v>
      </c>
      <c r="M15" s="14">
        <v>1.5732553899999999</v>
      </c>
      <c r="N15" s="16">
        <v>0.19365731</v>
      </c>
      <c r="O15" s="14" t="s">
        <v>582</v>
      </c>
      <c r="P15" s="16" t="s">
        <v>582</v>
      </c>
      <c r="Q15" s="14">
        <v>1.0186220399999999</v>
      </c>
      <c r="R15" s="16">
        <v>0.45661403</v>
      </c>
      <c r="S15" s="14">
        <v>0</v>
      </c>
      <c r="T15" s="16">
        <v>0</v>
      </c>
      <c r="U15" s="14">
        <v>4.4512860700000001</v>
      </c>
      <c r="V15" s="16">
        <v>0.36547645000000001</v>
      </c>
    </row>
    <row r="16" spans="1:22" x14ac:dyDescent="0.25">
      <c r="A16" s="11" t="s">
        <v>486</v>
      </c>
      <c r="B16" s="13">
        <v>6108</v>
      </c>
      <c r="C16" s="14">
        <f>(136/B16*100)</f>
        <v>2.226588081204977</v>
      </c>
      <c r="D16" s="15">
        <v>5972</v>
      </c>
      <c r="E16" s="14">
        <v>26.158045090000002</v>
      </c>
      <c r="F16" s="16">
        <v>0.64827798000000003</v>
      </c>
      <c r="G16" s="14">
        <v>36.764020440000003</v>
      </c>
      <c r="H16" s="16">
        <v>0.74662092999999996</v>
      </c>
      <c r="I16" s="14">
        <v>17.750158020000001</v>
      </c>
      <c r="J16" s="16">
        <v>0.53444828</v>
      </c>
      <c r="K16" s="14">
        <v>7.2338542800000001</v>
      </c>
      <c r="L16" s="16">
        <v>0.33679724</v>
      </c>
      <c r="M16" s="14">
        <v>7.8050759799999998</v>
      </c>
      <c r="N16" s="16">
        <v>0.69041319999999995</v>
      </c>
      <c r="O16" s="14" t="s">
        <v>582</v>
      </c>
      <c r="P16" s="16" t="s">
        <v>582</v>
      </c>
      <c r="Q16" s="14">
        <v>0</v>
      </c>
      <c r="R16" s="16">
        <v>0</v>
      </c>
      <c r="S16" s="14">
        <v>0</v>
      </c>
      <c r="T16" s="16">
        <v>0</v>
      </c>
      <c r="U16" s="14">
        <v>4.2888461900000001</v>
      </c>
      <c r="V16" s="16">
        <v>0.38239282000000002</v>
      </c>
    </row>
    <row r="17" spans="1:22" x14ac:dyDescent="0.25">
      <c r="A17" s="11" t="s">
        <v>487</v>
      </c>
      <c r="B17" s="13">
        <v>6504</v>
      </c>
      <c r="C17" s="14">
        <f>(1665/B17*100)</f>
        <v>25.599630996309962</v>
      </c>
      <c r="D17" s="15">
        <v>4839</v>
      </c>
      <c r="E17" s="14">
        <v>29.58965972</v>
      </c>
      <c r="F17" s="16">
        <v>0.75864525999999999</v>
      </c>
      <c r="G17" s="14">
        <v>37.693486329999999</v>
      </c>
      <c r="H17" s="16">
        <v>0.84029958999999999</v>
      </c>
      <c r="I17" s="14">
        <v>14.48045692</v>
      </c>
      <c r="J17" s="16">
        <v>0.43702057</v>
      </c>
      <c r="K17" s="14">
        <v>3.4305024199999998</v>
      </c>
      <c r="L17" s="16">
        <v>0.28127647</v>
      </c>
      <c r="M17" s="14">
        <v>4.6168545200000004</v>
      </c>
      <c r="N17" s="16">
        <v>0.62310825999999997</v>
      </c>
      <c r="O17" s="14" t="s">
        <v>582</v>
      </c>
      <c r="P17" s="16" t="s">
        <v>582</v>
      </c>
      <c r="Q17" s="14">
        <v>3.0574995199999999</v>
      </c>
      <c r="R17" s="16">
        <v>0.39796983000000002</v>
      </c>
      <c r="S17" s="14">
        <v>0</v>
      </c>
      <c r="T17" s="16">
        <v>0</v>
      </c>
      <c r="U17" s="14">
        <v>7.1315405700000003</v>
      </c>
      <c r="V17" s="16">
        <v>0.55712972999999999</v>
      </c>
    </row>
    <row r="18" spans="1:22" x14ac:dyDescent="0.25">
      <c r="A18" s="11" t="s">
        <v>488</v>
      </c>
      <c r="B18" s="13">
        <v>5532</v>
      </c>
      <c r="C18" s="14">
        <f>(31/B18*100)</f>
        <v>0.56037599421547357</v>
      </c>
      <c r="D18" s="15">
        <v>5501</v>
      </c>
      <c r="E18" s="14">
        <v>26.889048150000001</v>
      </c>
      <c r="F18" s="16">
        <v>1.0412113700000001</v>
      </c>
      <c r="G18" s="14">
        <v>31.83662636</v>
      </c>
      <c r="H18" s="16">
        <v>0.69953018</v>
      </c>
      <c r="I18" s="14">
        <v>24.131716310000002</v>
      </c>
      <c r="J18" s="16">
        <v>0.80376055000000002</v>
      </c>
      <c r="K18" s="14">
        <v>9.8419712300000004</v>
      </c>
      <c r="L18" s="16">
        <v>0.55560951999999997</v>
      </c>
      <c r="M18" s="14">
        <v>4.1584830799999999</v>
      </c>
      <c r="N18" s="16">
        <v>0.35333363000000001</v>
      </c>
      <c r="O18" s="14" t="s">
        <v>582</v>
      </c>
      <c r="P18" s="16" t="s">
        <v>582</v>
      </c>
      <c r="Q18" s="14">
        <v>0</v>
      </c>
      <c r="R18" s="16">
        <v>0</v>
      </c>
      <c r="S18" s="14">
        <v>0</v>
      </c>
      <c r="T18" s="16">
        <v>0</v>
      </c>
      <c r="U18" s="14">
        <v>3.1421548800000001</v>
      </c>
      <c r="V18" s="16">
        <v>0.43501462000000002</v>
      </c>
    </row>
    <row r="19" spans="1:22" x14ac:dyDescent="0.25">
      <c r="A19" s="11" t="s">
        <v>489</v>
      </c>
      <c r="B19" s="13">
        <v>5658</v>
      </c>
      <c r="C19" s="14">
        <f>(262/B19*100)</f>
        <v>4.6306115235065395</v>
      </c>
      <c r="D19" s="15">
        <v>5396</v>
      </c>
      <c r="E19" s="14">
        <v>18.68943659</v>
      </c>
      <c r="F19" s="16">
        <v>0.74287756000000005</v>
      </c>
      <c r="G19" s="14">
        <v>34.707536159999997</v>
      </c>
      <c r="H19" s="16">
        <v>0.93083978999999994</v>
      </c>
      <c r="I19" s="14">
        <v>21.361718159999999</v>
      </c>
      <c r="J19" s="16">
        <v>0.67293738999999997</v>
      </c>
      <c r="K19" s="14">
        <v>7.07729316</v>
      </c>
      <c r="L19" s="16">
        <v>0.39345356999999997</v>
      </c>
      <c r="M19" s="14">
        <v>14.434235920000001</v>
      </c>
      <c r="N19" s="16">
        <v>1.3058316800000001</v>
      </c>
      <c r="O19" s="14" t="s">
        <v>582</v>
      </c>
      <c r="P19" s="16" t="s">
        <v>582</v>
      </c>
      <c r="Q19" s="14">
        <v>0</v>
      </c>
      <c r="R19" s="16">
        <v>0</v>
      </c>
      <c r="S19" s="14">
        <v>0</v>
      </c>
      <c r="T19" s="16">
        <v>0</v>
      </c>
      <c r="U19" s="14">
        <v>3.7297799999999999</v>
      </c>
      <c r="V19" s="16">
        <v>0.36388136999999998</v>
      </c>
    </row>
    <row r="20" spans="1:22" x14ac:dyDescent="0.25">
      <c r="A20" s="11" t="s">
        <v>490</v>
      </c>
      <c r="B20" s="13">
        <v>3371</v>
      </c>
      <c r="C20" s="14">
        <f>(75/B20*100)</f>
        <v>2.2248590922574905</v>
      </c>
      <c r="D20" s="15">
        <v>3296</v>
      </c>
      <c r="E20" s="14">
        <v>44.768409179999999</v>
      </c>
      <c r="F20" s="16">
        <v>0.85615147999999996</v>
      </c>
      <c r="G20" s="14">
        <v>28.920330979999999</v>
      </c>
      <c r="H20" s="16">
        <v>0.88456718999999995</v>
      </c>
      <c r="I20" s="14">
        <v>12.454647380000001</v>
      </c>
      <c r="J20" s="16">
        <v>0.50633739</v>
      </c>
      <c r="K20" s="14">
        <v>4.3175462199999997</v>
      </c>
      <c r="L20" s="16">
        <v>0.32207627999999999</v>
      </c>
      <c r="M20" s="14">
        <v>7.3078253999999996</v>
      </c>
      <c r="N20" s="16">
        <v>0.35115152999999999</v>
      </c>
      <c r="O20" s="14" t="s">
        <v>582</v>
      </c>
      <c r="P20" s="16" t="s">
        <v>582</v>
      </c>
      <c r="Q20" s="14">
        <v>0</v>
      </c>
      <c r="R20" s="16">
        <v>0</v>
      </c>
      <c r="S20" s="14">
        <v>0</v>
      </c>
      <c r="T20" s="16">
        <v>0</v>
      </c>
      <c r="U20" s="14">
        <v>2.2312408499999998</v>
      </c>
      <c r="V20" s="16">
        <v>0.24363929000000001</v>
      </c>
    </row>
    <row r="21" spans="1:22" x14ac:dyDescent="0.25">
      <c r="A21" s="11" t="s">
        <v>491</v>
      </c>
      <c r="B21" s="13">
        <v>5741</v>
      </c>
      <c r="C21" s="14">
        <f>(53/B21*100)</f>
        <v>0.92318411426580738</v>
      </c>
      <c r="D21" s="15">
        <v>5688</v>
      </c>
      <c r="E21" s="14">
        <v>23.6625993</v>
      </c>
      <c r="F21" s="16">
        <v>0.83698474</v>
      </c>
      <c r="G21" s="14">
        <v>38.945682320000003</v>
      </c>
      <c r="H21" s="16">
        <v>0.80061420999999999</v>
      </c>
      <c r="I21" s="14">
        <v>22.00182723</v>
      </c>
      <c r="J21" s="16">
        <v>0.68032641999999999</v>
      </c>
      <c r="K21" s="14">
        <v>4.9457170000000001</v>
      </c>
      <c r="L21" s="16">
        <v>0.33239153999999999</v>
      </c>
      <c r="M21" s="14">
        <v>9.1595613</v>
      </c>
      <c r="N21" s="16">
        <v>0.86755952000000003</v>
      </c>
      <c r="O21" s="14" t="s">
        <v>582</v>
      </c>
      <c r="P21" s="16" t="s">
        <v>582</v>
      </c>
      <c r="Q21" s="14">
        <v>0</v>
      </c>
      <c r="R21" s="16">
        <v>0</v>
      </c>
      <c r="S21" s="14">
        <v>0</v>
      </c>
      <c r="T21" s="16">
        <v>0</v>
      </c>
      <c r="U21" s="14">
        <v>1.28461285</v>
      </c>
      <c r="V21" s="16">
        <v>0.16313352</v>
      </c>
    </row>
    <row r="22" spans="1:22" x14ac:dyDescent="0.25">
      <c r="A22" s="11" t="s">
        <v>492</v>
      </c>
      <c r="B22" s="13">
        <v>6598</v>
      </c>
      <c r="C22" s="14">
        <f>(36/B22*100)</f>
        <v>0.54561988481357981</v>
      </c>
      <c r="D22" s="15">
        <v>6562</v>
      </c>
      <c r="E22" s="14">
        <v>25.95849183</v>
      </c>
      <c r="F22" s="16">
        <v>0.84560195000000005</v>
      </c>
      <c r="G22" s="14">
        <v>24.894342730000002</v>
      </c>
      <c r="H22" s="16">
        <v>0.66735118999999998</v>
      </c>
      <c r="I22" s="14">
        <v>17.604823790000001</v>
      </c>
      <c r="J22" s="16">
        <v>0.59928946999999999</v>
      </c>
      <c r="K22" s="14">
        <v>8.0186166500000002</v>
      </c>
      <c r="L22" s="16">
        <v>0.36540152999999997</v>
      </c>
      <c r="M22" s="14">
        <v>9.6357328800000008</v>
      </c>
      <c r="N22" s="16">
        <v>1.12815664</v>
      </c>
      <c r="O22" s="14" t="s">
        <v>582</v>
      </c>
      <c r="P22" s="16" t="s">
        <v>582</v>
      </c>
      <c r="Q22" s="14">
        <v>10.284631389999999</v>
      </c>
      <c r="R22" s="16">
        <v>1.32922729</v>
      </c>
      <c r="S22" s="14">
        <v>0</v>
      </c>
      <c r="T22" s="16">
        <v>0</v>
      </c>
      <c r="U22" s="14">
        <v>3.6033607299999999</v>
      </c>
      <c r="V22" s="16">
        <v>0.31851226999999999</v>
      </c>
    </row>
    <row r="23" spans="1:22" x14ac:dyDescent="0.25">
      <c r="A23" s="11" t="s">
        <v>493</v>
      </c>
      <c r="B23" s="13">
        <v>11583</v>
      </c>
      <c r="C23" s="14">
        <f>(251/B23*100)</f>
        <v>2.1669688336355004</v>
      </c>
      <c r="D23" s="15">
        <v>11332</v>
      </c>
      <c r="E23" s="14">
        <v>20.9210441</v>
      </c>
      <c r="F23" s="16">
        <v>0.67391747000000002</v>
      </c>
      <c r="G23" s="14">
        <v>36.716504620000002</v>
      </c>
      <c r="H23" s="16">
        <v>0.59043040000000002</v>
      </c>
      <c r="I23" s="14">
        <v>24.6176867</v>
      </c>
      <c r="J23" s="16">
        <v>0.73472506999999998</v>
      </c>
      <c r="K23" s="14">
        <v>7.5183601800000002</v>
      </c>
      <c r="L23" s="16">
        <v>0.37373371999999999</v>
      </c>
      <c r="M23" s="14">
        <v>7.1995698499999996</v>
      </c>
      <c r="N23" s="16">
        <v>0.42269637999999998</v>
      </c>
      <c r="O23" s="14" t="s">
        <v>582</v>
      </c>
      <c r="P23" s="16" t="s">
        <v>582</v>
      </c>
      <c r="Q23" s="14">
        <v>0</v>
      </c>
      <c r="R23" s="16">
        <v>0</v>
      </c>
      <c r="S23" s="14">
        <v>0</v>
      </c>
      <c r="T23" s="16">
        <v>0</v>
      </c>
      <c r="U23" s="14">
        <v>3.0268345399999999</v>
      </c>
      <c r="V23" s="16">
        <v>0.26573666000000001</v>
      </c>
    </row>
    <row r="24" spans="1:22" x14ac:dyDescent="0.25">
      <c r="A24" s="11" t="s">
        <v>494</v>
      </c>
      <c r="B24" s="13">
        <v>6647</v>
      </c>
      <c r="C24" s="14">
        <f>(8/B24*100)</f>
        <v>0.12035504738979991</v>
      </c>
      <c r="D24" s="15">
        <v>6639</v>
      </c>
      <c r="E24" s="14">
        <v>32.211192179999998</v>
      </c>
      <c r="F24" s="16">
        <v>1.02841428</v>
      </c>
      <c r="G24" s="14">
        <v>33.843066669999999</v>
      </c>
      <c r="H24" s="16">
        <v>0.70388620999999996</v>
      </c>
      <c r="I24" s="14">
        <v>20.73724734</v>
      </c>
      <c r="J24" s="16">
        <v>0.65548735999999996</v>
      </c>
      <c r="K24" s="14">
        <v>8.86113426</v>
      </c>
      <c r="L24" s="16">
        <v>0.37328591</v>
      </c>
      <c r="M24" s="14">
        <v>3.0925407499999999</v>
      </c>
      <c r="N24" s="16">
        <v>1.0367684699999999</v>
      </c>
      <c r="O24" s="14" t="s">
        <v>582</v>
      </c>
      <c r="P24" s="16" t="s">
        <v>582</v>
      </c>
      <c r="Q24" s="14">
        <v>0</v>
      </c>
      <c r="R24" s="16">
        <v>0</v>
      </c>
      <c r="S24" s="14">
        <v>0</v>
      </c>
      <c r="T24" s="16">
        <v>0</v>
      </c>
      <c r="U24" s="14">
        <v>1.2548187900000001</v>
      </c>
      <c r="V24" s="16">
        <v>0.33639626</v>
      </c>
    </row>
    <row r="25" spans="1:22" x14ac:dyDescent="0.25">
      <c r="A25" s="11" t="s">
        <v>495</v>
      </c>
      <c r="B25" s="13">
        <v>5581</v>
      </c>
      <c r="C25" s="14">
        <f>(25/B25*100)</f>
        <v>0.44794839634474104</v>
      </c>
      <c r="D25" s="15">
        <v>5556</v>
      </c>
      <c r="E25" s="14">
        <v>40.657572160000001</v>
      </c>
      <c r="F25" s="16">
        <v>0.98464039000000003</v>
      </c>
      <c r="G25" s="14">
        <v>30.4795473</v>
      </c>
      <c r="H25" s="16">
        <v>0.76373533999999998</v>
      </c>
      <c r="I25" s="14">
        <v>15.51677123</v>
      </c>
      <c r="J25" s="16">
        <v>0.53813759999999999</v>
      </c>
      <c r="K25" s="14">
        <v>5.3243197699999998</v>
      </c>
      <c r="L25" s="16">
        <v>0.33583506000000002</v>
      </c>
      <c r="M25" s="14">
        <v>7.63089832</v>
      </c>
      <c r="N25" s="16">
        <v>0.77175081999999995</v>
      </c>
      <c r="O25" s="14" t="s">
        <v>582</v>
      </c>
      <c r="P25" s="16" t="s">
        <v>582</v>
      </c>
      <c r="Q25" s="14">
        <v>0</v>
      </c>
      <c r="R25" s="16">
        <v>0</v>
      </c>
      <c r="S25" s="14">
        <v>0</v>
      </c>
      <c r="T25" s="16">
        <v>0</v>
      </c>
      <c r="U25" s="14">
        <v>0.39089122999999998</v>
      </c>
      <c r="V25" s="16">
        <v>7.6842099999999997E-2</v>
      </c>
    </row>
    <row r="26" spans="1:22" x14ac:dyDescent="0.25">
      <c r="A26" s="11" t="s">
        <v>496</v>
      </c>
      <c r="B26" s="13">
        <v>4869</v>
      </c>
      <c r="C26" s="14">
        <f>(62/B26*100)</f>
        <v>1.2733620866707742</v>
      </c>
      <c r="D26" s="15">
        <v>4807</v>
      </c>
      <c r="E26" s="14">
        <v>19.699868089999999</v>
      </c>
      <c r="F26" s="16">
        <v>0.67070249999999998</v>
      </c>
      <c r="G26" s="14">
        <v>34.410409289999997</v>
      </c>
      <c r="H26" s="16">
        <v>0.74675146000000003</v>
      </c>
      <c r="I26" s="14">
        <v>28.100254870000001</v>
      </c>
      <c r="J26" s="16">
        <v>0.59596157000000005</v>
      </c>
      <c r="K26" s="14">
        <v>10.45368242</v>
      </c>
      <c r="L26" s="16">
        <v>0.46002303999999999</v>
      </c>
      <c r="M26" s="14">
        <v>5.9065273600000001</v>
      </c>
      <c r="N26" s="16">
        <v>0.42999115999999998</v>
      </c>
      <c r="O26" s="14" t="s">
        <v>582</v>
      </c>
      <c r="P26" s="16" t="s">
        <v>582</v>
      </c>
      <c r="Q26" s="14">
        <v>0</v>
      </c>
      <c r="R26" s="16">
        <v>0</v>
      </c>
      <c r="S26" s="14">
        <v>0</v>
      </c>
      <c r="T26" s="16">
        <v>0</v>
      </c>
      <c r="U26" s="14">
        <v>1.4292579599999999</v>
      </c>
      <c r="V26" s="16">
        <v>0.18353739999999999</v>
      </c>
    </row>
    <row r="27" spans="1:22" x14ac:dyDescent="0.25">
      <c r="A27" s="11" t="s">
        <v>497</v>
      </c>
      <c r="B27" s="13">
        <v>5299</v>
      </c>
      <c r="C27" s="14">
        <f>(87/B27*100)</f>
        <v>1.6418192111719192</v>
      </c>
      <c r="D27" s="15">
        <v>5212</v>
      </c>
      <c r="E27" s="14">
        <v>31.422161150000001</v>
      </c>
      <c r="F27" s="16">
        <v>0.62978639999999997</v>
      </c>
      <c r="G27" s="14">
        <v>30.32835759</v>
      </c>
      <c r="H27" s="16">
        <v>0.57093897000000005</v>
      </c>
      <c r="I27" s="14">
        <v>16.146565120000002</v>
      </c>
      <c r="J27" s="16">
        <v>0.49903301999999999</v>
      </c>
      <c r="K27" s="14">
        <v>7.0333235299999997</v>
      </c>
      <c r="L27" s="16">
        <v>0.36142331</v>
      </c>
      <c r="M27" s="14">
        <v>10.297785129999999</v>
      </c>
      <c r="N27" s="16">
        <v>0.41669534000000003</v>
      </c>
      <c r="O27" s="14" t="s">
        <v>582</v>
      </c>
      <c r="P27" s="16" t="s">
        <v>582</v>
      </c>
      <c r="Q27" s="14">
        <v>0</v>
      </c>
      <c r="R27" s="16">
        <v>0</v>
      </c>
      <c r="S27" s="14">
        <v>0</v>
      </c>
      <c r="T27" s="16">
        <v>0</v>
      </c>
      <c r="U27" s="14">
        <v>4.7718074899999996</v>
      </c>
      <c r="V27" s="16">
        <v>0.29090603999999998</v>
      </c>
    </row>
    <row r="28" spans="1:22" x14ac:dyDescent="0.25">
      <c r="A28" s="11" t="s">
        <v>498</v>
      </c>
      <c r="B28" s="13">
        <v>7568</v>
      </c>
      <c r="C28" s="14">
        <f>(288/B28*100)</f>
        <v>3.8054968287526427</v>
      </c>
      <c r="D28" s="15">
        <v>7280</v>
      </c>
      <c r="E28" s="14">
        <v>16.646877759999999</v>
      </c>
      <c r="F28" s="16">
        <v>0.73830927000000002</v>
      </c>
      <c r="G28" s="14">
        <v>30.951514039999999</v>
      </c>
      <c r="H28" s="16">
        <v>0.64613114000000005</v>
      </c>
      <c r="I28" s="14">
        <v>27.747015569999999</v>
      </c>
      <c r="J28" s="16">
        <v>0.78752131999999997</v>
      </c>
      <c r="K28" s="14">
        <v>15.08406125</v>
      </c>
      <c r="L28" s="16">
        <v>0.59781276999999999</v>
      </c>
      <c r="M28" s="14">
        <v>6.0592336800000002</v>
      </c>
      <c r="N28" s="16">
        <v>1.0978916000000001</v>
      </c>
      <c r="O28" s="14" t="s">
        <v>582</v>
      </c>
      <c r="P28" s="16" t="s">
        <v>582</v>
      </c>
      <c r="Q28" s="14">
        <v>0</v>
      </c>
      <c r="R28" s="16">
        <v>0</v>
      </c>
      <c r="S28" s="14">
        <v>0</v>
      </c>
      <c r="T28" s="16">
        <v>0</v>
      </c>
      <c r="U28" s="14">
        <v>3.5112977000000001</v>
      </c>
      <c r="V28" s="16">
        <v>0.35408359</v>
      </c>
    </row>
    <row r="29" spans="1:22" x14ac:dyDescent="0.25">
      <c r="A29" s="11" t="s">
        <v>499</v>
      </c>
      <c r="B29" s="13">
        <v>5385</v>
      </c>
      <c r="C29" s="14">
        <f>(30/B29*100)</f>
        <v>0.55710306406685239</v>
      </c>
      <c r="D29" s="15">
        <v>5355</v>
      </c>
      <c r="E29" s="14">
        <v>20.97201591</v>
      </c>
      <c r="F29" s="16">
        <v>0.75443897000000004</v>
      </c>
      <c r="G29" s="14">
        <v>35.832425149999999</v>
      </c>
      <c r="H29" s="16">
        <v>0.80588046000000002</v>
      </c>
      <c r="I29" s="14">
        <v>17.823380050000001</v>
      </c>
      <c r="J29" s="16">
        <v>0.62635604</v>
      </c>
      <c r="K29" s="14">
        <v>3.2558942900000001</v>
      </c>
      <c r="L29" s="16">
        <v>0.25366738999999999</v>
      </c>
      <c r="M29" s="14">
        <v>16.888063320000001</v>
      </c>
      <c r="N29" s="16">
        <v>0.87263612999999995</v>
      </c>
      <c r="O29" s="14" t="s">
        <v>582</v>
      </c>
      <c r="P29" s="16" t="s">
        <v>582</v>
      </c>
      <c r="Q29" s="14">
        <v>2.7667624100000001</v>
      </c>
      <c r="R29" s="16">
        <v>0.24169378</v>
      </c>
      <c r="S29" s="14">
        <v>0</v>
      </c>
      <c r="T29" s="16">
        <v>0</v>
      </c>
      <c r="U29" s="14">
        <v>2.46145886</v>
      </c>
      <c r="V29" s="16">
        <v>0.29422005000000001</v>
      </c>
    </row>
    <row r="30" spans="1:22" x14ac:dyDescent="0.25">
      <c r="A30" s="11" t="s">
        <v>500</v>
      </c>
      <c r="B30" s="13">
        <v>4520</v>
      </c>
      <c r="C30" s="14">
        <f>(174/B30*100)</f>
        <v>3.8495575221238942</v>
      </c>
      <c r="D30" s="15">
        <v>4346</v>
      </c>
      <c r="E30" s="14">
        <v>15.82853527</v>
      </c>
      <c r="F30" s="16">
        <v>0.61830110000000005</v>
      </c>
      <c r="G30" s="14">
        <v>35.62705253</v>
      </c>
      <c r="H30" s="16">
        <v>0.77488170000000001</v>
      </c>
      <c r="I30" s="14">
        <v>27.692410290000002</v>
      </c>
      <c r="J30" s="16">
        <v>0.73065360000000001</v>
      </c>
      <c r="K30" s="14">
        <v>8.5128702500000006</v>
      </c>
      <c r="L30" s="16">
        <v>0.47655726999999998</v>
      </c>
      <c r="M30" s="14">
        <v>9.7915181400000009</v>
      </c>
      <c r="N30" s="16">
        <v>0.73808574000000005</v>
      </c>
      <c r="O30" s="14" t="s">
        <v>582</v>
      </c>
      <c r="P30" s="16" t="s">
        <v>582</v>
      </c>
      <c r="Q30" s="14">
        <v>0</v>
      </c>
      <c r="R30" s="16">
        <v>0</v>
      </c>
      <c r="S30" s="14">
        <v>0</v>
      </c>
      <c r="T30" s="16">
        <v>0</v>
      </c>
      <c r="U30" s="14">
        <v>2.54761353</v>
      </c>
      <c r="V30" s="16">
        <v>0.25817316000000001</v>
      </c>
    </row>
    <row r="31" spans="1:22" x14ac:dyDescent="0.25">
      <c r="A31" s="11" t="s">
        <v>501</v>
      </c>
      <c r="B31" s="13">
        <v>5456</v>
      </c>
      <c r="C31" s="14">
        <f>(139/B31*100)</f>
        <v>2.5476539589442817</v>
      </c>
      <c r="D31" s="15">
        <v>5317</v>
      </c>
      <c r="E31" s="14">
        <v>24.562698699999999</v>
      </c>
      <c r="F31" s="16">
        <v>0.87070362000000001</v>
      </c>
      <c r="G31" s="14">
        <v>43.990068309999998</v>
      </c>
      <c r="H31" s="16">
        <v>0.68587204000000002</v>
      </c>
      <c r="I31" s="14">
        <v>20.377068420000001</v>
      </c>
      <c r="J31" s="16">
        <v>0.60843459</v>
      </c>
      <c r="K31" s="14">
        <v>6.0351717000000002</v>
      </c>
      <c r="L31" s="16">
        <v>0.30729010000000001</v>
      </c>
      <c r="M31" s="14">
        <v>0</v>
      </c>
      <c r="N31" s="16">
        <v>0</v>
      </c>
      <c r="O31" s="14" t="s">
        <v>582</v>
      </c>
      <c r="P31" s="16" t="s">
        <v>582</v>
      </c>
      <c r="Q31" s="14">
        <v>0</v>
      </c>
      <c r="R31" s="16">
        <v>0</v>
      </c>
      <c r="S31" s="14">
        <v>0</v>
      </c>
      <c r="T31" s="16">
        <v>0</v>
      </c>
      <c r="U31" s="14">
        <v>5.03499286</v>
      </c>
      <c r="V31" s="16">
        <v>0.48500345</v>
      </c>
    </row>
    <row r="32" spans="1:22" x14ac:dyDescent="0.25">
      <c r="A32" s="11" t="s">
        <v>502</v>
      </c>
      <c r="B32" s="13">
        <v>4478</v>
      </c>
      <c r="C32" s="14">
        <f>(6/B32*100)</f>
        <v>0.13398838767306834</v>
      </c>
      <c r="D32" s="15">
        <v>4472</v>
      </c>
      <c r="E32" s="14">
        <v>16.375105779999998</v>
      </c>
      <c r="F32" s="16">
        <v>0.64432356000000002</v>
      </c>
      <c r="G32" s="14">
        <v>38.39922816</v>
      </c>
      <c r="H32" s="16">
        <v>0.81718550000000001</v>
      </c>
      <c r="I32" s="14">
        <v>31.388530200000002</v>
      </c>
      <c r="J32" s="16">
        <v>0.74574183000000005</v>
      </c>
      <c r="K32" s="14">
        <v>10.11812398</v>
      </c>
      <c r="L32" s="16">
        <v>0.47823712000000002</v>
      </c>
      <c r="M32" s="14">
        <v>1.9086869200000001</v>
      </c>
      <c r="N32" s="16">
        <v>0.20214871000000001</v>
      </c>
      <c r="O32" s="14" t="s">
        <v>582</v>
      </c>
      <c r="P32" s="16" t="s">
        <v>582</v>
      </c>
      <c r="Q32" s="14">
        <v>0</v>
      </c>
      <c r="R32" s="16">
        <v>0</v>
      </c>
      <c r="S32" s="14">
        <v>0</v>
      </c>
      <c r="T32" s="16">
        <v>0</v>
      </c>
      <c r="U32" s="14">
        <v>1.81032496</v>
      </c>
      <c r="V32" s="16">
        <v>0.27080563000000002</v>
      </c>
    </row>
    <row r="33" spans="1:22" x14ac:dyDescent="0.25">
      <c r="A33" s="11" t="s">
        <v>503</v>
      </c>
      <c r="B33" s="13">
        <v>7325</v>
      </c>
      <c r="C33" s="14">
        <f>(78/B33*100)</f>
        <v>1.0648464163822524</v>
      </c>
      <c r="D33" s="15">
        <v>7247</v>
      </c>
      <c r="E33" s="14">
        <v>13.61489173</v>
      </c>
      <c r="F33" s="16">
        <v>0.51927387999999997</v>
      </c>
      <c r="G33" s="14">
        <v>31.17913939</v>
      </c>
      <c r="H33" s="16">
        <v>0.73954933</v>
      </c>
      <c r="I33" s="14">
        <v>18.59216314</v>
      </c>
      <c r="J33" s="16">
        <v>0.65399194999999999</v>
      </c>
      <c r="K33" s="14">
        <v>7.0061288700000004</v>
      </c>
      <c r="L33" s="16">
        <v>0.34767039999999999</v>
      </c>
      <c r="M33" s="14">
        <v>27.811556880000001</v>
      </c>
      <c r="N33" s="16">
        <v>0.80222939999999998</v>
      </c>
      <c r="O33" s="14" t="s">
        <v>582</v>
      </c>
      <c r="P33" s="16" t="s">
        <v>582</v>
      </c>
      <c r="Q33" s="14">
        <v>0</v>
      </c>
      <c r="R33" s="16">
        <v>0</v>
      </c>
      <c r="S33" s="14">
        <v>0</v>
      </c>
      <c r="T33" s="16">
        <v>0</v>
      </c>
      <c r="U33" s="14">
        <v>1.79611999</v>
      </c>
      <c r="V33" s="16">
        <v>0.18028747000000001</v>
      </c>
    </row>
    <row r="34" spans="1:22" x14ac:dyDescent="0.25">
      <c r="A34" s="11" t="s">
        <v>504</v>
      </c>
      <c r="B34" s="13">
        <v>6350</v>
      </c>
      <c r="C34" s="14">
        <f>(81/B34*100)</f>
        <v>1.2755905511811023</v>
      </c>
      <c r="D34" s="15">
        <v>6269</v>
      </c>
      <c r="E34" s="14">
        <v>21.509545320000001</v>
      </c>
      <c r="F34" s="16">
        <v>0.78912782999999997</v>
      </c>
      <c r="G34" s="14">
        <v>38.440320419999999</v>
      </c>
      <c r="H34" s="16">
        <v>0.83452477000000003</v>
      </c>
      <c r="I34" s="14">
        <v>19.199089520000001</v>
      </c>
      <c r="J34" s="16">
        <v>0.48464814000000001</v>
      </c>
      <c r="K34" s="14">
        <v>7.5652229999999996</v>
      </c>
      <c r="L34" s="16">
        <v>0.45859214999999998</v>
      </c>
      <c r="M34" s="14">
        <v>6.3214444299999997</v>
      </c>
      <c r="N34" s="16">
        <v>0.71396652000000005</v>
      </c>
      <c r="O34" s="14" t="s">
        <v>582</v>
      </c>
      <c r="P34" s="16" t="s">
        <v>582</v>
      </c>
      <c r="Q34" s="14">
        <v>2.5822570599999999</v>
      </c>
      <c r="R34" s="16">
        <v>0.53599205999999999</v>
      </c>
      <c r="S34" s="14">
        <v>0</v>
      </c>
      <c r="T34" s="16">
        <v>0</v>
      </c>
      <c r="U34" s="14">
        <v>4.3821202399999999</v>
      </c>
      <c r="V34" s="16">
        <v>0.33701188999999998</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(60/B36*100)</f>
        <v>0.89073634204275531</v>
      </c>
      <c r="D36" s="15">
        <v>6676</v>
      </c>
      <c r="E36" s="14">
        <v>20.375489300000002</v>
      </c>
      <c r="F36" s="16">
        <v>0.67736574999999999</v>
      </c>
      <c r="G36" s="14">
        <v>30.41058949</v>
      </c>
      <c r="H36" s="16">
        <v>0.54888731999999996</v>
      </c>
      <c r="I36" s="14">
        <v>22.244374440000001</v>
      </c>
      <c r="J36" s="16">
        <v>0.72336396000000003</v>
      </c>
      <c r="K36" s="14">
        <v>8.49984918</v>
      </c>
      <c r="L36" s="16">
        <v>0.40198428000000003</v>
      </c>
      <c r="M36" s="14">
        <v>15.68191758</v>
      </c>
      <c r="N36" s="16">
        <v>0.62853077000000002</v>
      </c>
      <c r="O36" s="14" t="s">
        <v>582</v>
      </c>
      <c r="P36" s="16" t="s">
        <v>582</v>
      </c>
      <c r="Q36" s="14">
        <v>0</v>
      </c>
      <c r="R36" s="16">
        <v>0</v>
      </c>
      <c r="S36" s="14">
        <v>0</v>
      </c>
      <c r="T36" s="16">
        <v>0</v>
      </c>
      <c r="U36" s="14">
        <v>2.7877800100000001</v>
      </c>
      <c r="V36" s="16">
        <v>0.26765329999999998</v>
      </c>
    </row>
    <row r="37" spans="1:22" x14ac:dyDescent="0.25">
      <c r="A37" s="11" t="s">
        <v>507</v>
      </c>
      <c r="B37" s="13">
        <v>5458</v>
      </c>
      <c r="C37" s="14">
        <f>(111/B37*100)</f>
        <v>2.0337119824111394</v>
      </c>
      <c r="D37" s="15">
        <v>5347</v>
      </c>
      <c r="E37" s="14">
        <v>24.778782790000001</v>
      </c>
      <c r="F37" s="16">
        <v>1.05174119</v>
      </c>
      <c r="G37" s="14">
        <v>40.293940769999999</v>
      </c>
      <c r="H37" s="16">
        <v>0.81607574000000005</v>
      </c>
      <c r="I37" s="14">
        <v>19.117183069999999</v>
      </c>
      <c r="J37" s="16">
        <v>0.70032391000000005</v>
      </c>
      <c r="K37" s="14">
        <v>7.3808990999999997</v>
      </c>
      <c r="L37" s="16">
        <v>0.41610493999999998</v>
      </c>
      <c r="M37" s="14">
        <v>4.3003337899999998</v>
      </c>
      <c r="N37" s="16">
        <v>0.55443412000000003</v>
      </c>
      <c r="O37" s="14" t="s">
        <v>582</v>
      </c>
      <c r="P37" s="16" t="s">
        <v>582</v>
      </c>
      <c r="Q37" s="14">
        <v>0</v>
      </c>
      <c r="R37" s="16">
        <v>0</v>
      </c>
      <c r="S37" s="14">
        <v>0</v>
      </c>
      <c r="T37" s="16">
        <v>0</v>
      </c>
      <c r="U37" s="14">
        <v>4.1288604800000002</v>
      </c>
      <c r="V37" s="16">
        <v>0.38705909999999999</v>
      </c>
    </row>
    <row r="38" spans="1:22" x14ac:dyDescent="0.25">
      <c r="A38" s="11" t="s">
        <v>508</v>
      </c>
      <c r="B38" s="13">
        <v>5860</v>
      </c>
      <c r="C38" s="14">
        <f>(22/B38*100)</f>
        <v>0.37542662116040953</v>
      </c>
      <c r="D38" s="15">
        <v>5838</v>
      </c>
      <c r="E38" s="14">
        <v>32.213616469999998</v>
      </c>
      <c r="F38" s="16">
        <v>0.98892590000000002</v>
      </c>
      <c r="G38" s="14">
        <v>28.580516939999999</v>
      </c>
      <c r="H38" s="16">
        <v>0.86040026000000003</v>
      </c>
      <c r="I38" s="14">
        <v>15.299917929999999</v>
      </c>
      <c r="J38" s="16">
        <v>0.5749282</v>
      </c>
      <c r="K38" s="14">
        <v>5.7247997699999997</v>
      </c>
      <c r="L38" s="16">
        <v>0.371859</v>
      </c>
      <c r="M38" s="14">
        <v>12.184311539999999</v>
      </c>
      <c r="N38" s="16">
        <v>0.92477872999999999</v>
      </c>
      <c r="O38" s="14" t="s">
        <v>582</v>
      </c>
      <c r="P38" s="16" t="s">
        <v>582</v>
      </c>
      <c r="Q38" s="14">
        <v>0</v>
      </c>
      <c r="R38" s="16">
        <v>0</v>
      </c>
      <c r="S38" s="14">
        <v>0</v>
      </c>
      <c r="T38" s="16">
        <v>0</v>
      </c>
      <c r="U38" s="14">
        <v>5.9968373599999998</v>
      </c>
      <c r="V38" s="16">
        <v>0.49391776999999998</v>
      </c>
    </row>
    <row r="39" spans="1:22" x14ac:dyDescent="0.25">
      <c r="A39" s="11" t="s">
        <v>509</v>
      </c>
      <c r="B39" s="13">
        <v>5895</v>
      </c>
      <c r="C39" s="14">
        <f>(33/B39*100)</f>
        <v>0.55979643765903309</v>
      </c>
      <c r="D39" s="15">
        <v>5862</v>
      </c>
      <c r="E39" s="14">
        <v>15.805917920000001</v>
      </c>
      <c r="F39" s="16">
        <v>0.76834351999999995</v>
      </c>
      <c r="G39" s="14">
        <v>34.92125669</v>
      </c>
      <c r="H39" s="16">
        <v>0.90238112999999998</v>
      </c>
      <c r="I39" s="14">
        <v>25.255983180000001</v>
      </c>
      <c r="J39" s="16">
        <v>0.71546419999999999</v>
      </c>
      <c r="K39" s="14">
        <v>12.87980585</v>
      </c>
      <c r="L39" s="16">
        <v>0.57143595999999997</v>
      </c>
      <c r="M39" s="14">
        <v>8.2770183300000006</v>
      </c>
      <c r="N39" s="16">
        <v>0.6753072</v>
      </c>
      <c r="O39" s="14" t="s">
        <v>582</v>
      </c>
      <c r="P39" s="16" t="s">
        <v>582</v>
      </c>
      <c r="Q39" s="14">
        <v>0</v>
      </c>
      <c r="R39" s="16">
        <v>0</v>
      </c>
      <c r="S39" s="14">
        <v>0</v>
      </c>
      <c r="T39" s="16">
        <v>0</v>
      </c>
      <c r="U39" s="14">
        <v>2.8600180399999999</v>
      </c>
      <c r="V39" s="16">
        <v>0.40509374999999997</v>
      </c>
    </row>
    <row r="40" spans="1:22" x14ac:dyDescent="0.25">
      <c r="A40" s="11" t="s">
        <v>510</v>
      </c>
      <c r="B40" s="13">
        <v>14157</v>
      </c>
      <c r="C40" s="14">
        <f>(387/B40*100)</f>
        <v>2.7336300063572789</v>
      </c>
      <c r="D40" s="15">
        <v>13770</v>
      </c>
      <c r="E40" s="14">
        <v>13.98549766</v>
      </c>
      <c r="F40" s="16">
        <v>0.56628882000000003</v>
      </c>
      <c r="G40" s="14">
        <v>39.33365422</v>
      </c>
      <c r="H40" s="16">
        <v>0.73002937000000001</v>
      </c>
      <c r="I40" s="14">
        <v>29.47457614</v>
      </c>
      <c r="J40" s="16">
        <v>0.72805500000000001</v>
      </c>
      <c r="K40" s="14">
        <v>9.5531872799999995</v>
      </c>
      <c r="L40" s="16">
        <v>0.44527246999999998</v>
      </c>
      <c r="M40" s="14">
        <v>4.72502697</v>
      </c>
      <c r="N40" s="16">
        <v>0.42166836000000002</v>
      </c>
      <c r="O40" s="14" t="s">
        <v>582</v>
      </c>
      <c r="P40" s="16" t="s">
        <v>582</v>
      </c>
      <c r="Q40" s="14">
        <v>0</v>
      </c>
      <c r="R40" s="16">
        <v>0</v>
      </c>
      <c r="S40" s="14">
        <v>0</v>
      </c>
      <c r="T40" s="16">
        <v>0</v>
      </c>
      <c r="U40" s="14">
        <v>2.92805772</v>
      </c>
      <c r="V40" s="16">
        <v>0.26815531999999997</v>
      </c>
    </row>
    <row r="41" spans="1:22" x14ac:dyDescent="0.25">
      <c r="A41" s="11" t="s">
        <v>511</v>
      </c>
      <c r="B41" s="13">
        <v>5712</v>
      </c>
      <c r="C41" s="14">
        <f>(52/B41*100)</f>
        <v>0.9103641456582634</v>
      </c>
      <c r="D41" s="15">
        <v>5660</v>
      </c>
      <c r="E41" s="14">
        <v>20.05694901</v>
      </c>
      <c r="F41" s="16">
        <v>0.86106773999999997</v>
      </c>
      <c r="G41" s="14">
        <v>31.43654793</v>
      </c>
      <c r="H41" s="16">
        <v>0.74969775000000005</v>
      </c>
      <c r="I41" s="14">
        <v>24.75526588</v>
      </c>
      <c r="J41" s="16">
        <v>0.67482478999999995</v>
      </c>
      <c r="K41" s="14">
        <v>13.21590917</v>
      </c>
      <c r="L41" s="16">
        <v>0.58568854999999997</v>
      </c>
      <c r="M41" s="14">
        <v>8.0694914200000003</v>
      </c>
      <c r="N41" s="16">
        <v>0.77124532999999995</v>
      </c>
      <c r="O41" s="14" t="s">
        <v>582</v>
      </c>
      <c r="P41" s="16" t="s">
        <v>582</v>
      </c>
      <c r="Q41" s="14">
        <v>0.67850078999999996</v>
      </c>
      <c r="R41" s="16">
        <v>0.18086922</v>
      </c>
      <c r="S41" s="14">
        <v>0</v>
      </c>
      <c r="T41" s="16">
        <v>0</v>
      </c>
      <c r="U41" s="14">
        <v>1.7873357999999999</v>
      </c>
      <c r="V41" s="16">
        <v>0.16339946</v>
      </c>
    </row>
    <row r="42" spans="1:22" x14ac:dyDescent="0.25">
      <c r="A42" s="11" t="s">
        <v>512</v>
      </c>
      <c r="B42" s="13">
        <f>IF(COUNT(B7:B41) &gt; 0, AVERAGE(B7:B41), "\u2014")</f>
        <v>7103.4285714285716</v>
      </c>
      <c r="C42" s="14">
        <f>IF(COUNT(C7:C41) &gt; 0, AVERAGE(C7:C41), "—")</f>
        <v>2.4563028188962366</v>
      </c>
      <c r="D42" s="15">
        <f>IF(COUNT(D7:D41) &gt; 0, AVERAGE(D7:D41), "—")</f>
        <v>6915.4</v>
      </c>
      <c r="E42" s="14">
        <f>IF(COUNT(E7:E41) &gt; 0, AVERAGE(E7:E41), "—")</f>
        <v>23.850866442000001</v>
      </c>
      <c r="F42" s="16">
        <f>IF(COUNT(F7:F41) &gt; 0, SQRT(SUMSQ(F7:F41)/(COUNT(F7:F41)*COUNT(F7:F41)) ), "—")</f>
        <v>0.12995309819675788</v>
      </c>
      <c r="G42" s="14">
        <f>IF(COUNT(G7:G41) &gt; 0, AVERAGE(G7:G41), "—")</f>
        <v>33.89085757514286</v>
      </c>
      <c r="H42" s="16">
        <f>IF(COUNT(H7:H41) &gt; 0, SQRT(SUMSQ(H7:H41)/(COUNT(H7:H41)*COUNT(H7:H41)) ), "—")</f>
        <v>0.12204576223913342</v>
      </c>
      <c r="I42" s="14">
        <f>IF(COUNT(I7:I41) &gt; 0, AVERAGE(I7:I41), "—")</f>
        <v>20.152796977142863</v>
      </c>
      <c r="J42" s="16">
        <f>IF(COUNT(J7:J41) &gt; 0, SQRT(SUMSQ(J7:J41)/(COUNT(J7:J41)*COUNT(J7:J41)) ), "—")</f>
        <v>0.10474081543946236</v>
      </c>
      <c r="K42" s="14">
        <f>IF(COUNT(K7:K41) &gt; 0, AVERAGE(K7:K41), "—")</f>
        <v>7.2888926485714283</v>
      </c>
      <c r="L42" s="16">
        <f>IF(COUNT(L7:L41) &gt; 0, SQRT(SUMSQ(L7:L41)/(COUNT(L7:L41)*COUNT(L7:L41)) ), "—")</f>
        <v>6.5864613401548311E-2</v>
      </c>
      <c r="M42" s="14">
        <f>IF(COUNT(M7:M41) &gt; 0, AVERAGE(M7:M41), "—")</f>
        <v>7.9879892245714297</v>
      </c>
      <c r="N42" s="16">
        <f>IF(COUNT(N7:N41) &gt; 0, SQRT(SUMSQ(N7:N41)/(COUNT(N7:N41)*COUNT(N7:N41)) ), "—")</f>
        <v>0.11280040088747358</v>
      </c>
      <c r="O42" s="14" t="str">
        <f>IF(COUNT(O7:O41) &gt; 0, AVERAGE(O7:O41), "—")</f>
        <v>—</v>
      </c>
      <c r="P42" s="16" t="str">
        <f>IF(COUNT(P7:P41) &gt; 0, SQRT(SUMSQ(P7:P41)/(COUNT(P7:P41)*COUNT(P7:P41)) ), "—")</f>
        <v>—</v>
      </c>
      <c r="Q42" s="14">
        <f>IF(COUNT(Q7:Q41) &gt; 0, AVERAGE(Q7:Q41), "—")</f>
        <v>0.87164925714285713</v>
      </c>
      <c r="R42" s="16">
        <f>IF(COUNT(R7:R41) &gt; 0, SQRT(SUMSQ(R7:R41)/(COUNT(R7:R41)*COUNT(R7:R41)) ), "—")</f>
        <v>5.285003120405829E-2</v>
      </c>
      <c r="S42" s="14">
        <f>IF(COUNT(S7:S41) &gt; 0, AVERAGE(S7:S41), "—")</f>
        <v>2.8571428571428572</v>
      </c>
      <c r="T42" s="16">
        <f>IF(COUNT(T7:T41) &gt; 0, SQRT(SUMSQ(T7:T41)/(COUNT(T7:T41)*COUNT(T7:T41)) ), "—")</f>
        <v>0</v>
      </c>
      <c r="U42" s="14">
        <f>IF(COUNT(U7:U41) &gt; 0, AVERAGE(U7:U41), "—")</f>
        <v>3.0998050182857142</v>
      </c>
      <c r="V42" s="16">
        <f>IF(COUNT(V7:V41) &gt; 0, SQRT(SUMSQ(V7:V41)/(COUNT(V7:V41)*COUNT(V7:V41)) ), "—")</f>
        <v>5.3976012511099382E-2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22.971395879999999</v>
      </c>
      <c r="F45" s="16">
        <v>0.63243647999999997</v>
      </c>
      <c r="G45" s="14">
        <v>36.834584829999997</v>
      </c>
      <c r="H45" s="16">
        <v>0.99749765000000001</v>
      </c>
      <c r="I45" s="14">
        <v>17.665510139999999</v>
      </c>
      <c r="J45" s="16">
        <v>0.62367667000000004</v>
      </c>
      <c r="K45" s="14">
        <v>17.751689670000001</v>
      </c>
      <c r="L45" s="16">
        <v>0.61118335999999995</v>
      </c>
      <c r="M45" s="14">
        <v>0</v>
      </c>
      <c r="N45" s="16">
        <v>0</v>
      </c>
      <c r="O45" s="14" t="s">
        <v>582</v>
      </c>
      <c r="P45" s="16" t="s">
        <v>582</v>
      </c>
      <c r="Q45" s="14">
        <v>1.320497E-2</v>
      </c>
      <c r="R45" s="16">
        <v>1.393171E-2</v>
      </c>
      <c r="S45" s="14">
        <v>0.34987035999999999</v>
      </c>
      <c r="T45" s="16">
        <v>8.273809E-2</v>
      </c>
      <c r="U45" s="14">
        <v>4.4137441600000002</v>
      </c>
      <c r="V45" s="16">
        <v>0.33865624</v>
      </c>
    </row>
    <row r="46" spans="1:22" x14ac:dyDescent="0.25">
      <c r="A46" s="11" t="s">
        <v>516</v>
      </c>
      <c r="B46" s="13">
        <v>23141</v>
      </c>
      <c r="C46" s="14">
        <f>(2033/B46*100)</f>
        <v>8.7852728922691323</v>
      </c>
      <c r="D46" s="15">
        <v>21108</v>
      </c>
      <c r="E46" s="14">
        <v>13.299954639999999</v>
      </c>
      <c r="F46" s="16">
        <v>0.41375918</v>
      </c>
      <c r="G46" s="14">
        <v>28.307574939999999</v>
      </c>
      <c r="H46" s="16">
        <v>0.48894463999999999</v>
      </c>
      <c r="I46" s="14">
        <v>16.957830999999999</v>
      </c>
      <c r="J46" s="16">
        <v>0.47431558000000001</v>
      </c>
      <c r="K46" s="14">
        <v>8.4292456799999993</v>
      </c>
      <c r="L46" s="16">
        <v>0.25719118000000002</v>
      </c>
      <c r="M46" s="14">
        <v>19.931067599999999</v>
      </c>
      <c r="N46" s="16">
        <v>0.72932163000000005</v>
      </c>
      <c r="O46" s="14" t="s">
        <v>582</v>
      </c>
      <c r="P46" s="16" t="s">
        <v>582</v>
      </c>
      <c r="Q46" s="14">
        <v>0</v>
      </c>
      <c r="R46" s="16">
        <v>0</v>
      </c>
      <c r="S46" s="14">
        <v>0</v>
      </c>
      <c r="T46" s="16">
        <v>0</v>
      </c>
      <c r="U46" s="14">
        <v>13.07432614</v>
      </c>
      <c r="V46" s="16">
        <v>0.43607923999999998</v>
      </c>
    </row>
    <row r="47" spans="1:22" x14ac:dyDescent="0.25">
      <c r="A47" s="11" t="s">
        <v>517</v>
      </c>
      <c r="B47" s="13">
        <v>5928</v>
      </c>
      <c r="C47" s="14">
        <f>(299/B47*100)</f>
        <v>5.0438596491228065</v>
      </c>
      <c r="D47" s="15">
        <v>5629</v>
      </c>
      <c r="E47" s="14">
        <v>12.711958989999999</v>
      </c>
      <c r="F47" s="16">
        <v>0.51229853999999997</v>
      </c>
      <c r="G47" s="14">
        <v>28.64876838</v>
      </c>
      <c r="H47" s="16">
        <v>0.78371033000000001</v>
      </c>
      <c r="I47" s="14">
        <v>28.287716580000001</v>
      </c>
      <c r="J47" s="16">
        <v>0.77869668000000003</v>
      </c>
      <c r="K47" s="14">
        <v>14.636792939999999</v>
      </c>
      <c r="L47" s="16">
        <v>0.60067384000000001</v>
      </c>
      <c r="M47" s="14">
        <v>8.1962630399999998</v>
      </c>
      <c r="N47" s="16">
        <v>0.67600791000000005</v>
      </c>
      <c r="O47" s="14" t="s">
        <v>582</v>
      </c>
      <c r="P47" s="16" t="s">
        <v>582</v>
      </c>
      <c r="Q47" s="14">
        <v>0</v>
      </c>
      <c r="R47" s="16">
        <v>0</v>
      </c>
      <c r="S47" s="14">
        <v>0</v>
      </c>
      <c r="T47" s="16">
        <v>0</v>
      </c>
      <c r="U47" s="14">
        <v>7.51850007</v>
      </c>
      <c r="V47" s="16">
        <v>0.50027593999999997</v>
      </c>
    </row>
    <row r="48" spans="1:22" x14ac:dyDescent="0.25">
      <c r="A48" s="11" t="s">
        <v>518</v>
      </c>
      <c r="B48" s="13">
        <v>9841</v>
      </c>
      <c r="C48" s="14">
        <f>(8/B48*100)</f>
        <v>8.1292551569962401E-2</v>
      </c>
      <c r="D48" s="15">
        <v>9833</v>
      </c>
      <c r="E48" s="14">
        <v>17.087173379999999</v>
      </c>
      <c r="F48" s="16">
        <v>0.89048631</v>
      </c>
      <c r="G48" s="14">
        <v>43.442823789999998</v>
      </c>
      <c r="H48" s="16">
        <v>0.79812676999999999</v>
      </c>
      <c r="I48" s="14">
        <v>23.086251749999999</v>
      </c>
      <c r="J48" s="16">
        <v>0.69701199999999996</v>
      </c>
      <c r="K48" s="14">
        <v>9.0868718400000006</v>
      </c>
      <c r="L48" s="16">
        <v>0.40719160999999998</v>
      </c>
      <c r="M48" s="14">
        <v>6.4106562299999998</v>
      </c>
      <c r="N48" s="16">
        <v>0.70624670000000001</v>
      </c>
      <c r="O48" s="14" t="s">
        <v>582</v>
      </c>
      <c r="P48" s="16" t="s">
        <v>582</v>
      </c>
      <c r="Q48" s="14">
        <v>0</v>
      </c>
      <c r="R48" s="16">
        <v>0</v>
      </c>
      <c r="S48" s="14">
        <v>0</v>
      </c>
      <c r="T48" s="16">
        <v>0</v>
      </c>
      <c r="U48" s="14">
        <v>0.88622301999999997</v>
      </c>
      <c r="V48" s="16">
        <v>0.12168357</v>
      </c>
    </row>
    <row r="49" spans="1:22" x14ac:dyDescent="0.25">
      <c r="A49" s="11" t="s">
        <v>519</v>
      </c>
      <c r="B49" s="13">
        <v>6349</v>
      </c>
      <c r="C49" s="14">
        <f>(56/B49*100)</f>
        <v>0.88202866593164275</v>
      </c>
      <c r="D49" s="15">
        <v>6293</v>
      </c>
      <c r="E49" s="14">
        <v>20.350498779999999</v>
      </c>
      <c r="F49" s="16">
        <v>0.62147743</v>
      </c>
      <c r="G49" s="14">
        <v>41.300832839999998</v>
      </c>
      <c r="H49" s="16">
        <v>0.73492502999999998</v>
      </c>
      <c r="I49" s="14">
        <v>22.109328519999998</v>
      </c>
      <c r="J49" s="16">
        <v>0.59960513000000004</v>
      </c>
      <c r="K49" s="14">
        <v>11.97280894</v>
      </c>
      <c r="L49" s="16">
        <v>0.56066404000000003</v>
      </c>
      <c r="M49" s="14">
        <v>0</v>
      </c>
      <c r="N49" s="16">
        <v>0</v>
      </c>
      <c r="O49" s="14" t="s">
        <v>582</v>
      </c>
      <c r="P49" s="16" t="s">
        <v>582</v>
      </c>
      <c r="Q49" s="14">
        <v>0</v>
      </c>
      <c r="R49" s="16">
        <v>0</v>
      </c>
      <c r="S49" s="14">
        <v>6.0144759999999999E-2</v>
      </c>
      <c r="T49" s="16">
        <v>3.4443269999999998E-2</v>
      </c>
      <c r="U49" s="14">
        <v>4.2063861600000001</v>
      </c>
      <c r="V49" s="16">
        <v>0.43057306000000001</v>
      </c>
    </row>
    <row r="50" spans="1:22" x14ac:dyDescent="0.25">
      <c r="A50" s="11" t="s">
        <v>520</v>
      </c>
      <c r="B50" s="13">
        <v>11795</v>
      </c>
      <c r="C50" s="14">
        <f>(311/B50*100)</f>
        <v>2.6367104705383637</v>
      </c>
      <c r="D50" s="15">
        <v>11484</v>
      </c>
      <c r="E50" s="14">
        <v>13.559910589999999</v>
      </c>
      <c r="F50" s="16">
        <v>0.55761961999999998</v>
      </c>
      <c r="G50" s="14">
        <v>39.204065489999998</v>
      </c>
      <c r="H50" s="16">
        <v>0.65140226000000001</v>
      </c>
      <c r="I50" s="14">
        <v>27.334677660000001</v>
      </c>
      <c r="J50" s="16">
        <v>0.58046233999999997</v>
      </c>
      <c r="K50" s="14">
        <v>13.465411980000001</v>
      </c>
      <c r="L50" s="16">
        <v>0.45930689000000002</v>
      </c>
      <c r="M50" s="14">
        <v>3.58495381</v>
      </c>
      <c r="N50" s="16">
        <v>0.30068138999999999</v>
      </c>
      <c r="O50" s="14" t="s">
        <v>582</v>
      </c>
      <c r="P50" s="16" t="s">
        <v>582</v>
      </c>
      <c r="Q50" s="14">
        <v>0</v>
      </c>
      <c r="R50" s="16">
        <v>0</v>
      </c>
      <c r="S50" s="14">
        <v>0</v>
      </c>
      <c r="T50" s="16">
        <v>0</v>
      </c>
      <c r="U50" s="14">
        <v>2.8509804700000001</v>
      </c>
      <c r="V50" s="16">
        <v>0.27276334000000002</v>
      </c>
    </row>
    <row r="51" spans="1:22" x14ac:dyDescent="0.25">
      <c r="A51" s="11" t="s">
        <v>521</v>
      </c>
      <c r="B51" s="13">
        <v>6866</v>
      </c>
      <c r="C51" s="14">
        <f>(109/B51*100)</f>
        <v>1.5875327701718611</v>
      </c>
      <c r="D51" s="15">
        <v>6757</v>
      </c>
      <c r="E51" s="14">
        <v>21.842487420000001</v>
      </c>
      <c r="F51" s="16">
        <v>0.69160463000000005</v>
      </c>
      <c r="G51" s="14">
        <v>28.75336978</v>
      </c>
      <c r="H51" s="16">
        <v>0.73483103000000005</v>
      </c>
      <c r="I51" s="14">
        <v>17.863596430000001</v>
      </c>
      <c r="J51" s="16">
        <v>0.50108202999999996</v>
      </c>
      <c r="K51" s="14">
        <v>10.110754269999999</v>
      </c>
      <c r="L51" s="16">
        <v>0.38970903000000001</v>
      </c>
      <c r="M51" s="14">
        <v>5.7750579200000001</v>
      </c>
      <c r="N51" s="16">
        <v>0.53317082000000005</v>
      </c>
      <c r="O51" s="14" t="s">
        <v>582</v>
      </c>
      <c r="P51" s="16" t="s">
        <v>582</v>
      </c>
      <c r="Q51" s="14">
        <v>10.56861176</v>
      </c>
      <c r="R51" s="16">
        <v>0.61171737999999998</v>
      </c>
      <c r="S51" s="14">
        <v>0</v>
      </c>
      <c r="T51" s="16">
        <v>0</v>
      </c>
      <c r="U51" s="14">
        <v>5.0861224099999998</v>
      </c>
      <c r="V51" s="16">
        <v>0.37864773000000002</v>
      </c>
    </row>
    <row r="52" spans="1:22" x14ac:dyDescent="0.25">
      <c r="A52" s="11" t="s">
        <v>522</v>
      </c>
      <c r="B52" s="13">
        <v>5809</v>
      </c>
      <c r="C52" s="14">
        <f>(99/B52*100)</f>
        <v>1.7042520227233602</v>
      </c>
      <c r="D52" s="15">
        <v>5710</v>
      </c>
      <c r="E52" s="14">
        <v>21.70018851</v>
      </c>
      <c r="F52" s="16">
        <v>0.69723502999999998</v>
      </c>
      <c r="G52" s="14">
        <v>38.822620739999998</v>
      </c>
      <c r="H52" s="16">
        <v>0.65957405999999996</v>
      </c>
      <c r="I52" s="14">
        <v>19.69263299</v>
      </c>
      <c r="J52" s="16">
        <v>0.62929606000000005</v>
      </c>
      <c r="K52" s="14">
        <v>6.4975928500000002</v>
      </c>
      <c r="L52" s="16">
        <v>0.36818380000000001</v>
      </c>
      <c r="M52" s="14">
        <v>9.9252190200000001</v>
      </c>
      <c r="N52" s="16">
        <v>0.63483140000000005</v>
      </c>
      <c r="O52" s="14" t="s">
        <v>582</v>
      </c>
      <c r="P52" s="16" t="s">
        <v>582</v>
      </c>
      <c r="Q52" s="14">
        <v>0</v>
      </c>
      <c r="R52" s="16">
        <v>0</v>
      </c>
      <c r="S52" s="14">
        <v>0</v>
      </c>
      <c r="T52" s="16">
        <v>0</v>
      </c>
      <c r="U52" s="14">
        <v>3.36174588</v>
      </c>
      <c r="V52" s="16">
        <v>0.29210448999999999</v>
      </c>
    </row>
    <row r="53" spans="1:22" x14ac:dyDescent="0.25">
      <c r="A53" s="11" t="s">
        <v>523</v>
      </c>
      <c r="B53" s="13">
        <v>5571</v>
      </c>
      <c r="C53" s="14">
        <f>(104/B53*100)</f>
        <v>1.8668102674564708</v>
      </c>
      <c r="D53" s="15">
        <v>5467</v>
      </c>
      <c r="E53" s="14">
        <v>19.55005456</v>
      </c>
      <c r="F53" s="16">
        <v>0.56797149000000002</v>
      </c>
      <c r="G53" s="14">
        <v>33.913654569999999</v>
      </c>
      <c r="H53" s="16">
        <v>0.69447261999999998</v>
      </c>
      <c r="I53" s="14">
        <v>24.820539010000001</v>
      </c>
      <c r="J53" s="16">
        <v>0.60766379999999998</v>
      </c>
      <c r="K53" s="14">
        <v>9.8424236500000006</v>
      </c>
      <c r="L53" s="16">
        <v>0.38489419000000002</v>
      </c>
      <c r="M53" s="14">
        <v>7.8629977799999997</v>
      </c>
      <c r="N53" s="16">
        <v>0.39356650999999998</v>
      </c>
      <c r="O53" s="14" t="s">
        <v>582</v>
      </c>
      <c r="P53" s="16" t="s">
        <v>582</v>
      </c>
      <c r="Q53" s="14">
        <v>0</v>
      </c>
      <c r="R53" s="16">
        <v>0</v>
      </c>
      <c r="S53" s="14">
        <v>0</v>
      </c>
      <c r="T53" s="16">
        <v>0</v>
      </c>
      <c r="U53" s="14">
        <v>4.0103304299999998</v>
      </c>
      <c r="V53" s="16">
        <v>0.30697868</v>
      </c>
    </row>
    <row r="54" spans="1:22" x14ac:dyDescent="0.25">
      <c r="A54" s="11" t="s">
        <v>524</v>
      </c>
      <c r="B54" s="13">
        <v>4740</v>
      </c>
      <c r="C54" s="14">
        <f>(378/B54*100)</f>
        <v>7.9746835443037973</v>
      </c>
      <c r="D54" s="15">
        <v>4362</v>
      </c>
      <c r="E54" s="14">
        <v>10.185987109999999</v>
      </c>
      <c r="F54" s="16">
        <v>0.58400861999999998</v>
      </c>
      <c r="G54" s="14">
        <v>28.070875640000001</v>
      </c>
      <c r="H54" s="16">
        <v>0.80356740000000004</v>
      </c>
      <c r="I54" s="14">
        <v>29.194915869999999</v>
      </c>
      <c r="J54" s="16">
        <v>0.87561303000000001</v>
      </c>
      <c r="K54" s="14">
        <v>17.53194929</v>
      </c>
      <c r="L54" s="16">
        <v>0.79596029000000001</v>
      </c>
      <c r="M54" s="14">
        <v>6.7046175899999998</v>
      </c>
      <c r="N54" s="16">
        <v>0.70595353000000005</v>
      </c>
      <c r="O54" s="14" t="s">
        <v>582</v>
      </c>
      <c r="P54" s="16" t="s">
        <v>582</v>
      </c>
      <c r="Q54" s="14">
        <v>0</v>
      </c>
      <c r="R54" s="16">
        <v>0</v>
      </c>
      <c r="S54" s="14">
        <v>0</v>
      </c>
      <c r="T54" s="16">
        <v>0</v>
      </c>
      <c r="U54" s="14">
        <v>8.3116544999999995</v>
      </c>
      <c r="V54" s="16">
        <v>0.72182944000000004</v>
      </c>
    </row>
    <row r="55" spans="1:22" x14ac:dyDescent="0.25">
      <c r="A55" s="11" t="s">
        <v>525</v>
      </c>
      <c r="B55" s="13">
        <v>5316</v>
      </c>
      <c r="C55" s="14">
        <f>(22/B55*100)</f>
        <v>0.41384499623777277</v>
      </c>
      <c r="D55" s="15">
        <v>5294</v>
      </c>
      <c r="E55" s="14">
        <v>8.9759092299999992</v>
      </c>
      <c r="F55" s="16">
        <v>0.44007169000000002</v>
      </c>
      <c r="G55" s="14">
        <v>35.124555729999997</v>
      </c>
      <c r="H55" s="16">
        <v>0.75513806000000006</v>
      </c>
      <c r="I55" s="14">
        <v>33.141673349999998</v>
      </c>
      <c r="J55" s="16">
        <v>0.77610948000000002</v>
      </c>
      <c r="K55" s="14">
        <v>19.877712129999999</v>
      </c>
      <c r="L55" s="16">
        <v>0.58507518000000003</v>
      </c>
      <c r="M55" s="14">
        <v>0</v>
      </c>
      <c r="N55" s="16">
        <v>0</v>
      </c>
      <c r="O55" s="14" t="s">
        <v>582</v>
      </c>
      <c r="P55" s="16" t="s">
        <v>582</v>
      </c>
      <c r="Q55" s="14">
        <v>0</v>
      </c>
      <c r="R55" s="16">
        <v>0</v>
      </c>
      <c r="S55" s="14">
        <v>0.30152611000000001</v>
      </c>
      <c r="T55" s="16">
        <v>8.3940100000000004E-2</v>
      </c>
      <c r="U55" s="14">
        <v>2.5786234499999998</v>
      </c>
      <c r="V55" s="16">
        <v>0.28748024</v>
      </c>
    </row>
    <row r="56" spans="1:22" x14ac:dyDescent="0.25">
      <c r="A56" s="11" t="s">
        <v>526</v>
      </c>
      <c r="B56" s="13">
        <v>5359</v>
      </c>
      <c r="C56" s="14">
        <f>(77/B56*100)</f>
        <v>1.4368352304534429</v>
      </c>
      <c r="D56" s="15">
        <v>5282</v>
      </c>
      <c r="E56" s="14">
        <v>12.8683373</v>
      </c>
      <c r="F56" s="16">
        <v>0.60881682000000004</v>
      </c>
      <c r="G56" s="14">
        <v>33.699008970000001</v>
      </c>
      <c r="H56" s="16">
        <v>0.68216275000000004</v>
      </c>
      <c r="I56" s="14">
        <v>19.616573389999999</v>
      </c>
      <c r="J56" s="16">
        <v>0.63335527000000003</v>
      </c>
      <c r="K56" s="14">
        <v>5.0046321699999998</v>
      </c>
      <c r="L56" s="16">
        <v>0.40346385000000001</v>
      </c>
      <c r="M56" s="14">
        <v>27.760170609999999</v>
      </c>
      <c r="N56" s="16">
        <v>0.78547328999999999</v>
      </c>
      <c r="O56" s="14" t="s">
        <v>582</v>
      </c>
      <c r="P56" s="16" t="s">
        <v>582</v>
      </c>
      <c r="Q56" s="14">
        <v>0</v>
      </c>
      <c r="R56" s="16">
        <v>0</v>
      </c>
      <c r="S56" s="14">
        <v>0</v>
      </c>
      <c r="T56" s="16">
        <v>0</v>
      </c>
      <c r="U56" s="14">
        <v>1.0512775599999999</v>
      </c>
      <c r="V56" s="16">
        <v>0.15063658999999999</v>
      </c>
    </row>
    <row r="57" spans="1:22" x14ac:dyDescent="0.25">
      <c r="A57" s="11" t="s">
        <v>527</v>
      </c>
      <c r="B57" s="13">
        <v>6513</v>
      </c>
      <c r="C57" s="14">
        <f>(0/B57*100)</f>
        <v>0</v>
      </c>
      <c r="D57" s="15">
        <v>6513</v>
      </c>
      <c r="E57" s="14">
        <v>10.34211749</v>
      </c>
      <c r="F57" s="16">
        <v>0.50768804999999995</v>
      </c>
      <c r="G57" s="14">
        <v>40.478224099999998</v>
      </c>
      <c r="H57" s="16">
        <v>0.80081519000000001</v>
      </c>
      <c r="I57" s="14">
        <v>25.308756720000002</v>
      </c>
      <c r="J57" s="16">
        <v>0.64595879</v>
      </c>
      <c r="K57" s="14">
        <v>20.282261170000002</v>
      </c>
      <c r="L57" s="16">
        <v>0.58079296999999996</v>
      </c>
      <c r="M57" s="14">
        <v>0</v>
      </c>
      <c r="N57" s="16">
        <v>0</v>
      </c>
      <c r="O57" s="14" t="s">
        <v>582</v>
      </c>
      <c r="P57" s="16" t="s">
        <v>582</v>
      </c>
      <c r="Q57" s="14">
        <v>0</v>
      </c>
      <c r="R57" s="16">
        <v>0</v>
      </c>
      <c r="S57" s="14">
        <v>7.7080679999999999E-2</v>
      </c>
      <c r="T57" s="16">
        <v>4.3415820000000001E-2</v>
      </c>
      <c r="U57" s="14">
        <v>3.5115598299999999</v>
      </c>
      <c r="V57" s="16">
        <v>0.56227026000000002</v>
      </c>
    </row>
    <row r="58" spans="1:22" x14ac:dyDescent="0.25">
      <c r="A58" s="11" t="s">
        <v>528</v>
      </c>
      <c r="B58" s="13">
        <v>7267</v>
      </c>
      <c r="C58" s="14">
        <f>(10/B58*100)</f>
        <v>0.13760836658868861</v>
      </c>
      <c r="D58" s="15">
        <v>7257</v>
      </c>
      <c r="E58" s="14">
        <v>17.15431706</v>
      </c>
      <c r="F58" s="16">
        <v>0.590283</v>
      </c>
      <c r="G58" s="14">
        <v>31.604098270000001</v>
      </c>
      <c r="H58" s="16">
        <v>0.61944836000000003</v>
      </c>
      <c r="I58" s="14">
        <v>25.788747170000001</v>
      </c>
      <c r="J58" s="16">
        <v>0.55631710999999995</v>
      </c>
      <c r="K58" s="14">
        <v>20.439450730000001</v>
      </c>
      <c r="L58" s="16">
        <v>0.64528817000000005</v>
      </c>
      <c r="M58" s="14">
        <v>0</v>
      </c>
      <c r="N58" s="16">
        <v>0</v>
      </c>
      <c r="O58" s="14" t="s">
        <v>582</v>
      </c>
      <c r="P58" s="16" t="s">
        <v>582</v>
      </c>
      <c r="Q58" s="14">
        <v>6.1427799999999996E-3</v>
      </c>
      <c r="R58" s="16">
        <v>6.1311600000000001E-3</v>
      </c>
      <c r="S58" s="14">
        <v>0.85277376999999999</v>
      </c>
      <c r="T58" s="16">
        <v>0.14093078000000001</v>
      </c>
      <c r="U58" s="14">
        <v>4.1544702200000003</v>
      </c>
      <c r="V58" s="16">
        <v>0.57635970000000003</v>
      </c>
    </row>
    <row r="59" spans="1:22" x14ac:dyDescent="0.25">
      <c r="A59" s="11" t="s">
        <v>529</v>
      </c>
      <c r="B59" s="13">
        <v>4826</v>
      </c>
      <c r="C59" s="14">
        <f>(26/B59*100)</f>
        <v>0.53874844591794446</v>
      </c>
      <c r="D59" s="15">
        <v>4800</v>
      </c>
      <c r="E59" s="14">
        <v>19.89461725</v>
      </c>
      <c r="F59" s="16">
        <v>0.62380811999999997</v>
      </c>
      <c r="G59" s="14">
        <v>30.931583669999998</v>
      </c>
      <c r="H59" s="16">
        <v>0.80011646000000003</v>
      </c>
      <c r="I59" s="14">
        <v>28.844210889999999</v>
      </c>
      <c r="J59" s="16">
        <v>0.68635846</v>
      </c>
      <c r="K59" s="14">
        <v>16.534253329999999</v>
      </c>
      <c r="L59" s="16">
        <v>0.64373979999999997</v>
      </c>
      <c r="M59" s="14">
        <v>0</v>
      </c>
      <c r="N59" s="16">
        <v>0</v>
      </c>
      <c r="O59" s="14" t="s">
        <v>582</v>
      </c>
      <c r="P59" s="16" t="s">
        <v>582</v>
      </c>
      <c r="Q59" s="14">
        <v>4.0145989999999999E-2</v>
      </c>
      <c r="R59" s="16">
        <v>5.6332E-2</v>
      </c>
      <c r="S59" s="14">
        <v>0.48260134999999998</v>
      </c>
      <c r="T59" s="16">
        <v>0.12325067000000001</v>
      </c>
      <c r="U59" s="14">
        <v>3.2725875200000001</v>
      </c>
      <c r="V59" s="16">
        <v>0.26821434999999999</v>
      </c>
    </row>
    <row r="60" spans="1:22" x14ac:dyDescent="0.25">
      <c r="A60" s="11" t="s">
        <v>530</v>
      </c>
      <c r="B60" s="13">
        <v>4546</v>
      </c>
      <c r="C60" s="14">
        <f>(15/B60*100)</f>
        <v>0.32996040475142985</v>
      </c>
      <c r="D60" s="15">
        <v>4531</v>
      </c>
      <c r="E60" s="14">
        <v>12.72579597</v>
      </c>
      <c r="F60" s="16">
        <v>0.68073494000000001</v>
      </c>
      <c r="G60" s="14">
        <v>28.927911649999999</v>
      </c>
      <c r="H60" s="16">
        <v>0.96934661</v>
      </c>
      <c r="I60" s="14">
        <v>29.635738750000002</v>
      </c>
      <c r="J60" s="16">
        <v>0.93689528</v>
      </c>
      <c r="K60" s="14">
        <v>24.907468420000001</v>
      </c>
      <c r="L60" s="16">
        <v>1.0553023699999999</v>
      </c>
      <c r="M60" s="14">
        <v>0</v>
      </c>
      <c r="N60" s="16">
        <v>0</v>
      </c>
      <c r="O60" s="14" t="s">
        <v>582</v>
      </c>
      <c r="P60" s="16" t="s">
        <v>582</v>
      </c>
      <c r="Q60" s="14">
        <v>0</v>
      </c>
      <c r="R60" s="16">
        <v>0</v>
      </c>
      <c r="S60" s="14">
        <v>0.37874444000000002</v>
      </c>
      <c r="T60" s="16">
        <v>8.7437249999999994E-2</v>
      </c>
      <c r="U60" s="14">
        <v>3.4243407700000001</v>
      </c>
      <c r="V60" s="16">
        <v>0.49146246999999998</v>
      </c>
    </row>
    <row r="61" spans="1:22" x14ac:dyDescent="0.25">
      <c r="A61" s="11" t="s">
        <v>531</v>
      </c>
      <c r="B61" s="13">
        <v>6525</v>
      </c>
      <c r="C61" s="14">
        <f>(164/B61*100)</f>
        <v>2.5134099616858236</v>
      </c>
      <c r="D61" s="15">
        <v>6361</v>
      </c>
      <c r="E61" s="14">
        <v>20.57163667</v>
      </c>
      <c r="F61" s="16">
        <v>0.77002040000000005</v>
      </c>
      <c r="G61" s="14">
        <v>33.449796339999999</v>
      </c>
      <c r="H61" s="16">
        <v>0.66148658000000005</v>
      </c>
      <c r="I61" s="14">
        <v>25.599923400000002</v>
      </c>
      <c r="J61" s="16">
        <v>0.67310747000000004</v>
      </c>
      <c r="K61" s="14">
        <v>13.02650762</v>
      </c>
      <c r="L61" s="16">
        <v>0.49115792000000003</v>
      </c>
      <c r="M61" s="14">
        <v>4.8580660900000003</v>
      </c>
      <c r="N61" s="16">
        <v>0.40898512999999997</v>
      </c>
      <c r="O61" s="14" t="s">
        <v>582</v>
      </c>
      <c r="P61" s="16" t="s">
        <v>582</v>
      </c>
      <c r="Q61" s="14">
        <v>0</v>
      </c>
      <c r="R61" s="16">
        <v>0</v>
      </c>
      <c r="S61" s="14">
        <v>0</v>
      </c>
      <c r="T61" s="16">
        <v>0</v>
      </c>
      <c r="U61" s="14">
        <v>2.49406989</v>
      </c>
      <c r="V61" s="16">
        <v>0.26865734000000002</v>
      </c>
    </row>
    <row r="62" spans="1:22" x14ac:dyDescent="0.25">
      <c r="A62" s="11" t="s">
        <v>532</v>
      </c>
      <c r="B62" s="13">
        <v>4476</v>
      </c>
      <c r="C62" s="14">
        <f>(3/B62*100)</f>
        <v>6.7024128686327081E-2</v>
      </c>
      <c r="D62" s="15">
        <v>4473</v>
      </c>
      <c r="E62" s="14">
        <v>25.979722089999999</v>
      </c>
      <c r="F62" s="16">
        <v>0.66675492999999997</v>
      </c>
      <c r="G62" s="14">
        <v>41.76253415</v>
      </c>
      <c r="H62" s="16">
        <v>0.70455862000000002</v>
      </c>
      <c r="I62" s="14">
        <v>16.06530983</v>
      </c>
      <c r="J62" s="16">
        <v>0.51223231000000002</v>
      </c>
      <c r="K62" s="14">
        <v>3.8904349800000002</v>
      </c>
      <c r="L62" s="16">
        <v>0.26419749999999997</v>
      </c>
      <c r="M62" s="14">
        <v>11.675766530000001</v>
      </c>
      <c r="N62" s="16">
        <v>0.40366419999999997</v>
      </c>
      <c r="O62" s="14" t="s">
        <v>582</v>
      </c>
      <c r="P62" s="16" t="s">
        <v>582</v>
      </c>
      <c r="Q62" s="14">
        <v>0</v>
      </c>
      <c r="R62" s="16">
        <v>0</v>
      </c>
      <c r="S62" s="14">
        <v>0</v>
      </c>
      <c r="T62" s="16">
        <v>0</v>
      </c>
      <c r="U62" s="14">
        <v>0.62623242999999995</v>
      </c>
      <c r="V62" s="16">
        <v>0.11347256</v>
      </c>
    </row>
    <row r="63" spans="1:22" x14ac:dyDescent="0.25">
      <c r="A63" s="11" t="s">
        <v>533</v>
      </c>
      <c r="B63" s="13">
        <v>5324</v>
      </c>
      <c r="C63" s="14">
        <f>(13/B63*100)</f>
        <v>0.24417731029301279</v>
      </c>
      <c r="D63" s="15">
        <v>5311</v>
      </c>
      <c r="E63" s="14">
        <v>10.459091340000001</v>
      </c>
      <c r="F63" s="16">
        <v>0.41853446999999999</v>
      </c>
      <c r="G63" s="14">
        <v>29.027847220000002</v>
      </c>
      <c r="H63" s="16">
        <v>0.65270660999999996</v>
      </c>
      <c r="I63" s="14">
        <v>30.535820059999999</v>
      </c>
      <c r="J63" s="16">
        <v>0.74353608999999998</v>
      </c>
      <c r="K63" s="14">
        <v>21.839582190000002</v>
      </c>
      <c r="L63" s="16">
        <v>0.56000728</v>
      </c>
      <c r="M63" s="14">
        <v>0</v>
      </c>
      <c r="N63" s="16">
        <v>0</v>
      </c>
      <c r="O63" s="14" t="s">
        <v>582</v>
      </c>
      <c r="P63" s="16" t="s">
        <v>582</v>
      </c>
      <c r="Q63" s="14">
        <v>1.461469E-2</v>
      </c>
      <c r="R63" s="16">
        <v>1.462255E-2</v>
      </c>
      <c r="S63" s="14">
        <v>0.12362492999999999</v>
      </c>
      <c r="T63" s="16">
        <v>5.2711210000000001E-2</v>
      </c>
      <c r="U63" s="14">
        <v>7.9994195799999996</v>
      </c>
      <c r="V63" s="16">
        <v>0.38600135000000002</v>
      </c>
    </row>
    <row r="64" spans="1:22" x14ac:dyDescent="0.25">
      <c r="A64" s="11" t="s">
        <v>534</v>
      </c>
      <c r="B64" s="13">
        <v>3634</v>
      </c>
      <c r="C64" s="14">
        <f>(3/B64*100)</f>
        <v>8.2553659878921298E-2</v>
      </c>
      <c r="D64" s="15">
        <v>3631</v>
      </c>
      <c r="E64" s="14">
        <v>20.050415099999999</v>
      </c>
      <c r="F64" s="16">
        <v>0.60220101000000004</v>
      </c>
      <c r="G64" s="14">
        <v>39.992293760000003</v>
      </c>
      <c r="H64" s="16">
        <v>0.82906020000000002</v>
      </c>
      <c r="I64" s="14">
        <v>26.436224190000001</v>
      </c>
      <c r="J64" s="16">
        <v>0.70064417999999995</v>
      </c>
      <c r="K64" s="14">
        <v>9.5245457299999998</v>
      </c>
      <c r="L64" s="16">
        <v>0.44944033</v>
      </c>
      <c r="M64" s="14">
        <v>0</v>
      </c>
      <c r="N64" s="16">
        <v>0</v>
      </c>
      <c r="O64" s="14" t="s">
        <v>582</v>
      </c>
      <c r="P64" s="16" t="s">
        <v>582</v>
      </c>
      <c r="Q64" s="14">
        <v>0</v>
      </c>
      <c r="R64" s="16">
        <v>0</v>
      </c>
      <c r="S64" s="14">
        <v>0.15047034000000001</v>
      </c>
      <c r="T64" s="16">
        <v>6.8587430000000005E-2</v>
      </c>
      <c r="U64" s="14">
        <v>3.8460508799999999</v>
      </c>
      <c r="V64" s="16">
        <v>0.30952212000000001</v>
      </c>
    </row>
    <row r="65" spans="1:22" x14ac:dyDescent="0.25">
      <c r="A65" s="11" t="s">
        <v>535</v>
      </c>
      <c r="B65" s="13">
        <v>5325</v>
      </c>
      <c r="C65" s="14">
        <f>(14/B65*100)</f>
        <v>0.26291079812206569</v>
      </c>
      <c r="D65" s="15">
        <v>5311</v>
      </c>
      <c r="E65" s="14">
        <v>8.4520264399999991</v>
      </c>
      <c r="F65" s="16">
        <v>0.41767355</v>
      </c>
      <c r="G65" s="14">
        <v>38.227012289999998</v>
      </c>
      <c r="H65" s="16">
        <v>0.81514582999999996</v>
      </c>
      <c r="I65" s="14">
        <v>32.981581810000002</v>
      </c>
      <c r="J65" s="16">
        <v>0.84455564999999999</v>
      </c>
      <c r="K65" s="14">
        <v>16.904347349999998</v>
      </c>
      <c r="L65" s="16">
        <v>0.69437258000000002</v>
      </c>
      <c r="M65" s="14">
        <v>0</v>
      </c>
      <c r="N65" s="16">
        <v>0</v>
      </c>
      <c r="O65" s="14" t="s">
        <v>582</v>
      </c>
      <c r="P65" s="16" t="s">
        <v>582</v>
      </c>
      <c r="Q65" s="14">
        <v>0.20935732000000001</v>
      </c>
      <c r="R65" s="16">
        <v>6.8020739999999996E-2</v>
      </c>
      <c r="S65" s="14">
        <v>0</v>
      </c>
      <c r="T65" s="16">
        <v>0</v>
      </c>
      <c r="U65" s="14">
        <v>3.2256748000000002</v>
      </c>
      <c r="V65" s="16">
        <v>0.30629589000000002</v>
      </c>
    </row>
    <row r="66" spans="1:22" x14ac:dyDescent="0.25">
      <c r="A66" s="11" t="s">
        <v>536</v>
      </c>
      <c r="B66" s="13">
        <v>5665</v>
      </c>
      <c r="C66" s="14">
        <f>(87/B66*100)</f>
        <v>1.5357458075904677</v>
      </c>
      <c r="D66" s="15">
        <v>5578</v>
      </c>
      <c r="E66" s="14">
        <v>15.66926542</v>
      </c>
      <c r="F66" s="16">
        <v>0.44024445000000001</v>
      </c>
      <c r="G66" s="14">
        <v>30.480607760000002</v>
      </c>
      <c r="H66" s="16">
        <v>0.65195533000000006</v>
      </c>
      <c r="I66" s="14">
        <v>22.443905430000001</v>
      </c>
      <c r="J66" s="16">
        <v>0.63361928999999995</v>
      </c>
      <c r="K66" s="14">
        <v>11.174832110000001</v>
      </c>
      <c r="L66" s="16">
        <v>0.42855275999999998</v>
      </c>
      <c r="M66" s="14">
        <v>11.14460032</v>
      </c>
      <c r="N66" s="16">
        <v>0.36734738</v>
      </c>
      <c r="O66" s="14" t="s">
        <v>582</v>
      </c>
      <c r="P66" s="16" t="s">
        <v>582</v>
      </c>
      <c r="Q66" s="14">
        <v>0</v>
      </c>
      <c r="R66" s="16">
        <v>0</v>
      </c>
      <c r="S66" s="14">
        <v>0</v>
      </c>
      <c r="T66" s="16">
        <v>0</v>
      </c>
      <c r="U66" s="14">
        <v>9.0867889500000008</v>
      </c>
      <c r="V66" s="16">
        <v>0.36159613000000002</v>
      </c>
    </row>
    <row r="67" spans="1:22" x14ac:dyDescent="0.25">
      <c r="A67" s="11" t="s">
        <v>537</v>
      </c>
      <c r="B67" s="13">
        <v>6971</v>
      </c>
      <c r="C67" s="14">
        <f>(694/B67*100)</f>
        <v>9.9555300530770339</v>
      </c>
      <c r="D67" s="15">
        <v>6277</v>
      </c>
      <c r="E67" s="14">
        <v>11.938363259999999</v>
      </c>
      <c r="F67" s="16">
        <v>0.50656875999999995</v>
      </c>
      <c r="G67" s="14">
        <v>38.167384689999999</v>
      </c>
      <c r="H67" s="16">
        <v>0.66488842000000004</v>
      </c>
      <c r="I67" s="14">
        <v>29.866615150000001</v>
      </c>
      <c r="J67" s="16">
        <v>0.56232755999999995</v>
      </c>
      <c r="K67" s="14">
        <v>11.58099127</v>
      </c>
      <c r="L67" s="16">
        <v>0.51466405999999998</v>
      </c>
      <c r="M67" s="14">
        <v>5.5352176599999998</v>
      </c>
      <c r="N67" s="16">
        <v>0.46003757000000001</v>
      </c>
      <c r="O67" s="14" t="s">
        <v>582</v>
      </c>
      <c r="P67" s="16" t="s">
        <v>582</v>
      </c>
      <c r="Q67" s="14">
        <v>0</v>
      </c>
      <c r="R67" s="16">
        <v>0</v>
      </c>
      <c r="S67" s="14">
        <v>0</v>
      </c>
      <c r="T67" s="16">
        <v>0</v>
      </c>
      <c r="U67" s="14">
        <v>2.9114279700000001</v>
      </c>
      <c r="V67" s="16">
        <v>0.23369442000000001</v>
      </c>
    </row>
    <row r="68" spans="1:22" x14ac:dyDescent="0.25">
      <c r="A68" s="11" t="s">
        <v>538</v>
      </c>
      <c r="B68" s="13">
        <v>12083</v>
      </c>
      <c r="C68" s="14">
        <f>(31/B68*100)</f>
        <v>0.2565588016221137</v>
      </c>
      <c r="D68" s="15">
        <v>12052</v>
      </c>
      <c r="E68" s="14">
        <v>11.869159829999999</v>
      </c>
      <c r="F68" s="16">
        <v>0.32446286000000002</v>
      </c>
      <c r="G68" s="14">
        <v>29.400351109999999</v>
      </c>
      <c r="H68" s="16">
        <v>0.40559110999999998</v>
      </c>
      <c r="I68" s="14">
        <v>24.890903900000001</v>
      </c>
      <c r="J68" s="16">
        <v>0.40998336000000002</v>
      </c>
      <c r="K68" s="14">
        <v>12.15343554</v>
      </c>
      <c r="L68" s="16">
        <v>0.24684886</v>
      </c>
      <c r="M68" s="14">
        <v>14.94500749</v>
      </c>
      <c r="N68" s="16">
        <v>0.29639408</v>
      </c>
      <c r="O68" s="14" t="s">
        <v>582</v>
      </c>
      <c r="P68" s="16" t="s">
        <v>582</v>
      </c>
      <c r="Q68" s="14">
        <v>0</v>
      </c>
      <c r="R68" s="16">
        <v>0</v>
      </c>
      <c r="S68" s="14">
        <v>0</v>
      </c>
      <c r="T68" s="16">
        <v>0</v>
      </c>
      <c r="U68" s="14">
        <v>6.7411421300000001</v>
      </c>
      <c r="V68" s="16">
        <v>0.22780526000000001</v>
      </c>
    </row>
    <row r="69" spans="1:22" x14ac:dyDescent="0.25">
      <c r="A69" s="11" t="s">
        <v>539</v>
      </c>
      <c r="B69" s="13">
        <v>4876</v>
      </c>
      <c r="C69" s="14">
        <f>(0/B69*100)</f>
        <v>0</v>
      </c>
      <c r="D69" s="15">
        <v>4876</v>
      </c>
      <c r="E69" s="14">
        <v>14.152632219999999</v>
      </c>
      <c r="F69" s="16">
        <v>0.65065596000000003</v>
      </c>
      <c r="G69" s="14">
        <v>45.307399410000002</v>
      </c>
      <c r="H69" s="16">
        <v>0.82649848000000004</v>
      </c>
      <c r="I69" s="14">
        <v>28.190345019999999</v>
      </c>
      <c r="J69" s="16">
        <v>0.67555867000000003</v>
      </c>
      <c r="K69" s="14">
        <v>11.79759385</v>
      </c>
      <c r="L69" s="16">
        <v>0.49990690999999998</v>
      </c>
      <c r="M69" s="14">
        <v>0</v>
      </c>
      <c r="N69" s="16">
        <v>0</v>
      </c>
      <c r="O69" s="14" t="s">
        <v>582</v>
      </c>
      <c r="P69" s="16" t="s">
        <v>582</v>
      </c>
      <c r="Q69" s="14">
        <v>0</v>
      </c>
      <c r="R69" s="16">
        <v>0</v>
      </c>
      <c r="S69" s="14">
        <v>0</v>
      </c>
      <c r="T69" s="16">
        <v>0</v>
      </c>
      <c r="U69" s="14">
        <v>0.55202951</v>
      </c>
      <c r="V69" s="16">
        <v>0.17008043</v>
      </c>
    </row>
    <row r="70" spans="1:22" x14ac:dyDescent="0.25">
      <c r="A70" s="11" t="s">
        <v>540</v>
      </c>
      <c r="B70" s="13">
        <v>6036</v>
      </c>
      <c r="C70" s="14">
        <f>(223/B70*100)</f>
        <v>3.6944996686547382</v>
      </c>
      <c r="D70" s="15">
        <v>5813</v>
      </c>
      <c r="E70" s="14">
        <v>10.57467943</v>
      </c>
      <c r="F70" s="16">
        <v>0.61170418000000004</v>
      </c>
      <c r="G70" s="14">
        <v>36.319059840000001</v>
      </c>
      <c r="H70" s="16">
        <v>0.62910825999999997</v>
      </c>
      <c r="I70" s="14">
        <v>33.083110060000003</v>
      </c>
      <c r="J70" s="16">
        <v>0.72563535999999995</v>
      </c>
      <c r="K70" s="14">
        <v>11.48179444</v>
      </c>
      <c r="L70" s="16">
        <v>0.46277633000000001</v>
      </c>
      <c r="M70" s="14">
        <v>4.3266809899999998</v>
      </c>
      <c r="N70" s="16">
        <v>0.28253083000000001</v>
      </c>
      <c r="O70" s="14" t="s">
        <v>582</v>
      </c>
      <c r="P70" s="16" t="s">
        <v>582</v>
      </c>
      <c r="Q70" s="14">
        <v>0</v>
      </c>
      <c r="R70" s="16">
        <v>0</v>
      </c>
      <c r="S70" s="14">
        <v>0</v>
      </c>
      <c r="T70" s="16">
        <v>0</v>
      </c>
      <c r="U70" s="14">
        <v>4.2146752300000001</v>
      </c>
      <c r="V70" s="16">
        <v>0.36062720999999998</v>
      </c>
    </row>
    <row r="71" spans="1:22" x14ac:dyDescent="0.25">
      <c r="A71" s="11" t="s">
        <v>541</v>
      </c>
      <c r="B71" s="13">
        <v>6115</v>
      </c>
      <c r="C71" s="14">
        <f>(30/B71*100)</f>
        <v>0.49059689288634506</v>
      </c>
      <c r="D71" s="15">
        <v>6085</v>
      </c>
      <c r="E71" s="14">
        <v>14.208405880000001</v>
      </c>
      <c r="F71" s="16">
        <v>0.45726675</v>
      </c>
      <c r="G71" s="14">
        <v>41.935988610000003</v>
      </c>
      <c r="H71" s="16">
        <v>0.70049461000000002</v>
      </c>
      <c r="I71" s="14">
        <v>27.794006679999999</v>
      </c>
      <c r="J71" s="16">
        <v>0.56118871999999997</v>
      </c>
      <c r="K71" s="14">
        <v>9.7916464600000008</v>
      </c>
      <c r="L71" s="16">
        <v>0.40864685000000001</v>
      </c>
      <c r="M71" s="14">
        <v>5.6796629000000003</v>
      </c>
      <c r="N71" s="16">
        <v>0.27721362999999999</v>
      </c>
      <c r="O71" s="14" t="s">
        <v>582</v>
      </c>
      <c r="P71" s="16" t="s">
        <v>582</v>
      </c>
      <c r="Q71" s="14">
        <v>0</v>
      </c>
      <c r="R71" s="16">
        <v>0</v>
      </c>
      <c r="S71" s="14">
        <v>0</v>
      </c>
      <c r="T71" s="16">
        <v>0</v>
      </c>
      <c r="U71" s="14">
        <v>0.59028946999999998</v>
      </c>
      <c r="V71" s="16">
        <v>0.1139545</v>
      </c>
    </row>
    <row r="72" spans="1:22" x14ac:dyDescent="0.25">
      <c r="A72" s="11" t="s">
        <v>542</v>
      </c>
      <c r="B72" s="13">
        <v>7708</v>
      </c>
      <c r="C72" s="14">
        <f>(5/B72*100)</f>
        <v>6.4867669953295279E-2</v>
      </c>
      <c r="D72" s="15">
        <v>7703</v>
      </c>
      <c r="E72" s="14">
        <v>17.693288760000002</v>
      </c>
      <c r="F72" s="16">
        <v>0.46490150000000002</v>
      </c>
      <c r="G72" s="14">
        <v>37.194502720000003</v>
      </c>
      <c r="H72" s="16">
        <v>0.61010653999999997</v>
      </c>
      <c r="I72" s="14">
        <v>26.7418032</v>
      </c>
      <c r="J72" s="16">
        <v>0.66705915999999998</v>
      </c>
      <c r="K72" s="14">
        <v>10.06604111</v>
      </c>
      <c r="L72" s="16">
        <v>0.41164752999999998</v>
      </c>
      <c r="M72" s="14">
        <v>8.2003239800000003</v>
      </c>
      <c r="N72" s="16">
        <v>0.96499683000000003</v>
      </c>
      <c r="O72" s="14" t="s">
        <v>582</v>
      </c>
      <c r="P72" s="16" t="s">
        <v>582</v>
      </c>
      <c r="Q72" s="14">
        <v>0</v>
      </c>
      <c r="R72" s="16">
        <v>0</v>
      </c>
      <c r="S72" s="14">
        <v>0</v>
      </c>
      <c r="T72" s="16">
        <v>0</v>
      </c>
      <c r="U72" s="14">
        <v>0.10404023</v>
      </c>
      <c r="V72" s="16">
        <v>3.8196309999999997E-2</v>
      </c>
    </row>
    <row r="73" spans="1:22" x14ac:dyDescent="0.25">
      <c r="A73" s="11" t="s">
        <v>543</v>
      </c>
      <c r="B73" s="13">
        <v>8249</v>
      </c>
      <c r="C73" s="14">
        <f>(185/B73*100)</f>
        <v>2.2426960843738635</v>
      </c>
      <c r="D73" s="15">
        <v>8064</v>
      </c>
      <c r="E73" s="14">
        <v>13.47895943</v>
      </c>
      <c r="F73" s="16">
        <v>0.51819420999999999</v>
      </c>
      <c r="G73" s="14">
        <v>47.467000140000003</v>
      </c>
      <c r="H73" s="16">
        <v>0.79982365</v>
      </c>
      <c r="I73" s="14">
        <v>18.367958489999999</v>
      </c>
      <c r="J73" s="16">
        <v>0.57747568999999999</v>
      </c>
      <c r="K73" s="14">
        <v>8.0782909299999996</v>
      </c>
      <c r="L73" s="16">
        <v>0.43110494999999999</v>
      </c>
      <c r="M73" s="14">
        <v>11.49681988</v>
      </c>
      <c r="N73" s="16">
        <v>0.72246202999999998</v>
      </c>
      <c r="O73" s="14" t="s">
        <v>582</v>
      </c>
      <c r="P73" s="16" t="s">
        <v>582</v>
      </c>
      <c r="Q73" s="14">
        <v>0</v>
      </c>
      <c r="R73" s="16">
        <v>0</v>
      </c>
      <c r="S73" s="14">
        <v>0</v>
      </c>
      <c r="T73" s="16">
        <v>0</v>
      </c>
      <c r="U73" s="14">
        <v>1.11097114</v>
      </c>
      <c r="V73" s="16">
        <v>0.24426248</v>
      </c>
    </row>
    <row r="74" spans="1:22" x14ac:dyDescent="0.25">
      <c r="A74" s="11" t="s">
        <v>544</v>
      </c>
      <c r="B74" s="13">
        <v>4692</v>
      </c>
      <c r="C74" s="14">
        <f>(82/B74*100)</f>
        <v>1.7476555839727195</v>
      </c>
      <c r="D74" s="15">
        <v>4610</v>
      </c>
      <c r="E74" s="14">
        <v>17.91004603</v>
      </c>
      <c r="F74" s="16">
        <v>0.63115341000000003</v>
      </c>
      <c r="G74" s="14">
        <v>33.131678880000003</v>
      </c>
      <c r="H74" s="16">
        <v>0.78776714999999997</v>
      </c>
      <c r="I74" s="14">
        <v>25.087897640000001</v>
      </c>
      <c r="J74" s="16">
        <v>0.75045642999999995</v>
      </c>
      <c r="K74" s="14">
        <v>16.18177747</v>
      </c>
      <c r="L74" s="16">
        <v>0.55529951</v>
      </c>
      <c r="M74" s="14">
        <v>0</v>
      </c>
      <c r="N74" s="16">
        <v>0</v>
      </c>
      <c r="O74" s="14" t="s">
        <v>582</v>
      </c>
      <c r="P74" s="16" t="s">
        <v>582</v>
      </c>
      <c r="Q74" s="14">
        <v>0</v>
      </c>
      <c r="R74" s="16">
        <v>0</v>
      </c>
      <c r="S74" s="14">
        <v>0.12577758999999999</v>
      </c>
      <c r="T74" s="16">
        <v>7.0723469999999997E-2</v>
      </c>
      <c r="U74" s="14">
        <v>7.5628223800000001</v>
      </c>
      <c r="V74" s="16">
        <v>0.47361409999999998</v>
      </c>
    </row>
    <row r="75" spans="1:22" x14ac:dyDescent="0.25">
      <c r="A75" s="11" t="s">
        <v>545</v>
      </c>
      <c r="B75" s="13">
        <v>5375</v>
      </c>
      <c r="C75" s="14">
        <f>(277/B75*100)</f>
        <v>5.1534883720930234</v>
      </c>
      <c r="D75" s="15">
        <v>5098</v>
      </c>
      <c r="E75" s="14">
        <v>10.71853756</v>
      </c>
      <c r="F75" s="16">
        <v>0.52285024000000002</v>
      </c>
      <c r="G75" s="14">
        <v>29.34044248</v>
      </c>
      <c r="H75" s="16">
        <v>0.81664817999999995</v>
      </c>
      <c r="I75" s="14">
        <v>25.769181020000001</v>
      </c>
      <c r="J75" s="16">
        <v>0.67499005999999995</v>
      </c>
      <c r="K75" s="14">
        <v>18.12241612</v>
      </c>
      <c r="L75" s="16">
        <v>0.67805201000000004</v>
      </c>
      <c r="M75" s="14">
        <v>8.3247461299999994</v>
      </c>
      <c r="N75" s="16">
        <v>0.73047474999999995</v>
      </c>
      <c r="O75" s="14" t="s">
        <v>582</v>
      </c>
      <c r="P75" s="16" t="s">
        <v>582</v>
      </c>
      <c r="Q75" s="14">
        <v>0</v>
      </c>
      <c r="R75" s="16">
        <v>0</v>
      </c>
      <c r="S75" s="14">
        <v>0</v>
      </c>
      <c r="T75" s="16">
        <v>0</v>
      </c>
      <c r="U75" s="14">
        <v>7.7246766899999999</v>
      </c>
      <c r="V75" s="16">
        <v>0.54156797000000001</v>
      </c>
    </row>
    <row r="76" spans="1:22" x14ac:dyDescent="0.25">
      <c r="A76" s="11" t="s">
        <v>546</v>
      </c>
      <c r="B76" s="13">
        <v>14167</v>
      </c>
      <c r="C76" s="14">
        <f>(234/B76*100)</f>
        <v>1.6517258417449003</v>
      </c>
      <c r="D76" s="15">
        <v>13933</v>
      </c>
      <c r="E76" s="14">
        <v>13.047347500000001</v>
      </c>
      <c r="F76" s="16">
        <v>0.37802596999999999</v>
      </c>
      <c r="G76" s="14">
        <v>30.49217033</v>
      </c>
      <c r="H76" s="16">
        <v>0.57966768999999996</v>
      </c>
      <c r="I76" s="14">
        <v>25.9878593</v>
      </c>
      <c r="J76" s="16">
        <v>0.39100070999999997</v>
      </c>
      <c r="K76" s="14">
        <v>15.29484753</v>
      </c>
      <c r="L76" s="16">
        <v>0.36989251000000001</v>
      </c>
      <c r="M76" s="14">
        <v>12.05795764</v>
      </c>
      <c r="N76" s="16">
        <v>0.48523090000000002</v>
      </c>
      <c r="O76" s="14" t="s">
        <v>582</v>
      </c>
      <c r="P76" s="16" t="s">
        <v>582</v>
      </c>
      <c r="Q76" s="14">
        <v>0</v>
      </c>
      <c r="R76" s="16">
        <v>0</v>
      </c>
      <c r="S76" s="14">
        <v>0</v>
      </c>
      <c r="T76" s="16">
        <v>0</v>
      </c>
      <c r="U76" s="14">
        <v>3.1198177</v>
      </c>
      <c r="V76" s="16">
        <v>0.24151903</v>
      </c>
    </row>
    <row r="77" spans="1:22" x14ac:dyDescent="0.25">
      <c r="A77" s="11" t="s">
        <v>547</v>
      </c>
      <c r="B77" s="13">
        <v>6062</v>
      </c>
      <c r="C77" s="14">
        <f>(261/B77*100)</f>
        <v>4.3055097327614655</v>
      </c>
      <c r="D77" s="15">
        <v>5801</v>
      </c>
      <c r="E77" s="14">
        <v>15.33420299</v>
      </c>
      <c r="F77" s="16">
        <v>0.59261682999999998</v>
      </c>
      <c r="G77" s="14">
        <v>36.844325779999998</v>
      </c>
      <c r="H77" s="16">
        <v>0.73219087999999999</v>
      </c>
      <c r="I77" s="14">
        <v>17.899447429999999</v>
      </c>
      <c r="J77" s="16">
        <v>0.56695428999999997</v>
      </c>
      <c r="K77" s="14">
        <v>5.4753636200000004</v>
      </c>
      <c r="L77" s="16">
        <v>0.35041661000000002</v>
      </c>
      <c r="M77" s="14">
        <v>11.643084330000001</v>
      </c>
      <c r="N77" s="16">
        <v>0.60898185999999999</v>
      </c>
      <c r="O77" s="14" t="s">
        <v>582</v>
      </c>
      <c r="P77" s="16" t="s">
        <v>582</v>
      </c>
      <c r="Q77" s="14">
        <v>0</v>
      </c>
      <c r="R77" s="16">
        <v>0</v>
      </c>
      <c r="S77" s="14">
        <v>0</v>
      </c>
      <c r="T77" s="16">
        <v>0</v>
      </c>
      <c r="U77" s="14">
        <v>12.80357585</v>
      </c>
      <c r="V77" s="16">
        <v>0.61501587999999996</v>
      </c>
    </row>
    <row r="78" spans="1:22" x14ac:dyDescent="0.25">
      <c r="A78" s="11" t="s">
        <v>548</v>
      </c>
      <c r="B78" s="13">
        <v>5826</v>
      </c>
      <c r="C78" s="14">
        <f>(0/B78*100)</f>
        <v>0</v>
      </c>
      <c r="D78" s="15">
        <v>5826</v>
      </c>
      <c r="E78" s="14">
        <v>4.9423913500000003</v>
      </c>
      <c r="F78" s="16">
        <v>0.34683623000000002</v>
      </c>
      <c r="G78" s="14">
        <v>35.048091640000003</v>
      </c>
      <c r="H78" s="16">
        <v>0.87854882999999995</v>
      </c>
      <c r="I78" s="14">
        <v>36.341635189999998</v>
      </c>
      <c r="J78" s="16">
        <v>0.88345613000000001</v>
      </c>
      <c r="K78" s="14">
        <v>23.305597500000001</v>
      </c>
      <c r="L78" s="16">
        <v>0.82011423000000006</v>
      </c>
      <c r="M78" s="14">
        <v>0</v>
      </c>
      <c r="N78" s="16">
        <v>0</v>
      </c>
      <c r="O78" s="14" t="s">
        <v>582</v>
      </c>
      <c r="P78" s="16" t="s">
        <v>582</v>
      </c>
      <c r="Q78" s="14">
        <v>4.9185230000000003E-2</v>
      </c>
      <c r="R78" s="16">
        <v>4.875024E-2</v>
      </c>
      <c r="S78" s="14">
        <v>4.3464009999999997E-2</v>
      </c>
      <c r="T78" s="16">
        <v>2.5722229999999999E-2</v>
      </c>
      <c r="U78" s="14">
        <v>0.26963506999999998</v>
      </c>
      <c r="V78" s="16">
        <v>7.2857379999999999E-2</v>
      </c>
    </row>
    <row r="79" spans="1:22" ht="24.95" customHeight="1" x14ac:dyDescent="0.25">
      <c r="A79" s="11" t="s">
        <v>549</v>
      </c>
      <c r="B79" s="13">
        <v>1657</v>
      </c>
      <c r="C79" s="14">
        <f>(41/B79*100)</f>
        <v>2.4743512371756187</v>
      </c>
      <c r="D79" s="15">
        <v>1616</v>
      </c>
      <c r="E79" s="14">
        <v>31.325028939999999</v>
      </c>
      <c r="F79" s="16">
        <v>1.72251558</v>
      </c>
      <c r="G79" s="14">
        <v>41.522819290000001</v>
      </c>
      <c r="H79" s="16">
        <v>1.32509253</v>
      </c>
      <c r="I79" s="14">
        <v>18.345905649999999</v>
      </c>
      <c r="J79" s="16">
        <v>1.03938073</v>
      </c>
      <c r="K79" s="14">
        <v>6.6432399499999999</v>
      </c>
      <c r="L79" s="16">
        <v>0.83317383</v>
      </c>
      <c r="M79" s="14">
        <v>0</v>
      </c>
      <c r="N79" s="16">
        <v>0</v>
      </c>
      <c r="O79" s="14" t="s">
        <v>582</v>
      </c>
      <c r="P79" s="16" t="s">
        <v>582</v>
      </c>
      <c r="Q79" s="14">
        <v>0</v>
      </c>
      <c r="R79" s="16">
        <v>0</v>
      </c>
      <c r="S79" s="14">
        <v>0</v>
      </c>
      <c r="T79" s="16">
        <v>0</v>
      </c>
      <c r="U79" s="14">
        <v>2.16300618</v>
      </c>
      <c r="V79" s="16">
        <v>0.38019965999999999</v>
      </c>
    </row>
    <row r="80" spans="1:22" x14ac:dyDescent="0.25">
      <c r="A80" s="11" t="s">
        <v>550</v>
      </c>
      <c r="B80" s="13">
        <v>7841</v>
      </c>
      <c r="C80" s="14">
        <f>(0/B80*100)</f>
        <v>0</v>
      </c>
      <c r="D80" s="15">
        <v>7841</v>
      </c>
      <c r="E80" s="14">
        <v>6.2600833199999997</v>
      </c>
      <c r="F80" s="16">
        <v>0.32660366000000002</v>
      </c>
      <c r="G80" s="14">
        <v>24.464226239999999</v>
      </c>
      <c r="H80" s="16">
        <v>0.83416248000000004</v>
      </c>
      <c r="I80" s="14">
        <v>40.280212970000001</v>
      </c>
      <c r="J80" s="16">
        <v>0.65323069</v>
      </c>
      <c r="K80" s="14">
        <v>28.79652759</v>
      </c>
      <c r="L80" s="16">
        <v>0.98486375999999998</v>
      </c>
      <c r="M80" s="14">
        <v>0</v>
      </c>
      <c r="N80" s="16">
        <v>0</v>
      </c>
      <c r="O80" s="14" t="s">
        <v>582</v>
      </c>
      <c r="P80" s="16" t="s">
        <v>582</v>
      </c>
      <c r="Q80" s="14">
        <v>0</v>
      </c>
      <c r="R80" s="16">
        <v>0</v>
      </c>
      <c r="S80" s="14">
        <v>0</v>
      </c>
      <c r="T80" s="16">
        <v>0</v>
      </c>
      <c r="U80" s="14">
        <v>0.19894988</v>
      </c>
      <c r="V80" s="16">
        <v>5.9417820000000003E-2</v>
      </c>
    </row>
    <row r="81" spans="1:22" x14ac:dyDescent="0.25">
      <c r="A81" s="19" t="s">
        <v>551</v>
      </c>
      <c r="B81" s="13">
        <v>8861</v>
      </c>
      <c r="C81" s="14">
        <f>(82/B81*100)</f>
        <v>0.92540345333483809</v>
      </c>
      <c r="D81" s="15">
        <v>8779</v>
      </c>
      <c r="E81" s="14">
        <v>7.86715141</v>
      </c>
      <c r="F81" s="16">
        <v>0.50683296</v>
      </c>
      <c r="G81" s="14">
        <v>33.282171499999997</v>
      </c>
      <c r="H81" s="16">
        <v>0.76485771999999996</v>
      </c>
      <c r="I81" s="14">
        <v>31.46380388</v>
      </c>
      <c r="J81" s="16">
        <v>0.67155940999999997</v>
      </c>
      <c r="K81" s="14">
        <v>16.001241669999999</v>
      </c>
      <c r="L81" s="16">
        <v>0.71545473999999998</v>
      </c>
      <c r="M81" s="14">
        <v>10.527882139999999</v>
      </c>
      <c r="N81" s="16">
        <v>0.71885993999999998</v>
      </c>
      <c r="O81" s="14" t="s">
        <v>582</v>
      </c>
      <c r="P81" s="16" t="s">
        <v>582</v>
      </c>
      <c r="Q81" s="14">
        <v>0</v>
      </c>
      <c r="R81" s="16">
        <v>0</v>
      </c>
      <c r="S81" s="14">
        <v>0</v>
      </c>
      <c r="T81" s="16">
        <v>0</v>
      </c>
      <c r="U81" s="14">
        <v>0.85774941000000005</v>
      </c>
      <c r="V81" s="16">
        <v>0.13060568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811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(667/B7*100)</f>
        <v>4.5905024088093596</v>
      </c>
      <c r="D7" s="15">
        <v>13863</v>
      </c>
      <c r="E7" s="14">
        <v>23.710725350000001</v>
      </c>
      <c r="F7" s="16">
        <v>0.49454015000000001</v>
      </c>
      <c r="G7" s="14">
        <v>32.396195779999999</v>
      </c>
      <c r="H7" s="16">
        <v>0.47424643999999999</v>
      </c>
      <c r="I7" s="14">
        <v>20.130120590000001</v>
      </c>
      <c r="J7" s="16">
        <v>0.44759611999999999</v>
      </c>
      <c r="K7" s="14">
        <v>5.8547132499999996</v>
      </c>
      <c r="L7" s="16">
        <v>0.26006418999999997</v>
      </c>
      <c r="M7" s="14">
        <v>14.80256434</v>
      </c>
      <c r="N7" s="16">
        <v>0.50047790000000003</v>
      </c>
      <c r="O7" s="14" t="s">
        <v>582</v>
      </c>
      <c r="P7" s="16" t="s">
        <v>582</v>
      </c>
      <c r="Q7" s="14">
        <v>0</v>
      </c>
      <c r="R7" s="16">
        <v>0</v>
      </c>
      <c r="S7" s="14">
        <v>0</v>
      </c>
      <c r="T7" s="16">
        <v>0</v>
      </c>
      <c r="U7" s="14">
        <v>3.1056806899999998</v>
      </c>
      <c r="V7" s="16">
        <v>0.21250802999999999</v>
      </c>
    </row>
    <row r="8" spans="1:22" x14ac:dyDescent="0.25">
      <c r="A8" s="11" t="s">
        <v>478</v>
      </c>
      <c r="B8" s="13">
        <v>7007</v>
      </c>
      <c r="C8" s="14">
        <f>(104/B8*100)</f>
        <v>1.4842300556586272</v>
      </c>
      <c r="D8" s="15">
        <v>6903</v>
      </c>
      <c r="E8" s="14">
        <v>36.704938050000003</v>
      </c>
      <c r="F8" s="16">
        <v>0.83852357</v>
      </c>
      <c r="G8" s="14">
        <v>22.99495494</v>
      </c>
      <c r="H8" s="16">
        <v>0.65210778000000003</v>
      </c>
      <c r="I8" s="14">
        <v>12.602743650000001</v>
      </c>
      <c r="J8" s="16">
        <v>0.59491558</v>
      </c>
      <c r="K8" s="14">
        <v>6.1878070100000002</v>
      </c>
      <c r="L8" s="16">
        <v>0.36497676000000001</v>
      </c>
      <c r="M8" s="14">
        <v>16.966237270000001</v>
      </c>
      <c r="N8" s="16">
        <v>0.87790906000000002</v>
      </c>
      <c r="O8" s="14" t="s">
        <v>582</v>
      </c>
      <c r="P8" s="16" t="s">
        <v>582</v>
      </c>
      <c r="Q8" s="14">
        <v>0.47801787000000001</v>
      </c>
      <c r="R8" s="16">
        <v>0.11763150999999999</v>
      </c>
      <c r="S8" s="14">
        <v>0</v>
      </c>
      <c r="T8" s="16">
        <v>0</v>
      </c>
      <c r="U8" s="14">
        <v>4.0653012100000003</v>
      </c>
      <c r="V8" s="16">
        <v>0.25699982999999998</v>
      </c>
    </row>
    <row r="9" spans="1:22" x14ac:dyDescent="0.25">
      <c r="A9" s="11" t="s">
        <v>479</v>
      </c>
      <c r="B9" s="13">
        <v>9651</v>
      </c>
      <c r="C9" s="14">
        <f>(565/B9*100)</f>
        <v>5.8543156149621804</v>
      </c>
      <c r="D9" s="15">
        <v>9086</v>
      </c>
      <c r="E9" s="14">
        <v>32.141234189999999</v>
      </c>
      <c r="F9" s="16">
        <v>0.76859864</v>
      </c>
      <c r="G9" s="14">
        <v>33.908523950000003</v>
      </c>
      <c r="H9" s="16">
        <v>0.55511379999999999</v>
      </c>
      <c r="I9" s="14">
        <v>14.88780736</v>
      </c>
      <c r="J9" s="16">
        <v>0.41717191999999997</v>
      </c>
      <c r="K9" s="14">
        <v>5.3214395400000001</v>
      </c>
      <c r="L9" s="16">
        <v>0.26858398</v>
      </c>
      <c r="M9" s="14">
        <v>5.1793913399999996</v>
      </c>
      <c r="N9" s="16">
        <v>0.39881775000000003</v>
      </c>
      <c r="O9" s="14" t="s">
        <v>582</v>
      </c>
      <c r="P9" s="16" t="s">
        <v>582</v>
      </c>
      <c r="Q9" s="14">
        <v>3.1706942200000001</v>
      </c>
      <c r="R9" s="16">
        <v>0.56618736999999997</v>
      </c>
      <c r="S9" s="14">
        <v>0</v>
      </c>
      <c r="T9" s="16">
        <v>0</v>
      </c>
      <c r="U9" s="14">
        <v>5.39090939</v>
      </c>
      <c r="V9" s="16">
        <v>0.36430494000000002</v>
      </c>
    </row>
    <row r="10" spans="1:22" x14ac:dyDescent="0.25">
      <c r="A10" s="11" t="s">
        <v>480</v>
      </c>
      <c r="B10" s="13">
        <v>20058</v>
      </c>
      <c r="C10" s="14">
        <f>(553/B10*100)</f>
        <v>2.7570046864094127</v>
      </c>
      <c r="D10" s="15">
        <v>19505</v>
      </c>
      <c r="E10" s="14">
        <v>23.327131659999999</v>
      </c>
      <c r="F10" s="16">
        <v>0.66112771000000004</v>
      </c>
      <c r="G10" s="14">
        <v>31.924832599999998</v>
      </c>
      <c r="H10" s="16">
        <v>0.49201434999999999</v>
      </c>
      <c r="I10" s="14">
        <v>25.313549460000001</v>
      </c>
      <c r="J10" s="16">
        <v>0.49856239000000002</v>
      </c>
      <c r="K10" s="14">
        <v>9.4426634099999998</v>
      </c>
      <c r="L10" s="16">
        <v>0.39603497999999998</v>
      </c>
      <c r="M10" s="14">
        <v>7.6107878500000004</v>
      </c>
      <c r="N10" s="16">
        <v>0.36817908999999999</v>
      </c>
      <c r="O10" s="14" t="s">
        <v>582</v>
      </c>
      <c r="P10" s="16" t="s">
        <v>582</v>
      </c>
      <c r="Q10" s="14">
        <v>0</v>
      </c>
      <c r="R10" s="16">
        <v>0</v>
      </c>
      <c r="S10" s="14">
        <v>0</v>
      </c>
      <c r="T10" s="16">
        <v>0</v>
      </c>
      <c r="U10" s="14">
        <v>2.3810350100000002</v>
      </c>
      <c r="V10" s="16">
        <v>0.23293960999999999</v>
      </c>
    </row>
    <row r="11" spans="1:22" x14ac:dyDescent="0.25">
      <c r="A11" s="11" t="s">
        <v>481</v>
      </c>
      <c r="B11" s="13">
        <v>7053</v>
      </c>
      <c r="C11" s="14">
        <f>(139/B11*100)</f>
        <v>1.9707925705373601</v>
      </c>
      <c r="D11" s="15">
        <v>6914</v>
      </c>
      <c r="E11" s="14">
        <v>22.62173348</v>
      </c>
      <c r="F11" s="16">
        <v>0.70239353999999998</v>
      </c>
      <c r="G11" s="14">
        <v>29.789481439999999</v>
      </c>
      <c r="H11" s="16">
        <v>0.70341072999999998</v>
      </c>
      <c r="I11" s="14">
        <v>21.285250309999999</v>
      </c>
      <c r="J11" s="16">
        <v>0.55744302000000001</v>
      </c>
      <c r="K11" s="14">
        <v>11.655482429999999</v>
      </c>
      <c r="L11" s="16">
        <v>0.49463444000000001</v>
      </c>
      <c r="M11" s="14">
        <v>10.52670872</v>
      </c>
      <c r="N11" s="16">
        <v>0.57603963000000002</v>
      </c>
      <c r="O11" s="14" t="s">
        <v>582</v>
      </c>
      <c r="P11" s="16" t="s">
        <v>582</v>
      </c>
      <c r="Q11" s="14">
        <v>0</v>
      </c>
      <c r="R11" s="16">
        <v>0</v>
      </c>
      <c r="S11" s="14">
        <v>0</v>
      </c>
      <c r="T11" s="16">
        <v>0</v>
      </c>
      <c r="U11" s="14">
        <v>4.1213436200000002</v>
      </c>
      <c r="V11" s="16">
        <v>0.41444106000000003</v>
      </c>
    </row>
    <row r="12" spans="1:22" x14ac:dyDescent="0.25">
      <c r="A12" s="11" t="s">
        <v>482</v>
      </c>
      <c r="B12" s="13">
        <v>6894</v>
      </c>
      <c r="C12" s="14">
        <f>(59/B12*100)</f>
        <v>0.85581665216129965</v>
      </c>
      <c r="D12" s="15">
        <v>6835</v>
      </c>
      <c r="E12" s="14">
        <v>31.31402611</v>
      </c>
      <c r="F12" s="16">
        <v>0.72385520999999997</v>
      </c>
      <c r="G12" s="14">
        <v>35.915982030000002</v>
      </c>
      <c r="H12" s="16">
        <v>0.70435329000000002</v>
      </c>
      <c r="I12" s="14">
        <v>15.83381704</v>
      </c>
      <c r="J12" s="16">
        <v>0.48277648000000001</v>
      </c>
      <c r="K12" s="14">
        <v>6.8017672899999999</v>
      </c>
      <c r="L12" s="16">
        <v>0.30270925999999998</v>
      </c>
      <c r="M12" s="14">
        <v>3.9779236600000001</v>
      </c>
      <c r="N12" s="16">
        <v>0.38596943</v>
      </c>
      <c r="O12" s="14" t="s">
        <v>582</v>
      </c>
      <c r="P12" s="16" t="s">
        <v>582</v>
      </c>
      <c r="Q12" s="14">
        <v>2.3477860100000001</v>
      </c>
      <c r="R12" s="16">
        <v>0.59181510000000004</v>
      </c>
      <c r="S12" s="14">
        <v>0</v>
      </c>
      <c r="T12" s="16">
        <v>0</v>
      </c>
      <c r="U12" s="14">
        <v>3.80869787</v>
      </c>
      <c r="V12" s="16">
        <v>0.35283031999999998</v>
      </c>
    </row>
    <row r="13" spans="1:22" x14ac:dyDescent="0.25">
      <c r="A13" s="11" t="s">
        <v>483</v>
      </c>
      <c r="B13" s="13">
        <v>7161</v>
      </c>
      <c r="C13" s="14">
        <f>(174/B13*100)</f>
        <v>2.4298282362798496</v>
      </c>
      <c r="D13" s="15">
        <v>6987</v>
      </c>
      <c r="E13" s="14">
        <v>35.434414660000002</v>
      </c>
      <c r="F13" s="16">
        <v>1.00632163</v>
      </c>
      <c r="G13" s="14">
        <v>37.551764570000003</v>
      </c>
      <c r="H13" s="16">
        <v>0.70928939000000002</v>
      </c>
      <c r="I13" s="14">
        <v>14.57188876</v>
      </c>
      <c r="J13" s="16">
        <v>0.61841621999999996</v>
      </c>
      <c r="K13" s="14">
        <v>3.0061002999999999</v>
      </c>
      <c r="L13" s="16">
        <v>0.20016767999999999</v>
      </c>
      <c r="M13" s="14">
        <v>3.24021311</v>
      </c>
      <c r="N13" s="16">
        <v>0.39460042000000001</v>
      </c>
      <c r="O13" s="14" t="s">
        <v>582</v>
      </c>
      <c r="P13" s="16" t="s">
        <v>582</v>
      </c>
      <c r="Q13" s="14">
        <v>4.12295269</v>
      </c>
      <c r="R13" s="16">
        <v>0.47412032999999998</v>
      </c>
      <c r="S13" s="14">
        <v>0</v>
      </c>
      <c r="T13" s="16">
        <v>0</v>
      </c>
      <c r="U13" s="14">
        <v>2.07266591</v>
      </c>
      <c r="V13" s="16">
        <v>0.26440971000000002</v>
      </c>
    </row>
    <row r="14" spans="1:22" x14ac:dyDescent="0.25">
      <c r="A14" s="11" t="s">
        <v>484</v>
      </c>
      <c r="B14" s="13">
        <v>5587</v>
      </c>
      <c r="C14" s="14">
        <f>(81/B14*100)</f>
        <v>1.4497941650259532</v>
      </c>
      <c r="D14" s="15">
        <v>5506</v>
      </c>
      <c r="E14" s="14">
        <v>31.001977570000001</v>
      </c>
      <c r="F14" s="16">
        <v>0.78675302000000003</v>
      </c>
      <c r="G14" s="14">
        <v>37.597437659999997</v>
      </c>
      <c r="H14" s="16">
        <v>0.76599030000000001</v>
      </c>
      <c r="I14" s="14">
        <v>20.861431339999999</v>
      </c>
      <c r="J14" s="16">
        <v>0.73779388000000001</v>
      </c>
      <c r="K14" s="14">
        <v>6.92986769</v>
      </c>
      <c r="L14" s="16">
        <v>0.33504171999999999</v>
      </c>
      <c r="M14" s="14">
        <v>2.4388476899999998</v>
      </c>
      <c r="N14" s="16">
        <v>0.23126801</v>
      </c>
      <c r="O14" s="14" t="s">
        <v>582</v>
      </c>
      <c r="P14" s="16" t="s">
        <v>582</v>
      </c>
      <c r="Q14" s="14">
        <v>0</v>
      </c>
      <c r="R14" s="16">
        <v>0</v>
      </c>
      <c r="S14" s="14">
        <v>0</v>
      </c>
      <c r="T14" s="16">
        <v>0</v>
      </c>
      <c r="U14" s="14">
        <v>1.17043805</v>
      </c>
      <c r="V14" s="16">
        <v>0.15937493999999999</v>
      </c>
    </row>
    <row r="15" spans="1:22" x14ac:dyDescent="0.25">
      <c r="A15" s="11" t="s">
        <v>485</v>
      </c>
      <c r="B15" s="13">
        <v>5882</v>
      </c>
      <c r="C15" s="14">
        <f>(87/B15*100)</f>
        <v>1.4790887453247195</v>
      </c>
      <c r="D15" s="15">
        <v>5795</v>
      </c>
      <c r="E15" s="14">
        <v>33.724225259999997</v>
      </c>
      <c r="F15" s="16">
        <v>0.87132039999999999</v>
      </c>
      <c r="G15" s="14">
        <v>40.194478660000001</v>
      </c>
      <c r="H15" s="16">
        <v>0.75178480999999997</v>
      </c>
      <c r="I15" s="14">
        <v>14.88333751</v>
      </c>
      <c r="J15" s="16">
        <v>0.59054810000000002</v>
      </c>
      <c r="K15" s="14">
        <v>3.9306161199999998</v>
      </c>
      <c r="L15" s="16">
        <v>0.27965757000000002</v>
      </c>
      <c r="M15" s="14">
        <v>1.5732553899999999</v>
      </c>
      <c r="N15" s="16">
        <v>0.19365731</v>
      </c>
      <c r="O15" s="14" t="s">
        <v>582</v>
      </c>
      <c r="P15" s="16" t="s">
        <v>582</v>
      </c>
      <c r="Q15" s="14">
        <v>1.0186220399999999</v>
      </c>
      <c r="R15" s="16">
        <v>0.45661403</v>
      </c>
      <c r="S15" s="14">
        <v>0</v>
      </c>
      <c r="T15" s="16">
        <v>0</v>
      </c>
      <c r="U15" s="14">
        <v>4.6754650199999999</v>
      </c>
      <c r="V15" s="16">
        <v>0.36466515999999999</v>
      </c>
    </row>
    <row r="16" spans="1:22" x14ac:dyDescent="0.25">
      <c r="A16" s="11" t="s">
        <v>486</v>
      </c>
      <c r="B16" s="13">
        <v>6108</v>
      </c>
      <c r="C16" s="14">
        <f>(136/B16*100)</f>
        <v>2.226588081204977</v>
      </c>
      <c r="D16" s="15">
        <v>5972</v>
      </c>
      <c r="E16" s="14">
        <v>30.987644060000001</v>
      </c>
      <c r="F16" s="16">
        <v>0.61243570000000003</v>
      </c>
      <c r="G16" s="14">
        <v>32.465269589999998</v>
      </c>
      <c r="H16" s="16">
        <v>0.71074309000000002</v>
      </c>
      <c r="I16" s="14">
        <v>16.312765160000001</v>
      </c>
      <c r="J16" s="16">
        <v>0.52335427000000001</v>
      </c>
      <c r="K16" s="14">
        <v>7.6758157899999997</v>
      </c>
      <c r="L16" s="16">
        <v>0.38676512000000002</v>
      </c>
      <c r="M16" s="14">
        <v>7.8050759799999998</v>
      </c>
      <c r="N16" s="16">
        <v>0.69041319999999995</v>
      </c>
      <c r="O16" s="14" t="s">
        <v>582</v>
      </c>
      <c r="P16" s="16" t="s">
        <v>582</v>
      </c>
      <c r="Q16" s="14">
        <v>0</v>
      </c>
      <c r="R16" s="16">
        <v>0</v>
      </c>
      <c r="S16" s="14">
        <v>0</v>
      </c>
      <c r="T16" s="16">
        <v>0</v>
      </c>
      <c r="U16" s="14">
        <v>4.7534294199999998</v>
      </c>
      <c r="V16" s="16">
        <v>0.40923167999999999</v>
      </c>
    </row>
    <row r="17" spans="1:22" x14ac:dyDescent="0.25">
      <c r="A17" s="11" t="s">
        <v>487</v>
      </c>
      <c r="B17" s="13">
        <v>6504</v>
      </c>
      <c r="C17" s="14">
        <f>(1665/B17*100)</f>
        <v>25.599630996309962</v>
      </c>
      <c r="D17" s="15">
        <v>4839</v>
      </c>
      <c r="E17" s="14">
        <v>40.099560760000003</v>
      </c>
      <c r="F17" s="16">
        <v>0.80870724000000005</v>
      </c>
      <c r="G17" s="14">
        <v>29.14574391</v>
      </c>
      <c r="H17" s="16">
        <v>0.78820117999999995</v>
      </c>
      <c r="I17" s="14">
        <v>12.2979219</v>
      </c>
      <c r="J17" s="16">
        <v>0.54128401000000004</v>
      </c>
      <c r="K17" s="14">
        <v>3.35287245</v>
      </c>
      <c r="L17" s="16">
        <v>0.2491708</v>
      </c>
      <c r="M17" s="14">
        <v>4.6168545200000004</v>
      </c>
      <c r="N17" s="16">
        <v>0.62310825999999997</v>
      </c>
      <c r="O17" s="14" t="s">
        <v>582</v>
      </c>
      <c r="P17" s="16" t="s">
        <v>582</v>
      </c>
      <c r="Q17" s="14">
        <v>3.0574995199999999</v>
      </c>
      <c r="R17" s="16">
        <v>0.39796983000000002</v>
      </c>
      <c r="S17" s="14">
        <v>0</v>
      </c>
      <c r="T17" s="16">
        <v>0</v>
      </c>
      <c r="U17" s="14">
        <v>7.4295469499999998</v>
      </c>
      <c r="V17" s="16">
        <v>0.59034591000000003</v>
      </c>
    </row>
    <row r="18" spans="1:22" x14ac:dyDescent="0.25">
      <c r="A18" s="11" t="s">
        <v>488</v>
      </c>
      <c r="B18" s="13">
        <v>5532</v>
      </c>
      <c r="C18" s="14">
        <f>(31/B18*100)</f>
        <v>0.56037599421547357</v>
      </c>
      <c r="D18" s="15">
        <v>5501</v>
      </c>
      <c r="E18" s="14">
        <v>28.627203550000001</v>
      </c>
      <c r="F18" s="16">
        <v>0.92706217000000002</v>
      </c>
      <c r="G18" s="14">
        <v>31.023762770000001</v>
      </c>
      <c r="H18" s="16">
        <v>0.74561230000000001</v>
      </c>
      <c r="I18" s="14">
        <v>21.784872029999999</v>
      </c>
      <c r="J18" s="16">
        <v>0.75172441000000001</v>
      </c>
      <c r="K18" s="14">
        <v>11.08628234</v>
      </c>
      <c r="L18" s="16">
        <v>0.56067657999999998</v>
      </c>
      <c r="M18" s="14">
        <v>4.1584830799999999</v>
      </c>
      <c r="N18" s="16">
        <v>0.35333363000000001</v>
      </c>
      <c r="O18" s="14" t="s">
        <v>582</v>
      </c>
      <c r="P18" s="16" t="s">
        <v>582</v>
      </c>
      <c r="Q18" s="14">
        <v>0</v>
      </c>
      <c r="R18" s="16">
        <v>0</v>
      </c>
      <c r="S18" s="14">
        <v>0</v>
      </c>
      <c r="T18" s="16">
        <v>0</v>
      </c>
      <c r="U18" s="14">
        <v>3.3193962300000002</v>
      </c>
      <c r="V18" s="16">
        <v>0.41815372000000001</v>
      </c>
    </row>
    <row r="19" spans="1:22" x14ac:dyDescent="0.25">
      <c r="A19" s="11" t="s">
        <v>489</v>
      </c>
      <c r="B19" s="13">
        <v>5658</v>
      </c>
      <c r="C19" s="14">
        <f>(262/B19*100)</f>
        <v>4.6306115235065395</v>
      </c>
      <c r="D19" s="15">
        <v>5396</v>
      </c>
      <c r="E19" s="14">
        <v>25.777918240000002</v>
      </c>
      <c r="F19" s="16">
        <v>0.90460412999999995</v>
      </c>
      <c r="G19" s="14">
        <v>29.62228528</v>
      </c>
      <c r="H19" s="16">
        <v>0.83459587999999996</v>
      </c>
      <c r="I19" s="14">
        <v>19.15539729</v>
      </c>
      <c r="J19" s="16">
        <v>0.6662768</v>
      </c>
      <c r="K19" s="14">
        <v>6.9723850900000004</v>
      </c>
      <c r="L19" s="16">
        <v>0.42706634999999998</v>
      </c>
      <c r="M19" s="14">
        <v>14.434235920000001</v>
      </c>
      <c r="N19" s="16">
        <v>1.3058316800000001</v>
      </c>
      <c r="O19" s="14" t="s">
        <v>582</v>
      </c>
      <c r="P19" s="16" t="s">
        <v>582</v>
      </c>
      <c r="Q19" s="14">
        <v>0</v>
      </c>
      <c r="R19" s="16">
        <v>0</v>
      </c>
      <c r="S19" s="14">
        <v>0</v>
      </c>
      <c r="T19" s="16">
        <v>0</v>
      </c>
      <c r="U19" s="14">
        <v>4.0377781800000001</v>
      </c>
      <c r="V19" s="16">
        <v>0.36723031</v>
      </c>
    </row>
    <row r="20" spans="1:22" x14ac:dyDescent="0.25">
      <c r="A20" s="11" t="s">
        <v>490</v>
      </c>
      <c r="B20" s="13">
        <v>3371</v>
      </c>
      <c r="C20" s="14">
        <f>(75/B20*100)</f>
        <v>2.2248590922574905</v>
      </c>
      <c r="D20" s="15">
        <v>3296</v>
      </c>
      <c r="E20" s="14">
        <v>44.189997339999998</v>
      </c>
      <c r="F20" s="16">
        <v>0.88061891999999997</v>
      </c>
      <c r="G20" s="14">
        <v>28.57258517</v>
      </c>
      <c r="H20" s="16">
        <v>0.82232806999999997</v>
      </c>
      <c r="I20" s="14">
        <v>13.21245096</v>
      </c>
      <c r="J20" s="16">
        <v>0.56081201000000003</v>
      </c>
      <c r="K20" s="14">
        <v>4.3357286999999998</v>
      </c>
      <c r="L20" s="16">
        <v>0.32889758000000002</v>
      </c>
      <c r="M20" s="14">
        <v>7.3078253999999996</v>
      </c>
      <c r="N20" s="16">
        <v>0.35115152999999999</v>
      </c>
      <c r="O20" s="14" t="s">
        <v>582</v>
      </c>
      <c r="P20" s="16" t="s">
        <v>582</v>
      </c>
      <c r="Q20" s="14">
        <v>0</v>
      </c>
      <c r="R20" s="16">
        <v>0</v>
      </c>
      <c r="S20" s="14">
        <v>0</v>
      </c>
      <c r="T20" s="16">
        <v>0</v>
      </c>
      <c r="U20" s="14">
        <v>2.3814124300000001</v>
      </c>
      <c r="V20" s="16">
        <v>0.25122255999999998</v>
      </c>
    </row>
    <row r="21" spans="1:22" x14ac:dyDescent="0.25">
      <c r="A21" s="11" t="s">
        <v>491</v>
      </c>
      <c r="B21" s="13">
        <v>5741</v>
      </c>
      <c r="C21" s="14">
        <f>(53/B21*100)</f>
        <v>0.92318411426580738</v>
      </c>
      <c r="D21" s="15">
        <v>5688</v>
      </c>
      <c r="E21" s="14">
        <v>27.676331699999999</v>
      </c>
      <c r="F21" s="16">
        <v>0.96753522000000003</v>
      </c>
      <c r="G21" s="14">
        <v>36.049886430000001</v>
      </c>
      <c r="H21" s="16">
        <v>0.77009207999999996</v>
      </c>
      <c r="I21" s="14">
        <v>19.98234076</v>
      </c>
      <c r="J21" s="16">
        <v>0.62307690999999998</v>
      </c>
      <c r="K21" s="14">
        <v>5.8942873799999997</v>
      </c>
      <c r="L21" s="16">
        <v>0.39808254999999998</v>
      </c>
      <c r="M21" s="14">
        <v>9.1595613</v>
      </c>
      <c r="N21" s="16">
        <v>0.86755952000000003</v>
      </c>
      <c r="O21" s="14" t="s">
        <v>582</v>
      </c>
      <c r="P21" s="16" t="s">
        <v>582</v>
      </c>
      <c r="Q21" s="14">
        <v>0</v>
      </c>
      <c r="R21" s="16">
        <v>0</v>
      </c>
      <c r="S21" s="14">
        <v>0</v>
      </c>
      <c r="T21" s="16">
        <v>0</v>
      </c>
      <c r="U21" s="14">
        <v>1.2375924300000001</v>
      </c>
      <c r="V21" s="16">
        <v>0.16307266000000001</v>
      </c>
    </row>
    <row r="22" spans="1:22" x14ac:dyDescent="0.25">
      <c r="A22" s="11" t="s">
        <v>492</v>
      </c>
      <c r="B22" s="13">
        <v>6598</v>
      </c>
      <c r="C22" s="14">
        <f>(36/B22*100)</f>
        <v>0.54561988481357981</v>
      </c>
      <c r="D22" s="15">
        <v>6562</v>
      </c>
      <c r="E22" s="14">
        <v>27.293878540000001</v>
      </c>
      <c r="F22" s="16">
        <v>0.86082031000000003</v>
      </c>
      <c r="G22" s="14">
        <v>22.990884179999998</v>
      </c>
      <c r="H22" s="16">
        <v>0.63005705000000001</v>
      </c>
      <c r="I22" s="14">
        <v>17.094057710000001</v>
      </c>
      <c r="J22" s="16">
        <v>0.59975986000000003</v>
      </c>
      <c r="K22" s="14">
        <v>9.1616471100000005</v>
      </c>
      <c r="L22" s="16">
        <v>0.45880607000000001</v>
      </c>
      <c r="M22" s="14">
        <v>9.6357328800000008</v>
      </c>
      <c r="N22" s="16">
        <v>1.12815664</v>
      </c>
      <c r="O22" s="14" t="s">
        <v>582</v>
      </c>
      <c r="P22" s="16" t="s">
        <v>582</v>
      </c>
      <c r="Q22" s="14">
        <v>10.284631389999999</v>
      </c>
      <c r="R22" s="16">
        <v>1.32922729</v>
      </c>
      <c r="S22" s="14">
        <v>0</v>
      </c>
      <c r="T22" s="16">
        <v>0</v>
      </c>
      <c r="U22" s="14">
        <v>3.5391682000000002</v>
      </c>
      <c r="V22" s="16">
        <v>0.30852707000000001</v>
      </c>
    </row>
    <row r="23" spans="1:22" x14ac:dyDescent="0.25">
      <c r="A23" s="11" t="s">
        <v>493</v>
      </c>
      <c r="B23" s="13">
        <v>11583</v>
      </c>
      <c r="C23" s="14">
        <f>(251/B23*100)</f>
        <v>2.1669688336355004</v>
      </c>
      <c r="D23" s="15">
        <v>11332</v>
      </c>
      <c r="E23" s="14">
        <v>24.26519837</v>
      </c>
      <c r="F23" s="16">
        <v>0.81254567</v>
      </c>
      <c r="G23" s="14">
        <v>35.077787430000001</v>
      </c>
      <c r="H23" s="16">
        <v>0.70268454000000002</v>
      </c>
      <c r="I23" s="14">
        <v>22.18565005</v>
      </c>
      <c r="J23" s="16">
        <v>0.59710905000000003</v>
      </c>
      <c r="K23" s="14">
        <v>8.3431594899999997</v>
      </c>
      <c r="L23" s="16">
        <v>0.39877133999999997</v>
      </c>
      <c r="M23" s="14">
        <v>7.1995698499999996</v>
      </c>
      <c r="N23" s="16">
        <v>0.42269637999999998</v>
      </c>
      <c r="O23" s="14" t="s">
        <v>582</v>
      </c>
      <c r="P23" s="16" t="s">
        <v>582</v>
      </c>
      <c r="Q23" s="14">
        <v>0</v>
      </c>
      <c r="R23" s="16">
        <v>0</v>
      </c>
      <c r="S23" s="14">
        <v>0</v>
      </c>
      <c r="T23" s="16">
        <v>0</v>
      </c>
      <c r="U23" s="14">
        <v>2.9286348100000001</v>
      </c>
      <c r="V23" s="16">
        <v>0.26330806000000001</v>
      </c>
    </row>
    <row r="24" spans="1:22" x14ac:dyDescent="0.25">
      <c r="A24" s="11" t="s">
        <v>494</v>
      </c>
      <c r="B24" s="13">
        <v>6647</v>
      </c>
      <c r="C24" s="14">
        <f>(8/B24*100)</f>
        <v>0.12035504738979991</v>
      </c>
      <c r="D24" s="15">
        <v>6639</v>
      </c>
      <c r="E24" s="14">
        <v>35.865516730000003</v>
      </c>
      <c r="F24" s="16">
        <v>1.00708679</v>
      </c>
      <c r="G24" s="14">
        <v>32.57066339</v>
      </c>
      <c r="H24" s="16">
        <v>0.71602849000000002</v>
      </c>
      <c r="I24" s="14">
        <v>19.26377999</v>
      </c>
      <c r="J24" s="16">
        <v>0.60475829000000003</v>
      </c>
      <c r="K24" s="14">
        <v>7.6432325299999997</v>
      </c>
      <c r="L24" s="16">
        <v>0.35945148999999998</v>
      </c>
      <c r="M24" s="14">
        <v>3.0925407499999999</v>
      </c>
      <c r="N24" s="16">
        <v>1.0367684699999999</v>
      </c>
      <c r="O24" s="14" t="s">
        <v>582</v>
      </c>
      <c r="P24" s="16" t="s">
        <v>582</v>
      </c>
      <c r="Q24" s="14">
        <v>0</v>
      </c>
      <c r="R24" s="16">
        <v>0</v>
      </c>
      <c r="S24" s="14">
        <v>0</v>
      </c>
      <c r="T24" s="16">
        <v>0</v>
      </c>
      <c r="U24" s="14">
        <v>1.56426661</v>
      </c>
      <c r="V24" s="16">
        <v>0.34069617000000002</v>
      </c>
    </row>
    <row r="25" spans="1:22" x14ac:dyDescent="0.25">
      <c r="A25" s="11" t="s">
        <v>495</v>
      </c>
      <c r="B25" s="13">
        <v>5581</v>
      </c>
      <c r="C25" s="14">
        <f>(25/B25*100)</f>
        <v>0.44794839634474104</v>
      </c>
      <c r="D25" s="15">
        <v>5556</v>
      </c>
      <c r="E25" s="14">
        <v>33.35888387</v>
      </c>
      <c r="F25" s="16">
        <v>0.81407023999999995</v>
      </c>
      <c r="G25" s="14">
        <v>33.560585609999997</v>
      </c>
      <c r="H25" s="16">
        <v>0.78638443999999996</v>
      </c>
      <c r="I25" s="14">
        <v>18.444247430000001</v>
      </c>
      <c r="J25" s="16">
        <v>0.61212864</v>
      </c>
      <c r="K25" s="14">
        <v>6.5146069000000004</v>
      </c>
      <c r="L25" s="16">
        <v>0.38146026</v>
      </c>
      <c r="M25" s="14">
        <v>7.63089832</v>
      </c>
      <c r="N25" s="16">
        <v>0.77175081999999995</v>
      </c>
      <c r="O25" s="14" t="s">
        <v>582</v>
      </c>
      <c r="P25" s="16" t="s">
        <v>582</v>
      </c>
      <c r="Q25" s="14">
        <v>0</v>
      </c>
      <c r="R25" s="16">
        <v>0</v>
      </c>
      <c r="S25" s="14">
        <v>0</v>
      </c>
      <c r="T25" s="16">
        <v>0</v>
      </c>
      <c r="U25" s="14">
        <v>0.49077786000000001</v>
      </c>
      <c r="V25" s="16">
        <v>9.654973E-2</v>
      </c>
    </row>
    <row r="26" spans="1:22" x14ac:dyDescent="0.25">
      <c r="A26" s="11" t="s">
        <v>496</v>
      </c>
      <c r="B26" s="13">
        <v>4869</v>
      </c>
      <c r="C26" s="14">
        <f>(62/B26*100)</f>
        <v>1.2733620866707742</v>
      </c>
      <c r="D26" s="15">
        <v>4807</v>
      </c>
      <c r="E26" s="14">
        <v>24.359802070000001</v>
      </c>
      <c r="F26" s="16">
        <v>0.73058568000000002</v>
      </c>
      <c r="G26" s="14">
        <v>31.046216579999999</v>
      </c>
      <c r="H26" s="16">
        <v>0.61551771</v>
      </c>
      <c r="I26" s="14">
        <v>26.986540900000001</v>
      </c>
      <c r="J26" s="16">
        <v>0.70725472</v>
      </c>
      <c r="K26" s="14">
        <v>10.09945808</v>
      </c>
      <c r="L26" s="16">
        <v>0.47908455999999999</v>
      </c>
      <c r="M26" s="14">
        <v>5.9065273600000001</v>
      </c>
      <c r="N26" s="16">
        <v>0.42999115999999998</v>
      </c>
      <c r="O26" s="14" t="s">
        <v>582</v>
      </c>
      <c r="P26" s="16" t="s">
        <v>582</v>
      </c>
      <c r="Q26" s="14">
        <v>0</v>
      </c>
      <c r="R26" s="16">
        <v>0</v>
      </c>
      <c r="S26" s="14">
        <v>0</v>
      </c>
      <c r="T26" s="16">
        <v>0</v>
      </c>
      <c r="U26" s="14">
        <v>1.60145501</v>
      </c>
      <c r="V26" s="16">
        <v>0.17355655</v>
      </c>
    </row>
    <row r="27" spans="1:22" x14ac:dyDescent="0.25">
      <c r="A27" s="11" t="s">
        <v>497</v>
      </c>
      <c r="B27" s="13">
        <v>5299</v>
      </c>
      <c r="C27" s="14">
        <f>(87/B27*100)</f>
        <v>1.6418192111719192</v>
      </c>
      <c r="D27" s="15">
        <v>5212</v>
      </c>
      <c r="E27" s="14">
        <v>35.491265329999997</v>
      </c>
      <c r="F27" s="16">
        <v>0.68619748999999997</v>
      </c>
      <c r="G27" s="14">
        <v>27.604547660000001</v>
      </c>
      <c r="H27" s="16">
        <v>0.60431051999999996</v>
      </c>
      <c r="I27" s="14">
        <v>14.62715949</v>
      </c>
      <c r="J27" s="16">
        <v>0.50449500000000003</v>
      </c>
      <c r="K27" s="14">
        <v>7.00515168</v>
      </c>
      <c r="L27" s="16">
        <v>0.36524859999999998</v>
      </c>
      <c r="M27" s="14">
        <v>10.297785129999999</v>
      </c>
      <c r="N27" s="16">
        <v>0.41669534000000003</v>
      </c>
      <c r="O27" s="14" t="s">
        <v>582</v>
      </c>
      <c r="P27" s="16" t="s">
        <v>582</v>
      </c>
      <c r="Q27" s="14">
        <v>0</v>
      </c>
      <c r="R27" s="16">
        <v>0</v>
      </c>
      <c r="S27" s="14">
        <v>0</v>
      </c>
      <c r="T27" s="16">
        <v>0</v>
      </c>
      <c r="U27" s="14">
        <v>4.9740907099999996</v>
      </c>
      <c r="V27" s="16">
        <v>0.31158309000000001</v>
      </c>
    </row>
    <row r="28" spans="1:22" x14ac:dyDescent="0.25">
      <c r="A28" s="11" t="s">
        <v>498</v>
      </c>
      <c r="B28" s="13">
        <v>7568</v>
      </c>
      <c r="C28" s="14">
        <f>(288/B28*100)</f>
        <v>3.8054968287526427</v>
      </c>
      <c r="D28" s="15">
        <v>7280</v>
      </c>
      <c r="E28" s="14">
        <v>17.502467459999998</v>
      </c>
      <c r="F28" s="16">
        <v>0.81243803999999997</v>
      </c>
      <c r="G28" s="14">
        <v>29.489154190000001</v>
      </c>
      <c r="H28" s="16">
        <v>0.73546971000000005</v>
      </c>
      <c r="I28" s="14">
        <v>25.924182009999999</v>
      </c>
      <c r="J28" s="16">
        <v>0.69192103000000005</v>
      </c>
      <c r="K28" s="14">
        <v>17.178571989999998</v>
      </c>
      <c r="L28" s="16">
        <v>0.62961847000000004</v>
      </c>
      <c r="M28" s="14">
        <v>6.0592336800000002</v>
      </c>
      <c r="N28" s="16">
        <v>1.0978916000000001</v>
      </c>
      <c r="O28" s="14" t="s">
        <v>582</v>
      </c>
      <c r="P28" s="16" t="s">
        <v>582</v>
      </c>
      <c r="Q28" s="14">
        <v>0</v>
      </c>
      <c r="R28" s="16">
        <v>0</v>
      </c>
      <c r="S28" s="14">
        <v>0</v>
      </c>
      <c r="T28" s="16">
        <v>0</v>
      </c>
      <c r="U28" s="14">
        <v>3.8463906799999998</v>
      </c>
      <c r="V28" s="16">
        <v>0.401592</v>
      </c>
    </row>
    <row r="29" spans="1:22" x14ac:dyDescent="0.25">
      <c r="A29" s="11" t="s">
        <v>499</v>
      </c>
      <c r="B29" s="13">
        <v>5385</v>
      </c>
      <c r="C29" s="14">
        <f>(30/B29*100)</f>
        <v>0.55710306406685239</v>
      </c>
      <c r="D29" s="15">
        <v>5355</v>
      </c>
      <c r="E29" s="14">
        <v>21.761691500000001</v>
      </c>
      <c r="F29" s="16">
        <v>0.73796086999999999</v>
      </c>
      <c r="G29" s="14">
        <v>35.413392860000002</v>
      </c>
      <c r="H29" s="16">
        <v>0.74026378000000004</v>
      </c>
      <c r="I29" s="14">
        <v>17.216084389999999</v>
      </c>
      <c r="J29" s="16">
        <v>0.61087161000000001</v>
      </c>
      <c r="K29" s="14">
        <v>3.6533744600000002</v>
      </c>
      <c r="L29" s="16">
        <v>0.28251018</v>
      </c>
      <c r="M29" s="14">
        <v>16.888063320000001</v>
      </c>
      <c r="N29" s="16">
        <v>0.87263612999999995</v>
      </c>
      <c r="O29" s="14" t="s">
        <v>582</v>
      </c>
      <c r="P29" s="16" t="s">
        <v>582</v>
      </c>
      <c r="Q29" s="14">
        <v>2.7667624100000001</v>
      </c>
      <c r="R29" s="16">
        <v>0.24169378</v>
      </c>
      <c r="S29" s="14">
        <v>0</v>
      </c>
      <c r="T29" s="16">
        <v>0</v>
      </c>
      <c r="U29" s="14">
        <v>2.3006310499999998</v>
      </c>
      <c r="V29" s="16">
        <v>0.28474268000000003</v>
      </c>
    </row>
    <row r="30" spans="1:22" x14ac:dyDescent="0.25">
      <c r="A30" s="11" t="s">
        <v>500</v>
      </c>
      <c r="B30" s="13">
        <v>4520</v>
      </c>
      <c r="C30" s="14">
        <f>(174/B30*100)</f>
        <v>3.8495575221238942</v>
      </c>
      <c r="D30" s="15">
        <v>4346</v>
      </c>
      <c r="E30" s="14">
        <v>19.832049000000001</v>
      </c>
      <c r="F30" s="16">
        <v>0.69021237000000002</v>
      </c>
      <c r="G30" s="14">
        <v>34.321928970000002</v>
      </c>
      <c r="H30" s="16">
        <v>0.82237232000000005</v>
      </c>
      <c r="I30" s="14">
        <v>24.594661070000001</v>
      </c>
      <c r="J30" s="16">
        <v>0.60026842999999996</v>
      </c>
      <c r="K30" s="14">
        <v>8.7788365099999996</v>
      </c>
      <c r="L30" s="16">
        <v>0.47678422999999998</v>
      </c>
      <c r="M30" s="14">
        <v>9.7915181400000009</v>
      </c>
      <c r="N30" s="16">
        <v>0.73808574000000005</v>
      </c>
      <c r="O30" s="14" t="s">
        <v>582</v>
      </c>
      <c r="P30" s="16" t="s">
        <v>582</v>
      </c>
      <c r="Q30" s="14">
        <v>0</v>
      </c>
      <c r="R30" s="16">
        <v>0</v>
      </c>
      <c r="S30" s="14">
        <v>0</v>
      </c>
      <c r="T30" s="16">
        <v>0</v>
      </c>
      <c r="U30" s="14">
        <v>2.6810063</v>
      </c>
      <c r="V30" s="16">
        <v>0.26141193000000001</v>
      </c>
    </row>
    <row r="31" spans="1:22" x14ac:dyDescent="0.25">
      <c r="A31" s="11" t="s">
        <v>501</v>
      </c>
      <c r="B31" s="13">
        <v>5456</v>
      </c>
      <c r="C31" s="14">
        <f>(139/B31*100)</f>
        <v>2.5476539589442817</v>
      </c>
      <c r="D31" s="15">
        <v>5317</v>
      </c>
      <c r="E31" s="14">
        <v>27.310171140000001</v>
      </c>
      <c r="F31" s="16">
        <v>0.88314062999999998</v>
      </c>
      <c r="G31" s="14">
        <v>41.369366100000001</v>
      </c>
      <c r="H31" s="16">
        <v>0.76912561999999995</v>
      </c>
      <c r="I31" s="14">
        <v>20.034881439999999</v>
      </c>
      <c r="J31" s="16">
        <v>0.63297691</v>
      </c>
      <c r="K31" s="14">
        <v>6.2179810800000004</v>
      </c>
      <c r="L31" s="16">
        <v>0.38403906999999998</v>
      </c>
      <c r="M31" s="14">
        <v>0</v>
      </c>
      <c r="N31" s="16">
        <v>0</v>
      </c>
      <c r="O31" s="14" t="s">
        <v>582</v>
      </c>
      <c r="P31" s="16" t="s">
        <v>582</v>
      </c>
      <c r="Q31" s="14">
        <v>0</v>
      </c>
      <c r="R31" s="16">
        <v>0</v>
      </c>
      <c r="S31" s="14">
        <v>0</v>
      </c>
      <c r="T31" s="16">
        <v>0</v>
      </c>
      <c r="U31" s="14">
        <v>5.0676002499999999</v>
      </c>
      <c r="V31" s="16">
        <v>0.4882705</v>
      </c>
    </row>
    <row r="32" spans="1:22" x14ac:dyDescent="0.25">
      <c r="A32" s="11" t="s">
        <v>502</v>
      </c>
      <c r="B32" s="13">
        <v>4478</v>
      </c>
      <c r="C32" s="14">
        <f>(6/B32*100)</f>
        <v>0.13398838767306834</v>
      </c>
      <c r="D32" s="15">
        <v>4472</v>
      </c>
      <c r="E32" s="14">
        <v>29.541007400000002</v>
      </c>
      <c r="F32" s="16">
        <v>0.86640598000000002</v>
      </c>
      <c r="G32" s="14">
        <v>32.966907300000003</v>
      </c>
      <c r="H32" s="16">
        <v>0.74182345000000005</v>
      </c>
      <c r="I32" s="14">
        <v>24.941777200000001</v>
      </c>
      <c r="J32" s="16">
        <v>0.73451677000000004</v>
      </c>
      <c r="K32" s="14">
        <v>9.1848799799999998</v>
      </c>
      <c r="L32" s="16">
        <v>0.52430710000000003</v>
      </c>
      <c r="M32" s="14">
        <v>1.9086869200000001</v>
      </c>
      <c r="N32" s="16">
        <v>0.20214871000000001</v>
      </c>
      <c r="O32" s="14" t="s">
        <v>582</v>
      </c>
      <c r="P32" s="16" t="s">
        <v>582</v>
      </c>
      <c r="Q32" s="14">
        <v>0</v>
      </c>
      <c r="R32" s="16">
        <v>0</v>
      </c>
      <c r="S32" s="14">
        <v>0</v>
      </c>
      <c r="T32" s="16">
        <v>0</v>
      </c>
      <c r="U32" s="14">
        <v>1.45674119</v>
      </c>
      <c r="V32" s="16">
        <v>0.25035014999999999</v>
      </c>
    </row>
    <row r="33" spans="1:22" x14ac:dyDescent="0.25">
      <c r="A33" s="11" t="s">
        <v>503</v>
      </c>
      <c r="B33" s="13">
        <v>7325</v>
      </c>
      <c r="C33" s="14">
        <f>(78/B33*100)</f>
        <v>1.0648464163822524</v>
      </c>
      <c r="D33" s="15">
        <v>7247</v>
      </c>
      <c r="E33" s="14">
        <v>16.393961699999998</v>
      </c>
      <c r="F33" s="16">
        <v>0.55233162000000002</v>
      </c>
      <c r="G33" s="14">
        <v>28.574293740000002</v>
      </c>
      <c r="H33" s="16">
        <v>0.70508071999999999</v>
      </c>
      <c r="I33" s="14">
        <v>17.292284080000002</v>
      </c>
      <c r="J33" s="16">
        <v>0.59831374000000004</v>
      </c>
      <c r="K33" s="14">
        <v>7.6954570799999997</v>
      </c>
      <c r="L33" s="16">
        <v>0.37177167999999999</v>
      </c>
      <c r="M33" s="14">
        <v>27.811556880000001</v>
      </c>
      <c r="N33" s="16">
        <v>0.80222939999999998</v>
      </c>
      <c r="O33" s="14" t="s">
        <v>582</v>
      </c>
      <c r="P33" s="16" t="s">
        <v>582</v>
      </c>
      <c r="Q33" s="14">
        <v>0</v>
      </c>
      <c r="R33" s="16">
        <v>0</v>
      </c>
      <c r="S33" s="14">
        <v>0</v>
      </c>
      <c r="T33" s="16">
        <v>0</v>
      </c>
      <c r="U33" s="14">
        <v>2.2324465199999999</v>
      </c>
      <c r="V33" s="16">
        <v>0.20450826999999999</v>
      </c>
    </row>
    <row r="34" spans="1:22" x14ac:dyDescent="0.25">
      <c r="A34" s="11" t="s">
        <v>504</v>
      </c>
      <c r="B34" s="13">
        <v>6350</v>
      </c>
      <c r="C34" s="14">
        <f>(81/B34*100)</f>
        <v>1.2755905511811023</v>
      </c>
      <c r="D34" s="15">
        <v>6269</v>
      </c>
      <c r="E34" s="14">
        <v>28.070582909999999</v>
      </c>
      <c r="F34" s="16">
        <v>0.94054576000000001</v>
      </c>
      <c r="G34" s="14">
        <v>32.901409090000001</v>
      </c>
      <c r="H34" s="16">
        <v>0.76352401999999997</v>
      </c>
      <c r="I34" s="14">
        <v>17.373976819999999</v>
      </c>
      <c r="J34" s="16">
        <v>0.49205883</v>
      </c>
      <c r="K34" s="14">
        <v>7.9635967699999997</v>
      </c>
      <c r="L34" s="16">
        <v>0.44892174000000001</v>
      </c>
      <c r="M34" s="14">
        <v>6.3214444299999997</v>
      </c>
      <c r="N34" s="16">
        <v>0.71396652000000005</v>
      </c>
      <c r="O34" s="14" t="s">
        <v>582</v>
      </c>
      <c r="P34" s="16" t="s">
        <v>582</v>
      </c>
      <c r="Q34" s="14">
        <v>2.5822570599999999</v>
      </c>
      <c r="R34" s="16">
        <v>0.53599205999999999</v>
      </c>
      <c r="S34" s="14">
        <v>0</v>
      </c>
      <c r="T34" s="16">
        <v>0</v>
      </c>
      <c r="U34" s="14">
        <v>4.7867329300000003</v>
      </c>
      <c r="V34" s="16">
        <v>0.36187857000000001</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(60/B36*100)</f>
        <v>0.89073634204275531</v>
      </c>
      <c r="D36" s="15">
        <v>6676</v>
      </c>
      <c r="E36" s="14">
        <v>22.100946270000001</v>
      </c>
      <c r="F36" s="16">
        <v>0.68664871000000005</v>
      </c>
      <c r="G36" s="14">
        <v>28.912118400000001</v>
      </c>
      <c r="H36" s="16">
        <v>0.57849198000000002</v>
      </c>
      <c r="I36" s="14">
        <v>21.098012860000001</v>
      </c>
      <c r="J36" s="16">
        <v>0.69191941000000001</v>
      </c>
      <c r="K36" s="14">
        <v>9.2016926100000003</v>
      </c>
      <c r="L36" s="16">
        <v>0.441305</v>
      </c>
      <c r="M36" s="14">
        <v>15.68191758</v>
      </c>
      <c r="N36" s="16">
        <v>0.62853077000000002</v>
      </c>
      <c r="O36" s="14" t="s">
        <v>582</v>
      </c>
      <c r="P36" s="16" t="s">
        <v>582</v>
      </c>
      <c r="Q36" s="14">
        <v>0</v>
      </c>
      <c r="R36" s="16">
        <v>0</v>
      </c>
      <c r="S36" s="14">
        <v>0</v>
      </c>
      <c r="T36" s="16">
        <v>0</v>
      </c>
      <c r="U36" s="14">
        <v>3.0053122700000001</v>
      </c>
      <c r="V36" s="16">
        <v>0.26816443000000001</v>
      </c>
    </row>
    <row r="37" spans="1:22" x14ac:dyDescent="0.25">
      <c r="A37" s="11" t="s">
        <v>507</v>
      </c>
      <c r="B37" s="13">
        <v>5458</v>
      </c>
      <c r="C37" s="14">
        <f>(111/B37*100)</f>
        <v>2.0337119824111394</v>
      </c>
      <c r="D37" s="15">
        <v>5347</v>
      </c>
      <c r="E37" s="14">
        <v>26.421357889999999</v>
      </c>
      <c r="F37" s="16">
        <v>1.1152618700000001</v>
      </c>
      <c r="G37" s="14">
        <v>38.315287290000001</v>
      </c>
      <c r="H37" s="16">
        <v>0.86053294999999996</v>
      </c>
      <c r="I37" s="14">
        <v>18.878033200000001</v>
      </c>
      <c r="J37" s="16">
        <v>0.63862543000000005</v>
      </c>
      <c r="K37" s="14">
        <v>7.7747861699999996</v>
      </c>
      <c r="L37" s="16">
        <v>0.44740405</v>
      </c>
      <c r="M37" s="14">
        <v>4.3003337899999998</v>
      </c>
      <c r="N37" s="16">
        <v>0.55443412000000003</v>
      </c>
      <c r="O37" s="14" t="s">
        <v>582</v>
      </c>
      <c r="P37" s="16" t="s">
        <v>582</v>
      </c>
      <c r="Q37" s="14">
        <v>0</v>
      </c>
      <c r="R37" s="16">
        <v>0</v>
      </c>
      <c r="S37" s="14">
        <v>0</v>
      </c>
      <c r="T37" s="16">
        <v>0</v>
      </c>
      <c r="U37" s="14">
        <v>4.3102016699999997</v>
      </c>
      <c r="V37" s="16">
        <v>0.38919612999999997</v>
      </c>
    </row>
    <row r="38" spans="1:22" x14ac:dyDescent="0.25">
      <c r="A38" s="11" t="s">
        <v>508</v>
      </c>
      <c r="B38" s="13">
        <v>5860</v>
      </c>
      <c r="C38" s="14">
        <f>(22/B38*100)</f>
        <v>0.37542662116040953</v>
      </c>
      <c r="D38" s="15">
        <v>5838</v>
      </c>
      <c r="E38" s="14">
        <v>32.769620070000002</v>
      </c>
      <c r="F38" s="16">
        <v>0.99238037000000001</v>
      </c>
      <c r="G38" s="14">
        <v>26.78643855</v>
      </c>
      <c r="H38" s="16">
        <v>0.87271964999999996</v>
      </c>
      <c r="I38" s="14">
        <v>15.68565613</v>
      </c>
      <c r="J38" s="16">
        <v>0.63714103</v>
      </c>
      <c r="K38" s="14">
        <v>6.3849854199999996</v>
      </c>
      <c r="L38" s="16">
        <v>0.38083389000000001</v>
      </c>
      <c r="M38" s="14">
        <v>12.184311539999999</v>
      </c>
      <c r="N38" s="16">
        <v>0.92477872999999999</v>
      </c>
      <c r="O38" s="14" t="s">
        <v>582</v>
      </c>
      <c r="P38" s="16" t="s">
        <v>582</v>
      </c>
      <c r="Q38" s="14">
        <v>0</v>
      </c>
      <c r="R38" s="16">
        <v>0</v>
      </c>
      <c r="S38" s="14">
        <v>0</v>
      </c>
      <c r="T38" s="16">
        <v>0</v>
      </c>
      <c r="U38" s="14">
        <v>6.1889882900000002</v>
      </c>
      <c r="V38" s="16">
        <v>0.49080677</v>
      </c>
    </row>
    <row r="39" spans="1:22" x14ac:dyDescent="0.25">
      <c r="A39" s="11" t="s">
        <v>509</v>
      </c>
      <c r="B39" s="13">
        <v>5895</v>
      </c>
      <c r="C39" s="14">
        <f>(33/B39*100)</f>
        <v>0.55979643765903309</v>
      </c>
      <c r="D39" s="15">
        <v>5862</v>
      </c>
      <c r="E39" s="14">
        <v>15.430321360000001</v>
      </c>
      <c r="F39" s="16">
        <v>0.70623904000000004</v>
      </c>
      <c r="G39" s="14">
        <v>32.702068509999997</v>
      </c>
      <c r="H39" s="16">
        <v>0.85593094999999997</v>
      </c>
      <c r="I39" s="14">
        <v>26.03591256</v>
      </c>
      <c r="J39" s="16">
        <v>0.72453248000000003</v>
      </c>
      <c r="K39" s="14">
        <v>14.423068430000001</v>
      </c>
      <c r="L39" s="16">
        <v>0.65112325000000004</v>
      </c>
      <c r="M39" s="14">
        <v>8.2770183300000006</v>
      </c>
      <c r="N39" s="16">
        <v>0.6753072</v>
      </c>
      <c r="O39" s="14" t="s">
        <v>582</v>
      </c>
      <c r="P39" s="16" t="s">
        <v>582</v>
      </c>
      <c r="Q39" s="14">
        <v>0</v>
      </c>
      <c r="R39" s="16">
        <v>0</v>
      </c>
      <c r="S39" s="14">
        <v>0</v>
      </c>
      <c r="T39" s="16">
        <v>0</v>
      </c>
      <c r="U39" s="14">
        <v>3.1316108100000002</v>
      </c>
      <c r="V39" s="16">
        <v>0.38527408000000002</v>
      </c>
    </row>
    <row r="40" spans="1:22" x14ac:dyDescent="0.25">
      <c r="A40" s="11" t="s">
        <v>510</v>
      </c>
      <c r="B40" s="13">
        <v>14157</v>
      </c>
      <c r="C40" s="14">
        <f>(387/B40*100)</f>
        <v>2.7336300063572789</v>
      </c>
      <c r="D40" s="15">
        <v>13770</v>
      </c>
      <c r="E40" s="14">
        <v>16.788797890000001</v>
      </c>
      <c r="F40" s="16">
        <v>0.60334531000000002</v>
      </c>
      <c r="G40" s="14">
        <v>37.551476600000001</v>
      </c>
      <c r="H40" s="16">
        <v>0.71952263000000005</v>
      </c>
      <c r="I40" s="14">
        <v>28.110413619999999</v>
      </c>
      <c r="J40" s="16">
        <v>0.61158398000000003</v>
      </c>
      <c r="K40" s="14">
        <v>9.7977380099999998</v>
      </c>
      <c r="L40" s="16">
        <v>0.51896319000000002</v>
      </c>
      <c r="M40" s="14">
        <v>4.72502697</v>
      </c>
      <c r="N40" s="16">
        <v>0.42166836000000002</v>
      </c>
      <c r="O40" s="14" t="s">
        <v>582</v>
      </c>
      <c r="P40" s="16" t="s">
        <v>582</v>
      </c>
      <c r="Q40" s="14">
        <v>0</v>
      </c>
      <c r="R40" s="16">
        <v>0</v>
      </c>
      <c r="S40" s="14">
        <v>0</v>
      </c>
      <c r="T40" s="16">
        <v>0</v>
      </c>
      <c r="U40" s="14">
        <v>3.02654691</v>
      </c>
      <c r="V40" s="16">
        <v>0.28807416000000002</v>
      </c>
    </row>
    <row r="41" spans="1:22" x14ac:dyDescent="0.25">
      <c r="A41" s="11" t="s">
        <v>511</v>
      </c>
      <c r="B41" s="13">
        <v>5712</v>
      </c>
      <c r="C41" s="14">
        <f>(52/B41*100)</f>
        <v>0.9103641456582634</v>
      </c>
      <c r="D41" s="15">
        <v>5660</v>
      </c>
      <c r="E41" s="14">
        <v>21.341520360000001</v>
      </c>
      <c r="F41" s="16">
        <v>0.89795608999999998</v>
      </c>
      <c r="G41" s="14">
        <v>29.304555839999999</v>
      </c>
      <c r="H41" s="16">
        <v>0.71178607000000005</v>
      </c>
      <c r="I41" s="14">
        <v>24.45391468</v>
      </c>
      <c r="J41" s="16">
        <v>0.68098817</v>
      </c>
      <c r="K41" s="14">
        <v>14.15997804</v>
      </c>
      <c r="L41" s="16">
        <v>0.54812108999999998</v>
      </c>
      <c r="M41" s="14">
        <v>8.0694914200000003</v>
      </c>
      <c r="N41" s="16">
        <v>0.77124532999999995</v>
      </c>
      <c r="O41" s="14" t="s">
        <v>582</v>
      </c>
      <c r="P41" s="16" t="s">
        <v>582</v>
      </c>
      <c r="Q41" s="14">
        <v>0.67850078999999996</v>
      </c>
      <c r="R41" s="16">
        <v>0.18086922</v>
      </c>
      <c r="S41" s="14">
        <v>0</v>
      </c>
      <c r="T41" s="16">
        <v>0</v>
      </c>
      <c r="U41" s="14">
        <v>1.99203887</v>
      </c>
      <c r="V41" s="16">
        <v>0.17625428000000001</v>
      </c>
    </row>
    <row r="42" spans="1:22" x14ac:dyDescent="0.25">
      <c r="A42" s="11" t="s">
        <v>512</v>
      </c>
      <c r="B42" s="13">
        <f>IF(COUNT(B7:B41) &gt; 0, AVERAGE(B7:B41), "\u2014")</f>
        <v>7103.4285714285716</v>
      </c>
      <c r="C42" s="14">
        <f>IF(COUNT(C7:C41) &gt; 0, AVERAGE(C7:C41), "—")</f>
        <v>2.4563028188962366</v>
      </c>
      <c r="D42" s="15">
        <f>IF(COUNT(D7:D41) &gt; 0, AVERAGE(D7:D41), "—")</f>
        <v>6915.4</v>
      </c>
      <c r="E42" s="14">
        <f>IF(COUNT(E7:E41) &gt; 0, AVERAGE(E7:E41), "—")</f>
        <v>26.949660052571424</v>
      </c>
      <c r="F42" s="16">
        <f>IF(COUNT(F7:F41) &gt; 0, SQRT(SUMSQ(F7:F41)/(COUNT(F7:F41)*COUNT(F7:F41)) ), "—")</f>
        <v>0.135993783040634</v>
      </c>
      <c r="G42" s="14">
        <f>IF(COUNT(G7:G41) &gt; 0, AVERAGE(G7:G41), "—")</f>
        <v>31.446064773428574</v>
      </c>
      <c r="H42" s="16">
        <f>IF(COUNT(H7:H41) &gt; 0, SQRT(SUMSQ(H7:H41)/(COUNT(H7:H41)*COUNT(H7:H41)) ), "—")</f>
        <v>0.12068275460352704</v>
      </c>
      <c r="I42" s="14">
        <f>IF(COUNT(I7:I41) &gt; 0, AVERAGE(I7:I41), "—")</f>
        <v>18.953054850000001</v>
      </c>
      <c r="J42" s="16">
        <f>IF(COUNT(J7:J41) &gt; 0, SQRT(SUMSQ(J7:J41)/(COUNT(J7:J41)*COUNT(J7:J41)) ), "—")</f>
        <v>0.1017962739536583</v>
      </c>
      <c r="K42" s="14">
        <f>IF(COUNT(K7:K41) &gt; 0, AVERAGE(K7:K41), "—")</f>
        <v>7.7037151751428574</v>
      </c>
      <c r="L42" s="16">
        <f>IF(COUNT(L7:L41) &gt; 0, SQRT(SUMSQ(L7:L41)/(COUNT(L7:L41)*COUNT(L7:L41)) ), "—")</f>
        <v>6.9858366693999377E-2</v>
      </c>
      <c r="M42" s="14">
        <f>IF(COUNT(M7:M41) &gt; 0, AVERAGE(M7:M41), "—")</f>
        <v>7.9879892245714297</v>
      </c>
      <c r="N42" s="16">
        <f>IF(COUNT(N7:N41) &gt; 0, SQRT(SUMSQ(N7:N41)/(COUNT(N7:N41)*COUNT(N7:N41)) ), "—")</f>
        <v>0.11280040088747358</v>
      </c>
      <c r="O42" s="14" t="str">
        <f>IF(COUNT(O7:O41) &gt; 0, AVERAGE(O7:O41), "—")</f>
        <v>—</v>
      </c>
      <c r="P42" s="16" t="str">
        <f>IF(COUNT(P7:P41) &gt; 0, SQRT(SUMSQ(P7:P41)/(COUNT(P7:P41)*COUNT(P7:P41)) ), "—")</f>
        <v>—</v>
      </c>
      <c r="Q42" s="14">
        <f>IF(COUNT(Q7:Q41) &gt; 0, AVERAGE(Q7:Q41), "—")</f>
        <v>0.87164925714285713</v>
      </c>
      <c r="R42" s="16">
        <f>IF(COUNT(R7:R41) &gt; 0, SQRT(SUMSQ(R7:R41)/(COUNT(R7:R41)*COUNT(R7:R41)) ), "—")</f>
        <v>5.285003120405829E-2</v>
      </c>
      <c r="S42" s="14">
        <f>IF(COUNT(S7:S41) &gt; 0, AVERAGE(S7:S41), "—")</f>
        <v>2.8571428571428572</v>
      </c>
      <c r="T42" s="16">
        <f>IF(COUNT(T7:T41) &gt; 0, SQRT(SUMSQ(T7:T41)/(COUNT(T7:T41)*COUNT(T7:T41)) ), "—")</f>
        <v>0</v>
      </c>
      <c r="U42" s="14">
        <f>IF(COUNT(U7:U41) &gt; 0, AVERAGE(U7:U41), "—")</f>
        <v>3.2307238099999998</v>
      </c>
      <c r="V42" s="16">
        <f>IF(COUNT(V7:V41) &gt; 0, SQRT(SUMSQ(V7:V41)/(COUNT(V7:V41)*COUNT(V7:V41)) ), "—")</f>
        <v>5.4709381336879956E-2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18.54490758</v>
      </c>
      <c r="F45" s="16">
        <v>0.60047857000000004</v>
      </c>
      <c r="G45" s="14">
        <v>34.714427909999998</v>
      </c>
      <c r="H45" s="16">
        <v>0.94743893000000001</v>
      </c>
      <c r="I45" s="14">
        <v>19.590015810000001</v>
      </c>
      <c r="J45" s="16">
        <v>0.50386845000000002</v>
      </c>
      <c r="K45" s="14">
        <v>22.66931396</v>
      </c>
      <c r="L45" s="16">
        <v>0.77036791000000004</v>
      </c>
      <c r="M45" s="14">
        <v>0</v>
      </c>
      <c r="N45" s="16">
        <v>0</v>
      </c>
      <c r="O45" s="14" t="s">
        <v>582</v>
      </c>
      <c r="P45" s="16" t="s">
        <v>582</v>
      </c>
      <c r="Q45" s="14">
        <v>2.9325009999999999E-2</v>
      </c>
      <c r="R45" s="16">
        <v>2.1281729999999999E-2</v>
      </c>
      <c r="S45" s="14">
        <v>0.24364524000000001</v>
      </c>
      <c r="T45" s="16">
        <v>6.5860639999999998E-2</v>
      </c>
      <c r="U45" s="14">
        <v>4.2083644800000002</v>
      </c>
      <c r="V45" s="16">
        <v>0.32983392</v>
      </c>
    </row>
    <row r="46" spans="1:22" x14ac:dyDescent="0.25">
      <c r="A46" s="11" t="s">
        <v>516</v>
      </c>
      <c r="B46" s="13">
        <v>23141</v>
      </c>
      <c r="C46" s="14">
        <f>(2033/B46*100)</f>
        <v>8.7852728922691323</v>
      </c>
      <c r="D46" s="15">
        <v>21108</v>
      </c>
      <c r="E46" s="14">
        <v>13.35867717</v>
      </c>
      <c r="F46" s="16">
        <v>0.36012825999999998</v>
      </c>
      <c r="G46" s="14">
        <v>24.86021349</v>
      </c>
      <c r="H46" s="16">
        <v>0.52326616000000004</v>
      </c>
      <c r="I46" s="14">
        <v>17.198173600000001</v>
      </c>
      <c r="J46" s="16">
        <v>0.48959440999999998</v>
      </c>
      <c r="K46" s="14">
        <v>10.9821641</v>
      </c>
      <c r="L46" s="16">
        <v>0.30204492999999999</v>
      </c>
      <c r="M46" s="14">
        <v>19.931067599999999</v>
      </c>
      <c r="N46" s="16">
        <v>0.72932163000000005</v>
      </c>
      <c r="O46" s="14" t="s">
        <v>582</v>
      </c>
      <c r="P46" s="16" t="s">
        <v>582</v>
      </c>
      <c r="Q46" s="14">
        <v>0</v>
      </c>
      <c r="R46" s="16">
        <v>0</v>
      </c>
      <c r="S46" s="14">
        <v>0</v>
      </c>
      <c r="T46" s="16">
        <v>0</v>
      </c>
      <c r="U46" s="14">
        <v>13.66970405</v>
      </c>
      <c r="V46" s="16">
        <v>0.47472940000000002</v>
      </c>
    </row>
    <row r="47" spans="1:22" x14ac:dyDescent="0.25">
      <c r="A47" s="11" t="s">
        <v>517</v>
      </c>
      <c r="B47" s="13">
        <v>5928</v>
      </c>
      <c r="C47" s="14">
        <f>(299/B47*100)</f>
        <v>5.0438596491228065</v>
      </c>
      <c r="D47" s="15">
        <v>5629</v>
      </c>
      <c r="E47" s="14">
        <v>18.350576950000001</v>
      </c>
      <c r="F47" s="16">
        <v>0.66357403000000004</v>
      </c>
      <c r="G47" s="14">
        <v>26.508102699999998</v>
      </c>
      <c r="H47" s="16">
        <v>0.66880191</v>
      </c>
      <c r="I47" s="14">
        <v>24.681316500000001</v>
      </c>
      <c r="J47" s="16">
        <v>0.75559050000000005</v>
      </c>
      <c r="K47" s="14">
        <v>14.48495666</v>
      </c>
      <c r="L47" s="16">
        <v>0.56621796999999996</v>
      </c>
      <c r="M47" s="14">
        <v>8.1962630399999998</v>
      </c>
      <c r="N47" s="16">
        <v>0.67600791000000005</v>
      </c>
      <c r="O47" s="14" t="s">
        <v>582</v>
      </c>
      <c r="P47" s="16" t="s">
        <v>582</v>
      </c>
      <c r="Q47" s="14">
        <v>0</v>
      </c>
      <c r="R47" s="16">
        <v>0</v>
      </c>
      <c r="S47" s="14">
        <v>0</v>
      </c>
      <c r="T47" s="16">
        <v>0</v>
      </c>
      <c r="U47" s="14">
        <v>7.7787841599999998</v>
      </c>
      <c r="V47" s="16">
        <v>0.46618482</v>
      </c>
    </row>
    <row r="48" spans="1:22" x14ac:dyDescent="0.25">
      <c r="A48" s="11" t="s">
        <v>518</v>
      </c>
      <c r="B48" s="13">
        <v>9841</v>
      </c>
      <c r="C48" s="14">
        <f>(8/B48*100)</f>
        <v>8.1292551569962401E-2</v>
      </c>
      <c r="D48" s="15">
        <v>9833</v>
      </c>
      <c r="E48" s="14">
        <v>14.37540967</v>
      </c>
      <c r="F48" s="16">
        <v>0.83760055</v>
      </c>
      <c r="G48" s="14">
        <v>41.674797429999998</v>
      </c>
      <c r="H48" s="16">
        <v>0.75958192999999996</v>
      </c>
      <c r="I48" s="14">
        <v>25.455325689999999</v>
      </c>
      <c r="J48" s="16">
        <v>0.69644987999999997</v>
      </c>
      <c r="K48" s="14">
        <v>11.22789888</v>
      </c>
      <c r="L48" s="16">
        <v>0.44042838000000001</v>
      </c>
      <c r="M48" s="14">
        <v>6.4106562299999998</v>
      </c>
      <c r="N48" s="16">
        <v>0.70624670000000001</v>
      </c>
      <c r="O48" s="14" t="s">
        <v>582</v>
      </c>
      <c r="P48" s="16" t="s">
        <v>582</v>
      </c>
      <c r="Q48" s="14">
        <v>0</v>
      </c>
      <c r="R48" s="16">
        <v>0</v>
      </c>
      <c r="S48" s="14">
        <v>0</v>
      </c>
      <c r="T48" s="16">
        <v>0</v>
      </c>
      <c r="U48" s="14">
        <v>0.85591209999999995</v>
      </c>
      <c r="V48" s="16">
        <v>0.13321279999999999</v>
      </c>
    </row>
    <row r="49" spans="1:22" x14ac:dyDescent="0.25">
      <c r="A49" s="11" t="s">
        <v>519</v>
      </c>
      <c r="B49" s="13">
        <v>6349</v>
      </c>
      <c r="C49" s="14">
        <f>(56/B49*100)</f>
        <v>0.88202866593164275</v>
      </c>
      <c r="D49" s="15">
        <v>6293</v>
      </c>
      <c r="E49" s="14">
        <v>22.469954220000002</v>
      </c>
      <c r="F49" s="16">
        <v>0.7173602</v>
      </c>
      <c r="G49" s="14">
        <v>36.840946479999999</v>
      </c>
      <c r="H49" s="16">
        <v>0.66280203999999998</v>
      </c>
      <c r="I49" s="14">
        <v>21.294180300000001</v>
      </c>
      <c r="J49" s="16">
        <v>0.63105608000000002</v>
      </c>
      <c r="K49" s="14">
        <v>15.395766220000001</v>
      </c>
      <c r="L49" s="16">
        <v>0.61226035000000001</v>
      </c>
      <c r="M49" s="14">
        <v>0</v>
      </c>
      <c r="N49" s="16">
        <v>0</v>
      </c>
      <c r="O49" s="14" t="s">
        <v>582</v>
      </c>
      <c r="P49" s="16" t="s">
        <v>582</v>
      </c>
      <c r="Q49" s="14">
        <v>0</v>
      </c>
      <c r="R49" s="16">
        <v>0</v>
      </c>
      <c r="S49" s="14">
        <v>2.192796E-2</v>
      </c>
      <c r="T49" s="16">
        <v>1.8071210000000001E-2</v>
      </c>
      <c r="U49" s="14">
        <v>3.9772248299999999</v>
      </c>
      <c r="V49" s="16">
        <v>0.44154811999999999</v>
      </c>
    </row>
    <row r="50" spans="1:22" x14ac:dyDescent="0.25">
      <c r="A50" s="11" t="s">
        <v>520</v>
      </c>
      <c r="B50" s="13">
        <v>11795</v>
      </c>
      <c r="C50" s="14">
        <f>(311/B50*100)</f>
        <v>2.6367104705383637</v>
      </c>
      <c r="D50" s="15">
        <v>11484</v>
      </c>
      <c r="E50" s="14">
        <v>15.117044910000001</v>
      </c>
      <c r="F50" s="16">
        <v>0.64800066999999995</v>
      </c>
      <c r="G50" s="14">
        <v>35.431689519999999</v>
      </c>
      <c r="H50" s="16">
        <v>0.67622587999999995</v>
      </c>
      <c r="I50" s="14">
        <v>26.097636040000001</v>
      </c>
      <c r="J50" s="16">
        <v>0.55529857000000005</v>
      </c>
      <c r="K50" s="14">
        <v>16.47914424</v>
      </c>
      <c r="L50" s="16">
        <v>0.47793671999999998</v>
      </c>
      <c r="M50" s="14">
        <v>3.58495381</v>
      </c>
      <c r="N50" s="16">
        <v>0.30068138999999999</v>
      </c>
      <c r="O50" s="14" t="s">
        <v>582</v>
      </c>
      <c r="P50" s="16" t="s">
        <v>582</v>
      </c>
      <c r="Q50" s="14">
        <v>0</v>
      </c>
      <c r="R50" s="16">
        <v>0</v>
      </c>
      <c r="S50" s="14">
        <v>0</v>
      </c>
      <c r="T50" s="16">
        <v>0</v>
      </c>
      <c r="U50" s="14">
        <v>3.28953148</v>
      </c>
      <c r="V50" s="16">
        <v>0.28505186999999998</v>
      </c>
    </row>
    <row r="51" spans="1:22" x14ac:dyDescent="0.25">
      <c r="A51" s="11" t="s">
        <v>521</v>
      </c>
      <c r="B51" s="13">
        <v>6866</v>
      </c>
      <c r="C51" s="14">
        <f>(109/B51*100)</f>
        <v>1.5875327701718611</v>
      </c>
      <c r="D51" s="15">
        <v>6757</v>
      </c>
      <c r="E51" s="14">
        <v>20.96909797</v>
      </c>
      <c r="F51" s="16">
        <v>0.59767466000000002</v>
      </c>
      <c r="G51" s="14">
        <v>26.46405944</v>
      </c>
      <c r="H51" s="16">
        <v>0.66579341999999997</v>
      </c>
      <c r="I51" s="14">
        <v>17.682157199999999</v>
      </c>
      <c r="J51" s="16">
        <v>0.46201576999999999</v>
      </c>
      <c r="K51" s="14">
        <v>13.42091926</v>
      </c>
      <c r="L51" s="16">
        <v>0.48553513999999998</v>
      </c>
      <c r="M51" s="14">
        <v>5.7750579200000001</v>
      </c>
      <c r="N51" s="16">
        <v>0.53317082000000005</v>
      </c>
      <c r="O51" s="14" t="s">
        <v>582</v>
      </c>
      <c r="P51" s="16" t="s">
        <v>582</v>
      </c>
      <c r="Q51" s="14">
        <v>10.56861176</v>
      </c>
      <c r="R51" s="16">
        <v>0.61171737999999998</v>
      </c>
      <c r="S51" s="14">
        <v>0</v>
      </c>
      <c r="T51" s="16">
        <v>0</v>
      </c>
      <c r="U51" s="14">
        <v>5.1200964500000001</v>
      </c>
      <c r="V51" s="16">
        <v>0.40709548000000001</v>
      </c>
    </row>
    <row r="52" spans="1:22" x14ac:dyDescent="0.25">
      <c r="A52" s="11" t="s">
        <v>522</v>
      </c>
      <c r="B52" s="13">
        <v>5809</v>
      </c>
      <c r="C52" s="14">
        <f>(99/B52*100)</f>
        <v>1.7042520227233602</v>
      </c>
      <c r="D52" s="15">
        <v>5710</v>
      </c>
      <c r="E52" s="14">
        <v>23.68282889</v>
      </c>
      <c r="F52" s="16">
        <v>0.72165104000000002</v>
      </c>
      <c r="G52" s="14">
        <v>35.984831990000004</v>
      </c>
      <c r="H52" s="16">
        <v>0.62603034000000002</v>
      </c>
      <c r="I52" s="14">
        <v>19.793179389999999</v>
      </c>
      <c r="J52" s="16">
        <v>0.59227978999999997</v>
      </c>
      <c r="K52" s="14">
        <v>7.2841233900000004</v>
      </c>
      <c r="L52" s="16">
        <v>0.34177341</v>
      </c>
      <c r="M52" s="14">
        <v>9.9252190200000001</v>
      </c>
      <c r="N52" s="16">
        <v>0.63483140000000005</v>
      </c>
      <c r="O52" s="14" t="s">
        <v>582</v>
      </c>
      <c r="P52" s="16" t="s">
        <v>582</v>
      </c>
      <c r="Q52" s="14">
        <v>0</v>
      </c>
      <c r="R52" s="16">
        <v>0</v>
      </c>
      <c r="S52" s="14">
        <v>0</v>
      </c>
      <c r="T52" s="16">
        <v>0</v>
      </c>
      <c r="U52" s="14">
        <v>3.3298173200000001</v>
      </c>
      <c r="V52" s="16">
        <v>0.25912269999999998</v>
      </c>
    </row>
    <row r="53" spans="1:22" x14ac:dyDescent="0.25">
      <c r="A53" s="11" t="s">
        <v>523</v>
      </c>
      <c r="B53" s="13">
        <v>5571</v>
      </c>
      <c r="C53" s="14">
        <f>(104/B53*100)</f>
        <v>1.8668102674564708</v>
      </c>
      <c r="D53" s="15">
        <v>5467</v>
      </c>
      <c r="E53" s="14">
        <v>21.420941289999998</v>
      </c>
      <c r="F53" s="16">
        <v>0.61918090999999997</v>
      </c>
      <c r="G53" s="14">
        <v>31.620161190000001</v>
      </c>
      <c r="H53" s="16">
        <v>0.58427037000000004</v>
      </c>
      <c r="I53" s="14">
        <v>23.89552247</v>
      </c>
      <c r="J53" s="16">
        <v>0.56120970999999997</v>
      </c>
      <c r="K53" s="14">
        <v>11.12574862</v>
      </c>
      <c r="L53" s="16">
        <v>0.42110839999999999</v>
      </c>
      <c r="M53" s="14">
        <v>7.8629977799999997</v>
      </c>
      <c r="N53" s="16">
        <v>0.39356650999999998</v>
      </c>
      <c r="O53" s="14" t="s">
        <v>582</v>
      </c>
      <c r="P53" s="16" t="s">
        <v>582</v>
      </c>
      <c r="Q53" s="14">
        <v>0</v>
      </c>
      <c r="R53" s="16">
        <v>0</v>
      </c>
      <c r="S53" s="14">
        <v>0</v>
      </c>
      <c r="T53" s="16">
        <v>0</v>
      </c>
      <c r="U53" s="14">
        <v>4.0746286600000001</v>
      </c>
      <c r="V53" s="16">
        <v>0.29110855000000002</v>
      </c>
    </row>
    <row r="54" spans="1:22" x14ac:dyDescent="0.25">
      <c r="A54" s="11" t="s">
        <v>524</v>
      </c>
      <c r="B54" s="13">
        <v>4740</v>
      </c>
      <c r="C54" s="14">
        <f>(378/B54*100)</f>
        <v>7.9746835443037973</v>
      </c>
      <c r="D54" s="15">
        <v>4362</v>
      </c>
      <c r="E54" s="14">
        <v>10.033256489999999</v>
      </c>
      <c r="F54" s="16">
        <v>0.51828470999999998</v>
      </c>
      <c r="G54" s="14">
        <v>24.614828079999999</v>
      </c>
      <c r="H54" s="16">
        <v>0.83786669999999996</v>
      </c>
      <c r="I54" s="14">
        <v>28.07304383</v>
      </c>
      <c r="J54" s="16">
        <v>0.76018242999999996</v>
      </c>
      <c r="K54" s="14">
        <v>22.080775620000001</v>
      </c>
      <c r="L54" s="16">
        <v>0.79893175999999999</v>
      </c>
      <c r="M54" s="14">
        <v>6.7046175899999998</v>
      </c>
      <c r="N54" s="16">
        <v>0.70595353000000005</v>
      </c>
      <c r="O54" s="14" t="s">
        <v>582</v>
      </c>
      <c r="P54" s="16" t="s">
        <v>582</v>
      </c>
      <c r="Q54" s="14">
        <v>0</v>
      </c>
      <c r="R54" s="16">
        <v>0</v>
      </c>
      <c r="S54" s="14">
        <v>0</v>
      </c>
      <c r="T54" s="16">
        <v>0</v>
      </c>
      <c r="U54" s="14">
        <v>8.4934783899999999</v>
      </c>
      <c r="V54" s="16">
        <v>0.70067988999999997</v>
      </c>
    </row>
    <row r="55" spans="1:22" x14ac:dyDescent="0.25">
      <c r="A55" s="11" t="s">
        <v>525</v>
      </c>
      <c r="B55" s="13">
        <v>5316</v>
      </c>
      <c r="C55" s="14">
        <f>(22/B55*100)</f>
        <v>0.41384499623777277</v>
      </c>
      <c r="D55" s="15">
        <v>5294</v>
      </c>
      <c r="E55" s="14">
        <v>11.66736837</v>
      </c>
      <c r="F55" s="16">
        <v>0.53457547000000005</v>
      </c>
      <c r="G55" s="14">
        <v>31.69909432</v>
      </c>
      <c r="H55" s="16">
        <v>0.68863757000000003</v>
      </c>
      <c r="I55" s="14">
        <v>32.041173540000003</v>
      </c>
      <c r="J55" s="16">
        <v>0.63887105</v>
      </c>
      <c r="K55" s="14">
        <v>21.74100425</v>
      </c>
      <c r="L55" s="16">
        <v>0.62979350000000001</v>
      </c>
      <c r="M55" s="14">
        <v>0</v>
      </c>
      <c r="N55" s="16">
        <v>0</v>
      </c>
      <c r="O55" s="14" t="s">
        <v>582</v>
      </c>
      <c r="P55" s="16" t="s">
        <v>582</v>
      </c>
      <c r="Q55" s="14">
        <v>0</v>
      </c>
      <c r="R55" s="16">
        <v>0</v>
      </c>
      <c r="S55" s="14">
        <v>0.21521884999999999</v>
      </c>
      <c r="T55" s="16">
        <v>6.5790189999999998E-2</v>
      </c>
      <c r="U55" s="14">
        <v>2.63614068</v>
      </c>
      <c r="V55" s="16">
        <v>0.28341276999999998</v>
      </c>
    </row>
    <row r="56" spans="1:22" x14ac:dyDescent="0.25">
      <c r="A56" s="11" t="s">
        <v>526</v>
      </c>
      <c r="B56" s="13">
        <v>5359</v>
      </c>
      <c r="C56" s="14">
        <f>(77/B56*100)</f>
        <v>1.4368352304534429</v>
      </c>
      <c r="D56" s="15">
        <v>5282</v>
      </c>
      <c r="E56" s="14">
        <v>14.24053799</v>
      </c>
      <c r="F56" s="16">
        <v>0.65850852000000004</v>
      </c>
      <c r="G56" s="14">
        <v>33.19752802</v>
      </c>
      <c r="H56" s="16">
        <v>0.69030161000000001</v>
      </c>
      <c r="I56" s="14">
        <v>18.483748779999999</v>
      </c>
      <c r="J56" s="16">
        <v>0.65158048000000002</v>
      </c>
      <c r="K56" s="14">
        <v>5.0948295999999997</v>
      </c>
      <c r="L56" s="16">
        <v>0.40114170999999998</v>
      </c>
      <c r="M56" s="14">
        <v>27.760170609999999</v>
      </c>
      <c r="N56" s="16">
        <v>0.78547328999999999</v>
      </c>
      <c r="O56" s="14" t="s">
        <v>582</v>
      </c>
      <c r="P56" s="16" t="s">
        <v>582</v>
      </c>
      <c r="Q56" s="14">
        <v>0</v>
      </c>
      <c r="R56" s="16">
        <v>0</v>
      </c>
      <c r="S56" s="14">
        <v>0</v>
      </c>
      <c r="T56" s="16">
        <v>0</v>
      </c>
      <c r="U56" s="14">
        <v>1.2231850099999999</v>
      </c>
      <c r="V56" s="16">
        <v>0.16160464999999999</v>
      </c>
    </row>
    <row r="57" spans="1:22" x14ac:dyDescent="0.25">
      <c r="A57" s="11" t="s">
        <v>527</v>
      </c>
      <c r="B57" s="13">
        <v>6513</v>
      </c>
      <c r="C57" s="14">
        <f>(0/B57*100)</f>
        <v>0</v>
      </c>
      <c r="D57" s="15">
        <v>6513</v>
      </c>
      <c r="E57" s="14">
        <v>8.6146051200000002</v>
      </c>
      <c r="F57" s="16">
        <v>0.41786522999999998</v>
      </c>
      <c r="G57" s="14">
        <v>39.19571603</v>
      </c>
      <c r="H57" s="16">
        <v>0.81977728000000005</v>
      </c>
      <c r="I57" s="14">
        <v>24.879996049999999</v>
      </c>
      <c r="J57" s="16">
        <v>0.78421549000000002</v>
      </c>
      <c r="K57" s="14">
        <v>23.846451420000001</v>
      </c>
      <c r="L57" s="16">
        <v>0.75544966000000002</v>
      </c>
      <c r="M57" s="14">
        <v>0</v>
      </c>
      <c r="N57" s="16">
        <v>0</v>
      </c>
      <c r="O57" s="14" t="s">
        <v>582</v>
      </c>
      <c r="P57" s="16" t="s">
        <v>582</v>
      </c>
      <c r="Q57" s="14">
        <v>0</v>
      </c>
      <c r="R57" s="16">
        <v>0</v>
      </c>
      <c r="S57" s="14">
        <v>0.10057725000000001</v>
      </c>
      <c r="T57" s="16">
        <v>5.528711E-2</v>
      </c>
      <c r="U57" s="14">
        <v>3.3626541300000001</v>
      </c>
      <c r="V57" s="16">
        <v>0.55231255999999995</v>
      </c>
    </row>
    <row r="58" spans="1:22" x14ac:dyDescent="0.25">
      <c r="A58" s="11" t="s">
        <v>528</v>
      </c>
      <c r="B58" s="13">
        <v>7267</v>
      </c>
      <c r="C58" s="14">
        <f>(10/B58*100)</f>
        <v>0.13760836658868861</v>
      </c>
      <c r="D58" s="15">
        <v>7257</v>
      </c>
      <c r="E58" s="14">
        <v>18.43477098</v>
      </c>
      <c r="F58" s="16">
        <v>0.60845782999999998</v>
      </c>
      <c r="G58" s="14">
        <v>29.28638312</v>
      </c>
      <c r="H58" s="16">
        <v>0.68872646000000004</v>
      </c>
      <c r="I58" s="14">
        <v>24.682031640000002</v>
      </c>
      <c r="J58" s="16">
        <v>0.64126791999999999</v>
      </c>
      <c r="K58" s="14">
        <v>22.914530710000001</v>
      </c>
      <c r="L58" s="16">
        <v>0.68132334999999999</v>
      </c>
      <c r="M58" s="14">
        <v>0</v>
      </c>
      <c r="N58" s="16">
        <v>0</v>
      </c>
      <c r="O58" s="14" t="s">
        <v>582</v>
      </c>
      <c r="P58" s="16" t="s">
        <v>582</v>
      </c>
      <c r="Q58" s="14">
        <v>6.1427799999999996E-3</v>
      </c>
      <c r="R58" s="16">
        <v>6.1311600000000001E-3</v>
      </c>
      <c r="S58" s="14">
        <v>0.59449916999999997</v>
      </c>
      <c r="T58" s="16">
        <v>0.1089629</v>
      </c>
      <c r="U58" s="14">
        <v>4.0816415900000003</v>
      </c>
      <c r="V58" s="16">
        <v>0.53731585999999998</v>
      </c>
    </row>
    <row r="59" spans="1:22" x14ac:dyDescent="0.25">
      <c r="A59" s="11" t="s">
        <v>529</v>
      </c>
      <c r="B59" s="13">
        <v>4826</v>
      </c>
      <c r="C59" s="14">
        <f>(26/B59*100)</f>
        <v>0.53874844591794446</v>
      </c>
      <c r="D59" s="15">
        <v>4800</v>
      </c>
      <c r="E59" s="14">
        <v>21.104303730000002</v>
      </c>
      <c r="F59" s="16">
        <v>0.63072183000000004</v>
      </c>
      <c r="G59" s="14">
        <v>28.955088580000002</v>
      </c>
      <c r="H59" s="16">
        <v>0.75500964000000004</v>
      </c>
      <c r="I59" s="14">
        <v>24.797973460000001</v>
      </c>
      <c r="J59" s="16">
        <v>0.73227178000000004</v>
      </c>
      <c r="K59" s="14">
        <v>21.485918860000002</v>
      </c>
      <c r="L59" s="16">
        <v>0.66471716999999997</v>
      </c>
      <c r="M59" s="14">
        <v>0</v>
      </c>
      <c r="N59" s="16">
        <v>0</v>
      </c>
      <c r="O59" s="14" t="s">
        <v>582</v>
      </c>
      <c r="P59" s="16" t="s">
        <v>582</v>
      </c>
      <c r="Q59" s="14">
        <v>4.0145989999999999E-2</v>
      </c>
      <c r="R59" s="16">
        <v>5.6332E-2</v>
      </c>
      <c r="S59" s="14">
        <v>0.54935608999999996</v>
      </c>
      <c r="T59" s="16">
        <v>0.13465019</v>
      </c>
      <c r="U59" s="14">
        <v>3.0672132799999998</v>
      </c>
      <c r="V59" s="16">
        <v>0.30002039000000003</v>
      </c>
    </row>
    <row r="60" spans="1:22" x14ac:dyDescent="0.25">
      <c r="A60" s="11" t="s">
        <v>530</v>
      </c>
      <c r="B60" s="13">
        <v>4546</v>
      </c>
      <c r="C60" s="14">
        <f>(15/B60*100)</f>
        <v>0.32996040475142985</v>
      </c>
      <c r="D60" s="15">
        <v>4531</v>
      </c>
      <c r="E60" s="14">
        <v>13.205737559999999</v>
      </c>
      <c r="F60" s="16">
        <v>0.77202999000000005</v>
      </c>
      <c r="G60" s="14">
        <v>27.888059819999999</v>
      </c>
      <c r="H60" s="16">
        <v>1.0043427899999999</v>
      </c>
      <c r="I60" s="14">
        <v>27.12924108</v>
      </c>
      <c r="J60" s="16">
        <v>0.81023051000000001</v>
      </c>
      <c r="K60" s="14">
        <v>28.430714330000001</v>
      </c>
      <c r="L60" s="16">
        <v>1.0525477999999999</v>
      </c>
      <c r="M60" s="14">
        <v>0</v>
      </c>
      <c r="N60" s="16">
        <v>0</v>
      </c>
      <c r="O60" s="14" t="s">
        <v>582</v>
      </c>
      <c r="P60" s="16" t="s">
        <v>582</v>
      </c>
      <c r="Q60" s="14">
        <v>0</v>
      </c>
      <c r="R60" s="16">
        <v>0</v>
      </c>
      <c r="S60" s="14">
        <v>0.31643378999999999</v>
      </c>
      <c r="T60" s="16">
        <v>0.10712474</v>
      </c>
      <c r="U60" s="14">
        <v>3.0298134299999999</v>
      </c>
      <c r="V60" s="16">
        <v>0.44264899000000002</v>
      </c>
    </row>
    <row r="61" spans="1:22" x14ac:dyDescent="0.25">
      <c r="A61" s="11" t="s">
        <v>531</v>
      </c>
      <c r="B61" s="13">
        <v>6525</v>
      </c>
      <c r="C61" s="14">
        <f>(164/B61*100)</f>
        <v>2.5134099616858236</v>
      </c>
      <c r="D61" s="15">
        <v>6361</v>
      </c>
      <c r="E61" s="14">
        <v>26.115678899999999</v>
      </c>
      <c r="F61" s="16">
        <v>0.76316172999999998</v>
      </c>
      <c r="G61" s="14">
        <v>30.591149959999999</v>
      </c>
      <c r="H61" s="16">
        <v>0.76638223000000005</v>
      </c>
      <c r="I61" s="14">
        <v>23.483774409999999</v>
      </c>
      <c r="J61" s="16">
        <v>0.63767415999999999</v>
      </c>
      <c r="K61" s="14">
        <v>12.62359507</v>
      </c>
      <c r="L61" s="16">
        <v>0.49379002999999999</v>
      </c>
      <c r="M61" s="14">
        <v>4.8580660900000003</v>
      </c>
      <c r="N61" s="16">
        <v>0.40898512999999997</v>
      </c>
      <c r="O61" s="14" t="s">
        <v>582</v>
      </c>
      <c r="P61" s="16" t="s">
        <v>582</v>
      </c>
      <c r="Q61" s="14">
        <v>0</v>
      </c>
      <c r="R61" s="16">
        <v>0</v>
      </c>
      <c r="S61" s="14">
        <v>0</v>
      </c>
      <c r="T61" s="16">
        <v>0</v>
      </c>
      <c r="U61" s="14">
        <v>2.3277355700000002</v>
      </c>
      <c r="V61" s="16">
        <v>0.27437285</v>
      </c>
    </row>
    <row r="62" spans="1:22" x14ac:dyDescent="0.25">
      <c r="A62" s="11" t="s">
        <v>532</v>
      </c>
      <c r="B62" s="13">
        <v>4476</v>
      </c>
      <c r="C62" s="14">
        <f>(3/B62*100)</f>
        <v>6.7024128686327081E-2</v>
      </c>
      <c r="D62" s="15">
        <v>4473</v>
      </c>
      <c r="E62" s="14">
        <v>24.68824657</v>
      </c>
      <c r="F62" s="16">
        <v>0.60280438000000003</v>
      </c>
      <c r="G62" s="14">
        <v>41.048009540000002</v>
      </c>
      <c r="H62" s="16">
        <v>0.73957141000000004</v>
      </c>
      <c r="I62" s="14">
        <v>16.99345898</v>
      </c>
      <c r="J62" s="16">
        <v>0.54550814999999997</v>
      </c>
      <c r="K62" s="14">
        <v>4.9885745799999999</v>
      </c>
      <c r="L62" s="16">
        <v>0.32982922999999997</v>
      </c>
      <c r="M62" s="14">
        <v>11.675766530000001</v>
      </c>
      <c r="N62" s="16">
        <v>0.40366419999999997</v>
      </c>
      <c r="O62" s="14" t="s">
        <v>582</v>
      </c>
      <c r="P62" s="16" t="s">
        <v>582</v>
      </c>
      <c r="Q62" s="14">
        <v>0</v>
      </c>
      <c r="R62" s="16">
        <v>0</v>
      </c>
      <c r="S62" s="14">
        <v>0</v>
      </c>
      <c r="T62" s="16">
        <v>0</v>
      </c>
      <c r="U62" s="14">
        <v>0.60594380000000003</v>
      </c>
      <c r="V62" s="16">
        <v>0.11127239</v>
      </c>
    </row>
    <row r="63" spans="1:22" x14ac:dyDescent="0.25">
      <c r="A63" s="11" t="s">
        <v>533</v>
      </c>
      <c r="B63" s="13">
        <v>5324</v>
      </c>
      <c r="C63" s="14">
        <f>(13/B63*100)</f>
        <v>0.24417731029301279</v>
      </c>
      <c r="D63" s="15">
        <v>5311</v>
      </c>
      <c r="E63" s="14">
        <v>12.067628300000001</v>
      </c>
      <c r="F63" s="16">
        <v>0.49004901000000001</v>
      </c>
      <c r="G63" s="14">
        <v>28.98217614</v>
      </c>
      <c r="H63" s="16">
        <v>0.57953958000000005</v>
      </c>
      <c r="I63" s="14">
        <v>27.429141359999999</v>
      </c>
      <c r="J63" s="16">
        <v>0.68489270000000002</v>
      </c>
      <c r="K63" s="14">
        <v>23.325128169999999</v>
      </c>
      <c r="L63" s="16">
        <v>0.57280081999999999</v>
      </c>
      <c r="M63" s="14">
        <v>0</v>
      </c>
      <c r="N63" s="16">
        <v>0</v>
      </c>
      <c r="O63" s="14" t="s">
        <v>582</v>
      </c>
      <c r="P63" s="16" t="s">
        <v>582</v>
      </c>
      <c r="Q63" s="14">
        <v>1.461469E-2</v>
      </c>
      <c r="R63" s="16">
        <v>1.462255E-2</v>
      </c>
      <c r="S63" s="14">
        <v>0.14610097</v>
      </c>
      <c r="T63" s="16">
        <v>6.0020080000000003E-2</v>
      </c>
      <c r="U63" s="14">
        <v>8.0352103800000005</v>
      </c>
      <c r="V63" s="16">
        <v>0.41108621000000001</v>
      </c>
    </row>
    <row r="64" spans="1:22" x14ac:dyDescent="0.25">
      <c r="A64" s="11" t="s">
        <v>534</v>
      </c>
      <c r="B64" s="13">
        <v>3634</v>
      </c>
      <c r="C64" s="14">
        <f>(3/B64*100)</f>
        <v>8.2553659878921298E-2</v>
      </c>
      <c r="D64" s="15">
        <v>3631</v>
      </c>
      <c r="E64" s="14">
        <v>23.373294510000001</v>
      </c>
      <c r="F64" s="16">
        <v>0.74129573999999998</v>
      </c>
      <c r="G64" s="14">
        <v>37.129839439999998</v>
      </c>
      <c r="H64" s="16">
        <v>0.77228525999999997</v>
      </c>
      <c r="I64" s="14">
        <v>25.124233050000001</v>
      </c>
      <c r="J64" s="16">
        <v>0.71840470999999995</v>
      </c>
      <c r="K64" s="14">
        <v>10.401592640000001</v>
      </c>
      <c r="L64" s="16">
        <v>0.56738166999999995</v>
      </c>
      <c r="M64" s="14">
        <v>0</v>
      </c>
      <c r="N64" s="16">
        <v>0</v>
      </c>
      <c r="O64" s="14" t="s">
        <v>582</v>
      </c>
      <c r="P64" s="16" t="s">
        <v>582</v>
      </c>
      <c r="Q64" s="14">
        <v>0</v>
      </c>
      <c r="R64" s="16">
        <v>0</v>
      </c>
      <c r="S64" s="14">
        <v>5.1978530000000002E-2</v>
      </c>
      <c r="T64" s="16">
        <v>3.6520879999999999E-2</v>
      </c>
      <c r="U64" s="14">
        <v>3.91906183</v>
      </c>
      <c r="V64" s="16">
        <v>0.30373990000000001</v>
      </c>
    </row>
    <row r="65" spans="1:22" x14ac:dyDescent="0.25">
      <c r="A65" s="11" t="s">
        <v>535</v>
      </c>
      <c r="B65" s="13">
        <v>5325</v>
      </c>
      <c r="C65" s="14">
        <f>(14/B65*100)</f>
        <v>0.26291079812206569</v>
      </c>
      <c r="D65" s="15">
        <v>5311</v>
      </c>
      <c r="E65" s="14">
        <v>9.8856120000000001</v>
      </c>
      <c r="F65" s="16">
        <v>0.49781602000000003</v>
      </c>
      <c r="G65" s="14">
        <v>37.56265836</v>
      </c>
      <c r="H65" s="16">
        <v>0.80270779999999997</v>
      </c>
      <c r="I65" s="14">
        <v>29.59192676</v>
      </c>
      <c r="J65" s="16">
        <v>0.83867959999999997</v>
      </c>
      <c r="K65" s="14">
        <v>19.54950886</v>
      </c>
      <c r="L65" s="16">
        <v>0.79945326999999999</v>
      </c>
      <c r="M65" s="14">
        <v>0</v>
      </c>
      <c r="N65" s="16">
        <v>0</v>
      </c>
      <c r="O65" s="14" t="s">
        <v>582</v>
      </c>
      <c r="P65" s="16" t="s">
        <v>582</v>
      </c>
      <c r="Q65" s="14">
        <v>0.14550452</v>
      </c>
      <c r="R65" s="16">
        <v>6.3385189999999994E-2</v>
      </c>
      <c r="S65" s="14">
        <v>0</v>
      </c>
      <c r="T65" s="16">
        <v>0</v>
      </c>
      <c r="U65" s="14">
        <v>3.2647895</v>
      </c>
      <c r="V65" s="16">
        <v>0.31869393000000001</v>
      </c>
    </row>
    <row r="66" spans="1:22" x14ac:dyDescent="0.25">
      <c r="A66" s="11" t="s">
        <v>536</v>
      </c>
      <c r="B66" s="13">
        <v>5665</v>
      </c>
      <c r="C66" s="14">
        <f>(87/B66*100)</f>
        <v>1.5357458075904677</v>
      </c>
      <c r="D66" s="15">
        <v>5578</v>
      </c>
      <c r="E66" s="14">
        <v>15.329842380000001</v>
      </c>
      <c r="F66" s="16">
        <v>0.46864108999999998</v>
      </c>
      <c r="G66" s="14">
        <v>29.898068760000001</v>
      </c>
      <c r="H66" s="16">
        <v>0.54722855999999998</v>
      </c>
      <c r="I66" s="14">
        <v>22.271515669999999</v>
      </c>
      <c r="J66" s="16">
        <v>0.53544144000000005</v>
      </c>
      <c r="K66" s="14">
        <v>12.046595140000001</v>
      </c>
      <c r="L66" s="16">
        <v>0.40774570999999998</v>
      </c>
      <c r="M66" s="14">
        <v>11.14460032</v>
      </c>
      <c r="N66" s="16">
        <v>0.36734738</v>
      </c>
      <c r="O66" s="14" t="s">
        <v>582</v>
      </c>
      <c r="P66" s="16" t="s">
        <v>582</v>
      </c>
      <c r="Q66" s="14">
        <v>0</v>
      </c>
      <c r="R66" s="16">
        <v>0</v>
      </c>
      <c r="S66" s="14">
        <v>0</v>
      </c>
      <c r="T66" s="16">
        <v>0</v>
      </c>
      <c r="U66" s="14">
        <v>9.3093777299999996</v>
      </c>
      <c r="V66" s="16">
        <v>0.38110894000000001</v>
      </c>
    </row>
    <row r="67" spans="1:22" x14ac:dyDescent="0.25">
      <c r="A67" s="11" t="s">
        <v>537</v>
      </c>
      <c r="B67" s="13">
        <v>6971</v>
      </c>
      <c r="C67" s="14">
        <f>(694/B67*100)</f>
        <v>9.9555300530770339</v>
      </c>
      <c r="D67" s="15">
        <v>6277</v>
      </c>
      <c r="E67" s="14">
        <v>11.78850933</v>
      </c>
      <c r="F67" s="16">
        <v>0.48841057999999998</v>
      </c>
      <c r="G67" s="14">
        <v>33.405129019999997</v>
      </c>
      <c r="H67" s="16">
        <v>0.72430724999999996</v>
      </c>
      <c r="I67" s="14">
        <v>29.111577199999999</v>
      </c>
      <c r="J67" s="16">
        <v>0.56015983999999996</v>
      </c>
      <c r="K67" s="14">
        <v>17.136018450000002</v>
      </c>
      <c r="L67" s="16">
        <v>0.58854465</v>
      </c>
      <c r="M67" s="14">
        <v>5.5352176599999998</v>
      </c>
      <c r="N67" s="16">
        <v>0.46003757000000001</v>
      </c>
      <c r="O67" s="14" t="s">
        <v>582</v>
      </c>
      <c r="P67" s="16" t="s">
        <v>582</v>
      </c>
      <c r="Q67" s="14">
        <v>0</v>
      </c>
      <c r="R67" s="16">
        <v>0</v>
      </c>
      <c r="S67" s="14">
        <v>0</v>
      </c>
      <c r="T67" s="16">
        <v>0</v>
      </c>
      <c r="U67" s="14">
        <v>3.0235483300000001</v>
      </c>
      <c r="V67" s="16">
        <v>0.23663727000000001</v>
      </c>
    </row>
    <row r="68" spans="1:22" x14ac:dyDescent="0.25">
      <c r="A68" s="11" t="s">
        <v>538</v>
      </c>
      <c r="B68" s="13">
        <v>12083</v>
      </c>
      <c r="C68" s="14">
        <f>(31/B68*100)</f>
        <v>0.2565588016221137</v>
      </c>
      <c r="D68" s="15">
        <v>12052</v>
      </c>
      <c r="E68" s="14">
        <v>12.939618449999999</v>
      </c>
      <c r="F68" s="16">
        <v>0.32976348999999999</v>
      </c>
      <c r="G68" s="14">
        <v>28.23173985</v>
      </c>
      <c r="H68" s="16">
        <v>0.42032446000000001</v>
      </c>
      <c r="I68" s="14">
        <v>23.49781153</v>
      </c>
      <c r="J68" s="16">
        <v>0.39433232000000001</v>
      </c>
      <c r="K68" s="14">
        <v>13.5555059</v>
      </c>
      <c r="L68" s="16">
        <v>0.28705986</v>
      </c>
      <c r="M68" s="14">
        <v>14.94500749</v>
      </c>
      <c r="N68" s="16">
        <v>0.29639408</v>
      </c>
      <c r="O68" s="14" t="s">
        <v>582</v>
      </c>
      <c r="P68" s="16" t="s">
        <v>582</v>
      </c>
      <c r="Q68" s="14">
        <v>0</v>
      </c>
      <c r="R68" s="16">
        <v>0</v>
      </c>
      <c r="S68" s="14">
        <v>0</v>
      </c>
      <c r="T68" s="16">
        <v>0</v>
      </c>
      <c r="U68" s="14">
        <v>6.8303167800000004</v>
      </c>
      <c r="V68" s="16">
        <v>0.23427060999999999</v>
      </c>
    </row>
    <row r="69" spans="1:22" x14ac:dyDescent="0.25">
      <c r="A69" s="11" t="s">
        <v>539</v>
      </c>
      <c r="B69" s="13">
        <v>4876</v>
      </c>
      <c r="C69" s="14">
        <f>(0/B69*100)</f>
        <v>0</v>
      </c>
      <c r="D69" s="15">
        <v>4876</v>
      </c>
      <c r="E69" s="14">
        <v>18.205389799999999</v>
      </c>
      <c r="F69" s="16">
        <v>0.70134861999999998</v>
      </c>
      <c r="G69" s="14">
        <v>44.676381399999997</v>
      </c>
      <c r="H69" s="16">
        <v>0.91981056999999999</v>
      </c>
      <c r="I69" s="14">
        <v>24.29153393</v>
      </c>
      <c r="J69" s="16">
        <v>0.64884951999999996</v>
      </c>
      <c r="K69" s="14">
        <v>12.275027440000001</v>
      </c>
      <c r="L69" s="16">
        <v>0.56833113999999996</v>
      </c>
      <c r="M69" s="14">
        <v>0</v>
      </c>
      <c r="N69" s="16">
        <v>0</v>
      </c>
      <c r="O69" s="14" t="s">
        <v>582</v>
      </c>
      <c r="P69" s="16" t="s">
        <v>582</v>
      </c>
      <c r="Q69" s="14">
        <v>0</v>
      </c>
      <c r="R69" s="16">
        <v>0</v>
      </c>
      <c r="S69" s="14">
        <v>0</v>
      </c>
      <c r="T69" s="16">
        <v>0</v>
      </c>
      <c r="U69" s="14">
        <v>0.55166742000000002</v>
      </c>
      <c r="V69" s="16">
        <v>0.17196992999999999</v>
      </c>
    </row>
    <row r="70" spans="1:22" x14ac:dyDescent="0.25">
      <c r="A70" s="11" t="s">
        <v>540</v>
      </c>
      <c r="B70" s="13">
        <v>6036</v>
      </c>
      <c r="C70" s="14">
        <f>(223/B70*100)</f>
        <v>3.6944996686547382</v>
      </c>
      <c r="D70" s="15">
        <v>5813</v>
      </c>
      <c r="E70" s="14">
        <v>13.35001872</v>
      </c>
      <c r="F70" s="16">
        <v>0.62845158999999995</v>
      </c>
      <c r="G70" s="14">
        <v>34.350774710000003</v>
      </c>
      <c r="H70" s="16">
        <v>0.63762834999999995</v>
      </c>
      <c r="I70" s="14">
        <v>30.892150869999998</v>
      </c>
      <c r="J70" s="16">
        <v>0.93801113000000003</v>
      </c>
      <c r="K70" s="14">
        <v>12.620857129999999</v>
      </c>
      <c r="L70" s="16">
        <v>0.42423768000000001</v>
      </c>
      <c r="M70" s="14">
        <v>4.3266809899999998</v>
      </c>
      <c r="N70" s="16">
        <v>0.28253083000000001</v>
      </c>
      <c r="O70" s="14" t="s">
        <v>582</v>
      </c>
      <c r="P70" s="16" t="s">
        <v>582</v>
      </c>
      <c r="Q70" s="14">
        <v>0</v>
      </c>
      <c r="R70" s="16">
        <v>0</v>
      </c>
      <c r="S70" s="14">
        <v>0</v>
      </c>
      <c r="T70" s="16">
        <v>0</v>
      </c>
      <c r="U70" s="14">
        <v>4.45951758</v>
      </c>
      <c r="V70" s="16">
        <v>0.40815794</v>
      </c>
    </row>
    <row r="71" spans="1:22" x14ac:dyDescent="0.25">
      <c r="A71" s="11" t="s">
        <v>541</v>
      </c>
      <c r="B71" s="13">
        <v>6115</v>
      </c>
      <c r="C71" s="14">
        <f>(30/B71*100)</f>
        <v>0.49059689288634506</v>
      </c>
      <c r="D71" s="15">
        <v>6085</v>
      </c>
      <c r="E71" s="14">
        <v>15.14656591</v>
      </c>
      <c r="F71" s="16">
        <v>0.46251540000000002</v>
      </c>
      <c r="G71" s="14">
        <v>40.712473019999997</v>
      </c>
      <c r="H71" s="16">
        <v>0.78855023999999996</v>
      </c>
      <c r="I71" s="14">
        <v>27.789250800000001</v>
      </c>
      <c r="J71" s="16">
        <v>0.58979099999999995</v>
      </c>
      <c r="K71" s="14">
        <v>10.132551360000001</v>
      </c>
      <c r="L71" s="16">
        <v>0.41308516000000001</v>
      </c>
      <c r="M71" s="14">
        <v>5.6796629000000003</v>
      </c>
      <c r="N71" s="16">
        <v>0.27721362999999999</v>
      </c>
      <c r="O71" s="14" t="s">
        <v>582</v>
      </c>
      <c r="P71" s="16" t="s">
        <v>582</v>
      </c>
      <c r="Q71" s="14">
        <v>0</v>
      </c>
      <c r="R71" s="16">
        <v>0</v>
      </c>
      <c r="S71" s="14">
        <v>0</v>
      </c>
      <c r="T71" s="16">
        <v>0</v>
      </c>
      <c r="U71" s="14">
        <v>0.53949599999999998</v>
      </c>
      <c r="V71" s="16">
        <v>0.10342506999999999</v>
      </c>
    </row>
    <row r="72" spans="1:22" x14ac:dyDescent="0.25">
      <c r="A72" s="11" t="s">
        <v>542</v>
      </c>
      <c r="B72" s="13">
        <v>7708</v>
      </c>
      <c r="C72" s="14">
        <f>(5/B72*100)</f>
        <v>6.4867669953295279E-2</v>
      </c>
      <c r="D72" s="15">
        <v>7703</v>
      </c>
      <c r="E72" s="14">
        <v>17.006426959999999</v>
      </c>
      <c r="F72" s="16">
        <v>0.54905556</v>
      </c>
      <c r="G72" s="14">
        <v>37.500747990000001</v>
      </c>
      <c r="H72" s="16">
        <v>0.71860489000000005</v>
      </c>
      <c r="I72" s="14">
        <v>26.88240493</v>
      </c>
      <c r="J72" s="16">
        <v>0.62234179000000001</v>
      </c>
      <c r="K72" s="14">
        <v>10.09904822</v>
      </c>
      <c r="L72" s="16">
        <v>0.40211618999999998</v>
      </c>
      <c r="M72" s="14">
        <v>8.2003239800000003</v>
      </c>
      <c r="N72" s="16">
        <v>0.96499683000000003</v>
      </c>
      <c r="O72" s="14" t="s">
        <v>582</v>
      </c>
      <c r="P72" s="16" t="s">
        <v>582</v>
      </c>
      <c r="Q72" s="14">
        <v>0</v>
      </c>
      <c r="R72" s="16">
        <v>0</v>
      </c>
      <c r="S72" s="14">
        <v>0</v>
      </c>
      <c r="T72" s="16">
        <v>0</v>
      </c>
      <c r="U72" s="14">
        <v>0.31104792999999997</v>
      </c>
      <c r="V72" s="16">
        <v>5.9730279999999997E-2</v>
      </c>
    </row>
    <row r="73" spans="1:22" x14ac:dyDescent="0.25">
      <c r="A73" s="11" t="s">
        <v>543</v>
      </c>
      <c r="B73" s="13">
        <v>8249</v>
      </c>
      <c r="C73" s="14">
        <f>(185/B73*100)</f>
        <v>2.2426960843738635</v>
      </c>
      <c r="D73" s="15">
        <v>8064</v>
      </c>
      <c r="E73" s="14">
        <v>8.9202953199999993</v>
      </c>
      <c r="F73" s="16">
        <v>0.44797036000000001</v>
      </c>
      <c r="G73" s="14">
        <v>44.209747919999998</v>
      </c>
      <c r="H73" s="16">
        <v>0.86729308000000005</v>
      </c>
      <c r="I73" s="14">
        <v>20.757393960000002</v>
      </c>
      <c r="J73" s="16">
        <v>0.66946711999999997</v>
      </c>
      <c r="K73" s="14">
        <v>13.580523250000001</v>
      </c>
      <c r="L73" s="16">
        <v>0.51297455000000003</v>
      </c>
      <c r="M73" s="14">
        <v>11.49681988</v>
      </c>
      <c r="N73" s="16">
        <v>0.72246202999999998</v>
      </c>
      <c r="O73" s="14" t="s">
        <v>582</v>
      </c>
      <c r="P73" s="16" t="s">
        <v>582</v>
      </c>
      <c r="Q73" s="14">
        <v>0</v>
      </c>
      <c r="R73" s="16">
        <v>0</v>
      </c>
      <c r="S73" s="14">
        <v>0</v>
      </c>
      <c r="T73" s="16">
        <v>0</v>
      </c>
      <c r="U73" s="14">
        <v>1.03521967</v>
      </c>
      <c r="V73" s="16">
        <v>0.25635985999999999</v>
      </c>
    </row>
    <row r="74" spans="1:22" x14ac:dyDescent="0.25">
      <c r="A74" s="11" t="s">
        <v>544</v>
      </c>
      <c r="B74" s="13">
        <v>4692</v>
      </c>
      <c r="C74" s="14">
        <f>(82/B74*100)</f>
        <v>1.7476555839727195</v>
      </c>
      <c r="D74" s="15">
        <v>4610</v>
      </c>
      <c r="E74" s="14">
        <v>21.915682220000001</v>
      </c>
      <c r="F74" s="16">
        <v>0.61638733000000001</v>
      </c>
      <c r="G74" s="14">
        <v>29.085762649999999</v>
      </c>
      <c r="H74" s="16">
        <v>0.71236917</v>
      </c>
      <c r="I74" s="14">
        <v>24.01270173</v>
      </c>
      <c r="J74" s="16">
        <v>0.71724047999999996</v>
      </c>
      <c r="K74" s="14">
        <v>17.45798907</v>
      </c>
      <c r="L74" s="16">
        <v>0.63220715000000005</v>
      </c>
      <c r="M74" s="14">
        <v>0</v>
      </c>
      <c r="N74" s="16">
        <v>0</v>
      </c>
      <c r="O74" s="14" t="s">
        <v>582</v>
      </c>
      <c r="P74" s="16" t="s">
        <v>582</v>
      </c>
      <c r="Q74" s="14">
        <v>0</v>
      </c>
      <c r="R74" s="16">
        <v>0</v>
      </c>
      <c r="S74" s="14">
        <v>0.18854898</v>
      </c>
      <c r="T74" s="16">
        <v>9.2483789999999996E-2</v>
      </c>
      <c r="U74" s="14">
        <v>7.3393153599999996</v>
      </c>
      <c r="V74" s="16">
        <v>0.49783359999999999</v>
      </c>
    </row>
    <row r="75" spans="1:22" x14ac:dyDescent="0.25">
      <c r="A75" s="11" t="s">
        <v>545</v>
      </c>
      <c r="B75" s="13">
        <v>5375</v>
      </c>
      <c r="C75" s="14">
        <f>(277/B75*100)</f>
        <v>5.1534883720930234</v>
      </c>
      <c r="D75" s="15">
        <v>5098</v>
      </c>
      <c r="E75" s="14">
        <v>12.22241372</v>
      </c>
      <c r="F75" s="16">
        <v>0.62988690000000003</v>
      </c>
      <c r="G75" s="14">
        <v>28.380635609999999</v>
      </c>
      <c r="H75" s="16">
        <v>0.74882762000000003</v>
      </c>
      <c r="I75" s="14">
        <v>23.19343529</v>
      </c>
      <c r="J75" s="16">
        <v>0.65642120000000004</v>
      </c>
      <c r="K75" s="14">
        <v>19.778542829999999</v>
      </c>
      <c r="L75" s="16">
        <v>0.61812444</v>
      </c>
      <c r="M75" s="14">
        <v>8.3247461299999994</v>
      </c>
      <c r="N75" s="16">
        <v>0.73047474999999995</v>
      </c>
      <c r="O75" s="14" t="s">
        <v>582</v>
      </c>
      <c r="P75" s="16" t="s">
        <v>582</v>
      </c>
      <c r="Q75" s="14">
        <v>0</v>
      </c>
      <c r="R75" s="16">
        <v>0</v>
      </c>
      <c r="S75" s="14">
        <v>0</v>
      </c>
      <c r="T75" s="16">
        <v>0</v>
      </c>
      <c r="U75" s="14">
        <v>8.1002264200000003</v>
      </c>
      <c r="V75" s="16">
        <v>0.60275292000000003</v>
      </c>
    </row>
    <row r="76" spans="1:22" x14ac:dyDescent="0.25">
      <c r="A76" s="11" t="s">
        <v>546</v>
      </c>
      <c r="B76" s="13">
        <v>14167</v>
      </c>
      <c r="C76" s="14">
        <f>(234/B76*100)</f>
        <v>1.6517258417449003</v>
      </c>
      <c r="D76" s="15">
        <v>13933</v>
      </c>
      <c r="E76" s="14">
        <v>14.62083754</v>
      </c>
      <c r="F76" s="16">
        <v>0.42263876</v>
      </c>
      <c r="G76" s="14">
        <v>29.08893149</v>
      </c>
      <c r="H76" s="16">
        <v>0.62989609999999996</v>
      </c>
      <c r="I76" s="14">
        <v>24.436827050000002</v>
      </c>
      <c r="J76" s="16">
        <v>0.44423516000000002</v>
      </c>
      <c r="K76" s="14">
        <v>16.529719440000001</v>
      </c>
      <c r="L76" s="16">
        <v>0.44488055999999998</v>
      </c>
      <c r="M76" s="14">
        <v>12.05795764</v>
      </c>
      <c r="N76" s="16">
        <v>0.48523090000000002</v>
      </c>
      <c r="O76" s="14" t="s">
        <v>582</v>
      </c>
      <c r="P76" s="16" t="s">
        <v>582</v>
      </c>
      <c r="Q76" s="14">
        <v>0</v>
      </c>
      <c r="R76" s="16">
        <v>0</v>
      </c>
      <c r="S76" s="14">
        <v>0</v>
      </c>
      <c r="T76" s="16">
        <v>0</v>
      </c>
      <c r="U76" s="14">
        <v>3.2657268400000001</v>
      </c>
      <c r="V76" s="16">
        <v>0.23391301</v>
      </c>
    </row>
    <row r="77" spans="1:22" x14ac:dyDescent="0.25">
      <c r="A77" s="11" t="s">
        <v>547</v>
      </c>
      <c r="B77" s="13">
        <v>6062</v>
      </c>
      <c r="C77" s="14">
        <f>(261/B77*100)</f>
        <v>4.3055097327614655</v>
      </c>
      <c r="D77" s="15">
        <v>5801</v>
      </c>
      <c r="E77" s="14">
        <v>20.78708001</v>
      </c>
      <c r="F77" s="16">
        <v>0.60838046999999995</v>
      </c>
      <c r="G77" s="14">
        <v>31.6733066</v>
      </c>
      <c r="H77" s="16">
        <v>0.72519995000000004</v>
      </c>
      <c r="I77" s="14">
        <v>17.004910209999998</v>
      </c>
      <c r="J77" s="16">
        <v>0.56722167000000001</v>
      </c>
      <c r="K77" s="14">
        <v>6.4236042099999997</v>
      </c>
      <c r="L77" s="16">
        <v>0.41809814000000001</v>
      </c>
      <c r="M77" s="14">
        <v>11.643084330000001</v>
      </c>
      <c r="N77" s="16">
        <v>0.60898185999999999</v>
      </c>
      <c r="O77" s="14" t="s">
        <v>582</v>
      </c>
      <c r="P77" s="16" t="s">
        <v>582</v>
      </c>
      <c r="Q77" s="14">
        <v>0</v>
      </c>
      <c r="R77" s="16">
        <v>0</v>
      </c>
      <c r="S77" s="14">
        <v>0</v>
      </c>
      <c r="T77" s="16">
        <v>0</v>
      </c>
      <c r="U77" s="14">
        <v>12.46801464</v>
      </c>
      <c r="V77" s="16">
        <v>0.60235976000000002</v>
      </c>
    </row>
    <row r="78" spans="1:22" x14ac:dyDescent="0.25">
      <c r="A78" s="11" t="s">
        <v>548</v>
      </c>
      <c r="B78" s="13">
        <v>5826</v>
      </c>
      <c r="C78" s="14">
        <f>(0/B78*100)</f>
        <v>0</v>
      </c>
      <c r="D78" s="15">
        <v>5826</v>
      </c>
      <c r="E78" s="14">
        <v>4.3575152800000003</v>
      </c>
      <c r="F78" s="16">
        <v>0.40450164</v>
      </c>
      <c r="G78" s="14">
        <v>34.0745498</v>
      </c>
      <c r="H78" s="16">
        <v>0.75353040000000004</v>
      </c>
      <c r="I78" s="14">
        <v>34.362929149999999</v>
      </c>
      <c r="J78" s="16">
        <v>0.58519270000000001</v>
      </c>
      <c r="K78" s="14">
        <v>26.937594229999998</v>
      </c>
      <c r="L78" s="16">
        <v>0.82103967</v>
      </c>
      <c r="M78" s="14">
        <v>0</v>
      </c>
      <c r="N78" s="16">
        <v>0</v>
      </c>
      <c r="O78" s="14" t="s">
        <v>582</v>
      </c>
      <c r="P78" s="16" t="s">
        <v>582</v>
      </c>
      <c r="Q78" s="14">
        <v>2.4295359999999998E-2</v>
      </c>
      <c r="R78" s="16">
        <v>2.426712E-2</v>
      </c>
      <c r="S78" s="14">
        <v>1.650389E-2</v>
      </c>
      <c r="T78" s="16">
        <v>1.6737390000000001E-2</v>
      </c>
      <c r="U78" s="14">
        <v>0.22661228999999999</v>
      </c>
      <c r="V78" s="16">
        <v>5.6851430000000001E-2</v>
      </c>
    </row>
    <row r="79" spans="1:22" ht="24.95" customHeight="1" x14ac:dyDescent="0.25">
      <c r="A79" s="11" t="s">
        <v>549</v>
      </c>
      <c r="B79" s="13">
        <v>1657</v>
      </c>
      <c r="C79" s="14">
        <f>(41/B79*100)</f>
        <v>2.4743512371756187</v>
      </c>
      <c r="D79" s="15">
        <v>1616</v>
      </c>
      <c r="E79" s="14">
        <v>33.855439089999997</v>
      </c>
      <c r="F79" s="16">
        <v>2.0440733999999998</v>
      </c>
      <c r="G79" s="14">
        <v>38.349737519999998</v>
      </c>
      <c r="H79" s="16">
        <v>1.45205473</v>
      </c>
      <c r="I79" s="14">
        <v>16.55619506</v>
      </c>
      <c r="J79" s="16">
        <v>1.00469392</v>
      </c>
      <c r="K79" s="14">
        <v>8.9965379399999996</v>
      </c>
      <c r="L79" s="16">
        <v>0.79975669000000005</v>
      </c>
      <c r="M79" s="14">
        <v>0</v>
      </c>
      <c r="N79" s="16">
        <v>0</v>
      </c>
      <c r="O79" s="14" t="s">
        <v>582</v>
      </c>
      <c r="P79" s="16" t="s">
        <v>582</v>
      </c>
      <c r="Q79" s="14">
        <v>0</v>
      </c>
      <c r="R79" s="16">
        <v>0</v>
      </c>
      <c r="S79" s="14">
        <v>6.2887680000000001E-2</v>
      </c>
      <c r="T79" s="16">
        <v>6.6543439999999995E-2</v>
      </c>
      <c r="U79" s="14">
        <v>2.1792027200000001</v>
      </c>
      <c r="V79" s="16">
        <v>0.44177018000000001</v>
      </c>
    </row>
    <row r="80" spans="1:22" x14ac:dyDescent="0.25">
      <c r="A80" s="11" t="s">
        <v>550</v>
      </c>
      <c r="B80" s="13">
        <v>7841</v>
      </c>
      <c r="C80" s="14">
        <f>(0/B80*100)</f>
        <v>0</v>
      </c>
      <c r="D80" s="15">
        <v>7841</v>
      </c>
      <c r="E80" s="14">
        <v>6.1733922000000003</v>
      </c>
      <c r="F80" s="16">
        <v>0.37327779999999999</v>
      </c>
      <c r="G80" s="14">
        <v>21.958097479999999</v>
      </c>
      <c r="H80" s="16">
        <v>0.84680823000000005</v>
      </c>
      <c r="I80" s="14">
        <v>39.647667310000003</v>
      </c>
      <c r="J80" s="16">
        <v>0.71459532000000003</v>
      </c>
      <c r="K80" s="14">
        <v>32.041378399999999</v>
      </c>
      <c r="L80" s="16">
        <v>0.98464668</v>
      </c>
      <c r="M80" s="14">
        <v>0</v>
      </c>
      <c r="N80" s="16">
        <v>0</v>
      </c>
      <c r="O80" s="14" t="s">
        <v>582</v>
      </c>
      <c r="P80" s="16" t="s">
        <v>582</v>
      </c>
      <c r="Q80" s="14">
        <v>0</v>
      </c>
      <c r="R80" s="16">
        <v>0</v>
      </c>
      <c r="S80" s="14">
        <v>0</v>
      </c>
      <c r="T80" s="16">
        <v>0</v>
      </c>
      <c r="U80" s="14">
        <v>0.17946461999999999</v>
      </c>
      <c r="V80" s="16">
        <v>5.7754390000000003E-2</v>
      </c>
    </row>
    <row r="81" spans="1:22" x14ac:dyDescent="0.25">
      <c r="A81" s="19" t="s">
        <v>551</v>
      </c>
      <c r="B81" s="13">
        <v>8861</v>
      </c>
      <c r="C81" s="14">
        <f>(82/B81*100)</f>
        <v>0.92540345333483809</v>
      </c>
      <c r="D81" s="15">
        <v>8779</v>
      </c>
      <c r="E81" s="14">
        <v>7.0718154799999997</v>
      </c>
      <c r="F81" s="16">
        <v>0.50420118000000003</v>
      </c>
      <c r="G81" s="14">
        <v>31.37525376</v>
      </c>
      <c r="H81" s="16">
        <v>0.81700353000000003</v>
      </c>
      <c r="I81" s="14">
        <v>31.557943479999999</v>
      </c>
      <c r="J81" s="16">
        <v>0.66670288</v>
      </c>
      <c r="K81" s="14">
        <v>18.704722490000002</v>
      </c>
      <c r="L81" s="16">
        <v>0.73279932000000003</v>
      </c>
      <c r="M81" s="14">
        <v>10.527882139999999</v>
      </c>
      <c r="N81" s="16">
        <v>0.71885993999999998</v>
      </c>
      <c r="O81" s="14" t="s">
        <v>582</v>
      </c>
      <c r="P81" s="16" t="s">
        <v>582</v>
      </c>
      <c r="Q81" s="14">
        <v>0</v>
      </c>
      <c r="R81" s="16">
        <v>0</v>
      </c>
      <c r="S81" s="14">
        <v>0</v>
      </c>
      <c r="T81" s="16">
        <v>0</v>
      </c>
      <c r="U81" s="14">
        <v>0.76238265000000005</v>
      </c>
      <c r="V81" s="16">
        <v>0.13201947999999999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812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(691/B7*100)</f>
        <v>4.755677907777013</v>
      </c>
      <c r="D7" s="15">
        <v>13839</v>
      </c>
      <c r="E7" s="14">
        <v>10.85821013</v>
      </c>
      <c r="F7" s="16">
        <v>0.35521809999999998</v>
      </c>
      <c r="G7" s="14">
        <v>30.426102539999999</v>
      </c>
      <c r="H7" s="16">
        <v>0.52588986000000004</v>
      </c>
      <c r="I7" s="14">
        <v>27.365224820000002</v>
      </c>
      <c r="J7" s="16">
        <v>0.49022859000000002</v>
      </c>
      <c r="K7" s="14">
        <v>13.574020620000001</v>
      </c>
      <c r="L7" s="16">
        <v>0.34975450000000002</v>
      </c>
      <c r="M7" s="14">
        <v>14.81545384</v>
      </c>
      <c r="N7" s="16">
        <v>0.50028826999999998</v>
      </c>
      <c r="O7" s="14" t="s">
        <v>582</v>
      </c>
      <c r="P7" s="16" t="s">
        <v>582</v>
      </c>
      <c r="Q7" s="14">
        <v>0</v>
      </c>
      <c r="R7" s="16">
        <v>0</v>
      </c>
      <c r="S7" s="14">
        <v>0</v>
      </c>
      <c r="T7" s="16">
        <v>0</v>
      </c>
      <c r="U7" s="14">
        <v>2.9609880400000002</v>
      </c>
      <c r="V7" s="16">
        <v>0.21897367000000001</v>
      </c>
    </row>
    <row r="8" spans="1:22" x14ac:dyDescent="0.25">
      <c r="A8" s="11" t="s">
        <v>478</v>
      </c>
      <c r="B8" s="13">
        <v>7007</v>
      </c>
      <c r="C8" s="14">
        <f>(113/B8*100)</f>
        <v>1.6126730412444699</v>
      </c>
      <c r="D8" s="15">
        <v>6894</v>
      </c>
      <c r="E8" s="14">
        <v>19.774846480000001</v>
      </c>
      <c r="F8" s="16">
        <v>0.82462840000000004</v>
      </c>
      <c r="G8" s="14">
        <v>25.63993005</v>
      </c>
      <c r="H8" s="16">
        <v>0.64034986999999999</v>
      </c>
      <c r="I8" s="14">
        <v>20.104756850000001</v>
      </c>
      <c r="J8" s="16">
        <v>0.65883007000000005</v>
      </c>
      <c r="K8" s="14">
        <v>13.25158304</v>
      </c>
      <c r="L8" s="16">
        <v>0.56753699000000002</v>
      </c>
      <c r="M8" s="14">
        <v>16.987432779999999</v>
      </c>
      <c r="N8" s="16">
        <v>0.87800714999999996</v>
      </c>
      <c r="O8" s="14" t="s">
        <v>582</v>
      </c>
      <c r="P8" s="16" t="s">
        <v>582</v>
      </c>
      <c r="Q8" s="14">
        <v>0.47861504999999999</v>
      </c>
      <c r="R8" s="16">
        <v>0.11780912</v>
      </c>
      <c r="S8" s="14">
        <v>0</v>
      </c>
      <c r="T8" s="16">
        <v>0</v>
      </c>
      <c r="U8" s="14">
        <v>3.7628357499999998</v>
      </c>
      <c r="V8" s="16">
        <v>0.26745003000000001</v>
      </c>
    </row>
    <row r="9" spans="1:22" x14ac:dyDescent="0.25">
      <c r="A9" s="11" t="s">
        <v>479</v>
      </c>
      <c r="B9" s="13">
        <v>9651</v>
      </c>
      <c r="C9" s="14">
        <f>(574/B9*100)</f>
        <v>5.9475701999792765</v>
      </c>
      <c r="D9" s="15">
        <v>9077</v>
      </c>
      <c r="E9" s="14">
        <v>29.962053439999998</v>
      </c>
      <c r="F9" s="16">
        <v>0.68341297000000001</v>
      </c>
      <c r="G9" s="14">
        <v>34.033046560000003</v>
      </c>
      <c r="H9" s="16">
        <v>0.54430794000000005</v>
      </c>
      <c r="I9" s="14">
        <v>15.784739249999999</v>
      </c>
      <c r="J9" s="16">
        <v>0.49360512000000001</v>
      </c>
      <c r="K9" s="14">
        <v>6.9444678800000004</v>
      </c>
      <c r="L9" s="16">
        <v>0.35110918000000002</v>
      </c>
      <c r="M9" s="14">
        <v>5.1855985599999999</v>
      </c>
      <c r="N9" s="16">
        <v>0.39917061999999998</v>
      </c>
      <c r="O9" s="14" t="s">
        <v>582</v>
      </c>
      <c r="P9" s="16" t="s">
        <v>582</v>
      </c>
      <c r="Q9" s="14">
        <v>3.1744941199999999</v>
      </c>
      <c r="R9" s="16">
        <v>0.56687600000000005</v>
      </c>
      <c r="S9" s="14">
        <v>0</v>
      </c>
      <c r="T9" s="16">
        <v>0</v>
      </c>
      <c r="U9" s="14">
        <v>4.9156002000000001</v>
      </c>
      <c r="V9" s="16">
        <v>0.36731072999999997</v>
      </c>
    </row>
    <row r="10" spans="1:22" x14ac:dyDescent="0.25">
      <c r="A10" s="11" t="s">
        <v>480</v>
      </c>
      <c r="B10" s="13">
        <v>20058</v>
      </c>
      <c r="C10" s="14">
        <f>(555/B10*100)</f>
        <v>2.7669757702662281</v>
      </c>
      <c r="D10" s="15">
        <v>19503</v>
      </c>
      <c r="E10" s="14">
        <v>13.108384600000001</v>
      </c>
      <c r="F10" s="16">
        <v>0.43198613000000002</v>
      </c>
      <c r="G10" s="14">
        <v>30.519797359999998</v>
      </c>
      <c r="H10" s="16">
        <v>0.45630069000000001</v>
      </c>
      <c r="I10" s="14">
        <v>30.199403830000001</v>
      </c>
      <c r="J10" s="16">
        <v>0.53701834999999998</v>
      </c>
      <c r="K10" s="14">
        <v>16.230933919999998</v>
      </c>
      <c r="L10" s="16">
        <v>0.44188274</v>
      </c>
      <c r="M10" s="14">
        <v>7.6115859500000003</v>
      </c>
      <c r="N10" s="16">
        <v>0.36830956999999998</v>
      </c>
      <c r="O10" s="14" t="s">
        <v>582</v>
      </c>
      <c r="P10" s="16" t="s">
        <v>582</v>
      </c>
      <c r="Q10" s="14">
        <v>0</v>
      </c>
      <c r="R10" s="16">
        <v>0</v>
      </c>
      <c r="S10" s="14">
        <v>0</v>
      </c>
      <c r="T10" s="16">
        <v>0</v>
      </c>
      <c r="U10" s="14">
        <v>2.3298943400000001</v>
      </c>
      <c r="V10" s="16">
        <v>0.25716884000000001</v>
      </c>
    </row>
    <row r="11" spans="1:22" x14ac:dyDescent="0.25">
      <c r="A11" s="11" t="s">
        <v>481</v>
      </c>
      <c r="B11" s="13">
        <v>7053</v>
      </c>
      <c r="C11" s="14">
        <f>(154/B11*100)</f>
        <v>2.1834680277895933</v>
      </c>
      <c r="D11" s="15">
        <v>6899</v>
      </c>
      <c r="E11" s="14">
        <v>10.278614810000001</v>
      </c>
      <c r="F11" s="16">
        <v>0.49883166000000001</v>
      </c>
      <c r="G11" s="14">
        <v>31.33655237</v>
      </c>
      <c r="H11" s="16">
        <v>0.76738583000000005</v>
      </c>
      <c r="I11" s="14">
        <v>27.497446360000001</v>
      </c>
      <c r="J11" s="16">
        <v>0.73002880999999997</v>
      </c>
      <c r="K11" s="14">
        <v>16.894793150000002</v>
      </c>
      <c r="L11" s="16">
        <v>0.66397991000000001</v>
      </c>
      <c r="M11" s="14">
        <v>10.55517789</v>
      </c>
      <c r="N11" s="16">
        <v>0.57862261000000004</v>
      </c>
      <c r="O11" s="14" t="s">
        <v>582</v>
      </c>
      <c r="P11" s="16" t="s">
        <v>582</v>
      </c>
      <c r="Q11" s="14">
        <v>0</v>
      </c>
      <c r="R11" s="16">
        <v>0</v>
      </c>
      <c r="S11" s="14">
        <v>0</v>
      </c>
      <c r="T11" s="16">
        <v>0</v>
      </c>
      <c r="U11" s="14">
        <v>3.4374154200000002</v>
      </c>
      <c r="V11" s="16">
        <v>0.39702688000000003</v>
      </c>
    </row>
    <row r="12" spans="1:22" x14ac:dyDescent="0.25">
      <c r="A12" s="11" t="s">
        <v>482</v>
      </c>
      <c r="B12" s="13">
        <v>6894</v>
      </c>
      <c r="C12" s="14">
        <f>(59/B12*100)</f>
        <v>0.85581665216129965</v>
      </c>
      <c r="D12" s="15">
        <v>6835</v>
      </c>
      <c r="E12" s="14">
        <v>18.31396986</v>
      </c>
      <c r="F12" s="16">
        <v>0.61121767999999999</v>
      </c>
      <c r="G12" s="14">
        <v>39.85920299</v>
      </c>
      <c r="H12" s="16">
        <v>0.75534151000000005</v>
      </c>
      <c r="I12" s="14">
        <v>23.854710409999999</v>
      </c>
      <c r="J12" s="16">
        <v>0.72949739999999996</v>
      </c>
      <c r="K12" s="14">
        <v>9.2916318600000007</v>
      </c>
      <c r="L12" s="16">
        <v>0.37986027</v>
      </c>
      <c r="M12" s="14">
        <v>3.9779236600000001</v>
      </c>
      <c r="N12" s="16">
        <v>0.38596943</v>
      </c>
      <c r="O12" s="14" t="s">
        <v>582</v>
      </c>
      <c r="P12" s="16" t="s">
        <v>582</v>
      </c>
      <c r="Q12" s="14">
        <v>2.3477860100000001</v>
      </c>
      <c r="R12" s="16">
        <v>0.59181510000000004</v>
      </c>
      <c r="S12" s="14">
        <v>0</v>
      </c>
      <c r="T12" s="16">
        <v>0</v>
      </c>
      <c r="U12" s="14">
        <v>2.3547752200000001</v>
      </c>
      <c r="V12" s="16">
        <v>0.23853899000000001</v>
      </c>
    </row>
    <row r="13" spans="1:22" x14ac:dyDescent="0.25">
      <c r="A13" s="11" t="s">
        <v>483</v>
      </c>
      <c r="B13" s="13">
        <v>7161</v>
      </c>
      <c r="C13" s="14">
        <f>(184/B13*100)</f>
        <v>2.5694735372154729</v>
      </c>
      <c r="D13" s="15">
        <v>6977</v>
      </c>
      <c r="E13" s="14">
        <v>9.5667752200000002</v>
      </c>
      <c r="F13" s="16">
        <v>0.51636008</v>
      </c>
      <c r="G13" s="14">
        <v>27.56103332</v>
      </c>
      <c r="H13" s="16">
        <v>0.59135897999999998</v>
      </c>
      <c r="I13" s="14">
        <v>32.339599010000001</v>
      </c>
      <c r="J13" s="16">
        <v>0.76245911</v>
      </c>
      <c r="K13" s="14">
        <v>21.13551434</v>
      </c>
      <c r="L13" s="16">
        <v>0.84235521000000002</v>
      </c>
      <c r="M13" s="14">
        <v>3.2438382400000001</v>
      </c>
      <c r="N13" s="16">
        <v>0.39504067999999998</v>
      </c>
      <c r="O13" s="14" t="s">
        <v>582</v>
      </c>
      <c r="P13" s="16" t="s">
        <v>582</v>
      </c>
      <c r="Q13" s="14">
        <v>4.1275654299999998</v>
      </c>
      <c r="R13" s="16">
        <v>0.47474954000000003</v>
      </c>
      <c r="S13" s="14">
        <v>0</v>
      </c>
      <c r="T13" s="16">
        <v>0</v>
      </c>
      <c r="U13" s="14">
        <v>2.02567443</v>
      </c>
      <c r="V13" s="16">
        <v>0.24747074999999999</v>
      </c>
    </row>
    <row r="14" spans="1:22" x14ac:dyDescent="0.25">
      <c r="A14" s="11" t="s">
        <v>484</v>
      </c>
      <c r="B14" s="13">
        <v>5587</v>
      </c>
      <c r="C14" s="14">
        <f>(82/B14*100)</f>
        <v>1.4676928584213351</v>
      </c>
      <c r="D14" s="15">
        <v>5505</v>
      </c>
      <c r="E14" s="14">
        <v>27.826727819999999</v>
      </c>
      <c r="F14" s="16">
        <v>0.73524438999999997</v>
      </c>
      <c r="G14" s="14">
        <v>39.385480209999997</v>
      </c>
      <c r="H14" s="16">
        <v>0.70122443999999995</v>
      </c>
      <c r="I14" s="14">
        <v>20.898876059999999</v>
      </c>
      <c r="J14" s="16">
        <v>0.6648712</v>
      </c>
      <c r="K14" s="14">
        <v>8.5092335299999995</v>
      </c>
      <c r="L14" s="16">
        <v>0.41726338000000002</v>
      </c>
      <c r="M14" s="14">
        <v>2.4392156900000002</v>
      </c>
      <c r="N14" s="16">
        <v>0.23139591000000001</v>
      </c>
      <c r="O14" s="14" t="s">
        <v>582</v>
      </c>
      <c r="P14" s="16" t="s">
        <v>582</v>
      </c>
      <c r="Q14" s="14">
        <v>0</v>
      </c>
      <c r="R14" s="16">
        <v>0</v>
      </c>
      <c r="S14" s="14">
        <v>0</v>
      </c>
      <c r="T14" s="16">
        <v>0</v>
      </c>
      <c r="U14" s="14">
        <v>0.94046669000000005</v>
      </c>
      <c r="V14" s="16">
        <v>0.13645017000000001</v>
      </c>
    </row>
    <row r="15" spans="1:22" x14ac:dyDescent="0.25">
      <c r="A15" s="11" t="s">
        <v>485</v>
      </c>
      <c r="B15" s="13">
        <v>5882</v>
      </c>
      <c r="C15" s="14">
        <f>(91/B15*100)</f>
        <v>1.5470928255695342</v>
      </c>
      <c r="D15" s="15">
        <v>5791</v>
      </c>
      <c r="E15" s="14">
        <v>16.38074757</v>
      </c>
      <c r="F15" s="16">
        <v>0.57965080999999996</v>
      </c>
      <c r="G15" s="14">
        <v>41.836815680000001</v>
      </c>
      <c r="H15" s="16">
        <v>0.63500873999999996</v>
      </c>
      <c r="I15" s="14">
        <v>26.5930608</v>
      </c>
      <c r="J15" s="16">
        <v>0.71609528</v>
      </c>
      <c r="K15" s="14">
        <v>8.2867690199999995</v>
      </c>
      <c r="L15" s="16">
        <v>0.42315153999999999</v>
      </c>
      <c r="M15" s="14">
        <v>1.5742804699999999</v>
      </c>
      <c r="N15" s="16">
        <v>0.19393035</v>
      </c>
      <c r="O15" s="14" t="s">
        <v>582</v>
      </c>
      <c r="P15" s="16" t="s">
        <v>582</v>
      </c>
      <c r="Q15" s="14">
        <v>1.0192857399999999</v>
      </c>
      <c r="R15" s="16">
        <v>0.45691161000000002</v>
      </c>
      <c r="S15" s="14">
        <v>0</v>
      </c>
      <c r="T15" s="16">
        <v>0</v>
      </c>
      <c r="U15" s="14">
        <v>4.3090407199999996</v>
      </c>
      <c r="V15" s="16">
        <v>0.34721526000000003</v>
      </c>
    </row>
    <row r="16" spans="1:22" x14ac:dyDescent="0.25">
      <c r="A16" s="11" t="s">
        <v>486</v>
      </c>
      <c r="B16" s="13">
        <v>6108</v>
      </c>
      <c r="C16" s="14">
        <f>(138/B16*100)</f>
        <v>2.2593320235756389</v>
      </c>
      <c r="D16" s="15">
        <v>5970</v>
      </c>
      <c r="E16" s="14">
        <v>22.150519280000001</v>
      </c>
      <c r="F16" s="16">
        <v>0.70295956999999998</v>
      </c>
      <c r="G16" s="14">
        <v>29.96731552</v>
      </c>
      <c r="H16" s="16">
        <v>0.68997668000000001</v>
      </c>
      <c r="I16" s="14">
        <v>23.85857674</v>
      </c>
      <c r="J16" s="16">
        <v>0.49466514</v>
      </c>
      <c r="K16" s="14">
        <v>12.472115820000001</v>
      </c>
      <c r="L16" s="16">
        <v>0.53461124999999998</v>
      </c>
      <c r="M16" s="14">
        <v>7.8073208599999999</v>
      </c>
      <c r="N16" s="16">
        <v>0.69064146999999998</v>
      </c>
      <c r="O16" s="14" t="s">
        <v>582</v>
      </c>
      <c r="P16" s="16" t="s">
        <v>582</v>
      </c>
      <c r="Q16" s="14">
        <v>0</v>
      </c>
      <c r="R16" s="16">
        <v>0</v>
      </c>
      <c r="S16" s="14">
        <v>0</v>
      </c>
      <c r="T16" s="16">
        <v>0</v>
      </c>
      <c r="U16" s="14">
        <v>3.7441517800000002</v>
      </c>
      <c r="V16" s="16">
        <v>0.35279560999999998</v>
      </c>
    </row>
    <row r="17" spans="1:22" x14ac:dyDescent="0.25">
      <c r="A17" s="11" t="s">
        <v>487</v>
      </c>
      <c r="B17" s="13">
        <v>6504</v>
      </c>
      <c r="C17" s="14">
        <f>(1734/B17*100)</f>
        <v>26.660516605166052</v>
      </c>
      <c r="D17" s="15">
        <v>4770</v>
      </c>
      <c r="E17" s="14">
        <v>16.504951569999999</v>
      </c>
      <c r="F17" s="16">
        <v>0.55291911999999999</v>
      </c>
      <c r="G17" s="14">
        <v>32.86258316</v>
      </c>
      <c r="H17" s="16">
        <v>0.79227104000000004</v>
      </c>
      <c r="I17" s="14">
        <v>24.31695689</v>
      </c>
      <c r="J17" s="16">
        <v>0.67771937000000004</v>
      </c>
      <c r="K17" s="14">
        <v>12.412064969999999</v>
      </c>
      <c r="L17" s="16">
        <v>0.54600369000000004</v>
      </c>
      <c r="M17" s="14">
        <v>4.6794933500000004</v>
      </c>
      <c r="N17" s="16">
        <v>0.63138225999999997</v>
      </c>
      <c r="O17" s="14" t="s">
        <v>582</v>
      </c>
      <c r="P17" s="16" t="s">
        <v>582</v>
      </c>
      <c r="Q17" s="14">
        <v>3.09898191</v>
      </c>
      <c r="R17" s="16">
        <v>0.40335873</v>
      </c>
      <c r="S17" s="14">
        <v>0</v>
      </c>
      <c r="T17" s="16">
        <v>0</v>
      </c>
      <c r="U17" s="14">
        <v>6.1249681599999999</v>
      </c>
      <c r="V17" s="16">
        <v>0.49599884999999999</v>
      </c>
    </row>
    <row r="18" spans="1:22" x14ac:dyDescent="0.25">
      <c r="A18" s="11" t="s">
        <v>488</v>
      </c>
      <c r="B18" s="13">
        <v>5532</v>
      </c>
      <c r="C18" s="14">
        <f>(31/B18*100)</f>
        <v>0.56037599421547357</v>
      </c>
      <c r="D18" s="15">
        <v>5501</v>
      </c>
      <c r="E18" s="14">
        <v>18.500341290000001</v>
      </c>
      <c r="F18" s="16">
        <v>0.77744405000000005</v>
      </c>
      <c r="G18" s="14">
        <v>33.222013179999998</v>
      </c>
      <c r="H18" s="16">
        <v>0.75583944999999997</v>
      </c>
      <c r="I18" s="14">
        <v>23.88297206</v>
      </c>
      <c r="J18" s="16">
        <v>0.65302362000000003</v>
      </c>
      <c r="K18" s="14">
        <v>17.464564299999999</v>
      </c>
      <c r="L18" s="16">
        <v>0.65169023999999998</v>
      </c>
      <c r="M18" s="14">
        <v>4.1584830799999999</v>
      </c>
      <c r="N18" s="16">
        <v>0.35333363000000001</v>
      </c>
      <c r="O18" s="14" t="s">
        <v>582</v>
      </c>
      <c r="P18" s="16" t="s">
        <v>582</v>
      </c>
      <c r="Q18" s="14">
        <v>0</v>
      </c>
      <c r="R18" s="16">
        <v>0</v>
      </c>
      <c r="S18" s="14">
        <v>0</v>
      </c>
      <c r="T18" s="16">
        <v>0</v>
      </c>
      <c r="U18" s="14">
        <v>2.7716260799999999</v>
      </c>
      <c r="V18" s="16">
        <v>0.35984586000000002</v>
      </c>
    </row>
    <row r="19" spans="1:22" x14ac:dyDescent="0.25">
      <c r="A19" s="11" t="s">
        <v>489</v>
      </c>
      <c r="B19" s="13">
        <v>5658</v>
      </c>
      <c r="C19" s="14">
        <f>(285/B19*100)</f>
        <v>5.0371155885471897</v>
      </c>
      <c r="D19" s="15">
        <v>5373</v>
      </c>
      <c r="E19" s="14">
        <v>17.846857549999999</v>
      </c>
      <c r="F19" s="16">
        <v>0.69665120000000003</v>
      </c>
      <c r="G19" s="14">
        <v>29.280368039999999</v>
      </c>
      <c r="H19" s="16">
        <v>0.72490538999999998</v>
      </c>
      <c r="I19" s="14">
        <v>22.92628517</v>
      </c>
      <c r="J19" s="16">
        <v>0.69542526999999998</v>
      </c>
      <c r="K19" s="14">
        <v>12.219085789999999</v>
      </c>
      <c r="L19" s="16">
        <v>0.50370239000000006</v>
      </c>
      <c r="M19" s="14">
        <v>14.510153219999999</v>
      </c>
      <c r="N19" s="16">
        <v>1.3150874299999999</v>
      </c>
      <c r="O19" s="14" t="s">
        <v>582</v>
      </c>
      <c r="P19" s="16" t="s">
        <v>582</v>
      </c>
      <c r="Q19" s="14">
        <v>0</v>
      </c>
      <c r="R19" s="16">
        <v>0</v>
      </c>
      <c r="S19" s="14">
        <v>0</v>
      </c>
      <c r="T19" s="16">
        <v>0</v>
      </c>
      <c r="U19" s="14">
        <v>3.2172502399999998</v>
      </c>
      <c r="V19" s="16">
        <v>0.33524159999999997</v>
      </c>
    </row>
    <row r="20" spans="1:22" x14ac:dyDescent="0.25">
      <c r="A20" s="11" t="s">
        <v>490</v>
      </c>
      <c r="B20" s="13">
        <v>3371</v>
      </c>
      <c r="C20" s="14">
        <f>(75/B20*100)</f>
        <v>2.2248590922574905</v>
      </c>
      <c r="D20" s="15">
        <v>3296</v>
      </c>
      <c r="E20" s="14">
        <v>16.64764276</v>
      </c>
      <c r="F20" s="16">
        <v>0.64631868000000003</v>
      </c>
      <c r="G20" s="14">
        <v>35.857242550000002</v>
      </c>
      <c r="H20" s="16">
        <v>0.82278996000000004</v>
      </c>
      <c r="I20" s="14">
        <v>24.984905189999999</v>
      </c>
      <c r="J20" s="16">
        <v>0.69219474999999997</v>
      </c>
      <c r="K20" s="14">
        <v>12.317554169999999</v>
      </c>
      <c r="L20" s="16">
        <v>0.55068976999999997</v>
      </c>
      <c r="M20" s="14">
        <v>7.3078253999999996</v>
      </c>
      <c r="N20" s="16">
        <v>0.35115152999999999</v>
      </c>
      <c r="O20" s="14" t="s">
        <v>582</v>
      </c>
      <c r="P20" s="16" t="s">
        <v>582</v>
      </c>
      <c r="Q20" s="14">
        <v>0</v>
      </c>
      <c r="R20" s="16">
        <v>0</v>
      </c>
      <c r="S20" s="14">
        <v>0</v>
      </c>
      <c r="T20" s="16">
        <v>0</v>
      </c>
      <c r="U20" s="14">
        <v>2.88482993</v>
      </c>
      <c r="V20" s="16">
        <v>0.29683184000000001</v>
      </c>
    </row>
    <row r="21" spans="1:22" x14ac:dyDescent="0.25">
      <c r="A21" s="11" t="s">
        <v>491</v>
      </c>
      <c r="B21" s="13">
        <v>5741</v>
      </c>
      <c r="C21" s="14">
        <f>(53/B21*100)</f>
        <v>0.92318411426580738</v>
      </c>
      <c r="D21" s="15">
        <v>5688</v>
      </c>
      <c r="E21" s="14">
        <v>16.213149170000001</v>
      </c>
      <c r="F21" s="16">
        <v>0.59472577000000004</v>
      </c>
      <c r="G21" s="14">
        <v>35.219429499999997</v>
      </c>
      <c r="H21" s="16">
        <v>0.76899419999999996</v>
      </c>
      <c r="I21" s="14">
        <v>26.13440421</v>
      </c>
      <c r="J21" s="16">
        <v>0.59167409999999998</v>
      </c>
      <c r="K21" s="14">
        <v>11.95466045</v>
      </c>
      <c r="L21" s="16">
        <v>0.50255956999999996</v>
      </c>
      <c r="M21" s="14">
        <v>9.1595613</v>
      </c>
      <c r="N21" s="16">
        <v>0.86755952000000003</v>
      </c>
      <c r="O21" s="14" t="s">
        <v>582</v>
      </c>
      <c r="P21" s="16" t="s">
        <v>582</v>
      </c>
      <c r="Q21" s="14">
        <v>0</v>
      </c>
      <c r="R21" s="16">
        <v>0</v>
      </c>
      <c r="S21" s="14">
        <v>0</v>
      </c>
      <c r="T21" s="16">
        <v>0</v>
      </c>
      <c r="U21" s="14">
        <v>1.3187953699999999</v>
      </c>
      <c r="V21" s="16">
        <v>0.16382553</v>
      </c>
    </row>
    <row r="22" spans="1:22" x14ac:dyDescent="0.25">
      <c r="A22" s="11" t="s">
        <v>492</v>
      </c>
      <c r="B22" s="13">
        <v>6598</v>
      </c>
      <c r="C22" s="14">
        <f>(37/B22*100)</f>
        <v>0.56077599272506817</v>
      </c>
      <c r="D22" s="15">
        <v>6561</v>
      </c>
      <c r="E22" s="14">
        <v>16.93083129</v>
      </c>
      <c r="F22" s="16">
        <v>0.74318382999999999</v>
      </c>
      <c r="G22" s="14">
        <v>30.215282699999999</v>
      </c>
      <c r="H22" s="16">
        <v>0.87773387999999997</v>
      </c>
      <c r="I22" s="14">
        <v>19.26814572</v>
      </c>
      <c r="J22" s="16">
        <v>0.55943924</v>
      </c>
      <c r="K22" s="14">
        <v>10.592305680000001</v>
      </c>
      <c r="L22" s="16">
        <v>0.48848836000000001</v>
      </c>
      <c r="M22" s="14">
        <v>9.6370981400000009</v>
      </c>
      <c r="N22" s="16">
        <v>1.1282971399999999</v>
      </c>
      <c r="O22" s="14" t="s">
        <v>582</v>
      </c>
      <c r="P22" s="16" t="s">
        <v>582</v>
      </c>
      <c r="Q22" s="14">
        <v>10.28608859</v>
      </c>
      <c r="R22" s="16">
        <v>1.3294597500000001</v>
      </c>
      <c r="S22" s="14">
        <v>0</v>
      </c>
      <c r="T22" s="16">
        <v>0</v>
      </c>
      <c r="U22" s="14">
        <v>3.0702478800000002</v>
      </c>
      <c r="V22" s="16">
        <v>0.29381425999999999</v>
      </c>
    </row>
    <row r="23" spans="1:22" x14ac:dyDescent="0.25">
      <c r="A23" s="11" t="s">
        <v>493</v>
      </c>
      <c r="B23" s="13">
        <v>11583</v>
      </c>
      <c r="C23" s="14">
        <f>(254/B23*100)</f>
        <v>2.1928688595355261</v>
      </c>
      <c r="D23" s="15">
        <v>11329</v>
      </c>
      <c r="E23" s="14">
        <v>15.15778149</v>
      </c>
      <c r="F23" s="16">
        <v>0.54609443000000002</v>
      </c>
      <c r="G23" s="14">
        <v>36.241302249999997</v>
      </c>
      <c r="H23" s="16">
        <v>0.56207868000000005</v>
      </c>
      <c r="I23" s="14">
        <v>27.234950900000001</v>
      </c>
      <c r="J23" s="16">
        <v>0.70248480999999996</v>
      </c>
      <c r="K23" s="14">
        <v>11.837492040000001</v>
      </c>
      <c r="L23" s="16">
        <v>0.46663025000000002</v>
      </c>
      <c r="M23" s="14">
        <v>7.2028085900000001</v>
      </c>
      <c r="N23" s="16">
        <v>0.42275265000000001</v>
      </c>
      <c r="O23" s="14" t="s">
        <v>582</v>
      </c>
      <c r="P23" s="16" t="s">
        <v>582</v>
      </c>
      <c r="Q23" s="14">
        <v>0</v>
      </c>
      <c r="R23" s="16">
        <v>0</v>
      </c>
      <c r="S23" s="14">
        <v>0</v>
      </c>
      <c r="T23" s="16">
        <v>0</v>
      </c>
      <c r="U23" s="14">
        <v>2.3256647199999998</v>
      </c>
      <c r="V23" s="16">
        <v>0.22819733</v>
      </c>
    </row>
    <row r="24" spans="1:22" x14ac:dyDescent="0.25">
      <c r="A24" s="11" t="s">
        <v>494</v>
      </c>
      <c r="B24" s="13">
        <v>6647</v>
      </c>
      <c r="C24" s="14">
        <f>(8/B24*100)</f>
        <v>0.12035504738979991</v>
      </c>
      <c r="D24" s="15">
        <v>6639</v>
      </c>
      <c r="E24" s="14">
        <v>18.166438679999999</v>
      </c>
      <c r="F24" s="16">
        <v>0.72998878</v>
      </c>
      <c r="G24" s="14">
        <v>24.575542290000001</v>
      </c>
      <c r="H24" s="16">
        <v>0.60821097999999996</v>
      </c>
      <c r="I24" s="14">
        <v>35.120462289999999</v>
      </c>
      <c r="J24" s="16">
        <v>0.72429513000000001</v>
      </c>
      <c r="K24" s="14">
        <v>17.706457140000001</v>
      </c>
      <c r="L24" s="16">
        <v>0.68237398000000005</v>
      </c>
      <c r="M24" s="14">
        <v>3.0925407499999999</v>
      </c>
      <c r="N24" s="16">
        <v>1.0367684699999999</v>
      </c>
      <c r="O24" s="14" t="s">
        <v>582</v>
      </c>
      <c r="P24" s="16" t="s">
        <v>582</v>
      </c>
      <c r="Q24" s="14">
        <v>0</v>
      </c>
      <c r="R24" s="16">
        <v>0</v>
      </c>
      <c r="S24" s="14">
        <v>0</v>
      </c>
      <c r="T24" s="16">
        <v>0</v>
      </c>
      <c r="U24" s="14">
        <v>1.3385588500000001</v>
      </c>
      <c r="V24" s="16">
        <v>0.40037681000000003</v>
      </c>
    </row>
    <row r="25" spans="1:22" x14ac:dyDescent="0.25">
      <c r="A25" s="11" t="s">
        <v>495</v>
      </c>
      <c r="B25" s="13">
        <v>5581</v>
      </c>
      <c r="C25" s="14">
        <f>(25/B25*100)</f>
        <v>0.44794839634474104</v>
      </c>
      <c r="D25" s="15">
        <v>5556</v>
      </c>
      <c r="E25" s="14">
        <v>14.151040050000001</v>
      </c>
      <c r="F25" s="16">
        <v>0.63343766999999995</v>
      </c>
      <c r="G25" s="14">
        <v>32.552934749999999</v>
      </c>
      <c r="H25" s="16">
        <v>0.74822025999999997</v>
      </c>
      <c r="I25" s="14">
        <v>31.4304509</v>
      </c>
      <c r="J25" s="16">
        <v>0.68773519000000005</v>
      </c>
      <c r="K25" s="14">
        <v>13.990008489999999</v>
      </c>
      <c r="L25" s="16">
        <v>0.60154262999999997</v>
      </c>
      <c r="M25" s="14">
        <v>7.63089832</v>
      </c>
      <c r="N25" s="16">
        <v>0.77175081999999995</v>
      </c>
      <c r="O25" s="14" t="s">
        <v>582</v>
      </c>
      <c r="P25" s="16" t="s">
        <v>582</v>
      </c>
      <c r="Q25" s="14">
        <v>0</v>
      </c>
      <c r="R25" s="16">
        <v>0</v>
      </c>
      <c r="S25" s="14">
        <v>0</v>
      </c>
      <c r="T25" s="16">
        <v>0</v>
      </c>
      <c r="U25" s="14">
        <v>0.24466750000000001</v>
      </c>
      <c r="V25" s="16">
        <v>6.4040459999999994E-2</v>
      </c>
    </row>
    <row r="26" spans="1:22" x14ac:dyDescent="0.25">
      <c r="A26" s="11" t="s">
        <v>496</v>
      </c>
      <c r="B26" s="13">
        <v>4869</v>
      </c>
      <c r="C26" s="14">
        <f>(66/B26*100)</f>
        <v>1.3555144793592113</v>
      </c>
      <c r="D26" s="15">
        <v>4803</v>
      </c>
      <c r="E26" s="14">
        <v>9.6207650000000005</v>
      </c>
      <c r="F26" s="16">
        <v>0.52685123</v>
      </c>
      <c r="G26" s="14">
        <v>27.140538110000001</v>
      </c>
      <c r="H26" s="16">
        <v>0.67363079000000003</v>
      </c>
      <c r="I26" s="14">
        <v>33.766080850000002</v>
      </c>
      <c r="J26" s="16">
        <v>0.74797011000000002</v>
      </c>
      <c r="K26" s="14">
        <v>22.416345939999999</v>
      </c>
      <c r="L26" s="16">
        <v>0.71751091</v>
      </c>
      <c r="M26" s="14">
        <v>5.91045877</v>
      </c>
      <c r="N26" s="16">
        <v>0.43025584</v>
      </c>
      <c r="O26" s="14" t="s">
        <v>582</v>
      </c>
      <c r="P26" s="16" t="s">
        <v>582</v>
      </c>
      <c r="Q26" s="14">
        <v>0</v>
      </c>
      <c r="R26" s="16">
        <v>0</v>
      </c>
      <c r="S26" s="14">
        <v>0</v>
      </c>
      <c r="T26" s="16">
        <v>0</v>
      </c>
      <c r="U26" s="14">
        <v>1.1458113299999999</v>
      </c>
      <c r="V26" s="16">
        <v>0.15903334</v>
      </c>
    </row>
    <row r="27" spans="1:22" x14ac:dyDescent="0.25">
      <c r="A27" s="11" t="s">
        <v>497</v>
      </c>
      <c r="B27" s="13">
        <v>5299</v>
      </c>
      <c r="C27" s="14">
        <f>(94/B27*100)</f>
        <v>1.7739196074731081</v>
      </c>
      <c r="D27" s="15">
        <v>5205</v>
      </c>
      <c r="E27" s="14">
        <v>21.569610470000001</v>
      </c>
      <c r="F27" s="16">
        <v>0.56092891</v>
      </c>
      <c r="G27" s="14">
        <v>31.49659462</v>
      </c>
      <c r="H27" s="16">
        <v>0.64477994999999999</v>
      </c>
      <c r="I27" s="14">
        <v>20.12792353</v>
      </c>
      <c r="J27" s="16">
        <v>0.50640532000000005</v>
      </c>
      <c r="K27" s="14">
        <v>11.881096619999999</v>
      </c>
      <c r="L27" s="16">
        <v>0.48639948</v>
      </c>
      <c r="M27" s="14">
        <v>10.311935999999999</v>
      </c>
      <c r="N27" s="16">
        <v>0.41731618999999998</v>
      </c>
      <c r="O27" s="14" t="s">
        <v>582</v>
      </c>
      <c r="P27" s="16" t="s">
        <v>582</v>
      </c>
      <c r="Q27" s="14">
        <v>0</v>
      </c>
      <c r="R27" s="16">
        <v>0</v>
      </c>
      <c r="S27" s="14">
        <v>0</v>
      </c>
      <c r="T27" s="16">
        <v>0</v>
      </c>
      <c r="U27" s="14">
        <v>4.6128387499999999</v>
      </c>
      <c r="V27" s="16">
        <v>0.27597509999999997</v>
      </c>
    </row>
    <row r="28" spans="1:22" x14ac:dyDescent="0.25">
      <c r="A28" s="11" t="s">
        <v>498</v>
      </c>
      <c r="B28" s="13">
        <v>7568</v>
      </c>
      <c r="C28" s="14">
        <f>(317/B28*100)</f>
        <v>4.1886892177589852</v>
      </c>
      <c r="D28" s="15">
        <v>7251</v>
      </c>
      <c r="E28" s="14">
        <v>8.1826272800000002</v>
      </c>
      <c r="F28" s="16">
        <v>0.42737388999999998</v>
      </c>
      <c r="G28" s="14">
        <v>32.073956520000003</v>
      </c>
      <c r="H28" s="16">
        <v>0.77437416999999997</v>
      </c>
      <c r="I28" s="14">
        <v>31.04268407</v>
      </c>
      <c r="J28" s="16">
        <v>0.74325803999999995</v>
      </c>
      <c r="K28" s="14">
        <v>20.163420500000001</v>
      </c>
      <c r="L28" s="16">
        <v>0.61339569000000005</v>
      </c>
      <c r="M28" s="14">
        <v>6.0909709300000001</v>
      </c>
      <c r="N28" s="16">
        <v>1.1029909899999999</v>
      </c>
      <c r="O28" s="14" t="s">
        <v>582</v>
      </c>
      <c r="P28" s="16" t="s">
        <v>582</v>
      </c>
      <c r="Q28" s="14">
        <v>0</v>
      </c>
      <c r="R28" s="16">
        <v>0</v>
      </c>
      <c r="S28" s="14">
        <v>0</v>
      </c>
      <c r="T28" s="16">
        <v>0</v>
      </c>
      <c r="U28" s="14">
        <v>2.4463406999999999</v>
      </c>
      <c r="V28" s="16">
        <v>0.35694675999999997</v>
      </c>
    </row>
    <row r="29" spans="1:22" x14ac:dyDescent="0.25">
      <c r="A29" s="11" t="s">
        <v>499</v>
      </c>
      <c r="B29" s="13">
        <v>5385</v>
      </c>
      <c r="C29" s="14">
        <f>(30/B29*100)</f>
        <v>0.55710306406685239</v>
      </c>
      <c r="D29" s="15">
        <v>5355</v>
      </c>
      <c r="E29" s="14">
        <v>18.719689330000001</v>
      </c>
      <c r="F29" s="16">
        <v>0.69076952000000003</v>
      </c>
      <c r="G29" s="14">
        <v>34.998165200000003</v>
      </c>
      <c r="H29" s="16">
        <v>0.97274797000000002</v>
      </c>
      <c r="I29" s="14">
        <v>19.07190903</v>
      </c>
      <c r="J29" s="16">
        <v>0.74667512999999996</v>
      </c>
      <c r="K29" s="14">
        <v>5.3753067300000001</v>
      </c>
      <c r="L29" s="16">
        <v>0.42236506000000001</v>
      </c>
      <c r="M29" s="14">
        <v>16.888063320000001</v>
      </c>
      <c r="N29" s="16">
        <v>0.87263612999999995</v>
      </c>
      <c r="O29" s="14" t="s">
        <v>582</v>
      </c>
      <c r="P29" s="16" t="s">
        <v>582</v>
      </c>
      <c r="Q29" s="14">
        <v>2.7667624100000001</v>
      </c>
      <c r="R29" s="16">
        <v>0.24169378</v>
      </c>
      <c r="S29" s="14">
        <v>0</v>
      </c>
      <c r="T29" s="16">
        <v>0</v>
      </c>
      <c r="U29" s="14">
        <v>2.1801039699999998</v>
      </c>
      <c r="V29" s="16">
        <v>0.27702554000000001</v>
      </c>
    </row>
    <row r="30" spans="1:22" x14ac:dyDescent="0.25">
      <c r="A30" s="11" t="s">
        <v>500</v>
      </c>
      <c r="B30" s="13">
        <v>4520</v>
      </c>
      <c r="C30" s="14">
        <f>(180/B30*100)</f>
        <v>3.9823008849557522</v>
      </c>
      <c r="D30" s="15">
        <v>4340</v>
      </c>
      <c r="E30" s="14">
        <v>10.534829999999999</v>
      </c>
      <c r="F30" s="16">
        <v>0.49459113999999998</v>
      </c>
      <c r="G30" s="14">
        <v>32.242411400000002</v>
      </c>
      <c r="H30" s="16">
        <v>0.77437202000000005</v>
      </c>
      <c r="I30" s="14">
        <v>30.556896259999998</v>
      </c>
      <c r="J30" s="16">
        <v>0.76251904000000004</v>
      </c>
      <c r="K30" s="14">
        <v>14.261235170000001</v>
      </c>
      <c r="L30" s="16">
        <v>0.52780568999999999</v>
      </c>
      <c r="M30" s="14">
        <v>9.8046296799999997</v>
      </c>
      <c r="N30" s="16">
        <v>0.73835002000000005</v>
      </c>
      <c r="O30" s="14" t="s">
        <v>582</v>
      </c>
      <c r="P30" s="16" t="s">
        <v>582</v>
      </c>
      <c r="Q30" s="14">
        <v>0</v>
      </c>
      <c r="R30" s="16">
        <v>0</v>
      </c>
      <c r="S30" s="14">
        <v>0</v>
      </c>
      <c r="T30" s="16">
        <v>0</v>
      </c>
      <c r="U30" s="14">
        <v>2.5999974799999999</v>
      </c>
      <c r="V30" s="16">
        <v>0.26873332</v>
      </c>
    </row>
    <row r="31" spans="1:22" x14ac:dyDescent="0.25">
      <c r="A31" s="11" t="s">
        <v>501</v>
      </c>
      <c r="B31" s="13">
        <v>5456</v>
      </c>
      <c r="C31" s="14">
        <f>(141/B31*100)</f>
        <v>2.5843108504398828</v>
      </c>
      <c r="D31" s="15">
        <v>5315</v>
      </c>
      <c r="E31" s="14">
        <v>13.314383599999999</v>
      </c>
      <c r="F31" s="16">
        <v>0.63023529</v>
      </c>
      <c r="G31" s="14">
        <v>34.054223450000002</v>
      </c>
      <c r="H31" s="16">
        <v>0.68301719999999999</v>
      </c>
      <c r="I31" s="14">
        <v>31.454832020000001</v>
      </c>
      <c r="J31" s="16">
        <v>0.60945950000000004</v>
      </c>
      <c r="K31" s="14">
        <v>16.447689700000002</v>
      </c>
      <c r="L31" s="16">
        <v>0.65158437999999996</v>
      </c>
      <c r="M31" s="14">
        <v>0</v>
      </c>
      <c r="N31" s="16">
        <v>0</v>
      </c>
      <c r="O31" s="14" t="s">
        <v>582</v>
      </c>
      <c r="P31" s="16" t="s">
        <v>582</v>
      </c>
      <c r="Q31" s="14">
        <v>0</v>
      </c>
      <c r="R31" s="16">
        <v>0</v>
      </c>
      <c r="S31" s="14">
        <v>0</v>
      </c>
      <c r="T31" s="16">
        <v>0</v>
      </c>
      <c r="U31" s="14">
        <v>4.7288712300000002</v>
      </c>
      <c r="V31" s="16">
        <v>0.43888132000000002</v>
      </c>
    </row>
    <row r="32" spans="1:22" x14ac:dyDescent="0.25">
      <c r="A32" s="11" t="s">
        <v>502</v>
      </c>
      <c r="B32" s="13">
        <v>4478</v>
      </c>
      <c r="C32" s="14">
        <f>(6/B32*100)</f>
        <v>0.13398838767306834</v>
      </c>
      <c r="D32" s="15">
        <v>4472</v>
      </c>
      <c r="E32" s="14">
        <v>22.063551759999999</v>
      </c>
      <c r="F32" s="16">
        <v>0.85604899000000001</v>
      </c>
      <c r="G32" s="14">
        <v>34.921190860000003</v>
      </c>
      <c r="H32" s="16">
        <v>0.81668107999999995</v>
      </c>
      <c r="I32" s="14">
        <v>26.82108315</v>
      </c>
      <c r="J32" s="16">
        <v>0.77716795999999999</v>
      </c>
      <c r="K32" s="14">
        <v>13.16294444</v>
      </c>
      <c r="L32" s="16">
        <v>0.62369699000000001</v>
      </c>
      <c r="M32" s="14">
        <v>1.9086869200000001</v>
      </c>
      <c r="N32" s="16">
        <v>0.20214871000000001</v>
      </c>
      <c r="O32" s="14" t="s">
        <v>582</v>
      </c>
      <c r="P32" s="16" t="s">
        <v>582</v>
      </c>
      <c r="Q32" s="14">
        <v>0</v>
      </c>
      <c r="R32" s="16">
        <v>0</v>
      </c>
      <c r="S32" s="14">
        <v>0</v>
      </c>
      <c r="T32" s="16">
        <v>0</v>
      </c>
      <c r="U32" s="14">
        <v>1.12254286</v>
      </c>
      <c r="V32" s="16">
        <v>0.20480434</v>
      </c>
    </row>
    <row r="33" spans="1:22" x14ac:dyDescent="0.25">
      <c r="A33" s="11" t="s">
        <v>503</v>
      </c>
      <c r="B33" s="13">
        <v>7325</v>
      </c>
      <c r="C33" s="14">
        <f>(79/B33*100)</f>
        <v>1.0784982935153584</v>
      </c>
      <c r="D33" s="15">
        <v>7246</v>
      </c>
      <c r="E33" s="14">
        <v>6.7972025</v>
      </c>
      <c r="F33" s="16">
        <v>0.38610401</v>
      </c>
      <c r="G33" s="14">
        <v>20.10543895</v>
      </c>
      <c r="H33" s="16">
        <v>0.52308476000000004</v>
      </c>
      <c r="I33" s="14">
        <v>23.27593615</v>
      </c>
      <c r="J33" s="16">
        <v>0.55980109</v>
      </c>
      <c r="K33" s="14">
        <v>20.083073899999999</v>
      </c>
      <c r="L33" s="16">
        <v>0.58514297999999998</v>
      </c>
      <c r="M33" s="14">
        <v>27.812638539999998</v>
      </c>
      <c r="N33" s="16">
        <v>0.80226531999999995</v>
      </c>
      <c r="O33" s="14" t="s">
        <v>582</v>
      </c>
      <c r="P33" s="16" t="s">
        <v>582</v>
      </c>
      <c r="Q33" s="14">
        <v>0</v>
      </c>
      <c r="R33" s="16">
        <v>0</v>
      </c>
      <c r="S33" s="14">
        <v>0</v>
      </c>
      <c r="T33" s="16">
        <v>0</v>
      </c>
      <c r="U33" s="14">
        <v>1.9257099600000001</v>
      </c>
      <c r="V33" s="16">
        <v>0.19791837000000001</v>
      </c>
    </row>
    <row r="34" spans="1:22" x14ac:dyDescent="0.25">
      <c r="A34" s="11" t="s">
        <v>504</v>
      </c>
      <c r="B34" s="13">
        <v>6350</v>
      </c>
      <c r="C34" s="14">
        <f>(84/B34*100)</f>
        <v>1.3228346456692912</v>
      </c>
      <c r="D34" s="15">
        <v>6266</v>
      </c>
      <c r="E34" s="14">
        <v>21.601257780000001</v>
      </c>
      <c r="F34" s="16">
        <v>0.73729864000000001</v>
      </c>
      <c r="G34" s="14">
        <v>36.09808744</v>
      </c>
      <c r="H34" s="16">
        <v>0.89833622000000002</v>
      </c>
      <c r="I34" s="14">
        <v>20.621264440000001</v>
      </c>
      <c r="J34" s="16">
        <v>0.65561037</v>
      </c>
      <c r="K34" s="14">
        <v>9.4075166200000009</v>
      </c>
      <c r="L34" s="16">
        <v>0.47650620999999999</v>
      </c>
      <c r="M34" s="14">
        <v>6.3233505000000001</v>
      </c>
      <c r="N34" s="16">
        <v>0.71416141</v>
      </c>
      <c r="O34" s="14" t="s">
        <v>582</v>
      </c>
      <c r="P34" s="16" t="s">
        <v>582</v>
      </c>
      <c r="Q34" s="14">
        <v>2.5830356700000001</v>
      </c>
      <c r="R34" s="16">
        <v>0.53629751000000003</v>
      </c>
      <c r="S34" s="14">
        <v>0</v>
      </c>
      <c r="T34" s="16">
        <v>0</v>
      </c>
      <c r="U34" s="14">
        <v>3.3654875500000001</v>
      </c>
      <c r="V34" s="16">
        <v>0.30685991000000001</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(67/B36*100)</f>
        <v>0.99465558194774351</v>
      </c>
      <c r="D36" s="15">
        <v>6669</v>
      </c>
      <c r="E36" s="14">
        <v>12.34604302</v>
      </c>
      <c r="F36" s="16">
        <v>0.47051744000000001</v>
      </c>
      <c r="G36" s="14">
        <v>29.760033010000001</v>
      </c>
      <c r="H36" s="16">
        <v>0.68032842999999998</v>
      </c>
      <c r="I36" s="14">
        <v>25.021445790000001</v>
      </c>
      <c r="J36" s="16">
        <v>0.70852104999999999</v>
      </c>
      <c r="K36" s="14">
        <v>14.62313425</v>
      </c>
      <c r="L36" s="16">
        <v>0.59620777999999996</v>
      </c>
      <c r="M36" s="14">
        <v>15.699303799999999</v>
      </c>
      <c r="N36" s="16">
        <v>0.62880104999999997</v>
      </c>
      <c r="O36" s="14" t="s">
        <v>582</v>
      </c>
      <c r="P36" s="16" t="s">
        <v>582</v>
      </c>
      <c r="Q36" s="14">
        <v>0</v>
      </c>
      <c r="R36" s="16">
        <v>0</v>
      </c>
      <c r="S36" s="14">
        <v>0</v>
      </c>
      <c r="T36" s="16">
        <v>0</v>
      </c>
      <c r="U36" s="14">
        <v>2.5500401400000001</v>
      </c>
      <c r="V36" s="16">
        <v>0.26125935</v>
      </c>
    </row>
    <row r="37" spans="1:22" x14ac:dyDescent="0.25">
      <c r="A37" s="11" t="s">
        <v>507</v>
      </c>
      <c r="B37" s="13">
        <v>5458</v>
      </c>
      <c r="C37" s="14">
        <f>(119/B37*100)</f>
        <v>2.1802858189813117</v>
      </c>
      <c r="D37" s="15">
        <v>5339</v>
      </c>
      <c r="E37" s="14">
        <v>12.38410429</v>
      </c>
      <c r="F37" s="16">
        <v>0.64355154000000003</v>
      </c>
      <c r="G37" s="14">
        <v>34.972933869999999</v>
      </c>
      <c r="H37" s="16">
        <v>0.85243184999999999</v>
      </c>
      <c r="I37" s="14">
        <v>27.981711950000001</v>
      </c>
      <c r="J37" s="16">
        <v>0.78976860000000004</v>
      </c>
      <c r="K37" s="14">
        <v>15.89856769</v>
      </c>
      <c r="L37" s="16">
        <v>0.77275444999999998</v>
      </c>
      <c r="M37" s="14">
        <v>4.3061235800000004</v>
      </c>
      <c r="N37" s="16">
        <v>0.55533294</v>
      </c>
      <c r="O37" s="14" t="s">
        <v>582</v>
      </c>
      <c r="P37" s="16" t="s">
        <v>582</v>
      </c>
      <c r="Q37" s="14">
        <v>0</v>
      </c>
      <c r="R37" s="16">
        <v>0</v>
      </c>
      <c r="S37" s="14">
        <v>0</v>
      </c>
      <c r="T37" s="16">
        <v>0</v>
      </c>
      <c r="U37" s="14">
        <v>4.45655863</v>
      </c>
      <c r="V37" s="16">
        <v>0.45691431999999998</v>
      </c>
    </row>
    <row r="38" spans="1:22" x14ac:dyDescent="0.25">
      <c r="A38" s="11" t="s">
        <v>508</v>
      </c>
      <c r="B38" s="13">
        <v>5860</v>
      </c>
      <c r="C38" s="14">
        <f>(22/B38*100)</f>
        <v>0.37542662116040953</v>
      </c>
      <c r="D38" s="15">
        <v>5838</v>
      </c>
      <c r="E38" s="14">
        <v>15.756919679999999</v>
      </c>
      <c r="F38" s="16">
        <v>0.67499931000000002</v>
      </c>
      <c r="G38" s="14">
        <v>28.40585763</v>
      </c>
      <c r="H38" s="16">
        <v>0.74494426000000002</v>
      </c>
      <c r="I38" s="14">
        <v>23.475238019999999</v>
      </c>
      <c r="J38" s="16">
        <v>0.76570291000000001</v>
      </c>
      <c r="K38" s="14">
        <v>13.932671600000001</v>
      </c>
      <c r="L38" s="16">
        <v>0.54205756999999999</v>
      </c>
      <c r="M38" s="14">
        <v>12.184311539999999</v>
      </c>
      <c r="N38" s="16">
        <v>0.92477872999999999</v>
      </c>
      <c r="O38" s="14" t="s">
        <v>582</v>
      </c>
      <c r="P38" s="16" t="s">
        <v>582</v>
      </c>
      <c r="Q38" s="14">
        <v>0</v>
      </c>
      <c r="R38" s="16">
        <v>0</v>
      </c>
      <c r="S38" s="14">
        <v>0</v>
      </c>
      <c r="T38" s="16">
        <v>0</v>
      </c>
      <c r="U38" s="14">
        <v>6.2450015399999996</v>
      </c>
      <c r="V38" s="16">
        <v>0.4465961</v>
      </c>
    </row>
    <row r="39" spans="1:22" x14ac:dyDescent="0.25">
      <c r="A39" s="11" t="s">
        <v>509</v>
      </c>
      <c r="B39" s="13">
        <v>5895</v>
      </c>
      <c r="C39" s="14">
        <f>(33/B39*100)</f>
        <v>0.55979643765903309</v>
      </c>
      <c r="D39" s="15">
        <v>5862</v>
      </c>
      <c r="E39" s="14">
        <v>12.345681669999999</v>
      </c>
      <c r="F39" s="16">
        <v>0.4747326</v>
      </c>
      <c r="G39" s="14">
        <v>33.596373210000003</v>
      </c>
      <c r="H39" s="16">
        <v>0.61791974000000005</v>
      </c>
      <c r="I39" s="14">
        <v>27.678589420000002</v>
      </c>
      <c r="J39" s="16">
        <v>0.77902640000000001</v>
      </c>
      <c r="K39" s="14">
        <v>16.097202939999999</v>
      </c>
      <c r="L39" s="16">
        <v>0.63455295</v>
      </c>
      <c r="M39" s="14">
        <v>8.2770183300000006</v>
      </c>
      <c r="N39" s="16">
        <v>0.6753072</v>
      </c>
      <c r="O39" s="14" t="s">
        <v>582</v>
      </c>
      <c r="P39" s="16" t="s">
        <v>582</v>
      </c>
      <c r="Q39" s="14">
        <v>0</v>
      </c>
      <c r="R39" s="16">
        <v>0</v>
      </c>
      <c r="S39" s="14">
        <v>0</v>
      </c>
      <c r="T39" s="16">
        <v>0</v>
      </c>
      <c r="U39" s="14">
        <v>2.00513443</v>
      </c>
      <c r="V39" s="16">
        <v>0.38058582000000002</v>
      </c>
    </row>
    <row r="40" spans="1:22" x14ac:dyDescent="0.25">
      <c r="A40" s="11" t="s">
        <v>510</v>
      </c>
      <c r="B40" s="13">
        <v>14157</v>
      </c>
      <c r="C40" s="14">
        <f>(395/B40*100)</f>
        <v>2.7901391537755176</v>
      </c>
      <c r="D40" s="15">
        <v>13762</v>
      </c>
      <c r="E40" s="14">
        <v>13.73324719</v>
      </c>
      <c r="F40" s="16">
        <v>0.52351875000000003</v>
      </c>
      <c r="G40" s="14">
        <v>34.558388370000003</v>
      </c>
      <c r="H40" s="16">
        <v>0.68241766999999998</v>
      </c>
      <c r="I40" s="14">
        <v>29.115616159999998</v>
      </c>
      <c r="J40" s="16">
        <v>0.72887648000000005</v>
      </c>
      <c r="K40" s="14">
        <v>14.65287414</v>
      </c>
      <c r="L40" s="16">
        <v>0.51141994000000002</v>
      </c>
      <c r="M40" s="14">
        <v>4.7292016500000003</v>
      </c>
      <c r="N40" s="16">
        <v>0.42200631</v>
      </c>
      <c r="O40" s="14" t="s">
        <v>582</v>
      </c>
      <c r="P40" s="16" t="s">
        <v>582</v>
      </c>
      <c r="Q40" s="14">
        <v>0</v>
      </c>
      <c r="R40" s="16">
        <v>0</v>
      </c>
      <c r="S40" s="14">
        <v>0</v>
      </c>
      <c r="T40" s="16">
        <v>0</v>
      </c>
      <c r="U40" s="14">
        <v>3.2106724799999999</v>
      </c>
      <c r="V40" s="16">
        <v>0.33765592999999999</v>
      </c>
    </row>
    <row r="41" spans="1:22" x14ac:dyDescent="0.25">
      <c r="A41" s="11" t="s">
        <v>511</v>
      </c>
      <c r="B41" s="13">
        <v>5712</v>
      </c>
      <c r="C41" s="14">
        <f>(53/B41*100)</f>
        <v>0.92787114845938379</v>
      </c>
      <c r="D41" s="15">
        <v>5659</v>
      </c>
      <c r="E41" s="14">
        <v>12.509794599999999</v>
      </c>
      <c r="F41" s="16">
        <v>0.60255566000000005</v>
      </c>
      <c r="G41" s="14">
        <v>33.786135960000003</v>
      </c>
      <c r="H41" s="16">
        <v>0.76652690999999995</v>
      </c>
      <c r="I41" s="14">
        <v>26.746171960000002</v>
      </c>
      <c r="J41" s="16">
        <v>0.77247341999999997</v>
      </c>
      <c r="K41" s="14">
        <v>16.79687229</v>
      </c>
      <c r="L41" s="16">
        <v>0.60422319000000002</v>
      </c>
      <c r="M41" s="14">
        <v>8.0705575599999992</v>
      </c>
      <c r="N41" s="16">
        <v>0.77122800000000002</v>
      </c>
      <c r="O41" s="14" t="s">
        <v>582</v>
      </c>
      <c r="P41" s="16" t="s">
        <v>582</v>
      </c>
      <c r="Q41" s="14">
        <v>0.67859042999999997</v>
      </c>
      <c r="R41" s="16">
        <v>0.18089371000000001</v>
      </c>
      <c r="S41" s="14">
        <v>0</v>
      </c>
      <c r="T41" s="16">
        <v>0</v>
      </c>
      <c r="U41" s="14">
        <v>1.4118771999999999</v>
      </c>
      <c r="V41" s="16">
        <v>0.16609842</v>
      </c>
    </row>
    <row r="42" spans="1:22" x14ac:dyDescent="0.25">
      <c r="A42" s="11" t="s">
        <v>512</v>
      </c>
      <c r="B42" s="13">
        <f>IF(COUNT(B7:B41) &gt; 0, AVERAGE(B7:B41), "\u2014")</f>
        <v>7103.4285714285716</v>
      </c>
      <c r="C42" s="14">
        <f>IF(COUNT(C7:C41) &gt; 0, AVERAGE(C7:C41), "—")</f>
        <v>2.5571173350669119</v>
      </c>
      <c r="D42" s="15">
        <f>IF(COUNT(D7:D41) &gt; 0, AVERAGE(D7:D41), "—")</f>
        <v>6908.3142857142857</v>
      </c>
      <c r="E42" s="14">
        <f>IF(COUNT(E7:E41) &gt; 0, AVERAGE(E7:E41), "—")</f>
        <v>15.423416892285719</v>
      </c>
      <c r="F42" s="16">
        <f>IF(COUNT(F7:F41) &gt; 0, SQRT(SUMSQ(F7:F41)/(COUNT(F7:F41)*COUNT(F7:F41)) ), "—")</f>
        <v>0.10279452627615787</v>
      </c>
      <c r="G42" s="14">
        <f>IF(COUNT(G7:G41) &gt; 0, AVERAGE(G7:G41), "—")</f>
        <v>31.394351531999998</v>
      </c>
      <c r="H42" s="16">
        <f>IF(COUNT(H7:H41) &gt; 0, SQRT(SUMSQ(H7:H41)/(COUNT(H7:H41)*COUNT(H7:H41)) ), "—")</f>
        <v>0.11948471816261057</v>
      </c>
      <c r="I42" s="14">
        <f>IF(COUNT(I7:I41) &gt; 0, AVERAGE(I7:I41), "—")</f>
        <v>25.158666007428572</v>
      </c>
      <c r="J42" s="16">
        <f>IF(COUNT(J7:J41) &gt; 0, SQRT(SUMSQ(J7:J41)/(COUNT(J7:J41)*COUNT(J7:J41)) ), "—")</f>
        <v>0.11330956646527485</v>
      </c>
      <c r="K42" s="14">
        <f>IF(COUNT(K7:K41) &gt; 0, AVERAGE(K7:K41), "—")</f>
        <v>13.493863106857143</v>
      </c>
      <c r="L42" s="16">
        <f>IF(COUNT(L7:L41) &gt; 0, SQRT(SUMSQ(L7:L41)/(COUNT(L7:L41)*COUNT(L7:L41)) ), "—")</f>
        <v>9.3704940765920716E-2</v>
      </c>
      <c r="M42" s="14">
        <f>IF(COUNT(M7:M41) &gt; 0, AVERAGE(M7:M41), "—")</f>
        <v>7.9969697488571407</v>
      </c>
      <c r="N42" s="16">
        <f>IF(COUNT(N7:N41) &gt; 0, SQRT(SUMSQ(N7:N41)/(COUNT(N7:N41)*COUNT(N7:N41)) ), "—")</f>
        <v>0.11299369185482344</v>
      </c>
      <c r="O42" s="14" t="str">
        <f>IF(COUNT(O7:O41) &gt; 0, AVERAGE(O7:O41), "—")</f>
        <v>—</v>
      </c>
      <c r="P42" s="16" t="str">
        <f>IF(COUNT(P7:P41) &gt; 0, SQRT(SUMSQ(P7:P41)/(COUNT(P7:P41)*COUNT(P7:P41)) ), "—")</f>
        <v>—</v>
      </c>
      <c r="Q42" s="14">
        <f>IF(COUNT(Q7:Q41) &gt; 0, AVERAGE(Q7:Q41), "—")</f>
        <v>0.87317729600000005</v>
      </c>
      <c r="R42" s="16">
        <f>IF(COUNT(R7:R41) &gt; 0, SQRT(SUMSQ(R7:R41)/(COUNT(R7:R41)*COUNT(R7:R41)) ), "—")</f>
        <v>5.2903784630482752E-2</v>
      </c>
      <c r="S42" s="14">
        <f>IF(COUNT(S7:S41) &gt; 0, AVERAGE(S7:S41), "—")</f>
        <v>2.8571428571428572</v>
      </c>
      <c r="T42" s="16">
        <f>IF(COUNT(T7:T41) &gt; 0, SQRT(SUMSQ(T7:T41)/(COUNT(T7:T41)*COUNT(T7:T41)) ), "—")</f>
        <v>0</v>
      </c>
      <c r="U42" s="14">
        <f>IF(COUNT(U7:U41) &gt; 0, AVERAGE(U7:U41), "—")</f>
        <v>2.8024125591428573</v>
      </c>
      <c r="V42" s="16">
        <f>IF(COUNT(V7:V41) &gt; 0, SQRT(SUMSQ(V7:V41)/(COUNT(V7:V41)*COUNT(V7:V41)) ), "—")</f>
        <v>5.1699540635713429E-2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(2066/B46*100)</f>
        <v>8.927876928395488</v>
      </c>
      <c r="D46" s="15">
        <v>21075</v>
      </c>
      <c r="E46" s="14">
        <v>10.68630531</v>
      </c>
      <c r="F46" s="16">
        <v>0.32802478000000002</v>
      </c>
      <c r="G46" s="14">
        <v>26.85746159</v>
      </c>
      <c r="H46" s="16">
        <v>0.49310822999999998</v>
      </c>
      <c r="I46" s="14">
        <v>17.922964990000001</v>
      </c>
      <c r="J46" s="16">
        <v>0.49644882000000001</v>
      </c>
      <c r="K46" s="14">
        <v>11.762722699999999</v>
      </c>
      <c r="L46" s="16">
        <v>0.40517576</v>
      </c>
      <c r="M46" s="14">
        <v>19.959422969999999</v>
      </c>
      <c r="N46" s="16">
        <v>0.72998916999999997</v>
      </c>
      <c r="O46" s="14" t="s">
        <v>582</v>
      </c>
      <c r="P46" s="16" t="s">
        <v>582</v>
      </c>
      <c r="Q46" s="14">
        <v>0</v>
      </c>
      <c r="R46" s="16">
        <v>0</v>
      </c>
      <c r="S46" s="14">
        <v>0</v>
      </c>
      <c r="T46" s="16">
        <v>0</v>
      </c>
      <c r="U46" s="14">
        <v>12.81112244</v>
      </c>
      <c r="V46" s="16">
        <v>0.43090076999999999</v>
      </c>
    </row>
    <row r="47" spans="1:22" x14ac:dyDescent="0.25">
      <c r="A47" s="11" t="s">
        <v>517</v>
      </c>
      <c r="B47" s="13">
        <v>5928</v>
      </c>
      <c r="C47" s="14">
        <f>(315/B47*100)</f>
        <v>5.3137651821862351</v>
      </c>
      <c r="D47" s="15">
        <v>5613</v>
      </c>
      <c r="E47" s="14">
        <v>13.713062089999999</v>
      </c>
      <c r="F47" s="16">
        <v>0.53164621999999995</v>
      </c>
      <c r="G47" s="14">
        <v>29.149315390000002</v>
      </c>
      <c r="H47" s="16">
        <v>0.81504869000000002</v>
      </c>
      <c r="I47" s="14">
        <v>25.673796119999999</v>
      </c>
      <c r="J47" s="16">
        <v>0.68411915999999995</v>
      </c>
      <c r="K47" s="14">
        <v>16.470592539999998</v>
      </c>
      <c r="L47" s="16">
        <v>0.61967466999999998</v>
      </c>
      <c r="M47" s="14">
        <v>8.2198014300000004</v>
      </c>
      <c r="N47" s="16">
        <v>0.67767502999999996</v>
      </c>
      <c r="O47" s="14" t="s">
        <v>582</v>
      </c>
      <c r="P47" s="16" t="s">
        <v>582</v>
      </c>
      <c r="Q47" s="14">
        <v>0</v>
      </c>
      <c r="R47" s="16">
        <v>0</v>
      </c>
      <c r="S47" s="14">
        <v>0</v>
      </c>
      <c r="T47" s="16">
        <v>0</v>
      </c>
      <c r="U47" s="14">
        <v>6.7734324299999997</v>
      </c>
      <c r="V47" s="16">
        <v>0.45543948000000001</v>
      </c>
    </row>
    <row r="48" spans="1:22" x14ac:dyDescent="0.25">
      <c r="A48" s="11" t="s">
        <v>518</v>
      </c>
      <c r="B48" s="13">
        <v>9841</v>
      </c>
      <c r="C48" s="14">
        <f>(8/B48*100)</f>
        <v>8.1292551569962401E-2</v>
      </c>
      <c r="D48" s="15">
        <v>9833</v>
      </c>
      <c r="E48" s="14">
        <v>20.243769390000001</v>
      </c>
      <c r="F48" s="16">
        <v>0.57518258</v>
      </c>
      <c r="G48" s="14">
        <v>38.733298329999997</v>
      </c>
      <c r="H48" s="16">
        <v>0.79155211000000003</v>
      </c>
      <c r="I48" s="14">
        <v>21.216789290000001</v>
      </c>
      <c r="J48" s="16">
        <v>0.68621752999999996</v>
      </c>
      <c r="K48" s="14">
        <v>12.87397591</v>
      </c>
      <c r="L48" s="16">
        <v>0.54877155</v>
      </c>
      <c r="M48" s="14">
        <v>6.4106562299999998</v>
      </c>
      <c r="N48" s="16">
        <v>0.70624670000000001</v>
      </c>
      <c r="O48" s="14" t="s">
        <v>582</v>
      </c>
      <c r="P48" s="16" t="s">
        <v>582</v>
      </c>
      <c r="Q48" s="14">
        <v>0</v>
      </c>
      <c r="R48" s="16">
        <v>0</v>
      </c>
      <c r="S48" s="14">
        <v>0</v>
      </c>
      <c r="T48" s="16">
        <v>0</v>
      </c>
      <c r="U48" s="14">
        <v>0.52151086000000002</v>
      </c>
      <c r="V48" s="16">
        <v>9.2859300000000006E-2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(326/B50*100)</f>
        <v>2.7638830012717253</v>
      </c>
      <c r="D50" s="15">
        <v>11469</v>
      </c>
      <c r="E50" s="14">
        <v>11.53344074</v>
      </c>
      <c r="F50" s="16">
        <v>0.42833803999999998</v>
      </c>
      <c r="G50" s="14">
        <v>38.914304710000003</v>
      </c>
      <c r="H50" s="16">
        <v>0.60899024000000002</v>
      </c>
      <c r="I50" s="14">
        <v>26.73097623</v>
      </c>
      <c r="J50" s="16">
        <v>0.56557363000000005</v>
      </c>
      <c r="K50" s="14">
        <v>16.814941489999999</v>
      </c>
      <c r="L50" s="16">
        <v>0.52436280999999996</v>
      </c>
      <c r="M50" s="14">
        <v>3.5910048899999998</v>
      </c>
      <c r="N50" s="16">
        <v>0.30114160000000001</v>
      </c>
      <c r="O50" s="14" t="s">
        <v>582</v>
      </c>
      <c r="P50" s="16" t="s">
        <v>582</v>
      </c>
      <c r="Q50" s="14">
        <v>0</v>
      </c>
      <c r="R50" s="16">
        <v>0</v>
      </c>
      <c r="S50" s="14">
        <v>0</v>
      </c>
      <c r="T50" s="16">
        <v>0</v>
      </c>
      <c r="U50" s="14">
        <v>2.4153319500000001</v>
      </c>
      <c r="V50" s="16">
        <v>0.29134840000000001</v>
      </c>
    </row>
    <row r="51" spans="1:22" x14ac:dyDescent="0.25">
      <c r="A51" s="11" t="s">
        <v>521</v>
      </c>
      <c r="B51" s="13">
        <v>6866</v>
      </c>
      <c r="C51" s="14">
        <f>(112/B51*100)</f>
        <v>1.6312263326536558</v>
      </c>
      <c r="D51" s="15">
        <v>6754</v>
      </c>
      <c r="E51" s="14">
        <v>10.04954248</v>
      </c>
      <c r="F51" s="16">
        <v>0.42946404999999999</v>
      </c>
      <c r="G51" s="14">
        <v>27.72620066</v>
      </c>
      <c r="H51" s="16">
        <v>0.75298558999999998</v>
      </c>
      <c r="I51" s="14">
        <v>23.02314668</v>
      </c>
      <c r="J51" s="16">
        <v>0.56709635000000003</v>
      </c>
      <c r="K51" s="14">
        <v>18.181863249999999</v>
      </c>
      <c r="L51" s="16">
        <v>0.62265870999999995</v>
      </c>
      <c r="M51" s="14">
        <v>5.7771633800000002</v>
      </c>
      <c r="N51" s="16">
        <v>0.53345724999999999</v>
      </c>
      <c r="O51" s="14" t="s">
        <v>582</v>
      </c>
      <c r="P51" s="16" t="s">
        <v>582</v>
      </c>
      <c r="Q51" s="14">
        <v>10.572464829999999</v>
      </c>
      <c r="R51" s="16">
        <v>0.61176704000000004</v>
      </c>
      <c r="S51" s="14">
        <v>0</v>
      </c>
      <c r="T51" s="16">
        <v>0</v>
      </c>
      <c r="U51" s="14">
        <v>4.6696187199999999</v>
      </c>
      <c r="V51" s="16">
        <v>0.38162858999999999</v>
      </c>
    </row>
    <row r="52" spans="1:22" x14ac:dyDescent="0.25">
      <c r="A52" s="11" t="s">
        <v>522</v>
      </c>
      <c r="B52" s="13">
        <v>5809</v>
      </c>
      <c r="C52" s="14">
        <f>(103/B52*100)</f>
        <v>1.7731106903081426</v>
      </c>
      <c r="D52" s="15">
        <v>5706</v>
      </c>
      <c r="E52" s="14">
        <v>18.308887800000001</v>
      </c>
      <c r="F52" s="16">
        <v>0.62210929000000004</v>
      </c>
      <c r="G52" s="14">
        <v>35.028420910000001</v>
      </c>
      <c r="H52" s="16">
        <v>0.64769529000000003</v>
      </c>
      <c r="I52" s="14">
        <v>23.201271429999998</v>
      </c>
      <c r="J52" s="16">
        <v>0.74890791999999995</v>
      </c>
      <c r="K52" s="14">
        <v>10.78289521</v>
      </c>
      <c r="L52" s="16">
        <v>0.55074635000000005</v>
      </c>
      <c r="M52" s="14">
        <v>9.9317265399999997</v>
      </c>
      <c r="N52" s="16">
        <v>0.63546164999999999</v>
      </c>
      <c r="O52" s="14" t="s">
        <v>582</v>
      </c>
      <c r="P52" s="16" t="s">
        <v>582</v>
      </c>
      <c r="Q52" s="14">
        <v>0</v>
      </c>
      <c r="R52" s="16">
        <v>0</v>
      </c>
      <c r="S52" s="14">
        <v>0</v>
      </c>
      <c r="T52" s="16">
        <v>0</v>
      </c>
      <c r="U52" s="14">
        <v>2.7467981099999998</v>
      </c>
      <c r="V52" s="16">
        <v>0.2460165</v>
      </c>
    </row>
    <row r="53" spans="1:22" x14ac:dyDescent="0.25">
      <c r="A53" s="11" t="s">
        <v>523</v>
      </c>
      <c r="B53" s="13">
        <v>5571</v>
      </c>
      <c r="C53" s="14">
        <f>(106/B53*100)</f>
        <v>1.902710464907557</v>
      </c>
      <c r="D53" s="15">
        <v>5465</v>
      </c>
      <c r="E53" s="14">
        <v>15.28029562</v>
      </c>
      <c r="F53" s="16">
        <v>0.50790210999999996</v>
      </c>
      <c r="G53" s="14">
        <v>34.067504360000001</v>
      </c>
      <c r="H53" s="16">
        <v>0.71889413999999996</v>
      </c>
      <c r="I53" s="14">
        <v>26.103426580000001</v>
      </c>
      <c r="J53" s="16">
        <v>0.65581043000000006</v>
      </c>
      <c r="K53" s="14">
        <v>13.02133034</v>
      </c>
      <c r="L53" s="16">
        <v>0.41960848000000001</v>
      </c>
      <c r="M53" s="14">
        <v>7.8663474000000004</v>
      </c>
      <c r="N53" s="16">
        <v>0.39381511000000002</v>
      </c>
      <c r="O53" s="14" t="s">
        <v>582</v>
      </c>
      <c r="P53" s="16" t="s">
        <v>582</v>
      </c>
      <c r="Q53" s="14">
        <v>0</v>
      </c>
      <c r="R53" s="16">
        <v>0</v>
      </c>
      <c r="S53" s="14">
        <v>0</v>
      </c>
      <c r="T53" s="16">
        <v>0</v>
      </c>
      <c r="U53" s="14">
        <v>3.6610957100000001</v>
      </c>
      <c r="V53" s="16">
        <v>0.25561701999999997</v>
      </c>
    </row>
    <row r="54" spans="1:22" x14ac:dyDescent="0.25">
      <c r="A54" s="11" t="s">
        <v>524</v>
      </c>
      <c r="B54" s="13">
        <v>4740</v>
      </c>
      <c r="C54" s="14">
        <f>(394/B54*100)</f>
        <v>8.3122362869198323</v>
      </c>
      <c r="D54" s="15">
        <v>4346</v>
      </c>
      <c r="E54" s="14">
        <v>11.93145614</v>
      </c>
      <c r="F54" s="16">
        <v>0.58467475000000002</v>
      </c>
      <c r="G54" s="14">
        <v>37.775991269999999</v>
      </c>
      <c r="H54" s="16">
        <v>0.88795462000000003</v>
      </c>
      <c r="I54" s="14">
        <v>22.402446909999998</v>
      </c>
      <c r="J54" s="16">
        <v>0.72973869000000002</v>
      </c>
      <c r="K54" s="14">
        <v>13.59313446</v>
      </c>
      <c r="L54" s="16">
        <v>0.70391291</v>
      </c>
      <c r="M54" s="14">
        <v>6.7332829600000004</v>
      </c>
      <c r="N54" s="16">
        <v>0.71067296999999996</v>
      </c>
      <c r="O54" s="14" t="s">
        <v>582</v>
      </c>
      <c r="P54" s="16" t="s">
        <v>582</v>
      </c>
      <c r="Q54" s="14">
        <v>0</v>
      </c>
      <c r="R54" s="16">
        <v>0</v>
      </c>
      <c r="S54" s="14">
        <v>0</v>
      </c>
      <c r="T54" s="16">
        <v>0</v>
      </c>
      <c r="U54" s="14">
        <v>7.5636882500000002</v>
      </c>
      <c r="V54" s="16">
        <v>0.74597009999999997</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7.1816694999999999</v>
      </c>
      <c r="F56" s="16">
        <v>0.41387531999999999</v>
      </c>
      <c r="G56" s="14">
        <v>31.260555050000001</v>
      </c>
      <c r="H56" s="16">
        <v>0.74010876000000003</v>
      </c>
      <c r="I56" s="14">
        <v>25.45615535</v>
      </c>
      <c r="J56" s="16">
        <v>0.70755237000000004</v>
      </c>
      <c r="K56" s="14">
        <v>7.3956242100000003</v>
      </c>
      <c r="L56" s="16">
        <v>0.44259699000000002</v>
      </c>
      <c r="M56" s="14">
        <v>27.760170609999999</v>
      </c>
      <c r="N56" s="16">
        <v>0.78547328999999999</v>
      </c>
      <c r="O56" s="14" t="s">
        <v>582</v>
      </c>
      <c r="P56" s="16" t="s">
        <v>582</v>
      </c>
      <c r="Q56" s="14">
        <v>0</v>
      </c>
      <c r="R56" s="16">
        <v>0</v>
      </c>
      <c r="S56" s="14">
        <v>0</v>
      </c>
      <c r="T56" s="16">
        <v>0</v>
      </c>
      <c r="U56" s="14">
        <v>0.94582527999999999</v>
      </c>
      <c r="V56" s="16">
        <v>0.13847043000000001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(164/B61*100)</f>
        <v>2.5134099616858236</v>
      </c>
      <c r="D61" s="15">
        <v>6361</v>
      </c>
      <c r="E61" s="14">
        <v>27.448017780000001</v>
      </c>
      <c r="F61" s="16">
        <v>0.70104524999999995</v>
      </c>
      <c r="G61" s="14">
        <v>34.584137810000001</v>
      </c>
      <c r="H61" s="16">
        <v>0.72398991999999995</v>
      </c>
      <c r="I61" s="14">
        <v>19.669280400000002</v>
      </c>
      <c r="J61" s="16">
        <v>0.66256218</v>
      </c>
      <c r="K61" s="14">
        <v>11.60487285</v>
      </c>
      <c r="L61" s="16">
        <v>0.52692572000000004</v>
      </c>
      <c r="M61" s="14">
        <v>4.8580660900000003</v>
      </c>
      <c r="N61" s="16">
        <v>0.40898512999999997</v>
      </c>
      <c r="O61" s="14" t="s">
        <v>582</v>
      </c>
      <c r="P61" s="16" t="s">
        <v>582</v>
      </c>
      <c r="Q61" s="14">
        <v>0</v>
      </c>
      <c r="R61" s="16">
        <v>0</v>
      </c>
      <c r="S61" s="14">
        <v>0</v>
      </c>
      <c r="T61" s="16">
        <v>0</v>
      </c>
      <c r="U61" s="14">
        <v>1.83562508</v>
      </c>
      <c r="V61" s="16">
        <v>0.23290664999999999</v>
      </c>
    </row>
    <row r="62" spans="1:22" x14ac:dyDescent="0.25">
      <c r="A62" s="11" t="s">
        <v>532</v>
      </c>
      <c r="B62" s="13">
        <v>4476</v>
      </c>
      <c r="C62" s="14">
        <f>(3/B62*100)</f>
        <v>6.7024128686327081E-2</v>
      </c>
      <c r="D62" s="15">
        <v>4473</v>
      </c>
      <c r="E62" s="14">
        <v>15.088234610000001</v>
      </c>
      <c r="F62" s="16">
        <v>0.51117391999999995</v>
      </c>
      <c r="G62" s="14">
        <v>41.11667739</v>
      </c>
      <c r="H62" s="16">
        <v>0.72172795000000001</v>
      </c>
      <c r="I62" s="14">
        <v>23.29404882</v>
      </c>
      <c r="J62" s="16">
        <v>0.62131729000000002</v>
      </c>
      <c r="K62" s="14">
        <v>8.3539520799999991</v>
      </c>
      <c r="L62" s="16">
        <v>0.39344147000000002</v>
      </c>
      <c r="M62" s="14">
        <v>11.675766530000001</v>
      </c>
      <c r="N62" s="16">
        <v>0.40366419999999997</v>
      </c>
      <c r="O62" s="14" t="s">
        <v>582</v>
      </c>
      <c r="P62" s="16" t="s">
        <v>582</v>
      </c>
      <c r="Q62" s="14">
        <v>0</v>
      </c>
      <c r="R62" s="16">
        <v>0</v>
      </c>
      <c r="S62" s="14">
        <v>0</v>
      </c>
      <c r="T62" s="16">
        <v>0</v>
      </c>
      <c r="U62" s="14">
        <v>0.47132057999999999</v>
      </c>
      <c r="V62" s="16">
        <v>0.10726288</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(87/B66*100)</f>
        <v>1.5357458075904677</v>
      </c>
      <c r="D66" s="15">
        <v>5578</v>
      </c>
      <c r="E66" s="14">
        <v>17.00679933</v>
      </c>
      <c r="F66" s="16">
        <v>0.53237045999999999</v>
      </c>
      <c r="G66" s="14">
        <v>30.40826603</v>
      </c>
      <c r="H66" s="16">
        <v>0.59514418000000002</v>
      </c>
      <c r="I66" s="14">
        <v>21.151004570000001</v>
      </c>
      <c r="J66" s="16">
        <v>0.56890828999999998</v>
      </c>
      <c r="K66" s="14">
        <v>13.24876179</v>
      </c>
      <c r="L66" s="16">
        <v>0.47855131000000001</v>
      </c>
      <c r="M66" s="14">
        <v>11.14460032</v>
      </c>
      <c r="N66" s="16">
        <v>0.36734738</v>
      </c>
      <c r="O66" s="14" t="s">
        <v>582</v>
      </c>
      <c r="P66" s="16" t="s">
        <v>582</v>
      </c>
      <c r="Q66" s="14">
        <v>0</v>
      </c>
      <c r="R66" s="16">
        <v>0</v>
      </c>
      <c r="S66" s="14">
        <v>0</v>
      </c>
      <c r="T66" s="16">
        <v>0</v>
      </c>
      <c r="U66" s="14">
        <v>7.0405679599999997</v>
      </c>
      <c r="V66" s="16">
        <v>0.34364527</v>
      </c>
    </row>
    <row r="67" spans="1:22" x14ac:dyDescent="0.25">
      <c r="A67" s="11" t="s">
        <v>537</v>
      </c>
      <c r="B67" s="13">
        <v>6971</v>
      </c>
      <c r="C67" s="14">
        <f>(751/B67*100)</f>
        <v>10.77320327069287</v>
      </c>
      <c r="D67" s="15">
        <v>6220</v>
      </c>
      <c r="E67" s="14">
        <v>14.08601133</v>
      </c>
      <c r="F67" s="16">
        <v>0.57206449000000004</v>
      </c>
      <c r="G67" s="14">
        <v>43.361545149999998</v>
      </c>
      <c r="H67" s="16">
        <v>0.73060707000000003</v>
      </c>
      <c r="I67" s="14">
        <v>25.516044900000001</v>
      </c>
      <c r="J67" s="16">
        <v>0.61246986999999997</v>
      </c>
      <c r="K67" s="14">
        <v>9.7899776099999993</v>
      </c>
      <c r="L67" s="16">
        <v>0.36754481</v>
      </c>
      <c r="M67" s="14">
        <v>5.5867055399999996</v>
      </c>
      <c r="N67" s="16">
        <v>0.46452126999999999</v>
      </c>
      <c r="O67" s="14" t="s">
        <v>582</v>
      </c>
      <c r="P67" s="16" t="s">
        <v>582</v>
      </c>
      <c r="Q67" s="14">
        <v>0</v>
      </c>
      <c r="R67" s="16">
        <v>0</v>
      </c>
      <c r="S67" s="14">
        <v>0</v>
      </c>
      <c r="T67" s="16">
        <v>0</v>
      </c>
      <c r="U67" s="14">
        <v>1.6597154599999999</v>
      </c>
      <c r="V67" s="16">
        <v>0.22098475000000001</v>
      </c>
    </row>
    <row r="68" spans="1:22" x14ac:dyDescent="0.25">
      <c r="A68" s="11" t="s">
        <v>538</v>
      </c>
      <c r="B68" s="13">
        <v>12083</v>
      </c>
      <c r="C68" s="14">
        <f>(31/B68*100)</f>
        <v>0.2565588016221137</v>
      </c>
      <c r="D68" s="15">
        <v>12052</v>
      </c>
      <c r="E68" s="14">
        <v>12.273260280000001</v>
      </c>
      <c r="F68" s="16">
        <v>0.29965575999999999</v>
      </c>
      <c r="G68" s="14">
        <v>32.890283169999996</v>
      </c>
      <c r="H68" s="16">
        <v>0.44800149</v>
      </c>
      <c r="I68" s="14">
        <v>21.16412128</v>
      </c>
      <c r="J68" s="16">
        <v>0.39584691999999999</v>
      </c>
      <c r="K68" s="14">
        <v>12.302953390000001</v>
      </c>
      <c r="L68" s="16">
        <v>0.27028249999999998</v>
      </c>
      <c r="M68" s="14">
        <v>14.94500749</v>
      </c>
      <c r="N68" s="16">
        <v>0.29639408</v>
      </c>
      <c r="O68" s="14" t="s">
        <v>582</v>
      </c>
      <c r="P68" s="16" t="s">
        <v>582</v>
      </c>
      <c r="Q68" s="14">
        <v>0</v>
      </c>
      <c r="R68" s="16">
        <v>0</v>
      </c>
      <c r="S68" s="14">
        <v>0</v>
      </c>
      <c r="T68" s="16">
        <v>0</v>
      </c>
      <c r="U68" s="14">
        <v>6.4243743899999997</v>
      </c>
      <c r="V68" s="16">
        <v>0.2059684</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10.67769103</v>
      </c>
      <c r="F70" s="16">
        <v>0.66385640999999995</v>
      </c>
      <c r="G70" s="14">
        <v>32.152318559999998</v>
      </c>
      <c r="H70" s="16">
        <v>0.83503733999999996</v>
      </c>
      <c r="I70" s="14">
        <v>30.248778139999999</v>
      </c>
      <c r="J70" s="16">
        <v>0.96311559000000002</v>
      </c>
      <c r="K70" s="14">
        <v>18.70376314</v>
      </c>
      <c r="L70" s="16">
        <v>0.62202365000000004</v>
      </c>
      <c r="M70" s="14">
        <v>4.3266809899999998</v>
      </c>
      <c r="N70" s="16">
        <v>0.28253083000000001</v>
      </c>
      <c r="O70" s="14" t="s">
        <v>582</v>
      </c>
      <c r="P70" s="16" t="s">
        <v>582</v>
      </c>
      <c r="Q70" s="14">
        <v>0</v>
      </c>
      <c r="R70" s="16">
        <v>0</v>
      </c>
      <c r="S70" s="14">
        <v>0</v>
      </c>
      <c r="T70" s="16">
        <v>0</v>
      </c>
      <c r="U70" s="14">
        <v>3.89076814</v>
      </c>
      <c r="V70" s="16">
        <v>0.32311237999999998</v>
      </c>
    </row>
    <row r="71" spans="1:22" x14ac:dyDescent="0.25">
      <c r="A71" s="11" t="s">
        <v>541</v>
      </c>
      <c r="B71" s="13">
        <v>6115</v>
      </c>
      <c r="C71" s="14">
        <f>(31/B71*100)</f>
        <v>0.50695012264922323</v>
      </c>
      <c r="D71" s="15">
        <v>6084</v>
      </c>
      <c r="E71" s="14">
        <v>6.2626801499999996</v>
      </c>
      <c r="F71" s="16">
        <v>0.32875705</v>
      </c>
      <c r="G71" s="14">
        <v>32.137867540000002</v>
      </c>
      <c r="H71" s="16">
        <v>0.64894291999999998</v>
      </c>
      <c r="I71" s="14">
        <v>36.392603620000003</v>
      </c>
      <c r="J71" s="16">
        <v>0.70916310000000005</v>
      </c>
      <c r="K71" s="14">
        <v>19.063463980000002</v>
      </c>
      <c r="L71" s="16">
        <v>0.49557484000000002</v>
      </c>
      <c r="M71" s="14">
        <v>5.6810701999999997</v>
      </c>
      <c r="N71" s="16">
        <v>0.27752228000000001</v>
      </c>
      <c r="O71" s="14" t="s">
        <v>582</v>
      </c>
      <c r="P71" s="16" t="s">
        <v>582</v>
      </c>
      <c r="Q71" s="14">
        <v>0</v>
      </c>
      <c r="R71" s="16">
        <v>0</v>
      </c>
      <c r="S71" s="14">
        <v>0</v>
      </c>
      <c r="T71" s="16">
        <v>0</v>
      </c>
      <c r="U71" s="14">
        <v>0.46231451000000001</v>
      </c>
      <c r="V71" s="16">
        <v>8.710706E-2</v>
      </c>
    </row>
    <row r="72" spans="1:22" x14ac:dyDescent="0.25">
      <c r="A72" s="11" t="s">
        <v>542</v>
      </c>
      <c r="B72" s="13">
        <v>7708</v>
      </c>
      <c r="C72" s="14">
        <f>(5/B72*100)</f>
        <v>6.4867669953295279E-2</v>
      </c>
      <c r="D72" s="15">
        <v>7703</v>
      </c>
      <c r="E72" s="14">
        <v>13.125135439999999</v>
      </c>
      <c r="F72" s="16">
        <v>0.45193306</v>
      </c>
      <c r="G72" s="14">
        <v>37.688266550000002</v>
      </c>
      <c r="H72" s="16">
        <v>0.72154916000000002</v>
      </c>
      <c r="I72" s="14">
        <v>28.686817860000001</v>
      </c>
      <c r="J72" s="16">
        <v>0.73556584000000003</v>
      </c>
      <c r="K72" s="14">
        <v>12.219565749999999</v>
      </c>
      <c r="L72" s="16">
        <v>0.44175423000000003</v>
      </c>
      <c r="M72" s="14">
        <v>8.2003239800000003</v>
      </c>
      <c r="N72" s="16">
        <v>0.96499683000000003</v>
      </c>
      <c r="O72" s="14" t="s">
        <v>582</v>
      </c>
      <c r="P72" s="16" t="s">
        <v>582</v>
      </c>
      <c r="Q72" s="14">
        <v>0</v>
      </c>
      <c r="R72" s="16">
        <v>0</v>
      </c>
      <c r="S72" s="14">
        <v>0</v>
      </c>
      <c r="T72" s="16">
        <v>0</v>
      </c>
      <c r="U72" s="14">
        <v>7.9890420000000004E-2</v>
      </c>
      <c r="V72" s="16">
        <v>2.7212719999999999E-2</v>
      </c>
    </row>
    <row r="73" spans="1:22" x14ac:dyDescent="0.25">
      <c r="A73" s="11" t="s">
        <v>543</v>
      </c>
      <c r="B73" s="13">
        <v>8249</v>
      </c>
      <c r="C73" s="14">
        <f>(189/B73*100)</f>
        <v>2.2911868105224875</v>
      </c>
      <c r="D73" s="15">
        <v>8060</v>
      </c>
      <c r="E73" s="14">
        <v>10.986652279999999</v>
      </c>
      <c r="F73" s="16">
        <v>0.45437939999999999</v>
      </c>
      <c r="G73" s="14">
        <v>42.485458739999999</v>
      </c>
      <c r="H73" s="16">
        <v>0.86173122000000002</v>
      </c>
      <c r="I73" s="14">
        <v>21.358136300000002</v>
      </c>
      <c r="J73" s="16">
        <v>0.56238206999999996</v>
      </c>
      <c r="K73" s="14">
        <v>12.85235374</v>
      </c>
      <c r="L73" s="16">
        <v>0.44827296</v>
      </c>
      <c r="M73" s="14">
        <v>11.501553319999999</v>
      </c>
      <c r="N73" s="16">
        <v>0.72224257000000003</v>
      </c>
      <c r="O73" s="14" t="s">
        <v>582</v>
      </c>
      <c r="P73" s="16" t="s">
        <v>582</v>
      </c>
      <c r="Q73" s="14">
        <v>0</v>
      </c>
      <c r="R73" s="16">
        <v>0</v>
      </c>
      <c r="S73" s="14">
        <v>0</v>
      </c>
      <c r="T73" s="16">
        <v>0</v>
      </c>
      <c r="U73" s="14">
        <v>0.81584562000000005</v>
      </c>
      <c r="V73" s="16">
        <v>0.20296359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(286/B75*100)</f>
        <v>5.3209302325581396</v>
      </c>
      <c r="D75" s="15">
        <v>5089</v>
      </c>
      <c r="E75" s="14">
        <v>13.70553668</v>
      </c>
      <c r="F75" s="16">
        <v>0.55864608999999998</v>
      </c>
      <c r="G75" s="14">
        <v>38.93753693</v>
      </c>
      <c r="H75" s="16">
        <v>0.81263215</v>
      </c>
      <c r="I75" s="14">
        <v>22.18522312</v>
      </c>
      <c r="J75" s="16">
        <v>0.76724691</v>
      </c>
      <c r="K75" s="14">
        <v>9.8246853400000003</v>
      </c>
      <c r="L75" s="16">
        <v>0.47345224000000002</v>
      </c>
      <c r="M75" s="14">
        <v>8.3403549399999992</v>
      </c>
      <c r="N75" s="16">
        <v>0.73140901000000003</v>
      </c>
      <c r="O75" s="14" t="s">
        <v>582</v>
      </c>
      <c r="P75" s="16" t="s">
        <v>582</v>
      </c>
      <c r="Q75" s="14">
        <v>0</v>
      </c>
      <c r="R75" s="16">
        <v>0</v>
      </c>
      <c r="S75" s="14">
        <v>0</v>
      </c>
      <c r="T75" s="16">
        <v>0</v>
      </c>
      <c r="U75" s="14">
        <v>7.0066629899999997</v>
      </c>
      <c r="V75" s="16">
        <v>0.59925821000000001</v>
      </c>
    </row>
    <row r="76" spans="1:22" x14ac:dyDescent="0.25">
      <c r="A76" s="11" t="s">
        <v>546</v>
      </c>
      <c r="B76" s="13">
        <v>14167</v>
      </c>
      <c r="C76" s="14">
        <f>(234/B76*100)</f>
        <v>1.6517258417449003</v>
      </c>
      <c r="D76" s="15">
        <v>13933</v>
      </c>
      <c r="E76" s="14">
        <v>11.78638044</v>
      </c>
      <c r="F76" s="16">
        <v>0.38927620000000002</v>
      </c>
      <c r="G76" s="14">
        <v>34.303768410000004</v>
      </c>
      <c r="H76" s="16">
        <v>0.53447763000000004</v>
      </c>
      <c r="I76" s="14">
        <v>23.795891409999999</v>
      </c>
      <c r="J76" s="16">
        <v>0.54612804000000004</v>
      </c>
      <c r="K76" s="14">
        <v>15.091583760000001</v>
      </c>
      <c r="L76" s="16">
        <v>0.45107668000000001</v>
      </c>
      <c r="M76" s="14">
        <v>12.05795764</v>
      </c>
      <c r="N76" s="16">
        <v>0.48523090000000002</v>
      </c>
      <c r="O76" s="14" t="s">
        <v>582</v>
      </c>
      <c r="P76" s="16" t="s">
        <v>582</v>
      </c>
      <c r="Q76" s="14">
        <v>0</v>
      </c>
      <c r="R76" s="16">
        <v>0</v>
      </c>
      <c r="S76" s="14">
        <v>0</v>
      </c>
      <c r="T76" s="16">
        <v>0</v>
      </c>
      <c r="U76" s="14">
        <v>2.9644183399999999</v>
      </c>
      <c r="V76" s="16">
        <v>0.24842734</v>
      </c>
    </row>
    <row r="77" spans="1:22" x14ac:dyDescent="0.25">
      <c r="A77" s="11" t="s">
        <v>547</v>
      </c>
      <c r="B77" s="13">
        <v>6062</v>
      </c>
      <c r="C77" s="14">
        <f>(276/B77*100)</f>
        <v>4.5529528208512042</v>
      </c>
      <c r="D77" s="15">
        <v>5786</v>
      </c>
      <c r="E77" s="14">
        <v>10.904560650000001</v>
      </c>
      <c r="F77" s="16">
        <v>0.43165368999999998</v>
      </c>
      <c r="G77" s="14">
        <v>31.724127020000001</v>
      </c>
      <c r="H77" s="16">
        <v>0.66965516000000003</v>
      </c>
      <c r="I77" s="14">
        <v>22.692148589999999</v>
      </c>
      <c r="J77" s="16">
        <v>0.58086338999999998</v>
      </c>
      <c r="K77" s="14">
        <v>11.970293099999999</v>
      </c>
      <c r="L77" s="16">
        <v>0.51910571999999999</v>
      </c>
      <c r="M77" s="14">
        <v>11.671911290000001</v>
      </c>
      <c r="N77" s="16">
        <v>0.60928123000000001</v>
      </c>
      <c r="O77" s="14" t="s">
        <v>582</v>
      </c>
      <c r="P77" s="16" t="s">
        <v>582</v>
      </c>
      <c r="Q77" s="14">
        <v>0</v>
      </c>
      <c r="R77" s="16">
        <v>0</v>
      </c>
      <c r="S77" s="14">
        <v>0</v>
      </c>
      <c r="T77" s="16">
        <v>0</v>
      </c>
      <c r="U77" s="14">
        <v>11.036959339999999</v>
      </c>
      <c r="V77" s="16">
        <v>0.51258561000000002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(84/B81*100)</f>
        <v>0.94797426926983408</v>
      </c>
      <c r="D81" s="15">
        <v>8777</v>
      </c>
      <c r="E81" s="14">
        <v>4.57568865</v>
      </c>
      <c r="F81" s="16">
        <v>0.31666281000000002</v>
      </c>
      <c r="G81" s="14">
        <v>40.870326599999999</v>
      </c>
      <c r="H81" s="16">
        <v>0.82726902000000002</v>
      </c>
      <c r="I81" s="14">
        <v>30.286194380000001</v>
      </c>
      <c r="J81" s="16">
        <v>0.69903265999999997</v>
      </c>
      <c r="K81" s="14">
        <v>12.98925126</v>
      </c>
      <c r="L81" s="16">
        <v>0.56286163</v>
      </c>
      <c r="M81" s="14">
        <v>10.531597189999999</v>
      </c>
      <c r="N81" s="16">
        <v>0.71926747999999996</v>
      </c>
      <c r="O81" s="14" t="s">
        <v>582</v>
      </c>
      <c r="P81" s="16" t="s">
        <v>582</v>
      </c>
      <c r="Q81" s="14">
        <v>0</v>
      </c>
      <c r="R81" s="16">
        <v>0</v>
      </c>
      <c r="S81" s="14">
        <v>0</v>
      </c>
      <c r="T81" s="16">
        <v>0</v>
      </c>
      <c r="U81" s="14">
        <v>0.74694192999999998</v>
      </c>
      <c r="V81" s="16">
        <v>0.11406959999999999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813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(691/B7*100)</f>
        <v>4.755677907777013</v>
      </c>
      <c r="D7" s="15">
        <v>13839</v>
      </c>
      <c r="E7" s="14">
        <v>7.0260629000000003</v>
      </c>
      <c r="F7" s="16">
        <v>0.25693128999999998</v>
      </c>
      <c r="G7" s="14">
        <v>25.4240414</v>
      </c>
      <c r="H7" s="16">
        <v>0.44535154999999998</v>
      </c>
      <c r="I7" s="14">
        <v>30.049912490000001</v>
      </c>
      <c r="J7" s="16">
        <v>0.46120976000000002</v>
      </c>
      <c r="K7" s="14">
        <v>19.479404389999999</v>
      </c>
      <c r="L7" s="16">
        <v>0.44630524999999999</v>
      </c>
      <c r="M7" s="14">
        <v>14.81545384</v>
      </c>
      <c r="N7" s="16">
        <v>0.50028826999999998</v>
      </c>
      <c r="O7" s="14" t="s">
        <v>582</v>
      </c>
      <c r="P7" s="16" t="s">
        <v>582</v>
      </c>
      <c r="Q7" s="14">
        <v>0</v>
      </c>
      <c r="R7" s="16">
        <v>0</v>
      </c>
      <c r="S7" s="14">
        <v>0</v>
      </c>
      <c r="T7" s="16">
        <v>0</v>
      </c>
      <c r="U7" s="14">
        <v>3.2051249799999999</v>
      </c>
      <c r="V7" s="16">
        <v>0.23733509999999999</v>
      </c>
    </row>
    <row r="8" spans="1:22" x14ac:dyDescent="0.25">
      <c r="A8" s="11" t="s">
        <v>478</v>
      </c>
      <c r="B8" s="13">
        <v>7007</v>
      </c>
      <c r="C8" s="14">
        <f>(113/B8*100)</f>
        <v>1.6126730412444699</v>
      </c>
      <c r="D8" s="15">
        <v>6894</v>
      </c>
      <c r="E8" s="14">
        <v>25.31475214</v>
      </c>
      <c r="F8" s="16">
        <v>0.90524051999999999</v>
      </c>
      <c r="G8" s="14">
        <v>26.707003629999999</v>
      </c>
      <c r="H8" s="16">
        <v>0.61250178</v>
      </c>
      <c r="I8" s="14">
        <v>16.90205426</v>
      </c>
      <c r="J8" s="16">
        <v>0.61974766999999997</v>
      </c>
      <c r="K8" s="14">
        <v>9.5355537199999993</v>
      </c>
      <c r="L8" s="16">
        <v>0.51045141000000005</v>
      </c>
      <c r="M8" s="14">
        <v>16.987432779999999</v>
      </c>
      <c r="N8" s="16">
        <v>0.87800714999999996</v>
      </c>
      <c r="O8" s="14" t="s">
        <v>582</v>
      </c>
      <c r="P8" s="16" t="s">
        <v>582</v>
      </c>
      <c r="Q8" s="14">
        <v>0.47861504999999999</v>
      </c>
      <c r="R8" s="16">
        <v>0.11780912</v>
      </c>
      <c r="S8" s="14">
        <v>0</v>
      </c>
      <c r="T8" s="16">
        <v>0</v>
      </c>
      <c r="U8" s="14">
        <v>4.0745884200000004</v>
      </c>
      <c r="V8" s="16">
        <v>0.26946023000000002</v>
      </c>
    </row>
    <row r="9" spans="1:22" x14ac:dyDescent="0.25">
      <c r="A9" s="11" t="s">
        <v>479</v>
      </c>
      <c r="B9" s="13">
        <v>9651</v>
      </c>
      <c r="C9" s="14">
        <f>(574/B9*100)</f>
        <v>5.9475701999792765</v>
      </c>
      <c r="D9" s="15">
        <v>9077</v>
      </c>
      <c r="E9" s="14">
        <v>16.62371113</v>
      </c>
      <c r="F9" s="16">
        <v>0.56742018000000005</v>
      </c>
      <c r="G9" s="14">
        <v>36.310795329999998</v>
      </c>
      <c r="H9" s="16">
        <v>0.56011741999999998</v>
      </c>
      <c r="I9" s="14">
        <v>22.959641210000001</v>
      </c>
      <c r="J9" s="16">
        <v>0.51922404</v>
      </c>
      <c r="K9" s="14">
        <v>10.409065849999999</v>
      </c>
      <c r="L9" s="16">
        <v>0.37617905000000001</v>
      </c>
      <c r="M9" s="14">
        <v>5.1855985599999999</v>
      </c>
      <c r="N9" s="16">
        <v>0.39917061999999998</v>
      </c>
      <c r="O9" s="14" t="s">
        <v>582</v>
      </c>
      <c r="P9" s="16" t="s">
        <v>582</v>
      </c>
      <c r="Q9" s="14">
        <v>3.1744941199999999</v>
      </c>
      <c r="R9" s="16">
        <v>0.56687600000000005</v>
      </c>
      <c r="S9" s="14">
        <v>0</v>
      </c>
      <c r="T9" s="16">
        <v>0</v>
      </c>
      <c r="U9" s="14">
        <v>5.3366937999999999</v>
      </c>
      <c r="V9" s="16">
        <v>0.39037060000000001</v>
      </c>
    </row>
    <row r="10" spans="1:22" x14ac:dyDescent="0.25">
      <c r="A10" s="11" t="s">
        <v>480</v>
      </c>
      <c r="B10" s="13">
        <v>20058</v>
      </c>
      <c r="C10" s="14">
        <f>(555/B10*100)</f>
        <v>2.7669757702662281</v>
      </c>
      <c r="D10" s="15">
        <v>19503</v>
      </c>
      <c r="E10" s="14">
        <v>8.2128771599999997</v>
      </c>
      <c r="F10" s="16">
        <v>0.35696621000000001</v>
      </c>
      <c r="G10" s="14">
        <v>25.604217630000001</v>
      </c>
      <c r="H10" s="16">
        <v>0.54120811999999996</v>
      </c>
      <c r="I10" s="14">
        <v>32.690122899999999</v>
      </c>
      <c r="J10" s="16">
        <v>0.52238414</v>
      </c>
      <c r="K10" s="14">
        <v>23.478770780000001</v>
      </c>
      <c r="L10" s="16">
        <v>0.61009449999999998</v>
      </c>
      <c r="M10" s="14">
        <v>7.6115859500000003</v>
      </c>
      <c r="N10" s="16">
        <v>0.36830956999999998</v>
      </c>
      <c r="O10" s="14" t="s">
        <v>582</v>
      </c>
      <c r="P10" s="16" t="s">
        <v>582</v>
      </c>
      <c r="Q10" s="14">
        <v>0</v>
      </c>
      <c r="R10" s="16">
        <v>0</v>
      </c>
      <c r="S10" s="14">
        <v>0</v>
      </c>
      <c r="T10" s="16">
        <v>0</v>
      </c>
      <c r="U10" s="14">
        <v>2.4024255800000001</v>
      </c>
      <c r="V10" s="16">
        <v>0.23856685</v>
      </c>
    </row>
    <row r="11" spans="1:22" x14ac:dyDescent="0.25">
      <c r="A11" s="11" t="s">
        <v>481</v>
      </c>
      <c r="B11" s="13">
        <v>7053</v>
      </c>
      <c r="C11" s="14">
        <f>(154/B11*100)</f>
        <v>2.1834680277895933</v>
      </c>
      <c r="D11" s="15">
        <v>6899</v>
      </c>
      <c r="E11" s="14">
        <v>7.6038624400000003</v>
      </c>
      <c r="F11" s="16">
        <v>0.38394626999999998</v>
      </c>
      <c r="G11" s="14">
        <v>29.950032409999999</v>
      </c>
      <c r="H11" s="16">
        <v>0.66569067000000004</v>
      </c>
      <c r="I11" s="14">
        <v>28.07672234</v>
      </c>
      <c r="J11" s="16">
        <v>0.73317789</v>
      </c>
      <c r="K11" s="14">
        <v>20.15778572</v>
      </c>
      <c r="L11" s="16">
        <v>0.74136548000000002</v>
      </c>
      <c r="M11" s="14">
        <v>10.55517789</v>
      </c>
      <c r="N11" s="16">
        <v>0.57862261000000004</v>
      </c>
      <c r="O11" s="14" t="s">
        <v>582</v>
      </c>
      <c r="P11" s="16" t="s">
        <v>582</v>
      </c>
      <c r="Q11" s="14">
        <v>0</v>
      </c>
      <c r="R11" s="16">
        <v>0</v>
      </c>
      <c r="S11" s="14">
        <v>0</v>
      </c>
      <c r="T11" s="16">
        <v>0</v>
      </c>
      <c r="U11" s="14">
        <v>3.6564192000000002</v>
      </c>
      <c r="V11" s="16">
        <v>0.39642649000000002</v>
      </c>
    </row>
    <row r="12" spans="1:22" x14ac:dyDescent="0.25">
      <c r="A12" s="11" t="s">
        <v>482</v>
      </c>
      <c r="B12" s="13">
        <v>6894</v>
      </c>
      <c r="C12" s="14">
        <f>(59/B12*100)</f>
        <v>0.85581665216129965</v>
      </c>
      <c r="D12" s="15">
        <v>6835</v>
      </c>
      <c r="E12" s="14">
        <v>17.600793899999999</v>
      </c>
      <c r="F12" s="16">
        <v>0.63548528999999998</v>
      </c>
      <c r="G12" s="14">
        <v>40.359924650000004</v>
      </c>
      <c r="H12" s="16">
        <v>0.62796711000000005</v>
      </c>
      <c r="I12" s="14">
        <v>23.977387440000001</v>
      </c>
      <c r="J12" s="16">
        <v>0.58644156000000003</v>
      </c>
      <c r="K12" s="14">
        <v>9.2601364799999999</v>
      </c>
      <c r="L12" s="16">
        <v>0.35744688000000002</v>
      </c>
      <c r="M12" s="14">
        <v>3.9779236600000001</v>
      </c>
      <c r="N12" s="16">
        <v>0.38596943</v>
      </c>
      <c r="O12" s="14" t="s">
        <v>582</v>
      </c>
      <c r="P12" s="16" t="s">
        <v>582</v>
      </c>
      <c r="Q12" s="14">
        <v>2.3477860100000001</v>
      </c>
      <c r="R12" s="16">
        <v>0.59181510000000004</v>
      </c>
      <c r="S12" s="14">
        <v>0</v>
      </c>
      <c r="T12" s="16">
        <v>0</v>
      </c>
      <c r="U12" s="14">
        <v>2.47604786</v>
      </c>
      <c r="V12" s="16">
        <v>0.23216426000000001</v>
      </c>
    </row>
    <row r="13" spans="1:22" x14ac:dyDescent="0.25">
      <c r="A13" s="11" t="s">
        <v>483</v>
      </c>
      <c r="B13" s="13">
        <v>7161</v>
      </c>
      <c r="C13" s="14">
        <f>(184/B13*100)</f>
        <v>2.5694735372154729</v>
      </c>
      <c r="D13" s="15">
        <v>6977</v>
      </c>
      <c r="E13" s="14">
        <v>9.6734329700000004</v>
      </c>
      <c r="F13" s="16">
        <v>0.49616712000000002</v>
      </c>
      <c r="G13" s="14">
        <v>29.499782629999999</v>
      </c>
      <c r="H13" s="16">
        <v>0.71653093000000001</v>
      </c>
      <c r="I13" s="14">
        <v>31.1546433</v>
      </c>
      <c r="J13" s="16">
        <v>0.65877757000000003</v>
      </c>
      <c r="K13" s="14">
        <v>20.134609520000001</v>
      </c>
      <c r="L13" s="16">
        <v>0.75656968000000002</v>
      </c>
      <c r="M13" s="14">
        <v>3.2438382400000001</v>
      </c>
      <c r="N13" s="16">
        <v>0.39504067999999998</v>
      </c>
      <c r="O13" s="14" t="s">
        <v>582</v>
      </c>
      <c r="P13" s="16" t="s">
        <v>582</v>
      </c>
      <c r="Q13" s="14">
        <v>4.1275654299999998</v>
      </c>
      <c r="R13" s="16">
        <v>0.47474954000000003</v>
      </c>
      <c r="S13" s="14">
        <v>0</v>
      </c>
      <c r="T13" s="16">
        <v>0</v>
      </c>
      <c r="U13" s="14">
        <v>2.1661279100000002</v>
      </c>
      <c r="V13" s="16">
        <v>0.2620557</v>
      </c>
    </row>
    <row r="14" spans="1:22" x14ac:dyDescent="0.25">
      <c r="A14" s="11" t="s">
        <v>484</v>
      </c>
      <c r="B14" s="13">
        <v>5587</v>
      </c>
      <c r="C14" s="14">
        <f>(82/B14*100)</f>
        <v>1.4676928584213351</v>
      </c>
      <c r="D14" s="15">
        <v>5505</v>
      </c>
      <c r="E14" s="14">
        <v>14.793941</v>
      </c>
      <c r="F14" s="16">
        <v>0.51822299000000005</v>
      </c>
      <c r="G14" s="14">
        <v>40.100444039999999</v>
      </c>
      <c r="H14" s="16">
        <v>0.79792048999999998</v>
      </c>
      <c r="I14" s="14">
        <v>28.739443569999999</v>
      </c>
      <c r="J14" s="16">
        <v>0.76863654000000003</v>
      </c>
      <c r="K14" s="14">
        <v>13.049345410000001</v>
      </c>
      <c r="L14" s="16">
        <v>0.55136722000000005</v>
      </c>
      <c r="M14" s="14">
        <v>2.4392156900000002</v>
      </c>
      <c r="N14" s="16">
        <v>0.23139591000000001</v>
      </c>
      <c r="O14" s="14" t="s">
        <v>582</v>
      </c>
      <c r="P14" s="16" t="s">
        <v>582</v>
      </c>
      <c r="Q14" s="14">
        <v>0</v>
      </c>
      <c r="R14" s="16">
        <v>0</v>
      </c>
      <c r="S14" s="14">
        <v>0</v>
      </c>
      <c r="T14" s="16">
        <v>0</v>
      </c>
      <c r="U14" s="14">
        <v>0.87761029999999995</v>
      </c>
      <c r="V14" s="16">
        <v>0.14892910000000001</v>
      </c>
    </row>
    <row r="15" spans="1:22" x14ac:dyDescent="0.25">
      <c r="A15" s="11" t="s">
        <v>485</v>
      </c>
      <c r="B15" s="13">
        <v>5882</v>
      </c>
      <c r="C15" s="14">
        <f>(91/B15*100)</f>
        <v>1.5470928255695342</v>
      </c>
      <c r="D15" s="15">
        <v>5791</v>
      </c>
      <c r="E15" s="14">
        <v>10.876832950000001</v>
      </c>
      <c r="F15" s="16">
        <v>0.46374451</v>
      </c>
      <c r="G15" s="14">
        <v>34.283455109999998</v>
      </c>
      <c r="H15" s="16">
        <v>0.68758160000000001</v>
      </c>
      <c r="I15" s="14">
        <v>31.947892880000001</v>
      </c>
      <c r="J15" s="16">
        <v>0.67141399000000002</v>
      </c>
      <c r="K15" s="14">
        <v>15.81473684</v>
      </c>
      <c r="L15" s="16">
        <v>0.61633366999999994</v>
      </c>
      <c r="M15" s="14">
        <v>1.5742804699999999</v>
      </c>
      <c r="N15" s="16">
        <v>0.19393035</v>
      </c>
      <c r="O15" s="14" t="s">
        <v>582</v>
      </c>
      <c r="P15" s="16" t="s">
        <v>582</v>
      </c>
      <c r="Q15" s="14">
        <v>1.0192857399999999</v>
      </c>
      <c r="R15" s="16">
        <v>0.45691161000000002</v>
      </c>
      <c r="S15" s="14">
        <v>0</v>
      </c>
      <c r="T15" s="16">
        <v>0</v>
      </c>
      <c r="U15" s="14">
        <v>4.4835160099999998</v>
      </c>
      <c r="V15" s="16">
        <v>0.36258583999999999</v>
      </c>
    </row>
    <row r="16" spans="1:22" x14ac:dyDescent="0.25">
      <c r="A16" s="11" t="s">
        <v>486</v>
      </c>
      <c r="B16" s="13">
        <v>6108</v>
      </c>
      <c r="C16" s="14">
        <f>(138/B16*100)</f>
        <v>2.2593320235756389</v>
      </c>
      <c r="D16" s="15">
        <v>5970</v>
      </c>
      <c r="E16" s="14">
        <v>21.97455523</v>
      </c>
      <c r="F16" s="16">
        <v>0.62164350000000002</v>
      </c>
      <c r="G16" s="14">
        <v>32.733756450000001</v>
      </c>
      <c r="H16" s="16">
        <v>0.59174336999999999</v>
      </c>
      <c r="I16" s="14">
        <v>21.833147289999999</v>
      </c>
      <c r="J16" s="16">
        <v>0.49234528</v>
      </c>
      <c r="K16" s="14">
        <v>11.540791130000001</v>
      </c>
      <c r="L16" s="16">
        <v>0.43857477</v>
      </c>
      <c r="M16" s="14">
        <v>7.8073208599999999</v>
      </c>
      <c r="N16" s="16">
        <v>0.69064146999999998</v>
      </c>
      <c r="O16" s="14" t="s">
        <v>582</v>
      </c>
      <c r="P16" s="16" t="s">
        <v>582</v>
      </c>
      <c r="Q16" s="14">
        <v>0</v>
      </c>
      <c r="R16" s="16">
        <v>0</v>
      </c>
      <c r="S16" s="14">
        <v>0</v>
      </c>
      <c r="T16" s="16">
        <v>0</v>
      </c>
      <c r="U16" s="14">
        <v>4.1104290399999996</v>
      </c>
      <c r="V16" s="16">
        <v>0.33776856</v>
      </c>
    </row>
    <row r="17" spans="1:22" x14ac:dyDescent="0.25">
      <c r="A17" s="11" t="s">
        <v>487</v>
      </c>
      <c r="B17" s="13">
        <v>6504</v>
      </c>
      <c r="C17" s="14">
        <f>(1734/B17*100)</f>
        <v>26.660516605166052</v>
      </c>
      <c r="D17" s="15">
        <v>4770</v>
      </c>
      <c r="E17" s="14">
        <v>22.842662000000001</v>
      </c>
      <c r="F17" s="16">
        <v>0.54812578000000001</v>
      </c>
      <c r="G17" s="14">
        <v>33.570190019999998</v>
      </c>
      <c r="H17" s="16">
        <v>0.78203118000000005</v>
      </c>
      <c r="I17" s="14">
        <v>20.725107569999999</v>
      </c>
      <c r="J17" s="16">
        <v>0.67792675000000002</v>
      </c>
      <c r="K17" s="14">
        <v>8.3032103999999993</v>
      </c>
      <c r="L17" s="16">
        <v>0.43574037999999998</v>
      </c>
      <c r="M17" s="14">
        <v>4.6794933500000004</v>
      </c>
      <c r="N17" s="16">
        <v>0.63138225999999997</v>
      </c>
      <c r="O17" s="14" t="s">
        <v>582</v>
      </c>
      <c r="P17" s="16" t="s">
        <v>582</v>
      </c>
      <c r="Q17" s="14">
        <v>3.09898191</v>
      </c>
      <c r="R17" s="16">
        <v>0.40335873</v>
      </c>
      <c r="S17" s="14">
        <v>0</v>
      </c>
      <c r="T17" s="16">
        <v>0</v>
      </c>
      <c r="U17" s="14">
        <v>6.7803547599999998</v>
      </c>
      <c r="V17" s="16">
        <v>0.51986650999999995</v>
      </c>
    </row>
    <row r="18" spans="1:22" x14ac:dyDescent="0.25">
      <c r="A18" s="11" t="s">
        <v>488</v>
      </c>
      <c r="B18" s="13">
        <v>5532</v>
      </c>
      <c r="C18" s="14">
        <f>(31/B18*100)</f>
        <v>0.56037599421547357</v>
      </c>
      <c r="D18" s="15">
        <v>5501</v>
      </c>
      <c r="E18" s="14">
        <v>19.75495785</v>
      </c>
      <c r="F18" s="16">
        <v>0.88141798000000005</v>
      </c>
      <c r="G18" s="14">
        <v>33.0458243</v>
      </c>
      <c r="H18" s="16">
        <v>0.72454883999999997</v>
      </c>
      <c r="I18" s="14">
        <v>23.5418515</v>
      </c>
      <c r="J18" s="16">
        <v>0.63310520999999997</v>
      </c>
      <c r="K18" s="14">
        <v>16.3919514</v>
      </c>
      <c r="L18" s="16">
        <v>0.66141660000000002</v>
      </c>
      <c r="M18" s="14">
        <v>4.1584830799999999</v>
      </c>
      <c r="N18" s="16">
        <v>0.35333363000000001</v>
      </c>
      <c r="O18" s="14" t="s">
        <v>582</v>
      </c>
      <c r="P18" s="16" t="s">
        <v>582</v>
      </c>
      <c r="Q18" s="14">
        <v>0</v>
      </c>
      <c r="R18" s="16">
        <v>0</v>
      </c>
      <c r="S18" s="14">
        <v>0</v>
      </c>
      <c r="T18" s="16">
        <v>0</v>
      </c>
      <c r="U18" s="14">
        <v>3.1069318699999999</v>
      </c>
      <c r="V18" s="16">
        <v>0.39402574000000001</v>
      </c>
    </row>
    <row r="19" spans="1:22" x14ac:dyDescent="0.25">
      <c r="A19" s="11" t="s">
        <v>489</v>
      </c>
      <c r="B19" s="13">
        <v>5658</v>
      </c>
      <c r="C19" s="14">
        <f>(285/B19*100)</f>
        <v>5.0371155885471897</v>
      </c>
      <c r="D19" s="15">
        <v>5373</v>
      </c>
      <c r="E19" s="14">
        <v>18.018498600000001</v>
      </c>
      <c r="F19" s="16">
        <v>0.78174878999999997</v>
      </c>
      <c r="G19" s="14">
        <v>31.741864329999999</v>
      </c>
      <c r="H19" s="16">
        <v>0.74151807999999997</v>
      </c>
      <c r="I19" s="14">
        <v>23.195465259999999</v>
      </c>
      <c r="J19" s="16">
        <v>0.82430842999999998</v>
      </c>
      <c r="K19" s="14">
        <v>8.9121523499999995</v>
      </c>
      <c r="L19" s="16">
        <v>0.44060928999999999</v>
      </c>
      <c r="M19" s="14">
        <v>14.510153219999999</v>
      </c>
      <c r="N19" s="16">
        <v>1.3150874299999999</v>
      </c>
      <c r="O19" s="14" t="s">
        <v>582</v>
      </c>
      <c r="P19" s="16" t="s">
        <v>582</v>
      </c>
      <c r="Q19" s="14">
        <v>0</v>
      </c>
      <c r="R19" s="16">
        <v>0</v>
      </c>
      <c r="S19" s="14">
        <v>0</v>
      </c>
      <c r="T19" s="16">
        <v>0</v>
      </c>
      <c r="U19" s="14">
        <v>3.6218662300000002</v>
      </c>
      <c r="V19" s="16">
        <v>0.37094484999999999</v>
      </c>
    </row>
    <row r="20" spans="1:22" x14ac:dyDescent="0.25">
      <c r="A20" s="11" t="s">
        <v>490</v>
      </c>
      <c r="B20" s="13">
        <v>3371</v>
      </c>
      <c r="C20" s="14">
        <f>(75/B20*100)</f>
        <v>2.2248590922574905</v>
      </c>
      <c r="D20" s="15">
        <v>3296</v>
      </c>
      <c r="E20" s="14">
        <v>13.188476209999999</v>
      </c>
      <c r="F20" s="16">
        <v>0.60819146000000002</v>
      </c>
      <c r="G20" s="14">
        <v>30.32979374</v>
      </c>
      <c r="H20" s="16">
        <v>0.78336404000000004</v>
      </c>
      <c r="I20" s="14">
        <v>26.42611497</v>
      </c>
      <c r="J20" s="16">
        <v>0.73153745000000003</v>
      </c>
      <c r="K20" s="14">
        <v>19.76690241</v>
      </c>
      <c r="L20" s="16">
        <v>0.63134961000000001</v>
      </c>
      <c r="M20" s="14">
        <v>7.3078253999999996</v>
      </c>
      <c r="N20" s="16">
        <v>0.35115152999999999</v>
      </c>
      <c r="O20" s="14" t="s">
        <v>582</v>
      </c>
      <c r="P20" s="16" t="s">
        <v>582</v>
      </c>
      <c r="Q20" s="14">
        <v>0</v>
      </c>
      <c r="R20" s="16">
        <v>0</v>
      </c>
      <c r="S20" s="14">
        <v>0</v>
      </c>
      <c r="T20" s="16">
        <v>0</v>
      </c>
      <c r="U20" s="14">
        <v>2.9808872599999998</v>
      </c>
      <c r="V20" s="16">
        <v>0.28719219000000001</v>
      </c>
    </row>
    <row r="21" spans="1:22" x14ac:dyDescent="0.25">
      <c r="A21" s="11" t="s">
        <v>491</v>
      </c>
      <c r="B21" s="13">
        <v>5741</v>
      </c>
      <c r="C21" s="14">
        <f>(53/B21*100)</f>
        <v>0.92318411426580738</v>
      </c>
      <c r="D21" s="15">
        <v>5688</v>
      </c>
      <c r="E21" s="14">
        <v>12.797569709999999</v>
      </c>
      <c r="F21" s="16">
        <v>0.56356819000000002</v>
      </c>
      <c r="G21" s="14">
        <v>33.914541999999997</v>
      </c>
      <c r="H21" s="16">
        <v>0.74525562999999995</v>
      </c>
      <c r="I21" s="14">
        <v>27.763057799999999</v>
      </c>
      <c r="J21" s="16">
        <v>0.72584229</v>
      </c>
      <c r="K21" s="14">
        <v>14.90925567</v>
      </c>
      <c r="L21" s="16">
        <v>0.48703174999999999</v>
      </c>
      <c r="M21" s="14">
        <v>9.1595613</v>
      </c>
      <c r="N21" s="16">
        <v>0.86755952000000003</v>
      </c>
      <c r="O21" s="14" t="s">
        <v>582</v>
      </c>
      <c r="P21" s="16" t="s">
        <v>582</v>
      </c>
      <c r="Q21" s="14">
        <v>0</v>
      </c>
      <c r="R21" s="16">
        <v>0</v>
      </c>
      <c r="S21" s="14">
        <v>0</v>
      </c>
      <c r="T21" s="16">
        <v>0</v>
      </c>
      <c r="U21" s="14">
        <v>1.45601351</v>
      </c>
      <c r="V21" s="16">
        <v>0.16534349000000001</v>
      </c>
    </row>
    <row r="22" spans="1:22" x14ac:dyDescent="0.25">
      <c r="A22" s="11" t="s">
        <v>492</v>
      </c>
      <c r="B22" s="13">
        <v>6598</v>
      </c>
      <c r="C22" s="14">
        <f>(37/B22*100)</f>
        <v>0.56077599272506817</v>
      </c>
      <c r="D22" s="15">
        <v>6561</v>
      </c>
      <c r="E22" s="14">
        <v>13.79169933</v>
      </c>
      <c r="F22" s="16">
        <v>0.63089618999999997</v>
      </c>
      <c r="G22" s="14">
        <v>29.048958979999998</v>
      </c>
      <c r="H22" s="16">
        <v>0.85421742000000001</v>
      </c>
      <c r="I22" s="14">
        <v>20.867469180000001</v>
      </c>
      <c r="J22" s="16">
        <v>0.58998187000000002</v>
      </c>
      <c r="K22" s="14">
        <v>13.36922478</v>
      </c>
      <c r="L22" s="16">
        <v>0.56451635</v>
      </c>
      <c r="M22" s="14">
        <v>9.6370981400000009</v>
      </c>
      <c r="N22" s="16">
        <v>1.1282971399999999</v>
      </c>
      <c r="O22" s="14" t="s">
        <v>582</v>
      </c>
      <c r="P22" s="16" t="s">
        <v>582</v>
      </c>
      <c r="Q22" s="14">
        <v>10.28608859</v>
      </c>
      <c r="R22" s="16">
        <v>1.3294597500000001</v>
      </c>
      <c r="S22" s="14">
        <v>0</v>
      </c>
      <c r="T22" s="16">
        <v>0</v>
      </c>
      <c r="U22" s="14">
        <v>2.9994610000000002</v>
      </c>
      <c r="V22" s="16">
        <v>0.27729477000000002</v>
      </c>
    </row>
    <row r="23" spans="1:22" x14ac:dyDescent="0.25">
      <c r="A23" s="11" t="s">
        <v>493</v>
      </c>
      <c r="B23" s="13">
        <v>11583</v>
      </c>
      <c r="C23" s="14">
        <f>(254/B23*100)</f>
        <v>2.1928688595355261</v>
      </c>
      <c r="D23" s="15">
        <v>11329</v>
      </c>
      <c r="E23" s="14">
        <v>18.215888159999999</v>
      </c>
      <c r="F23" s="16">
        <v>0.65308637999999997</v>
      </c>
      <c r="G23" s="14">
        <v>38.2163045</v>
      </c>
      <c r="H23" s="16">
        <v>0.76055874999999995</v>
      </c>
      <c r="I23" s="14">
        <v>25.416727269999999</v>
      </c>
      <c r="J23" s="16">
        <v>0.62846570000000002</v>
      </c>
      <c r="K23" s="14">
        <v>8.3806556099999998</v>
      </c>
      <c r="L23" s="16">
        <v>0.39140939000000002</v>
      </c>
      <c r="M23" s="14">
        <v>7.2028085900000001</v>
      </c>
      <c r="N23" s="16">
        <v>0.42275265000000001</v>
      </c>
      <c r="O23" s="14" t="s">
        <v>582</v>
      </c>
      <c r="P23" s="16" t="s">
        <v>582</v>
      </c>
      <c r="Q23" s="14">
        <v>0</v>
      </c>
      <c r="R23" s="16">
        <v>0</v>
      </c>
      <c r="S23" s="14">
        <v>0</v>
      </c>
      <c r="T23" s="16">
        <v>0</v>
      </c>
      <c r="U23" s="14">
        <v>2.56761587</v>
      </c>
      <c r="V23" s="16">
        <v>0.24813329000000001</v>
      </c>
    </row>
    <row r="24" spans="1:22" x14ac:dyDescent="0.25">
      <c r="A24" s="11" t="s">
        <v>494</v>
      </c>
      <c r="B24" s="13">
        <v>6647</v>
      </c>
      <c r="C24" s="14">
        <f>(8/B24*100)</f>
        <v>0.12035504738979991</v>
      </c>
      <c r="D24" s="15">
        <v>6639</v>
      </c>
      <c r="E24" s="14">
        <v>35.651018010000001</v>
      </c>
      <c r="F24" s="16">
        <v>1.2690757800000001</v>
      </c>
      <c r="G24" s="14">
        <v>35.77581696</v>
      </c>
      <c r="H24" s="16">
        <v>0.72390146</v>
      </c>
      <c r="I24" s="14">
        <v>16.756400240000001</v>
      </c>
      <c r="J24" s="16">
        <v>0.63534252000000002</v>
      </c>
      <c r="K24" s="14">
        <v>7.0706976800000003</v>
      </c>
      <c r="L24" s="16">
        <v>0.45495853000000003</v>
      </c>
      <c r="M24" s="14">
        <v>3.0925407499999999</v>
      </c>
      <c r="N24" s="16">
        <v>1.0367684699999999</v>
      </c>
      <c r="O24" s="14" t="s">
        <v>582</v>
      </c>
      <c r="P24" s="16" t="s">
        <v>582</v>
      </c>
      <c r="Q24" s="14">
        <v>0</v>
      </c>
      <c r="R24" s="16">
        <v>0</v>
      </c>
      <c r="S24" s="14">
        <v>0</v>
      </c>
      <c r="T24" s="16">
        <v>0</v>
      </c>
      <c r="U24" s="14">
        <v>1.6535263600000001</v>
      </c>
      <c r="V24" s="16">
        <v>0.38800732999999998</v>
      </c>
    </row>
    <row r="25" spans="1:22" x14ac:dyDescent="0.25">
      <c r="A25" s="11" t="s">
        <v>495</v>
      </c>
      <c r="B25" s="13">
        <v>5581</v>
      </c>
      <c r="C25" s="14">
        <f>(25/B25*100)</f>
        <v>0.44794839634474104</v>
      </c>
      <c r="D25" s="15">
        <v>5556</v>
      </c>
      <c r="E25" s="14">
        <v>18.182236620000001</v>
      </c>
      <c r="F25" s="16">
        <v>0.79158505000000001</v>
      </c>
      <c r="G25" s="14">
        <v>34.200060329999999</v>
      </c>
      <c r="H25" s="16">
        <v>0.71811442999999997</v>
      </c>
      <c r="I25" s="14">
        <v>26.908488850000001</v>
      </c>
      <c r="J25" s="16">
        <v>0.77555399000000003</v>
      </c>
      <c r="K25" s="14">
        <v>12.776024850000001</v>
      </c>
      <c r="L25" s="16">
        <v>0.65685435000000003</v>
      </c>
      <c r="M25" s="14">
        <v>7.63089832</v>
      </c>
      <c r="N25" s="16">
        <v>0.77175081999999995</v>
      </c>
      <c r="O25" s="14" t="s">
        <v>582</v>
      </c>
      <c r="P25" s="16" t="s">
        <v>582</v>
      </c>
      <c r="Q25" s="14">
        <v>0</v>
      </c>
      <c r="R25" s="16">
        <v>0</v>
      </c>
      <c r="S25" s="14">
        <v>0</v>
      </c>
      <c r="T25" s="16">
        <v>0</v>
      </c>
      <c r="U25" s="14">
        <v>0.30229104000000001</v>
      </c>
      <c r="V25" s="16">
        <v>7.0872350000000001E-2</v>
      </c>
    </row>
    <row r="26" spans="1:22" x14ac:dyDescent="0.25">
      <c r="A26" s="11" t="s">
        <v>496</v>
      </c>
      <c r="B26" s="13">
        <v>4869</v>
      </c>
      <c r="C26" s="14">
        <f>(66/B26*100)</f>
        <v>1.3555144793592113</v>
      </c>
      <c r="D26" s="15">
        <v>4803</v>
      </c>
      <c r="E26" s="14">
        <v>9.1565010200000003</v>
      </c>
      <c r="F26" s="16">
        <v>0.50875614000000002</v>
      </c>
      <c r="G26" s="14">
        <v>31.62303318</v>
      </c>
      <c r="H26" s="16">
        <v>0.74055800000000005</v>
      </c>
      <c r="I26" s="14">
        <v>33.558029650000002</v>
      </c>
      <c r="J26" s="16">
        <v>0.70633383000000005</v>
      </c>
      <c r="K26" s="14">
        <v>18.510358780000001</v>
      </c>
      <c r="L26" s="16">
        <v>0.66129192000000003</v>
      </c>
      <c r="M26" s="14">
        <v>5.91045877</v>
      </c>
      <c r="N26" s="16">
        <v>0.43025584</v>
      </c>
      <c r="O26" s="14" t="s">
        <v>582</v>
      </c>
      <c r="P26" s="16" t="s">
        <v>582</v>
      </c>
      <c r="Q26" s="14">
        <v>0</v>
      </c>
      <c r="R26" s="16">
        <v>0</v>
      </c>
      <c r="S26" s="14">
        <v>0</v>
      </c>
      <c r="T26" s="16">
        <v>0</v>
      </c>
      <c r="U26" s="14">
        <v>1.2416185900000001</v>
      </c>
      <c r="V26" s="16">
        <v>0.16452337</v>
      </c>
    </row>
    <row r="27" spans="1:22" x14ac:dyDescent="0.25">
      <c r="A27" s="11" t="s">
        <v>497</v>
      </c>
      <c r="B27" s="13">
        <v>5299</v>
      </c>
      <c r="C27" s="14">
        <f>(94/B27*100)</f>
        <v>1.7739196074731081</v>
      </c>
      <c r="D27" s="15">
        <v>5205</v>
      </c>
      <c r="E27" s="14">
        <v>22.192643539999999</v>
      </c>
      <c r="F27" s="16">
        <v>0.51386328999999997</v>
      </c>
      <c r="G27" s="14">
        <v>32.844388530000003</v>
      </c>
      <c r="H27" s="16">
        <v>0.59718866999999998</v>
      </c>
      <c r="I27" s="14">
        <v>19.16672771</v>
      </c>
      <c r="J27" s="16">
        <v>0.47482998999999998</v>
      </c>
      <c r="K27" s="14">
        <v>10.361518759999999</v>
      </c>
      <c r="L27" s="16">
        <v>0.39270875999999999</v>
      </c>
      <c r="M27" s="14">
        <v>10.311935999999999</v>
      </c>
      <c r="N27" s="16">
        <v>0.41731618999999998</v>
      </c>
      <c r="O27" s="14" t="s">
        <v>582</v>
      </c>
      <c r="P27" s="16" t="s">
        <v>582</v>
      </c>
      <c r="Q27" s="14">
        <v>0</v>
      </c>
      <c r="R27" s="16">
        <v>0</v>
      </c>
      <c r="S27" s="14">
        <v>0</v>
      </c>
      <c r="T27" s="16">
        <v>0</v>
      </c>
      <c r="U27" s="14">
        <v>5.1227854600000002</v>
      </c>
      <c r="V27" s="16">
        <v>0.27285157999999998</v>
      </c>
    </row>
    <row r="28" spans="1:22" x14ac:dyDescent="0.25">
      <c r="A28" s="11" t="s">
        <v>498</v>
      </c>
      <c r="B28" s="13">
        <v>7568</v>
      </c>
      <c r="C28" s="14">
        <f>(317/B28*100)</f>
        <v>4.1886892177589852</v>
      </c>
      <c r="D28" s="15">
        <v>7251</v>
      </c>
      <c r="E28" s="14">
        <v>8.2589400200000007</v>
      </c>
      <c r="F28" s="16">
        <v>0.5033744</v>
      </c>
      <c r="G28" s="14">
        <v>28.873730160000001</v>
      </c>
      <c r="H28" s="16">
        <v>0.66008228999999996</v>
      </c>
      <c r="I28" s="14">
        <v>31.027295110000001</v>
      </c>
      <c r="J28" s="16">
        <v>0.74820487000000002</v>
      </c>
      <c r="K28" s="14">
        <v>22.758835730000001</v>
      </c>
      <c r="L28" s="16">
        <v>0.82186126000000004</v>
      </c>
      <c r="M28" s="14">
        <v>6.0909709300000001</v>
      </c>
      <c r="N28" s="16">
        <v>1.1029909899999999</v>
      </c>
      <c r="O28" s="14" t="s">
        <v>582</v>
      </c>
      <c r="P28" s="16" t="s">
        <v>582</v>
      </c>
      <c r="Q28" s="14">
        <v>0</v>
      </c>
      <c r="R28" s="16">
        <v>0</v>
      </c>
      <c r="S28" s="14">
        <v>0</v>
      </c>
      <c r="T28" s="16">
        <v>0</v>
      </c>
      <c r="U28" s="14">
        <v>2.9902280600000002</v>
      </c>
      <c r="V28" s="16">
        <v>0.34897193999999998</v>
      </c>
    </row>
    <row r="29" spans="1:22" x14ac:dyDescent="0.25">
      <c r="A29" s="11" t="s">
        <v>499</v>
      </c>
      <c r="B29" s="13">
        <v>5385</v>
      </c>
      <c r="C29" s="14">
        <f>(30/B29*100)</f>
        <v>0.55710306406685239</v>
      </c>
      <c r="D29" s="15">
        <v>5355</v>
      </c>
      <c r="E29" s="14">
        <v>9.2528779199999995</v>
      </c>
      <c r="F29" s="16">
        <v>0.53450450000000005</v>
      </c>
      <c r="G29" s="14">
        <v>30.500871230000001</v>
      </c>
      <c r="H29" s="16">
        <v>0.84352769000000005</v>
      </c>
      <c r="I29" s="14">
        <v>27.66014152</v>
      </c>
      <c r="J29" s="16">
        <v>0.66902452000000001</v>
      </c>
      <c r="K29" s="14">
        <v>10.585219560000001</v>
      </c>
      <c r="L29" s="16">
        <v>0.47486645999999999</v>
      </c>
      <c r="M29" s="14">
        <v>16.888063320000001</v>
      </c>
      <c r="N29" s="16">
        <v>0.87263612999999995</v>
      </c>
      <c r="O29" s="14" t="s">
        <v>582</v>
      </c>
      <c r="P29" s="16" t="s">
        <v>582</v>
      </c>
      <c r="Q29" s="14">
        <v>2.7667624100000001</v>
      </c>
      <c r="R29" s="16">
        <v>0.24169378</v>
      </c>
      <c r="S29" s="14">
        <v>0</v>
      </c>
      <c r="T29" s="16">
        <v>0</v>
      </c>
      <c r="U29" s="14">
        <v>2.3460640399999999</v>
      </c>
      <c r="V29" s="16">
        <v>0.27342666999999998</v>
      </c>
    </row>
    <row r="30" spans="1:22" x14ac:dyDescent="0.25">
      <c r="A30" s="11" t="s">
        <v>500</v>
      </c>
      <c r="B30" s="13">
        <v>4520</v>
      </c>
      <c r="C30" s="14">
        <f>(180/B30*100)</f>
        <v>3.9823008849557522</v>
      </c>
      <c r="D30" s="15">
        <v>4340</v>
      </c>
      <c r="E30" s="14">
        <v>5.7746745800000001</v>
      </c>
      <c r="F30" s="16">
        <v>0.36086562999999999</v>
      </c>
      <c r="G30" s="14">
        <v>27.155051690000001</v>
      </c>
      <c r="H30" s="16">
        <v>0.75989015000000004</v>
      </c>
      <c r="I30" s="14">
        <v>32.780423540000001</v>
      </c>
      <c r="J30" s="16">
        <v>0.74197210000000002</v>
      </c>
      <c r="K30" s="14">
        <v>21.561424519999999</v>
      </c>
      <c r="L30" s="16">
        <v>0.52932767999999997</v>
      </c>
      <c r="M30" s="14">
        <v>9.8046296799999997</v>
      </c>
      <c r="N30" s="16">
        <v>0.73835002000000005</v>
      </c>
      <c r="O30" s="14" t="s">
        <v>582</v>
      </c>
      <c r="P30" s="16" t="s">
        <v>582</v>
      </c>
      <c r="Q30" s="14">
        <v>0</v>
      </c>
      <c r="R30" s="16">
        <v>0</v>
      </c>
      <c r="S30" s="14">
        <v>0</v>
      </c>
      <c r="T30" s="16">
        <v>0</v>
      </c>
      <c r="U30" s="14">
        <v>2.9237959899999999</v>
      </c>
      <c r="V30" s="16">
        <v>0.27358607000000001</v>
      </c>
    </row>
    <row r="31" spans="1:22" x14ac:dyDescent="0.25">
      <c r="A31" s="11" t="s">
        <v>501</v>
      </c>
      <c r="B31" s="13">
        <v>5456</v>
      </c>
      <c r="C31" s="14">
        <f>(141/B31*100)</f>
        <v>2.5843108504398828</v>
      </c>
      <c r="D31" s="15">
        <v>5315</v>
      </c>
      <c r="E31" s="14">
        <v>11.807930150000001</v>
      </c>
      <c r="F31" s="16">
        <v>0.55250666000000004</v>
      </c>
      <c r="G31" s="14">
        <v>32.18745406</v>
      </c>
      <c r="H31" s="16">
        <v>0.64013260999999999</v>
      </c>
      <c r="I31" s="14">
        <v>31.284739330000001</v>
      </c>
      <c r="J31" s="16">
        <v>0.63825293999999999</v>
      </c>
      <c r="K31" s="14">
        <v>19.95691734</v>
      </c>
      <c r="L31" s="16">
        <v>0.71553666000000005</v>
      </c>
      <c r="M31" s="14">
        <v>0</v>
      </c>
      <c r="N31" s="16">
        <v>0</v>
      </c>
      <c r="O31" s="14" t="s">
        <v>582</v>
      </c>
      <c r="P31" s="16" t="s">
        <v>582</v>
      </c>
      <c r="Q31" s="14">
        <v>0</v>
      </c>
      <c r="R31" s="16">
        <v>0</v>
      </c>
      <c r="S31" s="14">
        <v>0</v>
      </c>
      <c r="T31" s="16">
        <v>0</v>
      </c>
      <c r="U31" s="14">
        <v>4.7629591199999997</v>
      </c>
      <c r="V31" s="16">
        <v>0.43337509000000002</v>
      </c>
    </row>
    <row r="32" spans="1:22" x14ac:dyDescent="0.25">
      <c r="A32" s="11" t="s">
        <v>502</v>
      </c>
      <c r="B32" s="13">
        <v>4478</v>
      </c>
      <c r="C32" s="14">
        <f>(6/B32*100)</f>
        <v>0.13398838767306834</v>
      </c>
      <c r="D32" s="15">
        <v>4472</v>
      </c>
      <c r="E32" s="14">
        <v>20.03795671</v>
      </c>
      <c r="F32" s="16">
        <v>0.80217654999999999</v>
      </c>
      <c r="G32" s="14">
        <v>34.773074800000003</v>
      </c>
      <c r="H32" s="16">
        <v>0.76767450000000004</v>
      </c>
      <c r="I32" s="14">
        <v>26.802335889999998</v>
      </c>
      <c r="J32" s="16">
        <v>0.73388945000000005</v>
      </c>
      <c r="K32" s="14">
        <v>15.06795299</v>
      </c>
      <c r="L32" s="16">
        <v>0.61226398000000004</v>
      </c>
      <c r="M32" s="14">
        <v>1.9086869200000001</v>
      </c>
      <c r="N32" s="16">
        <v>0.20214871000000001</v>
      </c>
      <c r="O32" s="14" t="s">
        <v>582</v>
      </c>
      <c r="P32" s="16" t="s">
        <v>582</v>
      </c>
      <c r="Q32" s="14">
        <v>0</v>
      </c>
      <c r="R32" s="16">
        <v>0</v>
      </c>
      <c r="S32" s="14">
        <v>0</v>
      </c>
      <c r="T32" s="16">
        <v>0</v>
      </c>
      <c r="U32" s="14">
        <v>1.40999268</v>
      </c>
      <c r="V32" s="16">
        <v>0.22185392000000001</v>
      </c>
    </row>
    <row r="33" spans="1:22" x14ac:dyDescent="0.25">
      <c r="A33" s="11" t="s">
        <v>503</v>
      </c>
      <c r="B33" s="13">
        <v>7325</v>
      </c>
      <c r="C33" s="14">
        <f>(79/B33*100)</f>
        <v>1.0784982935153584</v>
      </c>
      <c r="D33" s="15">
        <v>7246</v>
      </c>
      <c r="E33" s="14">
        <v>4.3674027999999998</v>
      </c>
      <c r="F33" s="16">
        <v>0.29670551000000001</v>
      </c>
      <c r="G33" s="14">
        <v>17.272853520000002</v>
      </c>
      <c r="H33" s="16">
        <v>0.59961078999999995</v>
      </c>
      <c r="I33" s="14">
        <v>24.282075460000001</v>
      </c>
      <c r="J33" s="16">
        <v>0.63351634000000001</v>
      </c>
      <c r="K33" s="14">
        <v>24.24517238</v>
      </c>
      <c r="L33" s="16">
        <v>0.72079377</v>
      </c>
      <c r="M33" s="14">
        <v>27.812638539999998</v>
      </c>
      <c r="N33" s="16">
        <v>0.80226531999999995</v>
      </c>
      <c r="O33" s="14" t="s">
        <v>582</v>
      </c>
      <c r="P33" s="16" t="s">
        <v>582</v>
      </c>
      <c r="Q33" s="14">
        <v>0</v>
      </c>
      <c r="R33" s="16">
        <v>0</v>
      </c>
      <c r="S33" s="14">
        <v>0</v>
      </c>
      <c r="T33" s="16">
        <v>0</v>
      </c>
      <c r="U33" s="14">
        <v>2.0198573099999999</v>
      </c>
      <c r="V33" s="16">
        <v>0.2049697</v>
      </c>
    </row>
    <row r="34" spans="1:22" x14ac:dyDescent="0.25">
      <c r="A34" s="11" t="s">
        <v>504</v>
      </c>
      <c r="B34" s="13">
        <v>6350</v>
      </c>
      <c r="C34" s="14">
        <f>(84/B34*100)</f>
        <v>1.3228346456692912</v>
      </c>
      <c r="D34" s="15">
        <v>6266</v>
      </c>
      <c r="E34" s="14">
        <v>18.63608202</v>
      </c>
      <c r="F34" s="16">
        <v>0.66136212000000005</v>
      </c>
      <c r="G34" s="14">
        <v>38.969936859999997</v>
      </c>
      <c r="H34" s="16">
        <v>0.73588377000000005</v>
      </c>
      <c r="I34" s="14">
        <v>20.157840319999998</v>
      </c>
      <c r="J34" s="16">
        <v>0.60182036000000005</v>
      </c>
      <c r="K34" s="14">
        <v>9.5141204300000002</v>
      </c>
      <c r="L34" s="16">
        <v>0.44768233000000002</v>
      </c>
      <c r="M34" s="14">
        <v>6.3233505000000001</v>
      </c>
      <c r="N34" s="16">
        <v>0.71416141</v>
      </c>
      <c r="O34" s="14" t="s">
        <v>582</v>
      </c>
      <c r="P34" s="16" t="s">
        <v>582</v>
      </c>
      <c r="Q34" s="14">
        <v>2.5830356700000001</v>
      </c>
      <c r="R34" s="16">
        <v>0.53629751000000003</v>
      </c>
      <c r="S34" s="14">
        <v>0</v>
      </c>
      <c r="T34" s="16">
        <v>0</v>
      </c>
      <c r="U34" s="14">
        <v>3.8156341999999999</v>
      </c>
      <c r="V34" s="16">
        <v>0.32282853</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(67/B36*100)</f>
        <v>0.99465558194774351</v>
      </c>
      <c r="D36" s="15">
        <v>6669</v>
      </c>
      <c r="E36" s="14">
        <v>10.84985268</v>
      </c>
      <c r="F36" s="16">
        <v>0.56393589</v>
      </c>
      <c r="G36" s="14">
        <v>28.950878469999999</v>
      </c>
      <c r="H36" s="16">
        <v>0.70277601000000001</v>
      </c>
      <c r="I36" s="14">
        <v>25.379599590000002</v>
      </c>
      <c r="J36" s="16">
        <v>0.63941623000000003</v>
      </c>
      <c r="K36" s="14">
        <v>16.450046990000001</v>
      </c>
      <c r="L36" s="16">
        <v>0.72140791000000004</v>
      </c>
      <c r="M36" s="14">
        <v>15.699303799999999</v>
      </c>
      <c r="N36" s="16">
        <v>0.62880104999999997</v>
      </c>
      <c r="O36" s="14" t="s">
        <v>582</v>
      </c>
      <c r="P36" s="16" t="s">
        <v>582</v>
      </c>
      <c r="Q36" s="14">
        <v>0</v>
      </c>
      <c r="R36" s="16">
        <v>0</v>
      </c>
      <c r="S36" s="14">
        <v>0</v>
      </c>
      <c r="T36" s="16">
        <v>0</v>
      </c>
      <c r="U36" s="14">
        <v>2.6703184800000002</v>
      </c>
      <c r="V36" s="16">
        <v>0.27445125999999997</v>
      </c>
    </row>
    <row r="37" spans="1:22" x14ac:dyDescent="0.25">
      <c r="A37" s="11" t="s">
        <v>507</v>
      </c>
      <c r="B37" s="13">
        <v>5458</v>
      </c>
      <c r="C37" s="14">
        <f>(119/B37*100)</f>
        <v>2.1802858189813117</v>
      </c>
      <c r="D37" s="15">
        <v>5339</v>
      </c>
      <c r="E37" s="14">
        <v>12.31018493</v>
      </c>
      <c r="F37" s="16">
        <v>0.59886421999999995</v>
      </c>
      <c r="G37" s="14">
        <v>31.578774540000001</v>
      </c>
      <c r="H37" s="16">
        <v>0.79293283000000003</v>
      </c>
      <c r="I37" s="14">
        <v>28.12778041</v>
      </c>
      <c r="J37" s="16">
        <v>0.77920078000000004</v>
      </c>
      <c r="K37" s="14">
        <v>19.099744080000001</v>
      </c>
      <c r="L37" s="16">
        <v>0.80662206999999997</v>
      </c>
      <c r="M37" s="14">
        <v>4.3061235800000004</v>
      </c>
      <c r="N37" s="16">
        <v>0.55533294</v>
      </c>
      <c r="O37" s="14" t="s">
        <v>582</v>
      </c>
      <c r="P37" s="16" t="s">
        <v>582</v>
      </c>
      <c r="Q37" s="14">
        <v>0</v>
      </c>
      <c r="R37" s="16">
        <v>0</v>
      </c>
      <c r="S37" s="14">
        <v>0</v>
      </c>
      <c r="T37" s="16">
        <v>0</v>
      </c>
      <c r="U37" s="14">
        <v>4.5773924600000004</v>
      </c>
      <c r="V37" s="16">
        <v>0.44948813999999998</v>
      </c>
    </row>
    <row r="38" spans="1:22" x14ac:dyDescent="0.25">
      <c r="A38" s="11" t="s">
        <v>508</v>
      </c>
      <c r="B38" s="13">
        <v>5860</v>
      </c>
      <c r="C38" s="14">
        <f>(22/B38*100)</f>
        <v>0.37542662116040953</v>
      </c>
      <c r="D38" s="15">
        <v>5838</v>
      </c>
      <c r="E38" s="14">
        <v>15.3965032</v>
      </c>
      <c r="F38" s="16">
        <v>0.69029291000000004</v>
      </c>
      <c r="G38" s="14">
        <v>28.27734354</v>
      </c>
      <c r="H38" s="16">
        <v>0.80521144</v>
      </c>
      <c r="I38" s="14">
        <v>24.051370250000002</v>
      </c>
      <c r="J38" s="16">
        <v>0.68397947000000003</v>
      </c>
      <c r="K38" s="14">
        <v>13.42640669</v>
      </c>
      <c r="L38" s="16">
        <v>0.61109577000000004</v>
      </c>
      <c r="M38" s="14">
        <v>12.184311539999999</v>
      </c>
      <c r="N38" s="16">
        <v>0.92477872999999999</v>
      </c>
      <c r="O38" s="14" t="s">
        <v>582</v>
      </c>
      <c r="P38" s="16" t="s">
        <v>582</v>
      </c>
      <c r="Q38" s="14">
        <v>0</v>
      </c>
      <c r="R38" s="16">
        <v>0</v>
      </c>
      <c r="S38" s="14">
        <v>0</v>
      </c>
      <c r="T38" s="16">
        <v>0</v>
      </c>
      <c r="U38" s="14">
        <v>6.6640647900000003</v>
      </c>
      <c r="V38" s="16">
        <v>0.46510477</v>
      </c>
    </row>
    <row r="39" spans="1:22" x14ac:dyDescent="0.25">
      <c r="A39" s="11" t="s">
        <v>509</v>
      </c>
      <c r="B39" s="13">
        <v>5895</v>
      </c>
      <c r="C39" s="14">
        <f>(33/B39*100)</f>
        <v>0.55979643765903309</v>
      </c>
      <c r="D39" s="15">
        <v>5862</v>
      </c>
      <c r="E39" s="14">
        <v>10.94355303</v>
      </c>
      <c r="F39" s="16">
        <v>0.49972697999999999</v>
      </c>
      <c r="G39" s="14">
        <v>34.766240009999997</v>
      </c>
      <c r="H39" s="16">
        <v>0.71325738999999999</v>
      </c>
      <c r="I39" s="14">
        <v>27.557150440000001</v>
      </c>
      <c r="J39" s="16">
        <v>0.56845217999999997</v>
      </c>
      <c r="K39" s="14">
        <v>16.01891002</v>
      </c>
      <c r="L39" s="16">
        <v>0.64730454000000004</v>
      </c>
      <c r="M39" s="14">
        <v>8.2770183300000006</v>
      </c>
      <c r="N39" s="16">
        <v>0.6753072</v>
      </c>
      <c r="O39" s="14" t="s">
        <v>582</v>
      </c>
      <c r="P39" s="16" t="s">
        <v>582</v>
      </c>
      <c r="Q39" s="14">
        <v>0</v>
      </c>
      <c r="R39" s="16">
        <v>0</v>
      </c>
      <c r="S39" s="14">
        <v>0</v>
      </c>
      <c r="T39" s="16">
        <v>0</v>
      </c>
      <c r="U39" s="14">
        <v>2.4371281699999998</v>
      </c>
      <c r="V39" s="16">
        <v>0.40450353</v>
      </c>
    </row>
    <row r="40" spans="1:22" x14ac:dyDescent="0.25">
      <c r="A40" s="11" t="s">
        <v>510</v>
      </c>
      <c r="B40" s="13">
        <v>14157</v>
      </c>
      <c r="C40" s="14">
        <f>(395/B40*100)</f>
        <v>2.7901391537755176</v>
      </c>
      <c r="D40" s="15">
        <v>13762</v>
      </c>
      <c r="E40" s="14">
        <v>9.1948681899999993</v>
      </c>
      <c r="F40" s="16">
        <v>0.40595716999999998</v>
      </c>
      <c r="G40" s="14">
        <v>31.459683739999999</v>
      </c>
      <c r="H40" s="16">
        <v>0.67398331</v>
      </c>
      <c r="I40" s="14">
        <v>31.063756219999998</v>
      </c>
      <c r="J40" s="16">
        <v>0.62849538000000005</v>
      </c>
      <c r="K40" s="14">
        <v>20.2631072</v>
      </c>
      <c r="L40" s="16">
        <v>0.64501637000000001</v>
      </c>
      <c r="M40" s="14">
        <v>4.7292016500000003</v>
      </c>
      <c r="N40" s="16">
        <v>0.42200631</v>
      </c>
      <c r="O40" s="14" t="s">
        <v>582</v>
      </c>
      <c r="P40" s="16" t="s">
        <v>582</v>
      </c>
      <c r="Q40" s="14">
        <v>0</v>
      </c>
      <c r="R40" s="16">
        <v>0</v>
      </c>
      <c r="S40" s="14">
        <v>0</v>
      </c>
      <c r="T40" s="16">
        <v>0</v>
      </c>
      <c r="U40" s="14">
        <v>3.28938299</v>
      </c>
      <c r="V40" s="16">
        <v>0.31187224000000002</v>
      </c>
    </row>
    <row r="41" spans="1:22" x14ac:dyDescent="0.25">
      <c r="A41" s="11" t="s">
        <v>511</v>
      </c>
      <c r="B41" s="13">
        <v>5712</v>
      </c>
      <c r="C41" s="14">
        <f>(53/B41*100)</f>
        <v>0.92787114845938379</v>
      </c>
      <c r="D41" s="15">
        <v>5659</v>
      </c>
      <c r="E41" s="14">
        <v>7.3420019400000003</v>
      </c>
      <c r="F41" s="16">
        <v>0.48606163000000002</v>
      </c>
      <c r="G41" s="14">
        <v>28.65231691</v>
      </c>
      <c r="H41" s="16">
        <v>0.73435508000000005</v>
      </c>
      <c r="I41" s="14">
        <v>29.220113779999998</v>
      </c>
      <c r="J41" s="16">
        <v>0.90288679000000005</v>
      </c>
      <c r="K41" s="14">
        <v>24.165803789999998</v>
      </c>
      <c r="L41" s="16">
        <v>0.86033519999999997</v>
      </c>
      <c r="M41" s="14">
        <v>8.0705575599999992</v>
      </c>
      <c r="N41" s="16">
        <v>0.77122800000000002</v>
      </c>
      <c r="O41" s="14" t="s">
        <v>582</v>
      </c>
      <c r="P41" s="16" t="s">
        <v>582</v>
      </c>
      <c r="Q41" s="14">
        <v>0.67859042999999997</v>
      </c>
      <c r="R41" s="16">
        <v>0.18089371000000001</v>
      </c>
      <c r="S41" s="14">
        <v>0</v>
      </c>
      <c r="T41" s="16">
        <v>0</v>
      </c>
      <c r="U41" s="14">
        <v>1.8706155900000001</v>
      </c>
      <c r="V41" s="16">
        <v>0.16961578999999999</v>
      </c>
    </row>
    <row r="42" spans="1:22" x14ac:dyDescent="0.25">
      <c r="A42" s="11" t="s">
        <v>512</v>
      </c>
      <c r="B42" s="13">
        <f>IF(COUNT(B7:B41) &gt; 0, AVERAGE(B7:B41), "\u2014")</f>
        <v>7103.4285714285716</v>
      </c>
      <c r="C42" s="14">
        <f>IF(COUNT(C7:C41) &gt; 0, AVERAGE(C7:C41), "—")</f>
        <v>2.5571173350669119</v>
      </c>
      <c r="D42" s="15">
        <f>IF(COUNT(D7:D41) &gt; 0, AVERAGE(D7:D41), "—")</f>
        <v>6908.3142857142857</v>
      </c>
      <c r="E42" s="14">
        <f>IF(COUNT(E7:E41) &gt; 0, AVERAGE(E7:E41), "—")</f>
        <v>13.93330860114286</v>
      </c>
      <c r="F42" s="16">
        <f>IF(COUNT(F7:F41) &gt; 0, SQRT(SUMSQ(F7:F41)/(COUNT(F7:F41)*COUNT(F7:F41)) ), "—")</f>
        <v>0.1026600278647785</v>
      </c>
      <c r="G42" s="14">
        <f>IF(COUNT(G7:G41) &gt; 0, AVERAGE(G7:G41), "—")</f>
        <v>30.820069705142863</v>
      </c>
      <c r="H42" s="16">
        <f>IF(COUNT(H7:H41) &gt; 0, SQRT(SUMSQ(H7:H41)/(COUNT(H7:H41)*COUNT(H7:H41)) ), "—")</f>
        <v>0.11779304596003078</v>
      </c>
      <c r="I42" s="14">
        <f>IF(COUNT(I7:I41) &gt; 0, AVERAGE(I7:I41), "—")</f>
        <v>25.487172272571431</v>
      </c>
      <c r="J42" s="16">
        <f>IF(COUNT(J7:J41) &gt; 0, SQRT(SUMSQ(J7:J41)/(COUNT(J7:J41)*COUNT(J7:J41)) ), "—")</f>
        <v>0.11101676542779412</v>
      </c>
      <c r="K42" s="14">
        <f>IF(COUNT(K7:K41) &gt; 0, AVERAGE(K7:K41), "—")</f>
        <v>14.992166121428571</v>
      </c>
      <c r="L42" s="16">
        <f>IF(COUNT(L7:L41) &gt; 0, SQRT(SUMSQ(L7:L41)/(COUNT(L7:L41)*COUNT(L7:L41)) ), "—")</f>
        <v>9.9657841029621302E-2</v>
      </c>
      <c r="M42" s="14">
        <f>IF(COUNT(M7:M41) &gt; 0, AVERAGE(M7:M41), "—")</f>
        <v>7.9969697488571407</v>
      </c>
      <c r="N42" s="16">
        <f>IF(COUNT(N7:N41) &gt; 0, SQRT(SUMSQ(N7:N41)/(COUNT(N7:N41)*COUNT(N7:N41)) ), "—")</f>
        <v>0.11299369185482344</v>
      </c>
      <c r="O42" s="14" t="str">
        <f>IF(COUNT(O7:O41) &gt; 0, AVERAGE(O7:O41), "—")</f>
        <v>—</v>
      </c>
      <c r="P42" s="16" t="str">
        <f>IF(COUNT(P7:P41) &gt; 0, SQRT(SUMSQ(P7:P41)/(COUNT(P7:P41)*COUNT(P7:P41)) ), "—")</f>
        <v>—</v>
      </c>
      <c r="Q42" s="14">
        <f>IF(COUNT(Q7:Q41) &gt; 0, AVERAGE(Q7:Q41), "—")</f>
        <v>0.87317729600000005</v>
      </c>
      <c r="R42" s="16">
        <f>IF(COUNT(R7:R41) &gt; 0, SQRT(SUMSQ(R7:R41)/(COUNT(R7:R41)*COUNT(R7:R41)) ), "—")</f>
        <v>5.2903784630482752E-2</v>
      </c>
      <c r="S42" s="14">
        <f>IF(COUNT(S7:S41) &gt; 0, AVERAGE(S7:S41), "—")</f>
        <v>2.8571428571428572</v>
      </c>
      <c r="T42" s="16">
        <f>IF(COUNT(T7:T41) &gt; 0, SQRT(SUMSQ(T7:T41)/(COUNT(T7:T41)*COUNT(T7:T41)) ), "—")</f>
        <v>0</v>
      </c>
      <c r="U42" s="14">
        <f>IF(COUNT(U7:U41) &gt; 0, AVERAGE(U7:U41), "—")</f>
        <v>3.0399933980000005</v>
      </c>
      <c r="V42" s="16">
        <f>IF(COUNT(V7:V41) &gt; 0, SQRT(SUMSQ(V7:V41)/(COUNT(V7:V41)*COUNT(V7:V41)) ), "—")</f>
        <v>5.2622561971457239E-2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(2066/B46*100)</f>
        <v>8.927876928395488</v>
      </c>
      <c r="D46" s="15">
        <v>21075</v>
      </c>
      <c r="E46" s="14">
        <v>8.5782095300000005</v>
      </c>
      <c r="F46" s="16">
        <v>0.27591395000000002</v>
      </c>
      <c r="G46" s="14">
        <v>25.9710143</v>
      </c>
      <c r="H46" s="16">
        <v>0.52899395000000005</v>
      </c>
      <c r="I46" s="14">
        <v>19.688757540000001</v>
      </c>
      <c r="J46" s="16">
        <v>0.47425126000000001</v>
      </c>
      <c r="K46" s="14">
        <v>12.46330335</v>
      </c>
      <c r="L46" s="16">
        <v>0.40866075000000002</v>
      </c>
      <c r="M46" s="14">
        <v>19.959422969999999</v>
      </c>
      <c r="N46" s="16">
        <v>0.72998916999999997</v>
      </c>
      <c r="O46" s="14" t="s">
        <v>582</v>
      </c>
      <c r="P46" s="16" t="s">
        <v>582</v>
      </c>
      <c r="Q46" s="14">
        <v>0</v>
      </c>
      <c r="R46" s="16">
        <v>0</v>
      </c>
      <c r="S46" s="14">
        <v>0</v>
      </c>
      <c r="T46" s="16">
        <v>0</v>
      </c>
      <c r="U46" s="14">
        <v>13.33929232</v>
      </c>
      <c r="V46" s="16">
        <v>0.49155432999999998</v>
      </c>
    </row>
    <row r="47" spans="1:22" x14ac:dyDescent="0.25">
      <c r="A47" s="11" t="s">
        <v>517</v>
      </c>
      <c r="B47" s="13">
        <v>5928</v>
      </c>
      <c r="C47" s="14">
        <f>(315/B47*100)</f>
        <v>5.3137651821862351</v>
      </c>
      <c r="D47" s="15">
        <v>5613</v>
      </c>
      <c r="E47" s="14">
        <v>10.683292679999999</v>
      </c>
      <c r="F47" s="16">
        <v>0.46813091000000001</v>
      </c>
      <c r="G47" s="14">
        <v>28.634425360000002</v>
      </c>
      <c r="H47" s="16">
        <v>0.72743915999999997</v>
      </c>
      <c r="I47" s="14">
        <v>27.723556609999999</v>
      </c>
      <c r="J47" s="16">
        <v>0.65091169999999998</v>
      </c>
      <c r="K47" s="14">
        <v>17.845441080000001</v>
      </c>
      <c r="L47" s="16">
        <v>0.58643723000000003</v>
      </c>
      <c r="M47" s="14">
        <v>8.2198014300000004</v>
      </c>
      <c r="N47" s="16">
        <v>0.67767502999999996</v>
      </c>
      <c r="O47" s="14" t="s">
        <v>582</v>
      </c>
      <c r="P47" s="16" t="s">
        <v>582</v>
      </c>
      <c r="Q47" s="14">
        <v>0</v>
      </c>
      <c r="R47" s="16">
        <v>0</v>
      </c>
      <c r="S47" s="14">
        <v>0</v>
      </c>
      <c r="T47" s="16">
        <v>0</v>
      </c>
      <c r="U47" s="14">
        <v>6.8934828499999998</v>
      </c>
      <c r="V47" s="16">
        <v>0.46445265000000002</v>
      </c>
    </row>
    <row r="48" spans="1:22" x14ac:dyDescent="0.25">
      <c r="A48" s="11" t="s">
        <v>518</v>
      </c>
      <c r="B48" s="13">
        <v>9841</v>
      </c>
      <c r="C48" s="14">
        <f>(8/B48*100)</f>
        <v>8.1292551569962401E-2</v>
      </c>
      <c r="D48" s="15">
        <v>9833</v>
      </c>
      <c r="E48" s="14">
        <v>6.01963632</v>
      </c>
      <c r="F48" s="16">
        <v>0.35395967</v>
      </c>
      <c r="G48" s="14">
        <v>38.433815760000002</v>
      </c>
      <c r="H48" s="16">
        <v>0.77017285999999996</v>
      </c>
      <c r="I48" s="14">
        <v>30.059037119999999</v>
      </c>
      <c r="J48" s="16">
        <v>0.57665964000000003</v>
      </c>
      <c r="K48" s="14">
        <v>18.243716450000001</v>
      </c>
      <c r="L48" s="16">
        <v>0.69623376000000003</v>
      </c>
      <c r="M48" s="14">
        <v>6.4106562299999998</v>
      </c>
      <c r="N48" s="16">
        <v>0.70624670000000001</v>
      </c>
      <c r="O48" s="14" t="s">
        <v>582</v>
      </c>
      <c r="P48" s="16" t="s">
        <v>582</v>
      </c>
      <c r="Q48" s="14">
        <v>0</v>
      </c>
      <c r="R48" s="16">
        <v>0</v>
      </c>
      <c r="S48" s="14">
        <v>0</v>
      </c>
      <c r="T48" s="16">
        <v>0</v>
      </c>
      <c r="U48" s="14">
        <v>0.83313811999999998</v>
      </c>
      <c r="V48" s="16">
        <v>0.12305491</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(326/B50*100)</f>
        <v>2.7638830012717253</v>
      </c>
      <c r="D50" s="15">
        <v>11469</v>
      </c>
      <c r="E50" s="14">
        <v>13.065823139999999</v>
      </c>
      <c r="F50" s="16">
        <v>0.54518440999999995</v>
      </c>
      <c r="G50" s="14">
        <v>36.600240800000002</v>
      </c>
      <c r="H50" s="16">
        <v>0.69354652999999999</v>
      </c>
      <c r="I50" s="14">
        <v>28.524984480000001</v>
      </c>
      <c r="J50" s="16">
        <v>0.56283806999999997</v>
      </c>
      <c r="K50" s="14">
        <v>15.539940100000001</v>
      </c>
      <c r="L50" s="16">
        <v>0.54384725</v>
      </c>
      <c r="M50" s="14">
        <v>3.5910048899999998</v>
      </c>
      <c r="N50" s="16">
        <v>0.30114160000000001</v>
      </c>
      <c r="O50" s="14" t="s">
        <v>582</v>
      </c>
      <c r="P50" s="16" t="s">
        <v>582</v>
      </c>
      <c r="Q50" s="14">
        <v>0</v>
      </c>
      <c r="R50" s="16">
        <v>0</v>
      </c>
      <c r="S50" s="14">
        <v>0</v>
      </c>
      <c r="T50" s="16">
        <v>0</v>
      </c>
      <c r="U50" s="14">
        <v>2.6780065899999999</v>
      </c>
      <c r="V50" s="16">
        <v>0.30875782000000002</v>
      </c>
    </row>
    <row r="51" spans="1:22" x14ac:dyDescent="0.25">
      <c r="A51" s="11" t="s">
        <v>521</v>
      </c>
      <c r="B51" s="13">
        <v>6866</v>
      </c>
      <c r="C51" s="14">
        <f>(112/B51*100)</f>
        <v>1.6312263326536558</v>
      </c>
      <c r="D51" s="15">
        <v>6754</v>
      </c>
      <c r="E51" s="14">
        <v>10.99120252</v>
      </c>
      <c r="F51" s="16">
        <v>0.49644054999999998</v>
      </c>
      <c r="G51" s="14">
        <v>24.883494120000002</v>
      </c>
      <c r="H51" s="16">
        <v>0.71648308000000005</v>
      </c>
      <c r="I51" s="14">
        <v>22.217059630000001</v>
      </c>
      <c r="J51" s="16">
        <v>0.54193303000000004</v>
      </c>
      <c r="K51" s="14">
        <v>20.785555599999999</v>
      </c>
      <c r="L51" s="16">
        <v>0.67907640000000002</v>
      </c>
      <c r="M51" s="14">
        <v>5.7771633800000002</v>
      </c>
      <c r="N51" s="16">
        <v>0.53345724999999999</v>
      </c>
      <c r="O51" s="14" t="s">
        <v>582</v>
      </c>
      <c r="P51" s="16" t="s">
        <v>582</v>
      </c>
      <c r="Q51" s="14">
        <v>10.572464829999999</v>
      </c>
      <c r="R51" s="16">
        <v>0.61176704000000004</v>
      </c>
      <c r="S51" s="14">
        <v>0</v>
      </c>
      <c r="T51" s="16">
        <v>0</v>
      </c>
      <c r="U51" s="14">
        <v>4.7730599199999997</v>
      </c>
      <c r="V51" s="16">
        <v>0.38907139000000002</v>
      </c>
    </row>
    <row r="52" spans="1:22" x14ac:dyDescent="0.25">
      <c r="A52" s="11" t="s">
        <v>522</v>
      </c>
      <c r="B52" s="13">
        <v>5809</v>
      </c>
      <c r="C52" s="14">
        <f>(103/B52*100)</f>
        <v>1.7731106903081426</v>
      </c>
      <c r="D52" s="15">
        <v>5706</v>
      </c>
      <c r="E52" s="14">
        <v>18.113350820000001</v>
      </c>
      <c r="F52" s="16">
        <v>0.73271673999999998</v>
      </c>
      <c r="G52" s="14">
        <v>36.249144860000001</v>
      </c>
      <c r="H52" s="16">
        <v>0.67690410999999995</v>
      </c>
      <c r="I52" s="14">
        <v>22.04350028</v>
      </c>
      <c r="J52" s="16">
        <v>0.66277549000000002</v>
      </c>
      <c r="K52" s="14">
        <v>10.817836939999999</v>
      </c>
      <c r="L52" s="16">
        <v>0.49226793000000002</v>
      </c>
      <c r="M52" s="14">
        <v>9.9317265399999997</v>
      </c>
      <c r="N52" s="16">
        <v>0.63546164999999999</v>
      </c>
      <c r="O52" s="14" t="s">
        <v>582</v>
      </c>
      <c r="P52" s="16" t="s">
        <v>582</v>
      </c>
      <c r="Q52" s="14">
        <v>0</v>
      </c>
      <c r="R52" s="16">
        <v>0</v>
      </c>
      <c r="S52" s="14">
        <v>0</v>
      </c>
      <c r="T52" s="16">
        <v>0</v>
      </c>
      <c r="U52" s="14">
        <v>2.8444405599999998</v>
      </c>
      <c r="V52" s="16">
        <v>0.26010391999999999</v>
      </c>
    </row>
    <row r="53" spans="1:22" x14ac:dyDescent="0.25">
      <c r="A53" s="11" t="s">
        <v>523</v>
      </c>
      <c r="B53" s="13">
        <v>5571</v>
      </c>
      <c r="C53" s="14">
        <f>(106/B53*100)</f>
        <v>1.902710464907557</v>
      </c>
      <c r="D53" s="15">
        <v>5465</v>
      </c>
      <c r="E53" s="14">
        <v>12.03678554</v>
      </c>
      <c r="F53" s="16">
        <v>0.43427799</v>
      </c>
      <c r="G53" s="14">
        <v>33.946858290000002</v>
      </c>
      <c r="H53" s="16">
        <v>0.64089777999999997</v>
      </c>
      <c r="I53" s="14">
        <v>27.405548580000001</v>
      </c>
      <c r="J53" s="16">
        <v>0.63117308000000005</v>
      </c>
      <c r="K53" s="14">
        <v>15.00501732</v>
      </c>
      <c r="L53" s="16">
        <v>0.46267301</v>
      </c>
      <c r="M53" s="14">
        <v>7.8663474000000004</v>
      </c>
      <c r="N53" s="16">
        <v>0.39381511000000002</v>
      </c>
      <c r="O53" s="14" t="s">
        <v>582</v>
      </c>
      <c r="P53" s="16" t="s">
        <v>582</v>
      </c>
      <c r="Q53" s="14">
        <v>0</v>
      </c>
      <c r="R53" s="16">
        <v>0</v>
      </c>
      <c r="S53" s="14">
        <v>0</v>
      </c>
      <c r="T53" s="16">
        <v>0</v>
      </c>
      <c r="U53" s="14">
        <v>3.73944287</v>
      </c>
      <c r="V53" s="16">
        <v>0.25582537</v>
      </c>
    </row>
    <row r="54" spans="1:22" x14ac:dyDescent="0.25">
      <c r="A54" s="11" t="s">
        <v>524</v>
      </c>
      <c r="B54" s="13">
        <v>4740</v>
      </c>
      <c r="C54" s="14">
        <f>(394/B54*100)</f>
        <v>8.3122362869198323</v>
      </c>
      <c r="D54" s="15">
        <v>4346</v>
      </c>
      <c r="E54" s="14">
        <v>9.8166793000000006</v>
      </c>
      <c r="F54" s="16">
        <v>0.51532106</v>
      </c>
      <c r="G54" s="14">
        <v>32.788079089999997</v>
      </c>
      <c r="H54" s="16">
        <v>0.82637479999999996</v>
      </c>
      <c r="I54" s="14">
        <v>27.255334380000001</v>
      </c>
      <c r="J54" s="16">
        <v>0.66791657999999998</v>
      </c>
      <c r="K54" s="14">
        <v>14.958211820000001</v>
      </c>
      <c r="L54" s="16">
        <v>0.70877637000000004</v>
      </c>
      <c r="M54" s="14">
        <v>6.7332829600000004</v>
      </c>
      <c r="N54" s="16">
        <v>0.71067296999999996</v>
      </c>
      <c r="O54" s="14" t="s">
        <v>582</v>
      </c>
      <c r="P54" s="16" t="s">
        <v>582</v>
      </c>
      <c r="Q54" s="14">
        <v>0</v>
      </c>
      <c r="R54" s="16">
        <v>0</v>
      </c>
      <c r="S54" s="14">
        <v>0</v>
      </c>
      <c r="T54" s="16">
        <v>0</v>
      </c>
      <c r="U54" s="14">
        <v>8.4484124499999993</v>
      </c>
      <c r="V54" s="16">
        <v>0.72468295000000005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6.2027603100000004</v>
      </c>
      <c r="F56" s="16">
        <v>0.39000497000000001</v>
      </c>
      <c r="G56" s="14">
        <v>30.768582110000001</v>
      </c>
      <c r="H56" s="16">
        <v>0.78955248</v>
      </c>
      <c r="I56" s="14">
        <v>25.798041949999998</v>
      </c>
      <c r="J56" s="16">
        <v>0.58335857999999996</v>
      </c>
      <c r="K56" s="14">
        <v>8.5783703199999994</v>
      </c>
      <c r="L56" s="16">
        <v>0.42486225</v>
      </c>
      <c r="M56" s="14">
        <v>27.760170609999999</v>
      </c>
      <c r="N56" s="16">
        <v>0.78547328999999999</v>
      </c>
      <c r="O56" s="14" t="s">
        <v>582</v>
      </c>
      <c r="P56" s="16" t="s">
        <v>582</v>
      </c>
      <c r="Q56" s="14">
        <v>0</v>
      </c>
      <c r="R56" s="16">
        <v>0</v>
      </c>
      <c r="S56" s="14">
        <v>0</v>
      </c>
      <c r="T56" s="16">
        <v>0</v>
      </c>
      <c r="U56" s="14">
        <v>0.89207468999999995</v>
      </c>
      <c r="V56" s="16">
        <v>0.12495112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(164/B61*100)</f>
        <v>2.5134099616858236</v>
      </c>
      <c r="D61" s="15">
        <v>6361</v>
      </c>
      <c r="E61" s="14">
        <v>12.67790085</v>
      </c>
      <c r="F61" s="16">
        <v>0.49677626000000003</v>
      </c>
      <c r="G61" s="14">
        <v>33.626554689999999</v>
      </c>
      <c r="H61" s="16">
        <v>0.62240746999999996</v>
      </c>
      <c r="I61" s="14">
        <v>27.187674739999999</v>
      </c>
      <c r="J61" s="16">
        <v>0.60197624000000005</v>
      </c>
      <c r="K61" s="14">
        <v>19.431066659999999</v>
      </c>
      <c r="L61" s="16">
        <v>0.62660267999999997</v>
      </c>
      <c r="M61" s="14">
        <v>4.8580660900000003</v>
      </c>
      <c r="N61" s="16">
        <v>0.40898512999999997</v>
      </c>
      <c r="O61" s="14" t="s">
        <v>582</v>
      </c>
      <c r="P61" s="16" t="s">
        <v>582</v>
      </c>
      <c r="Q61" s="14">
        <v>0</v>
      </c>
      <c r="R61" s="16">
        <v>0</v>
      </c>
      <c r="S61" s="14">
        <v>0</v>
      </c>
      <c r="T61" s="16">
        <v>0</v>
      </c>
      <c r="U61" s="14">
        <v>2.2187369700000001</v>
      </c>
      <c r="V61" s="16">
        <v>0.2448216</v>
      </c>
    </row>
    <row r="62" spans="1:22" x14ac:dyDescent="0.25">
      <c r="A62" s="11" t="s">
        <v>532</v>
      </c>
      <c r="B62" s="13">
        <v>4476</v>
      </c>
      <c r="C62" s="14">
        <f>(3/B62*100)</f>
        <v>6.7024128686327081E-2</v>
      </c>
      <c r="D62" s="15">
        <v>4473</v>
      </c>
      <c r="E62" s="14">
        <v>6.3377738900000002</v>
      </c>
      <c r="F62" s="16">
        <v>0.33323882999999999</v>
      </c>
      <c r="G62" s="14">
        <v>38.690778309999999</v>
      </c>
      <c r="H62" s="16">
        <v>0.70754022999999999</v>
      </c>
      <c r="I62" s="14">
        <v>30.353853539999999</v>
      </c>
      <c r="J62" s="16">
        <v>0.64057304999999998</v>
      </c>
      <c r="K62" s="14">
        <v>12.359084210000001</v>
      </c>
      <c r="L62" s="16">
        <v>0.48794028</v>
      </c>
      <c r="M62" s="14">
        <v>11.675766530000001</v>
      </c>
      <c r="N62" s="16">
        <v>0.40366419999999997</v>
      </c>
      <c r="O62" s="14" t="s">
        <v>582</v>
      </c>
      <c r="P62" s="16" t="s">
        <v>582</v>
      </c>
      <c r="Q62" s="14">
        <v>0</v>
      </c>
      <c r="R62" s="16">
        <v>0</v>
      </c>
      <c r="S62" s="14">
        <v>0</v>
      </c>
      <c r="T62" s="16">
        <v>0</v>
      </c>
      <c r="U62" s="14">
        <v>0.58274353000000001</v>
      </c>
      <c r="V62" s="16">
        <v>0.12247263</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(87/B66*100)</f>
        <v>1.5357458075904677</v>
      </c>
      <c r="D66" s="15">
        <v>5578</v>
      </c>
      <c r="E66" s="14">
        <v>13.90125739</v>
      </c>
      <c r="F66" s="16">
        <v>0.43282471</v>
      </c>
      <c r="G66" s="14">
        <v>29.6290309</v>
      </c>
      <c r="H66" s="16">
        <v>0.69818528999999996</v>
      </c>
      <c r="I66" s="14">
        <v>23.09698139</v>
      </c>
      <c r="J66" s="16">
        <v>0.59491395000000002</v>
      </c>
      <c r="K66" s="14">
        <v>14.720012029999999</v>
      </c>
      <c r="L66" s="16">
        <v>0.49136342</v>
      </c>
      <c r="M66" s="14">
        <v>11.14460032</v>
      </c>
      <c r="N66" s="16">
        <v>0.36734738</v>
      </c>
      <c r="O66" s="14" t="s">
        <v>582</v>
      </c>
      <c r="P66" s="16" t="s">
        <v>582</v>
      </c>
      <c r="Q66" s="14">
        <v>0</v>
      </c>
      <c r="R66" s="16">
        <v>0</v>
      </c>
      <c r="S66" s="14">
        <v>0</v>
      </c>
      <c r="T66" s="16">
        <v>0</v>
      </c>
      <c r="U66" s="14">
        <v>7.5081179799999997</v>
      </c>
      <c r="V66" s="16">
        <v>0.32356066999999999</v>
      </c>
    </row>
    <row r="67" spans="1:22" x14ac:dyDescent="0.25">
      <c r="A67" s="11" t="s">
        <v>537</v>
      </c>
      <c r="B67" s="13">
        <v>6971</v>
      </c>
      <c r="C67" s="14">
        <f>(751/B67*100)</f>
        <v>10.77320327069287</v>
      </c>
      <c r="D67" s="15">
        <v>6220</v>
      </c>
      <c r="E67" s="14">
        <v>8.2524615800000003</v>
      </c>
      <c r="F67" s="16">
        <v>0.35843617999999999</v>
      </c>
      <c r="G67" s="14">
        <v>36.142554369999999</v>
      </c>
      <c r="H67" s="16">
        <v>0.73331882000000004</v>
      </c>
      <c r="I67" s="14">
        <v>31.376315229999999</v>
      </c>
      <c r="J67" s="16">
        <v>0.62324332999999998</v>
      </c>
      <c r="K67" s="14">
        <v>16.44812722</v>
      </c>
      <c r="L67" s="16">
        <v>0.54909273999999997</v>
      </c>
      <c r="M67" s="14">
        <v>5.5867055399999996</v>
      </c>
      <c r="N67" s="16">
        <v>0.46452126999999999</v>
      </c>
      <c r="O67" s="14" t="s">
        <v>582</v>
      </c>
      <c r="P67" s="16" t="s">
        <v>582</v>
      </c>
      <c r="Q67" s="14">
        <v>0</v>
      </c>
      <c r="R67" s="16">
        <v>0</v>
      </c>
      <c r="S67" s="14">
        <v>0</v>
      </c>
      <c r="T67" s="16">
        <v>0</v>
      </c>
      <c r="U67" s="14">
        <v>2.1938360600000002</v>
      </c>
      <c r="V67" s="16">
        <v>0.24071043</v>
      </c>
    </row>
    <row r="68" spans="1:22" x14ac:dyDescent="0.25">
      <c r="A68" s="11" t="s">
        <v>538</v>
      </c>
      <c r="B68" s="13">
        <v>12083</v>
      </c>
      <c r="C68" s="14">
        <f>(31/B68*100)</f>
        <v>0.2565588016221137</v>
      </c>
      <c r="D68" s="15">
        <v>12052</v>
      </c>
      <c r="E68" s="14">
        <v>7.21516365</v>
      </c>
      <c r="F68" s="16">
        <v>0.24417416</v>
      </c>
      <c r="G68" s="14">
        <v>29.94241543</v>
      </c>
      <c r="H68" s="16">
        <v>0.39408900000000002</v>
      </c>
      <c r="I68" s="14">
        <v>26.277301869999999</v>
      </c>
      <c r="J68" s="16">
        <v>0.31571674999999999</v>
      </c>
      <c r="K68" s="14">
        <v>14.899146460000001</v>
      </c>
      <c r="L68" s="16">
        <v>0.24996433000000001</v>
      </c>
      <c r="M68" s="14">
        <v>14.94500749</v>
      </c>
      <c r="N68" s="16">
        <v>0.29639408</v>
      </c>
      <c r="O68" s="14" t="s">
        <v>582</v>
      </c>
      <c r="P68" s="16" t="s">
        <v>582</v>
      </c>
      <c r="Q68" s="14">
        <v>0</v>
      </c>
      <c r="R68" s="16">
        <v>0</v>
      </c>
      <c r="S68" s="14">
        <v>0</v>
      </c>
      <c r="T68" s="16">
        <v>0</v>
      </c>
      <c r="U68" s="14">
        <v>6.7209650999999999</v>
      </c>
      <c r="V68" s="16">
        <v>0.23538369000000001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6.8438917000000004</v>
      </c>
      <c r="F70" s="16">
        <v>0.50802060000000004</v>
      </c>
      <c r="G70" s="14">
        <v>30.289377600000002</v>
      </c>
      <c r="H70" s="16">
        <v>0.95729975</v>
      </c>
      <c r="I70" s="14">
        <v>33.91354501</v>
      </c>
      <c r="J70" s="16">
        <v>0.94839266</v>
      </c>
      <c r="K70" s="14">
        <v>20.41698525</v>
      </c>
      <c r="L70" s="16">
        <v>0.84842631999999996</v>
      </c>
      <c r="M70" s="14">
        <v>4.3266809899999998</v>
      </c>
      <c r="N70" s="16">
        <v>0.28253083000000001</v>
      </c>
      <c r="O70" s="14" t="s">
        <v>582</v>
      </c>
      <c r="P70" s="16" t="s">
        <v>582</v>
      </c>
      <c r="Q70" s="14">
        <v>0</v>
      </c>
      <c r="R70" s="16">
        <v>0</v>
      </c>
      <c r="S70" s="14">
        <v>0</v>
      </c>
      <c r="T70" s="16">
        <v>0</v>
      </c>
      <c r="U70" s="14">
        <v>4.2095194500000002</v>
      </c>
      <c r="V70" s="16">
        <v>0.35153793999999999</v>
      </c>
    </row>
    <row r="71" spans="1:22" x14ac:dyDescent="0.25">
      <c r="A71" s="11" t="s">
        <v>541</v>
      </c>
      <c r="B71" s="13">
        <v>6115</v>
      </c>
      <c r="C71" s="14">
        <f>(31/B71*100)</f>
        <v>0.50695012264922323</v>
      </c>
      <c r="D71" s="15">
        <v>6084</v>
      </c>
      <c r="E71" s="14">
        <v>4.4634846399999999</v>
      </c>
      <c r="F71" s="16">
        <v>0.28327806999999999</v>
      </c>
      <c r="G71" s="14">
        <v>27.893587310000001</v>
      </c>
      <c r="H71" s="16">
        <v>0.56458406000000005</v>
      </c>
      <c r="I71" s="14">
        <v>36.673962869999997</v>
      </c>
      <c r="J71" s="16">
        <v>0.64457571999999996</v>
      </c>
      <c r="K71" s="14">
        <v>24.659916689999999</v>
      </c>
      <c r="L71" s="16">
        <v>0.58687789000000001</v>
      </c>
      <c r="M71" s="14">
        <v>5.6810701999999997</v>
      </c>
      <c r="N71" s="16">
        <v>0.27752228000000001</v>
      </c>
      <c r="O71" s="14" t="s">
        <v>582</v>
      </c>
      <c r="P71" s="16" t="s">
        <v>582</v>
      </c>
      <c r="Q71" s="14">
        <v>0</v>
      </c>
      <c r="R71" s="16">
        <v>0</v>
      </c>
      <c r="S71" s="14">
        <v>0</v>
      </c>
      <c r="T71" s="16">
        <v>0</v>
      </c>
      <c r="U71" s="14">
        <v>0.62797829000000005</v>
      </c>
      <c r="V71" s="16">
        <v>0.10676215</v>
      </c>
    </row>
    <row r="72" spans="1:22" x14ac:dyDescent="0.25">
      <c r="A72" s="11" t="s">
        <v>542</v>
      </c>
      <c r="B72" s="13">
        <v>7708</v>
      </c>
      <c r="C72" s="14">
        <f>(5/B72*100)</f>
        <v>6.4867669953295279E-2</v>
      </c>
      <c r="D72" s="15">
        <v>7703</v>
      </c>
      <c r="E72" s="14">
        <v>13.06354189</v>
      </c>
      <c r="F72" s="16">
        <v>0.45627503000000003</v>
      </c>
      <c r="G72" s="14">
        <v>39.249330290000003</v>
      </c>
      <c r="H72" s="16">
        <v>0.76669989000000005</v>
      </c>
      <c r="I72" s="14">
        <v>25.692936750000001</v>
      </c>
      <c r="J72" s="16">
        <v>0.63328028000000003</v>
      </c>
      <c r="K72" s="14">
        <v>13.64707772</v>
      </c>
      <c r="L72" s="16">
        <v>0.52180223000000003</v>
      </c>
      <c r="M72" s="14">
        <v>8.2003239800000003</v>
      </c>
      <c r="N72" s="16">
        <v>0.96499683000000003</v>
      </c>
      <c r="O72" s="14" t="s">
        <v>582</v>
      </c>
      <c r="P72" s="16" t="s">
        <v>582</v>
      </c>
      <c r="Q72" s="14">
        <v>0</v>
      </c>
      <c r="R72" s="16">
        <v>0</v>
      </c>
      <c r="S72" s="14">
        <v>0</v>
      </c>
      <c r="T72" s="16">
        <v>0</v>
      </c>
      <c r="U72" s="14">
        <v>0.14678938</v>
      </c>
      <c r="V72" s="16">
        <v>4.2370230000000002E-2</v>
      </c>
    </row>
    <row r="73" spans="1:22" x14ac:dyDescent="0.25">
      <c r="A73" s="11" t="s">
        <v>543</v>
      </c>
      <c r="B73" s="13">
        <v>8249</v>
      </c>
      <c r="C73" s="14">
        <f>(189/B73*100)</f>
        <v>2.2911868105224875</v>
      </c>
      <c r="D73" s="15">
        <v>8060</v>
      </c>
      <c r="E73" s="14">
        <v>5.3079397300000002</v>
      </c>
      <c r="F73" s="16">
        <v>0.32395197999999997</v>
      </c>
      <c r="G73" s="14">
        <v>36.785765939999997</v>
      </c>
      <c r="H73" s="16">
        <v>0.79004366000000004</v>
      </c>
      <c r="I73" s="14">
        <v>26.614731540000001</v>
      </c>
      <c r="J73" s="16">
        <v>0.62835644000000002</v>
      </c>
      <c r="K73" s="14">
        <v>18.65771964</v>
      </c>
      <c r="L73" s="16">
        <v>0.61557048000000003</v>
      </c>
      <c r="M73" s="14">
        <v>11.501553319999999</v>
      </c>
      <c r="N73" s="16">
        <v>0.72224257000000003</v>
      </c>
      <c r="O73" s="14" t="s">
        <v>582</v>
      </c>
      <c r="P73" s="16" t="s">
        <v>582</v>
      </c>
      <c r="Q73" s="14">
        <v>0</v>
      </c>
      <c r="R73" s="16">
        <v>0</v>
      </c>
      <c r="S73" s="14">
        <v>0</v>
      </c>
      <c r="T73" s="16">
        <v>0</v>
      </c>
      <c r="U73" s="14">
        <v>1.1322898299999999</v>
      </c>
      <c r="V73" s="16">
        <v>0.23999428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(286/B75*100)</f>
        <v>5.3209302325581396</v>
      </c>
      <c r="D75" s="15">
        <v>5089</v>
      </c>
      <c r="E75" s="14">
        <v>8.0690613899999999</v>
      </c>
      <c r="F75" s="16">
        <v>0.42640688999999998</v>
      </c>
      <c r="G75" s="14">
        <v>33.404448649999999</v>
      </c>
      <c r="H75" s="16">
        <v>0.72782961999999995</v>
      </c>
      <c r="I75" s="14">
        <v>29.451004319999999</v>
      </c>
      <c r="J75" s="16">
        <v>0.72912726000000005</v>
      </c>
      <c r="K75" s="14">
        <v>13.6409857</v>
      </c>
      <c r="L75" s="16">
        <v>0.55091356000000002</v>
      </c>
      <c r="M75" s="14">
        <v>8.3403549399999992</v>
      </c>
      <c r="N75" s="16">
        <v>0.73140901000000003</v>
      </c>
      <c r="O75" s="14" t="s">
        <v>582</v>
      </c>
      <c r="P75" s="16" t="s">
        <v>582</v>
      </c>
      <c r="Q75" s="14">
        <v>0</v>
      </c>
      <c r="R75" s="16">
        <v>0</v>
      </c>
      <c r="S75" s="14">
        <v>0</v>
      </c>
      <c r="T75" s="16">
        <v>0</v>
      </c>
      <c r="U75" s="14">
        <v>7.0941450000000001</v>
      </c>
      <c r="V75" s="16">
        <v>0.59454129</v>
      </c>
    </row>
    <row r="76" spans="1:22" x14ac:dyDescent="0.25">
      <c r="A76" s="11" t="s">
        <v>546</v>
      </c>
      <c r="B76" s="13">
        <v>14167</v>
      </c>
      <c r="C76" s="14">
        <f>(234/B76*100)</f>
        <v>1.6517258417449003</v>
      </c>
      <c r="D76" s="15">
        <v>13933</v>
      </c>
      <c r="E76" s="14">
        <v>8.1581302600000001</v>
      </c>
      <c r="F76" s="16">
        <v>0.33401228999999999</v>
      </c>
      <c r="G76" s="14">
        <v>30.02487283</v>
      </c>
      <c r="H76" s="16">
        <v>0.43368696000000001</v>
      </c>
      <c r="I76" s="14">
        <v>28.008591689999999</v>
      </c>
      <c r="J76" s="16">
        <v>0.45287070000000001</v>
      </c>
      <c r="K76" s="14">
        <v>18.44283351</v>
      </c>
      <c r="L76" s="16">
        <v>0.49230650999999997</v>
      </c>
      <c r="M76" s="14">
        <v>12.05795764</v>
      </c>
      <c r="N76" s="16">
        <v>0.48523090000000002</v>
      </c>
      <c r="O76" s="14" t="s">
        <v>582</v>
      </c>
      <c r="P76" s="16" t="s">
        <v>582</v>
      </c>
      <c r="Q76" s="14">
        <v>0</v>
      </c>
      <c r="R76" s="16">
        <v>0</v>
      </c>
      <c r="S76" s="14">
        <v>0</v>
      </c>
      <c r="T76" s="16">
        <v>0</v>
      </c>
      <c r="U76" s="14">
        <v>3.3076140600000001</v>
      </c>
      <c r="V76" s="16">
        <v>0.24858098000000001</v>
      </c>
    </row>
    <row r="77" spans="1:22" x14ac:dyDescent="0.25">
      <c r="A77" s="11" t="s">
        <v>547</v>
      </c>
      <c r="B77" s="13">
        <v>6062</v>
      </c>
      <c r="C77" s="14">
        <f>(276/B77*100)</f>
        <v>4.5529528208512042</v>
      </c>
      <c r="D77" s="15">
        <v>5786</v>
      </c>
      <c r="E77" s="14">
        <v>11.05660172</v>
      </c>
      <c r="F77" s="16">
        <v>0.54401427000000002</v>
      </c>
      <c r="G77" s="14">
        <v>31.973473930000001</v>
      </c>
      <c r="H77" s="16">
        <v>0.69318024</v>
      </c>
      <c r="I77" s="14">
        <v>22.769095400000001</v>
      </c>
      <c r="J77" s="16">
        <v>0.59339701</v>
      </c>
      <c r="K77" s="14">
        <v>10.34416162</v>
      </c>
      <c r="L77" s="16">
        <v>0.53245907999999997</v>
      </c>
      <c r="M77" s="14">
        <v>11.671911290000001</v>
      </c>
      <c r="N77" s="16">
        <v>0.60928123000000001</v>
      </c>
      <c r="O77" s="14" t="s">
        <v>582</v>
      </c>
      <c r="P77" s="16" t="s">
        <v>582</v>
      </c>
      <c r="Q77" s="14">
        <v>0</v>
      </c>
      <c r="R77" s="16">
        <v>0</v>
      </c>
      <c r="S77" s="14">
        <v>0</v>
      </c>
      <c r="T77" s="16">
        <v>0</v>
      </c>
      <c r="U77" s="14">
        <v>12.18475604</v>
      </c>
      <c r="V77" s="16">
        <v>0.53289010000000003</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(84/B81*100)</f>
        <v>0.94797426926983408</v>
      </c>
      <c r="D81" s="15">
        <v>8777</v>
      </c>
      <c r="E81" s="14">
        <v>2.7253401500000001</v>
      </c>
      <c r="F81" s="16">
        <v>0.22275724999999999</v>
      </c>
      <c r="G81" s="14">
        <v>27.726667890000002</v>
      </c>
      <c r="H81" s="16">
        <v>0.76094037000000003</v>
      </c>
      <c r="I81" s="14">
        <v>35.297794080000003</v>
      </c>
      <c r="J81" s="16">
        <v>0.75651537999999996</v>
      </c>
      <c r="K81" s="14">
        <v>22.882763489999999</v>
      </c>
      <c r="L81" s="16">
        <v>0.87296859999999998</v>
      </c>
      <c r="M81" s="14">
        <v>10.531597189999999</v>
      </c>
      <c r="N81" s="16">
        <v>0.71926747999999996</v>
      </c>
      <c r="O81" s="14" t="s">
        <v>582</v>
      </c>
      <c r="P81" s="16" t="s">
        <v>582</v>
      </c>
      <c r="Q81" s="14">
        <v>0</v>
      </c>
      <c r="R81" s="16">
        <v>0</v>
      </c>
      <c r="S81" s="14">
        <v>0</v>
      </c>
      <c r="T81" s="16">
        <v>0</v>
      </c>
      <c r="U81" s="14">
        <v>0.83583719999999995</v>
      </c>
      <c r="V81" s="16">
        <v>0.13768702999999999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814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778</v>
      </c>
      <c r="H4" s="22"/>
      <c r="I4" s="21" t="s">
        <v>802</v>
      </c>
      <c r="J4" s="22"/>
      <c r="K4" s="21" t="s">
        <v>803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(691/B7*100)</f>
        <v>4.755677907777013</v>
      </c>
      <c r="D7" s="15">
        <v>13839</v>
      </c>
      <c r="E7" s="14">
        <v>14.62527373</v>
      </c>
      <c r="F7" s="16">
        <v>0.38571096999999999</v>
      </c>
      <c r="G7" s="14">
        <v>31.55459926</v>
      </c>
      <c r="H7" s="16">
        <v>0.53027502999999998</v>
      </c>
      <c r="I7" s="14">
        <v>24.91232784</v>
      </c>
      <c r="J7" s="16">
        <v>0.49869477000000001</v>
      </c>
      <c r="K7" s="14">
        <v>10.852536199999999</v>
      </c>
      <c r="L7" s="16">
        <v>0.30078254999999998</v>
      </c>
      <c r="M7" s="14">
        <v>14.81545384</v>
      </c>
      <c r="N7" s="16">
        <v>0.50028826999999998</v>
      </c>
      <c r="O7" s="14" t="s">
        <v>582</v>
      </c>
      <c r="P7" s="16" t="s">
        <v>582</v>
      </c>
      <c r="Q7" s="14">
        <v>0</v>
      </c>
      <c r="R7" s="16">
        <v>0</v>
      </c>
      <c r="S7" s="14">
        <v>0</v>
      </c>
      <c r="T7" s="16">
        <v>0</v>
      </c>
      <c r="U7" s="14">
        <v>3.2398091299999998</v>
      </c>
      <c r="V7" s="16">
        <v>0.23086487999999999</v>
      </c>
    </row>
    <row r="8" spans="1:22" x14ac:dyDescent="0.25">
      <c r="A8" s="11" t="s">
        <v>478</v>
      </c>
      <c r="B8" s="13">
        <v>7007</v>
      </c>
      <c r="C8" s="14">
        <f>(113/B8*100)</f>
        <v>1.6126730412444699</v>
      </c>
      <c r="D8" s="15">
        <v>6894</v>
      </c>
      <c r="E8" s="14">
        <v>31.023213340000002</v>
      </c>
      <c r="F8" s="16">
        <v>0.96908795000000003</v>
      </c>
      <c r="G8" s="14">
        <v>21.459734730000001</v>
      </c>
      <c r="H8" s="16">
        <v>0.59213974999999996</v>
      </c>
      <c r="I8" s="14">
        <v>16.725567789999999</v>
      </c>
      <c r="J8" s="16">
        <v>0.62695776999999997</v>
      </c>
      <c r="K8" s="14">
        <v>9.0749890099999995</v>
      </c>
      <c r="L8" s="16">
        <v>0.44444799000000001</v>
      </c>
      <c r="M8" s="14">
        <v>16.987432779999999</v>
      </c>
      <c r="N8" s="16">
        <v>0.87800714999999996</v>
      </c>
      <c r="O8" s="14" t="s">
        <v>582</v>
      </c>
      <c r="P8" s="16" t="s">
        <v>582</v>
      </c>
      <c r="Q8" s="14">
        <v>0.47861504999999999</v>
      </c>
      <c r="R8" s="16">
        <v>0.11780912</v>
      </c>
      <c r="S8" s="14">
        <v>0</v>
      </c>
      <c r="T8" s="16">
        <v>0</v>
      </c>
      <c r="U8" s="14">
        <v>4.2504472900000003</v>
      </c>
      <c r="V8" s="16">
        <v>0.28665754999999998</v>
      </c>
    </row>
    <row r="9" spans="1:22" x14ac:dyDescent="0.25">
      <c r="A9" s="11" t="s">
        <v>479</v>
      </c>
      <c r="B9" s="13">
        <v>9651</v>
      </c>
      <c r="C9" s="14">
        <f>(574/B9*100)</f>
        <v>5.9475701999792765</v>
      </c>
      <c r="D9" s="15">
        <v>9077</v>
      </c>
      <c r="E9" s="14">
        <v>35.255272929999997</v>
      </c>
      <c r="F9" s="16">
        <v>0.77788442000000002</v>
      </c>
      <c r="G9" s="14">
        <v>29.583115540000001</v>
      </c>
      <c r="H9" s="16">
        <v>0.57073353999999998</v>
      </c>
      <c r="I9" s="14">
        <v>15.58142716</v>
      </c>
      <c r="J9" s="16">
        <v>0.41840202999999998</v>
      </c>
      <c r="K9" s="14">
        <v>5.7432892300000002</v>
      </c>
      <c r="L9" s="16">
        <v>0.25291391000000002</v>
      </c>
      <c r="M9" s="14">
        <v>5.1855985599999999</v>
      </c>
      <c r="N9" s="16">
        <v>0.39917061999999998</v>
      </c>
      <c r="O9" s="14" t="s">
        <v>582</v>
      </c>
      <c r="P9" s="16" t="s">
        <v>582</v>
      </c>
      <c r="Q9" s="14">
        <v>3.1744941199999999</v>
      </c>
      <c r="R9" s="16">
        <v>0.56687600000000005</v>
      </c>
      <c r="S9" s="14">
        <v>0</v>
      </c>
      <c r="T9" s="16">
        <v>0</v>
      </c>
      <c r="U9" s="14">
        <v>5.47680247</v>
      </c>
      <c r="V9" s="16">
        <v>0.39066997999999997</v>
      </c>
    </row>
    <row r="10" spans="1:22" x14ac:dyDescent="0.25">
      <c r="A10" s="11" t="s">
        <v>480</v>
      </c>
      <c r="B10" s="13">
        <v>20058</v>
      </c>
      <c r="C10" s="14">
        <f>(555/B10*100)</f>
        <v>2.7669757702662281</v>
      </c>
      <c r="D10" s="15">
        <v>19503</v>
      </c>
      <c r="E10" s="14">
        <v>16.39678571</v>
      </c>
      <c r="F10" s="16">
        <v>0.41558801000000001</v>
      </c>
      <c r="G10" s="14">
        <v>29.036812529999999</v>
      </c>
      <c r="H10" s="16">
        <v>0.46117246000000001</v>
      </c>
      <c r="I10" s="14">
        <v>28.888767730000001</v>
      </c>
      <c r="J10" s="16">
        <v>0.51122480999999997</v>
      </c>
      <c r="K10" s="14">
        <v>15.457158919999999</v>
      </c>
      <c r="L10" s="16">
        <v>0.43033989</v>
      </c>
      <c r="M10" s="14">
        <v>7.6115859500000003</v>
      </c>
      <c r="N10" s="16">
        <v>0.36830956999999998</v>
      </c>
      <c r="O10" s="14" t="s">
        <v>582</v>
      </c>
      <c r="P10" s="16" t="s">
        <v>582</v>
      </c>
      <c r="Q10" s="14">
        <v>0</v>
      </c>
      <c r="R10" s="16">
        <v>0</v>
      </c>
      <c r="S10" s="14">
        <v>0</v>
      </c>
      <c r="T10" s="16">
        <v>0</v>
      </c>
      <c r="U10" s="14">
        <v>2.6088891599999999</v>
      </c>
      <c r="V10" s="16">
        <v>0.25970608000000001</v>
      </c>
    </row>
    <row r="11" spans="1:22" x14ac:dyDescent="0.25">
      <c r="A11" s="11" t="s">
        <v>481</v>
      </c>
      <c r="B11" s="13">
        <v>7053</v>
      </c>
      <c r="C11" s="14">
        <f>(154/B11*100)</f>
        <v>2.1834680277895933</v>
      </c>
      <c r="D11" s="15">
        <v>6899</v>
      </c>
      <c r="E11" s="14">
        <v>16.35409654</v>
      </c>
      <c r="F11" s="16">
        <v>0.55490664999999995</v>
      </c>
      <c r="G11" s="14">
        <v>32.425674829999998</v>
      </c>
      <c r="H11" s="16">
        <v>0.68839335000000001</v>
      </c>
      <c r="I11" s="14">
        <v>23.606475060000001</v>
      </c>
      <c r="J11" s="16">
        <v>0.59510996000000005</v>
      </c>
      <c r="K11" s="14">
        <v>13.156840559999999</v>
      </c>
      <c r="L11" s="16">
        <v>0.61142781999999996</v>
      </c>
      <c r="M11" s="14">
        <v>10.55517789</v>
      </c>
      <c r="N11" s="16">
        <v>0.57862261000000004</v>
      </c>
      <c r="O11" s="14" t="s">
        <v>582</v>
      </c>
      <c r="P11" s="16" t="s">
        <v>582</v>
      </c>
      <c r="Q11" s="14">
        <v>0</v>
      </c>
      <c r="R11" s="16">
        <v>0</v>
      </c>
      <c r="S11" s="14">
        <v>0</v>
      </c>
      <c r="T11" s="16">
        <v>0</v>
      </c>
      <c r="U11" s="14">
        <v>3.9017351200000001</v>
      </c>
      <c r="V11" s="16">
        <v>0.40701093999999999</v>
      </c>
    </row>
    <row r="12" spans="1:22" x14ac:dyDescent="0.25">
      <c r="A12" s="11" t="s">
        <v>482</v>
      </c>
      <c r="B12" s="13">
        <v>6894</v>
      </c>
      <c r="C12" s="14">
        <f>(59/B12*100)</f>
        <v>0.85581665216129965</v>
      </c>
      <c r="D12" s="15">
        <v>6835</v>
      </c>
      <c r="E12" s="14">
        <v>20.867621029999999</v>
      </c>
      <c r="F12" s="16">
        <v>0.73968922000000004</v>
      </c>
      <c r="G12" s="14">
        <v>37.170514560000001</v>
      </c>
      <c r="H12" s="16">
        <v>0.66381723000000004</v>
      </c>
      <c r="I12" s="14">
        <v>23.596220559999999</v>
      </c>
      <c r="J12" s="16">
        <v>0.68094054999999998</v>
      </c>
      <c r="K12" s="14">
        <v>9.2779146699999995</v>
      </c>
      <c r="L12" s="16">
        <v>0.40563146</v>
      </c>
      <c r="M12" s="14">
        <v>3.9779236600000001</v>
      </c>
      <c r="N12" s="16">
        <v>0.38596943</v>
      </c>
      <c r="O12" s="14" t="s">
        <v>582</v>
      </c>
      <c r="P12" s="16" t="s">
        <v>582</v>
      </c>
      <c r="Q12" s="14">
        <v>2.3477860100000001</v>
      </c>
      <c r="R12" s="16">
        <v>0.59181510000000004</v>
      </c>
      <c r="S12" s="14">
        <v>0</v>
      </c>
      <c r="T12" s="16">
        <v>0</v>
      </c>
      <c r="U12" s="14">
        <v>2.76201952</v>
      </c>
      <c r="V12" s="16">
        <v>0.26556925999999997</v>
      </c>
    </row>
    <row r="13" spans="1:22" x14ac:dyDescent="0.25">
      <c r="A13" s="11" t="s">
        <v>483</v>
      </c>
      <c r="B13" s="13">
        <v>7161</v>
      </c>
      <c r="C13" s="14">
        <f>(184/B13*100)</f>
        <v>2.5694735372154729</v>
      </c>
      <c r="D13" s="15">
        <v>6977</v>
      </c>
      <c r="E13" s="14">
        <v>12.65015872</v>
      </c>
      <c r="F13" s="16">
        <v>0.55847880999999999</v>
      </c>
      <c r="G13" s="14">
        <v>34.265599350000002</v>
      </c>
      <c r="H13" s="16">
        <v>0.71456485000000003</v>
      </c>
      <c r="I13" s="14">
        <v>30.531874380000001</v>
      </c>
      <c r="J13" s="16">
        <v>0.67696371</v>
      </c>
      <c r="K13" s="14">
        <v>12.88250631</v>
      </c>
      <c r="L13" s="16">
        <v>0.64652226999999995</v>
      </c>
      <c r="M13" s="14">
        <v>3.2438382400000001</v>
      </c>
      <c r="N13" s="16">
        <v>0.39504067999999998</v>
      </c>
      <c r="O13" s="14" t="s">
        <v>582</v>
      </c>
      <c r="P13" s="16" t="s">
        <v>582</v>
      </c>
      <c r="Q13" s="14">
        <v>4.1275654299999998</v>
      </c>
      <c r="R13" s="16">
        <v>0.47474954000000003</v>
      </c>
      <c r="S13" s="14">
        <v>0</v>
      </c>
      <c r="T13" s="16">
        <v>0</v>
      </c>
      <c r="U13" s="14">
        <v>2.2984575600000001</v>
      </c>
      <c r="V13" s="16">
        <v>0.26791338999999997</v>
      </c>
    </row>
    <row r="14" spans="1:22" x14ac:dyDescent="0.25">
      <c r="A14" s="11" t="s">
        <v>484</v>
      </c>
      <c r="B14" s="13">
        <v>5587</v>
      </c>
      <c r="C14" s="14">
        <f>(82/B14*100)</f>
        <v>1.4676928584213351</v>
      </c>
      <c r="D14" s="15">
        <v>5505</v>
      </c>
      <c r="E14" s="14">
        <v>22.767841010000001</v>
      </c>
      <c r="F14" s="16">
        <v>0.67568775000000003</v>
      </c>
      <c r="G14" s="14">
        <v>39.480553569999998</v>
      </c>
      <c r="H14" s="16">
        <v>0.73355455999999997</v>
      </c>
      <c r="I14" s="14">
        <v>24.94796638</v>
      </c>
      <c r="J14" s="16">
        <v>0.75650903000000003</v>
      </c>
      <c r="K14" s="14">
        <v>9.3330779600000007</v>
      </c>
      <c r="L14" s="16">
        <v>0.4204542</v>
      </c>
      <c r="M14" s="14">
        <v>2.4392156900000002</v>
      </c>
      <c r="N14" s="16">
        <v>0.23139591000000001</v>
      </c>
      <c r="O14" s="14" t="s">
        <v>582</v>
      </c>
      <c r="P14" s="16" t="s">
        <v>582</v>
      </c>
      <c r="Q14" s="14">
        <v>0</v>
      </c>
      <c r="R14" s="16">
        <v>0</v>
      </c>
      <c r="S14" s="14">
        <v>0</v>
      </c>
      <c r="T14" s="16">
        <v>0</v>
      </c>
      <c r="U14" s="14">
        <v>1.0313454</v>
      </c>
      <c r="V14" s="16">
        <v>0.16054774999999999</v>
      </c>
    </row>
    <row r="15" spans="1:22" x14ac:dyDescent="0.25">
      <c r="A15" s="11" t="s">
        <v>485</v>
      </c>
      <c r="B15" s="13">
        <v>5882</v>
      </c>
      <c r="C15" s="14">
        <f>(91/B15*100)</f>
        <v>1.5470928255695342</v>
      </c>
      <c r="D15" s="15">
        <v>5791</v>
      </c>
      <c r="E15" s="14">
        <v>18.707930650000002</v>
      </c>
      <c r="F15" s="16">
        <v>0.57154726</v>
      </c>
      <c r="G15" s="14">
        <v>39.206254059999999</v>
      </c>
      <c r="H15" s="16">
        <v>0.65843673999999996</v>
      </c>
      <c r="I15" s="14">
        <v>25.69816951</v>
      </c>
      <c r="J15" s="16">
        <v>0.65106430999999998</v>
      </c>
      <c r="K15" s="14">
        <v>8.9816773399999992</v>
      </c>
      <c r="L15" s="16">
        <v>0.47800823999999997</v>
      </c>
      <c r="M15" s="14">
        <v>1.5742804699999999</v>
      </c>
      <c r="N15" s="16">
        <v>0.19393035</v>
      </c>
      <c r="O15" s="14" t="s">
        <v>582</v>
      </c>
      <c r="P15" s="16" t="s">
        <v>582</v>
      </c>
      <c r="Q15" s="14">
        <v>1.0192857399999999</v>
      </c>
      <c r="R15" s="16">
        <v>0.45691161000000002</v>
      </c>
      <c r="S15" s="14">
        <v>0</v>
      </c>
      <c r="T15" s="16">
        <v>0</v>
      </c>
      <c r="U15" s="14">
        <v>4.8124022200000001</v>
      </c>
      <c r="V15" s="16">
        <v>0.40195202000000002</v>
      </c>
    </row>
    <row r="16" spans="1:22" x14ac:dyDescent="0.25">
      <c r="A16" s="11" t="s">
        <v>486</v>
      </c>
      <c r="B16" s="13">
        <v>6108</v>
      </c>
      <c r="C16" s="14">
        <f>(138/B16*100)</f>
        <v>2.2593320235756389</v>
      </c>
      <c r="D16" s="15">
        <v>5970</v>
      </c>
      <c r="E16" s="14">
        <v>38.185221759999997</v>
      </c>
      <c r="F16" s="16">
        <v>0.82266044999999999</v>
      </c>
      <c r="G16" s="14">
        <v>26.29197405</v>
      </c>
      <c r="H16" s="16">
        <v>0.56950975000000004</v>
      </c>
      <c r="I16" s="14">
        <v>16.110528590000001</v>
      </c>
      <c r="J16" s="16">
        <v>0.52159886</v>
      </c>
      <c r="K16" s="14">
        <v>7.55737098</v>
      </c>
      <c r="L16" s="16">
        <v>0.38075928999999997</v>
      </c>
      <c r="M16" s="14">
        <v>7.8073208599999999</v>
      </c>
      <c r="N16" s="16">
        <v>0.69064146999999998</v>
      </c>
      <c r="O16" s="14" t="s">
        <v>582</v>
      </c>
      <c r="P16" s="16" t="s">
        <v>582</v>
      </c>
      <c r="Q16" s="14">
        <v>0</v>
      </c>
      <c r="R16" s="16">
        <v>0</v>
      </c>
      <c r="S16" s="14">
        <v>0</v>
      </c>
      <c r="T16" s="16">
        <v>0</v>
      </c>
      <c r="U16" s="14">
        <v>4.0475837600000002</v>
      </c>
      <c r="V16" s="16">
        <v>0.33659670000000003</v>
      </c>
    </row>
    <row r="17" spans="1:22" x14ac:dyDescent="0.25">
      <c r="A17" s="11" t="s">
        <v>487</v>
      </c>
      <c r="B17" s="13">
        <v>6504</v>
      </c>
      <c r="C17" s="14">
        <f>(1734/B17*100)</f>
        <v>26.660516605166052</v>
      </c>
      <c r="D17" s="15">
        <v>4770</v>
      </c>
      <c r="E17" s="14">
        <v>27.77091665</v>
      </c>
      <c r="F17" s="16">
        <v>0.75672227000000003</v>
      </c>
      <c r="G17" s="14">
        <v>30.369811210000002</v>
      </c>
      <c r="H17" s="16">
        <v>0.72989775000000001</v>
      </c>
      <c r="I17" s="14">
        <v>19.118365149999999</v>
      </c>
      <c r="J17" s="16">
        <v>0.61747920999999995</v>
      </c>
      <c r="K17" s="14">
        <v>7.92915291</v>
      </c>
      <c r="L17" s="16">
        <v>0.36139834999999998</v>
      </c>
      <c r="M17" s="14">
        <v>4.6794933500000004</v>
      </c>
      <c r="N17" s="16">
        <v>0.63138225999999997</v>
      </c>
      <c r="O17" s="14" t="s">
        <v>582</v>
      </c>
      <c r="P17" s="16" t="s">
        <v>582</v>
      </c>
      <c r="Q17" s="14">
        <v>3.09898191</v>
      </c>
      <c r="R17" s="16">
        <v>0.40335873</v>
      </c>
      <c r="S17" s="14">
        <v>0</v>
      </c>
      <c r="T17" s="16">
        <v>0</v>
      </c>
      <c r="U17" s="14">
        <v>7.0332788199999996</v>
      </c>
      <c r="V17" s="16">
        <v>0.51454697999999999</v>
      </c>
    </row>
    <row r="18" spans="1:22" x14ac:dyDescent="0.25">
      <c r="A18" s="11" t="s">
        <v>488</v>
      </c>
      <c r="B18" s="13">
        <v>5532</v>
      </c>
      <c r="C18" s="14">
        <f>(31/B18*100)</f>
        <v>0.56037599421547357</v>
      </c>
      <c r="D18" s="15">
        <v>5501</v>
      </c>
      <c r="E18" s="14">
        <v>17.462637470000001</v>
      </c>
      <c r="F18" s="16">
        <v>0.65868084999999998</v>
      </c>
      <c r="G18" s="14">
        <v>28.755909330000001</v>
      </c>
      <c r="H18" s="16">
        <v>0.74605721999999997</v>
      </c>
      <c r="I18" s="14">
        <v>27.2645102</v>
      </c>
      <c r="J18" s="16">
        <v>0.70252205000000001</v>
      </c>
      <c r="K18" s="14">
        <v>18.913305080000001</v>
      </c>
      <c r="L18" s="16">
        <v>0.80931405000000001</v>
      </c>
      <c r="M18" s="14">
        <v>4.1584830799999999</v>
      </c>
      <c r="N18" s="16">
        <v>0.35333363000000001</v>
      </c>
      <c r="O18" s="14" t="s">
        <v>582</v>
      </c>
      <c r="P18" s="16" t="s">
        <v>582</v>
      </c>
      <c r="Q18" s="14">
        <v>0</v>
      </c>
      <c r="R18" s="16">
        <v>0</v>
      </c>
      <c r="S18" s="14">
        <v>0</v>
      </c>
      <c r="T18" s="16">
        <v>0</v>
      </c>
      <c r="U18" s="14">
        <v>3.4451548299999999</v>
      </c>
      <c r="V18" s="16">
        <v>0.44148088000000002</v>
      </c>
    </row>
    <row r="19" spans="1:22" x14ac:dyDescent="0.25">
      <c r="A19" s="11" t="s">
        <v>489</v>
      </c>
      <c r="B19" s="13">
        <v>5658</v>
      </c>
      <c r="C19" s="14">
        <f>(285/B19*100)</f>
        <v>5.0371155885471897</v>
      </c>
      <c r="D19" s="15">
        <v>5373</v>
      </c>
      <c r="E19" s="14">
        <v>19.586735489999999</v>
      </c>
      <c r="F19" s="16">
        <v>0.73320187999999997</v>
      </c>
      <c r="G19" s="14">
        <v>29.490100689999998</v>
      </c>
      <c r="H19" s="16">
        <v>0.80900417999999996</v>
      </c>
      <c r="I19" s="14">
        <v>22.695176830000001</v>
      </c>
      <c r="J19" s="16">
        <v>0.79920395</v>
      </c>
      <c r="K19" s="14">
        <v>10.311733540000001</v>
      </c>
      <c r="L19" s="16">
        <v>0.50473758000000002</v>
      </c>
      <c r="M19" s="14">
        <v>14.510153219999999</v>
      </c>
      <c r="N19" s="16">
        <v>1.3150874299999999</v>
      </c>
      <c r="O19" s="14" t="s">
        <v>582</v>
      </c>
      <c r="P19" s="16" t="s">
        <v>582</v>
      </c>
      <c r="Q19" s="14">
        <v>0</v>
      </c>
      <c r="R19" s="16">
        <v>0</v>
      </c>
      <c r="S19" s="14">
        <v>0</v>
      </c>
      <c r="T19" s="16">
        <v>0</v>
      </c>
      <c r="U19" s="14">
        <v>3.4061002299999998</v>
      </c>
      <c r="V19" s="16">
        <v>0.35479621</v>
      </c>
    </row>
    <row r="20" spans="1:22" x14ac:dyDescent="0.25">
      <c r="A20" s="11" t="s">
        <v>490</v>
      </c>
      <c r="B20" s="13">
        <v>3371</v>
      </c>
      <c r="C20" s="14">
        <f>(75/B20*100)</f>
        <v>2.2248590922574905</v>
      </c>
      <c r="D20" s="15">
        <v>3296</v>
      </c>
      <c r="E20" s="14">
        <v>17.023691939999999</v>
      </c>
      <c r="F20" s="16">
        <v>0.62567395999999997</v>
      </c>
      <c r="G20" s="14">
        <v>33.42441968</v>
      </c>
      <c r="H20" s="16">
        <v>0.81387924</v>
      </c>
      <c r="I20" s="14">
        <v>24.538039950000002</v>
      </c>
      <c r="J20" s="16">
        <v>0.67466181999999997</v>
      </c>
      <c r="K20" s="14">
        <v>14.480162010000001</v>
      </c>
      <c r="L20" s="16">
        <v>0.56793875999999999</v>
      </c>
      <c r="M20" s="14">
        <v>7.3078253999999996</v>
      </c>
      <c r="N20" s="16">
        <v>0.35115152999999999</v>
      </c>
      <c r="O20" s="14" t="s">
        <v>582</v>
      </c>
      <c r="P20" s="16" t="s">
        <v>582</v>
      </c>
      <c r="Q20" s="14">
        <v>0</v>
      </c>
      <c r="R20" s="16">
        <v>0</v>
      </c>
      <c r="S20" s="14">
        <v>0</v>
      </c>
      <c r="T20" s="16">
        <v>0</v>
      </c>
      <c r="U20" s="14">
        <v>3.22586102</v>
      </c>
      <c r="V20" s="16">
        <v>0.31338576000000001</v>
      </c>
    </row>
    <row r="21" spans="1:22" x14ac:dyDescent="0.25">
      <c r="A21" s="11" t="s">
        <v>491</v>
      </c>
      <c r="B21" s="13">
        <v>5741</v>
      </c>
      <c r="C21" s="14">
        <f>(53/B21*100)</f>
        <v>0.92318411426580738</v>
      </c>
      <c r="D21" s="15">
        <v>5688</v>
      </c>
      <c r="E21" s="14">
        <v>20.583042720000002</v>
      </c>
      <c r="F21" s="16">
        <v>0.65667428999999999</v>
      </c>
      <c r="G21" s="14">
        <v>36.087927690000001</v>
      </c>
      <c r="H21" s="16">
        <v>0.88191741000000001</v>
      </c>
      <c r="I21" s="14">
        <v>22.847271920000001</v>
      </c>
      <c r="J21" s="16">
        <v>0.67776897000000003</v>
      </c>
      <c r="K21" s="14">
        <v>9.2471156299999997</v>
      </c>
      <c r="L21" s="16">
        <v>0.44547715999999998</v>
      </c>
      <c r="M21" s="14">
        <v>9.1595613</v>
      </c>
      <c r="N21" s="16">
        <v>0.86755952000000003</v>
      </c>
      <c r="O21" s="14" t="s">
        <v>582</v>
      </c>
      <c r="P21" s="16" t="s">
        <v>582</v>
      </c>
      <c r="Q21" s="14">
        <v>0</v>
      </c>
      <c r="R21" s="16">
        <v>0</v>
      </c>
      <c r="S21" s="14">
        <v>0</v>
      </c>
      <c r="T21" s="16">
        <v>0</v>
      </c>
      <c r="U21" s="14">
        <v>2.0750807400000002</v>
      </c>
      <c r="V21" s="16">
        <v>0.20351527999999999</v>
      </c>
    </row>
    <row r="22" spans="1:22" x14ac:dyDescent="0.25">
      <c r="A22" s="11" t="s">
        <v>492</v>
      </c>
      <c r="B22" s="13">
        <v>6598</v>
      </c>
      <c r="C22" s="14">
        <f>(37/B22*100)</f>
        <v>0.56077599272506817</v>
      </c>
      <c r="D22" s="15">
        <v>6561</v>
      </c>
      <c r="E22" s="14">
        <v>20.096463440000001</v>
      </c>
      <c r="F22" s="16">
        <v>0.80354208999999999</v>
      </c>
      <c r="G22" s="14">
        <v>25.347327119999999</v>
      </c>
      <c r="H22" s="16">
        <v>0.82818174</v>
      </c>
      <c r="I22" s="14">
        <v>19.805377289999999</v>
      </c>
      <c r="J22" s="16">
        <v>0.52625096000000005</v>
      </c>
      <c r="K22" s="14">
        <v>11.36028421</v>
      </c>
      <c r="L22" s="16">
        <v>0.49104892999999999</v>
      </c>
      <c r="M22" s="14">
        <v>9.6370981400000009</v>
      </c>
      <c r="N22" s="16">
        <v>1.1282971399999999</v>
      </c>
      <c r="O22" s="14" t="s">
        <v>582</v>
      </c>
      <c r="P22" s="16" t="s">
        <v>582</v>
      </c>
      <c r="Q22" s="14">
        <v>10.28608859</v>
      </c>
      <c r="R22" s="16">
        <v>1.3294597500000001</v>
      </c>
      <c r="S22" s="14">
        <v>0</v>
      </c>
      <c r="T22" s="16">
        <v>0</v>
      </c>
      <c r="U22" s="14">
        <v>3.4673612199999999</v>
      </c>
      <c r="V22" s="16">
        <v>0.30368700999999998</v>
      </c>
    </row>
    <row r="23" spans="1:22" x14ac:dyDescent="0.25">
      <c r="A23" s="11" t="s">
        <v>493</v>
      </c>
      <c r="B23" s="13">
        <v>11583</v>
      </c>
      <c r="C23" s="14">
        <f>(254/B23*100)</f>
        <v>2.1928688595355261</v>
      </c>
      <c r="D23" s="15">
        <v>11329</v>
      </c>
      <c r="E23" s="14">
        <v>17.459785660000001</v>
      </c>
      <c r="F23" s="16">
        <v>0.56415998000000001</v>
      </c>
      <c r="G23" s="14">
        <v>34.649946540000002</v>
      </c>
      <c r="H23" s="16">
        <v>0.59894899000000001</v>
      </c>
      <c r="I23" s="14">
        <v>27.656440119999999</v>
      </c>
      <c r="J23" s="16">
        <v>0.68166696999999998</v>
      </c>
      <c r="K23" s="14">
        <v>10.13543992</v>
      </c>
      <c r="L23" s="16">
        <v>0.45853838000000002</v>
      </c>
      <c r="M23" s="14">
        <v>7.2028085900000001</v>
      </c>
      <c r="N23" s="16">
        <v>0.42275265000000001</v>
      </c>
      <c r="O23" s="14" t="s">
        <v>582</v>
      </c>
      <c r="P23" s="16" t="s">
        <v>582</v>
      </c>
      <c r="Q23" s="14">
        <v>0</v>
      </c>
      <c r="R23" s="16">
        <v>0</v>
      </c>
      <c r="S23" s="14">
        <v>0</v>
      </c>
      <c r="T23" s="16">
        <v>0</v>
      </c>
      <c r="U23" s="14">
        <v>2.89557917</v>
      </c>
      <c r="V23" s="16">
        <v>0.29604325999999997</v>
      </c>
    </row>
    <row r="24" spans="1:22" x14ac:dyDescent="0.25">
      <c r="A24" s="11" t="s">
        <v>494</v>
      </c>
      <c r="B24" s="13">
        <v>6647</v>
      </c>
      <c r="C24" s="14">
        <f>(8/B24*100)</f>
        <v>0.12035504738979991</v>
      </c>
      <c r="D24" s="15">
        <v>6639</v>
      </c>
      <c r="E24" s="14">
        <v>30.374638350000001</v>
      </c>
      <c r="F24" s="16">
        <v>1.06320609</v>
      </c>
      <c r="G24" s="14">
        <v>32.477919710000002</v>
      </c>
      <c r="H24" s="16">
        <v>0.76276191999999998</v>
      </c>
      <c r="I24" s="14">
        <v>22.605369540000002</v>
      </c>
      <c r="J24" s="16">
        <v>0.54824101999999997</v>
      </c>
      <c r="K24" s="14">
        <v>9.7789181200000002</v>
      </c>
      <c r="L24" s="16">
        <v>0.39571495000000001</v>
      </c>
      <c r="M24" s="14">
        <v>3.0925407499999999</v>
      </c>
      <c r="N24" s="16">
        <v>1.0367684699999999</v>
      </c>
      <c r="O24" s="14" t="s">
        <v>582</v>
      </c>
      <c r="P24" s="16" t="s">
        <v>582</v>
      </c>
      <c r="Q24" s="14">
        <v>0</v>
      </c>
      <c r="R24" s="16">
        <v>0</v>
      </c>
      <c r="S24" s="14">
        <v>0</v>
      </c>
      <c r="T24" s="16">
        <v>0</v>
      </c>
      <c r="U24" s="14">
        <v>1.67061353</v>
      </c>
      <c r="V24" s="16">
        <v>0.40272693999999998</v>
      </c>
    </row>
    <row r="25" spans="1:22" x14ac:dyDescent="0.25">
      <c r="A25" s="11" t="s">
        <v>495</v>
      </c>
      <c r="B25" s="13">
        <v>5581</v>
      </c>
      <c r="C25" s="14">
        <f>(25/B25*100)</f>
        <v>0.44794839634474104</v>
      </c>
      <c r="D25" s="15">
        <v>5556</v>
      </c>
      <c r="E25" s="14">
        <v>23.960871189999999</v>
      </c>
      <c r="F25" s="16">
        <v>0.90563072</v>
      </c>
      <c r="G25" s="14">
        <v>34.93925771</v>
      </c>
      <c r="H25" s="16">
        <v>0.70406217999999998</v>
      </c>
      <c r="I25" s="14">
        <v>23.258117559999999</v>
      </c>
      <c r="J25" s="16">
        <v>0.67272916999999999</v>
      </c>
      <c r="K25" s="14">
        <v>9.8694017600000006</v>
      </c>
      <c r="L25" s="16">
        <v>0.55524143999999998</v>
      </c>
      <c r="M25" s="14">
        <v>7.63089832</v>
      </c>
      <c r="N25" s="16">
        <v>0.77175081999999995</v>
      </c>
      <c r="O25" s="14" t="s">
        <v>582</v>
      </c>
      <c r="P25" s="16" t="s">
        <v>582</v>
      </c>
      <c r="Q25" s="14">
        <v>0</v>
      </c>
      <c r="R25" s="16">
        <v>0</v>
      </c>
      <c r="S25" s="14">
        <v>0</v>
      </c>
      <c r="T25" s="16">
        <v>0</v>
      </c>
      <c r="U25" s="14">
        <v>0.34145346999999998</v>
      </c>
      <c r="V25" s="16">
        <v>7.2988410000000004E-2</v>
      </c>
    </row>
    <row r="26" spans="1:22" x14ac:dyDescent="0.25">
      <c r="A26" s="11" t="s">
        <v>496</v>
      </c>
      <c r="B26" s="13">
        <v>4869</v>
      </c>
      <c r="C26" s="14">
        <f>(66/B26*100)</f>
        <v>1.3555144793592113</v>
      </c>
      <c r="D26" s="15">
        <v>4803</v>
      </c>
      <c r="E26" s="14">
        <v>24.72626795</v>
      </c>
      <c r="F26" s="16">
        <v>0.67807318999999999</v>
      </c>
      <c r="G26" s="14">
        <v>33.685661940000003</v>
      </c>
      <c r="H26" s="16">
        <v>0.76084130000000005</v>
      </c>
      <c r="I26" s="14">
        <v>23.958409580000001</v>
      </c>
      <c r="J26" s="16">
        <v>0.69298694999999999</v>
      </c>
      <c r="K26" s="14">
        <v>10.224856620000001</v>
      </c>
      <c r="L26" s="16">
        <v>0.47796830000000001</v>
      </c>
      <c r="M26" s="14">
        <v>5.91045877</v>
      </c>
      <c r="N26" s="16">
        <v>0.43025584</v>
      </c>
      <c r="O26" s="14" t="s">
        <v>582</v>
      </c>
      <c r="P26" s="16" t="s">
        <v>582</v>
      </c>
      <c r="Q26" s="14">
        <v>0</v>
      </c>
      <c r="R26" s="16">
        <v>0</v>
      </c>
      <c r="S26" s="14">
        <v>0</v>
      </c>
      <c r="T26" s="16">
        <v>0</v>
      </c>
      <c r="U26" s="14">
        <v>1.4943451299999999</v>
      </c>
      <c r="V26" s="16">
        <v>0.18723723</v>
      </c>
    </row>
    <row r="27" spans="1:22" x14ac:dyDescent="0.25">
      <c r="A27" s="11" t="s">
        <v>497</v>
      </c>
      <c r="B27" s="13">
        <v>5299</v>
      </c>
      <c r="C27" s="14">
        <f>(94/B27*100)</f>
        <v>1.7739196074731081</v>
      </c>
      <c r="D27" s="15">
        <v>5205</v>
      </c>
      <c r="E27" s="14">
        <v>34.761991620000003</v>
      </c>
      <c r="F27" s="16">
        <v>0.65347001999999998</v>
      </c>
      <c r="G27" s="14">
        <v>25.808265070000001</v>
      </c>
      <c r="H27" s="16">
        <v>0.66959228000000004</v>
      </c>
      <c r="I27" s="14">
        <v>15.51887127</v>
      </c>
      <c r="J27" s="16">
        <v>0.46077352999999999</v>
      </c>
      <c r="K27" s="14">
        <v>8.0077138699999999</v>
      </c>
      <c r="L27" s="16">
        <v>0.39603389999999999</v>
      </c>
      <c r="M27" s="14">
        <v>10.311935999999999</v>
      </c>
      <c r="N27" s="16">
        <v>0.41731618999999998</v>
      </c>
      <c r="O27" s="14" t="s">
        <v>582</v>
      </c>
      <c r="P27" s="16" t="s">
        <v>582</v>
      </c>
      <c r="Q27" s="14">
        <v>0</v>
      </c>
      <c r="R27" s="16">
        <v>0</v>
      </c>
      <c r="S27" s="14">
        <v>0</v>
      </c>
      <c r="T27" s="16">
        <v>0</v>
      </c>
      <c r="U27" s="14">
        <v>5.5912221600000001</v>
      </c>
      <c r="V27" s="16">
        <v>0.29549351000000001</v>
      </c>
    </row>
    <row r="28" spans="1:22" x14ac:dyDescent="0.25">
      <c r="A28" s="11" t="s">
        <v>498</v>
      </c>
      <c r="B28" s="13">
        <v>7568</v>
      </c>
      <c r="C28" s="14">
        <f>(317/B28*100)</f>
        <v>4.1886892177589852</v>
      </c>
      <c r="D28" s="15">
        <v>7251</v>
      </c>
      <c r="E28" s="14">
        <v>14.45224793</v>
      </c>
      <c r="F28" s="16">
        <v>0.63937867999999998</v>
      </c>
      <c r="G28" s="14">
        <v>31.551620960000001</v>
      </c>
      <c r="H28" s="16">
        <v>0.81141176000000004</v>
      </c>
      <c r="I28" s="14">
        <v>27.6423597</v>
      </c>
      <c r="J28" s="16">
        <v>0.70836423999999998</v>
      </c>
      <c r="K28" s="14">
        <v>16.901163879999999</v>
      </c>
      <c r="L28" s="16">
        <v>0.65399006000000004</v>
      </c>
      <c r="M28" s="14">
        <v>6.0909709300000001</v>
      </c>
      <c r="N28" s="16">
        <v>1.1029909899999999</v>
      </c>
      <c r="O28" s="14" t="s">
        <v>582</v>
      </c>
      <c r="P28" s="16" t="s">
        <v>582</v>
      </c>
      <c r="Q28" s="14">
        <v>0</v>
      </c>
      <c r="R28" s="16">
        <v>0</v>
      </c>
      <c r="S28" s="14">
        <v>0</v>
      </c>
      <c r="T28" s="16">
        <v>0</v>
      </c>
      <c r="U28" s="14">
        <v>3.3616366000000002</v>
      </c>
      <c r="V28" s="16">
        <v>0.37407295000000002</v>
      </c>
    </row>
    <row r="29" spans="1:22" x14ac:dyDescent="0.25">
      <c r="A29" s="11" t="s">
        <v>499</v>
      </c>
      <c r="B29" s="13">
        <v>5385</v>
      </c>
      <c r="C29" s="14">
        <f>(30/B29*100)</f>
        <v>0.55710306406685239</v>
      </c>
      <c r="D29" s="15">
        <v>5355</v>
      </c>
      <c r="E29" s="14">
        <v>12.48299465</v>
      </c>
      <c r="F29" s="16">
        <v>0.55668156999999996</v>
      </c>
      <c r="G29" s="14">
        <v>34.563779240000002</v>
      </c>
      <c r="H29" s="16">
        <v>0.86463398000000002</v>
      </c>
      <c r="I29" s="14">
        <v>24.146946109999998</v>
      </c>
      <c r="J29" s="16">
        <v>0.65825429000000002</v>
      </c>
      <c r="K29" s="14">
        <v>6.7300856900000001</v>
      </c>
      <c r="L29" s="16">
        <v>0.43089146</v>
      </c>
      <c r="M29" s="14">
        <v>16.888063320000001</v>
      </c>
      <c r="N29" s="16">
        <v>0.87263612999999995</v>
      </c>
      <c r="O29" s="14" t="s">
        <v>582</v>
      </c>
      <c r="P29" s="16" t="s">
        <v>582</v>
      </c>
      <c r="Q29" s="14">
        <v>2.7667624100000001</v>
      </c>
      <c r="R29" s="16">
        <v>0.24169378</v>
      </c>
      <c r="S29" s="14">
        <v>0</v>
      </c>
      <c r="T29" s="16">
        <v>0</v>
      </c>
      <c r="U29" s="14">
        <v>2.4213685800000002</v>
      </c>
      <c r="V29" s="16">
        <v>0.26488824999999999</v>
      </c>
    </row>
    <row r="30" spans="1:22" x14ac:dyDescent="0.25">
      <c r="A30" s="11" t="s">
        <v>500</v>
      </c>
      <c r="B30" s="13">
        <v>4520</v>
      </c>
      <c r="C30" s="14">
        <f>(180/B30*100)</f>
        <v>3.9823008849557522</v>
      </c>
      <c r="D30" s="15">
        <v>4340</v>
      </c>
      <c r="E30" s="14">
        <v>14.19580856</v>
      </c>
      <c r="F30" s="16">
        <v>0.55795908999999999</v>
      </c>
      <c r="G30" s="14">
        <v>33.654658490000003</v>
      </c>
      <c r="H30" s="16">
        <v>0.89281675000000005</v>
      </c>
      <c r="I30" s="14">
        <v>26.8366334</v>
      </c>
      <c r="J30" s="16">
        <v>0.72459446999999999</v>
      </c>
      <c r="K30" s="14">
        <v>12.56677182</v>
      </c>
      <c r="L30" s="16">
        <v>0.45554081000000002</v>
      </c>
      <c r="M30" s="14">
        <v>9.8046296799999997</v>
      </c>
      <c r="N30" s="16">
        <v>0.73835002000000005</v>
      </c>
      <c r="O30" s="14" t="s">
        <v>582</v>
      </c>
      <c r="P30" s="16" t="s">
        <v>582</v>
      </c>
      <c r="Q30" s="14">
        <v>0</v>
      </c>
      <c r="R30" s="16">
        <v>0</v>
      </c>
      <c r="S30" s="14">
        <v>0</v>
      </c>
      <c r="T30" s="16">
        <v>0</v>
      </c>
      <c r="U30" s="14">
        <v>2.9414980399999999</v>
      </c>
      <c r="V30" s="16">
        <v>0.28181475</v>
      </c>
    </row>
    <row r="31" spans="1:22" x14ac:dyDescent="0.25">
      <c r="A31" s="11" t="s">
        <v>501</v>
      </c>
      <c r="B31" s="13">
        <v>5456</v>
      </c>
      <c r="C31" s="14">
        <f>(141/B31*100)</f>
        <v>2.5843108504398828</v>
      </c>
      <c r="D31" s="15">
        <v>5315</v>
      </c>
      <c r="E31" s="14">
        <v>26.562829140000002</v>
      </c>
      <c r="F31" s="16">
        <v>0.78315305000000002</v>
      </c>
      <c r="G31" s="14">
        <v>32.404081249999997</v>
      </c>
      <c r="H31" s="16">
        <v>0.57784199999999997</v>
      </c>
      <c r="I31" s="14">
        <v>24.46208558</v>
      </c>
      <c r="J31" s="16">
        <v>0.50051891000000004</v>
      </c>
      <c r="K31" s="14">
        <v>11.398067060000001</v>
      </c>
      <c r="L31" s="16">
        <v>0.47500900000000001</v>
      </c>
      <c r="M31" s="14">
        <v>0</v>
      </c>
      <c r="N31" s="16">
        <v>0</v>
      </c>
      <c r="O31" s="14" t="s">
        <v>582</v>
      </c>
      <c r="P31" s="16" t="s">
        <v>582</v>
      </c>
      <c r="Q31" s="14">
        <v>0</v>
      </c>
      <c r="R31" s="16">
        <v>0</v>
      </c>
      <c r="S31" s="14">
        <v>0</v>
      </c>
      <c r="T31" s="16">
        <v>0</v>
      </c>
      <c r="U31" s="14">
        <v>5.1729369800000002</v>
      </c>
      <c r="V31" s="16">
        <v>0.44956204</v>
      </c>
    </row>
    <row r="32" spans="1:22" x14ac:dyDescent="0.25">
      <c r="A32" s="11" t="s">
        <v>502</v>
      </c>
      <c r="B32" s="13">
        <v>4478</v>
      </c>
      <c r="C32" s="14">
        <f>(6/B32*100)</f>
        <v>0.13398838767306834</v>
      </c>
      <c r="D32" s="15">
        <v>4472</v>
      </c>
      <c r="E32" s="14">
        <v>23.454860910000001</v>
      </c>
      <c r="F32" s="16">
        <v>0.78371113000000003</v>
      </c>
      <c r="G32" s="14">
        <v>32.710137420000002</v>
      </c>
      <c r="H32" s="16">
        <v>0.67734704999999995</v>
      </c>
      <c r="I32" s="14">
        <v>27.264049369999999</v>
      </c>
      <c r="J32" s="16">
        <v>0.64432783000000005</v>
      </c>
      <c r="K32" s="14">
        <v>13.09101832</v>
      </c>
      <c r="L32" s="16">
        <v>0.59155996</v>
      </c>
      <c r="M32" s="14">
        <v>1.9086869200000001</v>
      </c>
      <c r="N32" s="16">
        <v>0.20214871000000001</v>
      </c>
      <c r="O32" s="14" t="s">
        <v>582</v>
      </c>
      <c r="P32" s="16" t="s">
        <v>582</v>
      </c>
      <c r="Q32" s="14">
        <v>0</v>
      </c>
      <c r="R32" s="16">
        <v>0</v>
      </c>
      <c r="S32" s="14">
        <v>0</v>
      </c>
      <c r="T32" s="16">
        <v>0</v>
      </c>
      <c r="U32" s="14">
        <v>1.57124705</v>
      </c>
      <c r="V32" s="16">
        <v>0.24852929000000001</v>
      </c>
    </row>
    <row r="33" spans="1:22" x14ac:dyDescent="0.25">
      <c r="A33" s="11" t="s">
        <v>503</v>
      </c>
      <c r="B33" s="13">
        <v>7325</v>
      </c>
      <c r="C33" s="14">
        <f>(79/B33*100)</f>
        <v>1.0784982935153584</v>
      </c>
      <c r="D33" s="15">
        <v>7246</v>
      </c>
      <c r="E33" s="14">
        <v>8.7935837899999996</v>
      </c>
      <c r="F33" s="16">
        <v>0.31153751000000002</v>
      </c>
      <c r="G33" s="14">
        <v>20.314672080000001</v>
      </c>
      <c r="H33" s="16">
        <v>0.57576020999999999</v>
      </c>
      <c r="I33" s="14">
        <v>21.738103330000001</v>
      </c>
      <c r="J33" s="16">
        <v>0.61143778999999998</v>
      </c>
      <c r="K33" s="14">
        <v>18.994883089999998</v>
      </c>
      <c r="L33" s="16">
        <v>0.67438772999999996</v>
      </c>
      <c r="M33" s="14">
        <v>27.812638539999998</v>
      </c>
      <c r="N33" s="16">
        <v>0.80226531999999995</v>
      </c>
      <c r="O33" s="14" t="s">
        <v>582</v>
      </c>
      <c r="P33" s="16" t="s">
        <v>582</v>
      </c>
      <c r="Q33" s="14">
        <v>0</v>
      </c>
      <c r="R33" s="16">
        <v>0</v>
      </c>
      <c r="S33" s="14">
        <v>0</v>
      </c>
      <c r="T33" s="16">
        <v>0</v>
      </c>
      <c r="U33" s="14">
        <v>2.3461191700000001</v>
      </c>
      <c r="V33" s="16">
        <v>0.21559072000000001</v>
      </c>
    </row>
    <row r="34" spans="1:22" x14ac:dyDescent="0.25">
      <c r="A34" s="11" t="s">
        <v>504</v>
      </c>
      <c r="B34" s="13">
        <v>6350</v>
      </c>
      <c r="C34" s="14">
        <f>(84/B34*100)</f>
        <v>1.3228346456692912</v>
      </c>
      <c r="D34" s="15">
        <v>6266</v>
      </c>
      <c r="E34" s="14">
        <v>24.803249900000001</v>
      </c>
      <c r="F34" s="16">
        <v>0.70346361000000002</v>
      </c>
      <c r="G34" s="14">
        <v>34.619439730000003</v>
      </c>
      <c r="H34" s="16">
        <v>0.81029165000000003</v>
      </c>
      <c r="I34" s="14">
        <v>18.863183150000001</v>
      </c>
      <c r="J34" s="16">
        <v>0.56339196999999996</v>
      </c>
      <c r="K34" s="14">
        <v>8.6596861500000006</v>
      </c>
      <c r="L34" s="16">
        <v>0.37663721999999999</v>
      </c>
      <c r="M34" s="14">
        <v>6.3233505000000001</v>
      </c>
      <c r="N34" s="16">
        <v>0.71416141</v>
      </c>
      <c r="O34" s="14" t="s">
        <v>582</v>
      </c>
      <c r="P34" s="16" t="s">
        <v>582</v>
      </c>
      <c r="Q34" s="14">
        <v>2.5830356700000001</v>
      </c>
      <c r="R34" s="16">
        <v>0.53629751000000003</v>
      </c>
      <c r="S34" s="14">
        <v>0</v>
      </c>
      <c r="T34" s="16">
        <v>0</v>
      </c>
      <c r="U34" s="14">
        <v>4.1480548900000001</v>
      </c>
      <c r="V34" s="16">
        <v>0.33882176000000003</v>
      </c>
    </row>
    <row r="35" spans="1:22"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t="s">
        <v>582</v>
      </c>
      <c r="P35" s="16" t="s">
        <v>582</v>
      </c>
      <c r="Q35" s="14">
        <v>0</v>
      </c>
      <c r="R35" s="16">
        <v>0</v>
      </c>
      <c r="S35" s="14">
        <v>100</v>
      </c>
      <c r="T35" s="16">
        <v>0</v>
      </c>
      <c r="U35" s="14">
        <v>0</v>
      </c>
      <c r="V35" s="16">
        <v>0</v>
      </c>
    </row>
    <row r="36" spans="1:22" x14ac:dyDescent="0.25">
      <c r="A36" s="11" t="s">
        <v>506</v>
      </c>
      <c r="B36" s="13">
        <v>6736</v>
      </c>
      <c r="C36" s="14">
        <f>(67/B36*100)</f>
        <v>0.99465558194774351</v>
      </c>
      <c r="D36" s="15">
        <v>6669</v>
      </c>
      <c r="E36" s="14">
        <v>15.647792340000001</v>
      </c>
      <c r="F36" s="16">
        <v>0.57863200999999997</v>
      </c>
      <c r="G36" s="14">
        <v>26.773432809999999</v>
      </c>
      <c r="H36" s="16">
        <v>0.64576588000000001</v>
      </c>
      <c r="I36" s="14">
        <v>24.419707649999999</v>
      </c>
      <c r="J36" s="16">
        <v>0.62723998000000003</v>
      </c>
      <c r="K36" s="14">
        <v>14.54259446</v>
      </c>
      <c r="L36" s="16">
        <v>0.57622755000000003</v>
      </c>
      <c r="M36" s="14">
        <v>15.699303799999999</v>
      </c>
      <c r="N36" s="16">
        <v>0.62880104999999997</v>
      </c>
      <c r="O36" s="14" t="s">
        <v>582</v>
      </c>
      <c r="P36" s="16" t="s">
        <v>582</v>
      </c>
      <c r="Q36" s="14">
        <v>0</v>
      </c>
      <c r="R36" s="16">
        <v>0</v>
      </c>
      <c r="S36" s="14">
        <v>0</v>
      </c>
      <c r="T36" s="16">
        <v>0</v>
      </c>
      <c r="U36" s="14">
        <v>2.9171689399999998</v>
      </c>
      <c r="V36" s="16">
        <v>0.27858059000000002</v>
      </c>
    </row>
    <row r="37" spans="1:22" x14ac:dyDescent="0.25">
      <c r="A37" s="11" t="s">
        <v>507</v>
      </c>
      <c r="B37" s="13">
        <v>5458</v>
      </c>
      <c r="C37" s="14">
        <f>(119/B37*100)</f>
        <v>2.1802858189813117</v>
      </c>
      <c r="D37" s="15">
        <v>5339</v>
      </c>
      <c r="E37" s="14">
        <v>17.989411820000001</v>
      </c>
      <c r="F37" s="16">
        <v>0.78019835000000004</v>
      </c>
      <c r="G37" s="14">
        <v>32.388414240000003</v>
      </c>
      <c r="H37" s="16">
        <v>0.77392629999999996</v>
      </c>
      <c r="I37" s="14">
        <v>25.336788460000001</v>
      </c>
      <c r="J37" s="16">
        <v>0.78564431000000001</v>
      </c>
      <c r="K37" s="14">
        <v>14.871786139999999</v>
      </c>
      <c r="L37" s="16">
        <v>0.61215494999999998</v>
      </c>
      <c r="M37" s="14">
        <v>4.3061235800000004</v>
      </c>
      <c r="N37" s="16">
        <v>0.55533294</v>
      </c>
      <c r="O37" s="14" t="s">
        <v>582</v>
      </c>
      <c r="P37" s="16" t="s">
        <v>582</v>
      </c>
      <c r="Q37" s="14">
        <v>0</v>
      </c>
      <c r="R37" s="16">
        <v>0</v>
      </c>
      <c r="S37" s="14">
        <v>0</v>
      </c>
      <c r="T37" s="16">
        <v>0</v>
      </c>
      <c r="U37" s="14">
        <v>5.1074757599999998</v>
      </c>
      <c r="V37" s="16">
        <v>0.48101331000000003</v>
      </c>
    </row>
    <row r="38" spans="1:22" x14ac:dyDescent="0.25">
      <c r="A38" s="11" t="s">
        <v>508</v>
      </c>
      <c r="B38" s="13">
        <v>5860</v>
      </c>
      <c r="C38" s="14">
        <f>(22/B38*100)</f>
        <v>0.37542662116040953</v>
      </c>
      <c r="D38" s="15">
        <v>5838</v>
      </c>
      <c r="E38" s="14">
        <v>29.125973999999999</v>
      </c>
      <c r="F38" s="16">
        <v>0.92518151999999998</v>
      </c>
      <c r="G38" s="14">
        <v>25.388503050000001</v>
      </c>
      <c r="H38" s="16">
        <v>0.74887806000000001</v>
      </c>
      <c r="I38" s="14">
        <v>16.931063640000001</v>
      </c>
      <c r="J38" s="16">
        <v>0.57901519999999995</v>
      </c>
      <c r="K38" s="14">
        <v>9.4997103099999993</v>
      </c>
      <c r="L38" s="16">
        <v>0.41145240999999999</v>
      </c>
      <c r="M38" s="14">
        <v>12.184311539999999</v>
      </c>
      <c r="N38" s="16">
        <v>0.92477872999999999</v>
      </c>
      <c r="O38" s="14" t="s">
        <v>582</v>
      </c>
      <c r="P38" s="16" t="s">
        <v>582</v>
      </c>
      <c r="Q38" s="14">
        <v>0</v>
      </c>
      <c r="R38" s="16">
        <v>0</v>
      </c>
      <c r="S38" s="14">
        <v>0</v>
      </c>
      <c r="T38" s="16">
        <v>0</v>
      </c>
      <c r="U38" s="14">
        <v>6.8704374599999998</v>
      </c>
      <c r="V38" s="16">
        <v>0.45105310999999998</v>
      </c>
    </row>
    <row r="39" spans="1:22" x14ac:dyDescent="0.25">
      <c r="A39" s="11" t="s">
        <v>509</v>
      </c>
      <c r="B39" s="13">
        <v>5895</v>
      </c>
      <c r="C39" s="14">
        <f>(33/B39*100)</f>
        <v>0.55979643765903309</v>
      </c>
      <c r="D39" s="15">
        <v>5862</v>
      </c>
      <c r="E39" s="14">
        <v>16.195613519999998</v>
      </c>
      <c r="F39" s="16">
        <v>0.56081245999999996</v>
      </c>
      <c r="G39" s="14">
        <v>34.390409519999999</v>
      </c>
      <c r="H39" s="16">
        <v>0.67432038999999999</v>
      </c>
      <c r="I39" s="14">
        <v>25.558634699999999</v>
      </c>
      <c r="J39" s="16">
        <v>0.76973239999999998</v>
      </c>
      <c r="K39" s="14">
        <v>12.62885636</v>
      </c>
      <c r="L39" s="16">
        <v>0.58609672999999995</v>
      </c>
      <c r="M39" s="14">
        <v>8.2770183300000006</v>
      </c>
      <c r="N39" s="16">
        <v>0.6753072</v>
      </c>
      <c r="O39" s="14" t="s">
        <v>582</v>
      </c>
      <c r="P39" s="16" t="s">
        <v>582</v>
      </c>
      <c r="Q39" s="14">
        <v>0</v>
      </c>
      <c r="R39" s="16">
        <v>0</v>
      </c>
      <c r="S39" s="14">
        <v>0</v>
      </c>
      <c r="T39" s="16">
        <v>0</v>
      </c>
      <c r="U39" s="14">
        <v>2.9494675699999999</v>
      </c>
      <c r="V39" s="16">
        <v>0.43237166999999999</v>
      </c>
    </row>
    <row r="40" spans="1:22" x14ac:dyDescent="0.25">
      <c r="A40" s="11" t="s">
        <v>510</v>
      </c>
      <c r="B40" s="13">
        <v>14157</v>
      </c>
      <c r="C40" s="14">
        <f>(395/B40*100)</f>
        <v>2.7901391537755176</v>
      </c>
      <c r="D40" s="15">
        <v>13762</v>
      </c>
      <c r="E40" s="14">
        <v>16.268622050000001</v>
      </c>
      <c r="F40" s="16">
        <v>0.56417892000000003</v>
      </c>
      <c r="G40" s="14">
        <v>34.749993889999999</v>
      </c>
      <c r="H40" s="16">
        <v>0.73615346999999998</v>
      </c>
      <c r="I40" s="14">
        <v>28.67297649</v>
      </c>
      <c r="J40" s="16">
        <v>0.76283807999999997</v>
      </c>
      <c r="K40" s="14">
        <v>12.21370819</v>
      </c>
      <c r="L40" s="16">
        <v>0.52776725999999996</v>
      </c>
      <c r="M40" s="14">
        <v>4.7292016500000003</v>
      </c>
      <c r="N40" s="16">
        <v>0.42200631</v>
      </c>
      <c r="O40" s="14" t="s">
        <v>582</v>
      </c>
      <c r="P40" s="16" t="s">
        <v>582</v>
      </c>
      <c r="Q40" s="14">
        <v>0</v>
      </c>
      <c r="R40" s="16">
        <v>0</v>
      </c>
      <c r="S40" s="14">
        <v>0</v>
      </c>
      <c r="T40" s="16">
        <v>0</v>
      </c>
      <c r="U40" s="14">
        <v>3.36549773</v>
      </c>
      <c r="V40" s="16">
        <v>0.30266770999999998</v>
      </c>
    </row>
    <row r="41" spans="1:22" x14ac:dyDescent="0.25">
      <c r="A41" s="11" t="s">
        <v>511</v>
      </c>
      <c r="B41" s="13">
        <v>5712</v>
      </c>
      <c r="C41" s="14">
        <f>(53/B41*100)</f>
        <v>0.92787114845938379</v>
      </c>
      <c r="D41" s="15">
        <v>5659</v>
      </c>
      <c r="E41" s="14">
        <v>16.985543280000002</v>
      </c>
      <c r="F41" s="16">
        <v>0.65067883000000004</v>
      </c>
      <c r="G41" s="14">
        <v>32.583233589999999</v>
      </c>
      <c r="H41" s="16">
        <v>0.68125782999999995</v>
      </c>
      <c r="I41" s="14">
        <v>24.282939429999999</v>
      </c>
      <c r="J41" s="16">
        <v>0.75060824999999998</v>
      </c>
      <c r="K41" s="14">
        <v>15.370362099999999</v>
      </c>
      <c r="L41" s="16">
        <v>0.56603625000000002</v>
      </c>
      <c r="M41" s="14">
        <v>8.0705575599999992</v>
      </c>
      <c r="N41" s="16">
        <v>0.77122800000000002</v>
      </c>
      <c r="O41" s="14" t="s">
        <v>582</v>
      </c>
      <c r="P41" s="16" t="s">
        <v>582</v>
      </c>
      <c r="Q41" s="14">
        <v>0.67859042999999997</v>
      </c>
      <c r="R41" s="16">
        <v>0.18089371000000001</v>
      </c>
      <c r="S41" s="14">
        <v>0</v>
      </c>
      <c r="T41" s="16">
        <v>0</v>
      </c>
      <c r="U41" s="14">
        <v>2.0287736000000001</v>
      </c>
      <c r="V41" s="16">
        <v>0.1727012</v>
      </c>
    </row>
    <row r="42" spans="1:22" x14ac:dyDescent="0.25">
      <c r="A42" s="11" t="s">
        <v>512</v>
      </c>
      <c r="B42" s="13">
        <f>IF(COUNT(B7:B41) &gt; 0, AVERAGE(B7:B41), "\u2014")</f>
        <v>7103.4285714285716</v>
      </c>
      <c r="C42" s="14">
        <f>IF(COUNT(C7:C41) &gt; 0, AVERAGE(C7:C41), "—")</f>
        <v>2.5571173350669119</v>
      </c>
      <c r="D42" s="15">
        <f>IF(COUNT(D7:D41) &gt; 0, AVERAGE(D7:D41), "—")</f>
        <v>6908.3142857142857</v>
      </c>
      <c r="E42" s="14">
        <f>IF(COUNT(E7:E41) &gt; 0, AVERAGE(E7:E41), "—")</f>
        <v>20.502828279714286</v>
      </c>
      <c r="F42" s="16">
        <f>IF(COUNT(F7:F41) &gt; 0, SQRT(SUMSQ(F7:F41)/(COUNT(F7:F41)*COUNT(F7:F41)) ), "—")</f>
        <v>0.1155851678609681</v>
      </c>
      <c r="G42" s="14">
        <f>IF(COUNT(G7:G41) &gt; 0, AVERAGE(G7:G41), "—")</f>
        <v>30.617250155428579</v>
      </c>
      <c r="H42" s="16">
        <f>IF(COUNT(H7:H41) &gt; 0, SQRT(SUMSQ(H7:H41)/(COUNT(H7:H41)*COUNT(H7:H41)) ), "—")</f>
        <v>0.11865284196096446</v>
      </c>
      <c r="I42" s="14">
        <f>IF(COUNT(I7:I41) &gt; 0, AVERAGE(I7:I41), "—")</f>
        <v>22.743449869142861</v>
      </c>
      <c r="J42" s="16">
        <f>IF(COUNT(J7:J41) &gt; 0, SQRT(SUMSQ(J7:J41)/(COUNT(J7:J41)*COUNT(J7:J41)) ), "—")</f>
        <v>0.10743287797783174</v>
      </c>
      <c r="K42" s="14">
        <f>IF(COUNT(K7:K41) &gt; 0, AVERAGE(K7:K41), "—")</f>
        <v>11.144118240571427</v>
      </c>
      <c r="L42" s="16">
        <f>IF(COUNT(L7:L41) &gt; 0, SQRT(SUMSQ(L7:L41)/(COUNT(L7:L41)*COUNT(L7:L41)) ), "—")</f>
        <v>8.4362399171970817E-2</v>
      </c>
      <c r="M42" s="14">
        <f>IF(COUNT(M7:M41) &gt; 0, AVERAGE(M7:M41), "—")</f>
        <v>7.9969697488571407</v>
      </c>
      <c r="N42" s="16">
        <f>IF(COUNT(N7:N41) &gt; 0, SQRT(SUMSQ(N7:N41)/(COUNT(N7:N41)*COUNT(N7:N41)) ), "—")</f>
        <v>0.11299369185482344</v>
      </c>
      <c r="O42" s="14" t="str">
        <f>IF(COUNT(O7:O41) &gt; 0, AVERAGE(O7:O41), "—")</f>
        <v>—</v>
      </c>
      <c r="P42" s="16" t="str">
        <f>IF(COUNT(P7:P41) &gt; 0, SQRT(SUMSQ(P7:P41)/(COUNT(P7:P41)*COUNT(P7:P41)) ), "—")</f>
        <v>—</v>
      </c>
      <c r="Q42" s="14">
        <f>IF(COUNT(Q7:Q41) &gt; 0, AVERAGE(Q7:Q41), "—")</f>
        <v>0.87317729600000005</v>
      </c>
      <c r="R42" s="16">
        <f>IF(COUNT(R7:R41) &gt; 0, SQRT(SUMSQ(R7:R41)/(COUNT(R7:R41)*COUNT(R7:R41)) ), "—")</f>
        <v>5.2903784630482752E-2</v>
      </c>
      <c r="S42" s="14">
        <f>IF(COUNT(S7:S41) &gt; 0, AVERAGE(S7:S41), "—")</f>
        <v>2.8571428571428572</v>
      </c>
      <c r="T42" s="16">
        <f>IF(COUNT(T7:T41) &gt; 0, SQRT(SUMSQ(T7:T41)/(COUNT(T7:T41)*COUNT(T7:T41)) ), "—")</f>
        <v>0</v>
      </c>
      <c r="U42" s="14">
        <f>IF(COUNT(U7:U41) &gt; 0, AVERAGE(U7:U41), "—")</f>
        <v>3.2650635519999991</v>
      </c>
      <c r="V42" s="16">
        <f>IF(COUNT(V7:V41) &gt; 0, SQRT(SUMSQ(V7:V41)/(COUNT(V7:V41)*COUNT(V7:V41)) ), "—")</f>
        <v>5.4917752723641126E-2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(2066/B46*100)</f>
        <v>8.927876928395488</v>
      </c>
      <c r="D46" s="15">
        <v>21075</v>
      </c>
      <c r="E46" s="14">
        <v>13.224214079999999</v>
      </c>
      <c r="F46" s="16">
        <v>0.37105535000000001</v>
      </c>
      <c r="G46" s="14">
        <v>25.19496393</v>
      </c>
      <c r="H46" s="16">
        <v>0.49357134000000003</v>
      </c>
      <c r="I46" s="14">
        <v>16.776014239999999</v>
      </c>
      <c r="J46" s="16">
        <v>0.41748540000000001</v>
      </c>
      <c r="K46" s="14">
        <v>10.56038824</v>
      </c>
      <c r="L46" s="16">
        <v>0.44304473</v>
      </c>
      <c r="M46" s="14">
        <v>19.959422969999999</v>
      </c>
      <c r="N46" s="16">
        <v>0.72998916999999997</v>
      </c>
      <c r="O46" s="14" t="s">
        <v>582</v>
      </c>
      <c r="P46" s="16" t="s">
        <v>582</v>
      </c>
      <c r="Q46" s="14">
        <v>0</v>
      </c>
      <c r="R46" s="16">
        <v>0</v>
      </c>
      <c r="S46" s="14">
        <v>0</v>
      </c>
      <c r="T46" s="16">
        <v>0</v>
      </c>
      <c r="U46" s="14">
        <v>14.284996550000001</v>
      </c>
      <c r="V46" s="16">
        <v>0.48368169999999999</v>
      </c>
    </row>
    <row r="47" spans="1:22" x14ac:dyDescent="0.25">
      <c r="A47" s="11" t="s">
        <v>517</v>
      </c>
      <c r="B47" s="13">
        <v>5928</v>
      </c>
      <c r="C47" s="14">
        <f>(315/B47*100)</f>
        <v>5.3137651821862351</v>
      </c>
      <c r="D47" s="15">
        <v>5613</v>
      </c>
      <c r="E47" s="14">
        <v>13.691254320000001</v>
      </c>
      <c r="F47" s="16">
        <v>0.47960774</v>
      </c>
      <c r="G47" s="14">
        <v>25.363802310000001</v>
      </c>
      <c r="H47" s="16">
        <v>0.68218234</v>
      </c>
      <c r="I47" s="14">
        <v>26.57105074</v>
      </c>
      <c r="J47" s="16">
        <v>0.71689111999999999</v>
      </c>
      <c r="K47" s="14">
        <v>18.529458460000001</v>
      </c>
      <c r="L47" s="16">
        <v>0.67862286999999999</v>
      </c>
      <c r="M47" s="14">
        <v>8.2198014300000004</v>
      </c>
      <c r="N47" s="16">
        <v>0.67767502999999996</v>
      </c>
      <c r="O47" s="14" t="s">
        <v>582</v>
      </c>
      <c r="P47" s="16" t="s">
        <v>582</v>
      </c>
      <c r="Q47" s="14">
        <v>0</v>
      </c>
      <c r="R47" s="16">
        <v>0</v>
      </c>
      <c r="S47" s="14">
        <v>0</v>
      </c>
      <c r="T47" s="16">
        <v>0</v>
      </c>
      <c r="U47" s="14">
        <v>7.62463274</v>
      </c>
      <c r="V47" s="16">
        <v>0.48841062000000002</v>
      </c>
    </row>
    <row r="48" spans="1:22" x14ac:dyDescent="0.25">
      <c r="A48" s="11" t="s">
        <v>518</v>
      </c>
      <c r="B48" s="13">
        <v>9841</v>
      </c>
      <c r="C48" s="14">
        <f>(8/B48*100)</f>
        <v>8.1292551569962401E-2</v>
      </c>
      <c r="D48" s="15">
        <v>9833</v>
      </c>
      <c r="E48" s="14">
        <v>17.125585919999999</v>
      </c>
      <c r="F48" s="16">
        <v>0.51063512</v>
      </c>
      <c r="G48" s="14">
        <v>39.695944609999998</v>
      </c>
      <c r="H48" s="16">
        <v>0.70296990999999998</v>
      </c>
      <c r="I48" s="14">
        <v>23.129145009999998</v>
      </c>
      <c r="J48" s="16">
        <v>0.52586867999999998</v>
      </c>
      <c r="K48" s="14">
        <v>12.78226838</v>
      </c>
      <c r="L48" s="16">
        <v>0.53143251999999996</v>
      </c>
      <c r="M48" s="14">
        <v>6.4106562299999998</v>
      </c>
      <c r="N48" s="16">
        <v>0.70624670000000001</v>
      </c>
      <c r="O48" s="14" t="s">
        <v>582</v>
      </c>
      <c r="P48" s="16" t="s">
        <v>582</v>
      </c>
      <c r="Q48" s="14">
        <v>0</v>
      </c>
      <c r="R48" s="16">
        <v>0</v>
      </c>
      <c r="S48" s="14">
        <v>0</v>
      </c>
      <c r="T48" s="16">
        <v>0</v>
      </c>
      <c r="U48" s="14">
        <v>0.85639984999999996</v>
      </c>
      <c r="V48" s="16">
        <v>0.12829077999999999</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(326/B50*100)</f>
        <v>2.7638830012717253</v>
      </c>
      <c r="D50" s="15">
        <v>11469</v>
      </c>
      <c r="E50" s="14">
        <v>24.755413279999999</v>
      </c>
      <c r="F50" s="16">
        <v>0.61025169000000001</v>
      </c>
      <c r="G50" s="14">
        <v>34.013694739999998</v>
      </c>
      <c r="H50" s="16">
        <v>0.57185556999999998</v>
      </c>
      <c r="I50" s="14">
        <v>22.249774609999999</v>
      </c>
      <c r="J50" s="16">
        <v>0.56675370000000003</v>
      </c>
      <c r="K50" s="14">
        <v>12.24134138</v>
      </c>
      <c r="L50" s="16">
        <v>0.43985331999999999</v>
      </c>
      <c r="M50" s="14">
        <v>3.5910048899999998</v>
      </c>
      <c r="N50" s="16">
        <v>0.30114160000000001</v>
      </c>
      <c r="O50" s="14" t="s">
        <v>582</v>
      </c>
      <c r="P50" s="16" t="s">
        <v>582</v>
      </c>
      <c r="Q50" s="14">
        <v>0</v>
      </c>
      <c r="R50" s="16">
        <v>0</v>
      </c>
      <c r="S50" s="14">
        <v>0</v>
      </c>
      <c r="T50" s="16">
        <v>0</v>
      </c>
      <c r="U50" s="14">
        <v>3.1487710999999998</v>
      </c>
      <c r="V50" s="16">
        <v>0.33198992999999999</v>
      </c>
    </row>
    <row r="51" spans="1:22" x14ac:dyDescent="0.25">
      <c r="A51" s="11" t="s">
        <v>521</v>
      </c>
      <c r="B51" s="13">
        <v>6866</v>
      </c>
      <c r="C51" s="14">
        <f>(112/B51*100)</f>
        <v>1.6312263326536558</v>
      </c>
      <c r="D51" s="15">
        <v>6754</v>
      </c>
      <c r="E51" s="14">
        <v>16.402249980000001</v>
      </c>
      <c r="F51" s="16">
        <v>0.49796991000000002</v>
      </c>
      <c r="G51" s="14">
        <v>27.264732049999999</v>
      </c>
      <c r="H51" s="16">
        <v>0.73245687999999998</v>
      </c>
      <c r="I51" s="14">
        <v>19.93080277</v>
      </c>
      <c r="J51" s="16">
        <v>0.47778525999999999</v>
      </c>
      <c r="K51" s="14">
        <v>14.724583409999999</v>
      </c>
      <c r="L51" s="16">
        <v>0.59655172000000001</v>
      </c>
      <c r="M51" s="14">
        <v>5.7771633800000002</v>
      </c>
      <c r="N51" s="16">
        <v>0.53345724999999999</v>
      </c>
      <c r="O51" s="14" t="s">
        <v>582</v>
      </c>
      <c r="P51" s="16" t="s">
        <v>582</v>
      </c>
      <c r="Q51" s="14">
        <v>10.572464829999999</v>
      </c>
      <c r="R51" s="16">
        <v>0.61176704000000004</v>
      </c>
      <c r="S51" s="14">
        <v>0</v>
      </c>
      <c r="T51" s="16">
        <v>0</v>
      </c>
      <c r="U51" s="14">
        <v>5.3280035899999998</v>
      </c>
      <c r="V51" s="16">
        <v>0.40253947000000001</v>
      </c>
    </row>
    <row r="52" spans="1:22" x14ac:dyDescent="0.25">
      <c r="A52" s="11" t="s">
        <v>522</v>
      </c>
      <c r="B52" s="13">
        <v>5809</v>
      </c>
      <c r="C52" s="14">
        <f>(103/B52*100)</f>
        <v>1.7731106903081426</v>
      </c>
      <c r="D52" s="15">
        <v>5706</v>
      </c>
      <c r="E52" s="14">
        <v>22.331430940000001</v>
      </c>
      <c r="F52" s="16">
        <v>0.72232865999999996</v>
      </c>
      <c r="G52" s="14">
        <v>35.563783620000002</v>
      </c>
      <c r="H52" s="16">
        <v>0.69294743999999997</v>
      </c>
      <c r="I52" s="14">
        <v>20.013509429999999</v>
      </c>
      <c r="J52" s="16">
        <v>0.68941785</v>
      </c>
      <c r="K52" s="14">
        <v>9.16042019</v>
      </c>
      <c r="L52" s="16">
        <v>0.47970279999999998</v>
      </c>
      <c r="M52" s="14">
        <v>9.9317265399999997</v>
      </c>
      <c r="N52" s="16">
        <v>0.63546164999999999</v>
      </c>
      <c r="O52" s="14" t="s">
        <v>582</v>
      </c>
      <c r="P52" s="16" t="s">
        <v>582</v>
      </c>
      <c r="Q52" s="14">
        <v>0</v>
      </c>
      <c r="R52" s="16">
        <v>0</v>
      </c>
      <c r="S52" s="14">
        <v>0</v>
      </c>
      <c r="T52" s="16">
        <v>0</v>
      </c>
      <c r="U52" s="14">
        <v>2.9991292899999999</v>
      </c>
      <c r="V52" s="16">
        <v>0.26530503999999999</v>
      </c>
    </row>
    <row r="53" spans="1:22" x14ac:dyDescent="0.25">
      <c r="A53" s="11" t="s">
        <v>523</v>
      </c>
      <c r="B53" s="13">
        <v>5571</v>
      </c>
      <c r="C53" s="14">
        <f>(106/B53*100)</f>
        <v>1.902710464907557</v>
      </c>
      <c r="D53" s="15">
        <v>5465</v>
      </c>
      <c r="E53" s="14">
        <v>14.449486179999999</v>
      </c>
      <c r="F53" s="16">
        <v>0.49135528000000001</v>
      </c>
      <c r="G53" s="14">
        <v>30.901258089999999</v>
      </c>
      <c r="H53" s="16">
        <v>0.64761259000000004</v>
      </c>
      <c r="I53" s="14">
        <v>28.025754079999999</v>
      </c>
      <c r="J53" s="16">
        <v>0.66406182999999996</v>
      </c>
      <c r="K53" s="14">
        <v>14.94769076</v>
      </c>
      <c r="L53" s="16">
        <v>0.45757811999999998</v>
      </c>
      <c r="M53" s="14">
        <v>7.8663474000000004</v>
      </c>
      <c r="N53" s="16">
        <v>0.39381511000000002</v>
      </c>
      <c r="O53" s="14" t="s">
        <v>582</v>
      </c>
      <c r="P53" s="16" t="s">
        <v>582</v>
      </c>
      <c r="Q53" s="14">
        <v>0</v>
      </c>
      <c r="R53" s="16">
        <v>0</v>
      </c>
      <c r="S53" s="14">
        <v>0</v>
      </c>
      <c r="T53" s="16">
        <v>0</v>
      </c>
      <c r="U53" s="14">
        <v>3.8094634900000002</v>
      </c>
      <c r="V53" s="16">
        <v>0.25735253000000002</v>
      </c>
    </row>
    <row r="54" spans="1:22" x14ac:dyDescent="0.25">
      <c r="A54" s="11" t="s">
        <v>524</v>
      </c>
      <c r="B54" s="13">
        <v>4740</v>
      </c>
      <c r="C54" s="14">
        <f>(394/B54*100)</f>
        <v>8.3122362869198323</v>
      </c>
      <c r="D54" s="15">
        <v>4346</v>
      </c>
      <c r="E54" s="14">
        <v>18.917424180000001</v>
      </c>
      <c r="F54" s="16">
        <v>0.70738232999999995</v>
      </c>
      <c r="G54" s="14">
        <v>31.848231800000001</v>
      </c>
      <c r="H54" s="16">
        <v>0.90951009999999999</v>
      </c>
      <c r="I54" s="14">
        <v>20.319209820000001</v>
      </c>
      <c r="J54" s="16">
        <v>0.78376919</v>
      </c>
      <c r="K54" s="14">
        <v>12.62043025</v>
      </c>
      <c r="L54" s="16">
        <v>0.67158667000000005</v>
      </c>
      <c r="M54" s="14">
        <v>6.7332829600000004</v>
      </c>
      <c r="N54" s="16">
        <v>0.71067296999999996</v>
      </c>
      <c r="O54" s="14" t="s">
        <v>582</v>
      </c>
      <c r="P54" s="16" t="s">
        <v>582</v>
      </c>
      <c r="Q54" s="14">
        <v>0</v>
      </c>
      <c r="R54" s="16">
        <v>0</v>
      </c>
      <c r="S54" s="14">
        <v>0</v>
      </c>
      <c r="T54" s="16">
        <v>0</v>
      </c>
      <c r="U54" s="14">
        <v>9.5614209900000002</v>
      </c>
      <c r="V54" s="16">
        <v>0.77670751000000005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10.134543170000001</v>
      </c>
      <c r="F56" s="16">
        <v>0.49568201000000001</v>
      </c>
      <c r="G56" s="14">
        <v>31.288873039999999</v>
      </c>
      <c r="H56" s="16">
        <v>0.80842334999999999</v>
      </c>
      <c r="I56" s="14">
        <v>23.25357198</v>
      </c>
      <c r="J56" s="16">
        <v>0.74721121000000001</v>
      </c>
      <c r="K56" s="14">
        <v>6.5205395199999998</v>
      </c>
      <c r="L56" s="16">
        <v>0.35930076999999999</v>
      </c>
      <c r="M56" s="14">
        <v>27.760170609999999</v>
      </c>
      <c r="N56" s="16">
        <v>0.78547328999999999</v>
      </c>
      <c r="O56" s="14" t="s">
        <v>582</v>
      </c>
      <c r="P56" s="16" t="s">
        <v>582</v>
      </c>
      <c r="Q56" s="14">
        <v>0</v>
      </c>
      <c r="R56" s="16">
        <v>0</v>
      </c>
      <c r="S56" s="14">
        <v>0</v>
      </c>
      <c r="T56" s="16">
        <v>0</v>
      </c>
      <c r="U56" s="14">
        <v>1.0423016899999999</v>
      </c>
      <c r="V56" s="16">
        <v>0.14102005000000001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(164/B61*100)</f>
        <v>2.5134099616858236</v>
      </c>
      <c r="D61" s="15">
        <v>6361</v>
      </c>
      <c r="E61" s="14">
        <v>30.76205358</v>
      </c>
      <c r="F61" s="16">
        <v>0.76726550000000004</v>
      </c>
      <c r="G61" s="14">
        <v>29.995828589999999</v>
      </c>
      <c r="H61" s="16">
        <v>0.75925781000000003</v>
      </c>
      <c r="I61" s="14">
        <v>20.575910610000001</v>
      </c>
      <c r="J61" s="16">
        <v>0.55676610000000004</v>
      </c>
      <c r="K61" s="14">
        <v>11.380150990000001</v>
      </c>
      <c r="L61" s="16">
        <v>0.47942910999999999</v>
      </c>
      <c r="M61" s="14">
        <v>4.8580660900000003</v>
      </c>
      <c r="N61" s="16">
        <v>0.40898512999999997</v>
      </c>
      <c r="O61" s="14" t="s">
        <v>582</v>
      </c>
      <c r="P61" s="16" t="s">
        <v>582</v>
      </c>
      <c r="Q61" s="14">
        <v>0</v>
      </c>
      <c r="R61" s="16">
        <v>0</v>
      </c>
      <c r="S61" s="14">
        <v>0</v>
      </c>
      <c r="T61" s="16">
        <v>0</v>
      </c>
      <c r="U61" s="14">
        <v>2.4279901399999999</v>
      </c>
      <c r="V61" s="16">
        <v>0.26551553</v>
      </c>
    </row>
    <row r="62" spans="1:22" x14ac:dyDescent="0.25">
      <c r="A62" s="11" t="s">
        <v>532</v>
      </c>
      <c r="B62" s="13">
        <v>4476</v>
      </c>
      <c r="C62" s="14">
        <f>(3/B62*100)</f>
        <v>6.7024128686327081E-2</v>
      </c>
      <c r="D62" s="15">
        <v>4473</v>
      </c>
      <c r="E62" s="14">
        <v>23.245884969999999</v>
      </c>
      <c r="F62" s="16">
        <v>0.64624314999999999</v>
      </c>
      <c r="G62" s="14">
        <v>38.538995679999999</v>
      </c>
      <c r="H62" s="16">
        <v>0.75063504000000003</v>
      </c>
      <c r="I62" s="14">
        <v>19.259979520000002</v>
      </c>
      <c r="J62" s="16">
        <v>0.56403071999999999</v>
      </c>
      <c r="K62" s="14">
        <v>6.7641972700000004</v>
      </c>
      <c r="L62" s="16">
        <v>0.34932648999999999</v>
      </c>
      <c r="M62" s="14">
        <v>11.675766530000001</v>
      </c>
      <c r="N62" s="16">
        <v>0.40366419999999997</v>
      </c>
      <c r="O62" s="14" t="s">
        <v>582</v>
      </c>
      <c r="P62" s="16" t="s">
        <v>582</v>
      </c>
      <c r="Q62" s="14">
        <v>0</v>
      </c>
      <c r="R62" s="16">
        <v>0</v>
      </c>
      <c r="S62" s="14">
        <v>0</v>
      </c>
      <c r="T62" s="16">
        <v>0</v>
      </c>
      <c r="U62" s="14">
        <v>0.51517603999999995</v>
      </c>
      <c r="V62" s="16">
        <v>0.11156587</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(87/B66*100)</f>
        <v>1.5357458075904677</v>
      </c>
      <c r="D66" s="15">
        <v>5578</v>
      </c>
      <c r="E66" s="14">
        <v>19.91809177</v>
      </c>
      <c r="F66" s="16">
        <v>0.59861830999999999</v>
      </c>
      <c r="G66" s="14">
        <v>30.491464529999998</v>
      </c>
      <c r="H66" s="16">
        <v>0.66586484999999995</v>
      </c>
      <c r="I66" s="14">
        <v>19.360428379999998</v>
      </c>
      <c r="J66" s="16">
        <v>0.49554561000000003</v>
      </c>
      <c r="K66" s="14">
        <v>11.021759189999999</v>
      </c>
      <c r="L66" s="16">
        <v>0.41937751000000001</v>
      </c>
      <c r="M66" s="14">
        <v>11.14460032</v>
      </c>
      <c r="N66" s="16">
        <v>0.36734738</v>
      </c>
      <c r="O66" s="14" t="s">
        <v>582</v>
      </c>
      <c r="P66" s="16" t="s">
        <v>582</v>
      </c>
      <c r="Q66" s="14">
        <v>0</v>
      </c>
      <c r="R66" s="16">
        <v>0</v>
      </c>
      <c r="S66" s="14">
        <v>0</v>
      </c>
      <c r="T66" s="16">
        <v>0</v>
      </c>
      <c r="U66" s="14">
        <v>8.0636558100000002</v>
      </c>
      <c r="V66" s="16">
        <v>0.35269215999999998</v>
      </c>
    </row>
    <row r="67" spans="1:22" x14ac:dyDescent="0.25">
      <c r="A67" s="11" t="s">
        <v>537</v>
      </c>
      <c r="B67" s="13">
        <v>6971</v>
      </c>
      <c r="C67" s="14">
        <f>(751/B67*100)</f>
        <v>10.77320327069287</v>
      </c>
      <c r="D67" s="15">
        <v>6220</v>
      </c>
      <c r="E67" s="14">
        <v>17.484749560000001</v>
      </c>
      <c r="F67" s="16">
        <v>0.51506037999999998</v>
      </c>
      <c r="G67" s="14">
        <v>39.137723559999998</v>
      </c>
      <c r="H67" s="16">
        <v>0.77062116999999997</v>
      </c>
      <c r="I67" s="14">
        <v>24.79120069</v>
      </c>
      <c r="J67" s="16">
        <v>0.58542313000000001</v>
      </c>
      <c r="K67" s="14">
        <v>10.246508800000001</v>
      </c>
      <c r="L67" s="16">
        <v>0.4266336</v>
      </c>
      <c r="M67" s="14">
        <v>5.5867055399999996</v>
      </c>
      <c r="N67" s="16">
        <v>0.46452126999999999</v>
      </c>
      <c r="O67" s="14" t="s">
        <v>582</v>
      </c>
      <c r="P67" s="16" t="s">
        <v>582</v>
      </c>
      <c r="Q67" s="14">
        <v>0</v>
      </c>
      <c r="R67" s="16">
        <v>0</v>
      </c>
      <c r="S67" s="14">
        <v>0</v>
      </c>
      <c r="T67" s="16">
        <v>0</v>
      </c>
      <c r="U67" s="14">
        <v>2.7531118499999998</v>
      </c>
      <c r="V67" s="16">
        <v>0.28298485000000001</v>
      </c>
    </row>
    <row r="68" spans="1:22" x14ac:dyDescent="0.25">
      <c r="A68" s="11" t="s">
        <v>538</v>
      </c>
      <c r="B68" s="13">
        <v>12083</v>
      </c>
      <c r="C68" s="14">
        <f>(31/B68*100)</f>
        <v>0.2565588016221137</v>
      </c>
      <c r="D68" s="15">
        <v>12052</v>
      </c>
      <c r="E68" s="14">
        <v>13.039437550000001</v>
      </c>
      <c r="F68" s="16">
        <v>0.31169207999999998</v>
      </c>
      <c r="G68" s="14">
        <v>29.977678919999999</v>
      </c>
      <c r="H68" s="16">
        <v>0.42072894</v>
      </c>
      <c r="I68" s="14">
        <v>22.37808721</v>
      </c>
      <c r="J68" s="16">
        <v>0.34265952</v>
      </c>
      <c r="K68" s="14">
        <v>12.69998584</v>
      </c>
      <c r="L68" s="16">
        <v>0.27511985999999999</v>
      </c>
      <c r="M68" s="14">
        <v>14.94500749</v>
      </c>
      <c r="N68" s="16">
        <v>0.29639408</v>
      </c>
      <c r="O68" s="14" t="s">
        <v>582</v>
      </c>
      <c r="P68" s="16" t="s">
        <v>582</v>
      </c>
      <c r="Q68" s="14">
        <v>0</v>
      </c>
      <c r="R68" s="16">
        <v>0</v>
      </c>
      <c r="S68" s="14">
        <v>0</v>
      </c>
      <c r="T68" s="16">
        <v>0</v>
      </c>
      <c r="U68" s="14">
        <v>6.95980299</v>
      </c>
      <c r="V68" s="16">
        <v>0.22636776</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17.574584290000001</v>
      </c>
      <c r="F70" s="16">
        <v>0.67359955999999999</v>
      </c>
      <c r="G70" s="14">
        <v>35.690424749999998</v>
      </c>
      <c r="H70" s="16">
        <v>0.74213883000000003</v>
      </c>
      <c r="I70" s="14">
        <v>26.051787220000001</v>
      </c>
      <c r="J70" s="16">
        <v>0.80549930999999997</v>
      </c>
      <c r="K70" s="14">
        <v>12.07501137</v>
      </c>
      <c r="L70" s="16">
        <v>0.54236065</v>
      </c>
      <c r="M70" s="14">
        <v>4.3266809899999998</v>
      </c>
      <c r="N70" s="16">
        <v>0.28253083000000001</v>
      </c>
      <c r="O70" s="14" t="s">
        <v>582</v>
      </c>
      <c r="P70" s="16" t="s">
        <v>582</v>
      </c>
      <c r="Q70" s="14">
        <v>0</v>
      </c>
      <c r="R70" s="16">
        <v>0</v>
      </c>
      <c r="S70" s="14">
        <v>0</v>
      </c>
      <c r="T70" s="16">
        <v>0</v>
      </c>
      <c r="U70" s="14">
        <v>4.2815113800000004</v>
      </c>
      <c r="V70" s="16">
        <v>0.32246836000000001</v>
      </c>
    </row>
    <row r="71" spans="1:22" x14ac:dyDescent="0.25">
      <c r="A71" s="11" t="s">
        <v>541</v>
      </c>
      <c r="B71" s="13">
        <v>6115</v>
      </c>
      <c r="C71" s="14">
        <f>(31/B71*100)</f>
        <v>0.50695012264922323</v>
      </c>
      <c r="D71" s="15">
        <v>6084</v>
      </c>
      <c r="E71" s="14">
        <v>10.193645739999999</v>
      </c>
      <c r="F71" s="16">
        <v>0.39908975000000002</v>
      </c>
      <c r="G71" s="14">
        <v>34.022685840000001</v>
      </c>
      <c r="H71" s="16">
        <v>0.71129381000000003</v>
      </c>
      <c r="I71" s="14">
        <v>32.841462679999999</v>
      </c>
      <c r="J71" s="16">
        <v>0.74902057</v>
      </c>
      <c r="K71" s="14">
        <v>16.84195626</v>
      </c>
      <c r="L71" s="16">
        <v>0.53252487999999998</v>
      </c>
      <c r="M71" s="14">
        <v>5.6810701999999997</v>
      </c>
      <c r="N71" s="16">
        <v>0.27752228000000001</v>
      </c>
      <c r="O71" s="14" t="s">
        <v>582</v>
      </c>
      <c r="P71" s="16" t="s">
        <v>582</v>
      </c>
      <c r="Q71" s="14">
        <v>0</v>
      </c>
      <c r="R71" s="16">
        <v>0</v>
      </c>
      <c r="S71" s="14">
        <v>0</v>
      </c>
      <c r="T71" s="16">
        <v>0</v>
      </c>
      <c r="U71" s="14">
        <v>0.41917927999999999</v>
      </c>
      <c r="V71" s="16">
        <v>8.3704860000000006E-2</v>
      </c>
    </row>
    <row r="72" spans="1:22" x14ac:dyDescent="0.25">
      <c r="A72" s="11" t="s">
        <v>542</v>
      </c>
      <c r="B72" s="13">
        <v>7708</v>
      </c>
      <c r="C72" s="14">
        <f>(5/B72*100)</f>
        <v>6.4867669953295279E-2</v>
      </c>
      <c r="D72" s="15">
        <v>7703</v>
      </c>
      <c r="E72" s="14">
        <v>16.897810239999998</v>
      </c>
      <c r="F72" s="16">
        <v>0.55868207999999997</v>
      </c>
      <c r="G72" s="14">
        <v>35.922440160000001</v>
      </c>
      <c r="H72" s="16">
        <v>0.67332417</v>
      </c>
      <c r="I72" s="14">
        <v>26.685565820000001</v>
      </c>
      <c r="J72" s="16">
        <v>0.69865864</v>
      </c>
      <c r="K72" s="14">
        <v>12.10535709</v>
      </c>
      <c r="L72" s="16">
        <v>0.43594889999999997</v>
      </c>
      <c r="M72" s="14">
        <v>8.2003239800000003</v>
      </c>
      <c r="N72" s="16">
        <v>0.96499683000000003</v>
      </c>
      <c r="O72" s="14" t="s">
        <v>582</v>
      </c>
      <c r="P72" s="16" t="s">
        <v>582</v>
      </c>
      <c r="Q72" s="14">
        <v>0</v>
      </c>
      <c r="R72" s="16">
        <v>0</v>
      </c>
      <c r="S72" s="14">
        <v>0</v>
      </c>
      <c r="T72" s="16">
        <v>0</v>
      </c>
      <c r="U72" s="14">
        <v>0.1885027</v>
      </c>
      <c r="V72" s="16">
        <v>4.6188859999999998E-2</v>
      </c>
    </row>
    <row r="73" spans="1:22" x14ac:dyDescent="0.25">
      <c r="A73" s="11" t="s">
        <v>543</v>
      </c>
      <c r="B73" s="13">
        <v>8249</v>
      </c>
      <c r="C73" s="14">
        <f>(189/B73*100)</f>
        <v>2.2911868105224875</v>
      </c>
      <c r="D73" s="15">
        <v>8060</v>
      </c>
      <c r="E73" s="14">
        <v>11.148581139999999</v>
      </c>
      <c r="F73" s="16">
        <v>0.49924690999999999</v>
      </c>
      <c r="G73" s="14">
        <v>41.864826729999997</v>
      </c>
      <c r="H73" s="16">
        <v>0.70909915999999995</v>
      </c>
      <c r="I73" s="14">
        <v>21.609403239999999</v>
      </c>
      <c r="J73" s="16">
        <v>0.62905630000000001</v>
      </c>
      <c r="K73" s="14">
        <v>12.720638340000001</v>
      </c>
      <c r="L73" s="16">
        <v>0.49347389000000003</v>
      </c>
      <c r="M73" s="14">
        <v>11.501553319999999</v>
      </c>
      <c r="N73" s="16">
        <v>0.72224257000000003</v>
      </c>
      <c r="O73" s="14" t="s">
        <v>582</v>
      </c>
      <c r="P73" s="16" t="s">
        <v>582</v>
      </c>
      <c r="Q73" s="14">
        <v>0</v>
      </c>
      <c r="R73" s="16">
        <v>0</v>
      </c>
      <c r="S73" s="14">
        <v>0</v>
      </c>
      <c r="T73" s="16">
        <v>0</v>
      </c>
      <c r="U73" s="14">
        <v>1.15499723</v>
      </c>
      <c r="V73" s="16">
        <v>0.22193602000000001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(286/B75*100)</f>
        <v>5.3209302325581396</v>
      </c>
      <c r="D75" s="15">
        <v>5089</v>
      </c>
      <c r="E75" s="14">
        <v>9.2682936300000005</v>
      </c>
      <c r="F75" s="16">
        <v>0.45110851000000002</v>
      </c>
      <c r="G75" s="14">
        <v>30.072191029999999</v>
      </c>
      <c r="H75" s="16">
        <v>0.73325585000000004</v>
      </c>
      <c r="I75" s="14">
        <v>27.301070809999999</v>
      </c>
      <c r="J75" s="16">
        <v>0.77745313000000005</v>
      </c>
      <c r="K75" s="14">
        <v>16.64419599</v>
      </c>
      <c r="L75" s="16">
        <v>0.60233539999999997</v>
      </c>
      <c r="M75" s="14">
        <v>8.3403549399999992</v>
      </c>
      <c r="N75" s="16">
        <v>0.73140901000000003</v>
      </c>
      <c r="O75" s="14" t="s">
        <v>582</v>
      </c>
      <c r="P75" s="16" t="s">
        <v>582</v>
      </c>
      <c r="Q75" s="14">
        <v>0</v>
      </c>
      <c r="R75" s="16">
        <v>0</v>
      </c>
      <c r="S75" s="14">
        <v>0</v>
      </c>
      <c r="T75" s="16">
        <v>0</v>
      </c>
      <c r="U75" s="14">
        <v>8.3738936000000006</v>
      </c>
      <c r="V75" s="16">
        <v>0.61701764999999997</v>
      </c>
    </row>
    <row r="76" spans="1:22" x14ac:dyDescent="0.25">
      <c r="A76" s="11" t="s">
        <v>546</v>
      </c>
      <c r="B76" s="13">
        <v>14167</v>
      </c>
      <c r="C76" s="14">
        <f>(234/B76*100)</f>
        <v>1.6517258417449003</v>
      </c>
      <c r="D76" s="15">
        <v>13933</v>
      </c>
      <c r="E76" s="14">
        <v>12.91264894</v>
      </c>
      <c r="F76" s="16">
        <v>0.42546979000000001</v>
      </c>
      <c r="G76" s="14">
        <v>30.283791099999998</v>
      </c>
      <c r="H76" s="16">
        <v>0.52389273999999997</v>
      </c>
      <c r="I76" s="14">
        <v>25.080659359999999</v>
      </c>
      <c r="J76" s="16">
        <v>0.48403350000000001</v>
      </c>
      <c r="K76" s="14">
        <v>16.141275360000002</v>
      </c>
      <c r="L76" s="16">
        <v>0.45528972000000001</v>
      </c>
      <c r="M76" s="14">
        <v>12.05795764</v>
      </c>
      <c r="N76" s="16">
        <v>0.48523090000000002</v>
      </c>
      <c r="O76" s="14" t="s">
        <v>582</v>
      </c>
      <c r="P76" s="16" t="s">
        <v>582</v>
      </c>
      <c r="Q76" s="14">
        <v>0</v>
      </c>
      <c r="R76" s="16">
        <v>0</v>
      </c>
      <c r="S76" s="14">
        <v>0</v>
      </c>
      <c r="T76" s="16">
        <v>0</v>
      </c>
      <c r="U76" s="14">
        <v>3.5236676</v>
      </c>
      <c r="V76" s="16">
        <v>0.25099326</v>
      </c>
    </row>
    <row r="77" spans="1:22" x14ac:dyDescent="0.25">
      <c r="A77" s="11" t="s">
        <v>547</v>
      </c>
      <c r="B77" s="13">
        <v>6062</v>
      </c>
      <c r="C77" s="14">
        <f>(276/B77*100)</f>
        <v>4.5529528208512042</v>
      </c>
      <c r="D77" s="15">
        <v>5786</v>
      </c>
      <c r="E77" s="14">
        <v>16.54743431</v>
      </c>
      <c r="F77" s="16">
        <v>0.54286195999999998</v>
      </c>
      <c r="G77" s="14">
        <v>29.303440810000001</v>
      </c>
      <c r="H77" s="16">
        <v>0.71280458000000002</v>
      </c>
      <c r="I77" s="14">
        <v>20.908528109999999</v>
      </c>
      <c r="J77" s="16">
        <v>0.60257168000000005</v>
      </c>
      <c r="K77" s="14">
        <v>8.7422231499999992</v>
      </c>
      <c r="L77" s="16">
        <v>0.49255388</v>
      </c>
      <c r="M77" s="14">
        <v>11.671911290000001</v>
      </c>
      <c r="N77" s="16">
        <v>0.60928123000000001</v>
      </c>
      <c r="O77" s="14" t="s">
        <v>582</v>
      </c>
      <c r="P77" s="16" t="s">
        <v>582</v>
      </c>
      <c r="Q77" s="14">
        <v>0</v>
      </c>
      <c r="R77" s="16">
        <v>0</v>
      </c>
      <c r="S77" s="14">
        <v>0</v>
      </c>
      <c r="T77" s="16">
        <v>0</v>
      </c>
      <c r="U77" s="14">
        <v>12.82646233</v>
      </c>
      <c r="V77" s="16">
        <v>0.54284321000000002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(84/B81*100)</f>
        <v>0.94797426926983408</v>
      </c>
      <c r="D81" s="15">
        <v>8777</v>
      </c>
      <c r="E81" s="14">
        <v>6.9820260699999999</v>
      </c>
      <c r="F81" s="16">
        <v>0.35969192</v>
      </c>
      <c r="G81" s="14">
        <v>34.608852059999997</v>
      </c>
      <c r="H81" s="16">
        <v>0.78902481999999996</v>
      </c>
      <c r="I81" s="14">
        <v>30.85766181</v>
      </c>
      <c r="J81" s="16">
        <v>0.79537555999999998</v>
      </c>
      <c r="K81" s="14">
        <v>16.136215530000001</v>
      </c>
      <c r="L81" s="16">
        <v>0.57751037000000005</v>
      </c>
      <c r="M81" s="14">
        <v>10.531597189999999</v>
      </c>
      <c r="N81" s="16">
        <v>0.71926747999999996</v>
      </c>
      <c r="O81" s="14" t="s">
        <v>582</v>
      </c>
      <c r="P81" s="16" t="s">
        <v>582</v>
      </c>
      <c r="Q81" s="14">
        <v>0</v>
      </c>
      <c r="R81" s="16">
        <v>0</v>
      </c>
      <c r="S81" s="14">
        <v>0</v>
      </c>
      <c r="T81" s="16">
        <v>0</v>
      </c>
      <c r="U81" s="14">
        <v>0.88364735000000005</v>
      </c>
      <c r="V81" s="16">
        <v>0.13842189999999999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815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5.03686699</v>
      </c>
      <c r="F7" s="16">
        <v>0.23002062000000001</v>
      </c>
      <c r="G7" s="14">
        <v>24.378674700000001</v>
      </c>
      <c r="H7" s="16">
        <v>0.54689655999999998</v>
      </c>
      <c r="I7" s="14">
        <v>39.04203098</v>
      </c>
      <c r="J7" s="16">
        <v>0.52144528999999995</v>
      </c>
      <c r="K7" s="14">
        <v>25.005215750000001</v>
      </c>
      <c r="L7" s="16">
        <v>0.60554052999999997</v>
      </c>
      <c r="M7" s="14">
        <v>0</v>
      </c>
      <c r="N7" s="16">
        <v>0</v>
      </c>
      <c r="O7" s="14" t="s">
        <v>582</v>
      </c>
      <c r="P7" s="16" t="s">
        <v>582</v>
      </c>
      <c r="Q7" s="14">
        <v>0</v>
      </c>
      <c r="R7" s="16">
        <v>0</v>
      </c>
      <c r="S7" s="14">
        <v>0</v>
      </c>
      <c r="T7" s="16">
        <v>0</v>
      </c>
      <c r="U7" s="14">
        <v>6.5372115900000001</v>
      </c>
      <c r="V7" s="16">
        <v>0.42665587999999999</v>
      </c>
    </row>
    <row r="8" spans="1:22" x14ac:dyDescent="0.25">
      <c r="A8" s="11" t="s">
        <v>478</v>
      </c>
      <c r="B8" s="13">
        <v>7007</v>
      </c>
      <c r="C8" s="14">
        <f>(129/B8*100)</f>
        <v>1.8410161267304124</v>
      </c>
      <c r="D8" s="15">
        <v>6878</v>
      </c>
      <c r="E8" s="14">
        <v>13.67417053</v>
      </c>
      <c r="F8" s="16">
        <v>0.61463257999999998</v>
      </c>
      <c r="G8" s="14">
        <v>26.588642220000001</v>
      </c>
      <c r="H8" s="16">
        <v>0.63315838999999996</v>
      </c>
      <c r="I8" s="14">
        <v>35.107912689999999</v>
      </c>
      <c r="J8" s="16">
        <v>0.76042690000000002</v>
      </c>
      <c r="K8" s="14">
        <v>18.297571300000001</v>
      </c>
      <c r="L8" s="16">
        <v>0.72060789999999997</v>
      </c>
      <c r="M8" s="14">
        <v>0</v>
      </c>
      <c r="N8" s="16">
        <v>0</v>
      </c>
      <c r="O8" s="14" t="s">
        <v>582</v>
      </c>
      <c r="P8" s="16" t="s">
        <v>582</v>
      </c>
      <c r="Q8" s="14">
        <v>0.47953067999999999</v>
      </c>
      <c r="R8" s="16">
        <v>0.11803144</v>
      </c>
      <c r="S8" s="14">
        <v>0</v>
      </c>
      <c r="T8" s="16">
        <v>0</v>
      </c>
      <c r="U8" s="14">
        <v>5.8521725900000003</v>
      </c>
      <c r="V8" s="16">
        <v>0.40457410999999999</v>
      </c>
    </row>
    <row r="9" spans="1:22" x14ac:dyDescent="0.25">
      <c r="A9" s="11" t="s">
        <v>479</v>
      </c>
      <c r="B9" s="13">
        <v>9651</v>
      </c>
      <c r="C9" s="14">
        <f>(257/B9*100)</f>
        <v>2.662936483265983</v>
      </c>
      <c r="D9" s="15">
        <v>9394</v>
      </c>
      <c r="E9" s="14">
        <v>9.0316919299999991</v>
      </c>
      <c r="F9" s="16">
        <v>0.46340054000000003</v>
      </c>
      <c r="G9" s="14">
        <v>25.21087331</v>
      </c>
      <c r="H9" s="16">
        <v>0.64159951999999998</v>
      </c>
      <c r="I9" s="14">
        <v>37.98074321</v>
      </c>
      <c r="J9" s="16">
        <v>0.67841238000000004</v>
      </c>
      <c r="K9" s="14">
        <v>17.635236200000001</v>
      </c>
      <c r="L9" s="16">
        <v>0.47468352000000003</v>
      </c>
      <c r="M9" s="14">
        <v>0</v>
      </c>
      <c r="N9" s="16">
        <v>0</v>
      </c>
      <c r="O9" s="14" t="s">
        <v>582</v>
      </c>
      <c r="P9" s="16" t="s">
        <v>582</v>
      </c>
      <c r="Q9" s="14">
        <v>3.0634124699999998</v>
      </c>
      <c r="R9" s="16">
        <v>0.54847520999999999</v>
      </c>
      <c r="S9" s="14">
        <v>0</v>
      </c>
      <c r="T9" s="16">
        <v>0</v>
      </c>
      <c r="U9" s="14">
        <v>7.0780428799999999</v>
      </c>
      <c r="V9" s="16">
        <v>0.47913354000000002</v>
      </c>
    </row>
    <row r="10" spans="1:22" x14ac:dyDescent="0.25">
      <c r="A10" s="11" t="s">
        <v>480</v>
      </c>
      <c r="B10" s="13">
        <v>20058</v>
      </c>
      <c r="C10" s="14">
        <f>(559/B10*100)</f>
        <v>2.7869179379798585</v>
      </c>
      <c r="D10" s="15">
        <v>19499</v>
      </c>
      <c r="E10" s="14">
        <v>4.7798848700000001</v>
      </c>
      <c r="F10" s="16">
        <v>0.24135641999999999</v>
      </c>
      <c r="G10" s="14">
        <v>16.677875719999999</v>
      </c>
      <c r="H10" s="16">
        <v>0.51472397999999997</v>
      </c>
      <c r="I10" s="14">
        <v>39.071803719999998</v>
      </c>
      <c r="J10" s="16">
        <v>0.49321459000000001</v>
      </c>
      <c r="K10" s="14">
        <v>35.787081039999997</v>
      </c>
      <c r="L10" s="16">
        <v>0.78809804999999999</v>
      </c>
      <c r="M10" s="14">
        <v>0</v>
      </c>
      <c r="N10" s="16">
        <v>0</v>
      </c>
      <c r="O10" s="14" t="s">
        <v>582</v>
      </c>
      <c r="P10" s="16" t="s">
        <v>582</v>
      </c>
      <c r="Q10" s="14">
        <v>0</v>
      </c>
      <c r="R10" s="16">
        <v>0</v>
      </c>
      <c r="S10" s="14">
        <v>0</v>
      </c>
      <c r="T10" s="16">
        <v>0</v>
      </c>
      <c r="U10" s="14">
        <v>3.6833546500000001</v>
      </c>
      <c r="V10" s="16">
        <v>0.36477966000000001</v>
      </c>
    </row>
    <row r="11" spans="1:22" x14ac:dyDescent="0.25">
      <c r="A11" s="11" t="s">
        <v>481</v>
      </c>
      <c r="B11" s="13">
        <v>7053</v>
      </c>
      <c r="C11" s="14">
        <f>(163/B11*100)</f>
        <v>2.3110733021409331</v>
      </c>
      <c r="D11" s="15">
        <v>6890</v>
      </c>
      <c r="E11" s="14">
        <v>11.22401269</v>
      </c>
      <c r="F11" s="16">
        <v>0.51404055000000004</v>
      </c>
      <c r="G11" s="14">
        <v>34.608387839999999</v>
      </c>
      <c r="H11" s="16">
        <v>0.84407714</v>
      </c>
      <c r="I11" s="14">
        <v>32.760176860000001</v>
      </c>
      <c r="J11" s="16">
        <v>0.88481480000000001</v>
      </c>
      <c r="K11" s="14">
        <v>14.02594584</v>
      </c>
      <c r="L11" s="16">
        <v>0.58939591999999996</v>
      </c>
      <c r="M11" s="14">
        <v>0</v>
      </c>
      <c r="N11" s="16">
        <v>0</v>
      </c>
      <c r="O11" s="14" t="s">
        <v>582</v>
      </c>
      <c r="P11" s="16" t="s">
        <v>582</v>
      </c>
      <c r="Q11" s="14">
        <v>0</v>
      </c>
      <c r="R11" s="16">
        <v>0</v>
      </c>
      <c r="S11" s="14">
        <v>0</v>
      </c>
      <c r="T11" s="16">
        <v>0</v>
      </c>
      <c r="U11" s="14">
        <v>7.3814767699999999</v>
      </c>
      <c r="V11" s="16">
        <v>0.68328180999999999</v>
      </c>
    </row>
    <row r="12" spans="1:22" x14ac:dyDescent="0.25">
      <c r="A12" s="11" t="s">
        <v>482</v>
      </c>
      <c r="B12" s="13">
        <v>6894</v>
      </c>
      <c r="C12" s="14">
        <f>(59/B12*100)</f>
        <v>0.85581665216129965</v>
      </c>
      <c r="D12" s="15">
        <v>6835</v>
      </c>
      <c r="E12" s="14">
        <v>17.40567171</v>
      </c>
      <c r="F12" s="16">
        <v>0.72277831000000003</v>
      </c>
      <c r="G12" s="14">
        <v>29.850862249999999</v>
      </c>
      <c r="H12" s="16">
        <v>0.82123267</v>
      </c>
      <c r="I12" s="14">
        <v>37.149073870000002</v>
      </c>
      <c r="J12" s="16">
        <v>0.79388621999999998</v>
      </c>
      <c r="K12" s="14">
        <v>9.2993150399999998</v>
      </c>
      <c r="L12" s="16">
        <v>0.42862223999999999</v>
      </c>
      <c r="M12" s="14">
        <v>0</v>
      </c>
      <c r="N12" s="16">
        <v>0</v>
      </c>
      <c r="O12" s="14" t="s">
        <v>582</v>
      </c>
      <c r="P12" s="16" t="s">
        <v>582</v>
      </c>
      <c r="Q12" s="14">
        <v>2.3477860100000001</v>
      </c>
      <c r="R12" s="16">
        <v>0.59181510000000004</v>
      </c>
      <c r="S12" s="14">
        <v>0</v>
      </c>
      <c r="T12" s="16">
        <v>0</v>
      </c>
      <c r="U12" s="14">
        <v>3.94729113</v>
      </c>
      <c r="V12" s="16">
        <v>0.41234609</v>
      </c>
    </row>
    <row r="13" spans="1:22" x14ac:dyDescent="0.25">
      <c r="A13" s="11" t="s">
        <v>483</v>
      </c>
      <c r="B13" s="13">
        <v>7161</v>
      </c>
      <c r="C13" s="14">
        <f>(201/B13*100)</f>
        <v>2.8068705488060326</v>
      </c>
      <c r="D13" s="15">
        <v>6960</v>
      </c>
      <c r="E13" s="14">
        <v>4.0588068000000002</v>
      </c>
      <c r="F13" s="16">
        <v>0.29992554999999999</v>
      </c>
      <c r="G13" s="14">
        <v>20.38913917</v>
      </c>
      <c r="H13" s="16">
        <v>0.67143775999999999</v>
      </c>
      <c r="I13" s="14">
        <v>40.40375607</v>
      </c>
      <c r="J13" s="16">
        <v>0.70229755999999999</v>
      </c>
      <c r="K13" s="14">
        <v>27.13510076</v>
      </c>
      <c r="L13" s="16">
        <v>0.83407229999999999</v>
      </c>
      <c r="M13" s="14">
        <v>0</v>
      </c>
      <c r="N13" s="16">
        <v>0</v>
      </c>
      <c r="O13" s="14" t="s">
        <v>582</v>
      </c>
      <c r="P13" s="16" t="s">
        <v>582</v>
      </c>
      <c r="Q13" s="14">
        <v>4.1355226900000002</v>
      </c>
      <c r="R13" s="16">
        <v>0.47557429000000001</v>
      </c>
      <c r="S13" s="14">
        <v>0</v>
      </c>
      <c r="T13" s="16">
        <v>0</v>
      </c>
      <c r="U13" s="14">
        <v>3.8776745099999999</v>
      </c>
      <c r="V13" s="16">
        <v>0.43951525000000002</v>
      </c>
    </row>
    <row r="14" spans="1:22" x14ac:dyDescent="0.25">
      <c r="A14" s="11" t="s">
        <v>484</v>
      </c>
      <c r="B14" s="13">
        <v>5587</v>
      </c>
      <c r="C14" s="14">
        <f>(83/B14*100)</f>
        <v>1.4855915518167173</v>
      </c>
      <c r="D14" s="15">
        <v>5504</v>
      </c>
      <c r="E14" s="14">
        <v>10.91059359</v>
      </c>
      <c r="F14" s="16">
        <v>0.57507452000000003</v>
      </c>
      <c r="G14" s="14">
        <v>26.331173719999999</v>
      </c>
      <c r="H14" s="16">
        <v>0.79450460999999994</v>
      </c>
      <c r="I14" s="14">
        <v>38.296033000000001</v>
      </c>
      <c r="J14" s="16">
        <v>0.74161661000000001</v>
      </c>
      <c r="K14" s="14">
        <v>23.05494118</v>
      </c>
      <c r="L14" s="16">
        <v>0.70601815999999995</v>
      </c>
      <c r="M14" s="14">
        <v>0</v>
      </c>
      <c r="N14" s="16">
        <v>0</v>
      </c>
      <c r="O14" s="14" t="s">
        <v>582</v>
      </c>
      <c r="P14" s="16" t="s">
        <v>582</v>
      </c>
      <c r="Q14" s="14">
        <v>0</v>
      </c>
      <c r="R14" s="16">
        <v>0</v>
      </c>
      <c r="S14" s="14">
        <v>0</v>
      </c>
      <c r="T14" s="16">
        <v>0</v>
      </c>
      <c r="U14" s="14">
        <v>1.4072585099999999</v>
      </c>
      <c r="V14" s="16">
        <v>0.17257207999999999</v>
      </c>
    </row>
    <row r="15" spans="1:22" x14ac:dyDescent="0.25">
      <c r="A15" s="11" t="s">
        <v>485</v>
      </c>
      <c r="B15" s="13">
        <v>5882</v>
      </c>
      <c r="C15" s="14">
        <f>(103/B15*100)</f>
        <v>1.7511050663039782</v>
      </c>
      <c r="D15" s="15">
        <v>5779</v>
      </c>
      <c r="E15" s="14">
        <v>4.7136205000000002</v>
      </c>
      <c r="F15" s="16">
        <v>0.32777191</v>
      </c>
      <c r="G15" s="14">
        <v>19.898244869999999</v>
      </c>
      <c r="H15" s="16">
        <v>0.78818195000000002</v>
      </c>
      <c r="I15" s="14">
        <v>46.754842539999999</v>
      </c>
      <c r="J15" s="16">
        <v>0.81564999999999999</v>
      </c>
      <c r="K15" s="14">
        <v>24.535663620000001</v>
      </c>
      <c r="L15" s="16">
        <v>0.82284820000000003</v>
      </c>
      <c r="M15" s="14">
        <v>0</v>
      </c>
      <c r="N15" s="16">
        <v>0</v>
      </c>
      <c r="O15" s="14" t="s">
        <v>582</v>
      </c>
      <c r="P15" s="16" t="s">
        <v>582</v>
      </c>
      <c r="Q15" s="14">
        <v>1.0213893999999999</v>
      </c>
      <c r="R15" s="16">
        <v>0.45786152000000002</v>
      </c>
      <c r="S15" s="14">
        <v>0</v>
      </c>
      <c r="T15" s="16">
        <v>0</v>
      </c>
      <c r="U15" s="14">
        <v>3.0762390599999998</v>
      </c>
      <c r="V15" s="16">
        <v>0.31223593999999999</v>
      </c>
    </row>
    <row r="16" spans="1:22" x14ac:dyDescent="0.25">
      <c r="A16" s="11" t="s">
        <v>486</v>
      </c>
      <c r="B16" s="13">
        <v>6108</v>
      </c>
      <c r="C16" s="14">
        <f>(149/B16*100)</f>
        <v>2.4394237066142765</v>
      </c>
      <c r="D16" s="15">
        <v>5959</v>
      </c>
      <c r="E16" s="14">
        <v>7.0589921899999997</v>
      </c>
      <c r="F16" s="16">
        <v>0.39053753000000002</v>
      </c>
      <c r="G16" s="14">
        <v>24.78734133</v>
      </c>
      <c r="H16" s="16">
        <v>0.67430853000000002</v>
      </c>
      <c r="I16" s="14">
        <v>42.872361640000001</v>
      </c>
      <c r="J16" s="16">
        <v>0.79417647999999996</v>
      </c>
      <c r="K16" s="14">
        <v>17.76816303</v>
      </c>
      <c r="L16" s="16">
        <v>0.59723201999999997</v>
      </c>
      <c r="M16" s="14">
        <v>0</v>
      </c>
      <c r="N16" s="16">
        <v>0</v>
      </c>
      <c r="O16" s="14" t="s">
        <v>582</v>
      </c>
      <c r="P16" s="16" t="s">
        <v>582</v>
      </c>
      <c r="Q16" s="14">
        <v>0</v>
      </c>
      <c r="R16" s="16">
        <v>0</v>
      </c>
      <c r="S16" s="14">
        <v>0</v>
      </c>
      <c r="T16" s="16">
        <v>0</v>
      </c>
      <c r="U16" s="14">
        <v>7.5131417899999997</v>
      </c>
      <c r="V16" s="16">
        <v>0.69672606999999998</v>
      </c>
    </row>
    <row r="17" spans="1:22" x14ac:dyDescent="0.25">
      <c r="A17" s="11" t="s">
        <v>487</v>
      </c>
      <c r="B17" s="13">
        <v>6504</v>
      </c>
      <c r="C17" s="14">
        <f>(1845/B17*100)</f>
        <v>28.367158671586719</v>
      </c>
      <c r="D17" s="15">
        <v>4659</v>
      </c>
      <c r="E17" s="14">
        <v>10.35250662</v>
      </c>
      <c r="F17" s="16">
        <v>0.66935867999999998</v>
      </c>
      <c r="G17" s="14">
        <v>20.498365230000001</v>
      </c>
      <c r="H17" s="16">
        <v>0.64883508999999995</v>
      </c>
      <c r="I17" s="14">
        <v>35.996680570000002</v>
      </c>
      <c r="J17" s="16">
        <v>0.79168329999999998</v>
      </c>
      <c r="K17" s="14">
        <v>22.157157699999999</v>
      </c>
      <c r="L17" s="16">
        <v>1.00698463</v>
      </c>
      <c r="M17" s="14">
        <v>0</v>
      </c>
      <c r="N17" s="16">
        <v>0</v>
      </c>
      <c r="O17" s="14" t="s">
        <v>582</v>
      </c>
      <c r="P17" s="16" t="s">
        <v>582</v>
      </c>
      <c r="Q17" s="14">
        <v>3.17246871</v>
      </c>
      <c r="R17" s="16">
        <v>0.41259268999999998</v>
      </c>
      <c r="S17" s="14">
        <v>0</v>
      </c>
      <c r="T17" s="16">
        <v>0</v>
      </c>
      <c r="U17" s="14">
        <v>7.8228211600000002</v>
      </c>
      <c r="V17" s="16">
        <v>0.58440930999999996</v>
      </c>
    </row>
    <row r="18" spans="1:22" x14ac:dyDescent="0.25">
      <c r="A18" s="11" t="s">
        <v>488</v>
      </c>
      <c r="B18" s="13">
        <v>5532</v>
      </c>
      <c r="C18" s="14">
        <f>(31/B18*100)</f>
        <v>0.56037599421547357</v>
      </c>
      <c r="D18" s="15">
        <v>5501</v>
      </c>
      <c r="E18" s="14">
        <v>9.0979578500000002</v>
      </c>
      <c r="F18" s="16">
        <v>0.63666511000000003</v>
      </c>
      <c r="G18" s="14">
        <v>22.138462440000001</v>
      </c>
      <c r="H18" s="16">
        <v>0.78020619000000002</v>
      </c>
      <c r="I18" s="14">
        <v>41.010392510000003</v>
      </c>
      <c r="J18" s="16">
        <v>1.04899152</v>
      </c>
      <c r="K18" s="14">
        <v>22.99882727</v>
      </c>
      <c r="L18" s="16">
        <v>0.73921071000000005</v>
      </c>
      <c r="M18" s="14">
        <v>0</v>
      </c>
      <c r="N18" s="16">
        <v>0</v>
      </c>
      <c r="O18" s="14" t="s">
        <v>582</v>
      </c>
      <c r="P18" s="16" t="s">
        <v>582</v>
      </c>
      <c r="Q18" s="14">
        <v>0</v>
      </c>
      <c r="R18" s="16">
        <v>0</v>
      </c>
      <c r="S18" s="14">
        <v>0</v>
      </c>
      <c r="T18" s="16">
        <v>0</v>
      </c>
      <c r="U18" s="14">
        <v>4.7543599299999997</v>
      </c>
      <c r="V18" s="16">
        <v>0.63768734999999999</v>
      </c>
    </row>
    <row r="19" spans="1:22" x14ac:dyDescent="0.25">
      <c r="A19" s="11" t="s">
        <v>489</v>
      </c>
      <c r="B19" s="13">
        <v>5658</v>
      </c>
      <c r="C19" s="14">
        <f>(321/B19*100)</f>
        <v>5.6733828207847292</v>
      </c>
      <c r="D19" s="15">
        <v>5337</v>
      </c>
      <c r="E19" s="14">
        <v>9.0727378900000009</v>
      </c>
      <c r="F19" s="16">
        <v>0.52001607999999999</v>
      </c>
      <c r="G19" s="14">
        <v>26.643512430000001</v>
      </c>
      <c r="H19" s="16">
        <v>0.72700933000000001</v>
      </c>
      <c r="I19" s="14">
        <v>40.05344607</v>
      </c>
      <c r="J19" s="16">
        <v>0.73219440000000002</v>
      </c>
      <c r="K19" s="14">
        <v>19.80803087</v>
      </c>
      <c r="L19" s="16">
        <v>0.61462890000000003</v>
      </c>
      <c r="M19" s="14">
        <v>0</v>
      </c>
      <c r="N19" s="16">
        <v>0</v>
      </c>
      <c r="O19" s="14" t="s">
        <v>582</v>
      </c>
      <c r="P19" s="16" t="s">
        <v>582</v>
      </c>
      <c r="Q19" s="14">
        <v>0</v>
      </c>
      <c r="R19" s="16">
        <v>0</v>
      </c>
      <c r="S19" s="14">
        <v>0</v>
      </c>
      <c r="T19" s="16">
        <v>0</v>
      </c>
      <c r="U19" s="14">
        <v>4.4222727400000004</v>
      </c>
      <c r="V19" s="16">
        <v>0.45759113000000001</v>
      </c>
    </row>
    <row r="20" spans="1:22" x14ac:dyDescent="0.25">
      <c r="A20" s="11" t="s">
        <v>490</v>
      </c>
      <c r="B20" s="13">
        <v>3371</v>
      </c>
      <c r="C20" s="14">
        <f>(75/B20*100)</f>
        <v>2.2248590922574905</v>
      </c>
      <c r="D20" s="15">
        <v>3296</v>
      </c>
      <c r="E20" s="14">
        <v>16.03397129</v>
      </c>
      <c r="F20" s="16">
        <v>0.65230798000000001</v>
      </c>
      <c r="G20" s="14">
        <v>25.40396741</v>
      </c>
      <c r="H20" s="16">
        <v>0.84513735000000001</v>
      </c>
      <c r="I20" s="14">
        <v>30.80177084</v>
      </c>
      <c r="J20" s="16">
        <v>0.85829363000000003</v>
      </c>
      <c r="K20" s="14">
        <v>23.002165170000001</v>
      </c>
      <c r="L20" s="16">
        <v>0.65190075000000003</v>
      </c>
      <c r="M20" s="14">
        <v>0</v>
      </c>
      <c r="N20" s="16">
        <v>0</v>
      </c>
      <c r="O20" s="14" t="s">
        <v>582</v>
      </c>
      <c r="P20" s="16" t="s">
        <v>582</v>
      </c>
      <c r="Q20" s="14">
        <v>0</v>
      </c>
      <c r="R20" s="16">
        <v>0</v>
      </c>
      <c r="S20" s="14">
        <v>0</v>
      </c>
      <c r="T20" s="16">
        <v>0</v>
      </c>
      <c r="U20" s="14">
        <v>4.7581252899999997</v>
      </c>
      <c r="V20" s="16">
        <v>0.37642339000000002</v>
      </c>
    </row>
    <row r="21" spans="1:22" x14ac:dyDescent="0.25">
      <c r="A21" s="11" t="s">
        <v>491</v>
      </c>
      <c r="B21" s="13">
        <v>5741</v>
      </c>
      <c r="C21" s="14">
        <f>(55/B21*100)</f>
        <v>0.95802125065319632</v>
      </c>
      <c r="D21" s="15">
        <v>5686</v>
      </c>
      <c r="E21" s="14">
        <v>4.5900435599999998</v>
      </c>
      <c r="F21" s="16">
        <v>0.39890741000000002</v>
      </c>
      <c r="G21" s="14">
        <v>16.295543250000001</v>
      </c>
      <c r="H21" s="16">
        <v>0.67337564999999999</v>
      </c>
      <c r="I21" s="14">
        <v>35.240183309999999</v>
      </c>
      <c r="J21" s="16">
        <v>0.71064704999999995</v>
      </c>
      <c r="K21" s="14">
        <v>41.698784160000002</v>
      </c>
      <c r="L21" s="16">
        <v>1.030133</v>
      </c>
      <c r="M21" s="14">
        <v>0</v>
      </c>
      <c r="N21" s="16">
        <v>0</v>
      </c>
      <c r="O21" s="14" t="s">
        <v>582</v>
      </c>
      <c r="P21" s="16" t="s">
        <v>582</v>
      </c>
      <c r="Q21" s="14">
        <v>0</v>
      </c>
      <c r="R21" s="16">
        <v>0</v>
      </c>
      <c r="S21" s="14">
        <v>0</v>
      </c>
      <c r="T21" s="16">
        <v>0</v>
      </c>
      <c r="U21" s="14">
        <v>2.1754457199999999</v>
      </c>
      <c r="V21" s="16">
        <v>0.26794958000000002</v>
      </c>
    </row>
    <row r="22" spans="1:22" x14ac:dyDescent="0.25">
      <c r="A22" s="11" t="s">
        <v>492</v>
      </c>
      <c r="B22" s="13">
        <v>6598</v>
      </c>
      <c r="C22" s="14">
        <f>(37/B22*100)</f>
        <v>0.56077599272506817</v>
      </c>
      <c r="D22" s="15">
        <v>6561</v>
      </c>
      <c r="E22" s="14">
        <v>19.541775550000001</v>
      </c>
      <c r="F22" s="16">
        <v>0.74902995999999999</v>
      </c>
      <c r="G22" s="14">
        <v>30.891210990000001</v>
      </c>
      <c r="H22" s="16">
        <v>0.77800283000000003</v>
      </c>
      <c r="I22" s="14">
        <v>29.329540640000001</v>
      </c>
      <c r="J22" s="16">
        <v>0.76822637999999999</v>
      </c>
      <c r="K22" s="14">
        <v>13.949219749999999</v>
      </c>
      <c r="L22" s="16">
        <v>0.55475375999999998</v>
      </c>
      <c r="M22" s="14">
        <v>0</v>
      </c>
      <c r="N22" s="16">
        <v>0</v>
      </c>
      <c r="O22" s="14" t="s">
        <v>582</v>
      </c>
      <c r="P22" s="16" t="s">
        <v>582</v>
      </c>
      <c r="Q22" s="14">
        <v>0</v>
      </c>
      <c r="R22" s="16">
        <v>0</v>
      </c>
      <c r="S22" s="14">
        <v>1.353383E-2</v>
      </c>
      <c r="T22" s="16">
        <v>1.3036610000000001E-2</v>
      </c>
      <c r="U22" s="14">
        <v>6.2747192299999996</v>
      </c>
      <c r="V22" s="16">
        <v>0.65622866999999996</v>
      </c>
    </row>
    <row r="23" spans="1:22" x14ac:dyDescent="0.25">
      <c r="A23" s="11" t="s">
        <v>493</v>
      </c>
      <c r="B23" s="13">
        <v>11583</v>
      </c>
      <c r="C23" s="14">
        <f>(263/B23*100)</f>
        <v>2.2705689372356042</v>
      </c>
      <c r="D23" s="15">
        <v>11320</v>
      </c>
      <c r="E23" s="14">
        <v>5.3874839799999998</v>
      </c>
      <c r="F23" s="16">
        <v>0.41893316000000003</v>
      </c>
      <c r="G23" s="14">
        <v>20.351527350000001</v>
      </c>
      <c r="H23" s="16">
        <v>0.75498807000000001</v>
      </c>
      <c r="I23" s="14">
        <v>49.766116500000003</v>
      </c>
      <c r="J23" s="16">
        <v>0.76026404000000003</v>
      </c>
      <c r="K23" s="14">
        <v>20.34765629</v>
      </c>
      <c r="L23" s="16">
        <v>0.66297908000000005</v>
      </c>
      <c r="M23" s="14">
        <v>0</v>
      </c>
      <c r="N23" s="16">
        <v>0</v>
      </c>
      <c r="O23" s="14" t="s">
        <v>582</v>
      </c>
      <c r="P23" s="16" t="s">
        <v>582</v>
      </c>
      <c r="Q23" s="14">
        <v>0</v>
      </c>
      <c r="R23" s="16">
        <v>0</v>
      </c>
      <c r="S23" s="14">
        <v>0</v>
      </c>
      <c r="T23" s="16">
        <v>0</v>
      </c>
      <c r="U23" s="14">
        <v>4.14721589</v>
      </c>
      <c r="V23" s="16">
        <v>0.42170595999999999</v>
      </c>
    </row>
    <row r="24" spans="1:22" x14ac:dyDescent="0.25">
      <c r="A24" s="11" t="s">
        <v>494</v>
      </c>
      <c r="B24" s="13">
        <v>6647</v>
      </c>
      <c r="C24" s="14">
        <f>(10/B24*100)</f>
        <v>0.15044380923724987</v>
      </c>
      <c r="D24" s="15">
        <v>6637</v>
      </c>
      <c r="E24" s="14">
        <v>4.8811220400000002</v>
      </c>
      <c r="F24" s="16">
        <v>0.33502491000000001</v>
      </c>
      <c r="G24" s="14">
        <v>35.268053979999998</v>
      </c>
      <c r="H24" s="16">
        <v>0.98340296999999999</v>
      </c>
      <c r="I24" s="14">
        <v>49.300957240000002</v>
      </c>
      <c r="J24" s="16">
        <v>1.1357650800000001</v>
      </c>
      <c r="K24" s="14">
        <v>8.2954977400000001</v>
      </c>
      <c r="L24" s="16">
        <v>0.42705778</v>
      </c>
      <c r="M24" s="14">
        <v>0</v>
      </c>
      <c r="N24" s="16">
        <v>0</v>
      </c>
      <c r="O24" s="14" t="s">
        <v>582</v>
      </c>
      <c r="P24" s="16" t="s">
        <v>582</v>
      </c>
      <c r="Q24" s="14">
        <v>0</v>
      </c>
      <c r="R24" s="16">
        <v>0</v>
      </c>
      <c r="S24" s="14">
        <v>0</v>
      </c>
      <c r="T24" s="16">
        <v>0</v>
      </c>
      <c r="U24" s="14">
        <v>2.2543690000000001</v>
      </c>
      <c r="V24" s="16">
        <v>0.63384945999999998</v>
      </c>
    </row>
    <row r="25" spans="1:22" x14ac:dyDescent="0.25">
      <c r="A25" s="11" t="s">
        <v>495</v>
      </c>
      <c r="B25" s="13">
        <v>5581</v>
      </c>
      <c r="C25" s="14">
        <f>(25/B25*100)</f>
        <v>0.44794839634474104</v>
      </c>
      <c r="D25" s="15">
        <v>5556</v>
      </c>
      <c r="E25" s="14">
        <v>3.8612074000000001</v>
      </c>
      <c r="F25" s="16">
        <v>0.31301816999999998</v>
      </c>
      <c r="G25" s="14">
        <v>23.774334119999999</v>
      </c>
      <c r="H25" s="16">
        <v>0.84265769000000001</v>
      </c>
      <c r="I25" s="14">
        <v>49.120104179999998</v>
      </c>
      <c r="J25" s="16">
        <v>0.70959797999999996</v>
      </c>
      <c r="K25" s="14">
        <v>22.499186569999999</v>
      </c>
      <c r="L25" s="16">
        <v>0.87749765000000002</v>
      </c>
      <c r="M25" s="14">
        <v>0</v>
      </c>
      <c r="N25" s="16">
        <v>0</v>
      </c>
      <c r="O25" s="14" t="s">
        <v>582</v>
      </c>
      <c r="P25" s="16" t="s">
        <v>582</v>
      </c>
      <c r="Q25" s="14">
        <v>0</v>
      </c>
      <c r="R25" s="16">
        <v>0</v>
      </c>
      <c r="S25" s="14">
        <v>0</v>
      </c>
      <c r="T25" s="16">
        <v>0</v>
      </c>
      <c r="U25" s="14">
        <v>0.74516773000000003</v>
      </c>
      <c r="V25" s="16">
        <v>0.12633277000000001</v>
      </c>
    </row>
    <row r="26" spans="1:22" x14ac:dyDescent="0.25">
      <c r="A26" s="11" t="s">
        <v>496</v>
      </c>
      <c r="B26" s="13">
        <v>4869</v>
      </c>
      <c r="C26" s="14">
        <f>(71/B26*100)</f>
        <v>1.4582049702197575</v>
      </c>
      <c r="D26" s="15">
        <v>4798</v>
      </c>
      <c r="E26" s="14">
        <v>16.586683369999999</v>
      </c>
      <c r="F26" s="16">
        <v>0.66552056000000004</v>
      </c>
      <c r="G26" s="14">
        <v>34.871619930000001</v>
      </c>
      <c r="H26" s="16">
        <v>0.95038644000000005</v>
      </c>
      <c r="I26" s="14">
        <v>35.532789540000003</v>
      </c>
      <c r="J26" s="16">
        <v>0.76935023999999996</v>
      </c>
      <c r="K26" s="14">
        <v>11.256743439999999</v>
      </c>
      <c r="L26" s="16">
        <v>0.49681755999999999</v>
      </c>
      <c r="M26" s="14">
        <v>0</v>
      </c>
      <c r="N26" s="16">
        <v>0</v>
      </c>
      <c r="O26" s="14" t="s">
        <v>582</v>
      </c>
      <c r="P26" s="16" t="s">
        <v>582</v>
      </c>
      <c r="Q26" s="14">
        <v>0</v>
      </c>
      <c r="R26" s="16">
        <v>0</v>
      </c>
      <c r="S26" s="14">
        <v>0</v>
      </c>
      <c r="T26" s="16">
        <v>0</v>
      </c>
      <c r="U26" s="14">
        <v>1.75216372</v>
      </c>
      <c r="V26" s="16">
        <v>0.19512550000000001</v>
      </c>
    </row>
    <row r="27" spans="1:22" x14ac:dyDescent="0.25">
      <c r="A27" s="11" t="s">
        <v>497</v>
      </c>
      <c r="B27" s="13">
        <v>5299</v>
      </c>
      <c r="C27" s="14">
        <f>(113/B27*100)</f>
        <v>2.1324778260049064</v>
      </c>
      <c r="D27" s="15">
        <v>5186</v>
      </c>
      <c r="E27" s="14">
        <v>17.279697479999999</v>
      </c>
      <c r="F27" s="16">
        <v>0.46757267000000002</v>
      </c>
      <c r="G27" s="14">
        <v>24.462625030000002</v>
      </c>
      <c r="H27" s="16">
        <v>0.55688093999999999</v>
      </c>
      <c r="I27" s="14">
        <v>29.419714920000001</v>
      </c>
      <c r="J27" s="16">
        <v>0.60023329000000003</v>
      </c>
      <c r="K27" s="14">
        <v>21.00477338</v>
      </c>
      <c r="L27" s="16">
        <v>0.51101618999999998</v>
      </c>
      <c r="M27" s="14">
        <v>0</v>
      </c>
      <c r="N27" s="16">
        <v>0</v>
      </c>
      <c r="O27" s="14" t="s">
        <v>582</v>
      </c>
      <c r="P27" s="16" t="s">
        <v>582</v>
      </c>
      <c r="Q27" s="14">
        <v>0</v>
      </c>
      <c r="R27" s="16">
        <v>0</v>
      </c>
      <c r="S27" s="14">
        <v>0</v>
      </c>
      <c r="T27" s="16">
        <v>0</v>
      </c>
      <c r="U27" s="14">
        <v>7.8331891899999997</v>
      </c>
      <c r="V27" s="16">
        <v>0.37330355999999998</v>
      </c>
    </row>
    <row r="28" spans="1:22" x14ac:dyDescent="0.25">
      <c r="A28" s="11" t="s">
        <v>498</v>
      </c>
      <c r="B28" s="13">
        <v>7568</v>
      </c>
      <c r="C28" s="14">
        <f>(347/B28*100)</f>
        <v>4.5850951374207183</v>
      </c>
      <c r="D28" s="15">
        <v>7221</v>
      </c>
      <c r="E28" s="14">
        <v>11.380979959999999</v>
      </c>
      <c r="F28" s="16">
        <v>0.63923553</v>
      </c>
      <c r="G28" s="14">
        <v>34.716244570000001</v>
      </c>
      <c r="H28" s="16">
        <v>0.90679573000000002</v>
      </c>
      <c r="I28" s="14">
        <v>39.748035129999998</v>
      </c>
      <c r="J28" s="16">
        <v>0.91642537000000002</v>
      </c>
      <c r="K28" s="14">
        <v>10.168130209999999</v>
      </c>
      <c r="L28" s="16">
        <v>0.55898411999999997</v>
      </c>
      <c r="M28" s="14">
        <v>0</v>
      </c>
      <c r="N28" s="16">
        <v>0</v>
      </c>
      <c r="O28" s="14" t="s">
        <v>582</v>
      </c>
      <c r="P28" s="16" t="s">
        <v>582</v>
      </c>
      <c r="Q28" s="14">
        <v>0</v>
      </c>
      <c r="R28" s="16">
        <v>0</v>
      </c>
      <c r="S28" s="14">
        <v>0</v>
      </c>
      <c r="T28" s="16">
        <v>0</v>
      </c>
      <c r="U28" s="14">
        <v>3.9866101299999999</v>
      </c>
      <c r="V28" s="16">
        <v>0.51369408999999999</v>
      </c>
    </row>
    <row r="29" spans="1:22" x14ac:dyDescent="0.25">
      <c r="A29" s="11" t="s">
        <v>499</v>
      </c>
      <c r="B29" s="13">
        <v>5385</v>
      </c>
      <c r="C29" s="14">
        <f>(30/B29*100)</f>
        <v>0.55710306406685239</v>
      </c>
      <c r="D29" s="15">
        <v>5355</v>
      </c>
      <c r="E29" s="14">
        <v>8.3494421499999998</v>
      </c>
      <c r="F29" s="16">
        <v>0.43113377000000003</v>
      </c>
      <c r="G29" s="14">
        <v>21.416608539999999</v>
      </c>
      <c r="H29" s="16">
        <v>0.78995599999999999</v>
      </c>
      <c r="I29" s="14">
        <v>48.435520369999999</v>
      </c>
      <c r="J29" s="16">
        <v>0.87027330000000003</v>
      </c>
      <c r="K29" s="14">
        <v>16.506061970000001</v>
      </c>
      <c r="L29" s="16">
        <v>0.68081431999999997</v>
      </c>
      <c r="M29" s="14">
        <v>0</v>
      </c>
      <c r="N29" s="16">
        <v>0</v>
      </c>
      <c r="O29" s="14" t="s">
        <v>582</v>
      </c>
      <c r="P29" s="16" t="s">
        <v>582</v>
      </c>
      <c r="Q29" s="14">
        <v>2.7667624100000001</v>
      </c>
      <c r="R29" s="16">
        <v>0.24169378</v>
      </c>
      <c r="S29" s="14">
        <v>0</v>
      </c>
      <c r="T29" s="16">
        <v>0</v>
      </c>
      <c r="U29" s="14">
        <v>2.5256045600000001</v>
      </c>
      <c r="V29" s="16">
        <v>0.34314949</v>
      </c>
    </row>
    <row r="30" spans="1:22" x14ac:dyDescent="0.25">
      <c r="A30" s="11" t="s">
        <v>500</v>
      </c>
      <c r="B30" s="13">
        <v>4520</v>
      </c>
      <c r="C30" s="14">
        <f>(193/B30*100)</f>
        <v>4.2699115044247788</v>
      </c>
      <c r="D30" s="15">
        <v>4327</v>
      </c>
      <c r="E30" s="14">
        <v>9.8906352099999992</v>
      </c>
      <c r="F30" s="16">
        <v>0.49855692000000001</v>
      </c>
      <c r="G30" s="14">
        <v>27.742221359999998</v>
      </c>
      <c r="H30" s="16">
        <v>0.82944174000000004</v>
      </c>
      <c r="I30" s="14">
        <v>35.628566560000003</v>
      </c>
      <c r="J30" s="16">
        <v>0.81357705000000002</v>
      </c>
      <c r="K30" s="14">
        <v>20.972630089999999</v>
      </c>
      <c r="L30" s="16">
        <v>0.85985553000000003</v>
      </c>
      <c r="M30" s="14">
        <v>0</v>
      </c>
      <c r="N30" s="16">
        <v>0</v>
      </c>
      <c r="O30" s="14" t="s">
        <v>582</v>
      </c>
      <c r="P30" s="16" t="s">
        <v>582</v>
      </c>
      <c r="Q30" s="14">
        <v>0</v>
      </c>
      <c r="R30" s="16">
        <v>0</v>
      </c>
      <c r="S30" s="14">
        <v>0</v>
      </c>
      <c r="T30" s="16">
        <v>0</v>
      </c>
      <c r="U30" s="14">
        <v>5.7659467800000002</v>
      </c>
      <c r="V30" s="16">
        <v>0.48266030999999998</v>
      </c>
    </row>
    <row r="31" spans="1:22" x14ac:dyDescent="0.25">
      <c r="A31" s="11" t="s">
        <v>501</v>
      </c>
      <c r="B31" s="13">
        <v>5456</v>
      </c>
      <c r="C31" s="14">
        <f>(144/B31*100)</f>
        <v>2.6392961876832843</v>
      </c>
      <c r="D31" s="15">
        <v>5312</v>
      </c>
      <c r="E31" s="14">
        <v>5.5769211399999996</v>
      </c>
      <c r="F31" s="16">
        <v>0.37132670000000001</v>
      </c>
      <c r="G31" s="14">
        <v>20.30654148</v>
      </c>
      <c r="H31" s="16">
        <v>0.74843837000000002</v>
      </c>
      <c r="I31" s="14">
        <v>37.386001720000003</v>
      </c>
      <c r="J31" s="16">
        <v>0.81731927000000004</v>
      </c>
      <c r="K31" s="14">
        <v>31.82696116</v>
      </c>
      <c r="L31" s="16">
        <v>0.96515720999999999</v>
      </c>
      <c r="M31" s="14">
        <v>0</v>
      </c>
      <c r="N31" s="16">
        <v>0</v>
      </c>
      <c r="O31" s="14" t="s">
        <v>582</v>
      </c>
      <c r="P31" s="16" t="s">
        <v>582</v>
      </c>
      <c r="Q31" s="14">
        <v>0</v>
      </c>
      <c r="R31" s="16">
        <v>0</v>
      </c>
      <c r="S31" s="14">
        <v>0</v>
      </c>
      <c r="T31" s="16">
        <v>0</v>
      </c>
      <c r="U31" s="14">
        <v>4.9035745100000003</v>
      </c>
      <c r="V31" s="16">
        <v>0.42746234999999999</v>
      </c>
    </row>
    <row r="32" spans="1:22" x14ac:dyDescent="0.25">
      <c r="A32" s="11" t="s">
        <v>502</v>
      </c>
      <c r="B32" s="13">
        <v>4478</v>
      </c>
      <c r="C32" s="14">
        <f>(6/B32*100)</f>
        <v>0.13398838767306834</v>
      </c>
      <c r="D32" s="15">
        <v>4472</v>
      </c>
      <c r="E32" s="14">
        <v>8.3224086899999996</v>
      </c>
      <c r="F32" s="16">
        <v>0.49784571999999999</v>
      </c>
      <c r="G32" s="14">
        <v>33.555165129999999</v>
      </c>
      <c r="H32" s="16">
        <v>0.88629312000000005</v>
      </c>
      <c r="I32" s="14">
        <v>36.484596699999997</v>
      </c>
      <c r="J32" s="16">
        <v>0.84223698999999996</v>
      </c>
      <c r="K32" s="14">
        <v>19.993525640000001</v>
      </c>
      <c r="L32" s="16">
        <v>0.78957792999999998</v>
      </c>
      <c r="M32" s="14">
        <v>0</v>
      </c>
      <c r="N32" s="16">
        <v>0</v>
      </c>
      <c r="O32" s="14" t="s">
        <v>582</v>
      </c>
      <c r="P32" s="16" t="s">
        <v>582</v>
      </c>
      <c r="Q32" s="14">
        <v>0</v>
      </c>
      <c r="R32" s="16">
        <v>0</v>
      </c>
      <c r="S32" s="14">
        <v>0</v>
      </c>
      <c r="T32" s="16">
        <v>0</v>
      </c>
      <c r="U32" s="14">
        <v>1.6443038400000001</v>
      </c>
      <c r="V32" s="16">
        <v>0.24783443999999999</v>
      </c>
    </row>
    <row r="33" spans="1:22" x14ac:dyDescent="0.25">
      <c r="A33" s="11" t="s">
        <v>503</v>
      </c>
      <c r="B33" s="13">
        <v>7325</v>
      </c>
      <c r="C33" s="14">
        <f>(80/B33*100)</f>
        <v>1.0921501706484642</v>
      </c>
      <c r="D33" s="15">
        <v>7245</v>
      </c>
      <c r="E33" s="14">
        <v>1.8747397400000001</v>
      </c>
      <c r="F33" s="16">
        <v>0.17158319999999999</v>
      </c>
      <c r="G33" s="14">
        <v>12.042642089999999</v>
      </c>
      <c r="H33" s="16">
        <v>0.64637305</v>
      </c>
      <c r="I33" s="14">
        <v>41.002683930000003</v>
      </c>
      <c r="J33" s="16">
        <v>0.81182505000000005</v>
      </c>
      <c r="K33" s="14">
        <v>43.058002020000004</v>
      </c>
      <c r="L33" s="16">
        <v>0.96799645999999995</v>
      </c>
      <c r="M33" s="14">
        <v>0</v>
      </c>
      <c r="N33" s="16">
        <v>0</v>
      </c>
      <c r="O33" s="14" t="s">
        <v>582</v>
      </c>
      <c r="P33" s="16" t="s">
        <v>582</v>
      </c>
      <c r="Q33" s="14">
        <v>0</v>
      </c>
      <c r="R33" s="16">
        <v>0</v>
      </c>
      <c r="S33" s="14">
        <v>0</v>
      </c>
      <c r="T33" s="16">
        <v>0</v>
      </c>
      <c r="U33" s="14">
        <v>2.02193223</v>
      </c>
      <c r="V33" s="16">
        <v>0.21964908999999999</v>
      </c>
    </row>
    <row r="34" spans="1:22" x14ac:dyDescent="0.25">
      <c r="A34" s="11" t="s">
        <v>504</v>
      </c>
      <c r="B34" s="13">
        <v>6350</v>
      </c>
      <c r="C34" s="14">
        <f>(89/B34*100)</f>
        <v>1.4015748031496063</v>
      </c>
      <c r="D34" s="15">
        <v>6261</v>
      </c>
      <c r="E34" s="14">
        <v>14.401927000000001</v>
      </c>
      <c r="F34" s="16">
        <v>0.59522483000000004</v>
      </c>
      <c r="G34" s="14">
        <v>27.120089440000001</v>
      </c>
      <c r="H34" s="16">
        <v>0.56738980000000006</v>
      </c>
      <c r="I34" s="14">
        <v>31.490659969999999</v>
      </c>
      <c r="J34" s="16">
        <v>0.68705059000000002</v>
      </c>
      <c r="K34" s="14">
        <v>18.75231861</v>
      </c>
      <c r="L34" s="16">
        <v>0.60472647999999996</v>
      </c>
      <c r="M34" s="14">
        <v>0</v>
      </c>
      <c r="N34" s="16">
        <v>0</v>
      </c>
      <c r="O34" s="14" t="s">
        <v>582</v>
      </c>
      <c r="P34" s="16" t="s">
        <v>582</v>
      </c>
      <c r="Q34" s="14">
        <v>2.5855892100000002</v>
      </c>
      <c r="R34" s="16">
        <v>0.53681460000000003</v>
      </c>
      <c r="S34" s="14">
        <v>0</v>
      </c>
      <c r="T34" s="16">
        <v>0</v>
      </c>
      <c r="U34" s="14">
        <v>5.6494157700000001</v>
      </c>
      <c r="V34" s="16">
        <v>0.55501776999999997</v>
      </c>
    </row>
    <row r="35" spans="1:22" x14ac:dyDescent="0.25">
      <c r="A35" s="11" t="s">
        <v>505</v>
      </c>
      <c r="B35" s="13">
        <v>6406</v>
      </c>
      <c r="C35" s="14">
        <f>(60/B35*100)</f>
        <v>0.93662191695285668</v>
      </c>
      <c r="D35" s="15">
        <v>6346</v>
      </c>
      <c r="E35" s="14">
        <v>9.2367977799999998</v>
      </c>
      <c r="F35" s="16">
        <v>0.43660686999999998</v>
      </c>
      <c r="G35" s="14">
        <v>22.934992000000001</v>
      </c>
      <c r="H35" s="16">
        <v>0.62948610000000005</v>
      </c>
      <c r="I35" s="14">
        <v>42.223496410000003</v>
      </c>
      <c r="J35" s="16">
        <v>0.71936191000000005</v>
      </c>
      <c r="K35" s="14">
        <v>22.16777892</v>
      </c>
      <c r="L35" s="16">
        <v>0.63917488</v>
      </c>
      <c r="M35" s="14">
        <v>0</v>
      </c>
      <c r="N35" s="16">
        <v>0</v>
      </c>
      <c r="O35" s="14" t="s">
        <v>582</v>
      </c>
      <c r="P35" s="16" t="s">
        <v>582</v>
      </c>
      <c r="Q35" s="14">
        <v>1.0386631900000001</v>
      </c>
      <c r="R35" s="16">
        <v>5.6850789999999998E-2</v>
      </c>
      <c r="S35" s="14">
        <v>0</v>
      </c>
      <c r="T35" s="16">
        <v>0</v>
      </c>
      <c r="U35" s="14">
        <v>2.3982717099999999</v>
      </c>
      <c r="V35" s="16">
        <v>0.21005193</v>
      </c>
    </row>
    <row r="36" spans="1:22" x14ac:dyDescent="0.25">
      <c r="A36" s="11" t="s">
        <v>506</v>
      </c>
      <c r="B36" s="13">
        <v>6736</v>
      </c>
      <c r="C36" s="14">
        <f>(71/B36*100)</f>
        <v>1.0540380047505939</v>
      </c>
      <c r="D36" s="15">
        <v>6665</v>
      </c>
      <c r="E36" s="14">
        <v>3.9343235299999999</v>
      </c>
      <c r="F36" s="16">
        <v>0.29759936999999997</v>
      </c>
      <c r="G36" s="14">
        <v>22.938286680000001</v>
      </c>
      <c r="H36" s="16">
        <v>0.73667168999999999</v>
      </c>
      <c r="I36" s="14">
        <v>44.368624339999997</v>
      </c>
      <c r="J36" s="16">
        <v>0.74728486999999999</v>
      </c>
      <c r="K36" s="14">
        <v>25.524414119999999</v>
      </c>
      <c r="L36" s="16">
        <v>0.84182756999999997</v>
      </c>
      <c r="M36" s="14">
        <v>0</v>
      </c>
      <c r="N36" s="16">
        <v>0</v>
      </c>
      <c r="O36" s="14" t="s">
        <v>582</v>
      </c>
      <c r="P36" s="16" t="s">
        <v>582</v>
      </c>
      <c r="Q36" s="14">
        <v>0</v>
      </c>
      <c r="R36" s="16">
        <v>0</v>
      </c>
      <c r="S36" s="14">
        <v>0</v>
      </c>
      <c r="T36" s="16">
        <v>0</v>
      </c>
      <c r="U36" s="14">
        <v>3.23435132</v>
      </c>
      <c r="V36" s="16">
        <v>0.28050429999999998</v>
      </c>
    </row>
    <row r="37" spans="1:22" x14ac:dyDescent="0.25">
      <c r="A37" s="11" t="s">
        <v>507</v>
      </c>
      <c r="B37" s="13">
        <v>5458</v>
      </c>
      <c r="C37" s="14">
        <f>(126/B37*100)</f>
        <v>2.3085379259802123</v>
      </c>
      <c r="D37" s="15">
        <v>5332</v>
      </c>
      <c r="E37" s="14">
        <v>3.9203419799999999</v>
      </c>
      <c r="F37" s="16">
        <v>0.32336300000000001</v>
      </c>
      <c r="G37" s="14">
        <v>13.336731690000001</v>
      </c>
      <c r="H37" s="16">
        <v>0.65039829000000005</v>
      </c>
      <c r="I37" s="14">
        <v>28.745751670000001</v>
      </c>
      <c r="J37" s="16">
        <v>0.67903723000000005</v>
      </c>
      <c r="K37" s="14">
        <v>45.995778870000002</v>
      </c>
      <c r="L37" s="16">
        <v>1.2321402800000001</v>
      </c>
      <c r="M37" s="14">
        <v>0</v>
      </c>
      <c r="N37" s="16">
        <v>0</v>
      </c>
      <c r="O37" s="14" t="s">
        <v>582</v>
      </c>
      <c r="P37" s="16" t="s">
        <v>582</v>
      </c>
      <c r="Q37" s="14">
        <v>0</v>
      </c>
      <c r="R37" s="16">
        <v>0</v>
      </c>
      <c r="S37" s="14">
        <v>0</v>
      </c>
      <c r="T37" s="16">
        <v>0</v>
      </c>
      <c r="U37" s="14">
        <v>8.0013957799999993</v>
      </c>
      <c r="V37" s="16">
        <v>0.79398769000000002</v>
      </c>
    </row>
    <row r="38" spans="1:22" x14ac:dyDescent="0.25">
      <c r="A38" s="11" t="s">
        <v>508</v>
      </c>
      <c r="B38" s="13">
        <v>5860</v>
      </c>
      <c r="C38" s="14">
        <f>(24/B38*100)</f>
        <v>0.40955631399317405</v>
      </c>
      <c r="D38" s="15">
        <v>5836</v>
      </c>
      <c r="E38" s="14">
        <v>13.275686260000001</v>
      </c>
      <c r="F38" s="16">
        <v>0.67413509000000005</v>
      </c>
      <c r="G38" s="14">
        <v>22.372169939999999</v>
      </c>
      <c r="H38" s="16">
        <v>0.69967082999999997</v>
      </c>
      <c r="I38" s="14">
        <v>35.371208869999997</v>
      </c>
      <c r="J38" s="16">
        <v>0.92768320999999998</v>
      </c>
      <c r="K38" s="14">
        <v>18.792922879999999</v>
      </c>
      <c r="L38" s="16">
        <v>0.74418954999999998</v>
      </c>
      <c r="M38" s="14">
        <v>0</v>
      </c>
      <c r="N38" s="16">
        <v>0</v>
      </c>
      <c r="O38" s="14" t="s">
        <v>582</v>
      </c>
      <c r="P38" s="16" t="s">
        <v>582</v>
      </c>
      <c r="Q38" s="14">
        <v>0</v>
      </c>
      <c r="R38" s="16">
        <v>0</v>
      </c>
      <c r="S38" s="14">
        <v>0</v>
      </c>
      <c r="T38" s="16">
        <v>0</v>
      </c>
      <c r="U38" s="14">
        <v>10.18801206</v>
      </c>
      <c r="V38" s="16">
        <v>0.66858271000000002</v>
      </c>
    </row>
    <row r="39" spans="1:22" x14ac:dyDescent="0.25">
      <c r="A39" s="11" t="s">
        <v>509</v>
      </c>
      <c r="B39" s="13">
        <v>5895</v>
      </c>
      <c r="C39" s="14">
        <f>(33/B39*100)</f>
        <v>0.55979643765903309</v>
      </c>
      <c r="D39" s="15">
        <v>5862</v>
      </c>
      <c r="E39" s="14">
        <v>16.108996269999999</v>
      </c>
      <c r="F39" s="16">
        <v>0.78263360000000004</v>
      </c>
      <c r="G39" s="14">
        <v>27.207629600000001</v>
      </c>
      <c r="H39" s="16">
        <v>0.77215608999999996</v>
      </c>
      <c r="I39" s="14">
        <v>31.117665710000001</v>
      </c>
      <c r="J39" s="16">
        <v>1.0009365299999999</v>
      </c>
      <c r="K39" s="14">
        <v>21.753933620000002</v>
      </c>
      <c r="L39" s="16">
        <v>0.70520696999999999</v>
      </c>
      <c r="M39" s="14">
        <v>0</v>
      </c>
      <c r="N39" s="16">
        <v>0</v>
      </c>
      <c r="O39" s="14" t="s">
        <v>582</v>
      </c>
      <c r="P39" s="16" t="s">
        <v>582</v>
      </c>
      <c r="Q39" s="14">
        <v>0</v>
      </c>
      <c r="R39" s="16">
        <v>0</v>
      </c>
      <c r="S39" s="14">
        <v>0</v>
      </c>
      <c r="T39" s="16">
        <v>0</v>
      </c>
      <c r="U39" s="14">
        <v>3.8117747999999998</v>
      </c>
      <c r="V39" s="16">
        <v>0.57877007000000003</v>
      </c>
    </row>
    <row r="40" spans="1:22" x14ac:dyDescent="0.25">
      <c r="A40" s="11" t="s">
        <v>510</v>
      </c>
      <c r="B40" s="13">
        <v>14157</v>
      </c>
      <c r="C40" s="14">
        <f>(386/B40*100)</f>
        <v>2.7265663629299994</v>
      </c>
      <c r="D40" s="15">
        <v>13771</v>
      </c>
      <c r="E40" s="14">
        <v>4.1024661099999999</v>
      </c>
      <c r="F40" s="16">
        <v>0.29881794</v>
      </c>
      <c r="G40" s="14">
        <v>14.53498733</v>
      </c>
      <c r="H40" s="16">
        <v>0.49574069999999998</v>
      </c>
      <c r="I40" s="14">
        <v>34.68432095</v>
      </c>
      <c r="J40" s="16">
        <v>0.68012726999999995</v>
      </c>
      <c r="K40" s="14">
        <v>42.228172610000001</v>
      </c>
      <c r="L40" s="16">
        <v>0.97906015000000002</v>
      </c>
      <c r="M40" s="14">
        <v>0</v>
      </c>
      <c r="N40" s="16">
        <v>0</v>
      </c>
      <c r="O40" s="14" t="s">
        <v>582</v>
      </c>
      <c r="P40" s="16" t="s">
        <v>582</v>
      </c>
      <c r="Q40" s="14">
        <v>0</v>
      </c>
      <c r="R40" s="16">
        <v>0</v>
      </c>
      <c r="S40" s="14">
        <v>0</v>
      </c>
      <c r="T40" s="16">
        <v>0</v>
      </c>
      <c r="U40" s="14">
        <v>4.4500529999999996</v>
      </c>
      <c r="V40" s="16">
        <v>0.45521992</v>
      </c>
    </row>
    <row r="41" spans="1:22" x14ac:dyDescent="0.25">
      <c r="A41" s="11" t="s">
        <v>511</v>
      </c>
      <c r="B41" s="13">
        <v>5712</v>
      </c>
      <c r="C41" s="14">
        <f>(55/B41*100)</f>
        <v>0.96288515406162467</v>
      </c>
      <c r="D41" s="15">
        <v>5657</v>
      </c>
      <c r="E41" s="14">
        <v>14.80180066</v>
      </c>
      <c r="F41" s="16">
        <v>0.71303934000000002</v>
      </c>
      <c r="G41" s="14">
        <v>28.765355379999999</v>
      </c>
      <c r="H41" s="16">
        <v>0.84245992999999997</v>
      </c>
      <c r="I41" s="14">
        <v>32.627952020000002</v>
      </c>
      <c r="J41" s="16">
        <v>0.83039004999999999</v>
      </c>
      <c r="K41" s="14">
        <v>19.717309929999999</v>
      </c>
      <c r="L41" s="16">
        <v>0.75215706000000004</v>
      </c>
      <c r="M41" s="14">
        <v>0</v>
      </c>
      <c r="N41" s="16">
        <v>0</v>
      </c>
      <c r="O41" s="14" t="s">
        <v>582</v>
      </c>
      <c r="P41" s="16" t="s">
        <v>582</v>
      </c>
      <c r="Q41" s="14">
        <v>0.67876893999999999</v>
      </c>
      <c r="R41" s="16">
        <v>0.18093676</v>
      </c>
      <c r="S41" s="14">
        <v>0</v>
      </c>
      <c r="T41" s="16">
        <v>0</v>
      </c>
      <c r="U41" s="14">
        <v>3.4088130699999999</v>
      </c>
      <c r="V41" s="16">
        <v>0.48757859999999997</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9.4216275802857155</v>
      </c>
      <c r="F42" s="16">
        <f>IF(COUNT(F7:F41) &gt; 0, SQRT(SUMSQ(F7:F41)/(COUNT(F7:F41)*COUNT(F7:F41)) ), "—")</f>
        <v>8.6419289481593733E-2</v>
      </c>
      <c r="G42" s="14">
        <f>IF(COUNT(G7:G41) &gt; 0, AVERAGE(G7:G41), "—")</f>
        <v>24.52314578628571</v>
      </c>
      <c r="H42" s="16">
        <f>IF(COUNT(H7:H41) &gt; 0, SQRT(SUMSQ(H7:H41)/(COUNT(H7:H41)*COUNT(H7:H41)) ), "—")</f>
        <v>0.12563667164159228</v>
      </c>
      <c r="I42" s="14">
        <f>IF(COUNT(I7:I41) &gt; 0, AVERAGE(I7:I41), "—")</f>
        <v>38.123586149999994</v>
      </c>
      <c r="J42" s="16">
        <f>IF(COUNT(J7:J41) &gt; 0, SQRT(SUMSQ(J7:J41)/(COUNT(J7:J41)*COUNT(J7:J41)) ), "—")</f>
        <v>0.13414583840056279</v>
      </c>
      <c r="K42" s="14">
        <f>IF(COUNT(K7:K41) &gt; 0, AVERAGE(K7:K41), "—")</f>
        <v>22.772006192857148</v>
      </c>
      <c r="L42" s="16">
        <f>IF(COUNT(L7:L41) &gt; 0, SQRT(SUMSQ(L7:L41)/(COUNT(L7:L41)*COUNT(L7:L41)) ), "—")</f>
        <v>0.12683658255022393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0.60828267742857156</v>
      </c>
      <c r="R42" s="16">
        <f>IF(COUNT(R7:R41) &gt; 0, SQRT(SUMSQ(R7:R41)/(COUNT(R7:R41)*COUNT(R7:R41)) ), "—")</f>
        <v>3.6740661071396404E-2</v>
      </c>
      <c r="S42" s="14">
        <f>IF(COUNT(S7:S41) &gt; 0, AVERAGE(S7:S41), "—")</f>
        <v>3.8668085714285716E-4</v>
      </c>
      <c r="T42" s="16">
        <f>IF(COUNT(T7:T41) &gt; 0, SQRT(SUMSQ(T7:T41)/(COUNT(T7:T41)*COUNT(T7:T41)) ), "—")</f>
        <v>3.7247457142857148E-4</v>
      </c>
      <c r="U42" s="14">
        <f>IF(COUNT(U7:U41) &gt; 0, AVERAGE(U7:U41), "—")</f>
        <v>4.5509649325714285</v>
      </c>
      <c r="V42" s="16">
        <f>IF(COUNT(V7:V41) &gt; 0, SQRT(SUMSQ(V7:V41)/(COUNT(V7:V41)*COUNT(V7:V41)) ), "—")</f>
        <v>7.939053356268877E-2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19.486759299999999</v>
      </c>
      <c r="F45" s="16">
        <v>0.77994419000000004</v>
      </c>
      <c r="G45" s="14">
        <v>38.356120930000003</v>
      </c>
      <c r="H45" s="16">
        <v>0.74821926999999999</v>
      </c>
      <c r="I45" s="14">
        <v>22.594579599999999</v>
      </c>
      <c r="J45" s="16">
        <v>0.66845376000000001</v>
      </c>
      <c r="K45" s="14">
        <v>14.53947048</v>
      </c>
      <c r="L45" s="16">
        <v>0.49972864</v>
      </c>
      <c r="M45" s="14">
        <v>0</v>
      </c>
      <c r="N45" s="16">
        <v>0</v>
      </c>
      <c r="O45" s="14" t="s">
        <v>582</v>
      </c>
      <c r="P45" s="16" t="s">
        <v>582</v>
      </c>
      <c r="Q45" s="14">
        <v>0</v>
      </c>
      <c r="R45" s="16">
        <v>0</v>
      </c>
      <c r="S45" s="14">
        <v>0.28050686000000002</v>
      </c>
      <c r="T45" s="16">
        <v>7.1223449999999994E-2</v>
      </c>
      <c r="U45" s="14">
        <v>4.7425628299999998</v>
      </c>
      <c r="V45" s="16">
        <v>0.29990197000000002</v>
      </c>
    </row>
    <row r="46" spans="1:22" x14ac:dyDescent="0.25">
      <c r="A46" s="11" t="s">
        <v>516</v>
      </c>
      <c r="B46" s="13">
        <v>23141</v>
      </c>
      <c r="C46" s="14">
        <f>(2121/B46*100)</f>
        <v>9.1655503219394152</v>
      </c>
      <c r="D46" s="15">
        <v>21020</v>
      </c>
      <c r="E46" s="14">
        <v>5.4665989799999997</v>
      </c>
      <c r="F46" s="16">
        <v>0.2343846</v>
      </c>
      <c r="G46" s="14">
        <v>26.046628429999998</v>
      </c>
      <c r="H46" s="16">
        <v>0.58371903999999997</v>
      </c>
      <c r="I46" s="14">
        <v>27.104822250000002</v>
      </c>
      <c r="J46" s="16">
        <v>0.62100093000000001</v>
      </c>
      <c r="K46" s="14">
        <v>11.32262177</v>
      </c>
      <c r="L46" s="16">
        <v>0.45792623999999998</v>
      </c>
      <c r="M46" s="14">
        <v>0</v>
      </c>
      <c r="N46" s="16">
        <v>0</v>
      </c>
      <c r="O46" s="14" t="s">
        <v>582</v>
      </c>
      <c r="P46" s="16" t="s">
        <v>582</v>
      </c>
      <c r="Q46" s="14">
        <v>0</v>
      </c>
      <c r="R46" s="16">
        <v>0</v>
      </c>
      <c r="S46" s="14">
        <v>0</v>
      </c>
      <c r="T46" s="16">
        <v>0</v>
      </c>
      <c r="U46" s="14">
        <v>30.059328570000002</v>
      </c>
      <c r="V46" s="16">
        <v>0.92536092000000003</v>
      </c>
    </row>
    <row r="47" spans="1:22" x14ac:dyDescent="0.25">
      <c r="A47" s="11" t="s">
        <v>517</v>
      </c>
      <c r="B47" s="13">
        <v>5928</v>
      </c>
      <c r="C47" s="14">
        <f>(347/B47*100)</f>
        <v>5.8535762483130904</v>
      </c>
      <c r="D47" s="15">
        <v>5581</v>
      </c>
      <c r="E47" s="14">
        <v>9.9852554799999993</v>
      </c>
      <c r="F47" s="16">
        <v>0.63502183000000001</v>
      </c>
      <c r="G47" s="14">
        <v>22.74509793</v>
      </c>
      <c r="H47" s="16">
        <v>0.77004176999999996</v>
      </c>
      <c r="I47" s="14">
        <v>37.485137569999999</v>
      </c>
      <c r="J47" s="16">
        <v>1.04861833</v>
      </c>
      <c r="K47" s="14">
        <v>17.53619437</v>
      </c>
      <c r="L47" s="16">
        <v>0.56116310999999997</v>
      </c>
      <c r="M47" s="14">
        <v>0</v>
      </c>
      <c r="N47" s="16">
        <v>0</v>
      </c>
      <c r="O47" s="14" t="s">
        <v>582</v>
      </c>
      <c r="P47" s="16" t="s">
        <v>582</v>
      </c>
      <c r="Q47" s="14">
        <v>0</v>
      </c>
      <c r="R47" s="16">
        <v>0</v>
      </c>
      <c r="S47" s="14">
        <v>0</v>
      </c>
      <c r="T47" s="16">
        <v>0</v>
      </c>
      <c r="U47" s="14">
        <v>12.248314649999999</v>
      </c>
      <c r="V47" s="16">
        <v>0.91899818</v>
      </c>
    </row>
    <row r="48" spans="1:22" x14ac:dyDescent="0.25">
      <c r="A48" s="11" t="s">
        <v>518</v>
      </c>
      <c r="B48" s="13">
        <v>9841</v>
      </c>
      <c r="C48" s="14">
        <f>(8/B48*100)</f>
        <v>8.1292551569962401E-2</v>
      </c>
      <c r="D48" s="15">
        <v>9833</v>
      </c>
      <c r="E48" s="14">
        <v>7.4807343499999996</v>
      </c>
      <c r="F48" s="16">
        <v>0.49651690999999998</v>
      </c>
      <c r="G48" s="14">
        <v>19.425476119999999</v>
      </c>
      <c r="H48" s="16">
        <v>0.80747345000000004</v>
      </c>
      <c r="I48" s="14">
        <v>50.517992620000001</v>
      </c>
      <c r="J48" s="16">
        <v>0.83546189000000004</v>
      </c>
      <c r="K48" s="14">
        <v>21.35421676</v>
      </c>
      <c r="L48" s="16">
        <v>0.93294931000000003</v>
      </c>
      <c r="M48" s="14">
        <v>0</v>
      </c>
      <c r="N48" s="16">
        <v>0</v>
      </c>
      <c r="O48" s="14" t="s">
        <v>582</v>
      </c>
      <c r="P48" s="16" t="s">
        <v>582</v>
      </c>
      <c r="Q48" s="14">
        <v>0</v>
      </c>
      <c r="R48" s="16">
        <v>0</v>
      </c>
      <c r="S48" s="14">
        <v>0</v>
      </c>
      <c r="T48" s="16">
        <v>0</v>
      </c>
      <c r="U48" s="14">
        <v>1.2215801500000001</v>
      </c>
      <c r="V48" s="16">
        <v>0.51845962999999995</v>
      </c>
    </row>
    <row r="49" spans="1:22" x14ac:dyDescent="0.25">
      <c r="A49" s="11" t="s">
        <v>519</v>
      </c>
      <c r="B49" s="13">
        <v>6349</v>
      </c>
      <c r="C49" s="14">
        <f>(56/B49*100)</f>
        <v>0.88202866593164275</v>
      </c>
      <c r="D49" s="15">
        <v>6293</v>
      </c>
      <c r="E49" s="14">
        <v>24.750767539999998</v>
      </c>
      <c r="F49" s="16">
        <v>0.93048852999999998</v>
      </c>
      <c r="G49" s="14">
        <v>40.560964759999997</v>
      </c>
      <c r="H49" s="16">
        <v>0.92042990999999996</v>
      </c>
      <c r="I49" s="14">
        <v>22.654985230000001</v>
      </c>
      <c r="J49" s="16">
        <v>0.84791349999999999</v>
      </c>
      <c r="K49" s="14">
        <v>9.3181342600000008</v>
      </c>
      <c r="L49" s="16">
        <v>0.62997228999999999</v>
      </c>
      <c r="M49" s="14">
        <v>0</v>
      </c>
      <c r="N49" s="16">
        <v>0</v>
      </c>
      <c r="O49" s="14" t="s">
        <v>582</v>
      </c>
      <c r="P49" s="16" t="s">
        <v>582</v>
      </c>
      <c r="Q49" s="14">
        <v>0</v>
      </c>
      <c r="R49" s="16">
        <v>0</v>
      </c>
      <c r="S49" s="14">
        <v>3.532913E-2</v>
      </c>
      <c r="T49" s="16">
        <v>2.3187070000000001E-2</v>
      </c>
      <c r="U49" s="14">
        <v>2.6798190800000001</v>
      </c>
      <c r="V49" s="16">
        <v>0.32200113000000002</v>
      </c>
    </row>
    <row r="50" spans="1:22" x14ac:dyDescent="0.25">
      <c r="A50" s="11" t="s">
        <v>520</v>
      </c>
      <c r="B50" s="13">
        <v>11795</v>
      </c>
      <c r="C50" s="14">
        <f>(344/B50*100)</f>
        <v>2.9164900381517591</v>
      </c>
      <c r="D50" s="15">
        <v>11451</v>
      </c>
      <c r="E50" s="14">
        <v>13.873765730000001</v>
      </c>
      <c r="F50" s="16">
        <v>0.61939820999999995</v>
      </c>
      <c r="G50" s="14">
        <v>38.954472950000003</v>
      </c>
      <c r="H50" s="16">
        <v>0.70420612000000005</v>
      </c>
      <c r="I50" s="14">
        <v>35.629373919999999</v>
      </c>
      <c r="J50" s="16">
        <v>0.87044063000000005</v>
      </c>
      <c r="K50" s="14">
        <v>8.4291194899999997</v>
      </c>
      <c r="L50" s="16">
        <v>0.38580182000000002</v>
      </c>
      <c r="M50" s="14">
        <v>0</v>
      </c>
      <c r="N50" s="16">
        <v>0</v>
      </c>
      <c r="O50" s="14" t="s">
        <v>582</v>
      </c>
      <c r="P50" s="16" t="s">
        <v>582</v>
      </c>
      <c r="Q50" s="14">
        <v>0</v>
      </c>
      <c r="R50" s="16">
        <v>0</v>
      </c>
      <c r="S50" s="14">
        <v>0</v>
      </c>
      <c r="T50" s="16">
        <v>0</v>
      </c>
      <c r="U50" s="14">
        <v>3.1132679099999998</v>
      </c>
      <c r="V50" s="16">
        <v>0.41521279</v>
      </c>
    </row>
    <row r="51" spans="1:22" x14ac:dyDescent="0.25">
      <c r="A51" s="11" t="s">
        <v>521</v>
      </c>
      <c r="B51" s="13">
        <v>6866</v>
      </c>
      <c r="C51" s="14">
        <f>(114/B51*100)</f>
        <v>1.6603553743081854</v>
      </c>
      <c r="D51" s="15">
        <v>6752</v>
      </c>
      <c r="E51" s="14">
        <v>8.5234469500000003</v>
      </c>
      <c r="F51" s="16">
        <v>0.43109649999999999</v>
      </c>
      <c r="G51" s="14">
        <v>33.669909580000002</v>
      </c>
      <c r="H51" s="16">
        <v>0.71214960000000005</v>
      </c>
      <c r="I51" s="14">
        <v>27.864479230000001</v>
      </c>
      <c r="J51" s="16">
        <v>0.69032167</v>
      </c>
      <c r="K51" s="14">
        <v>12.32990998</v>
      </c>
      <c r="L51" s="16">
        <v>0.55702114999999996</v>
      </c>
      <c r="M51" s="14">
        <v>0</v>
      </c>
      <c r="N51" s="16">
        <v>0</v>
      </c>
      <c r="O51" s="14" t="s">
        <v>582</v>
      </c>
      <c r="P51" s="16" t="s">
        <v>582</v>
      </c>
      <c r="Q51" s="14">
        <v>10.58170163</v>
      </c>
      <c r="R51" s="16">
        <v>0.61208004999999999</v>
      </c>
      <c r="S51" s="14">
        <v>0</v>
      </c>
      <c r="T51" s="16">
        <v>0</v>
      </c>
      <c r="U51" s="14">
        <v>7.0305526299999999</v>
      </c>
      <c r="V51" s="16">
        <v>0.76560698999999999</v>
      </c>
    </row>
    <row r="52" spans="1:22" x14ac:dyDescent="0.25">
      <c r="A52" s="11" t="s">
        <v>522</v>
      </c>
      <c r="B52" s="13">
        <v>5809</v>
      </c>
      <c r="C52" s="14">
        <f>(106/B52*100)</f>
        <v>1.8247546909967292</v>
      </c>
      <c r="D52" s="15">
        <v>5703</v>
      </c>
      <c r="E52" s="14">
        <v>14.56951507</v>
      </c>
      <c r="F52" s="16">
        <v>0.60180288999999998</v>
      </c>
      <c r="G52" s="14">
        <v>31.296891779999999</v>
      </c>
      <c r="H52" s="16">
        <v>0.77127977000000003</v>
      </c>
      <c r="I52" s="14">
        <v>32.830548460000003</v>
      </c>
      <c r="J52" s="16">
        <v>0.81376373999999996</v>
      </c>
      <c r="K52" s="14">
        <v>18.185787550000001</v>
      </c>
      <c r="L52" s="16">
        <v>0.67831779000000003</v>
      </c>
      <c r="M52" s="14">
        <v>0</v>
      </c>
      <c r="N52" s="16">
        <v>0</v>
      </c>
      <c r="O52" s="14" t="s">
        <v>582</v>
      </c>
      <c r="P52" s="16" t="s">
        <v>582</v>
      </c>
      <c r="Q52" s="14">
        <v>0</v>
      </c>
      <c r="R52" s="16">
        <v>0</v>
      </c>
      <c r="S52" s="14">
        <v>0</v>
      </c>
      <c r="T52" s="16">
        <v>0</v>
      </c>
      <c r="U52" s="14">
        <v>3.1172571499999999</v>
      </c>
      <c r="V52" s="16">
        <v>0.34721686000000002</v>
      </c>
    </row>
    <row r="53" spans="1:22" x14ac:dyDescent="0.25">
      <c r="A53" s="11" t="s">
        <v>523</v>
      </c>
      <c r="B53" s="13">
        <v>5571</v>
      </c>
      <c r="C53" s="14">
        <f>(112/B53*100)</f>
        <v>2.0104110572608151</v>
      </c>
      <c r="D53" s="15">
        <v>5459</v>
      </c>
      <c r="E53" s="14">
        <v>16.38095092</v>
      </c>
      <c r="F53" s="16">
        <v>0.47263059000000002</v>
      </c>
      <c r="G53" s="14">
        <v>30.073493119999998</v>
      </c>
      <c r="H53" s="16">
        <v>0.61406552999999997</v>
      </c>
      <c r="I53" s="14">
        <v>30.030845060000001</v>
      </c>
      <c r="J53" s="16">
        <v>0.61878155999999995</v>
      </c>
      <c r="K53" s="14">
        <v>16.476409459999999</v>
      </c>
      <c r="L53" s="16">
        <v>0.44674386999999999</v>
      </c>
      <c r="M53" s="14">
        <v>0</v>
      </c>
      <c r="N53" s="16">
        <v>0</v>
      </c>
      <c r="O53" s="14" t="s">
        <v>582</v>
      </c>
      <c r="P53" s="16" t="s">
        <v>582</v>
      </c>
      <c r="Q53" s="14">
        <v>0</v>
      </c>
      <c r="R53" s="16">
        <v>0</v>
      </c>
      <c r="S53" s="14">
        <v>0</v>
      </c>
      <c r="T53" s="16">
        <v>0</v>
      </c>
      <c r="U53" s="14">
        <v>7.0383014399999997</v>
      </c>
      <c r="V53" s="16">
        <v>0.34035788</v>
      </c>
    </row>
    <row r="54" spans="1:22" x14ac:dyDescent="0.25">
      <c r="A54" s="11" t="s">
        <v>524</v>
      </c>
      <c r="B54" s="13">
        <v>4740</v>
      </c>
      <c r="C54" s="14">
        <f>(428/B54*100)</f>
        <v>9.0295358649789037</v>
      </c>
      <c r="D54" s="15">
        <v>4312</v>
      </c>
      <c r="E54" s="14">
        <v>19.59767244</v>
      </c>
      <c r="F54" s="16">
        <v>1.00999262</v>
      </c>
      <c r="G54" s="14">
        <v>35.741592769999997</v>
      </c>
      <c r="H54" s="16">
        <v>0.98486761</v>
      </c>
      <c r="I54" s="14">
        <v>20.583734889999999</v>
      </c>
      <c r="J54" s="16">
        <v>0.80897733999999999</v>
      </c>
      <c r="K54" s="14">
        <v>12.866838830000001</v>
      </c>
      <c r="L54" s="16">
        <v>0.74236953999999999</v>
      </c>
      <c r="M54" s="14">
        <v>0</v>
      </c>
      <c r="N54" s="16">
        <v>0</v>
      </c>
      <c r="O54" s="14" t="s">
        <v>582</v>
      </c>
      <c r="P54" s="16" t="s">
        <v>582</v>
      </c>
      <c r="Q54" s="14">
        <v>0</v>
      </c>
      <c r="R54" s="16">
        <v>0</v>
      </c>
      <c r="S54" s="14">
        <v>0</v>
      </c>
      <c r="T54" s="16">
        <v>0</v>
      </c>
      <c r="U54" s="14">
        <v>11.21016107</v>
      </c>
      <c r="V54" s="16">
        <v>1.2364860099999999</v>
      </c>
    </row>
    <row r="55" spans="1:22" x14ac:dyDescent="0.25">
      <c r="A55" s="11" t="s">
        <v>525</v>
      </c>
      <c r="B55" s="13">
        <v>5316</v>
      </c>
      <c r="C55" s="14">
        <f>(22/B55*100)</f>
        <v>0.41384499623777277</v>
      </c>
      <c r="D55" s="15">
        <v>5294</v>
      </c>
      <c r="E55" s="14">
        <v>21.707316389999999</v>
      </c>
      <c r="F55" s="16">
        <v>0.72790224000000003</v>
      </c>
      <c r="G55" s="14">
        <v>42.180689139999998</v>
      </c>
      <c r="H55" s="16">
        <v>0.82944477000000005</v>
      </c>
      <c r="I55" s="14">
        <v>23.785913699999998</v>
      </c>
      <c r="J55" s="16">
        <v>0.71855833000000002</v>
      </c>
      <c r="K55" s="14">
        <v>7.8996366299999998</v>
      </c>
      <c r="L55" s="16">
        <v>0.46359451000000002</v>
      </c>
      <c r="M55" s="14">
        <v>0</v>
      </c>
      <c r="N55" s="16">
        <v>0</v>
      </c>
      <c r="O55" s="14" t="s">
        <v>582</v>
      </c>
      <c r="P55" s="16" t="s">
        <v>582</v>
      </c>
      <c r="Q55" s="14">
        <v>0</v>
      </c>
      <c r="R55" s="16">
        <v>0</v>
      </c>
      <c r="S55" s="14">
        <v>0.51119886999999997</v>
      </c>
      <c r="T55" s="16">
        <v>0.11519477</v>
      </c>
      <c r="U55" s="14">
        <v>3.9152452700000002</v>
      </c>
      <c r="V55" s="16">
        <v>0.34892645</v>
      </c>
    </row>
    <row r="56" spans="1:22" x14ac:dyDescent="0.25">
      <c r="A56" s="11" t="s">
        <v>526</v>
      </c>
      <c r="B56" s="13">
        <v>5359</v>
      </c>
      <c r="C56" s="14">
        <f>(77/B56*100)</f>
        <v>1.4368352304534429</v>
      </c>
      <c r="D56" s="15">
        <v>5282</v>
      </c>
      <c r="E56" s="14">
        <v>8.2863865400000005</v>
      </c>
      <c r="F56" s="16">
        <v>0.46768952000000003</v>
      </c>
      <c r="G56" s="14">
        <v>17.231413589999999</v>
      </c>
      <c r="H56" s="16">
        <v>0.62312319000000005</v>
      </c>
      <c r="I56" s="14">
        <v>55.084714099999999</v>
      </c>
      <c r="J56" s="16">
        <v>0.82098618000000001</v>
      </c>
      <c r="K56" s="14">
        <v>18.242449959999998</v>
      </c>
      <c r="L56" s="16">
        <v>0.72971679</v>
      </c>
      <c r="M56" s="14">
        <v>0</v>
      </c>
      <c r="N56" s="16">
        <v>0</v>
      </c>
      <c r="O56" s="14" t="s">
        <v>582</v>
      </c>
      <c r="P56" s="16" t="s">
        <v>582</v>
      </c>
      <c r="Q56" s="14">
        <v>0</v>
      </c>
      <c r="R56" s="16">
        <v>0</v>
      </c>
      <c r="S56" s="14">
        <v>0</v>
      </c>
      <c r="T56" s="16">
        <v>0</v>
      </c>
      <c r="U56" s="14">
        <v>1.15503581</v>
      </c>
      <c r="V56" s="16">
        <v>0.19582986999999999</v>
      </c>
    </row>
    <row r="57" spans="1:22" x14ac:dyDescent="0.25">
      <c r="A57" s="11" t="s">
        <v>527</v>
      </c>
      <c r="B57" s="13">
        <v>6513</v>
      </c>
      <c r="C57" s="14">
        <f>(0/B57*100)</f>
        <v>0</v>
      </c>
      <c r="D57" s="15">
        <v>6513</v>
      </c>
      <c r="E57" s="14">
        <v>20.958705049999999</v>
      </c>
      <c r="F57" s="16">
        <v>0.87852419000000004</v>
      </c>
      <c r="G57" s="14">
        <v>49.64259225</v>
      </c>
      <c r="H57" s="16">
        <v>1.07823578</v>
      </c>
      <c r="I57" s="14">
        <v>21.110873399999999</v>
      </c>
      <c r="J57" s="16">
        <v>1.11212881</v>
      </c>
      <c r="K57" s="14">
        <v>5.3559506700000004</v>
      </c>
      <c r="L57" s="16">
        <v>0.34545292999999999</v>
      </c>
      <c r="M57" s="14">
        <v>0</v>
      </c>
      <c r="N57" s="16">
        <v>0</v>
      </c>
      <c r="O57" s="14" t="s">
        <v>582</v>
      </c>
      <c r="P57" s="16" t="s">
        <v>582</v>
      </c>
      <c r="Q57" s="14">
        <v>0</v>
      </c>
      <c r="R57" s="16">
        <v>0</v>
      </c>
      <c r="S57" s="14">
        <v>0.13184424</v>
      </c>
      <c r="T57" s="16">
        <v>3.8603039999999998E-2</v>
      </c>
      <c r="U57" s="14">
        <v>2.80003439</v>
      </c>
      <c r="V57" s="16">
        <v>0.44059427000000001</v>
      </c>
    </row>
    <row r="58" spans="1:22" x14ac:dyDescent="0.25">
      <c r="A58" s="11" t="s">
        <v>528</v>
      </c>
      <c r="B58" s="13">
        <v>7267</v>
      </c>
      <c r="C58" s="14">
        <f>(10/B58*100)</f>
        <v>0.13760836658868861</v>
      </c>
      <c r="D58" s="15">
        <v>7257</v>
      </c>
      <c r="E58" s="14">
        <v>21.45268463</v>
      </c>
      <c r="F58" s="16">
        <v>0.70060054000000005</v>
      </c>
      <c r="G58" s="14">
        <v>21.962153499999999</v>
      </c>
      <c r="H58" s="16">
        <v>0.61003220000000002</v>
      </c>
      <c r="I58" s="14">
        <v>22.320025959999999</v>
      </c>
      <c r="J58" s="16">
        <v>0.60259777000000003</v>
      </c>
      <c r="K58" s="14">
        <v>29.395486460000001</v>
      </c>
      <c r="L58" s="16">
        <v>0.87695089999999998</v>
      </c>
      <c r="M58" s="14">
        <v>0</v>
      </c>
      <c r="N58" s="16">
        <v>0</v>
      </c>
      <c r="O58" s="14" t="s">
        <v>582</v>
      </c>
      <c r="P58" s="16" t="s">
        <v>582</v>
      </c>
      <c r="Q58" s="14">
        <v>0</v>
      </c>
      <c r="R58" s="16">
        <v>0</v>
      </c>
      <c r="S58" s="14">
        <v>0.64571193000000005</v>
      </c>
      <c r="T58" s="16">
        <v>0.13609568999999999</v>
      </c>
      <c r="U58" s="14">
        <v>4.2239375199999998</v>
      </c>
      <c r="V58" s="16">
        <v>0.53185506000000005</v>
      </c>
    </row>
    <row r="59" spans="1:22" x14ac:dyDescent="0.25">
      <c r="A59" s="11" t="s">
        <v>529</v>
      </c>
      <c r="B59" s="13">
        <v>4826</v>
      </c>
      <c r="C59" s="14">
        <f>(26/B59*100)</f>
        <v>0.53874844591794446</v>
      </c>
      <c r="D59" s="15">
        <v>4800</v>
      </c>
      <c r="E59" s="14">
        <v>23.997252509999999</v>
      </c>
      <c r="F59" s="16">
        <v>0.70804619999999996</v>
      </c>
      <c r="G59" s="14">
        <v>24.624790900000001</v>
      </c>
      <c r="H59" s="16">
        <v>0.73538959999999998</v>
      </c>
      <c r="I59" s="14">
        <v>30.465704599999999</v>
      </c>
      <c r="J59" s="16">
        <v>0.66576120000000005</v>
      </c>
      <c r="K59" s="14">
        <v>17.644092229999998</v>
      </c>
      <c r="L59" s="16">
        <v>0.70856132000000005</v>
      </c>
      <c r="M59" s="14">
        <v>0</v>
      </c>
      <c r="N59" s="16">
        <v>0</v>
      </c>
      <c r="O59" s="14" t="s">
        <v>582</v>
      </c>
      <c r="P59" s="16" t="s">
        <v>582</v>
      </c>
      <c r="Q59" s="14">
        <v>3.7636839999999998E-2</v>
      </c>
      <c r="R59" s="16">
        <v>5.3255009999999998E-2</v>
      </c>
      <c r="S59" s="14">
        <v>0.64636225000000003</v>
      </c>
      <c r="T59" s="16">
        <v>0.11312419999999999</v>
      </c>
      <c r="U59" s="14">
        <v>2.5841606800000001</v>
      </c>
      <c r="V59" s="16">
        <v>0.26671600000000001</v>
      </c>
    </row>
    <row r="60" spans="1:22" x14ac:dyDescent="0.25">
      <c r="A60" s="11" t="s">
        <v>530</v>
      </c>
      <c r="B60" s="13">
        <v>4546</v>
      </c>
      <c r="C60" s="14">
        <f>(15/B60*100)</f>
        <v>0.32996040475142985</v>
      </c>
      <c r="D60" s="15">
        <v>4531</v>
      </c>
      <c r="E60" s="14">
        <v>15.574400239999999</v>
      </c>
      <c r="F60" s="16">
        <v>1.1345609800000001</v>
      </c>
      <c r="G60" s="14">
        <v>22.059397130000001</v>
      </c>
      <c r="H60" s="16">
        <v>0.90955870999999999</v>
      </c>
      <c r="I60" s="14">
        <v>29.327498089999999</v>
      </c>
      <c r="J60" s="16">
        <v>1.2817109900000001</v>
      </c>
      <c r="K60" s="14">
        <v>28.996046400000001</v>
      </c>
      <c r="L60" s="16">
        <v>1.2544840500000001</v>
      </c>
      <c r="M60" s="14">
        <v>0</v>
      </c>
      <c r="N60" s="16">
        <v>0</v>
      </c>
      <c r="O60" s="14" t="s">
        <v>582</v>
      </c>
      <c r="P60" s="16" t="s">
        <v>582</v>
      </c>
      <c r="Q60" s="14">
        <v>0</v>
      </c>
      <c r="R60" s="16">
        <v>0</v>
      </c>
      <c r="S60" s="14">
        <v>0.25843016000000002</v>
      </c>
      <c r="T60" s="16">
        <v>9.4012709999999999E-2</v>
      </c>
      <c r="U60" s="14">
        <v>3.7842279799999998</v>
      </c>
      <c r="V60" s="16">
        <v>0.49862062000000001</v>
      </c>
    </row>
    <row r="61" spans="1:22" x14ac:dyDescent="0.25">
      <c r="A61" s="11" t="s">
        <v>531</v>
      </c>
      <c r="B61" s="13">
        <v>6525</v>
      </c>
      <c r="C61" s="14">
        <f>(166/B61*100)</f>
        <v>2.544061302681992</v>
      </c>
      <c r="D61" s="15">
        <v>6359</v>
      </c>
      <c r="E61" s="14">
        <v>9.3351226900000004</v>
      </c>
      <c r="F61" s="16">
        <v>0.54967882999999995</v>
      </c>
      <c r="G61" s="14">
        <v>25.078297289999998</v>
      </c>
      <c r="H61" s="16">
        <v>0.74305292000000001</v>
      </c>
      <c r="I61" s="14">
        <v>32.006774700000001</v>
      </c>
      <c r="J61" s="16">
        <v>0.63204881000000002</v>
      </c>
      <c r="K61" s="14">
        <v>29.105659299999999</v>
      </c>
      <c r="L61" s="16">
        <v>0.88271200000000005</v>
      </c>
      <c r="M61" s="14">
        <v>0</v>
      </c>
      <c r="N61" s="16">
        <v>0</v>
      </c>
      <c r="O61" s="14" t="s">
        <v>582</v>
      </c>
      <c r="P61" s="16" t="s">
        <v>582</v>
      </c>
      <c r="Q61" s="14">
        <v>0</v>
      </c>
      <c r="R61" s="16">
        <v>0</v>
      </c>
      <c r="S61" s="14">
        <v>0</v>
      </c>
      <c r="T61" s="16">
        <v>0</v>
      </c>
      <c r="U61" s="14">
        <v>4.4741460100000001</v>
      </c>
      <c r="V61" s="16">
        <v>0.53616896999999997</v>
      </c>
    </row>
    <row r="62" spans="1:22" x14ac:dyDescent="0.25">
      <c r="A62" s="11" t="s">
        <v>532</v>
      </c>
      <c r="B62" s="13">
        <v>4476</v>
      </c>
      <c r="C62" s="14">
        <f>(3/B62*100)</f>
        <v>6.7024128686327081E-2</v>
      </c>
      <c r="D62" s="15">
        <v>4473</v>
      </c>
      <c r="E62" s="14">
        <v>5.8830925199999999</v>
      </c>
      <c r="F62" s="16">
        <v>0.32170518999999997</v>
      </c>
      <c r="G62" s="14">
        <v>20.367264769999998</v>
      </c>
      <c r="H62" s="16">
        <v>0.51502950999999997</v>
      </c>
      <c r="I62" s="14">
        <v>54.972471120000002</v>
      </c>
      <c r="J62" s="16">
        <v>0.58793278999999998</v>
      </c>
      <c r="K62" s="14">
        <v>18.417797279999998</v>
      </c>
      <c r="L62" s="16">
        <v>0.54553240999999997</v>
      </c>
      <c r="M62" s="14">
        <v>0</v>
      </c>
      <c r="N62" s="16">
        <v>0</v>
      </c>
      <c r="O62" s="14" t="s">
        <v>582</v>
      </c>
      <c r="P62" s="16" t="s">
        <v>582</v>
      </c>
      <c r="Q62" s="14">
        <v>0</v>
      </c>
      <c r="R62" s="16">
        <v>0</v>
      </c>
      <c r="S62" s="14">
        <v>0</v>
      </c>
      <c r="T62" s="16">
        <v>0</v>
      </c>
      <c r="U62" s="14">
        <v>0.35937432000000002</v>
      </c>
      <c r="V62" s="16">
        <v>8.9817010000000003E-2</v>
      </c>
    </row>
    <row r="63" spans="1:22" x14ac:dyDescent="0.25">
      <c r="A63" s="11" t="s">
        <v>533</v>
      </c>
      <c r="B63" s="13">
        <v>5324</v>
      </c>
      <c r="C63" s="14">
        <f>(13/B63*100)</f>
        <v>0.24417731029301279</v>
      </c>
      <c r="D63" s="15">
        <v>5311</v>
      </c>
      <c r="E63" s="14">
        <v>18.50536666</v>
      </c>
      <c r="F63" s="16">
        <v>0.57231458999999996</v>
      </c>
      <c r="G63" s="14">
        <v>28.78951039</v>
      </c>
      <c r="H63" s="16">
        <v>0.63574514000000004</v>
      </c>
      <c r="I63" s="14">
        <v>25.674648749999999</v>
      </c>
      <c r="J63" s="16">
        <v>0.67582803999999996</v>
      </c>
      <c r="K63" s="14">
        <v>20.277768940000001</v>
      </c>
      <c r="L63" s="16">
        <v>0.61989530999999998</v>
      </c>
      <c r="M63" s="14">
        <v>0</v>
      </c>
      <c r="N63" s="16">
        <v>0</v>
      </c>
      <c r="O63" s="14" t="s">
        <v>582</v>
      </c>
      <c r="P63" s="16" t="s">
        <v>582</v>
      </c>
      <c r="Q63" s="14">
        <v>0</v>
      </c>
      <c r="R63" s="16">
        <v>0</v>
      </c>
      <c r="S63" s="14">
        <v>0.14604039999999999</v>
      </c>
      <c r="T63" s="16">
        <v>6.1693110000000002E-2</v>
      </c>
      <c r="U63" s="14">
        <v>6.6066648700000004</v>
      </c>
      <c r="V63" s="16">
        <v>0.37543188</v>
      </c>
    </row>
    <row r="64" spans="1:22" x14ac:dyDescent="0.25">
      <c r="A64" s="11" t="s">
        <v>534</v>
      </c>
      <c r="B64" s="13">
        <v>3634</v>
      </c>
      <c r="C64" s="14">
        <f>(3/B64*100)</f>
        <v>8.2553659878921298E-2</v>
      </c>
      <c r="D64" s="15">
        <v>3631</v>
      </c>
      <c r="E64" s="14">
        <v>8.6969215700000007</v>
      </c>
      <c r="F64" s="16">
        <v>0.51053846999999997</v>
      </c>
      <c r="G64" s="14">
        <v>18.03012902</v>
      </c>
      <c r="H64" s="16">
        <v>0.58654331999999998</v>
      </c>
      <c r="I64" s="14">
        <v>30.592659229999999</v>
      </c>
      <c r="J64" s="16">
        <v>0.79377562000000002</v>
      </c>
      <c r="K64" s="14">
        <v>39.271554539999997</v>
      </c>
      <c r="L64" s="16">
        <v>0.81576375000000001</v>
      </c>
      <c r="M64" s="14">
        <v>0</v>
      </c>
      <c r="N64" s="16">
        <v>0</v>
      </c>
      <c r="O64" s="14" t="s">
        <v>582</v>
      </c>
      <c r="P64" s="16" t="s">
        <v>582</v>
      </c>
      <c r="Q64" s="14">
        <v>0</v>
      </c>
      <c r="R64" s="16">
        <v>0</v>
      </c>
      <c r="S64" s="14">
        <v>2.9124980000000002E-2</v>
      </c>
      <c r="T64" s="16">
        <v>2.9149499999999998E-2</v>
      </c>
      <c r="U64" s="14">
        <v>3.3796106699999999</v>
      </c>
      <c r="V64" s="16">
        <v>0.28421923999999998</v>
      </c>
    </row>
    <row r="65" spans="1:22" x14ac:dyDescent="0.25">
      <c r="A65" s="11" t="s">
        <v>535</v>
      </c>
      <c r="B65" s="13">
        <v>5325</v>
      </c>
      <c r="C65" s="14">
        <f>(14/B65*100)</f>
        <v>0.26291079812206569</v>
      </c>
      <c r="D65" s="15">
        <v>5311</v>
      </c>
      <c r="E65" s="14">
        <v>12.5859568</v>
      </c>
      <c r="F65" s="16">
        <v>0.56353699999999995</v>
      </c>
      <c r="G65" s="14">
        <v>34.06380961</v>
      </c>
      <c r="H65" s="16">
        <v>0.94573693000000003</v>
      </c>
      <c r="I65" s="14">
        <v>29.869710340000001</v>
      </c>
      <c r="J65" s="16">
        <v>0.74355859000000002</v>
      </c>
      <c r="K65" s="14">
        <v>19.88739116</v>
      </c>
      <c r="L65" s="16">
        <v>0.74342087999999995</v>
      </c>
      <c r="M65" s="14">
        <v>0</v>
      </c>
      <c r="N65" s="16">
        <v>0</v>
      </c>
      <c r="O65" s="14" t="s">
        <v>582</v>
      </c>
      <c r="P65" s="16" t="s">
        <v>582</v>
      </c>
      <c r="Q65" s="14">
        <v>0.24979525</v>
      </c>
      <c r="R65" s="16">
        <v>6.4892599999999995E-2</v>
      </c>
      <c r="S65" s="14">
        <v>0</v>
      </c>
      <c r="T65" s="16">
        <v>0</v>
      </c>
      <c r="U65" s="14">
        <v>3.3433368400000001</v>
      </c>
      <c r="V65" s="16">
        <v>0.29694309000000002</v>
      </c>
    </row>
    <row r="66" spans="1:22" x14ac:dyDescent="0.25">
      <c r="A66" s="11" t="s">
        <v>536</v>
      </c>
      <c r="B66" s="13">
        <v>5665</v>
      </c>
      <c r="C66" s="14">
        <f>(89/B66*100)</f>
        <v>1.5710503089143866</v>
      </c>
      <c r="D66" s="15">
        <v>5576</v>
      </c>
      <c r="E66" s="14">
        <v>13.02033861</v>
      </c>
      <c r="F66" s="16">
        <v>0.46919301000000002</v>
      </c>
      <c r="G66" s="14">
        <v>24.844384439999999</v>
      </c>
      <c r="H66" s="16">
        <v>0.64237833</v>
      </c>
      <c r="I66" s="14">
        <v>28.626629619999999</v>
      </c>
      <c r="J66" s="16">
        <v>0.49473581</v>
      </c>
      <c r="K66" s="14">
        <v>20.486791490000002</v>
      </c>
      <c r="L66" s="16">
        <v>0.53364613999999999</v>
      </c>
      <c r="M66" s="14">
        <v>0</v>
      </c>
      <c r="N66" s="16">
        <v>0</v>
      </c>
      <c r="O66" s="14" t="s">
        <v>582</v>
      </c>
      <c r="P66" s="16" t="s">
        <v>582</v>
      </c>
      <c r="Q66" s="14">
        <v>0</v>
      </c>
      <c r="R66" s="16">
        <v>0</v>
      </c>
      <c r="S66" s="14">
        <v>0</v>
      </c>
      <c r="T66" s="16">
        <v>0</v>
      </c>
      <c r="U66" s="14">
        <v>13.02185583</v>
      </c>
      <c r="V66" s="16">
        <v>0.41716490000000001</v>
      </c>
    </row>
    <row r="67" spans="1:22" x14ac:dyDescent="0.25">
      <c r="A67" s="11" t="s">
        <v>537</v>
      </c>
      <c r="B67" s="13">
        <v>6971</v>
      </c>
      <c r="C67" s="14">
        <f>(820/B67*100)</f>
        <v>11.763018218333094</v>
      </c>
      <c r="D67" s="15">
        <v>6151</v>
      </c>
      <c r="E67" s="14">
        <v>8.6745965900000002</v>
      </c>
      <c r="F67" s="16">
        <v>0.51378009000000002</v>
      </c>
      <c r="G67" s="14">
        <v>28.798909049999999</v>
      </c>
      <c r="H67" s="16">
        <v>0.90819548000000005</v>
      </c>
      <c r="I67" s="14">
        <v>44.736425939999997</v>
      </c>
      <c r="J67" s="16">
        <v>0.87153934</v>
      </c>
      <c r="K67" s="14">
        <v>15.44645412</v>
      </c>
      <c r="L67" s="16">
        <v>0.59903196999999997</v>
      </c>
      <c r="M67" s="14">
        <v>0</v>
      </c>
      <c r="N67" s="16">
        <v>0</v>
      </c>
      <c r="O67" s="14" t="s">
        <v>582</v>
      </c>
      <c r="P67" s="16" t="s">
        <v>582</v>
      </c>
      <c r="Q67" s="14">
        <v>0</v>
      </c>
      <c r="R67" s="16">
        <v>0</v>
      </c>
      <c r="S67" s="14">
        <v>0</v>
      </c>
      <c r="T67" s="16">
        <v>0</v>
      </c>
      <c r="U67" s="14">
        <v>2.34361431</v>
      </c>
      <c r="V67" s="16">
        <v>0.19477005999999999</v>
      </c>
    </row>
    <row r="68" spans="1:22" x14ac:dyDescent="0.25">
      <c r="A68" s="11" t="s">
        <v>538</v>
      </c>
      <c r="B68" s="13">
        <v>12083</v>
      </c>
      <c r="C68" s="14">
        <f>(31/B68*100)</f>
        <v>0.2565588016221137</v>
      </c>
      <c r="D68" s="15">
        <v>12052</v>
      </c>
      <c r="E68" s="14">
        <v>12.252834289999999</v>
      </c>
      <c r="F68" s="16">
        <v>0.24593799</v>
      </c>
      <c r="G68" s="14">
        <v>19.985453450000001</v>
      </c>
      <c r="H68" s="16">
        <v>0.37034665</v>
      </c>
      <c r="I68" s="14">
        <v>23.73876332</v>
      </c>
      <c r="J68" s="16">
        <v>0.41123706999999998</v>
      </c>
      <c r="K68" s="14">
        <v>28.112729340000001</v>
      </c>
      <c r="L68" s="16">
        <v>0.39214249000000001</v>
      </c>
      <c r="M68" s="14">
        <v>0</v>
      </c>
      <c r="N68" s="16">
        <v>0</v>
      </c>
      <c r="O68" s="14" t="s">
        <v>582</v>
      </c>
      <c r="P68" s="16" t="s">
        <v>582</v>
      </c>
      <c r="Q68" s="14">
        <v>0</v>
      </c>
      <c r="R68" s="16">
        <v>0</v>
      </c>
      <c r="S68" s="14">
        <v>0</v>
      </c>
      <c r="T68" s="16">
        <v>0</v>
      </c>
      <c r="U68" s="14">
        <v>15.91021961</v>
      </c>
      <c r="V68" s="16">
        <v>0.31563351000000001</v>
      </c>
    </row>
    <row r="69" spans="1:22" x14ac:dyDescent="0.25">
      <c r="A69" s="11" t="s">
        <v>539</v>
      </c>
      <c r="B69" s="13">
        <v>4876</v>
      </c>
      <c r="C69" s="14">
        <f>(0/B69*100)</f>
        <v>0</v>
      </c>
      <c r="D69" s="15">
        <v>4876</v>
      </c>
      <c r="E69" s="14">
        <v>21.7854034</v>
      </c>
      <c r="F69" s="16">
        <v>0.86702195999999998</v>
      </c>
      <c r="G69" s="14">
        <v>46.104804569999999</v>
      </c>
      <c r="H69" s="16">
        <v>0.83780087999999997</v>
      </c>
      <c r="I69" s="14">
        <v>23.5838052</v>
      </c>
      <c r="J69" s="16">
        <v>0.80183168000000005</v>
      </c>
      <c r="K69" s="14">
        <v>8.1863984500000004</v>
      </c>
      <c r="L69" s="16">
        <v>0.58755468</v>
      </c>
      <c r="M69" s="14">
        <v>0</v>
      </c>
      <c r="N69" s="16">
        <v>0</v>
      </c>
      <c r="O69" s="14" t="s">
        <v>582</v>
      </c>
      <c r="P69" s="16" t="s">
        <v>582</v>
      </c>
      <c r="Q69" s="14">
        <v>0</v>
      </c>
      <c r="R69" s="16">
        <v>0</v>
      </c>
      <c r="S69" s="14">
        <v>0</v>
      </c>
      <c r="T69" s="16">
        <v>0</v>
      </c>
      <c r="U69" s="14">
        <v>0.33958838000000002</v>
      </c>
      <c r="V69" s="16">
        <v>0.14238563000000001</v>
      </c>
    </row>
    <row r="70" spans="1:22" x14ac:dyDescent="0.25">
      <c r="A70" s="11" t="s">
        <v>540</v>
      </c>
      <c r="B70" s="13">
        <v>6036</v>
      </c>
      <c r="C70" s="14">
        <f>(223/B70*100)</f>
        <v>3.6944996686547382</v>
      </c>
      <c r="D70" s="15">
        <v>5813</v>
      </c>
      <c r="E70" s="14">
        <v>10.556028380000001</v>
      </c>
      <c r="F70" s="16">
        <v>0.59516648999999999</v>
      </c>
      <c r="G70" s="14">
        <v>30.319121760000002</v>
      </c>
      <c r="H70" s="16">
        <v>0.76785530999999996</v>
      </c>
      <c r="I70" s="14">
        <v>36.275248920000003</v>
      </c>
      <c r="J70" s="16">
        <v>0.64720811</v>
      </c>
      <c r="K70" s="14">
        <v>18.51415776</v>
      </c>
      <c r="L70" s="16">
        <v>0.80633878999999997</v>
      </c>
      <c r="M70" s="14">
        <v>0</v>
      </c>
      <c r="N70" s="16">
        <v>0</v>
      </c>
      <c r="O70" s="14" t="s">
        <v>582</v>
      </c>
      <c r="P70" s="16" t="s">
        <v>582</v>
      </c>
      <c r="Q70" s="14">
        <v>0</v>
      </c>
      <c r="R70" s="16">
        <v>0</v>
      </c>
      <c r="S70" s="14">
        <v>0</v>
      </c>
      <c r="T70" s="16">
        <v>0</v>
      </c>
      <c r="U70" s="14">
        <v>4.3354431699999996</v>
      </c>
      <c r="V70" s="16">
        <v>0.471806</v>
      </c>
    </row>
    <row r="71" spans="1:22" x14ac:dyDescent="0.25">
      <c r="A71" s="11" t="s">
        <v>541</v>
      </c>
      <c r="B71" s="13">
        <v>6115</v>
      </c>
      <c r="C71" s="14">
        <f>(35/B71*100)</f>
        <v>0.57236304170073582</v>
      </c>
      <c r="D71" s="15">
        <v>6080</v>
      </c>
      <c r="E71" s="14">
        <v>4.05747488</v>
      </c>
      <c r="F71" s="16">
        <v>0.28763229000000001</v>
      </c>
      <c r="G71" s="14">
        <v>13.03912777</v>
      </c>
      <c r="H71" s="16">
        <v>0.46857274999999998</v>
      </c>
      <c r="I71" s="14">
        <v>39.841242049999998</v>
      </c>
      <c r="J71" s="16">
        <v>0.64090248000000005</v>
      </c>
      <c r="K71" s="14">
        <v>42.035399300000002</v>
      </c>
      <c r="L71" s="16">
        <v>0.64519627999999996</v>
      </c>
      <c r="M71" s="14">
        <v>0</v>
      </c>
      <c r="N71" s="16">
        <v>0</v>
      </c>
      <c r="O71" s="14" t="s">
        <v>582</v>
      </c>
      <c r="P71" s="16" t="s">
        <v>582</v>
      </c>
      <c r="Q71" s="14">
        <v>0</v>
      </c>
      <c r="R71" s="16">
        <v>0</v>
      </c>
      <c r="S71" s="14">
        <v>0</v>
      </c>
      <c r="T71" s="16">
        <v>0</v>
      </c>
      <c r="U71" s="14">
        <v>1.026756</v>
      </c>
      <c r="V71" s="16">
        <v>0.12747091999999999</v>
      </c>
    </row>
    <row r="72" spans="1:22" x14ac:dyDescent="0.25">
      <c r="A72" s="11" t="s">
        <v>542</v>
      </c>
      <c r="B72" s="13">
        <v>7708</v>
      </c>
      <c r="C72" s="14">
        <f>(5/B72*100)</f>
        <v>6.4867669953295279E-2</v>
      </c>
      <c r="D72" s="15">
        <v>7703</v>
      </c>
      <c r="E72" s="14">
        <v>4.0399675000000004</v>
      </c>
      <c r="F72" s="16">
        <v>0.25558325999999998</v>
      </c>
      <c r="G72" s="14">
        <v>18.006047729999999</v>
      </c>
      <c r="H72" s="16">
        <v>0.60135996000000003</v>
      </c>
      <c r="I72" s="14">
        <v>60.727654889999997</v>
      </c>
      <c r="J72" s="16">
        <v>0.76779812999999997</v>
      </c>
      <c r="K72" s="14">
        <v>17.015454630000001</v>
      </c>
      <c r="L72" s="16">
        <v>0.57103727999999998</v>
      </c>
      <c r="M72" s="14">
        <v>0</v>
      </c>
      <c r="N72" s="16">
        <v>0</v>
      </c>
      <c r="O72" s="14" t="s">
        <v>582</v>
      </c>
      <c r="P72" s="16" t="s">
        <v>582</v>
      </c>
      <c r="Q72" s="14">
        <v>0</v>
      </c>
      <c r="R72" s="16">
        <v>0</v>
      </c>
      <c r="S72" s="14">
        <v>0</v>
      </c>
      <c r="T72" s="16">
        <v>0</v>
      </c>
      <c r="U72" s="14">
        <v>0.21087526000000001</v>
      </c>
      <c r="V72" s="16">
        <v>4.8668360000000001E-2</v>
      </c>
    </row>
    <row r="73" spans="1:22" x14ac:dyDescent="0.25">
      <c r="A73" s="11" t="s">
        <v>543</v>
      </c>
      <c r="B73" s="13">
        <v>8249</v>
      </c>
      <c r="C73" s="14">
        <f>(193/B73*100)</f>
        <v>2.339677536671112</v>
      </c>
      <c r="D73" s="15">
        <v>8056</v>
      </c>
      <c r="E73" s="14">
        <v>7.37320186</v>
      </c>
      <c r="F73" s="16">
        <v>0.45734070999999998</v>
      </c>
      <c r="G73" s="14">
        <v>22.199336250000002</v>
      </c>
      <c r="H73" s="16">
        <v>0.75878531000000005</v>
      </c>
      <c r="I73" s="14">
        <v>51.238055500000002</v>
      </c>
      <c r="J73" s="16">
        <v>0.82579243999999996</v>
      </c>
      <c r="K73" s="14">
        <v>17.177718720000001</v>
      </c>
      <c r="L73" s="16">
        <v>0.64750087000000001</v>
      </c>
      <c r="M73" s="14">
        <v>0</v>
      </c>
      <c r="N73" s="16">
        <v>0</v>
      </c>
      <c r="O73" s="14" t="s">
        <v>582</v>
      </c>
      <c r="P73" s="16" t="s">
        <v>582</v>
      </c>
      <c r="Q73" s="14">
        <v>0</v>
      </c>
      <c r="R73" s="16">
        <v>0</v>
      </c>
      <c r="S73" s="14">
        <v>0</v>
      </c>
      <c r="T73" s="16">
        <v>0</v>
      </c>
      <c r="U73" s="14">
        <v>2.0116876700000001</v>
      </c>
      <c r="V73" s="16">
        <v>0.33759094000000001</v>
      </c>
    </row>
    <row r="74" spans="1:22" x14ac:dyDescent="0.25">
      <c r="A74" s="11" t="s">
        <v>544</v>
      </c>
      <c r="B74" s="13">
        <v>4692</v>
      </c>
      <c r="C74" s="14">
        <f>(82/B74*100)</f>
        <v>1.7476555839727195</v>
      </c>
      <c r="D74" s="15">
        <v>4610</v>
      </c>
      <c r="E74" s="14">
        <v>14.07041736</v>
      </c>
      <c r="F74" s="16">
        <v>0.53922720000000002</v>
      </c>
      <c r="G74" s="14">
        <v>27.658313669999998</v>
      </c>
      <c r="H74" s="16">
        <v>0.69708515999999998</v>
      </c>
      <c r="I74" s="14">
        <v>28.815301829999999</v>
      </c>
      <c r="J74" s="16">
        <v>0.62221581000000004</v>
      </c>
      <c r="K74" s="14">
        <v>23.15762402</v>
      </c>
      <c r="L74" s="16">
        <v>0.68529854000000001</v>
      </c>
      <c r="M74" s="14">
        <v>0</v>
      </c>
      <c r="N74" s="16">
        <v>0</v>
      </c>
      <c r="O74" s="14" t="s">
        <v>582</v>
      </c>
      <c r="P74" s="16" t="s">
        <v>582</v>
      </c>
      <c r="Q74" s="14">
        <v>0</v>
      </c>
      <c r="R74" s="16">
        <v>0</v>
      </c>
      <c r="S74" s="14">
        <v>9.3511549999999999E-2</v>
      </c>
      <c r="T74" s="16">
        <v>5.5575140000000002E-2</v>
      </c>
      <c r="U74" s="14">
        <v>6.2048315699999996</v>
      </c>
      <c r="V74" s="16">
        <v>0.39289134999999997</v>
      </c>
    </row>
    <row r="75" spans="1:22" x14ac:dyDescent="0.25">
      <c r="A75" s="11" t="s">
        <v>545</v>
      </c>
      <c r="B75" s="13">
        <v>5375</v>
      </c>
      <c r="C75" s="14">
        <f>(294/B75*100)</f>
        <v>5.4697674418604656</v>
      </c>
      <c r="D75" s="15">
        <v>5081</v>
      </c>
      <c r="E75" s="14">
        <v>17.34134354</v>
      </c>
      <c r="F75" s="16">
        <v>0.63286065999999996</v>
      </c>
      <c r="G75" s="14">
        <v>36.880049470000003</v>
      </c>
      <c r="H75" s="16">
        <v>0.85530384000000004</v>
      </c>
      <c r="I75" s="14">
        <v>22.105488879999999</v>
      </c>
      <c r="J75" s="16">
        <v>0.68864164999999999</v>
      </c>
      <c r="K75" s="14">
        <v>10.05616998</v>
      </c>
      <c r="L75" s="16">
        <v>0.51178363999999998</v>
      </c>
      <c r="M75" s="14">
        <v>0</v>
      </c>
      <c r="N75" s="16">
        <v>0</v>
      </c>
      <c r="O75" s="14" t="s">
        <v>582</v>
      </c>
      <c r="P75" s="16" t="s">
        <v>582</v>
      </c>
      <c r="Q75" s="14">
        <v>0</v>
      </c>
      <c r="R75" s="16">
        <v>0</v>
      </c>
      <c r="S75" s="14">
        <v>0</v>
      </c>
      <c r="T75" s="16">
        <v>0</v>
      </c>
      <c r="U75" s="14">
        <v>13.61694814</v>
      </c>
      <c r="V75" s="16">
        <v>1.0982283500000001</v>
      </c>
    </row>
    <row r="76" spans="1:22" x14ac:dyDescent="0.25">
      <c r="A76" s="11" t="s">
        <v>546</v>
      </c>
      <c r="B76" s="13">
        <v>14167</v>
      </c>
      <c r="C76" s="14">
        <f>(235/B76*100)</f>
        <v>1.6587844991882543</v>
      </c>
      <c r="D76" s="15">
        <v>13932</v>
      </c>
      <c r="E76" s="14">
        <v>19.923351100000001</v>
      </c>
      <c r="F76" s="16">
        <v>0.56112684999999995</v>
      </c>
      <c r="G76" s="14">
        <v>22.07008299</v>
      </c>
      <c r="H76" s="16">
        <v>0.50752432999999997</v>
      </c>
      <c r="I76" s="14">
        <v>26.012497740000001</v>
      </c>
      <c r="J76" s="16">
        <v>0.41003758000000001</v>
      </c>
      <c r="K76" s="14">
        <v>25.205356689999999</v>
      </c>
      <c r="L76" s="16">
        <v>0.67574603</v>
      </c>
      <c r="M76" s="14">
        <v>0</v>
      </c>
      <c r="N76" s="16">
        <v>0</v>
      </c>
      <c r="O76" s="14" t="s">
        <v>582</v>
      </c>
      <c r="P76" s="16" t="s">
        <v>582</v>
      </c>
      <c r="Q76" s="14">
        <v>0</v>
      </c>
      <c r="R76" s="16">
        <v>0</v>
      </c>
      <c r="S76" s="14">
        <v>0</v>
      </c>
      <c r="T76" s="16">
        <v>0</v>
      </c>
      <c r="U76" s="14">
        <v>6.7887114799999999</v>
      </c>
      <c r="V76" s="16">
        <v>0.44034409000000002</v>
      </c>
    </row>
    <row r="77" spans="1:22" x14ac:dyDescent="0.25">
      <c r="A77" s="11" t="s">
        <v>547</v>
      </c>
      <c r="B77" s="13">
        <v>6062</v>
      </c>
      <c r="C77" s="14">
        <f>(317/B77*100)</f>
        <v>5.2292972616298252</v>
      </c>
      <c r="D77" s="15">
        <v>5745</v>
      </c>
      <c r="E77" s="14">
        <v>18.312754269999999</v>
      </c>
      <c r="F77" s="16">
        <v>0.70676439999999996</v>
      </c>
      <c r="G77" s="14">
        <v>31.205663869999999</v>
      </c>
      <c r="H77" s="16">
        <v>0.75173665999999995</v>
      </c>
      <c r="I77" s="14">
        <v>24.882690350000001</v>
      </c>
      <c r="J77" s="16">
        <v>0.77027398000000002</v>
      </c>
      <c r="K77" s="14">
        <v>10.07727238</v>
      </c>
      <c r="L77" s="16">
        <v>0.48077375</v>
      </c>
      <c r="M77" s="14">
        <v>0</v>
      </c>
      <c r="N77" s="16">
        <v>0</v>
      </c>
      <c r="O77" s="14" t="s">
        <v>582</v>
      </c>
      <c r="P77" s="16" t="s">
        <v>582</v>
      </c>
      <c r="Q77" s="14">
        <v>0</v>
      </c>
      <c r="R77" s="16">
        <v>0</v>
      </c>
      <c r="S77" s="14">
        <v>0</v>
      </c>
      <c r="T77" s="16">
        <v>0</v>
      </c>
      <c r="U77" s="14">
        <v>15.521619129999999</v>
      </c>
      <c r="V77" s="16">
        <v>0.82392966999999995</v>
      </c>
    </row>
    <row r="78" spans="1:22" x14ac:dyDescent="0.25">
      <c r="A78" s="11" t="s">
        <v>548</v>
      </c>
      <c r="B78" s="13">
        <v>5826</v>
      </c>
      <c r="C78" s="14">
        <f>(0/B78*100)</f>
        <v>0</v>
      </c>
      <c r="D78" s="15">
        <v>5826</v>
      </c>
      <c r="E78" s="14">
        <v>3.45012681</v>
      </c>
      <c r="F78" s="16">
        <v>0.31515501000000001</v>
      </c>
      <c r="G78" s="14">
        <v>36.540314969999997</v>
      </c>
      <c r="H78" s="16">
        <v>1.29557005</v>
      </c>
      <c r="I78" s="14">
        <v>47.298469849999996</v>
      </c>
      <c r="J78" s="16">
        <v>1.16026791</v>
      </c>
      <c r="K78" s="14">
        <v>12.409353060000001</v>
      </c>
      <c r="L78" s="16">
        <v>0.69113453000000002</v>
      </c>
      <c r="M78" s="14">
        <v>0</v>
      </c>
      <c r="N78" s="16">
        <v>0</v>
      </c>
      <c r="O78" s="14" t="s">
        <v>582</v>
      </c>
      <c r="P78" s="16" t="s">
        <v>582</v>
      </c>
      <c r="Q78" s="14">
        <v>4.9185230000000003E-2</v>
      </c>
      <c r="R78" s="16">
        <v>4.875024E-2</v>
      </c>
      <c r="S78" s="14">
        <v>3.0657839999999999E-2</v>
      </c>
      <c r="T78" s="16">
        <v>2.201411E-2</v>
      </c>
      <c r="U78" s="14">
        <v>0.22189225000000001</v>
      </c>
      <c r="V78" s="16">
        <v>7.0349309999999998E-2</v>
      </c>
    </row>
    <row r="79" spans="1:22" ht="24.95" customHeight="1" x14ac:dyDescent="0.25">
      <c r="A79" s="11" t="s">
        <v>549</v>
      </c>
      <c r="B79" s="13">
        <v>1657</v>
      </c>
      <c r="C79" s="14">
        <f>(41/B79*100)</f>
        <v>2.4743512371756187</v>
      </c>
      <c r="D79" s="15">
        <v>1616</v>
      </c>
      <c r="E79" s="14">
        <v>17.91072982</v>
      </c>
      <c r="F79" s="16">
        <v>1.68755677</v>
      </c>
      <c r="G79" s="14">
        <v>36.775678059999997</v>
      </c>
      <c r="H79" s="16">
        <v>1.8251881999999999</v>
      </c>
      <c r="I79" s="14">
        <v>31.650436549999998</v>
      </c>
      <c r="J79" s="16">
        <v>1.90815829</v>
      </c>
      <c r="K79" s="14">
        <v>11.533231519999999</v>
      </c>
      <c r="L79" s="16">
        <v>1.9901593900000001</v>
      </c>
      <c r="M79" s="14">
        <v>0</v>
      </c>
      <c r="N79" s="16">
        <v>0</v>
      </c>
      <c r="O79" s="14" t="s">
        <v>582</v>
      </c>
      <c r="P79" s="16" t="s">
        <v>582</v>
      </c>
      <c r="Q79" s="14">
        <v>0</v>
      </c>
      <c r="R79" s="16">
        <v>0</v>
      </c>
      <c r="S79" s="14">
        <v>0</v>
      </c>
      <c r="T79" s="16">
        <v>0</v>
      </c>
      <c r="U79" s="14">
        <v>2.1299240500000001</v>
      </c>
      <c r="V79" s="16">
        <v>0.30456660000000002</v>
      </c>
    </row>
    <row r="80" spans="1:22" x14ac:dyDescent="0.25">
      <c r="A80" s="11" t="s">
        <v>550</v>
      </c>
      <c r="B80" s="13">
        <v>7841</v>
      </c>
      <c r="C80" s="14">
        <f>(0/B80*100)</f>
        <v>0</v>
      </c>
      <c r="D80" s="15">
        <v>7841</v>
      </c>
      <c r="E80" s="14">
        <v>5.6379239300000004</v>
      </c>
      <c r="F80" s="16">
        <v>0.39457948999999998</v>
      </c>
      <c r="G80" s="14">
        <v>11.47586334</v>
      </c>
      <c r="H80" s="16">
        <v>0.56404838999999996</v>
      </c>
      <c r="I80" s="14">
        <v>35.943090650000002</v>
      </c>
      <c r="J80" s="16">
        <v>0.70308879000000002</v>
      </c>
      <c r="K80" s="14">
        <v>46.841266779999998</v>
      </c>
      <c r="L80" s="16">
        <v>0.98034915</v>
      </c>
      <c r="M80" s="14">
        <v>0</v>
      </c>
      <c r="N80" s="16">
        <v>0</v>
      </c>
      <c r="O80" s="14" t="s">
        <v>582</v>
      </c>
      <c r="P80" s="16" t="s">
        <v>582</v>
      </c>
      <c r="Q80" s="14">
        <v>0</v>
      </c>
      <c r="R80" s="16">
        <v>0</v>
      </c>
      <c r="S80" s="14">
        <v>0</v>
      </c>
      <c r="T80" s="16">
        <v>0</v>
      </c>
      <c r="U80" s="14">
        <v>0.1018553</v>
      </c>
      <c r="V80" s="16">
        <v>4.961662E-2</v>
      </c>
    </row>
    <row r="81" spans="1:22" x14ac:dyDescent="0.25">
      <c r="A81" s="19" t="s">
        <v>551</v>
      </c>
      <c r="B81" s="13">
        <v>8861</v>
      </c>
      <c r="C81" s="14">
        <f>(88/B81*100)</f>
        <v>0.99311590113982628</v>
      </c>
      <c r="D81" s="15">
        <v>8773</v>
      </c>
      <c r="E81" s="14">
        <v>4.9292007499999997</v>
      </c>
      <c r="F81" s="16">
        <v>0.45264146999999999</v>
      </c>
      <c r="G81" s="14">
        <v>27.87922099</v>
      </c>
      <c r="H81" s="16">
        <v>0.76804373999999997</v>
      </c>
      <c r="I81" s="14">
        <v>45.91472203</v>
      </c>
      <c r="J81" s="16">
        <v>0.80696488</v>
      </c>
      <c r="K81" s="14">
        <v>20.045867009999998</v>
      </c>
      <c r="L81" s="16">
        <v>0.75908799000000005</v>
      </c>
      <c r="M81" s="14">
        <v>0</v>
      </c>
      <c r="N81" s="16">
        <v>0</v>
      </c>
      <c r="O81" s="14" t="s">
        <v>582</v>
      </c>
      <c r="P81" s="16" t="s">
        <v>582</v>
      </c>
      <c r="Q81" s="14">
        <v>0</v>
      </c>
      <c r="R81" s="16">
        <v>0</v>
      </c>
      <c r="S81" s="14">
        <v>0</v>
      </c>
      <c r="T81" s="16">
        <v>0</v>
      </c>
      <c r="U81" s="14">
        <v>1.2309892099999999</v>
      </c>
      <c r="V81" s="16">
        <v>0.19197959000000001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820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14.37593133</v>
      </c>
      <c r="F7" s="16">
        <v>0.39375663</v>
      </c>
      <c r="G7" s="14">
        <v>36.422970550000002</v>
      </c>
      <c r="H7" s="16">
        <v>0.60482838000000005</v>
      </c>
      <c r="I7" s="14">
        <v>28.201179209999999</v>
      </c>
      <c r="J7" s="16">
        <v>0.46634065000000002</v>
      </c>
      <c r="K7" s="14">
        <v>14.00354211</v>
      </c>
      <c r="L7" s="16">
        <v>0.45942502000000002</v>
      </c>
      <c r="M7" s="14">
        <v>0</v>
      </c>
      <c r="N7" s="16">
        <v>0</v>
      </c>
      <c r="O7" s="14" t="s">
        <v>582</v>
      </c>
      <c r="P7" s="16" t="s">
        <v>582</v>
      </c>
      <c r="Q7" s="14">
        <v>0</v>
      </c>
      <c r="R7" s="16">
        <v>0</v>
      </c>
      <c r="S7" s="14">
        <v>0</v>
      </c>
      <c r="T7" s="16">
        <v>0</v>
      </c>
      <c r="U7" s="14">
        <v>6.9963768000000002</v>
      </c>
      <c r="V7" s="16">
        <v>0.45177216999999997</v>
      </c>
    </row>
    <row r="8" spans="1:22" x14ac:dyDescent="0.25">
      <c r="A8" s="11" t="s">
        <v>478</v>
      </c>
      <c r="B8" s="13">
        <v>7007</v>
      </c>
      <c r="C8" s="14">
        <f>(129/B8*100)</f>
        <v>1.8410161267304124</v>
      </c>
      <c r="D8" s="15">
        <v>6878</v>
      </c>
      <c r="E8" s="14">
        <v>25.291845330000001</v>
      </c>
      <c r="F8" s="16">
        <v>0.77408220999999999</v>
      </c>
      <c r="G8" s="14">
        <v>38.202272690000001</v>
      </c>
      <c r="H8" s="16">
        <v>0.69011217999999996</v>
      </c>
      <c r="I8" s="14">
        <v>22.431154630000002</v>
      </c>
      <c r="J8" s="16">
        <v>0.64797647000000003</v>
      </c>
      <c r="K8" s="14">
        <v>7.1985414199999997</v>
      </c>
      <c r="L8" s="16">
        <v>0.43848029999999999</v>
      </c>
      <c r="M8" s="14">
        <v>0</v>
      </c>
      <c r="N8" s="16">
        <v>0</v>
      </c>
      <c r="O8" s="14" t="s">
        <v>582</v>
      </c>
      <c r="P8" s="16" t="s">
        <v>582</v>
      </c>
      <c r="Q8" s="14">
        <v>0.47953067999999999</v>
      </c>
      <c r="R8" s="16">
        <v>0.11803144</v>
      </c>
      <c r="S8" s="14">
        <v>0</v>
      </c>
      <c r="T8" s="16">
        <v>0</v>
      </c>
      <c r="U8" s="14">
        <v>6.3966552500000002</v>
      </c>
      <c r="V8" s="16">
        <v>0.40578035000000001</v>
      </c>
    </row>
    <row r="9" spans="1:22" x14ac:dyDescent="0.25">
      <c r="A9" s="11" t="s">
        <v>479</v>
      </c>
      <c r="B9" s="13">
        <v>9651</v>
      </c>
      <c r="C9" s="14">
        <f>(257/B9*100)</f>
        <v>2.662936483265983</v>
      </c>
      <c r="D9" s="15">
        <v>9394</v>
      </c>
      <c r="E9" s="14">
        <v>36.773275699999999</v>
      </c>
      <c r="F9" s="16">
        <v>0.76992605000000003</v>
      </c>
      <c r="G9" s="14">
        <v>30.938528210000001</v>
      </c>
      <c r="H9" s="16">
        <v>0.69332477999999997</v>
      </c>
      <c r="I9" s="14">
        <v>16.504335390000001</v>
      </c>
      <c r="J9" s="16">
        <v>0.50634283999999996</v>
      </c>
      <c r="K9" s="14">
        <v>5.2608885000000001</v>
      </c>
      <c r="L9" s="16">
        <v>0.25869499000000001</v>
      </c>
      <c r="M9" s="14">
        <v>0</v>
      </c>
      <c r="N9" s="16">
        <v>0</v>
      </c>
      <c r="O9" s="14" t="s">
        <v>582</v>
      </c>
      <c r="P9" s="16" t="s">
        <v>582</v>
      </c>
      <c r="Q9" s="14">
        <v>3.0634124699999998</v>
      </c>
      <c r="R9" s="16">
        <v>0.54847520999999999</v>
      </c>
      <c r="S9" s="14">
        <v>0</v>
      </c>
      <c r="T9" s="16">
        <v>0</v>
      </c>
      <c r="U9" s="14">
        <v>7.4595597400000004</v>
      </c>
      <c r="V9" s="16">
        <v>0.49239884</v>
      </c>
    </row>
    <row r="10" spans="1:22" x14ac:dyDescent="0.25">
      <c r="A10" s="11" t="s">
        <v>480</v>
      </c>
      <c r="B10" s="13">
        <v>20058</v>
      </c>
      <c r="C10" s="14">
        <f>(559/B10*100)</f>
        <v>2.7869179379798585</v>
      </c>
      <c r="D10" s="15">
        <v>19499</v>
      </c>
      <c r="E10" s="14">
        <v>10.78112378</v>
      </c>
      <c r="F10" s="16">
        <v>0.40331751999999998</v>
      </c>
      <c r="G10" s="14">
        <v>28.72003771</v>
      </c>
      <c r="H10" s="16">
        <v>0.50125684999999998</v>
      </c>
      <c r="I10" s="14">
        <v>34.998494100000002</v>
      </c>
      <c r="J10" s="16">
        <v>0.52599794</v>
      </c>
      <c r="K10" s="14">
        <v>21.480782820000002</v>
      </c>
      <c r="L10" s="16">
        <v>0.60925876999999995</v>
      </c>
      <c r="M10" s="14">
        <v>0</v>
      </c>
      <c r="N10" s="16">
        <v>0</v>
      </c>
      <c r="O10" s="14" t="s">
        <v>582</v>
      </c>
      <c r="P10" s="16" t="s">
        <v>582</v>
      </c>
      <c r="Q10" s="14">
        <v>0</v>
      </c>
      <c r="R10" s="16">
        <v>0</v>
      </c>
      <c r="S10" s="14">
        <v>0</v>
      </c>
      <c r="T10" s="16">
        <v>0</v>
      </c>
      <c r="U10" s="14">
        <v>4.0195615800000004</v>
      </c>
      <c r="V10" s="16">
        <v>0.38597364000000001</v>
      </c>
    </row>
    <row r="11" spans="1:22" x14ac:dyDescent="0.25">
      <c r="A11" s="11" t="s">
        <v>481</v>
      </c>
      <c r="B11" s="13">
        <v>7053</v>
      </c>
      <c r="C11" s="14">
        <f>(163/B11*100)</f>
        <v>2.3110733021409331</v>
      </c>
      <c r="D11" s="15">
        <v>6890</v>
      </c>
      <c r="E11" s="14">
        <v>25.420849230000002</v>
      </c>
      <c r="F11" s="16">
        <v>0.72977009999999998</v>
      </c>
      <c r="G11" s="14">
        <v>39.473562549999997</v>
      </c>
      <c r="H11" s="16">
        <v>0.74861018999999995</v>
      </c>
      <c r="I11" s="14">
        <v>20.540272940000001</v>
      </c>
      <c r="J11" s="16">
        <v>0.61916647999999996</v>
      </c>
      <c r="K11" s="14">
        <v>6.6921110700000002</v>
      </c>
      <c r="L11" s="16">
        <v>0.35150831999999999</v>
      </c>
      <c r="M11" s="14">
        <v>0</v>
      </c>
      <c r="N11" s="16">
        <v>0</v>
      </c>
      <c r="O11" s="14" t="s">
        <v>582</v>
      </c>
      <c r="P11" s="16" t="s">
        <v>582</v>
      </c>
      <c r="Q11" s="14">
        <v>0</v>
      </c>
      <c r="R11" s="16">
        <v>0</v>
      </c>
      <c r="S11" s="14">
        <v>0</v>
      </c>
      <c r="T11" s="16">
        <v>0</v>
      </c>
      <c r="U11" s="14">
        <v>7.8732042099999999</v>
      </c>
      <c r="V11" s="16">
        <v>0.69101414999999999</v>
      </c>
    </row>
    <row r="12" spans="1:22" x14ac:dyDescent="0.25">
      <c r="A12" s="11" t="s">
        <v>482</v>
      </c>
      <c r="B12" s="13">
        <v>6894</v>
      </c>
      <c r="C12" s="14">
        <f>(59/B12*100)</f>
        <v>0.85581665216129965</v>
      </c>
      <c r="D12" s="15">
        <v>6835</v>
      </c>
      <c r="E12" s="14">
        <v>38.448224099999997</v>
      </c>
      <c r="F12" s="16">
        <v>0.79996761999999999</v>
      </c>
      <c r="G12" s="14">
        <v>37.327730340000002</v>
      </c>
      <c r="H12" s="16">
        <v>0.64586306999999998</v>
      </c>
      <c r="I12" s="14">
        <v>13.73821538</v>
      </c>
      <c r="J12" s="16">
        <v>0.51364306999999998</v>
      </c>
      <c r="K12" s="14">
        <v>3.71319183</v>
      </c>
      <c r="L12" s="16">
        <v>0.28905426000000001</v>
      </c>
      <c r="M12" s="14">
        <v>0</v>
      </c>
      <c r="N12" s="16">
        <v>0</v>
      </c>
      <c r="O12" s="14" t="s">
        <v>582</v>
      </c>
      <c r="P12" s="16" t="s">
        <v>582</v>
      </c>
      <c r="Q12" s="14">
        <v>2.3477860100000001</v>
      </c>
      <c r="R12" s="16">
        <v>0.59181510000000004</v>
      </c>
      <c r="S12" s="14">
        <v>0</v>
      </c>
      <c r="T12" s="16">
        <v>0</v>
      </c>
      <c r="U12" s="14">
        <v>4.4248523400000002</v>
      </c>
      <c r="V12" s="16">
        <v>0.42742476000000001</v>
      </c>
    </row>
    <row r="13" spans="1:22" x14ac:dyDescent="0.25">
      <c r="A13" s="11" t="s">
        <v>483</v>
      </c>
      <c r="B13" s="13">
        <v>7161</v>
      </c>
      <c r="C13" s="14">
        <f>(201/B13*100)</f>
        <v>2.8068705488060326</v>
      </c>
      <c r="D13" s="15">
        <v>6960</v>
      </c>
      <c r="E13" s="14">
        <v>21.357580309999999</v>
      </c>
      <c r="F13" s="16">
        <v>0.77153833000000005</v>
      </c>
      <c r="G13" s="14">
        <v>36.93907377</v>
      </c>
      <c r="H13" s="16">
        <v>0.70072352999999998</v>
      </c>
      <c r="I13" s="14">
        <v>25.083534220000001</v>
      </c>
      <c r="J13" s="16">
        <v>0.74112646000000004</v>
      </c>
      <c r="K13" s="14">
        <v>8.32873777</v>
      </c>
      <c r="L13" s="16">
        <v>0.49491867</v>
      </c>
      <c r="M13" s="14">
        <v>0</v>
      </c>
      <c r="N13" s="16">
        <v>0</v>
      </c>
      <c r="O13" s="14" t="s">
        <v>582</v>
      </c>
      <c r="P13" s="16" t="s">
        <v>582</v>
      </c>
      <c r="Q13" s="14">
        <v>4.1355226900000002</v>
      </c>
      <c r="R13" s="16">
        <v>0.47557429000000001</v>
      </c>
      <c r="S13" s="14">
        <v>0</v>
      </c>
      <c r="T13" s="16">
        <v>0</v>
      </c>
      <c r="U13" s="14">
        <v>4.1555512400000003</v>
      </c>
      <c r="V13" s="16">
        <v>0.47356817000000001</v>
      </c>
    </row>
    <row r="14" spans="1:22" x14ac:dyDescent="0.25">
      <c r="A14" s="11" t="s">
        <v>484</v>
      </c>
      <c r="B14" s="13">
        <v>5587</v>
      </c>
      <c r="C14" s="14">
        <f>(83/B14*100)</f>
        <v>1.4855915518167173</v>
      </c>
      <c r="D14" s="15">
        <v>5504</v>
      </c>
      <c r="E14" s="14">
        <v>12.44546195</v>
      </c>
      <c r="F14" s="16">
        <v>0.62177789000000006</v>
      </c>
      <c r="G14" s="14">
        <v>30.107642330000001</v>
      </c>
      <c r="H14" s="16">
        <v>0.81265535</v>
      </c>
      <c r="I14" s="14">
        <v>35.742370800000003</v>
      </c>
      <c r="J14" s="16">
        <v>0.80330800000000002</v>
      </c>
      <c r="K14" s="14">
        <v>20.011089299999998</v>
      </c>
      <c r="L14" s="16">
        <v>0.72678933999999995</v>
      </c>
      <c r="M14" s="14">
        <v>0</v>
      </c>
      <c r="N14" s="16">
        <v>0</v>
      </c>
      <c r="O14" s="14" t="s">
        <v>582</v>
      </c>
      <c r="P14" s="16" t="s">
        <v>582</v>
      </c>
      <c r="Q14" s="14">
        <v>0</v>
      </c>
      <c r="R14" s="16">
        <v>0</v>
      </c>
      <c r="S14" s="14">
        <v>0</v>
      </c>
      <c r="T14" s="16">
        <v>0</v>
      </c>
      <c r="U14" s="14">
        <v>1.69343562</v>
      </c>
      <c r="V14" s="16">
        <v>0.21080858999999999</v>
      </c>
    </row>
    <row r="15" spans="1:22" x14ac:dyDescent="0.25">
      <c r="A15" s="11" t="s">
        <v>485</v>
      </c>
      <c r="B15" s="13">
        <v>5882</v>
      </c>
      <c r="C15" s="14">
        <f>(103/B15*100)</f>
        <v>1.7511050663039782</v>
      </c>
      <c r="D15" s="15">
        <v>5779</v>
      </c>
      <c r="E15" s="14">
        <v>26.938130340000001</v>
      </c>
      <c r="F15" s="16">
        <v>0.97127958999999997</v>
      </c>
      <c r="G15" s="14">
        <v>42.187020259999997</v>
      </c>
      <c r="H15" s="16">
        <v>0.69183819999999996</v>
      </c>
      <c r="I15" s="14">
        <v>21.265017239999999</v>
      </c>
      <c r="J15" s="16">
        <v>0.78253687000000005</v>
      </c>
      <c r="K15" s="14">
        <v>5.33576535</v>
      </c>
      <c r="L15" s="16">
        <v>0.34514693000000002</v>
      </c>
      <c r="M15" s="14">
        <v>0</v>
      </c>
      <c r="N15" s="16">
        <v>0</v>
      </c>
      <c r="O15" s="14" t="s">
        <v>582</v>
      </c>
      <c r="P15" s="16" t="s">
        <v>582</v>
      </c>
      <c r="Q15" s="14">
        <v>1.0213893999999999</v>
      </c>
      <c r="R15" s="16">
        <v>0.45786152000000002</v>
      </c>
      <c r="S15" s="14">
        <v>0</v>
      </c>
      <c r="T15" s="16">
        <v>0</v>
      </c>
      <c r="U15" s="14">
        <v>3.25267741</v>
      </c>
      <c r="V15" s="16">
        <v>0.33964899999999998</v>
      </c>
    </row>
    <row r="16" spans="1:22" x14ac:dyDescent="0.25">
      <c r="A16" s="11" t="s">
        <v>486</v>
      </c>
      <c r="B16" s="13">
        <v>6108</v>
      </c>
      <c r="C16" s="14">
        <f>(149/B16*100)</f>
        <v>2.4394237066142765</v>
      </c>
      <c r="D16" s="15">
        <v>5959</v>
      </c>
      <c r="E16" s="14">
        <v>9.63657261</v>
      </c>
      <c r="F16" s="16">
        <v>0.41888926999999998</v>
      </c>
      <c r="G16" s="14">
        <v>26.5001803</v>
      </c>
      <c r="H16" s="16">
        <v>0.65591102000000001</v>
      </c>
      <c r="I16" s="14">
        <v>39.315311379999997</v>
      </c>
      <c r="J16" s="16">
        <v>0.63212310999999999</v>
      </c>
      <c r="K16" s="14">
        <v>16.4338804</v>
      </c>
      <c r="L16" s="16">
        <v>0.69424606</v>
      </c>
      <c r="M16" s="14">
        <v>0</v>
      </c>
      <c r="N16" s="16">
        <v>0</v>
      </c>
      <c r="O16" s="14" t="s">
        <v>582</v>
      </c>
      <c r="P16" s="16" t="s">
        <v>582</v>
      </c>
      <c r="Q16" s="14">
        <v>0</v>
      </c>
      <c r="R16" s="16">
        <v>0</v>
      </c>
      <c r="S16" s="14">
        <v>0</v>
      </c>
      <c r="T16" s="16">
        <v>0</v>
      </c>
      <c r="U16" s="14">
        <v>8.1140553200000003</v>
      </c>
      <c r="V16" s="16">
        <v>0.69639247000000004</v>
      </c>
    </row>
    <row r="17" spans="1:22" x14ac:dyDescent="0.25">
      <c r="A17" s="11" t="s">
        <v>487</v>
      </c>
      <c r="B17" s="13">
        <v>6504</v>
      </c>
      <c r="C17" s="14">
        <f>(1845/B17*100)</f>
        <v>28.367158671586719</v>
      </c>
      <c r="D17" s="15">
        <v>4659</v>
      </c>
      <c r="E17" s="14">
        <v>20.902968510000001</v>
      </c>
      <c r="F17" s="16">
        <v>0.67777737000000005</v>
      </c>
      <c r="G17" s="14">
        <v>36.128246730000001</v>
      </c>
      <c r="H17" s="16">
        <v>0.69764486000000003</v>
      </c>
      <c r="I17" s="14">
        <v>23.621209369999999</v>
      </c>
      <c r="J17" s="16">
        <v>0.79065666000000001</v>
      </c>
      <c r="K17" s="14">
        <v>7.6297423100000001</v>
      </c>
      <c r="L17" s="16">
        <v>0.38762006999999998</v>
      </c>
      <c r="M17" s="14">
        <v>0</v>
      </c>
      <c r="N17" s="16">
        <v>0</v>
      </c>
      <c r="O17" s="14" t="s">
        <v>582</v>
      </c>
      <c r="P17" s="16" t="s">
        <v>582</v>
      </c>
      <c r="Q17" s="14">
        <v>3.17246871</v>
      </c>
      <c r="R17" s="16">
        <v>0.41259268999999998</v>
      </c>
      <c r="S17" s="14">
        <v>0</v>
      </c>
      <c r="T17" s="16">
        <v>0</v>
      </c>
      <c r="U17" s="14">
        <v>8.5453643600000007</v>
      </c>
      <c r="V17" s="16">
        <v>0.57070124</v>
      </c>
    </row>
    <row r="18" spans="1:22" x14ac:dyDescent="0.25">
      <c r="A18" s="11" t="s">
        <v>488</v>
      </c>
      <c r="B18" s="13">
        <v>5532</v>
      </c>
      <c r="C18" s="14">
        <f>(31/B18*100)</f>
        <v>0.56037599421547357</v>
      </c>
      <c r="D18" s="15">
        <v>5501</v>
      </c>
      <c r="E18" s="14">
        <v>19.631132099999999</v>
      </c>
      <c r="F18" s="16">
        <v>0.74823563999999998</v>
      </c>
      <c r="G18" s="14">
        <v>34.380178119999997</v>
      </c>
      <c r="H18" s="16">
        <v>0.78431158999999995</v>
      </c>
      <c r="I18" s="14">
        <v>28.14820632</v>
      </c>
      <c r="J18" s="16">
        <v>0.87566927000000006</v>
      </c>
      <c r="K18" s="14">
        <v>12.729319540000001</v>
      </c>
      <c r="L18" s="16">
        <v>0.61374189999999995</v>
      </c>
      <c r="M18" s="14">
        <v>0</v>
      </c>
      <c r="N18" s="16">
        <v>0</v>
      </c>
      <c r="O18" s="14" t="s">
        <v>582</v>
      </c>
      <c r="P18" s="16" t="s">
        <v>582</v>
      </c>
      <c r="Q18" s="14">
        <v>0</v>
      </c>
      <c r="R18" s="16">
        <v>0</v>
      </c>
      <c r="S18" s="14">
        <v>0</v>
      </c>
      <c r="T18" s="16">
        <v>0</v>
      </c>
      <c r="U18" s="14">
        <v>5.1111639200000001</v>
      </c>
      <c r="V18" s="16">
        <v>0.66187187999999997</v>
      </c>
    </row>
    <row r="19" spans="1:22" x14ac:dyDescent="0.25">
      <c r="A19" s="11" t="s">
        <v>489</v>
      </c>
      <c r="B19" s="13">
        <v>5658</v>
      </c>
      <c r="C19" s="14">
        <f>(321/B19*100)</f>
        <v>5.6733828207847292</v>
      </c>
      <c r="D19" s="15">
        <v>5337</v>
      </c>
      <c r="E19" s="14">
        <v>28.72406565</v>
      </c>
      <c r="F19" s="16">
        <v>0.75017752000000004</v>
      </c>
      <c r="G19" s="14">
        <v>44.440719129999998</v>
      </c>
      <c r="H19" s="16">
        <v>0.80780353999999999</v>
      </c>
      <c r="I19" s="14">
        <v>16.313458879999999</v>
      </c>
      <c r="J19" s="16">
        <v>0.62281436000000001</v>
      </c>
      <c r="K19" s="14">
        <v>5.4422196899999999</v>
      </c>
      <c r="L19" s="16">
        <v>0.32707916999999997</v>
      </c>
      <c r="M19" s="14">
        <v>0</v>
      </c>
      <c r="N19" s="16">
        <v>0</v>
      </c>
      <c r="O19" s="14" t="s">
        <v>582</v>
      </c>
      <c r="P19" s="16" t="s">
        <v>582</v>
      </c>
      <c r="Q19" s="14">
        <v>0</v>
      </c>
      <c r="R19" s="16">
        <v>0</v>
      </c>
      <c r="S19" s="14">
        <v>0</v>
      </c>
      <c r="T19" s="16">
        <v>0</v>
      </c>
      <c r="U19" s="14">
        <v>5.0795366499999997</v>
      </c>
      <c r="V19" s="16">
        <v>0.50701636000000005</v>
      </c>
    </row>
    <row r="20" spans="1:22" x14ac:dyDescent="0.25">
      <c r="A20" s="11" t="s">
        <v>490</v>
      </c>
      <c r="B20" s="13">
        <v>3371</v>
      </c>
      <c r="C20" s="14">
        <f>(75/B20*100)</f>
        <v>2.2248590922574905</v>
      </c>
      <c r="D20" s="15">
        <v>3296</v>
      </c>
      <c r="E20" s="14">
        <v>13.08712362</v>
      </c>
      <c r="F20" s="16">
        <v>0.58220559000000005</v>
      </c>
      <c r="G20" s="14">
        <v>40.57593018</v>
      </c>
      <c r="H20" s="16">
        <v>0.71565666999999999</v>
      </c>
      <c r="I20" s="14">
        <v>29.303845290000002</v>
      </c>
      <c r="J20" s="16">
        <v>0.68360714</v>
      </c>
      <c r="K20" s="14">
        <v>11.79327647</v>
      </c>
      <c r="L20" s="16">
        <v>0.51356170999999995</v>
      </c>
      <c r="M20" s="14">
        <v>0</v>
      </c>
      <c r="N20" s="16">
        <v>0</v>
      </c>
      <c r="O20" s="14" t="s">
        <v>582</v>
      </c>
      <c r="P20" s="16" t="s">
        <v>582</v>
      </c>
      <c r="Q20" s="14">
        <v>0</v>
      </c>
      <c r="R20" s="16">
        <v>0</v>
      </c>
      <c r="S20" s="14">
        <v>0</v>
      </c>
      <c r="T20" s="16">
        <v>0</v>
      </c>
      <c r="U20" s="14">
        <v>5.2398244399999996</v>
      </c>
      <c r="V20" s="16">
        <v>0.39244976999999998</v>
      </c>
    </row>
    <row r="21" spans="1:22" x14ac:dyDescent="0.25">
      <c r="A21" s="11" t="s">
        <v>491</v>
      </c>
      <c r="B21" s="13">
        <v>5741</v>
      </c>
      <c r="C21" s="14">
        <f>(55/B21*100)</f>
        <v>0.95802125065319632</v>
      </c>
      <c r="D21" s="15">
        <v>5686</v>
      </c>
      <c r="E21" s="14">
        <v>23.038776899999998</v>
      </c>
      <c r="F21" s="16">
        <v>0.65945209000000005</v>
      </c>
      <c r="G21" s="14">
        <v>40.42133785</v>
      </c>
      <c r="H21" s="16">
        <v>0.77388871999999997</v>
      </c>
      <c r="I21" s="14">
        <v>24.823911330000001</v>
      </c>
      <c r="J21" s="16">
        <v>0.67147785000000004</v>
      </c>
      <c r="K21" s="14">
        <v>9.5131486400000007</v>
      </c>
      <c r="L21" s="16">
        <v>0.43221134999999999</v>
      </c>
      <c r="M21" s="14">
        <v>0</v>
      </c>
      <c r="N21" s="16">
        <v>0</v>
      </c>
      <c r="O21" s="14" t="s">
        <v>582</v>
      </c>
      <c r="P21" s="16" t="s">
        <v>582</v>
      </c>
      <c r="Q21" s="14">
        <v>0</v>
      </c>
      <c r="R21" s="16">
        <v>0</v>
      </c>
      <c r="S21" s="14">
        <v>0</v>
      </c>
      <c r="T21" s="16">
        <v>0</v>
      </c>
      <c r="U21" s="14">
        <v>2.2028252799999999</v>
      </c>
      <c r="V21" s="16">
        <v>0.25909618000000001</v>
      </c>
    </row>
    <row r="22" spans="1:22" x14ac:dyDescent="0.25">
      <c r="A22" s="11" t="s">
        <v>492</v>
      </c>
      <c r="B22" s="13">
        <v>6598</v>
      </c>
      <c r="C22" s="14">
        <f>(37/B22*100)</f>
        <v>0.56077599272506817</v>
      </c>
      <c r="D22" s="15">
        <v>6561</v>
      </c>
      <c r="E22" s="14">
        <v>16.712964400000001</v>
      </c>
      <c r="F22" s="16">
        <v>0.62729698</v>
      </c>
      <c r="G22" s="14">
        <v>28.92413663</v>
      </c>
      <c r="H22" s="16">
        <v>0.76376224000000004</v>
      </c>
      <c r="I22" s="14">
        <v>25.422627330000001</v>
      </c>
      <c r="J22" s="16">
        <v>0.64123156999999997</v>
      </c>
      <c r="K22" s="14">
        <v>12.84079088</v>
      </c>
      <c r="L22" s="16">
        <v>0.47216258</v>
      </c>
      <c r="M22" s="14">
        <v>0</v>
      </c>
      <c r="N22" s="16">
        <v>0</v>
      </c>
      <c r="O22" s="14" t="s">
        <v>582</v>
      </c>
      <c r="P22" s="16" t="s">
        <v>582</v>
      </c>
      <c r="Q22" s="14">
        <v>10.28608859</v>
      </c>
      <c r="R22" s="16">
        <v>1.3294597500000001</v>
      </c>
      <c r="S22" s="14">
        <v>0</v>
      </c>
      <c r="T22" s="16">
        <v>0</v>
      </c>
      <c r="U22" s="14">
        <v>5.8133921700000002</v>
      </c>
      <c r="V22" s="16">
        <v>0.61248435999999995</v>
      </c>
    </row>
    <row r="23" spans="1:22" x14ac:dyDescent="0.25">
      <c r="A23" s="11" t="s">
        <v>493</v>
      </c>
      <c r="B23" s="13">
        <v>11583</v>
      </c>
      <c r="C23" s="14">
        <f>(263/B23*100)</f>
        <v>2.2705689372356042</v>
      </c>
      <c r="D23" s="15">
        <v>11320</v>
      </c>
      <c r="E23" s="14">
        <v>9.4821887900000004</v>
      </c>
      <c r="F23" s="16">
        <v>0.45794574999999998</v>
      </c>
      <c r="G23" s="14">
        <v>31.691909020000001</v>
      </c>
      <c r="H23" s="16">
        <v>0.69546056999999994</v>
      </c>
      <c r="I23" s="14">
        <v>40.833638020000002</v>
      </c>
      <c r="J23" s="16">
        <v>0.64668882000000005</v>
      </c>
      <c r="K23" s="14">
        <v>13.07244328</v>
      </c>
      <c r="L23" s="16">
        <v>0.45559449000000002</v>
      </c>
      <c r="M23" s="14">
        <v>0</v>
      </c>
      <c r="N23" s="16">
        <v>0</v>
      </c>
      <c r="O23" s="14" t="s">
        <v>582</v>
      </c>
      <c r="P23" s="16" t="s">
        <v>582</v>
      </c>
      <c r="Q23" s="14">
        <v>0</v>
      </c>
      <c r="R23" s="16">
        <v>0</v>
      </c>
      <c r="S23" s="14">
        <v>0</v>
      </c>
      <c r="T23" s="16">
        <v>0</v>
      </c>
      <c r="U23" s="14">
        <v>4.9198208799999996</v>
      </c>
      <c r="V23" s="16">
        <v>0.43114972000000001</v>
      </c>
    </row>
    <row r="24" spans="1:22" x14ac:dyDescent="0.25">
      <c r="A24" s="11" t="s">
        <v>494</v>
      </c>
      <c r="B24" s="13">
        <v>6647</v>
      </c>
      <c r="C24" s="14">
        <f>(10/B24*100)</f>
        <v>0.15044380923724987</v>
      </c>
      <c r="D24" s="15">
        <v>6637</v>
      </c>
      <c r="E24" s="14">
        <v>6.0505367899999998</v>
      </c>
      <c r="F24" s="16">
        <v>0.34199931</v>
      </c>
      <c r="G24" s="14">
        <v>50.14368657</v>
      </c>
      <c r="H24" s="16">
        <v>0.83498470000000002</v>
      </c>
      <c r="I24" s="14">
        <v>36.155652670000002</v>
      </c>
      <c r="J24" s="16">
        <v>0.85264512000000003</v>
      </c>
      <c r="K24" s="14">
        <v>5.0510729400000001</v>
      </c>
      <c r="L24" s="16">
        <v>0.35372102</v>
      </c>
      <c r="M24" s="14">
        <v>0</v>
      </c>
      <c r="N24" s="16">
        <v>0</v>
      </c>
      <c r="O24" s="14" t="s">
        <v>582</v>
      </c>
      <c r="P24" s="16" t="s">
        <v>582</v>
      </c>
      <c r="Q24" s="14">
        <v>0</v>
      </c>
      <c r="R24" s="16">
        <v>0</v>
      </c>
      <c r="S24" s="14">
        <v>0</v>
      </c>
      <c r="T24" s="16">
        <v>0</v>
      </c>
      <c r="U24" s="14">
        <v>2.59905103</v>
      </c>
      <c r="V24" s="16">
        <v>0.65284933999999994</v>
      </c>
    </row>
    <row r="25" spans="1:22" x14ac:dyDescent="0.25">
      <c r="A25" s="11" t="s">
        <v>495</v>
      </c>
      <c r="B25" s="13">
        <v>5581</v>
      </c>
      <c r="C25" s="14">
        <f>(25/B25*100)</f>
        <v>0.44794839634474104</v>
      </c>
      <c r="D25" s="15">
        <v>5556</v>
      </c>
      <c r="E25" s="14">
        <v>10.88380096</v>
      </c>
      <c r="F25" s="16">
        <v>0.52715126000000001</v>
      </c>
      <c r="G25" s="14">
        <v>41.751424200000002</v>
      </c>
      <c r="H25" s="16">
        <v>1.0592408499999999</v>
      </c>
      <c r="I25" s="14">
        <v>33.935059019999997</v>
      </c>
      <c r="J25" s="16">
        <v>0.75055735000000001</v>
      </c>
      <c r="K25" s="14">
        <v>12.58221762</v>
      </c>
      <c r="L25" s="16">
        <v>0.72146686000000004</v>
      </c>
      <c r="M25" s="14">
        <v>0</v>
      </c>
      <c r="N25" s="16">
        <v>0</v>
      </c>
      <c r="O25" s="14" t="s">
        <v>582</v>
      </c>
      <c r="P25" s="16" t="s">
        <v>582</v>
      </c>
      <c r="Q25" s="14">
        <v>0</v>
      </c>
      <c r="R25" s="16">
        <v>0</v>
      </c>
      <c r="S25" s="14">
        <v>0</v>
      </c>
      <c r="T25" s="16">
        <v>0</v>
      </c>
      <c r="U25" s="14">
        <v>0.84749819999999998</v>
      </c>
      <c r="V25" s="16">
        <v>0.14504258</v>
      </c>
    </row>
    <row r="26" spans="1:22" x14ac:dyDescent="0.25">
      <c r="A26" s="11" t="s">
        <v>496</v>
      </c>
      <c r="B26" s="13">
        <v>4869</v>
      </c>
      <c r="C26" s="14">
        <f>(71/B26*100)</f>
        <v>1.4582049702197575</v>
      </c>
      <c r="D26" s="15">
        <v>4798</v>
      </c>
      <c r="E26" s="14">
        <v>15.794099429999999</v>
      </c>
      <c r="F26" s="16">
        <v>0.65672737999999997</v>
      </c>
      <c r="G26" s="14">
        <v>33.786431559999997</v>
      </c>
      <c r="H26" s="16">
        <v>0.86820821000000004</v>
      </c>
      <c r="I26" s="14">
        <v>35.949901390000001</v>
      </c>
      <c r="J26" s="16">
        <v>0.85027056000000001</v>
      </c>
      <c r="K26" s="14">
        <v>11.95516639</v>
      </c>
      <c r="L26" s="16">
        <v>0.58552132000000001</v>
      </c>
      <c r="M26" s="14">
        <v>0</v>
      </c>
      <c r="N26" s="16">
        <v>0</v>
      </c>
      <c r="O26" s="14" t="s">
        <v>582</v>
      </c>
      <c r="P26" s="16" t="s">
        <v>582</v>
      </c>
      <c r="Q26" s="14">
        <v>0</v>
      </c>
      <c r="R26" s="16">
        <v>0</v>
      </c>
      <c r="S26" s="14">
        <v>0</v>
      </c>
      <c r="T26" s="16">
        <v>0</v>
      </c>
      <c r="U26" s="14">
        <v>2.5144012299999998</v>
      </c>
      <c r="V26" s="16">
        <v>0.22579778</v>
      </c>
    </row>
    <row r="27" spans="1:22" x14ac:dyDescent="0.25">
      <c r="A27" s="11" t="s">
        <v>497</v>
      </c>
      <c r="B27" s="13">
        <v>5299</v>
      </c>
      <c r="C27" s="14">
        <f>(113/B27*100)</f>
        <v>2.1324778260049064</v>
      </c>
      <c r="D27" s="15">
        <v>5186</v>
      </c>
      <c r="E27" s="14">
        <v>23.913259929999999</v>
      </c>
      <c r="F27" s="16">
        <v>0.57468134999999998</v>
      </c>
      <c r="G27" s="14">
        <v>31.848983480000001</v>
      </c>
      <c r="H27" s="16">
        <v>0.64860801999999995</v>
      </c>
      <c r="I27" s="14">
        <v>23.748157030000002</v>
      </c>
      <c r="J27" s="16">
        <v>0.59433369999999996</v>
      </c>
      <c r="K27" s="14">
        <v>12.13170214</v>
      </c>
      <c r="L27" s="16">
        <v>0.41973618000000001</v>
      </c>
      <c r="M27" s="14">
        <v>0</v>
      </c>
      <c r="N27" s="16">
        <v>0</v>
      </c>
      <c r="O27" s="14" t="s">
        <v>582</v>
      </c>
      <c r="P27" s="16" t="s">
        <v>582</v>
      </c>
      <c r="Q27" s="14">
        <v>0</v>
      </c>
      <c r="R27" s="16">
        <v>0</v>
      </c>
      <c r="S27" s="14">
        <v>0</v>
      </c>
      <c r="T27" s="16">
        <v>0</v>
      </c>
      <c r="U27" s="14">
        <v>8.3578974200000005</v>
      </c>
      <c r="V27" s="16">
        <v>0.36240720999999998</v>
      </c>
    </row>
    <row r="28" spans="1:22" x14ac:dyDescent="0.25">
      <c r="A28" s="11" t="s">
        <v>498</v>
      </c>
      <c r="B28" s="13">
        <v>7568</v>
      </c>
      <c r="C28" s="14">
        <f>(347/B28*100)</f>
        <v>4.5850951374207183</v>
      </c>
      <c r="D28" s="15">
        <v>7221</v>
      </c>
      <c r="E28" s="14">
        <v>20.740421189999999</v>
      </c>
      <c r="F28" s="16">
        <v>0.66005318000000002</v>
      </c>
      <c r="G28" s="14">
        <v>41.979341380000001</v>
      </c>
      <c r="H28" s="16">
        <v>0.61618916000000001</v>
      </c>
      <c r="I28" s="14">
        <v>26.716307860000001</v>
      </c>
      <c r="J28" s="16">
        <v>0.60747346999999996</v>
      </c>
      <c r="K28" s="14">
        <v>6.3307476400000002</v>
      </c>
      <c r="L28" s="16">
        <v>0.40859554999999997</v>
      </c>
      <c r="M28" s="14">
        <v>0</v>
      </c>
      <c r="N28" s="16">
        <v>0</v>
      </c>
      <c r="O28" s="14" t="s">
        <v>582</v>
      </c>
      <c r="P28" s="16" t="s">
        <v>582</v>
      </c>
      <c r="Q28" s="14">
        <v>0</v>
      </c>
      <c r="R28" s="16">
        <v>0</v>
      </c>
      <c r="S28" s="14">
        <v>0</v>
      </c>
      <c r="T28" s="16">
        <v>0</v>
      </c>
      <c r="U28" s="14">
        <v>4.2331819199999998</v>
      </c>
      <c r="V28" s="16">
        <v>0.53137747000000002</v>
      </c>
    </row>
    <row r="29" spans="1:22" x14ac:dyDescent="0.25">
      <c r="A29" s="11" t="s">
        <v>499</v>
      </c>
      <c r="B29" s="13">
        <v>5385</v>
      </c>
      <c r="C29" s="14">
        <f>(30/B29*100)</f>
        <v>0.55710306406685239</v>
      </c>
      <c r="D29" s="15">
        <v>5355</v>
      </c>
      <c r="E29" s="14">
        <v>43.711308119999998</v>
      </c>
      <c r="F29" s="16">
        <v>0.91557920000000004</v>
      </c>
      <c r="G29" s="14">
        <v>31.651651019999999</v>
      </c>
      <c r="H29" s="16">
        <v>0.75190265000000001</v>
      </c>
      <c r="I29" s="14">
        <v>15.560532350000001</v>
      </c>
      <c r="J29" s="16">
        <v>0.68814812999999997</v>
      </c>
      <c r="K29" s="14">
        <v>3.7066376299999999</v>
      </c>
      <c r="L29" s="16">
        <v>0.26522666</v>
      </c>
      <c r="M29" s="14">
        <v>0</v>
      </c>
      <c r="N29" s="16">
        <v>0</v>
      </c>
      <c r="O29" s="14" t="s">
        <v>582</v>
      </c>
      <c r="P29" s="16" t="s">
        <v>582</v>
      </c>
      <c r="Q29" s="14">
        <v>2.7667624100000001</v>
      </c>
      <c r="R29" s="16">
        <v>0.24169378</v>
      </c>
      <c r="S29" s="14">
        <v>0</v>
      </c>
      <c r="T29" s="16">
        <v>0</v>
      </c>
      <c r="U29" s="14">
        <v>2.60310847</v>
      </c>
      <c r="V29" s="16">
        <v>0.37420873999999998</v>
      </c>
    </row>
    <row r="30" spans="1:22" x14ac:dyDescent="0.25">
      <c r="A30" s="11" t="s">
        <v>500</v>
      </c>
      <c r="B30" s="13">
        <v>4520</v>
      </c>
      <c r="C30" s="14">
        <f>(193/B30*100)</f>
        <v>4.2699115044247788</v>
      </c>
      <c r="D30" s="15">
        <v>4327</v>
      </c>
      <c r="E30" s="14">
        <v>15.316821729999999</v>
      </c>
      <c r="F30" s="16">
        <v>0.61996861999999997</v>
      </c>
      <c r="G30" s="14">
        <v>40.42154944</v>
      </c>
      <c r="H30" s="16">
        <v>0.75186370999999996</v>
      </c>
      <c r="I30" s="14">
        <v>27.560998609999999</v>
      </c>
      <c r="J30" s="16">
        <v>0.68281111999999999</v>
      </c>
      <c r="K30" s="14">
        <v>10.40103921</v>
      </c>
      <c r="L30" s="16">
        <v>0.55432139999999996</v>
      </c>
      <c r="M30" s="14">
        <v>0</v>
      </c>
      <c r="N30" s="16">
        <v>0</v>
      </c>
      <c r="O30" s="14" t="s">
        <v>582</v>
      </c>
      <c r="P30" s="16" t="s">
        <v>582</v>
      </c>
      <c r="Q30" s="14">
        <v>0</v>
      </c>
      <c r="R30" s="16">
        <v>0</v>
      </c>
      <c r="S30" s="14">
        <v>0</v>
      </c>
      <c r="T30" s="16">
        <v>0</v>
      </c>
      <c r="U30" s="14">
        <v>6.2995910000000004</v>
      </c>
      <c r="V30" s="16">
        <v>0.51592207999999995</v>
      </c>
    </row>
    <row r="31" spans="1:22" x14ac:dyDescent="0.25">
      <c r="A31" s="11" t="s">
        <v>501</v>
      </c>
      <c r="B31" s="13">
        <v>5456</v>
      </c>
      <c r="C31" s="14">
        <f>(144/B31*100)</f>
        <v>2.6392961876832843</v>
      </c>
      <c r="D31" s="15">
        <v>5312</v>
      </c>
      <c r="E31" s="14">
        <v>23.042643179999999</v>
      </c>
      <c r="F31" s="16">
        <v>0.95214772999999997</v>
      </c>
      <c r="G31" s="14">
        <v>37.438985959999997</v>
      </c>
      <c r="H31" s="16">
        <v>0.93206593999999998</v>
      </c>
      <c r="I31" s="14">
        <v>24.01784524</v>
      </c>
      <c r="J31" s="16">
        <v>0.77587390000000001</v>
      </c>
      <c r="K31" s="14">
        <v>10.30460791</v>
      </c>
      <c r="L31" s="16">
        <v>0.49452315000000002</v>
      </c>
      <c r="M31" s="14">
        <v>0</v>
      </c>
      <c r="N31" s="16">
        <v>0</v>
      </c>
      <c r="O31" s="14" t="s">
        <v>582</v>
      </c>
      <c r="P31" s="16" t="s">
        <v>582</v>
      </c>
      <c r="Q31" s="14">
        <v>0</v>
      </c>
      <c r="R31" s="16">
        <v>0</v>
      </c>
      <c r="S31" s="14">
        <v>0</v>
      </c>
      <c r="T31" s="16">
        <v>0</v>
      </c>
      <c r="U31" s="14">
        <v>5.1959177099999998</v>
      </c>
      <c r="V31" s="16">
        <v>0.44764138999999997</v>
      </c>
    </row>
    <row r="32" spans="1:22" x14ac:dyDescent="0.25">
      <c r="A32" s="11" t="s">
        <v>502</v>
      </c>
      <c r="B32" s="13">
        <v>4478</v>
      </c>
      <c r="C32" s="14">
        <f>(6/B32*100)</f>
        <v>0.13398838767306834</v>
      </c>
      <c r="D32" s="15">
        <v>4472</v>
      </c>
      <c r="E32" s="14">
        <v>13.194685010000001</v>
      </c>
      <c r="F32" s="16">
        <v>0.64972335999999997</v>
      </c>
      <c r="G32" s="14">
        <v>37.529143359999999</v>
      </c>
      <c r="H32" s="16">
        <v>0.86600558999999999</v>
      </c>
      <c r="I32" s="14">
        <v>34.210255150000002</v>
      </c>
      <c r="J32" s="16">
        <v>0.88411340999999999</v>
      </c>
      <c r="K32" s="14">
        <v>13.185721729999999</v>
      </c>
      <c r="L32" s="16">
        <v>0.59611583999999995</v>
      </c>
      <c r="M32" s="14">
        <v>0</v>
      </c>
      <c r="N32" s="16">
        <v>0</v>
      </c>
      <c r="O32" s="14" t="s">
        <v>582</v>
      </c>
      <c r="P32" s="16" t="s">
        <v>582</v>
      </c>
      <c r="Q32" s="14">
        <v>0</v>
      </c>
      <c r="R32" s="16">
        <v>0</v>
      </c>
      <c r="S32" s="14">
        <v>0</v>
      </c>
      <c r="T32" s="16">
        <v>0</v>
      </c>
      <c r="U32" s="14">
        <v>1.88019476</v>
      </c>
      <c r="V32" s="16">
        <v>0.27517217999999999</v>
      </c>
    </row>
    <row r="33" spans="1:22" x14ac:dyDescent="0.25">
      <c r="A33" s="11" t="s">
        <v>503</v>
      </c>
      <c r="B33" s="13">
        <v>7325</v>
      </c>
      <c r="C33" s="14">
        <f>(80/B33*100)</f>
        <v>1.0921501706484642</v>
      </c>
      <c r="D33" s="15">
        <v>7245</v>
      </c>
      <c r="E33" s="14">
        <v>11.77428926</v>
      </c>
      <c r="F33" s="16">
        <v>0.51354964000000003</v>
      </c>
      <c r="G33" s="14">
        <v>31.390591350000001</v>
      </c>
      <c r="H33" s="16">
        <v>0.81303292000000005</v>
      </c>
      <c r="I33" s="14">
        <v>36.402647590000001</v>
      </c>
      <c r="J33" s="16">
        <v>0.68677816000000003</v>
      </c>
      <c r="K33" s="14">
        <v>17.874761679999999</v>
      </c>
      <c r="L33" s="16">
        <v>0.59889490000000001</v>
      </c>
      <c r="M33" s="14">
        <v>0</v>
      </c>
      <c r="N33" s="16">
        <v>0</v>
      </c>
      <c r="O33" s="14" t="s">
        <v>582</v>
      </c>
      <c r="P33" s="16" t="s">
        <v>582</v>
      </c>
      <c r="Q33" s="14">
        <v>0</v>
      </c>
      <c r="R33" s="16">
        <v>0</v>
      </c>
      <c r="S33" s="14">
        <v>0</v>
      </c>
      <c r="T33" s="16">
        <v>0</v>
      </c>
      <c r="U33" s="14">
        <v>2.5577101299999998</v>
      </c>
      <c r="V33" s="16">
        <v>0.2645554</v>
      </c>
    </row>
    <row r="34" spans="1:22" x14ac:dyDescent="0.25">
      <c r="A34" s="11" t="s">
        <v>504</v>
      </c>
      <c r="B34" s="13">
        <v>6350</v>
      </c>
      <c r="C34" s="14">
        <f>(89/B34*100)</f>
        <v>1.4015748031496063</v>
      </c>
      <c r="D34" s="15">
        <v>6261</v>
      </c>
      <c r="E34" s="14">
        <v>31.211068820000001</v>
      </c>
      <c r="F34" s="16">
        <v>0.85550230000000005</v>
      </c>
      <c r="G34" s="14">
        <v>37.705035639999998</v>
      </c>
      <c r="H34" s="16">
        <v>0.72512544999999995</v>
      </c>
      <c r="I34" s="14">
        <v>15.37750136</v>
      </c>
      <c r="J34" s="16">
        <v>0.51412265999999995</v>
      </c>
      <c r="K34" s="14">
        <v>6.5877671400000004</v>
      </c>
      <c r="L34" s="16">
        <v>0.37943085999999998</v>
      </c>
      <c r="M34" s="14">
        <v>0</v>
      </c>
      <c r="N34" s="16">
        <v>0</v>
      </c>
      <c r="O34" s="14" t="s">
        <v>582</v>
      </c>
      <c r="P34" s="16" t="s">
        <v>582</v>
      </c>
      <c r="Q34" s="14">
        <v>2.5855892100000002</v>
      </c>
      <c r="R34" s="16">
        <v>0.53681460000000003</v>
      </c>
      <c r="S34" s="14">
        <v>0</v>
      </c>
      <c r="T34" s="16">
        <v>0</v>
      </c>
      <c r="U34" s="14">
        <v>6.5330378299999996</v>
      </c>
      <c r="V34" s="16">
        <v>0.57779314999999998</v>
      </c>
    </row>
    <row r="35" spans="1:22" x14ac:dyDescent="0.25">
      <c r="A35" s="11" t="s">
        <v>505</v>
      </c>
      <c r="B35" s="13">
        <v>6406</v>
      </c>
      <c r="C35" s="14">
        <f>(60/B35*100)</f>
        <v>0.93662191695285668</v>
      </c>
      <c r="D35" s="15">
        <v>6346</v>
      </c>
      <c r="E35" s="14">
        <v>4.6230712199999999</v>
      </c>
      <c r="F35" s="16">
        <v>0.27843268999999998</v>
      </c>
      <c r="G35" s="14">
        <v>20.17137555</v>
      </c>
      <c r="H35" s="16">
        <v>0.48682347999999998</v>
      </c>
      <c r="I35" s="14">
        <v>47.883521289999997</v>
      </c>
      <c r="J35" s="16">
        <v>0.87272479999999997</v>
      </c>
      <c r="K35" s="14">
        <v>23.29870614</v>
      </c>
      <c r="L35" s="16">
        <v>0.81068357000000002</v>
      </c>
      <c r="M35" s="14">
        <v>0</v>
      </c>
      <c r="N35" s="16">
        <v>0</v>
      </c>
      <c r="O35" s="14" t="s">
        <v>582</v>
      </c>
      <c r="P35" s="16" t="s">
        <v>582</v>
      </c>
      <c r="Q35" s="14">
        <v>1.0386631900000001</v>
      </c>
      <c r="R35" s="16">
        <v>5.6850789999999998E-2</v>
      </c>
      <c r="S35" s="14">
        <v>0</v>
      </c>
      <c r="T35" s="16">
        <v>0</v>
      </c>
      <c r="U35" s="14">
        <v>2.98466261</v>
      </c>
      <c r="V35" s="16">
        <v>0.24382909</v>
      </c>
    </row>
    <row r="36" spans="1:22" x14ac:dyDescent="0.25">
      <c r="A36" s="11" t="s">
        <v>506</v>
      </c>
      <c r="B36" s="13">
        <v>6736</v>
      </c>
      <c r="C36" s="14">
        <f>(71/B36*100)</f>
        <v>1.0540380047505939</v>
      </c>
      <c r="D36" s="15">
        <v>6665</v>
      </c>
      <c r="E36" s="14">
        <v>18.423987610000001</v>
      </c>
      <c r="F36" s="16">
        <v>0.53794255999999996</v>
      </c>
      <c r="G36" s="14">
        <v>37.58203503</v>
      </c>
      <c r="H36" s="16">
        <v>0.70484077999999994</v>
      </c>
      <c r="I36" s="14">
        <v>27.092513749999998</v>
      </c>
      <c r="J36" s="16">
        <v>0.75961420000000002</v>
      </c>
      <c r="K36" s="14">
        <v>13.286324629999999</v>
      </c>
      <c r="L36" s="16">
        <v>0.50478365000000003</v>
      </c>
      <c r="M36" s="14">
        <v>0</v>
      </c>
      <c r="N36" s="16">
        <v>0</v>
      </c>
      <c r="O36" s="14" t="s">
        <v>582</v>
      </c>
      <c r="P36" s="16" t="s">
        <v>582</v>
      </c>
      <c r="Q36" s="14">
        <v>0</v>
      </c>
      <c r="R36" s="16">
        <v>0</v>
      </c>
      <c r="S36" s="14">
        <v>0</v>
      </c>
      <c r="T36" s="16">
        <v>0</v>
      </c>
      <c r="U36" s="14">
        <v>3.6151389900000002</v>
      </c>
      <c r="V36" s="16">
        <v>0.29157316</v>
      </c>
    </row>
    <row r="37" spans="1:22" x14ac:dyDescent="0.25">
      <c r="A37" s="11" t="s">
        <v>507</v>
      </c>
      <c r="B37" s="13">
        <v>5458</v>
      </c>
      <c r="C37" s="14">
        <f>(126/B37*100)</f>
        <v>2.3085379259802123</v>
      </c>
      <c r="D37" s="15">
        <v>5332</v>
      </c>
      <c r="E37" s="14">
        <v>22.244761140000001</v>
      </c>
      <c r="F37" s="16">
        <v>0.92045213000000004</v>
      </c>
      <c r="G37" s="14">
        <v>29.655782550000001</v>
      </c>
      <c r="H37" s="16">
        <v>0.80968799000000002</v>
      </c>
      <c r="I37" s="14">
        <v>23.291026760000001</v>
      </c>
      <c r="J37" s="16">
        <v>0.71677650999999998</v>
      </c>
      <c r="K37" s="14">
        <v>16.305256570000001</v>
      </c>
      <c r="L37" s="16">
        <v>0.89098306999999999</v>
      </c>
      <c r="M37" s="14">
        <v>0</v>
      </c>
      <c r="N37" s="16">
        <v>0</v>
      </c>
      <c r="O37" s="14" t="s">
        <v>582</v>
      </c>
      <c r="P37" s="16" t="s">
        <v>582</v>
      </c>
      <c r="Q37" s="14">
        <v>0</v>
      </c>
      <c r="R37" s="16">
        <v>0</v>
      </c>
      <c r="S37" s="14">
        <v>0</v>
      </c>
      <c r="T37" s="16">
        <v>0</v>
      </c>
      <c r="U37" s="14">
        <v>8.5031729800000004</v>
      </c>
      <c r="V37" s="16">
        <v>0.82391108999999996</v>
      </c>
    </row>
    <row r="38" spans="1:22" x14ac:dyDescent="0.25">
      <c r="A38" s="11" t="s">
        <v>508</v>
      </c>
      <c r="B38" s="13">
        <v>5860</v>
      </c>
      <c r="C38" s="14">
        <f>(24/B38*100)</f>
        <v>0.40955631399317405</v>
      </c>
      <c r="D38" s="15">
        <v>5836</v>
      </c>
      <c r="E38" s="14">
        <v>24.496872920000001</v>
      </c>
      <c r="F38" s="16">
        <v>0.73369410999999995</v>
      </c>
      <c r="G38" s="14">
        <v>34.342383609999999</v>
      </c>
      <c r="H38" s="16">
        <v>0.74994642</v>
      </c>
      <c r="I38" s="14">
        <v>22.611011000000001</v>
      </c>
      <c r="J38" s="16">
        <v>0.72923291000000001</v>
      </c>
      <c r="K38" s="14">
        <v>7.7590038999999997</v>
      </c>
      <c r="L38" s="16">
        <v>0.43727969</v>
      </c>
      <c r="M38" s="14">
        <v>0</v>
      </c>
      <c r="N38" s="16">
        <v>0</v>
      </c>
      <c r="O38" s="14" t="s">
        <v>582</v>
      </c>
      <c r="P38" s="16" t="s">
        <v>582</v>
      </c>
      <c r="Q38" s="14">
        <v>0</v>
      </c>
      <c r="R38" s="16">
        <v>0</v>
      </c>
      <c r="S38" s="14">
        <v>0</v>
      </c>
      <c r="T38" s="16">
        <v>0</v>
      </c>
      <c r="U38" s="14">
        <v>10.790728570000001</v>
      </c>
      <c r="V38" s="16">
        <v>0.69376963000000003</v>
      </c>
    </row>
    <row r="39" spans="1:22" x14ac:dyDescent="0.25">
      <c r="A39" s="11" t="s">
        <v>509</v>
      </c>
      <c r="B39" s="13">
        <v>5895</v>
      </c>
      <c r="C39" s="14">
        <f>(33/B39*100)</f>
        <v>0.55979643765903309</v>
      </c>
      <c r="D39" s="15">
        <v>5862</v>
      </c>
      <c r="E39" s="14">
        <v>10.061327739999999</v>
      </c>
      <c r="F39" s="16">
        <v>0.60456834999999998</v>
      </c>
      <c r="G39" s="14">
        <v>18.380790139999998</v>
      </c>
      <c r="H39" s="16">
        <v>0.78814421000000001</v>
      </c>
      <c r="I39" s="14">
        <v>32.592376710000003</v>
      </c>
      <c r="J39" s="16">
        <v>0.83978240000000004</v>
      </c>
      <c r="K39" s="14">
        <v>34.745011480000002</v>
      </c>
      <c r="L39" s="16">
        <v>1.11103284</v>
      </c>
      <c r="M39" s="14">
        <v>0</v>
      </c>
      <c r="N39" s="16">
        <v>0</v>
      </c>
      <c r="O39" s="14" t="s">
        <v>582</v>
      </c>
      <c r="P39" s="16" t="s">
        <v>582</v>
      </c>
      <c r="Q39" s="14">
        <v>0</v>
      </c>
      <c r="R39" s="16">
        <v>0</v>
      </c>
      <c r="S39" s="14">
        <v>0</v>
      </c>
      <c r="T39" s="16">
        <v>0</v>
      </c>
      <c r="U39" s="14">
        <v>4.2204939299999999</v>
      </c>
      <c r="V39" s="16">
        <v>0.58363825000000003</v>
      </c>
    </row>
    <row r="40" spans="1:22" x14ac:dyDescent="0.25">
      <c r="A40" s="11" t="s">
        <v>510</v>
      </c>
      <c r="B40" s="13">
        <v>14157</v>
      </c>
      <c r="C40" s="14">
        <f>(386/B40*100)</f>
        <v>2.7265663629299994</v>
      </c>
      <c r="D40" s="15">
        <v>13771</v>
      </c>
      <c r="E40" s="14">
        <v>12.1260314</v>
      </c>
      <c r="F40" s="16">
        <v>0.52492598000000001</v>
      </c>
      <c r="G40" s="14">
        <v>31.07086851</v>
      </c>
      <c r="H40" s="16">
        <v>0.82115028000000001</v>
      </c>
      <c r="I40" s="14">
        <v>32.5762839</v>
      </c>
      <c r="J40" s="16">
        <v>0.69159616000000002</v>
      </c>
      <c r="K40" s="14">
        <v>19.557479560000001</v>
      </c>
      <c r="L40" s="16">
        <v>0.78760514000000004</v>
      </c>
      <c r="M40" s="14">
        <v>0</v>
      </c>
      <c r="N40" s="16">
        <v>0</v>
      </c>
      <c r="O40" s="14" t="s">
        <v>582</v>
      </c>
      <c r="P40" s="16" t="s">
        <v>582</v>
      </c>
      <c r="Q40" s="14">
        <v>0</v>
      </c>
      <c r="R40" s="16">
        <v>0</v>
      </c>
      <c r="S40" s="14">
        <v>0</v>
      </c>
      <c r="T40" s="16">
        <v>0</v>
      </c>
      <c r="U40" s="14">
        <v>4.6693366300000001</v>
      </c>
      <c r="V40" s="16">
        <v>0.46869403999999998</v>
      </c>
    </row>
    <row r="41" spans="1:22" x14ac:dyDescent="0.25">
      <c r="A41" s="11" t="s">
        <v>511</v>
      </c>
      <c r="B41" s="13">
        <v>5712</v>
      </c>
      <c r="C41" s="14">
        <f>(55/B41*100)</f>
        <v>0.96288515406162467</v>
      </c>
      <c r="D41" s="15">
        <v>5657</v>
      </c>
      <c r="E41" s="14">
        <v>16.57488562</v>
      </c>
      <c r="F41" s="16">
        <v>0.70703678000000003</v>
      </c>
      <c r="G41" s="14">
        <v>32.604128860000003</v>
      </c>
      <c r="H41" s="16">
        <v>0.84892394000000004</v>
      </c>
      <c r="I41" s="14">
        <v>30.205508909999999</v>
      </c>
      <c r="J41" s="16">
        <v>0.71691905</v>
      </c>
      <c r="K41" s="14">
        <v>16.111225019999999</v>
      </c>
      <c r="L41" s="16">
        <v>0.63670822999999999</v>
      </c>
      <c r="M41" s="14">
        <v>0</v>
      </c>
      <c r="N41" s="16">
        <v>0</v>
      </c>
      <c r="O41" s="14" t="s">
        <v>582</v>
      </c>
      <c r="P41" s="16" t="s">
        <v>582</v>
      </c>
      <c r="Q41" s="14">
        <v>0.67876893999999999</v>
      </c>
      <c r="R41" s="16">
        <v>0.18093676</v>
      </c>
      <c r="S41" s="14">
        <v>0</v>
      </c>
      <c r="T41" s="16">
        <v>0</v>
      </c>
      <c r="U41" s="14">
        <v>3.82548266</v>
      </c>
      <c r="V41" s="16">
        <v>0.55175441000000003</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19.349488192000006</v>
      </c>
      <c r="F42" s="16">
        <f>IF(COUNT(F7:F41) &gt; 0, SQRT(SUMSQ(F7:F41)/(COUNT(F7:F41)*COUNT(F7:F41)) ), "—")</f>
        <v>0.11347736438462663</v>
      </c>
      <c r="G42" s="14">
        <f>IF(COUNT(G7:G41) &gt; 0, AVERAGE(G7:G41), "—")</f>
        <v>34.938161845142865</v>
      </c>
      <c r="H42" s="16">
        <f>IF(COUNT(H7:H41) &gt; 0, SQRT(SUMSQ(H7:H41)/(COUNT(H7:H41)*COUNT(H7:H41)) ), "—")</f>
        <v>0.12720490550733993</v>
      </c>
      <c r="I42" s="14">
        <f>IF(COUNT(I7:I41) &gt; 0, AVERAGE(I7:I41), "—")</f>
        <v>27.776396640571434</v>
      </c>
      <c r="J42" s="16">
        <f>IF(COUNT(J7:J41) &gt; 0, SQRT(SUMSQ(J7:J41)/(COUNT(J7:J41)*COUNT(J7:J41)) ), "—")</f>
        <v>0.11927747404938341</v>
      </c>
      <c r="K42" s="14">
        <f>IF(COUNT(K7:K41) &gt; 0, AVERAGE(K7:K41), "—")</f>
        <v>12.075826305999998</v>
      </c>
      <c r="L42" s="16">
        <f>IF(COUNT(L7:L41) &gt; 0, SQRT(SUMSQ(L7:L41)/(COUNT(L7:L41)*COUNT(L7:L41)) ), "—")</f>
        <v>9.435823684249052E-2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0.90217092285714295</v>
      </c>
      <c r="R42" s="16">
        <f>IF(COUNT(R7:R41) &gt; 0, SQRT(SUMSQ(R7:R41)/(COUNT(R7:R41)*COUNT(R7:R41)) ), "—")</f>
        <v>5.2846033909261195E-2</v>
      </c>
      <c r="S42" s="14">
        <f>IF(COUNT(S7:S41) &gt; 0, AVERAGE(S7:S41), "—")</f>
        <v>0</v>
      </c>
      <c r="T42" s="16">
        <f>IF(COUNT(T7:T41) &gt; 0, SQRT(SUMSQ(T7:T41)/(COUNT(T7:T41)*COUNT(T7:T41)) ), "—")</f>
        <v>0</v>
      </c>
      <c r="U42" s="14">
        <f>IF(COUNT(U7:U41) &gt; 0, AVERAGE(U7:U41), "—")</f>
        <v>4.9579560937142855</v>
      </c>
      <c r="V42" s="16">
        <f>IF(COUNT(V7:V41) &gt; 0, SQRT(SUMSQ(V7:V41)/(COUNT(V7:V41)*COUNT(V7:V41)) ), "—")</f>
        <v>8.2114207348988652E-2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31.084365089999999</v>
      </c>
      <c r="F45" s="16">
        <v>0.81158894999999998</v>
      </c>
      <c r="G45" s="14">
        <v>31.508585969999999</v>
      </c>
      <c r="H45" s="16">
        <v>0.69392772999999996</v>
      </c>
      <c r="I45" s="14">
        <v>19.691957850000001</v>
      </c>
      <c r="J45" s="16">
        <v>0.54116043999999996</v>
      </c>
      <c r="K45" s="14">
        <v>11.43698908</v>
      </c>
      <c r="L45" s="16">
        <v>0.4954269</v>
      </c>
      <c r="M45" s="14">
        <v>0</v>
      </c>
      <c r="N45" s="16">
        <v>0</v>
      </c>
      <c r="O45" s="14" t="s">
        <v>582</v>
      </c>
      <c r="P45" s="16" t="s">
        <v>582</v>
      </c>
      <c r="Q45" s="14">
        <v>0</v>
      </c>
      <c r="R45" s="16">
        <v>0</v>
      </c>
      <c r="S45" s="14">
        <v>0.30292908000000002</v>
      </c>
      <c r="T45" s="16">
        <v>8.0763070000000006E-2</v>
      </c>
      <c r="U45" s="14">
        <v>5.9751729300000003</v>
      </c>
      <c r="V45" s="16">
        <v>0.36014048999999998</v>
      </c>
    </row>
    <row r="46" spans="1:22" x14ac:dyDescent="0.25">
      <c r="A46" s="11" t="s">
        <v>516</v>
      </c>
      <c r="B46" s="13">
        <v>23141</v>
      </c>
      <c r="C46" s="14">
        <f>(2121/B46*100)</f>
        <v>9.1655503219394152</v>
      </c>
      <c r="D46" s="15">
        <v>21020</v>
      </c>
      <c r="E46" s="14">
        <v>12.333892779999999</v>
      </c>
      <c r="F46" s="16">
        <v>0.30489092000000001</v>
      </c>
      <c r="G46" s="14">
        <v>31.109743479999999</v>
      </c>
      <c r="H46" s="16">
        <v>0.67214942</v>
      </c>
      <c r="I46" s="14">
        <v>18.81692812</v>
      </c>
      <c r="J46" s="16">
        <v>0.46814383999999998</v>
      </c>
      <c r="K46" s="14">
        <v>6.1151649199999998</v>
      </c>
      <c r="L46" s="16">
        <v>0.30243524999999999</v>
      </c>
      <c r="M46" s="14">
        <v>0</v>
      </c>
      <c r="N46" s="16">
        <v>0</v>
      </c>
      <c r="O46" s="14" t="s">
        <v>582</v>
      </c>
      <c r="P46" s="16" t="s">
        <v>582</v>
      </c>
      <c r="Q46" s="14">
        <v>0</v>
      </c>
      <c r="R46" s="16">
        <v>0</v>
      </c>
      <c r="S46" s="14">
        <v>0</v>
      </c>
      <c r="T46" s="16">
        <v>0</v>
      </c>
      <c r="U46" s="14">
        <v>31.624270689999999</v>
      </c>
      <c r="V46" s="16">
        <v>0.91843467000000001</v>
      </c>
    </row>
    <row r="47" spans="1:22" x14ac:dyDescent="0.25">
      <c r="A47" s="11" t="s">
        <v>517</v>
      </c>
      <c r="B47" s="13">
        <v>5928</v>
      </c>
      <c r="C47" s="14">
        <f>(347/B47*100)</f>
        <v>5.8535762483130904</v>
      </c>
      <c r="D47" s="15">
        <v>5581</v>
      </c>
      <c r="E47" s="14">
        <v>8.0623271400000007</v>
      </c>
      <c r="F47" s="16">
        <v>0.46897664</v>
      </c>
      <c r="G47" s="14">
        <v>22.612971470000002</v>
      </c>
      <c r="H47" s="16">
        <v>0.78499593999999995</v>
      </c>
      <c r="I47" s="14">
        <v>40.535694880000001</v>
      </c>
      <c r="J47" s="16">
        <v>1.0673138200000001</v>
      </c>
      <c r="K47" s="14">
        <v>15.51973787</v>
      </c>
      <c r="L47" s="16">
        <v>0.56194920000000004</v>
      </c>
      <c r="M47" s="14">
        <v>0</v>
      </c>
      <c r="N47" s="16">
        <v>0</v>
      </c>
      <c r="O47" s="14" t="s">
        <v>582</v>
      </c>
      <c r="P47" s="16" t="s">
        <v>582</v>
      </c>
      <c r="Q47" s="14">
        <v>0</v>
      </c>
      <c r="R47" s="16">
        <v>0</v>
      </c>
      <c r="S47" s="14">
        <v>0</v>
      </c>
      <c r="T47" s="16">
        <v>0</v>
      </c>
      <c r="U47" s="14">
        <v>13.269268650000001</v>
      </c>
      <c r="V47" s="16">
        <v>1.0091712399999999</v>
      </c>
    </row>
    <row r="48" spans="1:22" x14ac:dyDescent="0.25">
      <c r="A48" s="11" t="s">
        <v>518</v>
      </c>
      <c r="B48" s="13">
        <v>9841</v>
      </c>
      <c r="C48" s="14">
        <f>(8/B48*100)</f>
        <v>8.1292551569962401E-2</v>
      </c>
      <c r="D48" s="15">
        <v>9833</v>
      </c>
      <c r="E48" s="14">
        <v>19.713778730000001</v>
      </c>
      <c r="F48" s="16">
        <v>0.86543654999999997</v>
      </c>
      <c r="G48" s="14">
        <v>42.668879070000003</v>
      </c>
      <c r="H48" s="16">
        <v>0.76161973000000005</v>
      </c>
      <c r="I48" s="14">
        <v>30.090238320000001</v>
      </c>
      <c r="J48" s="16">
        <v>0.84994844999999997</v>
      </c>
      <c r="K48" s="14">
        <v>5.7915474600000003</v>
      </c>
      <c r="L48" s="16">
        <v>0.35195917999999998</v>
      </c>
      <c r="M48" s="14">
        <v>0</v>
      </c>
      <c r="N48" s="16">
        <v>0</v>
      </c>
      <c r="O48" s="14" t="s">
        <v>582</v>
      </c>
      <c r="P48" s="16" t="s">
        <v>582</v>
      </c>
      <c r="Q48" s="14">
        <v>0</v>
      </c>
      <c r="R48" s="16">
        <v>0</v>
      </c>
      <c r="S48" s="14">
        <v>0</v>
      </c>
      <c r="T48" s="16">
        <v>0</v>
      </c>
      <c r="U48" s="14">
        <v>1.73555641</v>
      </c>
      <c r="V48" s="16">
        <v>0.52879273999999998</v>
      </c>
    </row>
    <row r="49" spans="1:22" x14ac:dyDescent="0.25">
      <c r="A49" s="11" t="s">
        <v>519</v>
      </c>
      <c r="B49" s="13">
        <v>6349</v>
      </c>
      <c r="C49" s="14">
        <f>(56/B49*100)</f>
        <v>0.88202866593164275</v>
      </c>
      <c r="D49" s="15">
        <v>6293</v>
      </c>
      <c r="E49" s="14">
        <v>36.664124829999999</v>
      </c>
      <c r="F49" s="16">
        <v>0.81702456000000001</v>
      </c>
      <c r="G49" s="14">
        <v>37.102064339999998</v>
      </c>
      <c r="H49" s="16">
        <v>0.68419781000000002</v>
      </c>
      <c r="I49" s="14">
        <v>16.65037663</v>
      </c>
      <c r="J49" s="16">
        <v>0.64448755999999996</v>
      </c>
      <c r="K49" s="14">
        <v>6.1216981400000003</v>
      </c>
      <c r="L49" s="16">
        <v>0.44480916999999998</v>
      </c>
      <c r="M49" s="14">
        <v>0</v>
      </c>
      <c r="N49" s="16">
        <v>0</v>
      </c>
      <c r="O49" s="14" t="s">
        <v>582</v>
      </c>
      <c r="P49" s="16" t="s">
        <v>582</v>
      </c>
      <c r="Q49" s="14">
        <v>0</v>
      </c>
      <c r="R49" s="16">
        <v>0</v>
      </c>
      <c r="S49" s="14">
        <v>6.2879770000000001E-2</v>
      </c>
      <c r="T49" s="16">
        <v>3.5422509999999997E-2</v>
      </c>
      <c r="U49" s="14">
        <v>3.3988562999999998</v>
      </c>
      <c r="V49" s="16">
        <v>0.37911552999999998</v>
      </c>
    </row>
    <row r="50" spans="1:22" x14ac:dyDescent="0.25">
      <c r="A50" s="11" t="s">
        <v>520</v>
      </c>
      <c r="B50" s="13">
        <v>11795</v>
      </c>
      <c r="C50" s="14">
        <f>(344/B50*100)</f>
        <v>2.9164900381517591</v>
      </c>
      <c r="D50" s="15">
        <v>11451</v>
      </c>
      <c r="E50" s="14">
        <v>16.435882929999998</v>
      </c>
      <c r="F50" s="16">
        <v>0.53177262999999997</v>
      </c>
      <c r="G50" s="14">
        <v>41.278044620000003</v>
      </c>
      <c r="H50" s="16">
        <v>0.6836662</v>
      </c>
      <c r="I50" s="14">
        <v>31.219136169999999</v>
      </c>
      <c r="J50" s="16">
        <v>0.69797277000000002</v>
      </c>
      <c r="K50" s="14">
        <v>7.1337308300000002</v>
      </c>
      <c r="L50" s="16">
        <v>0.32344623</v>
      </c>
      <c r="M50" s="14">
        <v>0</v>
      </c>
      <c r="N50" s="16">
        <v>0</v>
      </c>
      <c r="O50" s="14" t="s">
        <v>582</v>
      </c>
      <c r="P50" s="16" t="s">
        <v>582</v>
      </c>
      <c r="Q50" s="14">
        <v>0</v>
      </c>
      <c r="R50" s="16">
        <v>0</v>
      </c>
      <c r="S50" s="14">
        <v>0</v>
      </c>
      <c r="T50" s="16">
        <v>0</v>
      </c>
      <c r="U50" s="14">
        <v>3.9332054400000001</v>
      </c>
      <c r="V50" s="16">
        <v>0.48392141999999999</v>
      </c>
    </row>
    <row r="51" spans="1:22" x14ac:dyDescent="0.25">
      <c r="A51" s="11" t="s">
        <v>521</v>
      </c>
      <c r="B51" s="13">
        <v>6866</v>
      </c>
      <c r="C51" s="14">
        <f>(114/B51*100)</f>
        <v>1.6603553743081854</v>
      </c>
      <c r="D51" s="15">
        <v>6752</v>
      </c>
      <c r="E51" s="14">
        <v>27.904397899999999</v>
      </c>
      <c r="F51" s="16">
        <v>0.76616532000000004</v>
      </c>
      <c r="G51" s="14">
        <v>33.418501810000002</v>
      </c>
      <c r="H51" s="16">
        <v>0.60732231000000003</v>
      </c>
      <c r="I51" s="14">
        <v>15.32256288</v>
      </c>
      <c r="J51" s="16">
        <v>0.58000300000000005</v>
      </c>
      <c r="K51" s="14">
        <v>5.2173223799999997</v>
      </c>
      <c r="L51" s="16">
        <v>0.35602244999999999</v>
      </c>
      <c r="M51" s="14">
        <v>0</v>
      </c>
      <c r="N51" s="16">
        <v>0</v>
      </c>
      <c r="O51" s="14" t="s">
        <v>582</v>
      </c>
      <c r="P51" s="16" t="s">
        <v>582</v>
      </c>
      <c r="Q51" s="14">
        <v>10.58170163</v>
      </c>
      <c r="R51" s="16">
        <v>0.61208004999999999</v>
      </c>
      <c r="S51" s="14">
        <v>0</v>
      </c>
      <c r="T51" s="16">
        <v>0</v>
      </c>
      <c r="U51" s="14">
        <v>7.5555133999999997</v>
      </c>
      <c r="V51" s="16">
        <v>0.76162744999999998</v>
      </c>
    </row>
    <row r="52" spans="1:22" x14ac:dyDescent="0.25">
      <c r="A52" s="11" t="s">
        <v>522</v>
      </c>
      <c r="B52" s="13">
        <v>5809</v>
      </c>
      <c r="C52" s="14">
        <f>(106/B52*100)</f>
        <v>1.8247546909967292</v>
      </c>
      <c r="D52" s="15">
        <v>5703</v>
      </c>
      <c r="E52" s="14">
        <v>20.364339749999999</v>
      </c>
      <c r="F52" s="16">
        <v>0.63898949999999999</v>
      </c>
      <c r="G52" s="14">
        <v>37.362973629999999</v>
      </c>
      <c r="H52" s="16">
        <v>0.59993691000000005</v>
      </c>
      <c r="I52" s="14">
        <v>26.047270770000001</v>
      </c>
      <c r="J52" s="16">
        <v>0.68342517999999997</v>
      </c>
      <c r="K52" s="14">
        <v>12.688439710000001</v>
      </c>
      <c r="L52" s="16">
        <v>0.42953052000000003</v>
      </c>
      <c r="M52" s="14">
        <v>0</v>
      </c>
      <c r="N52" s="16">
        <v>0</v>
      </c>
      <c r="O52" s="14" t="s">
        <v>582</v>
      </c>
      <c r="P52" s="16" t="s">
        <v>582</v>
      </c>
      <c r="Q52" s="14">
        <v>0</v>
      </c>
      <c r="R52" s="16">
        <v>0</v>
      </c>
      <c r="S52" s="14">
        <v>0</v>
      </c>
      <c r="T52" s="16">
        <v>0</v>
      </c>
      <c r="U52" s="14">
        <v>3.5369761400000002</v>
      </c>
      <c r="V52" s="16">
        <v>0.32127879999999998</v>
      </c>
    </row>
    <row r="53" spans="1:22" x14ac:dyDescent="0.25">
      <c r="A53" s="11" t="s">
        <v>523</v>
      </c>
      <c r="B53" s="13">
        <v>5571</v>
      </c>
      <c r="C53" s="14">
        <f>(112/B53*100)</f>
        <v>2.0104110572608151</v>
      </c>
      <c r="D53" s="15">
        <v>5459</v>
      </c>
      <c r="E53" s="14">
        <v>22.87950627</v>
      </c>
      <c r="F53" s="16">
        <v>0.55324035000000005</v>
      </c>
      <c r="G53" s="14">
        <v>35.274323260000003</v>
      </c>
      <c r="H53" s="16">
        <v>0.71032249999999997</v>
      </c>
      <c r="I53" s="14">
        <v>24.969842740000001</v>
      </c>
      <c r="J53" s="16">
        <v>0.61777950999999998</v>
      </c>
      <c r="K53" s="14">
        <v>9.12331219</v>
      </c>
      <c r="L53" s="16">
        <v>0.35178836000000002</v>
      </c>
      <c r="M53" s="14">
        <v>0</v>
      </c>
      <c r="N53" s="16">
        <v>0</v>
      </c>
      <c r="O53" s="14" t="s">
        <v>582</v>
      </c>
      <c r="P53" s="16" t="s">
        <v>582</v>
      </c>
      <c r="Q53" s="14">
        <v>0</v>
      </c>
      <c r="R53" s="16">
        <v>0</v>
      </c>
      <c r="S53" s="14">
        <v>0</v>
      </c>
      <c r="T53" s="16">
        <v>0</v>
      </c>
      <c r="U53" s="14">
        <v>7.7530155399999998</v>
      </c>
      <c r="V53" s="16">
        <v>0.33702817000000002</v>
      </c>
    </row>
    <row r="54" spans="1:22" x14ac:dyDescent="0.25">
      <c r="A54" s="11" t="s">
        <v>524</v>
      </c>
      <c r="B54" s="13">
        <v>4740</v>
      </c>
      <c r="C54" s="14">
        <f>(428/B54*100)</f>
        <v>9.0295358649789037</v>
      </c>
      <c r="D54" s="15">
        <v>4312</v>
      </c>
      <c r="E54" s="14">
        <v>25.14107542</v>
      </c>
      <c r="F54" s="16">
        <v>0.91078738000000004</v>
      </c>
      <c r="G54" s="14">
        <v>33.696019530000001</v>
      </c>
      <c r="H54" s="16">
        <v>0.94741231000000004</v>
      </c>
      <c r="I54" s="14">
        <v>17.9970015</v>
      </c>
      <c r="J54" s="16">
        <v>0.73719820999999996</v>
      </c>
      <c r="K54" s="14">
        <v>8.9484775899999995</v>
      </c>
      <c r="L54" s="16">
        <v>0.56582898999999998</v>
      </c>
      <c r="M54" s="14">
        <v>0</v>
      </c>
      <c r="N54" s="16">
        <v>0</v>
      </c>
      <c r="O54" s="14" t="s">
        <v>582</v>
      </c>
      <c r="P54" s="16" t="s">
        <v>582</v>
      </c>
      <c r="Q54" s="14">
        <v>0</v>
      </c>
      <c r="R54" s="16">
        <v>0</v>
      </c>
      <c r="S54" s="14">
        <v>0</v>
      </c>
      <c r="T54" s="16">
        <v>0</v>
      </c>
      <c r="U54" s="14">
        <v>14.21742596</v>
      </c>
      <c r="V54" s="16">
        <v>1.26555303</v>
      </c>
    </row>
    <row r="55" spans="1:22" x14ac:dyDescent="0.25">
      <c r="A55" s="11" t="s">
        <v>525</v>
      </c>
      <c r="B55" s="13">
        <v>5316</v>
      </c>
      <c r="C55" s="14">
        <f>(22/B55*100)</f>
        <v>0.41384499623777277</v>
      </c>
      <c r="D55" s="15">
        <v>5294</v>
      </c>
      <c r="E55" s="14">
        <v>15.711481790000001</v>
      </c>
      <c r="F55" s="16">
        <v>0.58084071999999998</v>
      </c>
      <c r="G55" s="14">
        <v>37.585014340000001</v>
      </c>
      <c r="H55" s="16">
        <v>0.87699563999999997</v>
      </c>
      <c r="I55" s="14">
        <v>30.015437510000002</v>
      </c>
      <c r="J55" s="16">
        <v>0.80250151999999997</v>
      </c>
      <c r="K55" s="14">
        <v>11.27845784</v>
      </c>
      <c r="L55" s="16">
        <v>0.50844789999999995</v>
      </c>
      <c r="M55" s="14">
        <v>0</v>
      </c>
      <c r="N55" s="16">
        <v>0</v>
      </c>
      <c r="O55" s="14" t="s">
        <v>582</v>
      </c>
      <c r="P55" s="16" t="s">
        <v>582</v>
      </c>
      <c r="Q55" s="14">
        <v>0</v>
      </c>
      <c r="R55" s="16">
        <v>0</v>
      </c>
      <c r="S55" s="14">
        <v>0.79139221000000004</v>
      </c>
      <c r="T55" s="16">
        <v>0.12811251000000001</v>
      </c>
      <c r="U55" s="14">
        <v>4.6182163100000002</v>
      </c>
      <c r="V55" s="16">
        <v>0.37015905999999998</v>
      </c>
    </row>
    <row r="56" spans="1:22" x14ac:dyDescent="0.25">
      <c r="A56" s="11" t="s">
        <v>526</v>
      </c>
      <c r="B56" s="13">
        <v>5359</v>
      </c>
      <c r="C56" s="14">
        <f>(77/B56*100)</f>
        <v>1.4368352304534429</v>
      </c>
      <c r="D56" s="15">
        <v>5282</v>
      </c>
      <c r="E56" s="14">
        <v>22.860299550000001</v>
      </c>
      <c r="F56" s="16">
        <v>0.73621687999999996</v>
      </c>
      <c r="G56" s="14">
        <v>39.707207940000004</v>
      </c>
      <c r="H56" s="16">
        <v>0.85958122999999997</v>
      </c>
      <c r="I56" s="14">
        <v>30.178401910000002</v>
      </c>
      <c r="J56" s="16">
        <v>0.99794247999999997</v>
      </c>
      <c r="K56" s="14">
        <v>6.0803518299999997</v>
      </c>
      <c r="L56" s="16">
        <v>0.34369971999999999</v>
      </c>
      <c r="M56" s="14">
        <v>0</v>
      </c>
      <c r="N56" s="16">
        <v>0</v>
      </c>
      <c r="O56" s="14" t="s">
        <v>582</v>
      </c>
      <c r="P56" s="16" t="s">
        <v>582</v>
      </c>
      <c r="Q56" s="14">
        <v>0</v>
      </c>
      <c r="R56" s="16">
        <v>0</v>
      </c>
      <c r="S56" s="14">
        <v>0</v>
      </c>
      <c r="T56" s="16">
        <v>0</v>
      </c>
      <c r="U56" s="14">
        <v>1.17373876</v>
      </c>
      <c r="V56" s="16">
        <v>0.20051218000000001</v>
      </c>
    </row>
    <row r="57" spans="1:22" x14ac:dyDescent="0.25">
      <c r="A57" s="11" t="s">
        <v>527</v>
      </c>
      <c r="B57" s="13">
        <v>6513</v>
      </c>
      <c r="C57" s="14">
        <f>(0/B57*100)</f>
        <v>0</v>
      </c>
      <c r="D57" s="15">
        <v>6513</v>
      </c>
      <c r="E57" s="14">
        <v>24.684633089999998</v>
      </c>
      <c r="F57" s="16">
        <v>0.87773847999999999</v>
      </c>
      <c r="G57" s="14">
        <v>53.923458779999997</v>
      </c>
      <c r="H57" s="16">
        <v>0.89061911000000005</v>
      </c>
      <c r="I57" s="14">
        <v>14.902970549999999</v>
      </c>
      <c r="J57" s="16">
        <v>0.89908628999999995</v>
      </c>
      <c r="K57" s="14">
        <v>3.3694465199999999</v>
      </c>
      <c r="L57" s="16">
        <v>0.36321487000000002</v>
      </c>
      <c r="M57" s="14">
        <v>0</v>
      </c>
      <c r="N57" s="16">
        <v>0</v>
      </c>
      <c r="O57" s="14" t="s">
        <v>582</v>
      </c>
      <c r="P57" s="16" t="s">
        <v>582</v>
      </c>
      <c r="Q57" s="14">
        <v>0</v>
      </c>
      <c r="R57" s="16">
        <v>0</v>
      </c>
      <c r="S57" s="14">
        <v>0.10065876999999999</v>
      </c>
      <c r="T57" s="16">
        <v>2.948137E-2</v>
      </c>
      <c r="U57" s="14">
        <v>3.0188323000000001</v>
      </c>
      <c r="V57" s="16">
        <v>0.45289311999999998</v>
      </c>
    </row>
    <row r="58" spans="1:22" x14ac:dyDescent="0.25">
      <c r="A58" s="11" t="s">
        <v>528</v>
      </c>
      <c r="B58" s="13">
        <v>7267</v>
      </c>
      <c r="C58" s="14">
        <f>(10/B58*100)</f>
        <v>0.13760836658868861</v>
      </c>
      <c r="D58" s="15">
        <v>7257</v>
      </c>
      <c r="E58" s="14">
        <v>23.04223202</v>
      </c>
      <c r="F58" s="16">
        <v>0.69324443000000002</v>
      </c>
      <c r="G58" s="14">
        <v>31.794746150000002</v>
      </c>
      <c r="H58" s="16">
        <v>0.73759412999999996</v>
      </c>
      <c r="I58" s="14">
        <v>25.47292861</v>
      </c>
      <c r="J58" s="16">
        <v>0.65908792000000005</v>
      </c>
      <c r="K58" s="14">
        <v>14.170109289999999</v>
      </c>
      <c r="L58" s="16">
        <v>0.53198239999999997</v>
      </c>
      <c r="M58" s="14">
        <v>0</v>
      </c>
      <c r="N58" s="16">
        <v>0</v>
      </c>
      <c r="O58" s="14" t="s">
        <v>582</v>
      </c>
      <c r="P58" s="16" t="s">
        <v>582</v>
      </c>
      <c r="Q58" s="14">
        <v>0</v>
      </c>
      <c r="R58" s="16">
        <v>0</v>
      </c>
      <c r="S58" s="14">
        <v>0.88515343999999996</v>
      </c>
      <c r="T58" s="16">
        <v>0.16471078</v>
      </c>
      <c r="U58" s="14">
        <v>4.6348304899999997</v>
      </c>
      <c r="V58" s="16">
        <v>0.56405817999999996</v>
      </c>
    </row>
    <row r="59" spans="1:22" x14ac:dyDescent="0.25">
      <c r="A59" s="11" t="s">
        <v>529</v>
      </c>
      <c r="B59" s="13">
        <v>4826</v>
      </c>
      <c r="C59" s="14">
        <f>(26/B59*100)</f>
        <v>0.53874844591794446</v>
      </c>
      <c r="D59" s="15">
        <v>4800</v>
      </c>
      <c r="E59" s="14">
        <v>36.015300930000002</v>
      </c>
      <c r="F59" s="16">
        <v>0.96255332999999998</v>
      </c>
      <c r="G59" s="14">
        <v>36.071853189999999</v>
      </c>
      <c r="H59" s="16">
        <v>0.73794130000000002</v>
      </c>
      <c r="I59" s="14">
        <v>18.25384639</v>
      </c>
      <c r="J59" s="16">
        <v>0.58325386999999995</v>
      </c>
      <c r="K59" s="14">
        <v>5.8126505699999997</v>
      </c>
      <c r="L59" s="16">
        <v>0.49632894999999999</v>
      </c>
      <c r="M59" s="14">
        <v>0</v>
      </c>
      <c r="N59" s="16">
        <v>0</v>
      </c>
      <c r="O59" s="14" t="s">
        <v>582</v>
      </c>
      <c r="P59" s="16" t="s">
        <v>582</v>
      </c>
      <c r="Q59" s="14">
        <v>0</v>
      </c>
      <c r="R59" s="16">
        <v>0</v>
      </c>
      <c r="S59" s="14">
        <v>0.46312621999999998</v>
      </c>
      <c r="T59" s="16">
        <v>7.6509629999999995E-2</v>
      </c>
      <c r="U59" s="14">
        <v>3.3832227000000001</v>
      </c>
      <c r="V59" s="16">
        <v>0.31464687000000002</v>
      </c>
    </row>
    <row r="60" spans="1:22" x14ac:dyDescent="0.25">
      <c r="A60" s="11" t="s">
        <v>530</v>
      </c>
      <c r="B60" s="13">
        <v>4546</v>
      </c>
      <c r="C60" s="14">
        <f>(15/B60*100)</f>
        <v>0.32996040475142985</v>
      </c>
      <c r="D60" s="15">
        <v>4531</v>
      </c>
      <c r="E60" s="14">
        <v>27.317793989999998</v>
      </c>
      <c r="F60" s="16">
        <v>1.2894403400000001</v>
      </c>
      <c r="G60" s="14">
        <v>32.727828029999998</v>
      </c>
      <c r="H60" s="16">
        <v>1.2435296499999999</v>
      </c>
      <c r="I60" s="14">
        <v>20.926199669999999</v>
      </c>
      <c r="J60" s="16">
        <v>1.04974777</v>
      </c>
      <c r="K60" s="14">
        <v>14.23797465</v>
      </c>
      <c r="L60" s="16">
        <v>1.04311022</v>
      </c>
      <c r="M60" s="14">
        <v>0</v>
      </c>
      <c r="N60" s="16">
        <v>0</v>
      </c>
      <c r="O60" s="14" t="s">
        <v>582</v>
      </c>
      <c r="P60" s="16" t="s">
        <v>582</v>
      </c>
      <c r="Q60" s="14">
        <v>0</v>
      </c>
      <c r="R60" s="16">
        <v>0</v>
      </c>
      <c r="S60" s="14">
        <v>0.36501165000000002</v>
      </c>
      <c r="T60" s="16">
        <v>0.10956309</v>
      </c>
      <c r="U60" s="14">
        <v>4.42519201</v>
      </c>
      <c r="V60" s="16">
        <v>0.55314003</v>
      </c>
    </row>
    <row r="61" spans="1:22" x14ac:dyDescent="0.25">
      <c r="A61" s="11" t="s">
        <v>531</v>
      </c>
      <c r="B61" s="13">
        <v>6525</v>
      </c>
      <c r="C61" s="14">
        <f>(166/B61*100)</f>
        <v>2.544061302681992</v>
      </c>
      <c r="D61" s="15">
        <v>6359</v>
      </c>
      <c r="E61" s="14">
        <v>8.2620225099999995</v>
      </c>
      <c r="F61" s="16">
        <v>0.42444310000000002</v>
      </c>
      <c r="G61" s="14">
        <v>26.188136109999999</v>
      </c>
      <c r="H61" s="16">
        <v>0.70826363000000003</v>
      </c>
      <c r="I61" s="14">
        <v>34.174754360000001</v>
      </c>
      <c r="J61" s="16">
        <v>0.66100747999999998</v>
      </c>
      <c r="K61" s="14">
        <v>26.71421527</v>
      </c>
      <c r="L61" s="16">
        <v>0.87199859000000002</v>
      </c>
      <c r="M61" s="14">
        <v>0</v>
      </c>
      <c r="N61" s="16">
        <v>0</v>
      </c>
      <c r="O61" s="14" t="s">
        <v>582</v>
      </c>
      <c r="P61" s="16" t="s">
        <v>582</v>
      </c>
      <c r="Q61" s="14">
        <v>0</v>
      </c>
      <c r="R61" s="16">
        <v>0</v>
      </c>
      <c r="S61" s="14">
        <v>0</v>
      </c>
      <c r="T61" s="16">
        <v>0</v>
      </c>
      <c r="U61" s="14">
        <v>4.66087176</v>
      </c>
      <c r="V61" s="16">
        <v>0.54774248999999997</v>
      </c>
    </row>
    <row r="62" spans="1:22" x14ac:dyDescent="0.25">
      <c r="A62" s="11" t="s">
        <v>532</v>
      </c>
      <c r="B62" s="13">
        <v>4476</v>
      </c>
      <c r="C62" s="14">
        <f>(3/B62*100)</f>
        <v>6.7024128686327081E-2</v>
      </c>
      <c r="D62" s="15">
        <v>4473</v>
      </c>
      <c r="E62" s="14">
        <v>22.236010459999999</v>
      </c>
      <c r="F62" s="16">
        <v>0.56852678000000001</v>
      </c>
      <c r="G62" s="14">
        <v>42.11303547</v>
      </c>
      <c r="H62" s="16">
        <v>0.66868923000000002</v>
      </c>
      <c r="I62" s="14">
        <v>29.953669940000001</v>
      </c>
      <c r="J62" s="16">
        <v>0.56967734999999997</v>
      </c>
      <c r="K62" s="14">
        <v>5.2256149799999996</v>
      </c>
      <c r="L62" s="16">
        <v>0.34295751000000002</v>
      </c>
      <c r="M62" s="14">
        <v>0</v>
      </c>
      <c r="N62" s="16">
        <v>0</v>
      </c>
      <c r="O62" s="14" t="s">
        <v>582</v>
      </c>
      <c r="P62" s="16" t="s">
        <v>582</v>
      </c>
      <c r="Q62" s="14">
        <v>0</v>
      </c>
      <c r="R62" s="16">
        <v>0</v>
      </c>
      <c r="S62" s="14">
        <v>0</v>
      </c>
      <c r="T62" s="16">
        <v>0</v>
      </c>
      <c r="U62" s="14">
        <v>0.47166915999999998</v>
      </c>
      <c r="V62" s="16">
        <v>8.5125969999999995E-2</v>
      </c>
    </row>
    <row r="63" spans="1:22" x14ac:dyDescent="0.25">
      <c r="A63" s="11" t="s">
        <v>533</v>
      </c>
      <c r="B63" s="13">
        <v>5324</v>
      </c>
      <c r="C63" s="14">
        <f>(13/B63*100)</f>
        <v>0.24417731029301279</v>
      </c>
      <c r="D63" s="15">
        <v>5311</v>
      </c>
      <c r="E63" s="14">
        <v>22.07321563</v>
      </c>
      <c r="F63" s="16">
        <v>0.63243696999999999</v>
      </c>
      <c r="G63" s="14">
        <v>34.721116010000003</v>
      </c>
      <c r="H63" s="16">
        <v>0.65580927</v>
      </c>
      <c r="I63" s="14">
        <v>23.60345152</v>
      </c>
      <c r="J63" s="16">
        <v>0.62630262999999997</v>
      </c>
      <c r="K63" s="14">
        <v>12.0467189</v>
      </c>
      <c r="L63" s="16">
        <v>0.48233606000000001</v>
      </c>
      <c r="M63" s="14">
        <v>0</v>
      </c>
      <c r="N63" s="16">
        <v>0</v>
      </c>
      <c r="O63" s="14" t="s">
        <v>582</v>
      </c>
      <c r="P63" s="16" t="s">
        <v>582</v>
      </c>
      <c r="Q63" s="14">
        <v>0</v>
      </c>
      <c r="R63" s="16">
        <v>0</v>
      </c>
      <c r="S63" s="14">
        <v>0.13529463999999999</v>
      </c>
      <c r="T63" s="16">
        <v>5.7138719999999997E-2</v>
      </c>
      <c r="U63" s="14">
        <v>7.4202032899999999</v>
      </c>
      <c r="V63" s="16">
        <v>0.40337992</v>
      </c>
    </row>
    <row r="64" spans="1:22" x14ac:dyDescent="0.25">
      <c r="A64" s="11" t="s">
        <v>534</v>
      </c>
      <c r="B64" s="13">
        <v>3634</v>
      </c>
      <c r="C64" s="14">
        <f>(3/B64*100)</f>
        <v>8.2553659878921298E-2</v>
      </c>
      <c r="D64" s="15">
        <v>3631</v>
      </c>
      <c r="E64" s="14">
        <v>25.33444407</v>
      </c>
      <c r="F64" s="16">
        <v>0.77612309000000002</v>
      </c>
      <c r="G64" s="14">
        <v>30.43095667</v>
      </c>
      <c r="H64" s="16">
        <v>0.74112071999999996</v>
      </c>
      <c r="I64" s="14">
        <v>23.210915549999999</v>
      </c>
      <c r="J64" s="16">
        <v>0.69382657000000003</v>
      </c>
      <c r="K64" s="14">
        <v>17.457583490000001</v>
      </c>
      <c r="L64" s="16">
        <v>0.62928445</v>
      </c>
      <c r="M64" s="14">
        <v>0</v>
      </c>
      <c r="N64" s="16">
        <v>0</v>
      </c>
      <c r="O64" s="14" t="s">
        <v>582</v>
      </c>
      <c r="P64" s="16" t="s">
        <v>582</v>
      </c>
      <c r="Q64" s="14">
        <v>0</v>
      </c>
      <c r="R64" s="16">
        <v>0</v>
      </c>
      <c r="S64" s="14">
        <v>5.6865470000000001E-2</v>
      </c>
      <c r="T64" s="16">
        <v>4.0255890000000003E-2</v>
      </c>
      <c r="U64" s="14">
        <v>3.5092347500000001</v>
      </c>
      <c r="V64" s="16">
        <v>0.26247508000000003</v>
      </c>
    </row>
    <row r="65" spans="1:22" x14ac:dyDescent="0.25">
      <c r="A65" s="11" t="s">
        <v>535</v>
      </c>
      <c r="B65" s="13">
        <v>5325</v>
      </c>
      <c r="C65" s="14">
        <f>(14/B65*100)</f>
        <v>0.26291079812206569</v>
      </c>
      <c r="D65" s="15">
        <v>5311</v>
      </c>
      <c r="E65" s="14">
        <v>14.345253380000001</v>
      </c>
      <c r="F65" s="16">
        <v>0.53454537000000002</v>
      </c>
      <c r="G65" s="14">
        <v>37.109951639999998</v>
      </c>
      <c r="H65" s="16">
        <v>0.84258599000000001</v>
      </c>
      <c r="I65" s="14">
        <v>30.70072614</v>
      </c>
      <c r="J65" s="16">
        <v>0.65779778</v>
      </c>
      <c r="K65" s="14">
        <v>13.47810194</v>
      </c>
      <c r="L65" s="16">
        <v>0.57750144999999997</v>
      </c>
      <c r="M65" s="14">
        <v>0</v>
      </c>
      <c r="N65" s="16">
        <v>0</v>
      </c>
      <c r="O65" s="14" t="s">
        <v>582</v>
      </c>
      <c r="P65" s="16" t="s">
        <v>582</v>
      </c>
      <c r="Q65" s="14">
        <v>0.31637554000000001</v>
      </c>
      <c r="R65" s="16">
        <v>8.7641789999999997E-2</v>
      </c>
      <c r="S65" s="14">
        <v>1.631983E-2</v>
      </c>
      <c r="T65" s="16">
        <v>1.5882540000000001E-2</v>
      </c>
      <c r="U65" s="14">
        <v>4.0332715200000004</v>
      </c>
      <c r="V65" s="16">
        <v>0.32665735000000001</v>
      </c>
    </row>
    <row r="66" spans="1:22" x14ac:dyDescent="0.25">
      <c r="A66" s="11" t="s">
        <v>536</v>
      </c>
      <c r="B66" s="13">
        <v>5665</v>
      </c>
      <c r="C66" s="14">
        <f>(89/B66*100)</f>
        <v>1.5710503089143866</v>
      </c>
      <c r="D66" s="15">
        <v>5576</v>
      </c>
      <c r="E66" s="14">
        <v>17.226387460000002</v>
      </c>
      <c r="F66" s="16">
        <v>0.46368646000000002</v>
      </c>
      <c r="G66" s="14">
        <v>32.898638040000002</v>
      </c>
      <c r="H66" s="16">
        <v>0.64668190000000003</v>
      </c>
      <c r="I66" s="14">
        <v>23.400916509999998</v>
      </c>
      <c r="J66" s="16">
        <v>0.59786572999999998</v>
      </c>
      <c r="K66" s="14">
        <v>12.434681919999999</v>
      </c>
      <c r="L66" s="16">
        <v>0.42827307999999997</v>
      </c>
      <c r="M66" s="14">
        <v>0</v>
      </c>
      <c r="N66" s="16">
        <v>0</v>
      </c>
      <c r="O66" s="14" t="s">
        <v>582</v>
      </c>
      <c r="P66" s="16" t="s">
        <v>582</v>
      </c>
      <c r="Q66" s="14">
        <v>0</v>
      </c>
      <c r="R66" s="16">
        <v>0</v>
      </c>
      <c r="S66" s="14">
        <v>0</v>
      </c>
      <c r="T66" s="16">
        <v>0</v>
      </c>
      <c r="U66" s="14">
        <v>14.039376069999999</v>
      </c>
      <c r="V66" s="16">
        <v>0.45335561000000002</v>
      </c>
    </row>
    <row r="67" spans="1:22" x14ac:dyDescent="0.25">
      <c r="A67" s="11" t="s">
        <v>537</v>
      </c>
      <c r="B67" s="13">
        <v>6971</v>
      </c>
      <c r="C67" s="14">
        <f>(820/B67*100)</f>
        <v>11.763018218333094</v>
      </c>
      <c r="D67" s="15">
        <v>6151</v>
      </c>
      <c r="E67" s="14">
        <v>14.87218255</v>
      </c>
      <c r="F67" s="16">
        <v>0.58513612000000004</v>
      </c>
      <c r="G67" s="14">
        <v>37.308411409999998</v>
      </c>
      <c r="H67" s="16">
        <v>0.70995779999999997</v>
      </c>
      <c r="I67" s="14">
        <v>32.651436670000002</v>
      </c>
      <c r="J67" s="16">
        <v>0.82167911000000005</v>
      </c>
      <c r="K67" s="14">
        <v>11.76838772</v>
      </c>
      <c r="L67" s="16">
        <v>0.60683195999999995</v>
      </c>
      <c r="M67" s="14">
        <v>0</v>
      </c>
      <c r="N67" s="16">
        <v>0</v>
      </c>
      <c r="O67" s="14" t="s">
        <v>582</v>
      </c>
      <c r="P67" s="16" t="s">
        <v>582</v>
      </c>
      <c r="Q67" s="14">
        <v>0</v>
      </c>
      <c r="R67" s="16">
        <v>0</v>
      </c>
      <c r="S67" s="14">
        <v>0</v>
      </c>
      <c r="T67" s="16">
        <v>0</v>
      </c>
      <c r="U67" s="14">
        <v>3.3995816400000001</v>
      </c>
      <c r="V67" s="16">
        <v>0.23814938999999999</v>
      </c>
    </row>
    <row r="68" spans="1:22" x14ac:dyDescent="0.25">
      <c r="A68" s="11" t="s">
        <v>538</v>
      </c>
      <c r="B68" s="13">
        <v>12083</v>
      </c>
      <c r="C68" s="14">
        <f>(31/B68*100)</f>
        <v>0.2565588016221137</v>
      </c>
      <c r="D68" s="15">
        <v>12052</v>
      </c>
      <c r="E68" s="14">
        <v>15.97321118</v>
      </c>
      <c r="F68" s="16">
        <v>0.31378416999999997</v>
      </c>
      <c r="G68" s="14">
        <v>27.49566939</v>
      </c>
      <c r="H68" s="16">
        <v>0.39267711</v>
      </c>
      <c r="I68" s="14">
        <v>24.019264540000002</v>
      </c>
      <c r="J68" s="16">
        <v>0.39022217999999997</v>
      </c>
      <c r="K68" s="14">
        <v>15.492743750000001</v>
      </c>
      <c r="L68" s="16">
        <v>0.31111755000000002</v>
      </c>
      <c r="M68" s="14">
        <v>0</v>
      </c>
      <c r="N68" s="16">
        <v>0</v>
      </c>
      <c r="O68" s="14" t="s">
        <v>582</v>
      </c>
      <c r="P68" s="16" t="s">
        <v>582</v>
      </c>
      <c r="Q68" s="14">
        <v>0</v>
      </c>
      <c r="R68" s="16">
        <v>0</v>
      </c>
      <c r="S68" s="14">
        <v>0</v>
      </c>
      <c r="T68" s="16">
        <v>0</v>
      </c>
      <c r="U68" s="14">
        <v>17.019111129999999</v>
      </c>
      <c r="V68" s="16">
        <v>0.34835941999999998</v>
      </c>
    </row>
    <row r="69" spans="1:22" x14ac:dyDescent="0.25">
      <c r="A69" s="11" t="s">
        <v>539</v>
      </c>
      <c r="B69" s="13">
        <v>4876</v>
      </c>
      <c r="C69" s="14">
        <f>(0/B69*100)</f>
        <v>0</v>
      </c>
      <c r="D69" s="15">
        <v>4876</v>
      </c>
      <c r="E69" s="14">
        <v>24.131707540000001</v>
      </c>
      <c r="F69" s="16">
        <v>0.79492348999999995</v>
      </c>
      <c r="G69" s="14">
        <v>45.32988194</v>
      </c>
      <c r="H69" s="16">
        <v>0.83730501000000002</v>
      </c>
      <c r="I69" s="14">
        <v>23.312462700000001</v>
      </c>
      <c r="J69" s="16">
        <v>0.82173993999999995</v>
      </c>
      <c r="K69" s="14">
        <v>6.7422190400000002</v>
      </c>
      <c r="L69" s="16">
        <v>0.53432250000000003</v>
      </c>
      <c r="M69" s="14">
        <v>0</v>
      </c>
      <c r="N69" s="16">
        <v>0</v>
      </c>
      <c r="O69" s="14" t="s">
        <v>582</v>
      </c>
      <c r="P69" s="16" t="s">
        <v>582</v>
      </c>
      <c r="Q69" s="14">
        <v>0</v>
      </c>
      <c r="R69" s="16">
        <v>0</v>
      </c>
      <c r="S69" s="14">
        <v>0</v>
      </c>
      <c r="T69" s="16">
        <v>0</v>
      </c>
      <c r="U69" s="14">
        <v>0.48372876999999997</v>
      </c>
      <c r="V69" s="16">
        <v>0.16445169000000001</v>
      </c>
    </row>
    <row r="70" spans="1:22" x14ac:dyDescent="0.25">
      <c r="A70" s="11" t="s">
        <v>540</v>
      </c>
      <c r="B70" s="13">
        <v>6036</v>
      </c>
      <c r="C70" s="14">
        <f>(223/B70*100)</f>
        <v>3.6944996686547382</v>
      </c>
      <c r="D70" s="15">
        <v>5813</v>
      </c>
      <c r="E70" s="14">
        <v>8.4167223599999996</v>
      </c>
      <c r="F70" s="16">
        <v>0.44795302999999997</v>
      </c>
      <c r="G70" s="14">
        <v>32.079825249999999</v>
      </c>
      <c r="H70" s="16">
        <v>0.91750573999999996</v>
      </c>
      <c r="I70" s="14">
        <v>36.5032961</v>
      </c>
      <c r="J70" s="16">
        <v>0.74000469000000002</v>
      </c>
      <c r="K70" s="14">
        <v>17.681874430000001</v>
      </c>
      <c r="L70" s="16">
        <v>0.84975511999999997</v>
      </c>
      <c r="M70" s="14">
        <v>0</v>
      </c>
      <c r="N70" s="16">
        <v>0</v>
      </c>
      <c r="O70" s="14" t="s">
        <v>582</v>
      </c>
      <c r="P70" s="16" t="s">
        <v>582</v>
      </c>
      <c r="Q70" s="14">
        <v>0</v>
      </c>
      <c r="R70" s="16">
        <v>0</v>
      </c>
      <c r="S70" s="14">
        <v>0</v>
      </c>
      <c r="T70" s="16">
        <v>0</v>
      </c>
      <c r="U70" s="14">
        <v>5.31828185</v>
      </c>
      <c r="V70" s="16">
        <v>0.50204517000000004</v>
      </c>
    </row>
    <row r="71" spans="1:22" x14ac:dyDescent="0.25">
      <c r="A71" s="11" t="s">
        <v>541</v>
      </c>
      <c r="B71" s="13">
        <v>6115</v>
      </c>
      <c r="C71" s="14">
        <f>(35/B71*100)</f>
        <v>0.57236304170073582</v>
      </c>
      <c r="D71" s="15">
        <v>6080</v>
      </c>
      <c r="E71" s="14">
        <v>24.0593924</v>
      </c>
      <c r="F71" s="16">
        <v>0.52716344999999998</v>
      </c>
      <c r="G71" s="14">
        <v>30.632497900000001</v>
      </c>
      <c r="H71" s="16">
        <v>0.54037248999999998</v>
      </c>
      <c r="I71" s="14">
        <v>28.23037974</v>
      </c>
      <c r="J71" s="16">
        <v>0.57677566000000002</v>
      </c>
      <c r="K71" s="14">
        <v>16.013475769999999</v>
      </c>
      <c r="L71" s="16">
        <v>0.45971214999999999</v>
      </c>
      <c r="M71" s="14">
        <v>0</v>
      </c>
      <c r="N71" s="16">
        <v>0</v>
      </c>
      <c r="O71" s="14" t="s">
        <v>582</v>
      </c>
      <c r="P71" s="16" t="s">
        <v>582</v>
      </c>
      <c r="Q71" s="14">
        <v>0</v>
      </c>
      <c r="R71" s="16">
        <v>0</v>
      </c>
      <c r="S71" s="14">
        <v>0</v>
      </c>
      <c r="T71" s="16">
        <v>0</v>
      </c>
      <c r="U71" s="14">
        <v>1.0642541999999999</v>
      </c>
      <c r="V71" s="16">
        <v>0.12477613999999999</v>
      </c>
    </row>
    <row r="72" spans="1:22" x14ac:dyDescent="0.25">
      <c r="A72" s="11" t="s">
        <v>542</v>
      </c>
      <c r="B72" s="13">
        <v>7708</v>
      </c>
      <c r="C72" s="14">
        <f>(5/B72*100)</f>
        <v>6.4867669953295279E-2</v>
      </c>
      <c r="D72" s="15">
        <v>7703</v>
      </c>
      <c r="E72" s="14">
        <v>7.1214591800000004</v>
      </c>
      <c r="F72" s="16">
        <v>0.35528488000000003</v>
      </c>
      <c r="G72" s="14">
        <v>33.412809539999998</v>
      </c>
      <c r="H72" s="16">
        <v>0.73763104999999995</v>
      </c>
      <c r="I72" s="14">
        <v>50.303166429999997</v>
      </c>
      <c r="J72" s="16">
        <v>0.76261555999999997</v>
      </c>
      <c r="K72" s="14">
        <v>8.8993278799999995</v>
      </c>
      <c r="L72" s="16">
        <v>0.36962158000000001</v>
      </c>
      <c r="M72" s="14">
        <v>0</v>
      </c>
      <c r="N72" s="16">
        <v>0</v>
      </c>
      <c r="O72" s="14" t="s">
        <v>582</v>
      </c>
      <c r="P72" s="16" t="s">
        <v>582</v>
      </c>
      <c r="Q72" s="14">
        <v>0</v>
      </c>
      <c r="R72" s="16">
        <v>0</v>
      </c>
      <c r="S72" s="14">
        <v>0</v>
      </c>
      <c r="T72" s="16">
        <v>0</v>
      </c>
      <c r="U72" s="14">
        <v>0.26323697000000001</v>
      </c>
      <c r="V72" s="16">
        <v>5.8747109999999998E-2</v>
      </c>
    </row>
    <row r="73" spans="1:22" x14ac:dyDescent="0.25">
      <c r="A73" s="11" t="s">
        <v>543</v>
      </c>
      <c r="B73" s="13">
        <v>8249</v>
      </c>
      <c r="C73" s="14">
        <f>(193/B73*100)</f>
        <v>2.339677536671112</v>
      </c>
      <c r="D73" s="15">
        <v>8056</v>
      </c>
      <c r="E73" s="14">
        <v>8.8784867799999994</v>
      </c>
      <c r="F73" s="16">
        <v>0.42679762999999998</v>
      </c>
      <c r="G73" s="14">
        <v>26.621895219999999</v>
      </c>
      <c r="H73" s="16">
        <v>0.63625723000000001</v>
      </c>
      <c r="I73" s="14">
        <v>46.953009379999997</v>
      </c>
      <c r="J73" s="16">
        <v>0.82876771999999999</v>
      </c>
      <c r="K73" s="14">
        <v>14.79533893</v>
      </c>
      <c r="L73" s="16">
        <v>0.55086851999999997</v>
      </c>
      <c r="M73" s="14">
        <v>0</v>
      </c>
      <c r="N73" s="16">
        <v>0</v>
      </c>
      <c r="O73" s="14" t="s">
        <v>582</v>
      </c>
      <c r="P73" s="16" t="s">
        <v>582</v>
      </c>
      <c r="Q73" s="14">
        <v>0</v>
      </c>
      <c r="R73" s="16">
        <v>0</v>
      </c>
      <c r="S73" s="14">
        <v>0</v>
      </c>
      <c r="T73" s="16">
        <v>0</v>
      </c>
      <c r="U73" s="14">
        <v>2.75126969</v>
      </c>
      <c r="V73" s="16">
        <v>0.33963865999999998</v>
      </c>
    </row>
    <row r="74" spans="1:22" x14ac:dyDescent="0.25">
      <c r="A74" s="11" t="s">
        <v>544</v>
      </c>
      <c r="B74" s="13">
        <v>4692</v>
      </c>
      <c r="C74" s="14">
        <f>(82/B74*100)</f>
        <v>1.7476555839727195</v>
      </c>
      <c r="D74" s="15">
        <v>4610</v>
      </c>
      <c r="E74" s="14">
        <v>36.309815039999997</v>
      </c>
      <c r="F74" s="16">
        <v>0.76138329000000005</v>
      </c>
      <c r="G74" s="14">
        <v>33.405937770000001</v>
      </c>
      <c r="H74" s="16">
        <v>0.79578112999999995</v>
      </c>
      <c r="I74" s="14">
        <v>16.433053109999999</v>
      </c>
      <c r="J74" s="16">
        <v>0.58821508</v>
      </c>
      <c r="K74" s="14">
        <v>6.6627031600000004</v>
      </c>
      <c r="L74" s="16">
        <v>0.42830505000000002</v>
      </c>
      <c r="M74" s="14">
        <v>0</v>
      </c>
      <c r="N74" s="16">
        <v>0</v>
      </c>
      <c r="O74" s="14" t="s">
        <v>582</v>
      </c>
      <c r="P74" s="16" t="s">
        <v>582</v>
      </c>
      <c r="Q74" s="14">
        <v>0</v>
      </c>
      <c r="R74" s="16">
        <v>0</v>
      </c>
      <c r="S74" s="14">
        <v>0.20818675</v>
      </c>
      <c r="T74" s="16">
        <v>6.6416989999999995E-2</v>
      </c>
      <c r="U74" s="14">
        <v>6.9803041700000001</v>
      </c>
      <c r="V74" s="16">
        <v>0.40263510000000002</v>
      </c>
    </row>
    <row r="75" spans="1:22" x14ac:dyDescent="0.25">
      <c r="A75" s="11" t="s">
        <v>545</v>
      </c>
      <c r="B75" s="13">
        <v>5375</v>
      </c>
      <c r="C75" s="14">
        <f>(294/B75*100)</f>
        <v>5.4697674418604656</v>
      </c>
      <c r="D75" s="15">
        <v>5081</v>
      </c>
      <c r="E75" s="14">
        <v>32.117943169999997</v>
      </c>
      <c r="F75" s="16">
        <v>0.85744956999999999</v>
      </c>
      <c r="G75" s="14">
        <v>32.405698450000003</v>
      </c>
      <c r="H75" s="16">
        <v>0.74613903000000004</v>
      </c>
      <c r="I75" s="14">
        <v>13.092918340000001</v>
      </c>
      <c r="J75" s="16">
        <v>0.52317937999999997</v>
      </c>
      <c r="K75" s="14">
        <v>5.3083130299999999</v>
      </c>
      <c r="L75" s="16">
        <v>0.35289405000000001</v>
      </c>
      <c r="M75" s="14">
        <v>0</v>
      </c>
      <c r="N75" s="16">
        <v>0</v>
      </c>
      <c r="O75" s="14" t="s">
        <v>582</v>
      </c>
      <c r="P75" s="16" t="s">
        <v>582</v>
      </c>
      <c r="Q75" s="14">
        <v>0</v>
      </c>
      <c r="R75" s="16">
        <v>0</v>
      </c>
      <c r="S75" s="14">
        <v>0</v>
      </c>
      <c r="T75" s="16">
        <v>0</v>
      </c>
      <c r="U75" s="14">
        <v>17.075127009999999</v>
      </c>
      <c r="V75" s="16">
        <v>1.1492343599999999</v>
      </c>
    </row>
    <row r="76" spans="1:22" x14ac:dyDescent="0.25">
      <c r="A76" s="11" t="s">
        <v>546</v>
      </c>
      <c r="B76" s="13">
        <v>14167</v>
      </c>
      <c r="C76" s="14">
        <f>(235/B76*100)</f>
        <v>1.6587844991882543</v>
      </c>
      <c r="D76" s="15">
        <v>13932</v>
      </c>
      <c r="E76" s="14">
        <v>21.671770729999999</v>
      </c>
      <c r="F76" s="16">
        <v>0.52991659000000002</v>
      </c>
      <c r="G76" s="14">
        <v>30.88551636</v>
      </c>
      <c r="H76" s="16">
        <v>0.62709165</v>
      </c>
      <c r="I76" s="14">
        <v>25.793024419999998</v>
      </c>
      <c r="J76" s="16">
        <v>0.46546417000000001</v>
      </c>
      <c r="K76" s="14">
        <v>14.207453409999999</v>
      </c>
      <c r="L76" s="16">
        <v>0.41755416000000001</v>
      </c>
      <c r="M76" s="14">
        <v>0</v>
      </c>
      <c r="N76" s="16">
        <v>0</v>
      </c>
      <c r="O76" s="14" t="s">
        <v>582</v>
      </c>
      <c r="P76" s="16" t="s">
        <v>582</v>
      </c>
      <c r="Q76" s="14">
        <v>0</v>
      </c>
      <c r="R76" s="16">
        <v>0</v>
      </c>
      <c r="S76" s="14">
        <v>0</v>
      </c>
      <c r="T76" s="16">
        <v>0</v>
      </c>
      <c r="U76" s="14">
        <v>7.4422350799999997</v>
      </c>
      <c r="V76" s="16">
        <v>0.45386478000000002</v>
      </c>
    </row>
    <row r="77" spans="1:22" x14ac:dyDescent="0.25">
      <c r="A77" s="11" t="s">
        <v>547</v>
      </c>
      <c r="B77" s="13">
        <v>6062</v>
      </c>
      <c r="C77" s="14">
        <f>(317/B77*100)</f>
        <v>5.2292972616298252</v>
      </c>
      <c r="D77" s="15">
        <v>5745</v>
      </c>
      <c r="E77" s="14">
        <v>26.673229630000002</v>
      </c>
      <c r="F77" s="16">
        <v>0.76643547000000001</v>
      </c>
      <c r="G77" s="14">
        <v>32.535014330000003</v>
      </c>
      <c r="H77" s="16">
        <v>0.89368614000000002</v>
      </c>
      <c r="I77" s="14">
        <v>17.161375710000002</v>
      </c>
      <c r="J77" s="16">
        <v>0.56372997000000002</v>
      </c>
      <c r="K77" s="14">
        <v>5.5730737699999997</v>
      </c>
      <c r="L77" s="16">
        <v>0.29889853</v>
      </c>
      <c r="M77" s="14">
        <v>0</v>
      </c>
      <c r="N77" s="16">
        <v>0</v>
      </c>
      <c r="O77" s="14" t="s">
        <v>582</v>
      </c>
      <c r="P77" s="16" t="s">
        <v>582</v>
      </c>
      <c r="Q77" s="14">
        <v>0</v>
      </c>
      <c r="R77" s="16">
        <v>0</v>
      </c>
      <c r="S77" s="14">
        <v>0</v>
      </c>
      <c r="T77" s="16">
        <v>0</v>
      </c>
      <c r="U77" s="14">
        <v>18.057306560000001</v>
      </c>
      <c r="V77" s="16">
        <v>0.94878828999999998</v>
      </c>
    </row>
    <row r="78" spans="1:22" x14ac:dyDescent="0.25">
      <c r="A78" s="11" t="s">
        <v>548</v>
      </c>
      <c r="B78" s="13">
        <v>5826</v>
      </c>
      <c r="C78" s="14">
        <f>(0/B78*100)</f>
        <v>0</v>
      </c>
      <c r="D78" s="15">
        <v>5826</v>
      </c>
      <c r="E78" s="14">
        <v>22.84170387</v>
      </c>
      <c r="F78" s="16">
        <v>0.89247337000000004</v>
      </c>
      <c r="G78" s="14">
        <v>56.193817160000002</v>
      </c>
      <c r="H78" s="16">
        <v>0.92373156999999995</v>
      </c>
      <c r="I78" s="14">
        <v>17.726457709999998</v>
      </c>
      <c r="J78" s="16">
        <v>0.74611649999999996</v>
      </c>
      <c r="K78" s="14">
        <v>2.8278587700000002</v>
      </c>
      <c r="L78" s="16">
        <v>0.26414178999999999</v>
      </c>
      <c r="M78" s="14">
        <v>0</v>
      </c>
      <c r="N78" s="16">
        <v>0</v>
      </c>
      <c r="O78" s="14" t="s">
        <v>582</v>
      </c>
      <c r="P78" s="16" t="s">
        <v>582</v>
      </c>
      <c r="Q78" s="14">
        <v>4.9185230000000003E-2</v>
      </c>
      <c r="R78" s="16">
        <v>4.875024E-2</v>
      </c>
      <c r="S78" s="14">
        <v>5.4983610000000002E-2</v>
      </c>
      <c r="T78" s="16">
        <v>2.8707819999999998E-2</v>
      </c>
      <c r="U78" s="14">
        <v>0.30599365000000001</v>
      </c>
      <c r="V78" s="16">
        <v>7.5455850000000005E-2</v>
      </c>
    </row>
    <row r="79" spans="1:22" ht="24.95" customHeight="1" x14ac:dyDescent="0.25">
      <c r="A79" s="11" t="s">
        <v>549</v>
      </c>
      <c r="B79" s="13">
        <v>1657</v>
      </c>
      <c r="C79" s="14">
        <f>(41/B79*100)</f>
        <v>2.4743512371756187</v>
      </c>
      <c r="D79" s="15">
        <v>1616</v>
      </c>
      <c r="E79" s="14">
        <v>36.496155629999997</v>
      </c>
      <c r="F79" s="16">
        <v>1.5275217999999999</v>
      </c>
      <c r="G79" s="14">
        <v>36.340504979999999</v>
      </c>
      <c r="H79" s="16">
        <v>1.1349990700000001</v>
      </c>
      <c r="I79" s="14">
        <v>18.914736319999999</v>
      </c>
      <c r="J79" s="16">
        <v>1.27772083</v>
      </c>
      <c r="K79" s="14">
        <v>5.8629880099999996</v>
      </c>
      <c r="L79" s="16">
        <v>0.80447192999999995</v>
      </c>
      <c r="M79" s="14">
        <v>0</v>
      </c>
      <c r="N79" s="16">
        <v>0</v>
      </c>
      <c r="O79" s="14" t="s">
        <v>582</v>
      </c>
      <c r="P79" s="16" t="s">
        <v>582</v>
      </c>
      <c r="Q79" s="14">
        <v>0</v>
      </c>
      <c r="R79" s="16">
        <v>0</v>
      </c>
      <c r="S79" s="14">
        <v>6.2887680000000001E-2</v>
      </c>
      <c r="T79" s="16">
        <v>6.6543439999999995E-2</v>
      </c>
      <c r="U79" s="14">
        <v>2.3227273799999999</v>
      </c>
      <c r="V79" s="16">
        <v>0.36016794000000002</v>
      </c>
    </row>
    <row r="80" spans="1:22" x14ac:dyDescent="0.25">
      <c r="A80" s="11" t="s">
        <v>550</v>
      </c>
      <c r="B80" s="13">
        <v>7841</v>
      </c>
      <c r="C80" s="14">
        <f>(0/B80*100)</f>
        <v>0</v>
      </c>
      <c r="D80" s="15">
        <v>7841</v>
      </c>
      <c r="E80" s="14">
        <v>10.362628239999999</v>
      </c>
      <c r="F80" s="16">
        <v>0.49458564999999999</v>
      </c>
      <c r="G80" s="14">
        <v>27.27684812</v>
      </c>
      <c r="H80" s="16">
        <v>0.83626813</v>
      </c>
      <c r="I80" s="14">
        <v>40.878471099999999</v>
      </c>
      <c r="J80" s="16">
        <v>0.78520451000000002</v>
      </c>
      <c r="K80" s="14">
        <v>21.177739259999999</v>
      </c>
      <c r="L80" s="16">
        <v>0.88923998000000004</v>
      </c>
      <c r="M80" s="14">
        <v>0</v>
      </c>
      <c r="N80" s="16">
        <v>0</v>
      </c>
      <c r="O80" s="14" t="s">
        <v>582</v>
      </c>
      <c r="P80" s="16" t="s">
        <v>582</v>
      </c>
      <c r="Q80" s="14">
        <v>0</v>
      </c>
      <c r="R80" s="16">
        <v>0</v>
      </c>
      <c r="S80" s="14">
        <v>0</v>
      </c>
      <c r="T80" s="16">
        <v>0</v>
      </c>
      <c r="U80" s="14">
        <v>0.30431329000000001</v>
      </c>
      <c r="V80" s="16">
        <v>8.4268819999999994E-2</v>
      </c>
    </row>
    <row r="81" spans="1:22" x14ac:dyDescent="0.25">
      <c r="A81" s="19" t="s">
        <v>551</v>
      </c>
      <c r="B81" s="13">
        <v>8861</v>
      </c>
      <c r="C81" s="14">
        <f>(88/B81*100)</f>
        <v>0.99311590113982628</v>
      </c>
      <c r="D81" s="15">
        <v>8773</v>
      </c>
      <c r="E81" s="14">
        <v>12.80262299</v>
      </c>
      <c r="F81" s="16">
        <v>0.71403698999999998</v>
      </c>
      <c r="G81" s="14">
        <v>45.379107699999999</v>
      </c>
      <c r="H81" s="16">
        <v>0.81188532000000002</v>
      </c>
      <c r="I81" s="14">
        <v>32.333155519999998</v>
      </c>
      <c r="J81" s="16">
        <v>0.82932008999999995</v>
      </c>
      <c r="K81" s="14">
        <v>7.9188329099999999</v>
      </c>
      <c r="L81" s="16">
        <v>0.38377979000000001</v>
      </c>
      <c r="M81" s="14">
        <v>0</v>
      </c>
      <c r="N81" s="16">
        <v>0</v>
      </c>
      <c r="O81" s="14" t="s">
        <v>582</v>
      </c>
      <c r="P81" s="16" t="s">
        <v>582</v>
      </c>
      <c r="Q81" s="14">
        <v>0</v>
      </c>
      <c r="R81" s="16">
        <v>0</v>
      </c>
      <c r="S81" s="14">
        <v>0</v>
      </c>
      <c r="T81" s="16">
        <v>0</v>
      </c>
      <c r="U81" s="14">
        <v>1.5662808800000001</v>
      </c>
      <c r="V81" s="16">
        <v>0.21377428000000001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821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5.3351168400000004</v>
      </c>
      <c r="F7" s="16">
        <v>0.23057127999999999</v>
      </c>
      <c r="G7" s="14">
        <v>41.073112029999997</v>
      </c>
      <c r="H7" s="16">
        <v>0.47747134000000002</v>
      </c>
      <c r="I7" s="14">
        <v>34.585434820000003</v>
      </c>
      <c r="J7" s="16">
        <v>0.54937480000000005</v>
      </c>
      <c r="K7" s="14">
        <v>11.75343123</v>
      </c>
      <c r="L7" s="16">
        <v>0.36516098000000002</v>
      </c>
      <c r="M7" s="14">
        <v>0</v>
      </c>
      <c r="N7" s="16">
        <v>0</v>
      </c>
      <c r="O7" s="14" t="s">
        <v>582</v>
      </c>
      <c r="P7" s="16" t="s">
        <v>582</v>
      </c>
      <c r="Q7" s="14">
        <v>0</v>
      </c>
      <c r="R7" s="16">
        <v>0</v>
      </c>
      <c r="S7" s="14">
        <v>0</v>
      </c>
      <c r="T7" s="16">
        <v>0</v>
      </c>
      <c r="U7" s="14">
        <v>7.2529050799999997</v>
      </c>
      <c r="V7" s="16">
        <v>0.46493380000000001</v>
      </c>
    </row>
    <row r="8" spans="1:22" x14ac:dyDescent="0.25">
      <c r="A8" s="11" t="s">
        <v>478</v>
      </c>
      <c r="B8" s="13">
        <v>7007</v>
      </c>
      <c r="C8" s="14">
        <f>(129/B8*100)</f>
        <v>1.8410161267304124</v>
      </c>
      <c r="D8" s="15">
        <v>6878</v>
      </c>
      <c r="E8" s="14">
        <v>10.57103227</v>
      </c>
      <c r="F8" s="16">
        <v>0.48871389999999998</v>
      </c>
      <c r="G8" s="14">
        <v>28.328524300000002</v>
      </c>
      <c r="H8" s="16">
        <v>0.65888705999999997</v>
      </c>
      <c r="I8" s="14">
        <v>36.921978250000002</v>
      </c>
      <c r="J8" s="16">
        <v>0.75225030000000004</v>
      </c>
      <c r="K8" s="14">
        <v>17.261380590000002</v>
      </c>
      <c r="L8" s="16">
        <v>0.59442793999999999</v>
      </c>
      <c r="M8" s="14">
        <v>0</v>
      </c>
      <c r="N8" s="16">
        <v>0</v>
      </c>
      <c r="O8" s="14" t="s">
        <v>582</v>
      </c>
      <c r="P8" s="16" t="s">
        <v>582</v>
      </c>
      <c r="Q8" s="14">
        <v>0.47953067999999999</v>
      </c>
      <c r="R8" s="16">
        <v>0.11803144</v>
      </c>
      <c r="S8" s="14">
        <v>0</v>
      </c>
      <c r="T8" s="16">
        <v>0</v>
      </c>
      <c r="U8" s="14">
        <v>6.43755392</v>
      </c>
      <c r="V8" s="16">
        <v>0.43136106000000002</v>
      </c>
    </row>
    <row r="9" spans="1:22" x14ac:dyDescent="0.25">
      <c r="A9" s="11" t="s">
        <v>479</v>
      </c>
      <c r="B9" s="13">
        <v>9651</v>
      </c>
      <c r="C9" s="14">
        <f>(257/B9*100)</f>
        <v>2.662936483265983</v>
      </c>
      <c r="D9" s="15">
        <v>9394</v>
      </c>
      <c r="E9" s="14">
        <v>8.7155278999999997</v>
      </c>
      <c r="F9" s="16">
        <v>0.35037902999999998</v>
      </c>
      <c r="G9" s="14">
        <v>33.385189240000003</v>
      </c>
      <c r="H9" s="16">
        <v>0.69172608000000002</v>
      </c>
      <c r="I9" s="14">
        <v>36.658551199999998</v>
      </c>
      <c r="J9" s="16">
        <v>0.60018077000000003</v>
      </c>
      <c r="K9" s="14">
        <v>10.678601159999999</v>
      </c>
      <c r="L9" s="16">
        <v>0.36496243</v>
      </c>
      <c r="M9" s="14">
        <v>0</v>
      </c>
      <c r="N9" s="16">
        <v>0</v>
      </c>
      <c r="O9" s="14" t="s">
        <v>582</v>
      </c>
      <c r="P9" s="16" t="s">
        <v>582</v>
      </c>
      <c r="Q9" s="14">
        <v>3.0634124699999998</v>
      </c>
      <c r="R9" s="16">
        <v>0.54847520999999999</v>
      </c>
      <c r="S9" s="14">
        <v>0</v>
      </c>
      <c r="T9" s="16">
        <v>0</v>
      </c>
      <c r="U9" s="14">
        <v>7.49871803</v>
      </c>
      <c r="V9" s="16">
        <v>0.48233678000000002</v>
      </c>
    </row>
    <row r="10" spans="1:22" x14ac:dyDescent="0.25">
      <c r="A10" s="11" t="s">
        <v>480</v>
      </c>
      <c r="B10" s="13">
        <v>20058</v>
      </c>
      <c r="C10" s="14">
        <f>(559/B10*100)</f>
        <v>2.7869179379798585</v>
      </c>
      <c r="D10" s="15">
        <v>19499</v>
      </c>
      <c r="E10" s="14">
        <v>6.2710670999999998</v>
      </c>
      <c r="F10" s="16">
        <v>0.27499321999999998</v>
      </c>
      <c r="G10" s="14">
        <v>34.747792539999999</v>
      </c>
      <c r="H10" s="16">
        <v>0.51108217</v>
      </c>
      <c r="I10" s="14">
        <v>36.753679570000003</v>
      </c>
      <c r="J10" s="16">
        <v>0.63228987000000003</v>
      </c>
      <c r="K10" s="14">
        <v>17.87719379</v>
      </c>
      <c r="L10" s="16">
        <v>0.49745581999999999</v>
      </c>
      <c r="M10" s="14">
        <v>0</v>
      </c>
      <c r="N10" s="16">
        <v>0</v>
      </c>
      <c r="O10" s="14" t="s">
        <v>582</v>
      </c>
      <c r="P10" s="16" t="s">
        <v>582</v>
      </c>
      <c r="Q10" s="14">
        <v>0</v>
      </c>
      <c r="R10" s="16">
        <v>0</v>
      </c>
      <c r="S10" s="14">
        <v>0</v>
      </c>
      <c r="T10" s="16">
        <v>0</v>
      </c>
      <c r="U10" s="14">
        <v>4.3502670099999996</v>
      </c>
      <c r="V10" s="16">
        <v>0.37947241999999998</v>
      </c>
    </row>
    <row r="11" spans="1:22" x14ac:dyDescent="0.25">
      <c r="A11" s="11" t="s">
        <v>481</v>
      </c>
      <c r="B11" s="13">
        <v>7053</v>
      </c>
      <c r="C11" s="14">
        <f>(163/B11*100)</f>
        <v>2.3110733021409331</v>
      </c>
      <c r="D11" s="15">
        <v>6890</v>
      </c>
      <c r="E11" s="14">
        <v>7.70433317</v>
      </c>
      <c r="F11" s="16">
        <v>0.40635012999999998</v>
      </c>
      <c r="G11" s="14">
        <v>35.698313349999999</v>
      </c>
      <c r="H11" s="16">
        <v>0.69182878999999997</v>
      </c>
      <c r="I11" s="14">
        <v>36.585459489999998</v>
      </c>
      <c r="J11" s="16">
        <v>0.85199773999999995</v>
      </c>
      <c r="K11" s="14">
        <v>11.647245959999999</v>
      </c>
      <c r="L11" s="16">
        <v>0.34057979999999999</v>
      </c>
      <c r="M11" s="14">
        <v>0</v>
      </c>
      <c r="N11" s="16">
        <v>0</v>
      </c>
      <c r="O11" s="14" t="s">
        <v>582</v>
      </c>
      <c r="P11" s="16" t="s">
        <v>582</v>
      </c>
      <c r="Q11" s="14">
        <v>0</v>
      </c>
      <c r="R11" s="16">
        <v>0</v>
      </c>
      <c r="S11" s="14">
        <v>0</v>
      </c>
      <c r="T11" s="16">
        <v>0</v>
      </c>
      <c r="U11" s="14">
        <v>8.3646480400000005</v>
      </c>
      <c r="V11" s="16">
        <v>0.67817042999999999</v>
      </c>
    </row>
    <row r="12" spans="1:22" x14ac:dyDescent="0.25">
      <c r="A12" s="11" t="s">
        <v>482</v>
      </c>
      <c r="B12" s="13">
        <v>6894</v>
      </c>
      <c r="C12" s="14">
        <f>(59/B12*100)</f>
        <v>0.85581665216129965</v>
      </c>
      <c r="D12" s="15">
        <v>6835</v>
      </c>
      <c r="E12" s="14">
        <v>6.6853333099999999</v>
      </c>
      <c r="F12" s="16">
        <v>0.35432170000000002</v>
      </c>
      <c r="G12" s="14">
        <v>27.075600829999999</v>
      </c>
      <c r="H12" s="16">
        <v>0.78344475000000002</v>
      </c>
      <c r="I12" s="14">
        <v>47.431760089999997</v>
      </c>
      <c r="J12" s="16">
        <v>0.98540397999999996</v>
      </c>
      <c r="K12" s="14">
        <v>11.961605990000001</v>
      </c>
      <c r="L12" s="16">
        <v>0.41154246999999999</v>
      </c>
      <c r="M12" s="14">
        <v>0</v>
      </c>
      <c r="N12" s="16">
        <v>0</v>
      </c>
      <c r="O12" s="14" t="s">
        <v>582</v>
      </c>
      <c r="P12" s="16" t="s">
        <v>582</v>
      </c>
      <c r="Q12" s="14">
        <v>2.3477860100000001</v>
      </c>
      <c r="R12" s="16">
        <v>0.59181510000000004</v>
      </c>
      <c r="S12" s="14">
        <v>0</v>
      </c>
      <c r="T12" s="16">
        <v>0</v>
      </c>
      <c r="U12" s="14">
        <v>4.4979137700000003</v>
      </c>
      <c r="V12" s="16">
        <v>0.42834667999999998</v>
      </c>
    </row>
    <row r="13" spans="1:22" x14ac:dyDescent="0.25">
      <c r="A13" s="11" t="s">
        <v>483</v>
      </c>
      <c r="B13" s="13">
        <v>7161</v>
      </c>
      <c r="C13" s="14">
        <f>(201/B13*100)</f>
        <v>2.8068705488060326</v>
      </c>
      <c r="D13" s="15">
        <v>6960</v>
      </c>
      <c r="E13" s="14">
        <v>7.3421041799999998</v>
      </c>
      <c r="F13" s="16">
        <v>0.37414839999999999</v>
      </c>
      <c r="G13" s="14">
        <v>30.43187747</v>
      </c>
      <c r="H13" s="16">
        <v>0.75881896999999998</v>
      </c>
      <c r="I13" s="14">
        <v>37.9373705</v>
      </c>
      <c r="J13" s="16">
        <v>0.74566407000000001</v>
      </c>
      <c r="K13" s="14">
        <v>15.32199284</v>
      </c>
      <c r="L13" s="16">
        <v>0.64700290000000005</v>
      </c>
      <c r="M13" s="14">
        <v>0</v>
      </c>
      <c r="N13" s="16">
        <v>0</v>
      </c>
      <c r="O13" s="14" t="s">
        <v>582</v>
      </c>
      <c r="P13" s="16" t="s">
        <v>582</v>
      </c>
      <c r="Q13" s="14">
        <v>4.1355226900000002</v>
      </c>
      <c r="R13" s="16">
        <v>0.47557429000000001</v>
      </c>
      <c r="S13" s="14">
        <v>0</v>
      </c>
      <c r="T13" s="16">
        <v>0</v>
      </c>
      <c r="U13" s="14">
        <v>4.83113232</v>
      </c>
      <c r="V13" s="16">
        <v>0.45673335999999998</v>
      </c>
    </row>
    <row r="14" spans="1:22" x14ac:dyDescent="0.25">
      <c r="A14" s="11" t="s">
        <v>484</v>
      </c>
      <c r="B14" s="13">
        <v>5587</v>
      </c>
      <c r="C14" s="14">
        <f>(83/B14*100)</f>
        <v>1.4855915518167173</v>
      </c>
      <c r="D14" s="15">
        <v>5504</v>
      </c>
      <c r="E14" s="14">
        <v>5.7065057299999999</v>
      </c>
      <c r="F14" s="16">
        <v>0.37847222000000003</v>
      </c>
      <c r="G14" s="14">
        <v>32.310629820000003</v>
      </c>
      <c r="H14" s="16">
        <v>0.75988675999999999</v>
      </c>
      <c r="I14" s="14">
        <v>43.592056550000002</v>
      </c>
      <c r="J14" s="16">
        <v>0.75114612000000003</v>
      </c>
      <c r="K14" s="14">
        <v>16.24317272</v>
      </c>
      <c r="L14" s="16">
        <v>0.62723551</v>
      </c>
      <c r="M14" s="14">
        <v>0</v>
      </c>
      <c r="N14" s="16">
        <v>0</v>
      </c>
      <c r="O14" s="14" t="s">
        <v>582</v>
      </c>
      <c r="P14" s="16" t="s">
        <v>582</v>
      </c>
      <c r="Q14" s="14">
        <v>0</v>
      </c>
      <c r="R14" s="16">
        <v>0</v>
      </c>
      <c r="S14" s="14">
        <v>0</v>
      </c>
      <c r="T14" s="16">
        <v>0</v>
      </c>
      <c r="U14" s="14">
        <v>2.14763518</v>
      </c>
      <c r="V14" s="16">
        <v>0.21144358999999999</v>
      </c>
    </row>
    <row r="15" spans="1:22" x14ac:dyDescent="0.25">
      <c r="A15" s="11" t="s">
        <v>485</v>
      </c>
      <c r="B15" s="13">
        <v>5882</v>
      </c>
      <c r="C15" s="14">
        <f>(103/B15*100)</f>
        <v>1.7511050663039782</v>
      </c>
      <c r="D15" s="15">
        <v>5779</v>
      </c>
      <c r="E15" s="14">
        <v>3.6218334599999999</v>
      </c>
      <c r="F15" s="16">
        <v>0.28648507000000001</v>
      </c>
      <c r="G15" s="14">
        <v>28.910566200000002</v>
      </c>
      <c r="H15" s="16">
        <v>0.74839003000000004</v>
      </c>
      <c r="I15" s="14">
        <v>47.797996079999997</v>
      </c>
      <c r="J15" s="16">
        <v>0.83960047999999998</v>
      </c>
      <c r="K15" s="14">
        <v>15.15289061</v>
      </c>
      <c r="L15" s="16">
        <v>0.58498768000000001</v>
      </c>
      <c r="M15" s="14">
        <v>0</v>
      </c>
      <c r="N15" s="16">
        <v>0</v>
      </c>
      <c r="O15" s="14" t="s">
        <v>582</v>
      </c>
      <c r="P15" s="16" t="s">
        <v>582</v>
      </c>
      <c r="Q15" s="14">
        <v>1.0213893999999999</v>
      </c>
      <c r="R15" s="16">
        <v>0.45786152000000002</v>
      </c>
      <c r="S15" s="14">
        <v>0</v>
      </c>
      <c r="T15" s="16">
        <v>0</v>
      </c>
      <c r="U15" s="14">
        <v>3.4953242499999999</v>
      </c>
      <c r="V15" s="16">
        <v>0.34780708999999999</v>
      </c>
    </row>
    <row r="16" spans="1:22" x14ac:dyDescent="0.25">
      <c r="A16" s="11" t="s">
        <v>486</v>
      </c>
      <c r="B16" s="13">
        <v>6108</v>
      </c>
      <c r="C16" s="14">
        <f>(149/B16*100)</f>
        <v>2.4394237066142765</v>
      </c>
      <c r="D16" s="15">
        <v>5959</v>
      </c>
      <c r="E16" s="14">
        <v>6.6264205299999999</v>
      </c>
      <c r="F16" s="16">
        <v>0.32040988999999997</v>
      </c>
      <c r="G16" s="14">
        <v>38.79846577</v>
      </c>
      <c r="H16" s="16">
        <v>0.72867362999999996</v>
      </c>
      <c r="I16" s="14">
        <v>36.111853879999998</v>
      </c>
      <c r="J16" s="16">
        <v>0.66838507999999996</v>
      </c>
      <c r="K16" s="14">
        <v>10.1673422</v>
      </c>
      <c r="L16" s="16">
        <v>0.44095061000000002</v>
      </c>
      <c r="M16" s="14">
        <v>0</v>
      </c>
      <c r="N16" s="16">
        <v>0</v>
      </c>
      <c r="O16" s="14" t="s">
        <v>582</v>
      </c>
      <c r="P16" s="16" t="s">
        <v>582</v>
      </c>
      <c r="Q16" s="14">
        <v>0</v>
      </c>
      <c r="R16" s="16">
        <v>0</v>
      </c>
      <c r="S16" s="14">
        <v>0</v>
      </c>
      <c r="T16" s="16">
        <v>0</v>
      </c>
      <c r="U16" s="14">
        <v>8.2959176100000001</v>
      </c>
      <c r="V16" s="16">
        <v>0.69395536000000002</v>
      </c>
    </row>
    <row r="17" spans="1:22" x14ac:dyDescent="0.25">
      <c r="A17" s="11" t="s">
        <v>487</v>
      </c>
      <c r="B17" s="13">
        <v>6504</v>
      </c>
      <c r="C17" s="14">
        <f>(1845/B17*100)</f>
        <v>28.367158671586719</v>
      </c>
      <c r="D17" s="15">
        <v>4659</v>
      </c>
      <c r="E17" s="14">
        <v>7.0003903999999997</v>
      </c>
      <c r="F17" s="16">
        <v>0.46566902999999998</v>
      </c>
      <c r="G17" s="14">
        <v>24.121162529999999</v>
      </c>
      <c r="H17" s="16">
        <v>0.82133071999999996</v>
      </c>
      <c r="I17" s="14">
        <v>38.474410149999997</v>
      </c>
      <c r="J17" s="16">
        <v>0.87634036000000004</v>
      </c>
      <c r="K17" s="14">
        <v>18.50486042</v>
      </c>
      <c r="L17" s="16">
        <v>0.6900307</v>
      </c>
      <c r="M17" s="14">
        <v>0</v>
      </c>
      <c r="N17" s="16">
        <v>0</v>
      </c>
      <c r="O17" s="14" t="s">
        <v>582</v>
      </c>
      <c r="P17" s="16" t="s">
        <v>582</v>
      </c>
      <c r="Q17" s="14">
        <v>3.17246871</v>
      </c>
      <c r="R17" s="16">
        <v>0.41259268999999998</v>
      </c>
      <c r="S17" s="14">
        <v>0</v>
      </c>
      <c r="T17" s="16">
        <v>0</v>
      </c>
      <c r="U17" s="14">
        <v>8.7267077999999998</v>
      </c>
      <c r="V17" s="16">
        <v>0.63013233000000002</v>
      </c>
    </row>
    <row r="18" spans="1:22" x14ac:dyDescent="0.25">
      <c r="A18" s="11" t="s">
        <v>488</v>
      </c>
      <c r="B18" s="13">
        <v>5532</v>
      </c>
      <c r="C18" s="14">
        <f>(31/B18*100)</f>
        <v>0.56037599421547357</v>
      </c>
      <c r="D18" s="15">
        <v>5501</v>
      </c>
      <c r="E18" s="14">
        <v>8.4226746899999991</v>
      </c>
      <c r="F18" s="16">
        <v>0.44163527000000002</v>
      </c>
      <c r="G18" s="14">
        <v>35.904780469999999</v>
      </c>
      <c r="H18" s="16">
        <v>0.76766389000000002</v>
      </c>
      <c r="I18" s="14">
        <v>36.748851760000001</v>
      </c>
      <c r="J18" s="16">
        <v>0.75138576999999995</v>
      </c>
      <c r="K18" s="14">
        <v>13.303354130000001</v>
      </c>
      <c r="L18" s="16">
        <v>0.51816585999999998</v>
      </c>
      <c r="M18" s="14">
        <v>0</v>
      </c>
      <c r="N18" s="16">
        <v>0</v>
      </c>
      <c r="O18" s="14" t="s">
        <v>582</v>
      </c>
      <c r="P18" s="16" t="s">
        <v>582</v>
      </c>
      <c r="Q18" s="14">
        <v>0</v>
      </c>
      <c r="R18" s="16">
        <v>0</v>
      </c>
      <c r="S18" s="14">
        <v>0</v>
      </c>
      <c r="T18" s="16">
        <v>0</v>
      </c>
      <c r="U18" s="14">
        <v>5.6203389499999998</v>
      </c>
      <c r="V18" s="16">
        <v>0.65707556</v>
      </c>
    </row>
    <row r="19" spans="1:22" x14ac:dyDescent="0.25">
      <c r="A19" s="11" t="s">
        <v>489</v>
      </c>
      <c r="B19" s="13">
        <v>5658</v>
      </c>
      <c r="C19" s="14">
        <f>(321/B19*100)</f>
        <v>5.6733828207847292</v>
      </c>
      <c r="D19" s="15">
        <v>5337</v>
      </c>
      <c r="E19" s="14">
        <v>11.75631914</v>
      </c>
      <c r="F19" s="16">
        <v>0.54859080000000005</v>
      </c>
      <c r="G19" s="14">
        <v>42.057395769999999</v>
      </c>
      <c r="H19" s="16">
        <v>0.70750100999999999</v>
      </c>
      <c r="I19" s="14">
        <v>30.28027208</v>
      </c>
      <c r="J19" s="16">
        <v>0.62771248999999996</v>
      </c>
      <c r="K19" s="14">
        <v>10.03966571</v>
      </c>
      <c r="L19" s="16">
        <v>0.44892500000000002</v>
      </c>
      <c r="M19" s="14">
        <v>0</v>
      </c>
      <c r="N19" s="16">
        <v>0</v>
      </c>
      <c r="O19" s="14" t="s">
        <v>582</v>
      </c>
      <c r="P19" s="16" t="s">
        <v>582</v>
      </c>
      <c r="Q19" s="14">
        <v>0</v>
      </c>
      <c r="R19" s="16">
        <v>0</v>
      </c>
      <c r="S19" s="14">
        <v>0</v>
      </c>
      <c r="T19" s="16">
        <v>0</v>
      </c>
      <c r="U19" s="14">
        <v>5.8663473000000002</v>
      </c>
      <c r="V19" s="16">
        <v>0.49497395</v>
      </c>
    </row>
    <row r="20" spans="1:22" x14ac:dyDescent="0.25">
      <c r="A20" s="11" t="s">
        <v>490</v>
      </c>
      <c r="B20" s="13">
        <v>3371</v>
      </c>
      <c r="C20" s="14">
        <f>(75/B20*100)</f>
        <v>2.2248590922574905</v>
      </c>
      <c r="D20" s="15">
        <v>3296</v>
      </c>
      <c r="E20" s="14">
        <v>11.985326819999999</v>
      </c>
      <c r="F20" s="16">
        <v>0.56556435999999999</v>
      </c>
      <c r="G20" s="14">
        <v>35.795206720000003</v>
      </c>
      <c r="H20" s="16">
        <v>0.86162534999999996</v>
      </c>
      <c r="I20" s="14">
        <v>33.218745910000003</v>
      </c>
      <c r="J20" s="16">
        <v>0.83939306999999996</v>
      </c>
      <c r="K20" s="14">
        <v>13.750245400000001</v>
      </c>
      <c r="L20" s="16">
        <v>0.50560278999999997</v>
      </c>
      <c r="M20" s="14">
        <v>0</v>
      </c>
      <c r="N20" s="16">
        <v>0</v>
      </c>
      <c r="O20" s="14" t="s">
        <v>582</v>
      </c>
      <c r="P20" s="16" t="s">
        <v>582</v>
      </c>
      <c r="Q20" s="14">
        <v>0</v>
      </c>
      <c r="R20" s="16">
        <v>0</v>
      </c>
      <c r="S20" s="14">
        <v>0</v>
      </c>
      <c r="T20" s="16">
        <v>0</v>
      </c>
      <c r="U20" s="14">
        <v>5.2504751499999998</v>
      </c>
      <c r="V20" s="16">
        <v>0.37510795000000002</v>
      </c>
    </row>
    <row r="21" spans="1:22" x14ac:dyDescent="0.25">
      <c r="A21" s="11" t="s">
        <v>491</v>
      </c>
      <c r="B21" s="13">
        <v>5741</v>
      </c>
      <c r="C21" s="14">
        <f>(55/B21*100)</f>
        <v>0.95802125065319632</v>
      </c>
      <c r="D21" s="15">
        <v>5686</v>
      </c>
      <c r="E21" s="14">
        <v>4.0185187899999999</v>
      </c>
      <c r="F21" s="16">
        <v>0.26129659</v>
      </c>
      <c r="G21" s="14">
        <v>35.623738600000003</v>
      </c>
      <c r="H21" s="16">
        <v>0.59651821999999999</v>
      </c>
      <c r="I21" s="14">
        <v>41.018806230000003</v>
      </c>
      <c r="J21" s="16">
        <v>0.69223044</v>
      </c>
      <c r="K21" s="14">
        <v>16.909853640000001</v>
      </c>
      <c r="L21" s="16">
        <v>0.47227909000000001</v>
      </c>
      <c r="M21" s="14">
        <v>0</v>
      </c>
      <c r="N21" s="16">
        <v>0</v>
      </c>
      <c r="O21" s="14" t="s">
        <v>582</v>
      </c>
      <c r="P21" s="16" t="s">
        <v>582</v>
      </c>
      <c r="Q21" s="14">
        <v>0</v>
      </c>
      <c r="R21" s="16">
        <v>0</v>
      </c>
      <c r="S21" s="14">
        <v>0</v>
      </c>
      <c r="T21" s="16">
        <v>0</v>
      </c>
      <c r="U21" s="14">
        <v>2.4290827400000001</v>
      </c>
      <c r="V21" s="16">
        <v>0.28001910000000002</v>
      </c>
    </row>
    <row r="22" spans="1:22" x14ac:dyDescent="0.25">
      <c r="A22" s="11" t="s">
        <v>492</v>
      </c>
      <c r="B22" s="13">
        <v>6598</v>
      </c>
      <c r="C22" s="14">
        <f>(37/B22*100)</f>
        <v>0.56077599272506817</v>
      </c>
      <c r="D22" s="15">
        <v>6561</v>
      </c>
      <c r="E22" s="14">
        <v>20.940607839999998</v>
      </c>
      <c r="F22" s="16">
        <v>0.70473757999999997</v>
      </c>
      <c r="G22" s="14">
        <v>39.36442744</v>
      </c>
      <c r="H22" s="16">
        <v>0.80232751000000002</v>
      </c>
      <c r="I22" s="14">
        <v>23.68411798</v>
      </c>
      <c r="J22" s="16">
        <v>0.52668404999999996</v>
      </c>
      <c r="K22" s="14">
        <v>8.5693576</v>
      </c>
      <c r="L22" s="16">
        <v>0.42742801000000002</v>
      </c>
      <c r="M22" s="14">
        <v>0</v>
      </c>
      <c r="N22" s="16">
        <v>0</v>
      </c>
      <c r="O22" s="14" t="s">
        <v>582</v>
      </c>
      <c r="P22" s="16" t="s">
        <v>582</v>
      </c>
      <c r="Q22" s="14">
        <v>0</v>
      </c>
      <c r="R22" s="16">
        <v>0</v>
      </c>
      <c r="S22" s="14">
        <v>0.1212534</v>
      </c>
      <c r="T22" s="16">
        <v>7.2867219999999996E-2</v>
      </c>
      <c r="U22" s="14">
        <v>7.3202357300000003</v>
      </c>
      <c r="V22" s="16">
        <v>0.69638363999999997</v>
      </c>
    </row>
    <row r="23" spans="1:22" x14ac:dyDescent="0.25">
      <c r="A23" s="11" t="s">
        <v>493</v>
      </c>
      <c r="B23" s="13">
        <v>11583</v>
      </c>
      <c r="C23" s="14">
        <f>(263/B23*100)</f>
        <v>2.2705689372356042</v>
      </c>
      <c r="D23" s="15">
        <v>11320</v>
      </c>
      <c r="E23" s="14">
        <v>10.935814519999999</v>
      </c>
      <c r="F23" s="16">
        <v>0.41159733999999998</v>
      </c>
      <c r="G23" s="14">
        <v>34.375207600000003</v>
      </c>
      <c r="H23" s="16">
        <v>0.71438785000000005</v>
      </c>
      <c r="I23" s="14">
        <v>37.568072899999997</v>
      </c>
      <c r="J23" s="16">
        <v>0.75968515000000003</v>
      </c>
      <c r="K23" s="14">
        <v>11.422771429999999</v>
      </c>
      <c r="L23" s="16">
        <v>0.38932361999999998</v>
      </c>
      <c r="M23" s="14">
        <v>0</v>
      </c>
      <c r="N23" s="16">
        <v>0</v>
      </c>
      <c r="O23" s="14" t="s">
        <v>582</v>
      </c>
      <c r="P23" s="16" t="s">
        <v>582</v>
      </c>
      <c r="Q23" s="14">
        <v>0</v>
      </c>
      <c r="R23" s="16">
        <v>0</v>
      </c>
      <c r="S23" s="14">
        <v>0</v>
      </c>
      <c r="T23" s="16">
        <v>0</v>
      </c>
      <c r="U23" s="14">
        <v>5.6981335499999997</v>
      </c>
      <c r="V23" s="16">
        <v>0.47025689999999998</v>
      </c>
    </row>
    <row r="24" spans="1:22" x14ac:dyDescent="0.25">
      <c r="A24" s="11" t="s">
        <v>494</v>
      </c>
      <c r="B24" s="13">
        <v>6647</v>
      </c>
      <c r="C24" s="14">
        <f>(10/B24*100)</f>
        <v>0.15044380923724987</v>
      </c>
      <c r="D24" s="15">
        <v>6637</v>
      </c>
      <c r="E24" s="14">
        <v>12.48259653</v>
      </c>
      <c r="F24" s="16">
        <v>0.50678093000000002</v>
      </c>
      <c r="G24" s="14">
        <v>49.944688110000001</v>
      </c>
      <c r="H24" s="16">
        <v>0.80293064999999997</v>
      </c>
      <c r="I24" s="14">
        <v>29.95684219</v>
      </c>
      <c r="J24" s="16">
        <v>0.78611215999999995</v>
      </c>
      <c r="K24" s="14">
        <v>4.9629459200000001</v>
      </c>
      <c r="L24" s="16">
        <v>0.33161833000000002</v>
      </c>
      <c r="M24" s="14">
        <v>0</v>
      </c>
      <c r="N24" s="16">
        <v>0</v>
      </c>
      <c r="O24" s="14" t="s">
        <v>582</v>
      </c>
      <c r="P24" s="16" t="s">
        <v>582</v>
      </c>
      <c r="Q24" s="14">
        <v>0</v>
      </c>
      <c r="R24" s="16">
        <v>0</v>
      </c>
      <c r="S24" s="14">
        <v>0</v>
      </c>
      <c r="T24" s="16">
        <v>0</v>
      </c>
      <c r="U24" s="14">
        <v>2.6529272399999999</v>
      </c>
      <c r="V24" s="16">
        <v>0.64668970000000003</v>
      </c>
    </row>
    <row r="25" spans="1:22" x14ac:dyDescent="0.25">
      <c r="A25" s="11" t="s">
        <v>495</v>
      </c>
      <c r="B25" s="13">
        <v>5581</v>
      </c>
      <c r="C25" s="14">
        <f>(25/B25*100)</f>
        <v>0.44794839634474104</v>
      </c>
      <c r="D25" s="15">
        <v>5556</v>
      </c>
      <c r="E25" s="14">
        <v>9.2064211599999997</v>
      </c>
      <c r="F25" s="16">
        <v>0.40772666000000002</v>
      </c>
      <c r="G25" s="14">
        <v>47.202857280000003</v>
      </c>
      <c r="H25" s="16">
        <v>0.87694439999999996</v>
      </c>
      <c r="I25" s="14">
        <v>32.479687130000002</v>
      </c>
      <c r="J25" s="16">
        <v>0.73345663999999999</v>
      </c>
      <c r="K25" s="14">
        <v>10.122982159999999</v>
      </c>
      <c r="L25" s="16">
        <v>0.54732972999999996</v>
      </c>
      <c r="M25" s="14">
        <v>0</v>
      </c>
      <c r="N25" s="16">
        <v>0</v>
      </c>
      <c r="O25" s="14" t="s">
        <v>582</v>
      </c>
      <c r="P25" s="16" t="s">
        <v>582</v>
      </c>
      <c r="Q25" s="14">
        <v>0</v>
      </c>
      <c r="R25" s="16">
        <v>0</v>
      </c>
      <c r="S25" s="14">
        <v>0</v>
      </c>
      <c r="T25" s="16">
        <v>0</v>
      </c>
      <c r="U25" s="14">
        <v>0.98805226000000002</v>
      </c>
      <c r="V25" s="16">
        <v>0.14548285999999999</v>
      </c>
    </row>
    <row r="26" spans="1:22" x14ac:dyDescent="0.25">
      <c r="A26" s="11" t="s">
        <v>496</v>
      </c>
      <c r="B26" s="13">
        <v>4869</v>
      </c>
      <c r="C26" s="14">
        <f>(71/B26*100)</f>
        <v>1.4582049702197575</v>
      </c>
      <c r="D26" s="15">
        <v>4798</v>
      </c>
      <c r="E26" s="14">
        <v>7.00192733</v>
      </c>
      <c r="F26" s="16">
        <v>0.42000246000000002</v>
      </c>
      <c r="G26" s="14">
        <v>28.230946960000001</v>
      </c>
      <c r="H26" s="16">
        <v>0.78837752999999999</v>
      </c>
      <c r="I26" s="14">
        <v>47.048244230000002</v>
      </c>
      <c r="J26" s="16">
        <v>0.76624285000000003</v>
      </c>
      <c r="K26" s="14">
        <v>15.12575721</v>
      </c>
      <c r="L26" s="16">
        <v>0.54339148000000004</v>
      </c>
      <c r="M26" s="14">
        <v>0</v>
      </c>
      <c r="N26" s="16">
        <v>0</v>
      </c>
      <c r="O26" s="14" t="s">
        <v>582</v>
      </c>
      <c r="P26" s="16" t="s">
        <v>582</v>
      </c>
      <c r="Q26" s="14">
        <v>0</v>
      </c>
      <c r="R26" s="16">
        <v>0</v>
      </c>
      <c r="S26" s="14">
        <v>0</v>
      </c>
      <c r="T26" s="16">
        <v>0</v>
      </c>
      <c r="U26" s="14">
        <v>2.5931242600000002</v>
      </c>
      <c r="V26" s="16">
        <v>0.23322148000000001</v>
      </c>
    </row>
    <row r="27" spans="1:22" x14ac:dyDescent="0.25">
      <c r="A27" s="11" t="s">
        <v>497</v>
      </c>
      <c r="B27" s="13">
        <v>5299</v>
      </c>
      <c r="C27" s="14">
        <f>(113/B27*100)</f>
        <v>2.1324778260049064</v>
      </c>
      <c r="D27" s="15">
        <v>5186</v>
      </c>
      <c r="E27" s="14">
        <v>11.44164623</v>
      </c>
      <c r="F27" s="16">
        <v>0.42552495000000001</v>
      </c>
      <c r="G27" s="14">
        <v>28.588340670000001</v>
      </c>
      <c r="H27" s="16">
        <v>0.67799944000000001</v>
      </c>
      <c r="I27" s="14">
        <v>34.52602693</v>
      </c>
      <c r="J27" s="16">
        <v>0.65969177000000001</v>
      </c>
      <c r="K27" s="14">
        <v>16.957902539999999</v>
      </c>
      <c r="L27" s="16">
        <v>0.51365090000000002</v>
      </c>
      <c r="M27" s="14">
        <v>0</v>
      </c>
      <c r="N27" s="16">
        <v>0</v>
      </c>
      <c r="O27" s="14" t="s">
        <v>582</v>
      </c>
      <c r="P27" s="16" t="s">
        <v>582</v>
      </c>
      <c r="Q27" s="14">
        <v>0</v>
      </c>
      <c r="R27" s="16">
        <v>0</v>
      </c>
      <c r="S27" s="14">
        <v>0</v>
      </c>
      <c r="T27" s="16">
        <v>0</v>
      </c>
      <c r="U27" s="14">
        <v>8.4860836299999995</v>
      </c>
      <c r="V27" s="16">
        <v>0.38615980999999999</v>
      </c>
    </row>
    <row r="28" spans="1:22" x14ac:dyDescent="0.25">
      <c r="A28" s="11" t="s">
        <v>498</v>
      </c>
      <c r="B28" s="13">
        <v>7568</v>
      </c>
      <c r="C28" s="14">
        <f>(347/B28*100)</f>
        <v>4.5850951374207183</v>
      </c>
      <c r="D28" s="15">
        <v>7221</v>
      </c>
      <c r="E28" s="14">
        <v>11.330397380000001</v>
      </c>
      <c r="F28" s="16">
        <v>0.46948508999999999</v>
      </c>
      <c r="G28" s="14">
        <v>36.831848899999997</v>
      </c>
      <c r="H28" s="16">
        <v>0.68658861000000004</v>
      </c>
      <c r="I28" s="14">
        <v>37.366947400000001</v>
      </c>
      <c r="J28" s="16">
        <v>0.61894934000000001</v>
      </c>
      <c r="K28" s="14">
        <v>9.7558800199999993</v>
      </c>
      <c r="L28" s="16">
        <v>0.40802734000000002</v>
      </c>
      <c r="M28" s="14">
        <v>0</v>
      </c>
      <c r="N28" s="16">
        <v>0</v>
      </c>
      <c r="O28" s="14" t="s">
        <v>582</v>
      </c>
      <c r="P28" s="16" t="s">
        <v>582</v>
      </c>
      <c r="Q28" s="14">
        <v>0</v>
      </c>
      <c r="R28" s="16">
        <v>0</v>
      </c>
      <c r="S28" s="14">
        <v>0</v>
      </c>
      <c r="T28" s="16">
        <v>0</v>
      </c>
      <c r="U28" s="14">
        <v>4.7149263100000001</v>
      </c>
      <c r="V28" s="16">
        <v>0.52855381000000001</v>
      </c>
    </row>
    <row r="29" spans="1:22" x14ac:dyDescent="0.25">
      <c r="A29" s="11" t="s">
        <v>499</v>
      </c>
      <c r="B29" s="13">
        <v>5385</v>
      </c>
      <c r="C29" s="14">
        <f>(30/B29*100)</f>
        <v>0.55710306406685239</v>
      </c>
      <c r="D29" s="15">
        <v>5355</v>
      </c>
      <c r="E29" s="14">
        <v>4.8751458699999999</v>
      </c>
      <c r="F29" s="16">
        <v>0.32643251000000001</v>
      </c>
      <c r="G29" s="14">
        <v>33.496867289999997</v>
      </c>
      <c r="H29" s="16">
        <v>0.70128457</v>
      </c>
      <c r="I29" s="14">
        <v>47.380020129999998</v>
      </c>
      <c r="J29" s="16">
        <v>0.79970638000000005</v>
      </c>
      <c r="K29" s="14">
        <v>8.6649107099999991</v>
      </c>
      <c r="L29" s="16">
        <v>0.43242820999999998</v>
      </c>
      <c r="M29" s="14">
        <v>0</v>
      </c>
      <c r="N29" s="16">
        <v>0</v>
      </c>
      <c r="O29" s="14" t="s">
        <v>582</v>
      </c>
      <c r="P29" s="16" t="s">
        <v>582</v>
      </c>
      <c r="Q29" s="14">
        <v>2.7667624100000001</v>
      </c>
      <c r="R29" s="16">
        <v>0.24169378</v>
      </c>
      <c r="S29" s="14">
        <v>0</v>
      </c>
      <c r="T29" s="16">
        <v>0</v>
      </c>
      <c r="U29" s="14">
        <v>2.8162935899999999</v>
      </c>
      <c r="V29" s="16">
        <v>0.37335041000000002</v>
      </c>
    </row>
    <row r="30" spans="1:22" x14ac:dyDescent="0.25">
      <c r="A30" s="11" t="s">
        <v>500</v>
      </c>
      <c r="B30" s="13">
        <v>4520</v>
      </c>
      <c r="C30" s="14">
        <f>(193/B30*100)</f>
        <v>4.2699115044247788</v>
      </c>
      <c r="D30" s="15">
        <v>4327</v>
      </c>
      <c r="E30" s="14">
        <v>8.9647379199999992</v>
      </c>
      <c r="F30" s="16">
        <v>0.46826963999999999</v>
      </c>
      <c r="G30" s="14">
        <v>48.140818799999998</v>
      </c>
      <c r="H30" s="16">
        <v>0.84614511999999997</v>
      </c>
      <c r="I30" s="14">
        <v>28.115836179999999</v>
      </c>
      <c r="J30" s="16">
        <v>0.68128356999999995</v>
      </c>
      <c r="K30" s="14">
        <v>8.3072302100000002</v>
      </c>
      <c r="L30" s="16">
        <v>0.50762269000000004</v>
      </c>
      <c r="M30" s="14">
        <v>0</v>
      </c>
      <c r="N30" s="16">
        <v>0</v>
      </c>
      <c r="O30" s="14" t="s">
        <v>582</v>
      </c>
      <c r="P30" s="16" t="s">
        <v>582</v>
      </c>
      <c r="Q30" s="14">
        <v>0</v>
      </c>
      <c r="R30" s="16">
        <v>0</v>
      </c>
      <c r="S30" s="14">
        <v>0</v>
      </c>
      <c r="T30" s="16">
        <v>0</v>
      </c>
      <c r="U30" s="14">
        <v>6.4713768900000002</v>
      </c>
      <c r="V30" s="16">
        <v>0.47934085999999998</v>
      </c>
    </row>
    <row r="31" spans="1:22" x14ac:dyDescent="0.25">
      <c r="A31" s="11" t="s">
        <v>501</v>
      </c>
      <c r="B31" s="13">
        <v>5456</v>
      </c>
      <c r="C31" s="14">
        <f>(144/B31*100)</f>
        <v>2.6392961876832843</v>
      </c>
      <c r="D31" s="15">
        <v>5312</v>
      </c>
      <c r="E31" s="14">
        <v>7.8131682199999997</v>
      </c>
      <c r="F31" s="16">
        <v>0.48503315000000002</v>
      </c>
      <c r="G31" s="14">
        <v>37.211968919999997</v>
      </c>
      <c r="H31" s="16">
        <v>0.76597168000000004</v>
      </c>
      <c r="I31" s="14">
        <v>36.277042590000001</v>
      </c>
      <c r="J31" s="16">
        <v>0.77181721999999997</v>
      </c>
      <c r="K31" s="14">
        <v>13.66334206</v>
      </c>
      <c r="L31" s="16">
        <v>0.50650841000000002</v>
      </c>
      <c r="M31" s="14">
        <v>0</v>
      </c>
      <c r="N31" s="16">
        <v>0</v>
      </c>
      <c r="O31" s="14" t="s">
        <v>582</v>
      </c>
      <c r="P31" s="16" t="s">
        <v>582</v>
      </c>
      <c r="Q31" s="14">
        <v>0</v>
      </c>
      <c r="R31" s="16">
        <v>0</v>
      </c>
      <c r="S31" s="14">
        <v>0</v>
      </c>
      <c r="T31" s="16">
        <v>0</v>
      </c>
      <c r="U31" s="14">
        <v>5.0344782099999996</v>
      </c>
      <c r="V31" s="16">
        <v>0.43948915</v>
      </c>
    </row>
    <row r="32" spans="1:22" x14ac:dyDescent="0.25">
      <c r="A32" s="11" t="s">
        <v>502</v>
      </c>
      <c r="B32" s="13">
        <v>4478</v>
      </c>
      <c r="C32" s="14">
        <f>(6/B32*100)</f>
        <v>0.13398838767306834</v>
      </c>
      <c r="D32" s="15">
        <v>4472</v>
      </c>
      <c r="E32" s="14">
        <v>7.5274981700000003</v>
      </c>
      <c r="F32" s="16">
        <v>0.44471934000000002</v>
      </c>
      <c r="G32" s="14">
        <v>31.612642139999998</v>
      </c>
      <c r="H32" s="16">
        <v>0.78198285999999995</v>
      </c>
      <c r="I32" s="14">
        <v>40.777218560000001</v>
      </c>
      <c r="J32" s="16">
        <v>0.76205049999999996</v>
      </c>
      <c r="K32" s="14">
        <v>17.865111710000001</v>
      </c>
      <c r="L32" s="16">
        <v>0.66215570000000001</v>
      </c>
      <c r="M32" s="14">
        <v>0</v>
      </c>
      <c r="N32" s="16">
        <v>0</v>
      </c>
      <c r="O32" s="14" t="s">
        <v>582</v>
      </c>
      <c r="P32" s="16" t="s">
        <v>582</v>
      </c>
      <c r="Q32" s="14">
        <v>0</v>
      </c>
      <c r="R32" s="16">
        <v>0</v>
      </c>
      <c r="S32" s="14">
        <v>0</v>
      </c>
      <c r="T32" s="16">
        <v>0</v>
      </c>
      <c r="U32" s="14">
        <v>2.21752942</v>
      </c>
      <c r="V32" s="16">
        <v>0.26532925000000002</v>
      </c>
    </row>
    <row r="33" spans="1:22" x14ac:dyDescent="0.25">
      <c r="A33" s="11" t="s">
        <v>503</v>
      </c>
      <c r="B33" s="13">
        <v>7325</v>
      </c>
      <c r="C33" s="14">
        <f>(80/B33*100)</f>
        <v>1.0921501706484642</v>
      </c>
      <c r="D33" s="15">
        <v>7245</v>
      </c>
      <c r="E33" s="14">
        <v>4.3363725400000002</v>
      </c>
      <c r="F33" s="16">
        <v>0.27547973999999997</v>
      </c>
      <c r="G33" s="14">
        <v>27.926492469999999</v>
      </c>
      <c r="H33" s="16">
        <v>0.68689405999999997</v>
      </c>
      <c r="I33" s="14">
        <v>45.037877999999999</v>
      </c>
      <c r="J33" s="16">
        <v>0.63246256000000001</v>
      </c>
      <c r="K33" s="14">
        <v>19.913168089999999</v>
      </c>
      <c r="L33" s="16">
        <v>0.54393736000000004</v>
      </c>
      <c r="M33" s="14">
        <v>0</v>
      </c>
      <c r="N33" s="16">
        <v>0</v>
      </c>
      <c r="O33" s="14" t="s">
        <v>582</v>
      </c>
      <c r="P33" s="16" t="s">
        <v>582</v>
      </c>
      <c r="Q33" s="14">
        <v>0</v>
      </c>
      <c r="R33" s="16">
        <v>0</v>
      </c>
      <c r="S33" s="14">
        <v>0</v>
      </c>
      <c r="T33" s="16">
        <v>0</v>
      </c>
      <c r="U33" s="14">
        <v>2.7860889000000002</v>
      </c>
      <c r="V33" s="16">
        <v>0.23236419</v>
      </c>
    </row>
    <row r="34" spans="1:22" x14ac:dyDescent="0.25">
      <c r="A34" s="11" t="s">
        <v>504</v>
      </c>
      <c r="B34" s="13">
        <v>6350</v>
      </c>
      <c r="C34" s="14">
        <f>(89/B34*100)</f>
        <v>1.4015748031496063</v>
      </c>
      <c r="D34" s="15">
        <v>6261</v>
      </c>
      <c r="E34" s="14">
        <v>8.4758102700000002</v>
      </c>
      <c r="F34" s="16">
        <v>0.44497737999999998</v>
      </c>
      <c r="G34" s="14">
        <v>30.940355610000001</v>
      </c>
      <c r="H34" s="16">
        <v>0.70135157999999997</v>
      </c>
      <c r="I34" s="14">
        <v>36.095211949999999</v>
      </c>
      <c r="J34" s="16">
        <v>0.63541510999999995</v>
      </c>
      <c r="K34" s="14">
        <v>15.225249570000001</v>
      </c>
      <c r="L34" s="16">
        <v>0.58774163999999995</v>
      </c>
      <c r="M34" s="14">
        <v>0</v>
      </c>
      <c r="N34" s="16">
        <v>0</v>
      </c>
      <c r="O34" s="14" t="s">
        <v>582</v>
      </c>
      <c r="P34" s="16" t="s">
        <v>582</v>
      </c>
      <c r="Q34" s="14">
        <v>2.5855892100000002</v>
      </c>
      <c r="R34" s="16">
        <v>0.53681460000000003</v>
      </c>
      <c r="S34" s="14">
        <v>0</v>
      </c>
      <c r="T34" s="16">
        <v>0</v>
      </c>
      <c r="U34" s="14">
        <v>6.6777834</v>
      </c>
      <c r="V34" s="16">
        <v>0.60762653</v>
      </c>
    </row>
    <row r="35" spans="1:22" x14ac:dyDescent="0.25">
      <c r="A35" s="11" t="s">
        <v>505</v>
      </c>
      <c r="B35" s="13">
        <v>6406</v>
      </c>
      <c r="C35" s="14">
        <f>(60/B35*100)</f>
        <v>0.93662191695285668</v>
      </c>
      <c r="D35" s="15">
        <v>6346</v>
      </c>
      <c r="E35" s="14">
        <v>6.03716483</v>
      </c>
      <c r="F35" s="16">
        <v>0.34497064999999999</v>
      </c>
      <c r="G35" s="14">
        <v>36.894022700000001</v>
      </c>
      <c r="H35" s="16">
        <v>0.79225802000000001</v>
      </c>
      <c r="I35" s="14">
        <v>41.638669759999999</v>
      </c>
      <c r="J35" s="16">
        <v>0.80001816999999997</v>
      </c>
      <c r="K35" s="14">
        <v>11.40354705</v>
      </c>
      <c r="L35" s="16">
        <v>0.55358808999999998</v>
      </c>
      <c r="M35" s="14">
        <v>0</v>
      </c>
      <c r="N35" s="16">
        <v>0</v>
      </c>
      <c r="O35" s="14" t="s">
        <v>582</v>
      </c>
      <c r="P35" s="16" t="s">
        <v>582</v>
      </c>
      <c r="Q35" s="14">
        <v>1.0386631900000001</v>
      </c>
      <c r="R35" s="16">
        <v>5.6850789999999998E-2</v>
      </c>
      <c r="S35" s="14">
        <v>0</v>
      </c>
      <c r="T35" s="16">
        <v>0</v>
      </c>
      <c r="U35" s="14">
        <v>2.9879324700000001</v>
      </c>
      <c r="V35" s="16">
        <v>0.23370158999999999</v>
      </c>
    </row>
    <row r="36" spans="1:22" x14ac:dyDescent="0.25">
      <c r="A36" s="11" t="s">
        <v>506</v>
      </c>
      <c r="B36" s="13">
        <v>6736</v>
      </c>
      <c r="C36" s="14">
        <f>(71/B36*100)</f>
        <v>1.0540380047505939</v>
      </c>
      <c r="D36" s="15">
        <v>6665</v>
      </c>
      <c r="E36" s="14">
        <v>5.2627697600000003</v>
      </c>
      <c r="F36" s="16">
        <v>0.34374464999999998</v>
      </c>
      <c r="G36" s="14">
        <v>36.995903920000003</v>
      </c>
      <c r="H36" s="16">
        <v>0.70301539000000002</v>
      </c>
      <c r="I36" s="14">
        <v>40.460282280000001</v>
      </c>
      <c r="J36" s="16">
        <v>0.68214993000000002</v>
      </c>
      <c r="K36" s="14">
        <v>13.336348600000001</v>
      </c>
      <c r="L36" s="16">
        <v>0.53147356999999995</v>
      </c>
      <c r="M36" s="14">
        <v>0</v>
      </c>
      <c r="N36" s="16">
        <v>0</v>
      </c>
      <c r="O36" s="14" t="s">
        <v>582</v>
      </c>
      <c r="P36" s="16" t="s">
        <v>582</v>
      </c>
      <c r="Q36" s="14">
        <v>0</v>
      </c>
      <c r="R36" s="16">
        <v>0</v>
      </c>
      <c r="S36" s="14">
        <v>0</v>
      </c>
      <c r="T36" s="16">
        <v>0</v>
      </c>
      <c r="U36" s="14">
        <v>3.9446954399999998</v>
      </c>
      <c r="V36" s="16">
        <v>0.30676075000000003</v>
      </c>
    </row>
    <row r="37" spans="1:22" x14ac:dyDescent="0.25">
      <c r="A37" s="11" t="s">
        <v>507</v>
      </c>
      <c r="B37" s="13">
        <v>5458</v>
      </c>
      <c r="C37" s="14">
        <f>(126/B37*100)</f>
        <v>2.3085379259802123</v>
      </c>
      <c r="D37" s="15">
        <v>5332</v>
      </c>
      <c r="E37" s="14">
        <v>7.8618889200000002</v>
      </c>
      <c r="F37" s="16">
        <v>0.47858015999999998</v>
      </c>
      <c r="G37" s="14">
        <v>28.208990379999999</v>
      </c>
      <c r="H37" s="16">
        <v>0.78072401000000002</v>
      </c>
      <c r="I37" s="14">
        <v>31.912389770000001</v>
      </c>
      <c r="J37" s="16">
        <v>0.81086798000000004</v>
      </c>
      <c r="K37" s="14">
        <v>23.18127866</v>
      </c>
      <c r="L37" s="16">
        <v>0.89476913000000002</v>
      </c>
      <c r="M37" s="14">
        <v>0</v>
      </c>
      <c r="N37" s="16">
        <v>0</v>
      </c>
      <c r="O37" s="14" t="s">
        <v>582</v>
      </c>
      <c r="P37" s="16" t="s">
        <v>582</v>
      </c>
      <c r="Q37" s="14">
        <v>0</v>
      </c>
      <c r="R37" s="16">
        <v>0</v>
      </c>
      <c r="S37" s="14">
        <v>0</v>
      </c>
      <c r="T37" s="16">
        <v>0</v>
      </c>
      <c r="U37" s="14">
        <v>8.8354522800000002</v>
      </c>
      <c r="V37" s="16">
        <v>0.79004600999999997</v>
      </c>
    </row>
    <row r="38" spans="1:22" x14ac:dyDescent="0.25">
      <c r="A38" s="11" t="s">
        <v>508</v>
      </c>
      <c r="B38" s="13">
        <v>5860</v>
      </c>
      <c r="C38" s="14">
        <f>(24/B38*100)</f>
        <v>0.40955631399317405</v>
      </c>
      <c r="D38" s="15">
        <v>5836</v>
      </c>
      <c r="E38" s="14">
        <v>9.7495395899999995</v>
      </c>
      <c r="F38" s="16">
        <v>0.48358635999999999</v>
      </c>
      <c r="G38" s="14">
        <v>27.99735145</v>
      </c>
      <c r="H38" s="16">
        <v>0.79727998</v>
      </c>
      <c r="I38" s="14">
        <v>36.272328739999999</v>
      </c>
      <c r="J38" s="16">
        <v>0.77857887999999997</v>
      </c>
      <c r="K38" s="14">
        <v>14.967541600000001</v>
      </c>
      <c r="L38" s="16">
        <v>0.63521198000000001</v>
      </c>
      <c r="M38" s="14">
        <v>0</v>
      </c>
      <c r="N38" s="16">
        <v>0</v>
      </c>
      <c r="O38" s="14" t="s">
        <v>582</v>
      </c>
      <c r="P38" s="16" t="s">
        <v>582</v>
      </c>
      <c r="Q38" s="14">
        <v>0</v>
      </c>
      <c r="R38" s="16">
        <v>0</v>
      </c>
      <c r="S38" s="14">
        <v>0</v>
      </c>
      <c r="T38" s="16">
        <v>0</v>
      </c>
      <c r="U38" s="14">
        <v>11.01323863</v>
      </c>
      <c r="V38" s="16">
        <v>0.67106480999999996</v>
      </c>
    </row>
    <row r="39" spans="1:22" x14ac:dyDescent="0.25">
      <c r="A39" s="11" t="s">
        <v>509</v>
      </c>
      <c r="B39" s="13">
        <v>5895</v>
      </c>
      <c r="C39" s="14">
        <f>(33/B39*100)</f>
        <v>0.55979643765903309</v>
      </c>
      <c r="D39" s="15">
        <v>5862</v>
      </c>
      <c r="E39" s="14">
        <v>6.04076886</v>
      </c>
      <c r="F39" s="16">
        <v>0.41335919999999998</v>
      </c>
      <c r="G39" s="14">
        <v>23.675006159999999</v>
      </c>
      <c r="H39" s="16">
        <v>0.55476862999999998</v>
      </c>
      <c r="I39" s="14">
        <v>35.865143089999997</v>
      </c>
      <c r="J39" s="16">
        <v>0.71803607999999997</v>
      </c>
      <c r="K39" s="14">
        <v>30.219202419999998</v>
      </c>
      <c r="L39" s="16">
        <v>0.69246098</v>
      </c>
      <c r="M39" s="14">
        <v>0</v>
      </c>
      <c r="N39" s="16">
        <v>0</v>
      </c>
      <c r="O39" s="14" t="s">
        <v>582</v>
      </c>
      <c r="P39" s="16" t="s">
        <v>582</v>
      </c>
      <c r="Q39" s="14">
        <v>0</v>
      </c>
      <c r="R39" s="16">
        <v>0</v>
      </c>
      <c r="S39" s="14">
        <v>0</v>
      </c>
      <c r="T39" s="16">
        <v>0</v>
      </c>
      <c r="U39" s="14">
        <v>4.1998794799999999</v>
      </c>
      <c r="V39" s="16">
        <v>0.60329723999999996</v>
      </c>
    </row>
    <row r="40" spans="1:22" x14ac:dyDescent="0.25">
      <c r="A40" s="11" t="s">
        <v>510</v>
      </c>
      <c r="B40" s="13">
        <v>14157</v>
      </c>
      <c r="C40" s="14">
        <f>(386/B40*100)</f>
        <v>2.7265663629299994</v>
      </c>
      <c r="D40" s="15">
        <v>13771</v>
      </c>
      <c r="E40" s="14">
        <v>4.0527753300000002</v>
      </c>
      <c r="F40" s="16">
        <v>0.30384548</v>
      </c>
      <c r="G40" s="14">
        <v>31.728503450000002</v>
      </c>
      <c r="H40" s="16">
        <v>0.79308853000000001</v>
      </c>
      <c r="I40" s="14">
        <v>37.676936429999998</v>
      </c>
      <c r="J40" s="16">
        <v>0.66744384000000001</v>
      </c>
      <c r="K40" s="14">
        <v>21.457727519999999</v>
      </c>
      <c r="L40" s="16">
        <v>0.70313323000000005</v>
      </c>
      <c r="M40" s="14">
        <v>0</v>
      </c>
      <c r="N40" s="16">
        <v>0</v>
      </c>
      <c r="O40" s="14" t="s">
        <v>582</v>
      </c>
      <c r="P40" s="16" t="s">
        <v>582</v>
      </c>
      <c r="Q40" s="14">
        <v>0</v>
      </c>
      <c r="R40" s="16">
        <v>0</v>
      </c>
      <c r="S40" s="14">
        <v>0</v>
      </c>
      <c r="T40" s="16">
        <v>0</v>
      </c>
      <c r="U40" s="14">
        <v>5.0840572799999997</v>
      </c>
      <c r="V40" s="16">
        <v>0.50034473999999995</v>
      </c>
    </row>
    <row r="41" spans="1:22" x14ac:dyDescent="0.25">
      <c r="A41" s="11" t="s">
        <v>511</v>
      </c>
      <c r="B41" s="13">
        <v>5712</v>
      </c>
      <c r="C41" s="14">
        <f>(55/B41*100)</f>
        <v>0.96288515406162467</v>
      </c>
      <c r="D41" s="15">
        <v>5657</v>
      </c>
      <c r="E41" s="14">
        <v>8.2298587600000008</v>
      </c>
      <c r="F41" s="16">
        <v>0.41306156999999999</v>
      </c>
      <c r="G41" s="14">
        <v>36.411215929999997</v>
      </c>
      <c r="H41" s="16">
        <v>0.93775478999999995</v>
      </c>
      <c r="I41" s="14">
        <v>35.872338319999997</v>
      </c>
      <c r="J41" s="16">
        <v>0.74016077000000002</v>
      </c>
      <c r="K41" s="14">
        <v>14.244654730000001</v>
      </c>
      <c r="L41" s="16">
        <v>0.57244390000000001</v>
      </c>
      <c r="M41" s="14">
        <v>0</v>
      </c>
      <c r="N41" s="16">
        <v>0</v>
      </c>
      <c r="O41" s="14" t="s">
        <v>582</v>
      </c>
      <c r="P41" s="16" t="s">
        <v>582</v>
      </c>
      <c r="Q41" s="14">
        <v>0.67876893999999999</v>
      </c>
      <c r="R41" s="16">
        <v>0.18093676</v>
      </c>
      <c r="S41" s="14">
        <v>0</v>
      </c>
      <c r="T41" s="16">
        <v>0</v>
      </c>
      <c r="U41" s="14">
        <v>4.5631633200000001</v>
      </c>
      <c r="V41" s="16">
        <v>0.53020679999999998</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8.1236975531428559</v>
      </c>
      <c r="F42" s="16">
        <f>IF(COUNT(F7:F41) &gt; 0, SQRT(SUMSQ(F7:F41)/(COUNT(F7:F41)*COUNT(F7:F41)) ), "—")</f>
        <v>7.104843925674216E-2</v>
      </c>
      <c r="G42" s="14">
        <f>IF(COUNT(G7:G41) &gt; 0, AVERAGE(G7:G41), "—")</f>
        <v>34.286880337714287</v>
      </c>
      <c r="H42" s="16">
        <f>IF(COUNT(H7:H41) &gt; 0, SQRT(SUMSQ(H7:H41)/(COUNT(H7:H41)*COUNT(H7:H41)) ), "—")</f>
        <v>0.12543650107729915</v>
      </c>
      <c r="I42" s="14">
        <f>IF(COUNT(I7:I41) &gt; 0, AVERAGE(I7:I41), "—")</f>
        <v>37.432241746285705</v>
      </c>
      <c r="J42" s="16">
        <f>IF(COUNT(J7:J41) &gt; 0, SQRT(SUMSQ(J7:J41)/(COUNT(J7:J41)*COUNT(J7:J41)) ), "—")</f>
        <v>0.12416098465997638</v>
      </c>
      <c r="K42" s="14">
        <f>IF(COUNT(K7:K41) &gt; 0, AVERAGE(K7:K41), "—")</f>
        <v>14.283992748571428</v>
      </c>
      <c r="L42" s="16">
        <f>IF(COUNT(L7:L41) &gt; 0, SQRT(SUMSQ(L7:L41)/(COUNT(L7:L41)*COUNT(L7:L41)) ), "—")</f>
        <v>9.156801009269061E-2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0.60828267742857156</v>
      </c>
      <c r="R42" s="16">
        <f>IF(COUNT(R7:R41) &gt; 0, SQRT(SUMSQ(R7:R41)/(COUNT(R7:R41)*COUNT(R7:R41)) ), "—")</f>
        <v>3.6740661071396404E-2</v>
      </c>
      <c r="S42" s="14">
        <f>IF(COUNT(S7:S41) &gt; 0, AVERAGE(S7:S41), "—")</f>
        <v>3.4643828571428569E-3</v>
      </c>
      <c r="T42" s="16">
        <f>IF(COUNT(T7:T41) &gt; 0, SQRT(SUMSQ(T7:T41)/(COUNT(T7:T41)*COUNT(T7:T41)) ), "—")</f>
        <v>2.0819205714285713E-3</v>
      </c>
      <c r="U42" s="14">
        <f>IF(COUNT(U7:U41) &gt; 0, AVERAGE(U7:U41), "—")</f>
        <v>5.2614405554285719</v>
      </c>
      <c r="V42" s="16">
        <f>IF(COUNT(V7:V41) &gt; 0, SQRT(SUMSQ(V7:V41)/(COUNT(V7:V41)*COUNT(V7:V41)) ), "—")</f>
        <v>8.2679495791735197E-2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27.188768700000001</v>
      </c>
      <c r="F45" s="16">
        <v>0.86501669000000003</v>
      </c>
      <c r="G45" s="14">
        <v>28.560422760000002</v>
      </c>
      <c r="H45" s="16">
        <v>0.76356760000000001</v>
      </c>
      <c r="I45" s="14">
        <v>23.153714300000001</v>
      </c>
      <c r="J45" s="16">
        <v>0.70406946999999998</v>
      </c>
      <c r="K45" s="14">
        <v>14.678367489999999</v>
      </c>
      <c r="L45" s="16">
        <v>0.55077670000000001</v>
      </c>
      <c r="M45" s="14">
        <v>0</v>
      </c>
      <c r="N45" s="16">
        <v>0</v>
      </c>
      <c r="O45" s="14" t="s">
        <v>582</v>
      </c>
      <c r="P45" s="16" t="s">
        <v>582</v>
      </c>
      <c r="Q45" s="14">
        <v>0</v>
      </c>
      <c r="R45" s="16">
        <v>0</v>
      </c>
      <c r="S45" s="14">
        <v>0.43297429999999998</v>
      </c>
      <c r="T45" s="16">
        <v>8.6764750000000002E-2</v>
      </c>
      <c r="U45" s="14">
        <v>5.9857524499999997</v>
      </c>
      <c r="V45" s="16">
        <v>0.33469757</v>
      </c>
    </row>
    <row r="46" spans="1:22" x14ac:dyDescent="0.25">
      <c r="A46" s="11" t="s">
        <v>516</v>
      </c>
      <c r="B46" s="13">
        <v>23141</v>
      </c>
      <c r="C46" s="14">
        <f>(2121/B46*100)</f>
        <v>9.1655503219394152</v>
      </c>
      <c r="D46" s="15">
        <v>21020</v>
      </c>
      <c r="E46" s="14">
        <v>7.33947708</v>
      </c>
      <c r="F46" s="16">
        <v>0.25215945000000001</v>
      </c>
      <c r="G46" s="14">
        <v>27.306879210000002</v>
      </c>
      <c r="H46" s="16">
        <v>0.63485617999999999</v>
      </c>
      <c r="I46" s="14">
        <v>25.241717739999999</v>
      </c>
      <c r="J46" s="16">
        <v>0.59672888999999996</v>
      </c>
      <c r="K46" s="14">
        <v>8.3506705100000005</v>
      </c>
      <c r="L46" s="16">
        <v>0.29956872000000001</v>
      </c>
      <c r="M46" s="14">
        <v>0</v>
      </c>
      <c r="N46" s="16">
        <v>0</v>
      </c>
      <c r="O46" s="14" t="s">
        <v>582</v>
      </c>
      <c r="P46" s="16" t="s">
        <v>582</v>
      </c>
      <c r="Q46" s="14">
        <v>0</v>
      </c>
      <c r="R46" s="16">
        <v>0</v>
      </c>
      <c r="S46" s="14">
        <v>0</v>
      </c>
      <c r="T46" s="16">
        <v>0</v>
      </c>
      <c r="U46" s="14">
        <v>31.76125545</v>
      </c>
      <c r="V46" s="16">
        <v>0.93125778999999997</v>
      </c>
    </row>
    <row r="47" spans="1:22" x14ac:dyDescent="0.25">
      <c r="A47" s="11" t="s">
        <v>517</v>
      </c>
      <c r="B47" s="13">
        <v>5928</v>
      </c>
      <c r="C47" s="14">
        <f>(347/B47*100)</f>
        <v>5.8535762483130904</v>
      </c>
      <c r="D47" s="15">
        <v>5581</v>
      </c>
      <c r="E47" s="14">
        <v>6.5495476200000002</v>
      </c>
      <c r="F47" s="16">
        <v>0.33760709</v>
      </c>
      <c r="G47" s="14">
        <v>29.983455769999999</v>
      </c>
      <c r="H47" s="16">
        <v>0.76313993000000002</v>
      </c>
      <c r="I47" s="14">
        <v>37.051901219999998</v>
      </c>
      <c r="J47" s="16">
        <v>0.97079137000000004</v>
      </c>
      <c r="K47" s="14">
        <v>12.77048014</v>
      </c>
      <c r="L47" s="16">
        <v>0.51502663999999998</v>
      </c>
      <c r="M47" s="14">
        <v>0</v>
      </c>
      <c r="N47" s="16">
        <v>0</v>
      </c>
      <c r="O47" s="14" t="s">
        <v>582</v>
      </c>
      <c r="P47" s="16" t="s">
        <v>582</v>
      </c>
      <c r="Q47" s="14">
        <v>0</v>
      </c>
      <c r="R47" s="16">
        <v>0</v>
      </c>
      <c r="S47" s="14">
        <v>0</v>
      </c>
      <c r="T47" s="16">
        <v>0</v>
      </c>
      <c r="U47" s="14">
        <v>13.64461526</v>
      </c>
      <c r="V47" s="16">
        <v>0.98329317999999999</v>
      </c>
    </row>
    <row r="48" spans="1:22" x14ac:dyDescent="0.25">
      <c r="A48" s="11" t="s">
        <v>518</v>
      </c>
      <c r="B48" s="13">
        <v>9841</v>
      </c>
      <c r="C48" s="14">
        <f>(8/B48*100)</f>
        <v>8.1292551569962401E-2</v>
      </c>
      <c r="D48" s="15">
        <v>9833</v>
      </c>
      <c r="E48" s="14">
        <v>20.132996250000001</v>
      </c>
      <c r="F48" s="16">
        <v>0.71778821000000004</v>
      </c>
      <c r="G48" s="14">
        <v>41.69424609</v>
      </c>
      <c r="H48" s="16">
        <v>0.84089155999999998</v>
      </c>
      <c r="I48" s="14">
        <v>28.74666616</v>
      </c>
      <c r="J48" s="16">
        <v>0.64387629000000002</v>
      </c>
      <c r="K48" s="14">
        <v>7.3129367600000004</v>
      </c>
      <c r="L48" s="16">
        <v>0.4073447</v>
      </c>
      <c r="M48" s="14">
        <v>0</v>
      </c>
      <c r="N48" s="16">
        <v>0</v>
      </c>
      <c r="O48" s="14" t="s">
        <v>582</v>
      </c>
      <c r="P48" s="16" t="s">
        <v>582</v>
      </c>
      <c r="Q48" s="14">
        <v>0</v>
      </c>
      <c r="R48" s="16">
        <v>0</v>
      </c>
      <c r="S48" s="14">
        <v>0</v>
      </c>
      <c r="T48" s="16">
        <v>0</v>
      </c>
      <c r="U48" s="14">
        <v>2.1131547500000001</v>
      </c>
      <c r="V48" s="16">
        <v>0.53735197000000001</v>
      </c>
    </row>
    <row r="49" spans="1:22" x14ac:dyDescent="0.25">
      <c r="A49" s="11" t="s">
        <v>519</v>
      </c>
      <c r="B49" s="13">
        <v>6349</v>
      </c>
      <c r="C49" s="14">
        <f>(56/B49*100)</f>
        <v>0.88202866593164275</v>
      </c>
      <c r="D49" s="15">
        <v>6293</v>
      </c>
      <c r="E49" s="14">
        <v>25.315149160000001</v>
      </c>
      <c r="F49" s="16">
        <v>0.70869028999999995</v>
      </c>
      <c r="G49" s="14">
        <v>38.5418126</v>
      </c>
      <c r="H49" s="16">
        <v>0.79100435000000002</v>
      </c>
      <c r="I49" s="14">
        <v>23.757669790000001</v>
      </c>
      <c r="J49" s="16">
        <v>0.70059336000000005</v>
      </c>
      <c r="K49" s="14">
        <v>8.2244843400000001</v>
      </c>
      <c r="L49" s="16">
        <v>0.42365676000000002</v>
      </c>
      <c r="M49" s="14">
        <v>0</v>
      </c>
      <c r="N49" s="16">
        <v>0</v>
      </c>
      <c r="O49" s="14" t="s">
        <v>582</v>
      </c>
      <c r="P49" s="16" t="s">
        <v>582</v>
      </c>
      <c r="Q49" s="14">
        <v>0</v>
      </c>
      <c r="R49" s="16">
        <v>0</v>
      </c>
      <c r="S49" s="14">
        <v>0.10930743</v>
      </c>
      <c r="T49" s="16">
        <v>4.830272E-2</v>
      </c>
      <c r="U49" s="14">
        <v>4.0515766800000002</v>
      </c>
      <c r="V49" s="16">
        <v>0.37908407</v>
      </c>
    </row>
    <row r="50" spans="1:22" x14ac:dyDescent="0.25">
      <c r="A50" s="11" t="s">
        <v>520</v>
      </c>
      <c r="B50" s="13">
        <v>11795</v>
      </c>
      <c r="C50" s="14">
        <f>(344/B50*100)</f>
        <v>2.9164900381517591</v>
      </c>
      <c r="D50" s="15">
        <v>11451</v>
      </c>
      <c r="E50" s="14">
        <v>16.443070689999999</v>
      </c>
      <c r="F50" s="16">
        <v>0.60469622999999995</v>
      </c>
      <c r="G50" s="14">
        <v>43.982888330000002</v>
      </c>
      <c r="H50" s="16">
        <v>0.64186657000000003</v>
      </c>
      <c r="I50" s="14">
        <v>28.294214719999999</v>
      </c>
      <c r="J50" s="16">
        <v>0.59236973000000004</v>
      </c>
      <c r="K50" s="14">
        <v>6.6418571599999998</v>
      </c>
      <c r="L50" s="16">
        <v>0.32240410000000003</v>
      </c>
      <c r="M50" s="14">
        <v>0</v>
      </c>
      <c r="N50" s="16">
        <v>0</v>
      </c>
      <c r="O50" s="14" t="s">
        <v>582</v>
      </c>
      <c r="P50" s="16" t="s">
        <v>582</v>
      </c>
      <c r="Q50" s="14">
        <v>0</v>
      </c>
      <c r="R50" s="16">
        <v>0</v>
      </c>
      <c r="S50" s="14">
        <v>0</v>
      </c>
      <c r="T50" s="16">
        <v>0</v>
      </c>
      <c r="U50" s="14">
        <v>4.6379691000000003</v>
      </c>
      <c r="V50" s="16">
        <v>0.45773899000000001</v>
      </c>
    </row>
    <row r="51" spans="1:22" x14ac:dyDescent="0.25">
      <c r="A51" s="11" t="s">
        <v>521</v>
      </c>
      <c r="B51" s="13">
        <v>6866</v>
      </c>
      <c r="C51" s="14">
        <f>(114/B51*100)</f>
        <v>1.6603553743081854</v>
      </c>
      <c r="D51" s="15">
        <v>6752</v>
      </c>
      <c r="E51" s="14">
        <v>12.10054242</v>
      </c>
      <c r="F51" s="16">
        <v>0.46288758000000002</v>
      </c>
      <c r="G51" s="14">
        <v>37.775233960000001</v>
      </c>
      <c r="H51" s="16">
        <v>0.82213857000000001</v>
      </c>
      <c r="I51" s="14">
        <v>23.671173029999999</v>
      </c>
      <c r="J51" s="16">
        <v>0.56192673000000004</v>
      </c>
      <c r="K51" s="14">
        <v>7.7424070399999998</v>
      </c>
      <c r="L51" s="16">
        <v>0.39925150999999998</v>
      </c>
      <c r="M51" s="14">
        <v>0</v>
      </c>
      <c r="N51" s="16">
        <v>0</v>
      </c>
      <c r="O51" s="14" t="s">
        <v>582</v>
      </c>
      <c r="P51" s="16" t="s">
        <v>582</v>
      </c>
      <c r="Q51" s="14">
        <v>10.58170163</v>
      </c>
      <c r="R51" s="16">
        <v>0.61208004999999999</v>
      </c>
      <c r="S51" s="14">
        <v>0</v>
      </c>
      <c r="T51" s="16">
        <v>0</v>
      </c>
      <c r="U51" s="14">
        <v>8.12894191</v>
      </c>
      <c r="V51" s="16">
        <v>0.78644011000000003</v>
      </c>
    </row>
    <row r="52" spans="1:22" x14ac:dyDescent="0.25">
      <c r="A52" s="11" t="s">
        <v>522</v>
      </c>
      <c r="B52" s="13">
        <v>5809</v>
      </c>
      <c r="C52" s="14">
        <f>(106/B52*100)</f>
        <v>1.8247546909967292</v>
      </c>
      <c r="D52" s="15">
        <v>5703</v>
      </c>
      <c r="E52" s="14">
        <v>6.07251764</v>
      </c>
      <c r="F52" s="16">
        <v>0.37136317000000002</v>
      </c>
      <c r="G52" s="14">
        <v>33.906631529999999</v>
      </c>
      <c r="H52" s="16">
        <v>0.70050842999999996</v>
      </c>
      <c r="I52" s="14">
        <v>41.034481710000001</v>
      </c>
      <c r="J52" s="16">
        <v>0.74154089000000001</v>
      </c>
      <c r="K52" s="14">
        <v>14.92688308</v>
      </c>
      <c r="L52" s="16">
        <v>0.47155818999999999</v>
      </c>
      <c r="M52" s="14">
        <v>0</v>
      </c>
      <c r="N52" s="16">
        <v>0</v>
      </c>
      <c r="O52" s="14" t="s">
        <v>582</v>
      </c>
      <c r="P52" s="16" t="s">
        <v>582</v>
      </c>
      <c r="Q52" s="14">
        <v>0</v>
      </c>
      <c r="R52" s="16">
        <v>0</v>
      </c>
      <c r="S52" s="14">
        <v>0</v>
      </c>
      <c r="T52" s="16">
        <v>0</v>
      </c>
      <c r="U52" s="14">
        <v>4.0594860400000004</v>
      </c>
      <c r="V52" s="16">
        <v>0.33985958999999999</v>
      </c>
    </row>
    <row r="53" spans="1:22" x14ac:dyDescent="0.25">
      <c r="A53" s="11" t="s">
        <v>523</v>
      </c>
      <c r="B53" s="13">
        <v>5571</v>
      </c>
      <c r="C53" s="14">
        <f>(112/B53*100)</f>
        <v>2.0104110572608151</v>
      </c>
      <c r="D53" s="15">
        <v>5459</v>
      </c>
      <c r="E53" s="14">
        <v>12.998668110000001</v>
      </c>
      <c r="F53" s="16">
        <v>0.42626335999999998</v>
      </c>
      <c r="G53" s="14">
        <v>37.121225080000002</v>
      </c>
      <c r="H53" s="16">
        <v>0.56744739</v>
      </c>
      <c r="I53" s="14">
        <v>31.016732609999998</v>
      </c>
      <c r="J53" s="16">
        <v>0.61184256999999997</v>
      </c>
      <c r="K53" s="14">
        <v>10.544882469999999</v>
      </c>
      <c r="L53" s="16">
        <v>0.38691913</v>
      </c>
      <c r="M53" s="14">
        <v>0</v>
      </c>
      <c r="N53" s="16">
        <v>0</v>
      </c>
      <c r="O53" s="14" t="s">
        <v>582</v>
      </c>
      <c r="P53" s="16" t="s">
        <v>582</v>
      </c>
      <c r="Q53" s="14">
        <v>0</v>
      </c>
      <c r="R53" s="16">
        <v>0</v>
      </c>
      <c r="S53" s="14">
        <v>0</v>
      </c>
      <c r="T53" s="16">
        <v>0</v>
      </c>
      <c r="U53" s="14">
        <v>8.3184917400000007</v>
      </c>
      <c r="V53" s="16">
        <v>0.40178900000000001</v>
      </c>
    </row>
    <row r="54" spans="1:22" x14ac:dyDescent="0.25">
      <c r="A54" s="11" t="s">
        <v>524</v>
      </c>
      <c r="B54" s="13">
        <v>4740</v>
      </c>
      <c r="C54" s="14">
        <f>(428/B54*100)</f>
        <v>9.0295358649789037</v>
      </c>
      <c r="D54" s="15">
        <v>4312</v>
      </c>
      <c r="E54" s="14">
        <v>11.171015669999999</v>
      </c>
      <c r="F54" s="16">
        <v>0.65502594000000003</v>
      </c>
      <c r="G54" s="14">
        <v>30.070094839999999</v>
      </c>
      <c r="H54" s="16">
        <v>0.87766785000000003</v>
      </c>
      <c r="I54" s="14">
        <v>27.549494809999999</v>
      </c>
      <c r="J54" s="16">
        <v>1.0464770400000001</v>
      </c>
      <c r="K54" s="14">
        <v>15.993765850000001</v>
      </c>
      <c r="L54" s="16">
        <v>0.77445536999999998</v>
      </c>
      <c r="M54" s="14">
        <v>0</v>
      </c>
      <c r="N54" s="16">
        <v>0</v>
      </c>
      <c r="O54" s="14" t="s">
        <v>582</v>
      </c>
      <c r="P54" s="16" t="s">
        <v>582</v>
      </c>
      <c r="Q54" s="14">
        <v>0</v>
      </c>
      <c r="R54" s="16">
        <v>0</v>
      </c>
      <c r="S54" s="14">
        <v>0</v>
      </c>
      <c r="T54" s="16">
        <v>0</v>
      </c>
      <c r="U54" s="14">
        <v>15.215628819999999</v>
      </c>
      <c r="V54" s="16">
        <v>1.2423191499999999</v>
      </c>
    </row>
    <row r="55" spans="1:22" x14ac:dyDescent="0.25">
      <c r="A55" s="11" t="s">
        <v>525</v>
      </c>
      <c r="B55" s="13">
        <v>5316</v>
      </c>
      <c r="C55" s="14">
        <f>(22/B55*100)</f>
        <v>0.41384499623777277</v>
      </c>
      <c r="D55" s="15">
        <v>5294</v>
      </c>
      <c r="E55" s="14">
        <v>9.0658202600000006</v>
      </c>
      <c r="F55" s="16">
        <v>0.48352328999999999</v>
      </c>
      <c r="G55" s="14">
        <v>29.699315559999999</v>
      </c>
      <c r="H55" s="16">
        <v>0.68639512999999996</v>
      </c>
      <c r="I55" s="14">
        <v>38.743380010000003</v>
      </c>
      <c r="J55" s="16">
        <v>0.79464444000000001</v>
      </c>
      <c r="K55" s="14">
        <v>15.439422710000001</v>
      </c>
      <c r="L55" s="16">
        <v>0.67051137999999999</v>
      </c>
      <c r="M55" s="14">
        <v>0</v>
      </c>
      <c r="N55" s="16">
        <v>0</v>
      </c>
      <c r="O55" s="14" t="s">
        <v>582</v>
      </c>
      <c r="P55" s="16" t="s">
        <v>582</v>
      </c>
      <c r="Q55" s="14">
        <v>0</v>
      </c>
      <c r="R55" s="16">
        <v>0</v>
      </c>
      <c r="S55" s="14">
        <v>0.57623135000000003</v>
      </c>
      <c r="T55" s="16">
        <v>0.12996421999999999</v>
      </c>
      <c r="U55" s="14">
        <v>6.4758301100000004</v>
      </c>
      <c r="V55" s="16">
        <v>0.38922656</v>
      </c>
    </row>
    <row r="56" spans="1:22" x14ac:dyDescent="0.25">
      <c r="A56" s="11" t="s">
        <v>526</v>
      </c>
      <c r="B56" s="13">
        <v>5359</v>
      </c>
      <c r="C56" s="14">
        <f>(77/B56*100)</f>
        <v>1.4368352304534429</v>
      </c>
      <c r="D56" s="15">
        <v>5282</v>
      </c>
      <c r="E56" s="14">
        <v>11.478740439999999</v>
      </c>
      <c r="F56" s="16">
        <v>0.51850587999999997</v>
      </c>
      <c r="G56" s="14">
        <v>35.240144239999999</v>
      </c>
      <c r="H56" s="16">
        <v>1.0350722299999999</v>
      </c>
      <c r="I56" s="14">
        <v>42.35378163</v>
      </c>
      <c r="J56" s="16">
        <v>0.95577957999999996</v>
      </c>
      <c r="K56" s="14">
        <v>9.4017419199999992</v>
      </c>
      <c r="L56" s="16">
        <v>0.59348086</v>
      </c>
      <c r="M56" s="14">
        <v>0</v>
      </c>
      <c r="N56" s="16">
        <v>0</v>
      </c>
      <c r="O56" s="14" t="s">
        <v>582</v>
      </c>
      <c r="P56" s="16" t="s">
        <v>582</v>
      </c>
      <c r="Q56" s="14">
        <v>0</v>
      </c>
      <c r="R56" s="16">
        <v>0</v>
      </c>
      <c r="S56" s="14">
        <v>0</v>
      </c>
      <c r="T56" s="16">
        <v>0</v>
      </c>
      <c r="U56" s="14">
        <v>1.52559176</v>
      </c>
      <c r="V56" s="16">
        <v>0.21704581000000001</v>
      </c>
    </row>
    <row r="57" spans="1:22" x14ac:dyDescent="0.25">
      <c r="A57" s="11" t="s">
        <v>527</v>
      </c>
      <c r="B57" s="13">
        <v>6513</v>
      </c>
      <c r="C57" s="14">
        <f>(0/B57*100)</f>
        <v>0</v>
      </c>
      <c r="D57" s="15">
        <v>6513</v>
      </c>
      <c r="E57" s="14">
        <v>32.387470929999999</v>
      </c>
      <c r="F57" s="16">
        <v>0.91299151999999995</v>
      </c>
      <c r="G57" s="14">
        <v>49.764985080000002</v>
      </c>
      <c r="H57" s="16">
        <v>0.97533599999999998</v>
      </c>
      <c r="I57" s="14">
        <v>11.003943059999999</v>
      </c>
      <c r="J57" s="16">
        <v>0.47901507999999998</v>
      </c>
      <c r="K57" s="14">
        <v>3.2059529699999998</v>
      </c>
      <c r="L57" s="16">
        <v>0.33324917999999998</v>
      </c>
      <c r="M57" s="14">
        <v>0</v>
      </c>
      <c r="N57" s="16">
        <v>0</v>
      </c>
      <c r="O57" s="14" t="s">
        <v>582</v>
      </c>
      <c r="P57" s="16" t="s">
        <v>582</v>
      </c>
      <c r="Q57" s="14">
        <v>0</v>
      </c>
      <c r="R57" s="16">
        <v>0</v>
      </c>
      <c r="S57" s="14">
        <v>8.5262359999999995E-2</v>
      </c>
      <c r="T57" s="16">
        <v>2.1313780000000001E-2</v>
      </c>
      <c r="U57" s="14">
        <v>3.55238561</v>
      </c>
      <c r="V57" s="16">
        <v>0.45294342999999998</v>
      </c>
    </row>
    <row r="58" spans="1:22" x14ac:dyDescent="0.25">
      <c r="A58" s="11" t="s">
        <v>528</v>
      </c>
      <c r="B58" s="13">
        <v>7267</v>
      </c>
      <c r="C58" s="14">
        <f>(10/B58*100)</f>
        <v>0.13760836658868861</v>
      </c>
      <c r="D58" s="15">
        <v>7257</v>
      </c>
      <c r="E58" s="14">
        <v>17.492094850000001</v>
      </c>
      <c r="F58" s="16">
        <v>0.66446156000000001</v>
      </c>
      <c r="G58" s="14">
        <v>28.182237409999999</v>
      </c>
      <c r="H58" s="16">
        <v>0.70455621999999996</v>
      </c>
      <c r="I58" s="14">
        <v>29.20276672</v>
      </c>
      <c r="J58" s="16">
        <v>0.52800073000000003</v>
      </c>
      <c r="K58" s="14">
        <v>18.904041830000001</v>
      </c>
      <c r="L58" s="16">
        <v>0.64356711</v>
      </c>
      <c r="M58" s="14">
        <v>0</v>
      </c>
      <c r="N58" s="16">
        <v>0</v>
      </c>
      <c r="O58" s="14" t="s">
        <v>582</v>
      </c>
      <c r="P58" s="16" t="s">
        <v>582</v>
      </c>
      <c r="Q58" s="14">
        <v>0</v>
      </c>
      <c r="R58" s="16">
        <v>0</v>
      </c>
      <c r="S58" s="14">
        <v>1.1314544</v>
      </c>
      <c r="T58" s="16">
        <v>0.13411624</v>
      </c>
      <c r="U58" s="14">
        <v>5.08740478</v>
      </c>
      <c r="V58" s="16">
        <v>0.60044306999999997</v>
      </c>
    </row>
    <row r="59" spans="1:22" x14ac:dyDescent="0.25">
      <c r="A59" s="11" t="s">
        <v>529</v>
      </c>
      <c r="B59" s="13">
        <v>4826</v>
      </c>
      <c r="C59" s="14">
        <f>(26/B59*100)</f>
        <v>0.53874844591794446</v>
      </c>
      <c r="D59" s="15">
        <v>4800</v>
      </c>
      <c r="E59" s="14">
        <v>12.908047789999999</v>
      </c>
      <c r="F59" s="16">
        <v>0.55080132000000004</v>
      </c>
      <c r="G59" s="14">
        <v>34.049895849999999</v>
      </c>
      <c r="H59" s="16">
        <v>0.86874275999999995</v>
      </c>
      <c r="I59" s="14">
        <v>33.723784510000002</v>
      </c>
      <c r="J59" s="16">
        <v>0.92700705000000005</v>
      </c>
      <c r="K59" s="14">
        <v>15.068222949999999</v>
      </c>
      <c r="L59" s="16">
        <v>0.70314363999999996</v>
      </c>
      <c r="M59" s="14">
        <v>0</v>
      </c>
      <c r="N59" s="16">
        <v>0</v>
      </c>
      <c r="O59" s="14" t="s">
        <v>582</v>
      </c>
      <c r="P59" s="16" t="s">
        <v>582</v>
      </c>
      <c r="Q59" s="14">
        <v>0</v>
      </c>
      <c r="R59" s="16">
        <v>0</v>
      </c>
      <c r="S59" s="14">
        <v>0.51560077999999998</v>
      </c>
      <c r="T59" s="16">
        <v>0.13611714999999999</v>
      </c>
      <c r="U59" s="14">
        <v>3.7344481100000002</v>
      </c>
      <c r="V59" s="16">
        <v>0.41187887000000001</v>
      </c>
    </row>
    <row r="60" spans="1:22" x14ac:dyDescent="0.25">
      <c r="A60" s="11" t="s">
        <v>530</v>
      </c>
      <c r="B60" s="13">
        <v>4546</v>
      </c>
      <c r="C60" s="14">
        <f>(15/B60*100)</f>
        <v>0.32996040475142985</v>
      </c>
      <c r="D60" s="15">
        <v>4531</v>
      </c>
      <c r="E60" s="14">
        <v>15.58414958</v>
      </c>
      <c r="F60" s="16">
        <v>0.76941945</v>
      </c>
      <c r="G60" s="14">
        <v>34.120191810000001</v>
      </c>
      <c r="H60" s="16">
        <v>0.93622497999999998</v>
      </c>
      <c r="I60" s="14">
        <v>29.01880401</v>
      </c>
      <c r="J60" s="16">
        <v>0.96615801000000001</v>
      </c>
      <c r="K60" s="14">
        <v>15.649013399999999</v>
      </c>
      <c r="L60" s="16">
        <v>0.89827782</v>
      </c>
      <c r="M60" s="14">
        <v>0</v>
      </c>
      <c r="N60" s="16">
        <v>0</v>
      </c>
      <c r="O60" s="14" t="s">
        <v>582</v>
      </c>
      <c r="P60" s="16" t="s">
        <v>582</v>
      </c>
      <c r="Q60" s="14">
        <v>0</v>
      </c>
      <c r="R60" s="16">
        <v>0</v>
      </c>
      <c r="S60" s="14">
        <v>0.39471325000000002</v>
      </c>
      <c r="T60" s="16">
        <v>9.5010559999999994E-2</v>
      </c>
      <c r="U60" s="14">
        <v>5.2331279400000001</v>
      </c>
      <c r="V60" s="16">
        <v>0.57635055999999996</v>
      </c>
    </row>
    <row r="61" spans="1:22" x14ac:dyDescent="0.25">
      <c r="A61" s="11" t="s">
        <v>531</v>
      </c>
      <c r="B61" s="13">
        <v>6525</v>
      </c>
      <c r="C61" s="14">
        <f>(166/B61*100)</f>
        <v>2.544061302681992</v>
      </c>
      <c r="D61" s="15">
        <v>6359</v>
      </c>
      <c r="E61" s="14">
        <v>8.1211908699999995</v>
      </c>
      <c r="F61" s="16">
        <v>0.40053660000000002</v>
      </c>
      <c r="G61" s="14">
        <v>33.053600680000002</v>
      </c>
      <c r="H61" s="16">
        <v>0.66060434000000001</v>
      </c>
      <c r="I61" s="14">
        <v>35.0279363</v>
      </c>
      <c r="J61" s="16">
        <v>0.58439803000000001</v>
      </c>
      <c r="K61" s="14">
        <v>18.506933709999998</v>
      </c>
      <c r="L61" s="16">
        <v>0.55236496999999996</v>
      </c>
      <c r="M61" s="14">
        <v>0</v>
      </c>
      <c r="N61" s="16">
        <v>0</v>
      </c>
      <c r="O61" s="14" t="s">
        <v>582</v>
      </c>
      <c r="P61" s="16" t="s">
        <v>582</v>
      </c>
      <c r="Q61" s="14">
        <v>0</v>
      </c>
      <c r="R61" s="16">
        <v>0</v>
      </c>
      <c r="S61" s="14">
        <v>0</v>
      </c>
      <c r="T61" s="16">
        <v>0</v>
      </c>
      <c r="U61" s="14">
        <v>5.2903384400000002</v>
      </c>
      <c r="V61" s="16">
        <v>0.54657087999999998</v>
      </c>
    </row>
    <row r="62" spans="1:22" x14ac:dyDescent="0.25">
      <c r="A62" s="11" t="s">
        <v>532</v>
      </c>
      <c r="B62" s="13">
        <v>4476</v>
      </c>
      <c r="C62" s="14">
        <f>(3/B62*100)</f>
        <v>6.7024128686327081E-2</v>
      </c>
      <c r="D62" s="15">
        <v>4473</v>
      </c>
      <c r="E62" s="14">
        <v>10.180748169999999</v>
      </c>
      <c r="F62" s="16">
        <v>0.40668548999999998</v>
      </c>
      <c r="G62" s="14">
        <v>44.843964730000003</v>
      </c>
      <c r="H62" s="16">
        <v>0.70309014999999997</v>
      </c>
      <c r="I62" s="14">
        <v>36.985850990000003</v>
      </c>
      <c r="J62" s="16">
        <v>0.67023705</v>
      </c>
      <c r="K62" s="14">
        <v>7.1633910800000002</v>
      </c>
      <c r="L62" s="16">
        <v>0.35701249000000002</v>
      </c>
      <c r="M62" s="14">
        <v>0</v>
      </c>
      <c r="N62" s="16">
        <v>0</v>
      </c>
      <c r="O62" s="14" t="s">
        <v>582</v>
      </c>
      <c r="P62" s="16" t="s">
        <v>582</v>
      </c>
      <c r="Q62" s="14">
        <v>0</v>
      </c>
      <c r="R62" s="16">
        <v>0</v>
      </c>
      <c r="S62" s="14">
        <v>0</v>
      </c>
      <c r="T62" s="16">
        <v>0</v>
      </c>
      <c r="U62" s="14">
        <v>0.82604502999999996</v>
      </c>
      <c r="V62" s="16">
        <v>0.12982921</v>
      </c>
    </row>
    <row r="63" spans="1:22" x14ac:dyDescent="0.25">
      <c r="A63" s="11" t="s">
        <v>533</v>
      </c>
      <c r="B63" s="13">
        <v>5324</v>
      </c>
      <c r="C63" s="14">
        <f>(13/B63*100)</f>
        <v>0.24417731029301279</v>
      </c>
      <c r="D63" s="15">
        <v>5311</v>
      </c>
      <c r="E63" s="14">
        <v>16.800411279999999</v>
      </c>
      <c r="F63" s="16">
        <v>0.59912852999999999</v>
      </c>
      <c r="G63" s="14">
        <v>37.076793899999998</v>
      </c>
      <c r="H63" s="16">
        <v>0.64263545</v>
      </c>
      <c r="I63" s="14">
        <v>26.28175727</v>
      </c>
      <c r="J63" s="16">
        <v>0.62311486999999999</v>
      </c>
      <c r="K63" s="14">
        <v>11.46750926</v>
      </c>
      <c r="L63" s="16">
        <v>0.45344201000000001</v>
      </c>
      <c r="M63" s="14">
        <v>0</v>
      </c>
      <c r="N63" s="16">
        <v>0</v>
      </c>
      <c r="O63" s="14" t="s">
        <v>582</v>
      </c>
      <c r="P63" s="16" t="s">
        <v>582</v>
      </c>
      <c r="Q63" s="14">
        <v>0</v>
      </c>
      <c r="R63" s="16">
        <v>0</v>
      </c>
      <c r="S63" s="14">
        <v>0.1713259</v>
      </c>
      <c r="T63" s="16">
        <v>4.3116979999999999E-2</v>
      </c>
      <c r="U63" s="14">
        <v>8.2022023900000001</v>
      </c>
      <c r="V63" s="16">
        <v>0.41077333999999999</v>
      </c>
    </row>
    <row r="64" spans="1:22" x14ac:dyDescent="0.25">
      <c r="A64" s="11" t="s">
        <v>534</v>
      </c>
      <c r="B64" s="13">
        <v>3634</v>
      </c>
      <c r="C64" s="14">
        <f>(3/B64*100)</f>
        <v>8.2553659878921298E-2</v>
      </c>
      <c r="D64" s="15">
        <v>3631</v>
      </c>
      <c r="E64" s="14">
        <v>7.2558648400000001</v>
      </c>
      <c r="F64" s="16">
        <v>0.41769716000000001</v>
      </c>
      <c r="G64" s="14">
        <v>29.823031520000001</v>
      </c>
      <c r="H64" s="16">
        <v>0.72357749999999998</v>
      </c>
      <c r="I64" s="14">
        <v>38.611124750000002</v>
      </c>
      <c r="J64" s="16">
        <v>0.86120171000000001</v>
      </c>
      <c r="K64" s="14">
        <v>20.015086499999999</v>
      </c>
      <c r="L64" s="16">
        <v>0.65134291</v>
      </c>
      <c r="M64" s="14">
        <v>0</v>
      </c>
      <c r="N64" s="16">
        <v>0</v>
      </c>
      <c r="O64" s="14" t="s">
        <v>582</v>
      </c>
      <c r="P64" s="16" t="s">
        <v>582</v>
      </c>
      <c r="Q64" s="14">
        <v>0</v>
      </c>
      <c r="R64" s="16">
        <v>0</v>
      </c>
      <c r="S64" s="14">
        <v>5.5664819999999997E-2</v>
      </c>
      <c r="T64" s="16">
        <v>3.945916E-2</v>
      </c>
      <c r="U64" s="14">
        <v>4.2392275599999998</v>
      </c>
      <c r="V64" s="16">
        <v>0.32314813999999997</v>
      </c>
    </row>
    <row r="65" spans="1:22" x14ac:dyDescent="0.25">
      <c r="A65" s="11" t="s">
        <v>535</v>
      </c>
      <c r="B65" s="13">
        <v>5325</v>
      </c>
      <c r="C65" s="14">
        <f>(14/B65*100)</f>
        <v>0.26291079812206569</v>
      </c>
      <c r="D65" s="15">
        <v>5311</v>
      </c>
      <c r="E65" s="14">
        <v>7.5110123900000003</v>
      </c>
      <c r="F65" s="16">
        <v>0.37810890000000003</v>
      </c>
      <c r="G65" s="14">
        <v>30.05053878</v>
      </c>
      <c r="H65" s="16">
        <v>0.73100072999999999</v>
      </c>
      <c r="I65" s="14">
        <v>35.02724533</v>
      </c>
      <c r="J65" s="16">
        <v>0.84508254000000005</v>
      </c>
      <c r="K65" s="14">
        <v>22.62170025</v>
      </c>
      <c r="L65" s="16">
        <v>0.61260311999999995</v>
      </c>
      <c r="M65" s="14">
        <v>0</v>
      </c>
      <c r="N65" s="16">
        <v>0</v>
      </c>
      <c r="O65" s="14" t="s">
        <v>582</v>
      </c>
      <c r="P65" s="16" t="s">
        <v>582</v>
      </c>
      <c r="Q65" s="14">
        <v>0.17974424999999999</v>
      </c>
      <c r="R65" s="16">
        <v>6.2158310000000001E-2</v>
      </c>
      <c r="S65" s="14">
        <v>1.90332E-2</v>
      </c>
      <c r="T65" s="16">
        <v>1.9035280000000002E-2</v>
      </c>
      <c r="U65" s="14">
        <v>4.5907258100000004</v>
      </c>
      <c r="V65" s="16">
        <v>0.33750394</v>
      </c>
    </row>
    <row r="66" spans="1:22" x14ac:dyDescent="0.25">
      <c r="A66" s="11" t="s">
        <v>536</v>
      </c>
      <c r="B66" s="13">
        <v>5665</v>
      </c>
      <c r="C66" s="14">
        <f>(89/B66*100)</f>
        <v>1.5710503089143866</v>
      </c>
      <c r="D66" s="15">
        <v>5576</v>
      </c>
      <c r="E66" s="14">
        <v>10.731629099999999</v>
      </c>
      <c r="F66" s="16">
        <v>0.40976116000000001</v>
      </c>
      <c r="G66" s="14">
        <v>29.15324626</v>
      </c>
      <c r="H66" s="16">
        <v>0.64048115000000005</v>
      </c>
      <c r="I66" s="14">
        <v>30.275546609999999</v>
      </c>
      <c r="J66" s="16">
        <v>0.62480904000000004</v>
      </c>
      <c r="K66" s="14">
        <v>14.902681129999999</v>
      </c>
      <c r="L66" s="16">
        <v>0.41316879000000001</v>
      </c>
      <c r="M66" s="14">
        <v>0</v>
      </c>
      <c r="N66" s="16">
        <v>0</v>
      </c>
      <c r="O66" s="14" t="s">
        <v>582</v>
      </c>
      <c r="P66" s="16" t="s">
        <v>582</v>
      </c>
      <c r="Q66" s="14">
        <v>0</v>
      </c>
      <c r="R66" s="16">
        <v>0</v>
      </c>
      <c r="S66" s="14">
        <v>0</v>
      </c>
      <c r="T66" s="16">
        <v>0</v>
      </c>
      <c r="U66" s="14">
        <v>14.93689691</v>
      </c>
      <c r="V66" s="16">
        <v>0.47044454000000002</v>
      </c>
    </row>
    <row r="67" spans="1:22" x14ac:dyDescent="0.25">
      <c r="A67" s="11" t="s">
        <v>537</v>
      </c>
      <c r="B67" s="13">
        <v>6971</v>
      </c>
      <c r="C67" s="14">
        <f>(820/B67*100)</f>
        <v>11.763018218333094</v>
      </c>
      <c r="D67" s="15">
        <v>6151</v>
      </c>
      <c r="E67" s="14">
        <v>13.148621950000001</v>
      </c>
      <c r="F67" s="16">
        <v>0.49234864</v>
      </c>
      <c r="G67" s="14">
        <v>37.763768949999999</v>
      </c>
      <c r="H67" s="16">
        <v>0.73393779000000003</v>
      </c>
      <c r="I67" s="14">
        <v>34.219763149999999</v>
      </c>
      <c r="J67" s="16">
        <v>0.61566348999999998</v>
      </c>
      <c r="K67" s="14">
        <v>10.907933529999999</v>
      </c>
      <c r="L67" s="16">
        <v>0.38716521999999998</v>
      </c>
      <c r="M67" s="14">
        <v>0</v>
      </c>
      <c r="N67" s="16">
        <v>0</v>
      </c>
      <c r="O67" s="14" t="s">
        <v>582</v>
      </c>
      <c r="P67" s="16" t="s">
        <v>582</v>
      </c>
      <c r="Q67" s="14">
        <v>0</v>
      </c>
      <c r="R67" s="16">
        <v>0</v>
      </c>
      <c r="S67" s="14">
        <v>0</v>
      </c>
      <c r="T67" s="16">
        <v>0</v>
      </c>
      <c r="U67" s="14">
        <v>3.9599124200000002</v>
      </c>
      <c r="V67" s="16">
        <v>0.29579747000000001</v>
      </c>
    </row>
    <row r="68" spans="1:22" x14ac:dyDescent="0.25">
      <c r="A68" s="11" t="s">
        <v>538</v>
      </c>
      <c r="B68" s="13">
        <v>12083</v>
      </c>
      <c r="C68" s="14">
        <f>(31/B68*100)</f>
        <v>0.2565588016221137</v>
      </c>
      <c r="D68" s="15">
        <v>12052</v>
      </c>
      <c r="E68" s="14">
        <v>14.872813280000001</v>
      </c>
      <c r="F68" s="16">
        <v>0.32751857000000001</v>
      </c>
      <c r="G68" s="14">
        <v>27.136941119999999</v>
      </c>
      <c r="H68" s="16">
        <v>0.38001117000000001</v>
      </c>
      <c r="I68" s="14">
        <v>25.526932540000001</v>
      </c>
      <c r="J68" s="16">
        <v>0.39438241000000002</v>
      </c>
      <c r="K68" s="14">
        <v>15.03990641</v>
      </c>
      <c r="L68" s="16">
        <v>0.29409830999999997</v>
      </c>
      <c r="M68" s="14">
        <v>0</v>
      </c>
      <c r="N68" s="16">
        <v>0</v>
      </c>
      <c r="O68" s="14" t="s">
        <v>582</v>
      </c>
      <c r="P68" s="16" t="s">
        <v>582</v>
      </c>
      <c r="Q68" s="14">
        <v>0</v>
      </c>
      <c r="R68" s="16">
        <v>0</v>
      </c>
      <c r="S68" s="14">
        <v>0</v>
      </c>
      <c r="T68" s="16">
        <v>0</v>
      </c>
      <c r="U68" s="14">
        <v>17.42340665</v>
      </c>
      <c r="V68" s="16">
        <v>0.33005570000000001</v>
      </c>
    </row>
    <row r="69" spans="1:22" x14ac:dyDescent="0.25">
      <c r="A69" s="11" t="s">
        <v>539</v>
      </c>
      <c r="B69" s="13">
        <v>4876</v>
      </c>
      <c r="C69" s="14">
        <f>(0/B69*100)</f>
        <v>0</v>
      </c>
      <c r="D69" s="15">
        <v>4876</v>
      </c>
      <c r="E69" s="14">
        <v>12.09154245</v>
      </c>
      <c r="F69" s="16">
        <v>0.66544351999999996</v>
      </c>
      <c r="G69" s="14">
        <v>39.29513738</v>
      </c>
      <c r="H69" s="16">
        <v>0.81546465999999995</v>
      </c>
      <c r="I69" s="14">
        <v>35.51425613</v>
      </c>
      <c r="J69" s="16">
        <v>0.90811354</v>
      </c>
      <c r="K69" s="14">
        <v>12.61129173</v>
      </c>
      <c r="L69" s="16">
        <v>0.55927674999999999</v>
      </c>
      <c r="M69" s="14">
        <v>0</v>
      </c>
      <c r="N69" s="16">
        <v>0</v>
      </c>
      <c r="O69" s="14" t="s">
        <v>582</v>
      </c>
      <c r="P69" s="16" t="s">
        <v>582</v>
      </c>
      <c r="Q69" s="14">
        <v>0</v>
      </c>
      <c r="R69" s="16">
        <v>0</v>
      </c>
      <c r="S69" s="14">
        <v>0</v>
      </c>
      <c r="T69" s="16">
        <v>0</v>
      </c>
      <c r="U69" s="14">
        <v>0.48777231999999998</v>
      </c>
      <c r="V69" s="16">
        <v>0.17392255000000001</v>
      </c>
    </row>
    <row r="70" spans="1:22" x14ac:dyDescent="0.25">
      <c r="A70" s="11" t="s">
        <v>540</v>
      </c>
      <c r="B70" s="13">
        <v>6036</v>
      </c>
      <c r="C70" s="14">
        <f>(223/B70*100)</f>
        <v>3.6944996686547382</v>
      </c>
      <c r="D70" s="15">
        <v>5813</v>
      </c>
      <c r="E70" s="14">
        <v>4.8095319300000003</v>
      </c>
      <c r="F70" s="16">
        <v>0.37994542999999997</v>
      </c>
      <c r="G70" s="14">
        <v>22.602703550000001</v>
      </c>
      <c r="H70" s="16">
        <v>0.85497146000000002</v>
      </c>
      <c r="I70" s="14">
        <v>42.328043940000001</v>
      </c>
      <c r="J70" s="16">
        <v>0.71372243000000002</v>
      </c>
      <c r="K70" s="14">
        <v>24.630539500000001</v>
      </c>
      <c r="L70" s="16">
        <v>0.94410702000000002</v>
      </c>
      <c r="M70" s="14">
        <v>0</v>
      </c>
      <c r="N70" s="16">
        <v>0</v>
      </c>
      <c r="O70" s="14" t="s">
        <v>582</v>
      </c>
      <c r="P70" s="16" t="s">
        <v>582</v>
      </c>
      <c r="Q70" s="14">
        <v>0</v>
      </c>
      <c r="R70" s="16">
        <v>0</v>
      </c>
      <c r="S70" s="14">
        <v>0</v>
      </c>
      <c r="T70" s="16">
        <v>0</v>
      </c>
      <c r="U70" s="14">
        <v>5.6291810800000004</v>
      </c>
      <c r="V70" s="16">
        <v>0.52243627000000004</v>
      </c>
    </row>
    <row r="71" spans="1:22" x14ac:dyDescent="0.25">
      <c r="A71" s="11" t="s">
        <v>541</v>
      </c>
      <c r="B71" s="13">
        <v>6115</v>
      </c>
      <c r="C71" s="14">
        <f>(35/B71*100)</f>
        <v>0.57236304170073582</v>
      </c>
      <c r="D71" s="15">
        <v>6080</v>
      </c>
      <c r="E71" s="14">
        <v>10.031465499999999</v>
      </c>
      <c r="F71" s="16">
        <v>0.37817936000000002</v>
      </c>
      <c r="G71" s="14">
        <v>43.443266199999997</v>
      </c>
      <c r="H71" s="16">
        <v>0.65342100000000003</v>
      </c>
      <c r="I71" s="14">
        <v>33.347826810000001</v>
      </c>
      <c r="J71" s="16">
        <v>0.69022260999999996</v>
      </c>
      <c r="K71" s="14">
        <v>11.26658836</v>
      </c>
      <c r="L71" s="16">
        <v>0.45364272999999999</v>
      </c>
      <c r="M71" s="14">
        <v>0</v>
      </c>
      <c r="N71" s="16">
        <v>0</v>
      </c>
      <c r="O71" s="14" t="s">
        <v>582</v>
      </c>
      <c r="P71" s="16" t="s">
        <v>582</v>
      </c>
      <c r="Q71" s="14">
        <v>0</v>
      </c>
      <c r="R71" s="16">
        <v>0</v>
      </c>
      <c r="S71" s="14">
        <v>0</v>
      </c>
      <c r="T71" s="16">
        <v>0</v>
      </c>
      <c r="U71" s="14">
        <v>1.9108531200000001</v>
      </c>
      <c r="V71" s="16">
        <v>0.18695011</v>
      </c>
    </row>
    <row r="72" spans="1:22" x14ac:dyDescent="0.25">
      <c r="A72" s="11" t="s">
        <v>542</v>
      </c>
      <c r="B72" s="13">
        <v>7708</v>
      </c>
      <c r="C72" s="14">
        <f>(5/B72*100)</f>
        <v>6.4867669953295279E-2</v>
      </c>
      <c r="D72" s="15">
        <v>7703</v>
      </c>
      <c r="E72" s="14">
        <v>3.36716719</v>
      </c>
      <c r="F72" s="16">
        <v>0.23536799999999999</v>
      </c>
      <c r="G72" s="14">
        <v>26.441531210000001</v>
      </c>
      <c r="H72" s="16">
        <v>0.59622467000000001</v>
      </c>
      <c r="I72" s="14">
        <v>58.498257770000002</v>
      </c>
      <c r="J72" s="16">
        <v>0.69438981</v>
      </c>
      <c r="K72" s="14">
        <v>11.24722882</v>
      </c>
      <c r="L72" s="16">
        <v>0.44053311000000001</v>
      </c>
      <c r="M72" s="14">
        <v>0</v>
      </c>
      <c r="N72" s="16">
        <v>0</v>
      </c>
      <c r="O72" s="14" t="s">
        <v>582</v>
      </c>
      <c r="P72" s="16" t="s">
        <v>582</v>
      </c>
      <c r="Q72" s="14">
        <v>0</v>
      </c>
      <c r="R72" s="16">
        <v>0</v>
      </c>
      <c r="S72" s="14">
        <v>0</v>
      </c>
      <c r="T72" s="16">
        <v>0</v>
      </c>
      <c r="U72" s="14">
        <v>0.44581501000000001</v>
      </c>
      <c r="V72" s="16">
        <v>7.7578350000000004E-2</v>
      </c>
    </row>
    <row r="73" spans="1:22" x14ac:dyDescent="0.25">
      <c r="A73" s="11" t="s">
        <v>543</v>
      </c>
      <c r="B73" s="13">
        <v>8249</v>
      </c>
      <c r="C73" s="14">
        <f>(193/B73*100)</f>
        <v>2.339677536671112</v>
      </c>
      <c r="D73" s="15">
        <v>8056</v>
      </c>
      <c r="E73" s="14">
        <v>27.168041039999999</v>
      </c>
      <c r="F73" s="16">
        <v>0.65107451000000005</v>
      </c>
      <c r="G73" s="14">
        <v>37.579636100000002</v>
      </c>
      <c r="H73" s="16">
        <v>0.65958881999999996</v>
      </c>
      <c r="I73" s="14">
        <v>26.212689000000001</v>
      </c>
      <c r="J73" s="16">
        <v>0.62428072000000001</v>
      </c>
      <c r="K73" s="14">
        <v>6.1478120699999996</v>
      </c>
      <c r="L73" s="16">
        <v>0.35923587000000001</v>
      </c>
      <c r="M73" s="14">
        <v>0</v>
      </c>
      <c r="N73" s="16">
        <v>0</v>
      </c>
      <c r="O73" s="14" t="s">
        <v>582</v>
      </c>
      <c r="P73" s="16" t="s">
        <v>582</v>
      </c>
      <c r="Q73" s="14">
        <v>0</v>
      </c>
      <c r="R73" s="16">
        <v>0</v>
      </c>
      <c r="S73" s="14">
        <v>0</v>
      </c>
      <c r="T73" s="16">
        <v>0</v>
      </c>
      <c r="U73" s="14">
        <v>2.8918217899999998</v>
      </c>
      <c r="V73" s="16">
        <v>0.35175355000000003</v>
      </c>
    </row>
    <row r="74" spans="1:22" x14ac:dyDescent="0.25">
      <c r="A74" s="11" t="s">
        <v>544</v>
      </c>
      <c r="B74" s="13">
        <v>4692</v>
      </c>
      <c r="C74" s="14">
        <f>(82/B74*100)</f>
        <v>1.7476555839727195</v>
      </c>
      <c r="D74" s="15">
        <v>4610</v>
      </c>
      <c r="E74" s="14">
        <v>13.192515029999999</v>
      </c>
      <c r="F74" s="16">
        <v>0.48571771000000002</v>
      </c>
      <c r="G74" s="14">
        <v>36.628026810000001</v>
      </c>
      <c r="H74" s="16">
        <v>0.87365285000000004</v>
      </c>
      <c r="I74" s="14">
        <v>27.150093989999998</v>
      </c>
      <c r="J74" s="16">
        <v>0.77634334999999999</v>
      </c>
      <c r="K74" s="14">
        <v>13.629369629999999</v>
      </c>
      <c r="L74" s="16">
        <v>0.50338238000000002</v>
      </c>
      <c r="M74" s="14">
        <v>0</v>
      </c>
      <c r="N74" s="16">
        <v>0</v>
      </c>
      <c r="O74" s="14" t="s">
        <v>582</v>
      </c>
      <c r="P74" s="16" t="s">
        <v>582</v>
      </c>
      <c r="Q74" s="14">
        <v>0</v>
      </c>
      <c r="R74" s="16">
        <v>0</v>
      </c>
      <c r="S74" s="14">
        <v>0.31518963</v>
      </c>
      <c r="T74" s="16">
        <v>9.2783909999999997E-2</v>
      </c>
      <c r="U74" s="14">
        <v>9.0848049100000008</v>
      </c>
      <c r="V74" s="16">
        <v>0.45759538999999999</v>
      </c>
    </row>
    <row r="75" spans="1:22" x14ac:dyDescent="0.25">
      <c r="A75" s="11" t="s">
        <v>545</v>
      </c>
      <c r="B75" s="13">
        <v>5375</v>
      </c>
      <c r="C75" s="14">
        <f>(294/B75*100)</f>
        <v>5.4697674418604656</v>
      </c>
      <c r="D75" s="15">
        <v>5081</v>
      </c>
      <c r="E75" s="14">
        <v>22.0354709</v>
      </c>
      <c r="F75" s="16">
        <v>0.77849495000000002</v>
      </c>
      <c r="G75" s="14">
        <v>31.66024869</v>
      </c>
      <c r="H75" s="16">
        <v>0.74871893</v>
      </c>
      <c r="I75" s="14">
        <v>19.979431009999999</v>
      </c>
      <c r="J75" s="16">
        <v>0.63571681999999996</v>
      </c>
      <c r="K75" s="14">
        <v>9.03662995</v>
      </c>
      <c r="L75" s="16">
        <v>0.44380015</v>
      </c>
      <c r="M75" s="14">
        <v>0</v>
      </c>
      <c r="N75" s="16">
        <v>0</v>
      </c>
      <c r="O75" s="14" t="s">
        <v>582</v>
      </c>
      <c r="P75" s="16" t="s">
        <v>582</v>
      </c>
      <c r="Q75" s="14">
        <v>0</v>
      </c>
      <c r="R75" s="16">
        <v>0</v>
      </c>
      <c r="S75" s="14">
        <v>0</v>
      </c>
      <c r="T75" s="16">
        <v>0</v>
      </c>
      <c r="U75" s="14">
        <v>17.28821945</v>
      </c>
      <c r="V75" s="16">
        <v>1.1192011900000001</v>
      </c>
    </row>
    <row r="76" spans="1:22" x14ac:dyDescent="0.25">
      <c r="A76" s="11" t="s">
        <v>546</v>
      </c>
      <c r="B76" s="13">
        <v>14167</v>
      </c>
      <c r="C76" s="14">
        <f>(235/B76*100)</f>
        <v>1.6587844991882543</v>
      </c>
      <c r="D76" s="15">
        <v>13932</v>
      </c>
      <c r="E76" s="14">
        <v>15.19279787</v>
      </c>
      <c r="F76" s="16">
        <v>0.46813825999999997</v>
      </c>
      <c r="G76" s="14">
        <v>28.76712457</v>
      </c>
      <c r="H76" s="16">
        <v>0.55856097999999998</v>
      </c>
      <c r="I76" s="14">
        <v>30.46345629</v>
      </c>
      <c r="J76" s="16">
        <v>0.54009529000000001</v>
      </c>
      <c r="K76" s="14">
        <v>17.461117600000001</v>
      </c>
      <c r="L76" s="16">
        <v>0.44243510000000003</v>
      </c>
      <c r="M76" s="14">
        <v>0</v>
      </c>
      <c r="N76" s="16">
        <v>0</v>
      </c>
      <c r="O76" s="14" t="s">
        <v>582</v>
      </c>
      <c r="P76" s="16" t="s">
        <v>582</v>
      </c>
      <c r="Q76" s="14">
        <v>0</v>
      </c>
      <c r="R76" s="16">
        <v>0</v>
      </c>
      <c r="S76" s="14">
        <v>0</v>
      </c>
      <c r="T76" s="16">
        <v>0</v>
      </c>
      <c r="U76" s="14">
        <v>8.1155036700000007</v>
      </c>
      <c r="V76" s="16">
        <v>0.46775381999999999</v>
      </c>
    </row>
    <row r="77" spans="1:22" x14ac:dyDescent="0.25">
      <c r="A77" s="11" t="s">
        <v>547</v>
      </c>
      <c r="B77" s="13">
        <v>6062</v>
      </c>
      <c r="C77" s="14">
        <f>(317/B77*100)</f>
        <v>5.2292972616298252</v>
      </c>
      <c r="D77" s="15">
        <v>5745</v>
      </c>
      <c r="E77" s="14">
        <v>14.424439209999999</v>
      </c>
      <c r="F77" s="16">
        <v>0.51992490000000002</v>
      </c>
      <c r="G77" s="14">
        <v>33.623963979999999</v>
      </c>
      <c r="H77" s="16">
        <v>0.78481449999999997</v>
      </c>
      <c r="I77" s="14">
        <v>26.941829909999999</v>
      </c>
      <c r="J77" s="16">
        <v>0.64540951999999996</v>
      </c>
      <c r="K77" s="14">
        <v>6.8032501200000004</v>
      </c>
      <c r="L77" s="16">
        <v>0.34713550999999998</v>
      </c>
      <c r="M77" s="14">
        <v>0</v>
      </c>
      <c r="N77" s="16">
        <v>0</v>
      </c>
      <c r="O77" s="14" t="s">
        <v>582</v>
      </c>
      <c r="P77" s="16" t="s">
        <v>582</v>
      </c>
      <c r="Q77" s="14">
        <v>0</v>
      </c>
      <c r="R77" s="16">
        <v>0</v>
      </c>
      <c r="S77" s="14">
        <v>0</v>
      </c>
      <c r="T77" s="16">
        <v>0</v>
      </c>
      <c r="U77" s="14">
        <v>18.20651677</v>
      </c>
      <c r="V77" s="16">
        <v>0.89204075999999999</v>
      </c>
    </row>
    <row r="78" spans="1:22" x14ac:dyDescent="0.25">
      <c r="A78" s="11" t="s">
        <v>548</v>
      </c>
      <c r="B78" s="13">
        <v>5826</v>
      </c>
      <c r="C78" s="14">
        <f>(0/B78*100)</f>
        <v>0</v>
      </c>
      <c r="D78" s="15">
        <v>5826</v>
      </c>
      <c r="E78" s="14">
        <v>13.110609569999999</v>
      </c>
      <c r="F78" s="16">
        <v>0.66521381000000002</v>
      </c>
      <c r="G78" s="14">
        <v>54.421205499999999</v>
      </c>
      <c r="H78" s="16">
        <v>0.86004245000000001</v>
      </c>
      <c r="I78" s="14">
        <v>26.027269879999999</v>
      </c>
      <c r="J78" s="16">
        <v>0.77479686999999997</v>
      </c>
      <c r="K78" s="14">
        <v>5.6766061399999996</v>
      </c>
      <c r="L78" s="16">
        <v>0.58531082999999995</v>
      </c>
      <c r="M78" s="14">
        <v>0</v>
      </c>
      <c r="N78" s="16">
        <v>0</v>
      </c>
      <c r="O78" s="14" t="s">
        <v>582</v>
      </c>
      <c r="P78" s="16" t="s">
        <v>582</v>
      </c>
      <c r="Q78" s="14">
        <v>2.4295359999999998E-2</v>
      </c>
      <c r="R78" s="16">
        <v>2.426712E-2</v>
      </c>
      <c r="S78" s="14">
        <v>1.650389E-2</v>
      </c>
      <c r="T78" s="16">
        <v>1.6737390000000001E-2</v>
      </c>
      <c r="U78" s="14">
        <v>0.72350966000000005</v>
      </c>
      <c r="V78" s="16">
        <v>0.11916752</v>
      </c>
    </row>
    <row r="79" spans="1:22" ht="24.95" customHeight="1" x14ac:dyDescent="0.25">
      <c r="A79" s="11" t="s">
        <v>549</v>
      </c>
      <c r="B79" s="13">
        <v>1657</v>
      </c>
      <c r="C79" s="14">
        <f>(41/B79*100)</f>
        <v>2.4743512371756187</v>
      </c>
      <c r="D79" s="15">
        <v>1616</v>
      </c>
      <c r="E79" s="14">
        <v>22.559594749999999</v>
      </c>
      <c r="F79" s="16">
        <v>1.0825413800000001</v>
      </c>
      <c r="G79" s="14">
        <v>40.210521210000003</v>
      </c>
      <c r="H79" s="16">
        <v>1.6871349</v>
      </c>
      <c r="I79" s="14">
        <v>25.4522756</v>
      </c>
      <c r="J79" s="16">
        <v>1.01835663</v>
      </c>
      <c r="K79" s="14">
        <v>8.5874206300000004</v>
      </c>
      <c r="L79" s="16">
        <v>1.2319839100000001</v>
      </c>
      <c r="M79" s="14">
        <v>0</v>
      </c>
      <c r="N79" s="16">
        <v>0</v>
      </c>
      <c r="O79" s="14" t="s">
        <v>582</v>
      </c>
      <c r="P79" s="16" t="s">
        <v>582</v>
      </c>
      <c r="Q79" s="14">
        <v>0</v>
      </c>
      <c r="R79" s="16">
        <v>0</v>
      </c>
      <c r="S79" s="14">
        <v>0</v>
      </c>
      <c r="T79" s="16">
        <v>0</v>
      </c>
      <c r="U79" s="14">
        <v>3.1901877999999999</v>
      </c>
      <c r="V79" s="16">
        <v>0.47703176000000003</v>
      </c>
    </row>
    <row r="80" spans="1:22" x14ac:dyDescent="0.25">
      <c r="A80" s="11" t="s">
        <v>550</v>
      </c>
      <c r="B80" s="13">
        <v>7841</v>
      </c>
      <c r="C80" s="14">
        <f>(0/B80*100)</f>
        <v>0</v>
      </c>
      <c r="D80" s="15">
        <v>7841</v>
      </c>
      <c r="E80" s="14">
        <v>5.0999056999999999</v>
      </c>
      <c r="F80" s="16">
        <v>0.34794540000000002</v>
      </c>
      <c r="G80" s="14">
        <v>17.788308560000001</v>
      </c>
      <c r="H80" s="16">
        <v>0.60874450000000002</v>
      </c>
      <c r="I80" s="14">
        <v>40.983815100000001</v>
      </c>
      <c r="J80" s="16">
        <v>0.78034605000000001</v>
      </c>
      <c r="K80" s="14">
        <v>35.864398119999997</v>
      </c>
      <c r="L80" s="16">
        <v>0.91977028999999999</v>
      </c>
      <c r="M80" s="14">
        <v>0</v>
      </c>
      <c r="N80" s="16">
        <v>0</v>
      </c>
      <c r="O80" s="14" t="s">
        <v>582</v>
      </c>
      <c r="P80" s="16" t="s">
        <v>582</v>
      </c>
      <c r="Q80" s="14">
        <v>0</v>
      </c>
      <c r="R80" s="16">
        <v>0</v>
      </c>
      <c r="S80" s="14">
        <v>0</v>
      </c>
      <c r="T80" s="16">
        <v>0</v>
      </c>
      <c r="U80" s="14">
        <v>0.26357253000000003</v>
      </c>
      <c r="V80" s="16">
        <v>8.2849430000000002E-2</v>
      </c>
    </row>
    <row r="81" spans="1:22" x14ac:dyDescent="0.25">
      <c r="A81" s="19" t="s">
        <v>551</v>
      </c>
      <c r="B81" s="13">
        <v>8861</v>
      </c>
      <c r="C81" s="14">
        <f>(88/B81*100)</f>
        <v>0.99311590113982628</v>
      </c>
      <c r="D81" s="15">
        <v>8773</v>
      </c>
      <c r="E81" s="14">
        <v>8.3269828300000004</v>
      </c>
      <c r="F81" s="16">
        <v>0.46181166000000001</v>
      </c>
      <c r="G81" s="14">
        <v>48.57240255</v>
      </c>
      <c r="H81" s="16">
        <v>0.72896981999999999</v>
      </c>
      <c r="I81" s="14">
        <v>33.111703679999998</v>
      </c>
      <c r="J81" s="16">
        <v>0.67269670000000004</v>
      </c>
      <c r="K81" s="14">
        <v>8.32484058</v>
      </c>
      <c r="L81" s="16">
        <v>0.39019990999999998</v>
      </c>
      <c r="M81" s="14">
        <v>0</v>
      </c>
      <c r="N81" s="16">
        <v>0</v>
      </c>
      <c r="O81" s="14" t="s">
        <v>582</v>
      </c>
      <c r="P81" s="16" t="s">
        <v>582</v>
      </c>
      <c r="Q81" s="14">
        <v>0</v>
      </c>
      <c r="R81" s="16">
        <v>0</v>
      </c>
      <c r="S81" s="14">
        <v>0</v>
      </c>
      <c r="T81" s="16">
        <v>0</v>
      </c>
      <c r="U81" s="14">
        <v>1.66407036</v>
      </c>
      <c r="V81" s="16">
        <v>0.20723385</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822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3.6394634799999999</v>
      </c>
      <c r="F7" s="16">
        <v>0.1735198</v>
      </c>
      <c r="G7" s="14">
        <v>15.617613159999999</v>
      </c>
      <c r="H7" s="16">
        <v>0.38030733</v>
      </c>
      <c r="I7" s="14">
        <v>38.74183429</v>
      </c>
      <c r="J7" s="16">
        <v>0.53918913000000002</v>
      </c>
      <c r="K7" s="14">
        <v>35.105353620000002</v>
      </c>
      <c r="L7" s="16">
        <v>0.47259031000000001</v>
      </c>
      <c r="M7" s="14">
        <v>0</v>
      </c>
      <c r="N7" s="16">
        <v>0</v>
      </c>
      <c r="O7" s="14" t="s">
        <v>582</v>
      </c>
      <c r="P7" s="16" t="s">
        <v>582</v>
      </c>
      <c r="Q7" s="14">
        <v>0</v>
      </c>
      <c r="R7" s="16">
        <v>0</v>
      </c>
      <c r="S7" s="14">
        <v>0</v>
      </c>
      <c r="T7" s="16">
        <v>0</v>
      </c>
      <c r="U7" s="14">
        <v>6.8957354500000001</v>
      </c>
      <c r="V7" s="16">
        <v>0.43491859999999999</v>
      </c>
    </row>
    <row r="8" spans="1:22" x14ac:dyDescent="0.25">
      <c r="A8" s="11" t="s">
        <v>478</v>
      </c>
      <c r="B8" s="13">
        <v>7007</v>
      </c>
      <c r="C8" s="14">
        <f>(129/B8*100)</f>
        <v>1.8410161267304124</v>
      </c>
      <c r="D8" s="15">
        <v>6878</v>
      </c>
      <c r="E8" s="14">
        <v>7.51322607</v>
      </c>
      <c r="F8" s="16">
        <v>0.44350949000000001</v>
      </c>
      <c r="G8" s="14">
        <v>14.97577611</v>
      </c>
      <c r="H8" s="16">
        <v>0.47491164000000002</v>
      </c>
      <c r="I8" s="14">
        <v>37.320847690000001</v>
      </c>
      <c r="J8" s="16">
        <v>0.81196862000000003</v>
      </c>
      <c r="K8" s="14">
        <v>33.033313370000002</v>
      </c>
      <c r="L8" s="16">
        <v>0.78691683000000001</v>
      </c>
      <c r="M8" s="14">
        <v>0</v>
      </c>
      <c r="N8" s="16">
        <v>0</v>
      </c>
      <c r="O8" s="14" t="s">
        <v>582</v>
      </c>
      <c r="P8" s="16" t="s">
        <v>582</v>
      </c>
      <c r="Q8" s="14">
        <v>0.47953067999999999</v>
      </c>
      <c r="R8" s="16">
        <v>0.11803144</v>
      </c>
      <c r="S8" s="14">
        <v>0</v>
      </c>
      <c r="T8" s="16">
        <v>0</v>
      </c>
      <c r="U8" s="14">
        <v>6.6773060700000002</v>
      </c>
      <c r="V8" s="16">
        <v>0.40585425000000003</v>
      </c>
    </row>
    <row r="9" spans="1:22" x14ac:dyDescent="0.25">
      <c r="A9" s="11" t="s">
        <v>479</v>
      </c>
      <c r="B9" s="13">
        <v>9651</v>
      </c>
      <c r="C9" s="14">
        <f>(257/B9*100)</f>
        <v>2.662936483265983</v>
      </c>
      <c r="D9" s="15">
        <v>9394</v>
      </c>
      <c r="E9" s="14">
        <v>7.8750818200000001</v>
      </c>
      <c r="F9" s="16">
        <v>0.34256136999999998</v>
      </c>
      <c r="G9" s="14">
        <v>15.976486380000001</v>
      </c>
      <c r="H9" s="16">
        <v>0.50566710000000004</v>
      </c>
      <c r="I9" s="14">
        <v>37.012188549999998</v>
      </c>
      <c r="J9" s="16">
        <v>0.72495692</v>
      </c>
      <c r="K9" s="14">
        <v>28.358959070000001</v>
      </c>
      <c r="L9" s="16">
        <v>0.63563471999999999</v>
      </c>
      <c r="M9" s="14">
        <v>0</v>
      </c>
      <c r="N9" s="16">
        <v>0</v>
      </c>
      <c r="O9" s="14" t="s">
        <v>582</v>
      </c>
      <c r="P9" s="16" t="s">
        <v>582</v>
      </c>
      <c r="Q9" s="14">
        <v>3.0634124699999998</v>
      </c>
      <c r="R9" s="16">
        <v>0.54847520999999999</v>
      </c>
      <c r="S9" s="14">
        <v>0</v>
      </c>
      <c r="T9" s="16">
        <v>0</v>
      </c>
      <c r="U9" s="14">
        <v>7.7138717000000003</v>
      </c>
      <c r="V9" s="16">
        <v>0.54835482000000002</v>
      </c>
    </row>
    <row r="10" spans="1:22" x14ac:dyDescent="0.25">
      <c r="A10" s="11" t="s">
        <v>480</v>
      </c>
      <c r="B10" s="13">
        <v>20058</v>
      </c>
      <c r="C10" s="14">
        <f>(559/B10*100)</f>
        <v>2.7869179379798585</v>
      </c>
      <c r="D10" s="15">
        <v>19499</v>
      </c>
      <c r="E10" s="14">
        <v>3.9292810299999998</v>
      </c>
      <c r="F10" s="16">
        <v>0.24383846000000001</v>
      </c>
      <c r="G10" s="14">
        <v>13.58356405</v>
      </c>
      <c r="H10" s="16">
        <v>0.44496918000000002</v>
      </c>
      <c r="I10" s="14">
        <v>38.542245620000003</v>
      </c>
      <c r="J10" s="16">
        <v>0.47002395000000002</v>
      </c>
      <c r="K10" s="14">
        <v>39.864195049999999</v>
      </c>
      <c r="L10" s="16">
        <v>0.84211745000000005</v>
      </c>
      <c r="M10" s="14">
        <v>0</v>
      </c>
      <c r="N10" s="16">
        <v>0</v>
      </c>
      <c r="O10" s="14" t="s">
        <v>582</v>
      </c>
      <c r="P10" s="16" t="s">
        <v>582</v>
      </c>
      <c r="Q10" s="14">
        <v>0</v>
      </c>
      <c r="R10" s="16">
        <v>0</v>
      </c>
      <c r="S10" s="14">
        <v>0</v>
      </c>
      <c r="T10" s="16">
        <v>0</v>
      </c>
      <c r="U10" s="14">
        <v>4.0807142599999997</v>
      </c>
      <c r="V10" s="16">
        <v>0.36570778999999998</v>
      </c>
    </row>
    <row r="11" spans="1:22" x14ac:dyDescent="0.25">
      <c r="A11" s="11" t="s">
        <v>481</v>
      </c>
      <c r="B11" s="13">
        <v>7053</v>
      </c>
      <c r="C11" s="14">
        <f>(163/B11*100)</f>
        <v>2.3110733021409331</v>
      </c>
      <c r="D11" s="15">
        <v>6890</v>
      </c>
      <c r="E11" s="14">
        <v>6.9538581900000001</v>
      </c>
      <c r="F11" s="16">
        <v>0.37620892</v>
      </c>
      <c r="G11" s="14">
        <v>18.878454229999999</v>
      </c>
      <c r="H11" s="16">
        <v>0.65090170999999997</v>
      </c>
      <c r="I11" s="14">
        <v>38.468888630000002</v>
      </c>
      <c r="J11" s="16">
        <v>0.85513587000000002</v>
      </c>
      <c r="K11" s="14">
        <v>27.872442280000001</v>
      </c>
      <c r="L11" s="16">
        <v>0.73024122999999996</v>
      </c>
      <c r="M11" s="14">
        <v>0</v>
      </c>
      <c r="N11" s="16">
        <v>0</v>
      </c>
      <c r="O11" s="14" t="s">
        <v>582</v>
      </c>
      <c r="P11" s="16" t="s">
        <v>582</v>
      </c>
      <c r="Q11" s="14">
        <v>0</v>
      </c>
      <c r="R11" s="16">
        <v>0</v>
      </c>
      <c r="S11" s="14">
        <v>0</v>
      </c>
      <c r="T11" s="16">
        <v>0</v>
      </c>
      <c r="U11" s="14">
        <v>7.82635668</v>
      </c>
      <c r="V11" s="16">
        <v>0.70891537999999998</v>
      </c>
    </row>
    <row r="12" spans="1:22" x14ac:dyDescent="0.25">
      <c r="A12" s="11" t="s">
        <v>482</v>
      </c>
      <c r="B12" s="13">
        <v>6894</v>
      </c>
      <c r="C12" s="14">
        <f>(59/B12*100)</f>
        <v>0.85581665216129965</v>
      </c>
      <c r="D12" s="15">
        <v>6835</v>
      </c>
      <c r="E12" s="14">
        <v>5.1117147799999998</v>
      </c>
      <c r="F12" s="16">
        <v>0.35332334999999998</v>
      </c>
      <c r="G12" s="14">
        <v>16.387649929999998</v>
      </c>
      <c r="H12" s="16">
        <v>0.50166854999999999</v>
      </c>
      <c r="I12" s="14">
        <v>48.489495730000002</v>
      </c>
      <c r="J12" s="16">
        <v>0.89085278999999995</v>
      </c>
      <c r="K12" s="14">
        <v>22.908387399999999</v>
      </c>
      <c r="L12" s="16">
        <v>0.62967852999999996</v>
      </c>
      <c r="M12" s="14">
        <v>0</v>
      </c>
      <c r="N12" s="16">
        <v>0</v>
      </c>
      <c r="O12" s="14" t="s">
        <v>582</v>
      </c>
      <c r="P12" s="16" t="s">
        <v>582</v>
      </c>
      <c r="Q12" s="14">
        <v>2.3477860100000001</v>
      </c>
      <c r="R12" s="16">
        <v>0.59181510000000004</v>
      </c>
      <c r="S12" s="14">
        <v>0</v>
      </c>
      <c r="T12" s="16">
        <v>0</v>
      </c>
      <c r="U12" s="14">
        <v>4.7549661499999996</v>
      </c>
      <c r="V12" s="16">
        <v>0.44004338999999998</v>
      </c>
    </row>
    <row r="13" spans="1:22" x14ac:dyDescent="0.25">
      <c r="A13" s="11" t="s">
        <v>483</v>
      </c>
      <c r="B13" s="13">
        <v>7161</v>
      </c>
      <c r="C13" s="14">
        <f>(201/B13*100)</f>
        <v>2.8068705488060326</v>
      </c>
      <c r="D13" s="15">
        <v>6960</v>
      </c>
      <c r="E13" s="14">
        <v>3.65888809</v>
      </c>
      <c r="F13" s="16">
        <v>0.30356831000000001</v>
      </c>
      <c r="G13" s="14">
        <v>15.17238133</v>
      </c>
      <c r="H13" s="16">
        <v>0.53316602000000002</v>
      </c>
      <c r="I13" s="14">
        <v>41.112331900000001</v>
      </c>
      <c r="J13" s="16">
        <v>0.64019926000000005</v>
      </c>
      <c r="K13" s="14">
        <v>31.586869199999999</v>
      </c>
      <c r="L13" s="16">
        <v>0.77526424999999999</v>
      </c>
      <c r="M13" s="14">
        <v>0</v>
      </c>
      <c r="N13" s="16">
        <v>0</v>
      </c>
      <c r="O13" s="14" t="s">
        <v>582</v>
      </c>
      <c r="P13" s="16" t="s">
        <v>582</v>
      </c>
      <c r="Q13" s="14">
        <v>4.1355226900000002</v>
      </c>
      <c r="R13" s="16">
        <v>0.47557429000000001</v>
      </c>
      <c r="S13" s="14">
        <v>0</v>
      </c>
      <c r="T13" s="16">
        <v>0</v>
      </c>
      <c r="U13" s="14">
        <v>4.3340067900000001</v>
      </c>
      <c r="V13" s="16">
        <v>0.45800096000000001</v>
      </c>
    </row>
    <row r="14" spans="1:22" x14ac:dyDescent="0.25">
      <c r="A14" s="11" t="s">
        <v>484</v>
      </c>
      <c r="B14" s="13">
        <v>5587</v>
      </c>
      <c r="C14" s="14">
        <f>(83/B14*100)</f>
        <v>1.4855915518167173</v>
      </c>
      <c r="D14" s="15">
        <v>5504</v>
      </c>
      <c r="E14" s="14">
        <v>2.75584826</v>
      </c>
      <c r="F14" s="16">
        <v>0.28840546</v>
      </c>
      <c r="G14" s="14">
        <v>13.121555580000001</v>
      </c>
      <c r="H14" s="16">
        <v>0.52061405000000005</v>
      </c>
      <c r="I14" s="14">
        <v>47.09045278</v>
      </c>
      <c r="J14" s="16">
        <v>0.85879090000000002</v>
      </c>
      <c r="K14" s="14">
        <v>35.471748650000002</v>
      </c>
      <c r="L14" s="16">
        <v>0.73329029000000001</v>
      </c>
      <c r="M14" s="14">
        <v>0</v>
      </c>
      <c r="N14" s="16">
        <v>0</v>
      </c>
      <c r="O14" s="14" t="s">
        <v>582</v>
      </c>
      <c r="P14" s="16" t="s">
        <v>582</v>
      </c>
      <c r="Q14" s="14">
        <v>0</v>
      </c>
      <c r="R14" s="16">
        <v>0</v>
      </c>
      <c r="S14" s="14">
        <v>0</v>
      </c>
      <c r="T14" s="16">
        <v>0</v>
      </c>
      <c r="U14" s="14">
        <v>1.5603947300000001</v>
      </c>
      <c r="V14" s="16">
        <v>0.18334106</v>
      </c>
    </row>
    <row r="15" spans="1:22" x14ac:dyDescent="0.25">
      <c r="A15" s="11" t="s">
        <v>485</v>
      </c>
      <c r="B15" s="13">
        <v>5882</v>
      </c>
      <c r="C15" s="14">
        <f>(103/B15*100)</f>
        <v>1.7511050663039782</v>
      </c>
      <c r="D15" s="15">
        <v>5779</v>
      </c>
      <c r="E15" s="14">
        <v>4.6377531200000002</v>
      </c>
      <c r="F15" s="16">
        <v>0.34591163000000003</v>
      </c>
      <c r="G15" s="14">
        <v>21.99908761</v>
      </c>
      <c r="H15" s="16">
        <v>0.66111998000000005</v>
      </c>
      <c r="I15" s="14">
        <v>47.927686250000001</v>
      </c>
      <c r="J15" s="16">
        <v>0.82187317999999998</v>
      </c>
      <c r="K15" s="14">
        <v>21.11906226</v>
      </c>
      <c r="L15" s="16">
        <v>0.59345066000000002</v>
      </c>
      <c r="M15" s="14">
        <v>0</v>
      </c>
      <c r="N15" s="16">
        <v>0</v>
      </c>
      <c r="O15" s="14" t="s">
        <v>582</v>
      </c>
      <c r="P15" s="16" t="s">
        <v>582</v>
      </c>
      <c r="Q15" s="14">
        <v>1.0213893999999999</v>
      </c>
      <c r="R15" s="16">
        <v>0.45786152000000002</v>
      </c>
      <c r="S15" s="14">
        <v>0</v>
      </c>
      <c r="T15" s="16">
        <v>0</v>
      </c>
      <c r="U15" s="14">
        <v>3.2950213599999998</v>
      </c>
      <c r="V15" s="16">
        <v>0.33430666999999997</v>
      </c>
    </row>
    <row r="16" spans="1:22" x14ac:dyDescent="0.25">
      <c r="A16" s="11" t="s">
        <v>486</v>
      </c>
      <c r="B16" s="13">
        <v>6108</v>
      </c>
      <c r="C16" s="14">
        <f>(149/B16*100)</f>
        <v>2.4394237066142765</v>
      </c>
      <c r="D16" s="15">
        <v>5959</v>
      </c>
      <c r="E16" s="14">
        <v>7.0344237200000004</v>
      </c>
      <c r="F16" s="16">
        <v>0.37994146000000001</v>
      </c>
      <c r="G16" s="14">
        <v>22.365644530000001</v>
      </c>
      <c r="H16" s="16">
        <v>0.56056203000000004</v>
      </c>
      <c r="I16" s="14">
        <v>41.563265680000001</v>
      </c>
      <c r="J16" s="16">
        <v>0.68409880999999995</v>
      </c>
      <c r="K16" s="14">
        <v>20.559456699999998</v>
      </c>
      <c r="L16" s="16">
        <v>0.65183521</v>
      </c>
      <c r="M16" s="14">
        <v>0</v>
      </c>
      <c r="N16" s="16">
        <v>0</v>
      </c>
      <c r="O16" s="14" t="s">
        <v>582</v>
      </c>
      <c r="P16" s="16" t="s">
        <v>582</v>
      </c>
      <c r="Q16" s="14">
        <v>0</v>
      </c>
      <c r="R16" s="16">
        <v>0</v>
      </c>
      <c r="S16" s="14">
        <v>0</v>
      </c>
      <c r="T16" s="16">
        <v>0</v>
      </c>
      <c r="U16" s="14">
        <v>8.4772093700000006</v>
      </c>
      <c r="V16" s="16">
        <v>0.70989955000000005</v>
      </c>
    </row>
    <row r="17" spans="1:22" x14ac:dyDescent="0.25">
      <c r="A17" s="11" t="s">
        <v>487</v>
      </c>
      <c r="B17" s="13">
        <v>6504</v>
      </c>
      <c r="C17" s="14">
        <f>(1845/B17*100)</f>
        <v>28.367158671586719</v>
      </c>
      <c r="D17" s="15">
        <v>4659</v>
      </c>
      <c r="E17" s="14">
        <v>5.1649109600000003</v>
      </c>
      <c r="F17" s="16">
        <v>0.34564840000000002</v>
      </c>
      <c r="G17" s="14">
        <v>13.52338333</v>
      </c>
      <c r="H17" s="16">
        <v>0.55571616999999995</v>
      </c>
      <c r="I17" s="14">
        <v>37.682498780000003</v>
      </c>
      <c r="J17" s="16">
        <v>0.65909108999999999</v>
      </c>
      <c r="K17" s="14">
        <v>31.271235820000001</v>
      </c>
      <c r="L17" s="16">
        <v>1.0052155599999999</v>
      </c>
      <c r="M17" s="14">
        <v>0</v>
      </c>
      <c r="N17" s="16">
        <v>0</v>
      </c>
      <c r="O17" s="14" t="s">
        <v>582</v>
      </c>
      <c r="P17" s="16" t="s">
        <v>582</v>
      </c>
      <c r="Q17" s="14">
        <v>3.17246871</v>
      </c>
      <c r="R17" s="16">
        <v>0.41259268999999998</v>
      </c>
      <c r="S17" s="14">
        <v>0</v>
      </c>
      <c r="T17" s="16">
        <v>0</v>
      </c>
      <c r="U17" s="14">
        <v>9.1855024000000007</v>
      </c>
      <c r="V17" s="16">
        <v>0.60464180999999995</v>
      </c>
    </row>
    <row r="18" spans="1:22" x14ac:dyDescent="0.25">
      <c r="A18" s="11" t="s">
        <v>488</v>
      </c>
      <c r="B18" s="13">
        <v>5532</v>
      </c>
      <c r="C18" s="14">
        <f>(31/B18*100)</f>
        <v>0.56037599421547357</v>
      </c>
      <c r="D18" s="15">
        <v>5501</v>
      </c>
      <c r="E18" s="14">
        <v>13.99949529</v>
      </c>
      <c r="F18" s="16">
        <v>0.52589527000000003</v>
      </c>
      <c r="G18" s="14">
        <v>24.891055139999999</v>
      </c>
      <c r="H18" s="16">
        <v>0.62621435000000003</v>
      </c>
      <c r="I18" s="14">
        <v>31.377784609999999</v>
      </c>
      <c r="J18" s="16">
        <v>0.61857832000000001</v>
      </c>
      <c r="K18" s="14">
        <v>23.88966873</v>
      </c>
      <c r="L18" s="16">
        <v>0.65121077000000005</v>
      </c>
      <c r="M18" s="14">
        <v>0</v>
      </c>
      <c r="N18" s="16">
        <v>0</v>
      </c>
      <c r="O18" s="14" t="s">
        <v>582</v>
      </c>
      <c r="P18" s="16" t="s">
        <v>582</v>
      </c>
      <c r="Q18" s="14">
        <v>0</v>
      </c>
      <c r="R18" s="16">
        <v>0</v>
      </c>
      <c r="S18" s="14">
        <v>0</v>
      </c>
      <c r="T18" s="16">
        <v>0</v>
      </c>
      <c r="U18" s="14">
        <v>5.8419962400000003</v>
      </c>
      <c r="V18" s="16">
        <v>0.61718026000000004</v>
      </c>
    </row>
    <row r="19" spans="1:22" x14ac:dyDescent="0.25">
      <c r="A19" s="11" t="s">
        <v>489</v>
      </c>
      <c r="B19" s="13">
        <v>5658</v>
      </c>
      <c r="C19" s="14">
        <f>(321/B19*100)</f>
        <v>5.6733828207847292</v>
      </c>
      <c r="D19" s="15">
        <v>5337</v>
      </c>
      <c r="E19" s="14">
        <v>6.4829045000000001</v>
      </c>
      <c r="F19" s="16">
        <v>0.40091769999999999</v>
      </c>
      <c r="G19" s="14">
        <v>20.98224755</v>
      </c>
      <c r="H19" s="16">
        <v>0.67777522000000001</v>
      </c>
      <c r="I19" s="14">
        <v>41.199925530000002</v>
      </c>
      <c r="J19" s="16">
        <v>0.69364243000000003</v>
      </c>
      <c r="K19" s="14">
        <v>25.563328469999998</v>
      </c>
      <c r="L19" s="16">
        <v>0.72728965000000001</v>
      </c>
      <c r="M19" s="14">
        <v>0</v>
      </c>
      <c r="N19" s="16">
        <v>0</v>
      </c>
      <c r="O19" s="14" t="s">
        <v>582</v>
      </c>
      <c r="P19" s="16" t="s">
        <v>582</v>
      </c>
      <c r="Q19" s="14">
        <v>0</v>
      </c>
      <c r="R19" s="16">
        <v>0</v>
      </c>
      <c r="S19" s="14">
        <v>0</v>
      </c>
      <c r="T19" s="16">
        <v>0</v>
      </c>
      <c r="U19" s="14">
        <v>5.7715939499999998</v>
      </c>
      <c r="V19" s="16">
        <v>0.51088469999999997</v>
      </c>
    </row>
    <row r="20" spans="1:22" x14ac:dyDescent="0.25">
      <c r="A20" s="11" t="s">
        <v>490</v>
      </c>
      <c r="B20" s="13">
        <v>3371</v>
      </c>
      <c r="C20" s="14">
        <f>(75/B20*100)</f>
        <v>2.2248590922574905</v>
      </c>
      <c r="D20" s="15">
        <v>3296</v>
      </c>
      <c r="E20" s="14">
        <v>7.3181637999999998</v>
      </c>
      <c r="F20" s="16">
        <v>0.39907427000000001</v>
      </c>
      <c r="G20" s="14">
        <v>21.212728340000002</v>
      </c>
      <c r="H20" s="16">
        <v>0.68235179000000001</v>
      </c>
      <c r="I20" s="14">
        <v>38.101304499999998</v>
      </c>
      <c r="J20" s="16">
        <v>0.76004934999999996</v>
      </c>
      <c r="K20" s="14">
        <v>27.935798380000001</v>
      </c>
      <c r="L20" s="16">
        <v>0.69252232000000002</v>
      </c>
      <c r="M20" s="14">
        <v>0</v>
      </c>
      <c r="N20" s="16">
        <v>0</v>
      </c>
      <c r="O20" s="14" t="s">
        <v>582</v>
      </c>
      <c r="P20" s="16" t="s">
        <v>582</v>
      </c>
      <c r="Q20" s="14">
        <v>0</v>
      </c>
      <c r="R20" s="16">
        <v>0</v>
      </c>
      <c r="S20" s="14">
        <v>0</v>
      </c>
      <c r="T20" s="16">
        <v>0</v>
      </c>
      <c r="U20" s="14">
        <v>5.4320049800000003</v>
      </c>
      <c r="V20" s="16">
        <v>0.38417771000000001</v>
      </c>
    </row>
    <row r="21" spans="1:22" x14ac:dyDescent="0.25">
      <c r="A21" s="11" t="s">
        <v>491</v>
      </c>
      <c r="B21" s="13">
        <v>5741</v>
      </c>
      <c r="C21" s="14">
        <f>(55/B21*100)</f>
        <v>0.95802125065319632</v>
      </c>
      <c r="D21" s="15">
        <v>5686</v>
      </c>
      <c r="E21" s="14">
        <v>3.5942310800000001</v>
      </c>
      <c r="F21" s="16">
        <v>0.33689578999999997</v>
      </c>
      <c r="G21" s="14">
        <v>12.424346269999999</v>
      </c>
      <c r="H21" s="16">
        <v>0.48871840999999999</v>
      </c>
      <c r="I21" s="14">
        <v>36.20294002</v>
      </c>
      <c r="J21" s="16">
        <v>0.66414428999999997</v>
      </c>
      <c r="K21" s="14">
        <v>45.639197680000002</v>
      </c>
      <c r="L21" s="16">
        <v>0.81709142000000001</v>
      </c>
      <c r="M21" s="14">
        <v>0</v>
      </c>
      <c r="N21" s="16">
        <v>0</v>
      </c>
      <c r="O21" s="14" t="s">
        <v>582</v>
      </c>
      <c r="P21" s="16" t="s">
        <v>582</v>
      </c>
      <c r="Q21" s="14">
        <v>0</v>
      </c>
      <c r="R21" s="16">
        <v>0</v>
      </c>
      <c r="S21" s="14">
        <v>0</v>
      </c>
      <c r="T21" s="16">
        <v>0</v>
      </c>
      <c r="U21" s="14">
        <v>2.1392849599999999</v>
      </c>
      <c r="V21" s="16">
        <v>0.25977730999999998</v>
      </c>
    </row>
    <row r="22" spans="1:22" x14ac:dyDescent="0.25">
      <c r="A22" s="11" t="s">
        <v>492</v>
      </c>
      <c r="B22" s="13">
        <v>6598</v>
      </c>
      <c r="C22" s="14">
        <f>(37/B22*100)</f>
        <v>0.56077599272506817</v>
      </c>
      <c r="D22" s="15">
        <v>6561</v>
      </c>
      <c r="E22" s="14">
        <v>13.43515635</v>
      </c>
      <c r="F22" s="16">
        <v>0.56085295000000002</v>
      </c>
      <c r="G22" s="14">
        <v>20.224386089999999</v>
      </c>
      <c r="H22" s="16">
        <v>0.53573404999999996</v>
      </c>
      <c r="I22" s="14">
        <v>32.32870587</v>
      </c>
      <c r="J22" s="16">
        <v>0.75174688000000001</v>
      </c>
      <c r="K22" s="14">
        <v>26.797725679999999</v>
      </c>
      <c r="L22" s="16">
        <v>0.70228025000000005</v>
      </c>
      <c r="M22" s="14">
        <v>0</v>
      </c>
      <c r="N22" s="16">
        <v>0</v>
      </c>
      <c r="O22" s="14" t="s">
        <v>582</v>
      </c>
      <c r="P22" s="16" t="s">
        <v>582</v>
      </c>
      <c r="Q22" s="14">
        <v>0</v>
      </c>
      <c r="R22" s="16">
        <v>0</v>
      </c>
      <c r="S22" s="14">
        <v>2.728473E-2</v>
      </c>
      <c r="T22" s="16">
        <v>1.7015010000000001E-2</v>
      </c>
      <c r="U22" s="14">
        <v>7.1867412899999996</v>
      </c>
      <c r="V22" s="16">
        <v>0.71681760000000005</v>
      </c>
    </row>
    <row r="23" spans="1:22" x14ac:dyDescent="0.25">
      <c r="A23" s="11" t="s">
        <v>493</v>
      </c>
      <c r="B23" s="13">
        <v>11583</v>
      </c>
      <c r="C23" s="14">
        <f>(263/B23*100)</f>
        <v>2.2705689372356042</v>
      </c>
      <c r="D23" s="15">
        <v>11320</v>
      </c>
      <c r="E23" s="14">
        <v>6.2377139399999999</v>
      </c>
      <c r="F23" s="16">
        <v>0.36399678000000002</v>
      </c>
      <c r="G23" s="14">
        <v>19.910315050000001</v>
      </c>
      <c r="H23" s="16">
        <v>0.57462433000000002</v>
      </c>
      <c r="I23" s="14">
        <v>45.428160779999999</v>
      </c>
      <c r="J23" s="16">
        <v>0.77435094000000004</v>
      </c>
      <c r="K23" s="14">
        <v>23.816531699999999</v>
      </c>
      <c r="L23" s="16">
        <v>0.72643254000000002</v>
      </c>
      <c r="M23" s="14">
        <v>0</v>
      </c>
      <c r="N23" s="16">
        <v>0</v>
      </c>
      <c r="O23" s="14" t="s">
        <v>582</v>
      </c>
      <c r="P23" s="16" t="s">
        <v>582</v>
      </c>
      <c r="Q23" s="14">
        <v>0</v>
      </c>
      <c r="R23" s="16">
        <v>0</v>
      </c>
      <c r="S23" s="14">
        <v>0</v>
      </c>
      <c r="T23" s="16">
        <v>0</v>
      </c>
      <c r="U23" s="14">
        <v>4.6072785300000003</v>
      </c>
      <c r="V23" s="16">
        <v>0.42262205000000003</v>
      </c>
    </row>
    <row r="24" spans="1:22" x14ac:dyDescent="0.25">
      <c r="A24" s="11" t="s">
        <v>494</v>
      </c>
      <c r="B24" s="13">
        <v>6647</v>
      </c>
      <c r="C24" s="14">
        <f>(10/B24*100)</f>
        <v>0.15044380923724987</v>
      </c>
      <c r="D24" s="15">
        <v>6637</v>
      </c>
      <c r="E24" s="14">
        <v>5.9420561999999997</v>
      </c>
      <c r="F24" s="16">
        <v>0.37963635000000001</v>
      </c>
      <c r="G24" s="14">
        <v>33.727422320000002</v>
      </c>
      <c r="H24" s="16">
        <v>0.80756287000000004</v>
      </c>
      <c r="I24" s="14">
        <v>48.9745414</v>
      </c>
      <c r="J24" s="16">
        <v>1.0296763600000001</v>
      </c>
      <c r="K24" s="14">
        <v>8.8402838900000003</v>
      </c>
      <c r="L24" s="16">
        <v>0.39969217000000001</v>
      </c>
      <c r="M24" s="14">
        <v>0</v>
      </c>
      <c r="N24" s="16">
        <v>0</v>
      </c>
      <c r="O24" s="14" t="s">
        <v>582</v>
      </c>
      <c r="P24" s="16" t="s">
        <v>582</v>
      </c>
      <c r="Q24" s="14">
        <v>0</v>
      </c>
      <c r="R24" s="16">
        <v>0</v>
      </c>
      <c r="S24" s="14">
        <v>0</v>
      </c>
      <c r="T24" s="16">
        <v>0</v>
      </c>
      <c r="U24" s="14">
        <v>2.5156961899999999</v>
      </c>
      <c r="V24" s="16">
        <v>0.63050125000000001</v>
      </c>
    </row>
    <row r="25" spans="1:22" x14ac:dyDescent="0.25">
      <c r="A25" s="11" t="s">
        <v>495</v>
      </c>
      <c r="B25" s="13">
        <v>5581</v>
      </c>
      <c r="C25" s="14">
        <f>(25/B25*100)</f>
        <v>0.44794839634474104</v>
      </c>
      <c r="D25" s="15">
        <v>5556</v>
      </c>
      <c r="E25" s="14">
        <v>10.150781070000001</v>
      </c>
      <c r="F25" s="16">
        <v>0.43374606999999998</v>
      </c>
      <c r="G25" s="14">
        <v>37.571179749999999</v>
      </c>
      <c r="H25" s="16">
        <v>0.87933698000000005</v>
      </c>
      <c r="I25" s="14">
        <v>37.738389400000003</v>
      </c>
      <c r="J25" s="16">
        <v>0.82230899000000002</v>
      </c>
      <c r="K25" s="14">
        <v>13.3306073</v>
      </c>
      <c r="L25" s="16">
        <v>0.63493615999999997</v>
      </c>
      <c r="M25" s="14">
        <v>0</v>
      </c>
      <c r="N25" s="16">
        <v>0</v>
      </c>
      <c r="O25" s="14" t="s">
        <v>582</v>
      </c>
      <c r="P25" s="16" t="s">
        <v>582</v>
      </c>
      <c r="Q25" s="14">
        <v>0</v>
      </c>
      <c r="R25" s="16">
        <v>0</v>
      </c>
      <c r="S25" s="14">
        <v>0</v>
      </c>
      <c r="T25" s="16">
        <v>0</v>
      </c>
      <c r="U25" s="14">
        <v>1.2090424799999999</v>
      </c>
      <c r="V25" s="16">
        <v>0.15980195</v>
      </c>
    </row>
    <row r="26" spans="1:22" x14ac:dyDescent="0.25">
      <c r="A26" s="11" t="s">
        <v>496</v>
      </c>
      <c r="B26" s="13">
        <v>4869</v>
      </c>
      <c r="C26" s="14">
        <f>(71/B26*100)</f>
        <v>1.4582049702197575</v>
      </c>
      <c r="D26" s="15">
        <v>4798</v>
      </c>
      <c r="E26" s="14">
        <v>2.8600056399999998</v>
      </c>
      <c r="F26" s="16">
        <v>0.28835917</v>
      </c>
      <c r="G26" s="14">
        <v>11.26984319</v>
      </c>
      <c r="H26" s="16">
        <v>0.50525772000000002</v>
      </c>
      <c r="I26" s="14">
        <v>46.269862119999999</v>
      </c>
      <c r="J26" s="16">
        <v>0.82101316000000002</v>
      </c>
      <c r="K26" s="14">
        <v>37.472677079999997</v>
      </c>
      <c r="L26" s="16">
        <v>0.81183961000000004</v>
      </c>
      <c r="M26" s="14">
        <v>0</v>
      </c>
      <c r="N26" s="16">
        <v>0</v>
      </c>
      <c r="O26" s="14" t="s">
        <v>582</v>
      </c>
      <c r="P26" s="16" t="s">
        <v>582</v>
      </c>
      <c r="Q26" s="14">
        <v>0</v>
      </c>
      <c r="R26" s="16">
        <v>0</v>
      </c>
      <c r="S26" s="14">
        <v>0</v>
      </c>
      <c r="T26" s="16">
        <v>0</v>
      </c>
      <c r="U26" s="14">
        <v>2.1276119699999998</v>
      </c>
      <c r="V26" s="16">
        <v>0.24067027999999999</v>
      </c>
    </row>
    <row r="27" spans="1:22" x14ac:dyDescent="0.25">
      <c r="A27" s="11" t="s">
        <v>497</v>
      </c>
      <c r="B27" s="13">
        <v>5299</v>
      </c>
      <c r="C27" s="14">
        <f>(113/B27*100)</f>
        <v>2.1324778260049064</v>
      </c>
      <c r="D27" s="15">
        <v>5186</v>
      </c>
      <c r="E27" s="14">
        <v>10.05182089</v>
      </c>
      <c r="F27" s="16">
        <v>0.41236562999999998</v>
      </c>
      <c r="G27" s="14">
        <v>17.11755831</v>
      </c>
      <c r="H27" s="16">
        <v>0.51472463999999996</v>
      </c>
      <c r="I27" s="14">
        <v>33.609673260000001</v>
      </c>
      <c r="J27" s="16">
        <v>0.61365219999999998</v>
      </c>
      <c r="K27" s="14">
        <v>30.457616420000001</v>
      </c>
      <c r="L27" s="16">
        <v>0.61263730999999999</v>
      </c>
      <c r="M27" s="14">
        <v>0</v>
      </c>
      <c r="N27" s="16">
        <v>0</v>
      </c>
      <c r="O27" s="14" t="s">
        <v>582</v>
      </c>
      <c r="P27" s="16" t="s">
        <v>582</v>
      </c>
      <c r="Q27" s="14">
        <v>0</v>
      </c>
      <c r="R27" s="16">
        <v>0</v>
      </c>
      <c r="S27" s="14">
        <v>0</v>
      </c>
      <c r="T27" s="16">
        <v>0</v>
      </c>
      <c r="U27" s="14">
        <v>8.7633311099999993</v>
      </c>
      <c r="V27" s="16">
        <v>0.38464506999999998</v>
      </c>
    </row>
    <row r="28" spans="1:22" x14ac:dyDescent="0.25">
      <c r="A28" s="11" t="s">
        <v>498</v>
      </c>
      <c r="B28" s="13">
        <v>7568</v>
      </c>
      <c r="C28" s="14">
        <f>(347/B28*100)</f>
        <v>4.5850951374207183</v>
      </c>
      <c r="D28" s="15">
        <v>7221</v>
      </c>
      <c r="E28" s="14">
        <v>5.53375883</v>
      </c>
      <c r="F28" s="16">
        <v>0.38142538999999998</v>
      </c>
      <c r="G28" s="14">
        <v>18.26145429</v>
      </c>
      <c r="H28" s="16">
        <v>0.59770703000000003</v>
      </c>
      <c r="I28" s="14">
        <v>43.735221090000003</v>
      </c>
      <c r="J28" s="16">
        <v>0.69939121999999998</v>
      </c>
      <c r="K28" s="14">
        <v>28.090882659999998</v>
      </c>
      <c r="L28" s="16">
        <v>0.76739438000000004</v>
      </c>
      <c r="M28" s="14">
        <v>0</v>
      </c>
      <c r="N28" s="16">
        <v>0</v>
      </c>
      <c r="O28" s="14" t="s">
        <v>582</v>
      </c>
      <c r="P28" s="16" t="s">
        <v>582</v>
      </c>
      <c r="Q28" s="14">
        <v>0</v>
      </c>
      <c r="R28" s="16">
        <v>0</v>
      </c>
      <c r="S28" s="14">
        <v>0</v>
      </c>
      <c r="T28" s="16">
        <v>0</v>
      </c>
      <c r="U28" s="14">
        <v>4.3786831299999998</v>
      </c>
      <c r="V28" s="16">
        <v>0.58553105000000005</v>
      </c>
    </row>
    <row r="29" spans="1:22" x14ac:dyDescent="0.25">
      <c r="A29" s="11" t="s">
        <v>499</v>
      </c>
      <c r="B29" s="13">
        <v>5385</v>
      </c>
      <c r="C29" s="14">
        <f>(30/B29*100)</f>
        <v>0.55710306406685239</v>
      </c>
      <c r="D29" s="15">
        <v>5355</v>
      </c>
      <c r="E29" s="14">
        <v>4.8737829499999998</v>
      </c>
      <c r="F29" s="16">
        <v>0.38762934999999998</v>
      </c>
      <c r="G29" s="14">
        <v>16.716744030000001</v>
      </c>
      <c r="H29" s="16">
        <v>0.66908582000000005</v>
      </c>
      <c r="I29" s="14">
        <v>51.666107859999997</v>
      </c>
      <c r="J29" s="16">
        <v>0.90870150999999999</v>
      </c>
      <c r="K29" s="14">
        <v>21.198206590000002</v>
      </c>
      <c r="L29" s="16">
        <v>0.66026857000000005</v>
      </c>
      <c r="M29" s="14">
        <v>0</v>
      </c>
      <c r="N29" s="16">
        <v>0</v>
      </c>
      <c r="O29" s="14" t="s">
        <v>582</v>
      </c>
      <c r="P29" s="16" t="s">
        <v>582</v>
      </c>
      <c r="Q29" s="14">
        <v>2.7667624100000001</v>
      </c>
      <c r="R29" s="16">
        <v>0.24169378</v>
      </c>
      <c r="S29" s="14">
        <v>0</v>
      </c>
      <c r="T29" s="16">
        <v>0</v>
      </c>
      <c r="U29" s="14">
        <v>2.7783961599999998</v>
      </c>
      <c r="V29" s="16">
        <v>0.37198135999999998</v>
      </c>
    </row>
    <row r="30" spans="1:22" x14ac:dyDescent="0.25">
      <c r="A30" s="11" t="s">
        <v>500</v>
      </c>
      <c r="B30" s="13">
        <v>4520</v>
      </c>
      <c r="C30" s="14">
        <f>(193/B30*100)</f>
        <v>4.2699115044247788</v>
      </c>
      <c r="D30" s="15">
        <v>4327</v>
      </c>
      <c r="E30" s="14">
        <v>6.7101825899999996</v>
      </c>
      <c r="F30" s="16">
        <v>0.43703069</v>
      </c>
      <c r="G30" s="14">
        <v>22.456779940000001</v>
      </c>
      <c r="H30" s="16">
        <v>0.70563425999999996</v>
      </c>
      <c r="I30" s="14">
        <v>39.746440190000001</v>
      </c>
      <c r="J30" s="16">
        <v>0.92840789000000001</v>
      </c>
      <c r="K30" s="14">
        <v>24.894491639999998</v>
      </c>
      <c r="L30" s="16">
        <v>0.81385914000000004</v>
      </c>
      <c r="M30" s="14">
        <v>0</v>
      </c>
      <c r="N30" s="16">
        <v>0</v>
      </c>
      <c r="O30" s="14" t="s">
        <v>582</v>
      </c>
      <c r="P30" s="16" t="s">
        <v>582</v>
      </c>
      <c r="Q30" s="14">
        <v>0</v>
      </c>
      <c r="R30" s="16">
        <v>0</v>
      </c>
      <c r="S30" s="14">
        <v>0</v>
      </c>
      <c r="T30" s="16">
        <v>0</v>
      </c>
      <c r="U30" s="14">
        <v>6.1921056400000003</v>
      </c>
      <c r="V30" s="16">
        <v>0.52459575999999997</v>
      </c>
    </row>
    <row r="31" spans="1:22" x14ac:dyDescent="0.25">
      <c r="A31" s="11" t="s">
        <v>501</v>
      </c>
      <c r="B31" s="13">
        <v>5456</v>
      </c>
      <c r="C31" s="14">
        <f>(144/B31*100)</f>
        <v>2.6392961876832843</v>
      </c>
      <c r="D31" s="15">
        <v>5312</v>
      </c>
      <c r="E31" s="14">
        <v>3.7735095099999998</v>
      </c>
      <c r="F31" s="16">
        <v>0.35115971000000001</v>
      </c>
      <c r="G31" s="14">
        <v>13.62959397</v>
      </c>
      <c r="H31" s="16">
        <v>0.58327329999999999</v>
      </c>
      <c r="I31" s="14">
        <v>40.7967236</v>
      </c>
      <c r="J31" s="16">
        <v>0.76929555000000005</v>
      </c>
      <c r="K31" s="14">
        <v>36.742300550000003</v>
      </c>
      <c r="L31" s="16">
        <v>0.81284498999999999</v>
      </c>
      <c r="M31" s="14">
        <v>0</v>
      </c>
      <c r="N31" s="16">
        <v>0</v>
      </c>
      <c r="O31" s="14" t="s">
        <v>582</v>
      </c>
      <c r="P31" s="16" t="s">
        <v>582</v>
      </c>
      <c r="Q31" s="14">
        <v>0</v>
      </c>
      <c r="R31" s="16">
        <v>0</v>
      </c>
      <c r="S31" s="14">
        <v>0</v>
      </c>
      <c r="T31" s="16">
        <v>0</v>
      </c>
      <c r="U31" s="14">
        <v>5.0578723800000001</v>
      </c>
      <c r="V31" s="16">
        <v>0.45596811999999998</v>
      </c>
    </row>
    <row r="32" spans="1:22" x14ac:dyDescent="0.25">
      <c r="A32" s="11" t="s">
        <v>502</v>
      </c>
      <c r="B32" s="13">
        <v>4478</v>
      </c>
      <c r="C32" s="14">
        <f>(6/B32*100)</f>
        <v>0.13398838767306834</v>
      </c>
      <c r="D32" s="15">
        <v>4472</v>
      </c>
      <c r="E32" s="14">
        <v>2.93015764</v>
      </c>
      <c r="F32" s="16">
        <v>0.27328177999999997</v>
      </c>
      <c r="G32" s="14">
        <v>10.790459950000001</v>
      </c>
      <c r="H32" s="16">
        <v>0.48447606999999998</v>
      </c>
      <c r="I32" s="14">
        <v>41.912864069999998</v>
      </c>
      <c r="J32" s="16">
        <v>0.83311307000000001</v>
      </c>
      <c r="K32" s="14">
        <v>42.416340580000004</v>
      </c>
      <c r="L32" s="16">
        <v>0.97313822999999999</v>
      </c>
      <c r="M32" s="14">
        <v>0</v>
      </c>
      <c r="N32" s="16">
        <v>0</v>
      </c>
      <c r="O32" s="14" t="s">
        <v>582</v>
      </c>
      <c r="P32" s="16" t="s">
        <v>582</v>
      </c>
      <c r="Q32" s="14">
        <v>0</v>
      </c>
      <c r="R32" s="16">
        <v>0</v>
      </c>
      <c r="S32" s="14">
        <v>0</v>
      </c>
      <c r="T32" s="16">
        <v>0</v>
      </c>
      <c r="U32" s="14">
        <v>1.9501777600000001</v>
      </c>
      <c r="V32" s="16">
        <v>0.27215974999999998</v>
      </c>
    </row>
    <row r="33" spans="1:22" x14ac:dyDescent="0.25">
      <c r="A33" s="11" t="s">
        <v>503</v>
      </c>
      <c r="B33" s="13">
        <v>7325</v>
      </c>
      <c r="C33" s="14">
        <f>(80/B33*100)</f>
        <v>1.0921501706484642</v>
      </c>
      <c r="D33" s="15">
        <v>7245</v>
      </c>
      <c r="E33" s="14">
        <v>1.63170327</v>
      </c>
      <c r="F33" s="16">
        <v>0.17712310000000001</v>
      </c>
      <c r="G33" s="14">
        <v>12.650577820000001</v>
      </c>
      <c r="H33" s="16">
        <v>0.55408732000000005</v>
      </c>
      <c r="I33" s="14">
        <v>40.627468049999997</v>
      </c>
      <c r="J33" s="16">
        <v>0.73011470000000001</v>
      </c>
      <c r="K33" s="14">
        <v>42.788810720000001</v>
      </c>
      <c r="L33" s="16">
        <v>0.92563786000000003</v>
      </c>
      <c r="M33" s="14">
        <v>0</v>
      </c>
      <c r="N33" s="16">
        <v>0</v>
      </c>
      <c r="O33" s="14" t="s">
        <v>582</v>
      </c>
      <c r="P33" s="16" t="s">
        <v>582</v>
      </c>
      <c r="Q33" s="14">
        <v>0</v>
      </c>
      <c r="R33" s="16">
        <v>0</v>
      </c>
      <c r="S33" s="14">
        <v>0</v>
      </c>
      <c r="T33" s="16">
        <v>0</v>
      </c>
      <c r="U33" s="14">
        <v>2.3014401499999999</v>
      </c>
      <c r="V33" s="16">
        <v>0.25325866000000002</v>
      </c>
    </row>
    <row r="34" spans="1:22" x14ac:dyDescent="0.25">
      <c r="A34" s="11" t="s">
        <v>504</v>
      </c>
      <c r="B34" s="13">
        <v>6350</v>
      </c>
      <c r="C34" s="14">
        <f>(89/B34*100)</f>
        <v>1.4015748031496063</v>
      </c>
      <c r="D34" s="15">
        <v>6261</v>
      </c>
      <c r="E34" s="14">
        <v>9.44512353</v>
      </c>
      <c r="F34" s="16">
        <v>0.41286458999999998</v>
      </c>
      <c r="G34" s="14">
        <v>21.23487527</v>
      </c>
      <c r="H34" s="16">
        <v>0.54037743000000005</v>
      </c>
      <c r="I34" s="14">
        <v>33.792852150000002</v>
      </c>
      <c r="J34" s="16">
        <v>0.81832541999999997</v>
      </c>
      <c r="K34" s="14">
        <v>26.344332529999999</v>
      </c>
      <c r="L34" s="16">
        <v>0.72840695</v>
      </c>
      <c r="M34" s="14">
        <v>0</v>
      </c>
      <c r="N34" s="16">
        <v>0</v>
      </c>
      <c r="O34" s="14" t="s">
        <v>582</v>
      </c>
      <c r="P34" s="16" t="s">
        <v>582</v>
      </c>
      <c r="Q34" s="14">
        <v>2.5855892100000002</v>
      </c>
      <c r="R34" s="16">
        <v>0.53681460000000003</v>
      </c>
      <c r="S34" s="14">
        <v>0</v>
      </c>
      <c r="T34" s="16">
        <v>0</v>
      </c>
      <c r="U34" s="14">
        <v>6.5972273100000001</v>
      </c>
      <c r="V34" s="16">
        <v>0.60106051999999999</v>
      </c>
    </row>
    <row r="35" spans="1:22" x14ac:dyDescent="0.25">
      <c r="A35" s="11" t="s">
        <v>505</v>
      </c>
      <c r="B35" s="13">
        <v>6406</v>
      </c>
      <c r="C35" s="14">
        <f>(60/B35*100)</f>
        <v>0.93662191695285668</v>
      </c>
      <c r="D35" s="15">
        <v>6346</v>
      </c>
      <c r="E35" s="14">
        <v>4.2000274400000004</v>
      </c>
      <c r="F35" s="16">
        <v>0.27910974</v>
      </c>
      <c r="G35" s="14">
        <v>14.993495040000001</v>
      </c>
      <c r="H35" s="16">
        <v>0.52207203999999996</v>
      </c>
      <c r="I35" s="14">
        <v>46.644895630000001</v>
      </c>
      <c r="J35" s="16">
        <v>0.73772099000000002</v>
      </c>
      <c r="K35" s="14">
        <v>30.213752899999999</v>
      </c>
      <c r="L35" s="16">
        <v>0.80764022000000002</v>
      </c>
      <c r="M35" s="14">
        <v>0</v>
      </c>
      <c r="N35" s="16">
        <v>0</v>
      </c>
      <c r="O35" s="14" t="s">
        <v>582</v>
      </c>
      <c r="P35" s="16" t="s">
        <v>582</v>
      </c>
      <c r="Q35" s="14">
        <v>1.0386631900000001</v>
      </c>
      <c r="R35" s="16">
        <v>5.6850789999999998E-2</v>
      </c>
      <c r="S35" s="14">
        <v>0</v>
      </c>
      <c r="T35" s="16">
        <v>0</v>
      </c>
      <c r="U35" s="14">
        <v>2.9091657899999999</v>
      </c>
      <c r="V35" s="16">
        <v>0.24639906</v>
      </c>
    </row>
    <row r="36" spans="1:22" x14ac:dyDescent="0.25">
      <c r="A36" s="11" t="s">
        <v>506</v>
      </c>
      <c r="B36" s="13">
        <v>6736</v>
      </c>
      <c r="C36" s="14">
        <f>(71/B36*100)</f>
        <v>1.0540380047505939</v>
      </c>
      <c r="D36" s="15">
        <v>6665</v>
      </c>
      <c r="E36" s="14">
        <v>7.0474981999999997</v>
      </c>
      <c r="F36" s="16">
        <v>0.42178733000000002</v>
      </c>
      <c r="G36" s="14">
        <v>22.137033670000001</v>
      </c>
      <c r="H36" s="16">
        <v>0.6647227</v>
      </c>
      <c r="I36" s="14">
        <v>40.544535199999999</v>
      </c>
      <c r="J36" s="16">
        <v>0.69176894</v>
      </c>
      <c r="K36" s="14">
        <v>26.443996380000002</v>
      </c>
      <c r="L36" s="16">
        <v>0.69064665999999997</v>
      </c>
      <c r="M36" s="14">
        <v>0</v>
      </c>
      <c r="N36" s="16">
        <v>0</v>
      </c>
      <c r="O36" s="14" t="s">
        <v>582</v>
      </c>
      <c r="P36" s="16" t="s">
        <v>582</v>
      </c>
      <c r="Q36" s="14">
        <v>0</v>
      </c>
      <c r="R36" s="16">
        <v>0</v>
      </c>
      <c r="S36" s="14">
        <v>0</v>
      </c>
      <c r="T36" s="16">
        <v>0</v>
      </c>
      <c r="U36" s="14">
        <v>3.8269365500000001</v>
      </c>
      <c r="V36" s="16">
        <v>0.29126220000000003</v>
      </c>
    </row>
    <row r="37" spans="1:22" x14ac:dyDescent="0.25">
      <c r="A37" s="11" t="s">
        <v>507</v>
      </c>
      <c r="B37" s="13">
        <v>5458</v>
      </c>
      <c r="C37" s="14">
        <f>(126/B37*100)</f>
        <v>2.3085379259802123</v>
      </c>
      <c r="D37" s="15">
        <v>5332</v>
      </c>
      <c r="E37" s="14">
        <v>14.68656644</v>
      </c>
      <c r="F37" s="16">
        <v>0.59974503999999995</v>
      </c>
      <c r="G37" s="14">
        <v>29.82043715</v>
      </c>
      <c r="H37" s="16">
        <v>0.76098955999999995</v>
      </c>
      <c r="I37" s="14">
        <v>27.974127029999998</v>
      </c>
      <c r="J37" s="16">
        <v>0.6452369</v>
      </c>
      <c r="K37" s="14">
        <v>18.71096228</v>
      </c>
      <c r="L37" s="16">
        <v>0.77351506000000003</v>
      </c>
      <c r="M37" s="14">
        <v>0</v>
      </c>
      <c r="N37" s="16">
        <v>0</v>
      </c>
      <c r="O37" s="14" t="s">
        <v>582</v>
      </c>
      <c r="P37" s="16" t="s">
        <v>582</v>
      </c>
      <c r="Q37" s="14">
        <v>0</v>
      </c>
      <c r="R37" s="16">
        <v>0</v>
      </c>
      <c r="S37" s="14">
        <v>0</v>
      </c>
      <c r="T37" s="16">
        <v>0</v>
      </c>
      <c r="U37" s="14">
        <v>8.8079070999999995</v>
      </c>
      <c r="V37" s="16">
        <v>0.80787867999999996</v>
      </c>
    </row>
    <row r="38" spans="1:22" x14ac:dyDescent="0.25">
      <c r="A38" s="11" t="s">
        <v>508</v>
      </c>
      <c r="B38" s="13">
        <v>5860</v>
      </c>
      <c r="C38" s="14">
        <f>(24/B38*100)</f>
        <v>0.40955631399317405</v>
      </c>
      <c r="D38" s="15">
        <v>5836</v>
      </c>
      <c r="E38" s="14">
        <v>8.67497367</v>
      </c>
      <c r="F38" s="16">
        <v>0.52363819</v>
      </c>
      <c r="G38" s="14">
        <v>17.64425924</v>
      </c>
      <c r="H38" s="16">
        <v>0.55703638</v>
      </c>
      <c r="I38" s="14">
        <v>37.216044699999998</v>
      </c>
      <c r="J38" s="16">
        <v>0.74534851000000002</v>
      </c>
      <c r="K38" s="14">
        <v>25.165340319999999</v>
      </c>
      <c r="L38" s="16">
        <v>0.77933984000000001</v>
      </c>
      <c r="M38" s="14">
        <v>0</v>
      </c>
      <c r="N38" s="16">
        <v>0</v>
      </c>
      <c r="O38" s="14" t="s">
        <v>582</v>
      </c>
      <c r="P38" s="16" t="s">
        <v>582</v>
      </c>
      <c r="Q38" s="14">
        <v>0</v>
      </c>
      <c r="R38" s="16">
        <v>0</v>
      </c>
      <c r="S38" s="14">
        <v>0</v>
      </c>
      <c r="T38" s="16">
        <v>0</v>
      </c>
      <c r="U38" s="14">
        <v>11.29938207</v>
      </c>
      <c r="V38" s="16">
        <v>0.67938736</v>
      </c>
    </row>
    <row r="39" spans="1:22" x14ac:dyDescent="0.25">
      <c r="A39" s="11" t="s">
        <v>509</v>
      </c>
      <c r="B39" s="13">
        <v>5895</v>
      </c>
      <c r="C39" s="14">
        <f>(33/B39*100)</f>
        <v>0.55979643765903309</v>
      </c>
      <c r="D39" s="15">
        <v>5862</v>
      </c>
      <c r="E39" s="14">
        <v>7.4761919399999996</v>
      </c>
      <c r="F39" s="16">
        <v>0.52387700000000004</v>
      </c>
      <c r="G39" s="14">
        <v>16.79989432</v>
      </c>
      <c r="H39" s="16">
        <v>0.58380750999999997</v>
      </c>
      <c r="I39" s="14">
        <v>32.301203610000002</v>
      </c>
      <c r="J39" s="16">
        <v>0.85781865999999996</v>
      </c>
      <c r="K39" s="14">
        <v>39.190665979999999</v>
      </c>
      <c r="L39" s="16">
        <v>0.94637735999999995</v>
      </c>
      <c r="M39" s="14">
        <v>0</v>
      </c>
      <c r="N39" s="16">
        <v>0</v>
      </c>
      <c r="O39" s="14" t="s">
        <v>582</v>
      </c>
      <c r="P39" s="16" t="s">
        <v>582</v>
      </c>
      <c r="Q39" s="14">
        <v>0</v>
      </c>
      <c r="R39" s="16">
        <v>0</v>
      </c>
      <c r="S39" s="14">
        <v>0</v>
      </c>
      <c r="T39" s="16">
        <v>0</v>
      </c>
      <c r="U39" s="14">
        <v>4.2320441500000001</v>
      </c>
      <c r="V39" s="16">
        <v>0.59805447</v>
      </c>
    </row>
    <row r="40" spans="1:22" x14ac:dyDescent="0.25">
      <c r="A40" s="11" t="s">
        <v>510</v>
      </c>
      <c r="B40" s="13">
        <v>14157</v>
      </c>
      <c r="C40" s="14">
        <f>(386/B40*100)</f>
        <v>2.7265663629299994</v>
      </c>
      <c r="D40" s="15">
        <v>13771</v>
      </c>
      <c r="E40" s="14">
        <v>4.6898673400000002</v>
      </c>
      <c r="F40" s="16">
        <v>0.35662021999999999</v>
      </c>
      <c r="G40" s="14">
        <v>16.181589509999998</v>
      </c>
      <c r="H40" s="16">
        <v>0.46536559</v>
      </c>
      <c r="I40" s="14">
        <v>35.26263488</v>
      </c>
      <c r="J40" s="16">
        <v>0.64320933000000002</v>
      </c>
      <c r="K40" s="14">
        <v>38.862870020000003</v>
      </c>
      <c r="L40" s="16">
        <v>0.79515358999999997</v>
      </c>
      <c r="M40" s="14">
        <v>0</v>
      </c>
      <c r="N40" s="16">
        <v>0</v>
      </c>
      <c r="O40" s="14" t="s">
        <v>582</v>
      </c>
      <c r="P40" s="16" t="s">
        <v>582</v>
      </c>
      <c r="Q40" s="14">
        <v>0</v>
      </c>
      <c r="R40" s="16">
        <v>0</v>
      </c>
      <c r="S40" s="14">
        <v>0</v>
      </c>
      <c r="T40" s="16">
        <v>0</v>
      </c>
      <c r="U40" s="14">
        <v>5.0030382400000004</v>
      </c>
      <c r="V40" s="16">
        <v>0.46059452000000001</v>
      </c>
    </row>
    <row r="41" spans="1:22" x14ac:dyDescent="0.25">
      <c r="A41" s="11" t="s">
        <v>511</v>
      </c>
      <c r="B41" s="13">
        <v>5712</v>
      </c>
      <c r="C41" s="14">
        <f>(55/B41*100)</f>
        <v>0.96288515406162467</v>
      </c>
      <c r="D41" s="15">
        <v>5657</v>
      </c>
      <c r="E41" s="14">
        <v>6.9337419499999999</v>
      </c>
      <c r="F41" s="16">
        <v>0.38961814</v>
      </c>
      <c r="G41" s="14">
        <v>18.137462150000001</v>
      </c>
      <c r="H41" s="16">
        <v>0.60836235000000005</v>
      </c>
      <c r="I41" s="14">
        <v>36.575977969999997</v>
      </c>
      <c r="J41" s="16">
        <v>0.74393399999999998</v>
      </c>
      <c r="K41" s="14">
        <v>33.930390889999998</v>
      </c>
      <c r="L41" s="16">
        <v>0.89128375000000004</v>
      </c>
      <c r="M41" s="14">
        <v>0</v>
      </c>
      <c r="N41" s="16">
        <v>0</v>
      </c>
      <c r="O41" s="14" t="s">
        <v>582</v>
      </c>
      <c r="P41" s="16" t="s">
        <v>582</v>
      </c>
      <c r="Q41" s="14">
        <v>0.67876893999999999</v>
      </c>
      <c r="R41" s="16">
        <v>0.18093676</v>
      </c>
      <c r="S41" s="14">
        <v>0</v>
      </c>
      <c r="T41" s="16">
        <v>0</v>
      </c>
      <c r="U41" s="14">
        <v>3.7436581000000002</v>
      </c>
      <c r="V41" s="16">
        <v>0.52269816000000002</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6.4843961022857144</v>
      </c>
      <c r="F42" s="16">
        <f>IF(COUNT(F7:F41) &gt; 0, SQRT(SUMSQ(F7:F41)/(COUNT(F7:F41)*COUNT(F7:F41)) ), "—")</f>
        <v>6.5782911929633564E-2</v>
      </c>
      <c r="G42" s="14">
        <f>IF(COUNT(G7:G41) &gt; 0, AVERAGE(G7:G41), "—")</f>
        <v>18.639638131428573</v>
      </c>
      <c r="H42" s="16">
        <f>IF(COUNT(H7:H41) &gt; 0, SQRT(SUMSQ(H7:H41)/(COUNT(H7:H41)*COUNT(H7:H41)) ), "—")</f>
        <v>9.9965512730213715E-2</v>
      </c>
      <c r="I42" s="14">
        <f>IF(COUNT(I7:I41) &gt; 0, AVERAGE(I7:I41), "—")</f>
        <v>39.828003412000008</v>
      </c>
      <c r="J42" s="16">
        <f>IF(COUNT(J7:J41) &gt; 0, SQRT(SUMSQ(J7:J41)/(COUNT(J7:J41)*COUNT(J7:J41)) ), "—")</f>
        <v>0.12823470319438057</v>
      </c>
      <c r="K42" s="14">
        <f>IF(COUNT(K7:K41) &gt; 0, AVERAGE(K7:K41), "—")</f>
        <v>29.311080079714287</v>
      </c>
      <c r="L42" s="16">
        <f>IF(COUNT(L7:L41) &gt; 0, SQRT(SUMSQ(L7:L41)/(COUNT(L7:L41)*COUNT(L7:L41)) ), "—")</f>
        <v>0.12735882092763864</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0.60828267742857156</v>
      </c>
      <c r="R42" s="16">
        <f>IF(COUNT(R7:R41) &gt; 0, SQRT(SUMSQ(R7:R41)/(COUNT(R7:R41)*COUNT(R7:R41)) ), "—")</f>
        <v>3.6740661071396404E-2</v>
      </c>
      <c r="S42" s="14">
        <f>IF(COUNT(S7:S41) &gt; 0, AVERAGE(S7:S41), "—")</f>
        <v>7.7956371428571428E-4</v>
      </c>
      <c r="T42" s="16">
        <f>IF(COUNT(T7:T41) &gt; 0, SQRT(SUMSQ(T7:T41)/(COUNT(T7:T41)*COUNT(T7:T41)) ), "—")</f>
        <v>4.8614314285714286E-4</v>
      </c>
      <c r="U42" s="14">
        <f>IF(COUNT(U7:U41) &gt; 0, AVERAGE(U7:U41), "—")</f>
        <v>5.127820034</v>
      </c>
      <c r="V42" s="16">
        <f>IF(COUNT(V7:V41) &gt; 0, SQRT(SUMSQ(V7:V41)/(COUNT(V7:V41)*COUNT(V7:V41)) ), "—")</f>
        <v>8.3074522993613745E-2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15.44341627</v>
      </c>
      <c r="F45" s="16">
        <v>0.67145564000000002</v>
      </c>
      <c r="G45" s="14">
        <v>21.988491369999998</v>
      </c>
      <c r="H45" s="16">
        <v>0.55278724999999995</v>
      </c>
      <c r="I45" s="14">
        <v>25.643695879999999</v>
      </c>
      <c r="J45" s="16">
        <v>0.71443659999999998</v>
      </c>
      <c r="K45" s="14">
        <v>30.64636685</v>
      </c>
      <c r="L45" s="16">
        <v>0.83275639999999995</v>
      </c>
      <c r="M45" s="14">
        <v>0</v>
      </c>
      <c r="N45" s="16">
        <v>0</v>
      </c>
      <c r="O45" s="14" t="s">
        <v>582</v>
      </c>
      <c r="P45" s="16" t="s">
        <v>582</v>
      </c>
      <c r="Q45" s="14">
        <v>0</v>
      </c>
      <c r="R45" s="16">
        <v>0</v>
      </c>
      <c r="S45" s="14">
        <v>0.46493498</v>
      </c>
      <c r="T45" s="16">
        <v>0.11835496</v>
      </c>
      <c r="U45" s="14">
        <v>5.81309465</v>
      </c>
      <c r="V45" s="16">
        <v>0.36396116000000001</v>
      </c>
    </row>
    <row r="46" spans="1:22" x14ac:dyDescent="0.25">
      <c r="A46" s="11" t="s">
        <v>516</v>
      </c>
      <c r="B46" s="13">
        <v>23141</v>
      </c>
      <c r="C46" s="14">
        <f>(2121/B46*100)</f>
        <v>9.1655503219394152</v>
      </c>
      <c r="D46" s="15">
        <v>21020</v>
      </c>
      <c r="E46" s="14">
        <v>4.5656444399999998</v>
      </c>
      <c r="F46" s="16">
        <v>0.21985007000000001</v>
      </c>
      <c r="G46" s="14">
        <v>17.537977290000001</v>
      </c>
      <c r="H46" s="16">
        <v>0.4329152</v>
      </c>
      <c r="I46" s="14">
        <v>28.73384806</v>
      </c>
      <c r="J46" s="16">
        <v>0.63387420000000005</v>
      </c>
      <c r="K46" s="14">
        <v>17.649125309999999</v>
      </c>
      <c r="L46" s="16">
        <v>0.54235537</v>
      </c>
      <c r="M46" s="14">
        <v>0</v>
      </c>
      <c r="N46" s="16">
        <v>0</v>
      </c>
      <c r="O46" s="14" t="s">
        <v>582</v>
      </c>
      <c r="P46" s="16" t="s">
        <v>582</v>
      </c>
      <c r="Q46" s="14">
        <v>0</v>
      </c>
      <c r="R46" s="16">
        <v>0</v>
      </c>
      <c r="S46" s="14">
        <v>0</v>
      </c>
      <c r="T46" s="16">
        <v>0</v>
      </c>
      <c r="U46" s="14">
        <v>31.513404900000001</v>
      </c>
      <c r="V46" s="16">
        <v>0.92648677999999995</v>
      </c>
    </row>
    <row r="47" spans="1:22" x14ac:dyDescent="0.25">
      <c r="A47" s="11" t="s">
        <v>517</v>
      </c>
      <c r="B47" s="13">
        <v>5928</v>
      </c>
      <c r="C47" s="14">
        <f>(347/B47*100)</f>
        <v>5.8535762483130904</v>
      </c>
      <c r="D47" s="15">
        <v>5581</v>
      </c>
      <c r="E47" s="14">
        <v>5.0332384299999999</v>
      </c>
      <c r="F47" s="16">
        <v>0.34777574</v>
      </c>
      <c r="G47" s="14">
        <v>12.599243449999999</v>
      </c>
      <c r="H47" s="16">
        <v>0.58246903999999999</v>
      </c>
      <c r="I47" s="14">
        <v>35.891120229999999</v>
      </c>
      <c r="J47" s="16">
        <v>0.91706226000000002</v>
      </c>
      <c r="K47" s="14">
        <v>32.781075180000002</v>
      </c>
      <c r="L47" s="16">
        <v>1.04227081</v>
      </c>
      <c r="M47" s="14">
        <v>0</v>
      </c>
      <c r="N47" s="16">
        <v>0</v>
      </c>
      <c r="O47" s="14" t="s">
        <v>582</v>
      </c>
      <c r="P47" s="16" t="s">
        <v>582</v>
      </c>
      <c r="Q47" s="14">
        <v>0</v>
      </c>
      <c r="R47" s="16">
        <v>0</v>
      </c>
      <c r="S47" s="14">
        <v>0</v>
      </c>
      <c r="T47" s="16">
        <v>0</v>
      </c>
      <c r="U47" s="14">
        <v>13.6953227</v>
      </c>
      <c r="V47" s="16">
        <v>0.99829953000000005</v>
      </c>
    </row>
    <row r="48" spans="1:22" x14ac:dyDescent="0.25">
      <c r="A48" s="11" t="s">
        <v>518</v>
      </c>
      <c r="B48" s="13">
        <v>9841</v>
      </c>
      <c r="C48" s="14">
        <f>(8/B48*100)</f>
        <v>8.1292551569962401E-2</v>
      </c>
      <c r="D48" s="15">
        <v>9833</v>
      </c>
      <c r="E48" s="14">
        <v>3.3260563599999999</v>
      </c>
      <c r="F48" s="16">
        <v>0.28991017000000002</v>
      </c>
      <c r="G48" s="14">
        <v>8.3799305799999999</v>
      </c>
      <c r="H48" s="16">
        <v>0.46791546000000001</v>
      </c>
      <c r="I48" s="14">
        <v>42.491790270000003</v>
      </c>
      <c r="J48" s="16">
        <v>0.75602694000000004</v>
      </c>
      <c r="K48" s="14">
        <v>44.149575830000003</v>
      </c>
      <c r="L48" s="16">
        <v>1.0621309299999999</v>
      </c>
      <c r="M48" s="14">
        <v>0</v>
      </c>
      <c r="N48" s="16">
        <v>0</v>
      </c>
      <c r="O48" s="14" t="s">
        <v>582</v>
      </c>
      <c r="P48" s="16" t="s">
        <v>582</v>
      </c>
      <c r="Q48" s="14">
        <v>0</v>
      </c>
      <c r="R48" s="16">
        <v>0</v>
      </c>
      <c r="S48" s="14">
        <v>0</v>
      </c>
      <c r="T48" s="16">
        <v>0</v>
      </c>
      <c r="U48" s="14">
        <v>1.65264696</v>
      </c>
      <c r="V48" s="16">
        <v>0.52983407999999999</v>
      </c>
    </row>
    <row r="49" spans="1:22" x14ac:dyDescent="0.25">
      <c r="A49" s="11" t="s">
        <v>519</v>
      </c>
      <c r="B49" s="13">
        <v>6349</v>
      </c>
      <c r="C49" s="14">
        <f>(56/B49*100)</f>
        <v>0.88202866593164275</v>
      </c>
      <c r="D49" s="15">
        <v>6293</v>
      </c>
      <c r="E49" s="14">
        <v>10.34217647</v>
      </c>
      <c r="F49" s="16">
        <v>0.53136866000000005</v>
      </c>
      <c r="G49" s="14">
        <v>23.18994515</v>
      </c>
      <c r="H49" s="16">
        <v>0.82835829000000005</v>
      </c>
      <c r="I49" s="14">
        <v>33.054878000000002</v>
      </c>
      <c r="J49" s="16">
        <v>0.70648661999999995</v>
      </c>
      <c r="K49" s="14">
        <v>29.753902740000001</v>
      </c>
      <c r="L49" s="16">
        <v>1.03092271</v>
      </c>
      <c r="M49" s="14">
        <v>0</v>
      </c>
      <c r="N49" s="16">
        <v>0</v>
      </c>
      <c r="O49" s="14" t="s">
        <v>582</v>
      </c>
      <c r="P49" s="16" t="s">
        <v>582</v>
      </c>
      <c r="Q49" s="14">
        <v>0</v>
      </c>
      <c r="R49" s="16">
        <v>0</v>
      </c>
      <c r="S49" s="14">
        <v>0.16338631000000001</v>
      </c>
      <c r="T49" s="16">
        <v>5.5817279999999997E-2</v>
      </c>
      <c r="U49" s="14">
        <v>3.4957113299999998</v>
      </c>
      <c r="V49" s="16">
        <v>0.41694604000000002</v>
      </c>
    </row>
    <row r="50" spans="1:22" x14ac:dyDescent="0.25">
      <c r="A50" s="11" t="s">
        <v>520</v>
      </c>
      <c r="B50" s="13">
        <v>11795</v>
      </c>
      <c r="C50" s="14">
        <f>(344/B50*100)</f>
        <v>2.9164900381517591</v>
      </c>
      <c r="D50" s="15">
        <v>11451</v>
      </c>
      <c r="E50" s="14">
        <v>10.85144405</v>
      </c>
      <c r="F50" s="16">
        <v>0.49178651000000001</v>
      </c>
      <c r="G50" s="14">
        <v>26.585079520000001</v>
      </c>
      <c r="H50" s="16">
        <v>0.68586720000000001</v>
      </c>
      <c r="I50" s="14">
        <v>38.730468379999998</v>
      </c>
      <c r="J50" s="16">
        <v>0.80459153999999999</v>
      </c>
      <c r="K50" s="14">
        <v>18.84727174</v>
      </c>
      <c r="L50" s="16">
        <v>0.57091572000000002</v>
      </c>
      <c r="M50" s="14">
        <v>0</v>
      </c>
      <c r="N50" s="16">
        <v>0</v>
      </c>
      <c r="O50" s="14" t="s">
        <v>582</v>
      </c>
      <c r="P50" s="16" t="s">
        <v>582</v>
      </c>
      <c r="Q50" s="14">
        <v>0</v>
      </c>
      <c r="R50" s="16">
        <v>0</v>
      </c>
      <c r="S50" s="14">
        <v>0</v>
      </c>
      <c r="T50" s="16">
        <v>0</v>
      </c>
      <c r="U50" s="14">
        <v>4.9857363100000001</v>
      </c>
      <c r="V50" s="16">
        <v>0.47608275999999999</v>
      </c>
    </row>
    <row r="51" spans="1:22" x14ac:dyDescent="0.25">
      <c r="A51" s="11" t="s">
        <v>521</v>
      </c>
      <c r="B51" s="13">
        <v>6866</v>
      </c>
      <c r="C51" s="14">
        <f>(114/B51*100)</f>
        <v>1.6603553743081854</v>
      </c>
      <c r="D51" s="15">
        <v>6752</v>
      </c>
      <c r="E51" s="14">
        <v>5.0050429000000003</v>
      </c>
      <c r="F51" s="16">
        <v>0.32456594999999999</v>
      </c>
      <c r="G51" s="14">
        <v>18.963590079999999</v>
      </c>
      <c r="H51" s="16">
        <v>0.59094279999999999</v>
      </c>
      <c r="I51" s="14">
        <v>30.82883245</v>
      </c>
      <c r="J51" s="16">
        <v>0.63061849999999997</v>
      </c>
      <c r="K51" s="14">
        <v>26.981872599999999</v>
      </c>
      <c r="L51" s="16">
        <v>0.95349534000000002</v>
      </c>
      <c r="M51" s="14">
        <v>0</v>
      </c>
      <c r="N51" s="16">
        <v>0</v>
      </c>
      <c r="O51" s="14" t="s">
        <v>582</v>
      </c>
      <c r="P51" s="16" t="s">
        <v>582</v>
      </c>
      <c r="Q51" s="14">
        <v>10.58170163</v>
      </c>
      <c r="R51" s="16">
        <v>0.61208004999999999</v>
      </c>
      <c r="S51" s="14">
        <v>0</v>
      </c>
      <c r="T51" s="16">
        <v>0</v>
      </c>
      <c r="U51" s="14">
        <v>7.6389603299999997</v>
      </c>
      <c r="V51" s="16">
        <v>0.77106503000000004</v>
      </c>
    </row>
    <row r="52" spans="1:22" x14ac:dyDescent="0.25">
      <c r="A52" s="11" t="s">
        <v>522</v>
      </c>
      <c r="B52" s="13">
        <v>5809</v>
      </c>
      <c r="C52" s="14">
        <f>(106/B52*100)</f>
        <v>1.8247546909967292</v>
      </c>
      <c r="D52" s="15">
        <v>5703</v>
      </c>
      <c r="E52" s="14">
        <v>5.7720227499999996</v>
      </c>
      <c r="F52" s="16">
        <v>0.34287097999999999</v>
      </c>
      <c r="G52" s="14">
        <v>19.612175950000001</v>
      </c>
      <c r="H52" s="16">
        <v>0.54416960999999997</v>
      </c>
      <c r="I52" s="14">
        <v>40.77127935</v>
      </c>
      <c r="J52" s="16">
        <v>0.76555702000000003</v>
      </c>
      <c r="K52" s="14">
        <v>30.015376379999999</v>
      </c>
      <c r="L52" s="16">
        <v>0.73760086000000002</v>
      </c>
      <c r="M52" s="14">
        <v>0</v>
      </c>
      <c r="N52" s="16">
        <v>0</v>
      </c>
      <c r="O52" s="14" t="s">
        <v>582</v>
      </c>
      <c r="P52" s="16" t="s">
        <v>582</v>
      </c>
      <c r="Q52" s="14">
        <v>0</v>
      </c>
      <c r="R52" s="16">
        <v>0</v>
      </c>
      <c r="S52" s="14">
        <v>0</v>
      </c>
      <c r="T52" s="16">
        <v>0</v>
      </c>
      <c r="U52" s="14">
        <v>3.8291455600000002</v>
      </c>
      <c r="V52" s="16">
        <v>0.35433638000000001</v>
      </c>
    </row>
    <row r="53" spans="1:22" x14ac:dyDescent="0.25">
      <c r="A53" s="11" t="s">
        <v>523</v>
      </c>
      <c r="B53" s="13">
        <v>5571</v>
      </c>
      <c r="C53" s="14">
        <f>(112/B53*100)</f>
        <v>2.0104110572608151</v>
      </c>
      <c r="D53" s="15">
        <v>5459</v>
      </c>
      <c r="E53" s="14">
        <v>10.519920839999999</v>
      </c>
      <c r="F53" s="16">
        <v>0.41096484</v>
      </c>
      <c r="G53" s="14">
        <v>23.601635940000001</v>
      </c>
      <c r="H53" s="16">
        <v>0.58589051999999997</v>
      </c>
      <c r="I53" s="14">
        <v>34.05330876</v>
      </c>
      <c r="J53" s="16">
        <v>0.66056813000000003</v>
      </c>
      <c r="K53" s="14">
        <v>23.78621141</v>
      </c>
      <c r="L53" s="16">
        <v>0.56937926999999999</v>
      </c>
      <c r="M53" s="14">
        <v>0</v>
      </c>
      <c r="N53" s="16">
        <v>0</v>
      </c>
      <c r="O53" s="14" t="s">
        <v>582</v>
      </c>
      <c r="P53" s="16" t="s">
        <v>582</v>
      </c>
      <c r="Q53" s="14">
        <v>0</v>
      </c>
      <c r="R53" s="16">
        <v>0</v>
      </c>
      <c r="S53" s="14">
        <v>0</v>
      </c>
      <c r="T53" s="16">
        <v>0</v>
      </c>
      <c r="U53" s="14">
        <v>8.0389230499999993</v>
      </c>
      <c r="V53" s="16">
        <v>0.34229597</v>
      </c>
    </row>
    <row r="54" spans="1:22" x14ac:dyDescent="0.25">
      <c r="A54" s="11" t="s">
        <v>524</v>
      </c>
      <c r="B54" s="13">
        <v>4740</v>
      </c>
      <c r="C54" s="14">
        <f>(428/B54*100)</f>
        <v>9.0295358649789037</v>
      </c>
      <c r="D54" s="15">
        <v>4312</v>
      </c>
      <c r="E54" s="14">
        <v>11.697900300000001</v>
      </c>
      <c r="F54" s="16">
        <v>0.64148084999999999</v>
      </c>
      <c r="G54" s="14">
        <v>21.3782915</v>
      </c>
      <c r="H54" s="16">
        <v>0.74414826000000001</v>
      </c>
      <c r="I54" s="14">
        <v>25.788317639999999</v>
      </c>
      <c r="J54" s="16">
        <v>0.80050237999999996</v>
      </c>
      <c r="K54" s="14">
        <v>26.374928789999998</v>
      </c>
      <c r="L54" s="16">
        <v>0.87778718</v>
      </c>
      <c r="M54" s="14">
        <v>0</v>
      </c>
      <c r="N54" s="16">
        <v>0</v>
      </c>
      <c r="O54" s="14" t="s">
        <v>582</v>
      </c>
      <c r="P54" s="16" t="s">
        <v>582</v>
      </c>
      <c r="Q54" s="14">
        <v>0</v>
      </c>
      <c r="R54" s="16">
        <v>0</v>
      </c>
      <c r="S54" s="14">
        <v>0</v>
      </c>
      <c r="T54" s="16">
        <v>0</v>
      </c>
      <c r="U54" s="14">
        <v>14.760561770000001</v>
      </c>
      <c r="V54" s="16">
        <v>1.2904587199999999</v>
      </c>
    </row>
    <row r="55" spans="1:22" x14ac:dyDescent="0.25">
      <c r="A55" s="11" t="s">
        <v>525</v>
      </c>
      <c r="B55" s="13">
        <v>5316</v>
      </c>
      <c r="C55" s="14">
        <f>(22/B55*100)</f>
        <v>0.41384499623777277</v>
      </c>
      <c r="D55" s="15">
        <v>5294</v>
      </c>
      <c r="E55" s="14">
        <v>8.3728841500000009</v>
      </c>
      <c r="F55" s="16">
        <v>0.41095621999999998</v>
      </c>
      <c r="G55" s="14">
        <v>23.130142459999998</v>
      </c>
      <c r="H55" s="16">
        <v>0.73606194000000003</v>
      </c>
      <c r="I55" s="14">
        <v>37.997402440000002</v>
      </c>
      <c r="J55" s="16">
        <v>0.69388475999999999</v>
      </c>
      <c r="K55" s="14">
        <v>25.20437416</v>
      </c>
      <c r="L55" s="16">
        <v>0.70870252</v>
      </c>
      <c r="M55" s="14">
        <v>0</v>
      </c>
      <c r="N55" s="16">
        <v>0</v>
      </c>
      <c r="O55" s="14" t="s">
        <v>582</v>
      </c>
      <c r="P55" s="16" t="s">
        <v>582</v>
      </c>
      <c r="Q55" s="14">
        <v>0</v>
      </c>
      <c r="R55" s="16">
        <v>0</v>
      </c>
      <c r="S55" s="14">
        <v>0.66229707999999998</v>
      </c>
      <c r="T55" s="16">
        <v>0.12200653</v>
      </c>
      <c r="U55" s="14">
        <v>4.6328997200000002</v>
      </c>
      <c r="V55" s="16">
        <v>0.37892390999999997</v>
      </c>
    </row>
    <row r="56" spans="1:22" x14ac:dyDescent="0.25">
      <c r="A56" s="11" t="s">
        <v>526</v>
      </c>
      <c r="B56" s="13">
        <v>5359</v>
      </c>
      <c r="C56" s="14">
        <f>(77/B56*100)</f>
        <v>1.4368352304534429</v>
      </c>
      <c r="D56" s="15">
        <v>5282</v>
      </c>
      <c r="E56" s="14">
        <v>4.48183943</v>
      </c>
      <c r="F56" s="16">
        <v>0.35077971000000002</v>
      </c>
      <c r="G56" s="14">
        <v>11.65056364</v>
      </c>
      <c r="H56" s="16">
        <v>0.5417322</v>
      </c>
      <c r="I56" s="14">
        <v>55.278386259999998</v>
      </c>
      <c r="J56" s="16">
        <v>0.84378127999999997</v>
      </c>
      <c r="K56" s="14">
        <v>27.405578569999999</v>
      </c>
      <c r="L56" s="16">
        <v>0.81927541000000004</v>
      </c>
      <c r="M56" s="14">
        <v>0</v>
      </c>
      <c r="N56" s="16">
        <v>0</v>
      </c>
      <c r="O56" s="14" t="s">
        <v>582</v>
      </c>
      <c r="P56" s="16" t="s">
        <v>582</v>
      </c>
      <c r="Q56" s="14">
        <v>0</v>
      </c>
      <c r="R56" s="16">
        <v>0</v>
      </c>
      <c r="S56" s="14">
        <v>0</v>
      </c>
      <c r="T56" s="16">
        <v>0</v>
      </c>
      <c r="U56" s="14">
        <v>1.1836321000000001</v>
      </c>
      <c r="V56" s="16">
        <v>0.21717747000000001</v>
      </c>
    </row>
    <row r="57" spans="1:22" x14ac:dyDescent="0.25">
      <c r="A57" s="11" t="s">
        <v>527</v>
      </c>
      <c r="B57" s="13">
        <v>6513</v>
      </c>
      <c r="C57" s="14">
        <f>(0/B57*100)</f>
        <v>0</v>
      </c>
      <c r="D57" s="15">
        <v>6513</v>
      </c>
      <c r="E57" s="14">
        <v>7.4195130599999999</v>
      </c>
      <c r="F57" s="16">
        <v>0.47773929999999998</v>
      </c>
      <c r="G57" s="14">
        <v>33.199687679999997</v>
      </c>
      <c r="H57" s="16">
        <v>1.08355351</v>
      </c>
      <c r="I57" s="14">
        <v>36.865231970000004</v>
      </c>
      <c r="J57" s="16">
        <v>0.97200222999999997</v>
      </c>
      <c r="K57" s="14">
        <v>19.247452939999999</v>
      </c>
      <c r="L57" s="16">
        <v>0.73490818999999996</v>
      </c>
      <c r="M57" s="14">
        <v>0</v>
      </c>
      <c r="N57" s="16">
        <v>0</v>
      </c>
      <c r="O57" s="14" t="s">
        <v>582</v>
      </c>
      <c r="P57" s="16" t="s">
        <v>582</v>
      </c>
      <c r="Q57" s="14">
        <v>0</v>
      </c>
      <c r="R57" s="16">
        <v>0</v>
      </c>
      <c r="S57" s="14">
        <v>0.16327263</v>
      </c>
      <c r="T57" s="16">
        <v>4.7723099999999997E-2</v>
      </c>
      <c r="U57" s="14">
        <v>3.10484172</v>
      </c>
      <c r="V57" s="16">
        <v>0.45402621999999998</v>
      </c>
    </row>
    <row r="58" spans="1:22" x14ac:dyDescent="0.25">
      <c r="A58" s="11" t="s">
        <v>528</v>
      </c>
      <c r="B58" s="13">
        <v>7267</v>
      </c>
      <c r="C58" s="14">
        <f>(10/B58*100)</f>
        <v>0.13760836658868861</v>
      </c>
      <c r="D58" s="15">
        <v>7257</v>
      </c>
      <c r="E58" s="14">
        <v>12.34873398</v>
      </c>
      <c r="F58" s="16">
        <v>0.53320495999999995</v>
      </c>
      <c r="G58" s="14">
        <v>18.153729729999998</v>
      </c>
      <c r="H58" s="16">
        <v>0.70170326999999999</v>
      </c>
      <c r="I58" s="14">
        <v>23.75947378</v>
      </c>
      <c r="J58" s="16">
        <v>0.58769766999999995</v>
      </c>
      <c r="K58" s="14">
        <v>39.867825459999999</v>
      </c>
      <c r="L58" s="16">
        <v>0.93813495999999996</v>
      </c>
      <c r="M58" s="14">
        <v>0</v>
      </c>
      <c r="N58" s="16">
        <v>0</v>
      </c>
      <c r="O58" s="14" t="s">
        <v>582</v>
      </c>
      <c r="P58" s="16" t="s">
        <v>582</v>
      </c>
      <c r="Q58" s="14">
        <v>0</v>
      </c>
      <c r="R58" s="16">
        <v>0</v>
      </c>
      <c r="S58" s="14">
        <v>1.0599112399999999</v>
      </c>
      <c r="T58" s="16">
        <v>0.15739035000000001</v>
      </c>
      <c r="U58" s="14">
        <v>4.8103258100000001</v>
      </c>
      <c r="V58" s="16">
        <v>0.53933684000000004</v>
      </c>
    </row>
    <row r="59" spans="1:22" x14ac:dyDescent="0.25">
      <c r="A59" s="11" t="s">
        <v>529</v>
      </c>
      <c r="B59" s="13">
        <v>4826</v>
      </c>
      <c r="C59" s="14">
        <f>(26/B59*100)</f>
        <v>0.53874844591794446</v>
      </c>
      <c r="D59" s="15">
        <v>4800</v>
      </c>
      <c r="E59" s="14">
        <v>13.4790948</v>
      </c>
      <c r="F59" s="16">
        <v>0.63444860000000003</v>
      </c>
      <c r="G59" s="14">
        <v>22.863714430000002</v>
      </c>
      <c r="H59" s="16">
        <v>0.60904612999999996</v>
      </c>
      <c r="I59" s="14">
        <v>30.352090870000001</v>
      </c>
      <c r="J59" s="16">
        <v>0.82457736999999998</v>
      </c>
      <c r="K59" s="14">
        <v>28.413042069999999</v>
      </c>
      <c r="L59" s="16">
        <v>0.83032388999999995</v>
      </c>
      <c r="M59" s="14">
        <v>0</v>
      </c>
      <c r="N59" s="16">
        <v>0</v>
      </c>
      <c r="O59" s="14" t="s">
        <v>582</v>
      </c>
      <c r="P59" s="16" t="s">
        <v>582</v>
      </c>
      <c r="Q59" s="14">
        <v>0</v>
      </c>
      <c r="R59" s="16">
        <v>0</v>
      </c>
      <c r="S59" s="14">
        <v>0.53231684999999995</v>
      </c>
      <c r="T59" s="16">
        <v>0.12112545</v>
      </c>
      <c r="U59" s="14">
        <v>4.3597409799999998</v>
      </c>
      <c r="V59" s="16">
        <v>0.34693297000000001</v>
      </c>
    </row>
    <row r="60" spans="1:22" x14ac:dyDescent="0.25">
      <c r="A60" s="11" t="s">
        <v>530</v>
      </c>
      <c r="B60" s="13">
        <v>4546</v>
      </c>
      <c r="C60" s="14">
        <f>(15/B60*100)</f>
        <v>0.32996040475142985</v>
      </c>
      <c r="D60" s="15">
        <v>4531</v>
      </c>
      <c r="E60" s="14">
        <v>11.353994159999999</v>
      </c>
      <c r="F60" s="16">
        <v>0.70349508000000005</v>
      </c>
      <c r="G60" s="14">
        <v>22.426623930000002</v>
      </c>
      <c r="H60" s="16">
        <v>0.87858415000000001</v>
      </c>
      <c r="I60" s="14">
        <v>29.24653949</v>
      </c>
      <c r="J60" s="16">
        <v>0.91632564000000005</v>
      </c>
      <c r="K60" s="14">
        <v>31.566779870000001</v>
      </c>
      <c r="L60" s="16">
        <v>1.1498982900000001</v>
      </c>
      <c r="M60" s="14">
        <v>0</v>
      </c>
      <c r="N60" s="16">
        <v>0</v>
      </c>
      <c r="O60" s="14" t="s">
        <v>582</v>
      </c>
      <c r="P60" s="16" t="s">
        <v>582</v>
      </c>
      <c r="Q60" s="14">
        <v>0</v>
      </c>
      <c r="R60" s="16">
        <v>0</v>
      </c>
      <c r="S60" s="14">
        <v>0.81842493000000005</v>
      </c>
      <c r="T60" s="16">
        <v>0.15420838000000001</v>
      </c>
      <c r="U60" s="14">
        <v>4.5876376199999997</v>
      </c>
      <c r="V60" s="16">
        <v>0.54507196999999996</v>
      </c>
    </row>
    <row r="61" spans="1:22" x14ac:dyDescent="0.25">
      <c r="A61" s="11" t="s">
        <v>531</v>
      </c>
      <c r="B61" s="13">
        <v>6525</v>
      </c>
      <c r="C61" s="14">
        <f>(166/B61*100)</f>
        <v>2.544061302681992</v>
      </c>
      <c r="D61" s="15">
        <v>6359</v>
      </c>
      <c r="E61" s="14">
        <v>4.9618065900000001</v>
      </c>
      <c r="F61" s="16">
        <v>0.37418998999999997</v>
      </c>
      <c r="G61" s="14">
        <v>13.94098271</v>
      </c>
      <c r="H61" s="16">
        <v>0.49395908999999999</v>
      </c>
      <c r="I61" s="14">
        <v>33.932071299999997</v>
      </c>
      <c r="J61" s="16">
        <v>0.66203224000000005</v>
      </c>
      <c r="K61" s="14">
        <v>42.240054659999998</v>
      </c>
      <c r="L61" s="16">
        <v>0.78824329999999998</v>
      </c>
      <c r="M61" s="14">
        <v>0</v>
      </c>
      <c r="N61" s="16">
        <v>0</v>
      </c>
      <c r="O61" s="14" t="s">
        <v>582</v>
      </c>
      <c r="P61" s="16" t="s">
        <v>582</v>
      </c>
      <c r="Q61" s="14">
        <v>0</v>
      </c>
      <c r="R61" s="16">
        <v>0</v>
      </c>
      <c r="S61" s="14">
        <v>0</v>
      </c>
      <c r="T61" s="16">
        <v>0</v>
      </c>
      <c r="U61" s="14">
        <v>4.9250847499999999</v>
      </c>
      <c r="V61" s="16">
        <v>0.55031814000000001</v>
      </c>
    </row>
    <row r="62" spans="1:22" x14ac:dyDescent="0.25">
      <c r="A62" s="11" t="s">
        <v>532</v>
      </c>
      <c r="B62" s="13">
        <v>4476</v>
      </c>
      <c r="C62" s="14">
        <f>(3/B62*100)</f>
        <v>6.7024128686327081E-2</v>
      </c>
      <c r="D62" s="15">
        <v>4473</v>
      </c>
      <c r="E62" s="14">
        <v>3.7385419999999998</v>
      </c>
      <c r="F62" s="16">
        <v>0.27280654999999998</v>
      </c>
      <c r="G62" s="14">
        <v>11.803767629999999</v>
      </c>
      <c r="H62" s="16">
        <v>0.45327998000000003</v>
      </c>
      <c r="I62" s="14">
        <v>52.76960888</v>
      </c>
      <c r="J62" s="16">
        <v>0.73890789999999995</v>
      </c>
      <c r="K62" s="14">
        <v>31.013760250000001</v>
      </c>
      <c r="L62" s="16">
        <v>0.69622576999999997</v>
      </c>
      <c r="M62" s="14">
        <v>0</v>
      </c>
      <c r="N62" s="16">
        <v>0</v>
      </c>
      <c r="O62" s="14" t="s">
        <v>582</v>
      </c>
      <c r="P62" s="16" t="s">
        <v>582</v>
      </c>
      <c r="Q62" s="14">
        <v>0</v>
      </c>
      <c r="R62" s="16">
        <v>0</v>
      </c>
      <c r="S62" s="14">
        <v>0</v>
      </c>
      <c r="T62" s="16">
        <v>0</v>
      </c>
      <c r="U62" s="14">
        <v>0.67432124000000004</v>
      </c>
      <c r="V62" s="16">
        <v>0.10514974000000001</v>
      </c>
    </row>
    <row r="63" spans="1:22" x14ac:dyDescent="0.25">
      <c r="A63" s="11" t="s">
        <v>533</v>
      </c>
      <c r="B63" s="13">
        <v>5324</v>
      </c>
      <c r="C63" s="14">
        <f>(13/B63*100)</f>
        <v>0.24417731029301279</v>
      </c>
      <c r="D63" s="15">
        <v>5311</v>
      </c>
      <c r="E63" s="14">
        <v>12.404167920000001</v>
      </c>
      <c r="F63" s="16">
        <v>0.51247609999999999</v>
      </c>
      <c r="G63" s="14">
        <v>23.387580589999999</v>
      </c>
      <c r="H63" s="16">
        <v>0.57001119</v>
      </c>
      <c r="I63" s="14">
        <v>25.4053778</v>
      </c>
      <c r="J63" s="16">
        <v>0.76926178999999995</v>
      </c>
      <c r="K63" s="14">
        <v>30.482223250000001</v>
      </c>
      <c r="L63" s="16">
        <v>0.78724775999999996</v>
      </c>
      <c r="M63" s="14">
        <v>0</v>
      </c>
      <c r="N63" s="16">
        <v>0</v>
      </c>
      <c r="O63" s="14" t="s">
        <v>582</v>
      </c>
      <c r="P63" s="16" t="s">
        <v>582</v>
      </c>
      <c r="Q63" s="14">
        <v>0</v>
      </c>
      <c r="R63" s="16">
        <v>0</v>
      </c>
      <c r="S63" s="14">
        <v>0.13369357000000001</v>
      </c>
      <c r="T63" s="16">
        <v>5.095591E-2</v>
      </c>
      <c r="U63" s="14">
        <v>8.1869568600000004</v>
      </c>
      <c r="V63" s="16">
        <v>0.44124641999999997</v>
      </c>
    </row>
    <row r="64" spans="1:22" x14ac:dyDescent="0.25">
      <c r="A64" s="11" t="s">
        <v>534</v>
      </c>
      <c r="B64" s="13">
        <v>3634</v>
      </c>
      <c r="C64" s="14">
        <f>(3/B64*100)</f>
        <v>8.2553659878921298E-2</v>
      </c>
      <c r="D64" s="15">
        <v>3631</v>
      </c>
      <c r="E64" s="14">
        <v>7.2184261999999997</v>
      </c>
      <c r="F64" s="16">
        <v>0.46600819999999998</v>
      </c>
      <c r="G64" s="14">
        <v>14.980061389999999</v>
      </c>
      <c r="H64" s="16">
        <v>0.57790187999999998</v>
      </c>
      <c r="I64" s="14">
        <v>29.688521430000002</v>
      </c>
      <c r="J64" s="16">
        <v>0.85811802999999998</v>
      </c>
      <c r="K64" s="14">
        <v>43.954453110000003</v>
      </c>
      <c r="L64" s="16">
        <v>0.77331950999999999</v>
      </c>
      <c r="M64" s="14">
        <v>0</v>
      </c>
      <c r="N64" s="16">
        <v>0</v>
      </c>
      <c r="O64" s="14" t="s">
        <v>582</v>
      </c>
      <c r="P64" s="16" t="s">
        <v>582</v>
      </c>
      <c r="Q64" s="14">
        <v>0</v>
      </c>
      <c r="R64" s="16">
        <v>0</v>
      </c>
      <c r="S64" s="14">
        <v>0.13581837999999999</v>
      </c>
      <c r="T64" s="16">
        <v>6.7187640000000007E-2</v>
      </c>
      <c r="U64" s="14">
        <v>4.0227194800000001</v>
      </c>
      <c r="V64" s="16">
        <v>0.29275095000000001</v>
      </c>
    </row>
    <row r="65" spans="1:22" x14ac:dyDescent="0.25">
      <c r="A65" s="11" t="s">
        <v>535</v>
      </c>
      <c r="B65" s="13">
        <v>5325</v>
      </c>
      <c r="C65" s="14">
        <f>(14/B65*100)</f>
        <v>0.26291079812206569</v>
      </c>
      <c r="D65" s="15">
        <v>5311</v>
      </c>
      <c r="E65" s="14">
        <v>3.5454146099999999</v>
      </c>
      <c r="F65" s="16">
        <v>0.26125714999999999</v>
      </c>
      <c r="G65" s="14">
        <v>13.83343451</v>
      </c>
      <c r="H65" s="16">
        <v>0.53853530000000005</v>
      </c>
      <c r="I65" s="14">
        <v>28.876983030000002</v>
      </c>
      <c r="J65" s="16">
        <v>0.65581442999999995</v>
      </c>
      <c r="K65" s="14">
        <v>49.294715199999999</v>
      </c>
      <c r="L65" s="16">
        <v>0.80184131999999997</v>
      </c>
      <c r="M65" s="14">
        <v>0</v>
      </c>
      <c r="N65" s="16">
        <v>0</v>
      </c>
      <c r="O65" s="14" t="s">
        <v>582</v>
      </c>
      <c r="P65" s="16" t="s">
        <v>582</v>
      </c>
      <c r="Q65" s="14">
        <v>0.15268757999999999</v>
      </c>
      <c r="R65" s="16">
        <v>5.7867130000000003E-2</v>
      </c>
      <c r="S65" s="14">
        <v>0</v>
      </c>
      <c r="T65" s="16">
        <v>0</v>
      </c>
      <c r="U65" s="14">
        <v>4.2967650700000002</v>
      </c>
      <c r="V65" s="16">
        <v>0.34884233999999997</v>
      </c>
    </row>
    <row r="66" spans="1:22" x14ac:dyDescent="0.25">
      <c r="A66" s="11" t="s">
        <v>536</v>
      </c>
      <c r="B66" s="13">
        <v>5665</v>
      </c>
      <c r="C66" s="14">
        <f>(89/B66*100)</f>
        <v>1.5710503089143866</v>
      </c>
      <c r="D66" s="15">
        <v>5576</v>
      </c>
      <c r="E66" s="14">
        <v>7.6943427299999998</v>
      </c>
      <c r="F66" s="16">
        <v>0.29592988999999997</v>
      </c>
      <c r="G66" s="14">
        <v>17.598227380000001</v>
      </c>
      <c r="H66" s="16">
        <v>0.44375924999999999</v>
      </c>
      <c r="I66" s="14">
        <v>30.63993996</v>
      </c>
      <c r="J66" s="16">
        <v>0.64211074999999995</v>
      </c>
      <c r="K66" s="14">
        <v>29.305201579999999</v>
      </c>
      <c r="L66" s="16">
        <v>0.62218277</v>
      </c>
      <c r="M66" s="14">
        <v>0</v>
      </c>
      <c r="N66" s="16">
        <v>0</v>
      </c>
      <c r="O66" s="14" t="s">
        <v>582</v>
      </c>
      <c r="P66" s="16" t="s">
        <v>582</v>
      </c>
      <c r="Q66" s="14">
        <v>0</v>
      </c>
      <c r="R66" s="16">
        <v>0</v>
      </c>
      <c r="S66" s="14">
        <v>0</v>
      </c>
      <c r="T66" s="16">
        <v>0</v>
      </c>
      <c r="U66" s="14">
        <v>14.76228834</v>
      </c>
      <c r="V66" s="16">
        <v>0.43182829</v>
      </c>
    </row>
    <row r="67" spans="1:22" x14ac:dyDescent="0.25">
      <c r="A67" s="11" t="s">
        <v>537</v>
      </c>
      <c r="B67" s="13">
        <v>6971</v>
      </c>
      <c r="C67" s="14">
        <f>(820/B67*100)</f>
        <v>11.763018218333094</v>
      </c>
      <c r="D67" s="15">
        <v>6151</v>
      </c>
      <c r="E67" s="14">
        <v>4.6732424100000003</v>
      </c>
      <c r="F67" s="16">
        <v>0.34120581999999999</v>
      </c>
      <c r="G67" s="14">
        <v>15.64970774</v>
      </c>
      <c r="H67" s="16">
        <v>0.59092522999999997</v>
      </c>
      <c r="I67" s="14">
        <v>40.798056250000002</v>
      </c>
      <c r="J67" s="16">
        <v>0.72934719000000003</v>
      </c>
      <c r="K67" s="14">
        <v>35.351122709999999</v>
      </c>
      <c r="L67" s="16">
        <v>0.82737276999999998</v>
      </c>
      <c r="M67" s="14">
        <v>0</v>
      </c>
      <c r="N67" s="16">
        <v>0</v>
      </c>
      <c r="O67" s="14" t="s">
        <v>582</v>
      </c>
      <c r="P67" s="16" t="s">
        <v>582</v>
      </c>
      <c r="Q67" s="14">
        <v>0</v>
      </c>
      <c r="R67" s="16">
        <v>0</v>
      </c>
      <c r="S67" s="14">
        <v>0</v>
      </c>
      <c r="T67" s="16">
        <v>0</v>
      </c>
      <c r="U67" s="14">
        <v>3.5278708999999999</v>
      </c>
      <c r="V67" s="16">
        <v>0.27381219000000001</v>
      </c>
    </row>
    <row r="68" spans="1:22" x14ac:dyDescent="0.25">
      <c r="A68" s="11" t="s">
        <v>538</v>
      </c>
      <c r="B68" s="13">
        <v>12083</v>
      </c>
      <c r="C68" s="14">
        <f>(31/B68*100)</f>
        <v>0.2565588016221137</v>
      </c>
      <c r="D68" s="15">
        <v>12052</v>
      </c>
      <c r="E68" s="14">
        <v>9.3874777599999994</v>
      </c>
      <c r="F68" s="16">
        <v>0.27369157</v>
      </c>
      <c r="G68" s="14">
        <v>16.314328020000001</v>
      </c>
      <c r="H68" s="16">
        <v>0.33797577000000001</v>
      </c>
      <c r="I68" s="14">
        <v>23.46995634</v>
      </c>
      <c r="J68" s="16">
        <v>0.37713236</v>
      </c>
      <c r="K68" s="14">
        <v>33.755707080000001</v>
      </c>
      <c r="L68" s="16">
        <v>0.35560244000000002</v>
      </c>
      <c r="M68" s="14">
        <v>0</v>
      </c>
      <c r="N68" s="16">
        <v>0</v>
      </c>
      <c r="O68" s="14" t="s">
        <v>582</v>
      </c>
      <c r="P68" s="16" t="s">
        <v>582</v>
      </c>
      <c r="Q68" s="14">
        <v>0</v>
      </c>
      <c r="R68" s="16">
        <v>0</v>
      </c>
      <c r="S68" s="14">
        <v>0</v>
      </c>
      <c r="T68" s="16">
        <v>0</v>
      </c>
      <c r="U68" s="14">
        <v>17.072530799999999</v>
      </c>
      <c r="V68" s="16">
        <v>0.32896927999999998</v>
      </c>
    </row>
    <row r="69" spans="1:22" x14ac:dyDescent="0.25">
      <c r="A69" s="11" t="s">
        <v>539</v>
      </c>
      <c r="B69" s="13">
        <v>4876</v>
      </c>
      <c r="C69" s="14">
        <f>(0/B69*100)</f>
        <v>0</v>
      </c>
      <c r="D69" s="15">
        <v>4876</v>
      </c>
      <c r="E69" s="14">
        <v>8.3797776000000006</v>
      </c>
      <c r="F69" s="16">
        <v>0.70487860999999996</v>
      </c>
      <c r="G69" s="14">
        <v>24.28198059</v>
      </c>
      <c r="H69" s="16">
        <v>0.90664264000000006</v>
      </c>
      <c r="I69" s="14">
        <v>34.439203509999999</v>
      </c>
      <c r="J69" s="16">
        <v>0.81945688000000005</v>
      </c>
      <c r="K69" s="14">
        <v>32.279948519999998</v>
      </c>
      <c r="L69" s="16">
        <v>0.99224864999999995</v>
      </c>
      <c r="M69" s="14">
        <v>0</v>
      </c>
      <c r="N69" s="16">
        <v>0</v>
      </c>
      <c r="O69" s="14" t="s">
        <v>582</v>
      </c>
      <c r="P69" s="16" t="s">
        <v>582</v>
      </c>
      <c r="Q69" s="14">
        <v>0</v>
      </c>
      <c r="R69" s="16">
        <v>0</v>
      </c>
      <c r="S69" s="14">
        <v>0</v>
      </c>
      <c r="T69" s="16">
        <v>0</v>
      </c>
      <c r="U69" s="14">
        <v>0.61908978000000003</v>
      </c>
      <c r="V69" s="16">
        <v>0.17935994999999999</v>
      </c>
    </row>
    <row r="70" spans="1:22" x14ac:dyDescent="0.25">
      <c r="A70" s="11" t="s">
        <v>540</v>
      </c>
      <c r="B70" s="13">
        <v>6036</v>
      </c>
      <c r="C70" s="14">
        <f>(223/B70*100)</f>
        <v>3.6944996686547382</v>
      </c>
      <c r="D70" s="15">
        <v>5813</v>
      </c>
      <c r="E70" s="14">
        <v>2.9307545099999999</v>
      </c>
      <c r="F70" s="16">
        <v>0.33022139</v>
      </c>
      <c r="G70" s="14">
        <v>7.8310728100000002</v>
      </c>
      <c r="H70" s="16">
        <v>0.4903034</v>
      </c>
      <c r="I70" s="14">
        <v>38.648826159999999</v>
      </c>
      <c r="J70" s="16">
        <v>0.91988939000000003</v>
      </c>
      <c r="K70" s="14">
        <v>45.62211069</v>
      </c>
      <c r="L70" s="16">
        <v>1.1672770699999999</v>
      </c>
      <c r="M70" s="14">
        <v>0</v>
      </c>
      <c r="N70" s="16">
        <v>0</v>
      </c>
      <c r="O70" s="14" t="s">
        <v>582</v>
      </c>
      <c r="P70" s="16" t="s">
        <v>582</v>
      </c>
      <c r="Q70" s="14">
        <v>0</v>
      </c>
      <c r="R70" s="16">
        <v>0</v>
      </c>
      <c r="S70" s="14">
        <v>0</v>
      </c>
      <c r="T70" s="16">
        <v>0</v>
      </c>
      <c r="U70" s="14">
        <v>4.9672358299999999</v>
      </c>
      <c r="V70" s="16">
        <v>0.49273298999999998</v>
      </c>
    </row>
    <row r="71" spans="1:22" x14ac:dyDescent="0.25">
      <c r="A71" s="11" t="s">
        <v>541</v>
      </c>
      <c r="B71" s="13">
        <v>6115</v>
      </c>
      <c r="C71" s="14">
        <f>(35/B71*100)</f>
        <v>0.57236304170073582</v>
      </c>
      <c r="D71" s="15">
        <v>6080</v>
      </c>
      <c r="E71" s="14">
        <v>2.8896002599999999</v>
      </c>
      <c r="F71" s="16">
        <v>0.24569267</v>
      </c>
      <c r="G71" s="14">
        <v>8.5797900499999997</v>
      </c>
      <c r="H71" s="16">
        <v>0.41068589999999999</v>
      </c>
      <c r="I71" s="14">
        <v>35.070287720000003</v>
      </c>
      <c r="J71" s="16">
        <v>0.63795937000000003</v>
      </c>
      <c r="K71" s="14">
        <v>52.374117329999997</v>
      </c>
      <c r="L71" s="16">
        <v>0.68305941999999997</v>
      </c>
      <c r="M71" s="14">
        <v>0</v>
      </c>
      <c r="N71" s="16">
        <v>0</v>
      </c>
      <c r="O71" s="14" t="s">
        <v>582</v>
      </c>
      <c r="P71" s="16" t="s">
        <v>582</v>
      </c>
      <c r="Q71" s="14">
        <v>0</v>
      </c>
      <c r="R71" s="16">
        <v>0</v>
      </c>
      <c r="S71" s="14">
        <v>0</v>
      </c>
      <c r="T71" s="16">
        <v>0</v>
      </c>
      <c r="U71" s="14">
        <v>1.0862046299999999</v>
      </c>
      <c r="V71" s="16">
        <v>0.11209793999999999</v>
      </c>
    </row>
    <row r="72" spans="1:22" x14ac:dyDescent="0.25">
      <c r="A72" s="11" t="s">
        <v>542</v>
      </c>
      <c r="B72" s="13">
        <v>7708</v>
      </c>
      <c r="C72" s="14">
        <f>(5/B72*100)</f>
        <v>6.4867669953295279E-2</v>
      </c>
      <c r="D72" s="15">
        <v>7703</v>
      </c>
      <c r="E72" s="14">
        <v>1.9071094099999999</v>
      </c>
      <c r="F72" s="16">
        <v>0.17798569</v>
      </c>
      <c r="G72" s="14">
        <v>9.1930211699999997</v>
      </c>
      <c r="H72" s="16">
        <v>0.39925114</v>
      </c>
      <c r="I72" s="14">
        <v>63.814264989999998</v>
      </c>
      <c r="J72" s="16">
        <v>0.63499433000000005</v>
      </c>
      <c r="K72" s="14">
        <v>24.69448431</v>
      </c>
      <c r="L72" s="16">
        <v>0.55397229999999997</v>
      </c>
      <c r="M72" s="14">
        <v>0</v>
      </c>
      <c r="N72" s="16">
        <v>0</v>
      </c>
      <c r="O72" s="14" t="s">
        <v>582</v>
      </c>
      <c r="P72" s="16" t="s">
        <v>582</v>
      </c>
      <c r="Q72" s="14">
        <v>0</v>
      </c>
      <c r="R72" s="16">
        <v>0</v>
      </c>
      <c r="S72" s="14">
        <v>0</v>
      </c>
      <c r="T72" s="16">
        <v>0</v>
      </c>
      <c r="U72" s="14">
        <v>0.39112011000000002</v>
      </c>
      <c r="V72" s="16">
        <v>7.0540199999999997E-2</v>
      </c>
    </row>
    <row r="73" spans="1:22" x14ac:dyDescent="0.25">
      <c r="A73" s="11" t="s">
        <v>543</v>
      </c>
      <c r="B73" s="13">
        <v>8249</v>
      </c>
      <c r="C73" s="14">
        <f>(193/B73*100)</f>
        <v>2.339677536671112</v>
      </c>
      <c r="D73" s="15">
        <v>8056</v>
      </c>
      <c r="E73" s="14">
        <v>10.310602250000001</v>
      </c>
      <c r="F73" s="16">
        <v>0.45588831000000002</v>
      </c>
      <c r="G73" s="14">
        <v>25.96364406</v>
      </c>
      <c r="H73" s="16">
        <v>0.63449299000000003</v>
      </c>
      <c r="I73" s="14">
        <v>44.651736069999998</v>
      </c>
      <c r="J73" s="16">
        <v>0.73426502999999999</v>
      </c>
      <c r="K73" s="14">
        <v>16.113322069999999</v>
      </c>
      <c r="L73" s="16">
        <v>0.56594582999999998</v>
      </c>
      <c r="M73" s="14">
        <v>0</v>
      </c>
      <c r="N73" s="16">
        <v>0</v>
      </c>
      <c r="O73" s="14" t="s">
        <v>582</v>
      </c>
      <c r="P73" s="16" t="s">
        <v>582</v>
      </c>
      <c r="Q73" s="14">
        <v>0</v>
      </c>
      <c r="R73" s="16">
        <v>0</v>
      </c>
      <c r="S73" s="14">
        <v>0</v>
      </c>
      <c r="T73" s="16">
        <v>0</v>
      </c>
      <c r="U73" s="14">
        <v>2.9606955500000001</v>
      </c>
      <c r="V73" s="16">
        <v>0.39777657999999999</v>
      </c>
    </row>
    <row r="74" spans="1:22" x14ac:dyDescent="0.25">
      <c r="A74" s="11" t="s">
        <v>544</v>
      </c>
      <c r="B74" s="13">
        <v>4692</v>
      </c>
      <c r="C74" s="14">
        <f>(82/B74*100)</f>
        <v>1.7476555839727195</v>
      </c>
      <c r="D74" s="15">
        <v>4610</v>
      </c>
      <c r="E74" s="14">
        <v>7.4319067800000003</v>
      </c>
      <c r="F74" s="16">
        <v>0.38904495</v>
      </c>
      <c r="G74" s="14">
        <v>14.32846222</v>
      </c>
      <c r="H74" s="16">
        <v>0.54735719000000005</v>
      </c>
      <c r="I74" s="14">
        <v>25.544725629999999</v>
      </c>
      <c r="J74" s="16">
        <v>0.69665743999999996</v>
      </c>
      <c r="K74" s="14">
        <v>44.925274520000002</v>
      </c>
      <c r="L74" s="16">
        <v>0.72807250000000001</v>
      </c>
      <c r="M74" s="14">
        <v>0</v>
      </c>
      <c r="N74" s="16">
        <v>0</v>
      </c>
      <c r="O74" s="14" t="s">
        <v>582</v>
      </c>
      <c r="P74" s="16" t="s">
        <v>582</v>
      </c>
      <c r="Q74" s="14">
        <v>2.652591E-2</v>
      </c>
      <c r="R74" s="16">
        <v>2.6357479999999999E-2</v>
      </c>
      <c r="S74" s="14">
        <v>0.36006273</v>
      </c>
      <c r="T74" s="16">
        <v>0.11151089</v>
      </c>
      <c r="U74" s="14">
        <v>7.3830422200000001</v>
      </c>
      <c r="V74" s="16">
        <v>0.42722145</v>
      </c>
    </row>
    <row r="75" spans="1:22" x14ac:dyDescent="0.25">
      <c r="A75" s="11" t="s">
        <v>545</v>
      </c>
      <c r="B75" s="13">
        <v>5375</v>
      </c>
      <c r="C75" s="14">
        <f>(294/B75*100)</f>
        <v>5.4697674418604656</v>
      </c>
      <c r="D75" s="15">
        <v>5081</v>
      </c>
      <c r="E75" s="14">
        <v>10.07371734</v>
      </c>
      <c r="F75" s="16">
        <v>0.54525186000000003</v>
      </c>
      <c r="G75" s="14">
        <v>19.527786150000001</v>
      </c>
      <c r="H75" s="16">
        <v>0.68826215000000002</v>
      </c>
      <c r="I75" s="14">
        <v>29.424323609999998</v>
      </c>
      <c r="J75" s="16">
        <v>0.88043223000000004</v>
      </c>
      <c r="K75" s="14">
        <v>23.908015840000001</v>
      </c>
      <c r="L75" s="16">
        <v>0.81475207999999999</v>
      </c>
      <c r="M75" s="14">
        <v>0</v>
      </c>
      <c r="N75" s="16">
        <v>0</v>
      </c>
      <c r="O75" s="14" t="s">
        <v>582</v>
      </c>
      <c r="P75" s="16" t="s">
        <v>582</v>
      </c>
      <c r="Q75" s="14">
        <v>0</v>
      </c>
      <c r="R75" s="16">
        <v>0</v>
      </c>
      <c r="S75" s="14">
        <v>0</v>
      </c>
      <c r="T75" s="16">
        <v>0</v>
      </c>
      <c r="U75" s="14">
        <v>17.066157059999998</v>
      </c>
      <c r="V75" s="16">
        <v>1.1457192599999999</v>
      </c>
    </row>
    <row r="76" spans="1:22" x14ac:dyDescent="0.25">
      <c r="A76" s="11" t="s">
        <v>546</v>
      </c>
      <c r="B76" s="13">
        <v>14167</v>
      </c>
      <c r="C76" s="14">
        <f>(235/B76*100)</f>
        <v>1.6587844991882543</v>
      </c>
      <c r="D76" s="15">
        <v>13932</v>
      </c>
      <c r="E76" s="14">
        <v>9.4092106900000001</v>
      </c>
      <c r="F76" s="16">
        <v>0.38734637</v>
      </c>
      <c r="G76" s="14">
        <v>15.09345351</v>
      </c>
      <c r="H76" s="16">
        <v>0.38642272999999999</v>
      </c>
      <c r="I76" s="14">
        <v>28.48079791</v>
      </c>
      <c r="J76" s="16">
        <v>0.45413558999999998</v>
      </c>
      <c r="K76" s="14">
        <v>39.344964879999999</v>
      </c>
      <c r="L76" s="16">
        <v>0.65962571999999997</v>
      </c>
      <c r="M76" s="14">
        <v>0</v>
      </c>
      <c r="N76" s="16">
        <v>0</v>
      </c>
      <c r="O76" s="14" t="s">
        <v>582</v>
      </c>
      <c r="P76" s="16" t="s">
        <v>582</v>
      </c>
      <c r="Q76" s="14">
        <v>0</v>
      </c>
      <c r="R76" s="16">
        <v>0</v>
      </c>
      <c r="S76" s="14">
        <v>0</v>
      </c>
      <c r="T76" s="16">
        <v>0</v>
      </c>
      <c r="U76" s="14">
        <v>7.6715730200000003</v>
      </c>
      <c r="V76" s="16">
        <v>0.46996427000000002</v>
      </c>
    </row>
    <row r="77" spans="1:22" x14ac:dyDescent="0.25">
      <c r="A77" s="11" t="s">
        <v>547</v>
      </c>
      <c r="B77" s="13">
        <v>6062</v>
      </c>
      <c r="C77" s="14">
        <f>(317/B77*100)</f>
        <v>5.2292972616298252</v>
      </c>
      <c r="D77" s="15">
        <v>5745</v>
      </c>
      <c r="E77" s="14">
        <v>11.43491816</v>
      </c>
      <c r="F77" s="16">
        <v>0.48642980000000002</v>
      </c>
      <c r="G77" s="14">
        <v>19.79509753</v>
      </c>
      <c r="H77" s="16">
        <v>0.47889290000000001</v>
      </c>
      <c r="I77" s="14">
        <v>31.83528334</v>
      </c>
      <c r="J77" s="16">
        <v>0.69396097999999995</v>
      </c>
      <c r="K77" s="14">
        <v>18.82750352</v>
      </c>
      <c r="L77" s="16">
        <v>0.56260449000000001</v>
      </c>
      <c r="M77" s="14">
        <v>0</v>
      </c>
      <c r="N77" s="16">
        <v>0</v>
      </c>
      <c r="O77" s="14" t="s">
        <v>582</v>
      </c>
      <c r="P77" s="16" t="s">
        <v>582</v>
      </c>
      <c r="Q77" s="14">
        <v>0</v>
      </c>
      <c r="R77" s="16">
        <v>0</v>
      </c>
      <c r="S77" s="14">
        <v>0</v>
      </c>
      <c r="T77" s="16">
        <v>0</v>
      </c>
      <c r="U77" s="14">
        <v>18.107197450000001</v>
      </c>
      <c r="V77" s="16">
        <v>0.86764182000000001</v>
      </c>
    </row>
    <row r="78" spans="1:22" x14ac:dyDescent="0.25">
      <c r="A78" s="11" t="s">
        <v>548</v>
      </c>
      <c r="B78" s="13">
        <v>5826</v>
      </c>
      <c r="C78" s="14">
        <f>(0/B78*100)</f>
        <v>0</v>
      </c>
      <c r="D78" s="15">
        <v>5826</v>
      </c>
      <c r="E78" s="14">
        <v>1.13991251</v>
      </c>
      <c r="F78" s="16">
        <v>0.15824456000000001</v>
      </c>
      <c r="G78" s="14">
        <v>7.0711361100000003</v>
      </c>
      <c r="H78" s="16">
        <v>0.60888765</v>
      </c>
      <c r="I78" s="14">
        <v>42.795227140000001</v>
      </c>
      <c r="J78" s="16">
        <v>0.91068221999999999</v>
      </c>
      <c r="K78" s="14">
        <v>48.604203929999997</v>
      </c>
      <c r="L78" s="16">
        <v>1.1546526699999999</v>
      </c>
      <c r="M78" s="14">
        <v>0</v>
      </c>
      <c r="N78" s="16">
        <v>0</v>
      </c>
      <c r="O78" s="14" t="s">
        <v>582</v>
      </c>
      <c r="P78" s="16" t="s">
        <v>582</v>
      </c>
      <c r="Q78" s="14">
        <v>2.4295359999999998E-2</v>
      </c>
      <c r="R78" s="16">
        <v>2.426712E-2</v>
      </c>
      <c r="S78" s="14">
        <v>1.650389E-2</v>
      </c>
      <c r="T78" s="16">
        <v>1.6737390000000001E-2</v>
      </c>
      <c r="U78" s="14">
        <v>0.34872106000000003</v>
      </c>
      <c r="V78" s="16">
        <v>8.1988610000000003E-2</v>
      </c>
    </row>
    <row r="79" spans="1:22" ht="24.95" customHeight="1" x14ac:dyDescent="0.25">
      <c r="A79" s="11" t="s">
        <v>549</v>
      </c>
      <c r="B79" s="13">
        <v>1657</v>
      </c>
      <c r="C79" s="14">
        <f>(41/B79*100)</f>
        <v>2.4743512371756187</v>
      </c>
      <c r="D79" s="15">
        <v>1616</v>
      </c>
      <c r="E79" s="14">
        <v>5.7390532199999997</v>
      </c>
      <c r="F79" s="16">
        <v>0.88693736000000001</v>
      </c>
      <c r="G79" s="14">
        <v>17.41210843</v>
      </c>
      <c r="H79" s="16">
        <v>1.4167756</v>
      </c>
      <c r="I79" s="14">
        <v>38.938396019999999</v>
      </c>
      <c r="J79" s="16">
        <v>1.4490245799999999</v>
      </c>
      <c r="K79" s="14">
        <v>35.44750939</v>
      </c>
      <c r="L79" s="16">
        <v>1.74403785</v>
      </c>
      <c r="M79" s="14">
        <v>0</v>
      </c>
      <c r="N79" s="16">
        <v>0</v>
      </c>
      <c r="O79" s="14" t="s">
        <v>582</v>
      </c>
      <c r="P79" s="16" t="s">
        <v>582</v>
      </c>
      <c r="Q79" s="14">
        <v>0</v>
      </c>
      <c r="R79" s="16">
        <v>0</v>
      </c>
      <c r="S79" s="14">
        <v>0</v>
      </c>
      <c r="T79" s="16">
        <v>0</v>
      </c>
      <c r="U79" s="14">
        <v>2.46293294</v>
      </c>
      <c r="V79" s="16">
        <v>0.31441047999999999</v>
      </c>
    </row>
    <row r="80" spans="1:22" x14ac:dyDescent="0.25">
      <c r="A80" s="11" t="s">
        <v>550</v>
      </c>
      <c r="B80" s="13">
        <v>7841</v>
      </c>
      <c r="C80" s="14">
        <f>(0/B80*100)</f>
        <v>0</v>
      </c>
      <c r="D80" s="15">
        <v>7841</v>
      </c>
      <c r="E80" s="14">
        <v>4.4567660199999999</v>
      </c>
      <c r="F80" s="16">
        <v>0.36874516000000002</v>
      </c>
      <c r="G80" s="14">
        <v>11.20139524</v>
      </c>
      <c r="H80" s="16">
        <v>0.49150663999999999</v>
      </c>
      <c r="I80" s="14">
        <v>32.645131499999998</v>
      </c>
      <c r="J80" s="16">
        <v>0.60314115999999995</v>
      </c>
      <c r="K80" s="14">
        <v>51.46552544</v>
      </c>
      <c r="L80" s="16">
        <v>0.92270892000000004</v>
      </c>
      <c r="M80" s="14">
        <v>0</v>
      </c>
      <c r="N80" s="16">
        <v>0</v>
      </c>
      <c r="O80" s="14" t="s">
        <v>582</v>
      </c>
      <c r="P80" s="16" t="s">
        <v>582</v>
      </c>
      <c r="Q80" s="14">
        <v>0</v>
      </c>
      <c r="R80" s="16">
        <v>0</v>
      </c>
      <c r="S80" s="14">
        <v>0</v>
      </c>
      <c r="T80" s="16">
        <v>0</v>
      </c>
      <c r="U80" s="14">
        <v>0.23118179</v>
      </c>
      <c r="V80" s="16">
        <v>7.0667649999999999E-2</v>
      </c>
    </row>
    <row r="81" spans="1:22" x14ac:dyDescent="0.25">
      <c r="A81" s="19" t="s">
        <v>551</v>
      </c>
      <c r="B81" s="13">
        <v>8861</v>
      </c>
      <c r="C81" s="14">
        <f>(88/B81*100)</f>
        <v>0.99311590113982628</v>
      </c>
      <c r="D81" s="15">
        <v>8773</v>
      </c>
      <c r="E81" s="14">
        <v>5.2520937200000004</v>
      </c>
      <c r="F81" s="16">
        <v>0.41146848000000003</v>
      </c>
      <c r="G81" s="14">
        <v>25.669903009999999</v>
      </c>
      <c r="H81" s="16">
        <v>0.75407966000000004</v>
      </c>
      <c r="I81" s="14">
        <v>43.519778000000002</v>
      </c>
      <c r="J81" s="16">
        <v>0.68198365000000005</v>
      </c>
      <c r="K81" s="14">
        <v>23.939961010000001</v>
      </c>
      <c r="L81" s="16">
        <v>0.84926559999999995</v>
      </c>
      <c r="M81" s="14">
        <v>0</v>
      </c>
      <c r="N81" s="16">
        <v>0</v>
      </c>
      <c r="O81" s="14" t="s">
        <v>582</v>
      </c>
      <c r="P81" s="16" t="s">
        <v>582</v>
      </c>
      <c r="Q81" s="14">
        <v>0</v>
      </c>
      <c r="R81" s="16">
        <v>0</v>
      </c>
      <c r="S81" s="14">
        <v>0</v>
      </c>
      <c r="T81" s="16">
        <v>0</v>
      </c>
      <c r="U81" s="14">
        <v>1.6182642700000001</v>
      </c>
      <c r="V81" s="16">
        <v>0.23320574999999999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823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2.2868785900000002</v>
      </c>
      <c r="F7" s="16">
        <v>0.14308836</v>
      </c>
      <c r="G7" s="14">
        <v>14.993569839999999</v>
      </c>
      <c r="H7" s="16">
        <v>0.40314195000000003</v>
      </c>
      <c r="I7" s="14">
        <v>44.67464743</v>
      </c>
      <c r="J7" s="16">
        <v>0.64654515000000001</v>
      </c>
      <c r="K7" s="14">
        <v>31.050595000000001</v>
      </c>
      <c r="L7" s="16">
        <v>0.51176653000000005</v>
      </c>
      <c r="M7" s="14">
        <v>0</v>
      </c>
      <c r="N7" s="16">
        <v>0</v>
      </c>
      <c r="O7" s="14" t="s">
        <v>582</v>
      </c>
      <c r="P7" s="16" t="s">
        <v>582</v>
      </c>
      <c r="Q7" s="14">
        <v>0</v>
      </c>
      <c r="R7" s="16">
        <v>0</v>
      </c>
      <c r="S7" s="14">
        <v>0</v>
      </c>
      <c r="T7" s="16">
        <v>0</v>
      </c>
      <c r="U7" s="14">
        <v>6.9943091300000004</v>
      </c>
      <c r="V7" s="16">
        <v>0.44653629</v>
      </c>
    </row>
    <row r="8" spans="1:22" x14ac:dyDescent="0.25">
      <c r="A8" s="11" t="s">
        <v>478</v>
      </c>
      <c r="B8" s="13">
        <v>7007</v>
      </c>
      <c r="C8" s="14">
        <f>(129/B8*100)</f>
        <v>1.8410161267304124</v>
      </c>
      <c r="D8" s="15">
        <v>6878</v>
      </c>
      <c r="E8" s="14">
        <v>3.9046041800000002</v>
      </c>
      <c r="F8" s="16">
        <v>0.26407641999999998</v>
      </c>
      <c r="G8" s="14">
        <v>13.005688360000001</v>
      </c>
      <c r="H8" s="16">
        <v>0.52665446999999999</v>
      </c>
      <c r="I8" s="14">
        <v>43.867752279999998</v>
      </c>
      <c r="J8" s="16">
        <v>0.73097761999999999</v>
      </c>
      <c r="K8" s="14">
        <v>32.37309115</v>
      </c>
      <c r="L8" s="16">
        <v>0.58343809999999996</v>
      </c>
      <c r="M8" s="14">
        <v>0</v>
      </c>
      <c r="N8" s="16">
        <v>0</v>
      </c>
      <c r="O8" s="14" t="s">
        <v>582</v>
      </c>
      <c r="P8" s="16" t="s">
        <v>582</v>
      </c>
      <c r="Q8" s="14">
        <v>0.47953067999999999</v>
      </c>
      <c r="R8" s="16">
        <v>0.11803144</v>
      </c>
      <c r="S8" s="14">
        <v>0</v>
      </c>
      <c r="T8" s="16">
        <v>0</v>
      </c>
      <c r="U8" s="14">
        <v>6.3693333499999998</v>
      </c>
      <c r="V8" s="16">
        <v>0.42391018000000003</v>
      </c>
    </row>
    <row r="9" spans="1:22" x14ac:dyDescent="0.25">
      <c r="A9" s="11" t="s">
        <v>479</v>
      </c>
      <c r="B9" s="13">
        <v>9651</v>
      </c>
      <c r="C9" s="14">
        <f>(257/B9*100)</f>
        <v>2.662936483265983</v>
      </c>
      <c r="D9" s="15">
        <v>9394</v>
      </c>
      <c r="E9" s="14">
        <v>3.69708324</v>
      </c>
      <c r="F9" s="16">
        <v>0.23860398999999999</v>
      </c>
      <c r="G9" s="14">
        <v>13.3005935</v>
      </c>
      <c r="H9" s="16">
        <v>0.35886674000000002</v>
      </c>
      <c r="I9" s="14">
        <v>45.38867638</v>
      </c>
      <c r="J9" s="16">
        <v>0.63088253000000005</v>
      </c>
      <c r="K9" s="14">
        <v>27.060229920000001</v>
      </c>
      <c r="L9" s="16">
        <v>0.52364219000000001</v>
      </c>
      <c r="M9" s="14">
        <v>0</v>
      </c>
      <c r="N9" s="16">
        <v>0</v>
      </c>
      <c r="O9" s="14" t="s">
        <v>582</v>
      </c>
      <c r="P9" s="16" t="s">
        <v>582</v>
      </c>
      <c r="Q9" s="14">
        <v>3.0634124699999998</v>
      </c>
      <c r="R9" s="16">
        <v>0.54847520999999999</v>
      </c>
      <c r="S9" s="14">
        <v>0</v>
      </c>
      <c r="T9" s="16">
        <v>0</v>
      </c>
      <c r="U9" s="14">
        <v>7.4900045000000004</v>
      </c>
      <c r="V9" s="16">
        <v>0.50011477000000004</v>
      </c>
    </row>
    <row r="10" spans="1:22" x14ac:dyDescent="0.25">
      <c r="A10" s="11" t="s">
        <v>480</v>
      </c>
      <c r="B10" s="13">
        <v>20058</v>
      </c>
      <c r="C10" s="14">
        <f>(559/B10*100)</f>
        <v>2.7869179379798585</v>
      </c>
      <c r="D10" s="15">
        <v>19499</v>
      </c>
      <c r="E10" s="14">
        <v>2.0429691000000001</v>
      </c>
      <c r="F10" s="16">
        <v>0.15528852000000001</v>
      </c>
      <c r="G10" s="14">
        <v>9.3508936600000006</v>
      </c>
      <c r="H10" s="16">
        <v>0.36223544000000002</v>
      </c>
      <c r="I10" s="14">
        <v>39.514815560000002</v>
      </c>
      <c r="J10" s="16">
        <v>0.49739696</v>
      </c>
      <c r="K10" s="14">
        <v>44.89278272</v>
      </c>
      <c r="L10" s="16">
        <v>0.84431321999999998</v>
      </c>
      <c r="M10" s="14">
        <v>0</v>
      </c>
      <c r="N10" s="16">
        <v>0</v>
      </c>
      <c r="O10" s="14" t="s">
        <v>582</v>
      </c>
      <c r="P10" s="16" t="s">
        <v>582</v>
      </c>
      <c r="Q10" s="14">
        <v>0</v>
      </c>
      <c r="R10" s="16">
        <v>0</v>
      </c>
      <c r="S10" s="14">
        <v>0</v>
      </c>
      <c r="T10" s="16">
        <v>0</v>
      </c>
      <c r="U10" s="14">
        <v>4.1985389700000004</v>
      </c>
      <c r="V10" s="16">
        <v>0.37080741</v>
      </c>
    </row>
    <row r="11" spans="1:22" x14ac:dyDescent="0.25">
      <c r="A11" s="11" t="s">
        <v>481</v>
      </c>
      <c r="B11" s="13">
        <v>7053</v>
      </c>
      <c r="C11" s="14">
        <f>(163/B11*100)</f>
        <v>2.3110733021409331</v>
      </c>
      <c r="D11" s="15">
        <v>6890</v>
      </c>
      <c r="E11" s="14">
        <v>2.6882463900000002</v>
      </c>
      <c r="F11" s="16">
        <v>0.250195</v>
      </c>
      <c r="G11" s="14">
        <v>15.78372953</v>
      </c>
      <c r="H11" s="16">
        <v>0.52700917000000003</v>
      </c>
      <c r="I11" s="14">
        <v>40.969902820000001</v>
      </c>
      <c r="J11" s="16">
        <v>0.83769353000000002</v>
      </c>
      <c r="K11" s="14">
        <v>32.531041039999998</v>
      </c>
      <c r="L11" s="16">
        <v>0.82636801999999998</v>
      </c>
      <c r="M11" s="14">
        <v>0</v>
      </c>
      <c r="N11" s="16">
        <v>0</v>
      </c>
      <c r="O11" s="14" t="s">
        <v>582</v>
      </c>
      <c r="P11" s="16" t="s">
        <v>582</v>
      </c>
      <c r="Q11" s="14">
        <v>0</v>
      </c>
      <c r="R11" s="16">
        <v>0</v>
      </c>
      <c r="S11" s="14">
        <v>0</v>
      </c>
      <c r="T11" s="16">
        <v>0</v>
      </c>
      <c r="U11" s="14">
        <v>8.0270802200000002</v>
      </c>
      <c r="V11" s="16">
        <v>0.70885030999999998</v>
      </c>
    </row>
    <row r="12" spans="1:22" x14ac:dyDescent="0.25">
      <c r="A12" s="11" t="s">
        <v>482</v>
      </c>
      <c r="B12" s="13">
        <v>6894</v>
      </c>
      <c r="C12" s="14">
        <f>(59/B12*100)</f>
        <v>0.85581665216129965</v>
      </c>
      <c r="D12" s="15">
        <v>6835</v>
      </c>
      <c r="E12" s="14">
        <v>3.6270500600000002</v>
      </c>
      <c r="F12" s="16">
        <v>0.31364713</v>
      </c>
      <c r="G12" s="14">
        <v>10.70671565</v>
      </c>
      <c r="H12" s="16">
        <v>0.43117162999999997</v>
      </c>
      <c r="I12" s="14">
        <v>52.151105860000001</v>
      </c>
      <c r="J12" s="16">
        <v>0.80320259999999999</v>
      </c>
      <c r="K12" s="14">
        <v>26.923220529999998</v>
      </c>
      <c r="L12" s="16">
        <v>0.60563310000000004</v>
      </c>
      <c r="M12" s="14">
        <v>0</v>
      </c>
      <c r="N12" s="16">
        <v>0</v>
      </c>
      <c r="O12" s="14" t="s">
        <v>582</v>
      </c>
      <c r="P12" s="16" t="s">
        <v>582</v>
      </c>
      <c r="Q12" s="14">
        <v>2.3477860100000001</v>
      </c>
      <c r="R12" s="16">
        <v>0.59181510000000004</v>
      </c>
      <c r="S12" s="14">
        <v>0</v>
      </c>
      <c r="T12" s="16">
        <v>0</v>
      </c>
      <c r="U12" s="14">
        <v>4.2441218999999997</v>
      </c>
      <c r="V12" s="16">
        <v>0.39897245999999997</v>
      </c>
    </row>
    <row r="13" spans="1:22" x14ac:dyDescent="0.25">
      <c r="A13" s="11" t="s">
        <v>483</v>
      </c>
      <c r="B13" s="13">
        <v>7161</v>
      </c>
      <c r="C13" s="14">
        <f>(201/B13*100)</f>
        <v>2.8068705488060326</v>
      </c>
      <c r="D13" s="15">
        <v>6960</v>
      </c>
      <c r="E13" s="14">
        <v>2.31920752</v>
      </c>
      <c r="F13" s="16">
        <v>0.19815452</v>
      </c>
      <c r="G13" s="14">
        <v>14.16858526</v>
      </c>
      <c r="H13" s="16">
        <v>0.54160154999999999</v>
      </c>
      <c r="I13" s="14">
        <v>45.407896729999997</v>
      </c>
      <c r="J13" s="16">
        <v>0.79400850000000001</v>
      </c>
      <c r="K13" s="14">
        <v>29.5284294</v>
      </c>
      <c r="L13" s="16">
        <v>0.79445005000000002</v>
      </c>
      <c r="M13" s="14">
        <v>0</v>
      </c>
      <c r="N13" s="16">
        <v>0</v>
      </c>
      <c r="O13" s="14" t="s">
        <v>582</v>
      </c>
      <c r="P13" s="16" t="s">
        <v>582</v>
      </c>
      <c r="Q13" s="14">
        <v>4.1355226900000002</v>
      </c>
      <c r="R13" s="16">
        <v>0.47557429000000001</v>
      </c>
      <c r="S13" s="14">
        <v>0</v>
      </c>
      <c r="T13" s="16">
        <v>0</v>
      </c>
      <c r="U13" s="14">
        <v>4.4403583900000001</v>
      </c>
      <c r="V13" s="16">
        <v>0.46556426000000001</v>
      </c>
    </row>
    <row r="14" spans="1:22" x14ac:dyDescent="0.25">
      <c r="A14" s="11" t="s">
        <v>484</v>
      </c>
      <c r="B14" s="13">
        <v>5587</v>
      </c>
      <c r="C14" s="14">
        <f>(83/B14*100)</f>
        <v>1.4855915518167173</v>
      </c>
      <c r="D14" s="15">
        <v>5504</v>
      </c>
      <c r="E14" s="14">
        <v>2.2655081300000002</v>
      </c>
      <c r="F14" s="16">
        <v>0.28215784999999999</v>
      </c>
      <c r="G14" s="14">
        <v>10.038721779999999</v>
      </c>
      <c r="H14" s="16">
        <v>0.48938034000000002</v>
      </c>
      <c r="I14" s="14">
        <v>46.623386920000002</v>
      </c>
      <c r="J14" s="16">
        <v>0.76337959</v>
      </c>
      <c r="K14" s="14">
        <v>39.287745919999999</v>
      </c>
      <c r="L14" s="16">
        <v>0.77969385000000002</v>
      </c>
      <c r="M14" s="14">
        <v>0</v>
      </c>
      <c r="N14" s="16">
        <v>0</v>
      </c>
      <c r="O14" s="14" t="s">
        <v>582</v>
      </c>
      <c r="P14" s="16" t="s">
        <v>582</v>
      </c>
      <c r="Q14" s="14">
        <v>0</v>
      </c>
      <c r="R14" s="16">
        <v>0</v>
      </c>
      <c r="S14" s="14">
        <v>0</v>
      </c>
      <c r="T14" s="16">
        <v>0</v>
      </c>
      <c r="U14" s="14">
        <v>1.7846372399999999</v>
      </c>
      <c r="V14" s="16">
        <v>0.22171298</v>
      </c>
    </row>
    <row r="15" spans="1:22" x14ac:dyDescent="0.25">
      <c r="A15" s="11" t="s">
        <v>485</v>
      </c>
      <c r="B15" s="13">
        <v>5882</v>
      </c>
      <c r="C15" s="14">
        <f>(103/B15*100)</f>
        <v>1.7511050663039782</v>
      </c>
      <c r="D15" s="15">
        <v>5779</v>
      </c>
      <c r="E15" s="14">
        <v>1.83819076</v>
      </c>
      <c r="F15" s="16">
        <v>0.19868653</v>
      </c>
      <c r="G15" s="14">
        <v>7.81147349</v>
      </c>
      <c r="H15" s="16">
        <v>0.41359937000000002</v>
      </c>
      <c r="I15" s="14">
        <v>53.209513649999998</v>
      </c>
      <c r="J15" s="16">
        <v>0.95782685000000001</v>
      </c>
      <c r="K15" s="14">
        <v>32.777122980000001</v>
      </c>
      <c r="L15" s="16">
        <v>0.91337597000000004</v>
      </c>
      <c r="M15" s="14">
        <v>0</v>
      </c>
      <c r="N15" s="16">
        <v>0</v>
      </c>
      <c r="O15" s="14" t="s">
        <v>582</v>
      </c>
      <c r="P15" s="16" t="s">
        <v>582</v>
      </c>
      <c r="Q15" s="14">
        <v>1.0213893999999999</v>
      </c>
      <c r="R15" s="16">
        <v>0.45786152000000002</v>
      </c>
      <c r="S15" s="14">
        <v>0</v>
      </c>
      <c r="T15" s="16">
        <v>0</v>
      </c>
      <c r="U15" s="14">
        <v>3.3423097199999998</v>
      </c>
      <c r="V15" s="16">
        <v>0.31929227999999998</v>
      </c>
    </row>
    <row r="16" spans="1:22" x14ac:dyDescent="0.25">
      <c r="A16" s="11" t="s">
        <v>486</v>
      </c>
      <c r="B16" s="13">
        <v>6108</v>
      </c>
      <c r="C16" s="14">
        <f>(149/B16*100)</f>
        <v>2.4394237066142765</v>
      </c>
      <c r="D16" s="15">
        <v>5959</v>
      </c>
      <c r="E16" s="14">
        <v>3.1298630200000002</v>
      </c>
      <c r="F16" s="16">
        <v>0.23624759000000001</v>
      </c>
      <c r="G16" s="14">
        <v>15.83762241</v>
      </c>
      <c r="H16" s="16">
        <v>0.48624179000000001</v>
      </c>
      <c r="I16" s="14">
        <v>47.6245975</v>
      </c>
      <c r="J16" s="16">
        <v>0.83162908000000002</v>
      </c>
      <c r="K16" s="14">
        <v>25.21714373</v>
      </c>
      <c r="L16" s="16">
        <v>0.65424066999999997</v>
      </c>
      <c r="M16" s="14">
        <v>0</v>
      </c>
      <c r="N16" s="16">
        <v>0</v>
      </c>
      <c r="O16" s="14" t="s">
        <v>582</v>
      </c>
      <c r="P16" s="16" t="s">
        <v>582</v>
      </c>
      <c r="Q16" s="14">
        <v>0</v>
      </c>
      <c r="R16" s="16">
        <v>0</v>
      </c>
      <c r="S16" s="14">
        <v>0</v>
      </c>
      <c r="T16" s="16">
        <v>0</v>
      </c>
      <c r="U16" s="14">
        <v>8.1907733300000007</v>
      </c>
      <c r="V16" s="16">
        <v>0.69373742000000005</v>
      </c>
    </row>
    <row r="17" spans="1:22" x14ac:dyDescent="0.25">
      <c r="A17" s="11" t="s">
        <v>487</v>
      </c>
      <c r="B17" s="13">
        <v>6504</v>
      </c>
      <c r="C17" s="14">
        <f>(1845/B17*100)</f>
        <v>28.367158671586719</v>
      </c>
      <c r="D17" s="15">
        <v>4659</v>
      </c>
      <c r="E17" s="14">
        <v>2.7973067</v>
      </c>
      <c r="F17" s="16">
        <v>0.26485075000000002</v>
      </c>
      <c r="G17" s="14">
        <v>10.07009951</v>
      </c>
      <c r="H17" s="16">
        <v>0.46937848999999998</v>
      </c>
      <c r="I17" s="14">
        <v>44.763800830000001</v>
      </c>
      <c r="J17" s="16">
        <v>0.84596093999999999</v>
      </c>
      <c r="K17" s="14">
        <v>30.18169838</v>
      </c>
      <c r="L17" s="16">
        <v>1.00398454</v>
      </c>
      <c r="M17" s="14">
        <v>0</v>
      </c>
      <c r="N17" s="16">
        <v>0</v>
      </c>
      <c r="O17" s="14" t="s">
        <v>582</v>
      </c>
      <c r="P17" s="16" t="s">
        <v>582</v>
      </c>
      <c r="Q17" s="14">
        <v>3.17246871</v>
      </c>
      <c r="R17" s="16">
        <v>0.41259268999999998</v>
      </c>
      <c r="S17" s="14">
        <v>0</v>
      </c>
      <c r="T17" s="16">
        <v>0</v>
      </c>
      <c r="U17" s="14">
        <v>9.0146258800000005</v>
      </c>
      <c r="V17" s="16">
        <v>0.55947100999999999</v>
      </c>
    </row>
    <row r="18" spans="1:22" x14ac:dyDescent="0.25">
      <c r="A18" s="11" t="s">
        <v>488</v>
      </c>
      <c r="B18" s="13">
        <v>5532</v>
      </c>
      <c r="C18" s="14">
        <f>(31/B18*100)</f>
        <v>0.56037599421547357</v>
      </c>
      <c r="D18" s="15">
        <v>5501</v>
      </c>
      <c r="E18" s="14">
        <v>2.6557886499999999</v>
      </c>
      <c r="F18" s="16">
        <v>0.29232649999999999</v>
      </c>
      <c r="G18" s="14">
        <v>6.8824693799999999</v>
      </c>
      <c r="H18" s="16">
        <v>0.56138162000000003</v>
      </c>
      <c r="I18" s="14">
        <v>32.579433260000002</v>
      </c>
      <c r="J18" s="16">
        <v>0.68102545000000003</v>
      </c>
      <c r="K18" s="14">
        <v>52.346966850000001</v>
      </c>
      <c r="L18" s="16">
        <v>1.05130071</v>
      </c>
      <c r="M18" s="14">
        <v>0</v>
      </c>
      <c r="N18" s="16">
        <v>0</v>
      </c>
      <c r="O18" s="14" t="s">
        <v>582</v>
      </c>
      <c r="P18" s="16" t="s">
        <v>582</v>
      </c>
      <c r="Q18" s="14">
        <v>0</v>
      </c>
      <c r="R18" s="16">
        <v>0</v>
      </c>
      <c r="S18" s="14">
        <v>0</v>
      </c>
      <c r="T18" s="16">
        <v>0</v>
      </c>
      <c r="U18" s="14">
        <v>5.5353418699999999</v>
      </c>
      <c r="V18" s="16">
        <v>0.66028741000000002</v>
      </c>
    </row>
    <row r="19" spans="1:22" x14ac:dyDescent="0.25">
      <c r="A19" s="11" t="s">
        <v>489</v>
      </c>
      <c r="B19" s="13">
        <v>5658</v>
      </c>
      <c r="C19" s="14">
        <f>(321/B19*100)</f>
        <v>5.6733828207847292</v>
      </c>
      <c r="D19" s="15">
        <v>5337</v>
      </c>
      <c r="E19" s="14">
        <v>3.0384652999999999</v>
      </c>
      <c r="F19" s="16">
        <v>0.34434308000000002</v>
      </c>
      <c r="G19" s="14">
        <v>9.0841948400000003</v>
      </c>
      <c r="H19" s="16">
        <v>0.53701334999999994</v>
      </c>
      <c r="I19" s="14">
        <v>42.277818349999997</v>
      </c>
      <c r="J19" s="16">
        <v>0.75903012999999997</v>
      </c>
      <c r="K19" s="14">
        <v>40.326397399999998</v>
      </c>
      <c r="L19" s="16">
        <v>0.97039375999999999</v>
      </c>
      <c r="M19" s="14">
        <v>0</v>
      </c>
      <c r="N19" s="16">
        <v>0</v>
      </c>
      <c r="O19" s="14" t="s">
        <v>582</v>
      </c>
      <c r="P19" s="16" t="s">
        <v>582</v>
      </c>
      <c r="Q19" s="14">
        <v>0</v>
      </c>
      <c r="R19" s="16">
        <v>0</v>
      </c>
      <c r="S19" s="14">
        <v>0</v>
      </c>
      <c r="T19" s="16">
        <v>0</v>
      </c>
      <c r="U19" s="14">
        <v>5.2731241000000004</v>
      </c>
      <c r="V19" s="16">
        <v>0.47935343000000002</v>
      </c>
    </row>
    <row r="20" spans="1:22" x14ac:dyDescent="0.25">
      <c r="A20" s="11" t="s">
        <v>490</v>
      </c>
      <c r="B20" s="13">
        <v>3371</v>
      </c>
      <c r="C20" s="14">
        <f>(75/B20*100)</f>
        <v>2.2248590922574905</v>
      </c>
      <c r="D20" s="15">
        <v>3296</v>
      </c>
      <c r="E20" s="14">
        <v>3.2115969600000001</v>
      </c>
      <c r="F20" s="16">
        <v>0.30868000000000001</v>
      </c>
      <c r="G20" s="14">
        <v>16.343389940000002</v>
      </c>
      <c r="H20" s="16">
        <v>0.61794848000000002</v>
      </c>
      <c r="I20" s="14">
        <v>42.79285892</v>
      </c>
      <c r="J20" s="16">
        <v>0.79153684000000002</v>
      </c>
      <c r="K20" s="14">
        <v>32.420736429999998</v>
      </c>
      <c r="L20" s="16">
        <v>0.69250900999999998</v>
      </c>
      <c r="M20" s="14">
        <v>0</v>
      </c>
      <c r="N20" s="16">
        <v>0</v>
      </c>
      <c r="O20" s="14" t="s">
        <v>582</v>
      </c>
      <c r="P20" s="16" t="s">
        <v>582</v>
      </c>
      <c r="Q20" s="14">
        <v>0</v>
      </c>
      <c r="R20" s="16">
        <v>0</v>
      </c>
      <c r="S20" s="14">
        <v>0</v>
      </c>
      <c r="T20" s="16">
        <v>0</v>
      </c>
      <c r="U20" s="14">
        <v>5.2314177400000004</v>
      </c>
      <c r="V20" s="16">
        <v>0.36130129</v>
      </c>
    </row>
    <row r="21" spans="1:22" x14ac:dyDescent="0.25">
      <c r="A21" s="11" t="s">
        <v>491</v>
      </c>
      <c r="B21" s="13">
        <v>5741</v>
      </c>
      <c r="C21" s="14">
        <f>(55/B21*100)</f>
        <v>0.95802125065319632</v>
      </c>
      <c r="D21" s="15">
        <v>5686</v>
      </c>
      <c r="E21" s="14">
        <v>1.56270647</v>
      </c>
      <c r="F21" s="16">
        <v>0.18814105</v>
      </c>
      <c r="G21" s="14">
        <v>10.14192972</v>
      </c>
      <c r="H21" s="16">
        <v>0.47967083999999999</v>
      </c>
      <c r="I21" s="14">
        <v>39.63695843</v>
      </c>
      <c r="J21" s="16">
        <v>0.73800416999999996</v>
      </c>
      <c r="K21" s="14">
        <v>46.346351640000002</v>
      </c>
      <c r="L21" s="16">
        <v>0.79633957</v>
      </c>
      <c r="M21" s="14">
        <v>0</v>
      </c>
      <c r="N21" s="16">
        <v>0</v>
      </c>
      <c r="O21" s="14" t="s">
        <v>582</v>
      </c>
      <c r="P21" s="16" t="s">
        <v>582</v>
      </c>
      <c r="Q21" s="14">
        <v>0</v>
      </c>
      <c r="R21" s="16">
        <v>0</v>
      </c>
      <c r="S21" s="14">
        <v>0</v>
      </c>
      <c r="T21" s="16">
        <v>0</v>
      </c>
      <c r="U21" s="14">
        <v>2.3120537400000001</v>
      </c>
      <c r="V21" s="16">
        <v>0.26386169999999998</v>
      </c>
    </row>
    <row r="22" spans="1:22" x14ac:dyDescent="0.25">
      <c r="A22" s="11" t="s">
        <v>492</v>
      </c>
      <c r="B22" s="13">
        <v>6598</v>
      </c>
      <c r="C22" s="14">
        <f>(37/B22*100)</f>
        <v>0.56077599272506817</v>
      </c>
      <c r="D22" s="15">
        <v>6561</v>
      </c>
      <c r="E22" s="14">
        <v>4.8632612000000002</v>
      </c>
      <c r="F22" s="16">
        <v>0.42864591000000002</v>
      </c>
      <c r="G22" s="14">
        <v>12.20081467</v>
      </c>
      <c r="H22" s="16">
        <v>0.54126927999999996</v>
      </c>
      <c r="I22" s="14">
        <v>36.85919423</v>
      </c>
      <c r="J22" s="16">
        <v>0.76252615000000001</v>
      </c>
      <c r="K22" s="14">
        <v>39.443892409999997</v>
      </c>
      <c r="L22" s="16">
        <v>0.88085146999999997</v>
      </c>
      <c r="M22" s="14">
        <v>0</v>
      </c>
      <c r="N22" s="16">
        <v>0</v>
      </c>
      <c r="O22" s="14" t="s">
        <v>582</v>
      </c>
      <c r="P22" s="16" t="s">
        <v>582</v>
      </c>
      <c r="Q22" s="14">
        <v>0</v>
      </c>
      <c r="R22" s="16">
        <v>0</v>
      </c>
      <c r="S22" s="14">
        <v>8.2906629999999995E-2</v>
      </c>
      <c r="T22" s="16">
        <v>3.8299409999999999E-2</v>
      </c>
      <c r="U22" s="14">
        <v>6.54993085</v>
      </c>
      <c r="V22" s="16">
        <v>0.67646052999999995</v>
      </c>
    </row>
    <row r="23" spans="1:22" x14ac:dyDescent="0.25">
      <c r="A23" s="11" t="s">
        <v>493</v>
      </c>
      <c r="B23" s="13">
        <v>11583</v>
      </c>
      <c r="C23" s="14">
        <f>(263/B23*100)</f>
        <v>2.2705689372356042</v>
      </c>
      <c r="D23" s="15">
        <v>11320</v>
      </c>
      <c r="E23" s="14">
        <v>2.1423118200000002</v>
      </c>
      <c r="F23" s="16">
        <v>0.2454124</v>
      </c>
      <c r="G23" s="14">
        <v>10.471293149999999</v>
      </c>
      <c r="H23" s="16">
        <v>0.49097414</v>
      </c>
      <c r="I23" s="14">
        <v>51.36487752</v>
      </c>
      <c r="J23" s="16">
        <v>0.69921109999999997</v>
      </c>
      <c r="K23" s="14">
        <v>31.521919950000001</v>
      </c>
      <c r="L23" s="16">
        <v>0.71849766000000004</v>
      </c>
      <c r="M23" s="14">
        <v>0</v>
      </c>
      <c r="N23" s="16">
        <v>0</v>
      </c>
      <c r="O23" s="14" t="s">
        <v>582</v>
      </c>
      <c r="P23" s="16" t="s">
        <v>582</v>
      </c>
      <c r="Q23" s="14">
        <v>0</v>
      </c>
      <c r="R23" s="16">
        <v>0</v>
      </c>
      <c r="S23" s="14">
        <v>0</v>
      </c>
      <c r="T23" s="16">
        <v>0</v>
      </c>
      <c r="U23" s="14">
        <v>4.4995975699999997</v>
      </c>
      <c r="V23" s="16">
        <v>0.44529025</v>
      </c>
    </row>
    <row r="24" spans="1:22" x14ac:dyDescent="0.25">
      <c r="A24" s="11" t="s">
        <v>494</v>
      </c>
      <c r="B24" s="13">
        <v>6647</v>
      </c>
      <c r="C24" s="14">
        <f>(10/B24*100)</f>
        <v>0.15044380923724987</v>
      </c>
      <c r="D24" s="15">
        <v>6637</v>
      </c>
      <c r="E24" s="14">
        <v>2.3551114100000001</v>
      </c>
      <c r="F24" s="16">
        <v>0.23886064000000001</v>
      </c>
      <c r="G24" s="14">
        <v>26.41338468</v>
      </c>
      <c r="H24" s="16">
        <v>0.72751516000000005</v>
      </c>
      <c r="I24" s="14">
        <v>58.565083819999998</v>
      </c>
      <c r="J24" s="16">
        <v>0.94779690000000005</v>
      </c>
      <c r="K24" s="14">
        <v>10.2056243</v>
      </c>
      <c r="L24" s="16">
        <v>0.41011129000000002</v>
      </c>
      <c r="M24" s="14">
        <v>0</v>
      </c>
      <c r="N24" s="16">
        <v>0</v>
      </c>
      <c r="O24" s="14" t="s">
        <v>582</v>
      </c>
      <c r="P24" s="16" t="s">
        <v>582</v>
      </c>
      <c r="Q24" s="14">
        <v>0</v>
      </c>
      <c r="R24" s="16">
        <v>0</v>
      </c>
      <c r="S24" s="14">
        <v>0</v>
      </c>
      <c r="T24" s="16">
        <v>0</v>
      </c>
      <c r="U24" s="14">
        <v>2.4607957900000001</v>
      </c>
      <c r="V24" s="16">
        <v>0.63160347999999999</v>
      </c>
    </row>
    <row r="25" spans="1:22" x14ac:dyDescent="0.25">
      <c r="A25" s="11" t="s">
        <v>495</v>
      </c>
      <c r="B25" s="13">
        <v>5581</v>
      </c>
      <c r="C25" s="14">
        <f>(25/B25*100)</f>
        <v>0.44794839634474104</v>
      </c>
      <c r="D25" s="15">
        <v>5556</v>
      </c>
      <c r="E25" s="14">
        <v>2.2572362199999998</v>
      </c>
      <c r="F25" s="16">
        <v>0.22444479000000001</v>
      </c>
      <c r="G25" s="14">
        <v>10.79882009</v>
      </c>
      <c r="H25" s="16">
        <v>0.4926662</v>
      </c>
      <c r="I25" s="14">
        <v>49.888137049999997</v>
      </c>
      <c r="J25" s="16">
        <v>0.83667930000000001</v>
      </c>
      <c r="K25" s="14">
        <v>36.227491299999997</v>
      </c>
      <c r="L25" s="16">
        <v>0.92044477000000002</v>
      </c>
      <c r="M25" s="14">
        <v>0</v>
      </c>
      <c r="N25" s="16">
        <v>0</v>
      </c>
      <c r="O25" s="14" t="s">
        <v>582</v>
      </c>
      <c r="P25" s="16" t="s">
        <v>582</v>
      </c>
      <c r="Q25" s="14">
        <v>0</v>
      </c>
      <c r="R25" s="16">
        <v>0</v>
      </c>
      <c r="S25" s="14">
        <v>0</v>
      </c>
      <c r="T25" s="16">
        <v>0</v>
      </c>
      <c r="U25" s="14">
        <v>0.82831533999999996</v>
      </c>
      <c r="V25" s="16">
        <v>0.14231057</v>
      </c>
    </row>
    <row r="26" spans="1:22" x14ac:dyDescent="0.25">
      <c r="A26" s="11" t="s">
        <v>496</v>
      </c>
      <c r="B26" s="13">
        <v>4869</v>
      </c>
      <c r="C26" s="14">
        <f>(71/B26*100)</f>
        <v>1.4582049702197575</v>
      </c>
      <c r="D26" s="15">
        <v>4798</v>
      </c>
      <c r="E26" s="14">
        <v>2.0467645700000001</v>
      </c>
      <c r="F26" s="16">
        <v>0.26842353000000002</v>
      </c>
      <c r="G26" s="14">
        <v>8.3181819899999994</v>
      </c>
      <c r="H26" s="16">
        <v>0.39034818999999998</v>
      </c>
      <c r="I26" s="14">
        <v>46.58488406</v>
      </c>
      <c r="J26" s="16">
        <v>0.71816212000000001</v>
      </c>
      <c r="K26" s="14">
        <v>40.795614669999999</v>
      </c>
      <c r="L26" s="16">
        <v>0.76499229000000002</v>
      </c>
      <c r="M26" s="14">
        <v>0</v>
      </c>
      <c r="N26" s="16">
        <v>0</v>
      </c>
      <c r="O26" s="14" t="s">
        <v>582</v>
      </c>
      <c r="P26" s="16" t="s">
        <v>582</v>
      </c>
      <c r="Q26" s="14">
        <v>0</v>
      </c>
      <c r="R26" s="16">
        <v>0</v>
      </c>
      <c r="S26" s="14">
        <v>0</v>
      </c>
      <c r="T26" s="16">
        <v>0</v>
      </c>
      <c r="U26" s="14">
        <v>2.2545547099999999</v>
      </c>
      <c r="V26" s="16">
        <v>0.22950601000000001</v>
      </c>
    </row>
    <row r="27" spans="1:22" x14ac:dyDescent="0.25">
      <c r="A27" s="11" t="s">
        <v>497</v>
      </c>
      <c r="B27" s="13">
        <v>5299</v>
      </c>
      <c r="C27" s="14">
        <f>(113/B27*100)</f>
        <v>2.1324778260049064</v>
      </c>
      <c r="D27" s="15">
        <v>5186</v>
      </c>
      <c r="E27" s="14">
        <v>5.0757084900000002</v>
      </c>
      <c r="F27" s="16">
        <v>0.30892134999999998</v>
      </c>
      <c r="G27" s="14">
        <v>11.94395521</v>
      </c>
      <c r="H27" s="16">
        <v>0.49618326000000001</v>
      </c>
      <c r="I27" s="14">
        <v>40.931156860000002</v>
      </c>
      <c r="J27" s="16">
        <v>0.70702169999999998</v>
      </c>
      <c r="K27" s="14">
        <v>33.585586929999998</v>
      </c>
      <c r="L27" s="16">
        <v>0.62887574000000002</v>
      </c>
      <c r="M27" s="14">
        <v>0</v>
      </c>
      <c r="N27" s="16">
        <v>0</v>
      </c>
      <c r="O27" s="14" t="s">
        <v>582</v>
      </c>
      <c r="P27" s="16" t="s">
        <v>582</v>
      </c>
      <c r="Q27" s="14">
        <v>0</v>
      </c>
      <c r="R27" s="16">
        <v>0</v>
      </c>
      <c r="S27" s="14">
        <v>0</v>
      </c>
      <c r="T27" s="16">
        <v>0</v>
      </c>
      <c r="U27" s="14">
        <v>8.4635925099999998</v>
      </c>
      <c r="V27" s="16">
        <v>0.38778199000000002</v>
      </c>
    </row>
    <row r="28" spans="1:22" x14ac:dyDescent="0.25">
      <c r="A28" s="11" t="s">
        <v>498</v>
      </c>
      <c r="B28" s="13">
        <v>7568</v>
      </c>
      <c r="C28" s="14">
        <f>(347/B28*100)</f>
        <v>4.5850951374207183</v>
      </c>
      <c r="D28" s="15">
        <v>7221</v>
      </c>
      <c r="E28" s="14">
        <v>2.5956711499999998</v>
      </c>
      <c r="F28" s="16">
        <v>0.23513508</v>
      </c>
      <c r="G28" s="14">
        <v>11.47972755</v>
      </c>
      <c r="H28" s="16">
        <v>0.50727049999999996</v>
      </c>
      <c r="I28" s="14">
        <v>44.161299659999997</v>
      </c>
      <c r="J28" s="16">
        <v>0.71644200999999996</v>
      </c>
      <c r="K28" s="14">
        <v>37.295874900000001</v>
      </c>
      <c r="L28" s="16">
        <v>0.89216227999999997</v>
      </c>
      <c r="M28" s="14">
        <v>0</v>
      </c>
      <c r="N28" s="16">
        <v>0</v>
      </c>
      <c r="O28" s="14" t="s">
        <v>582</v>
      </c>
      <c r="P28" s="16" t="s">
        <v>582</v>
      </c>
      <c r="Q28" s="14">
        <v>0</v>
      </c>
      <c r="R28" s="16">
        <v>0</v>
      </c>
      <c r="S28" s="14">
        <v>0</v>
      </c>
      <c r="T28" s="16">
        <v>0</v>
      </c>
      <c r="U28" s="14">
        <v>4.4674267399999996</v>
      </c>
      <c r="V28" s="16">
        <v>0.52755114000000003</v>
      </c>
    </row>
    <row r="29" spans="1:22" x14ac:dyDescent="0.25">
      <c r="A29" s="11" t="s">
        <v>499</v>
      </c>
      <c r="B29" s="13">
        <v>5385</v>
      </c>
      <c r="C29" s="14">
        <f>(30/B29*100)</f>
        <v>0.55710306406685239</v>
      </c>
      <c r="D29" s="15">
        <v>5355</v>
      </c>
      <c r="E29" s="14">
        <v>7.8196067300000003</v>
      </c>
      <c r="F29" s="16">
        <v>0.46570466999999999</v>
      </c>
      <c r="G29" s="14">
        <v>29.063829080000001</v>
      </c>
      <c r="H29" s="16">
        <v>0.72080252</v>
      </c>
      <c r="I29" s="14">
        <v>45.483303169999999</v>
      </c>
      <c r="J29" s="16">
        <v>1.0087774300000001</v>
      </c>
      <c r="K29" s="14">
        <v>12.191439880000001</v>
      </c>
      <c r="L29" s="16">
        <v>0.56158819999999998</v>
      </c>
      <c r="M29" s="14">
        <v>0</v>
      </c>
      <c r="N29" s="16">
        <v>0</v>
      </c>
      <c r="O29" s="14" t="s">
        <v>582</v>
      </c>
      <c r="P29" s="16" t="s">
        <v>582</v>
      </c>
      <c r="Q29" s="14">
        <v>2.7667624100000001</v>
      </c>
      <c r="R29" s="16">
        <v>0.24169378</v>
      </c>
      <c r="S29" s="14">
        <v>0</v>
      </c>
      <c r="T29" s="16">
        <v>0</v>
      </c>
      <c r="U29" s="14">
        <v>2.6750587299999999</v>
      </c>
      <c r="V29" s="16">
        <v>0.37162061000000002</v>
      </c>
    </row>
    <row r="30" spans="1:22" x14ac:dyDescent="0.25">
      <c r="A30" s="11" t="s">
        <v>500</v>
      </c>
      <c r="B30" s="13">
        <v>4520</v>
      </c>
      <c r="C30" s="14">
        <f>(193/B30*100)</f>
        <v>4.2699115044247788</v>
      </c>
      <c r="D30" s="15">
        <v>4327</v>
      </c>
      <c r="E30" s="14">
        <v>3.3214011600000002</v>
      </c>
      <c r="F30" s="16">
        <v>0.30020434000000001</v>
      </c>
      <c r="G30" s="14">
        <v>21.580688869999999</v>
      </c>
      <c r="H30" s="16">
        <v>0.72537496999999995</v>
      </c>
      <c r="I30" s="14">
        <v>44.243588529999997</v>
      </c>
      <c r="J30" s="16">
        <v>0.83100770999999996</v>
      </c>
      <c r="K30" s="14">
        <v>24.669902690000001</v>
      </c>
      <c r="L30" s="16">
        <v>0.76549250999999996</v>
      </c>
      <c r="M30" s="14">
        <v>0</v>
      </c>
      <c r="N30" s="16">
        <v>0</v>
      </c>
      <c r="O30" s="14" t="s">
        <v>582</v>
      </c>
      <c r="P30" s="16" t="s">
        <v>582</v>
      </c>
      <c r="Q30" s="14">
        <v>0</v>
      </c>
      <c r="R30" s="16">
        <v>0</v>
      </c>
      <c r="S30" s="14">
        <v>0</v>
      </c>
      <c r="T30" s="16">
        <v>0</v>
      </c>
      <c r="U30" s="14">
        <v>6.1844187499999999</v>
      </c>
      <c r="V30" s="16">
        <v>0.50071173999999996</v>
      </c>
    </row>
    <row r="31" spans="1:22" x14ac:dyDescent="0.25">
      <c r="A31" s="11" t="s">
        <v>501</v>
      </c>
      <c r="B31" s="13">
        <v>5456</v>
      </c>
      <c r="C31" s="14">
        <f>(144/B31*100)</f>
        <v>2.6392961876832843</v>
      </c>
      <c r="D31" s="15">
        <v>5312</v>
      </c>
      <c r="E31" s="14">
        <v>3.76382255</v>
      </c>
      <c r="F31" s="16">
        <v>0.31619862999999998</v>
      </c>
      <c r="G31" s="14">
        <v>14.391203519999999</v>
      </c>
      <c r="H31" s="16">
        <v>0.60670356999999997</v>
      </c>
      <c r="I31" s="14">
        <v>43.16354183</v>
      </c>
      <c r="J31" s="16">
        <v>0.67134271000000001</v>
      </c>
      <c r="K31" s="14">
        <v>33.742194320000003</v>
      </c>
      <c r="L31" s="16">
        <v>0.72097478999999998</v>
      </c>
      <c r="M31" s="14">
        <v>0</v>
      </c>
      <c r="N31" s="16">
        <v>0</v>
      </c>
      <c r="O31" s="14" t="s">
        <v>582</v>
      </c>
      <c r="P31" s="16" t="s">
        <v>582</v>
      </c>
      <c r="Q31" s="14">
        <v>0</v>
      </c>
      <c r="R31" s="16">
        <v>0</v>
      </c>
      <c r="S31" s="14">
        <v>0</v>
      </c>
      <c r="T31" s="16">
        <v>0</v>
      </c>
      <c r="U31" s="14">
        <v>4.93923778</v>
      </c>
      <c r="V31" s="16">
        <v>0.42641658999999998</v>
      </c>
    </row>
    <row r="32" spans="1:22" x14ac:dyDescent="0.25">
      <c r="A32" s="11" t="s">
        <v>502</v>
      </c>
      <c r="B32" s="13">
        <v>4478</v>
      </c>
      <c r="C32" s="14">
        <f>(6/B32*100)</f>
        <v>0.13398838767306834</v>
      </c>
      <c r="D32" s="15">
        <v>4472</v>
      </c>
      <c r="E32" s="14">
        <v>2.2163361699999999</v>
      </c>
      <c r="F32" s="16">
        <v>0.27865842000000002</v>
      </c>
      <c r="G32" s="14">
        <v>8.3921258499999993</v>
      </c>
      <c r="H32" s="16">
        <v>0.54386418000000003</v>
      </c>
      <c r="I32" s="14">
        <v>41.328542970000001</v>
      </c>
      <c r="J32" s="16">
        <v>0.75376858000000002</v>
      </c>
      <c r="K32" s="14">
        <v>46.056972700000003</v>
      </c>
      <c r="L32" s="16">
        <v>0.84015110000000004</v>
      </c>
      <c r="M32" s="14">
        <v>0</v>
      </c>
      <c r="N32" s="16">
        <v>0</v>
      </c>
      <c r="O32" s="14" t="s">
        <v>582</v>
      </c>
      <c r="P32" s="16" t="s">
        <v>582</v>
      </c>
      <c r="Q32" s="14">
        <v>0</v>
      </c>
      <c r="R32" s="16">
        <v>0</v>
      </c>
      <c r="S32" s="14">
        <v>0</v>
      </c>
      <c r="T32" s="16">
        <v>0</v>
      </c>
      <c r="U32" s="14">
        <v>2.0060223000000001</v>
      </c>
      <c r="V32" s="16">
        <v>0.23660991000000001</v>
      </c>
    </row>
    <row r="33" spans="1:22" x14ac:dyDescent="0.25">
      <c r="A33" s="11" t="s">
        <v>503</v>
      </c>
      <c r="B33" s="13">
        <v>7325</v>
      </c>
      <c r="C33" s="14">
        <f>(80/B33*100)</f>
        <v>1.0921501706484642</v>
      </c>
      <c r="D33" s="15">
        <v>7245</v>
      </c>
      <c r="E33" s="14">
        <v>1.16805073</v>
      </c>
      <c r="F33" s="16">
        <v>0.15251347000000001</v>
      </c>
      <c r="G33" s="14">
        <v>7.8718899799999997</v>
      </c>
      <c r="H33" s="16">
        <v>0.45650487000000001</v>
      </c>
      <c r="I33" s="14">
        <v>37.778485930000002</v>
      </c>
      <c r="J33" s="16">
        <v>0.83159958</v>
      </c>
      <c r="K33" s="14">
        <v>50.734585369999998</v>
      </c>
      <c r="L33" s="16">
        <v>0.96396015999999995</v>
      </c>
      <c r="M33" s="14">
        <v>0</v>
      </c>
      <c r="N33" s="16">
        <v>0</v>
      </c>
      <c r="O33" s="14" t="s">
        <v>582</v>
      </c>
      <c r="P33" s="16" t="s">
        <v>582</v>
      </c>
      <c r="Q33" s="14">
        <v>0</v>
      </c>
      <c r="R33" s="16">
        <v>0</v>
      </c>
      <c r="S33" s="14">
        <v>0</v>
      </c>
      <c r="T33" s="16">
        <v>0</v>
      </c>
      <c r="U33" s="14">
        <v>2.4469879799999998</v>
      </c>
      <c r="V33" s="16">
        <v>0.26025079000000001</v>
      </c>
    </row>
    <row r="34" spans="1:22" x14ac:dyDescent="0.25">
      <c r="A34" s="11" t="s">
        <v>504</v>
      </c>
      <c r="B34" s="13">
        <v>6350</v>
      </c>
      <c r="C34" s="14">
        <f>(89/B34*100)</f>
        <v>1.4015748031496063</v>
      </c>
      <c r="D34" s="15">
        <v>6261</v>
      </c>
      <c r="E34" s="14">
        <v>4.47134754</v>
      </c>
      <c r="F34" s="16">
        <v>0.35562761999999998</v>
      </c>
      <c r="G34" s="14">
        <v>11.76037518</v>
      </c>
      <c r="H34" s="16">
        <v>0.44790384</v>
      </c>
      <c r="I34" s="14">
        <v>37.067393729999999</v>
      </c>
      <c r="J34" s="16">
        <v>0.62155855000000004</v>
      </c>
      <c r="K34" s="14">
        <v>37.811310810000002</v>
      </c>
      <c r="L34" s="16">
        <v>0.87253619000000004</v>
      </c>
      <c r="M34" s="14">
        <v>0</v>
      </c>
      <c r="N34" s="16">
        <v>0</v>
      </c>
      <c r="O34" s="14" t="s">
        <v>582</v>
      </c>
      <c r="P34" s="16" t="s">
        <v>582</v>
      </c>
      <c r="Q34" s="14">
        <v>2.5855892100000002</v>
      </c>
      <c r="R34" s="16">
        <v>0.53681460000000003</v>
      </c>
      <c r="S34" s="14">
        <v>0</v>
      </c>
      <c r="T34" s="16">
        <v>0</v>
      </c>
      <c r="U34" s="14">
        <v>6.3039835399999999</v>
      </c>
      <c r="V34" s="16">
        <v>0.58771828000000004</v>
      </c>
    </row>
    <row r="35" spans="1:22" x14ac:dyDescent="0.25">
      <c r="A35" s="11" t="s">
        <v>505</v>
      </c>
      <c r="B35" s="13">
        <v>6406</v>
      </c>
      <c r="C35" s="14">
        <f>(60/B35*100)</f>
        <v>0.93662191695285668</v>
      </c>
      <c r="D35" s="15">
        <v>6346</v>
      </c>
      <c r="E35" s="14">
        <v>2.4163176599999998</v>
      </c>
      <c r="F35" s="16">
        <v>0.20324597999999999</v>
      </c>
      <c r="G35" s="14">
        <v>6.6730168799999996</v>
      </c>
      <c r="H35" s="16">
        <v>0.39322592000000001</v>
      </c>
      <c r="I35" s="14">
        <v>43.666741430000002</v>
      </c>
      <c r="J35" s="16">
        <v>0.78170479000000004</v>
      </c>
      <c r="K35" s="14">
        <v>43.48009003</v>
      </c>
      <c r="L35" s="16">
        <v>0.80863890999999999</v>
      </c>
      <c r="M35" s="14">
        <v>0</v>
      </c>
      <c r="N35" s="16">
        <v>0</v>
      </c>
      <c r="O35" s="14" t="s">
        <v>582</v>
      </c>
      <c r="P35" s="16" t="s">
        <v>582</v>
      </c>
      <c r="Q35" s="14">
        <v>1.0386631900000001</v>
      </c>
      <c r="R35" s="16">
        <v>5.6850789999999998E-2</v>
      </c>
      <c r="S35" s="14">
        <v>0</v>
      </c>
      <c r="T35" s="16">
        <v>0</v>
      </c>
      <c r="U35" s="14">
        <v>2.7251708200000002</v>
      </c>
      <c r="V35" s="16">
        <v>0.23758567999999999</v>
      </c>
    </row>
    <row r="36" spans="1:22" x14ac:dyDescent="0.25">
      <c r="A36" s="11" t="s">
        <v>506</v>
      </c>
      <c r="B36" s="13">
        <v>6736</v>
      </c>
      <c r="C36" s="14">
        <f>(71/B36*100)</f>
        <v>1.0540380047505939</v>
      </c>
      <c r="D36" s="15">
        <v>6665</v>
      </c>
      <c r="E36" s="14">
        <v>1.80497573</v>
      </c>
      <c r="F36" s="16">
        <v>0.19928493999999999</v>
      </c>
      <c r="G36" s="14">
        <v>14.580209269999999</v>
      </c>
      <c r="H36" s="16">
        <v>0.62033358999999999</v>
      </c>
      <c r="I36" s="14">
        <v>47.287118730000003</v>
      </c>
      <c r="J36" s="16">
        <v>0.65448996000000004</v>
      </c>
      <c r="K36" s="14">
        <v>32.699210219999998</v>
      </c>
      <c r="L36" s="16">
        <v>0.71827540999999995</v>
      </c>
      <c r="M36" s="14">
        <v>0</v>
      </c>
      <c r="N36" s="16">
        <v>0</v>
      </c>
      <c r="O36" s="14" t="s">
        <v>582</v>
      </c>
      <c r="P36" s="16" t="s">
        <v>582</v>
      </c>
      <c r="Q36" s="14">
        <v>0</v>
      </c>
      <c r="R36" s="16">
        <v>0</v>
      </c>
      <c r="S36" s="14">
        <v>0</v>
      </c>
      <c r="T36" s="16">
        <v>0</v>
      </c>
      <c r="U36" s="14">
        <v>3.6284860499999998</v>
      </c>
      <c r="V36" s="16">
        <v>0.29919442000000002</v>
      </c>
    </row>
    <row r="37" spans="1:22" x14ac:dyDescent="0.25">
      <c r="A37" s="11" t="s">
        <v>507</v>
      </c>
      <c r="B37" s="13">
        <v>5458</v>
      </c>
      <c r="C37" s="14">
        <f>(126/B37*100)</f>
        <v>2.3085379259802123</v>
      </c>
      <c r="D37" s="15">
        <v>5332</v>
      </c>
      <c r="E37" s="14">
        <v>4.4209963500000002</v>
      </c>
      <c r="F37" s="16">
        <v>0.30396124000000002</v>
      </c>
      <c r="G37" s="14">
        <v>17.32504947</v>
      </c>
      <c r="H37" s="16">
        <v>0.67986617999999999</v>
      </c>
      <c r="I37" s="14">
        <v>37.807262229999999</v>
      </c>
      <c r="J37" s="16">
        <v>0.75390415</v>
      </c>
      <c r="K37" s="14">
        <v>31.812274599999999</v>
      </c>
      <c r="L37" s="16">
        <v>0.97482011999999996</v>
      </c>
      <c r="M37" s="14">
        <v>0</v>
      </c>
      <c r="N37" s="16">
        <v>0</v>
      </c>
      <c r="O37" s="14" t="s">
        <v>582</v>
      </c>
      <c r="P37" s="16" t="s">
        <v>582</v>
      </c>
      <c r="Q37" s="14">
        <v>0</v>
      </c>
      <c r="R37" s="16">
        <v>0</v>
      </c>
      <c r="S37" s="14">
        <v>0</v>
      </c>
      <c r="T37" s="16">
        <v>0</v>
      </c>
      <c r="U37" s="14">
        <v>8.6344173600000005</v>
      </c>
      <c r="V37" s="16">
        <v>0.77202996999999995</v>
      </c>
    </row>
    <row r="38" spans="1:22" x14ac:dyDescent="0.25">
      <c r="A38" s="11" t="s">
        <v>508</v>
      </c>
      <c r="B38" s="13">
        <v>5860</v>
      </c>
      <c r="C38" s="14">
        <f>(24/B38*100)</f>
        <v>0.40955631399317405</v>
      </c>
      <c r="D38" s="15">
        <v>5836</v>
      </c>
      <c r="E38" s="14">
        <v>3.6706049799999998</v>
      </c>
      <c r="F38" s="16">
        <v>0.33460295000000001</v>
      </c>
      <c r="G38" s="14">
        <v>13.293423499999999</v>
      </c>
      <c r="H38" s="16">
        <v>0.53279692999999995</v>
      </c>
      <c r="I38" s="14">
        <v>45.651907629999997</v>
      </c>
      <c r="J38" s="16">
        <v>0.80846923999999998</v>
      </c>
      <c r="K38" s="14">
        <v>26.542788770000001</v>
      </c>
      <c r="L38" s="16">
        <v>0.67864002000000001</v>
      </c>
      <c r="M38" s="14">
        <v>0</v>
      </c>
      <c r="N38" s="16">
        <v>0</v>
      </c>
      <c r="O38" s="14" t="s">
        <v>582</v>
      </c>
      <c r="P38" s="16" t="s">
        <v>582</v>
      </c>
      <c r="Q38" s="14">
        <v>0</v>
      </c>
      <c r="R38" s="16">
        <v>0</v>
      </c>
      <c r="S38" s="14">
        <v>0</v>
      </c>
      <c r="T38" s="16">
        <v>0</v>
      </c>
      <c r="U38" s="14">
        <v>10.841275120000001</v>
      </c>
      <c r="V38" s="16">
        <v>0.70512843000000003</v>
      </c>
    </row>
    <row r="39" spans="1:22" x14ac:dyDescent="0.25">
      <c r="A39" s="11" t="s">
        <v>509</v>
      </c>
      <c r="B39" s="13">
        <v>5895</v>
      </c>
      <c r="C39" s="14">
        <f>(33/B39*100)</f>
        <v>0.55979643765903309</v>
      </c>
      <c r="D39" s="15">
        <v>5862</v>
      </c>
      <c r="E39" s="14">
        <v>3.8161400099999998</v>
      </c>
      <c r="F39" s="16">
        <v>0.38509884</v>
      </c>
      <c r="G39" s="14">
        <v>8.7140042100000006</v>
      </c>
      <c r="H39" s="16">
        <v>0.51603805999999997</v>
      </c>
      <c r="I39" s="14">
        <v>28.0778265</v>
      </c>
      <c r="J39" s="16">
        <v>0.85575588999999996</v>
      </c>
      <c r="K39" s="14">
        <v>55.275347179999997</v>
      </c>
      <c r="L39" s="16">
        <v>1.1501011400000001</v>
      </c>
      <c r="M39" s="14">
        <v>0</v>
      </c>
      <c r="N39" s="16">
        <v>0</v>
      </c>
      <c r="O39" s="14" t="s">
        <v>582</v>
      </c>
      <c r="P39" s="16" t="s">
        <v>582</v>
      </c>
      <c r="Q39" s="14">
        <v>0</v>
      </c>
      <c r="R39" s="16">
        <v>0</v>
      </c>
      <c r="S39" s="14">
        <v>0</v>
      </c>
      <c r="T39" s="16">
        <v>0</v>
      </c>
      <c r="U39" s="14">
        <v>4.1166821000000002</v>
      </c>
      <c r="V39" s="16">
        <v>0.59047503999999995</v>
      </c>
    </row>
    <row r="40" spans="1:22" x14ac:dyDescent="0.25">
      <c r="A40" s="11" t="s">
        <v>510</v>
      </c>
      <c r="B40" s="13">
        <v>14157</v>
      </c>
      <c r="C40" s="14">
        <f>(386/B40*100)</f>
        <v>2.7265663629299994</v>
      </c>
      <c r="D40" s="15">
        <v>13771</v>
      </c>
      <c r="E40" s="14">
        <v>2.0620338299999998</v>
      </c>
      <c r="F40" s="16">
        <v>0.22200890000000001</v>
      </c>
      <c r="G40" s="14">
        <v>13.765231050000001</v>
      </c>
      <c r="H40" s="16">
        <v>0.48840938</v>
      </c>
      <c r="I40" s="14">
        <v>40.470832039999998</v>
      </c>
      <c r="J40" s="16">
        <v>0.72611033000000003</v>
      </c>
      <c r="K40" s="14">
        <v>38.778219319999998</v>
      </c>
      <c r="L40" s="16">
        <v>0.80051905000000001</v>
      </c>
      <c r="M40" s="14">
        <v>0</v>
      </c>
      <c r="N40" s="16">
        <v>0</v>
      </c>
      <c r="O40" s="14" t="s">
        <v>582</v>
      </c>
      <c r="P40" s="16" t="s">
        <v>582</v>
      </c>
      <c r="Q40" s="14">
        <v>0</v>
      </c>
      <c r="R40" s="16">
        <v>0</v>
      </c>
      <c r="S40" s="14">
        <v>0</v>
      </c>
      <c r="T40" s="16">
        <v>0</v>
      </c>
      <c r="U40" s="14">
        <v>4.9236837600000003</v>
      </c>
      <c r="V40" s="16">
        <v>0.47371243000000002</v>
      </c>
    </row>
    <row r="41" spans="1:22" x14ac:dyDescent="0.25">
      <c r="A41" s="11" t="s">
        <v>511</v>
      </c>
      <c r="B41" s="13">
        <v>5712</v>
      </c>
      <c r="C41" s="14">
        <f>(55/B41*100)</f>
        <v>0.96288515406162467</v>
      </c>
      <c r="D41" s="15">
        <v>5657</v>
      </c>
      <c r="E41" s="14">
        <v>3.1930604100000002</v>
      </c>
      <c r="F41" s="16">
        <v>0.30165895999999998</v>
      </c>
      <c r="G41" s="14">
        <v>13.311147610000001</v>
      </c>
      <c r="H41" s="16">
        <v>0.51517383999999999</v>
      </c>
      <c r="I41" s="14">
        <v>39.561071509999998</v>
      </c>
      <c r="J41" s="16">
        <v>0.93424662999999997</v>
      </c>
      <c r="K41" s="14">
        <v>39.637568530000003</v>
      </c>
      <c r="L41" s="16">
        <v>0.99194439999999995</v>
      </c>
      <c r="M41" s="14">
        <v>0</v>
      </c>
      <c r="N41" s="16">
        <v>0</v>
      </c>
      <c r="O41" s="14" t="s">
        <v>582</v>
      </c>
      <c r="P41" s="16" t="s">
        <v>582</v>
      </c>
      <c r="Q41" s="14">
        <v>0.67876893999999999</v>
      </c>
      <c r="R41" s="16">
        <v>0.18093676</v>
      </c>
      <c r="S41" s="14">
        <v>0</v>
      </c>
      <c r="T41" s="16">
        <v>0</v>
      </c>
      <c r="U41" s="14">
        <v>3.6183830000000001</v>
      </c>
      <c r="V41" s="16">
        <v>0.50517814999999999</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3.0441778222857145</v>
      </c>
      <c r="F42" s="16">
        <f>IF(COUNT(F7:F41) &gt; 0, SQRT(SUMSQ(F7:F41)/(COUNT(F7:F41)*COUNT(F7:F41)) ), "—")</f>
        <v>4.7240120563905093E-2</v>
      </c>
      <c r="G42" s="14">
        <f>IF(COUNT(G7:G41) &gt; 0, AVERAGE(G7:G41), "—")</f>
        <v>12.853372819428571</v>
      </c>
      <c r="H42" s="16">
        <f>IF(COUNT(H7:H41) &gt; 0, SQRT(SUMSQ(H7:H41)/(COUNT(H7:H41)*COUNT(H7:H41)) ), "—")</f>
        <v>8.887487385352448E-2</v>
      </c>
      <c r="I42" s="14">
        <f>IF(COUNT(I7:I41) &gt; 0, AVERAGE(I7:I41), "—")</f>
        <v>43.469297552857142</v>
      </c>
      <c r="J42" s="16">
        <f>IF(COUNT(J7:J41) &gt; 0, SQRT(SUMSQ(J7:J41)/(COUNT(J7:J41)*COUNT(J7:J41)) ), "—")</f>
        <v>0.13121097171149251</v>
      </c>
      <c r="K42" s="14">
        <f>IF(COUNT(K7:K41) &gt; 0, AVERAGE(K7:K41), "—")</f>
        <v>35.022041770571413</v>
      </c>
      <c r="L42" s="16">
        <f>IF(COUNT(L7:L41) &gt; 0, SQRT(SUMSQ(L7:L41)/(COUNT(L7:L41)*COUNT(L7:L41)) ), "—")</f>
        <v>0.1362438713417144</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0.60828267742857156</v>
      </c>
      <c r="R42" s="16">
        <f>IF(COUNT(R7:R41) &gt; 0, SQRT(SUMSQ(R7:R41)/(COUNT(R7:R41)*COUNT(R7:R41)) ), "—")</f>
        <v>3.6740661071396404E-2</v>
      </c>
      <c r="S42" s="14">
        <f>IF(COUNT(S7:S41) &gt; 0, AVERAGE(S7:S41), "—")</f>
        <v>2.3687608571428568E-3</v>
      </c>
      <c r="T42" s="16">
        <f>IF(COUNT(T7:T41) &gt; 0, SQRT(SUMSQ(T7:T41)/(COUNT(T7:T41)*COUNT(T7:T41)) ), "—")</f>
        <v>1.0942688571428571E-3</v>
      </c>
      <c r="U42" s="14">
        <f>IF(COUNT(U7:U41) &gt; 0, AVERAGE(U7:U41), "—")</f>
        <v>5.0004585965714279</v>
      </c>
      <c r="V42" s="16">
        <f>IF(COUNT(V7:V41) &gt; 0, SQRT(SUMSQ(V7:V41)/(COUNT(V7:V41)*COUNT(V7:V41)) ), "—")</f>
        <v>8.1416379365269465E-2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7.7448997999999998</v>
      </c>
      <c r="F45" s="16">
        <v>0.49824886000000002</v>
      </c>
      <c r="G45" s="14">
        <v>16.240678710000001</v>
      </c>
      <c r="H45" s="16">
        <v>0.65701266000000003</v>
      </c>
      <c r="I45" s="14">
        <v>27.30255945</v>
      </c>
      <c r="J45" s="16">
        <v>0.68442338999999996</v>
      </c>
      <c r="K45" s="14">
        <v>43.364019370000001</v>
      </c>
      <c r="L45" s="16">
        <v>1.0824520399999999</v>
      </c>
      <c r="M45" s="14">
        <v>0</v>
      </c>
      <c r="N45" s="16">
        <v>0</v>
      </c>
      <c r="O45" s="14" t="s">
        <v>582</v>
      </c>
      <c r="P45" s="16" t="s">
        <v>582</v>
      </c>
      <c r="Q45" s="14">
        <v>0</v>
      </c>
      <c r="R45" s="16">
        <v>0</v>
      </c>
      <c r="S45" s="14">
        <v>0.45350838999999998</v>
      </c>
      <c r="T45" s="16">
        <v>0.11413524999999999</v>
      </c>
      <c r="U45" s="14">
        <v>4.8943342799999998</v>
      </c>
      <c r="V45" s="16">
        <v>0.29865636000000001</v>
      </c>
    </row>
    <row r="46" spans="1:22" x14ac:dyDescent="0.25">
      <c r="A46" s="11" t="s">
        <v>516</v>
      </c>
      <c r="B46" s="13">
        <v>23141</v>
      </c>
      <c r="C46" s="14">
        <f>(2121/B46*100)</f>
        <v>9.1655503219394152</v>
      </c>
      <c r="D46" s="15">
        <v>21020</v>
      </c>
      <c r="E46" s="14">
        <v>2.1036071000000001</v>
      </c>
      <c r="F46" s="16">
        <v>0.15383295999999999</v>
      </c>
      <c r="G46" s="14">
        <v>12.14638266</v>
      </c>
      <c r="H46" s="16">
        <v>0.35137115000000002</v>
      </c>
      <c r="I46" s="14">
        <v>31.130021540000001</v>
      </c>
      <c r="J46" s="16">
        <v>0.64620478999999997</v>
      </c>
      <c r="K46" s="14">
        <v>23.20373975</v>
      </c>
      <c r="L46" s="16">
        <v>0.66421209000000003</v>
      </c>
      <c r="M46" s="14">
        <v>0</v>
      </c>
      <c r="N46" s="16">
        <v>0</v>
      </c>
      <c r="O46" s="14" t="s">
        <v>582</v>
      </c>
      <c r="P46" s="16" t="s">
        <v>582</v>
      </c>
      <c r="Q46" s="14">
        <v>0</v>
      </c>
      <c r="R46" s="16">
        <v>0</v>
      </c>
      <c r="S46" s="14">
        <v>0</v>
      </c>
      <c r="T46" s="16">
        <v>0</v>
      </c>
      <c r="U46" s="14">
        <v>31.416248939999999</v>
      </c>
      <c r="V46" s="16">
        <v>0.93886729999999996</v>
      </c>
    </row>
    <row r="47" spans="1:22" x14ac:dyDescent="0.25">
      <c r="A47" s="11" t="s">
        <v>517</v>
      </c>
      <c r="B47" s="13">
        <v>5928</v>
      </c>
      <c r="C47" s="14">
        <f>(347/B47*100)</f>
        <v>5.8535762483130904</v>
      </c>
      <c r="D47" s="15">
        <v>5581</v>
      </c>
      <c r="E47" s="14">
        <v>3.5865690300000002</v>
      </c>
      <c r="F47" s="16">
        <v>0.29225598000000003</v>
      </c>
      <c r="G47" s="14">
        <v>9.5095453299999999</v>
      </c>
      <c r="H47" s="16">
        <v>0.51136495999999998</v>
      </c>
      <c r="I47" s="14">
        <v>34.724411439999997</v>
      </c>
      <c r="J47" s="16">
        <v>0.82954108999999998</v>
      </c>
      <c r="K47" s="14">
        <v>38.824466149999999</v>
      </c>
      <c r="L47" s="16">
        <v>1.1392352699999999</v>
      </c>
      <c r="M47" s="14">
        <v>0</v>
      </c>
      <c r="N47" s="16">
        <v>0</v>
      </c>
      <c r="O47" s="14" t="s">
        <v>582</v>
      </c>
      <c r="P47" s="16" t="s">
        <v>582</v>
      </c>
      <c r="Q47" s="14">
        <v>0</v>
      </c>
      <c r="R47" s="16">
        <v>0</v>
      </c>
      <c r="S47" s="14">
        <v>0</v>
      </c>
      <c r="T47" s="16">
        <v>0</v>
      </c>
      <c r="U47" s="14">
        <v>13.35500805</v>
      </c>
      <c r="V47" s="16">
        <v>0.96683083000000003</v>
      </c>
    </row>
    <row r="48" spans="1:22" x14ac:dyDescent="0.25">
      <c r="A48" s="11" t="s">
        <v>518</v>
      </c>
      <c r="B48" s="13">
        <v>9841</v>
      </c>
      <c r="C48" s="14">
        <f>(8/B48*100)</f>
        <v>8.1292551569962401E-2</v>
      </c>
      <c r="D48" s="15">
        <v>9833</v>
      </c>
      <c r="E48" s="14">
        <v>1.85231331</v>
      </c>
      <c r="F48" s="16">
        <v>0.21500812999999999</v>
      </c>
      <c r="G48" s="14">
        <v>6.6207195800000003</v>
      </c>
      <c r="H48" s="16">
        <v>0.38767821000000002</v>
      </c>
      <c r="I48" s="14">
        <v>46.50136912</v>
      </c>
      <c r="J48" s="16">
        <v>0.87340178999999996</v>
      </c>
      <c r="K48" s="14">
        <v>43.494301999999998</v>
      </c>
      <c r="L48" s="16">
        <v>0.95501232000000003</v>
      </c>
      <c r="M48" s="14">
        <v>0</v>
      </c>
      <c r="N48" s="16">
        <v>0</v>
      </c>
      <c r="O48" s="14" t="s">
        <v>582</v>
      </c>
      <c r="P48" s="16" t="s">
        <v>582</v>
      </c>
      <c r="Q48" s="14">
        <v>0</v>
      </c>
      <c r="R48" s="16">
        <v>0</v>
      </c>
      <c r="S48" s="14">
        <v>0</v>
      </c>
      <c r="T48" s="16">
        <v>0</v>
      </c>
      <c r="U48" s="14">
        <v>1.5312959799999999</v>
      </c>
      <c r="V48" s="16">
        <v>0.53142106</v>
      </c>
    </row>
    <row r="49" spans="1:22" x14ac:dyDescent="0.25">
      <c r="A49" s="11" t="s">
        <v>519</v>
      </c>
      <c r="B49" s="13">
        <v>6349</v>
      </c>
      <c r="C49" s="14">
        <f>(56/B49*100)</f>
        <v>0.88202866593164275</v>
      </c>
      <c r="D49" s="15">
        <v>6293</v>
      </c>
      <c r="E49" s="14">
        <v>5.1452442200000004</v>
      </c>
      <c r="F49" s="16">
        <v>0.45842131000000003</v>
      </c>
      <c r="G49" s="14">
        <v>19.207615959999998</v>
      </c>
      <c r="H49" s="16">
        <v>0.75502486000000002</v>
      </c>
      <c r="I49" s="14">
        <v>35.070774729999997</v>
      </c>
      <c r="J49" s="16">
        <v>0.59914312999999997</v>
      </c>
      <c r="K49" s="14">
        <v>37.299073530000001</v>
      </c>
      <c r="L49" s="16">
        <v>0.93210422999999998</v>
      </c>
      <c r="M49" s="14">
        <v>0</v>
      </c>
      <c r="N49" s="16">
        <v>0</v>
      </c>
      <c r="O49" s="14" t="s">
        <v>582</v>
      </c>
      <c r="P49" s="16" t="s">
        <v>582</v>
      </c>
      <c r="Q49" s="14">
        <v>5.8669300000000002E-3</v>
      </c>
      <c r="R49" s="16">
        <v>5.8469799999999999E-3</v>
      </c>
      <c r="S49" s="14">
        <v>5.5593150000000001E-2</v>
      </c>
      <c r="T49" s="16">
        <v>2.706277E-2</v>
      </c>
      <c r="U49" s="14">
        <v>3.2158314799999999</v>
      </c>
      <c r="V49" s="16">
        <v>0.36429737000000001</v>
      </c>
    </row>
    <row r="50" spans="1:22" x14ac:dyDescent="0.25">
      <c r="A50" s="11" t="s">
        <v>520</v>
      </c>
      <c r="B50" s="13">
        <v>11795</v>
      </c>
      <c r="C50" s="14">
        <f>(0/B50*100)</f>
        <v>0</v>
      </c>
      <c r="D50" s="15">
        <v>11795</v>
      </c>
      <c r="E50" s="14">
        <v>0</v>
      </c>
      <c r="F50" s="16">
        <v>0</v>
      </c>
      <c r="G50" s="14">
        <v>0</v>
      </c>
      <c r="H50" s="16">
        <v>0</v>
      </c>
      <c r="I50" s="14">
        <v>0</v>
      </c>
      <c r="J50" s="16">
        <v>0</v>
      </c>
      <c r="K50" s="14">
        <v>0</v>
      </c>
      <c r="L50" s="16">
        <v>0</v>
      </c>
      <c r="M50" s="14">
        <v>0</v>
      </c>
      <c r="N50" s="16">
        <v>0</v>
      </c>
      <c r="O50" s="14" t="s">
        <v>582</v>
      </c>
      <c r="P50" s="16" t="s">
        <v>582</v>
      </c>
      <c r="Q50" s="14">
        <v>0</v>
      </c>
      <c r="R50" s="16">
        <v>0</v>
      </c>
      <c r="S50" s="14">
        <v>100</v>
      </c>
      <c r="T50" s="16">
        <v>0</v>
      </c>
      <c r="U50" s="14">
        <v>0</v>
      </c>
      <c r="V50" s="16">
        <v>0</v>
      </c>
    </row>
    <row r="51" spans="1:22" x14ac:dyDescent="0.25">
      <c r="A51" s="11" t="s">
        <v>521</v>
      </c>
      <c r="B51" s="13">
        <v>6866</v>
      </c>
      <c r="C51" s="14">
        <f>(114/B51*100)</f>
        <v>1.6603553743081854</v>
      </c>
      <c r="D51" s="15">
        <v>6752</v>
      </c>
      <c r="E51" s="14">
        <v>1.6456627699999999</v>
      </c>
      <c r="F51" s="16">
        <v>0.15289064999999999</v>
      </c>
      <c r="G51" s="14">
        <v>16.16242085</v>
      </c>
      <c r="H51" s="16">
        <v>0.61785880999999998</v>
      </c>
      <c r="I51" s="14">
        <v>31.931671649999998</v>
      </c>
      <c r="J51" s="16">
        <v>0.63858267000000002</v>
      </c>
      <c r="K51" s="14">
        <v>32.180426060000002</v>
      </c>
      <c r="L51" s="16">
        <v>1.04286013</v>
      </c>
      <c r="M51" s="14">
        <v>0</v>
      </c>
      <c r="N51" s="16">
        <v>0</v>
      </c>
      <c r="O51" s="14" t="s">
        <v>582</v>
      </c>
      <c r="P51" s="16" t="s">
        <v>582</v>
      </c>
      <c r="Q51" s="14">
        <v>10.58170163</v>
      </c>
      <c r="R51" s="16">
        <v>0.61208004999999999</v>
      </c>
      <c r="S51" s="14">
        <v>0</v>
      </c>
      <c r="T51" s="16">
        <v>0</v>
      </c>
      <c r="U51" s="14">
        <v>7.4981170400000003</v>
      </c>
      <c r="V51" s="16">
        <v>0.75949893999999996</v>
      </c>
    </row>
    <row r="52" spans="1:22" x14ac:dyDescent="0.25">
      <c r="A52" s="11" t="s">
        <v>522</v>
      </c>
      <c r="B52" s="13">
        <v>5809</v>
      </c>
      <c r="C52" s="14">
        <f>(106/B52*100)</f>
        <v>1.8247546909967292</v>
      </c>
      <c r="D52" s="15">
        <v>5703</v>
      </c>
      <c r="E52" s="14">
        <v>2.4397123199999999</v>
      </c>
      <c r="F52" s="16">
        <v>0.28122806</v>
      </c>
      <c r="G52" s="14">
        <v>9.4398188399999992</v>
      </c>
      <c r="H52" s="16">
        <v>0.46927372000000001</v>
      </c>
      <c r="I52" s="14">
        <v>40.923215810000002</v>
      </c>
      <c r="J52" s="16">
        <v>0.67518420999999995</v>
      </c>
      <c r="K52" s="14">
        <v>43.560198079999999</v>
      </c>
      <c r="L52" s="16">
        <v>0.89346753999999995</v>
      </c>
      <c r="M52" s="14">
        <v>0</v>
      </c>
      <c r="N52" s="16">
        <v>0</v>
      </c>
      <c r="O52" s="14" t="s">
        <v>582</v>
      </c>
      <c r="P52" s="16" t="s">
        <v>582</v>
      </c>
      <c r="Q52" s="14">
        <v>0</v>
      </c>
      <c r="R52" s="16">
        <v>0</v>
      </c>
      <c r="S52" s="14">
        <v>0</v>
      </c>
      <c r="T52" s="16">
        <v>0</v>
      </c>
      <c r="U52" s="14">
        <v>3.63705495</v>
      </c>
      <c r="V52" s="16">
        <v>0.34639175</v>
      </c>
    </row>
    <row r="53" spans="1:22" x14ac:dyDescent="0.25">
      <c r="A53" s="11" t="s">
        <v>523</v>
      </c>
      <c r="B53" s="13">
        <v>5571</v>
      </c>
      <c r="C53" s="14">
        <f>(112/B53*100)</f>
        <v>2.0104110572608151</v>
      </c>
      <c r="D53" s="15">
        <v>5459</v>
      </c>
      <c r="E53" s="14">
        <v>4.8352044100000002</v>
      </c>
      <c r="F53" s="16">
        <v>0.27143989000000002</v>
      </c>
      <c r="G53" s="14">
        <v>13.08392417</v>
      </c>
      <c r="H53" s="16">
        <v>0.46388601000000002</v>
      </c>
      <c r="I53" s="14">
        <v>35.733525640000003</v>
      </c>
      <c r="J53" s="16">
        <v>0.69154899000000003</v>
      </c>
      <c r="K53" s="14">
        <v>38.660556450000001</v>
      </c>
      <c r="L53" s="16">
        <v>0.64525805000000003</v>
      </c>
      <c r="M53" s="14">
        <v>0</v>
      </c>
      <c r="N53" s="16">
        <v>0</v>
      </c>
      <c r="O53" s="14" t="s">
        <v>582</v>
      </c>
      <c r="P53" s="16" t="s">
        <v>582</v>
      </c>
      <c r="Q53" s="14">
        <v>0</v>
      </c>
      <c r="R53" s="16">
        <v>0</v>
      </c>
      <c r="S53" s="14">
        <v>0</v>
      </c>
      <c r="T53" s="16">
        <v>0</v>
      </c>
      <c r="U53" s="14">
        <v>7.6867893299999999</v>
      </c>
      <c r="V53" s="16">
        <v>0.32601733999999999</v>
      </c>
    </row>
    <row r="54" spans="1:22" x14ac:dyDescent="0.25">
      <c r="A54" s="11" t="s">
        <v>524</v>
      </c>
      <c r="B54" s="13">
        <v>4740</v>
      </c>
      <c r="C54" s="14">
        <f>(428/B54*100)</f>
        <v>9.0295358649789037</v>
      </c>
      <c r="D54" s="15">
        <v>4312</v>
      </c>
      <c r="E54" s="14">
        <v>4.91920979</v>
      </c>
      <c r="F54" s="16">
        <v>0.43578620000000001</v>
      </c>
      <c r="G54" s="14">
        <v>16.183110490000001</v>
      </c>
      <c r="H54" s="16">
        <v>0.68424518000000001</v>
      </c>
      <c r="I54" s="14">
        <v>26.057198620000001</v>
      </c>
      <c r="J54" s="16">
        <v>0.78205106000000002</v>
      </c>
      <c r="K54" s="14">
        <v>39.00519448</v>
      </c>
      <c r="L54" s="16">
        <v>1.0900815500000001</v>
      </c>
      <c r="M54" s="14">
        <v>0</v>
      </c>
      <c r="N54" s="16">
        <v>0</v>
      </c>
      <c r="O54" s="14" t="s">
        <v>582</v>
      </c>
      <c r="P54" s="16" t="s">
        <v>582</v>
      </c>
      <c r="Q54" s="14">
        <v>0</v>
      </c>
      <c r="R54" s="16">
        <v>0</v>
      </c>
      <c r="S54" s="14">
        <v>0</v>
      </c>
      <c r="T54" s="16">
        <v>0</v>
      </c>
      <c r="U54" s="14">
        <v>13.83528662</v>
      </c>
      <c r="V54" s="16">
        <v>1.2487672400000001</v>
      </c>
    </row>
    <row r="55" spans="1:22" x14ac:dyDescent="0.25">
      <c r="A55" s="11" t="s">
        <v>525</v>
      </c>
      <c r="B55" s="13">
        <v>5316</v>
      </c>
      <c r="C55" s="14">
        <f>(22/B55*100)</f>
        <v>0.41384499623777277</v>
      </c>
      <c r="D55" s="15">
        <v>5294</v>
      </c>
      <c r="E55" s="14">
        <v>4.0176321499999998</v>
      </c>
      <c r="F55" s="16">
        <v>0.30516229</v>
      </c>
      <c r="G55" s="14">
        <v>10.13724854</v>
      </c>
      <c r="H55" s="16">
        <v>0.47883698000000002</v>
      </c>
      <c r="I55" s="14">
        <v>36.205165350000001</v>
      </c>
      <c r="J55" s="16">
        <v>0.66202517000000005</v>
      </c>
      <c r="K55" s="14">
        <v>44.382798430000001</v>
      </c>
      <c r="L55" s="16">
        <v>0.86479170999999999</v>
      </c>
      <c r="M55" s="14">
        <v>0</v>
      </c>
      <c r="N55" s="16">
        <v>0</v>
      </c>
      <c r="O55" s="14" t="s">
        <v>582</v>
      </c>
      <c r="P55" s="16" t="s">
        <v>582</v>
      </c>
      <c r="Q55" s="14">
        <v>0</v>
      </c>
      <c r="R55" s="16">
        <v>0</v>
      </c>
      <c r="S55" s="14">
        <v>0.71938561999999995</v>
      </c>
      <c r="T55" s="16">
        <v>0.13481687000000001</v>
      </c>
      <c r="U55" s="14">
        <v>4.5377699099999997</v>
      </c>
      <c r="V55" s="16">
        <v>0.35417354000000001</v>
      </c>
    </row>
    <row r="56" spans="1:22" x14ac:dyDescent="0.25">
      <c r="A56" s="11" t="s">
        <v>526</v>
      </c>
      <c r="B56" s="13">
        <v>5359</v>
      </c>
      <c r="C56" s="14">
        <f>(77/B56*100)</f>
        <v>1.4368352304534429</v>
      </c>
      <c r="D56" s="15">
        <v>5282</v>
      </c>
      <c r="E56" s="14">
        <v>2.1197374600000001</v>
      </c>
      <c r="F56" s="16">
        <v>0.22307821999999999</v>
      </c>
      <c r="G56" s="14">
        <v>6.2292246000000002</v>
      </c>
      <c r="H56" s="16">
        <v>0.40393327000000001</v>
      </c>
      <c r="I56" s="14">
        <v>56.004709810000001</v>
      </c>
      <c r="J56" s="16">
        <v>1.1163512200000001</v>
      </c>
      <c r="K56" s="14">
        <v>34.362583430000001</v>
      </c>
      <c r="L56" s="16">
        <v>0.96306007999999999</v>
      </c>
      <c r="M56" s="14">
        <v>0</v>
      </c>
      <c r="N56" s="16">
        <v>0</v>
      </c>
      <c r="O56" s="14" t="s">
        <v>582</v>
      </c>
      <c r="P56" s="16" t="s">
        <v>582</v>
      </c>
      <c r="Q56" s="14">
        <v>0</v>
      </c>
      <c r="R56" s="16">
        <v>0</v>
      </c>
      <c r="S56" s="14">
        <v>0</v>
      </c>
      <c r="T56" s="16">
        <v>0</v>
      </c>
      <c r="U56" s="14">
        <v>1.28374469</v>
      </c>
      <c r="V56" s="16">
        <v>0.21736104000000001</v>
      </c>
    </row>
    <row r="57" spans="1:22" x14ac:dyDescent="0.25">
      <c r="A57" s="11" t="s">
        <v>527</v>
      </c>
      <c r="B57" s="13">
        <v>6513</v>
      </c>
      <c r="C57" s="14">
        <f>(0/B57*100)</f>
        <v>0</v>
      </c>
      <c r="D57" s="15">
        <v>6513</v>
      </c>
      <c r="E57" s="14">
        <v>4.7874198699999999</v>
      </c>
      <c r="F57" s="16">
        <v>0.39236452999999999</v>
      </c>
      <c r="G57" s="14">
        <v>27.349281349999998</v>
      </c>
      <c r="H57" s="16">
        <v>1.10880957</v>
      </c>
      <c r="I57" s="14">
        <v>40.197430599999997</v>
      </c>
      <c r="J57" s="16">
        <v>0.99296974999999998</v>
      </c>
      <c r="K57" s="14">
        <v>24.35078699</v>
      </c>
      <c r="L57" s="16">
        <v>0.84121060999999997</v>
      </c>
      <c r="M57" s="14">
        <v>0</v>
      </c>
      <c r="N57" s="16">
        <v>0</v>
      </c>
      <c r="O57" s="14" t="s">
        <v>582</v>
      </c>
      <c r="P57" s="16" t="s">
        <v>582</v>
      </c>
      <c r="Q57" s="14">
        <v>0</v>
      </c>
      <c r="R57" s="16">
        <v>0</v>
      </c>
      <c r="S57" s="14">
        <v>0.18290761999999999</v>
      </c>
      <c r="T57" s="16">
        <v>5.0116979999999998E-2</v>
      </c>
      <c r="U57" s="14">
        <v>3.13217356</v>
      </c>
      <c r="V57" s="16">
        <v>0.46713722000000002</v>
      </c>
    </row>
    <row r="58" spans="1:22" x14ac:dyDescent="0.25">
      <c r="A58" s="11" t="s">
        <v>528</v>
      </c>
      <c r="B58" s="13">
        <v>7267</v>
      </c>
      <c r="C58" s="14">
        <f>(10/B58*100)</f>
        <v>0.13760836658868861</v>
      </c>
      <c r="D58" s="15">
        <v>7257</v>
      </c>
      <c r="E58" s="14">
        <v>7.4992969299999999</v>
      </c>
      <c r="F58" s="16">
        <v>0.42122844999999998</v>
      </c>
      <c r="G58" s="14">
        <v>12.1576775</v>
      </c>
      <c r="H58" s="16">
        <v>0.59544207999999998</v>
      </c>
      <c r="I58" s="14">
        <v>19.926618699999999</v>
      </c>
      <c r="J58" s="16">
        <v>0.62812007999999997</v>
      </c>
      <c r="K58" s="14">
        <v>54.873645600000003</v>
      </c>
      <c r="L58" s="16">
        <v>1.11391391</v>
      </c>
      <c r="M58" s="14">
        <v>0</v>
      </c>
      <c r="N58" s="16">
        <v>0</v>
      </c>
      <c r="O58" s="14" t="s">
        <v>582</v>
      </c>
      <c r="P58" s="16" t="s">
        <v>582</v>
      </c>
      <c r="Q58" s="14">
        <v>0</v>
      </c>
      <c r="R58" s="16">
        <v>0</v>
      </c>
      <c r="S58" s="14">
        <v>0.94530501</v>
      </c>
      <c r="T58" s="16">
        <v>0.13704574</v>
      </c>
      <c r="U58" s="14">
        <v>4.5974562600000004</v>
      </c>
      <c r="V58" s="16">
        <v>0.60412688000000003</v>
      </c>
    </row>
    <row r="59" spans="1:22" x14ac:dyDescent="0.25">
      <c r="A59" s="11" t="s">
        <v>529</v>
      </c>
      <c r="B59" s="13">
        <v>4826</v>
      </c>
      <c r="C59" s="14">
        <f>(26/B59*100)</f>
        <v>0.53874844591794446</v>
      </c>
      <c r="D59" s="15">
        <v>4800</v>
      </c>
      <c r="E59" s="14">
        <v>4.2562833500000004</v>
      </c>
      <c r="F59" s="16">
        <v>0.33174013000000002</v>
      </c>
      <c r="G59" s="14">
        <v>8.1936820699999995</v>
      </c>
      <c r="H59" s="16">
        <v>0.42712834999999999</v>
      </c>
      <c r="I59" s="14">
        <v>20.24069708</v>
      </c>
      <c r="J59" s="16">
        <v>0.69763905999999998</v>
      </c>
      <c r="K59" s="14">
        <v>63.527964519999998</v>
      </c>
      <c r="L59" s="16">
        <v>0.80429388000000002</v>
      </c>
      <c r="M59" s="14">
        <v>0</v>
      </c>
      <c r="N59" s="16">
        <v>0</v>
      </c>
      <c r="O59" s="14" t="s">
        <v>582</v>
      </c>
      <c r="P59" s="16" t="s">
        <v>582</v>
      </c>
      <c r="Q59" s="14">
        <v>0</v>
      </c>
      <c r="R59" s="16">
        <v>0</v>
      </c>
      <c r="S59" s="14">
        <v>0.58148602999999999</v>
      </c>
      <c r="T59" s="16">
        <v>0.10581686999999999</v>
      </c>
      <c r="U59" s="14">
        <v>3.1998869600000002</v>
      </c>
      <c r="V59" s="16">
        <v>0.30887993000000002</v>
      </c>
    </row>
    <row r="60" spans="1:22" x14ac:dyDescent="0.25">
      <c r="A60" s="11" t="s">
        <v>530</v>
      </c>
      <c r="B60" s="13">
        <v>4546</v>
      </c>
      <c r="C60" s="14">
        <f>(15/B60*100)</f>
        <v>0.32996040475142985</v>
      </c>
      <c r="D60" s="15">
        <v>4531</v>
      </c>
      <c r="E60" s="14">
        <v>6.2703043599999999</v>
      </c>
      <c r="F60" s="16">
        <v>0.71622458</v>
      </c>
      <c r="G60" s="14">
        <v>10.97503478</v>
      </c>
      <c r="H60" s="16">
        <v>0.60637439999999998</v>
      </c>
      <c r="I60" s="14">
        <v>25.317280449999998</v>
      </c>
      <c r="J60" s="16">
        <v>1.20078861</v>
      </c>
      <c r="K60" s="14">
        <v>52.932138899999998</v>
      </c>
      <c r="L60" s="16">
        <v>1.57856909</v>
      </c>
      <c r="M60" s="14">
        <v>0</v>
      </c>
      <c r="N60" s="16">
        <v>0</v>
      </c>
      <c r="O60" s="14" t="s">
        <v>582</v>
      </c>
      <c r="P60" s="16" t="s">
        <v>582</v>
      </c>
      <c r="Q60" s="14">
        <v>0</v>
      </c>
      <c r="R60" s="16">
        <v>0</v>
      </c>
      <c r="S60" s="14">
        <v>0.60510227999999999</v>
      </c>
      <c r="T60" s="16">
        <v>0.12612408999999999</v>
      </c>
      <c r="U60" s="14">
        <v>3.9001392199999998</v>
      </c>
      <c r="V60" s="16">
        <v>0.51646541000000001</v>
      </c>
    </row>
    <row r="61" spans="1:22" x14ac:dyDescent="0.25">
      <c r="A61" s="11" t="s">
        <v>531</v>
      </c>
      <c r="B61" s="13">
        <v>6525</v>
      </c>
      <c r="C61" s="14">
        <f>(166/B61*100)</f>
        <v>2.544061302681992</v>
      </c>
      <c r="D61" s="15">
        <v>6359</v>
      </c>
      <c r="E61" s="14">
        <v>2.6083656899999998</v>
      </c>
      <c r="F61" s="16">
        <v>0.26842490000000002</v>
      </c>
      <c r="G61" s="14">
        <v>8.5212169499999995</v>
      </c>
      <c r="H61" s="16">
        <v>0.42532695999999998</v>
      </c>
      <c r="I61" s="14">
        <v>31.929962079999999</v>
      </c>
      <c r="J61" s="16">
        <v>0.70528581999999995</v>
      </c>
      <c r="K61" s="14">
        <v>52.071377089999999</v>
      </c>
      <c r="L61" s="16">
        <v>1.02206077</v>
      </c>
      <c r="M61" s="14">
        <v>0</v>
      </c>
      <c r="N61" s="16">
        <v>0</v>
      </c>
      <c r="O61" s="14" t="s">
        <v>582</v>
      </c>
      <c r="P61" s="16" t="s">
        <v>582</v>
      </c>
      <c r="Q61" s="14">
        <v>0</v>
      </c>
      <c r="R61" s="16">
        <v>0</v>
      </c>
      <c r="S61" s="14">
        <v>0</v>
      </c>
      <c r="T61" s="16">
        <v>0</v>
      </c>
      <c r="U61" s="14">
        <v>4.8690781999999997</v>
      </c>
      <c r="V61" s="16">
        <v>0.5438212</v>
      </c>
    </row>
    <row r="62" spans="1:22" x14ac:dyDescent="0.25">
      <c r="A62" s="11" t="s">
        <v>532</v>
      </c>
      <c r="B62" s="13">
        <v>4476</v>
      </c>
      <c r="C62" s="14">
        <f>(3/B62*100)</f>
        <v>6.7024128686327081E-2</v>
      </c>
      <c r="D62" s="15">
        <v>4473</v>
      </c>
      <c r="E62" s="14">
        <v>1.23126881</v>
      </c>
      <c r="F62" s="16">
        <v>0.19354099</v>
      </c>
      <c r="G62" s="14">
        <v>6.7983950899999996</v>
      </c>
      <c r="H62" s="16">
        <v>0.38078644</v>
      </c>
      <c r="I62" s="14">
        <v>55.760607399999998</v>
      </c>
      <c r="J62" s="16">
        <v>0.72873262000000005</v>
      </c>
      <c r="K62" s="14">
        <v>35.896883459999998</v>
      </c>
      <c r="L62" s="16">
        <v>0.67269128</v>
      </c>
      <c r="M62" s="14">
        <v>0</v>
      </c>
      <c r="N62" s="16">
        <v>0</v>
      </c>
      <c r="O62" s="14" t="s">
        <v>582</v>
      </c>
      <c r="P62" s="16" t="s">
        <v>582</v>
      </c>
      <c r="Q62" s="14">
        <v>0</v>
      </c>
      <c r="R62" s="16">
        <v>0</v>
      </c>
      <c r="S62" s="14">
        <v>0</v>
      </c>
      <c r="T62" s="16">
        <v>0</v>
      </c>
      <c r="U62" s="14">
        <v>0.31284522999999997</v>
      </c>
      <c r="V62" s="16">
        <v>8.3512009999999998E-2</v>
      </c>
    </row>
    <row r="63" spans="1:22" x14ac:dyDescent="0.25">
      <c r="A63" s="11" t="s">
        <v>533</v>
      </c>
      <c r="B63" s="13">
        <v>5324</v>
      </c>
      <c r="C63" s="14">
        <f>(13/B63*100)</f>
        <v>0.24417731029301279</v>
      </c>
      <c r="D63" s="15">
        <v>5311</v>
      </c>
      <c r="E63" s="14">
        <v>4.9601156900000003</v>
      </c>
      <c r="F63" s="16">
        <v>0.31589449000000003</v>
      </c>
      <c r="G63" s="14">
        <v>10.743894470000001</v>
      </c>
      <c r="H63" s="16">
        <v>0.47327775999999999</v>
      </c>
      <c r="I63" s="14">
        <v>21.236129550000001</v>
      </c>
      <c r="J63" s="16">
        <v>0.59604016000000004</v>
      </c>
      <c r="K63" s="14">
        <v>55.296541509999997</v>
      </c>
      <c r="L63" s="16">
        <v>0.78889255000000003</v>
      </c>
      <c r="M63" s="14">
        <v>0</v>
      </c>
      <c r="N63" s="16">
        <v>0</v>
      </c>
      <c r="O63" s="14" t="s">
        <v>582</v>
      </c>
      <c r="P63" s="16" t="s">
        <v>582</v>
      </c>
      <c r="Q63" s="14">
        <v>0</v>
      </c>
      <c r="R63" s="16">
        <v>0</v>
      </c>
      <c r="S63" s="14">
        <v>0.11972024000000001</v>
      </c>
      <c r="T63" s="16">
        <v>4.205602E-2</v>
      </c>
      <c r="U63" s="14">
        <v>7.6435985300000002</v>
      </c>
      <c r="V63" s="16">
        <v>0.39047346999999999</v>
      </c>
    </row>
    <row r="64" spans="1:22" x14ac:dyDescent="0.25">
      <c r="A64" s="11" t="s">
        <v>534</v>
      </c>
      <c r="B64" s="13">
        <v>3634</v>
      </c>
      <c r="C64" s="14">
        <f>(3/B64*100)</f>
        <v>8.2553659878921298E-2</v>
      </c>
      <c r="D64" s="15">
        <v>3631</v>
      </c>
      <c r="E64" s="14">
        <v>3.5106896000000001</v>
      </c>
      <c r="F64" s="16">
        <v>0.29908551</v>
      </c>
      <c r="G64" s="14">
        <v>9.1504759599999996</v>
      </c>
      <c r="H64" s="16">
        <v>0.43457437999999998</v>
      </c>
      <c r="I64" s="14">
        <v>26.208558920000002</v>
      </c>
      <c r="J64" s="16">
        <v>0.82410121000000003</v>
      </c>
      <c r="K64" s="14">
        <v>57.272801129999998</v>
      </c>
      <c r="L64" s="16">
        <v>0.78355271999999998</v>
      </c>
      <c r="M64" s="14">
        <v>0</v>
      </c>
      <c r="N64" s="16">
        <v>0</v>
      </c>
      <c r="O64" s="14" t="s">
        <v>582</v>
      </c>
      <c r="P64" s="16" t="s">
        <v>582</v>
      </c>
      <c r="Q64" s="14">
        <v>0</v>
      </c>
      <c r="R64" s="16">
        <v>0</v>
      </c>
      <c r="S64" s="14">
        <v>0.19962816999999999</v>
      </c>
      <c r="T64" s="16">
        <v>7.5300599999999995E-2</v>
      </c>
      <c r="U64" s="14">
        <v>3.6578462200000001</v>
      </c>
      <c r="V64" s="16">
        <v>0.26304070000000002</v>
      </c>
    </row>
    <row r="65" spans="1:22" x14ac:dyDescent="0.25">
      <c r="A65" s="11" t="s">
        <v>535</v>
      </c>
      <c r="B65" s="13">
        <v>5325</v>
      </c>
      <c r="C65" s="14">
        <f>(14/B65*100)</f>
        <v>0.26291079812206569</v>
      </c>
      <c r="D65" s="15">
        <v>5311</v>
      </c>
      <c r="E65" s="14">
        <v>1.6566200600000001</v>
      </c>
      <c r="F65" s="16">
        <v>0.1974679</v>
      </c>
      <c r="G65" s="14">
        <v>8.6965355300000002</v>
      </c>
      <c r="H65" s="16">
        <v>0.51989211999999996</v>
      </c>
      <c r="I65" s="14">
        <v>23.782493500000001</v>
      </c>
      <c r="J65" s="16">
        <v>0.65996836999999997</v>
      </c>
      <c r="K65" s="14">
        <v>61.669428000000003</v>
      </c>
      <c r="L65" s="16">
        <v>0.82334742000000005</v>
      </c>
      <c r="M65" s="14">
        <v>0</v>
      </c>
      <c r="N65" s="16">
        <v>0</v>
      </c>
      <c r="O65" s="14" t="s">
        <v>582</v>
      </c>
      <c r="P65" s="16" t="s">
        <v>582</v>
      </c>
      <c r="Q65" s="14">
        <v>0.34400233000000002</v>
      </c>
      <c r="R65" s="16">
        <v>8.5854340000000001E-2</v>
      </c>
      <c r="S65" s="14">
        <v>1.8835020000000001E-2</v>
      </c>
      <c r="T65" s="16">
        <v>1.8835480000000002E-2</v>
      </c>
      <c r="U65" s="14">
        <v>3.8320855699999998</v>
      </c>
      <c r="V65" s="16">
        <v>0.31414382000000002</v>
      </c>
    </row>
    <row r="66" spans="1:22" x14ac:dyDescent="0.25">
      <c r="A66" s="11" t="s">
        <v>536</v>
      </c>
      <c r="B66" s="13">
        <v>5665</v>
      </c>
      <c r="C66" s="14">
        <f>(89/B66*100)</f>
        <v>1.5710503089143866</v>
      </c>
      <c r="D66" s="15">
        <v>5576</v>
      </c>
      <c r="E66" s="14">
        <v>5.0580213699999996</v>
      </c>
      <c r="F66" s="16">
        <v>0.26791337999999998</v>
      </c>
      <c r="G66" s="14">
        <v>10.02707676</v>
      </c>
      <c r="H66" s="16">
        <v>0.33304347000000001</v>
      </c>
      <c r="I66" s="14">
        <v>27.414054320000002</v>
      </c>
      <c r="J66" s="16">
        <v>0.64753603999999998</v>
      </c>
      <c r="K66" s="14">
        <v>43.038673750000001</v>
      </c>
      <c r="L66" s="16">
        <v>0.57807065999999996</v>
      </c>
      <c r="M66" s="14">
        <v>0</v>
      </c>
      <c r="N66" s="16">
        <v>0</v>
      </c>
      <c r="O66" s="14" t="s">
        <v>582</v>
      </c>
      <c r="P66" s="16" t="s">
        <v>582</v>
      </c>
      <c r="Q66" s="14">
        <v>0</v>
      </c>
      <c r="R66" s="16">
        <v>0</v>
      </c>
      <c r="S66" s="14">
        <v>0</v>
      </c>
      <c r="T66" s="16">
        <v>0</v>
      </c>
      <c r="U66" s="14">
        <v>14.462173809999999</v>
      </c>
      <c r="V66" s="16">
        <v>0.43057183999999998</v>
      </c>
    </row>
    <row r="67" spans="1:22" x14ac:dyDescent="0.25">
      <c r="A67" s="11" t="s">
        <v>537</v>
      </c>
      <c r="B67" s="13">
        <v>6971</v>
      </c>
      <c r="C67" s="14">
        <f>(820/B67*100)</f>
        <v>11.763018218333094</v>
      </c>
      <c r="D67" s="15">
        <v>6151</v>
      </c>
      <c r="E67" s="14">
        <v>1.90504973</v>
      </c>
      <c r="F67" s="16">
        <v>0.21684856999999999</v>
      </c>
      <c r="G67" s="14">
        <v>9.4076923800000003</v>
      </c>
      <c r="H67" s="16">
        <v>0.52289423000000002</v>
      </c>
      <c r="I67" s="14">
        <v>40.564543399999998</v>
      </c>
      <c r="J67" s="16">
        <v>0.74062782999999999</v>
      </c>
      <c r="K67" s="14">
        <v>44.982396649999998</v>
      </c>
      <c r="L67" s="16">
        <v>0.82124662999999998</v>
      </c>
      <c r="M67" s="14">
        <v>0</v>
      </c>
      <c r="N67" s="16">
        <v>0</v>
      </c>
      <c r="O67" s="14" t="s">
        <v>582</v>
      </c>
      <c r="P67" s="16" t="s">
        <v>582</v>
      </c>
      <c r="Q67" s="14">
        <v>0</v>
      </c>
      <c r="R67" s="16">
        <v>0</v>
      </c>
      <c r="S67" s="14">
        <v>0</v>
      </c>
      <c r="T67" s="16">
        <v>0</v>
      </c>
      <c r="U67" s="14">
        <v>3.1403178500000002</v>
      </c>
      <c r="V67" s="16">
        <v>0.25160694</v>
      </c>
    </row>
    <row r="68" spans="1:22" x14ac:dyDescent="0.25">
      <c r="A68" s="11" t="s">
        <v>538</v>
      </c>
      <c r="B68" s="13">
        <v>12083</v>
      </c>
      <c r="C68" s="14">
        <f>(31/B68*100)</f>
        <v>0.2565588016221137</v>
      </c>
      <c r="D68" s="15">
        <v>12052</v>
      </c>
      <c r="E68" s="14">
        <v>4.6765531899999999</v>
      </c>
      <c r="F68" s="16">
        <v>0.17554932000000001</v>
      </c>
      <c r="G68" s="14">
        <v>11.10667297</v>
      </c>
      <c r="H68" s="16">
        <v>0.24051910000000001</v>
      </c>
      <c r="I68" s="14">
        <v>23.29284054</v>
      </c>
      <c r="J68" s="16">
        <v>0.41326951000000001</v>
      </c>
      <c r="K68" s="14">
        <v>44.086149450000001</v>
      </c>
      <c r="L68" s="16">
        <v>0.39368250999999999</v>
      </c>
      <c r="M68" s="14">
        <v>0</v>
      </c>
      <c r="N68" s="16">
        <v>0</v>
      </c>
      <c r="O68" s="14" t="s">
        <v>582</v>
      </c>
      <c r="P68" s="16" t="s">
        <v>582</v>
      </c>
      <c r="Q68" s="14">
        <v>0</v>
      </c>
      <c r="R68" s="16">
        <v>0</v>
      </c>
      <c r="S68" s="14">
        <v>0</v>
      </c>
      <c r="T68" s="16">
        <v>0</v>
      </c>
      <c r="U68" s="14">
        <v>16.837783850000001</v>
      </c>
      <c r="V68" s="16">
        <v>0.33485319000000002</v>
      </c>
    </row>
    <row r="69" spans="1:22" x14ac:dyDescent="0.25">
      <c r="A69" s="11" t="s">
        <v>539</v>
      </c>
      <c r="B69" s="13">
        <v>4876</v>
      </c>
      <c r="C69" s="14">
        <f>(0/B69*100)</f>
        <v>0</v>
      </c>
      <c r="D69" s="15">
        <v>4876</v>
      </c>
      <c r="E69" s="14">
        <v>6.4540692200000001</v>
      </c>
      <c r="F69" s="16">
        <v>0.73815313999999999</v>
      </c>
      <c r="G69" s="14">
        <v>17.703988410000001</v>
      </c>
      <c r="H69" s="16">
        <v>0.83325824000000004</v>
      </c>
      <c r="I69" s="14">
        <v>32.675011240000003</v>
      </c>
      <c r="J69" s="16">
        <v>0.70843758000000001</v>
      </c>
      <c r="K69" s="14">
        <v>42.670988649999998</v>
      </c>
      <c r="L69" s="16">
        <v>1.2382506900000001</v>
      </c>
      <c r="M69" s="14">
        <v>0</v>
      </c>
      <c r="N69" s="16">
        <v>0</v>
      </c>
      <c r="O69" s="14" t="s">
        <v>582</v>
      </c>
      <c r="P69" s="16" t="s">
        <v>582</v>
      </c>
      <c r="Q69" s="14">
        <v>0</v>
      </c>
      <c r="R69" s="16">
        <v>0</v>
      </c>
      <c r="S69" s="14">
        <v>0</v>
      </c>
      <c r="T69" s="16">
        <v>0</v>
      </c>
      <c r="U69" s="14">
        <v>0.49594249000000001</v>
      </c>
      <c r="V69" s="16">
        <v>0.19892546</v>
      </c>
    </row>
    <row r="70" spans="1:22" x14ac:dyDescent="0.25">
      <c r="A70" s="11" t="s">
        <v>540</v>
      </c>
      <c r="B70" s="13">
        <v>6036</v>
      </c>
      <c r="C70" s="14">
        <f>(223/B70*100)</f>
        <v>3.6944996686547382</v>
      </c>
      <c r="D70" s="15">
        <v>5813</v>
      </c>
      <c r="E70" s="14">
        <v>3.0360349000000002</v>
      </c>
      <c r="F70" s="16">
        <v>0.29618347</v>
      </c>
      <c r="G70" s="14">
        <v>7.7165592099999998</v>
      </c>
      <c r="H70" s="16">
        <v>0.49216956000000001</v>
      </c>
      <c r="I70" s="14">
        <v>36.241232340000003</v>
      </c>
      <c r="J70" s="16">
        <v>0.81792467999999996</v>
      </c>
      <c r="K70" s="14">
        <v>47.971721070000001</v>
      </c>
      <c r="L70" s="16">
        <v>1.1932923900000001</v>
      </c>
      <c r="M70" s="14">
        <v>0</v>
      </c>
      <c r="N70" s="16">
        <v>0</v>
      </c>
      <c r="O70" s="14" t="s">
        <v>582</v>
      </c>
      <c r="P70" s="16" t="s">
        <v>582</v>
      </c>
      <c r="Q70" s="14">
        <v>0</v>
      </c>
      <c r="R70" s="16">
        <v>0</v>
      </c>
      <c r="S70" s="14">
        <v>0</v>
      </c>
      <c r="T70" s="16">
        <v>0</v>
      </c>
      <c r="U70" s="14">
        <v>5.0344524799999997</v>
      </c>
      <c r="V70" s="16">
        <v>0.56208018999999998</v>
      </c>
    </row>
    <row r="71" spans="1:22" x14ac:dyDescent="0.25">
      <c r="A71" s="11" t="s">
        <v>541</v>
      </c>
      <c r="B71" s="13">
        <v>6115</v>
      </c>
      <c r="C71" s="14">
        <f>(35/B71*100)</f>
        <v>0.57236304170073582</v>
      </c>
      <c r="D71" s="15">
        <v>6080</v>
      </c>
      <c r="E71" s="14">
        <v>1.3106483499999999</v>
      </c>
      <c r="F71" s="16">
        <v>0.13323644000000001</v>
      </c>
      <c r="G71" s="14">
        <v>6.29193143</v>
      </c>
      <c r="H71" s="16">
        <v>0.28114918</v>
      </c>
      <c r="I71" s="14">
        <v>36.571330279999998</v>
      </c>
      <c r="J71" s="16">
        <v>0.65601184999999995</v>
      </c>
      <c r="K71" s="14">
        <v>54.76830253</v>
      </c>
      <c r="L71" s="16">
        <v>0.65426923000000003</v>
      </c>
      <c r="M71" s="14">
        <v>0</v>
      </c>
      <c r="N71" s="16">
        <v>0</v>
      </c>
      <c r="O71" s="14" t="s">
        <v>582</v>
      </c>
      <c r="P71" s="16" t="s">
        <v>582</v>
      </c>
      <c r="Q71" s="14">
        <v>0</v>
      </c>
      <c r="R71" s="16">
        <v>0</v>
      </c>
      <c r="S71" s="14">
        <v>0</v>
      </c>
      <c r="T71" s="16">
        <v>0</v>
      </c>
      <c r="U71" s="14">
        <v>1.0577874199999999</v>
      </c>
      <c r="V71" s="16">
        <v>0.13643236</v>
      </c>
    </row>
    <row r="72" spans="1:22" x14ac:dyDescent="0.25">
      <c r="A72" s="11" t="s">
        <v>542</v>
      </c>
      <c r="B72" s="13">
        <v>7708</v>
      </c>
      <c r="C72" s="14">
        <f>(5/B72*100)</f>
        <v>6.4867669953295279E-2</v>
      </c>
      <c r="D72" s="15">
        <v>7703</v>
      </c>
      <c r="E72" s="14">
        <v>1.0841343699999999</v>
      </c>
      <c r="F72" s="16">
        <v>0.11676916</v>
      </c>
      <c r="G72" s="14">
        <v>6.2985051099999998</v>
      </c>
      <c r="H72" s="16">
        <v>0.33407958999999998</v>
      </c>
      <c r="I72" s="14">
        <v>64.740354539999998</v>
      </c>
      <c r="J72" s="16">
        <v>0.63287020999999999</v>
      </c>
      <c r="K72" s="14">
        <v>27.6449888</v>
      </c>
      <c r="L72" s="16">
        <v>0.57308775000000001</v>
      </c>
      <c r="M72" s="14">
        <v>0</v>
      </c>
      <c r="N72" s="16">
        <v>0</v>
      </c>
      <c r="O72" s="14" t="s">
        <v>582</v>
      </c>
      <c r="P72" s="16" t="s">
        <v>582</v>
      </c>
      <c r="Q72" s="14">
        <v>0</v>
      </c>
      <c r="R72" s="16">
        <v>0</v>
      </c>
      <c r="S72" s="14">
        <v>0</v>
      </c>
      <c r="T72" s="16">
        <v>0</v>
      </c>
      <c r="U72" s="14">
        <v>0.23201717999999999</v>
      </c>
      <c r="V72" s="16">
        <v>4.9981039999999997E-2</v>
      </c>
    </row>
    <row r="73" spans="1:22" x14ac:dyDescent="0.25">
      <c r="A73" s="11" t="s">
        <v>543</v>
      </c>
      <c r="B73" s="13">
        <v>8249</v>
      </c>
      <c r="C73" s="14">
        <f>(193/B73*100)</f>
        <v>2.339677536671112</v>
      </c>
      <c r="D73" s="15">
        <v>8056</v>
      </c>
      <c r="E73" s="14">
        <v>3.9386687299999998</v>
      </c>
      <c r="F73" s="16">
        <v>0.28487268999999998</v>
      </c>
      <c r="G73" s="14">
        <v>14.604974950000001</v>
      </c>
      <c r="H73" s="16">
        <v>0.64428624999999995</v>
      </c>
      <c r="I73" s="14">
        <v>47.487294220000003</v>
      </c>
      <c r="J73" s="16">
        <v>0.81571567</v>
      </c>
      <c r="K73" s="14">
        <v>31.5976651</v>
      </c>
      <c r="L73" s="16">
        <v>0.85873122999999996</v>
      </c>
      <c r="M73" s="14">
        <v>0</v>
      </c>
      <c r="N73" s="16">
        <v>0</v>
      </c>
      <c r="O73" s="14" t="s">
        <v>582</v>
      </c>
      <c r="P73" s="16" t="s">
        <v>582</v>
      </c>
      <c r="Q73" s="14">
        <v>0</v>
      </c>
      <c r="R73" s="16">
        <v>0</v>
      </c>
      <c r="S73" s="14">
        <v>0</v>
      </c>
      <c r="T73" s="16">
        <v>0</v>
      </c>
      <c r="U73" s="14">
        <v>2.3713970099999999</v>
      </c>
      <c r="V73" s="16">
        <v>0.35209757000000003</v>
      </c>
    </row>
    <row r="74" spans="1:22" x14ac:dyDescent="0.25">
      <c r="A74" s="11" t="s">
        <v>544</v>
      </c>
      <c r="B74" s="13">
        <v>4692</v>
      </c>
      <c r="C74" s="14">
        <f>(82/B74*100)</f>
        <v>1.7476555839727195</v>
      </c>
      <c r="D74" s="15">
        <v>4610</v>
      </c>
      <c r="E74" s="14">
        <v>4.4384128799999996</v>
      </c>
      <c r="F74" s="16">
        <v>0.31827535000000001</v>
      </c>
      <c r="G74" s="14">
        <v>10.5503283</v>
      </c>
      <c r="H74" s="16">
        <v>0.50473175000000003</v>
      </c>
      <c r="I74" s="14">
        <v>24.122764759999999</v>
      </c>
      <c r="J74" s="16">
        <v>0.59701126999999998</v>
      </c>
      <c r="K74" s="14">
        <v>53.227729259999997</v>
      </c>
      <c r="L74" s="16">
        <v>0.72629277999999997</v>
      </c>
      <c r="M74" s="14">
        <v>0</v>
      </c>
      <c r="N74" s="16">
        <v>0</v>
      </c>
      <c r="O74" s="14" t="s">
        <v>582</v>
      </c>
      <c r="P74" s="16" t="s">
        <v>582</v>
      </c>
      <c r="Q74" s="14">
        <v>1.6111E-2</v>
      </c>
      <c r="R74" s="16">
        <v>1.626203E-2</v>
      </c>
      <c r="S74" s="14">
        <v>0.51937003000000004</v>
      </c>
      <c r="T74" s="16">
        <v>0.11405686</v>
      </c>
      <c r="U74" s="14">
        <v>7.1252837600000003</v>
      </c>
      <c r="V74" s="16">
        <v>0.41730915000000002</v>
      </c>
    </row>
    <row r="75" spans="1:22" x14ac:dyDescent="0.25">
      <c r="A75" s="11" t="s">
        <v>545</v>
      </c>
      <c r="B75" s="13">
        <v>5375</v>
      </c>
      <c r="C75" s="14">
        <f>(294/B75*100)</f>
        <v>5.4697674418604656</v>
      </c>
      <c r="D75" s="15">
        <v>5081</v>
      </c>
      <c r="E75" s="14">
        <v>4.0900676200000001</v>
      </c>
      <c r="F75" s="16">
        <v>0.31587581999999997</v>
      </c>
      <c r="G75" s="14">
        <v>10.68706104</v>
      </c>
      <c r="H75" s="16">
        <v>0.56451697999999995</v>
      </c>
      <c r="I75" s="14">
        <v>30.060919859999998</v>
      </c>
      <c r="J75" s="16">
        <v>0.80796944999999998</v>
      </c>
      <c r="K75" s="14">
        <v>39.438119800000003</v>
      </c>
      <c r="L75" s="16">
        <v>0.87253062000000003</v>
      </c>
      <c r="M75" s="14">
        <v>0</v>
      </c>
      <c r="N75" s="16">
        <v>0</v>
      </c>
      <c r="O75" s="14" t="s">
        <v>582</v>
      </c>
      <c r="P75" s="16" t="s">
        <v>582</v>
      </c>
      <c r="Q75" s="14">
        <v>0</v>
      </c>
      <c r="R75" s="16">
        <v>0</v>
      </c>
      <c r="S75" s="14">
        <v>0</v>
      </c>
      <c r="T75" s="16">
        <v>0</v>
      </c>
      <c r="U75" s="14">
        <v>15.72383168</v>
      </c>
      <c r="V75" s="16">
        <v>1.1448710200000001</v>
      </c>
    </row>
    <row r="76" spans="1:22" x14ac:dyDescent="0.25">
      <c r="A76" s="11" t="s">
        <v>546</v>
      </c>
      <c r="B76" s="13">
        <v>14167</v>
      </c>
      <c r="C76" s="14">
        <f>(235/B76*100)</f>
        <v>1.6587844991882543</v>
      </c>
      <c r="D76" s="15">
        <v>13932</v>
      </c>
      <c r="E76" s="14">
        <v>5.1537813100000003</v>
      </c>
      <c r="F76" s="16">
        <v>0.30004162000000001</v>
      </c>
      <c r="G76" s="14">
        <v>9.5903067800000006</v>
      </c>
      <c r="H76" s="16">
        <v>0.34696110000000002</v>
      </c>
      <c r="I76" s="14">
        <v>26.148444189999999</v>
      </c>
      <c r="J76" s="16">
        <v>0.51386708000000003</v>
      </c>
      <c r="K76" s="14">
        <v>51.939275469999998</v>
      </c>
      <c r="L76" s="16">
        <v>0.83986963999999997</v>
      </c>
      <c r="M76" s="14">
        <v>0</v>
      </c>
      <c r="N76" s="16">
        <v>0</v>
      </c>
      <c r="O76" s="14" t="s">
        <v>582</v>
      </c>
      <c r="P76" s="16" t="s">
        <v>582</v>
      </c>
      <c r="Q76" s="14">
        <v>0</v>
      </c>
      <c r="R76" s="16">
        <v>0</v>
      </c>
      <c r="S76" s="14">
        <v>0</v>
      </c>
      <c r="T76" s="16">
        <v>0</v>
      </c>
      <c r="U76" s="14">
        <v>7.1681922499999997</v>
      </c>
      <c r="V76" s="16">
        <v>0.47214031000000001</v>
      </c>
    </row>
    <row r="77" spans="1:22" x14ac:dyDescent="0.25">
      <c r="A77" s="11" t="s">
        <v>547</v>
      </c>
      <c r="B77" s="13">
        <v>6062</v>
      </c>
      <c r="C77" s="14">
        <f>(317/B77*100)</f>
        <v>5.2292972616298252</v>
      </c>
      <c r="D77" s="15">
        <v>5745</v>
      </c>
      <c r="E77" s="14">
        <v>4.6050985200000003</v>
      </c>
      <c r="F77" s="16">
        <v>0.30307170999999999</v>
      </c>
      <c r="G77" s="14">
        <v>16.828149499999999</v>
      </c>
      <c r="H77" s="16">
        <v>0.54879955999999996</v>
      </c>
      <c r="I77" s="14">
        <v>38.335605809999997</v>
      </c>
      <c r="J77" s="16">
        <v>0.72942227000000004</v>
      </c>
      <c r="K77" s="14">
        <v>22.401112130000001</v>
      </c>
      <c r="L77" s="16">
        <v>0.63696710999999995</v>
      </c>
      <c r="M77" s="14">
        <v>0</v>
      </c>
      <c r="N77" s="16">
        <v>0</v>
      </c>
      <c r="O77" s="14" t="s">
        <v>582</v>
      </c>
      <c r="P77" s="16" t="s">
        <v>582</v>
      </c>
      <c r="Q77" s="14">
        <v>0</v>
      </c>
      <c r="R77" s="16">
        <v>0</v>
      </c>
      <c r="S77" s="14">
        <v>0</v>
      </c>
      <c r="T77" s="16">
        <v>0</v>
      </c>
      <c r="U77" s="14">
        <v>17.83003403</v>
      </c>
      <c r="V77" s="16">
        <v>0.84615251000000002</v>
      </c>
    </row>
    <row r="78" spans="1:22" x14ac:dyDescent="0.25">
      <c r="A78" s="11" t="s">
        <v>548</v>
      </c>
      <c r="B78" s="13">
        <v>5826</v>
      </c>
      <c r="C78" s="14">
        <f>(0/B78*100)</f>
        <v>0</v>
      </c>
      <c r="D78" s="15">
        <v>5826</v>
      </c>
      <c r="E78" s="14">
        <v>0.45562950000000002</v>
      </c>
      <c r="F78" s="16">
        <v>0.12399486</v>
      </c>
      <c r="G78" s="14">
        <v>5.1395868</v>
      </c>
      <c r="H78" s="16">
        <v>0.40246314</v>
      </c>
      <c r="I78" s="14">
        <v>45.774095389999999</v>
      </c>
      <c r="J78" s="16">
        <v>0.98023727000000005</v>
      </c>
      <c r="K78" s="14">
        <v>48.079526659999999</v>
      </c>
      <c r="L78" s="16">
        <v>1.1119327299999999</v>
      </c>
      <c r="M78" s="14">
        <v>0</v>
      </c>
      <c r="N78" s="16">
        <v>0</v>
      </c>
      <c r="O78" s="14" t="s">
        <v>582</v>
      </c>
      <c r="P78" s="16" t="s">
        <v>582</v>
      </c>
      <c r="Q78" s="14">
        <v>4.9185230000000003E-2</v>
      </c>
      <c r="R78" s="16">
        <v>4.875024E-2</v>
      </c>
      <c r="S78" s="14">
        <v>0.11486562</v>
      </c>
      <c r="T78" s="16">
        <v>6.1682140000000003E-2</v>
      </c>
      <c r="U78" s="14">
        <v>0.38711078999999998</v>
      </c>
      <c r="V78" s="16">
        <v>9.7998360000000007E-2</v>
      </c>
    </row>
    <row r="79" spans="1:22" ht="24.95" customHeight="1" x14ac:dyDescent="0.25">
      <c r="A79" s="11" t="s">
        <v>549</v>
      </c>
      <c r="B79" s="13">
        <v>1657</v>
      </c>
      <c r="C79" s="14">
        <f>(41/B79*100)</f>
        <v>2.4743512371756187</v>
      </c>
      <c r="D79" s="15">
        <v>1616</v>
      </c>
      <c r="E79" s="14">
        <v>1.88056907</v>
      </c>
      <c r="F79" s="16">
        <v>0.49053465000000002</v>
      </c>
      <c r="G79" s="14">
        <v>14.76101678</v>
      </c>
      <c r="H79" s="16">
        <v>1.3259290800000001</v>
      </c>
      <c r="I79" s="14">
        <v>40.638041819999998</v>
      </c>
      <c r="J79" s="16">
        <v>1.16053077</v>
      </c>
      <c r="K79" s="14">
        <v>40.126434009999997</v>
      </c>
      <c r="L79" s="16">
        <v>1.7581593200000001</v>
      </c>
      <c r="M79" s="14">
        <v>0</v>
      </c>
      <c r="N79" s="16">
        <v>0</v>
      </c>
      <c r="O79" s="14" t="s">
        <v>582</v>
      </c>
      <c r="P79" s="16" t="s">
        <v>582</v>
      </c>
      <c r="Q79" s="14">
        <v>7.3712420000000001E-2</v>
      </c>
      <c r="R79" s="16">
        <v>7.3725330000000006E-2</v>
      </c>
      <c r="S79" s="14">
        <v>0.21958696</v>
      </c>
      <c r="T79" s="16">
        <v>0.11509329</v>
      </c>
      <c r="U79" s="14">
        <v>2.3006389399999998</v>
      </c>
      <c r="V79" s="16">
        <v>0.31703766</v>
      </c>
    </row>
    <row r="80" spans="1:22" x14ac:dyDescent="0.25">
      <c r="A80" s="11" t="s">
        <v>550</v>
      </c>
      <c r="B80" s="13">
        <v>7841</v>
      </c>
      <c r="C80" s="14">
        <f>(0/B80*100)</f>
        <v>0</v>
      </c>
      <c r="D80" s="15">
        <v>7841</v>
      </c>
      <c r="E80" s="14">
        <v>2.3836620100000001</v>
      </c>
      <c r="F80" s="16">
        <v>0.18936502</v>
      </c>
      <c r="G80" s="14">
        <v>5.0216094599999996</v>
      </c>
      <c r="H80" s="16">
        <v>0.43418758000000002</v>
      </c>
      <c r="I80" s="14">
        <v>23.32009841</v>
      </c>
      <c r="J80" s="16">
        <v>0.69228882999999997</v>
      </c>
      <c r="K80" s="14">
        <v>69.077651189999997</v>
      </c>
      <c r="L80" s="16">
        <v>0.99741893000000004</v>
      </c>
      <c r="M80" s="14">
        <v>0</v>
      </c>
      <c r="N80" s="16">
        <v>0</v>
      </c>
      <c r="O80" s="14" t="s">
        <v>582</v>
      </c>
      <c r="P80" s="16" t="s">
        <v>582</v>
      </c>
      <c r="Q80" s="14">
        <v>0</v>
      </c>
      <c r="R80" s="16">
        <v>0</v>
      </c>
      <c r="S80" s="14">
        <v>0</v>
      </c>
      <c r="T80" s="16">
        <v>0</v>
      </c>
      <c r="U80" s="14">
        <v>0.19697892</v>
      </c>
      <c r="V80" s="16">
        <v>6.3566239999999996E-2</v>
      </c>
    </row>
    <row r="81" spans="1:22" x14ac:dyDescent="0.25">
      <c r="A81" s="19" t="s">
        <v>551</v>
      </c>
      <c r="B81" s="13">
        <v>8861</v>
      </c>
      <c r="C81" s="14">
        <f>(88/B81*100)</f>
        <v>0.99311590113982628</v>
      </c>
      <c r="D81" s="15">
        <v>8773</v>
      </c>
      <c r="E81" s="14">
        <v>1.9110315600000001</v>
      </c>
      <c r="F81" s="16">
        <v>0.25947492</v>
      </c>
      <c r="G81" s="14">
        <v>10.49779663</v>
      </c>
      <c r="H81" s="16">
        <v>0.53934380000000004</v>
      </c>
      <c r="I81" s="14">
        <v>41.217229109999998</v>
      </c>
      <c r="J81" s="16">
        <v>0.67307642000000001</v>
      </c>
      <c r="K81" s="14">
        <v>44.996545329999996</v>
      </c>
      <c r="L81" s="16">
        <v>1.0985087</v>
      </c>
      <c r="M81" s="14">
        <v>0</v>
      </c>
      <c r="N81" s="16">
        <v>0</v>
      </c>
      <c r="O81" s="14" t="s">
        <v>582</v>
      </c>
      <c r="P81" s="16" t="s">
        <v>582</v>
      </c>
      <c r="Q81" s="14">
        <v>0</v>
      </c>
      <c r="R81" s="16">
        <v>0</v>
      </c>
      <c r="S81" s="14">
        <v>0</v>
      </c>
      <c r="T81" s="16">
        <v>0</v>
      </c>
      <c r="U81" s="14">
        <v>1.37739736</v>
      </c>
      <c r="V81" s="16">
        <v>0.20164777</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824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2.2799330100000001</v>
      </c>
      <c r="F7" s="16">
        <v>0.14120571000000001</v>
      </c>
      <c r="G7" s="14">
        <v>14.777532020000001</v>
      </c>
      <c r="H7" s="16">
        <v>0.36979896000000001</v>
      </c>
      <c r="I7" s="14">
        <v>42.348135280000001</v>
      </c>
      <c r="J7" s="16">
        <v>0.54980342999999998</v>
      </c>
      <c r="K7" s="14">
        <v>33.613388739999998</v>
      </c>
      <c r="L7" s="16">
        <v>0.45696713999999999</v>
      </c>
      <c r="M7" s="14">
        <v>0</v>
      </c>
      <c r="N7" s="16">
        <v>0</v>
      </c>
      <c r="O7" s="14" t="s">
        <v>582</v>
      </c>
      <c r="P7" s="16" t="s">
        <v>582</v>
      </c>
      <c r="Q7" s="14">
        <v>0</v>
      </c>
      <c r="R7" s="16">
        <v>0</v>
      </c>
      <c r="S7" s="14">
        <v>0</v>
      </c>
      <c r="T7" s="16">
        <v>0</v>
      </c>
      <c r="U7" s="14">
        <v>6.9810109499999999</v>
      </c>
      <c r="V7" s="16">
        <v>0.44429013000000001</v>
      </c>
    </row>
    <row r="8" spans="1:22" x14ac:dyDescent="0.25">
      <c r="A8" s="11" t="s">
        <v>478</v>
      </c>
      <c r="B8" s="13">
        <v>7007</v>
      </c>
      <c r="C8" s="14">
        <f>(129/B8*100)</f>
        <v>1.8410161267304124</v>
      </c>
      <c r="D8" s="15">
        <v>6878</v>
      </c>
      <c r="E8" s="14">
        <v>4.61711838</v>
      </c>
      <c r="F8" s="16">
        <v>0.29303528000000001</v>
      </c>
      <c r="G8" s="14">
        <v>17.956722970000001</v>
      </c>
      <c r="H8" s="16">
        <v>0.50876732999999996</v>
      </c>
      <c r="I8" s="14">
        <v>41.76391624</v>
      </c>
      <c r="J8" s="16">
        <v>0.69193939999999998</v>
      </c>
      <c r="K8" s="14">
        <v>28.769909810000001</v>
      </c>
      <c r="L8" s="16">
        <v>0.60458031000000001</v>
      </c>
      <c r="M8" s="14">
        <v>0</v>
      </c>
      <c r="N8" s="16">
        <v>0</v>
      </c>
      <c r="O8" s="14" t="s">
        <v>582</v>
      </c>
      <c r="P8" s="16" t="s">
        <v>582</v>
      </c>
      <c r="Q8" s="14">
        <v>0.47953067999999999</v>
      </c>
      <c r="R8" s="16">
        <v>0.11803144</v>
      </c>
      <c r="S8" s="14">
        <v>0</v>
      </c>
      <c r="T8" s="16">
        <v>0</v>
      </c>
      <c r="U8" s="14">
        <v>6.4128019199999997</v>
      </c>
      <c r="V8" s="16">
        <v>0.39010382999999998</v>
      </c>
    </row>
    <row r="9" spans="1:22" x14ac:dyDescent="0.25">
      <c r="A9" s="11" t="s">
        <v>479</v>
      </c>
      <c r="B9" s="13">
        <v>9651</v>
      </c>
      <c r="C9" s="14">
        <f>(257/B9*100)</f>
        <v>2.662936483265983</v>
      </c>
      <c r="D9" s="15">
        <v>9394</v>
      </c>
      <c r="E9" s="14">
        <v>6.0248032800000004</v>
      </c>
      <c r="F9" s="16">
        <v>0.31783652000000001</v>
      </c>
      <c r="G9" s="14">
        <v>19.060972979999999</v>
      </c>
      <c r="H9" s="16">
        <v>0.43050202999999998</v>
      </c>
      <c r="I9" s="14">
        <v>42.142311810000002</v>
      </c>
      <c r="J9" s="16">
        <v>0.65052054999999998</v>
      </c>
      <c r="K9" s="14">
        <v>21.951450189999999</v>
      </c>
      <c r="L9" s="16">
        <v>0.50058723999999999</v>
      </c>
      <c r="M9" s="14">
        <v>0</v>
      </c>
      <c r="N9" s="16">
        <v>0</v>
      </c>
      <c r="O9" s="14" t="s">
        <v>582</v>
      </c>
      <c r="P9" s="16" t="s">
        <v>582</v>
      </c>
      <c r="Q9" s="14">
        <v>3.0634124699999998</v>
      </c>
      <c r="R9" s="16">
        <v>0.54847520999999999</v>
      </c>
      <c r="S9" s="14">
        <v>0</v>
      </c>
      <c r="T9" s="16">
        <v>0</v>
      </c>
      <c r="U9" s="14">
        <v>7.7570492700000004</v>
      </c>
      <c r="V9" s="16">
        <v>0.53863733999999996</v>
      </c>
    </row>
    <row r="10" spans="1:22" x14ac:dyDescent="0.25">
      <c r="A10" s="11" t="s">
        <v>480</v>
      </c>
      <c r="B10" s="13">
        <v>20058</v>
      </c>
      <c r="C10" s="14">
        <f>(559/B10*100)</f>
        <v>2.7869179379798585</v>
      </c>
      <c r="D10" s="15">
        <v>19499</v>
      </c>
      <c r="E10" s="14">
        <v>2.5911992100000001</v>
      </c>
      <c r="F10" s="16">
        <v>0.17232641000000001</v>
      </c>
      <c r="G10" s="14">
        <v>12.20556571</v>
      </c>
      <c r="H10" s="16">
        <v>0.35445792999999998</v>
      </c>
      <c r="I10" s="14">
        <v>39.673052079999998</v>
      </c>
      <c r="J10" s="16">
        <v>0.45450391000000001</v>
      </c>
      <c r="K10" s="14">
        <v>41.507655550000003</v>
      </c>
      <c r="L10" s="16">
        <v>0.80509229000000004</v>
      </c>
      <c r="M10" s="14">
        <v>0</v>
      </c>
      <c r="N10" s="16">
        <v>0</v>
      </c>
      <c r="O10" s="14" t="s">
        <v>582</v>
      </c>
      <c r="P10" s="16" t="s">
        <v>582</v>
      </c>
      <c r="Q10" s="14">
        <v>0</v>
      </c>
      <c r="R10" s="16">
        <v>0</v>
      </c>
      <c r="S10" s="14">
        <v>0</v>
      </c>
      <c r="T10" s="16">
        <v>0</v>
      </c>
      <c r="U10" s="14">
        <v>4.0225274500000001</v>
      </c>
      <c r="V10" s="16">
        <v>0.35975541</v>
      </c>
    </row>
    <row r="11" spans="1:22" x14ac:dyDescent="0.25">
      <c r="A11" s="11" t="s">
        <v>481</v>
      </c>
      <c r="B11" s="13">
        <v>7053</v>
      </c>
      <c r="C11" s="14">
        <f>(163/B11*100)</f>
        <v>2.3110733021409331</v>
      </c>
      <c r="D11" s="15">
        <v>6890</v>
      </c>
      <c r="E11" s="14">
        <v>2.90216363</v>
      </c>
      <c r="F11" s="16">
        <v>0.34151909000000003</v>
      </c>
      <c r="G11" s="14">
        <v>14.65484992</v>
      </c>
      <c r="H11" s="16">
        <v>0.48710042999999997</v>
      </c>
      <c r="I11" s="14">
        <v>39.494428710000001</v>
      </c>
      <c r="J11" s="16">
        <v>0.75883972</v>
      </c>
      <c r="K11" s="14">
        <v>35.072084070000002</v>
      </c>
      <c r="L11" s="16">
        <v>0.72168810999999999</v>
      </c>
      <c r="M11" s="14">
        <v>0</v>
      </c>
      <c r="N11" s="16">
        <v>0</v>
      </c>
      <c r="O11" s="14" t="s">
        <v>582</v>
      </c>
      <c r="P11" s="16" t="s">
        <v>582</v>
      </c>
      <c r="Q11" s="14">
        <v>0</v>
      </c>
      <c r="R11" s="16">
        <v>0</v>
      </c>
      <c r="S11" s="14">
        <v>0</v>
      </c>
      <c r="T11" s="16">
        <v>0</v>
      </c>
      <c r="U11" s="14">
        <v>7.8764736700000002</v>
      </c>
      <c r="V11" s="16">
        <v>0.71655007000000004</v>
      </c>
    </row>
    <row r="12" spans="1:22" x14ac:dyDescent="0.25">
      <c r="A12" s="11" t="s">
        <v>482</v>
      </c>
      <c r="B12" s="13">
        <v>6894</v>
      </c>
      <c r="C12" s="14">
        <f>(59/B12*100)</f>
        <v>0.85581665216129965</v>
      </c>
      <c r="D12" s="15">
        <v>6835</v>
      </c>
      <c r="E12" s="14">
        <v>4.4280700499999996</v>
      </c>
      <c r="F12" s="16">
        <v>0.33340416</v>
      </c>
      <c r="G12" s="14">
        <v>18.685484379999998</v>
      </c>
      <c r="H12" s="16">
        <v>0.49935976999999998</v>
      </c>
      <c r="I12" s="14">
        <v>49.793809709999998</v>
      </c>
      <c r="J12" s="16">
        <v>0.76876827999999997</v>
      </c>
      <c r="K12" s="14">
        <v>20.439372429999999</v>
      </c>
      <c r="L12" s="16">
        <v>0.54221127000000002</v>
      </c>
      <c r="M12" s="14">
        <v>0</v>
      </c>
      <c r="N12" s="16">
        <v>0</v>
      </c>
      <c r="O12" s="14" t="s">
        <v>582</v>
      </c>
      <c r="P12" s="16" t="s">
        <v>582</v>
      </c>
      <c r="Q12" s="14">
        <v>2.3477860100000001</v>
      </c>
      <c r="R12" s="16">
        <v>0.59181510000000004</v>
      </c>
      <c r="S12" s="14">
        <v>0</v>
      </c>
      <c r="T12" s="16">
        <v>0</v>
      </c>
      <c r="U12" s="14">
        <v>4.3054774199999999</v>
      </c>
      <c r="V12" s="16">
        <v>0.41141565000000002</v>
      </c>
    </row>
    <row r="13" spans="1:22" x14ac:dyDescent="0.25">
      <c r="A13" s="11" t="s">
        <v>483</v>
      </c>
      <c r="B13" s="13">
        <v>7161</v>
      </c>
      <c r="C13" s="14">
        <f>(201/B13*100)</f>
        <v>2.8068705488060326</v>
      </c>
      <c r="D13" s="15">
        <v>6960</v>
      </c>
      <c r="E13" s="14">
        <v>2.7501500299999999</v>
      </c>
      <c r="F13" s="16">
        <v>0.23493131</v>
      </c>
      <c r="G13" s="14">
        <v>20.920883960000001</v>
      </c>
      <c r="H13" s="16">
        <v>0.60485451000000001</v>
      </c>
      <c r="I13" s="14">
        <v>45.55657867</v>
      </c>
      <c r="J13" s="16">
        <v>0.78061946999999998</v>
      </c>
      <c r="K13" s="14">
        <v>22.438757899999999</v>
      </c>
      <c r="L13" s="16">
        <v>0.64688153999999998</v>
      </c>
      <c r="M13" s="14">
        <v>0</v>
      </c>
      <c r="N13" s="16">
        <v>0</v>
      </c>
      <c r="O13" s="14" t="s">
        <v>582</v>
      </c>
      <c r="P13" s="16" t="s">
        <v>582</v>
      </c>
      <c r="Q13" s="14">
        <v>4.1355226900000002</v>
      </c>
      <c r="R13" s="16">
        <v>0.47557429000000001</v>
      </c>
      <c r="S13" s="14">
        <v>0</v>
      </c>
      <c r="T13" s="16">
        <v>0</v>
      </c>
      <c r="U13" s="14">
        <v>4.1981067400000001</v>
      </c>
      <c r="V13" s="16">
        <v>0.46820912999999997</v>
      </c>
    </row>
    <row r="14" spans="1:22" x14ac:dyDescent="0.25">
      <c r="A14" s="11" t="s">
        <v>484</v>
      </c>
      <c r="B14" s="13">
        <v>5587</v>
      </c>
      <c r="C14" s="14">
        <f>(83/B14*100)</f>
        <v>1.4855915518167173</v>
      </c>
      <c r="D14" s="15">
        <v>5504</v>
      </c>
      <c r="E14" s="14">
        <v>2.1859046499999999</v>
      </c>
      <c r="F14" s="16">
        <v>0.23750262999999999</v>
      </c>
      <c r="G14" s="14">
        <v>11.770702959999999</v>
      </c>
      <c r="H14" s="16">
        <v>0.50104302000000001</v>
      </c>
      <c r="I14" s="14">
        <v>47.292543999999999</v>
      </c>
      <c r="J14" s="16">
        <v>0.79480435000000005</v>
      </c>
      <c r="K14" s="14">
        <v>37.06658616</v>
      </c>
      <c r="L14" s="16">
        <v>0.76637460999999996</v>
      </c>
      <c r="M14" s="14">
        <v>0</v>
      </c>
      <c r="N14" s="16">
        <v>0</v>
      </c>
      <c r="O14" s="14" t="s">
        <v>582</v>
      </c>
      <c r="P14" s="16" t="s">
        <v>582</v>
      </c>
      <c r="Q14" s="14">
        <v>0</v>
      </c>
      <c r="R14" s="16">
        <v>0</v>
      </c>
      <c r="S14" s="14">
        <v>0</v>
      </c>
      <c r="T14" s="16">
        <v>0</v>
      </c>
      <c r="U14" s="14">
        <v>1.6842622300000001</v>
      </c>
      <c r="V14" s="16">
        <v>0.22051067999999999</v>
      </c>
    </row>
    <row r="15" spans="1:22" x14ac:dyDescent="0.25">
      <c r="A15" s="11" t="s">
        <v>485</v>
      </c>
      <c r="B15" s="13">
        <v>5882</v>
      </c>
      <c r="C15" s="14">
        <f>(103/B15*100)</f>
        <v>1.7511050663039782</v>
      </c>
      <c r="D15" s="15">
        <v>5779</v>
      </c>
      <c r="E15" s="14">
        <v>2.2780712300000001</v>
      </c>
      <c r="F15" s="16">
        <v>0.21866977000000001</v>
      </c>
      <c r="G15" s="14">
        <v>12.57427964</v>
      </c>
      <c r="H15" s="16">
        <v>0.56234079000000003</v>
      </c>
      <c r="I15" s="14">
        <v>50.431430020000001</v>
      </c>
      <c r="J15" s="16">
        <v>0.69602209000000004</v>
      </c>
      <c r="K15" s="14">
        <v>30.57143898</v>
      </c>
      <c r="L15" s="16">
        <v>0.76841789000000005</v>
      </c>
      <c r="M15" s="14">
        <v>0</v>
      </c>
      <c r="N15" s="16">
        <v>0</v>
      </c>
      <c r="O15" s="14" t="s">
        <v>582</v>
      </c>
      <c r="P15" s="16" t="s">
        <v>582</v>
      </c>
      <c r="Q15" s="14">
        <v>1.0213893999999999</v>
      </c>
      <c r="R15" s="16">
        <v>0.45786152000000002</v>
      </c>
      <c r="S15" s="14">
        <v>0</v>
      </c>
      <c r="T15" s="16">
        <v>0</v>
      </c>
      <c r="U15" s="14">
        <v>3.1233907400000001</v>
      </c>
      <c r="V15" s="16">
        <v>0.34186883000000001</v>
      </c>
    </row>
    <row r="16" spans="1:22" x14ac:dyDescent="0.25">
      <c r="A16" s="11" t="s">
        <v>486</v>
      </c>
      <c r="B16" s="13">
        <v>6108</v>
      </c>
      <c r="C16" s="14">
        <f>(149/B16*100)</f>
        <v>2.4394237066142765</v>
      </c>
      <c r="D16" s="15">
        <v>5959</v>
      </c>
      <c r="E16" s="14">
        <v>5.0528581600000004</v>
      </c>
      <c r="F16" s="16">
        <v>0.35058320999999998</v>
      </c>
      <c r="G16" s="14">
        <v>22.626767109999999</v>
      </c>
      <c r="H16" s="16">
        <v>0.56295092000000002</v>
      </c>
      <c r="I16" s="14">
        <v>41.891764309999999</v>
      </c>
      <c r="J16" s="16">
        <v>0.75235061999999997</v>
      </c>
      <c r="K16" s="14">
        <v>21.755660729999999</v>
      </c>
      <c r="L16" s="16">
        <v>0.64553642</v>
      </c>
      <c r="M16" s="14">
        <v>0</v>
      </c>
      <c r="N16" s="16">
        <v>0</v>
      </c>
      <c r="O16" s="14" t="s">
        <v>582</v>
      </c>
      <c r="P16" s="16" t="s">
        <v>582</v>
      </c>
      <c r="Q16" s="14">
        <v>0</v>
      </c>
      <c r="R16" s="16">
        <v>0</v>
      </c>
      <c r="S16" s="14">
        <v>0</v>
      </c>
      <c r="T16" s="16">
        <v>0</v>
      </c>
      <c r="U16" s="14">
        <v>8.6729496800000003</v>
      </c>
      <c r="V16" s="16">
        <v>0.70594318</v>
      </c>
    </row>
    <row r="17" spans="1:22" x14ac:dyDescent="0.25">
      <c r="A17" s="11" t="s">
        <v>487</v>
      </c>
      <c r="B17" s="13">
        <v>6504</v>
      </c>
      <c r="C17" s="14">
        <f>(1845/B17*100)</f>
        <v>28.367158671586719</v>
      </c>
      <c r="D17" s="15">
        <v>4659</v>
      </c>
      <c r="E17" s="14">
        <v>2.8798389599999998</v>
      </c>
      <c r="F17" s="16">
        <v>0.27266497000000001</v>
      </c>
      <c r="G17" s="14">
        <v>15.8716157</v>
      </c>
      <c r="H17" s="16">
        <v>0.56035122000000004</v>
      </c>
      <c r="I17" s="14">
        <v>43.422099109999998</v>
      </c>
      <c r="J17" s="16">
        <v>0.69261616000000004</v>
      </c>
      <c r="K17" s="14">
        <v>25.425736100000002</v>
      </c>
      <c r="L17" s="16">
        <v>0.83340941000000002</v>
      </c>
      <c r="M17" s="14">
        <v>0</v>
      </c>
      <c r="N17" s="16">
        <v>0</v>
      </c>
      <c r="O17" s="14" t="s">
        <v>582</v>
      </c>
      <c r="P17" s="16" t="s">
        <v>582</v>
      </c>
      <c r="Q17" s="14">
        <v>3.17246871</v>
      </c>
      <c r="R17" s="16">
        <v>0.41259268999999998</v>
      </c>
      <c r="S17" s="14">
        <v>0</v>
      </c>
      <c r="T17" s="16">
        <v>0</v>
      </c>
      <c r="U17" s="14">
        <v>9.2282414300000006</v>
      </c>
      <c r="V17" s="16">
        <v>0.58767316999999997</v>
      </c>
    </row>
    <row r="18" spans="1:22" x14ac:dyDescent="0.25">
      <c r="A18" s="11" t="s">
        <v>488</v>
      </c>
      <c r="B18" s="13">
        <v>5532</v>
      </c>
      <c r="C18" s="14">
        <f>(31/B18*100)</f>
        <v>0.56037599421547357</v>
      </c>
      <c r="D18" s="15">
        <v>5501</v>
      </c>
      <c r="E18" s="14">
        <v>3.0166090900000002</v>
      </c>
      <c r="F18" s="16">
        <v>0.33697999000000001</v>
      </c>
      <c r="G18" s="14">
        <v>10.78205739</v>
      </c>
      <c r="H18" s="16">
        <v>0.51358037999999995</v>
      </c>
      <c r="I18" s="14">
        <v>33.684702430000002</v>
      </c>
      <c r="J18" s="16">
        <v>0.70154185000000002</v>
      </c>
      <c r="K18" s="14">
        <v>47.052387269999997</v>
      </c>
      <c r="L18" s="16">
        <v>0.92714445000000001</v>
      </c>
      <c r="M18" s="14">
        <v>0</v>
      </c>
      <c r="N18" s="16">
        <v>0</v>
      </c>
      <c r="O18" s="14" t="s">
        <v>582</v>
      </c>
      <c r="P18" s="16" t="s">
        <v>582</v>
      </c>
      <c r="Q18" s="14">
        <v>0</v>
      </c>
      <c r="R18" s="16">
        <v>0</v>
      </c>
      <c r="S18" s="14">
        <v>0</v>
      </c>
      <c r="T18" s="16">
        <v>0</v>
      </c>
      <c r="U18" s="14">
        <v>5.46424383</v>
      </c>
      <c r="V18" s="16">
        <v>0.67894023000000003</v>
      </c>
    </row>
    <row r="19" spans="1:22" x14ac:dyDescent="0.25">
      <c r="A19" s="11" t="s">
        <v>489</v>
      </c>
      <c r="B19" s="13">
        <v>5658</v>
      </c>
      <c r="C19" s="14">
        <f>(321/B19*100)</f>
        <v>5.6733828207847292</v>
      </c>
      <c r="D19" s="15">
        <v>5337</v>
      </c>
      <c r="E19" s="14">
        <v>3.1466570599999999</v>
      </c>
      <c r="F19" s="16">
        <v>0.30030538000000001</v>
      </c>
      <c r="G19" s="14">
        <v>13.815209510000001</v>
      </c>
      <c r="H19" s="16">
        <v>0.55832296000000003</v>
      </c>
      <c r="I19" s="14">
        <v>44.33562672</v>
      </c>
      <c r="J19" s="16">
        <v>0.72093719000000001</v>
      </c>
      <c r="K19" s="14">
        <v>33.479304659999997</v>
      </c>
      <c r="L19" s="16">
        <v>0.81629410999999996</v>
      </c>
      <c r="M19" s="14">
        <v>0</v>
      </c>
      <c r="N19" s="16">
        <v>0</v>
      </c>
      <c r="O19" s="14" t="s">
        <v>582</v>
      </c>
      <c r="P19" s="16" t="s">
        <v>582</v>
      </c>
      <c r="Q19" s="14">
        <v>0</v>
      </c>
      <c r="R19" s="16">
        <v>0</v>
      </c>
      <c r="S19" s="14">
        <v>0</v>
      </c>
      <c r="T19" s="16">
        <v>0</v>
      </c>
      <c r="U19" s="14">
        <v>5.2232020500000003</v>
      </c>
      <c r="V19" s="16">
        <v>0.47592240000000002</v>
      </c>
    </row>
    <row r="20" spans="1:22" x14ac:dyDescent="0.25">
      <c r="A20" s="11" t="s">
        <v>490</v>
      </c>
      <c r="B20" s="13">
        <v>3371</v>
      </c>
      <c r="C20" s="14">
        <f>(75/B20*100)</f>
        <v>2.2248590922574905</v>
      </c>
      <c r="D20" s="15">
        <v>3296</v>
      </c>
      <c r="E20" s="14">
        <v>3.9874874400000002</v>
      </c>
      <c r="F20" s="16">
        <v>0.32036188999999998</v>
      </c>
      <c r="G20" s="14">
        <v>21.80031279</v>
      </c>
      <c r="H20" s="16">
        <v>0.74254894000000005</v>
      </c>
      <c r="I20" s="14">
        <v>41.05760635</v>
      </c>
      <c r="J20" s="16">
        <v>0.81242239999999999</v>
      </c>
      <c r="K20" s="14">
        <v>27.75840732</v>
      </c>
      <c r="L20" s="16">
        <v>0.65988294999999997</v>
      </c>
      <c r="M20" s="14">
        <v>0</v>
      </c>
      <c r="N20" s="16">
        <v>0</v>
      </c>
      <c r="O20" s="14" t="s">
        <v>582</v>
      </c>
      <c r="P20" s="16" t="s">
        <v>582</v>
      </c>
      <c r="Q20" s="14">
        <v>0</v>
      </c>
      <c r="R20" s="16">
        <v>0</v>
      </c>
      <c r="S20" s="14">
        <v>0</v>
      </c>
      <c r="T20" s="16">
        <v>0</v>
      </c>
      <c r="U20" s="14">
        <v>5.3961861000000004</v>
      </c>
      <c r="V20" s="16">
        <v>0.38025843999999998</v>
      </c>
    </row>
    <row r="21" spans="1:22" x14ac:dyDescent="0.25">
      <c r="A21" s="11" t="s">
        <v>491</v>
      </c>
      <c r="B21" s="13">
        <v>5741</v>
      </c>
      <c r="C21" s="14">
        <f>(55/B21*100)</f>
        <v>0.95802125065319632</v>
      </c>
      <c r="D21" s="15">
        <v>5686</v>
      </c>
      <c r="E21" s="14">
        <v>2.79432342</v>
      </c>
      <c r="F21" s="16">
        <v>0.25500862000000002</v>
      </c>
      <c r="G21" s="14">
        <v>16.112789729999999</v>
      </c>
      <c r="H21" s="16">
        <v>0.50168749000000001</v>
      </c>
      <c r="I21" s="14">
        <v>40.094028960000003</v>
      </c>
      <c r="J21" s="16">
        <v>0.74820916000000004</v>
      </c>
      <c r="K21" s="14">
        <v>38.857046879999999</v>
      </c>
      <c r="L21" s="16">
        <v>0.68554751000000003</v>
      </c>
      <c r="M21" s="14">
        <v>0</v>
      </c>
      <c r="N21" s="16">
        <v>0</v>
      </c>
      <c r="O21" s="14" t="s">
        <v>582</v>
      </c>
      <c r="P21" s="16" t="s">
        <v>582</v>
      </c>
      <c r="Q21" s="14">
        <v>0</v>
      </c>
      <c r="R21" s="16">
        <v>0</v>
      </c>
      <c r="S21" s="14">
        <v>0</v>
      </c>
      <c r="T21" s="16">
        <v>0</v>
      </c>
      <c r="U21" s="14">
        <v>2.1418110000000001</v>
      </c>
      <c r="V21" s="16">
        <v>0.24953606</v>
      </c>
    </row>
    <row r="22" spans="1:22" x14ac:dyDescent="0.25">
      <c r="A22" s="11" t="s">
        <v>492</v>
      </c>
      <c r="B22" s="13">
        <v>6598</v>
      </c>
      <c r="C22" s="14">
        <f>(37/B22*100)</f>
        <v>0.56077599272506817</v>
      </c>
      <c r="D22" s="15">
        <v>6561</v>
      </c>
      <c r="E22" s="14">
        <v>7.24619385</v>
      </c>
      <c r="F22" s="16">
        <v>0.46627397999999998</v>
      </c>
      <c r="G22" s="14">
        <v>17.690330509999999</v>
      </c>
      <c r="H22" s="16">
        <v>0.49610617000000001</v>
      </c>
      <c r="I22" s="14">
        <v>35.833681409999997</v>
      </c>
      <c r="J22" s="16">
        <v>0.68606939</v>
      </c>
      <c r="K22" s="14">
        <v>32.667841610000004</v>
      </c>
      <c r="L22" s="16">
        <v>0.72953588000000003</v>
      </c>
      <c r="M22" s="14">
        <v>0</v>
      </c>
      <c r="N22" s="16">
        <v>0</v>
      </c>
      <c r="O22" s="14" t="s">
        <v>582</v>
      </c>
      <c r="P22" s="16" t="s">
        <v>582</v>
      </c>
      <c r="Q22" s="14">
        <v>0</v>
      </c>
      <c r="R22" s="16">
        <v>0</v>
      </c>
      <c r="S22" s="14">
        <v>1.348048E-2</v>
      </c>
      <c r="T22" s="16">
        <v>1.3070429999999999E-2</v>
      </c>
      <c r="U22" s="14">
        <v>6.5484721600000002</v>
      </c>
      <c r="V22" s="16">
        <v>0.66059818000000003</v>
      </c>
    </row>
    <row r="23" spans="1:22" x14ac:dyDescent="0.25">
      <c r="A23" s="11" t="s">
        <v>493</v>
      </c>
      <c r="B23" s="13">
        <v>11583</v>
      </c>
      <c r="C23" s="14">
        <f>(263/B23*100)</f>
        <v>2.2705689372356042</v>
      </c>
      <c r="D23" s="15">
        <v>11320</v>
      </c>
      <c r="E23" s="14">
        <v>3.78371119</v>
      </c>
      <c r="F23" s="16">
        <v>0.24902352</v>
      </c>
      <c r="G23" s="14">
        <v>20.750906799999999</v>
      </c>
      <c r="H23" s="16">
        <v>0.56942121999999995</v>
      </c>
      <c r="I23" s="14">
        <v>47.47823357</v>
      </c>
      <c r="J23" s="16">
        <v>0.75996684000000003</v>
      </c>
      <c r="K23" s="14">
        <v>23.414634379999999</v>
      </c>
      <c r="L23" s="16">
        <v>0.51969732999999996</v>
      </c>
      <c r="M23" s="14">
        <v>0</v>
      </c>
      <c r="N23" s="16">
        <v>0</v>
      </c>
      <c r="O23" s="14" t="s">
        <v>582</v>
      </c>
      <c r="P23" s="16" t="s">
        <v>582</v>
      </c>
      <c r="Q23" s="14">
        <v>0</v>
      </c>
      <c r="R23" s="16">
        <v>0</v>
      </c>
      <c r="S23" s="14">
        <v>0</v>
      </c>
      <c r="T23" s="16">
        <v>0</v>
      </c>
      <c r="U23" s="14">
        <v>4.5725140599999996</v>
      </c>
      <c r="V23" s="16">
        <v>0.44443994999999997</v>
      </c>
    </row>
    <row r="24" spans="1:22" x14ac:dyDescent="0.25">
      <c r="A24" s="11" t="s">
        <v>494</v>
      </c>
      <c r="B24" s="13">
        <v>6647</v>
      </c>
      <c r="C24" s="14">
        <f>(10/B24*100)</f>
        <v>0.15044380923724987</v>
      </c>
      <c r="D24" s="15">
        <v>6637</v>
      </c>
      <c r="E24" s="14">
        <v>3.5436284499999999</v>
      </c>
      <c r="F24" s="16">
        <v>0.27155902999999998</v>
      </c>
      <c r="G24" s="14">
        <v>33.284328700000003</v>
      </c>
      <c r="H24" s="16">
        <v>0.69523108</v>
      </c>
      <c r="I24" s="14">
        <v>50.854765020000002</v>
      </c>
      <c r="J24" s="16">
        <v>0.97742622999999995</v>
      </c>
      <c r="K24" s="14">
        <v>9.8001965599999998</v>
      </c>
      <c r="L24" s="16">
        <v>0.39454958000000001</v>
      </c>
      <c r="M24" s="14">
        <v>0</v>
      </c>
      <c r="N24" s="16">
        <v>0</v>
      </c>
      <c r="O24" s="14" t="s">
        <v>582</v>
      </c>
      <c r="P24" s="16" t="s">
        <v>582</v>
      </c>
      <c r="Q24" s="14">
        <v>0</v>
      </c>
      <c r="R24" s="16">
        <v>0</v>
      </c>
      <c r="S24" s="14">
        <v>0</v>
      </c>
      <c r="T24" s="16">
        <v>0</v>
      </c>
      <c r="U24" s="14">
        <v>2.5170812800000002</v>
      </c>
      <c r="V24" s="16">
        <v>0.64843223000000005</v>
      </c>
    </row>
    <row r="25" spans="1:22" x14ac:dyDescent="0.25">
      <c r="A25" s="11" t="s">
        <v>495</v>
      </c>
      <c r="B25" s="13">
        <v>5581</v>
      </c>
      <c r="C25" s="14">
        <f>(25/B25*100)</f>
        <v>0.44794839634474104</v>
      </c>
      <c r="D25" s="15">
        <v>5556</v>
      </c>
      <c r="E25" s="14">
        <v>2.71359035</v>
      </c>
      <c r="F25" s="16">
        <v>0.25346922999999999</v>
      </c>
      <c r="G25" s="14">
        <v>14.376946090000001</v>
      </c>
      <c r="H25" s="16">
        <v>0.57618727000000003</v>
      </c>
      <c r="I25" s="14">
        <v>50.701614399999997</v>
      </c>
      <c r="J25" s="16">
        <v>0.64793378999999995</v>
      </c>
      <c r="K25" s="14">
        <v>31.453553240000002</v>
      </c>
      <c r="L25" s="16">
        <v>0.79601358</v>
      </c>
      <c r="M25" s="14">
        <v>0</v>
      </c>
      <c r="N25" s="16">
        <v>0</v>
      </c>
      <c r="O25" s="14" t="s">
        <v>582</v>
      </c>
      <c r="P25" s="16" t="s">
        <v>582</v>
      </c>
      <c r="Q25" s="14">
        <v>0</v>
      </c>
      <c r="R25" s="16">
        <v>0</v>
      </c>
      <c r="S25" s="14">
        <v>0</v>
      </c>
      <c r="T25" s="16">
        <v>0</v>
      </c>
      <c r="U25" s="14">
        <v>0.75429592999999995</v>
      </c>
      <c r="V25" s="16">
        <v>0.13368257</v>
      </c>
    </row>
    <row r="26" spans="1:22" x14ac:dyDescent="0.25">
      <c r="A26" s="11" t="s">
        <v>496</v>
      </c>
      <c r="B26" s="13">
        <v>4869</v>
      </c>
      <c r="C26" s="14">
        <f>(71/B26*100)</f>
        <v>1.4582049702197575</v>
      </c>
      <c r="D26" s="15">
        <v>4798</v>
      </c>
      <c r="E26" s="14">
        <v>2.2830853900000001</v>
      </c>
      <c r="F26" s="16">
        <v>0.28643869999999999</v>
      </c>
      <c r="G26" s="14">
        <v>13.74808138</v>
      </c>
      <c r="H26" s="16">
        <v>0.63210310999999997</v>
      </c>
      <c r="I26" s="14">
        <v>47.761992759999998</v>
      </c>
      <c r="J26" s="16">
        <v>0.81920937999999999</v>
      </c>
      <c r="K26" s="14">
        <v>33.968963700000003</v>
      </c>
      <c r="L26" s="16">
        <v>0.79976722</v>
      </c>
      <c r="M26" s="14">
        <v>0</v>
      </c>
      <c r="N26" s="16">
        <v>0</v>
      </c>
      <c r="O26" s="14" t="s">
        <v>582</v>
      </c>
      <c r="P26" s="16" t="s">
        <v>582</v>
      </c>
      <c r="Q26" s="14">
        <v>0</v>
      </c>
      <c r="R26" s="16">
        <v>0</v>
      </c>
      <c r="S26" s="14">
        <v>0</v>
      </c>
      <c r="T26" s="16">
        <v>0</v>
      </c>
      <c r="U26" s="14">
        <v>2.2378767700000002</v>
      </c>
      <c r="V26" s="16">
        <v>0.22396276000000001</v>
      </c>
    </row>
    <row r="27" spans="1:22" x14ac:dyDescent="0.25">
      <c r="A27" s="11" t="s">
        <v>497</v>
      </c>
      <c r="B27" s="13">
        <v>5299</v>
      </c>
      <c r="C27" s="14">
        <f>(113/B27*100)</f>
        <v>2.1324778260049064</v>
      </c>
      <c r="D27" s="15">
        <v>5186</v>
      </c>
      <c r="E27" s="14">
        <v>5.4791407799999998</v>
      </c>
      <c r="F27" s="16">
        <v>0.31528722999999997</v>
      </c>
      <c r="G27" s="14">
        <v>16.2142202</v>
      </c>
      <c r="H27" s="16">
        <v>0.51334073000000002</v>
      </c>
      <c r="I27" s="14">
        <v>39.12305568</v>
      </c>
      <c r="J27" s="16">
        <v>0.69616270999999996</v>
      </c>
      <c r="K27" s="14">
        <v>30.544645750000001</v>
      </c>
      <c r="L27" s="16">
        <v>0.59383827</v>
      </c>
      <c r="M27" s="14">
        <v>0</v>
      </c>
      <c r="N27" s="16">
        <v>0</v>
      </c>
      <c r="O27" s="14" t="s">
        <v>582</v>
      </c>
      <c r="P27" s="16" t="s">
        <v>582</v>
      </c>
      <c r="Q27" s="14">
        <v>0</v>
      </c>
      <c r="R27" s="16">
        <v>0</v>
      </c>
      <c r="S27" s="14">
        <v>0</v>
      </c>
      <c r="T27" s="16">
        <v>0</v>
      </c>
      <c r="U27" s="14">
        <v>8.6389376000000002</v>
      </c>
      <c r="V27" s="16">
        <v>0.40696558999999999</v>
      </c>
    </row>
    <row r="28" spans="1:22" x14ac:dyDescent="0.25">
      <c r="A28" s="11" t="s">
        <v>498</v>
      </c>
      <c r="B28" s="13">
        <v>7568</v>
      </c>
      <c r="C28" s="14">
        <f>(347/B28*100)</f>
        <v>4.5850951374207183</v>
      </c>
      <c r="D28" s="15">
        <v>7221</v>
      </c>
      <c r="E28" s="14">
        <v>3.0401245499999998</v>
      </c>
      <c r="F28" s="16">
        <v>0.24609154</v>
      </c>
      <c r="G28" s="14">
        <v>13.92235677</v>
      </c>
      <c r="H28" s="16">
        <v>0.50966213999999999</v>
      </c>
      <c r="I28" s="14">
        <v>44.028479990000001</v>
      </c>
      <c r="J28" s="16">
        <v>0.69596292000000004</v>
      </c>
      <c r="K28" s="14">
        <v>34.275151549999997</v>
      </c>
      <c r="L28" s="16">
        <v>0.82604432000000005</v>
      </c>
      <c r="M28" s="14">
        <v>0</v>
      </c>
      <c r="N28" s="16">
        <v>0</v>
      </c>
      <c r="O28" s="14" t="s">
        <v>582</v>
      </c>
      <c r="P28" s="16" t="s">
        <v>582</v>
      </c>
      <c r="Q28" s="14">
        <v>0</v>
      </c>
      <c r="R28" s="16">
        <v>0</v>
      </c>
      <c r="S28" s="14">
        <v>0</v>
      </c>
      <c r="T28" s="16">
        <v>0</v>
      </c>
      <c r="U28" s="14">
        <v>4.7338871300000003</v>
      </c>
      <c r="V28" s="16">
        <v>0.56694898999999999</v>
      </c>
    </row>
    <row r="29" spans="1:22" x14ac:dyDescent="0.25">
      <c r="A29" s="11" t="s">
        <v>499</v>
      </c>
      <c r="B29" s="13">
        <v>5385</v>
      </c>
      <c r="C29" s="14">
        <f>(30/B29*100)</f>
        <v>0.55710306406685239</v>
      </c>
      <c r="D29" s="15">
        <v>5355</v>
      </c>
      <c r="E29" s="14">
        <v>3.2918529099999998</v>
      </c>
      <c r="F29" s="16">
        <v>0.29391272000000002</v>
      </c>
      <c r="G29" s="14">
        <v>19.748688380000001</v>
      </c>
      <c r="H29" s="16">
        <v>0.54578205999999996</v>
      </c>
      <c r="I29" s="14">
        <v>54.176856669999999</v>
      </c>
      <c r="J29" s="16">
        <v>0.78947184999999998</v>
      </c>
      <c r="K29" s="14">
        <v>17.28175688</v>
      </c>
      <c r="L29" s="16">
        <v>0.52797053000000005</v>
      </c>
      <c r="M29" s="14">
        <v>0</v>
      </c>
      <c r="N29" s="16">
        <v>0</v>
      </c>
      <c r="O29" s="14" t="s">
        <v>582</v>
      </c>
      <c r="P29" s="16" t="s">
        <v>582</v>
      </c>
      <c r="Q29" s="14">
        <v>2.7667624100000001</v>
      </c>
      <c r="R29" s="16">
        <v>0.24169378</v>
      </c>
      <c r="S29" s="14">
        <v>0</v>
      </c>
      <c r="T29" s="16">
        <v>0</v>
      </c>
      <c r="U29" s="14">
        <v>2.7340827399999998</v>
      </c>
      <c r="V29" s="16">
        <v>0.37909793000000003</v>
      </c>
    </row>
    <row r="30" spans="1:22" x14ac:dyDescent="0.25">
      <c r="A30" s="11" t="s">
        <v>500</v>
      </c>
      <c r="B30" s="13">
        <v>4520</v>
      </c>
      <c r="C30" s="14">
        <f>(193/B30*100)</f>
        <v>4.2699115044247788</v>
      </c>
      <c r="D30" s="15">
        <v>4327</v>
      </c>
      <c r="E30" s="14">
        <v>3.5472570700000001</v>
      </c>
      <c r="F30" s="16">
        <v>0.31385020000000002</v>
      </c>
      <c r="G30" s="14">
        <v>21.00772886</v>
      </c>
      <c r="H30" s="16">
        <v>0.64476122000000002</v>
      </c>
      <c r="I30" s="14">
        <v>43.808320350000002</v>
      </c>
      <c r="J30" s="16">
        <v>0.98124297999999999</v>
      </c>
      <c r="K30" s="14">
        <v>25.2250145</v>
      </c>
      <c r="L30" s="16">
        <v>0.73981772000000001</v>
      </c>
      <c r="M30" s="14">
        <v>0</v>
      </c>
      <c r="N30" s="16">
        <v>0</v>
      </c>
      <c r="O30" s="14" t="s">
        <v>582</v>
      </c>
      <c r="P30" s="16" t="s">
        <v>582</v>
      </c>
      <c r="Q30" s="14">
        <v>0</v>
      </c>
      <c r="R30" s="16">
        <v>0</v>
      </c>
      <c r="S30" s="14">
        <v>0</v>
      </c>
      <c r="T30" s="16">
        <v>0</v>
      </c>
      <c r="U30" s="14">
        <v>6.4116792199999999</v>
      </c>
      <c r="V30" s="16">
        <v>0.55043180000000003</v>
      </c>
    </row>
    <row r="31" spans="1:22" x14ac:dyDescent="0.25">
      <c r="A31" s="11" t="s">
        <v>501</v>
      </c>
      <c r="B31" s="13">
        <v>5456</v>
      </c>
      <c r="C31" s="14">
        <f>(144/B31*100)</f>
        <v>2.6392961876832843</v>
      </c>
      <c r="D31" s="15">
        <v>5312</v>
      </c>
      <c r="E31" s="14">
        <v>3.0511557100000002</v>
      </c>
      <c r="F31" s="16">
        <v>0.31466089000000003</v>
      </c>
      <c r="G31" s="14">
        <v>14.130872419999999</v>
      </c>
      <c r="H31" s="16">
        <v>0.58128787000000004</v>
      </c>
      <c r="I31" s="14">
        <v>44.058189720000001</v>
      </c>
      <c r="J31" s="16">
        <v>0.65229974999999996</v>
      </c>
      <c r="K31" s="14">
        <v>33.664986159999998</v>
      </c>
      <c r="L31" s="16">
        <v>0.80473353000000003</v>
      </c>
      <c r="M31" s="14">
        <v>0</v>
      </c>
      <c r="N31" s="16">
        <v>0</v>
      </c>
      <c r="O31" s="14" t="s">
        <v>582</v>
      </c>
      <c r="P31" s="16" t="s">
        <v>582</v>
      </c>
      <c r="Q31" s="14">
        <v>0</v>
      </c>
      <c r="R31" s="16">
        <v>0</v>
      </c>
      <c r="S31" s="14">
        <v>0</v>
      </c>
      <c r="T31" s="16">
        <v>0</v>
      </c>
      <c r="U31" s="14">
        <v>5.0947959899999997</v>
      </c>
      <c r="V31" s="16">
        <v>0.43558251999999997</v>
      </c>
    </row>
    <row r="32" spans="1:22" x14ac:dyDescent="0.25">
      <c r="A32" s="11" t="s">
        <v>502</v>
      </c>
      <c r="B32" s="13">
        <v>4478</v>
      </c>
      <c r="C32" s="14">
        <f>(6/B32*100)</f>
        <v>0.13398838767306834</v>
      </c>
      <c r="D32" s="15">
        <v>4472</v>
      </c>
      <c r="E32" s="14">
        <v>2.5224256999999999</v>
      </c>
      <c r="F32" s="16">
        <v>0.26307514999999998</v>
      </c>
      <c r="G32" s="14">
        <v>14.088468199999999</v>
      </c>
      <c r="H32" s="16">
        <v>0.58834215999999995</v>
      </c>
      <c r="I32" s="14">
        <v>44.79962261</v>
      </c>
      <c r="J32" s="16">
        <v>0.86421159000000003</v>
      </c>
      <c r="K32" s="14">
        <v>36.316455249999997</v>
      </c>
      <c r="L32" s="16">
        <v>0.90189688999999995</v>
      </c>
      <c r="M32" s="14">
        <v>0</v>
      </c>
      <c r="N32" s="16">
        <v>0</v>
      </c>
      <c r="O32" s="14" t="s">
        <v>582</v>
      </c>
      <c r="P32" s="16" t="s">
        <v>582</v>
      </c>
      <c r="Q32" s="14">
        <v>0</v>
      </c>
      <c r="R32" s="16">
        <v>0</v>
      </c>
      <c r="S32" s="14">
        <v>0</v>
      </c>
      <c r="T32" s="16">
        <v>0</v>
      </c>
      <c r="U32" s="14">
        <v>2.2730282399999999</v>
      </c>
      <c r="V32" s="16">
        <v>0.25188915000000001</v>
      </c>
    </row>
    <row r="33" spans="1:22" x14ac:dyDescent="0.25">
      <c r="A33" s="11" t="s">
        <v>503</v>
      </c>
      <c r="B33" s="13">
        <v>7325</v>
      </c>
      <c r="C33" s="14">
        <f>(80/B33*100)</f>
        <v>1.0921501706484642</v>
      </c>
      <c r="D33" s="15">
        <v>7245</v>
      </c>
      <c r="E33" s="14">
        <v>1.17591592</v>
      </c>
      <c r="F33" s="16">
        <v>0.14069727000000001</v>
      </c>
      <c r="G33" s="14">
        <v>8.5102202600000005</v>
      </c>
      <c r="H33" s="16">
        <v>0.48078093999999999</v>
      </c>
      <c r="I33" s="14">
        <v>38.51917667</v>
      </c>
      <c r="J33" s="16">
        <v>0.69609688999999997</v>
      </c>
      <c r="K33" s="14">
        <v>49.343826819999997</v>
      </c>
      <c r="L33" s="16">
        <v>0.81356044000000005</v>
      </c>
      <c r="M33" s="14">
        <v>0</v>
      </c>
      <c r="N33" s="16">
        <v>0</v>
      </c>
      <c r="O33" s="14" t="s">
        <v>582</v>
      </c>
      <c r="P33" s="16" t="s">
        <v>582</v>
      </c>
      <c r="Q33" s="14">
        <v>0</v>
      </c>
      <c r="R33" s="16">
        <v>0</v>
      </c>
      <c r="S33" s="14">
        <v>0</v>
      </c>
      <c r="T33" s="16">
        <v>0</v>
      </c>
      <c r="U33" s="14">
        <v>2.4508603299999998</v>
      </c>
      <c r="V33" s="16">
        <v>0.22871710000000001</v>
      </c>
    </row>
    <row r="34" spans="1:22" x14ac:dyDescent="0.25">
      <c r="A34" s="11" t="s">
        <v>504</v>
      </c>
      <c r="B34" s="13">
        <v>6350</v>
      </c>
      <c r="C34" s="14">
        <f>(89/B34*100)</f>
        <v>1.4015748031496063</v>
      </c>
      <c r="D34" s="15">
        <v>6261</v>
      </c>
      <c r="E34" s="14">
        <v>4.7251252299999997</v>
      </c>
      <c r="F34" s="16">
        <v>0.34033041000000003</v>
      </c>
      <c r="G34" s="14">
        <v>18.146026410000001</v>
      </c>
      <c r="H34" s="16">
        <v>0.54332420000000003</v>
      </c>
      <c r="I34" s="14">
        <v>37.250506029999997</v>
      </c>
      <c r="J34" s="16">
        <v>0.79069224000000005</v>
      </c>
      <c r="K34" s="14">
        <v>30.83966161</v>
      </c>
      <c r="L34" s="16">
        <v>0.83907741999999996</v>
      </c>
      <c r="M34" s="14">
        <v>0</v>
      </c>
      <c r="N34" s="16">
        <v>0</v>
      </c>
      <c r="O34" s="14" t="s">
        <v>582</v>
      </c>
      <c r="P34" s="16" t="s">
        <v>582</v>
      </c>
      <c r="Q34" s="14">
        <v>2.5855892100000002</v>
      </c>
      <c r="R34" s="16">
        <v>0.53681460000000003</v>
      </c>
      <c r="S34" s="14">
        <v>0</v>
      </c>
      <c r="T34" s="16">
        <v>0</v>
      </c>
      <c r="U34" s="14">
        <v>6.4530915100000001</v>
      </c>
      <c r="V34" s="16">
        <v>0.58140108999999995</v>
      </c>
    </row>
    <row r="35" spans="1:22" x14ac:dyDescent="0.25">
      <c r="A35" s="11" t="s">
        <v>505</v>
      </c>
      <c r="B35" s="13">
        <v>6406</v>
      </c>
      <c r="C35" s="14">
        <f>(60/B35*100)</f>
        <v>0.93662191695285668</v>
      </c>
      <c r="D35" s="15">
        <v>6346</v>
      </c>
      <c r="E35" s="14">
        <v>3.0998493599999999</v>
      </c>
      <c r="F35" s="16">
        <v>0.25084611000000001</v>
      </c>
      <c r="G35" s="14">
        <v>13.35689809</v>
      </c>
      <c r="H35" s="16">
        <v>0.51128041999999996</v>
      </c>
      <c r="I35" s="14">
        <v>47.801995699999999</v>
      </c>
      <c r="J35" s="16">
        <v>0.83129008999999998</v>
      </c>
      <c r="K35" s="14">
        <v>32.161784220000001</v>
      </c>
      <c r="L35" s="16">
        <v>0.81116580999999999</v>
      </c>
      <c r="M35" s="14">
        <v>0</v>
      </c>
      <c r="N35" s="16">
        <v>0</v>
      </c>
      <c r="O35" s="14" t="s">
        <v>582</v>
      </c>
      <c r="P35" s="16" t="s">
        <v>582</v>
      </c>
      <c r="Q35" s="14">
        <v>1.0386631900000001</v>
      </c>
      <c r="R35" s="16">
        <v>5.6850789999999998E-2</v>
      </c>
      <c r="S35" s="14">
        <v>0</v>
      </c>
      <c r="T35" s="16">
        <v>0</v>
      </c>
      <c r="U35" s="14">
        <v>2.5408094399999999</v>
      </c>
      <c r="V35" s="16">
        <v>0.23465488000000001</v>
      </c>
    </row>
    <row r="36" spans="1:22" x14ac:dyDescent="0.25">
      <c r="A36" s="11" t="s">
        <v>506</v>
      </c>
      <c r="B36" s="13">
        <v>6736</v>
      </c>
      <c r="C36" s="14">
        <f>(71/B36*100)</f>
        <v>1.0540380047505939</v>
      </c>
      <c r="D36" s="15">
        <v>6665</v>
      </c>
      <c r="E36" s="14">
        <v>2.4187242000000002</v>
      </c>
      <c r="F36" s="16">
        <v>0.24374172999999999</v>
      </c>
      <c r="G36" s="14">
        <v>16.080661750000001</v>
      </c>
      <c r="H36" s="16">
        <v>0.56470986999999995</v>
      </c>
      <c r="I36" s="14">
        <v>45.158592470000002</v>
      </c>
      <c r="J36" s="16">
        <v>0.64990323000000005</v>
      </c>
      <c r="K36" s="14">
        <v>32.714278700000001</v>
      </c>
      <c r="L36" s="16">
        <v>0.67947736999999997</v>
      </c>
      <c r="M36" s="14">
        <v>0</v>
      </c>
      <c r="N36" s="16">
        <v>0</v>
      </c>
      <c r="O36" s="14" t="s">
        <v>582</v>
      </c>
      <c r="P36" s="16" t="s">
        <v>582</v>
      </c>
      <c r="Q36" s="14">
        <v>0</v>
      </c>
      <c r="R36" s="16">
        <v>0</v>
      </c>
      <c r="S36" s="14">
        <v>0</v>
      </c>
      <c r="T36" s="16">
        <v>0</v>
      </c>
      <c r="U36" s="14">
        <v>3.62774288</v>
      </c>
      <c r="V36" s="16">
        <v>0.30809782000000002</v>
      </c>
    </row>
    <row r="37" spans="1:22" x14ac:dyDescent="0.25">
      <c r="A37" s="11" t="s">
        <v>507</v>
      </c>
      <c r="B37" s="13">
        <v>5458</v>
      </c>
      <c r="C37" s="14">
        <f>(126/B37*100)</f>
        <v>2.3085379259802123</v>
      </c>
      <c r="D37" s="15">
        <v>5332</v>
      </c>
      <c r="E37" s="14">
        <v>3.4421909099999999</v>
      </c>
      <c r="F37" s="16">
        <v>0.25294802</v>
      </c>
      <c r="G37" s="14">
        <v>14.09130487</v>
      </c>
      <c r="H37" s="16">
        <v>0.55710554999999995</v>
      </c>
      <c r="I37" s="14">
        <v>38.191465960000002</v>
      </c>
      <c r="J37" s="16">
        <v>0.7983886</v>
      </c>
      <c r="K37" s="14">
        <v>35.681190059999999</v>
      </c>
      <c r="L37" s="16">
        <v>1.0838418999999999</v>
      </c>
      <c r="M37" s="14">
        <v>0</v>
      </c>
      <c r="N37" s="16">
        <v>0</v>
      </c>
      <c r="O37" s="14" t="s">
        <v>582</v>
      </c>
      <c r="P37" s="16" t="s">
        <v>582</v>
      </c>
      <c r="Q37" s="14">
        <v>0</v>
      </c>
      <c r="R37" s="16">
        <v>0</v>
      </c>
      <c r="S37" s="14">
        <v>0</v>
      </c>
      <c r="T37" s="16">
        <v>0</v>
      </c>
      <c r="U37" s="14">
        <v>8.5938482</v>
      </c>
      <c r="V37" s="16">
        <v>0.80543178999999998</v>
      </c>
    </row>
    <row r="38" spans="1:22" x14ac:dyDescent="0.25">
      <c r="A38" s="11" t="s">
        <v>508</v>
      </c>
      <c r="B38" s="13">
        <v>5860</v>
      </c>
      <c r="C38" s="14">
        <f>(24/B38*100)</f>
        <v>0.40955631399317405</v>
      </c>
      <c r="D38" s="15">
        <v>5836</v>
      </c>
      <c r="E38" s="14">
        <v>4.94741213</v>
      </c>
      <c r="F38" s="16">
        <v>0.42730396999999998</v>
      </c>
      <c r="G38" s="14">
        <v>18.577250329999998</v>
      </c>
      <c r="H38" s="16">
        <v>0.63144049999999996</v>
      </c>
      <c r="I38" s="14">
        <v>41.851795699999997</v>
      </c>
      <c r="J38" s="16">
        <v>0.68938812000000005</v>
      </c>
      <c r="K38" s="14">
        <v>23.779243860000001</v>
      </c>
      <c r="L38" s="16">
        <v>0.61568482000000002</v>
      </c>
      <c r="M38" s="14">
        <v>0</v>
      </c>
      <c r="N38" s="16">
        <v>0</v>
      </c>
      <c r="O38" s="14" t="s">
        <v>582</v>
      </c>
      <c r="P38" s="16" t="s">
        <v>582</v>
      </c>
      <c r="Q38" s="14">
        <v>0</v>
      </c>
      <c r="R38" s="16">
        <v>0</v>
      </c>
      <c r="S38" s="14">
        <v>0</v>
      </c>
      <c r="T38" s="16">
        <v>0</v>
      </c>
      <c r="U38" s="14">
        <v>10.84429798</v>
      </c>
      <c r="V38" s="16">
        <v>0.69691409999999998</v>
      </c>
    </row>
    <row r="39" spans="1:22" x14ac:dyDescent="0.25">
      <c r="A39" s="11" t="s">
        <v>509</v>
      </c>
      <c r="B39" s="13">
        <v>5895</v>
      </c>
      <c r="C39" s="14">
        <f>(33/B39*100)</f>
        <v>0.55979643765903309</v>
      </c>
      <c r="D39" s="15">
        <v>5862</v>
      </c>
      <c r="E39" s="14">
        <v>3.8619921399999999</v>
      </c>
      <c r="F39" s="16">
        <v>0.33310119999999999</v>
      </c>
      <c r="G39" s="14">
        <v>10.752503340000001</v>
      </c>
      <c r="H39" s="16">
        <v>0.55638114000000005</v>
      </c>
      <c r="I39" s="14">
        <v>28.69324954</v>
      </c>
      <c r="J39" s="16">
        <v>0.77008986999999995</v>
      </c>
      <c r="K39" s="14">
        <v>52.605739819999997</v>
      </c>
      <c r="L39" s="16">
        <v>1.06958346</v>
      </c>
      <c r="M39" s="14">
        <v>0</v>
      </c>
      <c r="N39" s="16">
        <v>0</v>
      </c>
      <c r="O39" s="14" t="s">
        <v>582</v>
      </c>
      <c r="P39" s="16" t="s">
        <v>582</v>
      </c>
      <c r="Q39" s="14">
        <v>0</v>
      </c>
      <c r="R39" s="16">
        <v>0</v>
      </c>
      <c r="S39" s="14">
        <v>0</v>
      </c>
      <c r="T39" s="16">
        <v>0</v>
      </c>
      <c r="U39" s="14">
        <v>4.0865151700000002</v>
      </c>
      <c r="V39" s="16">
        <v>0.60094155999999999</v>
      </c>
    </row>
    <row r="40" spans="1:22" x14ac:dyDescent="0.25">
      <c r="A40" s="11" t="s">
        <v>510</v>
      </c>
      <c r="B40" s="13">
        <v>14157</v>
      </c>
      <c r="C40" s="14">
        <f>(386/B40*100)</f>
        <v>2.7265663629299994</v>
      </c>
      <c r="D40" s="15">
        <v>13771</v>
      </c>
      <c r="E40" s="14">
        <v>2.3891398499999998</v>
      </c>
      <c r="F40" s="16">
        <v>0.19570049</v>
      </c>
      <c r="G40" s="14">
        <v>14.82862942</v>
      </c>
      <c r="H40" s="16">
        <v>0.44801432000000002</v>
      </c>
      <c r="I40" s="14">
        <v>39.506046859999998</v>
      </c>
      <c r="J40" s="16">
        <v>0.67397300999999998</v>
      </c>
      <c r="K40" s="14">
        <v>38.155625669999999</v>
      </c>
      <c r="L40" s="16">
        <v>0.81348474000000004</v>
      </c>
      <c r="M40" s="14">
        <v>0</v>
      </c>
      <c r="N40" s="16">
        <v>0</v>
      </c>
      <c r="O40" s="14" t="s">
        <v>582</v>
      </c>
      <c r="P40" s="16" t="s">
        <v>582</v>
      </c>
      <c r="Q40" s="14">
        <v>0</v>
      </c>
      <c r="R40" s="16">
        <v>0</v>
      </c>
      <c r="S40" s="14">
        <v>0</v>
      </c>
      <c r="T40" s="16">
        <v>0</v>
      </c>
      <c r="U40" s="14">
        <v>5.1205581999999996</v>
      </c>
      <c r="V40" s="16">
        <v>0.48686063000000002</v>
      </c>
    </row>
    <row r="41" spans="1:22" x14ac:dyDescent="0.25">
      <c r="A41" s="11" t="s">
        <v>511</v>
      </c>
      <c r="B41" s="13">
        <v>5712</v>
      </c>
      <c r="C41" s="14">
        <f>(55/B41*100)</f>
        <v>0.96288515406162467</v>
      </c>
      <c r="D41" s="15">
        <v>5657</v>
      </c>
      <c r="E41" s="14">
        <v>3.4318209899999998</v>
      </c>
      <c r="F41" s="16">
        <v>0.27090945</v>
      </c>
      <c r="G41" s="14">
        <v>14.65329756</v>
      </c>
      <c r="H41" s="16">
        <v>0.41549058</v>
      </c>
      <c r="I41" s="14">
        <v>37.405530300000002</v>
      </c>
      <c r="J41" s="16">
        <v>0.85496044000000004</v>
      </c>
      <c r="K41" s="14">
        <v>40.03149415</v>
      </c>
      <c r="L41" s="16">
        <v>0.96297902000000002</v>
      </c>
      <c r="M41" s="14">
        <v>0</v>
      </c>
      <c r="N41" s="16">
        <v>0</v>
      </c>
      <c r="O41" s="14" t="s">
        <v>582</v>
      </c>
      <c r="P41" s="16" t="s">
        <v>582</v>
      </c>
      <c r="Q41" s="14">
        <v>0.67876893999999999</v>
      </c>
      <c r="R41" s="16">
        <v>0.18093676</v>
      </c>
      <c r="S41" s="14">
        <v>0</v>
      </c>
      <c r="T41" s="16">
        <v>0</v>
      </c>
      <c r="U41" s="14">
        <v>3.7990880699999998</v>
      </c>
      <c r="V41" s="16">
        <v>0.51956718999999996</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3.4551292651428569</v>
      </c>
      <c r="F42" s="16">
        <f>IF(COUNT(F7:F41) &gt; 0, SQRT(SUMSQ(F7:F41)/(COUNT(F7:F41)*COUNT(F7:F41)) ), "—")</f>
        <v>4.8923921762384401E-2</v>
      </c>
      <c r="G42" s="14">
        <f>IF(COUNT(G7:G41) &gt; 0, AVERAGE(G7:G41), "—")</f>
        <v>16.330727631714286</v>
      </c>
      <c r="H42" s="16">
        <f>IF(COUNT(H7:H41) &gt; 0, SQRT(SUMSQ(H7:H41)/(COUNT(H7:H41)*COUNT(H7:H41)) ), "—")</f>
        <v>9.1876562727616268E-2</v>
      </c>
      <c r="I42" s="14">
        <f>IF(COUNT(I7:I41) &gt; 0, AVERAGE(I7:I41), "—")</f>
        <v>42.856720165999988</v>
      </c>
      <c r="J42" s="16">
        <f>IF(COUNT(J7:J41) &gt; 0, SQRT(SUMSQ(J7:J41)/(COUNT(J7:J41)*COUNT(J7:J41)) ), "—")</f>
        <v>0.12622222741584702</v>
      </c>
      <c r="K42" s="14">
        <f>IF(COUNT(K7:K41) &gt; 0, AVERAGE(K7:K41), "—")</f>
        <v>31.705292322285711</v>
      </c>
      <c r="L42" s="16">
        <f>IF(COUNT(L7:L41) &gt; 0, SQRT(SUMSQ(L7:L41)/(COUNT(L7:L41)*COUNT(L7:L41)) ), "—")</f>
        <v>0.12698268585459221</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0.60828267742857156</v>
      </c>
      <c r="R42" s="16">
        <f>IF(COUNT(R7:R41) &gt; 0, SQRT(SUMSQ(R7:R41)/(COUNT(R7:R41)*COUNT(R7:R41)) ), "—")</f>
        <v>3.6740661071396404E-2</v>
      </c>
      <c r="S42" s="14">
        <f>IF(COUNT(S7:S41) &gt; 0, AVERAGE(S7:S41), "—")</f>
        <v>3.851565714285714E-4</v>
      </c>
      <c r="T42" s="16">
        <f>IF(COUNT(T7:T41) &gt; 0, SQRT(SUMSQ(T7:T41)/(COUNT(T7:T41)*COUNT(T7:T41)) ), "—")</f>
        <v>3.7344085714285713E-4</v>
      </c>
      <c r="U42" s="14">
        <f>IF(COUNT(U7:U41) &gt; 0, AVERAGE(U7:U41), "—")</f>
        <v>5.0434627822857152</v>
      </c>
      <c r="V42" s="16">
        <f>IF(COUNT(V7:V41) &gt; 0, SQRT(SUMSQ(V7:V41)/(COUNT(V7:V41)*COUNT(V7:V41)) ), "—")</f>
        <v>8.2939766542737034E-2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8.6280490099999998</v>
      </c>
      <c r="F45" s="16">
        <v>0.47655254000000002</v>
      </c>
      <c r="G45" s="14">
        <v>18.464062680000001</v>
      </c>
      <c r="H45" s="16">
        <v>0.53761345999999999</v>
      </c>
      <c r="I45" s="14">
        <v>28.89253385</v>
      </c>
      <c r="J45" s="16">
        <v>0.62716713999999996</v>
      </c>
      <c r="K45" s="14">
        <v>38.733987460000002</v>
      </c>
      <c r="L45" s="16">
        <v>0.89817546999999998</v>
      </c>
      <c r="M45" s="14">
        <v>0</v>
      </c>
      <c r="N45" s="16">
        <v>0</v>
      </c>
      <c r="O45" s="14" t="s">
        <v>582</v>
      </c>
      <c r="P45" s="16" t="s">
        <v>582</v>
      </c>
      <c r="Q45" s="14">
        <v>0</v>
      </c>
      <c r="R45" s="16">
        <v>0</v>
      </c>
      <c r="S45" s="14">
        <v>0.30182882999999999</v>
      </c>
      <c r="T45" s="16">
        <v>7.7979430000000002E-2</v>
      </c>
      <c r="U45" s="14">
        <v>4.9795381900000004</v>
      </c>
      <c r="V45" s="16">
        <v>0.34480878999999998</v>
      </c>
    </row>
    <row r="46" spans="1:22" x14ac:dyDescent="0.25">
      <c r="A46" s="11" t="s">
        <v>516</v>
      </c>
      <c r="B46" s="13">
        <v>23141</v>
      </c>
      <c r="C46" s="14">
        <f>(2121/B46*100)</f>
        <v>9.1655503219394152</v>
      </c>
      <c r="D46" s="15">
        <v>21020</v>
      </c>
      <c r="E46" s="14">
        <v>2.5516911499999999</v>
      </c>
      <c r="F46" s="16">
        <v>0.16619317</v>
      </c>
      <c r="G46" s="14">
        <v>14.55621442</v>
      </c>
      <c r="H46" s="16">
        <v>0.37773419000000003</v>
      </c>
      <c r="I46" s="14">
        <v>30.561447449999999</v>
      </c>
      <c r="J46" s="16">
        <v>0.68745928999999995</v>
      </c>
      <c r="K46" s="14">
        <v>20.565998709999999</v>
      </c>
      <c r="L46" s="16">
        <v>0.57665191000000005</v>
      </c>
      <c r="M46" s="14">
        <v>0</v>
      </c>
      <c r="N46" s="16">
        <v>0</v>
      </c>
      <c r="O46" s="14" t="s">
        <v>582</v>
      </c>
      <c r="P46" s="16" t="s">
        <v>582</v>
      </c>
      <c r="Q46" s="14">
        <v>0</v>
      </c>
      <c r="R46" s="16">
        <v>0</v>
      </c>
      <c r="S46" s="14">
        <v>0</v>
      </c>
      <c r="T46" s="16">
        <v>0</v>
      </c>
      <c r="U46" s="14">
        <v>31.764648269999999</v>
      </c>
      <c r="V46" s="16">
        <v>0.93931911999999995</v>
      </c>
    </row>
    <row r="47" spans="1:22" x14ac:dyDescent="0.25">
      <c r="A47" s="11" t="s">
        <v>517</v>
      </c>
      <c r="B47" s="13">
        <v>5928</v>
      </c>
      <c r="C47" s="14">
        <f>(347/B47*100)</f>
        <v>5.8535762483130904</v>
      </c>
      <c r="D47" s="15">
        <v>5581</v>
      </c>
      <c r="E47" s="14">
        <v>4.3388617700000003</v>
      </c>
      <c r="F47" s="16">
        <v>0.35138638999999999</v>
      </c>
      <c r="G47" s="14">
        <v>12.004190879999999</v>
      </c>
      <c r="H47" s="16">
        <v>0.50383739000000005</v>
      </c>
      <c r="I47" s="14">
        <v>37.171215070000002</v>
      </c>
      <c r="J47" s="16">
        <v>0.96360520999999999</v>
      </c>
      <c r="K47" s="14">
        <v>32.796511940000002</v>
      </c>
      <c r="L47" s="16">
        <v>0.96271640999999997</v>
      </c>
      <c r="M47" s="14">
        <v>0</v>
      </c>
      <c r="N47" s="16">
        <v>0</v>
      </c>
      <c r="O47" s="14" t="s">
        <v>582</v>
      </c>
      <c r="P47" s="16" t="s">
        <v>582</v>
      </c>
      <c r="Q47" s="14">
        <v>0</v>
      </c>
      <c r="R47" s="16">
        <v>0</v>
      </c>
      <c r="S47" s="14">
        <v>0</v>
      </c>
      <c r="T47" s="16">
        <v>0</v>
      </c>
      <c r="U47" s="14">
        <v>13.68922034</v>
      </c>
      <c r="V47" s="16">
        <v>0.99846254000000001</v>
      </c>
    </row>
    <row r="48" spans="1:22" x14ac:dyDescent="0.25">
      <c r="A48" s="11" t="s">
        <v>518</v>
      </c>
      <c r="B48" s="13">
        <v>9841</v>
      </c>
      <c r="C48" s="14">
        <f>(8/B48*100)</f>
        <v>8.1292551569962401E-2</v>
      </c>
      <c r="D48" s="15">
        <v>9833</v>
      </c>
      <c r="E48" s="14">
        <v>2.7899939900000001</v>
      </c>
      <c r="F48" s="16">
        <v>0.21837277999999999</v>
      </c>
      <c r="G48" s="14">
        <v>15.37281385</v>
      </c>
      <c r="H48" s="16">
        <v>0.52097269000000002</v>
      </c>
      <c r="I48" s="14">
        <v>50.256071079999998</v>
      </c>
      <c r="J48" s="16">
        <v>0.72788034000000001</v>
      </c>
      <c r="K48" s="14">
        <v>30.129593069999999</v>
      </c>
      <c r="L48" s="16">
        <v>0.82455277000000005</v>
      </c>
      <c r="M48" s="14">
        <v>0</v>
      </c>
      <c r="N48" s="16">
        <v>0</v>
      </c>
      <c r="O48" s="14" t="s">
        <v>582</v>
      </c>
      <c r="P48" s="16" t="s">
        <v>582</v>
      </c>
      <c r="Q48" s="14">
        <v>0</v>
      </c>
      <c r="R48" s="16">
        <v>0</v>
      </c>
      <c r="S48" s="14">
        <v>0</v>
      </c>
      <c r="T48" s="16">
        <v>0</v>
      </c>
      <c r="U48" s="14">
        <v>1.4515280100000001</v>
      </c>
      <c r="V48" s="16">
        <v>0.52549878999999999</v>
      </c>
    </row>
    <row r="49" spans="1:22" x14ac:dyDescent="0.25">
      <c r="A49" s="11" t="s">
        <v>519</v>
      </c>
      <c r="B49" s="13">
        <v>6349</v>
      </c>
      <c r="C49" s="14">
        <f>(56/B49*100)</f>
        <v>0.88202866593164275</v>
      </c>
      <c r="D49" s="15">
        <v>6293</v>
      </c>
      <c r="E49" s="14">
        <v>6.3478424899999997</v>
      </c>
      <c r="F49" s="16">
        <v>0.40578734999999999</v>
      </c>
      <c r="G49" s="14">
        <v>23.24857677</v>
      </c>
      <c r="H49" s="16">
        <v>0.73650718999999998</v>
      </c>
      <c r="I49" s="14">
        <v>34.617813400000003</v>
      </c>
      <c r="J49" s="16">
        <v>0.68447970000000002</v>
      </c>
      <c r="K49" s="14">
        <v>32.55026161</v>
      </c>
      <c r="L49" s="16">
        <v>0.78147951999999998</v>
      </c>
      <c r="M49" s="14">
        <v>0</v>
      </c>
      <c r="N49" s="16">
        <v>0</v>
      </c>
      <c r="O49" s="14" t="s">
        <v>582</v>
      </c>
      <c r="P49" s="16" t="s">
        <v>582</v>
      </c>
      <c r="Q49" s="14">
        <v>0</v>
      </c>
      <c r="R49" s="16">
        <v>0</v>
      </c>
      <c r="S49" s="14">
        <v>3.7563869999999999E-2</v>
      </c>
      <c r="T49" s="16">
        <v>3.360026E-2</v>
      </c>
      <c r="U49" s="14">
        <v>3.1979418499999999</v>
      </c>
      <c r="V49" s="16">
        <v>0.38961657</v>
      </c>
    </row>
    <row r="50" spans="1:22" x14ac:dyDescent="0.25">
      <c r="A50" s="11" t="s">
        <v>520</v>
      </c>
      <c r="B50" s="13">
        <v>11795</v>
      </c>
      <c r="C50" s="14">
        <f>(344/B50*100)</f>
        <v>2.9164900381517591</v>
      </c>
      <c r="D50" s="15">
        <v>11451</v>
      </c>
      <c r="E50" s="14">
        <v>4.88336083</v>
      </c>
      <c r="F50" s="16">
        <v>0.33443646999999999</v>
      </c>
      <c r="G50" s="14">
        <v>22.416614410000001</v>
      </c>
      <c r="H50" s="16">
        <v>0.65949720000000001</v>
      </c>
      <c r="I50" s="14">
        <v>41.320253819999998</v>
      </c>
      <c r="J50" s="16">
        <v>0.77742712999999997</v>
      </c>
      <c r="K50" s="14">
        <v>26.666133599999998</v>
      </c>
      <c r="L50" s="16">
        <v>0.76743625000000004</v>
      </c>
      <c r="M50" s="14">
        <v>0</v>
      </c>
      <c r="N50" s="16">
        <v>0</v>
      </c>
      <c r="O50" s="14" t="s">
        <v>582</v>
      </c>
      <c r="P50" s="16" t="s">
        <v>582</v>
      </c>
      <c r="Q50" s="14">
        <v>0</v>
      </c>
      <c r="R50" s="16">
        <v>0</v>
      </c>
      <c r="S50" s="14">
        <v>0</v>
      </c>
      <c r="T50" s="16">
        <v>0</v>
      </c>
      <c r="U50" s="14">
        <v>4.71363734</v>
      </c>
      <c r="V50" s="16">
        <v>0.46083984</v>
      </c>
    </row>
    <row r="51" spans="1:22" x14ac:dyDescent="0.25">
      <c r="A51" s="11" t="s">
        <v>521</v>
      </c>
      <c r="B51" s="13">
        <v>6866</v>
      </c>
      <c r="C51" s="14">
        <f>(114/B51*100)</f>
        <v>1.6603553743081854</v>
      </c>
      <c r="D51" s="15">
        <v>6752</v>
      </c>
      <c r="E51" s="14">
        <v>2.1071948200000001</v>
      </c>
      <c r="F51" s="16">
        <v>0.20416729</v>
      </c>
      <c r="G51" s="14">
        <v>18.9603872</v>
      </c>
      <c r="H51" s="16">
        <v>0.66279204999999997</v>
      </c>
      <c r="I51" s="14">
        <v>31.194224599999998</v>
      </c>
      <c r="J51" s="16">
        <v>0.73117975999999996</v>
      </c>
      <c r="K51" s="14">
        <v>29.22502339</v>
      </c>
      <c r="L51" s="16">
        <v>0.96107719999999996</v>
      </c>
      <c r="M51" s="14">
        <v>0</v>
      </c>
      <c r="N51" s="16">
        <v>0</v>
      </c>
      <c r="O51" s="14" t="s">
        <v>582</v>
      </c>
      <c r="P51" s="16" t="s">
        <v>582</v>
      </c>
      <c r="Q51" s="14">
        <v>10.58170163</v>
      </c>
      <c r="R51" s="16">
        <v>0.61208004999999999</v>
      </c>
      <c r="S51" s="14">
        <v>0</v>
      </c>
      <c r="T51" s="16">
        <v>0</v>
      </c>
      <c r="U51" s="14">
        <v>7.9314683700000002</v>
      </c>
      <c r="V51" s="16">
        <v>0.78689315000000004</v>
      </c>
    </row>
    <row r="52" spans="1:22" x14ac:dyDescent="0.25">
      <c r="A52" s="11" t="s">
        <v>522</v>
      </c>
      <c r="B52" s="13">
        <v>5809</v>
      </c>
      <c r="C52" s="14">
        <f>(106/B52*100)</f>
        <v>1.8247546909967292</v>
      </c>
      <c r="D52" s="15">
        <v>5703</v>
      </c>
      <c r="E52" s="14">
        <v>2.9747869699999998</v>
      </c>
      <c r="F52" s="16">
        <v>0.27112644000000002</v>
      </c>
      <c r="G52" s="14">
        <v>13.66945821</v>
      </c>
      <c r="H52" s="16">
        <v>0.48527342000000001</v>
      </c>
      <c r="I52" s="14">
        <v>41.208006140000002</v>
      </c>
      <c r="J52" s="16">
        <v>0.55035328999999999</v>
      </c>
      <c r="K52" s="14">
        <v>38.63669977</v>
      </c>
      <c r="L52" s="16">
        <v>0.69879393000000001</v>
      </c>
      <c r="M52" s="14">
        <v>0</v>
      </c>
      <c r="N52" s="16">
        <v>0</v>
      </c>
      <c r="O52" s="14" t="s">
        <v>582</v>
      </c>
      <c r="P52" s="16" t="s">
        <v>582</v>
      </c>
      <c r="Q52" s="14">
        <v>0</v>
      </c>
      <c r="R52" s="16">
        <v>0</v>
      </c>
      <c r="S52" s="14">
        <v>0</v>
      </c>
      <c r="T52" s="16">
        <v>0</v>
      </c>
      <c r="U52" s="14">
        <v>3.5110489</v>
      </c>
      <c r="V52" s="16">
        <v>0.35312139999999997</v>
      </c>
    </row>
    <row r="53" spans="1:22" x14ac:dyDescent="0.25">
      <c r="A53" s="11" t="s">
        <v>523</v>
      </c>
      <c r="B53" s="13">
        <v>5571</v>
      </c>
      <c r="C53" s="14">
        <f>(112/B53*100)</f>
        <v>2.0104110572608151</v>
      </c>
      <c r="D53" s="15">
        <v>5459</v>
      </c>
      <c r="E53" s="14">
        <v>5.3643546600000001</v>
      </c>
      <c r="F53" s="16">
        <v>0.29706649000000002</v>
      </c>
      <c r="G53" s="14">
        <v>16.341963329999999</v>
      </c>
      <c r="H53" s="16">
        <v>0.57339832999999996</v>
      </c>
      <c r="I53" s="14">
        <v>36.28600745</v>
      </c>
      <c r="J53" s="16">
        <v>0.65965425</v>
      </c>
      <c r="K53" s="14">
        <v>34.31197951</v>
      </c>
      <c r="L53" s="16">
        <v>0.59285140999999997</v>
      </c>
      <c r="M53" s="14">
        <v>0</v>
      </c>
      <c r="N53" s="16">
        <v>0</v>
      </c>
      <c r="O53" s="14" t="s">
        <v>582</v>
      </c>
      <c r="P53" s="16" t="s">
        <v>582</v>
      </c>
      <c r="Q53" s="14">
        <v>0</v>
      </c>
      <c r="R53" s="16">
        <v>0</v>
      </c>
      <c r="S53" s="14">
        <v>0</v>
      </c>
      <c r="T53" s="16">
        <v>0</v>
      </c>
      <c r="U53" s="14">
        <v>7.6956950600000003</v>
      </c>
      <c r="V53" s="16">
        <v>0.33195816</v>
      </c>
    </row>
    <row r="54" spans="1:22" x14ac:dyDescent="0.25">
      <c r="A54" s="11" t="s">
        <v>524</v>
      </c>
      <c r="B54" s="13">
        <v>4740</v>
      </c>
      <c r="C54" s="14">
        <f>(428/B54*100)</f>
        <v>9.0295358649789037</v>
      </c>
      <c r="D54" s="15">
        <v>4312</v>
      </c>
      <c r="E54" s="14">
        <v>5.4361404899999997</v>
      </c>
      <c r="F54" s="16">
        <v>0.42520132999999999</v>
      </c>
      <c r="G54" s="14">
        <v>18.383703329999999</v>
      </c>
      <c r="H54" s="16">
        <v>0.67646355999999996</v>
      </c>
      <c r="I54" s="14">
        <v>27.182850160000001</v>
      </c>
      <c r="J54" s="16">
        <v>0.78910734999999999</v>
      </c>
      <c r="K54" s="14">
        <v>33.838284960000003</v>
      </c>
      <c r="L54" s="16">
        <v>0.94672440000000002</v>
      </c>
      <c r="M54" s="14">
        <v>0</v>
      </c>
      <c r="N54" s="16">
        <v>0</v>
      </c>
      <c r="O54" s="14" t="s">
        <v>582</v>
      </c>
      <c r="P54" s="16" t="s">
        <v>582</v>
      </c>
      <c r="Q54" s="14">
        <v>0</v>
      </c>
      <c r="R54" s="16">
        <v>0</v>
      </c>
      <c r="S54" s="14">
        <v>0</v>
      </c>
      <c r="T54" s="16">
        <v>0</v>
      </c>
      <c r="U54" s="14">
        <v>15.159021060000001</v>
      </c>
      <c r="V54" s="16">
        <v>1.2727457499999999</v>
      </c>
    </row>
    <row r="55" spans="1:22" x14ac:dyDescent="0.25">
      <c r="A55" s="11" t="s">
        <v>525</v>
      </c>
      <c r="B55" s="13">
        <v>5316</v>
      </c>
      <c r="C55" s="14">
        <f>(22/B55*100)</f>
        <v>0.41384499623777277</v>
      </c>
      <c r="D55" s="15">
        <v>5294</v>
      </c>
      <c r="E55" s="14">
        <v>4.8374257500000004</v>
      </c>
      <c r="F55" s="16">
        <v>0.32415807000000002</v>
      </c>
      <c r="G55" s="14">
        <v>12.565389079999999</v>
      </c>
      <c r="H55" s="16">
        <v>0.55743535</v>
      </c>
      <c r="I55" s="14">
        <v>37.845312659999998</v>
      </c>
      <c r="J55" s="16">
        <v>0.67145885999999999</v>
      </c>
      <c r="K55" s="14">
        <v>39.715862989999998</v>
      </c>
      <c r="L55" s="16">
        <v>0.82195499000000005</v>
      </c>
      <c r="M55" s="14">
        <v>0</v>
      </c>
      <c r="N55" s="16">
        <v>0</v>
      </c>
      <c r="O55" s="14" t="s">
        <v>582</v>
      </c>
      <c r="P55" s="16" t="s">
        <v>582</v>
      </c>
      <c r="Q55" s="14">
        <v>0</v>
      </c>
      <c r="R55" s="16">
        <v>0</v>
      </c>
      <c r="S55" s="14">
        <v>0.54680006999999997</v>
      </c>
      <c r="T55" s="16">
        <v>0.12019179000000001</v>
      </c>
      <c r="U55" s="14">
        <v>4.4892094499999997</v>
      </c>
      <c r="V55" s="16">
        <v>0.36706652000000001</v>
      </c>
    </row>
    <row r="56" spans="1:22" x14ac:dyDescent="0.25">
      <c r="A56" s="11" t="s">
        <v>526</v>
      </c>
      <c r="B56" s="13">
        <v>5359</v>
      </c>
      <c r="C56" s="14">
        <f>(77/B56*100)</f>
        <v>1.4368352304534429</v>
      </c>
      <c r="D56" s="15">
        <v>5282</v>
      </c>
      <c r="E56" s="14">
        <v>2.7536421</v>
      </c>
      <c r="F56" s="16">
        <v>0.24775832</v>
      </c>
      <c r="G56" s="14">
        <v>10.377604850000001</v>
      </c>
      <c r="H56" s="16">
        <v>0.46230094999999999</v>
      </c>
      <c r="I56" s="14">
        <v>59.53966861</v>
      </c>
      <c r="J56" s="16">
        <v>0.93241993000000001</v>
      </c>
      <c r="K56" s="14">
        <v>26.19283081</v>
      </c>
      <c r="L56" s="16">
        <v>0.84480942000000003</v>
      </c>
      <c r="M56" s="14">
        <v>0</v>
      </c>
      <c r="N56" s="16">
        <v>0</v>
      </c>
      <c r="O56" s="14" t="s">
        <v>582</v>
      </c>
      <c r="P56" s="16" t="s">
        <v>582</v>
      </c>
      <c r="Q56" s="14">
        <v>0</v>
      </c>
      <c r="R56" s="16">
        <v>0</v>
      </c>
      <c r="S56" s="14">
        <v>0</v>
      </c>
      <c r="T56" s="16">
        <v>0</v>
      </c>
      <c r="U56" s="14">
        <v>1.1362536299999999</v>
      </c>
      <c r="V56" s="16">
        <v>0.20300735</v>
      </c>
    </row>
    <row r="57" spans="1:22" x14ac:dyDescent="0.25">
      <c r="A57" s="11" t="s">
        <v>527</v>
      </c>
      <c r="B57" s="13">
        <v>6513</v>
      </c>
      <c r="C57" s="14">
        <f>(0/B57*100)</f>
        <v>0</v>
      </c>
      <c r="D57" s="15">
        <v>6513</v>
      </c>
      <c r="E57" s="14">
        <v>4.7187304900000004</v>
      </c>
      <c r="F57" s="16">
        <v>0.35110735999999998</v>
      </c>
      <c r="G57" s="14">
        <v>29.745400289999999</v>
      </c>
      <c r="H57" s="16">
        <v>1.1001992300000001</v>
      </c>
      <c r="I57" s="14">
        <v>40.883078769999997</v>
      </c>
      <c r="J57" s="16">
        <v>0.90637663000000002</v>
      </c>
      <c r="K57" s="14">
        <v>21.292035899999998</v>
      </c>
      <c r="L57" s="16">
        <v>0.78760518999999996</v>
      </c>
      <c r="M57" s="14">
        <v>0</v>
      </c>
      <c r="N57" s="16">
        <v>0</v>
      </c>
      <c r="O57" s="14" t="s">
        <v>582</v>
      </c>
      <c r="P57" s="16" t="s">
        <v>582</v>
      </c>
      <c r="Q57" s="14">
        <v>0</v>
      </c>
      <c r="R57" s="16">
        <v>0</v>
      </c>
      <c r="S57" s="14">
        <v>0.17123426</v>
      </c>
      <c r="T57" s="16">
        <v>6.379572E-2</v>
      </c>
      <c r="U57" s="14">
        <v>3.1895202899999999</v>
      </c>
      <c r="V57" s="16">
        <v>0.4677674</v>
      </c>
    </row>
    <row r="58" spans="1:22" x14ac:dyDescent="0.25">
      <c r="A58" s="11" t="s">
        <v>528</v>
      </c>
      <c r="B58" s="13">
        <v>7267</v>
      </c>
      <c r="C58" s="14">
        <f>(10/B58*100)</f>
        <v>0.13760836658868861</v>
      </c>
      <c r="D58" s="15">
        <v>7257</v>
      </c>
      <c r="E58" s="14">
        <v>7.76781538</v>
      </c>
      <c r="F58" s="16">
        <v>0.46026800000000001</v>
      </c>
      <c r="G58" s="14">
        <v>13.71610605</v>
      </c>
      <c r="H58" s="16">
        <v>0.51375302</v>
      </c>
      <c r="I58" s="14">
        <v>21.657188269999999</v>
      </c>
      <c r="J58" s="16">
        <v>0.65072215</v>
      </c>
      <c r="K58" s="14">
        <v>51.332374909999999</v>
      </c>
      <c r="L58" s="16">
        <v>1.0608841899999999</v>
      </c>
      <c r="M58" s="14">
        <v>0</v>
      </c>
      <c r="N58" s="16">
        <v>0</v>
      </c>
      <c r="O58" s="14" t="s">
        <v>582</v>
      </c>
      <c r="P58" s="16" t="s">
        <v>582</v>
      </c>
      <c r="Q58" s="14">
        <v>0</v>
      </c>
      <c r="R58" s="16">
        <v>0</v>
      </c>
      <c r="S58" s="14">
        <v>0.64220032999999999</v>
      </c>
      <c r="T58" s="16">
        <v>0.13114724</v>
      </c>
      <c r="U58" s="14">
        <v>4.8843150599999996</v>
      </c>
      <c r="V58" s="16">
        <v>0.58619220999999999</v>
      </c>
    </row>
    <row r="59" spans="1:22" x14ac:dyDescent="0.25">
      <c r="A59" s="11" t="s">
        <v>529</v>
      </c>
      <c r="B59" s="13">
        <v>4826</v>
      </c>
      <c r="C59" s="14">
        <f>(26/B59*100)</f>
        <v>0.53874844591794446</v>
      </c>
      <c r="D59" s="15">
        <v>4800</v>
      </c>
      <c r="E59" s="14">
        <v>8.5186365800000008</v>
      </c>
      <c r="F59" s="16">
        <v>0.45557122999999999</v>
      </c>
      <c r="G59" s="14">
        <v>15.45699405</v>
      </c>
      <c r="H59" s="16">
        <v>0.58709372000000004</v>
      </c>
      <c r="I59" s="14">
        <v>28.45432323</v>
      </c>
      <c r="J59" s="16">
        <v>0.83213084999999998</v>
      </c>
      <c r="K59" s="14">
        <v>43.336067010000001</v>
      </c>
      <c r="L59" s="16">
        <v>0.93118237000000004</v>
      </c>
      <c r="M59" s="14">
        <v>0</v>
      </c>
      <c r="N59" s="16">
        <v>0</v>
      </c>
      <c r="O59" s="14" t="s">
        <v>582</v>
      </c>
      <c r="P59" s="16" t="s">
        <v>582</v>
      </c>
      <c r="Q59" s="14">
        <v>0</v>
      </c>
      <c r="R59" s="16">
        <v>0</v>
      </c>
      <c r="S59" s="14">
        <v>0.51735450999999999</v>
      </c>
      <c r="T59" s="16">
        <v>0.10983602000000001</v>
      </c>
      <c r="U59" s="14">
        <v>3.7166246200000002</v>
      </c>
      <c r="V59" s="16">
        <v>0.34578711000000001</v>
      </c>
    </row>
    <row r="60" spans="1:22" x14ac:dyDescent="0.25">
      <c r="A60" s="11" t="s">
        <v>530</v>
      </c>
      <c r="B60" s="13">
        <v>4546</v>
      </c>
      <c r="C60" s="14">
        <f>(15/B60*100)</f>
        <v>0.32996040475142985</v>
      </c>
      <c r="D60" s="15">
        <v>4531</v>
      </c>
      <c r="E60" s="14">
        <v>7.8606708699999999</v>
      </c>
      <c r="F60" s="16">
        <v>0.53836554999999997</v>
      </c>
      <c r="G60" s="14">
        <v>24.11414444</v>
      </c>
      <c r="H60" s="16">
        <v>0.90240113</v>
      </c>
      <c r="I60" s="14">
        <v>30.901706579999999</v>
      </c>
      <c r="J60" s="16">
        <v>0.98974466000000005</v>
      </c>
      <c r="K60" s="14">
        <v>32.222324319999998</v>
      </c>
      <c r="L60" s="16">
        <v>1.21699899</v>
      </c>
      <c r="M60" s="14">
        <v>0</v>
      </c>
      <c r="N60" s="16">
        <v>0</v>
      </c>
      <c r="O60" s="14" t="s">
        <v>582</v>
      </c>
      <c r="P60" s="16" t="s">
        <v>582</v>
      </c>
      <c r="Q60" s="14">
        <v>0</v>
      </c>
      <c r="R60" s="16">
        <v>0</v>
      </c>
      <c r="S60" s="14">
        <v>0.34609575999999997</v>
      </c>
      <c r="T60" s="16">
        <v>9.3449450000000003E-2</v>
      </c>
      <c r="U60" s="14">
        <v>4.5550580299999996</v>
      </c>
      <c r="V60" s="16">
        <v>0.52193014000000004</v>
      </c>
    </row>
    <row r="61" spans="1:22" x14ac:dyDescent="0.25">
      <c r="A61" s="11" t="s">
        <v>531</v>
      </c>
      <c r="B61" s="13">
        <v>6525</v>
      </c>
      <c r="C61" s="14">
        <f>(166/B61*100)</f>
        <v>2.544061302681992</v>
      </c>
      <c r="D61" s="15">
        <v>6359</v>
      </c>
      <c r="E61" s="14">
        <v>2.8929452499999999</v>
      </c>
      <c r="F61" s="16">
        <v>0.29900919999999998</v>
      </c>
      <c r="G61" s="14">
        <v>12.218395060000001</v>
      </c>
      <c r="H61" s="16">
        <v>0.53259798999999997</v>
      </c>
      <c r="I61" s="14">
        <v>35.076463930000003</v>
      </c>
      <c r="J61" s="16">
        <v>0.72319491000000002</v>
      </c>
      <c r="K61" s="14">
        <v>44.896149950000002</v>
      </c>
      <c r="L61" s="16">
        <v>0.84843966000000004</v>
      </c>
      <c r="M61" s="14">
        <v>0</v>
      </c>
      <c r="N61" s="16">
        <v>0</v>
      </c>
      <c r="O61" s="14" t="s">
        <v>582</v>
      </c>
      <c r="P61" s="16" t="s">
        <v>582</v>
      </c>
      <c r="Q61" s="14">
        <v>0</v>
      </c>
      <c r="R61" s="16">
        <v>0</v>
      </c>
      <c r="S61" s="14">
        <v>0</v>
      </c>
      <c r="T61" s="16">
        <v>0</v>
      </c>
      <c r="U61" s="14">
        <v>4.91604581</v>
      </c>
      <c r="V61" s="16">
        <v>0.56160262999999999</v>
      </c>
    </row>
    <row r="62" spans="1:22" x14ac:dyDescent="0.25">
      <c r="A62" s="11" t="s">
        <v>532</v>
      </c>
      <c r="B62" s="13">
        <v>4476</v>
      </c>
      <c r="C62" s="14">
        <f>(3/B62*100)</f>
        <v>6.7024128686327081E-2</v>
      </c>
      <c r="D62" s="15">
        <v>4473</v>
      </c>
      <c r="E62" s="14">
        <v>2.2167201400000001</v>
      </c>
      <c r="F62" s="16">
        <v>0.23123403000000001</v>
      </c>
      <c r="G62" s="14">
        <v>12.984704519999999</v>
      </c>
      <c r="H62" s="16">
        <v>0.51280029999999999</v>
      </c>
      <c r="I62" s="14">
        <v>55.755774359999997</v>
      </c>
      <c r="J62" s="16">
        <v>0.74487113000000005</v>
      </c>
      <c r="K62" s="14">
        <v>28.684148019999999</v>
      </c>
      <c r="L62" s="16">
        <v>0.69017784000000004</v>
      </c>
      <c r="M62" s="14">
        <v>0</v>
      </c>
      <c r="N62" s="16">
        <v>0</v>
      </c>
      <c r="O62" s="14" t="s">
        <v>582</v>
      </c>
      <c r="P62" s="16" t="s">
        <v>582</v>
      </c>
      <c r="Q62" s="14">
        <v>0</v>
      </c>
      <c r="R62" s="16">
        <v>0</v>
      </c>
      <c r="S62" s="14">
        <v>0</v>
      </c>
      <c r="T62" s="16">
        <v>0</v>
      </c>
      <c r="U62" s="14">
        <v>0.35865296000000002</v>
      </c>
      <c r="V62" s="16">
        <v>8.3688579999999999E-2</v>
      </c>
    </row>
    <row r="63" spans="1:22" x14ac:dyDescent="0.25">
      <c r="A63" s="11" t="s">
        <v>533</v>
      </c>
      <c r="B63" s="13">
        <v>5324</v>
      </c>
      <c r="C63" s="14">
        <f>(13/B63*100)</f>
        <v>0.24417731029301279</v>
      </c>
      <c r="D63" s="15">
        <v>5311</v>
      </c>
      <c r="E63" s="14">
        <v>6.9672481700000004</v>
      </c>
      <c r="F63" s="16">
        <v>0.39527958000000002</v>
      </c>
      <c r="G63" s="14">
        <v>14.681774040000001</v>
      </c>
      <c r="H63" s="16">
        <v>0.53070697</v>
      </c>
      <c r="I63" s="14">
        <v>25.79225082</v>
      </c>
      <c r="J63" s="16">
        <v>0.65056572000000001</v>
      </c>
      <c r="K63" s="14">
        <v>44.764617770000001</v>
      </c>
      <c r="L63" s="16">
        <v>0.82024836000000001</v>
      </c>
      <c r="M63" s="14">
        <v>0</v>
      </c>
      <c r="N63" s="16">
        <v>0</v>
      </c>
      <c r="O63" s="14" t="s">
        <v>582</v>
      </c>
      <c r="P63" s="16" t="s">
        <v>582</v>
      </c>
      <c r="Q63" s="14">
        <v>0</v>
      </c>
      <c r="R63" s="16">
        <v>0</v>
      </c>
      <c r="S63" s="14">
        <v>5.3160010000000001E-2</v>
      </c>
      <c r="T63" s="16">
        <v>3.2374060000000003E-2</v>
      </c>
      <c r="U63" s="14">
        <v>7.7409491900000003</v>
      </c>
      <c r="V63" s="16">
        <v>0.40328922</v>
      </c>
    </row>
    <row r="64" spans="1:22" x14ac:dyDescent="0.25">
      <c r="A64" s="11" t="s">
        <v>534</v>
      </c>
      <c r="B64" s="13">
        <v>3634</v>
      </c>
      <c r="C64" s="14">
        <f>(3/B64*100)</f>
        <v>8.2553659878921298E-2</v>
      </c>
      <c r="D64" s="15">
        <v>3631</v>
      </c>
      <c r="E64" s="14">
        <v>4.5814353099999998</v>
      </c>
      <c r="F64" s="16">
        <v>0.35580082000000002</v>
      </c>
      <c r="G64" s="14">
        <v>14.76493151</v>
      </c>
      <c r="H64" s="16">
        <v>0.65278236000000001</v>
      </c>
      <c r="I64" s="14">
        <v>29.968029399999999</v>
      </c>
      <c r="J64" s="16">
        <v>0.74240444999999999</v>
      </c>
      <c r="K64" s="14">
        <v>46.840840929999999</v>
      </c>
      <c r="L64" s="16">
        <v>0.72195999</v>
      </c>
      <c r="M64" s="14">
        <v>0</v>
      </c>
      <c r="N64" s="16">
        <v>0</v>
      </c>
      <c r="O64" s="14" t="s">
        <v>582</v>
      </c>
      <c r="P64" s="16" t="s">
        <v>582</v>
      </c>
      <c r="Q64" s="14">
        <v>0</v>
      </c>
      <c r="R64" s="16">
        <v>0</v>
      </c>
      <c r="S64" s="14">
        <v>6.1153590000000001E-2</v>
      </c>
      <c r="T64" s="16">
        <v>4.0716679999999998E-2</v>
      </c>
      <c r="U64" s="14">
        <v>3.78360926</v>
      </c>
      <c r="V64" s="16">
        <v>0.26633595999999998</v>
      </c>
    </row>
    <row r="65" spans="1:22" x14ac:dyDescent="0.25">
      <c r="A65" s="11" t="s">
        <v>535</v>
      </c>
      <c r="B65" s="13">
        <v>5325</v>
      </c>
      <c r="C65" s="14">
        <f>(14/B65*100)</f>
        <v>0.26291079812206569</v>
      </c>
      <c r="D65" s="15">
        <v>5311</v>
      </c>
      <c r="E65" s="14">
        <v>2.1249725700000002</v>
      </c>
      <c r="F65" s="16">
        <v>0.25130524999999998</v>
      </c>
      <c r="G65" s="14">
        <v>12.3387086</v>
      </c>
      <c r="H65" s="16">
        <v>0.49490907000000001</v>
      </c>
      <c r="I65" s="14">
        <v>30.570094699999999</v>
      </c>
      <c r="J65" s="16">
        <v>0.70733206999999998</v>
      </c>
      <c r="K65" s="14">
        <v>50.688195970000002</v>
      </c>
      <c r="L65" s="16">
        <v>0.70525881000000001</v>
      </c>
      <c r="M65" s="14">
        <v>0</v>
      </c>
      <c r="N65" s="16">
        <v>0</v>
      </c>
      <c r="O65" s="14" t="s">
        <v>582</v>
      </c>
      <c r="P65" s="16" t="s">
        <v>582</v>
      </c>
      <c r="Q65" s="14">
        <v>0.24256150000000001</v>
      </c>
      <c r="R65" s="16">
        <v>7.7892400000000001E-2</v>
      </c>
      <c r="S65" s="14">
        <v>0</v>
      </c>
      <c r="T65" s="16">
        <v>0</v>
      </c>
      <c r="U65" s="14">
        <v>4.03546666</v>
      </c>
      <c r="V65" s="16">
        <v>0.35681664000000002</v>
      </c>
    </row>
    <row r="66" spans="1:22" x14ac:dyDescent="0.25">
      <c r="A66" s="11" t="s">
        <v>536</v>
      </c>
      <c r="B66" s="13">
        <v>5665</v>
      </c>
      <c r="C66" s="14">
        <f>(89/B66*100)</f>
        <v>1.5710503089143866</v>
      </c>
      <c r="D66" s="15">
        <v>5576</v>
      </c>
      <c r="E66" s="14">
        <v>5.8812045599999996</v>
      </c>
      <c r="F66" s="16">
        <v>0.28901386000000001</v>
      </c>
      <c r="G66" s="14">
        <v>14.838548579999999</v>
      </c>
      <c r="H66" s="16">
        <v>0.50301985999999999</v>
      </c>
      <c r="I66" s="14">
        <v>29.742138870000002</v>
      </c>
      <c r="J66" s="16">
        <v>0.63485148000000002</v>
      </c>
      <c r="K66" s="14">
        <v>34.976817560000001</v>
      </c>
      <c r="L66" s="16">
        <v>0.56819967999999998</v>
      </c>
      <c r="M66" s="14">
        <v>0</v>
      </c>
      <c r="N66" s="16">
        <v>0</v>
      </c>
      <c r="O66" s="14" t="s">
        <v>582</v>
      </c>
      <c r="P66" s="16" t="s">
        <v>582</v>
      </c>
      <c r="Q66" s="14">
        <v>0</v>
      </c>
      <c r="R66" s="16">
        <v>0</v>
      </c>
      <c r="S66" s="14">
        <v>0</v>
      </c>
      <c r="T66" s="16">
        <v>0</v>
      </c>
      <c r="U66" s="14">
        <v>14.56129043</v>
      </c>
      <c r="V66" s="16">
        <v>0.44081649000000001</v>
      </c>
    </row>
    <row r="67" spans="1:22" x14ac:dyDescent="0.25">
      <c r="A67" s="11" t="s">
        <v>537</v>
      </c>
      <c r="B67" s="13">
        <v>6971</v>
      </c>
      <c r="C67" s="14">
        <f>(820/B67*100)</f>
        <v>11.763018218333094</v>
      </c>
      <c r="D67" s="15">
        <v>6151</v>
      </c>
      <c r="E67" s="14">
        <v>2.4959182599999998</v>
      </c>
      <c r="F67" s="16">
        <v>0.26369678000000002</v>
      </c>
      <c r="G67" s="14">
        <v>11.29580376</v>
      </c>
      <c r="H67" s="16">
        <v>0.4529782</v>
      </c>
      <c r="I67" s="14">
        <v>41.04576943</v>
      </c>
      <c r="J67" s="16">
        <v>0.70198715</v>
      </c>
      <c r="K67" s="14">
        <v>41.177212169999997</v>
      </c>
      <c r="L67" s="16">
        <v>0.80657767000000002</v>
      </c>
      <c r="M67" s="14">
        <v>0</v>
      </c>
      <c r="N67" s="16">
        <v>0</v>
      </c>
      <c r="O67" s="14" t="s">
        <v>582</v>
      </c>
      <c r="P67" s="16" t="s">
        <v>582</v>
      </c>
      <c r="Q67" s="14">
        <v>0</v>
      </c>
      <c r="R67" s="16">
        <v>0</v>
      </c>
      <c r="S67" s="14">
        <v>0</v>
      </c>
      <c r="T67" s="16">
        <v>0</v>
      </c>
      <c r="U67" s="14">
        <v>3.9852963799999999</v>
      </c>
      <c r="V67" s="16">
        <v>0.27995867000000002</v>
      </c>
    </row>
    <row r="68" spans="1:22" x14ac:dyDescent="0.25">
      <c r="A68" s="11" t="s">
        <v>538</v>
      </c>
      <c r="B68" s="13">
        <v>12083</v>
      </c>
      <c r="C68" s="14">
        <f>(31/B68*100)</f>
        <v>0.2565588016221137</v>
      </c>
      <c r="D68" s="15">
        <v>12052</v>
      </c>
      <c r="E68" s="14">
        <v>9.4066204800000008</v>
      </c>
      <c r="F68" s="16">
        <v>0.26354242999999999</v>
      </c>
      <c r="G68" s="14">
        <v>17.91548727</v>
      </c>
      <c r="H68" s="16">
        <v>0.37138582999999997</v>
      </c>
      <c r="I68" s="14">
        <v>22.768020150000002</v>
      </c>
      <c r="J68" s="16">
        <v>0.34062049999999999</v>
      </c>
      <c r="K68" s="14">
        <v>32.802384750000002</v>
      </c>
      <c r="L68" s="16">
        <v>0.34553528</v>
      </c>
      <c r="M68" s="14">
        <v>0</v>
      </c>
      <c r="N68" s="16">
        <v>0</v>
      </c>
      <c r="O68" s="14" t="s">
        <v>582</v>
      </c>
      <c r="P68" s="16" t="s">
        <v>582</v>
      </c>
      <c r="Q68" s="14">
        <v>0</v>
      </c>
      <c r="R68" s="16">
        <v>0</v>
      </c>
      <c r="S68" s="14">
        <v>0</v>
      </c>
      <c r="T68" s="16">
        <v>0</v>
      </c>
      <c r="U68" s="14">
        <v>17.10748735</v>
      </c>
      <c r="V68" s="16">
        <v>0.33981465999999999</v>
      </c>
    </row>
    <row r="69" spans="1:22" x14ac:dyDescent="0.25">
      <c r="A69" s="11" t="s">
        <v>539</v>
      </c>
      <c r="B69" s="13">
        <v>4876</v>
      </c>
      <c r="C69" s="14">
        <f>(0/B69*100)</f>
        <v>0</v>
      </c>
      <c r="D69" s="15">
        <v>4876</v>
      </c>
      <c r="E69" s="14">
        <v>7.0439505000000002</v>
      </c>
      <c r="F69" s="16">
        <v>0.68095684000000001</v>
      </c>
      <c r="G69" s="14">
        <v>24.95199173</v>
      </c>
      <c r="H69" s="16">
        <v>0.75929243000000002</v>
      </c>
      <c r="I69" s="14">
        <v>37.975966890000002</v>
      </c>
      <c r="J69" s="16">
        <v>0.91239099999999995</v>
      </c>
      <c r="K69" s="14">
        <v>29.409642510000001</v>
      </c>
      <c r="L69" s="16">
        <v>0.86237744000000005</v>
      </c>
      <c r="M69" s="14">
        <v>0</v>
      </c>
      <c r="N69" s="16">
        <v>0</v>
      </c>
      <c r="O69" s="14" t="s">
        <v>582</v>
      </c>
      <c r="P69" s="16" t="s">
        <v>582</v>
      </c>
      <c r="Q69" s="14">
        <v>0</v>
      </c>
      <c r="R69" s="16">
        <v>0</v>
      </c>
      <c r="S69" s="14">
        <v>0</v>
      </c>
      <c r="T69" s="16">
        <v>0</v>
      </c>
      <c r="U69" s="14">
        <v>0.61844838000000002</v>
      </c>
      <c r="V69" s="16">
        <v>0.18670302</v>
      </c>
    </row>
    <row r="70" spans="1:22" x14ac:dyDescent="0.25">
      <c r="A70" s="11" t="s">
        <v>540</v>
      </c>
      <c r="B70" s="13">
        <v>6036</v>
      </c>
      <c r="C70" s="14">
        <f>(223/B70*100)</f>
        <v>3.6944996686547382</v>
      </c>
      <c r="D70" s="15">
        <v>5813</v>
      </c>
      <c r="E70" s="14">
        <v>3.32082451</v>
      </c>
      <c r="F70" s="16">
        <v>0.30019907000000001</v>
      </c>
      <c r="G70" s="14">
        <v>10.145198110000001</v>
      </c>
      <c r="H70" s="16">
        <v>0.55690516000000001</v>
      </c>
      <c r="I70" s="14">
        <v>38.882336469999998</v>
      </c>
      <c r="J70" s="16">
        <v>0.82646407</v>
      </c>
      <c r="K70" s="14">
        <v>42.146607580000001</v>
      </c>
      <c r="L70" s="16">
        <v>1.1987976899999999</v>
      </c>
      <c r="M70" s="14">
        <v>0</v>
      </c>
      <c r="N70" s="16">
        <v>0</v>
      </c>
      <c r="O70" s="14" t="s">
        <v>582</v>
      </c>
      <c r="P70" s="16" t="s">
        <v>582</v>
      </c>
      <c r="Q70" s="14">
        <v>0</v>
      </c>
      <c r="R70" s="16">
        <v>0</v>
      </c>
      <c r="S70" s="14">
        <v>0</v>
      </c>
      <c r="T70" s="16">
        <v>0</v>
      </c>
      <c r="U70" s="14">
        <v>5.5050333299999998</v>
      </c>
      <c r="V70" s="16">
        <v>0.55432022999999997</v>
      </c>
    </row>
    <row r="71" spans="1:22" x14ac:dyDescent="0.25">
      <c r="A71" s="11" t="s">
        <v>541</v>
      </c>
      <c r="B71" s="13">
        <v>6115</v>
      </c>
      <c r="C71" s="14">
        <f>(35/B71*100)</f>
        <v>0.57236304170073582</v>
      </c>
      <c r="D71" s="15">
        <v>6080</v>
      </c>
      <c r="E71" s="14">
        <v>2.4221305900000001</v>
      </c>
      <c r="F71" s="16">
        <v>0.16433262000000001</v>
      </c>
      <c r="G71" s="14">
        <v>14.8450056</v>
      </c>
      <c r="H71" s="16">
        <v>0.47711657000000002</v>
      </c>
      <c r="I71" s="14">
        <v>42.127967949999999</v>
      </c>
      <c r="J71" s="16">
        <v>0.62598074999999997</v>
      </c>
      <c r="K71" s="14">
        <v>39.670013820000001</v>
      </c>
      <c r="L71" s="16">
        <v>0.64797165999999995</v>
      </c>
      <c r="M71" s="14">
        <v>0</v>
      </c>
      <c r="N71" s="16">
        <v>0</v>
      </c>
      <c r="O71" s="14" t="s">
        <v>582</v>
      </c>
      <c r="P71" s="16" t="s">
        <v>582</v>
      </c>
      <c r="Q71" s="14">
        <v>0</v>
      </c>
      <c r="R71" s="16">
        <v>0</v>
      </c>
      <c r="S71" s="14">
        <v>0</v>
      </c>
      <c r="T71" s="16">
        <v>0</v>
      </c>
      <c r="U71" s="14">
        <v>0.93488203999999997</v>
      </c>
      <c r="V71" s="16">
        <v>0.13640432999999999</v>
      </c>
    </row>
    <row r="72" spans="1:22" x14ac:dyDescent="0.25">
      <c r="A72" s="11" t="s">
        <v>542</v>
      </c>
      <c r="B72" s="13">
        <v>7708</v>
      </c>
      <c r="C72" s="14">
        <f>(5/B72*100)</f>
        <v>6.4867669953295279E-2</v>
      </c>
      <c r="D72" s="15">
        <v>7703</v>
      </c>
      <c r="E72" s="14">
        <v>1.37898801</v>
      </c>
      <c r="F72" s="16">
        <v>0.13042318999999999</v>
      </c>
      <c r="G72" s="14">
        <v>11.110731790000001</v>
      </c>
      <c r="H72" s="16">
        <v>0.42845585000000003</v>
      </c>
      <c r="I72" s="14">
        <v>64.417659229999998</v>
      </c>
      <c r="J72" s="16">
        <v>0.66845257999999996</v>
      </c>
      <c r="K72" s="14">
        <v>22.82774891</v>
      </c>
      <c r="L72" s="16">
        <v>0.58977908999999995</v>
      </c>
      <c r="M72" s="14">
        <v>0</v>
      </c>
      <c r="N72" s="16">
        <v>0</v>
      </c>
      <c r="O72" s="14" t="s">
        <v>582</v>
      </c>
      <c r="P72" s="16" t="s">
        <v>582</v>
      </c>
      <c r="Q72" s="14">
        <v>0</v>
      </c>
      <c r="R72" s="16">
        <v>0</v>
      </c>
      <c r="S72" s="14">
        <v>0</v>
      </c>
      <c r="T72" s="16">
        <v>0</v>
      </c>
      <c r="U72" s="14">
        <v>0.26487207000000001</v>
      </c>
      <c r="V72" s="16">
        <v>5.6161900000000001E-2</v>
      </c>
    </row>
    <row r="73" spans="1:22" x14ac:dyDescent="0.25">
      <c r="A73" s="11" t="s">
        <v>543</v>
      </c>
      <c r="B73" s="13">
        <v>8249</v>
      </c>
      <c r="C73" s="14">
        <f>(193/B73*100)</f>
        <v>2.339677536671112</v>
      </c>
      <c r="D73" s="15">
        <v>8056</v>
      </c>
      <c r="E73" s="14">
        <v>3.85032862</v>
      </c>
      <c r="F73" s="16">
        <v>0.32210260000000002</v>
      </c>
      <c r="G73" s="14">
        <v>15.577396309999999</v>
      </c>
      <c r="H73" s="16">
        <v>0.63226466000000003</v>
      </c>
      <c r="I73" s="14">
        <v>48.774710280000001</v>
      </c>
      <c r="J73" s="16">
        <v>0.77913977999999995</v>
      </c>
      <c r="K73" s="14">
        <v>29.352121</v>
      </c>
      <c r="L73" s="16">
        <v>0.90469078999999997</v>
      </c>
      <c r="M73" s="14">
        <v>0</v>
      </c>
      <c r="N73" s="16">
        <v>0</v>
      </c>
      <c r="O73" s="14" t="s">
        <v>582</v>
      </c>
      <c r="P73" s="16" t="s">
        <v>582</v>
      </c>
      <c r="Q73" s="14">
        <v>0</v>
      </c>
      <c r="R73" s="16">
        <v>0</v>
      </c>
      <c r="S73" s="14">
        <v>0</v>
      </c>
      <c r="T73" s="16">
        <v>0</v>
      </c>
      <c r="U73" s="14">
        <v>2.4454437800000002</v>
      </c>
      <c r="V73" s="16">
        <v>0.35357052999999999</v>
      </c>
    </row>
    <row r="74" spans="1:22" x14ac:dyDescent="0.25">
      <c r="A74" s="11" t="s">
        <v>544</v>
      </c>
      <c r="B74" s="13">
        <v>4692</v>
      </c>
      <c r="C74" s="14">
        <f>(82/B74*100)</f>
        <v>1.7476555839727195</v>
      </c>
      <c r="D74" s="15">
        <v>4610</v>
      </c>
      <c r="E74" s="14">
        <v>5.9152301300000003</v>
      </c>
      <c r="F74" s="16">
        <v>0.37940475000000001</v>
      </c>
      <c r="G74" s="14">
        <v>18.186214669999998</v>
      </c>
      <c r="H74" s="16">
        <v>0.65935595000000002</v>
      </c>
      <c r="I74" s="14">
        <v>28.752479770000001</v>
      </c>
      <c r="J74" s="16">
        <v>0.64965636000000004</v>
      </c>
      <c r="K74" s="14">
        <v>39.469604169999997</v>
      </c>
      <c r="L74" s="16">
        <v>0.75630301</v>
      </c>
      <c r="M74" s="14">
        <v>0</v>
      </c>
      <c r="N74" s="16">
        <v>0</v>
      </c>
      <c r="O74" s="14" t="s">
        <v>582</v>
      </c>
      <c r="P74" s="16" t="s">
        <v>582</v>
      </c>
      <c r="Q74" s="14">
        <v>0</v>
      </c>
      <c r="R74" s="16">
        <v>0</v>
      </c>
      <c r="S74" s="14">
        <v>0.28359287999999999</v>
      </c>
      <c r="T74" s="16">
        <v>8.8907600000000003E-2</v>
      </c>
      <c r="U74" s="14">
        <v>7.39287838</v>
      </c>
      <c r="V74" s="16">
        <v>0.42842881999999999</v>
      </c>
    </row>
    <row r="75" spans="1:22" x14ac:dyDescent="0.25">
      <c r="A75" s="11" t="s">
        <v>545</v>
      </c>
      <c r="B75" s="13">
        <v>5375</v>
      </c>
      <c r="C75" s="14">
        <f>(294/B75*100)</f>
        <v>5.4697674418604656</v>
      </c>
      <c r="D75" s="15">
        <v>5081</v>
      </c>
      <c r="E75" s="14">
        <v>4.8171589700000004</v>
      </c>
      <c r="F75" s="16">
        <v>0.34735173000000003</v>
      </c>
      <c r="G75" s="14">
        <v>14.86078822</v>
      </c>
      <c r="H75" s="16">
        <v>0.55681926999999998</v>
      </c>
      <c r="I75" s="14">
        <v>30.259291480000002</v>
      </c>
      <c r="J75" s="16">
        <v>0.71419827999999996</v>
      </c>
      <c r="K75" s="14">
        <v>34.189432500000002</v>
      </c>
      <c r="L75" s="16">
        <v>0.72288914000000004</v>
      </c>
      <c r="M75" s="14">
        <v>0</v>
      </c>
      <c r="N75" s="16">
        <v>0</v>
      </c>
      <c r="O75" s="14" t="s">
        <v>582</v>
      </c>
      <c r="P75" s="16" t="s">
        <v>582</v>
      </c>
      <c r="Q75" s="14">
        <v>0</v>
      </c>
      <c r="R75" s="16">
        <v>0</v>
      </c>
      <c r="S75" s="14">
        <v>0</v>
      </c>
      <c r="T75" s="16">
        <v>0</v>
      </c>
      <c r="U75" s="14">
        <v>15.873328839999999</v>
      </c>
      <c r="V75" s="16">
        <v>1.0869013199999999</v>
      </c>
    </row>
    <row r="76" spans="1:22" x14ac:dyDescent="0.25">
      <c r="A76" s="11" t="s">
        <v>546</v>
      </c>
      <c r="B76" s="13">
        <v>14167</v>
      </c>
      <c r="C76" s="14">
        <f>(235/B76*100)</f>
        <v>1.6587844991882543</v>
      </c>
      <c r="D76" s="15">
        <v>13932</v>
      </c>
      <c r="E76" s="14">
        <v>6.0297389299999997</v>
      </c>
      <c r="F76" s="16">
        <v>0.27948286999999999</v>
      </c>
      <c r="G76" s="14">
        <v>12.27930484</v>
      </c>
      <c r="H76" s="16">
        <v>0.36816609</v>
      </c>
      <c r="I76" s="14">
        <v>29.200415469999999</v>
      </c>
      <c r="J76" s="16">
        <v>0.56047970000000003</v>
      </c>
      <c r="K76" s="14">
        <v>45.09333634</v>
      </c>
      <c r="L76" s="16">
        <v>0.73779547000000001</v>
      </c>
      <c r="M76" s="14">
        <v>0</v>
      </c>
      <c r="N76" s="16">
        <v>0</v>
      </c>
      <c r="O76" s="14" t="s">
        <v>582</v>
      </c>
      <c r="P76" s="16" t="s">
        <v>582</v>
      </c>
      <c r="Q76" s="14">
        <v>0</v>
      </c>
      <c r="R76" s="16">
        <v>0</v>
      </c>
      <c r="S76" s="14">
        <v>0</v>
      </c>
      <c r="T76" s="16">
        <v>0</v>
      </c>
      <c r="U76" s="14">
        <v>7.3972044300000004</v>
      </c>
      <c r="V76" s="16">
        <v>0.47380749</v>
      </c>
    </row>
    <row r="77" spans="1:22" x14ac:dyDescent="0.25">
      <c r="A77" s="11" t="s">
        <v>547</v>
      </c>
      <c r="B77" s="13">
        <v>6062</v>
      </c>
      <c r="C77" s="14">
        <f>(317/B77*100)</f>
        <v>5.2292972616298252</v>
      </c>
      <c r="D77" s="15">
        <v>5745</v>
      </c>
      <c r="E77" s="14">
        <v>6.0051585100000002</v>
      </c>
      <c r="F77" s="16">
        <v>0.33008061999999999</v>
      </c>
      <c r="G77" s="14">
        <v>19.721089630000002</v>
      </c>
      <c r="H77" s="16">
        <v>0.59339989000000004</v>
      </c>
      <c r="I77" s="14">
        <v>35.595490920000003</v>
      </c>
      <c r="J77" s="16">
        <v>0.76083920000000005</v>
      </c>
      <c r="K77" s="14">
        <v>20.123355650000001</v>
      </c>
      <c r="L77" s="16">
        <v>0.74171781999999997</v>
      </c>
      <c r="M77" s="14">
        <v>0</v>
      </c>
      <c r="N77" s="16">
        <v>0</v>
      </c>
      <c r="O77" s="14" t="s">
        <v>582</v>
      </c>
      <c r="P77" s="16" t="s">
        <v>582</v>
      </c>
      <c r="Q77" s="14">
        <v>0</v>
      </c>
      <c r="R77" s="16">
        <v>0</v>
      </c>
      <c r="S77" s="14">
        <v>0</v>
      </c>
      <c r="T77" s="16">
        <v>0</v>
      </c>
      <c r="U77" s="14">
        <v>18.554905290000001</v>
      </c>
      <c r="V77" s="16">
        <v>0.88901154000000004</v>
      </c>
    </row>
    <row r="78" spans="1:22" x14ac:dyDescent="0.25">
      <c r="A78" s="11" t="s">
        <v>548</v>
      </c>
      <c r="B78" s="13">
        <v>5826</v>
      </c>
      <c r="C78" s="14">
        <f>(0/B78*100)</f>
        <v>0</v>
      </c>
      <c r="D78" s="15">
        <v>5826</v>
      </c>
      <c r="E78" s="14">
        <v>1.77921398</v>
      </c>
      <c r="F78" s="16">
        <v>0.22621674</v>
      </c>
      <c r="G78" s="14">
        <v>22.394160020000001</v>
      </c>
      <c r="H78" s="16">
        <v>0.91112548000000004</v>
      </c>
      <c r="I78" s="14">
        <v>49.979749949999999</v>
      </c>
      <c r="J78" s="16">
        <v>0.64860572000000005</v>
      </c>
      <c r="K78" s="14">
        <v>25.359565589999999</v>
      </c>
      <c r="L78" s="16">
        <v>0.94159477999999996</v>
      </c>
      <c r="M78" s="14">
        <v>0</v>
      </c>
      <c r="N78" s="16">
        <v>0</v>
      </c>
      <c r="O78" s="14" t="s">
        <v>582</v>
      </c>
      <c r="P78" s="16" t="s">
        <v>582</v>
      </c>
      <c r="Q78" s="14">
        <v>2.4295359999999998E-2</v>
      </c>
      <c r="R78" s="16">
        <v>2.426712E-2</v>
      </c>
      <c r="S78" s="14">
        <v>2.985525E-2</v>
      </c>
      <c r="T78" s="16">
        <v>2.1682050000000001E-2</v>
      </c>
      <c r="U78" s="14">
        <v>0.43315985000000001</v>
      </c>
      <c r="V78" s="16">
        <v>9.5831680000000002E-2</v>
      </c>
    </row>
    <row r="79" spans="1:22" ht="24.95" customHeight="1" x14ac:dyDescent="0.25">
      <c r="A79" s="11" t="s">
        <v>549</v>
      </c>
      <c r="B79" s="13">
        <v>1657</v>
      </c>
      <c r="C79" s="14">
        <f>(41/B79*100)</f>
        <v>2.4743512371756187</v>
      </c>
      <c r="D79" s="15">
        <v>1616</v>
      </c>
      <c r="E79" s="14">
        <v>3.95484686</v>
      </c>
      <c r="F79" s="16">
        <v>0.65711575</v>
      </c>
      <c r="G79" s="14">
        <v>20.047603680000002</v>
      </c>
      <c r="H79" s="16">
        <v>1.2373113099999999</v>
      </c>
      <c r="I79" s="14">
        <v>40.617756159999999</v>
      </c>
      <c r="J79" s="16">
        <v>1.1431170500000001</v>
      </c>
      <c r="K79" s="14">
        <v>32.830996409999997</v>
      </c>
      <c r="L79" s="16">
        <v>1.5503239499999999</v>
      </c>
      <c r="M79" s="14">
        <v>0</v>
      </c>
      <c r="N79" s="16">
        <v>0</v>
      </c>
      <c r="O79" s="14" t="s">
        <v>582</v>
      </c>
      <c r="P79" s="16" t="s">
        <v>582</v>
      </c>
      <c r="Q79" s="14">
        <v>0</v>
      </c>
      <c r="R79" s="16">
        <v>0</v>
      </c>
      <c r="S79" s="14">
        <v>7.2184709999999999E-2</v>
      </c>
      <c r="T79" s="16">
        <v>6.7106659999999999E-2</v>
      </c>
      <c r="U79" s="14">
        <v>2.4766121800000001</v>
      </c>
      <c r="V79" s="16">
        <v>0.3461148</v>
      </c>
    </row>
    <row r="80" spans="1:22" x14ac:dyDescent="0.25">
      <c r="A80" s="11" t="s">
        <v>550</v>
      </c>
      <c r="B80" s="13">
        <v>7841</v>
      </c>
      <c r="C80" s="14">
        <f>(1/B80*100)</f>
        <v>1.2753475322025252E-2</v>
      </c>
      <c r="D80" s="15">
        <v>7840</v>
      </c>
      <c r="E80" s="14">
        <v>2.86588362</v>
      </c>
      <c r="F80" s="16">
        <v>0.23025715999999999</v>
      </c>
      <c r="G80" s="14">
        <v>8.0122553199999995</v>
      </c>
      <c r="H80" s="16">
        <v>0.45240193000000001</v>
      </c>
      <c r="I80" s="14">
        <v>27.851014589999998</v>
      </c>
      <c r="J80" s="16">
        <v>0.76810721000000004</v>
      </c>
      <c r="K80" s="14">
        <v>61.054660220000002</v>
      </c>
      <c r="L80" s="16">
        <v>1.1219310199999999</v>
      </c>
      <c r="M80" s="14">
        <v>0</v>
      </c>
      <c r="N80" s="16">
        <v>0</v>
      </c>
      <c r="O80" s="14" t="s">
        <v>582</v>
      </c>
      <c r="P80" s="16" t="s">
        <v>582</v>
      </c>
      <c r="Q80" s="14">
        <v>0</v>
      </c>
      <c r="R80" s="16">
        <v>0</v>
      </c>
      <c r="S80" s="14">
        <v>0</v>
      </c>
      <c r="T80" s="16">
        <v>0</v>
      </c>
      <c r="U80" s="14">
        <v>0.21618625</v>
      </c>
      <c r="V80" s="16">
        <v>6.5953200000000003E-2</v>
      </c>
    </row>
    <row r="81" spans="1:22" x14ac:dyDescent="0.25">
      <c r="A81" s="19" t="s">
        <v>551</v>
      </c>
      <c r="B81" s="13">
        <v>8861</v>
      </c>
      <c r="C81" s="14">
        <f>(88/B81*100)</f>
        <v>0.99311590113982628</v>
      </c>
      <c r="D81" s="15">
        <v>8773</v>
      </c>
      <c r="E81" s="14">
        <v>2.4108417499999999</v>
      </c>
      <c r="F81" s="16">
        <v>0.27308008</v>
      </c>
      <c r="G81" s="14">
        <v>12.69853683</v>
      </c>
      <c r="H81" s="16">
        <v>0.58312458</v>
      </c>
      <c r="I81" s="14">
        <v>42.653082869999999</v>
      </c>
      <c r="J81" s="16">
        <v>0.63013876000000002</v>
      </c>
      <c r="K81" s="14">
        <v>40.731476559999997</v>
      </c>
      <c r="L81" s="16">
        <v>1.0008493000000001</v>
      </c>
      <c r="M81" s="14">
        <v>0</v>
      </c>
      <c r="N81" s="16">
        <v>0</v>
      </c>
      <c r="O81" s="14" t="s">
        <v>582</v>
      </c>
      <c r="P81" s="16" t="s">
        <v>582</v>
      </c>
      <c r="Q81" s="14">
        <v>0</v>
      </c>
      <c r="R81" s="16">
        <v>0</v>
      </c>
      <c r="S81" s="14">
        <v>0</v>
      </c>
      <c r="T81" s="16">
        <v>0</v>
      </c>
      <c r="U81" s="14">
        <v>1.5060619900000001</v>
      </c>
      <c r="V81" s="16">
        <v>0.20785746999999999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825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816</v>
      </c>
      <c r="F4" s="22"/>
      <c r="G4" s="21" t="s">
        <v>817</v>
      </c>
      <c r="H4" s="22"/>
      <c r="I4" s="21" t="s">
        <v>818</v>
      </c>
      <c r="J4" s="22"/>
      <c r="K4" s="21" t="s">
        <v>819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(740/B7*100)</f>
        <v>5.0929112181693048</v>
      </c>
      <c r="D7" s="15">
        <v>13790</v>
      </c>
      <c r="E7" s="14">
        <v>4.7017339299999996</v>
      </c>
      <c r="F7" s="16">
        <v>0.22046451</v>
      </c>
      <c r="G7" s="14">
        <v>28.534808609999999</v>
      </c>
      <c r="H7" s="16">
        <v>0.49121629999999999</v>
      </c>
      <c r="I7" s="14">
        <v>41.126237000000003</v>
      </c>
      <c r="J7" s="16">
        <v>0.63398611000000005</v>
      </c>
      <c r="K7" s="14">
        <v>18.460977660000001</v>
      </c>
      <c r="L7" s="16">
        <v>0.42875246</v>
      </c>
      <c r="M7" s="14">
        <v>0</v>
      </c>
      <c r="N7" s="16">
        <v>0</v>
      </c>
      <c r="O7" s="14" t="s">
        <v>582</v>
      </c>
      <c r="P7" s="16" t="s">
        <v>582</v>
      </c>
      <c r="Q7" s="14">
        <v>0</v>
      </c>
      <c r="R7" s="16">
        <v>0</v>
      </c>
      <c r="S7" s="14">
        <v>0</v>
      </c>
      <c r="T7" s="16">
        <v>0</v>
      </c>
      <c r="U7" s="14">
        <v>7.1762427999999998</v>
      </c>
      <c r="V7" s="16">
        <v>0.44369764</v>
      </c>
    </row>
    <row r="8" spans="1:22" x14ac:dyDescent="0.25">
      <c r="A8" s="11" t="s">
        <v>478</v>
      </c>
      <c r="B8" s="13">
        <v>7007</v>
      </c>
      <c r="C8" s="14">
        <f>(129/B8*100)</f>
        <v>1.8410161267304124</v>
      </c>
      <c r="D8" s="15">
        <v>6878</v>
      </c>
      <c r="E8" s="14">
        <v>9.12516383</v>
      </c>
      <c r="F8" s="16">
        <v>0.40334871999999999</v>
      </c>
      <c r="G8" s="14">
        <v>23.750704639999999</v>
      </c>
      <c r="H8" s="16">
        <v>0.63095632999999995</v>
      </c>
      <c r="I8" s="14">
        <v>37.481671589999998</v>
      </c>
      <c r="J8" s="16">
        <v>0.59200169999999996</v>
      </c>
      <c r="K8" s="14">
        <v>22.921396550000001</v>
      </c>
      <c r="L8" s="16">
        <v>0.70440944999999999</v>
      </c>
      <c r="M8" s="14">
        <v>0</v>
      </c>
      <c r="N8" s="16">
        <v>0</v>
      </c>
      <c r="O8" s="14" t="s">
        <v>582</v>
      </c>
      <c r="P8" s="16" t="s">
        <v>582</v>
      </c>
      <c r="Q8" s="14">
        <v>0.47953067999999999</v>
      </c>
      <c r="R8" s="16">
        <v>0.11803144</v>
      </c>
      <c r="S8" s="14">
        <v>0</v>
      </c>
      <c r="T8" s="16">
        <v>0</v>
      </c>
      <c r="U8" s="14">
        <v>6.2415327200000004</v>
      </c>
      <c r="V8" s="16">
        <v>0.41483478000000001</v>
      </c>
    </row>
    <row r="9" spans="1:22" x14ac:dyDescent="0.25">
      <c r="A9" s="11" t="s">
        <v>479</v>
      </c>
      <c r="B9" s="13">
        <v>9651</v>
      </c>
      <c r="C9" s="14">
        <f>(257/B9*100)</f>
        <v>2.662936483265983</v>
      </c>
      <c r="D9" s="15">
        <v>9394</v>
      </c>
      <c r="E9" s="14">
        <v>11.498954489999999</v>
      </c>
      <c r="F9" s="16">
        <v>0.46675560999999999</v>
      </c>
      <c r="G9" s="14">
        <v>25.143610049999999</v>
      </c>
      <c r="H9" s="16">
        <v>0.51838023</v>
      </c>
      <c r="I9" s="14">
        <v>36.01353692</v>
      </c>
      <c r="J9" s="16">
        <v>0.58148672000000001</v>
      </c>
      <c r="K9" s="14">
        <v>16.5479479</v>
      </c>
      <c r="L9" s="16">
        <v>0.52084129999999995</v>
      </c>
      <c r="M9" s="14">
        <v>0</v>
      </c>
      <c r="N9" s="16">
        <v>0</v>
      </c>
      <c r="O9" s="14" t="s">
        <v>582</v>
      </c>
      <c r="P9" s="16" t="s">
        <v>582</v>
      </c>
      <c r="Q9" s="14">
        <v>3.0634124699999998</v>
      </c>
      <c r="R9" s="16">
        <v>0.54847520999999999</v>
      </c>
      <c r="S9" s="14">
        <v>0</v>
      </c>
      <c r="T9" s="16">
        <v>0</v>
      </c>
      <c r="U9" s="14">
        <v>7.7325381799999997</v>
      </c>
      <c r="V9" s="16">
        <v>0.51494169000000001</v>
      </c>
    </row>
    <row r="10" spans="1:22" x14ac:dyDescent="0.25">
      <c r="A10" s="11" t="s">
        <v>480</v>
      </c>
      <c r="B10" s="13">
        <v>20058</v>
      </c>
      <c r="C10" s="14">
        <f>(559/B10*100)</f>
        <v>2.7869179379798585</v>
      </c>
      <c r="D10" s="15">
        <v>19499</v>
      </c>
      <c r="E10" s="14">
        <v>6.3937493400000003</v>
      </c>
      <c r="F10" s="16">
        <v>0.27421143999999997</v>
      </c>
      <c r="G10" s="14">
        <v>23.815968009999999</v>
      </c>
      <c r="H10" s="16">
        <v>0.41904845000000002</v>
      </c>
      <c r="I10" s="14">
        <v>38.750841909999998</v>
      </c>
      <c r="J10" s="16">
        <v>0.51693487000000005</v>
      </c>
      <c r="K10" s="14">
        <v>26.842951509999999</v>
      </c>
      <c r="L10" s="16">
        <v>0.59982787000000004</v>
      </c>
      <c r="M10" s="14">
        <v>0</v>
      </c>
      <c r="N10" s="16">
        <v>0</v>
      </c>
      <c r="O10" s="14" t="s">
        <v>582</v>
      </c>
      <c r="P10" s="16" t="s">
        <v>582</v>
      </c>
      <c r="Q10" s="14">
        <v>0</v>
      </c>
      <c r="R10" s="16">
        <v>0</v>
      </c>
      <c r="S10" s="14">
        <v>0</v>
      </c>
      <c r="T10" s="16">
        <v>0</v>
      </c>
      <c r="U10" s="14">
        <v>4.1964892300000001</v>
      </c>
      <c r="V10" s="16">
        <v>0.37535153999999998</v>
      </c>
    </row>
    <row r="11" spans="1:22" x14ac:dyDescent="0.25">
      <c r="A11" s="11" t="s">
        <v>481</v>
      </c>
      <c r="B11" s="13">
        <v>7053</v>
      </c>
      <c r="C11" s="14">
        <f>(163/B11*100)</f>
        <v>2.3110733021409331</v>
      </c>
      <c r="D11" s="15">
        <v>6890</v>
      </c>
      <c r="E11" s="14">
        <v>3.0078954200000001</v>
      </c>
      <c r="F11" s="16">
        <v>0.32766043</v>
      </c>
      <c r="G11" s="14">
        <v>16.539438149999999</v>
      </c>
      <c r="H11" s="16">
        <v>0.56852168000000003</v>
      </c>
      <c r="I11" s="14">
        <v>38.544673609999997</v>
      </c>
      <c r="J11" s="16">
        <v>0.82532337</v>
      </c>
      <c r="K11" s="14">
        <v>33.90266269</v>
      </c>
      <c r="L11" s="16">
        <v>0.83800271999999998</v>
      </c>
      <c r="M11" s="14">
        <v>0</v>
      </c>
      <c r="N11" s="16">
        <v>0</v>
      </c>
      <c r="O11" s="14" t="s">
        <v>582</v>
      </c>
      <c r="P11" s="16" t="s">
        <v>582</v>
      </c>
      <c r="Q11" s="14">
        <v>0</v>
      </c>
      <c r="R11" s="16">
        <v>0</v>
      </c>
      <c r="S11" s="14">
        <v>0</v>
      </c>
      <c r="T11" s="16">
        <v>0</v>
      </c>
      <c r="U11" s="14">
        <v>8.0053301300000008</v>
      </c>
      <c r="V11" s="16">
        <v>0.72096844000000004</v>
      </c>
    </row>
    <row r="12" spans="1:22" x14ac:dyDescent="0.25">
      <c r="A12" s="11" t="s">
        <v>482</v>
      </c>
      <c r="B12" s="13">
        <v>6894</v>
      </c>
      <c r="C12" s="14">
        <f>(59/B12*100)</f>
        <v>0.85581665216129965</v>
      </c>
      <c r="D12" s="15">
        <v>6835</v>
      </c>
      <c r="E12" s="14">
        <v>6.06777663</v>
      </c>
      <c r="F12" s="16">
        <v>0.34084081999999999</v>
      </c>
      <c r="G12" s="14">
        <v>19.223728390000002</v>
      </c>
      <c r="H12" s="16">
        <v>0.58804721000000004</v>
      </c>
      <c r="I12" s="14">
        <v>47.840085000000002</v>
      </c>
      <c r="J12" s="16">
        <v>0.80948337000000004</v>
      </c>
      <c r="K12" s="14">
        <v>20.311230389999999</v>
      </c>
      <c r="L12" s="16">
        <v>0.58900949999999996</v>
      </c>
      <c r="M12" s="14">
        <v>0</v>
      </c>
      <c r="N12" s="16">
        <v>0</v>
      </c>
      <c r="O12" s="14" t="s">
        <v>582</v>
      </c>
      <c r="P12" s="16" t="s">
        <v>582</v>
      </c>
      <c r="Q12" s="14">
        <v>2.3477860100000001</v>
      </c>
      <c r="R12" s="16">
        <v>0.59181510000000004</v>
      </c>
      <c r="S12" s="14">
        <v>0</v>
      </c>
      <c r="T12" s="16">
        <v>0</v>
      </c>
      <c r="U12" s="14">
        <v>4.2093935900000004</v>
      </c>
      <c r="V12" s="16">
        <v>0.36862722999999997</v>
      </c>
    </row>
    <row r="13" spans="1:22" x14ac:dyDescent="0.25">
      <c r="A13" s="11" t="s">
        <v>483</v>
      </c>
      <c r="B13" s="13">
        <v>7161</v>
      </c>
      <c r="C13" s="14">
        <f>(201/B13*100)</f>
        <v>2.8068705488060326</v>
      </c>
      <c r="D13" s="15">
        <v>6960</v>
      </c>
      <c r="E13" s="14">
        <v>5.2505567800000001</v>
      </c>
      <c r="F13" s="16">
        <v>0.30534317999999999</v>
      </c>
      <c r="G13" s="14">
        <v>25.716899049999999</v>
      </c>
      <c r="H13" s="16">
        <v>0.67993046000000001</v>
      </c>
      <c r="I13" s="14">
        <v>41.023589489999999</v>
      </c>
      <c r="J13" s="16">
        <v>0.78856853000000005</v>
      </c>
      <c r="K13" s="14">
        <v>19.513759140000001</v>
      </c>
      <c r="L13" s="16">
        <v>0.71665906000000001</v>
      </c>
      <c r="M13" s="14">
        <v>0</v>
      </c>
      <c r="N13" s="16">
        <v>0</v>
      </c>
      <c r="O13" s="14" t="s">
        <v>582</v>
      </c>
      <c r="P13" s="16" t="s">
        <v>582</v>
      </c>
      <c r="Q13" s="14">
        <v>4.1355226900000002</v>
      </c>
      <c r="R13" s="16">
        <v>0.47557429000000001</v>
      </c>
      <c r="S13" s="14">
        <v>0</v>
      </c>
      <c r="T13" s="16">
        <v>0</v>
      </c>
      <c r="U13" s="14">
        <v>4.3596728499999999</v>
      </c>
      <c r="V13" s="16">
        <v>0.45860387000000002</v>
      </c>
    </row>
    <row r="14" spans="1:22" x14ac:dyDescent="0.25">
      <c r="A14" s="11" t="s">
        <v>484</v>
      </c>
      <c r="B14" s="13">
        <v>5587</v>
      </c>
      <c r="C14" s="14">
        <f>(83/B14*100)</f>
        <v>1.4855915518167173</v>
      </c>
      <c r="D14" s="15">
        <v>5504</v>
      </c>
      <c r="E14" s="14">
        <v>3.3336272500000002</v>
      </c>
      <c r="F14" s="16">
        <v>0.30311624999999998</v>
      </c>
      <c r="G14" s="14">
        <v>14.06559487</v>
      </c>
      <c r="H14" s="16">
        <v>0.53473636999999996</v>
      </c>
      <c r="I14" s="14">
        <v>46.495321619999999</v>
      </c>
      <c r="J14" s="16">
        <v>0.81528867000000005</v>
      </c>
      <c r="K14" s="14">
        <v>34.520967829999996</v>
      </c>
      <c r="L14" s="16">
        <v>0.79020652999999996</v>
      </c>
      <c r="M14" s="14">
        <v>0</v>
      </c>
      <c r="N14" s="16">
        <v>0</v>
      </c>
      <c r="O14" s="14" t="s">
        <v>582</v>
      </c>
      <c r="P14" s="16" t="s">
        <v>582</v>
      </c>
      <c r="Q14" s="14">
        <v>0</v>
      </c>
      <c r="R14" s="16">
        <v>0</v>
      </c>
      <c r="S14" s="14">
        <v>0</v>
      </c>
      <c r="T14" s="16">
        <v>0</v>
      </c>
      <c r="U14" s="14">
        <v>1.5844884400000001</v>
      </c>
      <c r="V14" s="16">
        <v>0.19228271999999999</v>
      </c>
    </row>
    <row r="15" spans="1:22" x14ac:dyDescent="0.25">
      <c r="A15" s="11" t="s">
        <v>485</v>
      </c>
      <c r="B15" s="13">
        <v>5882</v>
      </c>
      <c r="C15" s="14">
        <f>(103/B15*100)</f>
        <v>1.7511050663039782</v>
      </c>
      <c r="D15" s="15">
        <v>5779</v>
      </c>
      <c r="E15" s="14">
        <v>5.6229221200000001</v>
      </c>
      <c r="F15" s="16">
        <v>0.34665963</v>
      </c>
      <c r="G15" s="14">
        <v>22.131633279999999</v>
      </c>
      <c r="H15" s="16">
        <v>0.67355635000000003</v>
      </c>
      <c r="I15" s="14">
        <v>47.656808159999997</v>
      </c>
      <c r="J15" s="16">
        <v>0.71534310000000001</v>
      </c>
      <c r="K15" s="14">
        <v>20.109873799999999</v>
      </c>
      <c r="L15" s="16">
        <v>0.62453756000000005</v>
      </c>
      <c r="M15" s="14">
        <v>0</v>
      </c>
      <c r="N15" s="16">
        <v>0</v>
      </c>
      <c r="O15" s="14" t="s">
        <v>582</v>
      </c>
      <c r="P15" s="16" t="s">
        <v>582</v>
      </c>
      <c r="Q15" s="14">
        <v>1.0213893999999999</v>
      </c>
      <c r="R15" s="16">
        <v>0.45786152000000002</v>
      </c>
      <c r="S15" s="14">
        <v>0</v>
      </c>
      <c r="T15" s="16">
        <v>0</v>
      </c>
      <c r="U15" s="14">
        <v>3.4573732399999999</v>
      </c>
      <c r="V15" s="16">
        <v>0.35709716000000002</v>
      </c>
    </row>
    <row r="16" spans="1:22" x14ac:dyDescent="0.25">
      <c r="A16" s="11" t="s">
        <v>486</v>
      </c>
      <c r="B16" s="13">
        <v>6108</v>
      </c>
      <c r="C16" s="14">
        <f>(149/B16*100)</f>
        <v>2.4394237066142765</v>
      </c>
      <c r="D16" s="15">
        <v>5959</v>
      </c>
      <c r="E16" s="14">
        <v>11.02484147</v>
      </c>
      <c r="F16" s="16">
        <v>0.48680374999999998</v>
      </c>
      <c r="G16" s="14">
        <v>27.245134310000001</v>
      </c>
      <c r="H16" s="16">
        <v>0.64974429</v>
      </c>
      <c r="I16" s="14">
        <v>35.551855449999998</v>
      </c>
      <c r="J16" s="16">
        <v>0.74951818999999997</v>
      </c>
      <c r="K16" s="14">
        <v>17.79885775</v>
      </c>
      <c r="L16" s="16">
        <v>0.57247897999999997</v>
      </c>
      <c r="M16" s="14">
        <v>0</v>
      </c>
      <c r="N16" s="16">
        <v>0</v>
      </c>
      <c r="O16" s="14" t="s">
        <v>582</v>
      </c>
      <c r="P16" s="16" t="s">
        <v>582</v>
      </c>
      <c r="Q16" s="14">
        <v>0</v>
      </c>
      <c r="R16" s="16">
        <v>0</v>
      </c>
      <c r="S16" s="14">
        <v>0</v>
      </c>
      <c r="T16" s="16">
        <v>0</v>
      </c>
      <c r="U16" s="14">
        <v>8.3793110100000003</v>
      </c>
      <c r="V16" s="16">
        <v>0.72656514000000005</v>
      </c>
    </row>
    <row r="17" spans="1:22" x14ac:dyDescent="0.25">
      <c r="A17" s="11" t="s">
        <v>487</v>
      </c>
      <c r="B17" s="13">
        <v>6504</v>
      </c>
      <c r="C17" s="14">
        <f>(1845/B17*100)</f>
        <v>28.367158671586719</v>
      </c>
      <c r="D17" s="15">
        <v>4659</v>
      </c>
      <c r="E17" s="14">
        <v>6.6899152300000004</v>
      </c>
      <c r="F17" s="16">
        <v>0.40081153000000003</v>
      </c>
      <c r="G17" s="14">
        <v>21.162793390000001</v>
      </c>
      <c r="H17" s="16">
        <v>0.62485809999999997</v>
      </c>
      <c r="I17" s="14">
        <v>38.869797030000001</v>
      </c>
      <c r="J17" s="16">
        <v>0.80646817000000004</v>
      </c>
      <c r="K17" s="14">
        <v>20.600557569999999</v>
      </c>
      <c r="L17" s="16">
        <v>0.71682853999999996</v>
      </c>
      <c r="M17" s="14">
        <v>0</v>
      </c>
      <c r="N17" s="16">
        <v>0</v>
      </c>
      <c r="O17" s="14" t="s">
        <v>582</v>
      </c>
      <c r="P17" s="16" t="s">
        <v>582</v>
      </c>
      <c r="Q17" s="14">
        <v>3.17246871</v>
      </c>
      <c r="R17" s="16">
        <v>0.41259268999999998</v>
      </c>
      <c r="S17" s="14">
        <v>0</v>
      </c>
      <c r="T17" s="16">
        <v>0</v>
      </c>
      <c r="U17" s="14">
        <v>9.5044680699999997</v>
      </c>
      <c r="V17" s="16">
        <v>0.60461796000000001</v>
      </c>
    </row>
    <row r="18" spans="1:22" x14ac:dyDescent="0.25">
      <c r="A18" s="11" t="s">
        <v>488</v>
      </c>
      <c r="B18" s="13">
        <v>5532</v>
      </c>
      <c r="C18" s="14">
        <f>(31/B18*100)</f>
        <v>0.56037599421547357</v>
      </c>
      <c r="D18" s="15">
        <v>5501</v>
      </c>
      <c r="E18" s="14">
        <v>4.4060655000000004</v>
      </c>
      <c r="F18" s="16">
        <v>0.41445218</v>
      </c>
      <c r="G18" s="14">
        <v>11.651890659999999</v>
      </c>
      <c r="H18" s="16">
        <v>0.56049720999999997</v>
      </c>
      <c r="I18" s="14">
        <v>33.694475969999999</v>
      </c>
      <c r="J18" s="16">
        <v>0.79260136999999997</v>
      </c>
      <c r="K18" s="14">
        <v>44.826410850000002</v>
      </c>
      <c r="L18" s="16">
        <v>0.90525951999999998</v>
      </c>
      <c r="M18" s="14">
        <v>0</v>
      </c>
      <c r="N18" s="16">
        <v>0</v>
      </c>
      <c r="O18" s="14" t="s">
        <v>582</v>
      </c>
      <c r="P18" s="16" t="s">
        <v>582</v>
      </c>
      <c r="Q18" s="14">
        <v>0</v>
      </c>
      <c r="R18" s="16">
        <v>0</v>
      </c>
      <c r="S18" s="14">
        <v>0</v>
      </c>
      <c r="T18" s="16">
        <v>0</v>
      </c>
      <c r="U18" s="14">
        <v>5.4211570199999999</v>
      </c>
      <c r="V18" s="16">
        <v>0.69425024999999996</v>
      </c>
    </row>
    <row r="19" spans="1:22" x14ac:dyDescent="0.25">
      <c r="A19" s="11" t="s">
        <v>489</v>
      </c>
      <c r="B19" s="13">
        <v>5658</v>
      </c>
      <c r="C19" s="14">
        <f>(321/B19*100)</f>
        <v>5.6733828207847292</v>
      </c>
      <c r="D19" s="15">
        <v>5337</v>
      </c>
      <c r="E19" s="14">
        <v>4.0944975699999997</v>
      </c>
      <c r="F19" s="16">
        <v>0.34712837000000002</v>
      </c>
      <c r="G19" s="14">
        <v>16.441905349999999</v>
      </c>
      <c r="H19" s="16">
        <v>0.61065353</v>
      </c>
      <c r="I19" s="14">
        <v>43.092446680000002</v>
      </c>
      <c r="J19" s="16">
        <v>0.75711919000000005</v>
      </c>
      <c r="K19" s="14">
        <v>31.044143380000001</v>
      </c>
      <c r="L19" s="16">
        <v>0.78994096000000003</v>
      </c>
      <c r="M19" s="14">
        <v>0</v>
      </c>
      <c r="N19" s="16">
        <v>0</v>
      </c>
      <c r="O19" s="14" t="s">
        <v>582</v>
      </c>
      <c r="P19" s="16" t="s">
        <v>582</v>
      </c>
      <c r="Q19" s="14">
        <v>0</v>
      </c>
      <c r="R19" s="16">
        <v>0</v>
      </c>
      <c r="S19" s="14">
        <v>0</v>
      </c>
      <c r="T19" s="16">
        <v>0</v>
      </c>
      <c r="U19" s="14">
        <v>5.3270070199999999</v>
      </c>
      <c r="V19" s="16">
        <v>0.51811125000000002</v>
      </c>
    </row>
    <row r="20" spans="1:22" x14ac:dyDescent="0.25">
      <c r="A20" s="11" t="s">
        <v>490</v>
      </c>
      <c r="B20" s="13">
        <v>3371</v>
      </c>
      <c r="C20" s="14">
        <f>(75/B20*100)</f>
        <v>2.2248590922574905</v>
      </c>
      <c r="D20" s="15">
        <v>3296</v>
      </c>
      <c r="E20" s="14">
        <v>4.1982818599999998</v>
      </c>
      <c r="F20" s="16">
        <v>0.33554001999999999</v>
      </c>
      <c r="G20" s="14">
        <v>19.53795367</v>
      </c>
      <c r="H20" s="16">
        <v>0.64995115000000003</v>
      </c>
      <c r="I20" s="14">
        <v>42.195154610000003</v>
      </c>
      <c r="J20" s="16">
        <v>0.78830093000000001</v>
      </c>
      <c r="K20" s="14">
        <v>28.685895299999999</v>
      </c>
      <c r="L20" s="16">
        <v>0.69510775000000002</v>
      </c>
      <c r="M20" s="14">
        <v>0</v>
      </c>
      <c r="N20" s="16">
        <v>0</v>
      </c>
      <c r="O20" s="14" t="s">
        <v>582</v>
      </c>
      <c r="P20" s="16" t="s">
        <v>582</v>
      </c>
      <c r="Q20" s="14">
        <v>0</v>
      </c>
      <c r="R20" s="16">
        <v>0</v>
      </c>
      <c r="S20" s="14">
        <v>0</v>
      </c>
      <c r="T20" s="16">
        <v>0</v>
      </c>
      <c r="U20" s="14">
        <v>5.3827145600000001</v>
      </c>
      <c r="V20" s="16">
        <v>0.37587719000000003</v>
      </c>
    </row>
    <row r="21" spans="1:22" x14ac:dyDescent="0.25">
      <c r="A21" s="11" t="s">
        <v>491</v>
      </c>
      <c r="B21" s="13">
        <v>5741</v>
      </c>
      <c r="C21" s="14">
        <f>(55/B21*100)</f>
        <v>0.95802125065319632</v>
      </c>
      <c r="D21" s="15">
        <v>5686</v>
      </c>
      <c r="E21" s="14">
        <v>4.2990952900000003</v>
      </c>
      <c r="F21" s="16">
        <v>0.30856909999999999</v>
      </c>
      <c r="G21" s="14">
        <v>19.51517819</v>
      </c>
      <c r="H21" s="16">
        <v>0.57256041000000002</v>
      </c>
      <c r="I21" s="14">
        <v>40.524967490000002</v>
      </c>
      <c r="J21" s="16">
        <v>0.70383700999999999</v>
      </c>
      <c r="K21" s="14">
        <v>33.358766129999999</v>
      </c>
      <c r="L21" s="16">
        <v>0.77484856999999996</v>
      </c>
      <c r="M21" s="14">
        <v>0</v>
      </c>
      <c r="N21" s="16">
        <v>0</v>
      </c>
      <c r="O21" s="14" t="s">
        <v>582</v>
      </c>
      <c r="P21" s="16" t="s">
        <v>582</v>
      </c>
      <c r="Q21" s="14">
        <v>0</v>
      </c>
      <c r="R21" s="16">
        <v>0</v>
      </c>
      <c r="S21" s="14">
        <v>0</v>
      </c>
      <c r="T21" s="16">
        <v>0</v>
      </c>
      <c r="U21" s="14">
        <v>2.3019929000000001</v>
      </c>
      <c r="V21" s="16">
        <v>0.29551153000000002</v>
      </c>
    </row>
    <row r="22" spans="1:22" x14ac:dyDescent="0.25">
      <c r="A22" s="11" t="s">
        <v>492</v>
      </c>
      <c r="B22" s="13">
        <v>6598</v>
      </c>
      <c r="C22" s="14">
        <f>(37/B22*100)</f>
        <v>0.56077599272506817</v>
      </c>
      <c r="D22" s="15">
        <v>6561</v>
      </c>
      <c r="E22" s="14">
        <v>6.3435129799999999</v>
      </c>
      <c r="F22" s="16">
        <v>0.39294600000000002</v>
      </c>
      <c r="G22" s="14">
        <v>14.56204447</v>
      </c>
      <c r="H22" s="16">
        <v>0.40984050999999999</v>
      </c>
      <c r="I22" s="14">
        <v>35.271852750000001</v>
      </c>
      <c r="J22" s="16">
        <v>0.62569028999999998</v>
      </c>
      <c r="K22" s="14">
        <v>37.210068659999997</v>
      </c>
      <c r="L22" s="16">
        <v>0.72762671999999995</v>
      </c>
      <c r="M22" s="14">
        <v>0</v>
      </c>
      <c r="N22" s="16">
        <v>0</v>
      </c>
      <c r="O22" s="14" t="s">
        <v>582</v>
      </c>
      <c r="P22" s="16" t="s">
        <v>582</v>
      </c>
      <c r="Q22" s="14">
        <v>0</v>
      </c>
      <c r="R22" s="16">
        <v>0</v>
      </c>
      <c r="S22" s="14">
        <v>2.6960950000000001E-2</v>
      </c>
      <c r="T22" s="16">
        <v>2.6140859999999998E-2</v>
      </c>
      <c r="U22" s="14">
        <v>6.5855601899999998</v>
      </c>
      <c r="V22" s="16">
        <v>0.65764175999999996</v>
      </c>
    </row>
    <row r="23" spans="1:22" x14ac:dyDescent="0.25">
      <c r="A23" s="11" t="s">
        <v>493</v>
      </c>
      <c r="B23" s="13">
        <v>11583</v>
      </c>
      <c r="C23" s="14">
        <f>(263/B23*100)</f>
        <v>2.2705689372356042</v>
      </c>
      <c r="D23" s="15">
        <v>11320</v>
      </c>
      <c r="E23" s="14">
        <v>4.9255465699999998</v>
      </c>
      <c r="F23" s="16">
        <v>0.34978677000000002</v>
      </c>
      <c r="G23" s="14">
        <v>19.761499199999999</v>
      </c>
      <c r="H23" s="16">
        <v>0.57860425000000004</v>
      </c>
      <c r="I23" s="14">
        <v>46.690637959999997</v>
      </c>
      <c r="J23" s="16">
        <v>0.85667914999999994</v>
      </c>
      <c r="K23" s="14">
        <v>23.927086719999998</v>
      </c>
      <c r="L23" s="16">
        <v>0.72636803000000005</v>
      </c>
      <c r="M23" s="14">
        <v>0</v>
      </c>
      <c r="N23" s="16">
        <v>0</v>
      </c>
      <c r="O23" s="14" t="s">
        <v>582</v>
      </c>
      <c r="P23" s="16" t="s">
        <v>582</v>
      </c>
      <c r="Q23" s="14">
        <v>0</v>
      </c>
      <c r="R23" s="16">
        <v>0</v>
      </c>
      <c r="S23" s="14">
        <v>0</v>
      </c>
      <c r="T23" s="16">
        <v>0</v>
      </c>
      <c r="U23" s="14">
        <v>4.6952295499999996</v>
      </c>
      <c r="V23" s="16">
        <v>0.48370627999999999</v>
      </c>
    </row>
    <row r="24" spans="1:22" x14ac:dyDescent="0.25">
      <c r="A24" s="11" t="s">
        <v>494</v>
      </c>
      <c r="B24" s="13">
        <v>6647</v>
      </c>
      <c r="C24" s="14">
        <f>(10/B24*100)</f>
        <v>0.15044380923724987</v>
      </c>
      <c r="D24" s="15">
        <v>6637</v>
      </c>
      <c r="E24" s="14">
        <v>8.7826092899999999</v>
      </c>
      <c r="F24" s="16">
        <v>0.42342259999999998</v>
      </c>
      <c r="G24" s="14">
        <v>44.962676389999999</v>
      </c>
      <c r="H24" s="16">
        <v>0.88071140000000003</v>
      </c>
      <c r="I24" s="14">
        <v>37.945334199999998</v>
      </c>
      <c r="J24" s="16">
        <v>0.96503353999999997</v>
      </c>
      <c r="K24" s="14">
        <v>5.7817660899999996</v>
      </c>
      <c r="L24" s="16">
        <v>0.35707150999999998</v>
      </c>
      <c r="M24" s="14">
        <v>0</v>
      </c>
      <c r="N24" s="16">
        <v>0</v>
      </c>
      <c r="O24" s="14" t="s">
        <v>582</v>
      </c>
      <c r="P24" s="16" t="s">
        <v>582</v>
      </c>
      <c r="Q24" s="14">
        <v>0</v>
      </c>
      <c r="R24" s="16">
        <v>0</v>
      </c>
      <c r="S24" s="14">
        <v>0</v>
      </c>
      <c r="T24" s="16">
        <v>0</v>
      </c>
      <c r="U24" s="14">
        <v>2.5276140300000001</v>
      </c>
      <c r="V24" s="16">
        <v>0.62292789999999998</v>
      </c>
    </row>
    <row r="25" spans="1:22" x14ac:dyDescent="0.25">
      <c r="A25" s="11" t="s">
        <v>495</v>
      </c>
      <c r="B25" s="13">
        <v>5581</v>
      </c>
      <c r="C25" s="14">
        <f>(25/B25*100)</f>
        <v>0.44794839634474104</v>
      </c>
      <c r="D25" s="15">
        <v>5556</v>
      </c>
      <c r="E25" s="14">
        <v>2.0876178699999999</v>
      </c>
      <c r="F25" s="16">
        <v>0.21934959000000001</v>
      </c>
      <c r="G25" s="14">
        <v>11.638547020000001</v>
      </c>
      <c r="H25" s="16">
        <v>0.52548507</v>
      </c>
      <c r="I25" s="14">
        <v>48.825144850000001</v>
      </c>
      <c r="J25" s="16">
        <v>0.85436690000000004</v>
      </c>
      <c r="K25" s="14">
        <v>36.63873392</v>
      </c>
      <c r="L25" s="16">
        <v>0.87062278999999998</v>
      </c>
      <c r="M25" s="14">
        <v>0</v>
      </c>
      <c r="N25" s="16">
        <v>0</v>
      </c>
      <c r="O25" s="14" t="s">
        <v>582</v>
      </c>
      <c r="P25" s="16" t="s">
        <v>582</v>
      </c>
      <c r="Q25" s="14">
        <v>0</v>
      </c>
      <c r="R25" s="16">
        <v>0</v>
      </c>
      <c r="S25" s="14">
        <v>0</v>
      </c>
      <c r="T25" s="16">
        <v>0</v>
      </c>
      <c r="U25" s="14">
        <v>0.80995634000000005</v>
      </c>
      <c r="V25" s="16">
        <v>0.14853693000000001</v>
      </c>
    </row>
    <row r="26" spans="1:22" x14ac:dyDescent="0.25">
      <c r="A26" s="11" t="s">
        <v>496</v>
      </c>
      <c r="B26" s="13">
        <v>4869</v>
      </c>
      <c r="C26" s="14">
        <f>(71/B26*100)</f>
        <v>1.4582049702197575</v>
      </c>
      <c r="D26" s="15">
        <v>4798</v>
      </c>
      <c r="E26" s="14">
        <v>5.5282589900000003</v>
      </c>
      <c r="F26" s="16">
        <v>0.35931642000000003</v>
      </c>
      <c r="G26" s="14">
        <v>20.973612379999999</v>
      </c>
      <c r="H26" s="16">
        <v>0.59298790000000001</v>
      </c>
      <c r="I26" s="14">
        <v>47.570187079999997</v>
      </c>
      <c r="J26" s="16">
        <v>0.89123361000000001</v>
      </c>
      <c r="K26" s="14">
        <v>23.65537694</v>
      </c>
      <c r="L26" s="16">
        <v>0.78698389000000002</v>
      </c>
      <c r="M26" s="14">
        <v>0</v>
      </c>
      <c r="N26" s="16">
        <v>0</v>
      </c>
      <c r="O26" s="14" t="s">
        <v>582</v>
      </c>
      <c r="P26" s="16" t="s">
        <v>582</v>
      </c>
      <c r="Q26" s="14">
        <v>0</v>
      </c>
      <c r="R26" s="16">
        <v>0</v>
      </c>
      <c r="S26" s="14">
        <v>0</v>
      </c>
      <c r="T26" s="16">
        <v>0</v>
      </c>
      <c r="U26" s="14">
        <v>2.2725645999999999</v>
      </c>
      <c r="V26" s="16">
        <v>0.24588067</v>
      </c>
    </row>
    <row r="27" spans="1:22" x14ac:dyDescent="0.25">
      <c r="A27" s="11" t="s">
        <v>497</v>
      </c>
      <c r="B27" s="13">
        <v>5299</v>
      </c>
      <c r="C27" s="14">
        <f>(113/B27*100)</f>
        <v>2.1324778260049064</v>
      </c>
      <c r="D27" s="15">
        <v>5186</v>
      </c>
      <c r="E27" s="14">
        <v>12.87772067</v>
      </c>
      <c r="F27" s="16">
        <v>0.42973661000000002</v>
      </c>
      <c r="G27" s="14">
        <v>19.213775030000001</v>
      </c>
      <c r="H27" s="16">
        <v>0.55504127000000003</v>
      </c>
      <c r="I27" s="14">
        <v>32.758438490000003</v>
      </c>
      <c r="J27" s="16">
        <v>0.60775825999999999</v>
      </c>
      <c r="K27" s="14">
        <v>26.458775660000001</v>
      </c>
      <c r="L27" s="16">
        <v>0.62439226999999997</v>
      </c>
      <c r="M27" s="14">
        <v>0</v>
      </c>
      <c r="N27" s="16">
        <v>0</v>
      </c>
      <c r="O27" s="14" t="s">
        <v>582</v>
      </c>
      <c r="P27" s="16" t="s">
        <v>582</v>
      </c>
      <c r="Q27" s="14">
        <v>0</v>
      </c>
      <c r="R27" s="16">
        <v>0</v>
      </c>
      <c r="S27" s="14">
        <v>0</v>
      </c>
      <c r="T27" s="16">
        <v>0</v>
      </c>
      <c r="U27" s="14">
        <v>8.6912901399999996</v>
      </c>
      <c r="V27" s="16">
        <v>0.35285326</v>
      </c>
    </row>
    <row r="28" spans="1:22" x14ac:dyDescent="0.25">
      <c r="A28" s="11" t="s">
        <v>498</v>
      </c>
      <c r="B28" s="13">
        <v>7568</v>
      </c>
      <c r="C28" s="14">
        <f>(347/B28*100)</f>
        <v>4.5850951374207183</v>
      </c>
      <c r="D28" s="15">
        <v>7221</v>
      </c>
      <c r="E28" s="14">
        <v>3.7011651900000002</v>
      </c>
      <c r="F28" s="16">
        <v>0.33217771000000001</v>
      </c>
      <c r="G28" s="14">
        <v>14.532255920000001</v>
      </c>
      <c r="H28" s="16">
        <v>0.62553552999999995</v>
      </c>
      <c r="I28" s="14">
        <v>42.255325859999999</v>
      </c>
      <c r="J28" s="16">
        <v>0.77404972000000005</v>
      </c>
      <c r="K28" s="14">
        <v>34.63982601</v>
      </c>
      <c r="L28" s="16">
        <v>0.89035918000000003</v>
      </c>
      <c r="M28" s="14">
        <v>0</v>
      </c>
      <c r="N28" s="16">
        <v>0</v>
      </c>
      <c r="O28" s="14" t="s">
        <v>582</v>
      </c>
      <c r="P28" s="16" t="s">
        <v>582</v>
      </c>
      <c r="Q28" s="14">
        <v>0</v>
      </c>
      <c r="R28" s="16">
        <v>0</v>
      </c>
      <c r="S28" s="14">
        <v>0</v>
      </c>
      <c r="T28" s="16">
        <v>0</v>
      </c>
      <c r="U28" s="14">
        <v>4.8714270199999996</v>
      </c>
      <c r="V28" s="16">
        <v>0.57426843999999999</v>
      </c>
    </row>
    <row r="29" spans="1:22" x14ac:dyDescent="0.25">
      <c r="A29" s="11" t="s">
        <v>499</v>
      </c>
      <c r="B29" s="13">
        <v>5385</v>
      </c>
      <c r="C29" s="14">
        <f>(30/B29*100)</f>
        <v>0.55710306406685239</v>
      </c>
      <c r="D29" s="15">
        <v>5355</v>
      </c>
      <c r="E29" s="14">
        <v>8.4989745499999998</v>
      </c>
      <c r="F29" s="16">
        <v>0.40398351999999998</v>
      </c>
      <c r="G29" s="14">
        <v>27.560327090000001</v>
      </c>
      <c r="H29" s="16">
        <v>0.72293172000000006</v>
      </c>
      <c r="I29" s="14">
        <v>45.246630860000003</v>
      </c>
      <c r="J29" s="16">
        <v>0.76141044000000002</v>
      </c>
      <c r="K29" s="14">
        <v>13.328411880000001</v>
      </c>
      <c r="L29" s="16">
        <v>0.53830606000000003</v>
      </c>
      <c r="M29" s="14">
        <v>0</v>
      </c>
      <c r="N29" s="16">
        <v>0</v>
      </c>
      <c r="O29" s="14" t="s">
        <v>582</v>
      </c>
      <c r="P29" s="16" t="s">
        <v>582</v>
      </c>
      <c r="Q29" s="14">
        <v>2.7667624100000001</v>
      </c>
      <c r="R29" s="16">
        <v>0.24169378</v>
      </c>
      <c r="S29" s="14">
        <v>0</v>
      </c>
      <c r="T29" s="16">
        <v>0</v>
      </c>
      <c r="U29" s="14">
        <v>2.59889321</v>
      </c>
      <c r="V29" s="16">
        <v>0.38155160999999999</v>
      </c>
    </row>
    <row r="30" spans="1:22" x14ac:dyDescent="0.25">
      <c r="A30" s="11" t="s">
        <v>500</v>
      </c>
      <c r="B30" s="13">
        <v>4520</v>
      </c>
      <c r="C30" s="14">
        <f>(193/B30*100)</f>
        <v>4.2699115044247788</v>
      </c>
      <c r="D30" s="15">
        <v>4327</v>
      </c>
      <c r="E30" s="14">
        <v>6.8935778900000004</v>
      </c>
      <c r="F30" s="16">
        <v>0.41970366999999997</v>
      </c>
      <c r="G30" s="14">
        <v>35.666143750000003</v>
      </c>
      <c r="H30" s="16">
        <v>0.80871048999999995</v>
      </c>
      <c r="I30" s="14">
        <v>36.408326709999997</v>
      </c>
      <c r="J30" s="16">
        <v>0.75367603999999999</v>
      </c>
      <c r="K30" s="14">
        <v>14.511613499999999</v>
      </c>
      <c r="L30" s="16">
        <v>0.57764135000000005</v>
      </c>
      <c r="M30" s="14">
        <v>0</v>
      </c>
      <c r="N30" s="16">
        <v>0</v>
      </c>
      <c r="O30" s="14" t="s">
        <v>582</v>
      </c>
      <c r="P30" s="16" t="s">
        <v>582</v>
      </c>
      <c r="Q30" s="14">
        <v>0</v>
      </c>
      <c r="R30" s="16">
        <v>0</v>
      </c>
      <c r="S30" s="14">
        <v>0</v>
      </c>
      <c r="T30" s="16">
        <v>0</v>
      </c>
      <c r="U30" s="14">
        <v>6.5203381399999998</v>
      </c>
      <c r="V30" s="16">
        <v>0.52847421000000006</v>
      </c>
    </row>
    <row r="31" spans="1:22" x14ac:dyDescent="0.25">
      <c r="A31" s="11" t="s">
        <v>501</v>
      </c>
      <c r="B31" s="13">
        <v>5456</v>
      </c>
      <c r="C31" s="14">
        <f>(144/B31*100)</f>
        <v>2.6392961876832843</v>
      </c>
      <c r="D31" s="15">
        <v>5312</v>
      </c>
      <c r="E31" s="14">
        <v>4.8589817399999999</v>
      </c>
      <c r="F31" s="16">
        <v>0.34709414999999999</v>
      </c>
      <c r="G31" s="14">
        <v>20.12883691</v>
      </c>
      <c r="H31" s="16">
        <v>0.60340011000000005</v>
      </c>
      <c r="I31" s="14">
        <v>42.360107630000002</v>
      </c>
      <c r="J31" s="16">
        <v>0.68690865999999995</v>
      </c>
      <c r="K31" s="14">
        <v>27.5476864</v>
      </c>
      <c r="L31" s="16">
        <v>0.69489508</v>
      </c>
      <c r="M31" s="14">
        <v>0</v>
      </c>
      <c r="N31" s="16">
        <v>0</v>
      </c>
      <c r="O31" s="14" t="s">
        <v>582</v>
      </c>
      <c r="P31" s="16" t="s">
        <v>582</v>
      </c>
      <c r="Q31" s="14">
        <v>0</v>
      </c>
      <c r="R31" s="16">
        <v>0</v>
      </c>
      <c r="S31" s="14">
        <v>0</v>
      </c>
      <c r="T31" s="16">
        <v>0</v>
      </c>
      <c r="U31" s="14">
        <v>5.1043873199999998</v>
      </c>
      <c r="V31" s="16">
        <v>0.43884040000000002</v>
      </c>
    </row>
    <row r="32" spans="1:22" x14ac:dyDescent="0.25">
      <c r="A32" s="11" t="s">
        <v>502</v>
      </c>
      <c r="B32" s="13">
        <v>4478</v>
      </c>
      <c r="C32" s="14">
        <f>(6/B32*100)</f>
        <v>0.13398838767306834</v>
      </c>
      <c r="D32" s="15">
        <v>4472</v>
      </c>
      <c r="E32" s="14">
        <v>5.0732497900000002</v>
      </c>
      <c r="F32" s="16">
        <v>0.37408850999999999</v>
      </c>
      <c r="G32" s="14">
        <v>21.379774019999999</v>
      </c>
      <c r="H32" s="16">
        <v>0.70828528000000002</v>
      </c>
      <c r="I32" s="14">
        <v>42.370721109999998</v>
      </c>
      <c r="J32" s="16">
        <v>0.63141563999999994</v>
      </c>
      <c r="K32" s="14">
        <v>28.871932569999998</v>
      </c>
      <c r="L32" s="16">
        <v>0.78829386999999995</v>
      </c>
      <c r="M32" s="14">
        <v>0</v>
      </c>
      <c r="N32" s="16">
        <v>0</v>
      </c>
      <c r="O32" s="14" t="s">
        <v>582</v>
      </c>
      <c r="P32" s="16" t="s">
        <v>582</v>
      </c>
      <c r="Q32" s="14">
        <v>0</v>
      </c>
      <c r="R32" s="16">
        <v>0</v>
      </c>
      <c r="S32" s="14">
        <v>0</v>
      </c>
      <c r="T32" s="16">
        <v>0</v>
      </c>
      <c r="U32" s="14">
        <v>2.30432251</v>
      </c>
      <c r="V32" s="16">
        <v>0.28206681</v>
      </c>
    </row>
    <row r="33" spans="1:22" x14ac:dyDescent="0.25">
      <c r="A33" s="11" t="s">
        <v>503</v>
      </c>
      <c r="B33" s="13">
        <v>7325</v>
      </c>
      <c r="C33" s="14">
        <f>(80/B33*100)</f>
        <v>1.0921501706484642</v>
      </c>
      <c r="D33" s="15">
        <v>7245</v>
      </c>
      <c r="E33" s="14">
        <v>1.9064634</v>
      </c>
      <c r="F33" s="16">
        <v>0.19964492</v>
      </c>
      <c r="G33" s="14">
        <v>9.9542844400000003</v>
      </c>
      <c r="H33" s="16">
        <v>0.47717225000000002</v>
      </c>
      <c r="I33" s="14">
        <v>38.789954340000001</v>
      </c>
      <c r="J33" s="16">
        <v>0.72478914000000005</v>
      </c>
      <c r="K33" s="14">
        <v>46.796165889999997</v>
      </c>
      <c r="L33" s="16">
        <v>0.80011986999999996</v>
      </c>
      <c r="M33" s="14">
        <v>0</v>
      </c>
      <c r="N33" s="16">
        <v>0</v>
      </c>
      <c r="O33" s="14" t="s">
        <v>582</v>
      </c>
      <c r="P33" s="16" t="s">
        <v>582</v>
      </c>
      <c r="Q33" s="14">
        <v>0</v>
      </c>
      <c r="R33" s="16">
        <v>0</v>
      </c>
      <c r="S33" s="14">
        <v>0</v>
      </c>
      <c r="T33" s="16">
        <v>0</v>
      </c>
      <c r="U33" s="14">
        <v>2.5531319200000002</v>
      </c>
      <c r="V33" s="16">
        <v>0.24038118999999999</v>
      </c>
    </row>
    <row r="34" spans="1:22" x14ac:dyDescent="0.25">
      <c r="A34" s="11" t="s">
        <v>504</v>
      </c>
      <c r="B34" s="13">
        <v>6350</v>
      </c>
      <c r="C34" s="14">
        <f>(89/B34*100)</f>
        <v>1.4015748031496063</v>
      </c>
      <c r="D34" s="15">
        <v>6261</v>
      </c>
      <c r="E34" s="14">
        <v>5.8206998499999996</v>
      </c>
      <c r="F34" s="16">
        <v>0.3758938</v>
      </c>
      <c r="G34" s="14">
        <v>16.529903569999998</v>
      </c>
      <c r="H34" s="16">
        <v>0.52682180999999995</v>
      </c>
      <c r="I34" s="14">
        <v>36.612123320000002</v>
      </c>
      <c r="J34" s="16">
        <v>0.79011483999999998</v>
      </c>
      <c r="K34" s="14">
        <v>32.133718160000001</v>
      </c>
      <c r="L34" s="16">
        <v>0.84320355000000002</v>
      </c>
      <c r="M34" s="14">
        <v>0</v>
      </c>
      <c r="N34" s="16">
        <v>0</v>
      </c>
      <c r="O34" s="14" t="s">
        <v>582</v>
      </c>
      <c r="P34" s="16" t="s">
        <v>582</v>
      </c>
      <c r="Q34" s="14">
        <v>2.5855892100000002</v>
      </c>
      <c r="R34" s="16">
        <v>0.53681460000000003</v>
      </c>
      <c r="S34" s="14">
        <v>0</v>
      </c>
      <c r="T34" s="16">
        <v>0</v>
      </c>
      <c r="U34" s="14">
        <v>6.31796589</v>
      </c>
      <c r="V34" s="16">
        <v>0.59894000999999997</v>
      </c>
    </row>
    <row r="35" spans="1:22" x14ac:dyDescent="0.25">
      <c r="A35" s="11" t="s">
        <v>505</v>
      </c>
      <c r="B35" s="13">
        <v>6406</v>
      </c>
      <c r="C35" s="14">
        <f>(60/B35*100)</f>
        <v>0.93662191695285668</v>
      </c>
      <c r="D35" s="15">
        <v>6346</v>
      </c>
      <c r="E35" s="14">
        <v>3.3724672199999999</v>
      </c>
      <c r="F35" s="16">
        <v>0.22613738</v>
      </c>
      <c r="G35" s="14">
        <v>11.460466159999999</v>
      </c>
      <c r="H35" s="16">
        <v>0.39496088000000001</v>
      </c>
      <c r="I35" s="14">
        <v>47.164159779999999</v>
      </c>
      <c r="J35" s="16">
        <v>0.81689796000000003</v>
      </c>
      <c r="K35" s="14">
        <v>34.196973739999997</v>
      </c>
      <c r="L35" s="16">
        <v>0.84546701999999996</v>
      </c>
      <c r="M35" s="14">
        <v>0</v>
      </c>
      <c r="N35" s="16">
        <v>0</v>
      </c>
      <c r="O35" s="14" t="s">
        <v>582</v>
      </c>
      <c r="P35" s="16" t="s">
        <v>582</v>
      </c>
      <c r="Q35" s="14">
        <v>1.0386631900000001</v>
      </c>
      <c r="R35" s="16">
        <v>5.6850789999999998E-2</v>
      </c>
      <c r="S35" s="14">
        <v>0</v>
      </c>
      <c r="T35" s="16">
        <v>0</v>
      </c>
      <c r="U35" s="14">
        <v>2.76726991</v>
      </c>
      <c r="V35" s="16">
        <v>0.23723504000000001</v>
      </c>
    </row>
    <row r="36" spans="1:22" x14ac:dyDescent="0.25">
      <c r="A36" s="11" t="s">
        <v>506</v>
      </c>
      <c r="B36" s="13">
        <v>6736</v>
      </c>
      <c r="C36" s="14">
        <f>(71/B36*100)</f>
        <v>1.0540380047505939</v>
      </c>
      <c r="D36" s="15">
        <v>6665</v>
      </c>
      <c r="E36" s="14">
        <v>5.2543329300000003</v>
      </c>
      <c r="F36" s="16">
        <v>0.35295126999999998</v>
      </c>
      <c r="G36" s="14">
        <v>23.13280623</v>
      </c>
      <c r="H36" s="16">
        <v>0.67486676999999995</v>
      </c>
      <c r="I36" s="14">
        <v>42.332208090000002</v>
      </c>
      <c r="J36" s="16">
        <v>0.76908098000000003</v>
      </c>
      <c r="K36" s="14">
        <v>25.491190620000001</v>
      </c>
      <c r="L36" s="16">
        <v>0.72430682000000002</v>
      </c>
      <c r="M36" s="14">
        <v>0</v>
      </c>
      <c r="N36" s="16">
        <v>0</v>
      </c>
      <c r="O36" s="14" t="s">
        <v>582</v>
      </c>
      <c r="P36" s="16" t="s">
        <v>582</v>
      </c>
      <c r="Q36" s="14">
        <v>0</v>
      </c>
      <c r="R36" s="16">
        <v>0</v>
      </c>
      <c r="S36" s="14">
        <v>0</v>
      </c>
      <c r="T36" s="16">
        <v>0</v>
      </c>
      <c r="U36" s="14">
        <v>3.78946213</v>
      </c>
      <c r="V36" s="16">
        <v>0.28723975000000002</v>
      </c>
    </row>
    <row r="37" spans="1:22" x14ac:dyDescent="0.25">
      <c r="A37" s="11" t="s">
        <v>507</v>
      </c>
      <c r="B37" s="13">
        <v>5458</v>
      </c>
      <c r="C37" s="14">
        <f>(126/B37*100)</f>
        <v>2.3085379259802123</v>
      </c>
      <c r="D37" s="15">
        <v>5332</v>
      </c>
      <c r="E37" s="14">
        <v>5.8569755900000002</v>
      </c>
      <c r="F37" s="16">
        <v>0.40828133999999999</v>
      </c>
      <c r="G37" s="14">
        <v>19.67715282</v>
      </c>
      <c r="H37" s="16">
        <v>0.64700584000000005</v>
      </c>
      <c r="I37" s="14">
        <v>36.366540069999999</v>
      </c>
      <c r="J37" s="16">
        <v>0.74535786000000004</v>
      </c>
      <c r="K37" s="14">
        <v>29.432616889999998</v>
      </c>
      <c r="L37" s="16">
        <v>0.87747814999999996</v>
      </c>
      <c r="M37" s="14">
        <v>0</v>
      </c>
      <c r="N37" s="16">
        <v>0</v>
      </c>
      <c r="O37" s="14" t="s">
        <v>582</v>
      </c>
      <c r="P37" s="16" t="s">
        <v>582</v>
      </c>
      <c r="Q37" s="14">
        <v>0</v>
      </c>
      <c r="R37" s="16">
        <v>0</v>
      </c>
      <c r="S37" s="14">
        <v>0</v>
      </c>
      <c r="T37" s="16">
        <v>0</v>
      </c>
      <c r="U37" s="14">
        <v>8.6667146299999995</v>
      </c>
      <c r="V37" s="16">
        <v>0.8029347</v>
      </c>
    </row>
    <row r="38" spans="1:22" x14ac:dyDescent="0.25">
      <c r="A38" s="11" t="s">
        <v>508</v>
      </c>
      <c r="B38" s="13">
        <v>5860</v>
      </c>
      <c r="C38" s="14">
        <f>(24/B38*100)</f>
        <v>0.40955631399317405</v>
      </c>
      <c r="D38" s="15">
        <v>5836</v>
      </c>
      <c r="E38" s="14">
        <v>10.198044169999999</v>
      </c>
      <c r="F38" s="16">
        <v>0.49251623999999999</v>
      </c>
      <c r="G38" s="14">
        <v>23.2263202</v>
      </c>
      <c r="H38" s="16">
        <v>0.87606753999999998</v>
      </c>
      <c r="I38" s="14">
        <v>37.350393220000001</v>
      </c>
      <c r="J38" s="16">
        <v>0.88926101999999996</v>
      </c>
      <c r="K38" s="14">
        <v>18.310765750000002</v>
      </c>
      <c r="L38" s="16">
        <v>0.58989723000000005</v>
      </c>
      <c r="M38" s="14">
        <v>0</v>
      </c>
      <c r="N38" s="16">
        <v>0</v>
      </c>
      <c r="O38" s="14" t="s">
        <v>582</v>
      </c>
      <c r="P38" s="16" t="s">
        <v>582</v>
      </c>
      <c r="Q38" s="14">
        <v>0</v>
      </c>
      <c r="R38" s="16">
        <v>0</v>
      </c>
      <c r="S38" s="14">
        <v>0</v>
      </c>
      <c r="T38" s="16">
        <v>0</v>
      </c>
      <c r="U38" s="14">
        <v>10.91447666</v>
      </c>
      <c r="V38" s="16">
        <v>0.70035614000000002</v>
      </c>
    </row>
    <row r="39" spans="1:22" x14ac:dyDescent="0.25">
      <c r="A39" s="11" t="s">
        <v>509</v>
      </c>
      <c r="B39" s="13">
        <v>5895</v>
      </c>
      <c r="C39" s="14">
        <f>(33/B39*100)</f>
        <v>0.55979643765903309</v>
      </c>
      <c r="D39" s="15">
        <v>5862</v>
      </c>
      <c r="E39" s="14">
        <v>4.8616810099999999</v>
      </c>
      <c r="F39" s="16">
        <v>0.39546700000000001</v>
      </c>
      <c r="G39" s="14">
        <v>11.986414849999999</v>
      </c>
      <c r="H39" s="16">
        <v>0.56051488999999999</v>
      </c>
      <c r="I39" s="14">
        <v>30.025178310000001</v>
      </c>
      <c r="J39" s="16">
        <v>0.68921737999999999</v>
      </c>
      <c r="K39" s="14">
        <v>48.960902089999998</v>
      </c>
      <c r="L39" s="16">
        <v>0.83228774000000005</v>
      </c>
      <c r="M39" s="14">
        <v>0</v>
      </c>
      <c r="N39" s="16">
        <v>0</v>
      </c>
      <c r="O39" s="14" t="s">
        <v>582</v>
      </c>
      <c r="P39" s="16" t="s">
        <v>582</v>
      </c>
      <c r="Q39" s="14">
        <v>0</v>
      </c>
      <c r="R39" s="16">
        <v>0</v>
      </c>
      <c r="S39" s="14">
        <v>0</v>
      </c>
      <c r="T39" s="16">
        <v>0</v>
      </c>
      <c r="U39" s="14">
        <v>4.1658237400000004</v>
      </c>
      <c r="V39" s="16">
        <v>0.59561434000000002</v>
      </c>
    </row>
    <row r="40" spans="1:22" x14ac:dyDescent="0.25">
      <c r="A40" s="11" t="s">
        <v>510</v>
      </c>
      <c r="B40" s="13">
        <v>14157</v>
      </c>
      <c r="C40" s="14">
        <f>(386/B40*100)</f>
        <v>2.7265663629299994</v>
      </c>
      <c r="D40" s="15">
        <v>13771</v>
      </c>
      <c r="E40" s="14">
        <v>7.4641406300000002</v>
      </c>
      <c r="F40" s="16">
        <v>0.38715861000000001</v>
      </c>
      <c r="G40" s="14">
        <v>31.206737660000002</v>
      </c>
      <c r="H40" s="16">
        <v>0.66511330000000002</v>
      </c>
      <c r="I40" s="14">
        <v>36.567525060000001</v>
      </c>
      <c r="J40" s="16">
        <v>0.58225013000000003</v>
      </c>
      <c r="K40" s="14">
        <v>19.903719599999999</v>
      </c>
      <c r="L40" s="16">
        <v>0.57952705999999998</v>
      </c>
      <c r="M40" s="14">
        <v>0</v>
      </c>
      <c r="N40" s="16">
        <v>0</v>
      </c>
      <c r="O40" s="14" t="s">
        <v>582</v>
      </c>
      <c r="P40" s="16" t="s">
        <v>582</v>
      </c>
      <c r="Q40" s="14">
        <v>0</v>
      </c>
      <c r="R40" s="16">
        <v>0</v>
      </c>
      <c r="S40" s="14">
        <v>0</v>
      </c>
      <c r="T40" s="16">
        <v>0</v>
      </c>
      <c r="U40" s="14">
        <v>4.8578770499999999</v>
      </c>
      <c r="V40" s="16">
        <v>0.48168263</v>
      </c>
    </row>
    <row r="41" spans="1:22" x14ac:dyDescent="0.25">
      <c r="A41" s="11" t="s">
        <v>511</v>
      </c>
      <c r="B41" s="13">
        <v>5712</v>
      </c>
      <c r="C41" s="14">
        <f>(55/B41*100)</f>
        <v>0.96288515406162467</v>
      </c>
      <c r="D41" s="15">
        <v>5657</v>
      </c>
      <c r="E41" s="14">
        <v>6.5145307499999996</v>
      </c>
      <c r="F41" s="16">
        <v>0.41352387000000002</v>
      </c>
      <c r="G41" s="14">
        <v>23.406177599999999</v>
      </c>
      <c r="H41" s="16">
        <v>0.7212866</v>
      </c>
      <c r="I41" s="14">
        <v>37.377611270000003</v>
      </c>
      <c r="J41" s="16">
        <v>0.79183197000000005</v>
      </c>
      <c r="K41" s="14">
        <v>27.917691550000001</v>
      </c>
      <c r="L41" s="16">
        <v>0.83205134000000003</v>
      </c>
      <c r="M41" s="14">
        <v>0</v>
      </c>
      <c r="N41" s="16">
        <v>0</v>
      </c>
      <c r="O41" s="14" t="s">
        <v>582</v>
      </c>
      <c r="P41" s="16" t="s">
        <v>582</v>
      </c>
      <c r="Q41" s="14">
        <v>0.67876893999999999</v>
      </c>
      <c r="R41" s="16">
        <v>0.18093676</v>
      </c>
      <c r="S41" s="14">
        <v>0</v>
      </c>
      <c r="T41" s="16">
        <v>0</v>
      </c>
      <c r="U41" s="14">
        <v>4.1052198899999999</v>
      </c>
      <c r="V41" s="16">
        <v>0.49885614</v>
      </c>
    </row>
    <row r="42" spans="1:22" x14ac:dyDescent="0.25">
      <c r="A42" s="11" t="s">
        <v>512</v>
      </c>
      <c r="B42" s="13">
        <f>IF(COUNT(B7:B41) &gt; 0, AVERAGE(B7:B41), "\u2014")</f>
        <v>7103.4285714285716</v>
      </c>
      <c r="C42" s="14">
        <f>IF(COUNT(C7:C41) &gt; 0, AVERAGE(C7:C41), "—")</f>
        <v>2.6421429064756574</v>
      </c>
      <c r="D42" s="15">
        <f>IF(COUNT(D7:D41) &gt; 0, AVERAGE(D7:D41), "—")</f>
        <v>6905.3428571428567</v>
      </c>
      <c r="E42" s="14">
        <f>IF(COUNT(E7:E41) &gt; 0, AVERAGE(E7:E41), "—")</f>
        <v>6.0153036511428573</v>
      </c>
      <c r="F42" s="16">
        <f>IF(COUNT(F7:F41) &gt; 0, SQRT(SUMSQ(F7:F41)/(COUNT(F7:F41)*COUNT(F7:F41)) ), "—")</f>
        <v>6.1956798552124118E-2</v>
      </c>
      <c r="G42" s="14">
        <f>IF(COUNT(G7:G41) &gt; 0, AVERAGE(G7:G41), "—")</f>
        <v>21.012485609428573</v>
      </c>
      <c r="H42" s="16">
        <f>IF(COUNT(H7:H41) &gt; 0, SQRT(SUMSQ(H7:H41)/(COUNT(H7:H41)*COUNT(H7:H41)) ), "—")</f>
        <v>0.10471390708464397</v>
      </c>
      <c r="I42" s="14">
        <f>IF(COUNT(I7:I41) &gt; 0, AVERAGE(I7:I41), "—")</f>
        <v>40.261424671142848</v>
      </c>
      <c r="J42" s="16">
        <f>IF(COUNT(J7:J41) &gt; 0, SQRT(SUMSQ(J7:J41)/(COUNT(J7:J41)*COUNT(J7:J41)) ), "—")</f>
        <v>0.1270910814144563</v>
      </c>
      <c r="K42" s="14">
        <f>IF(COUNT(K7:K41) &gt; 0, AVERAGE(K7:K41), "—")</f>
        <v>27.004612031142852</v>
      </c>
      <c r="L42" s="16">
        <f>IF(COUNT(L7:L41) &gt; 0, SQRT(SUMSQ(L7:L41)/(COUNT(L7:L41)*COUNT(L7:L41)) ), "—")</f>
        <v>0.12175126799396963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0.60828267742857156</v>
      </c>
      <c r="R42" s="16">
        <f>IF(COUNT(R7:R41) &gt; 0, SQRT(SUMSQ(R7:R41)/(COUNT(R7:R41)*COUNT(R7:R41)) ), "—")</f>
        <v>3.6740661071396404E-2</v>
      </c>
      <c r="S42" s="14">
        <f>IF(COUNT(S7:S41) &gt; 0, AVERAGE(S7:S41), "—")</f>
        <v>7.7031285714285712E-4</v>
      </c>
      <c r="T42" s="16">
        <f>IF(COUNT(T7:T41) &gt; 0, SQRT(SUMSQ(T7:T41)/(COUNT(T7:T41)*COUNT(T7:T41)) ), "—")</f>
        <v>7.4688171428571426E-4</v>
      </c>
      <c r="U42" s="14">
        <f>IF(COUNT(U7:U41) &gt; 0, AVERAGE(U7:U41), "—")</f>
        <v>5.0971210465714289</v>
      </c>
      <c r="V42" s="16">
        <f>IF(COUNT(V7:V41) &gt; 0, SQRT(SUMSQ(V7:V41)/(COUNT(V7:V41)*COUNT(V7:V41)) ), "—")</f>
        <v>8.3262308695435258E-2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11.254979240000001</v>
      </c>
      <c r="F45" s="16">
        <v>0.58608711000000002</v>
      </c>
      <c r="G45" s="14">
        <v>17.956263809999999</v>
      </c>
      <c r="H45" s="16">
        <v>0.67296602000000005</v>
      </c>
      <c r="I45" s="14">
        <v>28.10256515</v>
      </c>
      <c r="J45" s="16">
        <v>0.63739257999999999</v>
      </c>
      <c r="K45" s="14">
        <v>37.355287089999997</v>
      </c>
      <c r="L45" s="16">
        <v>0.90600829000000005</v>
      </c>
      <c r="M45" s="14">
        <v>0</v>
      </c>
      <c r="N45" s="16">
        <v>0</v>
      </c>
      <c r="O45" s="14" t="s">
        <v>582</v>
      </c>
      <c r="P45" s="16" t="s">
        <v>582</v>
      </c>
      <c r="Q45" s="14">
        <v>4.6077359999999998E-2</v>
      </c>
      <c r="R45" s="16">
        <v>2.730221E-2</v>
      </c>
      <c r="S45" s="14">
        <v>0.33721577000000003</v>
      </c>
      <c r="T45" s="16">
        <v>7.6255530000000002E-2</v>
      </c>
      <c r="U45" s="14">
        <v>4.9476115800000002</v>
      </c>
      <c r="V45" s="16">
        <v>0.31784119999999999</v>
      </c>
    </row>
    <row r="46" spans="1:22" x14ac:dyDescent="0.25">
      <c r="A46" s="11" t="s">
        <v>516</v>
      </c>
      <c r="B46" s="13">
        <v>23141</v>
      </c>
      <c r="C46" s="14">
        <f>(2121/B46*100)</f>
        <v>9.1655503219394152</v>
      </c>
      <c r="D46" s="15">
        <v>21020</v>
      </c>
      <c r="E46" s="14">
        <v>4.4063709800000002</v>
      </c>
      <c r="F46" s="16">
        <v>0.21397720000000001</v>
      </c>
      <c r="G46" s="14">
        <v>14.85635903</v>
      </c>
      <c r="H46" s="16">
        <v>0.40600349000000002</v>
      </c>
      <c r="I46" s="14">
        <v>25.130065930000001</v>
      </c>
      <c r="J46" s="16">
        <v>0.53930619999999996</v>
      </c>
      <c r="K46" s="14">
        <v>23.63998269</v>
      </c>
      <c r="L46" s="16">
        <v>0.68323462000000001</v>
      </c>
      <c r="M46" s="14">
        <v>0</v>
      </c>
      <c r="N46" s="16">
        <v>0</v>
      </c>
      <c r="O46" s="14" t="s">
        <v>582</v>
      </c>
      <c r="P46" s="16" t="s">
        <v>582</v>
      </c>
      <c r="Q46" s="14">
        <v>0</v>
      </c>
      <c r="R46" s="16">
        <v>0</v>
      </c>
      <c r="S46" s="14">
        <v>0</v>
      </c>
      <c r="T46" s="16">
        <v>0</v>
      </c>
      <c r="U46" s="14">
        <v>31.967221370000001</v>
      </c>
      <c r="V46" s="16">
        <v>0.92515274000000003</v>
      </c>
    </row>
    <row r="47" spans="1:22" x14ac:dyDescent="0.25">
      <c r="A47" s="11" t="s">
        <v>517</v>
      </c>
      <c r="B47" s="13">
        <v>5928</v>
      </c>
      <c r="C47" s="14">
        <f>(347/B47*100)</f>
        <v>5.8535762483130904</v>
      </c>
      <c r="D47" s="15">
        <v>5581</v>
      </c>
      <c r="E47" s="14">
        <v>5.32001174</v>
      </c>
      <c r="F47" s="16">
        <v>0.36245231999999999</v>
      </c>
      <c r="G47" s="14">
        <v>14.95672486</v>
      </c>
      <c r="H47" s="16">
        <v>0.52093933000000003</v>
      </c>
      <c r="I47" s="14">
        <v>37.873430280000001</v>
      </c>
      <c r="J47" s="16">
        <v>0.92582772000000002</v>
      </c>
      <c r="K47" s="14">
        <v>28.387101640000001</v>
      </c>
      <c r="L47" s="16">
        <v>0.96272944999999999</v>
      </c>
      <c r="M47" s="14">
        <v>0</v>
      </c>
      <c r="N47" s="16">
        <v>0</v>
      </c>
      <c r="O47" s="14" t="s">
        <v>582</v>
      </c>
      <c r="P47" s="16" t="s">
        <v>582</v>
      </c>
      <c r="Q47" s="14">
        <v>0</v>
      </c>
      <c r="R47" s="16">
        <v>0</v>
      </c>
      <c r="S47" s="14">
        <v>0</v>
      </c>
      <c r="T47" s="16">
        <v>0</v>
      </c>
      <c r="U47" s="14">
        <v>13.46273147</v>
      </c>
      <c r="V47" s="16">
        <v>0.98887926999999998</v>
      </c>
    </row>
    <row r="48" spans="1:22" x14ac:dyDescent="0.25">
      <c r="A48" s="11" t="s">
        <v>518</v>
      </c>
      <c r="B48" s="13">
        <v>9841</v>
      </c>
      <c r="C48" s="14">
        <f>(8/B48*100)</f>
        <v>8.1292551569962401E-2</v>
      </c>
      <c r="D48" s="15">
        <v>9833</v>
      </c>
      <c r="E48" s="14">
        <v>2.3449442999999999</v>
      </c>
      <c r="F48" s="16">
        <v>0.21260796000000001</v>
      </c>
      <c r="G48" s="14">
        <v>8.4406201799999998</v>
      </c>
      <c r="H48" s="16">
        <v>0.44228915000000002</v>
      </c>
      <c r="I48" s="14">
        <v>46.761578180000001</v>
      </c>
      <c r="J48" s="16">
        <v>0.72972882999999999</v>
      </c>
      <c r="K48" s="14">
        <v>40.908230019999998</v>
      </c>
      <c r="L48" s="16">
        <v>0.89033980999999995</v>
      </c>
      <c r="M48" s="14">
        <v>0</v>
      </c>
      <c r="N48" s="16">
        <v>0</v>
      </c>
      <c r="O48" s="14" t="s">
        <v>582</v>
      </c>
      <c r="P48" s="16" t="s">
        <v>582</v>
      </c>
      <c r="Q48" s="14">
        <v>0</v>
      </c>
      <c r="R48" s="16">
        <v>0</v>
      </c>
      <c r="S48" s="14">
        <v>0</v>
      </c>
      <c r="T48" s="16">
        <v>0</v>
      </c>
      <c r="U48" s="14">
        <v>1.5446273100000001</v>
      </c>
      <c r="V48" s="16">
        <v>0.53100497999999996</v>
      </c>
    </row>
    <row r="49" spans="1:22" x14ac:dyDescent="0.25">
      <c r="A49" s="11" t="s">
        <v>519</v>
      </c>
      <c r="B49" s="13">
        <v>6349</v>
      </c>
      <c r="C49" s="14">
        <f>(56/B49*100)</f>
        <v>0.88202866593164275</v>
      </c>
      <c r="D49" s="15">
        <v>6293</v>
      </c>
      <c r="E49" s="14">
        <v>10.67805549</v>
      </c>
      <c r="F49" s="16">
        <v>0.54573579999999999</v>
      </c>
      <c r="G49" s="14">
        <v>23.738536310000001</v>
      </c>
      <c r="H49" s="16">
        <v>0.79977151999999996</v>
      </c>
      <c r="I49" s="14">
        <v>30.224841189999999</v>
      </c>
      <c r="J49" s="16">
        <v>0.65840966000000001</v>
      </c>
      <c r="K49" s="14">
        <v>32.28026784</v>
      </c>
      <c r="L49" s="16">
        <v>0.85157989999999995</v>
      </c>
      <c r="M49" s="14">
        <v>0</v>
      </c>
      <c r="N49" s="16">
        <v>0</v>
      </c>
      <c r="O49" s="14" t="s">
        <v>582</v>
      </c>
      <c r="P49" s="16" t="s">
        <v>582</v>
      </c>
      <c r="Q49" s="14">
        <v>0</v>
      </c>
      <c r="R49" s="16">
        <v>0</v>
      </c>
      <c r="S49" s="14">
        <v>3.2568199999999999E-2</v>
      </c>
      <c r="T49" s="16">
        <v>2.0622540000000002E-2</v>
      </c>
      <c r="U49" s="14">
        <v>3.0457309800000001</v>
      </c>
      <c r="V49" s="16">
        <v>0.39387113000000001</v>
      </c>
    </row>
    <row r="50" spans="1:22" x14ac:dyDescent="0.25">
      <c r="A50" s="11" t="s">
        <v>520</v>
      </c>
      <c r="B50" s="13">
        <v>11795</v>
      </c>
      <c r="C50" s="14">
        <f>(344/B50*100)</f>
        <v>2.9164900381517591</v>
      </c>
      <c r="D50" s="15">
        <v>11451</v>
      </c>
      <c r="E50" s="14">
        <v>4.53486879</v>
      </c>
      <c r="F50" s="16">
        <v>0.33679535999999999</v>
      </c>
      <c r="G50" s="14">
        <v>17.470027600000002</v>
      </c>
      <c r="H50" s="16">
        <v>0.57893857000000004</v>
      </c>
      <c r="I50" s="14">
        <v>37.608549490000001</v>
      </c>
      <c r="J50" s="16">
        <v>0.67035681999999996</v>
      </c>
      <c r="K50" s="14">
        <v>36.188390730000002</v>
      </c>
      <c r="L50" s="16">
        <v>0.80422691000000002</v>
      </c>
      <c r="M50" s="14">
        <v>0</v>
      </c>
      <c r="N50" s="16">
        <v>0</v>
      </c>
      <c r="O50" s="14" t="s">
        <v>582</v>
      </c>
      <c r="P50" s="16" t="s">
        <v>582</v>
      </c>
      <c r="Q50" s="14">
        <v>0</v>
      </c>
      <c r="R50" s="16">
        <v>0</v>
      </c>
      <c r="S50" s="14">
        <v>0</v>
      </c>
      <c r="T50" s="16">
        <v>0</v>
      </c>
      <c r="U50" s="14">
        <v>4.1981633900000004</v>
      </c>
      <c r="V50" s="16">
        <v>0.46858621</v>
      </c>
    </row>
    <row r="51" spans="1:22" x14ac:dyDescent="0.25">
      <c r="A51" s="11" t="s">
        <v>521</v>
      </c>
      <c r="B51" s="13">
        <v>6866</v>
      </c>
      <c r="C51" s="14">
        <f>(114/B51*100)</f>
        <v>1.6603553743081854</v>
      </c>
      <c r="D51" s="15">
        <v>6752</v>
      </c>
      <c r="E51" s="14">
        <v>2.8498229300000002</v>
      </c>
      <c r="F51" s="16">
        <v>0.25293761999999997</v>
      </c>
      <c r="G51" s="14">
        <v>18.226280679999999</v>
      </c>
      <c r="H51" s="16">
        <v>0.60777026999999995</v>
      </c>
      <c r="I51" s="14">
        <v>29.786551889999998</v>
      </c>
      <c r="J51" s="16">
        <v>0.68686837000000001</v>
      </c>
      <c r="K51" s="14">
        <v>30.60000282</v>
      </c>
      <c r="L51" s="16">
        <v>0.83749682999999997</v>
      </c>
      <c r="M51" s="14">
        <v>0</v>
      </c>
      <c r="N51" s="16">
        <v>0</v>
      </c>
      <c r="O51" s="14" t="s">
        <v>582</v>
      </c>
      <c r="P51" s="16" t="s">
        <v>582</v>
      </c>
      <c r="Q51" s="14">
        <v>10.58170163</v>
      </c>
      <c r="R51" s="16">
        <v>0.61208004999999999</v>
      </c>
      <c r="S51" s="14">
        <v>0</v>
      </c>
      <c r="T51" s="16">
        <v>0</v>
      </c>
      <c r="U51" s="14">
        <v>7.9556400600000003</v>
      </c>
      <c r="V51" s="16">
        <v>0.77170238000000002</v>
      </c>
    </row>
    <row r="52" spans="1:22" x14ac:dyDescent="0.25">
      <c r="A52" s="11" t="s">
        <v>522</v>
      </c>
      <c r="B52" s="13">
        <v>5809</v>
      </c>
      <c r="C52" s="14">
        <f>(106/B52*100)</f>
        <v>1.8247546909967292</v>
      </c>
      <c r="D52" s="15">
        <v>5703</v>
      </c>
      <c r="E52" s="14">
        <v>3.8376617500000001</v>
      </c>
      <c r="F52" s="16">
        <v>0.32954718</v>
      </c>
      <c r="G52" s="14">
        <v>15.144245189999999</v>
      </c>
      <c r="H52" s="16">
        <v>0.45488049000000003</v>
      </c>
      <c r="I52" s="14">
        <v>40.697528370000001</v>
      </c>
      <c r="J52" s="16">
        <v>0.63938309999999998</v>
      </c>
      <c r="K52" s="14">
        <v>36.816339399999997</v>
      </c>
      <c r="L52" s="16">
        <v>0.65911955</v>
      </c>
      <c r="M52" s="14">
        <v>0</v>
      </c>
      <c r="N52" s="16">
        <v>0</v>
      </c>
      <c r="O52" s="14" t="s">
        <v>582</v>
      </c>
      <c r="P52" s="16" t="s">
        <v>582</v>
      </c>
      <c r="Q52" s="14">
        <v>0</v>
      </c>
      <c r="R52" s="16">
        <v>0</v>
      </c>
      <c r="S52" s="14">
        <v>0</v>
      </c>
      <c r="T52" s="16">
        <v>0</v>
      </c>
      <c r="U52" s="14">
        <v>3.5042252899999999</v>
      </c>
      <c r="V52" s="16">
        <v>0.33811825000000001</v>
      </c>
    </row>
    <row r="53" spans="1:22" x14ac:dyDescent="0.25">
      <c r="A53" s="11" t="s">
        <v>523</v>
      </c>
      <c r="B53" s="13">
        <v>5571</v>
      </c>
      <c r="C53" s="14">
        <f>(112/B53*100)</f>
        <v>2.0104110572608151</v>
      </c>
      <c r="D53" s="15">
        <v>5459</v>
      </c>
      <c r="E53" s="14">
        <v>6.1031827200000004</v>
      </c>
      <c r="F53" s="16">
        <v>0.32457279</v>
      </c>
      <c r="G53" s="14">
        <v>14.458046270000001</v>
      </c>
      <c r="H53" s="16">
        <v>0.45478649999999998</v>
      </c>
      <c r="I53" s="14">
        <v>34.505562419999997</v>
      </c>
      <c r="J53" s="16">
        <v>0.74716499999999997</v>
      </c>
      <c r="K53" s="14">
        <v>37.24140225</v>
      </c>
      <c r="L53" s="16">
        <v>0.68030170999999995</v>
      </c>
      <c r="M53" s="14">
        <v>0</v>
      </c>
      <c r="N53" s="16">
        <v>0</v>
      </c>
      <c r="O53" s="14" t="s">
        <v>582</v>
      </c>
      <c r="P53" s="16" t="s">
        <v>582</v>
      </c>
      <c r="Q53" s="14">
        <v>0</v>
      </c>
      <c r="R53" s="16">
        <v>0</v>
      </c>
      <c r="S53" s="14">
        <v>0</v>
      </c>
      <c r="T53" s="16">
        <v>0</v>
      </c>
      <c r="U53" s="14">
        <v>7.6918063400000003</v>
      </c>
      <c r="V53" s="16">
        <v>0.32449832000000001</v>
      </c>
    </row>
    <row r="54" spans="1:22" x14ac:dyDescent="0.25">
      <c r="A54" s="11" t="s">
        <v>524</v>
      </c>
      <c r="B54" s="13">
        <v>4740</v>
      </c>
      <c r="C54" s="14">
        <f>(428/B54*100)</f>
        <v>9.0295358649789037</v>
      </c>
      <c r="D54" s="15">
        <v>4312</v>
      </c>
      <c r="E54" s="14">
        <v>7.8106432699999999</v>
      </c>
      <c r="F54" s="16">
        <v>0.49961362999999998</v>
      </c>
      <c r="G54" s="14">
        <v>19.036693750000001</v>
      </c>
      <c r="H54" s="16">
        <v>0.71983918999999996</v>
      </c>
      <c r="I54" s="14">
        <v>26.337151779999999</v>
      </c>
      <c r="J54" s="16">
        <v>0.84184502999999999</v>
      </c>
      <c r="K54" s="14">
        <v>32.412091599999997</v>
      </c>
      <c r="L54" s="16">
        <v>1.03404761</v>
      </c>
      <c r="M54" s="14">
        <v>0</v>
      </c>
      <c r="N54" s="16">
        <v>0</v>
      </c>
      <c r="O54" s="14" t="s">
        <v>582</v>
      </c>
      <c r="P54" s="16" t="s">
        <v>582</v>
      </c>
      <c r="Q54" s="14">
        <v>0</v>
      </c>
      <c r="R54" s="16">
        <v>0</v>
      </c>
      <c r="S54" s="14">
        <v>0</v>
      </c>
      <c r="T54" s="16">
        <v>0</v>
      </c>
      <c r="U54" s="14">
        <v>14.403419599999999</v>
      </c>
      <c r="V54" s="16">
        <v>1.27104069</v>
      </c>
    </row>
    <row r="55" spans="1:22" x14ac:dyDescent="0.25">
      <c r="A55" s="11" t="s">
        <v>525</v>
      </c>
      <c r="B55" s="13">
        <v>5316</v>
      </c>
      <c r="C55" s="14">
        <f>(22/B55*100)</f>
        <v>0.41384499623777277</v>
      </c>
      <c r="D55" s="15">
        <v>5294</v>
      </c>
      <c r="E55" s="14">
        <v>6.4662462100000004</v>
      </c>
      <c r="F55" s="16">
        <v>0.28741151999999998</v>
      </c>
      <c r="G55" s="14">
        <v>18.19933185</v>
      </c>
      <c r="H55" s="16">
        <v>0.57509807000000002</v>
      </c>
      <c r="I55" s="14">
        <v>38.569232130000003</v>
      </c>
      <c r="J55" s="16">
        <v>0.66036039999999996</v>
      </c>
      <c r="K55" s="14">
        <v>31.887321719999999</v>
      </c>
      <c r="L55" s="16">
        <v>0.76720491000000002</v>
      </c>
      <c r="M55" s="14">
        <v>0</v>
      </c>
      <c r="N55" s="16">
        <v>0</v>
      </c>
      <c r="O55" s="14" t="s">
        <v>582</v>
      </c>
      <c r="P55" s="16" t="s">
        <v>582</v>
      </c>
      <c r="Q55" s="14">
        <v>0</v>
      </c>
      <c r="R55" s="16">
        <v>0</v>
      </c>
      <c r="S55" s="14">
        <v>0.33844191000000001</v>
      </c>
      <c r="T55" s="16">
        <v>8.4369340000000001E-2</v>
      </c>
      <c r="U55" s="14">
        <v>4.5394261900000004</v>
      </c>
      <c r="V55" s="16">
        <v>0.37622537</v>
      </c>
    </row>
    <row r="56" spans="1:22" x14ac:dyDescent="0.25">
      <c r="A56" s="11" t="s">
        <v>526</v>
      </c>
      <c r="B56" s="13">
        <v>5359</v>
      </c>
      <c r="C56" s="14">
        <f>(77/B56*100)</f>
        <v>1.4368352304534429</v>
      </c>
      <c r="D56" s="15">
        <v>5282</v>
      </c>
      <c r="E56" s="14">
        <v>3.28058279</v>
      </c>
      <c r="F56" s="16">
        <v>0.24638247999999999</v>
      </c>
      <c r="G56" s="14">
        <v>16.59646622</v>
      </c>
      <c r="H56" s="16">
        <v>0.63955446000000005</v>
      </c>
      <c r="I56" s="14">
        <v>58.302256530000001</v>
      </c>
      <c r="J56" s="16">
        <v>0.89109329999999998</v>
      </c>
      <c r="K56" s="14">
        <v>20.8339897</v>
      </c>
      <c r="L56" s="16">
        <v>0.78100152</v>
      </c>
      <c r="M56" s="14">
        <v>0</v>
      </c>
      <c r="N56" s="16">
        <v>0</v>
      </c>
      <c r="O56" s="14" t="s">
        <v>582</v>
      </c>
      <c r="P56" s="16" t="s">
        <v>582</v>
      </c>
      <c r="Q56" s="14">
        <v>0</v>
      </c>
      <c r="R56" s="16">
        <v>0</v>
      </c>
      <c r="S56" s="14">
        <v>0</v>
      </c>
      <c r="T56" s="16">
        <v>0</v>
      </c>
      <c r="U56" s="14">
        <v>0.98670475000000002</v>
      </c>
      <c r="V56" s="16">
        <v>0.19706177999999999</v>
      </c>
    </row>
    <row r="57" spans="1:22" x14ac:dyDescent="0.25">
      <c r="A57" s="11" t="s">
        <v>527</v>
      </c>
      <c r="B57" s="13">
        <v>6513</v>
      </c>
      <c r="C57" s="14">
        <f>(0/B57*100)</f>
        <v>0</v>
      </c>
      <c r="D57" s="15">
        <v>6513</v>
      </c>
      <c r="E57" s="14">
        <v>6.2589245399999998</v>
      </c>
      <c r="F57" s="16">
        <v>0.37323355000000003</v>
      </c>
      <c r="G57" s="14">
        <v>30.97724625</v>
      </c>
      <c r="H57" s="16">
        <v>0.95684884000000003</v>
      </c>
      <c r="I57" s="14">
        <v>38.871948969999998</v>
      </c>
      <c r="J57" s="16">
        <v>0.93179900000000004</v>
      </c>
      <c r="K57" s="14">
        <v>20.631428960000001</v>
      </c>
      <c r="L57" s="16">
        <v>0.81355849999999996</v>
      </c>
      <c r="M57" s="14">
        <v>0</v>
      </c>
      <c r="N57" s="16">
        <v>0</v>
      </c>
      <c r="O57" s="14" t="s">
        <v>582</v>
      </c>
      <c r="P57" s="16" t="s">
        <v>582</v>
      </c>
      <c r="Q57" s="14">
        <v>0</v>
      </c>
      <c r="R57" s="16">
        <v>0</v>
      </c>
      <c r="S57" s="14">
        <v>8.6955210000000005E-2</v>
      </c>
      <c r="T57" s="16">
        <v>5.2012030000000001E-2</v>
      </c>
      <c r="U57" s="14">
        <v>3.1734960700000001</v>
      </c>
      <c r="V57" s="16">
        <v>0.47300270999999999</v>
      </c>
    </row>
    <row r="58" spans="1:22" x14ac:dyDescent="0.25">
      <c r="A58" s="11" t="s">
        <v>528</v>
      </c>
      <c r="B58" s="13">
        <v>7267</v>
      </c>
      <c r="C58" s="14">
        <f>(10/B58*100)</f>
        <v>0.13760836658868861</v>
      </c>
      <c r="D58" s="15">
        <v>7257</v>
      </c>
      <c r="E58" s="14">
        <v>8.6413131599999993</v>
      </c>
      <c r="F58" s="16">
        <v>0.48453615999999999</v>
      </c>
      <c r="G58" s="14">
        <v>11.37843735</v>
      </c>
      <c r="H58" s="16">
        <v>0.42786545999999998</v>
      </c>
      <c r="I58" s="14">
        <v>20.439904840000001</v>
      </c>
      <c r="J58" s="16">
        <v>0.72082248000000004</v>
      </c>
      <c r="K58" s="14">
        <v>54.483179159999999</v>
      </c>
      <c r="L58" s="16">
        <v>1.0568933700000001</v>
      </c>
      <c r="M58" s="14">
        <v>0</v>
      </c>
      <c r="N58" s="16">
        <v>0</v>
      </c>
      <c r="O58" s="14" t="s">
        <v>582</v>
      </c>
      <c r="P58" s="16" t="s">
        <v>582</v>
      </c>
      <c r="Q58" s="14">
        <v>0</v>
      </c>
      <c r="R58" s="16">
        <v>0</v>
      </c>
      <c r="S58" s="14">
        <v>0.67543757999999998</v>
      </c>
      <c r="T58" s="16">
        <v>0.12735817999999999</v>
      </c>
      <c r="U58" s="14">
        <v>4.3817279100000004</v>
      </c>
      <c r="V58" s="16">
        <v>0.59282471000000003</v>
      </c>
    </row>
    <row r="59" spans="1:22" x14ac:dyDescent="0.25">
      <c r="A59" s="11" t="s">
        <v>529</v>
      </c>
      <c r="B59" s="13">
        <v>4826</v>
      </c>
      <c r="C59" s="14">
        <f>(26/B59*100)</f>
        <v>0.53874844591794446</v>
      </c>
      <c r="D59" s="15">
        <v>4800</v>
      </c>
      <c r="E59" s="14">
        <v>5.8819283000000002</v>
      </c>
      <c r="F59" s="16">
        <v>0.39225225000000002</v>
      </c>
      <c r="G59" s="14">
        <v>9.6201224199999995</v>
      </c>
      <c r="H59" s="16">
        <v>0.43666395000000002</v>
      </c>
      <c r="I59" s="14">
        <v>26.109613889999999</v>
      </c>
      <c r="J59" s="16">
        <v>0.80617324999999995</v>
      </c>
      <c r="K59" s="14">
        <v>55.050647099999999</v>
      </c>
      <c r="L59" s="16">
        <v>0.87397435999999995</v>
      </c>
      <c r="M59" s="14">
        <v>0</v>
      </c>
      <c r="N59" s="16">
        <v>0</v>
      </c>
      <c r="O59" s="14" t="s">
        <v>582</v>
      </c>
      <c r="P59" s="16" t="s">
        <v>582</v>
      </c>
      <c r="Q59" s="14">
        <v>0</v>
      </c>
      <c r="R59" s="16">
        <v>0</v>
      </c>
      <c r="S59" s="14">
        <v>0.51448466999999998</v>
      </c>
      <c r="T59" s="16">
        <v>0.11165446</v>
      </c>
      <c r="U59" s="14">
        <v>2.8232036300000001</v>
      </c>
      <c r="V59" s="16">
        <v>0.31127968</v>
      </c>
    </row>
    <row r="60" spans="1:22" x14ac:dyDescent="0.25">
      <c r="A60" s="11" t="s">
        <v>530</v>
      </c>
      <c r="B60" s="13">
        <v>4546</v>
      </c>
      <c r="C60" s="14">
        <f>(15/B60*100)</f>
        <v>0.32996040475142985</v>
      </c>
      <c r="D60" s="15">
        <v>4531</v>
      </c>
      <c r="E60" s="14">
        <v>19.6687169</v>
      </c>
      <c r="F60" s="16">
        <v>1.12060794</v>
      </c>
      <c r="G60" s="14">
        <v>21.478391859999999</v>
      </c>
      <c r="H60" s="16">
        <v>0.83364554000000002</v>
      </c>
      <c r="I60" s="14">
        <v>26.656876109999999</v>
      </c>
      <c r="J60" s="16">
        <v>0.97068920000000003</v>
      </c>
      <c r="K60" s="14">
        <v>27.319091830000001</v>
      </c>
      <c r="L60" s="16">
        <v>1.1589836499999999</v>
      </c>
      <c r="M60" s="14">
        <v>0</v>
      </c>
      <c r="N60" s="16">
        <v>0</v>
      </c>
      <c r="O60" s="14" t="s">
        <v>582</v>
      </c>
      <c r="P60" s="16" t="s">
        <v>582</v>
      </c>
      <c r="Q60" s="14">
        <v>0</v>
      </c>
      <c r="R60" s="16">
        <v>0</v>
      </c>
      <c r="S60" s="14">
        <v>0.40802801999999999</v>
      </c>
      <c r="T60" s="16">
        <v>8.8634669999999999E-2</v>
      </c>
      <c r="U60" s="14">
        <v>4.4688952799999999</v>
      </c>
      <c r="V60" s="16">
        <v>0.51527319999999999</v>
      </c>
    </row>
    <row r="61" spans="1:22" x14ac:dyDescent="0.25">
      <c r="A61" s="11" t="s">
        <v>531</v>
      </c>
      <c r="B61" s="13">
        <v>6525</v>
      </c>
      <c r="C61" s="14">
        <f>(166/B61*100)</f>
        <v>2.544061302681992</v>
      </c>
      <c r="D61" s="15">
        <v>6359</v>
      </c>
      <c r="E61" s="14">
        <v>5.2012899800000003</v>
      </c>
      <c r="F61" s="16">
        <v>0.38628013999999999</v>
      </c>
      <c r="G61" s="14">
        <v>14.133807920000001</v>
      </c>
      <c r="H61" s="16">
        <v>0.45343601</v>
      </c>
      <c r="I61" s="14">
        <v>35.831878199999998</v>
      </c>
      <c r="J61" s="16">
        <v>0.68840471000000003</v>
      </c>
      <c r="K61" s="14">
        <v>39.993990240000002</v>
      </c>
      <c r="L61" s="16">
        <v>0.69235955000000005</v>
      </c>
      <c r="M61" s="14">
        <v>0</v>
      </c>
      <c r="N61" s="16">
        <v>0</v>
      </c>
      <c r="O61" s="14" t="s">
        <v>582</v>
      </c>
      <c r="P61" s="16" t="s">
        <v>582</v>
      </c>
      <c r="Q61" s="14">
        <v>0</v>
      </c>
      <c r="R61" s="16">
        <v>0</v>
      </c>
      <c r="S61" s="14">
        <v>0</v>
      </c>
      <c r="T61" s="16">
        <v>0</v>
      </c>
      <c r="U61" s="14">
        <v>4.8390336700000001</v>
      </c>
      <c r="V61" s="16">
        <v>0.54205848999999995</v>
      </c>
    </row>
    <row r="62" spans="1:22" x14ac:dyDescent="0.25">
      <c r="A62" s="11" t="s">
        <v>532</v>
      </c>
      <c r="B62" s="13">
        <v>4476</v>
      </c>
      <c r="C62" s="14">
        <f>(3/B62*100)</f>
        <v>6.7024128686327081E-2</v>
      </c>
      <c r="D62" s="15">
        <v>4473</v>
      </c>
      <c r="E62" s="14">
        <v>2.4197742999999998</v>
      </c>
      <c r="F62" s="16">
        <v>0.24025446</v>
      </c>
      <c r="G62" s="14">
        <v>14.35405059</v>
      </c>
      <c r="H62" s="16">
        <v>0.49312566000000002</v>
      </c>
      <c r="I62" s="14">
        <v>55.26763407</v>
      </c>
      <c r="J62" s="16">
        <v>0.73916053000000004</v>
      </c>
      <c r="K62" s="14">
        <v>27.601278629999999</v>
      </c>
      <c r="L62" s="16">
        <v>0.59564978000000002</v>
      </c>
      <c r="M62" s="14">
        <v>0</v>
      </c>
      <c r="N62" s="16">
        <v>0</v>
      </c>
      <c r="O62" s="14" t="s">
        <v>582</v>
      </c>
      <c r="P62" s="16" t="s">
        <v>582</v>
      </c>
      <c r="Q62" s="14">
        <v>0</v>
      </c>
      <c r="R62" s="16">
        <v>0</v>
      </c>
      <c r="S62" s="14">
        <v>0</v>
      </c>
      <c r="T62" s="16">
        <v>0</v>
      </c>
      <c r="U62" s="14">
        <v>0.35726242000000002</v>
      </c>
      <c r="V62" s="16">
        <v>9.4695660000000001E-2</v>
      </c>
    </row>
    <row r="63" spans="1:22" x14ac:dyDescent="0.25">
      <c r="A63" s="11" t="s">
        <v>533</v>
      </c>
      <c r="B63" s="13">
        <v>5324</v>
      </c>
      <c r="C63" s="14">
        <f>(13/B63*100)</f>
        <v>0.24417731029301279</v>
      </c>
      <c r="D63" s="15">
        <v>5311</v>
      </c>
      <c r="E63" s="14">
        <v>7.3590928699999996</v>
      </c>
      <c r="F63" s="16">
        <v>0.36305776000000001</v>
      </c>
      <c r="G63" s="14">
        <v>14.39926073</v>
      </c>
      <c r="H63" s="16">
        <v>0.49741491999999998</v>
      </c>
      <c r="I63" s="14">
        <v>25.678332990000001</v>
      </c>
      <c r="J63" s="16">
        <v>0.71703368000000001</v>
      </c>
      <c r="K63" s="14">
        <v>44.9027739</v>
      </c>
      <c r="L63" s="16">
        <v>0.83647013000000003</v>
      </c>
      <c r="M63" s="14">
        <v>0</v>
      </c>
      <c r="N63" s="16">
        <v>0</v>
      </c>
      <c r="O63" s="14" t="s">
        <v>582</v>
      </c>
      <c r="P63" s="16" t="s">
        <v>582</v>
      </c>
      <c r="Q63" s="14">
        <v>5.6730389999999999E-2</v>
      </c>
      <c r="R63" s="16">
        <v>3.3497409999999998E-2</v>
      </c>
      <c r="S63" s="14">
        <v>7.9236870000000001E-2</v>
      </c>
      <c r="T63" s="16">
        <v>4.157425E-2</v>
      </c>
      <c r="U63" s="14">
        <v>7.5245722400000004</v>
      </c>
      <c r="V63" s="16">
        <v>0.40178995000000001</v>
      </c>
    </row>
    <row r="64" spans="1:22" x14ac:dyDescent="0.25">
      <c r="A64" s="11" t="s">
        <v>534</v>
      </c>
      <c r="B64" s="13">
        <v>3634</v>
      </c>
      <c r="C64" s="14">
        <f>(3/B64*100)</f>
        <v>8.2553659878921298E-2</v>
      </c>
      <c r="D64" s="15">
        <v>3631</v>
      </c>
      <c r="E64" s="14">
        <v>8.3346075699999993</v>
      </c>
      <c r="F64" s="16">
        <v>0.43231230999999998</v>
      </c>
      <c r="G64" s="14">
        <v>26.086091190000001</v>
      </c>
      <c r="H64" s="16">
        <v>0.78299598999999998</v>
      </c>
      <c r="I64" s="14">
        <v>33.786586069999998</v>
      </c>
      <c r="J64" s="16">
        <v>0.71015941999999999</v>
      </c>
      <c r="K64" s="14">
        <v>28.10134867</v>
      </c>
      <c r="L64" s="16">
        <v>0.75196149000000001</v>
      </c>
      <c r="M64" s="14">
        <v>0</v>
      </c>
      <c r="N64" s="16">
        <v>0</v>
      </c>
      <c r="O64" s="14" t="s">
        <v>582</v>
      </c>
      <c r="P64" s="16" t="s">
        <v>582</v>
      </c>
      <c r="Q64" s="14">
        <v>0</v>
      </c>
      <c r="R64" s="16">
        <v>0</v>
      </c>
      <c r="S64" s="14">
        <v>5.3632829999999999E-2</v>
      </c>
      <c r="T64" s="16">
        <v>3.8139319999999997E-2</v>
      </c>
      <c r="U64" s="14">
        <v>3.6377336800000002</v>
      </c>
      <c r="V64" s="16">
        <v>0.26253789999999999</v>
      </c>
    </row>
    <row r="65" spans="1:22" x14ac:dyDescent="0.25">
      <c r="A65" s="11" t="s">
        <v>535</v>
      </c>
      <c r="B65" s="13">
        <v>5325</v>
      </c>
      <c r="C65" s="14">
        <f>(14/B65*100)</f>
        <v>0.26291079812206569</v>
      </c>
      <c r="D65" s="15">
        <v>5311</v>
      </c>
      <c r="E65" s="14">
        <v>6.3870777600000004</v>
      </c>
      <c r="F65" s="16">
        <v>0.43101358000000001</v>
      </c>
      <c r="G65" s="14">
        <v>17.752553729999999</v>
      </c>
      <c r="H65" s="16">
        <v>0.62531064999999997</v>
      </c>
      <c r="I65" s="14">
        <v>32.297803219999999</v>
      </c>
      <c r="J65" s="16">
        <v>0.85573478000000003</v>
      </c>
      <c r="K65" s="14">
        <v>39.33079111</v>
      </c>
      <c r="L65" s="16">
        <v>0.80663748999999996</v>
      </c>
      <c r="M65" s="14">
        <v>0</v>
      </c>
      <c r="N65" s="16">
        <v>0</v>
      </c>
      <c r="O65" s="14" t="s">
        <v>582</v>
      </c>
      <c r="P65" s="16" t="s">
        <v>582</v>
      </c>
      <c r="Q65" s="14">
        <v>0.16006967999999999</v>
      </c>
      <c r="R65" s="16">
        <v>5.9908110000000001E-2</v>
      </c>
      <c r="S65" s="14">
        <v>0</v>
      </c>
      <c r="T65" s="16">
        <v>0</v>
      </c>
      <c r="U65" s="14">
        <v>4.0717045000000001</v>
      </c>
      <c r="V65" s="16">
        <v>0.36014153999999998</v>
      </c>
    </row>
    <row r="66" spans="1:22" x14ac:dyDescent="0.25">
      <c r="A66" s="11" t="s">
        <v>536</v>
      </c>
      <c r="B66" s="13">
        <v>5665</v>
      </c>
      <c r="C66" s="14">
        <f>(89/B66*100)</f>
        <v>1.5710503089143866</v>
      </c>
      <c r="D66" s="15">
        <v>5576</v>
      </c>
      <c r="E66" s="14">
        <v>6.5767460099999999</v>
      </c>
      <c r="F66" s="16">
        <v>0.32006080999999997</v>
      </c>
      <c r="G66" s="14">
        <v>13.66367717</v>
      </c>
      <c r="H66" s="16">
        <v>0.45868933000000001</v>
      </c>
      <c r="I66" s="14">
        <v>30.210774789999999</v>
      </c>
      <c r="J66" s="16">
        <v>0.69749596000000003</v>
      </c>
      <c r="K66" s="14">
        <v>35.158885140000002</v>
      </c>
      <c r="L66" s="16">
        <v>0.57113722</v>
      </c>
      <c r="M66" s="14">
        <v>0</v>
      </c>
      <c r="N66" s="16">
        <v>0</v>
      </c>
      <c r="O66" s="14" t="s">
        <v>582</v>
      </c>
      <c r="P66" s="16" t="s">
        <v>582</v>
      </c>
      <c r="Q66" s="14">
        <v>0</v>
      </c>
      <c r="R66" s="16">
        <v>0</v>
      </c>
      <c r="S66" s="14">
        <v>0</v>
      </c>
      <c r="T66" s="16">
        <v>0</v>
      </c>
      <c r="U66" s="14">
        <v>14.389916879999999</v>
      </c>
      <c r="V66" s="16">
        <v>0.45201332</v>
      </c>
    </row>
    <row r="67" spans="1:22" x14ac:dyDescent="0.25">
      <c r="A67" s="11" t="s">
        <v>537</v>
      </c>
      <c r="B67" s="13">
        <v>6971</v>
      </c>
      <c r="C67" s="14">
        <f>(820/B67*100)</f>
        <v>11.763018218333094</v>
      </c>
      <c r="D67" s="15">
        <v>6151</v>
      </c>
      <c r="E67" s="14">
        <v>3.0546670599999999</v>
      </c>
      <c r="F67" s="16">
        <v>0.27574240999999999</v>
      </c>
      <c r="G67" s="14">
        <v>12.16359342</v>
      </c>
      <c r="H67" s="16">
        <v>0.54984820000000001</v>
      </c>
      <c r="I67" s="14">
        <v>39.96021914</v>
      </c>
      <c r="J67" s="16">
        <v>0.69525174000000001</v>
      </c>
      <c r="K67" s="14">
        <v>40.898960359999997</v>
      </c>
      <c r="L67" s="16">
        <v>0.76465099999999997</v>
      </c>
      <c r="M67" s="14">
        <v>0</v>
      </c>
      <c r="N67" s="16">
        <v>0</v>
      </c>
      <c r="O67" s="14" t="s">
        <v>582</v>
      </c>
      <c r="P67" s="16" t="s">
        <v>582</v>
      </c>
      <c r="Q67" s="14">
        <v>0</v>
      </c>
      <c r="R67" s="16">
        <v>0</v>
      </c>
      <c r="S67" s="14">
        <v>0</v>
      </c>
      <c r="T67" s="16">
        <v>0</v>
      </c>
      <c r="U67" s="14">
        <v>3.9225600200000001</v>
      </c>
      <c r="V67" s="16">
        <v>0.29964573</v>
      </c>
    </row>
    <row r="68" spans="1:22" x14ac:dyDescent="0.25">
      <c r="A68" s="11" t="s">
        <v>538</v>
      </c>
      <c r="B68" s="13">
        <v>12083</v>
      </c>
      <c r="C68" s="14">
        <f>(31/B68*100)</f>
        <v>0.2565588016221137</v>
      </c>
      <c r="D68" s="15">
        <v>12052</v>
      </c>
      <c r="E68" s="14">
        <v>8.4523091299999997</v>
      </c>
      <c r="F68" s="16">
        <v>0.23485980000000001</v>
      </c>
      <c r="G68" s="14">
        <v>16.904142019999998</v>
      </c>
      <c r="H68" s="16">
        <v>0.33758693000000001</v>
      </c>
      <c r="I68" s="14">
        <v>24.627261499999999</v>
      </c>
      <c r="J68" s="16">
        <v>0.36934957000000002</v>
      </c>
      <c r="K68" s="14">
        <v>33.079154219999999</v>
      </c>
      <c r="L68" s="16">
        <v>0.38816237999999997</v>
      </c>
      <c r="M68" s="14">
        <v>0</v>
      </c>
      <c r="N68" s="16">
        <v>0</v>
      </c>
      <c r="O68" s="14" t="s">
        <v>582</v>
      </c>
      <c r="P68" s="16" t="s">
        <v>582</v>
      </c>
      <c r="Q68" s="14">
        <v>0</v>
      </c>
      <c r="R68" s="16">
        <v>0</v>
      </c>
      <c r="S68" s="14">
        <v>0</v>
      </c>
      <c r="T68" s="16">
        <v>0</v>
      </c>
      <c r="U68" s="14">
        <v>16.93713314</v>
      </c>
      <c r="V68" s="16">
        <v>0.33814233999999999</v>
      </c>
    </row>
    <row r="69" spans="1:22" x14ac:dyDescent="0.25">
      <c r="A69" s="11" t="s">
        <v>539</v>
      </c>
      <c r="B69" s="13">
        <v>4876</v>
      </c>
      <c r="C69" s="14">
        <f>(0/B69*100)</f>
        <v>0</v>
      </c>
      <c r="D69" s="15">
        <v>4876</v>
      </c>
      <c r="E69" s="14">
        <v>13.854592009999999</v>
      </c>
      <c r="F69" s="16">
        <v>0.66952109000000004</v>
      </c>
      <c r="G69" s="14">
        <v>34.218272210000002</v>
      </c>
      <c r="H69" s="16">
        <v>0.82305465</v>
      </c>
      <c r="I69" s="14">
        <v>31.355684499999999</v>
      </c>
      <c r="J69" s="16">
        <v>0.79113389000000001</v>
      </c>
      <c r="K69" s="14">
        <v>20.109079650000002</v>
      </c>
      <c r="L69" s="16">
        <v>0.74511598000000001</v>
      </c>
      <c r="M69" s="14">
        <v>0</v>
      </c>
      <c r="N69" s="16">
        <v>0</v>
      </c>
      <c r="O69" s="14" t="s">
        <v>582</v>
      </c>
      <c r="P69" s="16" t="s">
        <v>582</v>
      </c>
      <c r="Q69" s="14">
        <v>0</v>
      </c>
      <c r="R69" s="16">
        <v>0</v>
      </c>
      <c r="S69" s="14">
        <v>0</v>
      </c>
      <c r="T69" s="16">
        <v>0</v>
      </c>
      <c r="U69" s="14">
        <v>0.46237162999999998</v>
      </c>
      <c r="V69" s="16">
        <v>0.16131466</v>
      </c>
    </row>
    <row r="70" spans="1:22" x14ac:dyDescent="0.25">
      <c r="A70" s="11" t="s">
        <v>540</v>
      </c>
      <c r="B70" s="13">
        <v>6036</v>
      </c>
      <c r="C70" s="14">
        <f>(223/B70*100)</f>
        <v>3.6944996686547382</v>
      </c>
      <c r="D70" s="15">
        <v>5813</v>
      </c>
      <c r="E70" s="14">
        <v>9.0870962500000001</v>
      </c>
      <c r="F70" s="16">
        <v>0.52561342</v>
      </c>
      <c r="G70" s="14">
        <v>34.713911789999997</v>
      </c>
      <c r="H70" s="16">
        <v>0.67366846000000002</v>
      </c>
      <c r="I70" s="14">
        <v>34.10498114</v>
      </c>
      <c r="J70" s="16">
        <v>0.83302862</v>
      </c>
      <c r="K70" s="14">
        <v>16.770562590000001</v>
      </c>
      <c r="L70" s="16">
        <v>0.61420375999999999</v>
      </c>
      <c r="M70" s="14">
        <v>0</v>
      </c>
      <c r="N70" s="16">
        <v>0</v>
      </c>
      <c r="O70" s="14" t="s">
        <v>582</v>
      </c>
      <c r="P70" s="16" t="s">
        <v>582</v>
      </c>
      <c r="Q70" s="14">
        <v>0</v>
      </c>
      <c r="R70" s="16">
        <v>0</v>
      </c>
      <c r="S70" s="14">
        <v>0</v>
      </c>
      <c r="T70" s="16">
        <v>0</v>
      </c>
      <c r="U70" s="14">
        <v>5.3234482300000003</v>
      </c>
      <c r="V70" s="16">
        <v>0.55768487</v>
      </c>
    </row>
    <row r="71" spans="1:22" x14ac:dyDescent="0.25">
      <c r="A71" s="11" t="s">
        <v>541</v>
      </c>
      <c r="B71" s="13">
        <v>6115</v>
      </c>
      <c r="C71" s="14">
        <f>(35/B71*100)</f>
        <v>0.57236304170073582</v>
      </c>
      <c r="D71" s="15">
        <v>6080</v>
      </c>
      <c r="E71" s="14">
        <v>2.9882858300000001</v>
      </c>
      <c r="F71" s="16">
        <v>0.24262876</v>
      </c>
      <c r="G71" s="14">
        <v>16.51244651</v>
      </c>
      <c r="H71" s="16">
        <v>0.51538050000000002</v>
      </c>
      <c r="I71" s="14">
        <v>43.863632879999997</v>
      </c>
      <c r="J71" s="16">
        <v>0.54895936000000001</v>
      </c>
      <c r="K71" s="14">
        <v>35.593271420000001</v>
      </c>
      <c r="L71" s="16">
        <v>0.66054979000000003</v>
      </c>
      <c r="M71" s="14">
        <v>0</v>
      </c>
      <c r="N71" s="16">
        <v>0</v>
      </c>
      <c r="O71" s="14" t="s">
        <v>582</v>
      </c>
      <c r="P71" s="16" t="s">
        <v>582</v>
      </c>
      <c r="Q71" s="14">
        <v>0</v>
      </c>
      <c r="R71" s="16">
        <v>0</v>
      </c>
      <c r="S71" s="14">
        <v>0</v>
      </c>
      <c r="T71" s="16">
        <v>0</v>
      </c>
      <c r="U71" s="14">
        <v>1.04236336</v>
      </c>
      <c r="V71" s="16">
        <v>0.12050141</v>
      </c>
    </row>
    <row r="72" spans="1:22" x14ac:dyDescent="0.25">
      <c r="A72" s="11" t="s">
        <v>542</v>
      </c>
      <c r="B72" s="13">
        <v>7708</v>
      </c>
      <c r="C72" s="14">
        <f>(5/B72*100)</f>
        <v>6.4867669953295279E-2</v>
      </c>
      <c r="D72" s="15">
        <v>7703</v>
      </c>
      <c r="E72" s="14">
        <v>1.17217851</v>
      </c>
      <c r="F72" s="16">
        <v>0.12271976</v>
      </c>
      <c r="G72" s="14">
        <v>8.4394911500000003</v>
      </c>
      <c r="H72" s="16">
        <v>0.37792004000000001</v>
      </c>
      <c r="I72" s="14">
        <v>65.083799970000001</v>
      </c>
      <c r="J72" s="16">
        <v>0.64340255000000002</v>
      </c>
      <c r="K72" s="14">
        <v>24.949094630000001</v>
      </c>
      <c r="L72" s="16">
        <v>0.60461003000000002</v>
      </c>
      <c r="M72" s="14">
        <v>0</v>
      </c>
      <c r="N72" s="16">
        <v>0</v>
      </c>
      <c r="O72" s="14" t="s">
        <v>582</v>
      </c>
      <c r="P72" s="16" t="s">
        <v>582</v>
      </c>
      <c r="Q72" s="14">
        <v>0</v>
      </c>
      <c r="R72" s="16">
        <v>0</v>
      </c>
      <c r="S72" s="14">
        <v>0</v>
      </c>
      <c r="T72" s="16">
        <v>0</v>
      </c>
      <c r="U72" s="14">
        <v>0.35543574</v>
      </c>
      <c r="V72" s="16">
        <v>7.1886179999999994E-2</v>
      </c>
    </row>
    <row r="73" spans="1:22" x14ac:dyDescent="0.25">
      <c r="A73" s="11" t="s">
        <v>543</v>
      </c>
      <c r="B73" s="13">
        <v>8249</v>
      </c>
      <c r="C73" s="14">
        <f>(193/B73*100)</f>
        <v>2.339677536671112</v>
      </c>
      <c r="D73" s="15">
        <v>8056</v>
      </c>
      <c r="E73" s="14">
        <v>4.0343653799999997</v>
      </c>
      <c r="F73" s="16">
        <v>0.31237137999999998</v>
      </c>
      <c r="G73" s="14">
        <v>16.880974940000002</v>
      </c>
      <c r="H73" s="16">
        <v>0.69588698999999998</v>
      </c>
      <c r="I73" s="14">
        <v>49.28431484</v>
      </c>
      <c r="J73" s="16">
        <v>0.72500770999999997</v>
      </c>
      <c r="K73" s="14">
        <v>27.237597210000001</v>
      </c>
      <c r="L73" s="16">
        <v>0.76330344000000006</v>
      </c>
      <c r="M73" s="14">
        <v>0</v>
      </c>
      <c r="N73" s="16">
        <v>0</v>
      </c>
      <c r="O73" s="14" t="s">
        <v>582</v>
      </c>
      <c r="P73" s="16" t="s">
        <v>582</v>
      </c>
      <c r="Q73" s="14">
        <v>0</v>
      </c>
      <c r="R73" s="16">
        <v>0</v>
      </c>
      <c r="S73" s="14">
        <v>0</v>
      </c>
      <c r="T73" s="16">
        <v>0</v>
      </c>
      <c r="U73" s="14">
        <v>2.5627476300000001</v>
      </c>
      <c r="V73" s="16">
        <v>0.33824922000000002</v>
      </c>
    </row>
    <row r="74" spans="1:22" x14ac:dyDescent="0.25">
      <c r="A74" s="11" t="s">
        <v>544</v>
      </c>
      <c r="B74" s="13">
        <v>4692</v>
      </c>
      <c r="C74" s="14">
        <f>(82/B74*100)</f>
        <v>1.7476555839727195</v>
      </c>
      <c r="D74" s="15">
        <v>4610</v>
      </c>
      <c r="E74" s="14">
        <v>5.58261422</v>
      </c>
      <c r="F74" s="16">
        <v>0.38638212</v>
      </c>
      <c r="G74" s="14">
        <v>15.562037520000001</v>
      </c>
      <c r="H74" s="16">
        <v>0.57676256000000004</v>
      </c>
      <c r="I74" s="14">
        <v>30.3841073</v>
      </c>
      <c r="J74" s="16">
        <v>0.84323444999999997</v>
      </c>
      <c r="K74" s="14">
        <v>41.387560379999996</v>
      </c>
      <c r="L74" s="16">
        <v>0.88592395000000002</v>
      </c>
      <c r="M74" s="14">
        <v>0</v>
      </c>
      <c r="N74" s="16">
        <v>0</v>
      </c>
      <c r="O74" s="14" t="s">
        <v>582</v>
      </c>
      <c r="P74" s="16" t="s">
        <v>582</v>
      </c>
      <c r="Q74" s="14">
        <v>0</v>
      </c>
      <c r="R74" s="16">
        <v>0</v>
      </c>
      <c r="S74" s="14">
        <v>0.24070718999999999</v>
      </c>
      <c r="T74" s="16">
        <v>8.5322439999999999E-2</v>
      </c>
      <c r="U74" s="14">
        <v>6.8429733800000001</v>
      </c>
      <c r="V74" s="16">
        <v>0.41441307999999999</v>
      </c>
    </row>
    <row r="75" spans="1:22" x14ac:dyDescent="0.25">
      <c r="A75" s="11" t="s">
        <v>545</v>
      </c>
      <c r="B75" s="13">
        <v>5375</v>
      </c>
      <c r="C75" s="14">
        <f>(294/B75*100)</f>
        <v>5.4697674418604656</v>
      </c>
      <c r="D75" s="15">
        <v>5081</v>
      </c>
      <c r="E75" s="14">
        <v>7.3849079099999999</v>
      </c>
      <c r="F75" s="16">
        <v>0.39231101000000002</v>
      </c>
      <c r="G75" s="14">
        <v>16.023795660000001</v>
      </c>
      <c r="H75" s="16">
        <v>0.57329947000000003</v>
      </c>
      <c r="I75" s="14">
        <v>28.545328900000001</v>
      </c>
      <c r="J75" s="16">
        <v>0.71472259999999999</v>
      </c>
      <c r="K75" s="14">
        <v>32.318280780000002</v>
      </c>
      <c r="L75" s="16">
        <v>0.83830413000000004</v>
      </c>
      <c r="M75" s="14">
        <v>0</v>
      </c>
      <c r="N75" s="16">
        <v>0</v>
      </c>
      <c r="O75" s="14" t="s">
        <v>582</v>
      </c>
      <c r="P75" s="16" t="s">
        <v>582</v>
      </c>
      <c r="Q75" s="14">
        <v>0</v>
      </c>
      <c r="R75" s="16">
        <v>0</v>
      </c>
      <c r="S75" s="14">
        <v>0</v>
      </c>
      <c r="T75" s="16">
        <v>0</v>
      </c>
      <c r="U75" s="14">
        <v>15.72768675</v>
      </c>
      <c r="V75" s="16">
        <v>1.12102758</v>
      </c>
    </row>
    <row r="76" spans="1:22" x14ac:dyDescent="0.25">
      <c r="A76" s="11" t="s">
        <v>546</v>
      </c>
      <c r="B76" s="13">
        <v>14167</v>
      </c>
      <c r="C76" s="14">
        <f>(235/B76*100)</f>
        <v>1.6587844991882543</v>
      </c>
      <c r="D76" s="15">
        <v>13932</v>
      </c>
      <c r="E76" s="14">
        <v>8.7856386400000002</v>
      </c>
      <c r="F76" s="16">
        <v>0.33443774999999998</v>
      </c>
      <c r="G76" s="14">
        <v>14.45143322</v>
      </c>
      <c r="H76" s="16">
        <v>0.36121482999999999</v>
      </c>
      <c r="I76" s="14">
        <v>29.42745038</v>
      </c>
      <c r="J76" s="16">
        <v>0.54712954999999996</v>
      </c>
      <c r="K76" s="14">
        <v>40.060742140000002</v>
      </c>
      <c r="L76" s="16">
        <v>0.65059025999999998</v>
      </c>
      <c r="M76" s="14">
        <v>0</v>
      </c>
      <c r="N76" s="16">
        <v>0</v>
      </c>
      <c r="O76" s="14" t="s">
        <v>582</v>
      </c>
      <c r="P76" s="16" t="s">
        <v>582</v>
      </c>
      <c r="Q76" s="14">
        <v>0</v>
      </c>
      <c r="R76" s="16">
        <v>0</v>
      </c>
      <c r="S76" s="14">
        <v>0</v>
      </c>
      <c r="T76" s="16">
        <v>0</v>
      </c>
      <c r="U76" s="14">
        <v>7.2747356099999996</v>
      </c>
      <c r="V76" s="16">
        <v>0.48461303</v>
      </c>
    </row>
    <row r="77" spans="1:22" x14ac:dyDescent="0.25">
      <c r="A77" s="11" t="s">
        <v>547</v>
      </c>
      <c r="B77" s="13">
        <v>6062</v>
      </c>
      <c r="C77" s="14">
        <f>(317/B77*100)</f>
        <v>5.2292972616298252</v>
      </c>
      <c r="D77" s="15">
        <v>5745</v>
      </c>
      <c r="E77" s="14">
        <v>6.2071205300000001</v>
      </c>
      <c r="F77" s="16">
        <v>0.33111457</v>
      </c>
      <c r="G77" s="14">
        <v>17.477617420000001</v>
      </c>
      <c r="H77" s="16">
        <v>0.60860141000000001</v>
      </c>
      <c r="I77" s="14">
        <v>34.205424430000001</v>
      </c>
      <c r="J77" s="16">
        <v>0.75692813000000003</v>
      </c>
      <c r="K77" s="14">
        <v>24.22648719</v>
      </c>
      <c r="L77" s="16">
        <v>0.76629590000000003</v>
      </c>
      <c r="M77" s="14">
        <v>0</v>
      </c>
      <c r="N77" s="16">
        <v>0</v>
      </c>
      <c r="O77" s="14" t="s">
        <v>582</v>
      </c>
      <c r="P77" s="16" t="s">
        <v>582</v>
      </c>
      <c r="Q77" s="14">
        <v>0</v>
      </c>
      <c r="R77" s="16">
        <v>0</v>
      </c>
      <c r="S77" s="14">
        <v>0</v>
      </c>
      <c r="T77" s="16">
        <v>0</v>
      </c>
      <c r="U77" s="14">
        <v>17.883350419999999</v>
      </c>
      <c r="V77" s="16">
        <v>0.88320430999999999</v>
      </c>
    </row>
    <row r="78" spans="1:22" x14ac:dyDescent="0.25">
      <c r="A78" s="11" t="s">
        <v>548</v>
      </c>
      <c r="B78" s="13">
        <v>5826</v>
      </c>
      <c r="C78" s="14">
        <f>(0/B78*100)</f>
        <v>0</v>
      </c>
      <c r="D78" s="15">
        <v>5826</v>
      </c>
      <c r="E78" s="14">
        <v>1.8713908800000001</v>
      </c>
      <c r="F78" s="16">
        <v>0.215166</v>
      </c>
      <c r="G78" s="14">
        <v>13.746913040000001</v>
      </c>
      <c r="H78" s="16">
        <v>0.71091652000000005</v>
      </c>
      <c r="I78" s="14">
        <v>46.685450039999999</v>
      </c>
      <c r="J78" s="16">
        <v>0.79591732999999998</v>
      </c>
      <c r="K78" s="14">
        <v>37.333752140000001</v>
      </c>
      <c r="L78" s="16">
        <v>1.08988094</v>
      </c>
      <c r="M78" s="14">
        <v>0</v>
      </c>
      <c r="N78" s="16">
        <v>0</v>
      </c>
      <c r="O78" s="14" t="s">
        <v>582</v>
      </c>
      <c r="P78" s="16" t="s">
        <v>582</v>
      </c>
      <c r="Q78" s="14">
        <v>2.4295359999999998E-2</v>
      </c>
      <c r="R78" s="16">
        <v>2.426712E-2</v>
      </c>
      <c r="S78" s="14">
        <v>3.1359320000000003E-2</v>
      </c>
      <c r="T78" s="16">
        <v>2.247598E-2</v>
      </c>
      <c r="U78" s="14">
        <v>0.30683920999999997</v>
      </c>
      <c r="V78" s="16">
        <v>7.2791949999999994E-2</v>
      </c>
    </row>
    <row r="79" spans="1:22" ht="24.95" customHeight="1" x14ac:dyDescent="0.25">
      <c r="A79" s="11" t="s">
        <v>549</v>
      </c>
      <c r="B79" s="13">
        <v>1657</v>
      </c>
      <c r="C79" s="14">
        <f>(41/B79*100)</f>
        <v>2.4743512371756187</v>
      </c>
      <c r="D79" s="15">
        <v>1616</v>
      </c>
      <c r="E79" s="14">
        <v>7.1030600000000002</v>
      </c>
      <c r="F79" s="16">
        <v>0.78263455000000004</v>
      </c>
      <c r="G79" s="14">
        <v>20.59442318</v>
      </c>
      <c r="H79" s="16">
        <v>1.23147885</v>
      </c>
      <c r="I79" s="14">
        <v>35.256261729999999</v>
      </c>
      <c r="J79" s="16">
        <v>1.3705175300000001</v>
      </c>
      <c r="K79" s="14">
        <v>34.820775279999999</v>
      </c>
      <c r="L79" s="16">
        <v>1.6327698500000001</v>
      </c>
      <c r="M79" s="14">
        <v>0</v>
      </c>
      <c r="N79" s="16">
        <v>0</v>
      </c>
      <c r="O79" s="14" t="s">
        <v>582</v>
      </c>
      <c r="P79" s="16" t="s">
        <v>582</v>
      </c>
      <c r="Q79" s="14">
        <v>0</v>
      </c>
      <c r="R79" s="16">
        <v>0</v>
      </c>
      <c r="S79" s="14">
        <v>0</v>
      </c>
      <c r="T79" s="16">
        <v>0</v>
      </c>
      <c r="U79" s="14">
        <v>2.2254798199999999</v>
      </c>
      <c r="V79" s="16">
        <v>0.32974756</v>
      </c>
    </row>
    <row r="80" spans="1:22" x14ac:dyDescent="0.25">
      <c r="A80" s="11" t="s">
        <v>550</v>
      </c>
      <c r="B80" s="13">
        <v>7841</v>
      </c>
      <c r="C80" s="14">
        <f>(0/B80*100)</f>
        <v>0</v>
      </c>
      <c r="D80" s="15">
        <v>7841</v>
      </c>
      <c r="E80" s="14">
        <v>4.2604420200000002</v>
      </c>
      <c r="F80" s="16">
        <v>0.33211214999999999</v>
      </c>
      <c r="G80" s="14">
        <v>9.7409421700000003</v>
      </c>
      <c r="H80" s="16">
        <v>0.44137375000000001</v>
      </c>
      <c r="I80" s="14">
        <v>31.17644391</v>
      </c>
      <c r="J80" s="16">
        <v>0.71301632000000004</v>
      </c>
      <c r="K80" s="14">
        <v>54.592300629999997</v>
      </c>
      <c r="L80" s="16">
        <v>0.98033272999999999</v>
      </c>
      <c r="M80" s="14">
        <v>0</v>
      </c>
      <c r="N80" s="16">
        <v>0</v>
      </c>
      <c r="O80" s="14" t="s">
        <v>582</v>
      </c>
      <c r="P80" s="16" t="s">
        <v>582</v>
      </c>
      <c r="Q80" s="14">
        <v>0</v>
      </c>
      <c r="R80" s="16">
        <v>0</v>
      </c>
      <c r="S80" s="14">
        <v>0</v>
      </c>
      <c r="T80" s="16">
        <v>0</v>
      </c>
      <c r="U80" s="14">
        <v>0.22987128000000001</v>
      </c>
      <c r="V80" s="16">
        <v>7.0685339999999999E-2</v>
      </c>
    </row>
    <row r="81" spans="1:22" x14ac:dyDescent="0.25">
      <c r="A81" s="19" t="s">
        <v>551</v>
      </c>
      <c r="B81" s="13">
        <v>8861</v>
      </c>
      <c r="C81" s="14">
        <f>(88/B81*100)</f>
        <v>0.99311590113982628</v>
      </c>
      <c r="D81" s="15">
        <v>8773</v>
      </c>
      <c r="E81" s="14">
        <v>2.7705025499999998</v>
      </c>
      <c r="F81" s="16">
        <v>0.30162536000000001</v>
      </c>
      <c r="G81" s="14">
        <v>18.379703540000001</v>
      </c>
      <c r="H81" s="16">
        <v>0.61469836</v>
      </c>
      <c r="I81" s="14">
        <v>46.140746010000001</v>
      </c>
      <c r="J81" s="16">
        <v>0.66945684000000005</v>
      </c>
      <c r="K81" s="14">
        <v>31.194825380000001</v>
      </c>
      <c r="L81" s="16">
        <v>0.86398991999999997</v>
      </c>
      <c r="M81" s="14">
        <v>0</v>
      </c>
      <c r="N81" s="16">
        <v>0</v>
      </c>
      <c r="O81" s="14" t="s">
        <v>582</v>
      </c>
      <c r="P81" s="16" t="s">
        <v>582</v>
      </c>
      <c r="Q81" s="14">
        <v>0</v>
      </c>
      <c r="R81" s="16">
        <v>0</v>
      </c>
      <c r="S81" s="14">
        <v>0</v>
      </c>
      <c r="T81" s="16">
        <v>0</v>
      </c>
      <c r="U81" s="14">
        <v>1.5142225199999999</v>
      </c>
      <c r="V81" s="16">
        <v>0.20695582000000001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826</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10.98423039</v>
      </c>
      <c r="F7" s="16">
        <v>0.34690124</v>
      </c>
      <c r="G7" s="14">
        <v>15.85899583</v>
      </c>
      <c r="H7" s="16">
        <v>0.36234203999999998</v>
      </c>
      <c r="I7" s="14">
        <v>66.38639087</v>
      </c>
      <c r="J7" s="16">
        <v>0.51886091999999995</v>
      </c>
      <c r="K7" s="14">
        <v>0</v>
      </c>
      <c r="L7" s="16">
        <v>0</v>
      </c>
      <c r="M7" s="14" t="s">
        <v>582</v>
      </c>
      <c r="N7" s="16" t="s">
        <v>582</v>
      </c>
      <c r="O7" s="14">
        <v>0</v>
      </c>
      <c r="P7" s="16">
        <v>0</v>
      </c>
      <c r="Q7" s="14">
        <v>0</v>
      </c>
      <c r="R7" s="16">
        <v>0</v>
      </c>
      <c r="S7" s="14">
        <v>6.7703829200000003</v>
      </c>
      <c r="T7" s="16">
        <v>0.42770588999999998</v>
      </c>
    </row>
    <row r="8" spans="1:20" x14ac:dyDescent="0.25">
      <c r="A8" s="11" t="s">
        <v>478</v>
      </c>
      <c r="B8" s="13">
        <v>7007</v>
      </c>
      <c r="C8" s="14">
        <f>(145/B8*100)</f>
        <v>2.0693592122163551</v>
      </c>
      <c r="D8" s="15">
        <v>6862</v>
      </c>
      <c r="E8" s="14">
        <v>12.54395416</v>
      </c>
      <c r="F8" s="16">
        <v>0.53382938000000002</v>
      </c>
      <c r="G8" s="14">
        <v>19.707438549999999</v>
      </c>
      <c r="H8" s="16">
        <v>0.50141369999999996</v>
      </c>
      <c r="I8" s="14">
        <v>62.330454240000002</v>
      </c>
      <c r="J8" s="16">
        <v>0.80674959000000002</v>
      </c>
      <c r="K8" s="14">
        <v>0</v>
      </c>
      <c r="L8" s="16">
        <v>0</v>
      </c>
      <c r="M8" s="14" t="s">
        <v>582</v>
      </c>
      <c r="N8" s="16" t="s">
        <v>582</v>
      </c>
      <c r="O8" s="14">
        <v>0.48064235999999999</v>
      </c>
      <c r="P8" s="16">
        <v>0.11830005</v>
      </c>
      <c r="Q8" s="14">
        <v>0</v>
      </c>
      <c r="R8" s="16">
        <v>0</v>
      </c>
      <c r="S8" s="14">
        <v>4.9375106899999999</v>
      </c>
      <c r="T8" s="16">
        <v>0.35656030999999999</v>
      </c>
    </row>
    <row r="9" spans="1:20" x14ac:dyDescent="0.25">
      <c r="A9" s="11" t="s">
        <v>479</v>
      </c>
      <c r="B9" s="13">
        <v>9651</v>
      </c>
      <c r="C9" s="14">
        <f>(270/B9*100)</f>
        <v>2.7976375505129001</v>
      </c>
      <c r="D9" s="15">
        <v>9381</v>
      </c>
      <c r="E9" s="14">
        <v>12.49452541</v>
      </c>
      <c r="F9" s="16">
        <v>0.39941831999999999</v>
      </c>
      <c r="G9" s="14">
        <v>15.817419490000001</v>
      </c>
      <c r="H9" s="16">
        <v>0.40454485000000001</v>
      </c>
      <c r="I9" s="14">
        <v>62.014178780000002</v>
      </c>
      <c r="J9" s="16">
        <v>0.78571553999999999</v>
      </c>
      <c r="K9" s="14">
        <v>0</v>
      </c>
      <c r="L9" s="16">
        <v>0</v>
      </c>
      <c r="M9" s="14" t="s">
        <v>582</v>
      </c>
      <c r="N9" s="16" t="s">
        <v>582</v>
      </c>
      <c r="O9" s="14">
        <v>3.0681947100000002</v>
      </c>
      <c r="P9" s="16">
        <v>0.54928189000000005</v>
      </c>
      <c r="Q9" s="14">
        <v>0</v>
      </c>
      <c r="R9" s="16">
        <v>0</v>
      </c>
      <c r="S9" s="14">
        <v>6.6056816100000004</v>
      </c>
      <c r="T9" s="16">
        <v>0.49204888000000002</v>
      </c>
    </row>
    <row r="10" spans="1:20" x14ac:dyDescent="0.25">
      <c r="A10" s="11" t="s">
        <v>480</v>
      </c>
      <c r="B10" s="13">
        <v>20058</v>
      </c>
      <c r="C10" s="14">
        <f>(559/B10*100)</f>
        <v>2.7869179379798585</v>
      </c>
      <c r="D10" s="15">
        <v>19499</v>
      </c>
      <c r="E10" s="14">
        <v>12.436984649999999</v>
      </c>
      <c r="F10" s="16">
        <v>0.35248848999999999</v>
      </c>
      <c r="G10" s="14">
        <v>15.58681954</v>
      </c>
      <c r="H10" s="16">
        <v>0.39044916000000002</v>
      </c>
      <c r="I10" s="14">
        <v>68.462051029999998</v>
      </c>
      <c r="J10" s="16">
        <v>0.61859536000000004</v>
      </c>
      <c r="K10" s="14">
        <v>0</v>
      </c>
      <c r="L10" s="16">
        <v>0</v>
      </c>
      <c r="M10" s="14" t="s">
        <v>582</v>
      </c>
      <c r="N10" s="16" t="s">
        <v>582</v>
      </c>
      <c r="O10" s="14">
        <v>0</v>
      </c>
      <c r="P10" s="16">
        <v>0</v>
      </c>
      <c r="Q10" s="14">
        <v>0</v>
      </c>
      <c r="R10" s="16">
        <v>0</v>
      </c>
      <c r="S10" s="14">
        <v>3.5141447800000001</v>
      </c>
      <c r="T10" s="16">
        <v>0.37774047999999999</v>
      </c>
    </row>
    <row r="11" spans="1:20" x14ac:dyDescent="0.25">
      <c r="A11" s="11" t="s">
        <v>481</v>
      </c>
      <c r="B11" s="13">
        <v>7053</v>
      </c>
      <c r="C11" s="14">
        <f>(172/B11*100)</f>
        <v>2.4386785764922725</v>
      </c>
      <c r="D11" s="15">
        <v>6881</v>
      </c>
      <c r="E11" s="14">
        <v>11.00573404</v>
      </c>
      <c r="F11" s="16">
        <v>0.55751633</v>
      </c>
      <c r="G11" s="14">
        <v>24.134611849999999</v>
      </c>
      <c r="H11" s="16">
        <v>0.63551619000000004</v>
      </c>
      <c r="I11" s="14">
        <v>58.241560839999998</v>
      </c>
      <c r="J11" s="16">
        <v>1.0407357399999999</v>
      </c>
      <c r="K11" s="14">
        <v>0</v>
      </c>
      <c r="L11" s="16">
        <v>0</v>
      </c>
      <c r="M11" s="14" t="s">
        <v>582</v>
      </c>
      <c r="N11" s="16" t="s">
        <v>582</v>
      </c>
      <c r="O11" s="14">
        <v>0</v>
      </c>
      <c r="P11" s="16">
        <v>0</v>
      </c>
      <c r="Q11" s="14">
        <v>0</v>
      </c>
      <c r="R11" s="16">
        <v>0</v>
      </c>
      <c r="S11" s="14">
        <v>6.6180932700000001</v>
      </c>
      <c r="T11" s="16">
        <v>0.70824578000000005</v>
      </c>
    </row>
    <row r="12" spans="1:20" x14ac:dyDescent="0.25">
      <c r="A12" s="11" t="s">
        <v>482</v>
      </c>
      <c r="B12" s="13">
        <v>6894</v>
      </c>
      <c r="C12" s="14">
        <f>(59/B12*100)</f>
        <v>0.85581665216129965</v>
      </c>
      <c r="D12" s="15">
        <v>6835</v>
      </c>
      <c r="E12" s="14">
        <v>9.4933553499999999</v>
      </c>
      <c r="F12" s="16">
        <v>0.45488225999999998</v>
      </c>
      <c r="G12" s="14">
        <v>17.904636579999998</v>
      </c>
      <c r="H12" s="16">
        <v>0.48061981999999998</v>
      </c>
      <c r="I12" s="14">
        <v>66.814796279999996</v>
      </c>
      <c r="J12" s="16">
        <v>0.87842321000000001</v>
      </c>
      <c r="K12" s="14">
        <v>0</v>
      </c>
      <c r="L12" s="16">
        <v>0</v>
      </c>
      <c r="M12" s="14" t="s">
        <v>582</v>
      </c>
      <c r="N12" s="16" t="s">
        <v>582</v>
      </c>
      <c r="O12" s="14">
        <v>2.3477860100000001</v>
      </c>
      <c r="P12" s="16">
        <v>0.59181510000000004</v>
      </c>
      <c r="Q12" s="14">
        <v>0</v>
      </c>
      <c r="R12" s="16">
        <v>0</v>
      </c>
      <c r="S12" s="14">
        <v>3.43942579</v>
      </c>
      <c r="T12" s="16">
        <v>0.36908616</v>
      </c>
    </row>
    <row r="13" spans="1:20" x14ac:dyDescent="0.25">
      <c r="A13" s="11" t="s">
        <v>483</v>
      </c>
      <c r="B13" s="13">
        <v>7161</v>
      </c>
      <c r="C13" s="14">
        <f>(216/B13*100)</f>
        <v>3.0163385002094678</v>
      </c>
      <c r="D13" s="15">
        <v>6945</v>
      </c>
      <c r="E13" s="14">
        <v>11.951960639999999</v>
      </c>
      <c r="F13" s="16">
        <v>0.53275380000000006</v>
      </c>
      <c r="G13" s="14">
        <v>19.6825835</v>
      </c>
      <c r="H13" s="16">
        <v>0.52310078999999998</v>
      </c>
      <c r="I13" s="14">
        <v>60.755010630000001</v>
      </c>
      <c r="J13" s="16">
        <v>0.89553280999999996</v>
      </c>
      <c r="K13" s="14">
        <v>0</v>
      </c>
      <c r="L13" s="16">
        <v>0</v>
      </c>
      <c r="M13" s="14" t="s">
        <v>582</v>
      </c>
      <c r="N13" s="16" t="s">
        <v>582</v>
      </c>
      <c r="O13" s="14">
        <v>4.1457255799999997</v>
      </c>
      <c r="P13" s="16">
        <v>0.47699757999999998</v>
      </c>
      <c r="Q13" s="14">
        <v>0</v>
      </c>
      <c r="R13" s="16">
        <v>0</v>
      </c>
      <c r="S13" s="14">
        <v>3.4647196500000002</v>
      </c>
      <c r="T13" s="16">
        <v>0.41066364</v>
      </c>
    </row>
    <row r="14" spans="1:20" x14ac:dyDescent="0.25">
      <c r="A14" s="11" t="s">
        <v>484</v>
      </c>
      <c r="B14" s="13">
        <v>5587</v>
      </c>
      <c r="C14" s="14">
        <f>(83/B14*100)</f>
        <v>1.4855915518167173</v>
      </c>
      <c r="D14" s="15">
        <v>5504</v>
      </c>
      <c r="E14" s="14">
        <v>25.785789489999999</v>
      </c>
      <c r="F14" s="16">
        <v>0.66088743000000005</v>
      </c>
      <c r="G14" s="14">
        <v>31.864840000000001</v>
      </c>
      <c r="H14" s="16">
        <v>0.72600350999999996</v>
      </c>
      <c r="I14" s="14">
        <v>41.135257230000001</v>
      </c>
      <c r="J14" s="16">
        <v>0.78240288000000002</v>
      </c>
      <c r="K14" s="14">
        <v>0</v>
      </c>
      <c r="L14" s="16">
        <v>0</v>
      </c>
      <c r="M14" s="14" t="s">
        <v>582</v>
      </c>
      <c r="N14" s="16" t="s">
        <v>582</v>
      </c>
      <c r="O14" s="14">
        <v>0</v>
      </c>
      <c r="P14" s="16">
        <v>0</v>
      </c>
      <c r="Q14" s="14">
        <v>0</v>
      </c>
      <c r="R14" s="16">
        <v>0</v>
      </c>
      <c r="S14" s="14">
        <v>1.21411329</v>
      </c>
      <c r="T14" s="16">
        <v>0.15848982</v>
      </c>
    </row>
    <row r="15" spans="1:20" x14ac:dyDescent="0.25">
      <c r="A15" s="11" t="s">
        <v>485</v>
      </c>
      <c r="B15" s="13">
        <v>5882</v>
      </c>
      <c r="C15" s="14">
        <f>(116/B15*100)</f>
        <v>1.9721183270996261</v>
      </c>
      <c r="D15" s="15">
        <v>5766</v>
      </c>
      <c r="E15" s="14">
        <v>10.85206065</v>
      </c>
      <c r="F15" s="16">
        <v>0.42518569000000001</v>
      </c>
      <c r="G15" s="14">
        <v>22.63628585</v>
      </c>
      <c r="H15" s="16">
        <v>0.60618545000000001</v>
      </c>
      <c r="I15" s="14">
        <v>62.73996468</v>
      </c>
      <c r="J15" s="16">
        <v>0.75548289999999996</v>
      </c>
      <c r="K15" s="14">
        <v>0</v>
      </c>
      <c r="L15" s="16">
        <v>0</v>
      </c>
      <c r="M15" s="14" t="s">
        <v>582</v>
      </c>
      <c r="N15" s="16" t="s">
        <v>582</v>
      </c>
      <c r="O15" s="14">
        <v>1.0236481900000001</v>
      </c>
      <c r="P15" s="16">
        <v>0.45890220999999998</v>
      </c>
      <c r="Q15" s="14">
        <v>0</v>
      </c>
      <c r="R15" s="16">
        <v>0</v>
      </c>
      <c r="S15" s="14">
        <v>2.7480406400000001</v>
      </c>
      <c r="T15" s="16">
        <v>0.33952371999999997</v>
      </c>
    </row>
    <row r="16" spans="1:20" x14ac:dyDescent="0.25">
      <c r="A16" s="11" t="s">
        <v>486</v>
      </c>
      <c r="B16" s="13">
        <v>6108</v>
      </c>
      <c r="C16" s="14">
        <f>(154/B16*100)</f>
        <v>2.5212835625409302</v>
      </c>
      <c r="D16" s="15">
        <v>5954</v>
      </c>
      <c r="E16" s="14">
        <v>9.6897768400000004</v>
      </c>
      <c r="F16" s="16">
        <v>0.35583817000000001</v>
      </c>
      <c r="G16" s="14">
        <v>17.004559870000001</v>
      </c>
      <c r="H16" s="16">
        <v>0.50860470000000002</v>
      </c>
      <c r="I16" s="14">
        <v>65.090346650000001</v>
      </c>
      <c r="J16" s="16">
        <v>0.80611648999999996</v>
      </c>
      <c r="K16" s="14">
        <v>0</v>
      </c>
      <c r="L16" s="16">
        <v>0</v>
      </c>
      <c r="M16" s="14" t="s">
        <v>582</v>
      </c>
      <c r="N16" s="16" t="s">
        <v>582</v>
      </c>
      <c r="O16" s="14">
        <v>0</v>
      </c>
      <c r="P16" s="16">
        <v>0</v>
      </c>
      <c r="Q16" s="14">
        <v>0</v>
      </c>
      <c r="R16" s="16">
        <v>0</v>
      </c>
      <c r="S16" s="14">
        <v>8.2153166300000002</v>
      </c>
      <c r="T16" s="16">
        <v>0.73544078000000002</v>
      </c>
    </row>
    <row r="17" spans="1:20" x14ac:dyDescent="0.25">
      <c r="A17" s="11" t="s">
        <v>487</v>
      </c>
      <c r="B17" s="13">
        <v>6504</v>
      </c>
      <c r="C17" s="14">
        <f>(1933/B17*100)</f>
        <v>29.720172201722018</v>
      </c>
      <c r="D17" s="15">
        <v>4571</v>
      </c>
      <c r="E17" s="14">
        <v>13.64384503</v>
      </c>
      <c r="F17" s="16">
        <v>0.59780414999999998</v>
      </c>
      <c r="G17" s="14">
        <v>20.548575029999999</v>
      </c>
      <c r="H17" s="16">
        <v>0.63880806999999995</v>
      </c>
      <c r="I17" s="14">
        <v>55.207704980000003</v>
      </c>
      <c r="J17" s="16">
        <v>0.97695642000000005</v>
      </c>
      <c r="K17" s="14">
        <v>0</v>
      </c>
      <c r="L17" s="16">
        <v>0</v>
      </c>
      <c r="M17" s="14" t="s">
        <v>582</v>
      </c>
      <c r="N17" s="16" t="s">
        <v>582</v>
      </c>
      <c r="O17" s="14">
        <v>3.2328108100000001</v>
      </c>
      <c r="P17" s="16">
        <v>0.42110187999999998</v>
      </c>
      <c r="Q17" s="14">
        <v>0</v>
      </c>
      <c r="R17" s="16">
        <v>0</v>
      </c>
      <c r="S17" s="14">
        <v>7.36706415</v>
      </c>
      <c r="T17" s="16">
        <v>0.63661727999999995</v>
      </c>
    </row>
    <row r="18" spans="1:20" x14ac:dyDescent="0.25">
      <c r="A18" s="11" t="s">
        <v>488</v>
      </c>
      <c r="B18" s="13">
        <v>5532</v>
      </c>
      <c r="C18" s="14">
        <f>(31/B18*100)</f>
        <v>0.56037599421547357</v>
      </c>
      <c r="D18" s="15">
        <v>5501</v>
      </c>
      <c r="E18" s="14">
        <v>20.798746789999999</v>
      </c>
      <c r="F18" s="16">
        <v>0.71682553000000004</v>
      </c>
      <c r="G18" s="14">
        <v>26.33487998</v>
      </c>
      <c r="H18" s="16">
        <v>0.66581000000000001</v>
      </c>
      <c r="I18" s="14">
        <v>48.400561209999999</v>
      </c>
      <c r="J18" s="16">
        <v>1.18571278</v>
      </c>
      <c r="K18" s="14">
        <v>0</v>
      </c>
      <c r="L18" s="16">
        <v>0</v>
      </c>
      <c r="M18" s="14" t="s">
        <v>582</v>
      </c>
      <c r="N18" s="16" t="s">
        <v>582</v>
      </c>
      <c r="O18" s="14">
        <v>0</v>
      </c>
      <c r="P18" s="16">
        <v>0</v>
      </c>
      <c r="Q18" s="14">
        <v>0</v>
      </c>
      <c r="R18" s="16">
        <v>0</v>
      </c>
      <c r="S18" s="14">
        <v>4.4658120200000004</v>
      </c>
      <c r="T18" s="16">
        <v>0.56388152000000002</v>
      </c>
    </row>
    <row r="19" spans="1:20" x14ac:dyDescent="0.25">
      <c r="A19" s="11" t="s">
        <v>489</v>
      </c>
      <c r="B19" s="13">
        <v>5658</v>
      </c>
      <c r="C19" s="14">
        <f>(346/B19*100)</f>
        <v>6.1152350653941321</v>
      </c>
      <c r="D19" s="15">
        <v>5312</v>
      </c>
      <c r="E19" s="14">
        <v>19.907084999999999</v>
      </c>
      <c r="F19" s="16">
        <v>0.70056384999999999</v>
      </c>
      <c r="G19" s="14">
        <v>18.701196790000001</v>
      </c>
      <c r="H19" s="16">
        <v>0.67770326999999997</v>
      </c>
      <c r="I19" s="14">
        <v>57.846133049999999</v>
      </c>
      <c r="J19" s="16">
        <v>0.96327589000000002</v>
      </c>
      <c r="K19" s="14">
        <v>0</v>
      </c>
      <c r="L19" s="16">
        <v>0</v>
      </c>
      <c r="M19" s="14" t="s">
        <v>582</v>
      </c>
      <c r="N19" s="16" t="s">
        <v>582</v>
      </c>
      <c r="O19" s="14">
        <v>0</v>
      </c>
      <c r="P19" s="16">
        <v>0</v>
      </c>
      <c r="Q19" s="14">
        <v>0</v>
      </c>
      <c r="R19" s="16">
        <v>0</v>
      </c>
      <c r="S19" s="14">
        <v>3.54558515</v>
      </c>
      <c r="T19" s="16">
        <v>0.41396432</v>
      </c>
    </row>
    <row r="20" spans="1:20" x14ac:dyDescent="0.25">
      <c r="A20" s="11" t="s">
        <v>490</v>
      </c>
      <c r="B20" s="13">
        <v>3371</v>
      </c>
      <c r="C20" s="14">
        <f>(75/B20*100)</f>
        <v>2.2248590922574905</v>
      </c>
      <c r="D20" s="15">
        <v>3296</v>
      </c>
      <c r="E20" s="14">
        <v>12.001964040000001</v>
      </c>
      <c r="F20" s="16">
        <v>0.56059610000000004</v>
      </c>
      <c r="G20" s="14">
        <v>21.250171009999999</v>
      </c>
      <c r="H20" s="16">
        <v>0.63957682000000005</v>
      </c>
      <c r="I20" s="14">
        <v>60.815660860000001</v>
      </c>
      <c r="J20" s="16">
        <v>0.80963713000000004</v>
      </c>
      <c r="K20" s="14">
        <v>0</v>
      </c>
      <c r="L20" s="16">
        <v>0</v>
      </c>
      <c r="M20" s="14" t="s">
        <v>582</v>
      </c>
      <c r="N20" s="16" t="s">
        <v>582</v>
      </c>
      <c r="O20" s="14">
        <v>0</v>
      </c>
      <c r="P20" s="16">
        <v>0</v>
      </c>
      <c r="Q20" s="14">
        <v>0</v>
      </c>
      <c r="R20" s="16">
        <v>0</v>
      </c>
      <c r="S20" s="14">
        <v>5.9322040899999999</v>
      </c>
      <c r="T20" s="16">
        <v>0.37199052999999999</v>
      </c>
    </row>
    <row r="21" spans="1:20" x14ac:dyDescent="0.25">
      <c r="A21" s="11" t="s">
        <v>491</v>
      </c>
      <c r="B21" s="13">
        <v>5741</v>
      </c>
      <c r="C21" s="14">
        <f>(58/B21*100)</f>
        <v>1.0102769552342798</v>
      </c>
      <c r="D21" s="15">
        <v>5683</v>
      </c>
      <c r="E21" s="14">
        <v>18.574719680000001</v>
      </c>
      <c r="F21" s="16">
        <v>0.47812304999999999</v>
      </c>
      <c r="G21" s="14">
        <v>17.591378819999999</v>
      </c>
      <c r="H21" s="16">
        <v>0.56926915</v>
      </c>
      <c r="I21" s="14">
        <v>61.999613160000003</v>
      </c>
      <c r="J21" s="16">
        <v>0.65907495000000005</v>
      </c>
      <c r="K21" s="14">
        <v>0</v>
      </c>
      <c r="L21" s="16">
        <v>0</v>
      </c>
      <c r="M21" s="14" t="s">
        <v>582</v>
      </c>
      <c r="N21" s="16" t="s">
        <v>582</v>
      </c>
      <c r="O21" s="14">
        <v>0</v>
      </c>
      <c r="P21" s="16">
        <v>0</v>
      </c>
      <c r="Q21" s="14">
        <v>0</v>
      </c>
      <c r="R21" s="16">
        <v>0</v>
      </c>
      <c r="S21" s="14">
        <v>1.83428835</v>
      </c>
      <c r="T21" s="16">
        <v>0.20942902999999999</v>
      </c>
    </row>
    <row r="22" spans="1:20" x14ac:dyDescent="0.25">
      <c r="A22" s="11" t="s">
        <v>492</v>
      </c>
      <c r="B22" s="13">
        <v>6598</v>
      </c>
      <c r="C22" s="14">
        <f>(39/B22*100)</f>
        <v>0.59108820854804489</v>
      </c>
      <c r="D22" s="15">
        <v>6559</v>
      </c>
      <c r="E22" s="14">
        <v>24.974074170000002</v>
      </c>
      <c r="F22" s="16">
        <v>0.69528113999999996</v>
      </c>
      <c r="G22" s="14">
        <v>18.74318534</v>
      </c>
      <c r="H22" s="16">
        <v>0.56176459999999995</v>
      </c>
      <c r="I22" s="14">
        <v>50.467321179999999</v>
      </c>
      <c r="J22" s="16">
        <v>1.0660963000000001</v>
      </c>
      <c r="K22" s="14">
        <v>0</v>
      </c>
      <c r="L22" s="16">
        <v>0</v>
      </c>
      <c r="M22" s="14" t="s">
        <v>582</v>
      </c>
      <c r="N22" s="16" t="s">
        <v>582</v>
      </c>
      <c r="O22" s="14">
        <v>0</v>
      </c>
      <c r="P22" s="16">
        <v>0</v>
      </c>
      <c r="Q22" s="14">
        <v>5.4974549999999997E-2</v>
      </c>
      <c r="R22" s="16">
        <v>3.7374669999999999E-2</v>
      </c>
      <c r="S22" s="14">
        <v>5.7604447600000004</v>
      </c>
      <c r="T22" s="16">
        <v>0.66980563999999998</v>
      </c>
    </row>
    <row r="23" spans="1:20" x14ac:dyDescent="0.25">
      <c r="A23" s="11" t="s">
        <v>493</v>
      </c>
      <c r="B23" s="13">
        <v>11583</v>
      </c>
      <c r="C23" s="14">
        <f>(268/B23*100)</f>
        <v>2.3137356470689805</v>
      </c>
      <c r="D23" s="15">
        <v>11315</v>
      </c>
      <c r="E23" s="14">
        <v>18.61752517</v>
      </c>
      <c r="F23" s="16">
        <v>0.53953081000000003</v>
      </c>
      <c r="G23" s="14">
        <v>15.72455968</v>
      </c>
      <c r="H23" s="16">
        <v>0.60986072000000002</v>
      </c>
      <c r="I23" s="14">
        <v>62.264983639999997</v>
      </c>
      <c r="J23" s="16">
        <v>0.86962249000000003</v>
      </c>
      <c r="K23" s="14">
        <v>0</v>
      </c>
      <c r="L23" s="16">
        <v>0</v>
      </c>
      <c r="M23" s="14" t="s">
        <v>582</v>
      </c>
      <c r="N23" s="16" t="s">
        <v>582</v>
      </c>
      <c r="O23" s="14">
        <v>0</v>
      </c>
      <c r="P23" s="16">
        <v>0</v>
      </c>
      <c r="Q23" s="14">
        <v>0</v>
      </c>
      <c r="R23" s="16">
        <v>0</v>
      </c>
      <c r="S23" s="14">
        <v>3.3929315099999999</v>
      </c>
      <c r="T23" s="16">
        <v>0.35884936000000001</v>
      </c>
    </row>
    <row r="24" spans="1:20" x14ac:dyDescent="0.25">
      <c r="A24" s="11" t="s">
        <v>494</v>
      </c>
      <c r="B24" s="13">
        <v>6647</v>
      </c>
      <c r="C24" s="14">
        <f>(10/B24*100)</f>
        <v>0.15044380923724987</v>
      </c>
      <c r="D24" s="15">
        <v>6637</v>
      </c>
      <c r="E24" s="14">
        <v>24.0774033</v>
      </c>
      <c r="F24" s="16">
        <v>0.68873459999999997</v>
      </c>
      <c r="G24" s="14">
        <v>25.936224800000002</v>
      </c>
      <c r="H24" s="16">
        <v>0.45246086000000002</v>
      </c>
      <c r="I24" s="14">
        <v>47.689285380000001</v>
      </c>
      <c r="J24" s="16">
        <v>0.69093464999999998</v>
      </c>
      <c r="K24" s="14">
        <v>0</v>
      </c>
      <c r="L24" s="16">
        <v>0</v>
      </c>
      <c r="M24" s="14" t="s">
        <v>582</v>
      </c>
      <c r="N24" s="16" t="s">
        <v>582</v>
      </c>
      <c r="O24" s="14">
        <v>0</v>
      </c>
      <c r="P24" s="16">
        <v>0</v>
      </c>
      <c r="Q24" s="14">
        <v>0</v>
      </c>
      <c r="R24" s="16">
        <v>0</v>
      </c>
      <c r="S24" s="14">
        <v>2.2970865100000002</v>
      </c>
      <c r="T24" s="16">
        <v>0.65881206999999997</v>
      </c>
    </row>
    <row r="25" spans="1:20" x14ac:dyDescent="0.25">
      <c r="A25" s="11" t="s">
        <v>495</v>
      </c>
      <c r="B25" s="13">
        <v>5581</v>
      </c>
      <c r="C25" s="14">
        <f>(25/B25*100)</f>
        <v>0.44794839634474104</v>
      </c>
      <c r="D25" s="15">
        <v>5556</v>
      </c>
      <c r="E25" s="14">
        <v>23.110708949999999</v>
      </c>
      <c r="F25" s="16">
        <v>0.64347089999999996</v>
      </c>
      <c r="G25" s="14">
        <v>15.70803751</v>
      </c>
      <c r="H25" s="16">
        <v>0.49904605000000002</v>
      </c>
      <c r="I25" s="14">
        <v>60.579212349999999</v>
      </c>
      <c r="J25" s="16">
        <v>0.83888627000000004</v>
      </c>
      <c r="K25" s="14">
        <v>0</v>
      </c>
      <c r="L25" s="16">
        <v>0</v>
      </c>
      <c r="M25" s="14" t="s">
        <v>582</v>
      </c>
      <c r="N25" s="16" t="s">
        <v>582</v>
      </c>
      <c r="O25" s="14">
        <v>0</v>
      </c>
      <c r="P25" s="16">
        <v>0</v>
      </c>
      <c r="Q25" s="14">
        <v>0</v>
      </c>
      <c r="R25" s="16">
        <v>0</v>
      </c>
      <c r="S25" s="14">
        <v>0.60204119</v>
      </c>
      <c r="T25" s="16">
        <v>0.12872906000000001</v>
      </c>
    </row>
    <row r="26" spans="1:20" x14ac:dyDescent="0.25">
      <c r="A26" s="11" t="s">
        <v>496</v>
      </c>
      <c r="B26" s="13">
        <v>4869</v>
      </c>
      <c r="C26" s="14">
        <f>(75/B26*100)</f>
        <v>1.5403573629081946</v>
      </c>
      <c r="D26" s="15">
        <v>4794</v>
      </c>
      <c r="E26" s="14">
        <v>16.29577158</v>
      </c>
      <c r="F26" s="16">
        <v>0.65399322999999998</v>
      </c>
      <c r="G26" s="14">
        <v>17.29670389</v>
      </c>
      <c r="H26" s="16">
        <v>0.58043882000000002</v>
      </c>
      <c r="I26" s="14">
        <v>65.095591749999997</v>
      </c>
      <c r="J26" s="16">
        <v>0.88575541999999996</v>
      </c>
      <c r="K26" s="14">
        <v>0</v>
      </c>
      <c r="L26" s="16">
        <v>0</v>
      </c>
      <c r="M26" s="14" t="s">
        <v>582</v>
      </c>
      <c r="N26" s="16" t="s">
        <v>582</v>
      </c>
      <c r="O26" s="14">
        <v>0</v>
      </c>
      <c r="P26" s="16">
        <v>0</v>
      </c>
      <c r="Q26" s="14">
        <v>0</v>
      </c>
      <c r="R26" s="16">
        <v>0</v>
      </c>
      <c r="S26" s="14">
        <v>1.31193278</v>
      </c>
      <c r="T26" s="16">
        <v>0.19159155</v>
      </c>
    </row>
    <row r="27" spans="1:20" x14ac:dyDescent="0.25">
      <c r="A27" s="11" t="s">
        <v>497</v>
      </c>
      <c r="B27" s="13">
        <v>5299</v>
      </c>
      <c r="C27" s="14">
        <f>(127/B27*100)</f>
        <v>2.3966786186072846</v>
      </c>
      <c r="D27" s="15">
        <v>5172</v>
      </c>
      <c r="E27" s="14">
        <v>12.2870917</v>
      </c>
      <c r="F27" s="16">
        <v>0.40363061</v>
      </c>
      <c r="G27" s="14">
        <v>20.89477316</v>
      </c>
      <c r="H27" s="16">
        <v>0.61938990000000005</v>
      </c>
      <c r="I27" s="14">
        <v>59.817894959999997</v>
      </c>
      <c r="J27" s="16">
        <v>0.65474131999999996</v>
      </c>
      <c r="K27" s="14">
        <v>0</v>
      </c>
      <c r="L27" s="16">
        <v>0</v>
      </c>
      <c r="M27" s="14" t="s">
        <v>582</v>
      </c>
      <c r="N27" s="16" t="s">
        <v>582</v>
      </c>
      <c r="O27" s="14">
        <v>0</v>
      </c>
      <c r="P27" s="16">
        <v>0</v>
      </c>
      <c r="Q27" s="14">
        <v>0</v>
      </c>
      <c r="R27" s="16">
        <v>0</v>
      </c>
      <c r="S27" s="14">
        <v>7.0002401799999996</v>
      </c>
      <c r="T27" s="16">
        <v>0.34491620000000001</v>
      </c>
    </row>
    <row r="28" spans="1:20" x14ac:dyDescent="0.25">
      <c r="A28" s="11" t="s">
        <v>498</v>
      </c>
      <c r="B28" s="13">
        <v>7568</v>
      </c>
      <c r="C28" s="14">
        <f>(378/B28*100)</f>
        <v>4.9947145877378434</v>
      </c>
      <c r="D28" s="15">
        <v>7190</v>
      </c>
      <c r="E28" s="14">
        <v>14.20878944</v>
      </c>
      <c r="F28" s="16">
        <v>0.66049199999999997</v>
      </c>
      <c r="G28" s="14">
        <v>16.732940110000001</v>
      </c>
      <c r="H28" s="16">
        <v>0.52126229000000002</v>
      </c>
      <c r="I28" s="14">
        <v>65.548554409999994</v>
      </c>
      <c r="J28" s="16">
        <v>0.97538745000000004</v>
      </c>
      <c r="K28" s="14">
        <v>0</v>
      </c>
      <c r="L28" s="16">
        <v>0</v>
      </c>
      <c r="M28" s="14" t="s">
        <v>582</v>
      </c>
      <c r="N28" s="16" t="s">
        <v>582</v>
      </c>
      <c r="O28" s="14">
        <v>0</v>
      </c>
      <c r="P28" s="16">
        <v>0</v>
      </c>
      <c r="Q28" s="14">
        <v>0</v>
      </c>
      <c r="R28" s="16">
        <v>0</v>
      </c>
      <c r="S28" s="14">
        <v>3.5097160500000002</v>
      </c>
      <c r="T28" s="16">
        <v>0.50900948000000001</v>
      </c>
    </row>
    <row r="29" spans="1:20" x14ac:dyDescent="0.25">
      <c r="A29" s="11" t="s">
        <v>499</v>
      </c>
      <c r="B29" s="13">
        <v>5385</v>
      </c>
      <c r="C29" s="14">
        <f>(30/B29*100)</f>
        <v>0.55710306406685239</v>
      </c>
      <c r="D29" s="15">
        <v>5355</v>
      </c>
      <c r="E29" s="14">
        <v>29.842032159999999</v>
      </c>
      <c r="F29" s="16">
        <v>0.67905108000000003</v>
      </c>
      <c r="G29" s="14">
        <v>26.936002080000002</v>
      </c>
      <c r="H29" s="16">
        <v>0.69312799000000003</v>
      </c>
      <c r="I29" s="14">
        <v>37.84264615</v>
      </c>
      <c r="J29" s="16">
        <v>0.77867786000000005</v>
      </c>
      <c r="K29" s="14">
        <v>0</v>
      </c>
      <c r="L29" s="16">
        <v>0</v>
      </c>
      <c r="M29" s="14" t="s">
        <v>582</v>
      </c>
      <c r="N29" s="16" t="s">
        <v>582</v>
      </c>
      <c r="O29" s="14">
        <v>2.7667624100000001</v>
      </c>
      <c r="P29" s="16">
        <v>0.24169378</v>
      </c>
      <c r="Q29" s="14">
        <v>0</v>
      </c>
      <c r="R29" s="16">
        <v>0</v>
      </c>
      <c r="S29" s="14">
        <v>2.61255719</v>
      </c>
      <c r="T29" s="16">
        <v>0.34744184</v>
      </c>
    </row>
    <row r="30" spans="1:20" x14ac:dyDescent="0.25">
      <c r="A30" s="11" t="s">
        <v>500</v>
      </c>
      <c r="B30" s="13">
        <v>4520</v>
      </c>
      <c r="C30" s="14">
        <f>(208/B30*100)</f>
        <v>4.6017699115044248</v>
      </c>
      <c r="D30" s="15">
        <v>4312</v>
      </c>
      <c r="E30" s="14">
        <v>10.43181712</v>
      </c>
      <c r="F30" s="16">
        <v>0.41368530999999997</v>
      </c>
      <c r="G30" s="14">
        <v>16.814903109999999</v>
      </c>
      <c r="H30" s="16">
        <v>0.58747094</v>
      </c>
      <c r="I30" s="14">
        <v>67.195787780000003</v>
      </c>
      <c r="J30" s="16">
        <v>0.86932401000000004</v>
      </c>
      <c r="K30" s="14">
        <v>0</v>
      </c>
      <c r="L30" s="16">
        <v>0</v>
      </c>
      <c r="M30" s="14" t="s">
        <v>582</v>
      </c>
      <c r="N30" s="16" t="s">
        <v>582</v>
      </c>
      <c r="O30" s="14">
        <v>0</v>
      </c>
      <c r="P30" s="16">
        <v>0</v>
      </c>
      <c r="Q30" s="14">
        <v>0</v>
      </c>
      <c r="R30" s="16">
        <v>0</v>
      </c>
      <c r="S30" s="14">
        <v>5.5574919899999999</v>
      </c>
      <c r="T30" s="16">
        <v>0.45973166999999998</v>
      </c>
    </row>
    <row r="31" spans="1:20" x14ac:dyDescent="0.25">
      <c r="A31" s="11" t="s">
        <v>501</v>
      </c>
      <c r="B31" s="13">
        <v>5456</v>
      </c>
      <c r="C31" s="14">
        <f>(146/B31*100)</f>
        <v>2.6759530791788855</v>
      </c>
      <c r="D31" s="15">
        <v>5310</v>
      </c>
      <c r="E31" s="14">
        <v>20.22850034</v>
      </c>
      <c r="F31" s="16">
        <v>0.50110774000000002</v>
      </c>
      <c r="G31" s="14">
        <v>23.118226320000002</v>
      </c>
      <c r="H31" s="16">
        <v>0.60532332</v>
      </c>
      <c r="I31" s="14">
        <v>50.981294759999997</v>
      </c>
      <c r="J31" s="16">
        <v>0.85664088000000005</v>
      </c>
      <c r="K31" s="14">
        <v>0</v>
      </c>
      <c r="L31" s="16">
        <v>0</v>
      </c>
      <c r="M31" s="14" t="s">
        <v>582</v>
      </c>
      <c r="N31" s="16" t="s">
        <v>582</v>
      </c>
      <c r="O31" s="14">
        <v>0</v>
      </c>
      <c r="P31" s="16">
        <v>0</v>
      </c>
      <c r="Q31" s="14">
        <v>0</v>
      </c>
      <c r="R31" s="16">
        <v>0</v>
      </c>
      <c r="S31" s="14">
        <v>5.6719785800000002</v>
      </c>
      <c r="T31" s="16">
        <v>0.46065708</v>
      </c>
    </row>
    <row r="32" spans="1:20" x14ac:dyDescent="0.25">
      <c r="A32" s="11" t="s">
        <v>502</v>
      </c>
      <c r="B32" s="13">
        <v>4478</v>
      </c>
      <c r="C32" s="14">
        <f>(6/B32*100)</f>
        <v>0.13398838767306834</v>
      </c>
      <c r="D32" s="15">
        <v>4472</v>
      </c>
      <c r="E32" s="14">
        <v>22.76744691</v>
      </c>
      <c r="F32" s="16">
        <v>0.69332311000000002</v>
      </c>
      <c r="G32" s="14">
        <v>19.53027878</v>
      </c>
      <c r="H32" s="16">
        <v>0.66112132999999995</v>
      </c>
      <c r="I32" s="14">
        <v>56.255919560000002</v>
      </c>
      <c r="J32" s="16">
        <v>0.92271506999999997</v>
      </c>
      <c r="K32" s="14">
        <v>0</v>
      </c>
      <c r="L32" s="16">
        <v>0</v>
      </c>
      <c r="M32" s="14" t="s">
        <v>582</v>
      </c>
      <c r="N32" s="16" t="s">
        <v>582</v>
      </c>
      <c r="O32" s="14">
        <v>0</v>
      </c>
      <c r="P32" s="16">
        <v>0</v>
      </c>
      <c r="Q32" s="14">
        <v>0</v>
      </c>
      <c r="R32" s="16">
        <v>0</v>
      </c>
      <c r="S32" s="14">
        <v>1.44635475</v>
      </c>
      <c r="T32" s="16">
        <v>0.25077473</v>
      </c>
    </row>
    <row r="33" spans="1:20" x14ac:dyDescent="0.25">
      <c r="A33" s="11" t="s">
        <v>503</v>
      </c>
      <c r="B33" s="13">
        <v>7325</v>
      </c>
      <c r="C33" s="14">
        <f>(80/B33*100)</f>
        <v>1.0921501706484642</v>
      </c>
      <c r="D33" s="15">
        <v>7245</v>
      </c>
      <c r="E33" s="14">
        <v>23.71713312</v>
      </c>
      <c r="F33" s="16">
        <v>0.65562748999999998</v>
      </c>
      <c r="G33" s="14">
        <v>13.351628760000001</v>
      </c>
      <c r="H33" s="16">
        <v>0.48402107</v>
      </c>
      <c r="I33" s="14">
        <v>61.003262069999998</v>
      </c>
      <c r="J33" s="16">
        <v>0.80054506999999997</v>
      </c>
      <c r="K33" s="14">
        <v>0</v>
      </c>
      <c r="L33" s="16">
        <v>0</v>
      </c>
      <c r="M33" s="14" t="s">
        <v>582</v>
      </c>
      <c r="N33" s="16" t="s">
        <v>582</v>
      </c>
      <c r="O33" s="14">
        <v>0</v>
      </c>
      <c r="P33" s="16">
        <v>0</v>
      </c>
      <c r="Q33" s="14">
        <v>0</v>
      </c>
      <c r="R33" s="16">
        <v>0</v>
      </c>
      <c r="S33" s="14">
        <v>1.92797606</v>
      </c>
      <c r="T33" s="16">
        <v>0.24255296000000001</v>
      </c>
    </row>
    <row r="34" spans="1:20" x14ac:dyDescent="0.25">
      <c r="A34" s="11" t="s">
        <v>504</v>
      </c>
      <c r="B34" s="13">
        <v>6350</v>
      </c>
      <c r="C34" s="14">
        <f>(95/B34*100)</f>
        <v>1.4960629921259843</v>
      </c>
      <c r="D34" s="15">
        <v>6255</v>
      </c>
      <c r="E34" s="14">
        <v>16.45748043</v>
      </c>
      <c r="F34" s="16">
        <v>0.67131852999999997</v>
      </c>
      <c r="G34" s="14">
        <v>19.135513809999999</v>
      </c>
      <c r="H34" s="16">
        <v>0.53860711999999999</v>
      </c>
      <c r="I34" s="14">
        <v>56.691378270000001</v>
      </c>
      <c r="J34" s="16">
        <v>0.93865829000000001</v>
      </c>
      <c r="K34" s="14">
        <v>0</v>
      </c>
      <c r="L34" s="16">
        <v>0</v>
      </c>
      <c r="M34" s="14" t="s">
        <v>582</v>
      </c>
      <c r="N34" s="16" t="s">
        <v>582</v>
      </c>
      <c r="O34" s="14">
        <v>2.5881044800000002</v>
      </c>
      <c r="P34" s="16">
        <v>0.53739698000000002</v>
      </c>
      <c r="Q34" s="14">
        <v>0</v>
      </c>
      <c r="R34" s="16">
        <v>0</v>
      </c>
      <c r="S34" s="14">
        <v>5.12752301</v>
      </c>
      <c r="T34" s="16">
        <v>0.49756715000000001</v>
      </c>
    </row>
    <row r="35" spans="1:20" x14ac:dyDescent="0.25">
      <c r="A35" s="11" t="s">
        <v>505</v>
      </c>
      <c r="B35" s="13">
        <v>6406</v>
      </c>
      <c r="C35" s="14">
        <f>(61/B35*100)</f>
        <v>0.95223228223540424</v>
      </c>
      <c r="D35" s="15">
        <v>6345</v>
      </c>
      <c r="E35" s="14">
        <v>16.70560738</v>
      </c>
      <c r="F35" s="16">
        <v>0.68959106999999997</v>
      </c>
      <c r="G35" s="14">
        <v>19.653229320000001</v>
      </c>
      <c r="H35" s="16">
        <v>0.67440100000000003</v>
      </c>
      <c r="I35" s="14">
        <v>60.636800530000002</v>
      </c>
      <c r="J35" s="16">
        <v>0.76538346000000002</v>
      </c>
      <c r="K35" s="14">
        <v>0</v>
      </c>
      <c r="L35" s="16">
        <v>0</v>
      </c>
      <c r="M35" s="14" t="s">
        <v>582</v>
      </c>
      <c r="N35" s="16" t="s">
        <v>582</v>
      </c>
      <c r="O35" s="14">
        <v>1.03878658</v>
      </c>
      <c r="P35" s="16">
        <v>5.6857350000000001E-2</v>
      </c>
      <c r="Q35" s="14">
        <v>0</v>
      </c>
      <c r="R35" s="16">
        <v>0</v>
      </c>
      <c r="S35" s="14">
        <v>1.9655761899999999</v>
      </c>
      <c r="T35" s="16">
        <v>0.19495459000000001</v>
      </c>
    </row>
    <row r="36" spans="1:20" x14ac:dyDescent="0.25">
      <c r="A36" s="11" t="s">
        <v>506</v>
      </c>
      <c r="B36" s="13">
        <v>6736</v>
      </c>
      <c r="C36" s="14">
        <f>(74/B36*100)</f>
        <v>1.0985748218527316</v>
      </c>
      <c r="D36" s="15">
        <v>6662</v>
      </c>
      <c r="E36" s="14">
        <v>18.41912301</v>
      </c>
      <c r="F36" s="16">
        <v>0.56463231000000003</v>
      </c>
      <c r="G36" s="14">
        <v>15.96235789</v>
      </c>
      <c r="H36" s="16">
        <v>0.44717310999999998</v>
      </c>
      <c r="I36" s="14">
        <v>62.839917989999996</v>
      </c>
      <c r="J36" s="16">
        <v>0.65587320999999998</v>
      </c>
      <c r="K36" s="14">
        <v>0</v>
      </c>
      <c r="L36" s="16">
        <v>0</v>
      </c>
      <c r="M36" s="14" t="s">
        <v>582</v>
      </c>
      <c r="N36" s="16" t="s">
        <v>582</v>
      </c>
      <c r="O36" s="14">
        <v>0</v>
      </c>
      <c r="P36" s="16">
        <v>0</v>
      </c>
      <c r="Q36" s="14">
        <v>0</v>
      </c>
      <c r="R36" s="16">
        <v>0</v>
      </c>
      <c r="S36" s="14">
        <v>2.7786011099999999</v>
      </c>
      <c r="T36" s="16">
        <v>0.26622343999999998</v>
      </c>
    </row>
    <row r="37" spans="1:20" x14ac:dyDescent="0.25">
      <c r="A37" s="11" t="s">
        <v>507</v>
      </c>
      <c r="B37" s="13">
        <v>5458</v>
      </c>
      <c r="C37" s="14">
        <f>(135/B37*100)</f>
        <v>2.4734334921216563</v>
      </c>
      <c r="D37" s="15">
        <v>5323</v>
      </c>
      <c r="E37" s="14">
        <v>17.06834014</v>
      </c>
      <c r="F37" s="16">
        <v>0.60003455000000006</v>
      </c>
      <c r="G37" s="14">
        <v>17.853649969999999</v>
      </c>
      <c r="H37" s="16">
        <v>0.53593338999999995</v>
      </c>
      <c r="I37" s="14">
        <v>55.53428383</v>
      </c>
      <c r="J37" s="16">
        <v>0.72368951999999998</v>
      </c>
      <c r="K37" s="14">
        <v>0</v>
      </c>
      <c r="L37" s="16">
        <v>0</v>
      </c>
      <c r="M37" s="14" t="s">
        <v>582</v>
      </c>
      <c r="N37" s="16" t="s">
        <v>582</v>
      </c>
      <c r="O37" s="14">
        <v>0</v>
      </c>
      <c r="P37" s="16">
        <v>0</v>
      </c>
      <c r="Q37" s="14">
        <v>0</v>
      </c>
      <c r="R37" s="16">
        <v>0</v>
      </c>
      <c r="S37" s="14">
        <v>9.54372607</v>
      </c>
      <c r="T37" s="16">
        <v>0.85630722999999997</v>
      </c>
    </row>
    <row r="38" spans="1:20" x14ac:dyDescent="0.25">
      <c r="A38" s="11" t="s">
        <v>508</v>
      </c>
      <c r="B38" s="13">
        <v>5860</v>
      </c>
      <c r="C38" s="14">
        <f>(24/B38*100)</f>
        <v>0.40955631399317405</v>
      </c>
      <c r="D38" s="15">
        <v>5836</v>
      </c>
      <c r="E38" s="14">
        <v>11.015432629999999</v>
      </c>
      <c r="F38" s="16">
        <v>0.54144800000000004</v>
      </c>
      <c r="G38" s="14">
        <v>18.537349970000001</v>
      </c>
      <c r="H38" s="16">
        <v>0.54025898000000006</v>
      </c>
      <c r="I38" s="14">
        <v>59.844493470000003</v>
      </c>
      <c r="J38" s="16">
        <v>1.0251491699999999</v>
      </c>
      <c r="K38" s="14">
        <v>0</v>
      </c>
      <c r="L38" s="16">
        <v>0</v>
      </c>
      <c r="M38" s="14" t="s">
        <v>582</v>
      </c>
      <c r="N38" s="16" t="s">
        <v>582</v>
      </c>
      <c r="O38" s="14">
        <v>0</v>
      </c>
      <c r="P38" s="16">
        <v>0</v>
      </c>
      <c r="Q38" s="14">
        <v>0</v>
      </c>
      <c r="R38" s="16">
        <v>0</v>
      </c>
      <c r="S38" s="14">
        <v>10.60272393</v>
      </c>
      <c r="T38" s="16">
        <v>0.67122861</v>
      </c>
    </row>
    <row r="39" spans="1:20" x14ac:dyDescent="0.25">
      <c r="A39" s="11" t="s">
        <v>509</v>
      </c>
      <c r="B39" s="13">
        <v>5895</v>
      </c>
      <c r="C39" s="14">
        <f>(33/B39*100)</f>
        <v>0.55979643765903309</v>
      </c>
      <c r="D39" s="15">
        <v>5862</v>
      </c>
      <c r="E39" s="14">
        <v>17.76010381</v>
      </c>
      <c r="F39" s="16">
        <v>0.75046482999999997</v>
      </c>
      <c r="G39" s="14">
        <v>11.1827483</v>
      </c>
      <c r="H39" s="16">
        <v>0.56290879000000005</v>
      </c>
      <c r="I39" s="14">
        <v>68.126569860000004</v>
      </c>
      <c r="J39" s="16">
        <v>1.3219367900000001</v>
      </c>
      <c r="K39" s="14">
        <v>0</v>
      </c>
      <c r="L39" s="16">
        <v>0</v>
      </c>
      <c r="M39" s="14" t="s">
        <v>582</v>
      </c>
      <c r="N39" s="16" t="s">
        <v>582</v>
      </c>
      <c r="O39" s="14">
        <v>0</v>
      </c>
      <c r="P39" s="16">
        <v>0</v>
      </c>
      <c r="Q39" s="14">
        <v>0</v>
      </c>
      <c r="R39" s="16">
        <v>0</v>
      </c>
      <c r="S39" s="14">
        <v>2.9305780299999999</v>
      </c>
      <c r="T39" s="16">
        <v>0.46970617999999997</v>
      </c>
    </row>
    <row r="40" spans="1:20" x14ac:dyDescent="0.25">
      <c r="A40" s="11" t="s">
        <v>510</v>
      </c>
      <c r="B40" s="13">
        <v>14157</v>
      </c>
      <c r="C40" s="14">
        <f>(394/B40*100)</f>
        <v>2.7830755103482376</v>
      </c>
      <c r="D40" s="15">
        <v>13763</v>
      </c>
      <c r="E40" s="14">
        <v>14.01419711</v>
      </c>
      <c r="F40" s="16">
        <v>0.50674869</v>
      </c>
      <c r="G40" s="14">
        <v>16.909465369999999</v>
      </c>
      <c r="H40" s="16">
        <v>0.56986680999999995</v>
      </c>
      <c r="I40" s="14">
        <v>64.533168110000005</v>
      </c>
      <c r="J40" s="16">
        <v>0.92778395999999996</v>
      </c>
      <c r="K40" s="14">
        <v>0</v>
      </c>
      <c r="L40" s="16">
        <v>0</v>
      </c>
      <c r="M40" s="14" t="s">
        <v>582</v>
      </c>
      <c r="N40" s="16" t="s">
        <v>582</v>
      </c>
      <c r="O40" s="14">
        <v>0</v>
      </c>
      <c r="P40" s="16">
        <v>0</v>
      </c>
      <c r="Q40" s="14">
        <v>0</v>
      </c>
      <c r="R40" s="16">
        <v>0</v>
      </c>
      <c r="S40" s="14">
        <v>4.54316941</v>
      </c>
      <c r="T40" s="16">
        <v>0.46267562000000001</v>
      </c>
    </row>
    <row r="41" spans="1:20" x14ac:dyDescent="0.25">
      <c r="A41" s="11" t="s">
        <v>511</v>
      </c>
      <c r="B41" s="13">
        <v>5712</v>
      </c>
      <c r="C41" s="14">
        <f>(56/B41*100)</f>
        <v>0.98039215686274506</v>
      </c>
      <c r="D41" s="15">
        <v>5656</v>
      </c>
      <c r="E41" s="14">
        <v>18.702359399999999</v>
      </c>
      <c r="F41" s="16">
        <v>0.61368703999999996</v>
      </c>
      <c r="G41" s="14">
        <v>22.163913409999999</v>
      </c>
      <c r="H41" s="16">
        <v>0.66763117000000005</v>
      </c>
      <c r="I41" s="14">
        <v>55.330578439999996</v>
      </c>
      <c r="J41" s="16">
        <v>0.96142079999999996</v>
      </c>
      <c r="K41" s="14">
        <v>0</v>
      </c>
      <c r="L41" s="16">
        <v>0</v>
      </c>
      <c r="M41" s="14" t="s">
        <v>582</v>
      </c>
      <c r="N41" s="16" t="s">
        <v>582</v>
      </c>
      <c r="O41" s="14">
        <v>0.67895970000000005</v>
      </c>
      <c r="P41" s="16">
        <v>0.18096862999999999</v>
      </c>
      <c r="Q41" s="14">
        <v>0</v>
      </c>
      <c r="R41" s="16">
        <v>0</v>
      </c>
      <c r="S41" s="14">
        <v>3.12418906</v>
      </c>
      <c r="T41" s="16">
        <v>0.43955940999999998</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16.653304857999998</v>
      </c>
      <c r="F42" s="16">
        <f>IF(COUNT(F7:F41) &gt; 0, SQRT(SUMSQ(F7:F41)/(COUNT(F7:F41)*COUNT(F7:F41)) ), "—")</f>
        <v>9.7805422643930648E-2</v>
      </c>
      <c r="G42" s="14">
        <f>IF(COUNT(G7:G41) &gt; 0, AVERAGE(G7:G41), "—")</f>
        <v>19.337430979142859</v>
      </c>
      <c r="H42" s="16">
        <f>IF(COUNT(H7:H41) &gt; 0, SQRT(SUMSQ(H7:H41)/(COUNT(H7:H41)*COUNT(H7:H41)) ), "—")</f>
        <v>9.6521237828293527E-2</v>
      </c>
      <c r="I42" s="14">
        <f>IF(COUNT(I7:I41) &gt; 0, AVERAGE(I7:I41), "—")</f>
        <v>59.043389399428584</v>
      </c>
      <c r="J42" s="16">
        <f>IF(COUNT(J7:J41) &gt; 0, SQRT(SUMSQ(J7:J41)/(COUNT(J7:J41)*COUNT(J7:J41)) ), "—")</f>
        <v>0.14740965337467601</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0.61061202371428569</v>
      </c>
      <c r="P42" s="16">
        <f>IF(COUNT(P7:P41) &gt; 0, SQRT(SUMSQ(P7:P41)/(COUNT(P7:P41)*COUNT(P7:P41)) ), "—")</f>
        <v>3.6862559212264251E-2</v>
      </c>
      <c r="Q42" s="14">
        <f>IF(COUNT(Q7:Q41) &gt; 0, AVERAGE(Q7:Q41), "—")</f>
        <v>1.5707014285714284E-3</v>
      </c>
      <c r="R42" s="16">
        <f>IF(COUNT(R7:R41) &gt; 0, SQRT(SUMSQ(R7:R41)/(COUNT(R7:R41)*COUNT(R7:R41)) ), "—")</f>
        <v>1.0678477142857142E-3</v>
      </c>
      <c r="S42" s="14">
        <f>IF(COUNT(S7:S41) &gt; 0, AVERAGE(S7:S41), "—")</f>
        <v>4.3536920397142849</v>
      </c>
      <c r="T42" s="16">
        <f>IF(COUNT(T7:T41) &gt; 0, SQRT(SUMSQ(T7:T41)/(COUNT(T7:T41)*COUNT(T7:T41)) ), "—")</f>
        <v>7.8435787118864217E-2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18.605791450000002</v>
      </c>
      <c r="F46" s="16">
        <v>0.46012836000000001</v>
      </c>
      <c r="G46" s="14">
        <v>9.5672629800000006</v>
      </c>
      <c r="H46" s="16">
        <v>0.30525912999999999</v>
      </c>
      <c r="I46" s="14">
        <v>44.014420379999997</v>
      </c>
      <c r="J46" s="16">
        <v>0.88810741999999998</v>
      </c>
      <c r="K46" s="14">
        <v>0</v>
      </c>
      <c r="L46" s="16">
        <v>0</v>
      </c>
      <c r="M46" s="14" t="s">
        <v>582</v>
      </c>
      <c r="N46" s="16" t="s">
        <v>582</v>
      </c>
      <c r="O46" s="14">
        <v>0</v>
      </c>
      <c r="P46" s="16">
        <v>0</v>
      </c>
      <c r="Q46" s="14">
        <v>0</v>
      </c>
      <c r="R46" s="16">
        <v>0</v>
      </c>
      <c r="S46" s="14">
        <v>27.8125252</v>
      </c>
      <c r="T46" s="16">
        <v>0.96591094</v>
      </c>
    </row>
    <row r="47" spans="1:20" x14ac:dyDescent="0.25">
      <c r="A47" s="11" t="s">
        <v>517</v>
      </c>
      <c r="B47" s="13">
        <v>5928</v>
      </c>
      <c r="C47" s="14">
        <f>(368/B47*100)</f>
        <v>6.2078272604588394</v>
      </c>
      <c r="D47" s="15">
        <v>5560</v>
      </c>
      <c r="E47" s="14">
        <v>28.257980880000002</v>
      </c>
      <c r="F47" s="16">
        <v>0.68593289999999996</v>
      </c>
      <c r="G47" s="14">
        <v>24.33856059</v>
      </c>
      <c r="H47" s="16">
        <v>0.71262256000000002</v>
      </c>
      <c r="I47" s="14">
        <v>36.026283499999998</v>
      </c>
      <c r="J47" s="16">
        <v>1.07880943</v>
      </c>
      <c r="K47" s="14">
        <v>0</v>
      </c>
      <c r="L47" s="16">
        <v>0</v>
      </c>
      <c r="M47" s="14" t="s">
        <v>582</v>
      </c>
      <c r="N47" s="16" t="s">
        <v>582</v>
      </c>
      <c r="O47" s="14">
        <v>0</v>
      </c>
      <c r="P47" s="16">
        <v>0</v>
      </c>
      <c r="Q47" s="14">
        <v>0</v>
      </c>
      <c r="R47" s="16">
        <v>0</v>
      </c>
      <c r="S47" s="14">
        <v>11.37717503</v>
      </c>
      <c r="T47" s="16">
        <v>0.89908940000000004</v>
      </c>
    </row>
    <row r="48" spans="1:20" x14ac:dyDescent="0.25">
      <c r="A48" s="11" t="s">
        <v>518</v>
      </c>
      <c r="B48" s="13">
        <v>9841</v>
      </c>
      <c r="C48" s="14">
        <f>(8/B48*100)</f>
        <v>8.1292551569962401E-2</v>
      </c>
      <c r="D48" s="15">
        <v>9833</v>
      </c>
      <c r="E48" s="14">
        <v>52.856426130000003</v>
      </c>
      <c r="F48" s="16">
        <v>0.91866877999999996</v>
      </c>
      <c r="G48" s="14">
        <v>6.9699310800000003</v>
      </c>
      <c r="H48" s="16">
        <v>0.34952180999999999</v>
      </c>
      <c r="I48" s="14">
        <v>39.147362000000001</v>
      </c>
      <c r="J48" s="16">
        <v>0.77714801</v>
      </c>
      <c r="K48" s="14">
        <v>0</v>
      </c>
      <c r="L48" s="16">
        <v>0</v>
      </c>
      <c r="M48" s="14" t="s">
        <v>582</v>
      </c>
      <c r="N48" s="16" t="s">
        <v>582</v>
      </c>
      <c r="O48" s="14">
        <v>0</v>
      </c>
      <c r="P48" s="16">
        <v>0</v>
      </c>
      <c r="Q48" s="14">
        <v>0</v>
      </c>
      <c r="R48" s="16">
        <v>0</v>
      </c>
      <c r="S48" s="14">
        <v>1.0262807899999999</v>
      </c>
      <c r="T48" s="16">
        <v>0.52055985000000005</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23.129059860000002</v>
      </c>
      <c r="F50" s="16">
        <v>0.80462887000000005</v>
      </c>
      <c r="G50" s="14">
        <v>29.267641000000001</v>
      </c>
      <c r="H50" s="16">
        <v>0.65040639</v>
      </c>
      <c r="I50" s="14">
        <v>42.035678369999999</v>
      </c>
      <c r="J50" s="16">
        <v>0.98569622999999995</v>
      </c>
      <c r="K50" s="14">
        <v>0</v>
      </c>
      <c r="L50" s="16">
        <v>0</v>
      </c>
      <c r="M50" s="14" t="s">
        <v>582</v>
      </c>
      <c r="N50" s="16" t="s">
        <v>582</v>
      </c>
      <c r="O50" s="14">
        <v>0</v>
      </c>
      <c r="P50" s="16">
        <v>0</v>
      </c>
      <c r="Q50" s="14">
        <v>0</v>
      </c>
      <c r="R50" s="16">
        <v>0</v>
      </c>
      <c r="S50" s="14">
        <v>5.5676207700000004</v>
      </c>
      <c r="T50" s="16">
        <v>0.42496563999999998</v>
      </c>
    </row>
    <row r="51" spans="1:20" x14ac:dyDescent="0.25">
      <c r="A51" s="11" t="s">
        <v>521</v>
      </c>
      <c r="B51" s="13">
        <v>6866</v>
      </c>
      <c r="C51" s="14">
        <f>(113/B51*100)</f>
        <v>1.6457908534809205</v>
      </c>
      <c r="D51" s="15">
        <v>6753</v>
      </c>
      <c r="E51" s="14">
        <v>15.50602877</v>
      </c>
      <c r="F51" s="16">
        <v>0.53916839999999999</v>
      </c>
      <c r="G51" s="14">
        <v>13.44408668</v>
      </c>
      <c r="H51" s="16">
        <v>0.50217327</v>
      </c>
      <c r="I51" s="14">
        <v>53.585198269999999</v>
      </c>
      <c r="J51" s="16">
        <v>0.95710625000000005</v>
      </c>
      <c r="K51" s="14">
        <v>0</v>
      </c>
      <c r="L51" s="16">
        <v>0</v>
      </c>
      <c r="M51" s="14" t="s">
        <v>582</v>
      </c>
      <c r="N51" s="16" t="s">
        <v>582</v>
      </c>
      <c r="O51" s="14">
        <v>10.5742622</v>
      </c>
      <c r="P51" s="16">
        <v>0.61232684999999998</v>
      </c>
      <c r="Q51" s="14">
        <v>0</v>
      </c>
      <c r="R51" s="16">
        <v>0</v>
      </c>
      <c r="S51" s="14">
        <v>6.8904240799999998</v>
      </c>
      <c r="T51" s="16">
        <v>0.78820548000000001</v>
      </c>
    </row>
    <row r="52" spans="1:20" x14ac:dyDescent="0.25">
      <c r="A52" s="11" t="s">
        <v>522</v>
      </c>
      <c r="B52" s="13">
        <v>5809</v>
      </c>
      <c r="C52" s="14">
        <f>(110/B52*100)</f>
        <v>1.8936133585815116</v>
      </c>
      <c r="D52" s="15">
        <v>5699</v>
      </c>
      <c r="E52" s="14">
        <v>12.593337249999999</v>
      </c>
      <c r="F52" s="16">
        <v>0.49713834000000001</v>
      </c>
      <c r="G52" s="14">
        <v>17.048758840000001</v>
      </c>
      <c r="H52" s="16">
        <v>0.56249800000000005</v>
      </c>
      <c r="I52" s="14">
        <v>68.064510339999998</v>
      </c>
      <c r="J52" s="16">
        <v>0.91112718000000004</v>
      </c>
      <c r="K52" s="14">
        <v>0</v>
      </c>
      <c r="L52" s="16">
        <v>0</v>
      </c>
      <c r="M52" s="14" t="s">
        <v>582</v>
      </c>
      <c r="N52" s="16" t="s">
        <v>582</v>
      </c>
      <c r="O52" s="14">
        <v>0</v>
      </c>
      <c r="P52" s="16">
        <v>0</v>
      </c>
      <c r="Q52" s="14">
        <v>0</v>
      </c>
      <c r="R52" s="16">
        <v>0</v>
      </c>
      <c r="S52" s="14">
        <v>2.2933935700000001</v>
      </c>
      <c r="T52" s="16">
        <v>0.27020117999999999</v>
      </c>
    </row>
    <row r="53" spans="1:20" x14ac:dyDescent="0.25">
      <c r="A53" s="11" t="s">
        <v>523</v>
      </c>
      <c r="B53" s="13">
        <v>5571</v>
      </c>
      <c r="C53" s="14">
        <f>(115/B53*100)</f>
        <v>2.0642613534374439</v>
      </c>
      <c r="D53" s="15">
        <v>5456</v>
      </c>
      <c r="E53" s="14">
        <v>27.891648360000001</v>
      </c>
      <c r="F53" s="16">
        <v>0.56781113999999999</v>
      </c>
      <c r="G53" s="14">
        <v>28.005899370000002</v>
      </c>
      <c r="H53" s="16">
        <v>0.58484813000000002</v>
      </c>
      <c r="I53" s="14">
        <v>37.218454489999999</v>
      </c>
      <c r="J53" s="16">
        <v>0.58835926000000005</v>
      </c>
      <c r="K53" s="14">
        <v>0</v>
      </c>
      <c r="L53" s="16">
        <v>0</v>
      </c>
      <c r="M53" s="14" t="s">
        <v>582</v>
      </c>
      <c r="N53" s="16" t="s">
        <v>582</v>
      </c>
      <c r="O53" s="14">
        <v>0</v>
      </c>
      <c r="P53" s="16">
        <v>0</v>
      </c>
      <c r="Q53" s="14">
        <v>0</v>
      </c>
      <c r="R53" s="16">
        <v>0</v>
      </c>
      <c r="S53" s="14">
        <v>6.8839977799999996</v>
      </c>
      <c r="T53" s="16">
        <v>0.30197909000000001</v>
      </c>
    </row>
    <row r="54" spans="1:20" x14ac:dyDescent="0.25">
      <c r="A54" s="11" t="s">
        <v>524</v>
      </c>
      <c r="B54" s="13">
        <v>4740</v>
      </c>
      <c r="C54" s="14">
        <f>(455/B54*100)</f>
        <v>9.5991561181434584</v>
      </c>
      <c r="D54" s="15">
        <v>4285</v>
      </c>
      <c r="E54" s="14">
        <v>37.308536629999999</v>
      </c>
      <c r="F54" s="16">
        <v>1.10898757</v>
      </c>
      <c r="G54" s="14">
        <v>15.8957973</v>
      </c>
      <c r="H54" s="16">
        <v>0.63530151000000001</v>
      </c>
      <c r="I54" s="14">
        <v>37.271081100000004</v>
      </c>
      <c r="J54" s="16">
        <v>1.06615445</v>
      </c>
      <c r="K54" s="14">
        <v>0</v>
      </c>
      <c r="L54" s="16">
        <v>0</v>
      </c>
      <c r="M54" s="14" t="s">
        <v>582</v>
      </c>
      <c r="N54" s="16" t="s">
        <v>582</v>
      </c>
      <c r="O54" s="14">
        <v>0</v>
      </c>
      <c r="P54" s="16">
        <v>0</v>
      </c>
      <c r="Q54" s="14">
        <v>0</v>
      </c>
      <c r="R54" s="16">
        <v>0</v>
      </c>
      <c r="S54" s="14">
        <v>9.5245849600000003</v>
      </c>
      <c r="T54" s="16">
        <v>1.1837956300000001</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17.645685629999999</v>
      </c>
      <c r="F56" s="16">
        <v>0.64026653</v>
      </c>
      <c r="G56" s="14">
        <v>22.107885889999999</v>
      </c>
      <c r="H56" s="16">
        <v>0.62939661999999996</v>
      </c>
      <c r="I56" s="14">
        <v>59.200737289999999</v>
      </c>
      <c r="J56" s="16">
        <v>0.95206751000000001</v>
      </c>
      <c r="K56" s="14">
        <v>0</v>
      </c>
      <c r="L56" s="16">
        <v>0</v>
      </c>
      <c r="M56" s="14" t="s">
        <v>582</v>
      </c>
      <c r="N56" s="16" t="s">
        <v>582</v>
      </c>
      <c r="O56" s="14">
        <v>0</v>
      </c>
      <c r="P56" s="16">
        <v>0</v>
      </c>
      <c r="Q56" s="14">
        <v>0</v>
      </c>
      <c r="R56" s="16">
        <v>0</v>
      </c>
      <c r="S56" s="14">
        <v>1.0456911799999999</v>
      </c>
      <c r="T56" s="16">
        <v>0.22812641</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17.036559749999999</v>
      </c>
      <c r="F61" s="16">
        <v>0.52980126999999999</v>
      </c>
      <c r="G61" s="14">
        <v>20.439221969999998</v>
      </c>
      <c r="H61" s="16">
        <v>0.50731110999999995</v>
      </c>
      <c r="I61" s="14">
        <v>58.871697869999998</v>
      </c>
      <c r="J61" s="16">
        <v>0.88159672</v>
      </c>
      <c r="K61" s="14">
        <v>0</v>
      </c>
      <c r="L61" s="16">
        <v>0</v>
      </c>
      <c r="M61" s="14" t="s">
        <v>582</v>
      </c>
      <c r="N61" s="16" t="s">
        <v>582</v>
      </c>
      <c r="O61" s="14">
        <v>0</v>
      </c>
      <c r="P61" s="16">
        <v>0</v>
      </c>
      <c r="Q61" s="14">
        <v>0</v>
      </c>
      <c r="R61" s="16">
        <v>0</v>
      </c>
      <c r="S61" s="14">
        <v>3.6525203999999998</v>
      </c>
      <c r="T61" s="16">
        <v>0.53287711000000004</v>
      </c>
    </row>
    <row r="62" spans="1:20" x14ac:dyDescent="0.25">
      <c r="A62" s="11" t="s">
        <v>532</v>
      </c>
      <c r="B62" s="13">
        <v>4476</v>
      </c>
      <c r="C62" s="14">
        <f>(3/B62*100)</f>
        <v>6.7024128686327081E-2</v>
      </c>
      <c r="D62" s="15">
        <v>4473</v>
      </c>
      <c r="E62" s="14">
        <v>24.374823190000001</v>
      </c>
      <c r="F62" s="16">
        <v>0.64289982000000001</v>
      </c>
      <c r="G62" s="14">
        <v>10.185161580000001</v>
      </c>
      <c r="H62" s="16">
        <v>0.47064271000000002</v>
      </c>
      <c r="I62" s="14">
        <v>65.194730609999993</v>
      </c>
      <c r="J62" s="16">
        <v>0.72806470999999995</v>
      </c>
      <c r="K62" s="14">
        <v>0</v>
      </c>
      <c r="L62" s="16">
        <v>0</v>
      </c>
      <c r="M62" s="14" t="s">
        <v>582</v>
      </c>
      <c r="N62" s="16" t="s">
        <v>582</v>
      </c>
      <c r="O62" s="14">
        <v>0</v>
      </c>
      <c r="P62" s="16">
        <v>0</v>
      </c>
      <c r="Q62" s="14">
        <v>0</v>
      </c>
      <c r="R62" s="16">
        <v>0</v>
      </c>
      <c r="S62" s="14">
        <v>0.24528462000000001</v>
      </c>
      <c r="T62" s="16">
        <v>7.3995660000000005E-2</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26.96266932</v>
      </c>
      <c r="F66" s="16">
        <v>0.53922820000000005</v>
      </c>
      <c r="G66" s="14">
        <v>18.188979079999999</v>
      </c>
      <c r="H66" s="16">
        <v>0.46279743000000001</v>
      </c>
      <c r="I66" s="14">
        <v>43.95528272</v>
      </c>
      <c r="J66" s="16">
        <v>0.61492276000000001</v>
      </c>
      <c r="K66" s="14">
        <v>0</v>
      </c>
      <c r="L66" s="16">
        <v>0</v>
      </c>
      <c r="M66" s="14" t="s">
        <v>582</v>
      </c>
      <c r="N66" s="16" t="s">
        <v>582</v>
      </c>
      <c r="O66" s="14">
        <v>0</v>
      </c>
      <c r="P66" s="16">
        <v>0</v>
      </c>
      <c r="Q66" s="14">
        <v>0</v>
      </c>
      <c r="R66" s="16">
        <v>0</v>
      </c>
      <c r="S66" s="14">
        <v>10.89306889</v>
      </c>
      <c r="T66" s="16">
        <v>0.35904485000000003</v>
      </c>
    </row>
    <row r="67" spans="1:20" x14ac:dyDescent="0.25">
      <c r="A67" s="11" t="s">
        <v>537</v>
      </c>
      <c r="B67" s="13">
        <v>6971</v>
      </c>
      <c r="C67" s="14">
        <f>(873/B67*100)</f>
        <v>12.523310859274137</v>
      </c>
      <c r="D67" s="15">
        <v>6098</v>
      </c>
      <c r="E67" s="14">
        <v>21.232417980000001</v>
      </c>
      <c r="F67" s="16">
        <v>0.61709813000000002</v>
      </c>
      <c r="G67" s="14">
        <v>20.370679939999999</v>
      </c>
      <c r="H67" s="16">
        <v>0.61254030000000004</v>
      </c>
      <c r="I67" s="14">
        <v>56.329624819999999</v>
      </c>
      <c r="J67" s="16">
        <v>0.76124124999999998</v>
      </c>
      <c r="K67" s="14">
        <v>0</v>
      </c>
      <c r="L67" s="16">
        <v>0</v>
      </c>
      <c r="M67" s="14" t="s">
        <v>582</v>
      </c>
      <c r="N67" s="16" t="s">
        <v>582</v>
      </c>
      <c r="O67" s="14">
        <v>0</v>
      </c>
      <c r="P67" s="16">
        <v>0</v>
      </c>
      <c r="Q67" s="14">
        <v>0</v>
      </c>
      <c r="R67" s="16">
        <v>0</v>
      </c>
      <c r="S67" s="14">
        <v>2.0672772500000001</v>
      </c>
      <c r="T67" s="16">
        <v>0.21454678999999999</v>
      </c>
    </row>
    <row r="68" spans="1:20" x14ac:dyDescent="0.25">
      <c r="A68" s="11" t="s">
        <v>538</v>
      </c>
      <c r="B68" s="13">
        <v>12083</v>
      </c>
      <c r="C68" s="14">
        <f>(31/B68*100)</f>
        <v>0.2565588016221137</v>
      </c>
      <c r="D68" s="15">
        <v>12052</v>
      </c>
      <c r="E68" s="14">
        <v>34.067608749999998</v>
      </c>
      <c r="F68" s="16">
        <v>0.41805156999999998</v>
      </c>
      <c r="G68" s="14">
        <v>15.47909415</v>
      </c>
      <c r="H68" s="16">
        <v>0.29131983</v>
      </c>
      <c r="I68" s="14">
        <v>34.654365800000001</v>
      </c>
      <c r="J68" s="16">
        <v>0.36272502000000001</v>
      </c>
      <c r="K68" s="14">
        <v>0</v>
      </c>
      <c r="L68" s="16">
        <v>0</v>
      </c>
      <c r="M68" s="14" t="s">
        <v>582</v>
      </c>
      <c r="N68" s="16" t="s">
        <v>582</v>
      </c>
      <c r="O68" s="14">
        <v>0</v>
      </c>
      <c r="P68" s="16">
        <v>0</v>
      </c>
      <c r="Q68" s="14">
        <v>0</v>
      </c>
      <c r="R68" s="16">
        <v>0</v>
      </c>
      <c r="S68" s="14">
        <v>15.7989313</v>
      </c>
      <c r="T68" s="16">
        <v>0.31774504999999997</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26.922176480000001</v>
      </c>
      <c r="F70" s="16">
        <v>0.50720341000000002</v>
      </c>
      <c r="G70" s="14">
        <v>23.234636859999998</v>
      </c>
      <c r="H70" s="16">
        <v>0.62324122999999998</v>
      </c>
      <c r="I70" s="14">
        <v>46.34735611</v>
      </c>
      <c r="J70" s="16">
        <v>0.80198935999999998</v>
      </c>
      <c r="K70" s="14">
        <v>0</v>
      </c>
      <c r="L70" s="16">
        <v>0</v>
      </c>
      <c r="M70" s="14" t="s">
        <v>582</v>
      </c>
      <c r="N70" s="16" t="s">
        <v>582</v>
      </c>
      <c r="O70" s="14">
        <v>0</v>
      </c>
      <c r="P70" s="16">
        <v>0</v>
      </c>
      <c r="Q70" s="14">
        <v>0</v>
      </c>
      <c r="R70" s="16">
        <v>0</v>
      </c>
      <c r="S70" s="14">
        <v>3.49583055</v>
      </c>
      <c r="T70" s="16">
        <v>0.43332230999999999</v>
      </c>
    </row>
    <row r="71" spans="1:20" x14ac:dyDescent="0.25">
      <c r="A71" s="11" t="s">
        <v>541</v>
      </c>
      <c r="B71" s="13">
        <v>6115</v>
      </c>
      <c r="C71" s="14">
        <f>(35/B71*100)</f>
        <v>0.57236304170073582</v>
      </c>
      <c r="D71" s="15">
        <v>6080</v>
      </c>
      <c r="E71" s="14">
        <v>15.281664340000001</v>
      </c>
      <c r="F71" s="16">
        <v>0.48513815999999998</v>
      </c>
      <c r="G71" s="14">
        <v>18.606426760000002</v>
      </c>
      <c r="H71" s="16">
        <v>0.57049843</v>
      </c>
      <c r="I71" s="14">
        <v>65.291340390000002</v>
      </c>
      <c r="J71" s="16">
        <v>0.54757606000000003</v>
      </c>
      <c r="K71" s="14">
        <v>0</v>
      </c>
      <c r="L71" s="16">
        <v>0</v>
      </c>
      <c r="M71" s="14" t="s">
        <v>582</v>
      </c>
      <c r="N71" s="16" t="s">
        <v>582</v>
      </c>
      <c r="O71" s="14">
        <v>0</v>
      </c>
      <c r="P71" s="16">
        <v>0</v>
      </c>
      <c r="Q71" s="14">
        <v>0</v>
      </c>
      <c r="R71" s="16">
        <v>0</v>
      </c>
      <c r="S71" s="14">
        <v>0.82056850999999997</v>
      </c>
      <c r="T71" s="16">
        <v>0.11566682</v>
      </c>
    </row>
    <row r="72" spans="1:20" x14ac:dyDescent="0.25">
      <c r="A72" s="11" t="s">
        <v>542</v>
      </c>
      <c r="B72" s="13">
        <v>7708</v>
      </c>
      <c r="C72" s="14">
        <f>(5/B72*100)</f>
        <v>6.4867669953295279E-2</v>
      </c>
      <c r="D72" s="15">
        <v>7703</v>
      </c>
      <c r="E72" s="14">
        <v>17.1368753</v>
      </c>
      <c r="F72" s="16">
        <v>0.46529548999999998</v>
      </c>
      <c r="G72" s="14">
        <v>7.3659997700000002</v>
      </c>
      <c r="H72" s="16">
        <v>0.29122439</v>
      </c>
      <c r="I72" s="14">
        <v>75.318357820000003</v>
      </c>
      <c r="J72" s="16">
        <v>0.53480603999999998</v>
      </c>
      <c r="K72" s="14">
        <v>0</v>
      </c>
      <c r="L72" s="16">
        <v>0</v>
      </c>
      <c r="M72" s="14" t="s">
        <v>582</v>
      </c>
      <c r="N72" s="16" t="s">
        <v>582</v>
      </c>
      <c r="O72" s="14">
        <v>0</v>
      </c>
      <c r="P72" s="16">
        <v>0</v>
      </c>
      <c r="Q72" s="14">
        <v>0</v>
      </c>
      <c r="R72" s="16">
        <v>0</v>
      </c>
      <c r="S72" s="14">
        <v>0.17876710000000001</v>
      </c>
      <c r="T72" s="16">
        <v>4.5565939999999999E-2</v>
      </c>
    </row>
    <row r="73" spans="1:20" x14ac:dyDescent="0.25">
      <c r="A73" s="11" t="s">
        <v>543</v>
      </c>
      <c r="B73" s="13">
        <v>8249</v>
      </c>
      <c r="C73" s="14">
        <f>(195/B73*100)</f>
        <v>2.3639228997454236</v>
      </c>
      <c r="D73" s="15">
        <v>8054</v>
      </c>
      <c r="E73" s="14">
        <v>34.469036520000003</v>
      </c>
      <c r="F73" s="16">
        <v>0.84013194999999996</v>
      </c>
      <c r="G73" s="14">
        <v>20.822536070000002</v>
      </c>
      <c r="H73" s="16">
        <v>0.66562929999999998</v>
      </c>
      <c r="I73" s="14">
        <v>43.248321140000002</v>
      </c>
      <c r="J73" s="16">
        <v>1.07116049</v>
      </c>
      <c r="K73" s="14">
        <v>0</v>
      </c>
      <c r="L73" s="16">
        <v>0</v>
      </c>
      <c r="M73" s="14" t="s">
        <v>582</v>
      </c>
      <c r="N73" s="16" t="s">
        <v>582</v>
      </c>
      <c r="O73" s="14">
        <v>0</v>
      </c>
      <c r="P73" s="16">
        <v>0</v>
      </c>
      <c r="Q73" s="14">
        <v>0</v>
      </c>
      <c r="R73" s="16">
        <v>0</v>
      </c>
      <c r="S73" s="14">
        <v>1.46010627</v>
      </c>
      <c r="T73" s="16">
        <v>0.27852015000000002</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21.524419040000002</v>
      </c>
      <c r="F75" s="16">
        <v>0.69881280000000001</v>
      </c>
      <c r="G75" s="14">
        <v>26.255831000000001</v>
      </c>
      <c r="H75" s="16">
        <v>0.63627356000000002</v>
      </c>
      <c r="I75" s="14">
        <v>39.903358910000001</v>
      </c>
      <c r="J75" s="16">
        <v>1.0813501700000001</v>
      </c>
      <c r="K75" s="14">
        <v>0</v>
      </c>
      <c r="L75" s="16">
        <v>0</v>
      </c>
      <c r="M75" s="14" t="s">
        <v>582</v>
      </c>
      <c r="N75" s="16" t="s">
        <v>582</v>
      </c>
      <c r="O75" s="14">
        <v>0</v>
      </c>
      <c r="P75" s="16">
        <v>0</v>
      </c>
      <c r="Q75" s="14">
        <v>0</v>
      </c>
      <c r="R75" s="16">
        <v>0</v>
      </c>
      <c r="S75" s="14">
        <v>12.316391060000001</v>
      </c>
      <c r="T75" s="16">
        <v>1.06544694</v>
      </c>
    </row>
    <row r="76" spans="1:20" x14ac:dyDescent="0.25">
      <c r="A76" s="11" t="s">
        <v>546</v>
      </c>
      <c r="B76" s="13">
        <v>14167</v>
      </c>
      <c r="C76" s="14">
        <f>(235/B76*100)</f>
        <v>1.6587844991882543</v>
      </c>
      <c r="D76" s="15">
        <v>13932</v>
      </c>
      <c r="E76" s="14">
        <v>38.18182908</v>
      </c>
      <c r="F76" s="16">
        <v>0.56551461000000003</v>
      </c>
      <c r="G76" s="14">
        <v>16.922323160000001</v>
      </c>
      <c r="H76" s="16">
        <v>0.35971781000000003</v>
      </c>
      <c r="I76" s="14">
        <v>38.594071360000001</v>
      </c>
      <c r="J76" s="16">
        <v>0.71509343000000003</v>
      </c>
      <c r="K76" s="14">
        <v>0</v>
      </c>
      <c r="L76" s="16">
        <v>0</v>
      </c>
      <c r="M76" s="14" t="s">
        <v>582</v>
      </c>
      <c r="N76" s="16" t="s">
        <v>582</v>
      </c>
      <c r="O76" s="14">
        <v>0</v>
      </c>
      <c r="P76" s="16">
        <v>0</v>
      </c>
      <c r="Q76" s="14">
        <v>0</v>
      </c>
      <c r="R76" s="16">
        <v>0</v>
      </c>
      <c r="S76" s="14">
        <v>6.3017763899999997</v>
      </c>
      <c r="T76" s="16">
        <v>0.44713065000000002</v>
      </c>
    </row>
    <row r="77" spans="1:20" x14ac:dyDescent="0.25">
      <c r="A77" s="11" t="s">
        <v>547</v>
      </c>
      <c r="B77" s="13">
        <v>6062</v>
      </c>
      <c r="C77" s="14">
        <f>(341/B77*100)</f>
        <v>5.6252062025734082</v>
      </c>
      <c r="D77" s="15">
        <v>5721</v>
      </c>
      <c r="E77" s="14">
        <v>18.427628370000001</v>
      </c>
      <c r="F77" s="16">
        <v>0.49031031000000003</v>
      </c>
      <c r="G77" s="14">
        <v>18.53604395</v>
      </c>
      <c r="H77" s="16">
        <v>0.53364690999999997</v>
      </c>
      <c r="I77" s="14">
        <v>50.855634420000001</v>
      </c>
      <c r="J77" s="16">
        <v>0.86220551999999995</v>
      </c>
      <c r="K77" s="14">
        <v>0</v>
      </c>
      <c r="L77" s="16">
        <v>0</v>
      </c>
      <c r="M77" s="14" t="s">
        <v>582</v>
      </c>
      <c r="N77" s="16" t="s">
        <v>582</v>
      </c>
      <c r="O77" s="14">
        <v>0</v>
      </c>
      <c r="P77" s="16">
        <v>0</v>
      </c>
      <c r="Q77" s="14">
        <v>0</v>
      </c>
      <c r="R77" s="16">
        <v>0</v>
      </c>
      <c r="S77" s="14">
        <v>12.18069326</v>
      </c>
      <c r="T77" s="16">
        <v>0.71195249000000005</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42.667308200000001</v>
      </c>
      <c r="F81" s="16">
        <v>0.86466496999999998</v>
      </c>
      <c r="G81" s="14">
        <v>24.001397780000001</v>
      </c>
      <c r="H81" s="16">
        <v>0.67572946</v>
      </c>
      <c r="I81" s="14">
        <v>32.197068270000003</v>
      </c>
      <c r="J81" s="16">
        <v>1.1052429800000001</v>
      </c>
      <c r="K81" s="14">
        <v>0</v>
      </c>
      <c r="L81" s="16">
        <v>0</v>
      </c>
      <c r="M81" s="14" t="s">
        <v>582</v>
      </c>
      <c r="N81" s="16" t="s">
        <v>582</v>
      </c>
      <c r="O81" s="14">
        <v>0</v>
      </c>
      <c r="P81" s="16">
        <v>0</v>
      </c>
      <c r="Q81" s="14">
        <v>0</v>
      </c>
      <c r="R81" s="16">
        <v>0</v>
      </c>
      <c r="S81" s="14">
        <v>1.1342257499999999</v>
      </c>
      <c r="T81" s="16">
        <v>0.20117871000000001</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830</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10.19275959</v>
      </c>
      <c r="F7" s="16">
        <v>0.30740757000000002</v>
      </c>
      <c r="G7" s="14">
        <v>22.963552620000002</v>
      </c>
      <c r="H7" s="16">
        <v>0.37345548000000001</v>
      </c>
      <c r="I7" s="14">
        <v>59.806277469999998</v>
      </c>
      <c r="J7" s="16">
        <v>0.57324463999999997</v>
      </c>
      <c r="K7" s="14">
        <v>0</v>
      </c>
      <c r="L7" s="16">
        <v>0</v>
      </c>
      <c r="M7" s="14" t="s">
        <v>582</v>
      </c>
      <c r="N7" s="16" t="s">
        <v>582</v>
      </c>
      <c r="O7" s="14">
        <v>0</v>
      </c>
      <c r="P7" s="16">
        <v>0</v>
      </c>
      <c r="Q7" s="14">
        <v>0</v>
      </c>
      <c r="R7" s="16">
        <v>0</v>
      </c>
      <c r="S7" s="14">
        <v>7.0374103300000002</v>
      </c>
      <c r="T7" s="16">
        <v>0.44221486999999998</v>
      </c>
    </row>
    <row r="8" spans="1:20" x14ac:dyDescent="0.25">
      <c r="A8" s="11" t="s">
        <v>478</v>
      </c>
      <c r="B8" s="13">
        <v>7007</v>
      </c>
      <c r="C8" s="14">
        <f>(145/B8*100)</f>
        <v>2.0693592122163551</v>
      </c>
      <c r="D8" s="15">
        <v>6862</v>
      </c>
      <c r="E8" s="14">
        <v>8.0089718199999993</v>
      </c>
      <c r="F8" s="16">
        <v>0.40724027000000002</v>
      </c>
      <c r="G8" s="14">
        <v>28.259152830000001</v>
      </c>
      <c r="H8" s="16">
        <v>0.57181510999999996</v>
      </c>
      <c r="I8" s="14">
        <v>57.603966300000003</v>
      </c>
      <c r="J8" s="16">
        <v>0.73886249999999998</v>
      </c>
      <c r="K8" s="14">
        <v>0</v>
      </c>
      <c r="L8" s="16">
        <v>0</v>
      </c>
      <c r="M8" s="14" t="s">
        <v>582</v>
      </c>
      <c r="N8" s="16" t="s">
        <v>582</v>
      </c>
      <c r="O8" s="14">
        <v>0.48064235999999999</v>
      </c>
      <c r="P8" s="16">
        <v>0.11830005</v>
      </c>
      <c r="Q8" s="14">
        <v>0</v>
      </c>
      <c r="R8" s="16">
        <v>0</v>
      </c>
      <c r="S8" s="14">
        <v>5.6472666900000004</v>
      </c>
      <c r="T8" s="16">
        <v>0.37560767</v>
      </c>
    </row>
    <row r="9" spans="1:20" x14ac:dyDescent="0.25">
      <c r="A9" s="11" t="s">
        <v>479</v>
      </c>
      <c r="B9" s="13">
        <v>9651</v>
      </c>
      <c r="C9" s="14">
        <f>(270/B9*100)</f>
        <v>2.7976375505129001</v>
      </c>
      <c r="D9" s="15">
        <v>9381</v>
      </c>
      <c r="E9" s="14">
        <v>8.4535296199999994</v>
      </c>
      <c r="F9" s="16">
        <v>0.34576562</v>
      </c>
      <c r="G9" s="14">
        <v>23.591642619999998</v>
      </c>
      <c r="H9" s="16">
        <v>0.51941276999999997</v>
      </c>
      <c r="I9" s="14">
        <v>57.914140189999998</v>
      </c>
      <c r="J9" s="16">
        <v>0.75806286000000001</v>
      </c>
      <c r="K9" s="14">
        <v>0</v>
      </c>
      <c r="L9" s="16">
        <v>0</v>
      </c>
      <c r="M9" s="14" t="s">
        <v>582</v>
      </c>
      <c r="N9" s="16" t="s">
        <v>582</v>
      </c>
      <c r="O9" s="14">
        <v>3.0681947100000002</v>
      </c>
      <c r="P9" s="16">
        <v>0.54928189000000005</v>
      </c>
      <c r="Q9" s="14">
        <v>0</v>
      </c>
      <c r="R9" s="16">
        <v>0</v>
      </c>
      <c r="S9" s="14">
        <v>6.97249287</v>
      </c>
      <c r="T9" s="16">
        <v>0.50591726000000004</v>
      </c>
    </row>
    <row r="10" spans="1:20" x14ac:dyDescent="0.25">
      <c r="A10" s="11" t="s">
        <v>480</v>
      </c>
      <c r="B10" s="13">
        <v>20058</v>
      </c>
      <c r="C10" s="14">
        <f>(559/B10*100)</f>
        <v>2.7869179379798585</v>
      </c>
      <c r="D10" s="15">
        <v>19499</v>
      </c>
      <c r="E10" s="14">
        <v>9.9099552699999993</v>
      </c>
      <c r="F10" s="16">
        <v>0.29851087999999998</v>
      </c>
      <c r="G10" s="14">
        <v>23.03989541</v>
      </c>
      <c r="H10" s="16">
        <v>0.44672654000000001</v>
      </c>
      <c r="I10" s="14">
        <v>63.212672210000001</v>
      </c>
      <c r="J10" s="16">
        <v>0.63270042999999998</v>
      </c>
      <c r="K10" s="14">
        <v>0</v>
      </c>
      <c r="L10" s="16">
        <v>0</v>
      </c>
      <c r="M10" s="14" t="s">
        <v>582</v>
      </c>
      <c r="N10" s="16" t="s">
        <v>582</v>
      </c>
      <c r="O10" s="14">
        <v>0</v>
      </c>
      <c r="P10" s="16">
        <v>0</v>
      </c>
      <c r="Q10" s="14">
        <v>0</v>
      </c>
      <c r="R10" s="16">
        <v>0</v>
      </c>
      <c r="S10" s="14">
        <v>3.83747711</v>
      </c>
      <c r="T10" s="16">
        <v>0.40098565000000003</v>
      </c>
    </row>
    <row r="11" spans="1:20" x14ac:dyDescent="0.25">
      <c r="A11" s="11" t="s">
        <v>481</v>
      </c>
      <c r="B11" s="13">
        <v>7053</v>
      </c>
      <c r="C11" s="14">
        <f>(172/B11*100)</f>
        <v>2.4386785764922725</v>
      </c>
      <c r="D11" s="15">
        <v>6881</v>
      </c>
      <c r="E11" s="14">
        <v>11.6704823</v>
      </c>
      <c r="F11" s="16">
        <v>0.53546632000000005</v>
      </c>
      <c r="G11" s="14">
        <v>30.99603342</v>
      </c>
      <c r="H11" s="16">
        <v>0.70631758</v>
      </c>
      <c r="I11" s="14">
        <v>50.231400170000001</v>
      </c>
      <c r="J11" s="16">
        <v>0.88563168999999997</v>
      </c>
      <c r="K11" s="14">
        <v>0</v>
      </c>
      <c r="L11" s="16">
        <v>0</v>
      </c>
      <c r="M11" s="14" t="s">
        <v>582</v>
      </c>
      <c r="N11" s="16" t="s">
        <v>582</v>
      </c>
      <c r="O11" s="14">
        <v>0</v>
      </c>
      <c r="P11" s="16">
        <v>0</v>
      </c>
      <c r="Q11" s="14">
        <v>0</v>
      </c>
      <c r="R11" s="16">
        <v>0</v>
      </c>
      <c r="S11" s="14">
        <v>7.1020840999999999</v>
      </c>
      <c r="T11" s="16">
        <v>0.72725638000000004</v>
      </c>
    </row>
    <row r="12" spans="1:20" x14ac:dyDescent="0.25">
      <c r="A12" s="11" t="s">
        <v>482</v>
      </c>
      <c r="B12" s="13">
        <v>6894</v>
      </c>
      <c r="C12" s="14">
        <f>(59/B12*100)</f>
        <v>0.85581665216129965</v>
      </c>
      <c r="D12" s="15">
        <v>6835</v>
      </c>
      <c r="E12" s="14">
        <v>7.53025783</v>
      </c>
      <c r="F12" s="16">
        <v>0.38992883</v>
      </c>
      <c r="G12" s="14">
        <v>29.31819891</v>
      </c>
      <c r="H12" s="16">
        <v>0.62144215000000003</v>
      </c>
      <c r="I12" s="14">
        <v>56.518405350000002</v>
      </c>
      <c r="J12" s="16">
        <v>0.90337020999999995</v>
      </c>
      <c r="K12" s="14">
        <v>0</v>
      </c>
      <c r="L12" s="16">
        <v>0</v>
      </c>
      <c r="M12" s="14" t="s">
        <v>582</v>
      </c>
      <c r="N12" s="16" t="s">
        <v>582</v>
      </c>
      <c r="O12" s="14">
        <v>2.3477860100000001</v>
      </c>
      <c r="P12" s="16">
        <v>0.59181510000000004</v>
      </c>
      <c r="Q12" s="14">
        <v>0</v>
      </c>
      <c r="R12" s="16">
        <v>0</v>
      </c>
      <c r="S12" s="14">
        <v>4.2853519100000002</v>
      </c>
      <c r="T12" s="16">
        <v>0.42474081000000002</v>
      </c>
    </row>
    <row r="13" spans="1:20" x14ac:dyDescent="0.25">
      <c r="A13" s="11" t="s">
        <v>483</v>
      </c>
      <c r="B13" s="13">
        <v>7161</v>
      </c>
      <c r="C13" s="14">
        <f>(216/B13*100)</f>
        <v>3.0163385002094678</v>
      </c>
      <c r="D13" s="15">
        <v>6945</v>
      </c>
      <c r="E13" s="14">
        <v>7.8052884100000002</v>
      </c>
      <c r="F13" s="16">
        <v>0.39352495999999998</v>
      </c>
      <c r="G13" s="14">
        <v>36.549365809999998</v>
      </c>
      <c r="H13" s="16">
        <v>0.66653514999999997</v>
      </c>
      <c r="I13" s="14">
        <v>47.500773369999997</v>
      </c>
      <c r="J13" s="16">
        <v>0.92983777000000001</v>
      </c>
      <c r="K13" s="14">
        <v>0</v>
      </c>
      <c r="L13" s="16">
        <v>0</v>
      </c>
      <c r="M13" s="14" t="s">
        <v>582</v>
      </c>
      <c r="N13" s="16" t="s">
        <v>582</v>
      </c>
      <c r="O13" s="14">
        <v>4.1457255799999997</v>
      </c>
      <c r="P13" s="16">
        <v>0.47699757999999998</v>
      </c>
      <c r="Q13" s="14">
        <v>0</v>
      </c>
      <c r="R13" s="16">
        <v>0</v>
      </c>
      <c r="S13" s="14">
        <v>3.9988468400000001</v>
      </c>
      <c r="T13" s="16">
        <v>0.40153054999999999</v>
      </c>
    </row>
    <row r="14" spans="1:20" x14ac:dyDescent="0.25">
      <c r="A14" s="11" t="s">
        <v>484</v>
      </c>
      <c r="B14" s="13">
        <v>5587</v>
      </c>
      <c r="C14" s="14">
        <f>(83/B14*100)</f>
        <v>1.4855915518167173</v>
      </c>
      <c r="D14" s="15">
        <v>5504</v>
      </c>
      <c r="E14" s="14">
        <v>24.106167230000001</v>
      </c>
      <c r="F14" s="16">
        <v>0.70828426</v>
      </c>
      <c r="G14" s="14">
        <v>42.573851849999997</v>
      </c>
      <c r="H14" s="16">
        <v>0.71511743999999999</v>
      </c>
      <c r="I14" s="14">
        <v>31.647547790000001</v>
      </c>
      <c r="J14" s="16">
        <v>0.76597497999999997</v>
      </c>
      <c r="K14" s="14">
        <v>0</v>
      </c>
      <c r="L14" s="16">
        <v>0</v>
      </c>
      <c r="M14" s="14" t="s">
        <v>582</v>
      </c>
      <c r="N14" s="16" t="s">
        <v>582</v>
      </c>
      <c r="O14" s="14">
        <v>0</v>
      </c>
      <c r="P14" s="16">
        <v>0</v>
      </c>
      <c r="Q14" s="14">
        <v>0</v>
      </c>
      <c r="R14" s="16">
        <v>0</v>
      </c>
      <c r="S14" s="14">
        <v>1.6724331299999999</v>
      </c>
      <c r="T14" s="16">
        <v>0.18762023</v>
      </c>
    </row>
    <row r="15" spans="1:20" x14ac:dyDescent="0.25">
      <c r="A15" s="11" t="s">
        <v>485</v>
      </c>
      <c r="B15" s="13">
        <v>5882</v>
      </c>
      <c r="C15" s="14">
        <f>(116/B15*100)</f>
        <v>1.9721183270996261</v>
      </c>
      <c r="D15" s="15">
        <v>5766</v>
      </c>
      <c r="E15" s="14">
        <v>11.867962370000001</v>
      </c>
      <c r="F15" s="16">
        <v>0.43685257999999999</v>
      </c>
      <c r="G15" s="14">
        <v>44.7509534</v>
      </c>
      <c r="H15" s="16">
        <v>0.72718684</v>
      </c>
      <c r="I15" s="14">
        <v>39.27735955</v>
      </c>
      <c r="J15" s="16">
        <v>0.71954932999999999</v>
      </c>
      <c r="K15" s="14">
        <v>0</v>
      </c>
      <c r="L15" s="16">
        <v>0</v>
      </c>
      <c r="M15" s="14" t="s">
        <v>582</v>
      </c>
      <c r="N15" s="16" t="s">
        <v>582</v>
      </c>
      <c r="O15" s="14">
        <v>1.0236481900000001</v>
      </c>
      <c r="P15" s="16">
        <v>0.45890220999999998</v>
      </c>
      <c r="Q15" s="14">
        <v>0</v>
      </c>
      <c r="R15" s="16">
        <v>0</v>
      </c>
      <c r="S15" s="14">
        <v>3.0800764900000002</v>
      </c>
      <c r="T15" s="16">
        <v>0.33697638000000002</v>
      </c>
    </row>
    <row r="16" spans="1:20" x14ac:dyDescent="0.25">
      <c r="A16" s="11" t="s">
        <v>486</v>
      </c>
      <c r="B16" s="13">
        <v>6108</v>
      </c>
      <c r="C16" s="14">
        <f>(154/B16*100)</f>
        <v>2.5212835625409302</v>
      </c>
      <c r="D16" s="15">
        <v>5954</v>
      </c>
      <c r="E16" s="14">
        <v>7.4309596100000004</v>
      </c>
      <c r="F16" s="16">
        <v>0.30243459</v>
      </c>
      <c r="G16" s="14">
        <v>24.974912230000001</v>
      </c>
      <c r="H16" s="16">
        <v>0.61116214999999996</v>
      </c>
      <c r="I16" s="14">
        <v>58.703420749999999</v>
      </c>
      <c r="J16" s="16">
        <v>0.80898917999999997</v>
      </c>
      <c r="K16" s="14">
        <v>0</v>
      </c>
      <c r="L16" s="16">
        <v>0</v>
      </c>
      <c r="M16" s="14" t="s">
        <v>582</v>
      </c>
      <c r="N16" s="16" t="s">
        <v>582</v>
      </c>
      <c r="O16" s="14">
        <v>0</v>
      </c>
      <c r="P16" s="16">
        <v>0</v>
      </c>
      <c r="Q16" s="14">
        <v>0</v>
      </c>
      <c r="R16" s="16">
        <v>0</v>
      </c>
      <c r="S16" s="14">
        <v>8.8907074099999992</v>
      </c>
      <c r="T16" s="16">
        <v>0.74259951000000002</v>
      </c>
    </row>
    <row r="17" spans="1:20" x14ac:dyDescent="0.25">
      <c r="A17" s="11" t="s">
        <v>487</v>
      </c>
      <c r="B17" s="13">
        <v>6504</v>
      </c>
      <c r="C17" s="14">
        <f>(1933/B17*100)</f>
        <v>29.720172201722018</v>
      </c>
      <c r="D17" s="15">
        <v>4571</v>
      </c>
      <c r="E17" s="14">
        <v>8.10316583</v>
      </c>
      <c r="F17" s="16">
        <v>0.44759241</v>
      </c>
      <c r="G17" s="14">
        <v>26.876543349999999</v>
      </c>
      <c r="H17" s="16">
        <v>0.60820423000000001</v>
      </c>
      <c r="I17" s="14">
        <v>53.963590480000001</v>
      </c>
      <c r="J17" s="16">
        <v>0.80966998000000001</v>
      </c>
      <c r="K17" s="14">
        <v>0</v>
      </c>
      <c r="L17" s="16">
        <v>0</v>
      </c>
      <c r="M17" s="14" t="s">
        <v>582</v>
      </c>
      <c r="N17" s="16" t="s">
        <v>582</v>
      </c>
      <c r="O17" s="14">
        <v>3.2328108100000001</v>
      </c>
      <c r="P17" s="16">
        <v>0.42110187999999998</v>
      </c>
      <c r="Q17" s="14">
        <v>0</v>
      </c>
      <c r="R17" s="16">
        <v>0</v>
      </c>
      <c r="S17" s="14">
        <v>7.8238895299999998</v>
      </c>
      <c r="T17" s="16">
        <v>0.66751645000000004</v>
      </c>
    </row>
    <row r="18" spans="1:20" x14ac:dyDescent="0.25">
      <c r="A18" s="11" t="s">
        <v>488</v>
      </c>
      <c r="B18" s="13">
        <v>5532</v>
      </c>
      <c r="C18" s="14">
        <f>(31/B18*100)</f>
        <v>0.56037599421547357</v>
      </c>
      <c r="D18" s="15">
        <v>5501</v>
      </c>
      <c r="E18" s="14">
        <v>16.239537689999999</v>
      </c>
      <c r="F18" s="16">
        <v>0.64472485000000002</v>
      </c>
      <c r="G18" s="14">
        <v>31.34624698</v>
      </c>
      <c r="H18" s="16">
        <v>0.68243027999999994</v>
      </c>
      <c r="I18" s="14">
        <v>47.156996810000003</v>
      </c>
      <c r="J18" s="16">
        <v>0.98099356000000004</v>
      </c>
      <c r="K18" s="14">
        <v>0</v>
      </c>
      <c r="L18" s="16">
        <v>0</v>
      </c>
      <c r="M18" s="14" t="s">
        <v>582</v>
      </c>
      <c r="N18" s="16" t="s">
        <v>582</v>
      </c>
      <c r="O18" s="14">
        <v>0</v>
      </c>
      <c r="P18" s="16">
        <v>0</v>
      </c>
      <c r="Q18" s="14">
        <v>0</v>
      </c>
      <c r="R18" s="16">
        <v>0</v>
      </c>
      <c r="S18" s="14">
        <v>5.2572185200000003</v>
      </c>
      <c r="T18" s="16">
        <v>0.66046081999999995</v>
      </c>
    </row>
    <row r="19" spans="1:20" x14ac:dyDescent="0.25">
      <c r="A19" s="11" t="s">
        <v>489</v>
      </c>
      <c r="B19" s="13">
        <v>5658</v>
      </c>
      <c r="C19" s="14">
        <f>(346/B19*100)</f>
        <v>6.1152350653941321</v>
      </c>
      <c r="D19" s="15">
        <v>5312</v>
      </c>
      <c r="E19" s="14">
        <v>17.131665470000002</v>
      </c>
      <c r="F19" s="16">
        <v>0.63884456999999994</v>
      </c>
      <c r="G19" s="14">
        <v>31.104063669999999</v>
      </c>
      <c r="H19" s="16">
        <v>0.77112882999999999</v>
      </c>
      <c r="I19" s="14">
        <v>47.533981570000002</v>
      </c>
      <c r="J19" s="16">
        <v>0.85314862999999996</v>
      </c>
      <c r="K19" s="14">
        <v>0</v>
      </c>
      <c r="L19" s="16">
        <v>0</v>
      </c>
      <c r="M19" s="14" t="s">
        <v>582</v>
      </c>
      <c r="N19" s="16" t="s">
        <v>582</v>
      </c>
      <c r="O19" s="14">
        <v>0</v>
      </c>
      <c r="P19" s="16">
        <v>0</v>
      </c>
      <c r="Q19" s="14">
        <v>0</v>
      </c>
      <c r="R19" s="16">
        <v>0</v>
      </c>
      <c r="S19" s="14">
        <v>4.23028929</v>
      </c>
      <c r="T19" s="16">
        <v>0.45432021</v>
      </c>
    </row>
    <row r="20" spans="1:20" x14ac:dyDescent="0.25">
      <c r="A20" s="11" t="s">
        <v>490</v>
      </c>
      <c r="B20" s="13">
        <v>3371</v>
      </c>
      <c r="C20" s="14">
        <f>(75/B20*100)</f>
        <v>2.2248590922574905</v>
      </c>
      <c r="D20" s="15">
        <v>3296</v>
      </c>
      <c r="E20" s="14">
        <v>9.05770652</v>
      </c>
      <c r="F20" s="16">
        <v>0.48747066</v>
      </c>
      <c r="G20" s="14">
        <v>33.438501889999998</v>
      </c>
      <c r="H20" s="16">
        <v>0.75954135</v>
      </c>
      <c r="I20" s="14">
        <v>50.965939130000002</v>
      </c>
      <c r="J20" s="16">
        <v>0.83440683999999998</v>
      </c>
      <c r="K20" s="14">
        <v>0</v>
      </c>
      <c r="L20" s="16">
        <v>0</v>
      </c>
      <c r="M20" s="14" t="s">
        <v>582</v>
      </c>
      <c r="N20" s="16" t="s">
        <v>582</v>
      </c>
      <c r="O20" s="14">
        <v>0</v>
      </c>
      <c r="P20" s="16">
        <v>0</v>
      </c>
      <c r="Q20" s="14">
        <v>0</v>
      </c>
      <c r="R20" s="16">
        <v>0</v>
      </c>
      <c r="S20" s="14">
        <v>6.5378524599999999</v>
      </c>
      <c r="T20" s="16">
        <v>0.42344038000000001</v>
      </c>
    </row>
    <row r="21" spans="1:20" x14ac:dyDescent="0.25">
      <c r="A21" s="11" t="s">
        <v>491</v>
      </c>
      <c r="B21" s="13">
        <v>5741</v>
      </c>
      <c r="C21" s="14">
        <f>(58/B21*100)</f>
        <v>1.0102769552342798</v>
      </c>
      <c r="D21" s="15">
        <v>5683</v>
      </c>
      <c r="E21" s="14">
        <v>15.008431590000001</v>
      </c>
      <c r="F21" s="16">
        <v>0.49358584999999999</v>
      </c>
      <c r="G21" s="14">
        <v>28.283874919999999</v>
      </c>
      <c r="H21" s="16">
        <v>0.66489893</v>
      </c>
      <c r="I21" s="14">
        <v>54.522189969999999</v>
      </c>
      <c r="J21" s="16">
        <v>0.72671803999999995</v>
      </c>
      <c r="K21" s="14">
        <v>0</v>
      </c>
      <c r="L21" s="16">
        <v>0</v>
      </c>
      <c r="M21" s="14" t="s">
        <v>582</v>
      </c>
      <c r="N21" s="16" t="s">
        <v>582</v>
      </c>
      <c r="O21" s="14">
        <v>0</v>
      </c>
      <c r="P21" s="16">
        <v>0</v>
      </c>
      <c r="Q21" s="14">
        <v>0</v>
      </c>
      <c r="R21" s="16">
        <v>0</v>
      </c>
      <c r="S21" s="14">
        <v>2.1855035100000002</v>
      </c>
      <c r="T21" s="16">
        <v>0.21005235999999999</v>
      </c>
    </row>
    <row r="22" spans="1:20" x14ac:dyDescent="0.25">
      <c r="A22" s="11" t="s">
        <v>492</v>
      </c>
      <c r="B22" s="13">
        <v>6598</v>
      </c>
      <c r="C22" s="14">
        <f>(39/B22*100)</f>
        <v>0.59108820854804489</v>
      </c>
      <c r="D22" s="15">
        <v>6559</v>
      </c>
      <c r="E22" s="14">
        <v>20.664724140000001</v>
      </c>
      <c r="F22" s="16">
        <v>0.78800990000000004</v>
      </c>
      <c r="G22" s="14">
        <v>29.416297480000001</v>
      </c>
      <c r="H22" s="16">
        <v>0.67662842999999995</v>
      </c>
      <c r="I22" s="14">
        <v>43.490433230000001</v>
      </c>
      <c r="J22" s="16">
        <v>1.0390744199999999</v>
      </c>
      <c r="K22" s="14">
        <v>0</v>
      </c>
      <c r="L22" s="16">
        <v>0</v>
      </c>
      <c r="M22" s="14" t="s">
        <v>582</v>
      </c>
      <c r="N22" s="16" t="s">
        <v>582</v>
      </c>
      <c r="O22" s="14">
        <v>0</v>
      </c>
      <c r="P22" s="16">
        <v>0</v>
      </c>
      <c r="Q22" s="14">
        <v>0.1065454</v>
      </c>
      <c r="R22" s="16">
        <v>7.0929919999999994E-2</v>
      </c>
      <c r="S22" s="14">
        <v>6.3219997499999998</v>
      </c>
      <c r="T22" s="16">
        <v>0.68342077999999995</v>
      </c>
    </row>
    <row r="23" spans="1:20" x14ac:dyDescent="0.25">
      <c r="A23" s="11" t="s">
        <v>493</v>
      </c>
      <c r="B23" s="13">
        <v>11583</v>
      </c>
      <c r="C23" s="14">
        <f>(268/B23*100)</f>
        <v>2.3137356470689805</v>
      </c>
      <c r="D23" s="15">
        <v>11315</v>
      </c>
      <c r="E23" s="14">
        <v>14.55175979</v>
      </c>
      <c r="F23" s="16">
        <v>0.49376845000000003</v>
      </c>
      <c r="G23" s="14">
        <v>29.25452383</v>
      </c>
      <c r="H23" s="16">
        <v>0.68253549000000002</v>
      </c>
      <c r="I23" s="14">
        <v>52.107849430000002</v>
      </c>
      <c r="J23" s="16">
        <v>0.85202935999999996</v>
      </c>
      <c r="K23" s="14">
        <v>0</v>
      </c>
      <c r="L23" s="16">
        <v>0</v>
      </c>
      <c r="M23" s="14" t="s">
        <v>582</v>
      </c>
      <c r="N23" s="16" t="s">
        <v>582</v>
      </c>
      <c r="O23" s="14">
        <v>0</v>
      </c>
      <c r="P23" s="16">
        <v>0</v>
      </c>
      <c r="Q23" s="14">
        <v>0</v>
      </c>
      <c r="R23" s="16">
        <v>0</v>
      </c>
      <c r="S23" s="14">
        <v>4.0858669499999998</v>
      </c>
      <c r="T23" s="16">
        <v>0.39439096000000001</v>
      </c>
    </row>
    <row r="24" spans="1:20" x14ac:dyDescent="0.25">
      <c r="A24" s="11" t="s">
        <v>494</v>
      </c>
      <c r="B24" s="13">
        <v>6647</v>
      </c>
      <c r="C24" s="14">
        <f>(10/B24*100)</f>
        <v>0.15044380923724987</v>
      </c>
      <c r="D24" s="15">
        <v>6637</v>
      </c>
      <c r="E24" s="14">
        <v>16.180842309999999</v>
      </c>
      <c r="F24" s="16">
        <v>0.49008962</v>
      </c>
      <c r="G24" s="14">
        <v>30.735156119999999</v>
      </c>
      <c r="H24" s="16">
        <v>0.49191404999999999</v>
      </c>
      <c r="I24" s="14">
        <v>50.749571850000002</v>
      </c>
      <c r="J24" s="16">
        <v>0.76686827000000002</v>
      </c>
      <c r="K24" s="14">
        <v>0</v>
      </c>
      <c r="L24" s="16">
        <v>0</v>
      </c>
      <c r="M24" s="14" t="s">
        <v>582</v>
      </c>
      <c r="N24" s="16" t="s">
        <v>582</v>
      </c>
      <c r="O24" s="14">
        <v>0</v>
      </c>
      <c r="P24" s="16">
        <v>0</v>
      </c>
      <c r="Q24" s="14">
        <v>0</v>
      </c>
      <c r="R24" s="16">
        <v>0</v>
      </c>
      <c r="S24" s="14">
        <v>2.3344297100000002</v>
      </c>
      <c r="T24" s="16">
        <v>0.65874904000000001</v>
      </c>
    </row>
    <row r="25" spans="1:20" x14ac:dyDescent="0.25">
      <c r="A25" s="11" t="s">
        <v>495</v>
      </c>
      <c r="B25" s="13">
        <v>5581</v>
      </c>
      <c r="C25" s="14">
        <f>(25/B25*100)</f>
        <v>0.44794839634474104</v>
      </c>
      <c r="D25" s="15">
        <v>5556</v>
      </c>
      <c r="E25" s="14">
        <v>21.03205883</v>
      </c>
      <c r="F25" s="16">
        <v>0.44615159999999998</v>
      </c>
      <c r="G25" s="14">
        <v>21.204201470000001</v>
      </c>
      <c r="H25" s="16">
        <v>0.57674541000000001</v>
      </c>
      <c r="I25" s="14">
        <v>56.943775889999998</v>
      </c>
      <c r="J25" s="16">
        <v>0.70611374999999998</v>
      </c>
      <c r="K25" s="14">
        <v>0</v>
      </c>
      <c r="L25" s="16">
        <v>0</v>
      </c>
      <c r="M25" s="14" t="s">
        <v>582</v>
      </c>
      <c r="N25" s="16" t="s">
        <v>582</v>
      </c>
      <c r="O25" s="14">
        <v>0</v>
      </c>
      <c r="P25" s="16">
        <v>0</v>
      </c>
      <c r="Q25" s="14">
        <v>0</v>
      </c>
      <c r="R25" s="16">
        <v>0</v>
      </c>
      <c r="S25" s="14">
        <v>0.81996380999999996</v>
      </c>
      <c r="T25" s="16">
        <v>0.13822555</v>
      </c>
    </row>
    <row r="26" spans="1:20" x14ac:dyDescent="0.25">
      <c r="A26" s="11" t="s">
        <v>496</v>
      </c>
      <c r="B26" s="13">
        <v>4869</v>
      </c>
      <c r="C26" s="14">
        <f>(75/B26*100)</f>
        <v>1.5403573629081946</v>
      </c>
      <c r="D26" s="15">
        <v>4794</v>
      </c>
      <c r="E26" s="14">
        <v>12.95083554</v>
      </c>
      <c r="F26" s="16">
        <v>0.62382336000000005</v>
      </c>
      <c r="G26" s="14">
        <v>31.978513939999999</v>
      </c>
      <c r="H26" s="16">
        <v>0.70285078000000001</v>
      </c>
      <c r="I26" s="14">
        <v>53.309506970000001</v>
      </c>
      <c r="J26" s="16">
        <v>0.87035077999999999</v>
      </c>
      <c r="K26" s="14">
        <v>0</v>
      </c>
      <c r="L26" s="16">
        <v>0</v>
      </c>
      <c r="M26" s="14" t="s">
        <v>582</v>
      </c>
      <c r="N26" s="16" t="s">
        <v>582</v>
      </c>
      <c r="O26" s="14">
        <v>0</v>
      </c>
      <c r="P26" s="16">
        <v>0</v>
      </c>
      <c r="Q26" s="14">
        <v>0</v>
      </c>
      <c r="R26" s="16">
        <v>0</v>
      </c>
      <c r="S26" s="14">
        <v>1.7611435499999999</v>
      </c>
      <c r="T26" s="16">
        <v>0.21247173</v>
      </c>
    </row>
    <row r="27" spans="1:20" x14ac:dyDescent="0.25">
      <c r="A27" s="11" t="s">
        <v>497</v>
      </c>
      <c r="B27" s="13">
        <v>5299</v>
      </c>
      <c r="C27" s="14">
        <f>(127/B27*100)</f>
        <v>2.3966786186072846</v>
      </c>
      <c r="D27" s="15">
        <v>5172</v>
      </c>
      <c r="E27" s="14">
        <v>8.4891836999999999</v>
      </c>
      <c r="F27" s="16">
        <v>0.39976794999999998</v>
      </c>
      <c r="G27" s="14">
        <v>26.315849719999999</v>
      </c>
      <c r="H27" s="16">
        <v>0.58425689999999997</v>
      </c>
      <c r="I27" s="14">
        <v>57.79411983</v>
      </c>
      <c r="J27" s="16">
        <v>0.65269884</v>
      </c>
      <c r="K27" s="14">
        <v>0</v>
      </c>
      <c r="L27" s="16">
        <v>0</v>
      </c>
      <c r="M27" s="14" t="s">
        <v>582</v>
      </c>
      <c r="N27" s="16" t="s">
        <v>582</v>
      </c>
      <c r="O27" s="14">
        <v>0</v>
      </c>
      <c r="P27" s="16">
        <v>0</v>
      </c>
      <c r="Q27" s="14">
        <v>0</v>
      </c>
      <c r="R27" s="16">
        <v>0</v>
      </c>
      <c r="S27" s="14">
        <v>7.4008467600000003</v>
      </c>
      <c r="T27" s="16">
        <v>0.36455051999999999</v>
      </c>
    </row>
    <row r="28" spans="1:20" x14ac:dyDescent="0.25">
      <c r="A28" s="11" t="s">
        <v>498</v>
      </c>
      <c r="B28" s="13">
        <v>7568</v>
      </c>
      <c r="C28" s="14">
        <f>(378/B28*100)</f>
        <v>4.9947145877378434</v>
      </c>
      <c r="D28" s="15">
        <v>7190</v>
      </c>
      <c r="E28" s="14">
        <v>14.275738759999999</v>
      </c>
      <c r="F28" s="16">
        <v>0.67446326000000001</v>
      </c>
      <c r="G28" s="14">
        <v>19.483112970000001</v>
      </c>
      <c r="H28" s="16">
        <v>0.60947686999999995</v>
      </c>
      <c r="I28" s="14">
        <v>62.363977650000002</v>
      </c>
      <c r="J28" s="16">
        <v>1.0601902299999999</v>
      </c>
      <c r="K28" s="14">
        <v>0</v>
      </c>
      <c r="L28" s="16">
        <v>0</v>
      </c>
      <c r="M28" s="14" t="s">
        <v>582</v>
      </c>
      <c r="N28" s="16" t="s">
        <v>582</v>
      </c>
      <c r="O28" s="14">
        <v>0</v>
      </c>
      <c r="P28" s="16">
        <v>0</v>
      </c>
      <c r="Q28" s="14">
        <v>0</v>
      </c>
      <c r="R28" s="16">
        <v>0</v>
      </c>
      <c r="S28" s="14">
        <v>3.8771706199999998</v>
      </c>
      <c r="T28" s="16">
        <v>0.51677671000000003</v>
      </c>
    </row>
    <row r="29" spans="1:20" x14ac:dyDescent="0.25">
      <c r="A29" s="11" t="s">
        <v>499</v>
      </c>
      <c r="B29" s="13">
        <v>5385</v>
      </c>
      <c r="C29" s="14">
        <f>(30/B29*100)</f>
        <v>0.55710306406685239</v>
      </c>
      <c r="D29" s="15">
        <v>5355</v>
      </c>
      <c r="E29" s="14">
        <v>20.309096830000001</v>
      </c>
      <c r="F29" s="16">
        <v>0.71379530999999996</v>
      </c>
      <c r="G29" s="14">
        <v>36.157684840000002</v>
      </c>
      <c r="H29" s="16">
        <v>0.77452900000000002</v>
      </c>
      <c r="I29" s="14">
        <v>38.27388303</v>
      </c>
      <c r="J29" s="16">
        <v>0.79818739999999999</v>
      </c>
      <c r="K29" s="14">
        <v>0</v>
      </c>
      <c r="L29" s="16">
        <v>0</v>
      </c>
      <c r="M29" s="14" t="s">
        <v>582</v>
      </c>
      <c r="N29" s="16" t="s">
        <v>582</v>
      </c>
      <c r="O29" s="14">
        <v>2.7667624100000001</v>
      </c>
      <c r="P29" s="16">
        <v>0.24169378</v>
      </c>
      <c r="Q29" s="14">
        <v>0</v>
      </c>
      <c r="R29" s="16">
        <v>0</v>
      </c>
      <c r="S29" s="14">
        <v>2.4925728999999999</v>
      </c>
      <c r="T29" s="16">
        <v>0.34101371000000003</v>
      </c>
    </row>
    <row r="30" spans="1:20" x14ac:dyDescent="0.25">
      <c r="A30" s="11" t="s">
        <v>500</v>
      </c>
      <c r="B30" s="13">
        <v>4520</v>
      </c>
      <c r="C30" s="14">
        <f>(208/B30*100)</f>
        <v>4.6017699115044248</v>
      </c>
      <c r="D30" s="15">
        <v>4312</v>
      </c>
      <c r="E30" s="14">
        <v>9.8810996200000005</v>
      </c>
      <c r="F30" s="16">
        <v>0.49152863000000002</v>
      </c>
      <c r="G30" s="14">
        <v>24.161196199999999</v>
      </c>
      <c r="H30" s="16">
        <v>0.73796335000000002</v>
      </c>
      <c r="I30" s="14">
        <v>59.851117240000001</v>
      </c>
      <c r="J30" s="16">
        <v>0.99143758999999998</v>
      </c>
      <c r="K30" s="14">
        <v>0</v>
      </c>
      <c r="L30" s="16">
        <v>0</v>
      </c>
      <c r="M30" s="14" t="s">
        <v>582</v>
      </c>
      <c r="N30" s="16" t="s">
        <v>582</v>
      </c>
      <c r="O30" s="14">
        <v>0</v>
      </c>
      <c r="P30" s="16">
        <v>0</v>
      </c>
      <c r="Q30" s="14">
        <v>0</v>
      </c>
      <c r="R30" s="16">
        <v>0</v>
      </c>
      <c r="S30" s="14">
        <v>6.1065869399999997</v>
      </c>
      <c r="T30" s="16">
        <v>0.43837988</v>
      </c>
    </row>
    <row r="31" spans="1:20" x14ac:dyDescent="0.25">
      <c r="A31" s="11" t="s">
        <v>501</v>
      </c>
      <c r="B31" s="13">
        <v>5456</v>
      </c>
      <c r="C31" s="14">
        <f>(146/B31*100)</f>
        <v>2.6759530791788855</v>
      </c>
      <c r="D31" s="15">
        <v>5310</v>
      </c>
      <c r="E31" s="14">
        <v>16.06670957</v>
      </c>
      <c r="F31" s="16">
        <v>0.56595803</v>
      </c>
      <c r="G31" s="14">
        <v>31.140581300000001</v>
      </c>
      <c r="H31" s="16">
        <v>0.70004778999999995</v>
      </c>
      <c r="I31" s="14">
        <v>46.746122149999998</v>
      </c>
      <c r="J31" s="16">
        <v>0.80318579999999995</v>
      </c>
      <c r="K31" s="14">
        <v>0</v>
      </c>
      <c r="L31" s="16">
        <v>0</v>
      </c>
      <c r="M31" s="14" t="s">
        <v>582</v>
      </c>
      <c r="N31" s="16" t="s">
        <v>582</v>
      </c>
      <c r="O31" s="14">
        <v>0</v>
      </c>
      <c r="P31" s="16">
        <v>0</v>
      </c>
      <c r="Q31" s="14">
        <v>0</v>
      </c>
      <c r="R31" s="16">
        <v>0</v>
      </c>
      <c r="S31" s="14">
        <v>6.0465869699999999</v>
      </c>
      <c r="T31" s="16">
        <v>0.46766883999999997</v>
      </c>
    </row>
    <row r="32" spans="1:20" x14ac:dyDescent="0.25">
      <c r="A32" s="11" t="s">
        <v>502</v>
      </c>
      <c r="B32" s="13">
        <v>4478</v>
      </c>
      <c r="C32" s="14">
        <f>(6/B32*100)</f>
        <v>0.13398838767306834</v>
      </c>
      <c r="D32" s="15">
        <v>4472</v>
      </c>
      <c r="E32" s="14">
        <v>19.764269349999999</v>
      </c>
      <c r="F32" s="16">
        <v>0.64588867000000005</v>
      </c>
      <c r="G32" s="14">
        <v>32.85764631</v>
      </c>
      <c r="H32" s="16">
        <v>0.73937313999999998</v>
      </c>
      <c r="I32" s="14">
        <v>45.487864139999999</v>
      </c>
      <c r="J32" s="16">
        <v>0.81379703000000003</v>
      </c>
      <c r="K32" s="14">
        <v>0</v>
      </c>
      <c r="L32" s="16">
        <v>0</v>
      </c>
      <c r="M32" s="14" t="s">
        <v>582</v>
      </c>
      <c r="N32" s="16" t="s">
        <v>582</v>
      </c>
      <c r="O32" s="14">
        <v>0</v>
      </c>
      <c r="P32" s="16">
        <v>0</v>
      </c>
      <c r="Q32" s="14">
        <v>0</v>
      </c>
      <c r="R32" s="16">
        <v>0</v>
      </c>
      <c r="S32" s="14">
        <v>1.89022019</v>
      </c>
      <c r="T32" s="16">
        <v>0.2672638</v>
      </c>
    </row>
    <row r="33" spans="1:20" x14ac:dyDescent="0.25">
      <c r="A33" s="11" t="s">
        <v>503</v>
      </c>
      <c r="B33" s="13">
        <v>7325</v>
      </c>
      <c r="C33" s="14">
        <f>(80/B33*100)</f>
        <v>1.0921501706484642</v>
      </c>
      <c r="D33" s="15">
        <v>7245</v>
      </c>
      <c r="E33" s="14">
        <v>21.588226070000001</v>
      </c>
      <c r="F33" s="16">
        <v>0.65119231</v>
      </c>
      <c r="G33" s="14">
        <v>20.668188310000001</v>
      </c>
      <c r="H33" s="16">
        <v>0.65629755000000001</v>
      </c>
      <c r="I33" s="14">
        <v>55.540489299999997</v>
      </c>
      <c r="J33" s="16">
        <v>0.89923072000000004</v>
      </c>
      <c r="K33" s="14">
        <v>0</v>
      </c>
      <c r="L33" s="16">
        <v>0</v>
      </c>
      <c r="M33" s="14" t="s">
        <v>582</v>
      </c>
      <c r="N33" s="16" t="s">
        <v>582</v>
      </c>
      <c r="O33" s="14">
        <v>0</v>
      </c>
      <c r="P33" s="16">
        <v>0</v>
      </c>
      <c r="Q33" s="14">
        <v>0</v>
      </c>
      <c r="R33" s="16">
        <v>0</v>
      </c>
      <c r="S33" s="14">
        <v>2.2030963300000002</v>
      </c>
      <c r="T33" s="16">
        <v>0.2281135</v>
      </c>
    </row>
    <row r="34" spans="1:20" x14ac:dyDescent="0.25">
      <c r="A34" s="11" t="s">
        <v>504</v>
      </c>
      <c r="B34" s="13">
        <v>6350</v>
      </c>
      <c r="C34" s="14">
        <f>(95/B34*100)</f>
        <v>1.4960629921259843</v>
      </c>
      <c r="D34" s="15">
        <v>6255</v>
      </c>
      <c r="E34" s="14">
        <v>14.427346050000001</v>
      </c>
      <c r="F34" s="16">
        <v>0.55335681000000003</v>
      </c>
      <c r="G34" s="14">
        <v>30.326741429999998</v>
      </c>
      <c r="H34" s="16">
        <v>0.66835812000000006</v>
      </c>
      <c r="I34" s="14">
        <v>46.88534138</v>
      </c>
      <c r="J34" s="16">
        <v>0.95106668999999999</v>
      </c>
      <c r="K34" s="14">
        <v>0</v>
      </c>
      <c r="L34" s="16">
        <v>0</v>
      </c>
      <c r="M34" s="14" t="s">
        <v>582</v>
      </c>
      <c r="N34" s="16" t="s">
        <v>582</v>
      </c>
      <c r="O34" s="14">
        <v>2.5881044800000002</v>
      </c>
      <c r="P34" s="16">
        <v>0.53739698000000002</v>
      </c>
      <c r="Q34" s="14">
        <v>0</v>
      </c>
      <c r="R34" s="16">
        <v>0</v>
      </c>
      <c r="S34" s="14">
        <v>5.7724666600000001</v>
      </c>
      <c r="T34" s="16">
        <v>0.56117892000000003</v>
      </c>
    </row>
    <row r="35" spans="1:20" x14ac:dyDescent="0.25">
      <c r="A35" s="11" t="s">
        <v>505</v>
      </c>
      <c r="B35" s="13">
        <v>6406</v>
      </c>
      <c r="C35" s="14">
        <f>(61/B35*100)</f>
        <v>0.95223228223540424</v>
      </c>
      <c r="D35" s="15">
        <v>6345</v>
      </c>
      <c r="E35" s="14">
        <v>12.48608164</v>
      </c>
      <c r="F35" s="16">
        <v>0.63999112000000002</v>
      </c>
      <c r="G35" s="14">
        <v>31.708479700000002</v>
      </c>
      <c r="H35" s="16">
        <v>0.67717210000000005</v>
      </c>
      <c r="I35" s="14">
        <v>52.383787030000001</v>
      </c>
      <c r="J35" s="16">
        <v>0.86382289999999995</v>
      </c>
      <c r="K35" s="14">
        <v>0</v>
      </c>
      <c r="L35" s="16">
        <v>0</v>
      </c>
      <c r="M35" s="14" t="s">
        <v>582</v>
      </c>
      <c r="N35" s="16" t="s">
        <v>582</v>
      </c>
      <c r="O35" s="14">
        <v>1.03878658</v>
      </c>
      <c r="P35" s="16">
        <v>5.6857350000000001E-2</v>
      </c>
      <c r="Q35" s="14">
        <v>0</v>
      </c>
      <c r="R35" s="16">
        <v>0</v>
      </c>
      <c r="S35" s="14">
        <v>2.3828650499999999</v>
      </c>
      <c r="T35" s="16">
        <v>0.21884693</v>
      </c>
    </row>
    <row r="36" spans="1:20" x14ac:dyDescent="0.25">
      <c r="A36" s="11" t="s">
        <v>506</v>
      </c>
      <c r="B36" s="13">
        <v>6736</v>
      </c>
      <c r="C36" s="14">
        <f>(74/B36*100)</f>
        <v>1.0985748218527316</v>
      </c>
      <c r="D36" s="15">
        <v>6662</v>
      </c>
      <c r="E36" s="14">
        <v>18.347294519999998</v>
      </c>
      <c r="F36" s="16">
        <v>0.60027870000000005</v>
      </c>
      <c r="G36" s="14">
        <v>25.792455279999999</v>
      </c>
      <c r="H36" s="16">
        <v>0.61486326000000002</v>
      </c>
      <c r="I36" s="14">
        <v>52.61578377</v>
      </c>
      <c r="J36" s="16">
        <v>0.66770549000000001</v>
      </c>
      <c r="K36" s="14">
        <v>0</v>
      </c>
      <c r="L36" s="16">
        <v>0</v>
      </c>
      <c r="M36" s="14" t="s">
        <v>582</v>
      </c>
      <c r="N36" s="16" t="s">
        <v>582</v>
      </c>
      <c r="O36" s="14">
        <v>0</v>
      </c>
      <c r="P36" s="16">
        <v>0</v>
      </c>
      <c r="Q36" s="14">
        <v>0</v>
      </c>
      <c r="R36" s="16">
        <v>0</v>
      </c>
      <c r="S36" s="14">
        <v>3.2444664300000001</v>
      </c>
      <c r="T36" s="16">
        <v>0.28592433</v>
      </c>
    </row>
    <row r="37" spans="1:20" x14ac:dyDescent="0.25">
      <c r="A37" s="11" t="s">
        <v>507</v>
      </c>
      <c r="B37" s="13">
        <v>5458</v>
      </c>
      <c r="C37" s="14">
        <f>(135/B37*100)</f>
        <v>2.4734334921216563</v>
      </c>
      <c r="D37" s="15">
        <v>5323</v>
      </c>
      <c r="E37" s="14">
        <v>14.312901220000001</v>
      </c>
      <c r="F37" s="16">
        <v>0.48960815000000002</v>
      </c>
      <c r="G37" s="14">
        <v>24.530807750000001</v>
      </c>
      <c r="H37" s="16">
        <v>0.59387679000000004</v>
      </c>
      <c r="I37" s="14">
        <v>51.136776959999999</v>
      </c>
      <c r="J37" s="16">
        <v>0.79382158999999997</v>
      </c>
      <c r="K37" s="14">
        <v>0</v>
      </c>
      <c r="L37" s="16">
        <v>0</v>
      </c>
      <c r="M37" s="14" t="s">
        <v>582</v>
      </c>
      <c r="N37" s="16" t="s">
        <v>582</v>
      </c>
      <c r="O37" s="14">
        <v>0</v>
      </c>
      <c r="P37" s="16">
        <v>0</v>
      </c>
      <c r="Q37" s="14">
        <v>0</v>
      </c>
      <c r="R37" s="16">
        <v>0</v>
      </c>
      <c r="S37" s="14">
        <v>10.01951407</v>
      </c>
      <c r="T37" s="16">
        <v>0.85643334000000004</v>
      </c>
    </row>
    <row r="38" spans="1:20" x14ac:dyDescent="0.25">
      <c r="A38" s="11" t="s">
        <v>508</v>
      </c>
      <c r="B38" s="13">
        <v>5860</v>
      </c>
      <c r="C38" s="14">
        <f>(24/B38*100)</f>
        <v>0.40955631399317405</v>
      </c>
      <c r="D38" s="15">
        <v>5836</v>
      </c>
      <c r="E38" s="14">
        <v>7.3367715599999999</v>
      </c>
      <c r="F38" s="16">
        <v>0.42060174</v>
      </c>
      <c r="G38" s="14">
        <v>26.09486527</v>
      </c>
      <c r="H38" s="16">
        <v>0.76874962000000002</v>
      </c>
      <c r="I38" s="14">
        <v>55.704421570000001</v>
      </c>
      <c r="J38" s="16">
        <v>0.91952009000000001</v>
      </c>
      <c r="K38" s="14">
        <v>0</v>
      </c>
      <c r="L38" s="16">
        <v>0</v>
      </c>
      <c r="M38" s="14" t="s">
        <v>582</v>
      </c>
      <c r="N38" s="16" t="s">
        <v>582</v>
      </c>
      <c r="O38" s="14">
        <v>0</v>
      </c>
      <c r="P38" s="16">
        <v>0</v>
      </c>
      <c r="Q38" s="14">
        <v>0</v>
      </c>
      <c r="R38" s="16">
        <v>0</v>
      </c>
      <c r="S38" s="14">
        <v>10.8639416</v>
      </c>
      <c r="T38" s="16">
        <v>0.67434841000000001</v>
      </c>
    </row>
    <row r="39" spans="1:20" x14ac:dyDescent="0.25">
      <c r="A39" s="11" t="s">
        <v>509</v>
      </c>
      <c r="B39" s="13">
        <v>5895</v>
      </c>
      <c r="C39" s="14">
        <f>(33/B39*100)</f>
        <v>0.55979643765903309</v>
      </c>
      <c r="D39" s="15">
        <v>5862</v>
      </c>
      <c r="E39" s="14">
        <v>13.68949501</v>
      </c>
      <c r="F39" s="16">
        <v>0.71649503999999997</v>
      </c>
      <c r="G39" s="14">
        <v>14.329363710000001</v>
      </c>
      <c r="H39" s="16">
        <v>0.57334019999999997</v>
      </c>
      <c r="I39" s="14">
        <v>68.434343870000006</v>
      </c>
      <c r="J39" s="16">
        <v>1.2602177699999999</v>
      </c>
      <c r="K39" s="14">
        <v>0</v>
      </c>
      <c r="L39" s="16">
        <v>0</v>
      </c>
      <c r="M39" s="14" t="s">
        <v>582</v>
      </c>
      <c r="N39" s="16" t="s">
        <v>582</v>
      </c>
      <c r="O39" s="14">
        <v>0</v>
      </c>
      <c r="P39" s="16">
        <v>0</v>
      </c>
      <c r="Q39" s="14">
        <v>0</v>
      </c>
      <c r="R39" s="16">
        <v>0</v>
      </c>
      <c r="S39" s="14">
        <v>3.5467974</v>
      </c>
      <c r="T39" s="16">
        <v>0.49224867</v>
      </c>
    </row>
    <row r="40" spans="1:20" x14ac:dyDescent="0.25">
      <c r="A40" s="11" t="s">
        <v>510</v>
      </c>
      <c r="B40" s="13">
        <v>14157</v>
      </c>
      <c r="C40" s="14">
        <f>(394/B40*100)</f>
        <v>2.7830755103482376</v>
      </c>
      <c r="D40" s="15">
        <v>13763</v>
      </c>
      <c r="E40" s="14">
        <v>11.27243277</v>
      </c>
      <c r="F40" s="16">
        <v>0.53419090999999996</v>
      </c>
      <c r="G40" s="14">
        <v>25.62235415</v>
      </c>
      <c r="H40" s="16">
        <v>0.63430721000000001</v>
      </c>
      <c r="I40" s="14">
        <v>58.268779240000001</v>
      </c>
      <c r="J40" s="16">
        <v>0.91035661999999995</v>
      </c>
      <c r="K40" s="14">
        <v>0</v>
      </c>
      <c r="L40" s="16">
        <v>0</v>
      </c>
      <c r="M40" s="14" t="s">
        <v>582</v>
      </c>
      <c r="N40" s="16" t="s">
        <v>582</v>
      </c>
      <c r="O40" s="14">
        <v>0</v>
      </c>
      <c r="P40" s="16">
        <v>0</v>
      </c>
      <c r="Q40" s="14">
        <v>0</v>
      </c>
      <c r="R40" s="16">
        <v>0</v>
      </c>
      <c r="S40" s="14">
        <v>4.8364338299999998</v>
      </c>
      <c r="T40" s="16">
        <v>0.47182481999999998</v>
      </c>
    </row>
    <row r="41" spans="1:20" x14ac:dyDescent="0.25">
      <c r="A41" s="11" t="s">
        <v>511</v>
      </c>
      <c r="B41" s="13">
        <v>5712</v>
      </c>
      <c r="C41" s="14">
        <f>(56/B41*100)</f>
        <v>0.98039215686274506</v>
      </c>
      <c r="D41" s="15">
        <v>5656</v>
      </c>
      <c r="E41" s="14">
        <v>16.231397900000001</v>
      </c>
      <c r="F41" s="16">
        <v>0.54274581</v>
      </c>
      <c r="G41" s="14">
        <v>32.867803119999998</v>
      </c>
      <c r="H41" s="16">
        <v>0.70909496000000005</v>
      </c>
      <c r="I41" s="14">
        <v>46.608819490000002</v>
      </c>
      <c r="J41" s="16">
        <v>0.88306331000000005</v>
      </c>
      <c r="K41" s="14">
        <v>0</v>
      </c>
      <c r="L41" s="16">
        <v>0</v>
      </c>
      <c r="M41" s="14" t="s">
        <v>582</v>
      </c>
      <c r="N41" s="16" t="s">
        <v>582</v>
      </c>
      <c r="O41" s="14">
        <v>0.67895970000000005</v>
      </c>
      <c r="P41" s="16">
        <v>0.18096862999999999</v>
      </c>
      <c r="Q41" s="14">
        <v>0</v>
      </c>
      <c r="R41" s="16">
        <v>0</v>
      </c>
      <c r="S41" s="14">
        <v>3.6130197900000001</v>
      </c>
      <c r="T41" s="16">
        <v>0.44462525000000003</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13.610717323714287</v>
      </c>
      <c r="F42" s="16">
        <f>IF(COUNT(F7:F41) &gt; 0, SQRT(SUMSQ(F7:F41)/(COUNT(F7:F41)*COUNT(F7:F41)) ), "—")</f>
        <v>9.1064259182496277E-2</v>
      </c>
      <c r="G42" s="14">
        <f>IF(COUNT(G7:G41) &gt; 0, AVERAGE(G7:G41), "—")</f>
        <v>28.648931794571425</v>
      </c>
      <c r="H42" s="16">
        <f>IF(COUNT(H7:H41) &gt; 0, SQRT(SUMSQ(H7:H41)/(COUNT(H7:H41)*COUNT(H7:H41)) ), "—")</f>
        <v>0.11030954823591531</v>
      </c>
      <c r="I42" s="14">
        <f>IF(COUNT(I7:I41) &gt; 0, AVERAGE(I7:I41), "—")</f>
        <v>52.321583575142853</v>
      </c>
      <c r="J42" s="16">
        <f>IF(COUNT(J7:J41) &gt; 0, SQRT(SUMSQ(J7:J41)/(COUNT(J7:J41)*COUNT(J7:J41)) ), "—")</f>
        <v>0.1438490681120568</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0.61061202371428569</v>
      </c>
      <c r="P42" s="16">
        <f>IF(COUNT(P7:P41) &gt; 0, SQRT(SUMSQ(P7:P41)/(COUNT(P7:P41)*COUNT(P7:P41)) ), "—")</f>
        <v>3.6862559212264251E-2</v>
      </c>
      <c r="Q42" s="14">
        <f>IF(COUNT(Q7:Q41) &gt; 0, AVERAGE(Q7:Q41), "—")</f>
        <v>3.0441542857142859E-3</v>
      </c>
      <c r="R42" s="16">
        <f>IF(COUNT(R7:R41) &gt; 0, SQRT(SUMSQ(R7:R41)/(COUNT(R7:R41)*COUNT(R7:R41)) ), "—")</f>
        <v>2.0265691428571425E-3</v>
      </c>
      <c r="S42" s="14">
        <f>IF(COUNT(S7:S41) &gt; 0, AVERAGE(S7:S41), "—")</f>
        <v>4.8051111285714292</v>
      </c>
      <c r="T42" s="16">
        <f>IF(COUNT(T7:T41) &gt; 0, SQRT(SUMSQ(T7:T41)/(COUNT(T7:T41)*COUNT(T7:T41)) ), "—")</f>
        <v>8.132855402543597E-2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17.628270449999999</v>
      </c>
      <c r="F46" s="16">
        <v>0.39732568000000001</v>
      </c>
      <c r="G46" s="14">
        <v>12.62184351</v>
      </c>
      <c r="H46" s="16">
        <v>0.3457711</v>
      </c>
      <c r="I46" s="14">
        <v>40.862073430000002</v>
      </c>
      <c r="J46" s="16">
        <v>0.85804617000000005</v>
      </c>
      <c r="K46" s="14">
        <v>0</v>
      </c>
      <c r="L46" s="16">
        <v>0</v>
      </c>
      <c r="M46" s="14" t="s">
        <v>582</v>
      </c>
      <c r="N46" s="16" t="s">
        <v>582</v>
      </c>
      <c r="O46" s="14">
        <v>0</v>
      </c>
      <c r="P46" s="16">
        <v>0</v>
      </c>
      <c r="Q46" s="14">
        <v>0</v>
      </c>
      <c r="R46" s="16">
        <v>0</v>
      </c>
      <c r="S46" s="14">
        <v>28.887812610000001</v>
      </c>
      <c r="T46" s="16">
        <v>0.97620963000000005</v>
      </c>
    </row>
    <row r="47" spans="1:20" x14ac:dyDescent="0.25">
      <c r="A47" s="11" t="s">
        <v>517</v>
      </c>
      <c r="B47" s="13">
        <v>5928</v>
      </c>
      <c r="C47" s="14">
        <f>(368/B47*100)</f>
        <v>6.2078272604588394</v>
      </c>
      <c r="D47" s="15">
        <v>5560</v>
      </c>
      <c r="E47" s="14">
        <v>23.049466509999998</v>
      </c>
      <c r="F47" s="16">
        <v>0.66855799999999999</v>
      </c>
      <c r="G47" s="14">
        <v>27.112203409999999</v>
      </c>
      <c r="H47" s="16">
        <v>0.65612048000000001</v>
      </c>
      <c r="I47" s="14">
        <v>36.752575640000003</v>
      </c>
      <c r="J47" s="16">
        <v>1.05051173</v>
      </c>
      <c r="K47" s="14">
        <v>0</v>
      </c>
      <c r="L47" s="16">
        <v>0</v>
      </c>
      <c r="M47" s="14" t="s">
        <v>582</v>
      </c>
      <c r="N47" s="16" t="s">
        <v>582</v>
      </c>
      <c r="O47" s="14">
        <v>0</v>
      </c>
      <c r="P47" s="16">
        <v>0</v>
      </c>
      <c r="Q47" s="14">
        <v>0</v>
      </c>
      <c r="R47" s="16">
        <v>0</v>
      </c>
      <c r="S47" s="14">
        <v>13.08575443</v>
      </c>
      <c r="T47" s="16">
        <v>1.00831633</v>
      </c>
    </row>
    <row r="48" spans="1:20" x14ac:dyDescent="0.25">
      <c r="A48" s="11" t="s">
        <v>518</v>
      </c>
      <c r="B48" s="13">
        <v>9841</v>
      </c>
      <c r="C48" s="14">
        <f>(8/B48*100)</f>
        <v>8.1292551569962401E-2</v>
      </c>
      <c r="D48" s="15">
        <v>9833</v>
      </c>
      <c r="E48" s="14">
        <v>40.624115609999997</v>
      </c>
      <c r="F48" s="16">
        <v>0.77946375999999995</v>
      </c>
      <c r="G48" s="14">
        <v>15.521901550000001</v>
      </c>
      <c r="H48" s="16">
        <v>0.50904157000000005</v>
      </c>
      <c r="I48" s="14">
        <v>42.499574729999999</v>
      </c>
      <c r="J48" s="16">
        <v>0.79063967999999996</v>
      </c>
      <c r="K48" s="14">
        <v>0</v>
      </c>
      <c r="L48" s="16">
        <v>0</v>
      </c>
      <c r="M48" s="14" t="s">
        <v>582</v>
      </c>
      <c r="N48" s="16" t="s">
        <v>582</v>
      </c>
      <c r="O48" s="14">
        <v>0</v>
      </c>
      <c r="P48" s="16">
        <v>0</v>
      </c>
      <c r="Q48" s="14">
        <v>0</v>
      </c>
      <c r="R48" s="16">
        <v>0</v>
      </c>
      <c r="S48" s="14">
        <v>1.3544081100000001</v>
      </c>
      <c r="T48" s="16">
        <v>0.52702506000000005</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22.282267229999999</v>
      </c>
      <c r="F50" s="16">
        <v>0.82391818000000006</v>
      </c>
      <c r="G50" s="14">
        <v>16.718781450000002</v>
      </c>
      <c r="H50" s="16">
        <v>0.50719919000000002</v>
      </c>
      <c r="I50" s="14">
        <v>56.63255307</v>
      </c>
      <c r="J50" s="16">
        <v>1.2401200699999999</v>
      </c>
      <c r="K50" s="14">
        <v>0</v>
      </c>
      <c r="L50" s="16">
        <v>0</v>
      </c>
      <c r="M50" s="14" t="s">
        <v>582</v>
      </c>
      <c r="N50" s="16" t="s">
        <v>582</v>
      </c>
      <c r="O50" s="14">
        <v>0</v>
      </c>
      <c r="P50" s="16">
        <v>0</v>
      </c>
      <c r="Q50" s="14">
        <v>0</v>
      </c>
      <c r="R50" s="16">
        <v>0</v>
      </c>
      <c r="S50" s="14">
        <v>4.3663982499999996</v>
      </c>
      <c r="T50" s="16">
        <v>0.44297767999999998</v>
      </c>
    </row>
    <row r="51" spans="1:20" x14ac:dyDescent="0.25">
      <c r="A51" s="11" t="s">
        <v>521</v>
      </c>
      <c r="B51" s="13">
        <v>6866</v>
      </c>
      <c r="C51" s="14">
        <f>(113/B51*100)</f>
        <v>1.6457908534809205</v>
      </c>
      <c r="D51" s="15">
        <v>6753</v>
      </c>
      <c r="E51" s="14">
        <v>17.103613630000002</v>
      </c>
      <c r="F51" s="16">
        <v>0.52357313000000005</v>
      </c>
      <c r="G51" s="14">
        <v>16.57397241</v>
      </c>
      <c r="H51" s="16">
        <v>0.55859250000000005</v>
      </c>
      <c r="I51" s="14">
        <v>48.264447500000003</v>
      </c>
      <c r="J51" s="16">
        <v>0.97030824999999998</v>
      </c>
      <c r="K51" s="14">
        <v>0</v>
      </c>
      <c r="L51" s="16">
        <v>0</v>
      </c>
      <c r="M51" s="14" t="s">
        <v>582</v>
      </c>
      <c r="N51" s="16" t="s">
        <v>582</v>
      </c>
      <c r="O51" s="14">
        <v>10.5742622</v>
      </c>
      <c r="P51" s="16">
        <v>0.61232684999999998</v>
      </c>
      <c r="Q51" s="14">
        <v>0</v>
      </c>
      <c r="R51" s="16">
        <v>0</v>
      </c>
      <c r="S51" s="14">
        <v>7.4837042599999997</v>
      </c>
      <c r="T51" s="16">
        <v>0.79386573000000005</v>
      </c>
    </row>
    <row r="52" spans="1:20" x14ac:dyDescent="0.25">
      <c r="A52" s="11" t="s">
        <v>522</v>
      </c>
      <c r="B52" s="13">
        <v>5809</v>
      </c>
      <c r="C52" s="14">
        <f>(110/B52*100)</f>
        <v>1.8936133585815116</v>
      </c>
      <c r="D52" s="15">
        <v>5699</v>
      </c>
      <c r="E52" s="14">
        <v>11.03383831</v>
      </c>
      <c r="F52" s="16">
        <v>0.41301661000000001</v>
      </c>
      <c r="G52" s="14">
        <v>25.592298939999999</v>
      </c>
      <c r="H52" s="16">
        <v>0.63949173999999998</v>
      </c>
      <c r="I52" s="14">
        <v>60.388069979999997</v>
      </c>
      <c r="J52" s="16">
        <v>0.77533470999999998</v>
      </c>
      <c r="K52" s="14">
        <v>0</v>
      </c>
      <c r="L52" s="16">
        <v>0</v>
      </c>
      <c r="M52" s="14" t="s">
        <v>582</v>
      </c>
      <c r="N52" s="16" t="s">
        <v>582</v>
      </c>
      <c r="O52" s="14">
        <v>0</v>
      </c>
      <c r="P52" s="16">
        <v>0</v>
      </c>
      <c r="Q52" s="14">
        <v>0</v>
      </c>
      <c r="R52" s="16">
        <v>0</v>
      </c>
      <c r="S52" s="14">
        <v>2.9857927800000001</v>
      </c>
      <c r="T52" s="16">
        <v>0.34992052000000001</v>
      </c>
    </row>
    <row r="53" spans="1:20" x14ac:dyDescent="0.25">
      <c r="A53" s="11" t="s">
        <v>523</v>
      </c>
      <c r="B53" s="13">
        <v>5571</v>
      </c>
      <c r="C53" s="14">
        <f>(115/B53*100)</f>
        <v>2.0642613534374439</v>
      </c>
      <c r="D53" s="15">
        <v>5456</v>
      </c>
      <c r="E53" s="14">
        <v>20.7798923</v>
      </c>
      <c r="F53" s="16">
        <v>0.53819267000000004</v>
      </c>
      <c r="G53" s="14">
        <v>33.808853409999998</v>
      </c>
      <c r="H53" s="16">
        <v>0.65135728000000004</v>
      </c>
      <c r="I53" s="14">
        <v>37.836430280000002</v>
      </c>
      <c r="J53" s="16">
        <v>0.61014183</v>
      </c>
      <c r="K53" s="14">
        <v>0</v>
      </c>
      <c r="L53" s="16">
        <v>0</v>
      </c>
      <c r="M53" s="14" t="s">
        <v>582</v>
      </c>
      <c r="N53" s="16" t="s">
        <v>582</v>
      </c>
      <c r="O53" s="14">
        <v>0</v>
      </c>
      <c r="P53" s="16">
        <v>0</v>
      </c>
      <c r="Q53" s="14">
        <v>0</v>
      </c>
      <c r="R53" s="16">
        <v>0</v>
      </c>
      <c r="S53" s="14">
        <v>7.5748240100000004</v>
      </c>
      <c r="T53" s="16">
        <v>0.34186392999999998</v>
      </c>
    </row>
    <row r="54" spans="1:20" x14ac:dyDescent="0.25">
      <c r="A54" s="11" t="s">
        <v>524</v>
      </c>
      <c r="B54" s="13">
        <v>4740</v>
      </c>
      <c r="C54" s="14">
        <f>(455/B54*100)</f>
        <v>9.5991561181434584</v>
      </c>
      <c r="D54" s="15">
        <v>4285</v>
      </c>
      <c r="E54" s="14">
        <v>35.055492729999997</v>
      </c>
      <c r="F54" s="16">
        <v>1.0514114299999999</v>
      </c>
      <c r="G54" s="14">
        <v>23.090573710000001</v>
      </c>
      <c r="H54" s="16">
        <v>0.78601164000000001</v>
      </c>
      <c r="I54" s="14">
        <v>29.292867609999998</v>
      </c>
      <c r="J54" s="16">
        <v>1.0119851099999999</v>
      </c>
      <c r="K54" s="14">
        <v>0</v>
      </c>
      <c r="L54" s="16">
        <v>0</v>
      </c>
      <c r="M54" s="14" t="s">
        <v>582</v>
      </c>
      <c r="N54" s="16" t="s">
        <v>582</v>
      </c>
      <c r="O54" s="14">
        <v>0</v>
      </c>
      <c r="P54" s="16">
        <v>0</v>
      </c>
      <c r="Q54" s="14">
        <v>0</v>
      </c>
      <c r="R54" s="16">
        <v>0</v>
      </c>
      <c r="S54" s="14">
        <v>12.561065960000001</v>
      </c>
      <c r="T54" s="16">
        <v>1.25356132</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16.580291670000001</v>
      </c>
      <c r="F56" s="16">
        <v>0.65168053999999997</v>
      </c>
      <c r="G56" s="14">
        <v>27.07283661</v>
      </c>
      <c r="H56" s="16">
        <v>0.70675326999999999</v>
      </c>
      <c r="I56" s="14">
        <v>55.120886519999999</v>
      </c>
      <c r="J56" s="16">
        <v>1.01015181</v>
      </c>
      <c r="K56" s="14">
        <v>0</v>
      </c>
      <c r="L56" s="16">
        <v>0</v>
      </c>
      <c r="M56" s="14" t="s">
        <v>582</v>
      </c>
      <c r="N56" s="16" t="s">
        <v>582</v>
      </c>
      <c r="O56" s="14">
        <v>0</v>
      </c>
      <c r="P56" s="16">
        <v>0</v>
      </c>
      <c r="Q56" s="14">
        <v>0</v>
      </c>
      <c r="R56" s="16">
        <v>0</v>
      </c>
      <c r="S56" s="14">
        <v>1.2259852</v>
      </c>
      <c r="T56" s="16">
        <v>0.22953377</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14.34182272</v>
      </c>
      <c r="F61" s="16">
        <v>0.50502676000000002</v>
      </c>
      <c r="G61" s="14">
        <v>30.9862453</v>
      </c>
      <c r="H61" s="16">
        <v>0.64691743000000002</v>
      </c>
      <c r="I61" s="14">
        <v>50.524703359999997</v>
      </c>
      <c r="J61" s="16">
        <v>0.78718544000000001</v>
      </c>
      <c r="K61" s="14">
        <v>0</v>
      </c>
      <c r="L61" s="16">
        <v>0</v>
      </c>
      <c r="M61" s="14" t="s">
        <v>582</v>
      </c>
      <c r="N61" s="16" t="s">
        <v>582</v>
      </c>
      <c r="O61" s="14">
        <v>0</v>
      </c>
      <c r="P61" s="16">
        <v>0</v>
      </c>
      <c r="Q61" s="14">
        <v>0</v>
      </c>
      <c r="R61" s="16">
        <v>0</v>
      </c>
      <c r="S61" s="14">
        <v>4.1472286199999999</v>
      </c>
      <c r="T61" s="16">
        <v>0.54061585000000001</v>
      </c>
    </row>
    <row r="62" spans="1:20" x14ac:dyDescent="0.25">
      <c r="A62" s="11" t="s">
        <v>532</v>
      </c>
      <c r="B62" s="13">
        <v>4476</v>
      </c>
      <c r="C62" s="14">
        <f>(3/B62*100)</f>
        <v>6.7024128686327081E-2</v>
      </c>
      <c r="D62" s="15">
        <v>4473</v>
      </c>
      <c r="E62" s="14">
        <v>24.23333585</v>
      </c>
      <c r="F62" s="16">
        <v>0.67503648999999999</v>
      </c>
      <c r="G62" s="14">
        <v>19.980027669999998</v>
      </c>
      <c r="H62" s="16">
        <v>0.60696766999999996</v>
      </c>
      <c r="I62" s="14">
        <v>55.340057469999998</v>
      </c>
      <c r="J62" s="16">
        <v>0.69982997000000002</v>
      </c>
      <c r="K62" s="14">
        <v>0</v>
      </c>
      <c r="L62" s="16">
        <v>0</v>
      </c>
      <c r="M62" s="14" t="s">
        <v>582</v>
      </c>
      <c r="N62" s="16" t="s">
        <v>582</v>
      </c>
      <c r="O62" s="14">
        <v>0</v>
      </c>
      <c r="P62" s="16">
        <v>0</v>
      </c>
      <c r="Q62" s="14">
        <v>0</v>
      </c>
      <c r="R62" s="16">
        <v>0</v>
      </c>
      <c r="S62" s="14">
        <v>0.44657901999999999</v>
      </c>
      <c r="T62" s="16">
        <v>9.4429810000000003E-2</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24.579421270000001</v>
      </c>
      <c r="F66" s="16">
        <v>0.55774478999999999</v>
      </c>
      <c r="G66" s="14">
        <v>26.294707800000001</v>
      </c>
      <c r="H66" s="16">
        <v>0.62191560999999995</v>
      </c>
      <c r="I66" s="14">
        <v>36.87384728</v>
      </c>
      <c r="J66" s="16">
        <v>0.67398416999999999</v>
      </c>
      <c r="K66" s="14">
        <v>0</v>
      </c>
      <c r="L66" s="16">
        <v>0</v>
      </c>
      <c r="M66" s="14" t="s">
        <v>582</v>
      </c>
      <c r="N66" s="16" t="s">
        <v>582</v>
      </c>
      <c r="O66" s="14">
        <v>0</v>
      </c>
      <c r="P66" s="16">
        <v>0</v>
      </c>
      <c r="Q66" s="14">
        <v>0</v>
      </c>
      <c r="R66" s="16">
        <v>0</v>
      </c>
      <c r="S66" s="14">
        <v>12.25202365</v>
      </c>
      <c r="T66" s="16">
        <v>0.41097197000000002</v>
      </c>
    </row>
    <row r="67" spans="1:20" x14ac:dyDescent="0.25">
      <c r="A67" s="11" t="s">
        <v>537</v>
      </c>
      <c r="B67" s="13">
        <v>6971</v>
      </c>
      <c r="C67" s="14">
        <f>(873/B67*100)</f>
        <v>12.523310859274137</v>
      </c>
      <c r="D67" s="15">
        <v>6098</v>
      </c>
      <c r="E67" s="14">
        <v>21.402881610000001</v>
      </c>
      <c r="F67" s="16">
        <v>0.55907417999999998</v>
      </c>
      <c r="G67" s="14">
        <v>24.78272801</v>
      </c>
      <c r="H67" s="16">
        <v>0.55575898999999995</v>
      </c>
      <c r="I67" s="14">
        <v>51.042648829999997</v>
      </c>
      <c r="J67" s="16">
        <v>0.77779335999999999</v>
      </c>
      <c r="K67" s="14">
        <v>0</v>
      </c>
      <c r="L67" s="16">
        <v>0</v>
      </c>
      <c r="M67" s="14" t="s">
        <v>582</v>
      </c>
      <c r="N67" s="16" t="s">
        <v>582</v>
      </c>
      <c r="O67" s="14">
        <v>0</v>
      </c>
      <c r="P67" s="16">
        <v>0</v>
      </c>
      <c r="Q67" s="14">
        <v>0</v>
      </c>
      <c r="R67" s="16">
        <v>0</v>
      </c>
      <c r="S67" s="14">
        <v>2.7717415500000002</v>
      </c>
      <c r="T67" s="16">
        <v>0.26081545</v>
      </c>
    </row>
    <row r="68" spans="1:20" x14ac:dyDescent="0.25">
      <c r="A68" s="11" t="s">
        <v>538</v>
      </c>
      <c r="B68" s="13">
        <v>12083</v>
      </c>
      <c r="C68" s="14">
        <f>(31/B68*100)</f>
        <v>0.2565588016221137</v>
      </c>
      <c r="D68" s="15">
        <v>12052</v>
      </c>
      <c r="E68" s="14">
        <v>27.86746784</v>
      </c>
      <c r="F68" s="16">
        <v>0.41026339000000001</v>
      </c>
      <c r="G68" s="14">
        <v>24.816980829999999</v>
      </c>
      <c r="H68" s="16">
        <v>0.37324970000000002</v>
      </c>
      <c r="I68" s="14">
        <v>30.76577794</v>
      </c>
      <c r="J68" s="16">
        <v>0.36499864999999998</v>
      </c>
      <c r="K68" s="14">
        <v>0</v>
      </c>
      <c r="L68" s="16">
        <v>0</v>
      </c>
      <c r="M68" s="14" t="s">
        <v>582</v>
      </c>
      <c r="N68" s="16" t="s">
        <v>582</v>
      </c>
      <c r="O68" s="14">
        <v>0</v>
      </c>
      <c r="P68" s="16">
        <v>0</v>
      </c>
      <c r="Q68" s="14">
        <v>0</v>
      </c>
      <c r="R68" s="16">
        <v>0</v>
      </c>
      <c r="S68" s="14">
        <v>16.549773380000001</v>
      </c>
      <c r="T68" s="16">
        <v>0.33329235000000001</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27.99324824</v>
      </c>
      <c r="F70" s="16">
        <v>0.73160068</v>
      </c>
      <c r="G70" s="14">
        <v>26.765313590000002</v>
      </c>
      <c r="H70" s="16">
        <v>0.78393897000000001</v>
      </c>
      <c r="I70" s="14">
        <v>40.80226983</v>
      </c>
      <c r="J70" s="16">
        <v>0.71652201000000004</v>
      </c>
      <c r="K70" s="14">
        <v>0</v>
      </c>
      <c r="L70" s="16">
        <v>0</v>
      </c>
      <c r="M70" s="14" t="s">
        <v>582</v>
      </c>
      <c r="N70" s="16" t="s">
        <v>582</v>
      </c>
      <c r="O70" s="14">
        <v>0</v>
      </c>
      <c r="P70" s="16">
        <v>0</v>
      </c>
      <c r="Q70" s="14">
        <v>0</v>
      </c>
      <c r="R70" s="16">
        <v>0</v>
      </c>
      <c r="S70" s="14">
        <v>4.4391683400000002</v>
      </c>
      <c r="T70" s="16">
        <v>0.45206548000000002</v>
      </c>
    </row>
    <row r="71" spans="1:20" x14ac:dyDescent="0.25">
      <c r="A71" s="11" t="s">
        <v>541</v>
      </c>
      <c r="B71" s="13">
        <v>6115</v>
      </c>
      <c r="C71" s="14">
        <f>(35/B71*100)</f>
        <v>0.57236304170073582</v>
      </c>
      <c r="D71" s="15">
        <v>6080</v>
      </c>
      <c r="E71" s="14">
        <v>12.354045019999999</v>
      </c>
      <c r="F71" s="16">
        <v>0.48327797</v>
      </c>
      <c r="G71" s="14">
        <v>23.848043709999999</v>
      </c>
      <c r="H71" s="16">
        <v>0.49091902999999998</v>
      </c>
      <c r="I71" s="14">
        <v>62.74636778</v>
      </c>
      <c r="J71" s="16">
        <v>0.55159884000000003</v>
      </c>
      <c r="K71" s="14">
        <v>0</v>
      </c>
      <c r="L71" s="16">
        <v>0</v>
      </c>
      <c r="M71" s="14" t="s">
        <v>582</v>
      </c>
      <c r="N71" s="16" t="s">
        <v>582</v>
      </c>
      <c r="O71" s="14">
        <v>0</v>
      </c>
      <c r="P71" s="16">
        <v>0</v>
      </c>
      <c r="Q71" s="14">
        <v>0</v>
      </c>
      <c r="R71" s="16">
        <v>0</v>
      </c>
      <c r="S71" s="14">
        <v>1.05154349</v>
      </c>
      <c r="T71" s="16">
        <v>0.12978497999999999</v>
      </c>
    </row>
    <row r="72" spans="1:20" x14ac:dyDescent="0.25">
      <c r="A72" s="11" t="s">
        <v>542</v>
      </c>
      <c r="B72" s="13">
        <v>7708</v>
      </c>
      <c r="C72" s="14">
        <f>(5/B72*100)</f>
        <v>6.4867669953295279E-2</v>
      </c>
      <c r="D72" s="15">
        <v>7703</v>
      </c>
      <c r="E72" s="14">
        <v>15.95431902</v>
      </c>
      <c r="F72" s="16">
        <v>0.44167984999999998</v>
      </c>
      <c r="G72" s="14">
        <v>13.26498151</v>
      </c>
      <c r="H72" s="16">
        <v>0.41828057000000002</v>
      </c>
      <c r="I72" s="14">
        <v>70.457717509999995</v>
      </c>
      <c r="J72" s="16">
        <v>0.52703750999999999</v>
      </c>
      <c r="K72" s="14">
        <v>0</v>
      </c>
      <c r="L72" s="16">
        <v>0</v>
      </c>
      <c r="M72" s="14" t="s">
        <v>582</v>
      </c>
      <c r="N72" s="16" t="s">
        <v>582</v>
      </c>
      <c r="O72" s="14">
        <v>0</v>
      </c>
      <c r="P72" s="16">
        <v>0</v>
      </c>
      <c r="Q72" s="14">
        <v>0</v>
      </c>
      <c r="R72" s="16">
        <v>0</v>
      </c>
      <c r="S72" s="14">
        <v>0.32298196000000001</v>
      </c>
      <c r="T72" s="16">
        <v>6.2853820000000005E-2</v>
      </c>
    </row>
    <row r="73" spans="1:20" x14ac:dyDescent="0.25">
      <c r="A73" s="11" t="s">
        <v>543</v>
      </c>
      <c r="B73" s="13">
        <v>8249</v>
      </c>
      <c r="C73" s="14">
        <f>(195/B73*100)</f>
        <v>2.3639228997454236</v>
      </c>
      <c r="D73" s="15">
        <v>8054</v>
      </c>
      <c r="E73" s="14">
        <v>31.03403213</v>
      </c>
      <c r="F73" s="16">
        <v>0.77234546999999998</v>
      </c>
      <c r="G73" s="14">
        <v>26.946771439999999</v>
      </c>
      <c r="H73" s="16">
        <v>0.70501778999999998</v>
      </c>
      <c r="I73" s="14">
        <v>40.260051650000001</v>
      </c>
      <c r="J73" s="16">
        <v>1.0246033800000001</v>
      </c>
      <c r="K73" s="14">
        <v>0</v>
      </c>
      <c r="L73" s="16">
        <v>0</v>
      </c>
      <c r="M73" s="14" t="s">
        <v>582</v>
      </c>
      <c r="N73" s="16" t="s">
        <v>582</v>
      </c>
      <c r="O73" s="14">
        <v>0</v>
      </c>
      <c r="P73" s="16">
        <v>0</v>
      </c>
      <c r="Q73" s="14">
        <v>0</v>
      </c>
      <c r="R73" s="16">
        <v>0</v>
      </c>
      <c r="S73" s="14">
        <v>1.75914477</v>
      </c>
      <c r="T73" s="16">
        <v>0.29847903999999997</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19.347524539999998</v>
      </c>
      <c r="F75" s="16">
        <v>0.68759815000000002</v>
      </c>
      <c r="G75" s="14">
        <v>27.5077009</v>
      </c>
      <c r="H75" s="16">
        <v>0.69868465999999996</v>
      </c>
      <c r="I75" s="14">
        <v>39.135144009999998</v>
      </c>
      <c r="J75" s="16">
        <v>1.0292951800000001</v>
      </c>
      <c r="K75" s="14">
        <v>0</v>
      </c>
      <c r="L75" s="16">
        <v>0</v>
      </c>
      <c r="M75" s="14" t="s">
        <v>582</v>
      </c>
      <c r="N75" s="16" t="s">
        <v>582</v>
      </c>
      <c r="O75" s="14">
        <v>0</v>
      </c>
      <c r="P75" s="16">
        <v>0</v>
      </c>
      <c r="Q75" s="14">
        <v>0</v>
      </c>
      <c r="R75" s="16">
        <v>0</v>
      </c>
      <c r="S75" s="14">
        <v>14.009630550000001</v>
      </c>
      <c r="T75" s="16">
        <v>1.03598853</v>
      </c>
    </row>
    <row r="76" spans="1:20" x14ac:dyDescent="0.25">
      <c r="A76" s="11" t="s">
        <v>546</v>
      </c>
      <c r="B76" s="13">
        <v>14167</v>
      </c>
      <c r="C76" s="14">
        <f>(235/B76*100)</f>
        <v>1.6587844991882543</v>
      </c>
      <c r="D76" s="15">
        <v>13932</v>
      </c>
      <c r="E76" s="14">
        <v>30.806482939999999</v>
      </c>
      <c r="F76" s="16">
        <v>0.46893484000000002</v>
      </c>
      <c r="G76" s="14">
        <v>28.52466647</v>
      </c>
      <c r="H76" s="16">
        <v>0.49413277999999999</v>
      </c>
      <c r="I76" s="14">
        <v>33.611301220000001</v>
      </c>
      <c r="J76" s="16">
        <v>0.67990286</v>
      </c>
      <c r="K76" s="14">
        <v>0</v>
      </c>
      <c r="L76" s="16">
        <v>0</v>
      </c>
      <c r="M76" s="14" t="s">
        <v>582</v>
      </c>
      <c r="N76" s="16" t="s">
        <v>582</v>
      </c>
      <c r="O76" s="14">
        <v>0</v>
      </c>
      <c r="P76" s="16">
        <v>0</v>
      </c>
      <c r="Q76" s="14">
        <v>0</v>
      </c>
      <c r="R76" s="16">
        <v>0</v>
      </c>
      <c r="S76" s="14">
        <v>7.0575493800000002</v>
      </c>
      <c r="T76" s="16">
        <v>0.44522559</v>
      </c>
    </row>
    <row r="77" spans="1:20" x14ac:dyDescent="0.25">
      <c r="A77" s="11" t="s">
        <v>547</v>
      </c>
      <c r="B77" s="13">
        <v>6062</v>
      </c>
      <c r="C77" s="14">
        <f>(341/B77*100)</f>
        <v>5.6252062025734082</v>
      </c>
      <c r="D77" s="15">
        <v>5721</v>
      </c>
      <c r="E77" s="14">
        <v>16.481844590000001</v>
      </c>
      <c r="F77" s="16">
        <v>0.52926857999999999</v>
      </c>
      <c r="G77" s="14">
        <v>24.350450070000001</v>
      </c>
      <c r="H77" s="16">
        <v>0.63699397999999996</v>
      </c>
      <c r="I77" s="14">
        <v>45.501709069999997</v>
      </c>
      <c r="J77" s="16">
        <v>0.89702786999999995</v>
      </c>
      <c r="K77" s="14">
        <v>0</v>
      </c>
      <c r="L77" s="16">
        <v>0</v>
      </c>
      <c r="M77" s="14" t="s">
        <v>582</v>
      </c>
      <c r="N77" s="16" t="s">
        <v>582</v>
      </c>
      <c r="O77" s="14">
        <v>0</v>
      </c>
      <c r="P77" s="16">
        <v>0</v>
      </c>
      <c r="Q77" s="14">
        <v>0</v>
      </c>
      <c r="R77" s="16">
        <v>0</v>
      </c>
      <c r="S77" s="14">
        <v>13.665996270000001</v>
      </c>
      <c r="T77" s="16">
        <v>0.76111693999999996</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39.708640580000001</v>
      </c>
      <c r="F81" s="16">
        <v>0.75426760999999998</v>
      </c>
      <c r="G81" s="14">
        <v>28.968208400000002</v>
      </c>
      <c r="H81" s="16">
        <v>0.61984634000000005</v>
      </c>
      <c r="I81" s="14">
        <v>29.812100300000001</v>
      </c>
      <c r="J81" s="16">
        <v>0.86181107000000001</v>
      </c>
      <c r="K81" s="14">
        <v>0</v>
      </c>
      <c r="L81" s="16">
        <v>0</v>
      </c>
      <c r="M81" s="14" t="s">
        <v>582</v>
      </c>
      <c r="N81" s="16" t="s">
        <v>582</v>
      </c>
      <c r="O81" s="14">
        <v>0</v>
      </c>
      <c r="P81" s="16">
        <v>0</v>
      </c>
      <c r="Q81" s="14">
        <v>0</v>
      </c>
      <c r="R81" s="16">
        <v>0</v>
      </c>
      <c r="S81" s="14">
        <v>1.5110507099999999</v>
      </c>
      <c r="T81" s="16">
        <v>0.2191969</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831</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9.5395414699999996</v>
      </c>
      <c r="F7" s="16">
        <v>0.30055711000000002</v>
      </c>
      <c r="G7" s="14">
        <v>16.38594805</v>
      </c>
      <c r="H7" s="16">
        <v>0.43179708</v>
      </c>
      <c r="I7" s="14">
        <v>66.813640640000003</v>
      </c>
      <c r="J7" s="16">
        <v>0.55859738999999997</v>
      </c>
      <c r="K7" s="14">
        <v>0</v>
      </c>
      <c r="L7" s="16">
        <v>0</v>
      </c>
      <c r="M7" s="14" t="s">
        <v>582</v>
      </c>
      <c r="N7" s="16" t="s">
        <v>582</v>
      </c>
      <c r="O7" s="14">
        <v>0</v>
      </c>
      <c r="P7" s="16">
        <v>0</v>
      </c>
      <c r="Q7" s="14">
        <v>0</v>
      </c>
      <c r="R7" s="16">
        <v>0</v>
      </c>
      <c r="S7" s="14">
        <v>7.2608698399999998</v>
      </c>
      <c r="T7" s="16">
        <v>0.43960165000000001</v>
      </c>
    </row>
    <row r="8" spans="1:20" x14ac:dyDescent="0.25">
      <c r="A8" s="11" t="s">
        <v>478</v>
      </c>
      <c r="B8" s="13">
        <v>7007</v>
      </c>
      <c r="C8" s="14">
        <f>(145/B8*100)</f>
        <v>2.0693592122163551</v>
      </c>
      <c r="D8" s="15">
        <v>6862</v>
      </c>
      <c r="E8" s="14">
        <v>7.4252231799999997</v>
      </c>
      <c r="F8" s="16">
        <v>0.45334753999999999</v>
      </c>
      <c r="G8" s="14">
        <v>20.575911990000002</v>
      </c>
      <c r="H8" s="16">
        <v>0.60679525999999995</v>
      </c>
      <c r="I8" s="14">
        <v>65.747908879999997</v>
      </c>
      <c r="J8" s="16">
        <v>0.85553062999999996</v>
      </c>
      <c r="K8" s="14">
        <v>0</v>
      </c>
      <c r="L8" s="16">
        <v>0</v>
      </c>
      <c r="M8" s="14" t="s">
        <v>582</v>
      </c>
      <c r="N8" s="16" t="s">
        <v>582</v>
      </c>
      <c r="O8" s="14">
        <v>0.48064235999999999</v>
      </c>
      <c r="P8" s="16">
        <v>0.11830005</v>
      </c>
      <c r="Q8" s="14">
        <v>0</v>
      </c>
      <c r="R8" s="16">
        <v>0</v>
      </c>
      <c r="S8" s="14">
        <v>5.7703135899999998</v>
      </c>
      <c r="T8" s="16">
        <v>0.36575424000000001</v>
      </c>
    </row>
    <row r="9" spans="1:20" x14ac:dyDescent="0.25">
      <c r="A9" s="11" t="s">
        <v>479</v>
      </c>
      <c r="B9" s="13">
        <v>9651</v>
      </c>
      <c r="C9" s="14">
        <f>(270/B9*100)</f>
        <v>2.7976375505129001</v>
      </c>
      <c r="D9" s="15">
        <v>9381</v>
      </c>
      <c r="E9" s="14">
        <v>10.5840724</v>
      </c>
      <c r="F9" s="16">
        <v>0.32802371000000002</v>
      </c>
      <c r="G9" s="14">
        <v>20.36382175</v>
      </c>
      <c r="H9" s="16">
        <v>0.41409773</v>
      </c>
      <c r="I9" s="14">
        <v>58.692724740000003</v>
      </c>
      <c r="J9" s="16">
        <v>0.76854504000000001</v>
      </c>
      <c r="K9" s="14">
        <v>0</v>
      </c>
      <c r="L9" s="16">
        <v>0</v>
      </c>
      <c r="M9" s="14" t="s">
        <v>582</v>
      </c>
      <c r="N9" s="16" t="s">
        <v>582</v>
      </c>
      <c r="O9" s="14">
        <v>3.0681947100000002</v>
      </c>
      <c r="P9" s="16">
        <v>0.54928189000000005</v>
      </c>
      <c r="Q9" s="14">
        <v>0</v>
      </c>
      <c r="R9" s="16">
        <v>0</v>
      </c>
      <c r="S9" s="14">
        <v>7.29118639</v>
      </c>
      <c r="T9" s="16">
        <v>0.52370947000000001</v>
      </c>
    </row>
    <row r="10" spans="1:20" x14ac:dyDescent="0.25">
      <c r="A10" s="11" t="s">
        <v>480</v>
      </c>
      <c r="B10" s="13">
        <v>20058</v>
      </c>
      <c r="C10" s="14">
        <f>(559/B10*100)</f>
        <v>2.7869179379798585</v>
      </c>
      <c r="D10" s="15">
        <v>19499</v>
      </c>
      <c r="E10" s="14">
        <v>11.159981480000001</v>
      </c>
      <c r="F10" s="16">
        <v>0.35792437999999999</v>
      </c>
      <c r="G10" s="14">
        <v>20.452085619999998</v>
      </c>
      <c r="H10" s="16">
        <v>0.43028571999999998</v>
      </c>
      <c r="I10" s="14">
        <v>64.433036110000003</v>
      </c>
      <c r="J10" s="16">
        <v>0.59182374000000004</v>
      </c>
      <c r="K10" s="14">
        <v>0</v>
      </c>
      <c r="L10" s="16">
        <v>0</v>
      </c>
      <c r="M10" s="14" t="s">
        <v>582</v>
      </c>
      <c r="N10" s="16" t="s">
        <v>582</v>
      </c>
      <c r="O10" s="14">
        <v>0</v>
      </c>
      <c r="P10" s="16">
        <v>0</v>
      </c>
      <c r="Q10" s="14">
        <v>0</v>
      </c>
      <c r="R10" s="16">
        <v>0</v>
      </c>
      <c r="S10" s="14">
        <v>3.9548968000000002</v>
      </c>
      <c r="T10" s="16">
        <v>0.38622331999999998</v>
      </c>
    </row>
    <row r="11" spans="1:20" x14ac:dyDescent="0.25">
      <c r="A11" s="11" t="s">
        <v>481</v>
      </c>
      <c r="B11" s="13">
        <v>7053</v>
      </c>
      <c r="C11" s="14">
        <f>(172/B11*100)</f>
        <v>2.4386785764922725</v>
      </c>
      <c r="D11" s="15">
        <v>6881</v>
      </c>
      <c r="E11" s="14">
        <v>10.17624503</v>
      </c>
      <c r="F11" s="16">
        <v>0.47757021999999999</v>
      </c>
      <c r="G11" s="14">
        <v>27.678881149999999</v>
      </c>
      <c r="H11" s="16">
        <v>0.651034</v>
      </c>
      <c r="I11" s="14">
        <v>54.969584040000001</v>
      </c>
      <c r="J11" s="16">
        <v>0.90933768000000004</v>
      </c>
      <c r="K11" s="14">
        <v>0</v>
      </c>
      <c r="L11" s="16">
        <v>0</v>
      </c>
      <c r="M11" s="14" t="s">
        <v>582</v>
      </c>
      <c r="N11" s="16" t="s">
        <v>582</v>
      </c>
      <c r="O11" s="14">
        <v>0</v>
      </c>
      <c r="P11" s="16">
        <v>0</v>
      </c>
      <c r="Q11" s="14">
        <v>0</v>
      </c>
      <c r="R11" s="16">
        <v>0</v>
      </c>
      <c r="S11" s="14">
        <v>7.17528978</v>
      </c>
      <c r="T11" s="16">
        <v>0.72031584999999998</v>
      </c>
    </row>
    <row r="12" spans="1:20" x14ac:dyDescent="0.25">
      <c r="A12" s="11" t="s">
        <v>482</v>
      </c>
      <c r="B12" s="13">
        <v>6894</v>
      </c>
      <c r="C12" s="14">
        <f>(59/B12*100)</f>
        <v>0.85581665216129965</v>
      </c>
      <c r="D12" s="15">
        <v>6835</v>
      </c>
      <c r="E12" s="14">
        <v>6.7080614699999996</v>
      </c>
      <c r="F12" s="16">
        <v>0.38727665</v>
      </c>
      <c r="G12" s="14">
        <v>18.74584196</v>
      </c>
      <c r="H12" s="16">
        <v>0.58498457000000004</v>
      </c>
      <c r="I12" s="14">
        <v>68.059414399999994</v>
      </c>
      <c r="J12" s="16">
        <v>0.87505107000000004</v>
      </c>
      <c r="K12" s="14">
        <v>0</v>
      </c>
      <c r="L12" s="16">
        <v>0</v>
      </c>
      <c r="M12" s="14" t="s">
        <v>582</v>
      </c>
      <c r="N12" s="16" t="s">
        <v>582</v>
      </c>
      <c r="O12" s="14">
        <v>2.3477860100000001</v>
      </c>
      <c r="P12" s="16">
        <v>0.59181510000000004</v>
      </c>
      <c r="Q12" s="14">
        <v>0</v>
      </c>
      <c r="R12" s="16">
        <v>0</v>
      </c>
      <c r="S12" s="14">
        <v>4.1388961599999998</v>
      </c>
      <c r="T12" s="16">
        <v>0.42643934999999999</v>
      </c>
    </row>
    <row r="13" spans="1:20" x14ac:dyDescent="0.25">
      <c r="A13" s="11" t="s">
        <v>483</v>
      </c>
      <c r="B13" s="13">
        <v>7161</v>
      </c>
      <c r="C13" s="14">
        <f>(216/B13*100)</f>
        <v>3.0163385002094678</v>
      </c>
      <c r="D13" s="15">
        <v>6945</v>
      </c>
      <c r="E13" s="14">
        <v>10.301315369999999</v>
      </c>
      <c r="F13" s="16">
        <v>0.41278021999999998</v>
      </c>
      <c r="G13" s="14">
        <v>25.756099880000001</v>
      </c>
      <c r="H13" s="16">
        <v>0.58475818000000002</v>
      </c>
      <c r="I13" s="14">
        <v>56.024683060000001</v>
      </c>
      <c r="J13" s="16">
        <v>0.84122441999999997</v>
      </c>
      <c r="K13" s="14">
        <v>0</v>
      </c>
      <c r="L13" s="16">
        <v>0</v>
      </c>
      <c r="M13" s="14" t="s">
        <v>582</v>
      </c>
      <c r="N13" s="16" t="s">
        <v>582</v>
      </c>
      <c r="O13" s="14">
        <v>4.1457255799999997</v>
      </c>
      <c r="P13" s="16">
        <v>0.47699757999999998</v>
      </c>
      <c r="Q13" s="14">
        <v>0</v>
      </c>
      <c r="R13" s="16">
        <v>0</v>
      </c>
      <c r="S13" s="14">
        <v>3.7721761100000002</v>
      </c>
      <c r="T13" s="16">
        <v>0.41093797999999998</v>
      </c>
    </row>
    <row r="14" spans="1:20" x14ac:dyDescent="0.25">
      <c r="A14" s="11" t="s">
        <v>484</v>
      </c>
      <c r="B14" s="13">
        <v>5587</v>
      </c>
      <c r="C14" s="14">
        <f>(83/B14*100)</f>
        <v>1.4855915518167173</v>
      </c>
      <c r="D14" s="15">
        <v>5504</v>
      </c>
      <c r="E14" s="14">
        <v>22.816265730000001</v>
      </c>
      <c r="F14" s="16">
        <v>0.72855722999999994</v>
      </c>
      <c r="G14" s="14">
        <v>29.458434990000001</v>
      </c>
      <c r="H14" s="16">
        <v>0.63966135000000002</v>
      </c>
      <c r="I14" s="14">
        <v>45.959019130000001</v>
      </c>
      <c r="J14" s="16">
        <v>0.74369127999999995</v>
      </c>
      <c r="K14" s="14">
        <v>0</v>
      </c>
      <c r="L14" s="16">
        <v>0</v>
      </c>
      <c r="M14" s="14" t="s">
        <v>582</v>
      </c>
      <c r="N14" s="16" t="s">
        <v>582</v>
      </c>
      <c r="O14" s="14">
        <v>0</v>
      </c>
      <c r="P14" s="16">
        <v>0</v>
      </c>
      <c r="Q14" s="14">
        <v>0</v>
      </c>
      <c r="R14" s="16">
        <v>0</v>
      </c>
      <c r="S14" s="14">
        <v>1.76628015</v>
      </c>
      <c r="T14" s="16">
        <v>0.18448808</v>
      </c>
    </row>
    <row r="15" spans="1:20" x14ac:dyDescent="0.25">
      <c r="A15" s="11" t="s">
        <v>485</v>
      </c>
      <c r="B15" s="13">
        <v>5882</v>
      </c>
      <c r="C15" s="14">
        <f>(116/B15*100)</f>
        <v>1.9721183270996261</v>
      </c>
      <c r="D15" s="15">
        <v>5766</v>
      </c>
      <c r="E15" s="14">
        <v>8.8694513700000002</v>
      </c>
      <c r="F15" s="16">
        <v>0.42439315</v>
      </c>
      <c r="G15" s="14">
        <v>33.601947019999997</v>
      </c>
      <c r="H15" s="16">
        <v>0.6794055</v>
      </c>
      <c r="I15" s="14">
        <v>53.27947331</v>
      </c>
      <c r="J15" s="16">
        <v>0.81081513999999999</v>
      </c>
      <c r="K15" s="14">
        <v>0</v>
      </c>
      <c r="L15" s="16">
        <v>0</v>
      </c>
      <c r="M15" s="14" t="s">
        <v>582</v>
      </c>
      <c r="N15" s="16" t="s">
        <v>582</v>
      </c>
      <c r="O15" s="14">
        <v>1.0236481900000001</v>
      </c>
      <c r="P15" s="16">
        <v>0.45890220999999998</v>
      </c>
      <c r="Q15" s="14">
        <v>0</v>
      </c>
      <c r="R15" s="16">
        <v>0</v>
      </c>
      <c r="S15" s="14">
        <v>3.2254801099999999</v>
      </c>
      <c r="T15" s="16">
        <v>0.38053476000000003</v>
      </c>
    </row>
    <row r="16" spans="1:20" x14ac:dyDescent="0.25">
      <c r="A16" s="11" t="s">
        <v>486</v>
      </c>
      <c r="B16" s="13">
        <v>6108</v>
      </c>
      <c r="C16" s="14">
        <f>(154/B16*100)</f>
        <v>2.5212835625409302</v>
      </c>
      <c r="D16" s="15">
        <v>5954</v>
      </c>
      <c r="E16" s="14">
        <v>8.3217382700000009</v>
      </c>
      <c r="F16" s="16">
        <v>0.38519452999999998</v>
      </c>
      <c r="G16" s="14">
        <v>21.241630839999999</v>
      </c>
      <c r="H16" s="16">
        <v>0.56715249999999995</v>
      </c>
      <c r="I16" s="14">
        <v>61.521822370000002</v>
      </c>
      <c r="J16" s="16">
        <v>0.83363657000000002</v>
      </c>
      <c r="K16" s="14">
        <v>0</v>
      </c>
      <c r="L16" s="16">
        <v>0</v>
      </c>
      <c r="M16" s="14" t="s">
        <v>582</v>
      </c>
      <c r="N16" s="16" t="s">
        <v>582</v>
      </c>
      <c r="O16" s="14">
        <v>0</v>
      </c>
      <c r="P16" s="16">
        <v>0</v>
      </c>
      <c r="Q16" s="14">
        <v>0</v>
      </c>
      <c r="R16" s="16">
        <v>0</v>
      </c>
      <c r="S16" s="14">
        <v>8.9148085199999993</v>
      </c>
      <c r="T16" s="16">
        <v>0.75759374999999995</v>
      </c>
    </row>
    <row r="17" spans="1:20" x14ac:dyDescent="0.25">
      <c r="A17" s="11" t="s">
        <v>487</v>
      </c>
      <c r="B17" s="13">
        <v>6504</v>
      </c>
      <c r="C17" s="14">
        <f>(1933/B17*100)</f>
        <v>29.720172201722018</v>
      </c>
      <c r="D17" s="15">
        <v>4571</v>
      </c>
      <c r="E17" s="14">
        <v>7.0977334299999999</v>
      </c>
      <c r="F17" s="16">
        <v>0.45854022</v>
      </c>
      <c r="G17" s="14">
        <v>20.75651152</v>
      </c>
      <c r="H17" s="16">
        <v>0.57145526999999996</v>
      </c>
      <c r="I17" s="14">
        <v>60.602828590000001</v>
      </c>
      <c r="J17" s="16">
        <v>0.79733441000000005</v>
      </c>
      <c r="K17" s="14">
        <v>0</v>
      </c>
      <c r="L17" s="16">
        <v>0</v>
      </c>
      <c r="M17" s="14" t="s">
        <v>582</v>
      </c>
      <c r="N17" s="16" t="s">
        <v>582</v>
      </c>
      <c r="O17" s="14">
        <v>3.2328108100000001</v>
      </c>
      <c r="P17" s="16">
        <v>0.42110187999999998</v>
      </c>
      <c r="Q17" s="14">
        <v>0</v>
      </c>
      <c r="R17" s="16">
        <v>0</v>
      </c>
      <c r="S17" s="14">
        <v>8.3101156500000002</v>
      </c>
      <c r="T17" s="16">
        <v>0.63836210999999998</v>
      </c>
    </row>
    <row r="18" spans="1:20" x14ac:dyDescent="0.25">
      <c r="A18" s="11" t="s">
        <v>488</v>
      </c>
      <c r="B18" s="13">
        <v>5532</v>
      </c>
      <c r="C18" s="14">
        <f>(31/B18*100)</f>
        <v>0.56037599421547357</v>
      </c>
      <c r="D18" s="15">
        <v>5501</v>
      </c>
      <c r="E18" s="14">
        <v>17.144544740000001</v>
      </c>
      <c r="F18" s="16">
        <v>0.62875895999999998</v>
      </c>
      <c r="G18" s="14">
        <v>34.586336230000001</v>
      </c>
      <c r="H18" s="16">
        <v>0.85359684000000002</v>
      </c>
      <c r="I18" s="14">
        <v>42.332109979999998</v>
      </c>
      <c r="J18" s="16">
        <v>0.95852384000000002</v>
      </c>
      <c r="K18" s="14">
        <v>0</v>
      </c>
      <c r="L18" s="16">
        <v>0</v>
      </c>
      <c r="M18" s="14" t="s">
        <v>582</v>
      </c>
      <c r="N18" s="16" t="s">
        <v>582</v>
      </c>
      <c r="O18" s="14">
        <v>0</v>
      </c>
      <c r="P18" s="16">
        <v>0</v>
      </c>
      <c r="Q18" s="14">
        <v>0</v>
      </c>
      <c r="R18" s="16">
        <v>0</v>
      </c>
      <c r="S18" s="14">
        <v>5.9370090600000003</v>
      </c>
      <c r="T18" s="16">
        <v>0.69368268</v>
      </c>
    </row>
    <row r="19" spans="1:20" x14ac:dyDescent="0.25">
      <c r="A19" s="11" t="s">
        <v>489</v>
      </c>
      <c r="B19" s="13">
        <v>5658</v>
      </c>
      <c r="C19" s="14">
        <f>(346/B19*100)</f>
        <v>6.1152350653941321</v>
      </c>
      <c r="D19" s="15">
        <v>5312</v>
      </c>
      <c r="E19" s="14">
        <v>18.124937039999999</v>
      </c>
      <c r="F19" s="16">
        <v>0.60129922999999996</v>
      </c>
      <c r="G19" s="14">
        <v>27.256143489999999</v>
      </c>
      <c r="H19" s="16">
        <v>0.75769998999999999</v>
      </c>
      <c r="I19" s="14">
        <v>49.725785950000002</v>
      </c>
      <c r="J19" s="16">
        <v>0.90011635000000001</v>
      </c>
      <c r="K19" s="14">
        <v>0</v>
      </c>
      <c r="L19" s="16">
        <v>0</v>
      </c>
      <c r="M19" s="14" t="s">
        <v>582</v>
      </c>
      <c r="N19" s="16" t="s">
        <v>582</v>
      </c>
      <c r="O19" s="14">
        <v>0</v>
      </c>
      <c r="P19" s="16">
        <v>0</v>
      </c>
      <c r="Q19" s="14">
        <v>0</v>
      </c>
      <c r="R19" s="16">
        <v>0</v>
      </c>
      <c r="S19" s="14">
        <v>4.8931335100000002</v>
      </c>
      <c r="T19" s="16">
        <v>0.47736761</v>
      </c>
    </row>
    <row r="20" spans="1:20" x14ac:dyDescent="0.25">
      <c r="A20" s="11" t="s">
        <v>490</v>
      </c>
      <c r="B20" s="13">
        <v>3371</v>
      </c>
      <c r="C20" s="14">
        <f>(75/B20*100)</f>
        <v>2.2248590922574905</v>
      </c>
      <c r="D20" s="15">
        <v>3296</v>
      </c>
      <c r="E20" s="14">
        <v>9.1210052699999995</v>
      </c>
      <c r="F20" s="16">
        <v>0.51912959000000003</v>
      </c>
      <c r="G20" s="14">
        <v>24.720218939999999</v>
      </c>
      <c r="H20" s="16">
        <v>0.82949196000000003</v>
      </c>
      <c r="I20" s="14">
        <v>59.853728240000002</v>
      </c>
      <c r="J20" s="16">
        <v>0.89168060999999998</v>
      </c>
      <c r="K20" s="14">
        <v>0</v>
      </c>
      <c r="L20" s="16">
        <v>0</v>
      </c>
      <c r="M20" s="14" t="s">
        <v>582</v>
      </c>
      <c r="N20" s="16" t="s">
        <v>582</v>
      </c>
      <c r="O20" s="14">
        <v>0</v>
      </c>
      <c r="P20" s="16">
        <v>0</v>
      </c>
      <c r="Q20" s="14">
        <v>0</v>
      </c>
      <c r="R20" s="16">
        <v>0</v>
      </c>
      <c r="S20" s="14">
        <v>6.3050475500000003</v>
      </c>
      <c r="T20" s="16">
        <v>0.41592474000000001</v>
      </c>
    </row>
    <row r="21" spans="1:20" x14ac:dyDescent="0.25">
      <c r="A21" s="11" t="s">
        <v>491</v>
      </c>
      <c r="B21" s="13">
        <v>5741</v>
      </c>
      <c r="C21" s="14">
        <f>(58/B21*100)</f>
        <v>1.0102769552342798</v>
      </c>
      <c r="D21" s="15">
        <v>5683</v>
      </c>
      <c r="E21" s="14">
        <v>17.18472328</v>
      </c>
      <c r="F21" s="16">
        <v>0.52962299000000002</v>
      </c>
      <c r="G21" s="14">
        <v>19.474687079999999</v>
      </c>
      <c r="H21" s="16">
        <v>0.61858113999999997</v>
      </c>
      <c r="I21" s="14">
        <v>61.007864759999997</v>
      </c>
      <c r="J21" s="16">
        <v>0.76607831999999998</v>
      </c>
      <c r="K21" s="14">
        <v>0</v>
      </c>
      <c r="L21" s="16">
        <v>0</v>
      </c>
      <c r="M21" s="14" t="s">
        <v>582</v>
      </c>
      <c r="N21" s="16" t="s">
        <v>582</v>
      </c>
      <c r="O21" s="14">
        <v>0</v>
      </c>
      <c r="P21" s="16">
        <v>0</v>
      </c>
      <c r="Q21" s="14">
        <v>0</v>
      </c>
      <c r="R21" s="16">
        <v>0</v>
      </c>
      <c r="S21" s="14">
        <v>2.3327248799999998</v>
      </c>
      <c r="T21" s="16">
        <v>0.24397616999999999</v>
      </c>
    </row>
    <row r="22" spans="1:20" x14ac:dyDescent="0.25">
      <c r="A22" s="11" t="s">
        <v>492</v>
      </c>
      <c r="B22" s="13">
        <v>6598</v>
      </c>
      <c r="C22" s="14">
        <f>(39/B22*100)</f>
        <v>0.59108820854804489</v>
      </c>
      <c r="D22" s="15">
        <v>6559</v>
      </c>
      <c r="E22" s="14">
        <v>18.504454559999999</v>
      </c>
      <c r="F22" s="16">
        <v>0.80125475000000002</v>
      </c>
      <c r="G22" s="14">
        <v>24.808095160000001</v>
      </c>
      <c r="H22" s="16">
        <v>0.63237204000000002</v>
      </c>
      <c r="I22" s="14">
        <v>49.887243980000001</v>
      </c>
      <c r="J22" s="16">
        <v>1.1473374999999999</v>
      </c>
      <c r="K22" s="14">
        <v>0</v>
      </c>
      <c r="L22" s="16">
        <v>0</v>
      </c>
      <c r="M22" s="14" t="s">
        <v>582</v>
      </c>
      <c r="N22" s="16" t="s">
        <v>582</v>
      </c>
      <c r="O22" s="14">
        <v>0</v>
      </c>
      <c r="P22" s="16">
        <v>0</v>
      </c>
      <c r="Q22" s="14">
        <v>7.7796110000000002E-2</v>
      </c>
      <c r="R22" s="16">
        <v>6.9322839999999997E-2</v>
      </c>
      <c r="S22" s="14">
        <v>6.7224101899999997</v>
      </c>
      <c r="T22" s="16">
        <v>0.67849115000000004</v>
      </c>
    </row>
    <row r="23" spans="1:20" x14ac:dyDescent="0.25">
      <c r="A23" s="11" t="s">
        <v>493</v>
      </c>
      <c r="B23" s="13">
        <v>11583</v>
      </c>
      <c r="C23" s="14">
        <f>(268/B23*100)</f>
        <v>2.3137356470689805</v>
      </c>
      <c r="D23" s="15">
        <v>11315</v>
      </c>
      <c r="E23" s="14">
        <v>14.198126630000001</v>
      </c>
      <c r="F23" s="16">
        <v>0.51400551999999999</v>
      </c>
      <c r="G23" s="14">
        <v>21.17581758</v>
      </c>
      <c r="H23" s="16">
        <v>0.51527904999999996</v>
      </c>
      <c r="I23" s="14">
        <v>60.385814420000003</v>
      </c>
      <c r="J23" s="16">
        <v>0.81208281999999998</v>
      </c>
      <c r="K23" s="14">
        <v>0</v>
      </c>
      <c r="L23" s="16">
        <v>0</v>
      </c>
      <c r="M23" s="14" t="s">
        <v>582</v>
      </c>
      <c r="N23" s="16" t="s">
        <v>582</v>
      </c>
      <c r="O23" s="14">
        <v>0</v>
      </c>
      <c r="P23" s="16">
        <v>0</v>
      </c>
      <c r="Q23" s="14">
        <v>0</v>
      </c>
      <c r="R23" s="16">
        <v>0</v>
      </c>
      <c r="S23" s="14">
        <v>4.2402413699999997</v>
      </c>
      <c r="T23" s="16">
        <v>0.40411364</v>
      </c>
    </row>
    <row r="24" spans="1:20" x14ac:dyDescent="0.25">
      <c r="A24" s="11" t="s">
        <v>494</v>
      </c>
      <c r="B24" s="13">
        <v>6647</v>
      </c>
      <c r="C24" s="14">
        <f>(10/B24*100)</f>
        <v>0.15044380923724987</v>
      </c>
      <c r="D24" s="15">
        <v>6637</v>
      </c>
      <c r="E24" s="14">
        <v>19.128076490000002</v>
      </c>
      <c r="F24" s="16">
        <v>0.53856952999999996</v>
      </c>
      <c r="G24" s="14">
        <v>27.376406530000001</v>
      </c>
      <c r="H24" s="16">
        <v>0.54620992000000002</v>
      </c>
      <c r="I24" s="14">
        <v>50.969263169999998</v>
      </c>
      <c r="J24" s="16">
        <v>0.72633501</v>
      </c>
      <c r="K24" s="14">
        <v>0</v>
      </c>
      <c r="L24" s="16">
        <v>0</v>
      </c>
      <c r="M24" s="14" t="s">
        <v>582</v>
      </c>
      <c r="N24" s="16" t="s">
        <v>582</v>
      </c>
      <c r="O24" s="14">
        <v>0</v>
      </c>
      <c r="P24" s="16">
        <v>0</v>
      </c>
      <c r="Q24" s="14">
        <v>0</v>
      </c>
      <c r="R24" s="16">
        <v>0</v>
      </c>
      <c r="S24" s="14">
        <v>2.52625382</v>
      </c>
      <c r="T24" s="16">
        <v>0.65566013999999995</v>
      </c>
    </row>
    <row r="25" spans="1:20" x14ac:dyDescent="0.25">
      <c r="A25" s="11" t="s">
        <v>495</v>
      </c>
      <c r="B25" s="13">
        <v>5581</v>
      </c>
      <c r="C25" s="14">
        <f>(25/B25*100)</f>
        <v>0.44794839634474104</v>
      </c>
      <c r="D25" s="15">
        <v>5556</v>
      </c>
      <c r="E25" s="14">
        <v>23.099894819999999</v>
      </c>
      <c r="F25" s="16">
        <v>0.56262732000000004</v>
      </c>
      <c r="G25" s="14">
        <v>26.085752639999999</v>
      </c>
      <c r="H25" s="16">
        <v>0.50914417000000001</v>
      </c>
      <c r="I25" s="14">
        <v>49.82834905</v>
      </c>
      <c r="J25" s="16">
        <v>0.73576940000000002</v>
      </c>
      <c r="K25" s="14">
        <v>0</v>
      </c>
      <c r="L25" s="16">
        <v>0</v>
      </c>
      <c r="M25" s="14" t="s">
        <v>582</v>
      </c>
      <c r="N25" s="16" t="s">
        <v>582</v>
      </c>
      <c r="O25" s="14">
        <v>0</v>
      </c>
      <c r="P25" s="16">
        <v>0</v>
      </c>
      <c r="Q25" s="14">
        <v>0</v>
      </c>
      <c r="R25" s="16">
        <v>0</v>
      </c>
      <c r="S25" s="14">
        <v>0.98600348999999998</v>
      </c>
      <c r="T25" s="16">
        <v>0.13788782999999999</v>
      </c>
    </row>
    <row r="26" spans="1:20" x14ac:dyDescent="0.25">
      <c r="A26" s="11" t="s">
        <v>496</v>
      </c>
      <c r="B26" s="13">
        <v>4869</v>
      </c>
      <c r="C26" s="14">
        <f>(75/B26*100)</f>
        <v>1.5403573629081946</v>
      </c>
      <c r="D26" s="15">
        <v>4794</v>
      </c>
      <c r="E26" s="14">
        <v>11.13407299</v>
      </c>
      <c r="F26" s="16">
        <v>0.56471705999999999</v>
      </c>
      <c r="G26" s="14">
        <v>22.042273519999998</v>
      </c>
      <c r="H26" s="16">
        <v>0.60097389000000001</v>
      </c>
      <c r="I26" s="14">
        <v>64.989232819999998</v>
      </c>
      <c r="J26" s="16">
        <v>0.83090273000000003</v>
      </c>
      <c r="K26" s="14">
        <v>0</v>
      </c>
      <c r="L26" s="16">
        <v>0</v>
      </c>
      <c r="M26" s="14" t="s">
        <v>582</v>
      </c>
      <c r="N26" s="16" t="s">
        <v>582</v>
      </c>
      <c r="O26" s="14">
        <v>0</v>
      </c>
      <c r="P26" s="16">
        <v>0</v>
      </c>
      <c r="Q26" s="14">
        <v>0</v>
      </c>
      <c r="R26" s="16">
        <v>0</v>
      </c>
      <c r="S26" s="14">
        <v>1.8344206700000001</v>
      </c>
      <c r="T26" s="16">
        <v>0.20496692</v>
      </c>
    </row>
    <row r="27" spans="1:20" x14ac:dyDescent="0.25">
      <c r="A27" s="11" t="s">
        <v>497</v>
      </c>
      <c r="B27" s="13">
        <v>5299</v>
      </c>
      <c r="C27" s="14">
        <f>(127/B27*100)</f>
        <v>2.3966786186072846</v>
      </c>
      <c r="D27" s="15">
        <v>5172</v>
      </c>
      <c r="E27" s="14">
        <v>8.4589986100000001</v>
      </c>
      <c r="F27" s="16">
        <v>0.46553071000000001</v>
      </c>
      <c r="G27" s="14">
        <v>21.389194969999998</v>
      </c>
      <c r="H27" s="16">
        <v>0.55878519999999998</v>
      </c>
      <c r="I27" s="14">
        <v>62.416759110000001</v>
      </c>
      <c r="J27" s="16">
        <v>0.58120717</v>
      </c>
      <c r="K27" s="14">
        <v>0</v>
      </c>
      <c r="L27" s="16">
        <v>0</v>
      </c>
      <c r="M27" s="14" t="s">
        <v>582</v>
      </c>
      <c r="N27" s="16" t="s">
        <v>582</v>
      </c>
      <c r="O27" s="14">
        <v>0</v>
      </c>
      <c r="P27" s="16">
        <v>0</v>
      </c>
      <c r="Q27" s="14">
        <v>0</v>
      </c>
      <c r="R27" s="16">
        <v>0</v>
      </c>
      <c r="S27" s="14">
        <v>7.7350473199999996</v>
      </c>
      <c r="T27" s="16">
        <v>0.36666757</v>
      </c>
    </row>
    <row r="28" spans="1:20" x14ac:dyDescent="0.25">
      <c r="A28" s="11" t="s">
        <v>498</v>
      </c>
      <c r="B28" s="13">
        <v>7568</v>
      </c>
      <c r="C28" s="14">
        <f>(378/B28*100)</f>
        <v>4.9947145877378434</v>
      </c>
      <c r="D28" s="15">
        <v>7190</v>
      </c>
      <c r="E28" s="14">
        <v>14.951848719999999</v>
      </c>
      <c r="F28" s="16">
        <v>0.62848331999999996</v>
      </c>
      <c r="G28" s="14">
        <v>19.682166479999999</v>
      </c>
      <c r="H28" s="16">
        <v>0.50848625000000003</v>
      </c>
      <c r="I28" s="14">
        <v>61.441079999999999</v>
      </c>
      <c r="J28" s="16">
        <v>0.98102546999999996</v>
      </c>
      <c r="K28" s="14">
        <v>0</v>
      </c>
      <c r="L28" s="16">
        <v>0</v>
      </c>
      <c r="M28" s="14" t="s">
        <v>582</v>
      </c>
      <c r="N28" s="16" t="s">
        <v>582</v>
      </c>
      <c r="O28" s="14">
        <v>0</v>
      </c>
      <c r="P28" s="16">
        <v>0</v>
      </c>
      <c r="Q28" s="14">
        <v>0</v>
      </c>
      <c r="R28" s="16">
        <v>0</v>
      </c>
      <c r="S28" s="14">
        <v>3.9249048000000002</v>
      </c>
      <c r="T28" s="16">
        <v>0.50731360999999997</v>
      </c>
    </row>
    <row r="29" spans="1:20" x14ac:dyDescent="0.25">
      <c r="A29" s="11" t="s">
        <v>499</v>
      </c>
      <c r="B29" s="13">
        <v>5385</v>
      </c>
      <c r="C29" s="14">
        <f>(30/B29*100)</f>
        <v>0.55710306406685239</v>
      </c>
      <c r="D29" s="15">
        <v>5355</v>
      </c>
      <c r="E29" s="14">
        <v>21.825744799999999</v>
      </c>
      <c r="F29" s="16">
        <v>0.60167645000000003</v>
      </c>
      <c r="G29" s="14">
        <v>27.447847029999998</v>
      </c>
      <c r="H29" s="16">
        <v>0.65674752999999997</v>
      </c>
      <c r="I29" s="14">
        <v>45.240092070000003</v>
      </c>
      <c r="J29" s="16">
        <v>0.89499541000000005</v>
      </c>
      <c r="K29" s="14">
        <v>0</v>
      </c>
      <c r="L29" s="16">
        <v>0</v>
      </c>
      <c r="M29" s="14" t="s">
        <v>582</v>
      </c>
      <c r="N29" s="16" t="s">
        <v>582</v>
      </c>
      <c r="O29" s="14">
        <v>2.7667624100000001</v>
      </c>
      <c r="P29" s="16">
        <v>0.24169378</v>
      </c>
      <c r="Q29" s="14">
        <v>0</v>
      </c>
      <c r="R29" s="16">
        <v>0</v>
      </c>
      <c r="S29" s="14">
        <v>2.7195536800000002</v>
      </c>
      <c r="T29" s="16">
        <v>0.35294962000000002</v>
      </c>
    </row>
    <row r="30" spans="1:20" x14ac:dyDescent="0.25">
      <c r="A30" s="11" t="s">
        <v>500</v>
      </c>
      <c r="B30" s="13">
        <v>4520</v>
      </c>
      <c r="C30" s="14">
        <f>(208/B30*100)</f>
        <v>4.6017699115044248</v>
      </c>
      <c r="D30" s="15">
        <v>4312</v>
      </c>
      <c r="E30" s="14">
        <v>9.6617388200000001</v>
      </c>
      <c r="F30" s="16">
        <v>0.48877818000000001</v>
      </c>
      <c r="G30" s="14">
        <v>19.24947981</v>
      </c>
      <c r="H30" s="16">
        <v>0.63874255999999996</v>
      </c>
      <c r="I30" s="14">
        <v>65.062271170000002</v>
      </c>
      <c r="J30" s="16">
        <v>0.91306039999999999</v>
      </c>
      <c r="K30" s="14">
        <v>0</v>
      </c>
      <c r="L30" s="16">
        <v>0</v>
      </c>
      <c r="M30" s="14" t="s">
        <v>582</v>
      </c>
      <c r="N30" s="16" t="s">
        <v>582</v>
      </c>
      <c r="O30" s="14">
        <v>0</v>
      </c>
      <c r="P30" s="16">
        <v>0</v>
      </c>
      <c r="Q30" s="14">
        <v>0</v>
      </c>
      <c r="R30" s="16">
        <v>0</v>
      </c>
      <c r="S30" s="14">
        <v>6.0265101899999998</v>
      </c>
      <c r="T30" s="16">
        <v>0.42034656999999997</v>
      </c>
    </row>
    <row r="31" spans="1:20" x14ac:dyDescent="0.25">
      <c r="A31" s="11" t="s">
        <v>501</v>
      </c>
      <c r="B31" s="13">
        <v>5456</v>
      </c>
      <c r="C31" s="14">
        <f>(146/B31*100)</f>
        <v>2.6759530791788855</v>
      </c>
      <c r="D31" s="15">
        <v>5310</v>
      </c>
      <c r="E31" s="14">
        <v>16.155670529999998</v>
      </c>
      <c r="F31" s="16">
        <v>0.48341594999999998</v>
      </c>
      <c r="G31" s="14">
        <v>24.757720729999999</v>
      </c>
      <c r="H31" s="16">
        <v>0.59551505999999998</v>
      </c>
      <c r="I31" s="14">
        <v>53.15682202</v>
      </c>
      <c r="J31" s="16">
        <v>0.77606204999999995</v>
      </c>
      <c r="K31" s="14">
        <v>0</v>
      </c>
      <c r="L31" s="16">
        <v>0</v>
      </c>
      <c r="M31" s="14" t="s">
        <v>582</v>
      </c>
      <c r="N31" s="16" t="s">
        <v>582</v>
      </c>
      <c r="O31" s="14">
        <v>0</v>
      </c>
      <c r="P31" s="16">
        <v>0</v>
      </c>
      <c r="Q31" s="14">
        <v>0</v>
      </c>
      <c r="R31" s="16">
        <v>0</v>
      </c>
      <c r="S31" s="14">
        <v>5.9297867200000001</v>
      </c>
      <c r="T31" s="16">
        <v>0.47021436999999999</v>
      </c>
    </row>
    <row r="32" spans="1:20" x14ac:dyDescent="0.25">
      <c r="A32" s="11" t="s">
        <v>502</v>
      </c>
      <c r="B32" s="13">
        <v>4478</v>
      </c>
      <c r="C32" s="14">
        <f>(6/B32*100)</f>
        <v>0.13398838767306834</v>
      </c>
      <c r="D32" s="15">
        <v>4472</v>
      </c>
      <c r="E32" s="14">
        <v>17.01907791</v>
      </c>
      <c r="F32" s="16">
        <v>0.57428727000000002</v>
      </c>
      <c r="G32" s="14">
        <v>22.398005439999999</v>
      </c>
      <c r="H32" s="16">
        <v>0.66748615</v>
      </c>
      <c r="I32" s="14">
        <v>58.760403140000001</v>
      </c>
      <c r="J32" s="16">
        <v>0.83223168999999997</v>
      </c>
      <c r="K32" s="14">
        <v>0</v>
      </c>
      <c r="L32" s="16">
        <v>0</v>
      </c>
      <c r="M32" s="14" t="s">
        <v>582</v>
      </c>
      <c r="N32" s="16" t="s">
        <v>582</v>
      </c>
      <c r="O32" s="14">
        <v>0</v>
      </c>
      <c r="P32" s="16">
        <v>0</v>
      </c>
      <c r="Q32" s="14">
        <v>0</v>
      </c>
      <c r="R32" s="16">
        <v>0</v>
      </c>
      <c r="S32" s="14">
        <v>1.8225135100000001</v>
      </c>
      <c r="T32" s="16">
        <v>0.28544165999999999</v>
      </c>
    </row>
    <row r="33" spans="1:20" x14ac:dyDescent="0.25">
      <c r="A33" s="11" t="s">
        <v>503</v>
      </c>
      <c r="B33" s="13">
        <v>7325</v>
      </c>
      <c r="C33" s="14">
        <f>(80/B33*100)</f>
        <v>1.0921501706484642</v>
      </c>
      <c r="D33" s="15">
        <v>7245</v>
      </c>
      <c r="E33" s="14">
        <v>17.53504641</v>
      </c>
      <c r="F33" s="16">
        <v>0.56317826999999998</v>
      </c>
      <c r="G33" s="14">
        <v>19.47400738</v>
      </c>
      <c r="H33" s="16">
        <v>0.53344583000000001</v>
      </c>
      <c r="I33" s="14">
        <v>60.910630329999996</v>
      </c>
      <c r="J33" s="16">
        <v>0.77424968999999999</v>
      </c>
      <c r="K33" s="14">
        <v>0</v>
      </c>
      <c r="L33" s="16">
        <v>0</v>
      </c>
      <c r="M33" s="14" t="s">
        <v>582</v>
      </c>
      <c r="N33" s="16" t="s">
        <v>582</v>
      </c>
      <c r="O33" s="14">
        <v>0</v>
      </c>
      <c r="P33" s="16">
        <v>0</v>
      </c>
      <c r="Q33" s="14">
        <v>0</v>
      </c>
      <c r="R33" s="16">
        <v>0</v>
      </c>
      <c r="S33" s="14">
        <v>2.0803158800000001</v>
      </c>
      <c r="T33" s="16">
        <v>0.24447708000000001</v>
      </c>
    </row>
    <row r="34" spans="1:20" x14ac:dyDescent="0.25">
      <c r="A34" s="11" t="s">
        <v>504</v>
      </c>
      <c r="B34" s="13">
        <v>6350</v>
      </c>
      <c r="C34" s="14">
        <f>(95/B34*100)</f>
        <v>1.4960629921259843</v>
      </c>
      <c r="D34" s="15">
        <v>6255</v>
      </c>
      <c r="E34" s="14">
        <v>13.199715380000001</v>
      </c>
      <c r="F34" s="16">
        <v>0.56819253000000003</v>
      </c>
      <c r="G34" s="14">
        <v>21.80628218</v>
      </c>
      <c r="H34" s="16">
        <v>0.58094053000000001</v>
      </c>
      <c r="I34" s="14">
        <v>56.353939320000002</v>
      </c>
      <c r="J34" s="16">
        <v>0.92655679000000002</v>
      </c>
      <c r="K34" s="14">
        <v>0</v>
      </c>
      <c r="L34" s="16">
        <v>0</v>
      </c>
      <c r="M34" s="14" t="s">
        <v>582</v>
      </c>
      <c r="N34" s="16" t="s">
        <v>582</v>
      </c>
      <c r="O34" s="14">
        <v>2.5881044800000002</v>
      </c>
      <c r="P34" s="16">
        <v>0.53739698000000002</v>
      </c>
      <c r="Q34" s="14">
        <v>0</v>
      </c>
      <c r="R34" s="16">
        <v>0</v>
      </c>
      <c r="S34" s="14">
        <v>6.0519586500000004</v>
      </c>
      <c r="T34" s="16">
        <v>0.58196462000000004</v>
      </c>
    </row>
    <row r="35" spans="1:20" x14ac:dyDescent="0.25">
      <c r="A35" s="11" t="s">
        <v>505</v>
      </c>
      <c r="B35" s="13">
        <v>6406</v>
      </c>
      <c r="C35" s="14">
        <f>(61/B35*100)</f>
        <v>0.95223228223540424</v>
      </c>
      <c r="D35" s="15">
        <v>6345</v>
      </c>
      <c r="E35" s="14">
        <v>11.15231387</v>
      </c>
      <c r="F35" s="16">
        <v>0.46306716999999997</v>
      </c>
      <c r="G35" s="14">
        <v>21.54066645</v>
      </c>
      <c r="H35" s="16">
        <v>0.56433557000000001</v>
      </c>
      <c r="I35" s="14">
        <v>63.95811441</v>
      </c>
      <c r="J35" s="16">
        <v>0.68164453000000003</v>
      </c>
      <c r="K35" s="14">
        <v>0</v>
      </c>
      <c r="L35" s="16">
        <v>0</v>
      </c>
      <c r="M35" s="14" t="s">
        <v>582</v>
      </c>
      <c r="N35" s="16" t="s">
        <v>582</v>
      </c>
      <c r="O35" s="14">
        <v>1.03878658</v>
      </c>
      <c r="P35" s="16">
        <v>5.6857350000000001E-2</v>
      </c>
      <c r="Q35" s="14">
        <v>0</v>
      </c>
      <c r="R35" s="16">
        <v>0</v>
      </c>
      <c r="S35" s="14">
        <v>2.3101186899999999</v>
      </c>
      <c r="T35" s="16">
        <v>0.21823235999999999</v>
      </c>
    </row>
    <row r="36" spans="1:20" x14ac:dyDescent="0.25">
      <c r="A36" s="11" t="s">
        <v>506</v>
      </c>
      <c r="B36" s="13">
        <v>6736</v>
      </c>
      <c r="C36" s="14">
        <f>(74/B36*100)</f>
        <v>1.0985748218527316</v>
      </c>
      <c r="D36" s="15">
        <v>6662</v>
      </c>
      <c r="E36" s="14">
        <v>16.203887770000001</v>
      </c>
      <c r="F36" s="16">
        <v>0.56248997999999995</v>
      </c>
      <c r="G36" s="14">
        <v>24.572161609999998</v>
      </c>
      <c r="H36" s="16">
        <v>0.62954854999999998</v>
      </c>
      <c r="I36" s="14">
        <v>55.9527036</v>
      </c>
      <c r="J36" s="16">
        <v>0.74509155999999999</v>
      </c>
      <c r="K36" s="14">
        <v>0</v>
      </c>
      <c r="L36" s="16">
        <v>0</v>
      </c>
      <c r="M36" s="14" t="s">
        <v>582</v>
      </c>
      <c r="N36" s="16" t="s">
        <v>582</v>
      </c>
      <c r="O36" s="14">
        <v>0</v>
      </c>
      <c r="P36" s="16">
        <v>0</v>
      </c>
      <c r="Q36" s="14">
        <v>0</v>
      </c>
      <c r="R36" s="16">
        <v>0</v>
      </c>
      <c r="S36" s="14">
        <v>3.2712470100000002</v>
      </c>
      <c r="T36" s="16">
        <v>0.28460446</v>
      </c>
    </row>
    <row r="37" spans="1:20" x14ac:dyDescent="0.25">
      <c r="A37" s="11" t="s">
        <v>507</v>
      </c>
      <c r="B37" s="13">
        <v>5458</v>
      </c>
      <c r="C37" s="14">
        <f>(135/B37*100)</f>
        <v>2.4734334921216563</v>
      </c>
      <c r="D37" s="15">
        <v>5323</v>
      </c>
      <c r="E37" s="14">
        <v>12.12550843</v>
      </c>
      <c r="F37" s="16">
        <v>0.47922274999999998</v>
      </c>
      <c r="G37" s="14">
        <v>29.85740453</v>
      </c>
      <c r="H37" s="16">
        <v>0.68826169999999998</v>
      </c>
      <c r="I37" s="14">
        <v>47.012084190000003</v>
      </c>
      <c r="J37" s="16">
        <v>0.75923381999999995</v>
      </c>
      <c r="K37" s="14">
        <v>0</v>
      </c>
      <c r="L37" s="16">
        <v>0</v>
      </c>
      <c r="M37" s="14" t="s">
        <v>582</v>
      </c>
      <c r="N37" s="16" t="s">
        <v>582</v>
      </c>
      <c r="O37" s="14">
        <v>0</v>
      </c>
      <c r="P37" s="16">
        <v>0</v>
      </c>
      <c r="Q37" s="14">
        <v>0</v>
      </c>
      <c r="R37" s="16">
        <v>0</v>
      </c>
      <c r="S37" s="14">
        <v>11.00500285</v>
      </c>
      <c r="T37" s="16">
        <v>0.84478436000000001</v>
      </c>
    </row>
    <row r="38" spans="1:20" x14ac:dyDescent="0.25">
      <c r="A38" s="11" t="s">
        <v>508</v>
      </c>
      <c r="B38" s="13">
        <v>5860</v>
      </c>
      <c r="C38" s="14">
        <f>(24/B38*100)</f>
        <v>0.40955631399317405</v>
      </c>
      <c r="D38" s="15">
        <v>5836</v>
      </c>
      <c r="E38" s="14">
        <v>6.9869987199999999</v>
      </c>
      <c r="F38" s="16">
        <v>0.36857136000000001</v>
      </c>
      <c r="G38" s="14">
        <v>21.26258919</v>
      </c>
      <c r="H38" s="16">
        <v>0.61432838000000001</v>
      </c>
      <c r="I38" s="14">
        <v>60.493906090000003</v>
      </c>
      <c r="J38" s="16">
        <v>0.87217464</v>
      </c>
      <c r="K38" s="14">
        <v>0</v>
      </c>
      <c r="L38" s="16">
        <v>0</v>
      </c>
      <c r="M38" s="14" t="s">
        <v>582</v>
      </c>
      <c r="N38" s="16" t="s">
        <v>582</v>
      </c>
      <c r="O38" s="14">
        <v>0</v>
      </c>
      <c r="P38" s="16">
        <v>0</v>
      </c>
      <c r="Q38" s="14">
        <v>0</v>
      </c>
      <c r="R38" s="16">
        <v>0</v>
      </c>
      <c r="S38" s="14">
        <v>11.256506</v>
      </c>
      <c r="T38" s="16">
        <v>0.71013051999999999</v>
      </c>
    </row>
    <row r="39" spans="1:20" x14ac:dyDescent="0.25">
      <c r="A39" s="11" t="s">
        <v>509</v>
      </c>
      <c r="B39" s="13">
        <v>5895</v>
      </c>
      <c r="C39" s="14">
        <f>(33/B39*100)</f>
        <v>0.55979643765903309</v>
      </c>
      <c r="D39" s="15">
        <v>5862</v>
      </c>
      <c r="E39" s="14">
        <v>14.187181130000001</v>
      </c>
      <c r="F39" s="16">
        <v>0.70359399</v>
      </c>
      <c r="G39" s="14">
        <v>14.335092749999999</v>
      </c>
      <c r="H39" s="16">
        <v>0.56637550999999997</v>
      </c>
      <c r="I39" s="14">
        <v>67.640081640000005</v>
      </c>
      <c r="J39" s="16">
        <v>1.2660452</v>
      </c>
      <c r="K39" s="14">
        <v>0</v>
      </c>
      <c r="L39" s="16">
        <v>0</v>
      </c>
      <c r="M39" s="14" t="s">
        <v>582</v>
      </c>
      <c r="N39" s="16" t="s">
        <v>582</v>
      </c>
      <c r="O39" s="14">
        <v>0</v>
      </c>
      <c r="P39" s="16">
        <v>0</v>
      </c>
      <c r="Q39" s="14">
        <v>0</v>
      </c>
      <c r="R39" s="16">
        <v>0</v>
      </c>
      <c r="S39" s="14">
        <v>3.8376444699999999</v>
      </c>
      <c r="T39" s="16">
        <v>0.52932013</v>
      </c>
    </row>
    <row r="40" spans="1:20" x14ac:dyDescent="0.25">
      <c r="A40" s="11" t="s">
        <v>510</v>
      </c>
      <c r="B40" s="13">
        <v>14157</v>
      </c>
      <c r="C40" s="14">
        <f>(394/B40*100)</f>
        <v>2.7830755103482376</v>
      </c>
      <c r="D40" s="15">
        <v>13763</v>
      </c>
      <c r="E40" s="14">
        <v>12.1430416</v>
      </c>
      <c r="F40" s="16">
        <v>0.49359289000000001</v>
      </c>
      <c r="G40" s="14">
        <v>18.353069510000001</v>
      </c>
      <c r="H40" s="16">
        <v>0.53105234000000001</v>
      </c>
      <c r="I40" s="14">
        <v>64.298222069999994</v>
      </c>
      <c r="J40" s="16">
        <v>0.91877549000000003</v>
      </c>
      <c r="K40" s="14">
        <v>0</v>
      </c>
      <c r="L40" s="16">
        <v>0</v>
      </c>
      <c r="M40" s="14" t="s">
        <v>582</v>
      </c>
      <c r="N40" s="16" t="s">
        <v>582</v>
      </c>
      <c r="O40" s="14">
        <v>0</v>
      </c>
      <c r="P40" s="16">
        <v>0</v>
      </c>
      <c r="Q40" s="14">
        <v>0</v>
      </c>
      <c r="R40" s="16">
        <v>0</v>
      </c>
      <c r="S40" s="14">
        <v>5.2056668200000002</v>
      </c>
      <c r="T40" s="16">
        <v>0.49171946</v>
      </c>
    </row>
    <row r="41" spans="1:20" x14ac:dyDescent="0.25">
      <c r="A41" s="11" t="s">
        <v>511</v>
      </c>
      <c r="B41" s="13">
        <v>5712</v>
      </c>
      <c r="C41" s="14">
        <f>(56/B41*100)</f>
        <v>0.98039215686274506</v>
      </c>
      <c r="D41" s="15">
        <v>5656</v>
      </c>
      <c r="E41" s="14">
        <v>16.190857099999999</v>
      </c>
      <c r="F41" s="16">
        <v>0.64984549999999996</v>
      </c>
      <c r="G41" s="14">
        <v>23.92728949</v>
      </c>
      <c r="H41" s="16">
        <v>0.72794879999999995</v>
      </c>
      <c r="I41" s="14">
        <v>55.393677420000003</v>
      </c>
      <c r="J41" s="16">
        <v>1.12357112</v>
      </c>
      <c r="K41" s="14">
        <v>0</v>
      </c>
      <c r="L41" s="16">
        <v>0</v>
      </c>
      <c r="M41" s="14" t="s">
        <v>582</v>
      </c>
      <c r="N41" s="16" t="s">
        <v>582</v>
      </c>
      <c r="O41" s="14">
        <v>0.67895970000000005</v>
      </c>
      <c r="P41" s="16">
        <v>0.18096862999999999</v>
      </c>
      <c r="Q41" s="14">
        <v>0</v>
      </c>
      <c r="R41" s="16">
        <v>0</v>
      </c>
      <c r="S41" s="14">
        <v>3.8092162900000002</v>
      </c>
      <c r="T41" s="16">
        <v>0.45382823999999999</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13.383916994857143</v>
      </c>
      <c r="F42" s="16">
        <f>IF(COUNT(F7:F41) &gt; 0, SQRT(SUMSQ(F7:F41)/(COUNT(F7:F41)*COUNT(F7:F41)) ), "—")</f>
        <v>8.9267357559762436E-2</v>
      </c>
      <c r="G42" s="14">
        <f>IF(COUNT(G7:G41) &gt; 0, AVERAGE(G7:G41), "—")</f>
        <v>23.217023528285715</v>
      </c>
      <c r="H42" s="16">
        <f>IF(COUNT(H7:H41) &gt; 0, SQRT(SUMSQ(H7:H41)/(COUNT(H7:H41)*COUNT(H7:H41)) ), "—")</f>
        <v>0.10312184763638951</v>
      </c>
      <c r="I42" s="14">
        <f>IF(COUNT(I7:I41) &gt; 0, AVERAGE(I7:I41), "—")</f>
        <v>57.804980406285722</v>
      </c>
      <c r="J42" s="16">
        <f>IF(COUNT(J7:J41) &gt; 0, SQRT(SUMSQ(J7:J41)/(COUNT(J7:J41)*COUNT(J7:J41)) ), "—")</f>
        <v>0.14407079743923984</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0.61061202371428569</v>
      </c>
      <c r="P42" s="16">
        <f>IF(COUNT(P7:P41) &gt; 0, SQRT(SUMSQ(P7:P41)/(COUNT(P7:P41)*COUNT(P7:P41)) ), "—")</f>
        <v>3.6862559212264251E-2</v>
      </c>
      <c r="Q42" s="14">
        <f>IF(COUNT(Q7:Q41) &gt; 0, AVERAGE(Q7:Q41), "—")</f>
        <v>2.2227459999999998E-3</v>
      </c>
      <c r="R42" s="16">
        <f>IF(COUNT(R7:R41) &gt; 0, SQRT(SUMSQ(R7:R41)/(COUNT(R7:R41)*COUNT(R7:R41)) ), "—")</f>
        <v>1.9806525714285714E-3</v>
      </c>
      <c r="S42" s="14">
        <f>IF(COUNT(S7:S41) &gt; 0, AVERAGE(S7:S41), "—")</f>
        <v>4.9812443005714284</v>
      </c>
      <c r="T42" s="16">
        <f>IF(COUNT(T7:T41) &gt; 0, SQRT(SUMSQ(T7:T41)/(COUNT(T7:T41)*COUNT(T7:T41)) ), "—")</f>
        <v>8.2338824826150181E-2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15.841089739999999</v>
      </c>
      <c r="F46" s="16">
        <v>0.36912159</v>
      </c>
      <c r="G46" s="14">
        <v>10.60084968</v>
      </c>
      <c r="H46" s="16">
        <v>0.36405704999999999</v>
      </c>
      <c r="I46" s="14">
        <v>43.92288044</v>
      </c>
      <c r="J46" s="16">
        <v>0.90979491999999995</v>
      </c>
      <c r="K46" s="14">
        <v>0</v>
      </c>
      <c r="L46" s="16">
        <v>0</v>
      </c>
      <c r="M46" s="14" t="s">
        <v>582</v>
      </c>
      <c r="N46" s="16" t="s">
        <v>582</v>
      </c>
      <c r="O46" s="14">
        <v>0</v>
      </c>
      <c r="P46" s="16">
        <v>0</v>
      </c>
      <c r="Q46" s="14">
        <v>0</v>
      </c>
      <c r="R46" s="16">
        <v>0</v>
      </c>
      <c r="S46" s="14">
        <v>29.635180139999999</v>
      </c>
      <c r="T46" s="16">
        <v>0.97651125999999999</v>
      </c>
    </row>
    <row r="47" spans="1:20" x14ac:dyDescent="0.25">
      <c r="A47" s="11" t="s">
        <v>517</v>
      </c>
      <c r="B47" s="13">
        <v>5928</v>
      </c>
      <c r="C47" s="14">
        <f>(368/B47*100)</f>
        <v>6.2078272604588394</v>
      </c>
      <c r="D47" s="15">
        <v>5560</v>
      </c>
      <c r="E47" s="14">
        <v>23.0493731</v>
      </c>
      <c r="F47" s="16">
        <v>0.67834220999999995</v>
      </c>
      <c r="G47" s="14">
        <v>23.553486029999998</v>
      </c>
      <c r="H47" s="16">
        <v>0.60291658000000004</v>
      </c>
      <c r="I47" s="14">
        <v>40.276692150000002</v>
      </c>
      <c r="J47" s="16">
        <v>1.21645103</v>
      </c>
      <c r="K47" s="14">
        <v>0</v>
      </c>
      <c r="L47" s="16">
        <v>0</v>
      </c>
      <c r="M47" s="14" t="s">
        <v>582</v>
      </c>
      <c r="N47" s="16" t="s">
        <v>582</v>
      </c>
      <c r="O47" s="14">
        <v>0</v>
      </c>
      <c r="P47" s="16">
        <v>0</v>
      </c>
      <c r="Q47" s="14">
        <v>0</v>
      </c>
      <c r="R47" s="16">
        <v>0</v>
      </c>
      <c r="S47" s="14">
        <v>13.120448720000001</v>
      </c>
      <c r="T47" s="16">
        <v>0.98541089000000004</v>
      </c>
    </row>
    <row r="48" spans="1:20" x14ac:dyDescent="0.25">
      <c r="A48" s="11" t="s">
        <v>518</v>
      </c>
      <c r="B48" s="13">
        <v>9841</v>
      </c>
      <c r="C48" s="14">
        <f>(8/B48*100)</f>
        <v>8.1292551569962401E-2</v>
      </c>
      <c r="D48" s="15">
        <v>9833</v>
      </c>
      <c r="E48" s="14">
        <v>50.433444139999999</v>
      </c>
      <c r="F48" s="16">
        <v>0.92707709000000005</v>
      </c>
      <c r="G48" s="14">
        <v>10.86550334</v>
      </c>
      <c r="H48" s="16">
        <v>0.46241626000000002</v>
      </c>
      <c r="I48" s="14">
        <v>37.413747520000001</v>
      </c>
      <c r="J48" s="16">
        <v>0.83131164000000002</v>
      </c>
      <c r="K48" s="14">
        <v>0</v>
      </c>
      <c r="L48" s="16">
        <v>0</v>
      </c>
      <c r="M48" s="14" t="s">
        <v>582</v>
      </c>
      <c r="N48" s="16" t="s">
        <v>582</v>
      </c>
      <c r="O48" s="14">
        <v>0</v>
      </c>
      <c r="P48" s="16">
        <v>0</v>
      </c>
      <c r="Q48" s="14">
        <v>0</v>
      </c>
      <c r="R48" s="16">
        <v>0</v>
      </c>
      <c r="S48" s="14">
        <v>1.28730499</v>
      </c>
      <c r="T48" s="16">
        <v>0.52666380999999995</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19.7077825</v>
      </c>
      <c r="F50" s="16">
        <v>0.65862317000000004</v>
      </c>
      <c r="G50" s="14">
        <v>15.930263979999999</v>
      </c>
      <c r="H50" s="16">
        <v>0.54245911999999996</v>
      </c>
      <c r="I50" s="14">
        <v>60.119322029999999</v>
      </c>
      <c r="J50" s="16">
        <v>1.19986076</v>
      </c>
      <c r="K50" s="14">
        <v>0</v>
      </c>
      <c r="L50" s="16">
        <v>0</v>
      </c>
      <c r="M50" s="14" t="s">
        <v>582</v>
      </c>
      <c r="N50" s="16" t="s">
        <v>582</v>
      </c>
      <c r="O50" s="14">
        <v>0</v>
      </c>
      <c r="P50" s="16">
        <v>0</v>
      </c>
      <c r="Q50" s="14">
        <v>0</v>
      </c>
      <c r="R50" s="16">
        <v>0</v>
      </c>
      <c r="S50" s="14">
        <v>4.2426314899999999</v>
      </c>
      <c r="T50" s="16">
        <v>0.45996255000000003</v>
      </c>
    </row>
    <row r="51" spans="1:20" x14ac:dyDescent="0.25">
      <c r="A51" s="11" t="s">
        <v>521</v>
      </c>
      <c r="B51" s="13">
        <v>6866</v>
      </c>
      <c r="C51" s="14">
        <f>(113/B51*100)</f>
        <v>1.6457908534809205</v>
      </c>
      <c r="D51" s="15">
        <v>6753</v>
      </c>
      <c r="E51" s="14">
        <v>16.664149479999999</v>
      </c>
      <c r="F51" s="16">
        <v>0.51064458000000001</v>
      </c>
      <c r="G51" s="14">
        <v>15.044967079999999</v>
      </c>
      <c r="H51" s="16">
        <v>0.55388179000000004</v>
      </c>
      <c r="I51" s="14">
        <v>50.355797160000002</v>
      </c>
      <c r="J51" s="16">
        <v>0.88805403999999999</v>
      </c>
      <c r="K51" s="14">
        <v>0</v>
      </c>
      <c r="L51" s="16">
        <v>0</v>
      </c>
      <c r="M51" s="14" t="s">
        <v>582</v>
      </c>
      <c r="N51" s="16" t="s">
        <v>582</v>
      </c>
      <c r="O51" s="14">
        <v>10.5742622</v>
      </c>
      <c r="P51" s="16">
        <v>0.61232684999999998</v>
      </c>
      <c r="Q51" s="14">
        <v>0</v>
      </c>
      <c r="R51" s="16">
        <v>0</v>
      </c>
      <c r="S51" s="14">
        <v>7.3608240900000004</v>
      </c>
      <c r="T51" s="16">
        <v>0.78977275000000002</v>
      </c>
    </row>
    <row r="52" spans="1:20" x14ac:dyDescent="0.25">
      <c r="A52" s="11" t="s">
        <v>522</v>
      </c>
      <c r="B52" s="13">
        <v>5809</v>
      </c>
      <c r="C52" s="14">
        <f>(110/B52*100)</f>
        <v>1.8936133585815116</v>
      </c>
      <c r="D52" s="15">
        <v>5699</v>
      </c>
      <c r="E52" s="14">
        <v>10.275370499999999</v>
      </c>
      <c r="F52" s="16">
        <v>0.48400912000000001</v>
      </c>
      <c r="G52" s="14">
        <v>22.26087222</v>
      </c>
      <c r="H52" s="16">
        <v>0.53242416999999997</v>
      </c>
      <c r="I52" s="14">
        <v>64.370206429999996</v>
      </c>
      <c r="J52" s="16">
        <v>0.62584262000000002</v>
      </c>
      <c r="K52" s="14">
        <v>0</v>
      </c>
      <c r="L52" s="16">
        <v>0</v>
      </c>
      <c r="M52" s="14" t="s">
        <v>582</v>
      </c>
      <c r="N52" s="16" t="s">
        <v>582</v>
      </c>
      <c r="O52" s="14">
        <v>0</v>
      </c>
      <c r="P52" s="16">
        <v>0</v>
      </c>
      <c r="Q52" s="14">
        <v>0</v>
      </c>
      <c r="R52" s="16">
        <v>0</v>
      </c>
      <c r="S52" s="14">
        <v>3.0935508500000002</v>
      </c>
      <c r="T52" s="16">
        <v>0.29005189999999997</v>
      </c>
    </row>
    <row r="53" spans="1:20" x14ac:dyDescent="0.25">
      <c r="A53" s="11" t="s">
        <v>523</v>
      </c>
      <c r="B53" s="13">
        <v>5571</v>
      </c>
      <c r="C53" s="14">
        <f>(115/B53*100)</f>
        <v>2.0642613534374439</v>
      </c>
      <c r="D53" s="15">
        <v>5456</v>
      </c>
      <c r="E53" s="14">
        <v>23.107874670000001</v>
      </c>
      <c r="F53" s="16">
        <v>0.59245935999999999</v>
      </c>
      <c r="G53" s="14">
        <v>33.421625159999998</v>
      </c>
      <c r="H53" s="16">
        <v>0.53338700999999999</v>
      </c>
      <c r="I53" s="14">
        <v>35.489815829999998</v>
      </c>
      <c r="J53" s="16">
        <v>0.6278745</v>
      </c>
      <c r="K53" s="14">
        <v>0</v>
      </c>
      <c r="L53" s="16">
        <v>0</v>
      </c>
      <c r="M53" s="14" t="s">
        <v>582</v>
      </c>
      <c r="N53" s="16" t="s">
        <v>582</v>
      </c>
      <c r="O53" s="14">
        <v>0</v>
      </c>
      <c r="P53" s="16">
        <v>0</v>
      </c>
      <c r="Q53" s="14">
        <v>0</v>
      </c>
      <c r="R53" s="16">
        <v>0</v>
      </c>
      <c r="S53" s="14">
        <v>7.9806843299999999</v>
      </c>
      <c r="T53" s="16">
        <v>0.33719684999999999</v>
      </c>
    </row>
    <row r="54" spans="1:20" x14ac:dyDescent="0.25">
      <c r="A54" s="11" t="s">
        <v>524</v>
      </c>
      <c r="B54" s="13">
        <v>4740</v>
      </c>
      <c r="C54" s="14">
        <f>(455/B54*100)</f>
        <v>9.5991561181434584</v>
      </c>
      <c r="D54" s="15">
        <v>4285</v>
      </c>
      <c r="E54" s="14">
        <v>31.812816219999998</v>
      </c>
      <c r="F54" s="16">
        <v>0.91484058999999995</v>
      </c>
      <c r="G54" s="14">
        <v>21.09064364</v>
      </c>
      <c r="H54" s="16">
        <v>0.68306036999999997</v>
      </c>
      <c r="I54" s="14">
        <v>33.503064760000001</v>
      </c>
      <c r="J54" s="16">
        <v>1.1051003100000001</v>
      </c>
      <c r="K54" s="14">
        <v>0</v>
      </c>
      <c r="L54" s="16">
        <v>0</v>
      </c>
      <c r="M54" s="14" t="s">
        <v>582</v>
      </c>
      <c r="N54" s="16" t="s">
        <v>582</v>
      </c>
      <c r="O54" s="14">
        <v>0</v>
      </c>
      <c r="P54" s="16">
        <v>0</v>
      </c>
      <c r="Q54" s="14">
        <v>0</v>
      </c>
      <c r="R54" s="16">
        <v>0</v>
      </c>
      <c r="S54" s="14">
        <v>13.593475379999999</v>
      </c>
      <c r="T54" s="16">
        <v>1.2992914900000001</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14.15514512</v>
      </c>
      <c r="F56" s="16">
        <v>0.62510049000000001</v>
      </c>
      <c r="G56" s="14">
        <v>26.364909730000001</v>
      </c>
      <c r="H56" s="16">
        <v>0.69091420999999997</v>
      </c>
      <c r="I56" s="14">
        <v>58.30169927</v>
      </c>
      <c r="J56" s="16">
        <v>0.95095830999999997</v>
      </c>
      <c r="K56" s="14">
        <v>0</v>
      </c>
      <c r="L56" s="16">
        <v>0</v>
      </c>
      <c r="M56" s="14" t="s">
        <v>582</v>
      </c>
      <c r="N56" s="16" t="s">
        <v>582</v>
      </c>
      <c r="O56" s="14">
        <v>0</v>
      </c>
      <c r="P56" s="16">
        <v>0</v>
      </c>
      <c r="Q56" s="14">
        <v>0</v>
      </c>
      <c r="R56" s="16">
        <v>0</v>
      </c>
      <c r="S56" s="14">
        <v>1.17824588</v>
      </c>
      <c r="T56" s="16">
        <v>0.20909846000000001</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15.01255332</v>
      </c>
      <c r="F61" s="16">
        <v>0.52007524000000005</v>
      </c>
      <c r="G61" s="14">
        <v>23.409552470000001</v>
      </c>
      <c r="H61" s="16">
        <v>0.73956398000000001</v>
      </c>
      <c r="I61" s="14">
        <v>57.340294489999998</v>
      </c>
      <c r="J61" s="16">
        <v>0.85000735999999999</v>
      </c>
      <c r="K61" s="14">
        <v>0</v>
      </c>
      <c r="L61" s="16">
        <v>0</v>
      </c>
      <c r="M61" s="14" t="s">
        <v>582</v>
      </c>
      <c r="N61" s="16" t="s">
        <v>582</v>
      </c>
      <c r="O61" s="14">
        <v>0</v>
      </c>
      <c r="P61" s="16">
        <v>0</v>
      </c>
      <c r="Q61" s="14">
        <v>0</v>
      </c>
      <c r="R61" s="16">
        <v>0</v>
      </c>
      <c r="S61" s="14">
        <v>4.2375997300000003</v>
      </c>
      <c r="T61" s="16">
        <v>0.53381590000000001</v>
      </c>
    </row>
    <row r="62" spans="1:20" x14ac:dyDescent="0.25">
      <c r="A62" s="11" t="s">
        <v>532</v>
      </c>
      <c r="B62" s="13">
        <v>4476</v>
      </c>
      <c r="C62" s="14">
        <f>(3/B62*100)</f>
        <v>6.7024128686327081E-2</v>
      </c>
      <c r="D62" s="15">
        <v>4473</v>
      </c>
      <c r="E62" s="14">
        <v>23.874591420000002</v>
      </c>
      <c r="F62" s="16">
        <v>0.64023012999999995</v>
      </c>
      <c r="G62" s="14">
        <v>15.69481717</v>
      </c>
      <c r="H62" s="16">
        <v>0.52182344999999997</v>
      </c>
      <c r="I62" s="14">
        <v>59.96184942</v>
      </c>
      <c r="J62" s="16">
        <v>0.71244056</v>
      </c>
      <c r="K62" s="14">
        <v>0</v>
      </c>
      <c r="L62" s="16">
        <v>0</v>
      </c>
      <c r="M62" s="14" t="s">
        <v>582</v>
      </c>
      <c r="N62" s="16" t="s">
        <v>582</v>
      </c>
      <c r="O62" s="14">
        <v>0</v>
      </c>
      <c r="P62" s="16">
        <v>0</v>
      </c>
      <c r="Q62" s="14">
        <v>0</v>
      </c>
      <c r="R62" s="16">
        <v>0</v>
      </c>
      <c r="S62" s="14">
        <v>0.46874198</v>
      </c>
      <c r="T62" s="16">
        <v>0.11137017</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23.484948410000001</v>
      </c>
      <c r="F66" s="16">
        <v>0.60030713000000002</v>
      </c>
      <c r="G66" s="14">
        <v>22.066854240000001</v>
      </c>
      <c r="H66" s="16">
        <v>0.54174697999999999</v>
      </c>
      <c r="I66" s="14">
        <v>41.991807950000002</v>
      </c>
      <c r="J66" s="16">
        <v>0.62361065999999998</v>
      </c>
      <c r="K66" s="14">
        <v>0</v>
      </c>
      <c r="L66" s="16">
        <v>0</v>
      </c>
      <c r="M66" s="14" t="s">
        <v>582</v>
      </c>
      <c r="N66" s="16" t="s">
        <v>582</v>
      </c>
      <c r="O66" s="14">
        <v>0</v>
      </c>
      <c r="P66" s="16">
        <v>0</v>
      </c>
      <c r="Q66" s="14">
        <v>0</v>
      </c>
      <c r="R66" s="16">
        <v>0</v>
      </c>
      <c r="S66" s="14">
        <v>12.45638939</v>
      </c>
      <c r="T66" s="16">
        <v>0.41225142999999997</v>
      </c>
    </row>
    <row r="67" spans="1:20" x14ac:dyDescent="0.25">
      <c r="A67" s="11" t="s">
        <v>537</v>
      </c>
      <c r="B67" s="13">
        <v>6971</v>
      </c>
      <c r="C67" s="14">
        <f>(873/B67*100)</f>
        <v>12.523310859274137</v>
      </c>
      <c r="D67" s="15">
        <v>6098</v>
      </c>
      <c r="E67" s="14">
        <v>20.077553519999999</v>
      </c>
      <c r="F67" s="16">
        <v>0.61796996999999998</v>
      </c>
      <c r="G67" s="14">
        <v>28.132234319999998</v>
      </c>
      <c r="H67" s="16">
        <v>0.63548009999999999</v>
      </c>
      <c r="I67" s="14">
        <v>48.703406309999998</v>
      </c>
      <c r="J67" s="16">
        <v>0.77874147000000005</v>
      </c>
      <c r="K67" s="14">
        <v>0</v>
      </c>
      <c r="L67" s="16">
        <v>0</v>
      </c>
      <c r="M67" s="14" t="s">
        <v>582</v>
      </c>
      <c r="N67" s="16" t="s">
        <v>582</v>
      </c>
      <c r="O67" s="14">
        <v>0</v>
      </c>
      <c r="P67" s="16">
        <v>0</v>
      </c>
      <c r="Q67" s="14">
        <v>0</v>
      </c>
      <c r="R67" s="16">
        <v>0</v>
      </c>
      <c r="S67" s="14">
        <v>3.0868058500000002</v>
      </c>
      <c r="T67" s="16">
        <v>0.24483023000000001</v>
      </c>
    </row>
    <row r="68" spans="1:20" x14ac:dyDescent="0.25">
      <c r="A68" s="11" t="s">
        <v>538</v>
      </c>
      <c r="B68" s="13">
        <v>12083</v>
      </c>
      <c r="C68" s="14">
        <f>(31/B68*100)</f>
        <v>0.2565588016221137</v>
      </c>
      <c r="D68" s="15">
        <v>12052</v>
      </c>
      <c r="E68" s="14">
        <v>28.47965451</v>
      </c>
      <c r="F68" s="16">
        <v>0.3969239</v>
      </c>
      <c r="G68" s="14">
        <v>20.03915946</v>
      </c>
      <c r="H68" s="16">
        <v>0.35632779999999997</v>
      </c>
      <c r="I68" s="14">
        <v>34.646916470000001</v>
      </c>
      <c r="J68" s="16">
        <v>0.42481368000000003</v>
      </c>
      <c r="K68" s="14">
        <v>0</v>
      </c>
      <c r="L68" s="16">
        <v>0</v>
      </c>
      <c r="M68" s="14" t="s">
        <v>582</v>
      </c>
      <c r="N68" s="16" t="s">
        <v>582</v>
      </c>
      <c r="O68" s="14">
        <v>0</v>
      </c>
      <c r="P68" s="16">
        <v>0</v>
      </c>
      <c r="Q68" s="14">
        <v>0</v>
      </c>
      <c r="R68" s="16">
        <v>0</v>
      </c>
      <c r="S68" s="14">
        <v>16.834269559999999</v>
      </c>
      <c r="T68" s="16">
        <v>0.32373892999999998</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24.69304064</v>
      </c>
      <c r="F70" s="16">
        <v>0.67726825000000002</v>
      </c>
      <c r="G70" s="14">
        <v>25.785540210000001</v>
      </c>
      <c r="H70" s="16">
        <v>0.69540157000000002</v>
      </c>
      <c r="I70" s="14">
        <v>45.32235155</v>
      </c>
      <c r="J70" s="16">
        <v>0.89578078000000005</v>
      </c>
      <c r="K70" s="14">
        <v>0</v>
      </c>
      <c r="L70" s="16">
        <v>0</v>
      </c>
      <c r="M70" s="14" t="s">
        <v>582</v>
      </c>
      <c r="N70" s="16" t="s">
        <v>582</v>
      </c>
      <c r="O70" s="14">
        <v>0</v>
      </c>
      <c r="P70" s="16">
        <v>0</v>
      </c>
      <c r="Q70" s="14">
        <v>0</v>
      </c>
      <c r="R70" s="16">
        <v>0</v>
      </c>
      <c r="S70" s="14">
        <v>4.1990676000000002</v>
      </c>
      <c r="T70" s="16">
        <v>0.46386967000000001</v>
      </c>
    </row>
    <row r="71" spans="1:20" x14ac:dyDescent="0.25">
      <c r="A71" s="11" t="s">
        <v>541</v>
      </c>
      <c r="B71" s="13">
        <v>6115</v>
      </c>
      <c r="C71" s="14">
        <f>(35/B71*100)</f>
        <v>0.57236304170073582</v>
      </c>
      <c r="D71" s="15">
        <v>6080</v>
      </c>
      <c r="E71" s="14">
        <v>12.83864374</v>
      </c>
      <c r="F71" s="16">
        <v>0.45491229</v>
      </c>
      <c r="G71" s="14">
        <v>18.41362861</v>
      </c>
      <c r="H71" s="16">
        <v>0.50027036999999996</v>
      </c>
      <c r="I71" s="14">
        <v>67.80087983</v>
      </c>
      <c r="J71" s="16">
        <v>0.67577867000000003</v>
      </c>
      <c r="K71" s="14">
        <v>0</v>
      </c>
      <c r="L71" s="16">
        <v>0</v>
      </c>
      <c r="M71" s="14" t="s">
        <v>582</v>
      </c>
      <c r="N71" s="16" t="s">
        <v>582</v>
      </c>
      <c r="O71" s="14">
        <v>0</v>
      </c>
      <c r="P71" s="16">
        <v>0</v>
      </c>
      <c r="Q71" s="14">
        <v>0</v>
      </c>
      <c r="R71" s="16">
        <v>0</v>
      </c>
      <c r="S71" s="14">
        <v>0.94684782000000001</v>
      </c>
      <c r="T71" s="16">
        <v>0.12135549</v>
      </c>
    </row>
    <row r="72" spans="1:20" x14ac:dyDescent="0.25">
      <c r="A72" s="11" t="s">
        <v>542</v>
      </c>
      <c r="B72" s="13">
        <v>7708</v>
      </c>
      <c r="C72" s="14">
        <f>(5/B72*100)</f>
        <v>6.4867669953295279E-2</v>
      </c>
      <c r="D72" s="15">
        <v>7703</v>
      </c>
      <c r="E72" s="14">
        <v>17.91677657</v>
      </c>
      <c r="F72" s="16">
        <v>0.42642798999999998</v>
      </c>
      <c r="G72" s="14">
        <v>14.673024</v>
      </c>
      <c r="H72" s="16">
        <v>0.43732816000000002</v>
      </c>
      <c r="I72" s="14">
        <v>67.150509529999994</v>
      </c>
      <c r="J72" s="16">
        <v>0.62724265999999995</v>
      </c>
      <c r="K72" s="14">
        <v>0</v>
      </c>
      <c r="L72" s="16">
        <v>0</v>
      </c>
      <c r="M72" s="14" t="s">
        <v>582</v>
      </c>
      <c r="N72" s="16" t="s">
        <v>582</v>
      </c>
      <c r="O72" s="14">
        <v>0</v>
      </c>
      <c r="P72" s="16">
        <v>0</v>
      </c>
      <c r="Q72" s="14">
        <v>0</v>
      </c>
      <c r="R72" s="16">
        <v>0</v>
      </c>
      <c r="S72" s="14">
        <v>0.25968989999999997</v>
      </c>
      <c r="T72" s="16">
        <v>4.9914779999999999E-2</v>
      </c>
    </row>
    <row r="73" spans="1:20" x14ac:dyDescent="0.25">
      <c r="A73" s="11" t="s">
        <v>543</v>
      </c>
      <c r="B73" s="13">
        <v>8249</v>
      </c>
      <c r="C73" s="14">
        <f>(195/B73*100)</f>
        <v>2.3639228997454236</v>
      </c>
      <c r="D73" s="15">
        <v>8054</v>
      </c>
      <c r="E73" s="14">
        <v>35.005611279999997</v>
      </c>
      <c r="F73" s="16">
        <v>0.84245924999999999</v>
      </c>
      <c r="G73" s="14">
        <v>26.229986520000001</v>
      </c>
      <c r="H73" s="16">
        <v>0.66060969999999997</v>
      </c>
      <c r="I73" s="14">
        <v>36.972974030000003</v>
      </c>
      <c r="J73" s="16">
        <v>0.96760336999999996</v>
      </c>
      <c r="K73" s="14">
        <v>0</v>
      </c>
      <c r="L73" s="16">
        <v>0</v>
      </c>
      <c r="M73" s="14" t="s">
        <v>582</v>
      </c>
      <c r="N73" s="16" t="s">
        <v>582</v>
      </c>
      <c r="O73" s="14">
        <v>0</v>
      </c>
      <c r="P73" s="16">
        <v>0</v>
      </c>
      <c r="Q73" s="14">
        <v>0</v>
      </c>
      <c r="R73" s="16">
        <v>0</v>
      </c>
      <c r="S73" s="14">
        <v>1.79142818</v>
      </c>
      <c r="T73" s="16">
        <v>0.28811825000000002</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18.623668469999998</v>
      </c>
      <c r="F75" s="16">
        <v>0.60767141999999996</v>
      </c>
      <c r="G75" s="14">
        <v>24.759744900000001</v>
      </c>
      <c r="H75" s="16">
        <v>0.67602934999999997</v>
      </c>
      <c r="I75" s="14">
        <v>42.185889600000003</v>
      </c>
      <c r="J75" s="16">
        <v>1.11214773</v>
      </c>
      <c r="K75" s="14">
        <v>0</v>
      </c>
      <c r="L75" s="16">
        <v>0</v>
      </c>
      <c r="M75" s="14" t="s">
        <v>582</v>
      </c>
      <c r="N75" s="16" t="s">
        <v>582</v>
      </c>
      <c r="O75" s="14">
        <v>0</v>
      </c>
      <c r="P75" s="16">
        <v>0</v>
      </c>
      <c r="Q75" s="14">
        <v>0</v>
      </c>
      <c r="R75" s="16">
        <v>0</v>
      </c>
      <c r="S75" s="14">
        <v>14.43069702</v>
      </c>
      <c r="T75" s="16">
        <v>1.0394777900000001</v>
      </c>
    </row>
    <row r="76" spans="1:20" x14ac:dyDescent="0.25">
      <c r="A76" s="11" t="s">
        <v>546</v>
      </c>
      <c r="B76" s="13">
        <v>14167</v>
      </c>
      <c r="C76" s="14">
        <f>(235/B76*100)</f>
        <v>1.6587844991882543</v>
      </c>
      <c r="D76" s="15">
        <v>13932</v>
      </c>
      <c r="E76" s="14">
        <v>30.479234980000001</v>
      </c>
      <c r="F76" s="16">
        <v>0.51850510999999999</v>
      </c>
      <c r="G76" s="14">
        <v>23.879671179999999</v>
      </c>
      <c r="H76" s="16">
        <v>0.53853488000000005</v>
      </c>
      <c r="I76" s="14">
        <v>38.456253969999999</v>
      </c>
      <c r="J76" s="16">
        <v>0.63312199999999996</v>
      </c>
      <c r="K76" s="14">
        <v>0</v>
      </c>
      <c r="L76" s="16">
        <v>0</v>
      </c>
      <c r="M76" s="14" t="s">
        <v>582</v>
      </c>
      <c r="N76" s="16" t="s">
        <v>582</v>
      </c>
      <c r="O76" s="14">
        <v>0</v>
      </c>
      <c r="P76" s="16">
        <v>0</v>
      </c>
      <c r="Q76" s="14">
        <v>0</v>
      </c>
      <c r="R76" s="16">
        <v>0</v>
      </c>
      <c r="S76" s="14">
        <v>7.1848398600000003</v>
      </c>
      <c r="T76" s="16">
        <v>0.44995369000000002</v>
      </c>
    </row>
    <row r="77" spans="1:20" x14ac:dyDescent="0.25">
      <c r="A77" s="11" t="s">
        <v>547</v>
      </c>
      <c r="B77" s="13">
        <v>6062</v>
      </c>
      <c r="C77" s="14">
        <f>(341/B77*100)</f>
        <v>5.6252062025734082</v>
      </c>
      <c r="D77" s="15">
        <v>5721</v>
      </c>
      <c r="E77" s="14">
        <v>15.494288450000001</v>
      </c>
      <c r="F77" s="16">
        <v>0.49802362</v>
      </c>
      <c r="G77" s="14">
        <v>22.23950842</v>
      </c>
      <c r="H77" s="16">
        <v>0.62584015999999998</v>
      </c>
      <c r="I77" s="14">
        <v>47.613483649999999</v>
      </c>
      <c r="J77" s="16">
        <v>0.79705809000000005</v>
      </c>
      <c r="K77" s="14">
        <v>0</v>
      </c>
      <c r="L77" s="16">
        <v>0</v>
      </c>
      <c r="M77" s="14" t="s">
        <v>582</v>
      </c>
      <c r="N77" s="16" t="s">
        <v>582</v>
      </c>
      <c r="O77" s="14">
        <v>0</v>
      </c>
      <c r="P77" s="16">
        <v>0</v>
      </c>
      <c r="Q77" s="14">
        <v>0</v>
      </c>
      <c r="R77" s="16">
        <v>0</v>
      </c>
      <c r="S77" s="14">
        <v>14.652719490000001</v>
      </c>
      <c r="T77" s="16">
        <v>0.83928422999999996</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37.633193779999999</v>
      </c>
      <c r="F81" s="16">
        <v>0.89372273000000002</v>
      </c>
      <c r="G81" s="14">
        <v>32.835634779999999</v>
      </c>
      <c r="H81" s="16">
        <v>0.87589799999999995</v>
      </c>
      <c r="I81" s="14">
        <v>28.225492769999999</v>
      </c>
      <c r="J81" s="16">
        <v>1.0592385200000001</v>
      </c>
      <c r="K81" s="14">
        <v>0</v>
      </c>
      <c r="L81" s="16">
        <v>0</v>
      </c>
      <c r="M81" s="14" t="s">
        <v>582</v>
      </c>
      <c r="N81" s="16" t="s">
        <v>582</v>
      </c>
      <c r="O81" s="14">
        <v>0</v>
      </c>
      <c r="P81" s="16">
        <v>0</v>
      </c>
      <c r="Q81" s="14">
        <v>0</v>
      </c>
      <c r="R81" s="16">
        <v>0</v>
      </c>
      <c r="S81" s="14">
        <v>1.30567867</v>
      </c>
      <c r="T81" s="16">
        <v>0.20191102</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832</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12.719972780000001</v>
      </c>
      <c r="F7" s="16">
        <v>0.41845272999999999</v>
      </c>
      <c r="G7" s="14">
        <v>32.120398780000002</v>
      </c>
      <c r="H7" s="16">
        <v>0.48155366999999999</v>
      </c>
      <c r="I7" s="14">
        <v>47.865815810000001</v>
      </c>
      <c r="J7" s="16">
        <v>0.56118511999999998</v>
      </c>
      <c r="K7" s="14">
        <v>0</v>
      </c>
      <c r="L7" s="16">
        <v>0</v>
      </c>
      <c r="M7" s="14" t="s">
        <v>582</v>
      </c>
      <c r="N7" s="16" t="s">
        <v>582</v>
      </c>
      <c r="O7" s="14">
        <v>0</v>
      </c>
      <c r="P7" s="16">
        <v>0</v>
      </c>
      <c r="Q7" s="14">
        <v>0</v>
      </c>
      <c r="R7" s="16">
        <v>0</v>
      </c>
      <c r="S7" s="14">
        <v>7.2938126299999997</v>
      </c>
      <c r="T7" s="16">
        <v>0.42859582000000002</v>
      </c>
    </row>
    <row r="8" spans="1:20" x14ac:dyDescent="0.25">
      <c r="A8" s="11" t="s">
        <v>478</v>
      </c>
      <c r="B8" s="13">
        <v>7007</v>
      </c>
      <c r="C8" s="14">
        <f>(145/B8*100)</f>
        <v>2.0693592122163551</v>
      </c>
      <c r="D8" s="15">
        <v>6862</v>
      </c>
      <c r="E8" s="14">
        <v>8.4383027399999992</v>
      </c>
      <c r="F8" s="16">
        <v>0.40763724000000001</v>
      </c>
      <c r="G8" s="14">
        <v>32.799557669999999</v>
      </c>
      <c r="H8" s="16">
        <v>0.65860613999999995</v>
      </c>
      <c r="I8" s="14">
        <v>52.377409499999999</v>
      </c>
      <c r="J8" s="16">
        <v>0.79860891000000001</v>
      </c>
      <c r="K8" s="14">
        <v>0</v>
      </c>
      <c r="L8" s="16">
        <v>0</v>
      </c>
      <c r="M8" s="14" t="s">
        <v>582</v>
      </c>
      <c r="N8" s="16" t="s">
        <v>582</v>
      </c>
      <c r="O8" s="14">
        <v>0.48064235999999999</v>
      </c>
      <c r="P8" s="16">
        <v>0.11830005</v>
      </c>
      <c r="Q8" s="14">
        <v>0</v>
      </c>
      <c r="R8" s="16">
        <v>0</v>
      </c>
      <c r="S8" s="14">
        <v>5.9040877299999996</v>
      </c>
      <c r="T8" s="16">
        <v>0.35127366999999998</v>
      </c>
    </row>
    <row r="9" spans="1:20" x14ac:dyDescent="0.25">
      <c r="A9" s="11" t="s">
        <v>479</v>
      </c>
      <c r="B9" s="13">
        <v>9651</v>
      </c>
      <c r="C9" s="14">
        <f>(270/B9*100)</f>
        <v>2.7976375505129001</v>
      </c>
      <c r="D9" s="15">
        <v>9381</v>
      </c>
      <c r="E9" s="14">
        <v>10.02494841</v>
      </c>
      <c r="F9" s="16">
        <v>0.36152039000000002</v>
      </c>
      <c r="G9" s="14">
        <v>26.339260249999999</v>
      </c>
      <c r="H9" s="16">
        <v>0.51112656999999995</v>
      </c>
      <c r="I9" s="14">
        <v>52.403449389999999</v>
      </c>
      <c r="J9" s="16">
        <v>0.76182607999999996</v>
      </c>
      <c r="K9" s="14">
        <v>0</v>
      </c>
      <c r="L9" s="16">
        <v>0</v>
      </c>
      <c r="M9" s="14" t="s">
        <v>582</v>
      </c>
      <c r="N9" s="16" t="s">
        <v>582</v>
      </c>
      <c r="O9" s="14">
        <v>3.0681947100000002</v>
      </c>
      <c r="P9" s="16">
        <v>0.54928189000000005</v>
      </c>
      <c r="Q9" s="14">
        <v>0</v>
      </c>
      <c r="R9" s="16">
        <v>0</v>
      </c>
      <c r="S9" s="14">
        <v>8.1641472400000001</v>
      </c>
      <c r="T9" s="16">
        <v>0.52916346999999997</v>
      </c>
    </row>
    <row r="10" spans="1:20" x14ac:dyDescent="0.25">
      <c r="A10" s="11" t="s">
        <v>480</v>
      </c>
      <c r="B10" s="13">
        <v>20058</v>
      </c>
      <c r="C10" s="14">
        <f>(559/B10*100)</f>
        <v>2.7869179379798585</v>
      </c>
      <c r="D10" s="15">
        <v>19499</v>
      </c>
      <c r="E10" s="14">
        <v>10.96808117</v>
      </c>
      <c r="F10" s="16">
        <v>0.37289271000000002</v>
      </c>
      <c r="G10" s="14">
        <v>27.336837379999999</v>
      </c>
      <c r="H10" s="16">
        <v>0.47194850999999999</v>
      </c>
      <c r="I10" s="14">
        <v>57.63748133</v>
      </c>
      <c r="J10" s="16">
        <v>0.64629731000000001</v>
      </c>
      <c r="K10" s="14">
        <v>0</v>
      </c>
      <c r="L10" s="16">
        <v>0</v>
      </c>
      <c r="M10" s="14" t="s">
        <v>582</v>
      </c>
      <c r="N10" s="16" t="s">
        <v>582</v>
      </c>
      <c r="O10" s="14">
        <v>0</v>
      </c>
      <c r="P10" s="16">
        <v>0</v>
      </c>
      <c r="Q10" s="14">
        <v>0</v>
      </c>
      <c r="R10" s="16">
        <v>0</v>
      </c>
      <c r="S10" s="14">
        <v>4.05760013</v>
      </c>
      <c r="T10" s="16">
        <v>0.40068113</v>
      </c>
    </row>
    <row r="11" spans="1:20" x14ac:dyDescent="0.25">
      <c r="A11" s="11" t="s">
        <v>481</v>
      </c>
      <c r="B11" s="13">
        <v>7053</v>
      </c>
      <c r="C11" s="14">
        <f>(172/B11*100)</f>
        <v>2.4386785764922725</v>
      </c>
      <c r="D11" s="15">
        <v>6881</v>
      </c>
      <c r="E11" s="14">
        <v>12.023957749999999</v>
      </c>
      <c r="F11" s="16">
        <v>0.60797270000000003</v>
      </c>
      <c r="G11" s="14">
        <v>24.047822180000001</v>
      </c>
      <c r="H11" s="16">
        <v>0.63821039999999996</v>
      </c>
      <c r="I11" s="14">
        <v>56.695043980000001</v>
      </c>
      <c r="J11" s="16">
        <v>0.90752953999999997</v>
      </c>
      <c r="K11" s="14">
        <v>0</v>
      </c>
      <c r="L11" s="16">
        <v>0</v>
      </c>
      <c r="M11" s="14" t="s">
        <v>582</v>
      </c>
      <c r="N11" s="16" t="s">
        <v>582</v>
      </c>
      <c r="O11" s="14">
        <v>0</v>
      </c>
      <c r="P11" s="16">
        <v>0</v>
      </c>
      <c r="Q11" s="14">
        <v>0</v>
      </c>
      <c r="R11" s="16">
        <v>0</v>
      </c>
      <c r="S11" s="14">
        <v>7.2331760999999997</v>
      </c>
      <c r="T11" s="16">
        <v>0.72945826000000002</v>
      </c>
    </row>
    <row r="12" spans="1:20" x14ac:dyDescent="0.25">
      <c r="A12" s="11" t="s">
        <v>482</v>
      </c>
      <c r="B12" s="13">
        <v>6894</v>
      </c>
      <c r="C12" s="14">
        <f>(59/B12*100)</f>
        <v>0.85581665216129965</v>
      </c>
      <c r="D12" s="15">
        <v>6835</v>
      </c>
      <c r="E12" s="14">
        <v>7.7636493499999997</v>
      </c>
      <c r="F12" s="16">
        <v>0.41814190000000001</v>
      </c>
      <c r="G12" s="14">
        <v>32.98906083</v>
      </c>
      <c r="H12" s="16">
        <v>0.73802807999999998</v>
      </c>
      <c r="I12" s="14">
        <v>52.699979650000003</v>
      </c>
      <c r="J12" s="16">
        <v>0.95811389999999996</v>
      </c>
      <c r="K12" s="14">
        <v>0</v>
      </c>
      <c r="L12" s="16">
        <v>0</v>
      </c>
      <c r="M12" s="14" t="s">
        <v>582</v>
      </c>
      <c r="N12" s="16" t="s">
        <v>582</v>
      </c>
      <c r="O12" s="14">
        <v>2.3477860100000001</v>
      </c>
      <c r="P12" s="16">
        <v>0.59181510000000004</v>
      </c>
      <c r="Q12" s="14">
        <v>0</v>
      </c>
      <c r="R12" s="16">
        <v>0</v>
      </c>
      <c r="S12" s="14">
        <v>4.1995241600000002</v>
      </c>
      <c r="T12" s="16">
        <v>0.41448906000000002</v>
      </c>
    </row>
    <row r="13" spans="1:20" x14ac:dyDescent="0.25">
      <c r="A13" s="11" t="s">
        <v>483</v>
      </c>
      <c r="B13" s="13">
        <v>7161</v>
      </c>
      <c r="C13" s="14">
        <f>(216/B13*100)</f>
        <v>3.0163385002094678</v>
      </c>
      <c r="D13" s="15">
        <v>6945</v>
      </c>
      <c r="E13" s="14">
        <v>15.248364179999999</v>
      </c>
      <c r="F13" s="16">
        <v>0.52903818000000002</v>
      </c>
      <c r="G13" s="14">
        <v>40.250469860000003</v>
      </c>
      <c r="H13" s="16">
        <v>0.72389402999999997</v>
      </c>
      <c r="I13" s="14">
        <v>36.412606650000001</v>
      </c>
      <c r="J13" s="16">
        <v>0.89046773000000001</v>
      </c>
      <c r="K13" s="14">
        <v>0</v>
      </c>
      <c r="L13" s="16">
        <v>0</v>
      </c>
      <c r="M13" s="14" t="s">
        <v>582</v>
      </c>
      <c r="N13" s="16" t="s">
        <v>582</v>
      </c>
      <c r="O13" s="14">
        <v>4.1457255799999997</v>
      </c>
      <c r="P13" s="16">
        <v>0.47699757999999998</v>
      </c>
      <c r="Q13" s="14">
        <v>0</v>
      </c>
      <c r="R13" s="16">
        <v>0</v>
      </c>
      <c r="S13" s="14">
        <v>3.9428337400000002</v>
      </c>
      <c r="T13" s="16">
        <v>0.43400159999999999</v>
      </c>
    </row>
    <row r="14" spans="1:20" x14ac:dyDescent="0.25">
      <c r="A14" s="11" t="s">
        <v>484</v>
      </c>
      <c r="B14" s="13">
        <v>5587</v>
      </c>
      <c r="C14" s="14">
        <f>(83/B14*100)</f>
        <v>1.4855915518167173</v>
      </c>
      <c r="D14" s="15">
        <v>5504</v>
      </c>
      <c r="E14" s="14">
        <v>28.236875680000001</v>
      </c>
      <c r="F14" s="16">
        <v>0.66653220999999996</v>
      </c>
      <c r="G14" s="14">
        <v>37.77035781</v>
      </c>
      <c r="H14" s="16">
        <v>0.66008813</v>
      </c>
      <c r="I14" s="14">
        <v>32.637894619999997</v>
      </c>
      <c r="J14" s="16">
        <v>0.79184085000000004</v>
      </c>
      <c r="K14" s="14">
        <v>0</v>
      </c>
      <c r="L14" s="16">
        <v>0</v>
      </c>
      <c r="M14" s="14" t="s">
        <v>582</v>
      </c>
      <c r="N14" s="16" t="s">
        <v>582</v>
      </c>
      <c r="O14" s="14">
        <v>0</v>
      </c>
      <c r="P14" s="16">
        <v>0</v>
      </c>
      <c r="Q14" s="14">
        <v>0</v>
      </c>
      <c r="R14" s="16">
        <v>0</v>
      </c>
      <c r="S14" s="14">
        <v>1.3548718900000001</v>
      </c>
      <c r="T14" s="16">
        <v>0.17220183999999999</v>
      </c>
    </row>
    <row r="15" spans="1:20" x14ac:dyDescent="0.25">
      <c r="A15" s="11" t="s">
        <v>485</v>
      </c>
      <c r="B15" s="13">
        <v>5882</v>
      </c>
      <c r="C15" s="14">
        <f>(116/B15*100)</f>
        <v>1.9721183270996261</v>
      </c>
      <c r="D15" s="15">
        <v>5766</v>
      </c>
      <c r="E15" s="14">
        <v>14.94130167</v>
      </c>
      <c r="F15" s="16">
        <v>0.55121500999999995</v>
      </c>
      <c r="G15" s="14">
        <v>44.176847889999998</v>
      </c>
      <c r="H15" s="16">
        <v>0.74598255999999996</v>
      </c>
      <c r="I15" s="14">
        <v>36.707210629999999</v>
      </c>
      <c r="J15" s="16">
        <v>0.74761708000000004</v>
      </c>
      <c r="K15" s="14">
        <v>0</v>
      </c>
      <c r="L15" s="16">
        <v>0</v>
      </c>
      <c r="M15" s="14" t="s">
        <v>582</v>
      </c>
      <c r="N15" s="16" t="s">
        <v>582</v>
      </c>
      <c r="O15" s="14">
        <v>1.0236481900000001</v>
      </c>
      <c r="P15" s="16">
        <v>0.45890220999999998</v>
      </c>
      <c r="Q15" s="14">
        <v>0</v>
      </c>
      <c r="R15" s="16">
        <v>0</v>
      </c>
      <c r="S15" s="14">
        <v>3.1509916200000001</v>
      </c>
      <c r="T15" s="16">
        <v>0.3683845</v>
      </c>
    </row>
    <row r="16" spans="1:20" x14ac:dyDescent="0.25">
      <c r="A16" s="11" t="s">
        <v>486</v>
      </c>
      <c r="B16" s="13">
        <v>6108</v>
      </c>
      <c r="C16" s="14">
        <f>(154/B16*100)</f>
        <v>2.5212835625409302</v>
      </c>
      <c r="D16" s="15">
        <v>5954</v>
      </c>
      <c r="E16" s="14">
        <v>9.4135353800000008</v>
      </c>
      <c r="F16" s="16">
        <v>0.40514485</v>
      </c>
      <c r="G16" s="14">
        <v>28.39114867</v>
      </c>
      <c r="H16" s="16">
        <v>0.53543958999999997</v>
      </c>
      <c r="I16" s="14">
        <v>52.615173179999999</v>
      </c>
      <c r="J16" s="16">
        <v>0.75220116999999997</v>
      </c>
      <c r="K16" s="14">
        <v>0</v>
      </c>
      <c r="L16" s="16">
        <v>0</v>
      </c>
      <c r="M16" s="14" t="s">
        <v>582</v>
      </c>
      <c r="N16" s="16" t="s">
        <v>582</v>
      </c>
      <c r="O16" s="14">
        <v>0</v>
      </c>
      <c r="P16" s="16">
        <v>0</v>
      </c>
      <c r="Q16" s="14">
        <v>0</v>
      </c>
      <c r="R16" s="16">
        <v>0</v>
      </c>
      <c r="S16" s="14">
        <v>9.5801427799999992</v>
      </c>
      <c r="T16" s="16">
        <v>0.73446202000000005</v>
      </c>
    </row>
    <row r="17" spans="1:20" x14ac:dyDescent="0.25">
      <c r="A17" s="11" t="s">
        <v>487</v>
      </c>
      <c r="B17" s="13">
        <v>6504</v>
      </c>
      <c r="C17" s="14">
        <f>(1933/B17*100)</f>
        <v>29.720172201722018</v>
      </c>
      <c r="D17" s="15">
        <v>4571</v>
      </c>
      <c r="E17" s="14">
        <v>8.4535128499999992</v>
      </c>
      <c r="F17" s="16">
        <v>0.42005089000000001</v>
      </c>
      <c r="G17" s="14">
        <v>33.003500270000004</v>
      </c>
      <c r="H17" s="16">
        <v>0.77292713999999996</v>
      </c>
      <c r="I17" s="14">
        <v>47.270023639999998</v>
      </c>
      <c r="J17" s="16">
        <v>0.83385131000000001</v>
      </c>
      <c r="K17" s="14">
        <v>0</v>
      </c>
      <c r="L17" s="16">
        <v>0</v>
      </c>
      <c r="M17" s="14" t="s">
        <v>582</v>
      </c>
      <c r="N17" s="16" t="s">
        <v>582</v>
      </c>
      <c r="O17" s="14">
        <v>3.2328108100000001</v>
      </c>
      <c r="P17" s="16">
        <v>0.42110187999999998</v>
      </c>
      <c r="Q17" s="14">
        <v>0</v>
      </c>
      <c r="R17" s="16">
        <v>0</v>
      </c>
      <c r="S17" s="14">
        <v>8.0401524200000001</v>
      </c>
      <c r="T17" s="16">
        <v>0.66475019000000002</v>
      </c>
    </row>
    <row r="18" spans="1:20" x14ac:dyDescent="0.25">
      <c r="A18" s="11" t="s">
        <v>488</v>
      </c>
      <c r="B18" s="13">
        <v>5532</v>
      </c>
      <c r="C18" s="14">
        <f>(31/B18*100)</f>
        <v>0.56037599421547357</v>
      </c>
      <c r="D18" s="15">
        <v>5501</v>
      </c>
      <c r="E18" s="14">
        <v>20.15061013</v>
      </c>
      <c r="F18" s="16">
        <v>0.71906055999999996</v>
      </c>
      <c r="G18" s="14">
        <v>30.652294779999998</v>
      </c>
      <c r="H18" s="16">
        <v>0.61935653000000002</v>
      </c>
      <c r="I18" s="14">
        <v>44.323762729999999</v>
      </c>
      <c r="J18" s="16">
        <v>1.08059836</v>
      </c>
      <c r="K18" s="14">
        <v>0</v>
      </c>
      <c r="L18" s="16">
        <v>0</v>
      </c>
      <c r="M18" s="14" t="s">
        <v>582</v>
      </c>
      <c r="N18" s="16" t="s">
        <v>582</v>
      </c>
      <c r="O18" s="14">
        <v>0</v>
      </c>
      <c r="P18" s="16">
        <v>0</v>
      </c>
      <c r="Q18" s="14">
        <v>0</v>
      </c>
      <c r="R18" s="16">
        <v>0</v>
      </c>
      <c r="S18" s="14">
        <v>4.87333236</v>
      </c>
      <c r="T18" s="16">
        <v>0.68347164999999999</v>
      </c>
    </row>
    <row r="19" spans="1:20" x14ac:dyDescent="0.25">
      <c r="A19" s="11" t="s">
        <v>489</v>
      </c>
      <c r="B19" s="13">
        <v>5658</v>
      </c>
      <c r="C19" s="14">
        <f>(346/B19*100)</f>
        <v>6.1152350653941321</v>
      </c>
      <c r="D19" s="15">
        <v>5312</v>
      </c>
      <c r="E19" s="14">
        <v>17.29720193</v>
      </c>
      <c r="F19" s="16">
        <v>0.58557811000000004</v>
      </c>
      <c r="G19" s="14">
        <v>28.574220480000001</v>
      </c>
      <c r="H19" s="16">
        <v>0.77658534999999995</v>
      </c>
      <c r="I19" s="14">
        <v>49.761880499999997</v>
      </c>
      <c r="J19" s="16">
        <v>0.87312076999999999</v>
      </c>
      <c r="K19" s="14">
        <v>0</v>
      </c>
      <c r="L19" s="16">
        <v>0</v>
      </c>
      <c r="M19" s="14" t="s">
        <v>582</v>
      </c>
      <c r="N19" s="16" t="s">
        <v>582</v>
      </c>
      <c r="O19" s="14">
        <v>0</v>
      </c>
      <c r="P19" s="16">
        <v>0</v>
      </c>
      <c r="Q19" s="14">
        <v>0</v>
      </c>
      <c r="R19" s="16">
        <v>0</v>
      </c>
      <c r="S19" s="14">
        <v>4.3666970899999997</v>
      </c>
      <c r="T19" s="16">
        <v>0.45196897000000003</v>
      </c>
    </row>
    <row r="20" spans="1:20" x14ac:dyDescent="0.25">
      <c r="A20" s="11" t="s">
        <v>490</v>
      </c>
      <c r="B20" s="13">
        <v>3371</v>
      </c>
      <c r="C20" s="14">
        <f>(75/B20*100)</f>
        <v>2.2248590922574905</v>
      </c>
      <c r="D20" s="15">
        <v>3296</v>
      </c>
      <c r="E20" s="14">
        <v>12.21807903</v>
      </c>
      <c r="F20" s="16">
        <v>0.59478984999999995</v>
      </c>
      <c r="G20" s="14">
        <v>38.615643159999998</v>
      </c>
      <c r="H20" s="16">
        <v>0.98704466999999996</v>
      </c>
      <c r="I20" s="14">
        <v>42.795907079999999</v>
      </c>
      <c r="J20" s="16">
        <v>0.95261909</v>
      </c>
      <c r="K20" s="14">
        <v>0</v>
      </c>
      <c r="L20" s="16">
        <v>0</v>
      </c>
      <c r="M20" s="14" t="s">
        <v>582</v>
      </c>
      <c r="N20" s="16" t="s">
        <v>582</v>
      </c>
      <c r="O20" s="14">
        <v>0</v>
      </c>
      <c r="P20" s="16">
        <v>0</v>
      </c>
      <c r="Q20" s="14">
        <v>0</v>
      </c>
      <c r="R20" s="16">
        <v>0</v>
      </c>
      <c r="S20" s="14">
        <v>6.3703707400000003</v>
      </c>
      <c r="T20" s="16">
        <v>0.42350715</v>
      </c>
    </row>
    <row r="21" spans="1:20" x14ac:dyDescent="0.25">
      <c r="A21" s="11" t="s">
        <v>491</v>
      </c>
      <c r="B21" s="13">
        <v>5741</v>
      </c>
      <c r="C21" s="14">
        <f>(58/B21*100)</f>
        <v>1.0102769552342798</v>
      </c>
      <c r="D21" s="15">
        <v>5683</v>
      </c>
      <c r="E21" s="14">
        <v>23.287498200000002</v>
      </c>
      <c r="F21" s="16">
        <v>0.57120848999999996</v>
      </c>
      <c r="G21" s="14">
        <v>33.115780919999999</v>
      </c>
      <c r="H21" s="16">
        <v>0.64870019999999995</v>
      </c>
      <c r="I21" s="14">
        <v>41.379552289999999</v>
      </c>
      <c r="J21" s="16">
        <v>0.60224953000000003</v>
      </c>
      <c r="K21" s="14">
        <v>0</v>
      </c>
      <c r="L21" s="16">
        <v>0</v>
      </c>
      <c r="M21" s="14" t="s">
        <v>582</v>
      </c>
      <c r="N21" s="16" t="s">
        <v>582</v>
      </c>
      <c r="O21" s="14">
        <v>0</v>
      </c>
      <c r="P21" s="16">
        <v>0</v>
      </c>
      <c r="Q21" s="14">
        <v>0</v>
      </c>
      <c r="R21" s="16">
        <v>0</v>
      </c>
      <c r="S21" s="14">
        <v>2.2171685999999999</v>
      </c>
      <c r="T21" s="16">
        <v>0.22742544000000001</v>
      </c>
    </row>
    <row r="22" spans="1:20" x14ac:dyDescent="0.25">
      <c r="A22" s="11" t="s">
        <v>492</v>
      </c>
      <c r="B22" s="13">
        <v>6598</v>
      </c>
      <c r="C22" s="14">
        <f>(39/B22*100)</f>
        <v>0.59108820854804489</v>
      </c>
      <c r="D22" s="15">
        <v>6559</v>
      </c>
      <c r="E22" s="14">
        <v>32.185667619999997</v>
      </c>
      <c r="F22" s="16">
        <v>0.85687360999999995</v>
      </c>
      <c r="G22" s="14">
        <v>29.746310529999999</v>
      </c>
      <c r="H22" s="16">
        <v>0.59360056000000005</v>
      </c>
      <c r="I22" s="14">
        <v>31.39645247</v>
      </c>
      <c r="J22" s="16">
        <v>0.8363699</v>
      </c>
      <c r="K22" s="14">
        <v>0</v>
      </c>
      <c r="L22" s="16">
        <v>0</v>
      </c>
      <c r="M22" s="14" t="s">
        <v>582</v>
      </c>
      <c r="N22" s="16" t="s">
        <v>582</v>
      </c>
      <c r="O22" s="14">
        <v>0</v>
      </c>
      <c r="P22" s="16">
        <v>0</v>
      </c>
      <c r="Q22" s="14">
        <v>0.12947420000000001</v>
      </c>
      <c r="R22" s="16">
        <v>6.4016069999999994E-2</v>
      </c>
      <c r="S22" s="14">
        <v>6.5420951799999996</v>
      </c>
      <c r="T22" s="16">
        <v>0.69785469</v>
      </c>
    </row>
    <row r="23" spans="1:20" x14ac:dyDescent="0.25">
      <c r="A23" s="11" t="s">
        <v>493</v>
      </c>
      <c r="B23" s="13">
        <v>11583</v>
      </c>
      <c r="C23" s="14">
        <f>(268/B23*100)</f>
        <v>2.3137356470689805</v>
      </c>
      <c r="D23" s="15">
        <v>11315</v>
      </c>
      <c r="E23" s="14">
        <v>17.4575946</v>
      </c>
      <c r="F23" s="16">
        <v>0.58061154999999998</v>
      </c>
      <c r="G23" s="14">
        <v>29.945313039999998</v>
      </c>
      <c r="H23" s="16">
        <v>0.69256852000000002</v>
      </c>
      <c r="I23" s="14">
        <v>48.237718090000001</v>
      </c>
      <c r="J23" s="16">
        <v>0.85596707000000005</v>
      </c>
      <c r="K23" s="14">
        <v>0</v>
      </c>
      <c r="L23" s="16">
        <v>0</v>
      </c>
      <c r="M23" s="14" t="s">
        <v>582</v>
      </c>
      <c r="N23" s="16" t="s">
        <v>582</v>
      </c>
      <c r="O23" s="14">
        <v>0</v>
      </c>
      <c r="P23" s="16">
        <v>0</v>
      </c>
      <c r="Q23" s="14">
        <v>0</v>
      </c>
      <c r="R23" s="16">
        <v>0</v>
      </c>
      <c r="S23" s="14">
        <v>4.35937427</v>
      </c>
      <c r="T23" s="16">
        <v>0.37800732999999997</v>
      </c>
    </row>
    <row r="24" spans="1:20" x14ac:dyDescent="0.25">
      <c r="A24" s="11" t="s">
        <v>494</v>
      </c>
      <c r="B24" s="13">
        <v>6647</v>
      </c>
      <c r="C24" s="14">
        <f>(10/B24*100)</f>
        <v>0.15044380923724987</v>
      </c>
      <c r="D24" s="15">
        <v>6637</v>
      </c>
      <c r="E24" s="14">
        <v>20.797392980000001</v>
      </c>
      <c r="F24" s="16">
        <v>0.67237961000000002</v>
      </c>
      <c r="G24" s="14">
        <v>39.858418</v>
      </c>
      <c r="H24" s="16">
        <v>0.61631332999999999</v>
      </c>
      <c r="I24" s="14">
        <v>36.813617120000004</v>
      </c>
      <c r="J24" s="16">
        <v>0.77878658999999995</v>
      </c>
      <c r="K24" s="14">
        <v>0</v>
      </c>
      <c r="L24" s="16">
        <v>0</v>
      </c>
      <c r="M24" s="14" t="s">
        <v>582</v>
      </c>
      <c r="N24" s="16" t="s">
        <v>582</v>
      </c>
      <c r="O24" s="14">
        <v>0</v>
      </c>
      <c r="P24" s="16">
        <v>0</v>
      </c>
      <c r="Q24" s="14">
        <v>0</v>
      </c>
      <c r="R24" s="16">
        <v>0</v>
      </c>
      <c r="S24" s="14">
        <v>2.5305719</v>
      </c>
      <c r="T24" s="16">
        <v>0.70840393000000001</v>
      </c>
    </row>
    <row r="25" spans="1:20" x14ac:dyDescent="0.25">
      <c r="A25" s="11" t="s">
        <v>495</v>
      </c>
      <c r="B25" s="13">
        <v>5581</v>
      </c>
      <c r="C25" s="14">
        <f>(25/B25*100)</f>
        <v>0.44794839634474104</v>
      </c>
      <c r="D25" s="15">
        <v>5556</v>
      </c>
      <c r="E25" s="14">
        <v>20.69675853</v>
      </c>
      <c r="F25" s="16">
        <v>0.57653350999999997</v>
      </c>
      <c r="G25" s="14">
        <v>20.2383238</v>
      </c>
      <c r="H25" s="16">
        <v>0.60522401000000003</v>
      </c>
      <c r="I25" s="14">
        <v>58.386468290000003</v>
      </c>
      <c r="J25" s="16">
        <v>0.80316208</v>
      </c>
      <c r="K25" s="14">
        <v>0</v>
      </c>
      <c r="L25" s="16">
        <v>0</v>
      </c>
      <c r="M25" s="14" t="s">
        <v>582</v>
      </c>
      <c r="N25" s="16" t="s">
        <v>582</v>
      </c>
      <c r="O25" s="14">
        <v>0</v>
      </c>
      <c r="P25" s="16">
        <v>0</v>
      </c>
      <c r="Q25" s="14">
        <v>0</v>
      </c>
      <c r="R25" s="16">
        <v>0</v>
      </c>
      <c r="S25" s="14">
        <v>0.67844937999999999</v>
      </c>
      <c r="T25" s="16">
        <v>0.13743538999999999</v>
      </c>
    </row>
    <row r="26" spans="1:20" x14ac:dyDescent="0.25">
      <c r="A26" s="11" t="s">
        <v>496</v>
      </c>
      <c r="B26" s="13">
        <v>4869</v>
      </c>
      <c r="C26" s="14">
        <f>(75/B26*100)</f>
        <v>1.5403573629081946</v>
      </c>
      <c r="D26" s="15">
        <v>4794</v>
      </c>
      <c r="E26" s="14">
        <v>17.583067929999999</v>
      </c>
      <c r="F26" s="16">
        <v>0.69090134000000003</v>
      </c>
      <c r="G26" s="14">
        <v>40.247958760000003</v>
      </c>
      <c r="H26" s="16">
        <v>0.71509522999999997</v>
      </c>
      <c r="I26" s="14">
        <v>40.380576400000002</v>
      </c>
      <c r="J26" s="16">
        <v>0.80108056999999999</v>
      </c>
      <c r="K26" s="14">
        <v>0</v>
      </c>
      <c r="L26" s="16">
        <v>0</v>
      </c>
      <c r="M26" s="14" t="s">
        <v>582</v>
      </c>
      <c r="N26" s="16" t="s">
        <v>582</v>
      </c>
      <c r="O26" s="14">
        <v>0</v>
      </c>
      <c r="P26" s="16">
        <v>0</v>
      </c>
      <c r="Q26" s="14">
        <v>0</v>
      </c>
      <c r="R26" s="16">
        <v>0</v>
      </c>
      <c r="S26" s="14">
        <v>1.7883969099999999</v>
      </c>
      <c r="T26" s="16">
        <v>0.22814086</v>
      </c>
    </row>
    <row r="27" spans="1:20" x14ac:dyDescent="0.25">
      <c r="A27" s="11" t="s">
        <v>497</v>
      </c>
      <c r="B27" s="13">
        <v>5299</v>
      </c>
      <c r="C27" s="14">
        <f>(127/B27*100)</f>
        <v>2.3966786186072846</v>
      </c>
      <c r="D27" s="15">
        <v>5172</v>
      </c>
      <c r="E27" s="14">
        <v>9.9382081400000004</v>
      </c>
      <c r="F27" s="16">
        <v>0.42797717000000002</v>
      </c>
      <c r="G27" s="14">
        <v>33.016257580000001</v>
      </c>
      <c r="H27" s="16">
        <v>0.71710470000000004</v>
      </c>
      <c r="I27" s="14">
        <v>48.689434900000002</v>
      </c>
      <c r="J27" s="16">
        <v>0.75104578</v>
      </c>
      <c r="K27" s="14">
        <v>0</v>
      </c>
      <c r="L27" s="16">
        <v>0</v>
      </c>
      <c r="M27" s="14" t="s">
        <v>582</v>
      </c>
      <c r="N27" s="16" t="s">
        <v>582</v>
      </c>
      <c r="O27" s="14">
        <v>0</v>
      </c>
      <c r="P27" s="16">
        <v>0</v>
      </c>
      <c r="Q27" s="14">
        <v>0</v>
      </c>
      <c r="R27" s="16">
        <v>0</v>
      </c>
      <c r="S27" s="14">
        <v>8.3560993799999999</v>
      </c>
      <c r="T27" s="16">
        <v>0.38686302</v>
      </c>
    </row>
    <row r="28" spans="1:20" x14ac:dyDescent="0.25">
      <c r="A28" s="11" t="s">
        <v>498</v>
      </c>
      <c r="B28" s="13">
        <v>7568</v>
      </c>
      <c r="C28" s="14">
        <f>(378/B28*100)</f>
        <v>4.9947145877378434</v>
      </c>
      <c r="D28" s="15">
        <v>7190</v>
      </c>
      <c r="E28" s="14">
        <v>13.80315098</v>
      </c>
      <c r="F28" s="16">
        <v>0.63603438000000001</v>
      </c>
      <c r="G28" s="14">
        <v>17.825566989999999</v>
      </c>
      <c r="H28" s="16">
        <v>0.61974722999999998</v>
      </c>
      <c r="I28" s="14">
        <v>64.432102979999996</v>
      </c>
      <c r="J28" s="16">
        <v>1.05610896</v>
      </c>
      <c r="K28" s="14">
        <v>0</v>
      </c>
      <c r="L28" s="16">
        <v>0</v>
      </c>
      <c r="M28" s="14" t="s">
        <v>582</v>
      </c>
      <c r="N28" s="16" t="s">
        <v>582</v>
      </c>
      <c r="O28" s="14">
        <v>0</v>
      </c>
      <c r="P28" s="16">
        <v>0</v>
      </c>
      <c r="Q28" s="14">
        <v>0</v>
      </c>
      <c r="R28" s="16">
        <v>0</v>
      </c>
      <c r="S28" s="14">
        <v>3.93917904</v>
      </c>
      <c r="T28" s="16">
        <v>0.53381610999999995</v>
      </c>
    </row>
    <row r="29" spans="1:20" x14ac:dyDescent="0.25">
      <c r="A29" s="11" t="s">
        <v>499</v>
      </c>
      <c r="B29" s="13">
        <v>5385</v>
      </c>
      <c r="C29" s="14">
        <f>(30/B29*100)</f>
        <v>0.55710306406685239</v>
      </c>
      <c r="D29" s="15">
        <v>5355</v>
      </c>
      <c r="E29" s="14">
        <v>29.222507459999999</v>
      </c>
      <c r="F29" s="16">
        <v>0.71350469999999999</v>
      </c>
      <c r="G29" s="14">
        <v>37.778498470000002</v>
      </c>
      <c r="H29" s="16">
        <v>0.81455248000000002</v>
      </c>
      <c r="I29" s="14">
        <v>27.603767139999999</v>
      </c>
      <c r="J29" s="16">
        <v>0.77514322000000002</v>
      </c>
      <c r="K29" s="14">
        <v>0</v>
      </c>
      <c r="L29" s="16">
        <v>0</v>
      </c>
      <c r="M29" s="14" t="s">
        <v>582</v>
      </c>
      <c r="N29" s="16" t="s">
        <v>582</v>
      </c>
      <c r="O29" s="14">
        <v>2.7667624100000001</v>
      </c>
      <c r="P29" s="16">
        <v>0.24169378</v>
      </c>
      <c r="Q29" s="14">
        <v>0</v>
      </c>
      <c r="R29" s="16">
        <v>0</v>
      </c>
      <c r="S29" s="14">
        <v>2.6284645200000001</v>
      </c>
      <c r="T29" s="16">
        <v>0.35835990000000001</v>
      </c>
    </row>
    <row r="30" spans="1:20" x14ac:dyDescent="0.25">
      <c r="A30" s="11" t="s">
        <v>500</v>
      </c>
      <c r="B30" s="13">
        <v>4520</v>
      </c>
      <c r="C30" s="14">
        <f>(208/B30*100)</f>
        <v>4.6017699115044248</v>
      </c>
      <c r="D30" s="15">
        <v>4312</v>
      </c>
      <c r="E30" s="14">
        <v>10.850640500000001</v>
      </c>
      <c r="F30" s="16">
        <v>0.44533314000000002</v>
      </c>
      <c r="G30" s="14">
        <v>31.867545020000001</v>
      </c>
      <c r="H30" s="16">
        <v>0.85444635000000002</v>
      </c>
      <c r="I30" s="14">
        <v>51.419868080000001</v>
      </c>
      <c r="J30" s="16">
        <v>0.90785278999999997</v>
      </c>
      <c r="K30" s="14">
        <v>0</v>
      </c>
      <c r="L30" s="16">
        <v>0</v>
      </c>
      <c r="M30" s="14" t="s">
        <v>582</v>
      </c>
      <c r="N30" s="16" t="s">
        <v>582</v>
      </c>
      <c r="O30" s="14">
        <v>0</v>
      </c>
      <c r="P30" s="16">
        <v>0</v>
      </c>
      <c r="Q30" s="14">
        <v>0</v>
      </c>
      <c r="R30" s="16">
        <v>0</v>
      </c>
      <c r="S30" s="14">
        <v>5.8619464099999998</v>
      </c>
      <c r="T30" s="16">
        <v>0.43330007999999998</v>
      </c>
    </row>
    <row r="31" spans="1:20" x14ac:dyDescent="0.25">
      <c r="A31" s="11" t="s">
        <v>501</v>
      </c>
      <c r="B31" s="13">
        <v>5456</v>
      </c>
      <c r="C31" s="14">
        <f>(146/B31*100)</f>
        <v>2.6759530791788855</v>
      </c>
      <c r="D31" s="15">
        <v>5310</v>
      </c>
      <c r="E31" s="14">
        <v>24.852644560000002</v>
      </c>
      <c r="F31" s="16">
        <v>0.65079953000000001</v>
      </c>
      <c r="G31" s="14">
        <v>36.717320610000002</v>
      </c>
      <c r="H31" s="16">
        <v>0.67427276000000003</v>
      </c>
      <c r="I31" s="14">
        <v>32.084382159999997</v>
      </c>
      <c r="J31" s="16">
        <v>0.76525836999999997</v>
      </c>
      <c r="K31" s="14">
        <v>0</v>
      </c>
      <c r="L31" s="16">
        <v>0</v>
      </c>
      <c r="M31" s="14" t="s">
        <v>582</v>
      </c>
      <c r="N31" s="16" t="s">
        <v>582</v>
      </c>
      <c r="O31" s="14">
        <v>0</v>
      </c>
      <c r="P31" s="16">
        <v>0</v>
      </c>
      <c r="Q31" s="14">
        <v>0</v>
      </c>
      <c r="R31" s="16">
        <v>0</v>
      </c>
      <c r="S31" s="14">
        <v>6.3456526699999998</v>
      </c>
      <c r="T31" s="16">
        <v>0.45614874</v>
      </c>
    </row>
    <row r="32" spans="1:20" x14ac:dyDescent="0.25">
      <c r="A32" s="11" t="s">
        <v>502</v>
      </c>
      <c r="B32" s="13">
        <v>4478</v>
      </c>
      <c r="C32" s="14">
        <f>(6/B32*100)</f>
        <v>0.13398838767306834</v>
      </c>
      <c r="D32" s="15">
        <v>4472</v>
      </c>
      <c r="E32" s="14">
        <v>16.23846352</v>
      </c>
      <c r="F32" s="16">
        <v>0.54628666000000003</v>
      </c>
      <c r="G32" s="14">
        <v>37.162714479999998</v>
      </c>
      <c r="H32" s="16">
        <v>0.80043622999999997</v>
      </c>
      <c r="I32" s="14">
        <v>44.55966935</v>
      </c>
      <c r="J32" s="16">
        <v>0.93194529000000004</v>
      </c>
      <c r="K32" s="14">
        <v>0</v>
      </c>
      <c r="L32" s="16">
        <v>0</v>
      </c>
      <c r="M32" s="14" t="s">
        <v>582</v>
      </c>
      <c r="N32" s="16" t="s">
        <v>582</v>
      </c>
      <c r="O32" s="14">
        <v>0</v>
      </c>
      <c r="P32" s="16">
        <v>0</v>
      </c>
      <c r="Q32" s="14">
        <v>0</v>
      </c>
      <c r="R32" s="16">
        <v>0</v>
      </c>
      <c r="S32" s="14">
        <v>2.0391526500000001</v>
      </c>
      <c r="T32" s="16">
        <v>0.26465082000000001</v>
      </c>
    </row>
    <row r="33" spans="1:20" x14ac:dyDescent="0.25">
      <c r="A33" s="11" t="s">
        <v>503</v>
      </c>
      <c r="B33" s="13">
        <v>7325</v>
      </c>
      <c r="C33" s="14">
        <f>(80/B33*100)</f>
        <v>1.0921501706484642</v>
      </c>
      <c r="D33" s="15">
        <v>7245</v>
      </c>
      <c r="E33" s="14">
        <v>16.986311499999999</v>
      </c>
      <c r="F33" s="16">
        <v>0.55245115</v>
      </c>
      <c r="G33" s="14">
        <v>19.695526399999999</v>
      </c>
      <c r="H33" s="16">
        <v>0.60000719000000002</v>
      </c>
      <c r="I33" s="14">
        <v>61.086184330000002</v>
      </c>
      <c r="J33" s="16">
        <v>0.79628045000000003</v>
      </c>
      <c r="K33" s="14">
        <v>0</v>
      </c>
      <c r="L33" s="16">
        <v>0</v>
      </c>
      <c r="M33" s="14" t="s">
        <v>582</v>
      </c>
      <c r="N33" s="16" t="s">
        <v>582</v>
      </c>
      <c r="O33" s="14">
        <v>0</v>
      </c>
      <c r="P33" s="16">
        <v>0</v>
      </c>
      <c r="Q33" s="14">
        <v>0</v>
      </c>
      <c r="R33" s="16">
        <v>0</v>
      </c>
      <c r="S33" s="14">
        <v>2.2319777799999998</v>
      </c>
      <c r="T33" s="16">
        <v>0.24983420000000001</v>
      </c>
    </row>
    <row r="34" spans="1:20" x14ac:dyDescent="0.25">
      <c r="A34" s="11" t="s">
        <v>504</v>
      </c>
      <c r="B34" s="13">
        <v>6350</v>
      </c>
      <c r="C34" s="14">
        <f>(95/B34*100)</f>
        <v>1.4960629921259843</v>
      </c>
      <c r="D34" s="15">
        <v>6255</v>
      </c>
      <c r="E34" s="14">
        <v>15.6501831</v>
      </c>
      <c r="F34" s="16">
        <v>0.50644038999999996</v>
      </c>
      <c r="G34" s="14">
        <v>28.625828689999999</v>
      </c>
      <c r="H34" s="16">
        <v>0.60597358999999995</v>
      </c>
      <c r="I34" s="14">
        <v>47.173018810000002</v>
      </c>
      <c r="J34" s="16">
        <v>0.87330052999999996</v>
      </c>
      <c r="K34" s="14">
        <v>0</v>
      </c>
      <c r="L34" s="16">
        <v>0</v>
      </c>
      <c r="M34" s="14" t="s">
        <v>582</v>
      </c>
      <c r="N34" s="16" t="s">
        <v>582</v>
      </c>
      <c r="O34" s="14">
        <v>2.5881044800000002</v>
      </c>
      <c r="P34" s="16">
        <v>0.53739698000000002</v>
      </c>
      <c r="Q34" s="14">
        <v>0</v>
      </c>
      <c r="R34" s="16">
        <v>0</v>
      </c>
      <c r="S34" s="14">
        <v>5.9628649300000003</v>
      </c>
      <c r="T34" s="16">
        <v>0.52062107999999996</v>
      </c>
    </row>
    <row r="35" spans="1:20" x14ac:dyDescent="0.25">
      <c r="A35" s="11" t="s">
        <v>505</v>
      </c>
      <c r="B35" s="13">
        <v>6406</v>
      </c>
      <c r="C35" s="14">
        <f>(61/B35*100)</f>
        <v>0.95223228223540424</v>
      </c>
      <c r="D35" s="15">
        <v>6345</v>
      </c>
      <c r="E35" s="14">
        <v>10.125561039999999</v>
      </c>
      <c r="F35" s="16">
        <v>0.40540431999999998</v>
      </c>
      <c r="G35" s="14">
        <v>27.288006719999998</v>
      </c>
      <c r="H35" s="16">
        <v>0.73516192000000002</v>
      </c>
      <c r="I35" s="14">
        <v>59.14082338</v>
      </c>
      <c r="J35" s="16">
        <v>0.76219882999999999</v>
      </c>
      <c r="K35" s="14">
        <v>0</v>
      </c>
      <c r="L35" s="16">
        <v>0</v>
      </c>
      <c r="M35" s="14" t="s">
        <v>582</v>
      </c>
      <c r="N35" s="16" t="s">
        <v>582</v>
      </c>
      <c r="O35" s="14">
        <v>1.03878658</v>
      </c>
      <c r="P35" s="16">
        <v>5.6857350000000001E-2</v>
      </c>
      <c r="Q35" s="14">
        <v>0</v>
      </c>
      <c r="R35" s="16">
        <v>0</v>
      </c>
      <c r="S35" s="14">
        <v>2.4068222800000001</v>
      </c>
      <c r="T35" s="16">
        <v>0.21121680000000001</v>
      </c>
    </row>
    <row r="36" spans="1:20" x14ac:dyDescent="0.25">
      <c r="A36" s="11" t="s">
        <v>506</v>
      </c>
      <c r="B36" s="13">
        <v>6736</v>
      </c>
      <c r="C36" s="14">
        <f>(74/B36*100)</f>
        <v>1.0985748218527316</v>
      </c>
      <c r="D36" s="15">
        <v>6662</v>
      </c>
      <c r="E36" s="14">
        <v>21.319703860000001</v>
      </c>
      <c r="F36" s="16">
        <v>0.64280126999999998</v>
      </c>
      <c r="G36" s="14">
        <v>31.743124860000002</v>
      </c>
      <c r="H36" s="16">
        <v>0.64979147999999998</v>
      </c>
      <c r="I36" s="14">
        <v>43.681685029999997</v>
      </c>
      <c r="J36" s="16">
        <v>0.75070320999999995</v>
      </c>
      <c r="K36" s="14">
        <v>0</v>
      </c>
      <c r="L36" s="16">
        <v>0</v>
      </c>
      <c r="M36" s="14" t="s">
        <v>582</v>
      </c>
      <c r="N36" s="16" t="s">
        <v>582</v>
      </c>
      <c r="O36" s="14">
        <v>0</v>
      </c>
      <c r="P36" s="16">
        <v>0</v>
      </c>
      <c r="Q36" s="14">
        <v>0</v>
      </c>
      <c r="R36" s="16">
        <v>0</v>
      </c>
      <c r="S36" s="14">
        <v>3.2554862500000001</v>
      </c>
      <c r="T36" s="16">
        <v>0.29660584000000001</v>
      </c>
    </row>
    <row r="37" spans="1:20" x14ac:dyDescent="0.25">
      <c r="A37" s="11" t="s">
        <v>507</v>
      </c>
      <c r="B37" s="13">
        <v>5458</v>
      </c>
      <c r="C37" s="14">
        <f>(135/B37*100)</f>
        <v>2.4734334921216563</v>
      </c>
      <c r="D37" s="15">
        <v>5323</v>
      </c>
      <c r="E37" s="14">
        <v>21.19379618</v>
      </c>
      <c r="F37" s="16">
        <v>0.71815589999999996</v>
      </c>
      <c r="G37" s="14">
        <v>29.537955180000001</v>
      </c>
      <c r="H37" s="16">
        <v>0.60994979999999999</v>
      </c>
      <c r="I37" s="14">
        <v>39.134458850000001</v>
      </c>
      <c r="J37" s="16">
        <v>0.70006272999999997</v>
      </c>
      <c r="K37" s="14">
        <v>0</v>
      </c>
      <c r="L37" s="16">
        <v>0</v>
      </c>
      <c r="M37" s="14" t="s">
        <v>582</v>
      </c>
      <c r="N37" s="16" t="s">
        <v>582</v>
      </c>
      <c r="O37" s="14">
        <v>0</v>
      </c>
      <c r="P37" s="16">
        <v>0</v>
      </c>
      <c r="Q37" s="14">
        <v>0</v>
      </c>
      <c r="R37" s="16">
        <v>0</v>
      </c>
      <c r="S37" s="14">
        <v>10.133789780000001</v>
      </c>
      <c r="T37" s="16">
        <v>0.83209778000000001</v>
      </c>
    </row>
    <row r="38" spans="1:20" x14ac:dyDescent="0.25">
      <c r="A38" s="11" t="s">
        <v>508</v>
      </c>
      <c r="B38" s="13">
        <v>5860</v>
      </c>
      <c r="C38" s="14">
        <f>(24/B38*100)</f>
        <v>0.40955631399317405</v>
      </c>
      <c r="D38" s="15">
        <v>5836</v>
      </c>
      <c r="E38" s="14">
        <v>8.5151738199999993</v>
      </c>
      <c r="F38" s="16">
        <v>0.47551126999999999</v>
      </c>
      <c r="G38" s="14">
        <v>33.69319969</v>
      </c>
      <c r="H38" s="16">
        <v>0.67827157000000005</v>
      </c>
      <c r="I38" s="14">
        <v>46.006674320000002</v>
      </c>
      <c r="J38" s="16">
        <v>0.86950682000000001</v>
      </c>
      <c r="K38" s="14">
        <v>0</v>
      </c>
      <c r="L38" s="16">
        <v>0</v>
      </c>
      <c r="M38" s="14" t="s">
        <v>582</v>
      </c>
      <c r="N38" s="16" t="s">
        <v>582</v>
      </c>
      <c r="O38" s="14">
        <v>0</v>
      </c>
      <c r="P38" s="16">
        <v>0</v>
      </c>
      <c r="Q38" s="14">
        <v>0</v>
      </c>
      <c r="R38" s="16">
        <v>0</v>
      </c>
      <c r="S38" s="14">
        <v>11.78495217</v>
      </c>
      <c r="T38" s="16">
        <v>0.68327073999999999</v>
      </c>
    </row>
    <row r="39" spans="1:20" x14ac:dyDescent="0.25">
      <c r="A39" s="11" t="s">
        <v>509</v>
      </c>
      <c r="B39" s="13">
        <v>5895</v>
      </c>
      <c r="C39" s="14">
        <f>(33/B39*100)</f>
        <v>0.55979643765903309</v>
      </c>
      <c r="D39" s="15">
        <v>5862</v>
      </c>
      <c r="E39" s="14">
        <v>15.556729300000001</v>
      </c>
      <c r="F39" s="16">
        <v>0.68745685000000001</v>
      </c>
      <c r="G39" s="14">
        <v>14.56426574</v>
      </c>
      <c r="H39" s="16">
        <v>0.60705025000000001</v>
      </c>
      <c r="I39" s="14">
        <v>66.300359420000007</v>
      </c>
      <c r="J39" s="16">
        <v>1.26916283</v>
      </c>
      <c r="K39" s="14">
        <v>0</v>
      </c>
      <c r="L39" s="16">
        <v>0</v>
      </c>
      <c r="M39" s="14" t="s">
        <v>582</v>
      </c>
      <c r="N39" s="16" t="s">
        <v>582</v>
      </c>
      <c r="O39" s="14">
        <v>0</v>
      </c>
      <c r="P39" s="16">
        <v>0</v>
      </c>
      <c r="Q39" s="14">
        <v>0</v>
      </c>
      <c r="R39" s="16">
        <v>0</v>
      </c>
      <c r="S39" s="14">
        <v>3.5786455400000001</v>
      </c>
      <c r="T39" s="16">
        <v>0.51144352999999998</v>
      </c>
    </row>
    <row r="40" spans="1:20" x14ac:dyDescent="0.25">
      <c r="A40" s="11" t="s">
        <v>510</v>
      </c>
      <c r="B40" s="13">
        <v>14157</v>
      </c>
      <c r="C40" s="14">
        <f>(394/B40*100)</f>
        <v>2.7830755103482376</v>
      </c>
      <c r="D40" s="15">
        <v>13763</v>
      </c>
      <c r="E40" s="14">
        <v>17.778897000000001</v>
      </c>
      <c r="F40" s="16">
        <v>0.5691174</v>
      </c>
      <c r="G40" s="14">
        <v>34.09766381</v>
      </c>
      <c r="H40" s="16">
        <v>0.61815673999999998</v>
      </c>
      <c r="I40" s="14">
        <v>42.886992190000001</v>
      </c>
      <c r="J40" s="16">
        <v>0.83316056999999999</v>
      </c>
      <c r="K40" s="14">
        <v>0</v>
      </c>
      <c r="L40" s="16">
        <v>0</v>
      </c>
      <c r="M40" s="14" t="s">
        <v>582</v>
      </c>
      <c r="N40" s="16" t="s">
        <v>582</v>
      </c>
      <c r="O40" s="14">
        <v>0</v>
      </c>
      <c r="P40" s="16">
        <v>0</v>
      </c>
      <c r="Q40" s="14">
        <v>0</v>
      </c>
      <c r="R40" s="16">
        <v>0</v>
      </c>
      <c r="S40" s="14">
        <v>5.2364469900000001</v>
      </c>
      <c r="T40" s="16">
        <v>0.49781139000000002</v>
      </c>
    </row>
    <row r="41" spans="1:20" x14ac:dyDescent="0.25">
      <c r="A41" s="11" t="s">
        <v>511</v>
      </c>
      <c r="B41" s="13">
        <v>5712</v>
      </c>
      <c r="C41" s="14">
        <f>(56/B41*100)</f>
        <v>0.98039215686274506</v>
      </c>
      <c r="D41" s="15">
        <v>5656</v>
      </c>
      <c r="E41" s="14">
        <v>20.454297400000002</v>
      </c>
      <c r="F41" s="16">
        <v>0.61755225000000002</v>
      </c>
      <c r="G41" s="14">
        <v>33.277312250000001</v>
      </c>
      <c r="H41" s="16">
        <v>0.77864454000000005</v>
      </c>
      <c r="I41" s="14">
        <v>42.050574230000002</v>
      </c>
      <c r="J41" s="16">
        <v>0.79112817000000002</v>
      </c>
      <c r="K41" s="14">
        <v>0</v>
      </c>
      <c r="L41" s="16">
        <v>0</v>
      </c>
      <c r="M41" s="14" t="s">
        <v>582</v>
      </c>
      <c r="N41" s="16" t="s">
        <v>582</v>
      </c>
      <c r="O41" s="14">
        <v>0.67895970000000005</v>
      </c>
      <c r="P41" s="16">
        <v>0.18096862999999999</v>
      </c>
      <c r="Q41" s="14">
        <v>0</v>
      </c>
      <c r="R41" s="16">
        <v>0</v>
      </c>
      <c r="S41" s="14">
        <v>3.5388564200000001</v>
      </c>
      <c r="T41" s="16">
        <v>0.44758446000000002</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16.354075464857139</v>
      </c>
      <c r="F42" s="16">
        <f>IF(COUNT(F7:F41) &gt; 0, SQRT(SUMSQ(F7:F41)/(COUNT(F7:F41)*COUNT(F7:F41)) ), "—")</f>
        <v>9.6777764402422417E-2</v>
      </c>
      <c r="G42" s="14">
        <f>IF(COUNT(G7:G41) &gt; 0, AVERAGE(G7:G41), "—")</f>
        <v>31.346008901428572</v>
      </c>
      <c r="H42" s="16">
        <f>IF(COUNT(H7:H41) &gt; 0, SQRT(SUMSQ(H7:H41)/(COUNT(H7:H41)*COUNT(H7:H41)) ), "—")</f>
        <v>0.11513754668251223</v>
      </c>
      <c r="I42" s="14">
        <f>IF(COUNT(I7:I41) &gt; 0, AVERAGE(I7:I41), "—")</f>
        <v>46.715657671999992</v>
      </c>
      <c r="J42" s="16">
        <f>IF(COUNT(J7:J41) &gt; 0, SQRT(SUMSQ(J7:J41)/(COUNT(J7:J41)*COUNT(J7:J41)) ), "—")</f>
        <v>0.14209762276700011</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0.61061202371428569</v>
      </c>
      <c r="P42" s="16">
        <f>IF(COUNT(P7:P41) &gt; 0, SQRT(SUMSQ(P7:P41)/(COUNT(P7:P41)*COUNT(P7:P41)) ), "—")</f>
        <v>3.6862559212264251E-2</v>
      </c>
      <c r="Q42" s="14">
        <f>IF(COUNT(Q7:Q41) &gt; 0, AVERAGE(Q7:Q41), "—")</f>
        <v>3.6992628571428576E-3</v>
      </c>
      <c r="R42" s="16">
        <f>IF(COUNT(R7:R41) &gt; 0, SQRT(SUMSQ(R7:R41)/(COUNT(R7:R41)*COUNT(R7:R41)) ), "—")</f>
        <v>1.8290305714285713E-3</v>
      </c>
      <c r="S42" s="14">
        <f>IF(COUNT(S7:S41) &gt; 0, AVERAGE(S7:S41), "—")</f>
        <v>4.9699466765714284</v>
      </c>
      <c r="T42" s="16">
        <f>IF(COUNT(T7:T41) &gt; 0, SQRT(SUMSQ(T7:T41)/(COUNT(T7:T41)*COUNT(T7:T41)) ), "—")</f>
        <v>8.2093429383478869E-2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17.734858719999998</v>
      </c>
      <c r="F46" s="16">
        <v>0.46911867000000002</v>
      </c>
      <c r="G46" s="14">
        <v>11.23103989</v>
      </c>
      <c r="H46" s="16">
        <v>0.37846036999999999</v>
      </c>
      <c r="I46" s="14">
        <v>41.372597910000003</v>
      </c>
      <c r="J46" s="16">
        <v>0.88766036999999998</v>
      </c>
      <c r="K46" s="14">
        <v>0</v>
      </c>
      <c r="L46" s="16">
        <v>0</v>
      </c>
      <c r="M46" s="14" t="s">
        <v>582</v>
      </c>
      <c r="N46" s="16" t="s">
        <v>582</v>
      </c>
      <c r="O46" s="14">
        <v>0</v>
      </c>
      <c r="P46" s="16">
        <v>0</v>
      </c>
      <c r="Q46" s="14">
        <v>0</v>
      </c>
      <c r="R46" s="16">
        <v>0</v>
      </c>
      <c r="S46" s="14">
        <v>29.66150348</v>
      </c>
      <c r="T46" s="16">
        <v>0.98242768000000003</v>
      </c>
    </row>
    <row r="47" spans="1:20" x14ac:dyDescent="0.25">
      <c r="A47" s="11" t="s">
        <v>517</v>
      </c>
      <c r="B47" s="13">
        <v>5928</v>
      </c>
      <c r="C47" s="14">
        <f>(368/B47*100)</f>
        <v>6.2078272604588394</v>
      </c>
      <c r="D47" s="15">
        <v>5560</v>
      </c>
      <c r="E47" s="14">
        <v>26.822860299999999</v>
      </c>
      <c r="F47" s="16">
        <v>0.69978235</v>
      </c>
      <c r="G47" s="14">
        <v>27.602684239999999</v>
      </c>
      <c r="H47" s="16">
        <v>0.71110509</v>
      </c>
      <c r="I47" s="14">
        <v>32.71139642</v>
      </c>
      <c r="J47" s="16">
        <v>0.99235476</v>
      </c>
      <c r="K47" s="14">
        <v>0</v>
      </c>
      <c r="L47" s="16">
        <v>0</v>
      </c>
      <c r="M47" s="14" t="s">
        <v>582</v>
      </c>
      <c r="N47" s="16" t="s">
        <v>582</v>
      </c>
      <c r="O47" s="14">
        <v>0</v>
      </c>
      <c r="P47" s="16">
        <v>0</v>
      </c>
      <c r="Q47" s="14">
        <v>0</v>
      </c>
      <c r="R47" s="16">
        <v>0</v>
      </c>
      <c r="S47" s="14">
        <v>12.86305904</v>
      </c>
      <c r="T47" s="16">
        <v>1.00280681</v>
      </c>
    </row>
    <row r="48" spans="1:20" x14ac:dyDescent="0.25">
      <c r="A48" s="11" t="s">
        <v>518</v>
      </c>
      <c r="B48" s="13">
        <v>9841</v>
      </c>
      <c r="C48" s="14">
        <f>(8/B48*100)</f>
        <v>8.1292551569962401E-2</v>
      </c>
      <c r="D48" s="15">
        <v>9833</v>
      </c>
      <c r="E48" s="14">
        <v>41.096030499999998</v>
      </c>
      <c r="F48" s="16">
        <v>0.97597237999999997</v>
      </c>
      <c r="G48" s="14">
        <v>13.716538529999999</v>
      </c>
      <c r="H48" s="16">
        <v>0.61581635999999995</v>
      </c>
      <c r="I48" s="14">
        <v>43.729322289999999</v>
      </c>
      <c r="J48" s="16">
        <v>0.99461087999999997</v>
      </c>
      <c r="K48" s="14">
        <v>0</v>
      </c>
      <c r="L48" s="16">
        <v>0</v>
      </c>
      <c r="M48" s="14" t="s">
        <v>582</v>
      </c>
      <c r="N48" s="16" t="s">
        <v>582</v>
      </c>
      <c r="O48" s="14">
        <v>0</v>
      </c>
      <c r="P48" s="16">
        <v>0</v>
      </c>
      <c r="Q48" s="14">
        <v>0</v>
      </c>
      <c r="R48" s="16">
        <v>0</v>
      </c>
      <c r="S48" s="14">
        <v>1.45810868</v>
      </c>
      <c r="T48" s="16">
        <v>0.52867569000000003</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18.876061539999998</v>
      </c>
      <c r="F50" s="16">
        <v>0.74817506</v>
      </c>
      <c r="G50" s="14">
        <v>13.90519587</v>
      </c>
      <c r="H50" s="16">
        <v>0.52659668999999998</v>
      </c>
      <c r="I50" s="14">
        <v>62.89250277</v>
      </c>
      <c r="J50" s="16">
        <v>1.2248827200000001</v>
      </c>
      <c r="K50" s="14">
        <v>0</v>
      </c>
      <c r="L50" s="16">
        <v>0</v>
      </c>
      <c r="M50" s="14" t="s">
        <v>582</v>
      </c>
      <c r="N50" s="16" t="s">
        <v>582</v>
      </c>
      <c r="O50" s="14">
        <v>0</v>
      </c>
      <c r="P50" s="16">
        <v>0</v>
      </c>
      <c r="Q50" s="14">
        <v>0</v>
      </c>
      <c r="R50" s="16">
        <v>0</v>
      </c>
      <c r="S50" s="14">
        <v>4.3262398299999996</v>
      </c>
      <c r="T50" s="16">
        <v>0.48135038000000002</v>
      </c>
    </row>
    <row r="51" spans="1:20" x14ac:dyDescent="0.25">
      <c r="A51" s="11" t="s">
        <v>521</v>
      </c>
      <c r="B51" s="13">
        <v>6866</v>
      </c>
      <c r="C51" s="14">
        <f>(113/B51*100)</f>
        <v>1.6457908534809205</v>
      </c>
      <c r="D51" s="15">
        <v>6753</v>
      </c>
      <c r="E51" s="14">
        <v>14.02217476</v>
      </c>
      <c r="F51" s="16">
        <v>0.50774664999999997</v>
      </c>
      <c r="G51" s="14">
        <v>14.029862899999999</v>
      </c>
      <c r="H51" s="16">
        <v>0.48262606000000002</v>
      </c>
      <c r="I51" s="14">
        <v>53.93233798</v>
      </c>
      <c r="J51" s="16">
        <v>0.99054679000000001</v>
      </c>
      <c r="K51" s="14">
        <v>0</v>
      </c>
      <c r="L51" s="16">
        <v>0</v>
      </c>
      <c r="M51" s="14" t="s">
        <v>582</v>
      </c>
      <c r="N51" s="16" t="s">
        <v>582</v>
      </c>
      <c r="O51" s="14">
        <v>10.5742622</v>
      </c>
      <c r="P51" s="16">
        <v>0.61232684999999998</v>
      </c>
      <c r="Q51" s="14">
        <v>0</v>
      </c>
      <c r="R51" s="16">
        <v>0</v>
      </c>
      <c r="S51" s="14">
        <v>7.4413621599999997</v>
      </c>
      <c r="T51" s="16">
        <v>0.77831273999999995</v>
      </c>
    </row>
    <row r="52" spans="1:20" x14ac:dyDescent="0.25">
      <c r="A52" s="11" t="s">
        <v>522</v>
      </c>
      <c r="B52" s="13">
        <v>5809</v>
      </c>
      <c r="C52" s="14">
        <f>(110/B52*100)</f>
        <v>1.8936133585815116</v>
      </c>
      <c r="D52" s="15">
        <v>5699</v>
      </c>
      <c r="E52" s="14">
        <v>11.916736909999999</v>
      </c>
      <c r="F52" s="16">
        <v>0.42739484999999999</v>
      </c>
      <c r="G52" s="14">
        <v>26.903690640000001</v>
      </c>
      <c r="H52" s="16">
        <v>0.60609321999999999</v>
      </c>
      <c r="I52" s="14">
        <v>58.284322240000002</v>
      </c>
      <c r="J52" s="16">
        <v>0.77448324000000002</v>
      </c>
      <c r="K52" s="14">
        <v>0</v>
      </c>
      <c r="L52" s="16">
        <v>0</v>
      </c>
      <c r="M52" s="14" t="s">
        <v>582</v>
      </c>
      <c r="N52" s="16" t="s">
        <v>582</v>
      </c>
      <c r="O52" s="14">
        <v>0</v>
      </c>
      <c r="P52" s="16">
        <v>0</v>
      </c>
      <c r="Q52" s="14">
        <v>0</v>
      </c>
      <c r="R52" s="16">
        <v>0</v>
      </c>
      <c r="S52" s="14">
        <v>2.8952502099999999</v>
      </c>
      <c r="T52" s="16">
        <v>0.30939614999999998</v>
      </c>
    </row>
    <row r="53" spans="1:20" x14ac:dyDescent="0.25">
      <c r="A53" s="11" t="s">
        <v>523</v>
      </c>
      <c r="B53" s="13">
        <v>5571</v>
      </c>
      <c r="C53" s="14">
        <f>(115/B53*100)</f>
        <v>2.0642613534374439</v>
      </c>
      <c r="D53" s="15">
        <v>5456</v>
      </c>
      <c r="E53" s="14">
        <v>29.087558380000001</v>
      </c>
      <c r="F53" s="16">
        <v>0.58396186999999999</v>
      </c>
      <c r="G53" s="14">
        <v>36.233718609999997</v>
      </c>
      <c r="H53" s="16">
        <v>0.73290301999999996</v>
      </c>
      <c r="I53" s="14">
        <v>27.271616609999999</v>
      </c>
      <c r="J53" s="16">
        <v>0.65105601999999996</v>
      </c>
      <c r="K53" s="14">
        <v>0</v>
      </c>
      <c r="L53" s="16">
        <v>0</v>
      </c>
      <c r="M53" s="14" t="s">
        <v>582</v>
      </c>
      <c r="N53" s="16" t="s">
        <v>582</v>
      </c>
      <c r="O53" s="14">
        <v>0</v>
      </c>
      <c r="P53" s="16">
        <v>0</v>
      </c>
      <c r="Q53" s="14">
        <v>0</v>
      </c>
      <c r="R53" s="16">
        <v>0</v>
      </c>
      <c r="S53" s="14">
        <v>7.4071064</v>
      </c>
      <c r="T53" s="16">
        <v>0.31841661999999998</v>
      </c>
    </row>
    <row r="54" spans="1:20" x14ac:dyDescent="0.25">
      <c r="A54" s="11" t="s">
        <v>524</v>
      </c>
      <c r="B54" s="13">
        <v>4740</v>
      </c>
      <c r="C54" s="14">
        <f>(455/B54*100)</f>
        <v>9.5991561181434584</v>
      </c>
      <c r="D54" s="15">
        <v>4285</v>
      </c>
      <c r="E54" s="14">
        <v>36.280128230000003</v>
      </c>
      <c r="F54" s="16">
        <v>0.95669093000000005</v>
      </c>
      <c r="G54" s="14">
        <v>20.183325180000001</v>
      </c>
      <c r="H54" s="16">
        <v>0.66090495999999999</v>
      </c>
      <c r="I54" s="14">
        <v>30.251672509999999</v>
      </c>
      <c r="J54" s="16">
        <v>1.0435653899999999</v>
      </c>
      <c r="K54" s="14">
        <v>0</v>
      </c>
      <c r="L54" s="16">
        <v>0</v>
      </c>
      <c r="M54" s="14" t="s">
        <v>582</v>
      </c>
      <c r="N54" s="16" t="s">
        <v>582</v>
      </c>
      <c r="O54" s="14">
        <v>0</v>
      </c>
      <c r="P54" s="16">
        <v>0</v>
      </c>
      <c r="Q54" s="14">
        <v>0</v>
      </c>
      <c r="R54" s="16">
        <v>0</v>
      </c>
      <c r="S54" s="14">
        <v>13.284874090000001</v>
      </c>
      <c r="T54" s="16">
        <v>1.3076335299999999</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15.78226076</v>
      </c>
      <c r="F56" s="16">
        <v>0.58003324999999994</v>
      </c>
      <c r="G56" s="14">
        <v>38.041724729999999</v>
      </c>
      <c r="H56" s="16">
        <v>0.81367392999999999</v>
      </c>
      <c r="I56" s="14">
        <v>44.990916929999997</v>
      </c>
      <c r="J56" s="16">
        <v>1.0063526</v>
      </c>
      <c r="K56" s="14">
        <v>0</v>
      </c>
      <c r="L56" s="16">
        <v>0</v>
      </c>
      <c r="M56" s="14" t="s">
        <v>582</v>
      </c>
      <c r="N56" s="16" t="s">
        <v>582</v>
      </c>
      <c r="O56" s="14">
        <v>0</v>
      </c>
      <c r="P56" s="16">
        <v>0</v>
      </c>
      <c r="Q56" s="14">
        <v>0</v>
      </c>
      <c r="R56" s="16">
        <v>0</v>
      </c>
      <c r="S56" s="14">
        <v>1.1850975800000001</v>
      </c>
      <c r="T56" s="16">
        <v>0.23950075000000001</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16.096727690000002</v>
      </c>
      <c r="F61" s="16">
        <v>0.57847422000000004</v>
      </c>
      <c r="G61" s="14">
        <v>34.077160910000003</v>
      </c>
      <c r="H61" s="16">
        <v>0.63627918000000006</v>
      </c>
      <c r="I61" s="14">
        <v>45.699844159999998</v>
      </c>
      <c r="J61" s="16">
        <v>0.75412135000000002</v>
      </c>
      <c r="K61" s="14">
        <v>0</v>
      </c>
      <c r="L61" s="16">
        <v>0</v>
      </c>
      <c r="M61" s="14" t="s">
        <v>582</v>
      </c>
      <c r="N61" s="16" t="s">
        <v>582</v>
      </c>
      <c r="O61" s="14">
        <v>0</v>
      </c>
      <c r="P61" s="16">
        <v>0</v>
      </c>
      <c r="Q61" s="14">
        <v>0</v>
      </c>
      <c r="R61" s="16">
        <v>0</v>
      </c>
      <c r="S61" s="14">
        <v>4.1262672399999998</v>
      </c>
      <c r="T61" s="16">
        <v>0.53506587000000005</v>
      </c>
    </row>
    <row r="62" spans="1:20" x14ac:dyDescent="0.25">
      <c r="A62" s="11" t="s">
        <v>532</v>
      </c>
      <c r="B62" s="13">
        <v>4476</v>
      </c>
      <c r="C62" s="14">
        <f>(3/B62*100)</f>
        <v>6.7024128686327081E-2</v>
      </c>
      <c r="D62" s="15">
        <v>4473</v>
      </c>
      <c r="E62" s="14">
        <v>23.61363961</v>
      </c>
      <c r="F62" s="16">
        <v>0.54989100000000002</v>
      </c>
      <c r="G62" s="14">
        <v>22.208125469999999</v>
      </c>
      <c r="H62" s="16">
        <v>0.66315396999999998</v>
      </c>
      <c r="I62" s="14">
        <v>53.844140350000004</v>
      </c>
      <c r="J62" s="16">
        <v>0.75267877999999999</v>
      </c>
      <c r="K62" s="14">
        <v>0</v>
      </c>
      <c r="L62" s="16">
        <v>0</v>
      </c>
      <c r="M62" s="14" t="s">
        <v>582</v>
      </c>
      <c r="N62" s="16" t="s">
        <v>582</v>
      </c>
      <c r="O62" s="14">
        <v>0</v>
      </c>
      <c r="P62" s="16">
        <v>0</v>
      </c>
      <c r="Q62" s="14">
        <v>0</v>
      </c>
      <c r="R62" s="16">
        <v>0</v>
      </c>
      <c r="S62" s="14">
        <v>0.33409456999999998</v>
      </c>
      <c r="T62" s="16">
        <v>8.6270600000000003E-2</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28.316361409999999</v>
      </c>
      <c r="F66" s="16">
        <v>0.47078718000000003</v>
      </c>
      <c r="G66" s="14">
        <v>27.39690852</v>
      </c>
      <c r="H66" s="16">
        <v>0.50328771000000005</v>
      </c>
      <c r="I66" s="14">
        <v>32.066672420000003</v>
      </c>
      <c r="J66" s="16">
        <v>0.49371275999999997</v>
      </c>
      <c r="K66" s="14">
        <v>0</v>
      </c>
      <c r="L66" s="16">
        <v>0</v>
      </c>
      <c r="M66" s="14" t="s">
        <v>582</v>
      </c>
      <c r="N66" s="16" t="s">
        <v>582</v>
      </c>
      <c r="O66" s="14">
        <v>0</v>
      </c>
      <c r="P66" s="16">
        <v>0</v>
      </c>
      <c r="Q66" s="14">
        <v>0</v>
      </c>
      <c r="R66" s="16">
        <v>0</v>
      </c>
      <c r="S66" s="14">
        <v>12.220057649999999</v>
      </c>
      <c r="T66" s="16">
        <v>0.38878897000000001</v>
      </c>
    </row>
    <row r="67" spans="1:20" x14ac:dyDescent="0.25">
      <c r="A67" s="11" t="s">
        <v>537</v>
      </c>
      <c r="B67" s="13">
        <v>6971</v>
      </c>
      <c r="C67" s="14">
        <f>(873/B67*100)</f>
        <v>12.523310859274137</v>
      </c>
      <c r="D67" s="15">
        <v>6098</v>
      </c>
      <c r="E67" s="14">
        <v>17.899518329999999</v>
      </c>
      <c r="F67" s="16">
        <v>0.60314542999999998</v>
      </c>
      <c r="G67" s="14">
        <v>20.7156667</v>
      </c>
      <c r="H67" s="16">
        <v>0.48545428000000002</v>
      </c>
      <c r="I67" s="14">
        <v>58.451550570000002</v>
      </c>
      <c r="J67" s="16">
        <v>0.82029191999999995</v>
      </c>
      <c r="K67" s="14">
        <v>0</v>
      </c>
      <c r="L67" s="16">
        <v>0</v>
      </c>
      <c r="M67" s="14" t="s">
        <v>582</v>
      </c>
      <c r="N67" s="16" t="s">
        <v>582</v>
      </c>
      <c r="O67" s="14">
        <v>0</v>
      </c>
      <c r="P67" s="16">
        <v>0</v>
      </c>
      <c r="Q67" s="14">
        <v>0</v>
      </c>
      <c r="R67" s="16">
        <v>0</v>
      </c>
      <c r="S67" s="14">
        <v>2.9332644000000001</v>
      </c>
      <c r="T67" s="16">
        <v>0.28330851000000001</v>
      </c>
    </row>
    <row r="68" spans="1:20" x14ac:dyDescent="0.25">
      <c r="A68" s="11" t="s">
        <v>538</v>
      </c>
      <c r="B68" s="13">
        <v>12083</v>
      </c>
      <c r="C68" s="14">
        <f>(31/B68*100)</f>
        <v>0.2565588016221137</v>
      </c>
      <c r="D68" s="15">
        <v>12052</v>
      </c>
      <c r="E68" s="14">
        <v>32.345819130000002</v>
      </c>
      <c r="F68" s="16">
        <v>0.44779583000000001</v>
      </c>
      <c r="G68" s="14">
        <v>21.687530200000001</v>
      </c>
      <c r="H68" s="16">
        <v>0.39088089999999998</v>
      </c>
      <c r="I68" s="14">
        <v>29.188559680000001</v>
      </c>
      <c r="J68" s="16">
        <v>0.40097096999999998</v>
      </c>
      <c r="K68" s="14">
        <v>0</v>
      </c>
      <c r="L68" s="16">
        <v>0</v>
      </c>
      <c r="M68" s="14" t="s">
        <v>582</v>
      </c>
      <c r="N68" s="16" t="s">
        <v>582</v>
      </c>
      <c r="O68" s="14">
        <v>0</v>
      </c>
      <c r="P68" s="16">
        <v>0</v>
      </c>
      <c r="Q68" s="14">
        <v>0</v>
      </c>
      <c r="R68" s="16">
        <v>0</v>
      </c>
      <c r="S68" s="14">
        <v>16.778090989999999</v>
      </c>
      <c r="T68" s="16">
        <v>0.32044694000000001</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30.447383349999999</v>
      </c>
      <c r="F70" s="16">
        <v>0.57705249000000003</v>
      </c>
      <c r="G70" s="14">
        <v>39.28788351</v>
      </c>
      <c r="H70" s="16">
        <v>0.77832508</v>
      </c>
      <c r="I70" s="14">
        <v>25.74835865</v>
      </c>
      <c r="J70" s="16">
        <v>0.63667720000000005</v>
      </c>
      <c r="K70" s="14">
        <v>0</v>
      </c>
      <c r="L70" s="16">
        <v>0</v>
      </c>
      <c r="M70" s="14" t="s">
        <v>582</v>
      </c>
      <c r="N70" s="16" t="s">
        <v>582</v>
      </c>
      <c r="O70" s="14">
        <v>0</v>
      </c>
      <c r="P70" s="16">
        <v>0</v>
      </c>
      <c r="Q70" s="14">
        <v>0</v>
      </c>
      <c r="R70" s="16">
        <v>0</v>
      </c>
      <c r="S70" s="14">
        <v>4.5163745000000004</v>
      </c>
      <c r="T70" s="16">
        <v>0.42985509</v>
      </c>
    </row>
    <row r="71" spans="1:20" x14ac:dyDescent="0.25">
      <c r="A71" s="11" t="s">
        <v>541</v>
      </c>
      <c r="B71" s="13">
        <v>6115</v>
      </c>
      <c r="C71" s="14">
        <f>(35/B71*100)</f>
        <v>0.57236304170073582</v>
      </c>
      <c r="D71" s="15">
        <v>6080</v>
      </c>
      <c r="E71" s="14">
        <v>24.13032776</v>
      </c>
      <c r="F71" s="16">
        <v>0.57498364999999996</v>
      </c>
      <c r="G71" s="14">
        <v>29.90204181</v>
      </c>
      <c r="H71" s="16">
        <v>0.67294752000000002</v>
      </c>
      <c r="I71" s="14">
        <v>45.103797</v>
      </c>
      <c r="J71" s="16">
        <v>0.67931184</v>
      </c>
      <c r="K71" s="14">
        <v>0</v>
      </c>
      <c r="L71" s="16">
        <v>0</v>
      </c>
      <c r="M71" s="14" t="s">
        <v>582</v>
      </c>
      <c r="N71" s="16" t="s">
        <v>582</v>
      </c>
      <c r="O71" s="14">
        <v>0</v>
      </c>
      <c r="P71" s="16">
        <v>0</v>
      </c>
      <c r="Q71" s="14">
        <v>0</v>
      </c>
      <c r="R71" s="16">
        <v>0</v>
      </c>
      <c r="S71" s="14">
        <v>0.86383343000000001</v>
      </c>
      <c r="T71" s="16">
        <v>0.1088131</v>
      </c>
    </row>
    <row r="72" spans="1:20" x14ac:dyDescent="0.25">
      <c r="A72" s="11" t="s">
        <v>542</v>
      </c>
      <c r="B72" s="13">
        <v>7708</v>
      </c>
      <c r="C72" s="14">
        <f>(5/B72*100)</f>
        <v>6.4867669953295279E-2</v>
      </c>
      <c r="D72" s="15">
        <v>7703</v>
      </c>
      <c r="E72" s="14">
        <v>15.29485423</v>
      </c>
      <c r="F72" s="16">
        <v>0.43756054999999999</v>
      </c>
      <c r="G72" s="14">
        <v>15.49862521</v>
      </c>
      <c r="H72" s="16">
        <v>0.46965036999999998</v>
      </c>
      <c r="I72" s="14">
        <v>68.95202415</v>
      </c>
      <c r="J72" s="16">
        <v>0.60010693999999998</v>
      </c>
      <c r="K72" s="14">
        <v>0</v>
      </c>
      <c r="L72" s="16">
        <v>0</v>
      </c>
      <c r="M72" s="14" t="s">
        <v>582</v>
      </c>
      <c r="N72" s="16" t="s">
        <v>582</v>
      </c>
      <c r="O72" s="14">
        <v>0</v>
      </c>
      <c r="P72" s="16">
        <v>0</v>
      </c>
      <c r="Q72" s="14">
        <v>0</v>
      </c>
      <c r="R72" s="16">
        <v>0</v>
      </c>
      <c r="S72" s="14">
        <v>0.25449642</v>
      </c>
      <c r="T72" s="16">
        <v>5.1780060000000003E-2</v>
      </c>
    </row>
    <row r="73" spans="1:20" x14ac:dyDescent="0.25">
      <c r="A73" s="11" t="s">
        <v>543</v>
      </c>
      <c r="B73" s="13">
        <v>8249</v>
      </c>
      <c r="C73" s="14">
        <f>(195/B73*100)</f>
        <v>2.3639228997454236</v>
      </c>
      <c r="D73" s="15">
        <v>8054</v>
      </c>
      <c r="E73" s="14">
        <v>37.071682449999997</v>
      </c>
      <c r="F73" s="16">
        <v>0.76699744999999997</v>
      </c>
      <c r="G73" s="14">
        <v>28.240687550000001</v>
      </c>
      <c r="H73" s="16">
        <v>0.71573003999999996</v>
      </c>
      <c r="I73" s="14">
        <v>32.99579078</v>
      </c>
      <c r="J73" s="16">
        <v>0.98159576000000004</v>
      </c>
      <c r="K73" s="14">
        <v>0</v>
      </c>
      <c r="L73" s="16">
        <v>0</v>
      </c>
      <c r="M73" s="14" t="s">
        <v>582</v>
      </c>
      <c r="N73" s="16" t="s">
        <v>582</v>
      </c>
      <c r="O73" s="14">
        <v>0</v>
      </c>
      <c r="P73" s="16">
        <v>0</v>
      </c>
      <c r="Q73" s="14">
        <v>0</v>
      </c>
      <c r="R73" s="16">
        <v>0</v>
      </c>
      <c r="S73" s="14">
        <v>1.6918392200000001</v>
      </c>
      <c r="T73" s="16">
        <v>0.29546867999999998</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19.861752320000001</v>
      </c>
      <c r="F75" s="16">
        <v>0.64149509999999998</v>
      </c>
      <c r="G75" s="14">
        <v>24.768056130000002</v>
      </c>
      <c r="H75" s="16">
        <v>0.70082732999999997</v>
      </c>
      <c r="I75" s="14">
        <v>41.125000739999997</v>
      </c>
      <c r="J75" s="16">
        <v>1.0036464</v>
      </c>
      <c r="K75" s="14">
        <v>0</v>
      </c>
      <c r="L75" s="16">
        <v>0</v>
      </c>
      <c r="M75" s="14" t="s">
        <v>582</v>
      </c>
      <c r="N75" s="16" t="s">
        <v>582</v>
      </c>
      <c r="O75" s="14">
        <v>0</v>
      </c>
      <c r="P75" s="16">
        <v>0</v>
      </c>
      <c r="Q75" s="14">
        <v>0</v>
      </c>
      <c r="R75" s="16">
        <v>0</v>
      </c>
      <c r="S75" s="14">
        <v>14.24519081</v>
      </c>
      <c r="T75" s="16">
        <v>1.0978199900000001</v>
      </c>
    </row>
    <row r="76" spans="1:20" x14ac:dyDescent="0.25">
      <c r="A76" s="11" t="s">
        <v>546</v>
      </c>
      <c r="B76" s="13">
        <v>14167</v>
      </c>
      <c r="C76" s="14">
        <f>(235/B76*100)</f>
        <v>1.6587844991882543</v>
      </c>
      <c r="D76" s="15">
        <v>13932</v>
      </c>
      <c r="E76" s="14">
        <v>34.597651569999996</v>
      </c>
      <c r="F76" s="16">
        <v>0.59150393000000001</v>
      </c>
      <c r="G76" s="14">
        <v>25.2232713</v>
      </c>
      <c r="H76" s="16">
        <v>0.40859020000000001</v>
      </c>
      <c r="I76" s="14">
        <v>32.923918350000001</v>
      </c>
      <c r="J76" s="16">
        <v>0.65112448000000001</v>
      </c>
      <c r="K76" s="14">
        <v>0</v>
      </c>
      <c r="L76" s="16">
        <v>0</v>
      </c>
      <c r="M76" s="14" t="s">
        <v>582</v>
      </c>
      <c r="N76" s="16" t="s">
        <v>582</v>
      </c>
      <c r="O76" s="14">
        <v>0</v>
      </c>
      <c r="P76" s="16">
        <v>0</v>
      </c>
      <c r="Q76" s="14">
        <v>0</v>
      </c>
      <c r="R76" s="16">
        <v>0</v>
      </c>
      <c r="S76" s="14">
        <v>7.2551587800000004</v>
      </c>
      <c r="T76" s="16">
        <v>0.45729387999999999</v>
      </c>
    </row>
    <row r="77" spans="1:20" x14ac:dyDescent="0.25">
      <c r="A77" s="11" t="s">
        <v>547</v>
      </c>
      <c r="B77" s="13">
        <v>6062</v>
      </c>
      <c r="C77" s="14">
        <f>(341/B77*100)</f>
        <v>5.6252062025734082</v>
      </c>
      <c r="D77" s="15">
        <v>5721</v>
      </c>
      <c r="E77" s="14">
        <v>17.0236649</v>
      </c>
      <c r="F77" s="16">
        <v>0.50005496000000005</v>
      </c>
      <c r="G77" s="14">
        <v>20.356035259999999</v>
      </c>
      <c r="H77" s="16">
        <v>0.59684015999999995</v>
      </c>
      <c r="I77" s="14">
        <v>48.702493330000003</v>
      </c>
      <c r="J77" s="16">
        <v>0.89934336999999998</v>
      </c>
      <c r="K77" s="14">
        <v>0</v>
      </c>
      <c r="L77" s="16">
        <v>0</v>
      </c>
      <c r="M77" s="14" t="s">
        <v>582</v>
      </c>
      <c r="N77" s="16" t="s">
        <v>582</v>
      </c>
      <c r="O77" s="14">
        <v>0</v>
      </c>
      <c r="P77" s="16">
        <v>0</v>
      </c>
      <c r="Q77" s="14">
        <v>0</v>
      </c>
      <c r="R77" s="16">
        <v>0</v>
      </c>
      <c r="S77" s="14">
        <v>13.917806519999999</v>
      </c>
      <c r="T77" s="16">
        <v>0.75589086999999999</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32.491718499999998</v>
      </c>
      <c r="F81" s="16">
        <v>0.74142163999999999</v>
      </c>
      <c r="G81" s="14">
        <v>47.271095930000001</v>
      </c>
      <c r="H81" s="16">
        <v>0.69968079000000005</v>
      </c>
      <c r="I81" s="14">
        <v>18.88829526</v>
      </c>
      <c r="J81" s="16">
        <v>0.82453586999999995</v>
      </c>
      <c r="K81" s="14">
        <v>0</v>
      </c>
      <c r="L81" s="16">
        <v>0</v>
      </c>
      <c r="M81" s="14" t="s">
        <v>582</v>
      </c>
      <c r="N81" s="16" t="s">
        <v>582</v>
      </c>
      <c r="O81" s="14">
        <v>0</v>
      </c>
      <c r="P81" s="16">
        <v>0</v>
      </c>
      <c r="Q81" s="14">
        <v>0</v>
      </c>
      <c r="R81" s="16">
        <v>0</v>
      </c>
      <c r="S81" s="14">
        <v>1.34889031</v>
      </c>
      <c r="T81" s="16">
        <v>0.22990292000000001</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833</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12.559741969999999</v>
      </c>
      <c r="F7" s="16">
        <v>0.32074040999999998</v>
      </c>
      <c r="G7" s="14">
        <v>31.89101535</v>
      </c>
      <c r="H7" s="16">
        <v>0.58558536000000005</v>
      </c>
      <c r="I7" s="14">
        <v>47.978808010000002</v>
      </c>
      <c r="J7" s="16">
        <v>0.62763952000000001</v>
      </c>
      <c r="K7" s="14">
        <v>0</v>
      </c>
      <c r="L7" s="16">
        <v>0</v>
      </c>
      <c r="M7" s="14" t="s">
        <v>582</v>
      </c>
      <c r="N7" s="16" t="s">
        <v>582</v>
      </c>
      <c r="O7" s="14">
        <v>0</v>
      </c>
      <c r="P7" s="16">
        <v>0</v>
      </c>
      <c r="Q7" s="14">
        <v>0</v>
      </c>
      <c r="R7" s="16">
        <v>0</v>
      </c>
      <c r="S7" s="14">
        <v>7.5704346600000001</v>
      </c>
      <c r="T7" s="16">
        <v>0.41899381000000002</v>
      </c>
    </row>
    <row r="8" spans="1:20" x14ac:dyDescent="0.25">
      <c r="A8" s="11" t="s">
        <v>478</v>
      </c>
      <c r="B8" s="13">
        <v>7007</v>
      </c>
      <c r="C8" s="14">
        <f>(145/B8*100)</f>
        <v>2.0693592122163551</v>
      </c>
      <c r="D8" s="15">
        <v>6862</v>
      </c>
      <c r="E8" s="14">
        <v>11.961903639999999</v>
      </c>
      <c r="F8" s="16">
        <v>0.50833362999999998</v>
      </c>
      <c r="G8" s="14">
        <v>31.606473170000001</v>
      </c>
      <c r="H8" s="16">
        <v>0.73391865999999994</v>
      </c>
      <c r="I8" s="14">
        <v>49.469341630000002</v>
      </c>
      <c r="J8" s="16">
        <v>0.73846533000000003</v>
      </c>
      <c r="K8" s="14">
        <v>0</v>
      </c>
      <c r="L8" s="16">
        <v>0</v>
      </c>
      <c r="M8" s="14" t="s">
        <v>582</v>
      </c>
      <c r="N8" s="16" t="s">
        <v>582</v>
      </c>
      <c r="O8" s="14">
        <v>0.48064235999999999</v>
      </c>
      <c r="P8" s="16">
        <v>0.11830005</v>
      </c>
      <c r="Q8" s="14">
        <v>0</v>
      </c>
      <c r="R8" s="16">
        <v>0</v>
      </c>
      <c r="S8" s="14">
        <v>6.4816392</v>
      </c>
      <c r="T8" s="16">
        <v>0.39920752999999998</v>
      </c>
    </row>
    <row r="9" spans="1:20" x14ac:dyDescent="0.25">
      <c r="A9" s="11" t="s">
        <v>479</v>
      </c>
      <c r="B9" s="13">
        <v>9651</v>
      </c>
      <c r="C9" s="14">
        <f>(270/B9*100)</f>
        <v>2.7976375505129001</v>
      </c>
      <c r="D9" s="15">
        <v>9381</v>
      </c>
      <c r="E9" s="14">
        <v>14.47832666</v>
      </c>
      <c r="F9" s="16">
        <v>0.41473585000000002</v>
      </c>
      <c r="G9" s="14">
        <v>27.976923970000001</v>
      </c>
      <c r="H9" s="16">
        <v>0.50958599000000004</v>
      </c>
      <c r="I9" s="14">
        <v>46.735578619999998</v>
      </c>
      <c r="J9" s="16">
        <v>0.63854126</v>
      </c>
      <c r="K9" s="14">
        <v>0</v>
      </c>
      <c r="L9" s="16">
        <v>0</v>
      </c>
      <c r="M9" s="14" t="s">
        <v>582</v>
      </c>
      <c r="N9" s="16" t="s">
        <v>582</v>
      </c>
      <c r="O9" s="14">
        <v>3.0681947100000002</v>
      </c>
      <c r="P9" s="16">
        <v>0.54928189000000005</v>
      </c>
      <c r="Q9" s="14">
        <v>0</v>
      </c>
      <c r="R9" s="16">
        <v>0</v>
      </c>
      <c r="S9" s="14">
        <v>7.7409760399999996</v>
      </c>
      <c r="T9" s="16">
        <v>0.52226967000000002</v>
      </c>
    </row>
    <row r="10" spans="1:20" x14ac:dyDescent="0.25">
      <c r="A10" s="11" t="s">
        <v>480</v>
      </c>
      <c r="B10" s="13">
        <v>20058</v>
      </c>
      <c r="C10" s="14">
        <f>(559/B10*100)</f>
        <v>2.7869179379798585</v>
      </c>
      <c r="D10" s="15">
        <v>19499</v>
      </c>
      <c r="E10" s="14">
        <v>13.843829939999999</v>
      </c>
      <c r="F10" s="16">
        <v>0.37755876999999999</v>
      </c>
      <c r="G10" s="14">
        <v>31.249795750000001</v>
      </c>
      <c r="H10" s="16">
        <v>0.49788348999999998</v>
      </c>
      <c r="I10" s="14">
        <v>50.695371780000002</v>
      </c>
      <c r="J10" s="16">
        <v>0.56428058999999997</v>
      </c>
      <c r="K10" s="14">
        <v>0</v>
      </c>
      <c r="L10" s="16">
        <v>0</v>
      </c>
      <c r="M10" s="14" t="s">
        <v>582</v>
      </c>
      <c r="N10" s="16" t="s">
        <v>582</v>
      </c>
      <c r="O10" s="14">
        <v>0</v>
      </c>
      <c r="P10" s="16">
        <v>0</v>
      </c>
      <c r="Q10" s="14">
        <v>0</v>
      </c>
      <c r="R10" s="16">
        <v>0</v>
      </c>
      <c r="S10" s="14">
        <v>4.21100253</v>
      </c>
      <c r="T10" s="16">
        <v>0.41461852999999999</v>
      </c>
    </row>
    <row r="11" spans="1:20" x14ac:dyDescent="0.25">
      <c r="A11" s="11" t="s">
        <v>481</v>
      </c>
      <c r="B11" s="13">
        <v>7053</v>
      </c>
      <c r="C11" s="14">
        <f>(172/B11*100)</f>
        <v>2.4386785764922725</v>
      </c>
      <c r="D11" s="15">
        <v>6881</v>
      </c>
      <c r="E11" s="14">
        <v>9.9240115299999996</v>
      </c>
      <c r="F11" s="16">
        <v>0.43311205000000003</v>
      </c>
      <c r="G11" s="14">
        <v>30.56621517</v>
      </c>
      <c r="H11" s="16">
        <v>0.65783499999999995</v>
      </c>
      <c r="I11" s="14">
        <v>51.957765379999998</v>
      </c>
      <c r="J11" s="16">
        <v>0.94738683000000001</v>
      </c>
      <c r="K11" s="14">
        <v>0</v>
      </c>
      <c r="L11" s="16">
        <v>0</v>
      </c>
      <c r="M11" s="14" t="s">
        <v>582</v>
      </c>
      <c r="N11" s="16" t="s">
        <v>582</v>
      </c>
      <c r="O11" s="14">
        <v>0</v>
      </c>
      <c r="P11" s="16">
        <v>0</v>
      </c>
      <c r="Q11" s="14">
        <v>0</v>
      </c>
      <c r="R11" s="16">
        <v>0</v>
      </c>
      <c r="S11" s="14">
        <v>7.5520079200000003</v>
      </c>
      <c r="T11" s="16">
        <v>0.71285465000000003</v>
      </c>
    </row>
    <row r="12" spans="1:20" x14ac:dyDescent="0.25">
      <c r="A12" s="11" t="s">
        <v>482</v>
      </c>
      <c r="B12" s="13">
        <v>6894</v>
      </c>
      <c r="C12" s="14">
        <f>(59/B12*100)</f>
        <v>0.85581665216129965</v>
      </c>
      <c r="D12" s="15">
        <v>6835</v>
      </c>
      <c r="E12" s="14">
        <v>8.5523471400000002</v>
      </c>
      <c r="F12" s="16">
        <v>0.42697027999999998</v>
      </c>
      <c r="G12" s="14">
        <v>28.566281329999999</v>
      </c>
      <c r="H12" s="16">
        <v>0.70458958999999999</v>
      </c>
      <c r="I12" s="14">
        <v>56.157365040000002</v>
      </c>
      <c r="J12" s="16">
        <v>0.92306666000000004</v>
      </c>
      <c r="K12" s="14">
        <v>0</v>
      </c>
      <c r="L12" s="16">
        <v>0</v>
      </c>
      <c r="M12" s="14" t="s">
        <v>582</v>
      </c>
      <c r="N12" s="16" t="s">
        <v>582</v>
      </c>
      <c r="O12" s="14">
        <v>2.3477860100000001</v>
      </c>
      <c r="P12" s="16">
        <v>0.59181510000000004</v>
      </c>
      <c r="Q12" s="14">
        <v>0</v>
      </c>
      <c r="R12" s="16">
        <v>0</v>
      </c>
      <c r="S12" s="14">
        <v>4.3762204899999997</v>
      </c>
      <c r="T12" s="16">
        <v>0.41170960000000001</v>
      </c>
    </row>
    <row r="13" spans="1:20" x14ac:dyDescent="0.25">
      <c r="A13" s="11" t="s">
        <v>483</v>
      </c>
      <c r="B13" s="13">
        <v>7161</v>
      </c>
      <c r="C13" s="14">
        <f>(216/B13*100)</f>
        <v>3.0163385002094678</v>
      </c>
      <c r="D13" s="15">
        <v>6945</v>
      </c>
      <c r="E13" s="14">
        <v>15.726157779999999</v>
      </c>
      <c r="F13" s="16">
        <v>0.52624411000000004</v>
      </c>
      <c r="G13" s="14">
        <v>38.709417639999998</v>
      </c>
      <c r="H13" s="16">
        <v>0.71361565000000005</v>
      </c>
      <c r="I13" s="14">
        <v>37.143985809999997</v>
      </c>
      <c r="J13" s="16">
        <v>0.78754409000000003</v>
      </c>
      <c r="K13" s="14">
        <v>0</v>
      </c>
      <c r="L13" s="16">
        <v>0</v>
      </c>
      <c r="M13" s="14" t="s">
        <v>582</v>
      </c>
      <c r="N13" s="16" t="s">
        <v>582</v>
      </c>
      <c r="O13" s="14">
        <v>4.1457255799999997</v>
      </c>
      <c r="P13" s="16">
        <v>0.47699757999999998</v>
      </c>
      <c r="Q13" s="14">
        <v>0</v>
      </c>
      <c r="R13" s="16">
        <v>0</v>
      </c>
      <c r="S13" s="14">
        <v>4.2747131899999999</v>
      </c>
      <c r="T13" s="16">
        <v>0.43416611999999999</v>
      </c>
    </row>
    <row r="14" spans="1:20" x14ac:dyDescent="0.25">
      <c r="A14" s="11" t="s">
        <v>484</v>
      </c>
      <c r="B14" s="13">
        <v>5587</v>
      </c>
      <c r="C14" s="14">
        <f>(83/B14*100)</f>
        <v>1.4855915518167173</v>
      </c>
      <c r="D14" s="15">
        <v>5504</v>
      </c>
      <c r="E14" s="14">
        <v>25.652636900000001</v>
      </c>
      <c r="F14" s="16">
        <v>0.60189479000000001</v>
      </c>
      <c r="G14" s="14">
        <v>39.516304380000001</v>
      </c>
      <c r="H14" s="16">
        <v>0.71651549999999997</v>
      </c>
      <c r="I14" s="14">
        <v>33.09628927</v>
      </c>
      <c r="J14" s="16">
        <v>0.65038222999999995</v>
      </c>
      <c r="K14" s="14">
        <v>0</v>
      </c>
      <c r="L14" s="16">
        <v>0</v>
      </c>
      <c r="M14" s="14" t="s">
        <v>582</v>
      </c>
      <c r="N14" s="16" t="s">
        <v>582</v>
      </c>
      <c r="O14" s="14">
        <v>0</v>
      </c>
      <c r="P14" s="16">
        <v>0</v>
      </c>
      <c r="Q14" s="14">
        <v>0</v>
      </c>
      <c r="R14" s="16">
        <v>0</v>
      </c>
      <c r="S14" s="14">
        <v>1.73476944</v>
      </c>
      <c r="T14" s="16">
        <v>0.18312054999999999</v>
      </c>
    </row>
    <row r="15" spans="1:20" x14ac:dyDescent="0.25">
      <c r="A15" s="11" t="s">
        <v>485</v>
      </c>
      <c r="B15" s="13">
        <v>5882</v>
      </c>
      <c r="C15" s="14">
        <f>(116/B15*100)</f>
        <v>1.9721183270996261</v>
      </c>
      <c r="D15" s="15">
        <v>5766</v>
      </c>
      <c r="E15" s="14">
        <v>11.71055494</v>
      </c>
      <c r="F15" s="16">
        <v>0.44762871999999998</v>
      </c>
      <c r="G15" s="14">
        <v>36.697077319999998</v>
      </c>
      <c r="H15" s="16">
        <v>0.74425434999999995</v>
      </c>
      <c r="I15" s="14">
        <v>47.166293580000001</v>
      </c>
      <c r="J15" s="16">
        <v>0.77557549000000003</v>
      </c>
      <c r="K15" s="14">
        <v>0</v>
      </c>
      <c r="L15" s="16">
        <v>0</v>
      </c>
      <c r="M15" s="14" t="s">
        <v>582</v>
      </c>
      <c r="N15" s="16" t="s">
        <v>582</v>
      </c>
      <c r="O15" s="14">
        <v>1.0236481900000001</v>
      </c>
      <c r="P15" s="16">
        <v>0.45890220999999998</v>
      </c>
      <c r="Q15" s="14">
        <v>0</v>
      </c>
      <c r="R15" s="16">
        <v>0</v>
      </c>
      <c r="S15" s="14">
        <v>3.4024259699999999</v>
      </c>
      <c r="T15" s="16">
        <v>0.37625565999999999</v>
      </c>
    </row>
    <row r="16" spans="1:20" x14ac:dyDescent="0.25">
      <c r="A16" s="11" t="s">
        <v>486</v>
      </c>
      <c r="B16" s="13">
        <v>6108</v>
      </c>
      <c r="C16" s="14">
        <f>(154/B16*100)</f>
        <v>2.5212835625409302</v>
      </c>
      <c r="D16" s="15">
        <v>5954</v>
      </c>
      <c r="E16" s="14">
        <v>12.309990969999999</v>
      </c>
      <c r="F16" s="16">
        <v>0.43522298999999998</v>
      </c>
      <c r="G16" s="14">
        <v>31.047395900000001</v>
      </c>
      <c r="H16" s="16">
        <v>0.61601063</v>
      </c>
      <c r="I16" s="14">
        <v>47.461991699999999</v>
      </c>
      <c r="J16" s="16">
        <v>0.79872898999999997</v>
      </c>
      <c r="K16" s="14">
        <v>0</v>
      </c>
      <c r="L16" s="16">
        <v>0</v>
      </c>
      <c r="M16" s="14" t="s">
        <v>582</v>
      </c>
      <c r="N16" s="16" t="s">
        <v>582</v>
      </c>
      <c r="O16" s="14">
        <v>0</v>
      </c>
      <c r="P16" s="16">
        <v>0</v>
      </c>
      <c r="Q16" s="14">
        <v>0</v>
      </c>
      <c r="R16" s="16">
        <v>0</v>
      </c>
      <c r="S16" s="14">
        <v>9.1806214300000004</v>
      </c>
      <c r="T16" s="16">
        <v>0.73507182000000004</v>
      </c>
    </row>
    <row r="17" spans="1:20" x14ac:dyDescent="0.25">
      <c r="A17" s="11" t="s">
        <v>487</v>
      </c>
      <c r="B17" s="13">
        <v>6504</v>
      </c>
      <c r="C17" s="14">
        <f>(1933/B17*100)</f>
        <v>29.720172201722018</v>
      </c>
      <c r="D17" s="15">
        <v>4571</v>
      </c>
      <c r="E17" s="14">
        <v>19.697852829999999</v>
      </c>
      <c r="F17" s="16">
        <v>0.74762404000000005</v>
      </c>
      <c r="G17" s="14">
        <v>31.228026589999999</v>
      </c>
      <c r="H17" s="16">
        <v>0.76500418999999997</v>
      </c>
      <c r="I17" s="14">
        <v>37.232938949999998</v>
      </c>
      <c r="J17" s="16">
        <v>0.78712691000000001</v>
      </c>
      <c r="K17" s="14">
        <v>0</v>
      </c>
      <c r="L17" s="16">
        <v>0</v>
      </c>
      <c r="M17" s="14" t="s">
        <v>582</v>
      </c>
      <c r="N17" s="16" t="s">
        <v>582</v>
      </c>
      <c r="O17" s="14">
        <v>3.2328108100000001</v>
      </c>
      <c r="P17" s="16">
        <v>0.42110187999999998</v>
      </c>
      <c r="Q17" s="14">
        <v>0</v>
      </c>
      <c r="R17" s="16">
        <v>0</v>
      </c>
      <c r="S17" s="14">
        <v>8.6083708100000003</v>
      </c>
      <c r="T17" s="16">
        <v>0.63615962000000004</v>
      </c>
    </row>
    <row r="18" spans="1:20" x14ac:dyDescent="0.25">
      <c r="A18" s="11" t="s">
        <v>488</v>
      </c>
      <c r="B18" s="13">
        <v>5532</v>
      </c>
      <c r="C18" s="14">
        <f>(31/B18*100)</f>
        <v>0.56037599421547357</v>
      </c>
      <c r="D18" s="15">
        <v>5501</v>
      </c>
      <c r="E18" s="14">
        <v>16.683233080000001</v>
      </c>
      <c r="F18" s="16">
        <v>0.63805226999999998</v>
      </c>
      <c r="G18" s="14">
        <v>33.702524269999998</v>
      </c>
      <c r="H18" s="16">
        <v>0.74667545999999996</v>
      </c>
      <c r="I18" s="14">
        <v>44.031429680000002</v>
      </c>
      <c r="J18" s="16">
        <v>0.88896167000000004</v>
      </c>
      <c r="K18" s="14">
        <v>0</v>
      </c>
      <c r="L18" s="16">
        <v>0</v>
      </c>
      <c r="M18" s="14" t="s">
        <v>582</v>
      </c>
      <c r="N18" s="16" t="s">
        <v>582</v>
      </c>
      <c r="O18" s="14">
        <v>0</v>
      </c>
      <c r="P18" s="16">
        <v>0</v>
      </c>
      <c r="Q18" s="14">
        <v>0</v>
      </c>
      <c r="R18" s="16">
        <v>0</v>
      </c>
      <c r="S18" s="14">
        <v>5.58281296</v>
      </c>
      <c r="T18" s="16">
        <v>0.67089905999999999</v>
      </c>
    </row>
    <row r="19" spans="1:20" x14ac:dyDescent="0.25">
      <c r="A19" s="11" t="s">
        <v>489</v>
      </c>
      <c r="B19" s="13">
        <v>5658</v>
      </c>
      <c r="C19" s="14">
        <f>(346/B19*100)</f>
        <v>6.1152350653941321</v>
      </c>
      <c r="D19" s="15">
        <v>5312</v>
      </c>
      <c r="E19" s="14">
        <v>14.66266718</v>
      </c>
      <c r="F19" s="16">
        <v>0.56513334999999998</v>
      </c>
      <c r="G19" s="14">
        <v>35.103674560000002</v>
      </c>
      <c r="H19" s="16">
        <v>0.74232045999999996</v>
      </c>
      <c r="I19" s="14">
        <v>45.027141</v>
      </c>
      <c r="J19" s="16">
        <v>0.79333277999999996</v>
      </c>
      <c r="K19" s="14">
        <v>0</v>
      </c>
      <c r="L19" s="16">
        <v>0</v>
      </c>
      <c r="M19" s="14" t="s">
        <v>582</v>
      </c>
      <c r="N19" s="16" t="s">
        <v>582</v>
      </c>
      <c r="O19" s="14">
        <v>0</v>
      </c>
      <c r="P19" s="16">
        <v>0</v>
      </c>
      <c r="Q19" s="14">
        <v>0</v>
      </c>
      <c r="R19" s="16">
        <v>0</v>
      </c>
      <c r="S19" s="14">
        <v>5.20651726</v>
      </c>
      <c r="T19" s="16">
        <v>0.45389488</v>
      </c>
    </row>
    <row r="20" spans="1:20" x14ac:dyDescent="0.25">
      <c r="A20" s="11" t="s">
        <v>490</v>
      </c>
      <c r="B20" s="13">
        <v>3371</v>
      </c>
      <c r="C20" s="14">
        <f>(75/B20*100)</f>
        <v>2.2248590922574905</v>
      </c>
      <c r="D20" s="15">
        <v>3296</v>
      </c>
      <c r="E20" s="14">
        <v>16.169189370000002</v>
      </c>
      <c r="F20" s="16">
        <v>0.65899878999999995</v>
      </c>
      <c r="G20" s="14">
        <v>41.216306299999999</v>
      </c>
      <c r="H20" s="16">
        <v>0.94774214999999995</v>
      </c>
      <c r="I20" s="14">
        <v>35.648510809999998</v>
      </c>
      <c r="J20" s="16">
        <v>0.87177786000000002</v>
      </c>
      <c r="K20" s="14">
        <v>0</v>
      </c>
      <c r="L20" s="16">
        <v>0</v>
      </c>
      <c r="M20" s="14" t="s">
        <v>582</v>
      </c>
      <c r="N20" s="16" t="s">
        <v>582</v>
      </c>
      <c r="O20" s="14">
        <v>0</v>
      </c>
      <c r="P20" s="16">
        <v>0</v>
      </c>
      <c r="Q20" s="14">
        <v>0</v>
      </c>
      <c r="R20" s="16">
        <v>0</v>
      </c>
      <c r="S20" s="14">
        <v>6.9659935300000004</v>
      </c>
      <c r="T20" s="16">
        <v>0.43606299999999998</v>
      </c>
    </row>
    <row r="21" spans="1:20" x14ac:dyDescent="0.25">
      <c r="A21" s="11" t="s">
        <v>491</v>
      </c>
      <c r="B21" s="13">
        <v>5741</v>
      </c>
      <c r="C21" s="14">
        <f>(58/B21*100)</f>
        <v>1.0102769552342798</v>
      </c>
      <c r="D21" s="15">
        <v>5683</v>
      </c>
      <c r="E21" s="14">
        <v>20.142912410000001</v>
      </c>
      <c r="F21" s="16">
        <v>0.53017532000000001</v>
      </c>
      <c r="G21" s="14">
        <v>33.422696639999998</v>
      </c>
      <c r="H21" s="16">
        <v>0.70365169999999999</v>
      </c>
      <c r="I21" s="14">
        <v>44.145541549999997</v>
      </c>
      <c r="J21" s="16">
        <v>0.65548958000000002</v>
      </c>
      <c r="K21" s="14">
        <v>0</v>
      </c>
      <c r="L21" s="16">
        <v>0</v>
      </c>
      <c r="M21" s="14" t="s">
        <v>582</v>
      </c>
      <c r="N21" s="16" t="s">
        <v>582</v>
      </c>
      <c r="O21" s="14">
        <v>0</v>
      </c>
      <c r="P21" s="16">
        <v>0</v>
      </c>
      <c r="Q21" s="14">
        <v>0</v>
      </c>
      <c r="R21" s="16">
        <v>0</v>
      </c>
      <c r="S21" s="14">
        <v>2.2888494100000001</v>
      </c>
      <c r="T21" s="16">
        <v>0.24414332999999999</v>
      </c>
    </row>
    <row r="22" spans="1:20" x14ac:dyDescent="0.25">
      <c r="A22" s="11" t="s">
        <v>492</v>
      </c>
      <c r="B22" s="13">
        <v>6598</v>
      </c>
      <c r="C22" s="14">
        <f>(39/B22*100)</f>
        <v>0.59108820854804489</v>
      </c>
      <c r="D22" s="15">
        <v>6559</v>
      </c>
      <c r="E22" s="14">
        <v>17.91447574</v>
      </c>
      <c r="F22" s="16">
        <v>0.63094355000000002</v>
      </c>
      <c r="G22" s="14">
        <v>33.745757310000002</v>
      </c>
      <c r="H22" s="16">
        <v>0.70505872000000003</v>
      </c>
      <c r="I22" s="14">
        <v>40.106934279999997</v>
      </c>
      <c r="J22" s="16">
        <v>0.87924727000000003</v>
      </c>
      <c r="K22" s="14">
        <v>0</v>
      </c>
      <c r="L22" s="16">
        <v>0</v>
      </c>
      <c r="M22" s="14" t="s">
        <v>582</v>
      </c>
      <c r="N22" s="16" t="s">
        <v>582</v>
      </c>
      <c r="O22" s="14">
        <v>0</v>
      </c>
      <c r="P22" s="16">
        <v>0</v>
      </c>
      <c r="Q22" s="14">
        <v>7.0577290000000001E-2</v>
      </c>
      <c r="R22" s="16">
        <v>3.5353040000000002E-2</v>
      </c>
      <c r="S22" s="14">
        <v>8.1622553700000005</v>
      </c>
      <c r="T22" s="16">
        <v>0.70341355999999999</v>
      </c>
    </row>
    <row r="23" spans="1:20" x14ac:dyDescent="0.25">
      <c r="A23" s="11" t="s">
        <v>493</v>
      </c>
      <c r="B23" s="13">
        <v>11583</v>
      </c>
      <c r="C23" s="14">
        <f>(268/B23*100)</f>
        <v>2.3137356470689805</v>
      </c>
      <c r="D23" s="15">
        <v>11315</v>
      </c>
      <c r="E23" s="14">
        <v>17.74018216</v>
      </c>
      <c r="F23" s="16">
        <v>0.51707442000000003</v>
      </c>
      <c r="G23" s="14">
        <v>33.543783400000002</v>
      </c>
      <c r="H23" s="16">
        <v>0.67830615000000005</v>
      </c>
      <c r="I23" s="14">
        <v>43.390809590000003</v>
      </c>
      <c r="J23" s="16">
        <v>0.65749594</v>
      </c>
      <c r="K23" s="14">
        <v>0</v>
      </c>
      <c r="L23" s="16">
        <v>0</v>
      </c>
      <c r="M23" s="14" t="s">
        <v>582</v>
      </c>
      <c r="N23" s="16" t="s">
        <v>582</v>
      </c>
      <c r="O23" s="14">
        <v>0</v>
      </c>
      <c r="P23" s="16">
        <v>0</v>
      </c>
      <c r="Q23" s="14">
        <v>0</v>
      </c>
      <c r="R23" s="16">
        <v>0</v>
      </c>
      <c r="S23" s="14">
        <v>5.3252248599999996</v>
      </c>
      <c r="T23" s="16">
        <v>0.47086555000000002</v>
      </c>
    </row>
    <row r="24" spans="1:20" x14ac:dyDescent="0.25">
      <c r="A24" s="11" t="s">
        <v>494</v>
      </c>
      <c r="B24" s="13">
        <v>6647</v>
      </c>
      <c r="C24" s="14">
        <f>(10/B24*100)</f>
        <v>0.15044380923724987</v>
      </c>
      <c r="D24" s="15">
        <v>6637</v>
      </c>
      <c r="E24" s="14">
        <v>22.11454453</v>
      </c>
      <c r="F24" s="16">
        <v>0.53234435999999996</v>
      </c>
      <c r="G24" s="14">
        <v>40.962798030000002</v>
      </c>
      <c r="H24" s="16">
        <v>0.68373737999999995</v>
      </c>
      <c r="I24" s="14">
        <v>34.09156703</v>
      </c>
      <c r="J24" s="16">
        <v>0.68223387000000002</v>
      </c>
      <c r="K24" s="14">
        <v>0</v>
      </c>
      <c r="L24" s="16">
        <v>0</v>
      </c>
      <c r="M24" s="14" t="s">
        <v>582</v>
      </c>
      <c r="N24" s="16" t="s">
        <v>582</v>
      </c>
      <c r="O24" s="14">
        <v>0</v>
      </c>
      <c r="P24" s="16">
        <v>0</v>
      </c>
      <c r="Q24" s="14">
        <v>0</v>
      </c>
      <c r="R24" s="16">
        <v>0</v>
      </c>
      <c r="S24" s="14">
        <v>2.8310904200000002</v>
      </c>
      <c r="T24" s="16">
        <v>0.65326072999999996</v>
      </c>
    </row>
    <row r="25" spans="1:20" x14ac:dyDescent="0.25">
      <c r="A25" s="11" t="s">
        <v>495</v>
      </c>
      <c r="B25" s="13">
        <v>5581</v>
      </c>
      <c r="C25" s="14">
        <f>(25/B25*100)</f>
        <v>0.44794839634474104</v>
      </c>
      <c r="D25" s="15">
        <v>5556</v>
      </c>
      <c r="E25" s="14">
        <v>20.286214990000001</v>
      </c>
      <c r="F25" s="16">
        <v>0.58907025999999996</v>
      </c>
      <c r="G25" s="14">
        <v>26.636448850000001</v>
      </c>
      <c r="H25" s="16">
        <v>0.67532787000000005</v>
      </c>
      <c r="I25" s="14">
        <v>52.109532569999999</v>
      </c>
      <c r="J25" s="16">
        <v>0.78924625999999998</v>
      </c>
      <c r="K25" s="14">
        <v>0</v>
      </c>
      <c r="L25" s="16">
        <v>0</v>
      </c>
      <c r="M25" s="14" t="s">
        <v>582</v>
      </c>
      <c r="N25" s="16" t="s">
        <v>582</v>
      </c>
      <c r="O25" s="14">
        <v>0</v>
      </c>
      <c r="P25" s="16">
        <v>0</v>
      </c>
      <c r="Q25" s="14">
        <v>0</v>
      </c>
      <c r="R25" s="16">
        <v>0</v>
      </c>
      <c r="S25" s="14">
        <v>0.96780359000000005</v>
      </c>
      <c r="T25" s="16">
        <v>0.14580576000000001</v>
      </c>
    </row>
    <row r="26" spans="1:20" x14ac:dyDescent="0.25">
      <c r="A26" s="11" t="s">
        <v>496</v>
      </c>
      <c r="B26" s="13">
        <v>4869</v>
      </c>
      <c r="C26" s="14">
        <f>(75/B26*100)</f>
        <v>1.5403573629081946</v>
      </c>
      <c r="D26" s="15">
        <v>4794</v>
      </c>
      <c r="E26" s="14">
        <v>16.815289450000002</v>
      </c>
      <c r="F26" s="16">
        <v>0.63842604999999997</v>
      </c>
      <c r="G26" s="14">
        <v>30.239985570000002</v>
      </c>
      <c r="H26" s="16">
        <v>0.67189741999999997</v>
      </c>
      <c r="I26" s="14">
        <v>50.749435230000003</v>
      </c>
      <c r="J26" s="16">
        <v>0.93446459999999998</v>
      </c>
      <c r="K26" s="14">
        <v>0</v>
      </c>
      <c r="L26" s="16">
        <v>0</v>
      </c>
      <c r="M26" s="14" t="s">
        <v>582</v>
      </c>
      <c r="N26" s="16" t="s">
        <v>582</v>
      </c>
      <c r="O26" s="14">
        <v>0</v>
      </c>
      <c r="P26" s="16">
        <v>0</v>
      </c>
      <c r="Q26" s="14">
        <v>0</v>
      </c>
      <c r="R26" s="16">
        <v>0</v>
      </c>
      <c r="S26" s="14">
        <v>2.1952897500000002</v>
      </c>
      <c r="T26" s="16">
        <v>0.26128632000000002</v>
      </c>
    </row>
    <row r="27" spans="1:20" x14ac:dyDescent="0.25">
      <c r="A27" s="11" t="s">
        <v>497</v>
      </c>
      <c r="B27" s="13">
        <v>5299</v>
      </c>
      <c r="C27" s="14">
        <f>(127/B27*100)</f>
        <v>2.3966786186072846</v>
      </c>
      <c r="D27" s="15">
        <v>5172</v>
      </c>
      <c r="E27" s="14">
        <v>13.610521540000001</v>
      </c>
      <c r="F27" s="16">
        <v>0.55487494000000004</v>
      </c>
      <c r="G27" s="14">
        <v>32.815373659999999</v>
      </c>
      <c r="H27" s="16">
        <v>0.68116522000000002</v>
      </c>
      <c r="I27" s="14">
        <v>44.993668290000002</v>
      </c>
      <c r="J27" s="16">
        <v>0.65508001000000005</v>
      </c>
      <c r="K27" s="14">
        <v>0</v>
      </c>
      <c r="L27" s="16">
        <v>0</v>
      </c>
      <c r="M27" s="14" t="s">
        <v>582</v>
      </c>
      <c r="N27" s="16" t="s">
        <v>582</v>
      </c>
      <c r="O27" s="14">
        <v>0</v>
      </c>
      <c r="P27" s="16">
        <v>0</v>
      </c>
      <c r="Q27" s="14">
        <v>0</v>
      </c>
      <c r="R27" s="16">
        <v>0</v>
      </c>
      <c r="S27" s="14">
        <v>8.5804365100000002</v>
      </c>
      <c r="T27" s="16">
        <v>0.37261907</v>
      </c>
    </row>
    <row r="28" spans="1:20" x14ac:dyDescent="0.25">
      <c r="A28" s="11" t="s">
        <v>498</v>
      </c>
      <c r="B28" s="13">
        <v>7568</v>
      </c>
      <c r="C28" s="14">
        <f>(378/B28*100)</f>
        <v>4.9947145877378434</v>
      </c>
      <c r="D28" s="15">
        <v>7190</v>
      </c>
      <c r="E28" s="14">
        <v>11.628621539999999</v>
      </c>
      <c r="F28" s="16">
        <v>0.49842777999999999</v>
      </c>
      <c r="G28" s="14">
        <v>26.425117449999998</v>
      </c>
      <c r="H28" s="16">
        <v>0.70001614000000001</v>
      </c>
      <c r="I28" s="14">
        <v>57.671539189999997</v>
      </c>
      <c r="J28" s="16">
        <v>0.92208725000000002</v>
      </c>
      <c r="K28" s="14">
        <v>0</v>
      </c>
      <c r="L28" s="16">
        <v>0</v>
      </c>
      <c r="M28" s="14" t="s">
        <v>582</v>
      </c>
      <c r="N28" s="16" t="s">
        <v>582</v>
      </c>
      <c r="O28" s="14">
        <v>0</v>
      </c>
      <c r="P28" s="16">
        <v>0</v>
      </c>
      <c r="Q28" s="14">
        <v>0</v>
      </c>
      <c r="R28" s="16">
        <v>0</v>
      </c>
      <c r="S28" s="14">
        <v>4.2747218199999999</v>
      </c>
      <c r="T28" s="16">
        <v>0.52643806999999998</v>
      </c>
    </row>
    <row r="29" spans="1:20" x14ac:dyDescent="0.25">
      <c r="A29" s="11" t="s">
        <v>499</v>
      </c>
      <c r="B29" s="13">
        <v>5385</v>
      </c>
      <c r="C29" s="14">
        <f>(30/B29*100)</f>
        <v>0.55710306406685239</v>
      </c>
      <c r="D29" s="15">
        <v>5355</v>
      </c>
      <c r="E29" s="14">
        <v>26.970613369999999</v>
      </c>
      <c r="F29" s="16">
        <v>0.64470594000000003</v>
      </c>
      <c r="G29" s="14">
        <v>35.598296740000002</v>
      </c>
      <c r="H29" s="16">
        <v>0.52903825000000004</v>
      </c>
      <c r="I29" s="14">
        <v>31.92754661</v>
      </c>
      <c r="J29" s="16">
        <v>0.68314812000000003</v>
      </c>
      <c r="K29" s="14">
        <v>0</v>
      </c>
      <c r="L29" s="16">
        <v>0</v>
      </c>
      <c r="M29" s="14" t="s">
        <v>582</v>
      </c>
      <c r="N29" s="16" t="s">
        <v>582</v>
      </c>
      <c r="O29" s="14">
        <v>2.7667624100000001</v>
      </c>
      <c r="P29" s="16">
        <v>0.24169378</v>
      </c>
      <c r="Q29" s="14">
        <v>0</v>
      </c>
      <c r="R29" s="16">
        <v>0</v>
      </c>
      <c r="S29" s="14">
        <v>2.73678087</v>
      </c>
      <c r="T29" s="16">
        <v>0.35084895999999999</v>
      </c>
    </row>
    <row r="30" spans="1:20" x14ac:dyDescent="0.25">
      <c r="A30" s="11" t="s">
        <v>500</v>
      </c>
      <c r="B30" s="13">
        <v>4520</v>
      </c>
      <c r="C30" s="14">
        <f>(208/B30*100)</f>
        <v>4.6017699115044248</v>
      </c>
      <c r="D30" s="15">
        <v>4312</v>
      </c>
      <c r="E30" s="14">
        <v>13.653711680000001</v>
      </c>
      <c r="F30" s="16">
        <v>0.52761142999999999</v>
      </c>
      <c r="G30" s="14">
        <v>32.570707480000003</v>
      </c>
      <c r="H30" s="16">
        <v>0.68772186000000002</v>
      </c>
      <c r="I30" s="14">
        <v>47.252065969999997</v>
      </c>
      <c r="J30" s="16">
        <v>0.84820099999999998</v>
      </c>
      <c r="K30" s="14">
        <v>0</v>
      </c>
      <c r="L30" s="16">
        <v>0</v>
      </c>
      <c r="M30" s="14" t="s">
        <v>582</v>
      </c>
      <c r="N30" s="16" t="s">
        <v>582</v>
      </c>
      <c r="O30" s="14">
        <v>0</v>
      </c>
      <c r="P30" s="16">
        <v>0</v>
      </c>
      <c r="Q30" s="14">
        <v>0</v>
      </c>
      <c r="R30" s="16">
        <v>0</v>
      </c>
      <c r="S30" s="14">
        <v>6.5235148799999996</v>
      </c>
      <c r="T30" s="16">
        <v>0.45027652000000001</v>
      </c>
    </row>
    <row r="31" spans="1:20" x14ac:dyDescent="0.25">
      <c r="A31" s="11" t="s">
        <v>501</v>
      </c>
      <c r="B31" s="13">
        <v>5456</v>
      </c>
      <c r="C31" s="14">
        <f>(146/B31*100)</f>
        <v>2.6759530791788855</v>
      </c>
      <c r="D31" s="15">
        <v>5310</v>
      </c>
      <c r="E31" s="14">
        <v>20.605462670000001</v>
      </c>
      <c r="F31" s="16">
        <v>0.56871108999999997</v>
      </c>
      <c r="G31" s="14">
        <v>40.997563499999998</v>
      </c>
      <c r="H31" s="16">
        <v>0.66105913999999999</v>
      </c>
      <c r="I31" s="14">
        <v>31.610987340000001</v>
      </c>
      <c r="J31" s="16">
        <v>0.72523446999999996</v>
      </c>
      <c r="K31" s="14">
        <v>0</v>
      </c>
      <c r="L31" s="16">
        <v>0</v>
      </c>
      <c r="M31" s="14" t="s">
        <v>582</v>
      </c>
      <c r="N31" s="16" t="s">
        <v>582</v>
      </c>
      <c r="O31" s="14">
        <v>0</v>
      </c>
      <c r="P31" s="16">
        <v>0</v>
      </c>
      <c r="Q31" s="14">
        <v>0</v>
      </c>
      <c r="R31" s="16">
        <v>0</v>
      </c>
      <c r="S31" s="14">
        <v>6.7859864999999999</v>
      </c>
      <c r="T31" s="16">
        <v>0.49568275000000001</v>
      </c>
    </row>
    <row r="32" spans="1:20" x14ac:dyDescent="0.25">
      <c r="A32" s="11" t="s">
        <v>502</v>
      </c>
      <c r="B32" s="13">
        <v>4478</v>
      </c>
      <c r="C32" s="14">
        <f>(6/B32*100)</f>
        <v>0.13398838767306834</v>
      </c>
      <c r="D32" s="15">
        <v>4472</v>
      </c>
      <c r="E32" s="14">
        <v>29.401576290000001</v>
      </c>
      <c r="F32" s="16">
        <v>0.74840183999999998</v>
      </c>
      <c r="G32" s="14">
        <v>39.199090009999999</v>
      </c>
      <c r="H32" s="16">
        <v>0.73472230999999999</v>
      </c>
      <c r="I32" s="14">
        <v>29.06795692</v>
      </c>
      <c r="J32" s="16">
        <v>0.80711920999999998</v>
      </c>
      <c r="K32" s="14">
        <v>0</v>
      </c>
      <c r="L32" s="16">
        <v>0</v>
      </c>
      <c r="M32" s="14" t="s">
        <v>582</v>
      </c>
      <c r="N32" s="16" t="s">
        <v>582</v>
      </c>
      <c r="O32" s="14">
        <v>0</v>
      </c>
      <c r="P32" s="16">
        <v>0</v>
      </c>
      <c r="Q32" s="14">
        <v>0</v>
      </c>
      <c r="R32" s="16">
        <v>0</v>
      </c>
      <c r="S32" s="14">
        <v>2.3313767699999999</v>
      </c>
      <c r="T32" s="16">
        <v>0.30759014000000001</v>
      </c>
    </row>
    <row r="33" spans="1:20" x14ac:dyDescent="0.25">
      <c r="A33" s="11" t="s">
        <v>503</v>
      </c>
      <c r="B33" s="13">
        <v>7325</v>
      </c>
      <c r="C33" s="14">
        <f>(80/B33*100)</f>
        <v>1.0921501706484642</v>
      </c>
      <c r="D33" s="15">
        <v>7245</v>
      </c>
      <c r="E33" s="14">
        <v>18.478102230000001</v>
      </c>
      <c r="F33" s="16">
        <v>0.53721722000000005</v>
      </c>
      <c r="G33" s="14">
        <v>24.68208714</v>
      </c>
      <c r="H33" s="16">
        <v>0.62439416999999997</v>
      </c>
      <c r="I33" s="14">
        <v>54.330308979999998</v>
      </c>
      <c r="J33" s="16">
        <v>0.69558330999999995</v>
      </c>
      <c r="K33" s="14">
        <v>0</v>
      </c>
      <c r="L33" s="16">
        <v>0</v>
      </c>
      <c r="M33" s="14" t="s">
        <v>582</v>
      </c>
      <c r="N33" s="16" t="s">
        <v>582</v>
      </c>
      <c r="O33" s="14">
        <v>0</v>
      </c>
      <c r="P33" s="16">
        <v>0</v>
      </c>
      <c r="Q33" s="14">
        <v>0</v>
      </c>
      <c r="R33" s="16">
        <v>0</v>
      </c>
      <c r="S33" s="14">
        <v>2.5095016499999998</v>
      </c>
      <c r="T33" s="16">
        <v>0.24366929000000001</v>
      </c>
    </row>
    <row r="34" spans="1:20" x14ac:dyDescent="0.25">
      <c r="A34" s="11" t="s">
        <v>504</v>
      </c>
      <c r="B34" s="13">
        <v>6350</v>
      </c>
      <c r="C34" s="14">
        <f>(95/B34*100)</f>
        <v>1.4960629921259843</v>
      </c>
      <c r="D34" s="15">
        <v>6255</v>
      </c>
      <c r="E34" s="14">
        <v>14.55172151</v>
      </c>
      <c r="F34" s="16">
        <v>0.62842233000000003</v>
      </c>
      <c r="G34" s="14">
        <v>30.069898469999998</v>
      </c>
      <c r="H34" s="16">
        <v>0.68727269999999996</v>
      </c>
      <c r="I34" s="14">
        <v>46.720009820000001</v>
      </c>
      <c r="J34" s="16">
        <v>0.83168321999999995</v>
      </c>
      <c r="K34" s="14">
        <v>0</v>
      </c>
      <c r="L34" s="16">
        <v>0</v>
      </c>
      <c r="M34" s="14" t="s">
        <v>582</v>
      </c>
      <c r="N34" s="16" t="s">
        <v>582</v>
      </c>
      <c r="O34" s="14">
        <v>2.5881044800000002</v>
      </c>
      <c r="P34" s="16">
        <v>0.53739698000000002</v>
      </c>
      <c r="Q34" s="14">
        <v>0</v>
      </c>
      <c r="R34" s="16">
        <v>0</v>
      </c>
      <c r="S34" s="14">
        <v>6.0702657200000001</v>
      </c>
      <c r="T34" s="16">
        <v>0.53253673999999995</v>
      </c>
    </row>
    <row r="35" spans="1:20" x14ac:dyDescent="0.25">
      <c r="A35" s="11" t="s">
        <v>505</v>
      </c>
      <c r="B35" s="13">
        <v>6406</v>
      </c>
      <c r="C35" s="14">
        <f>(61/B35*100)</f>
        <v>0.95223228223540424</v>
      </c>
      <c r="D35" s="15">
        <v>6345</v>
      </c>
      <c r="E35" s="14">
        <v>13.93987838</v>
      </c>
      <c r="F35" s="16">
        <v>0.56398128999999997</v>
      </c>
      <c r="G35" s="14">
        <v>29.512572259999999</v>
      </c>
      <c r="H35" s="16">
        <v>0.69017287000000005</v>
      </c>
      <c r="I35" s="14">
        <v>52.860218439999997</v>
      </c>
      <c r="J35" s="16">
        <v>0.85916939999999997</v>
      </c>
      <c r="K35" s="14">
        <v>0</v>
      </c>
      <c r="L35" s="16">
        <v>0</v>
      </c>
      <c r="M35" s="14" t="s">
        <v>582</v>
      </c>
      <c r="N35" s="16" t="s">
        <v>582</v>
      </c>
      <c r="O35" s="14">
        <v>1.03878658</v>
      </c>
      <c r="P35" s="16">
        <v>5.6857350000000001E-2</v>
      </c>
      <c r="Q35" s="14">
        <v>0</v>
      </c>
      <c r="R35" s="16">
        <v>0</v>
      </c>
      <c r="S35" s="14">
        <v>2.6485443399999999</v>
      </c>
      <c r="T35" s="16">
        <v>0.24661348</v>
      </c>
    </row>
    <row r="36" spans="1:20" x14ac:dyDescent="0.25">
      <c r="A36" s="11" t="s">
        <v>506</v>
      </c>
      <c r="B36" s="13">
        <v>6736</v>
      </c>
      <c r="C36" s="14">
        <f>(74/B36*100)</f>
        <v>1.0985748218527316</v>
      </c>
      <c r="D36" s="15">
        <v>6662</v>
      </c>
      <c r="E36" s="14">
        <v>17.540965289999999</v>
      </c>
      <c r="F36" s="16">
        <v>0.49548275000000003</v>
      </c>
      <c r="G36" s="14">
        <v>26.25908411</v>
      </c>
      <c r="H36" s="16">
        <v>0.64686929000000004</v>
      </c>
      <c r="I36" s="14">
        <v>52.536816109999997</v>
      </c>
      <c r="J36" s="16">
        <v>0.77420467999999998</v>
      </c>
      <c r="K36" s="14">
        <v>0</v>
      </c>
      <c r="L36" s="16">
        <v>0</v>
      </c>
      <c r="M36" s="14" t="s">
        <v>582</v>
      </c>
      <c r="N36" s="16" t="s">
        <v>582</v>
      </c>
      <c r="O36" s="14">
        <v>0</v>
      </c>
      <c r="P36" s="16">
        <v>0</v>
      </c>
      <c r="Q36" s="14">
        <v>0</v>
      </c>
      <c r="R36" s="16">
        <v>0</v>
      </c>
      <c r="S36" s="14">
        <v>3.6631344800000001</v>
      </c>
      <c r="T36" s="16">
        <v>0.32358155999999999</v>
      </c>
    </row>
    <row r="37" spans="1:20" x14ac:dyDescent="0.25">
      <c r="A37" s="11" t="s">
        <v>507</v>
      </c>
      <c r="B37" s="13">
        <v>5458</v>
      </c>
      <c r="C37" s="14">
        <f>(135/B37*100)</f>
        <v>2.4734334921216563</v>
      </c>
      <c r="D37" s="15">
        <v>5323</v>
      </c>
      <c r="E37" s="14">
        <v>20.63594307</v>
      </c>
      <c r="F37" s="16">
        <v>0.66640997000000002</v>
      </c>
      <c r="G37" s="14">
        <v>32.602959429999999</v>
      </c>
      <c r="H37" s="16">
        <v>0.78068075000000003</v>
      </c>
      <c r="I37" s="14">
        <v>36.078313919999999</v>
      </c>
      <c r="J37" s="16">
        <v>0.69998178</v>
      </c>
      <c r="K37" s="14">
        <v>0</v>
      </c>
      <c r="L37" s="16">
        <v>0</v>
      </c>
      <c r="M37" s="14" t="s">
        <v>582</v>
      </c>
      <c r="N37" s="16" t="s">
        <v>582</v>
      </c>
      <c r="O37" s="14">
        <v>0</v>
      </c>
      <c r="P37" s="16">
        <v>0</v>
      </c>
      <c r="Q37" s="14">
        <v>0</v>
      </c>
      <c r="R37" s="16">
        <v>0</v>
      </c>
      <c r="S37" s="14">
        <v>10.68278357</v>
      </c>
      <c r="T37" s="16">
        <v>0.88639045999999999</v>
      </c>
    </row>
    <row r="38" spans="1:20" x14ac:dyDescent="0.25">
      <c r="A38" s="11" t="s">
        <v>508</v>
      </c>
      <c r="B38" s="13">
        <v>5860</v>
      </c>
      <c r="C38" s="14">
        <f>(24/B38*100)</f>
        <v>0.40955631399317405</v>
      </c>
      <c r="D38" s="15">
        <v>5836</v>
      </c>
      <c r="E38" s="14">
        <v>15.420027360000001</v>
      </c>
      <c r="F38" s="16">
        <v>0.57693176999999995</v>
      </c>
      <c r="G38" s="14">
        <v>31.795054350000001</v>
      </c>
      <c r="H38" s="16">
        <v>0.71847492000000002</v>
      </c>
      <c r="I38" s="14">
        <v>41.089860180000002</v>
      </c>
      <c r="J38" s="16">
        <v>0.77101991999999997</v>
      </c>
      <c r="K38" s="14">
        <v>0</v>
      </c>
      <c r="L38" s="16">
        <v>0</v>
      </c>
      <c r="M38" s="14" t="s">
        <v>582</v>
      </c>
      <c r="N38" s="16" t="s">
        <v>582</v>
      </c>
      <c r="O38" s="14">
        <v>0</v>
      </c>
      <c r="P38" s="16">
        <v>0</v>
      </c>
      <c r="Q38" s="14">
        <v>0</v>
      </c>
      <c r="R38" s="16">
        <v>0</v>
      </c>
      <c r="S38" s="14">
        <v>11.69505811</v>
      </c>
      <c r="T38" s="16">
        <v>0.67617864999999999</v>
      </c>
    </row>
    <row r="39" spans="1:20" x14ac:dyDescent="0.25">
      <c r="A39" s="11" t="s">
        <v>509</v>
      </c>
      <c r="B39" s="13">
        <v>5895</v>
      </c>
      <c r="C39" s="14">
        <f>(33/B39*100)</f>
        <v>0.55979643765903309</v>
      </c>
      <c r="D39" s="15">
        <v>5862</v>
      </c>
      <c r="E39" s="14">
        <v>12.67293364</v>
      </c>
      <c r="F39" s="16">
        <v>0.73595770999999999</v>
      </c>
      <c r="G39" s="14">
        <v>16.255428500000001</v>
      </c>
      <c r="H39" s="16">
        <v>0.63500151000000005</v>
      </c>
      <c r="I39" s="14">
        <v>67.529625199999998</v>
      </c>
      <c r="J39" s="16">
        <v>1.37636045</v>
      </c>
      <c r="K39" s="14">
        <v>0</v>
      </c>
      <c r="L39" s="16">
        <v>0</v>
      </c>
      <c r="M39" s="14" t="s">
        <v>582</v>
      </c>
      <c r="N39" s="16" t="s">
        <v>582</v>
      </c>
      <c r="O39" s="14">
        <v>0</v>
      </c>
      <c r="P39" s="16">
        <v>0</v>
      </c>
      <c r="Q39" s="14">
        <v>0</v>
      </c>
      <c r="R39" s="16">
        <v>0</v>
      </c>
      <c r="S39" s="14">
        <v>3.5420126700000001</v>
      </c>
      <c r="T39" s="16">
        <v>0.50497309999999995</v>
      </c>
    </row>
    <row r="40" spans="1:20" x14ac:dyDescent="0.25">
      <c r="A40" s="11" t="s">
        <v>510</v>
      </c>
      <c r="B40" s="13">
        <v>14157</v>
      </c>
      <c r="C40" s="14">
        <f>(394/B40*100)</f>
        <v>2.7830755103482376</v>
      </c>
      <c r="D40" s="15">
        <v>13763</v>
      </c>
      <c r="E40" s="14">
        <v>14.950451149999999</v>
      </c>
      <c r="F40" s="16">
        <v>0.50717650999999997</v>
      </c>
      <c r="G40" s="14">
        <v>31.82592661</v>
      </c>
      <c r="H40" s="16">
        <v>0.68833509000000004</v>
      </c>
      <c r="I40" s="14">
        <v>47.839023560000001</v>
      </c>
      <c r="J40" s="16">
        <v>0.79317135999999999</v>
      </c>
      <c r="K40" s="14">
        <v>0</v>
      </c>
      <c r="L40" s="16">
        <v>0</v>
      </c>
      <c r="M40" s="14" t="s">
        <v>582</v>
      </c>
      <c r="N40" s="16" t="s">
        <v>582</v>
      </c>
      <c r="O40" s="14">
        <v>0</v>
      </c>
      <c r="P40" s="16">
        <v>0</v>
      </c>
      <c r="Q40" s="14">
        <v>0</v>
      </c>
      <c r="R40" s="16">
        <v>0</v>
      </c>
      <c r="S40" s="14">
        <v>5.3845986799999999</v>
      </c>
      <c r="T40" s="16">
        <v>0.49010513</v>
      </c>
    </row>
    <row r="41" spans="1:20" x14ac:dyDescent="0.25">
      <c r="A41" s="11" t="s">
        <v>511</v>
      </c>
      <c r="B41" s="13">
        <v>5712</v>
      </c>
      <c r="C41" s="14">
        <f>(56/B41*100)</f>
        <v>0.98039215686274506</v>
      </c>
      <c r="D41" s="15">
        <v>5656</v>
      </c>
      <c r="E41" s="14">
        <v>17.500953729999999</v>
      </c>
      <c r="F41" s="16">
        <v>0.52514468000000003</v>
      </c>
      <c r="G41" s="14">
        <v>35.311950660000001</v>
      </c>
      <c r="H41" s="16">
        <v>0.71274362000000002</v>
      </c>
      <c r="I41" s="14">
        <v>42.417909389999998</v>
      </c>
      <c r="J41" s="16">
        <v>0.76747454999999998</v>
      </c>
      <c r="K41" s="14">
        <v>0</v>
      </c>
      <c r="L41" s="16">
        <v>0</v>
      </c>
      <c r="M41" s="14" t="s">
        <v>582</v>
      </c>
      <c r="N41" s="16" t="s">
        <v>582</v>
      </c>
      <c r="O41" s="14">
        <v>0.67895970000000005</v>
      </c>
      <c r="P41" s="16">
        <v>0.18096862999999999</v>
      </c>
      <c r="Q41" s="14">
        <v>0</v>
      </c>
      <c r="R41" s="16">
        <v>0</v>
      </c>
      <c r="S41" s="14">
        <v>4.0902265299999998</v>
      </c>
      <c r="T41" s="16">
        <v>0.46171804999999999</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16.585929904571429</v>
      </c>
      <c r="F42" s="16">
        <f>IF(COUNT(F7:F41) &gt; 0, SQRT(SUMSQ(F7:F41)/(COUNT(F7:F41)*COUNT(F7:F41)) ), "—")</f>
        <v>9.4810295718704474E-2</v>
      </c>
      <c r="G42" s="14">
        <f>IF(COUNT(G7:G41) &gt; 0, AVERAGE(G7:G41), "—")</f>
        <v>32.387143196285727</v>
      </c>
      <c r="H42" s="16">
        <f>IF(COUNT(H7:H41) &gt; 0, SQRT(SUMSQ(H7:H41)/(COUNT(H7:H41)*COUNT(H7:H41)) ), "—")</f>
        <v>0.11656669261641464</v>
      </c>
      <c r="I42" s="14">
        <f>IF(COUNT(I7:I41) &gt; 0, AVERAGE(I7:I41), "—")</f>
        <v>45.094928040857141</v>
      </c>
      <c r="J42" s="16">
        <f>IF(COUNT(J7:J41) &gt; 0, SQRT(SUMSQ(J7:J41)/(COUNT(J7:J41)*COUNT(J7:J41)) ), "—")</f>
        <v>0.13536494864045948</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0.61061202371428569</v>
      </c>
      <c r="P42" s="16">
        <f>IF(COUNT(P7:P41) &gt; 0, SQRT(SUMSQ(P7:P41)/(COUNT(P7:P41)*COUNT(P7:P41)) ), "—")</f>
        <v>3.6862559212264251E-2</v>
      </c>
      <c r="Q42" s="14">
        <f>IF(COUNT(Q7:Q41) &gt; 0, AVERAGE(Q7:Q41), "—")</f>
        <v>2.0164940000000002E-3</v>
      </c>
      <c r="R42" s="16">
        <f>IF(COUNT(R7:R41) &gt; 0, SQRT(SUMSQ(R7:R41)/(COUNT(R7:R41)*COUNT(R7:R41)) ), "—")</f>
        <v>1.0100868571428572E-3</v>
      </c>
      <c r="S42" s="14">
        <f>IF(COUNT(S7:S41) &gt; 0, AVERAGE(S7:S41), "—")</f>
        <v>5.3193703408571427</v>
      </c>
      <c r="T42" s="16">
        <f>IF(COUNT(T7:T41) &gt; 0, SQRT(SUMSQ(T7:T41)/(COUNT(T7:T41)*COUNT(T7:T41)) ), "—")</f>
        <v>8.303667415993303E-2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16.104227659999999</v>
      </c>
      <c r="F46" s="16">
        <v>0.39637888999999998</v>
      </c>
      <c r="G46" s="14">
        <v>16.669006769999999</v>
      </c>
      <c r="H46" s="16">
        <v>0.47477715999999998</v>
      </c>
      <c r="I46" s="14">
        <v>37.449146919999997</v>
      </c>
      <c r="J46" s="16">
        <v>0.70504109000000004</v>
      </c>
      <c r="K46" s="14">
        <v>0</v>
      </c>
      <c r="L46" s="16">
        <v>0</v>
      </c>
      <c r="M46" s="14" t="s">
        <v>582</v>
      </c>
      <c r="N46" s="16" t="s">
        <v>582</v>
      </c>
      <c r="O46" s="14">
        <v>0</v>
      </c>
      <c r="P46" s="16">
        <v>0</v>
      </c>
      <c r="Q46" s="14">
        <v>0</v>
      </c>
      <c r="R46" s="16">
        <v>0</v>
      </c>
      <c r="S46" s="14">
        <v>29.777618650000001</v>
      </c>
      <c r="T46" s="16">
        <v>0.99616033999999998</v>
      </c>
    </row>
    <row r="47" spans="1:20" x14ac:dyDescent="0.25">
      <c r="A47" s="11" t="s">
        <v>517</v>
      </c>
      <c r="B47" s="13">
        <v>5928</v>
      </c>
      <c r="C47" s="14">
        <f>(368/B47*100)</f>
        <v>6.2078272604588394</v>
      </c>
      <c r="D47" s="15">
        <v>5560</v>
      </c>
      <c r="E47" s="14">
        <v>23.80964625</v>
      </c>
      <c r="F47" s="16">
        <v>0.63558367999999998</v>
      </c>
      <c r="G47" s="14">
        <v>32.02168855</v>
      </c>
      <c r="H47" s="16">
        <v>0.66647449999999997</v>
      </c>
      <c r="I47" s="14">
        <v>31.004272660000002</v>
      </c>
      <c r="J47" s="16">
        <v>0.83474161000000002</v>
      </c>
      <c r="K47" s="14">
        <v>0</v>
      </c>
      <c r="L47" s="16">
        <v>0</v>
      </c>
      <c r="M47" s="14" t="s">
        <v>582</v>
      </c>
      <c r="N47" s="16" t="s">
        <v>582</v>
      </c>
      <c r="O47" s="14">
        <v>0</v>
      </c>
      <c r="P47" s="16">
        <v>0</v>
      </c>
      <c r="Q47" s="14">
        <v>0</v>
      </c>
      <c r="R47" s="16">
        <v>0</v>
      </c>
      <c r="S47" s="14">
        <v>13.16439254</v>
      </c>
      <c r="T47" s="16">
        <v>0.99753082000000004</v>
      </c>
    </row>
    <row r="48" spans="1:20" x14ac:dyDescent="0.25">
      <c r="A48" s="11" t="s">
        <v>518</v>
      </c>
      <c r="B48" s="13">
        <v>9841</v>
      </c>
      <c r="C48" s="14">
        <f>(8/B48*100)</f>
        <v>8.1292551569962401E-2</v>
      </c>
      <c r="D48" s="15">
        <v>9833</v>
      </c>
      <c r="E48" s="14">
        <v>42.522102359999998</v>
      </c>
      <c r="F48" s="16">
        <v>0.87061714999999995</v>
      </c>
      <c r="G48" s="14">
        <v>20.420155059999999</v>
      </c>
      <c r="H48" s="16">
        <v>0.58622412000000002</v>
      </c>
      <c r="I48" s="14">
        <v>35.25075228</v>
      </c>
      <c r="J48" s="16">
        <v>0.87392548999999997</v>
      </c>
      <c r="K48" s="14">
        <v>0</v>
      </c>
      <c r="L48" s="16">
        <v>0</v>
      </c>
      <c r="M48" s="14" t="s">
        <v>582</v>
      </c>
      <c r="N48" s="16" t="s">
        <v>582</v>
      </c>
      <c r="O48" s="14">
        <v>0</v>
      </c>
      <c r="P48" s="16">
        <v>0</v>
      </c>
      <c r="Q48" s="14">
        <v>0</v>
      </c>
      <c r="R48" s="16">
        <v>0</v>
      </c>
      <c r="S48" s="14">
        <v>1.8069903</v>
      </c>
      <c r="T48" s="16">
        <v>0.53948872999999997</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16.85163129</v>
      </c>
      <c r="F50" s="16">
        <v>0.63632911999999997</v>
      </c>
      <c r="G50" s="14">
        <v>27.26910183</v>
      </c>
      <c r="H50" s="16">
        <v>0.55975348999999996</v>
      </c>
      <c r="I50" s="14">
        <v>51.126326720000002</v>
      </c>
      <c r="J50" s="16">
        <v>1.01829232</v>
      </c>
      <c r="K50" s="14">
        <v>0</v>
      </c>
      <c r="L50" s="16">
        <v>0</v>
      </c>
      <c r="M50" s="14" t="s">
        <v>582</v>
      </c>
      <c r="N50" s="16" t="s">
        <v>582</v>
      </c>
      <c r="O50" s="14">
        <v>0</v>
      </c>
      <c r="P50" s="16">
        <v>0</v>
      </c>
      <c r="Q50" s="14">
        <v>0</v>
      </c>
      <c r="R50" s="16">
        <v>0</v>
      </c>
      <c r="S50" s="14">
        <v>4.7529401599999996</v>
      </c>
      <c r="T50" s="16">
        <v>0.44833510999999998</v>
      </c>
    </row>
    <row r="51" spans="1:20" x14ac:dyDescent="0.25">
      <c r="A51" s="11" t="s">
        <v>521</v>
      </c>
      <c r="B51" s="13">
        <v>6866</v>
      </c>
      <c r="C51" s="14">
        <f>(113/B51*100)</f>
        <v>1.6457908534809205</v>
      </c>
      <c r="D51" s="15">
        <v>6753</v>
      </c>
      <c r="E51" s="14">
        <v>13.107763390000001</v>
      </c>
      <c r="F51" s="16">
        <v>0.41804263000000003</v>
      </c>
      <c r="G51" s="14">
        <v>23.88013978</v>
      </c>
      <c r="H51" s="16">
        <v>0.65708904999999995</v>
      </c>
      <c r="I51" s="14">
        <v>44.780234249999999</v>
      </c>
      <c r="J51" s="16">
        <v>0.87282013000000003</v>
      </c>
      <c r="K51" s="14">
        <v>0</v>
      </c>
      <c r="L51" s="16">
        <v>0</v>
      </c>
      <c r="M51" s="14" t="s">
        <v>582</v>
      </c>
      <c r="N51" s="16" t="s">
        <v>582</v>
      </c>
      <c r="O51" s="14">
        <v>10.5742622</v>
      </c>
      <c r="P51" s="16">
        <v>0.61232684999999998</v>
      </c>
      <c r="Q51" s="14">
        <v>0</v>
      </c>
      <c r="R51" s="16">
        <v>0</v>
      </c>
      <c r="S51" s="14">
        <v>7.6576003799999999</v>
      </c>
      <c r="T51" s="16">
        <v>0.80058421000000002</v>
      </c>
    </row>
    <row r="52" spans="1:20" x14ac:dyDescent="0.25">
      <c r="A52" s="11" t="s">
        <v>522</v>
      </c>
      <c r="B52" s="13">
        <v>5809</v>
      </c>
      <c r="C52" s="14">
        <f>(110/B52*100)</f>
        <v>1.8936133585815116</v>
      </c>
      <c r="D52" s="15">
        <v>5699</v>
      </c>
      <c r="E52" s="14">
        <v>12.591610429999999</v>
      </c>
      <c r="F52" s="16">
        <v>0.48502777000000002</v>
      </c>
      <c r="G52" s="14">
        <v>25.55707503</v>
      </c>
      <c r="H52" s="16">
        <v>0.59785957000000001</v>
      </c>
      <c r="I52" s="14">
        <v>58.821197230000003</v>
      </c>
      <c r="J52" s="16">
        <v>0.7049955</v>
      </c>
      <c r="K52" s="14">
        <v>0</v>
      </c>
      <c r="L52" s="16">
        <v>0</v>
      </c>
      <c r="M52" s="14" t="s">
        <v>582</v>
      </c>
      <c r="N52" s="16" t="s">
        <v>582</v>
      </c>
      <c r="O52" s="14">
        <v>0</v>
      </c>
      <c r="P52" s="16">
        <v>0</v>
      </c>
      <c r="Q52" s="14">
        <v>0</v>
      </c>
      <c r="R52" s="16">
        <v>0</v>
      </c>
      <c r="S52" s="14">
        <v>3.0301173100000001</v>
      </c>
      <c r="T52" s="16">
        <v>0.31627010999999999</v>
      </c>
    </row>
    <row r="53" spans="1:20" x14ac:dyDescent="0.25">
      <c r="A53" s="11" t="s">
        <v>523</v>
      </c>
      <c r="B53" s="13">
        <v>5571</v>
      </c>
      <c r="C53" s="14">
        <f>(116/B53*100)</f>
        <v>2.0822114521629871</v>
      </c>
      <c r="D53" s="15">
        <v>5455</v>
      </c>
      <c r="E53" s="14">
        <v>20.536449820000001</v>
      </c>
      <c r="F53" s="16">
        <v>0.52108122999999995</v>
      </c>
      <c r="G53" s="14">
        <v>35.58003317</v>
      </c>
      <c r="H53" s="16">
        <v>0.63578674999999996</v>
      </c>
      <c r="I53" s="14">
        <v>35.884813029999997</v>
      </c>
      <c r="J53" s="16">
        <v>0.64884317000000002</v>
      </c>
      <c r="K53" s="14">
        <v>0</v>
      </c>
      <c r="L53" s="16">
        <v>0</v>
      </c>
      <c r="M53" s="14" t="s">
        <v>582</v>
      </c>
      <c r="N53" s="16" t="s">
        <v>582</v>
      </c>
      <c r="O53" s="14">
        <v>0</v>
      </c>
      <c r="P53" s="16">
        <v>0</v>
      </c>
      <c r="Q53" s="14">
        <v>0</v>
      </c>
      <c r="R53" s="16">
        <v>0</v>
      </c>
      <c r="S53" s="14">
        <v>7.9987039800000002</v>
      </c>
      <c r="T53" s="16">
        <v>0.34411103999999998</v>
      </c>
    </row>
    <row r="54" spans="1:20" x14ac:dyDescent="0.25">
      <c r="A54" s="11" t="s">
        <v>524</v>
      </c>
      <c r="B54" s="13">
        <v>4740</v>
      </c>
      <c r="C54" s="14">
        <f>(455/B54*100)</f>
        <v>9.5991561181434584</v>
      </c>
      <c r="D54" s="15">
        <v>4285</v>
      </c>
      <c r="E54" s="14">
        <v>29.784155250000001</v>
      </c>
      <c r="F54" s="16">
        <v>0.94390912999999999</v>
      </c>
      <c r="G54" s="14">
        <v>25.40505344</v>
      </c>
      <c r="H54" s="16">
        <v>0.77232325000000002</v>
      </c>
      <c r="I54" s="14">
        <v>30.990248739999998</v>
      </c>
      <c r="J54" s="16">
        <v>1.0523271300000001</v>
      </c>
      <c r="K54" s="14">
        <v>0</v>
      </c>
      <c r="L54" s="16">
        <v>0</v>
      </c>
      <c r="M54" s="14" t="s">
        <v>582</v>
      </c>
      <c r="N54" s="16" t="s">
        <v>582</v>
      </c>
      <c r="O54" s="14">
        <v>0</v>
      </c>
      <c r="P54" s="16">
        <v>0</v>
      </c>
      <c r="Q54" s="14">
        <v>0</v>
      </c>
      <c r="R54" s="16">
        <v>0</v>
      </c>
      <c r="S54" s="14">
        <v>13.820542570000001</v>
      </c>
      <c r="T54" s="16">
        <v>1.2960297300000001</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17.067735129999999</v>
      </c>
      <c r="F56" s="16">
        <v>0.68819750999999996</v>
      </c>
      <c r="G56" s="14">
        <v>39.692028430000001</v>
      </c>
      <c r="H56" s="16">
        <v>0.61067757</v>
      </c>
      <c r="I56" s="14">
        <v>41.856378810000002</v>
      </c>
      <c r="J56" s="16">
        <v>0.76274302000000005</v>
      </c>
      <c r="K56" s="14">
        <v>0</v>
      </c>
      <c r="L56" s="16">
        <v>0</v>
      </c>
      <c r="M56" s="14" t="s">
        <v>582</v>
      </c>
      <c r="N56" s="16" t="s">
        <v>582</v>
      </c>
      <c r="O56" s="14">
        <v>0</v>
      </c>
      <c r="P56" s="16">
        <v>0</v>
      </c>
      <c r="Q56" s="14">
        <v>0</v>
      </c>
      <c r="R56" s="16">
        <v>0</v>
      </c>
      <c r="S56" s="14">
        <v>1.3838576300000001</v>
      </c>
      <c r="T56" s="16">
        <v>0.23405830999999999</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15.544387909999999</v>
      </c>
      <c r="F61" s="16">
        <v>0.5163567</v>
      </c>
      <c r="G61" s="14">
        <v>31.934361330000002</v>
      </c>
      <c r="H61" s="16">
        <v>0.63100350999999999</v>
      </c>
      <c r="I61" s="14">
        <v>48.10414471</v>
      </c>
      <c r="J61" s="16">
        <v>0.75006521999999998</v>
      </c>
      <c r="K61" s="14">
        <v>0</v>
      </c>
      <c r="L61" s="16">
        <v>0</v>
      </c>
      <c r="M61" s="14" t="s">
        <v>582</v>
      </c>
      <c r="N61" s="16" t="s">
        <v>582</v>
      </c>
      <c r="O61" s="14">
        <v>0</v>
      </c>
      <c r="P61" s="16">
        <v>0</v>
      </c>
      <c r="Q61" s="14">
        <v>0</v>
      </c>
      <c r="R61" s="16">
        <v>0</v>
      </c>
      <c r="S61" s="14">
        <v>4.4171060500000001</v>
      </c>
      <c r="T61" s="16">
        <v>0.55822351999999997</v>
      </c>
    </row>
    <row r="62" spans="1:20" x14ac:dyDescent="0.25">
      <c r="A62" s="11" t="s">
        <v>532</v>
      </c>
      <c r="B62" s="13">
        <v>4476</v>
      </c>
      <c r="C62" s="14">
        <f>(3/B62*100)</f>
        <v>6.7024128686327081E-2</v>
      </c>
      <c r="D62" s="15">
        <v>4473</v>
      </c>
      <c r="E62" s="14">
        <v>26.001714320000001</v>
      </c>
      <c r="F62" s="16">
        <v>0.62660214999999997</v>
      </c>
      <c r="G62" s="14">
        <v>26.584029340000001</v>
      </c>
      <c r="H62" s="16">
        <v>0.72395628000000001</v>
      </c>
      <c r="I62" s="14">
        <v>46.833327859999997</v>
      </c>
      <c r="J62" s="16">
        <v>0.79558485000000001</v>
      </c>
      <c r="K62" s="14">
        <v>0</v>
      </c>
      <c r="L62" s="16">
        <v>0</v>
      </c>
      <c r="M62" s="14" t="s">
        <v>582</v>
      </c>
      <c r="N62" s="16" t="s">
        <v>582</v>
      </c>
      <c r="O62" s="14">
        <v>0</v>
      </c>
      <c r="P62" s="16">
        <v>0</v>
      </c>
      <c r="Q62" s="14">
        <v>0</v>
      </c>
      <c r="R62" s="16">
        <v>0</v>
      </c>
      <c r="S62" s="14">
        <v>0.58092847999999997</v>
      </c>
      <c r="T62" s="16">
        <v>0.10932256</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22.269811399999998</v>
      </c>
      <c r="F66" s="16">
        <v>0.56421451</v>
      </c>
      <c r="G66" s="14">
        <v>25.22763033</v>
      </c>
      <c r="H66" s="16">
        <v>0.58451807</v>
      </c>
      <c r="I66" s="14">
        <v>39.785722370000002</v>
      </c>
      <c r="J66" s="16">
        <v>0.66852029000000002</v>
      </c>
      <c r="K66" s="14">
        <v>0</v>
      </c>
      <c r="L66" s="16">
        <v>0</v>
      </c>
      <c r="M66" s="14" t="s">
        <v>582</v>
      </c>
      <c r="N66" s="16" t="s">
        <v>582</v>
      </c>
      <c r="O66" s="14">
        <v>0</v>
      </c>
      <c r="P66" s="16">
        <v>0</v>
      </c>
      <c r="Q66" s="14">
        <v>0</v>
      </c>
      <c r="R66" s="16">
        <v>0</v>
      </c>
      <c r="S66" s="14">
        <v>12.7168359</v>
      </c>
      <c r="T66" s="16">
        <v>0.43992832999999998</v>
      </c>
    </row>
    <row r="67" spans="1:20" x14ac:dyDescent="0.25">
      <c r="A67" s="11" t="s">
        <v>537</v>
      </c>
      <c r="B67" s="13">
        <v>6971</v>
      </c>
      <c r="C67" s="14">
        <f>(873/B67*100)</f>
        <v>12.523310859274137</v>
      </c>
      <c r="D67" s="15">
        <v>6098</v>
      </c>
      <c r="E67" s="14">
        <v>14.942942520000001</v>
      </c>
      <c r="F67" s="16">
        <v>0.58953622000000006</v>
      </c>
      <c r="G67" s="14">
        <v>34.276686310000002</v>
      </c>
      <c r="H67" s="16">
        <v>0.7450291</v>
      </c>
      <c r="I67" s="14">
        <v>46.706969890000003</v>
      </c>
      <c r="J67" s="16">
        <v>0.78191325</v>
      </c>
      <c r="K67" s="14">
        <v>0</v>
      </c>
      <c r="L67" s="16">
        <v>0</v>
      </c>
      <c r="M67" s="14" t="s">
        <v>582</v>
      </c>
      <c r="N67" s="16" t="s">
        <v>582</v>
      </c>
      <c r="O67" s="14">
        <v>0</v>
      </c>
      <c r="P67" s="16">
        <v>0</v>
      </c>
      <c r="Q67" s="14">
        <v>0</v>
      </c>
      <c r="R67" s="16">
        <v>0</v>
      </c>
      <c r="S67" s="14">
        <v>4.0734012899999996</v>
      </c>
      <c r="T67" s="16">
        <v>0.33011269999999998</v>
      </c>
    </row>
    <row r="68" spans="1:20" x14ac:dyDescent="0.25">
      <c r="A68" s="11" t="s">
        <v>538</v>
      </c>
      <c r="B68" s="13">
        <v>12083</v>
      </c>
      <c r="C68" s="14">
        <f>(31/B68*100)</f>
        <v>0.2565588016221137</v>
      </c>
      <c r="D68" s="15">
        <v>12052</v>
      </c>
      <c r="E68" s="14">
        <v>28.045660300000002</v>
      </c>
      <c r="F68" s="16">
        <v>0.43159670999999999</v>
      </c>
      <c r="G68" s="14">
        <v>26.22112066</v>
      </c>
      <c r="H68" s="16">
        <v>0.34880463</v>
      </c>
      <c r="I68" s="14">
        <v>28.497661900000001</v>
      </c>
      <c r="J68" s="16">
        <v>0.38119206</v>
      </c>
      <c r="K68" s="14">
        <v>0</v>
      </c>
      <c r="L68" s="16">
        <v>0</v>
      </c>
      <c r="M68" s="14" t="s">
        <v>582</v>
      </c>
      <c r="N68" s="16" t="s">
        <v>582</v>
      </c>
      <c r="O68" s="14">
        <v>0</v>
      </c>
      <c r="P68" s="16">
        <v>0</v>
      </c>
      <c r="Q68" s="14">
        <v>0</v>
      </c>
      <c r="R68" s="16">
        <v>0</v>
      </c>
      <c r="S68" s="14">
        <v>17.235557140000001</v>
      </c>
      <c r="T68" s="16">
        <v>0.33246477000000002</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25.76293235</v>
      </c>
      <c r="F70" s="16">
        <v>0.62640494999999996</v>
      </c>
      <c r="G70" s="14">
        <v>26.977037979999999</v>
      </c>
      <c r="H70" s="16">
        <v>0.72507847000000003</v>
      </c>
      <c r="I70" s="14">
        <v>42.526596789999999</v>
      </c>
      <c r="J70" s="16">
        <v>0.59767141000000001</v>
      </c>
      <c r="K70" s="14">
        <v>0</v>
      </c>
      <c r="L70" s="16">
        <v>0</v>
      </c>
      <c r="M70" s="14" t="s">
        <v>582</v>
      </c>
      <c r="N70" s="16" t="s">
        <v>582</v>
      </c>
      <c r="O70" s="14">
        <v>0</v>
      </c>
      <c r="P70" s="16">
        <v>0</v>
      </c>
      <c r="Q70" s="14">
        <v>0</v>
      </c>
      <c r="R70" s="16">
        <v>0</v>
      </c>
      <c r="S70" s="14">
        <v>4.7334328799999996</v>
      </c>
      <c r="T70" s="16">
        <v>0.43048579999999997</v>
      </c>
    </row>
    <row r="71" spans="1:20" x14ac:dyDescent="0.25">
      <c r="A71" s="11" t="s">
        <v>541</v>
      </c>
      <c r="B71" s="13">
        <v>6115</v>
      </c>
      <c r="C71" s="14">
        <f>(35/B71*100)</f>
        <v>0.57236304170073582</v>
      </c>
      <c r="D71" s="15">
        <v>6080</v>
      </c>
      <c r="E71" s="14">
        <v>16.897692889999998</v>
      </c>
      <c r="F71" s="16">
        <v>0.55227243999999998</v>
      </c>
      <c r="G71" s="14">
        <v>38.104332790000001</v>
      </c>
      <c r="H71" s="16">
        <v>0.67341585999999998</v>
      </c>
      <c r="I71" s="14">
        <v>43.710753269999998</v>
      </c>
      <c r="J71" s="16">
        <v>0.59300538000000003</v>
      </c>
      <c r="K71" s="14">
        <v>0</v>
      </c>
      <c r="L71" s="16">
        <v>0</v>
      </c>
      <c r="M71" s="14" t="s">
        <v>582</v>
      </c>
      <c r="N71" s="16" t="s">
        <v>582</v>
      </c>
      <c r="O71" s="14">
        <v>0</v>
      </c>
      <c r="P71" s="16">
        <v>0</v>
      </c>
      <c r="Q71" s="14">
        <v>0</v>
      </c>
      <c r="R71" s="16">
        <v>0</v>
      </c>
      <c r="S71" s="14">
        <v>1.2872210399999999</v>
      </c>
      <c r="T71" s="16">
        <v>0.13699755999999999</v>
      </c>
    </row>
    <row r="72" spans="1:20" x14ac:dyDescent="0.25">
      <c r="A72" s="11" t="s">
        <v>542</v>
      </c>
      <c r="B72" s="13">
        <v>7708</v>
      </c>
      <c r="C72" s="14">
        <f>(5/B72*100)</f>
        <v>6.4867669953295279E-2</v>
      </c>
      <c r="D72" s="15">
        <v>7703</v>
      </c>
      <c r="E72" s="14">
        <v>17.21651687</v>
      </c>
      <c r="F72" s="16">
        <v>0.49868694000000002</v>
      </c>
      <c r="G72" s="14">
        <v>19.958345940000001</v>
      </c>
      <c r="H72" s="16">
        <v>0.49232195000000001</v>
      </c>
      <c r="I72" s="14">
        <v>62.42749542</v>
      </c>
      <c r="J72" s="16">
        <v>0.65062794999999995</v>
      </c>
      <c r="K72" s="14">
        <v>0</v>
      </c>
      <c r="L72" s="16">
        <v>0</v>
      </c>
      <c r="M72" s="14" t="s">
        <v>582</v>
      </c>
      <c r="N72" s="16" t="s">
        <v>582</v>
      </c>
      <c r="O72" s="14">
        <v>0</v>
      </c>
      <c r="P72" s="16">
        <v>0</v>
      </c>
      <c r="Q72" s="14">
        <v>0</v>
      </c>
      <c r="R72" s="16">
        <v>0</v>
      </c>
      <c r="S72" s="14">
        <v>0.39764176000000001</v>
      </c>
      <c r="T72" s="16">
        <v>7.2694800000000004E-2</v>
      </c>
    </row>
    <row r="73" spans="1:20" x14ac:dyDescent="0.25">
      <c r="A73" s="11" t="s">
        <v>543</v>
      </c>
      <c r="B73" s="13">
        <v>8249</v>
      </c>
      <c r="C73" s="14">
        <f>(195/B73*100)</f>
        <v>2.3639228997454236</v>
      </c>
      <c r="D73" s="15">
        <v>8054</v>
      </c>
      <c r="E73" s="14">
        <v>27.941802509999999</v>
      </c>
      <c r="F73" s="16">
        <v>0.75270735</v>
      </c>
      <c r="G73" s="14">
        <v>42.855698439999998</v>
      </c>
      <c r="H73" s="16">
        <v>0.66773652999999999</v>
      </c>
      <c r="I73" s="14">
        <v>27.1203951</v>
      </c>
      <c r="J73" s="16">
        <v>0.70978149999999995</v>
      </c>
      <c r="K73" s="14">
        <v>0</v>
      </c>
      <c r="L73" s="16">
        <v>0</v>
      </c>
      <c r="M73" s="14" t="s">
        <v>582</v>
      </c>
      <c r="N73" s="16" t="s">
        <v>582</v>
      </c>
      <c r="O73" s="14">
        <v>0</v>
      </c>
      <c r="P73" s="16">
        <v>0</v>
      </c>
      <c r="Q73" s="14">
        <v>0</v>
      </c>
      <c r="R73" s="16">
        <v>0</v>
      </c>
      <c r="S73" s="14">
        <v>2.08210395</v>
      </c>
      <c r="T73" s="16">
        <v>0.31313217999999998</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21.669523689999998</v>
      </c>
      <c r="F75" s="16">
        <v>0.62824274000000002</v>
      </c>
      <c r="G75" s="14">
        <v>29.199031130000002</v>
      </c>
      <c r="H75" s="16">
        <v>0.71341692000000001</v>
      </c>
      <c r="I75" s="14">
        <v>33.590168830000003</v>
      </c>
      <c r="J75" s="16">
        <v>0.90144670000000005</v>
      </c>
      <c r="K75" s="14">
        <v>0</v>
      </c>
      <c r="L75" s="16">
        <v>0</v>
      </c>
      <c r="M75" s="14" t="s">
        <v>582</v>
      </c>
      <c r="N75" s="16" t="s">
        <v>582</v>
      </c>
      <c r="O75" s="14">
        <v>0</v>
      </c>
      <c r="P75" s="16">
        <v>0</v>
      </c>
      <c r="Q75" s="14">
        <v>0</v>
      </c>
      <c r="R75" s="16">
        <v>0</v>
      </c>
      <c r="S75" s="14">
        <v>15.54127634</v>
      </c>
      <c r="T75" s="16">
        <v>1.0838061999999999</v>
      </c>
    </row>
    <row r="76" spans="1:20" x14ac:dyDescent="0.25">
      <c r="A76" s="11" t="s">
        <v>546</v>
      </c>
      <c r="B76" s="13">
        <v>14167</v>
      </c>
      <c r="C76" s="14">
        <f>(235/B76*100)</f>
        <v>1.6587844991882543</v>
      </c>
      <c r="D76" s="15">
        <v>13932</v>
      </c>
      <c r="E76" s="14">
        <v>29.45042531</v>
      </c>
      <c r="F76" s="16">
        <v>0.52584158999999997</v>
      </c>
      <c r="G76" s="14">
        <v>30.280202849999998</v>
      </c>
      <c r="H76" s="16">
        <v>0.47754685000000002</v>
      </c>
      <c r="I76" s="14">
        <v>32.438119520000001</v>
      </c>
      <c r="J76" s="16">
        <v>0.53015055</v>
      </c>
      <c r="K76" s="14">
        <v>0</v>
      </c>
      <c r="L76" s="16">
        <v>0</v>
      </c>
      <c r="M76" s="14" t="s">
        <v>582</v>
      </c>
      <c r="N76" s="16" t="s">
        <v>582</v>
      </c>
      <c r="O76" s="14">
        <v>0</v>
      </c>
      <c r="P76" s="16">
        <v>0</v>
      </c>
      <c r="Q76" s="14">
        <v>0</v>
      </c>
      <c r="R76" s="16">
        <v>0</v>
      </c>
      <c r="S76" s="14">
        <v>7.8312523299999999</v>
      </c>
      <c r="T76" s="16">
        <v>0.49900801</v>
      </c>
    </row>
    <row r="77" spans="1:20" x14ac:dyDescent="0.25">
      <c r="A77" s="11" t="s">
        <v>547</v>
      </c>
      <c r="B77" s="13">
        <v>6062</v>
      </c>
      <c r="C77" s="14">
        <f>(341/B77*100)</f>
        <v>5.6252062025734082</v>
      </c>
      <c r="D77" s="15">
        <v>5721</v>
      </c>
      <c r="E77" s="14">
        <v>14.125192739999999</v>
      </c>
      <c r="F77" s="16">
        <v>0.47009399000000002</v>
      </c>
      <c r="G77" s="14">
        <v>26.378133529999999</v>
      </c>
      <c r="H77" s="16">
        <v>0.69911374999999998</v>
      </c>
      <c r="I77" s="14">
        <v>44.3206755</v>
      </c>
      <c r="J77" s="16">
        <v>0.80907885999999996</v>
      </c>
      <c r="K77" s="14">
        <v>0</v>
      </c>
      <c r="L77" s="16">
        <v>0</v>
      </c>
      <c r="M77" s="14" t="s">
        <v>582</v>
      </c>
      <c r="N77" s="16" t="s">
        <v>582</v>
      </c>
      <c r="O77" s="14">
        <v>0</v>
      </c>
      <c r="P77" s="16">
        <v>0</v>
      </c>
      <c r="Q77" s="14">
        <v>0</v>
      </c>
      <c r="R77" s="16">
        <v>0</v>
      </c>
      <c r="S77" s="14">
        <v>15.17599824</v>
      </c>
      <c r="T77" s="16">
        <v>0.79569425999999999</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28.179377039999999</v>
      </c>
      <c r="F81" s="16">
        <v>0.71149446000000005</v>
      </c>
      <c r="G81" s="14">
        <v>47.391253419999998</v>
      </c>
      <c r="H81" s="16">
        <v>0.76495184000000005</v>
      </c>
      <c r="I81" s="14">
        <v>22.609321009999999</v>
      </c>
      <c r="J81" s="16">
        <v>0.77203279000000002</v>
      </c>
      <c r="K81" s="14">
        <v>0</v>
      </c>
      <c r="L81" s="16">
        <v>0</v>
      </c>
      <c r="M81" s="14" t="s">
        <v>582</v>
      </c>
      <c r="N81" s="16" t="s">
        <v>582</v>
      </c>
      <c r="O81" s="14">
        <v>0</v>
      </c>
      <c r="P81" s="16">
        <v>0</v>
      </c>
      <c r="Q81" s="14">
        <v>0</v>
      </c>
      <c r="R81" s="16">
        <v>0</v>
      </c>
      <c r="S81" s="14">
        <v>1.8200485399999999</v>
      </c>
      <c r="T81" s="16">
        <v>0.22525500000000001</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834</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11.31062449</v>
      </c>
      <c r="F7" s="16">
        <v>0.30207054</v>
      </c>
      <c r="G7" s="14">
        <v>19.045270429999999</v>
      </c>
      <c r="H7" s="16">
        <v>0.40918009999999999</v>
      </c>
      <c r="I7" s="14">
        <v>61.830012879999998</v>
      </c>
      <c r="J7" s="16">
        <v>0.58690377000000005</v>
      </c>
      <c r="K7" s="14">
        <v>0</v>
      </c>
      <c r="L7" s="16">
        <v>0</v>
      </c>
      <c r="M7" s="14" t="s">
        <v>582</v>
      </c>
      <c r="N7" s="16" t="s">
        <v>582</v>
      </c>
      <c r="O7" s="14">
        <v>0</v>
      </c>
      <c r="P7" s="16">
        <v>0</v>
      </c>
      <c r="Q7" s="14">
        <v>0</v>
      </c>
      <c r="R7" s="16">
        <v>0</v>
      </c>
      <c r="S7" s="14">
        <v>7.8140921900000002</v>
      </c>
      <c r="T7" s="16">
        <v>0.44062356000000003</v>
      </c>
    </row>
    <row r="8" spans="1:20" x14ac:dyDescent="0.25">
      <c r="A8" s="11" t="s">
        <v>478</v>
      </c>
      <c r="B8" s="13">
        <v>7007</v>
      </c>
      <c r="C8" s="14">
        <f>(145/B8*100)</f>
        <v>2.0693592122163551</v>
      </c>
      <c r="D8" s="15">
        <v>6862</v>
      </c>
      <c r="E8" s="14">
        <v>9.0111844199999993</v>
      </c>
      <c r="F8" s="16">
        <v>0.45086791999999998</v>
      </c>
      <c r="G8" s="14">
        <v>25.416957140000001</v>
      </c>
      <c r="H8" s="16">
        <v>0.64962282999999998</v>
      </c>
      <c r="I8" s="14">
        <v>57.724899180000001</v>
      </c>
      <c r="J8" s="16">
        <v>0.88188906</v>
      </c>
      <c r="K8" s="14">
        <v>0</v>
      </c>
      <c r="L8" s="16">
        <v>0</v>
      </c>
      <c r="M8" s="14" t="s">
        <v>582</v>
      </c>
      <c r="N8" s="16" t="s">
        <v>582</v>
      </c>
      <c r="O8" s="14">
        <v>0.48064235999999999</v>
      </c>
      <c r="P8" s="16">
        <v>0.11830005</v>
      </c>
      <c r="Q8" s="14">
        <v>0</v>
      </c>
      <c r="R8" s="16">
        <v>0</v>
      </c>
      <c r="S8" s="14">
        <v>7.3663169000000002</v>
      </c>
      <c r="T8" s="16">
        <v>0.44992188999999999</v>
      </c>
    </row>
    <row r="9" spans="1:20" x14ac:dyDescent="0.25">
      <c r="A9" s="11" t="s">
        <v>479</v>
      </c>
      <c r="B9" s="13">
        <v>9651</v>
      </c>
      <c r="C9" s="14">
        <f>(270/B9*100)</f>
        <v>2.7976375505129001</v>
      </c>
      <c r="D9" s="15">
        <v>9381</v>
      </c>
      <c r="E9" s="14">
        <v>11.18683577</v>
      </c>
      <c r="F9" s="16">
        <v>0.36089648000000002</v>
      </c>
      <c r="G9" s="14">
        <v>20.378203880000001</v>
      </c>
      <c r="H9" s="16">
        <v>0.48617340999999997</v>
      </c>
      <c r="I9" s="14">
        <v>57.284506159999999</v>
      </c>
      <c r="J9" s="16">
        <v>0.69699546000000001</v>
      </c>
      <c r="K9" s="14">
        <v>0</v>
      </c>
      <c r="L9" s="16">
        <v>0</v>
      </c>
      <c r="M9" s="14" t="s">
        <v>582</v>
      </c>
      <c r="N9" s="16" t="s">
        <v>582</v>
      </c>
      <c r="O9" s="14">
        <v>3.0681947100000002</v>
      </c>
      <c r="P9" s="16">
        <v>0.54928189000000005</v>
      </c>
      <c r="Q9" s="14">
        <v>0</v>
      </c>
      <c r="R9" s="16">
        <v>0</v>
      </c>
      <c r="S9" s="14">
        <v>8.0822594799999994</v>
      </c>
      <c r="T9" s="16">
        <v>0.49176808</v>
      </c>
    </row>
    <row r="10" spans="1:20" x14ac:dyDescent="0.25">
      <c r="A10" s="11" t="s">
        <v>480</v>
      </c>
      <c r="B10" s="13">
        <v>20058</v>
      </c>
      <c r="C10" s="14">
        <f>(559/B10*100)</f>
        <v>2.7869179379798585</v>
      </c>
      <c r="D10" s="15">
        <v>19499</v>
      </c>
      <c r="E10" s="14">
        <v>12.53740865</v>
      </c>
      <c r="F10" s="16">
        <v>0.37218697000000001</v>
      </c>
      <c r="G10" s="14">
        <v>19.359362390000001</v>
      </c>
      <c r="H10" s="16">
        <v>0.42742896000000002</v>
      </c>
      <c r="I10" s="14">
        <v>63.936648009999999</v>
      </c>
      <c r="J10" s="16">
        <v>0.57615879000000003</v>
      </c>
      <c r="K10" s="14">
        <v>0</v>
      </c>
      <c r="L10" s="16">
        <v>0</v>
      </c>
      <c r="M10" s="14" t="s">
        <v>582</v>
      </c>
      <c r="N10" s="16" t="s">
        <v>582</v>
      </c>
      <c r="O10" s="14">
        <v>0</v>
      </c>
      <c r="P10" s="16">
        <v>0</v>
      </c>
      <c r="Q10" s="14">
        <v>0</v>
      </c>
      <c r="R10" s="16">
        <v>0</v>
      </c>
      <c r="S10" s="14">
        <v>4.1665809400000002</v>
      </c>
      <c r="T10" s="16">
        <v>0.39797409</v>
      </c>
    </row>
    <row r="11" spans="1:20" x14ac:dyDescent="0.25">
      <c r="A11" s="11" t="s">
        <v>481</v>
      </c>
      <c r="B11" s="13">
        <v>7053</v>
      </c>
      <c r="C11" s="14">
        <f>(172/B11*100)</f>
        <v>2.4386785764922725</v>
      </c>
      <c r="D11" s="15">
        <v>6881</v>
      </c>
      <c r="E11" s="14">
        <v>8.9095428200000004</v>
      </c>
      <c r="F11" s="16">
        <v>0.46926375999999997</v>
      </c>
      <c r="G11" s="14">
        <v>27.42429344</v>
      </c>
      <c r="H11" s="16">
        <v>0.78837281000000003</v>
      </c>
      <c r="I11" s="14">
        <v>55.576917719999997</v>
      </c>
      <c r="J11" s="16">
        <v>1.0673341300000001</v>
      </c>
      <c r="K11" s="14">
        <v>0</v>
      </c>
      <c r="L11" s="16">
        <v>0</v>
      </c>
      <c r="M11" s="14" t="s">
        <v>582</v>
      </c>
      <c r="N11" s="16" t="s">
        <v>582</v>
      </c>
      <c r="O11" s="14">
        <v>0</v>
      </c>
      <c r="P11" s="16">
        <v>0</v>
      </c>
      <c r="Q11" s="14">
        <v>0</v>
      </c>
      <c r="R11" s="16">
        <v>0</v>
      </c>
      <c r="S11" s="14">
        <v>8.0892460199999991</v>
      </c>
      <c r="T11" s="16">
        <v>0.73090197999999995</v>
      </c>
    </row>
    <row r="12" spans="1:20" x14ac:dyDescent="0.25">
      <c r="A12" s="11" t="s">
        <v>482</v>
      </c>
      <c r="B12" s="13">
        <v>6894</v>
      </c>
      <c r="C12" s="14">
        <f>(59/B12*100)</f>
        <v>0.85581665216129965</v>
      </c>
      <c r="D12" s="15">
        <v>6835</v>
      </c>
      <c r="E12" s="14">
        <v>8.3254044399999998</v>
      </c>
      <c r="F12" s="16">
        <v>0.4341583</v>
      </c>
      <c r="G12" s="14">
        <v>30.82463645</v>
      </c>
      <c r="H12" s="16">
        <v>0.72819665</v>
      </c>
      <c r="I12" s="14">
        <v>53.92728245</v>
      </c>
      <c r="J12" s="16">
        <v>0.94979970999999996</v>
      </c>
      <c r="K12" s="14">
        <v>0</v>
      </c>
      <c r="L12" s="16">
        <v>0</v>
      </c>
      <c r="M12" s="14" t="s">
        <v>582</v>
      </c>
      <c r="N12" s="16" t="s">
        <v>582</v>
      </c>
      <c r="O12" s="14">
        <v>2.3477860100000001</v>
      </c>
      <c r="P12" s="16">
        <v>0.59181510000000004</v>
      </c>
      <c r="Q12" s="14">
        <v>0</v>
      </c>
      <c r="R12" s="16">
        <v>0</v>
      </c>
      <c r="S12" s="14">
        <v>4.5748906500000004</v>
      </c>
      <c r="T12" s="16">
        <v>0.40436812999999999</v>
      </c>
    </row>
    <row r="13" spans="1:20" x14ac:dyDescent="0.25">
      <c r="A13" s="11" t="s">
        <v>483</v>
      </c>
      <c r="B13" s="13">
        <v>7161</v>
      </c>
      <c r="C13" s="14">
        <f>(216/B13*100)</f>
        <v>3.0163385002094678</v>
      </c>
      <c r="D13" s="15">
        <v>6945</v>
      </c>
      <c r="E13" s="14">
        <v>10.82218084</v>
      </c>
      <c r="F13" s="16">
        <v>0.53886995000000004</v>
      </c>
      <c r="G13" s="14">
        <v>25.353516580000001</v>
      </c>
      <c r="H13" s="16">
        <v>0.69804542000000003</v>
      </c>
      <c r="I13" s="14">
        <v>55.294204379999996</v>
      </c>
      <c r="J13" s="16">
        <v>0.90694154000000005</v>
      </c>
      <c r="K13" s="14">
        <v>0</v>
      </c>
      <c r="L13" s="16">
        <v>0</v>
      </c>
      <c r="M13" s="14" t="s">
        <v>582</v>
      </c>
      <c r="N13" s="16" t="s">
        <v>582</v>
      </c>
      <c r="O13" s="14">
        <v>4.1457255799999997</v>
      </c>
      <c r="P13" s="16">
        <v>0.47699757999999998</v>
      </c>
      <c r="Q13" s="14">
        <v>0</v>
      </c>
      <c r="R13" s="16">
        <v>0</v>
      </c>
      <c r="S13" s="14">
        <v>4.3843726199999997</v>
      </c>
      <c r="T13" s="16">
        <v>0.43054817000000001</v>
      </c>
    </row>
    <row r="14" spans="1:20" x14ac:dyDescent="0.25">
      <c r="A14" s="11" t="s">
        <v>484</v>
      </c>
      <c r="B14" s="13">
        <v>5587</v>
      </c>
      <c r="C14" s="14">
        <f>(83/B14*100)</f>
        <v>1.4855915518167173</v>
      </c>
      <c r="D14" s="15">
        <v>5504</v>
      </c>
      <c r="E14" s="14">
        <v>21.108505399999999</v>
      </c>
      <c r="F14" s="16">
        <v>0.64965233</v>
      </c>
      <c r="G14" s="14">
        <v>37.50194948</v>
      </c>
      <c r="H14" s="16">
        <v>0.65079209999999998</v>
      </c>
      <c r="I14" s="14">
        <v>39.394311799999997</v>
      </c>
      <c r="J14" s="16">
        <v>0.71676483000000002</v>
      </c>
      <c r="K14" s="14">
        <v>0</v>
      </c>
      <c r="L14" s="16">
        <v>0</v>
      </c>
      <c r="M14" s="14" t="s">
        <v>582</v>
      </c>
      <c r="N14" s="16" t="s">
        <v>582</v>
      </c>
      <c r="O14" s="14">
        <v>0</v>
      </c>
      <c r="P14" s="16">
        <v>0</v>
      </c>
      <c r="Q14" s="14">
        <v>0</v>
      </c>
      <c r="R14" s="16">
        <v>0</v>
      </c>
      <c r="S14" s="14">
        <v>1.9952333200000001</v>
      </c>
      <c r="T14" s="16">
        <v>0.21861506999999999</v>
      </c>
    </row>
    <row r="15" spans="1:20" x14ac:dyDescent="0.25">
      <c r="A15" s="11" t="s">
        <v>485</v>
      </c>
      <c r="B15" s="13">
        <v>5882</v>
      </c>
      <c r="C15" s="14">
        <f>(116/B15*100)</f>
        <v>1.9721183270996261</v>
      </c>
      <c r="D15" s="15">
        <v>5766</v>
      </c>
      <c r="E15" s="14">
        <v>9.8404020200000009</v>
      </c>
      <c r="F15" s="16">
        <v>0.40998480999999998</v>
      </c>
      <c r="G15" s="14">
        <v>24.76052331</v>
      </c>
      <c r="H15" s="16">
        <v>0.69561236999999998</v>
      </c>
      <c r="I15" s="14">
        <v>60.816040739999998</v>
      </c>
      <c r="J15" s="16">
        <v>0.85127646999999995</v>
      </c>
      <c r="K15" s="14">
        <v>0</v>
      </c>
      <c r="L15" s="16">
        <v>0</v>
      </c>
      <c r="M15" s="14" t="s">
        <v>582</v>
      </c>
      <c r="N15" s="16" t="s">
        <v>582</v>
      </c>
      <c r="O15" s="14">
        <v>1.0236481900000001</v>
      </c>
      <c r="P15" s="16">
        <v>0.45890220999999998</v>
      </c>
      <c r="Q15" s="14">
        <v>0</v>
      </c>
      <c r="R15" s="16">
        <v>0</v>
      </c>
      <c r="S15" s="14">
        <v>3.5593857400000002</v>
      </c>
      <c r="T15" s="16">
        <v>0.36047934999999998</v>
      </c>
    </row>
    <row r="16" spans="1:20" x14ac:dyDescent="0.25">
      <c r="A16" s="11" t="s">
        <v>486</v>
      </c>
      <c r="B16" s="13">
        <v>6108</v>
      </c>
      <c r="C16" s="14">
        <f>(154/B16*100)</f>
        <v>2.5212835625409302</v>
      </c>
      <c r="D16" s="15">
        <v>5954</v>
      </c>
      <c r="E16" s="14">
        <v>8.4902512300000001</v>
      </c>
      <c r="F16" s="16">
        <v>0.35465173</v>
      </c>
      <c r="G16" s="14">
        <v>21.51629045</v>
      </c>
      <c r="H16" s="16">
        <v>0.66127513999999998</v>
      </c>
      <c r="I16" s="14">
        <v>60.272364439999997</v>
      </c>
      <c r="J16" s="16">
        <v>0.90210405999999999</v>
      </c>
      <c r="K16" s="14">
        <v>0</v>
      </c>
      <c r="L16" s="16">
        <v>0</v>
      </c>
      <c r="M16" s="14" t="s">
        <v>582</v>
      </c>
      <c r="N16" s="16" t="s">
        <v>582</v>
      </c>
      <c r="O16" s="14">
        <v>0</v>
      </c>
      <c r="P16" s="16">
        <v>0</v>
      </c>
      <c r="Q16" s="14">
        <v>0</v>
      </c>
      <c r="R16" s="16">
        <v>0</v>
      </c>
      <c r="S16" s="14">
        <v>9.7210938799999997</v>
      </c>
      <c r="T16" s="16">
        <v>0.74255899000000003</v>
      </c>
    </row>
    <row r="17" spans="1:20" x14ac:dyDescent="0.25">
      <c r="A17" s="11" t="s">
        <v>487</v>
      </c>
      <c r="B17" s="13">
        <v>6504</v>
      </c>
      <c r="C17" s="14">
        <f>(1933/B17*100)</f>
        <v>29.720172201722018</v>
      </c>
      <c r="D17" s="15">
        <v>4571</v>
      </c>
      <c r="E17" s="14">
        <v>10.13457919</v>
      </c>
      <c r="F17" s="16">
        <v>0.49950112000000002</v>
      </c>
      <c r="G17" s="14">
        <v>27.742701539999999</v>
      </c>
      <c r="H17" s="16">
        <v>0.71374214000000002</v>
      </c>
      <c r="I17" s="14">
        <v>49.284052699999997</v>
      </c>
      <c r="J17" s="16">
        <v>0.89054860999999996</v>
      </c>
      <c r="K17" s="14">
        <v>0</v>
      </c>
      <c r="L17" s="16">
        <v>0</v>
      </c>
      <c r="M17" s="14" t="s">
        <v>582</v>
      </c>
      <c r="N17" s="16" t="s">
        <v>582</v>
      </c>
      <c r="O17" s="14">
        <v>3.2328108100000001</v>
      </c>
      <c r="P17" s="16">
        <v>0.42110187999999998</v>
      </c>
      <c r="Q17" s="14">
        <v>0</v>
      </c>
      <c r="R17" s="16">
        <v>0</v>
      </c>
      <c r="S17" s="14">
        <v>9.6058557499999999</v>
      </c>
      <c r="T17" s="16">
        <v>0.69562272000000003</v>
      </c>
    </row>
    <row r="18" spans="1:20" x14ac:dyDescent="0.25">
      <c r="A18" s="11" t="s">
        <v>488</v>
      </c>
      <c r="B18" s="13">
        <v>5532</v>
      </c>
      <c r="C18" s="14">
        <f>(31/B18*100)</f>
        <v>0.56037599421547357</v>
      </c>
      <c r="D18" s="15">
        <v>5501</v>
      </c>
      <c r="E18" s="14">
        <v>17.843450189999999</v>
      </c>
      <c r="F18" s="16">
        <v>0.72277831999999997</v>
      </c>
      <c r="G18" s="14">
        <v>27.85538201</v>
      </c>
      <c r="H18" s="16">
        <v>0.78859327000000001</v>
      </c>
      <c r="I18" s="14">
        <v>48.718536499999999</v>
      </c>
      <c r="J18" s="16">
        <v>1.0753017</v>
      </c>
      <c r="K18" s="14">
        <v>0</v>
      </c>
      <c r="L18" s="16">
        <v>0</v>
      </c>
      <c r="M18" s="14" t="s">
        <v>582</v>
      </c>
      <c r="N18" s="16" t="s">
        <v>582</v>
      </c>
      <c r="O18" s="14">
        <v>0</v>
      </c>
      <c r="P18" s="16">
        <v>0</v>
      </c>
      <c r="Q18" s="14">
        <v>0</v>
      </c>
      <c r="R18" s="16">
        <v>0</v>
      </c>
      <c r="S18" s="14">
        <v>5.5826312900000001</v>
      </c>
      <c r="T18" s="16">
        <v>0.68010654999999998</v>
      </c>
    </row>
    <row r="19" spans="1:20" x14ac:dyDescent="0.25">
      <c r="A19" s="11" t="s">
        <v>489</v>
      </c>
      <c r="B19" s="13">
        <v>5658</v>
      </c>
      <c r="C19" s="14">
        <f>(346/B19*100)</f>
        <v>6.1152350653941321</v>
      </c>
      <c r="D19" s="15">
        <v>5312</v>
      </c>
      <c r="E19" s="14">
        <v>18.336353710000001</v>
      </c>
      <c r="F19" s="16">
        <v>0.68235351</v>
      </c>
      <c r="G19" s="14">
        <v>28.234481240000001</v>
      </c>
      <c r="H19" s="16">
        <v>0.75362096999999995</v>
      </c>
      <c r="I19" s="14">
        <v>48.745425220000001</v>
      </c>
      <c r="J19" s="16">
        <v>0.90931315999999995</v>
      </c>
      <c r="K19" s="14">
        <v>0</v>
      </c>
      <c r="L19" s="16">
        <v>0</v>
      </c>
      <c r="M19" s="14" t="s">
        <v>582</v>
      </c>
      <c r="N19" s="16" t="s">
        <v>582</v>
      </c>
      <c r="O19" s="14">
        <v>0</v>
      </c>
      <c r="P19" s="16">
        <v>0</v>
      </c>
      <c r="Q19" s="14">
        <v>0</v>
      </c>
      <c r="R19" s="16">
        <v>0</v>
      </c>
      <c r="S19" s="14">
        <v>4.6837398400000003</v>
      </c>
      <c r="T19" s="16">
        <v>0.50198452000000005</v>
      </c>
    </row>
    <row r="20" spans="1:20" x14ac:dyDescent="0.25">
      <c r="A20" s="11" t="s">
        <v>490</v>
      </c>
      <c r="B20" s="13">
        <v>3371</v>
      </c>
      <c r="C20" s="14">
        <f>(75/B20*100)</f>
        <v>2.2248590922574905</v>
      </c>
      <c r="D20" s="15">
        <v>3296</v>
      </c>
      <c r="E20" s="14">
        <v>9.5406450899999999</v>
      </c>
      <c r="F20" s="16">
        <v>0.46554081000000003</v>
      </c>
      <c r="G20" s="14">
        <v>29.313141120000001</v>
      </c>
      <c r="H20" s="16">
        <v>0.74900738</v>
      </c>
      <c r="I20" s="14">
        <v>54.224347940000001</v>
      </c>
      <c r="J20" s="16">
        <v>0.82683896999999995</v>
      </c>
      <c r="K20" s="14">
        <v>0</v>
      </c>
      <c r="L20" s="16">
        <v>0</v>
      </c>
      <c r="M20" s="14" t="s">
        <v>582</v>
      </c>
      <c r="N20" s="16" t="s">
        <v>582</v>
      </c>
      <c r="O20" s="14">
        <v>0</v>
      </c>
      <c r="P20" s="16">
        <v>0</v>
      </c>
      <c r="Q20" s="14">
        <v>0</v>
      </c>
      <c r="R20" s="16">
        <v>0</v>
      </c>
      <c r="S20" s="14">
        <v>6.9218658499999997</v>
      </c>
      <c r="T20" s="16">
        <v>0.43707483000000003</v>
      </c>
    </row>
    <row r="21" spans="1:20" x14ac:dyDescent="0.25">
      <c r="A21" s="11" t="s">
        <v>491</v>
      </c>
      <c r="B21" s="13">
        <v>5741</v>
      </c>
      <c r="C21" s="14">
        <f>(58/B21*100)</f>
        <v>1.0102769552342798</v>
      </c>
      <c r="D21" s="15">
        <v>5683</v>
      </c>
      <c r="E21" s="14">
        <v>18.035038069999999</v>
      </c>
      <c r="F21" s="16">
        <v>0.47046450000000001</v>
      </c>
      <c r="G21" s="14">
        <v>20.262384149999999</v>
      </c>
      <c r="H21" s="16">
        <v>0.66813655999999999</v>
      </c>
      <c r="I21" s="14">
        <v>59.075340250000004</v>
      </c>
      <c r="J21" s="16">
        <v>0.82075372000000002</v>
      </c>
      <c r="K21" s="14">
        <v>0</v>
      </c>
      <c r="L21" s="16">
        <v>0</v>
      </c>
      <c r="M21" s="14" t="s">
        <v>582</v>
      </c>
      <c r="N21" s="16" t="s">
        <v>582</v>
      </c>
      <c r="O21" s="14">
        <v>0</v>
      </c>
      <c r="P21" s="16">
        <v>0</v>
      </c>
      <c r="Q21" s="14">
        <v>0</v>
      </c>
      <c r="R21" s="16">
        <v>0</v>
      </c>
      <c r="S21" s="14">
        <v>2.6272375299999999</v>
      </c>
      <c r="T21" s="16">
        <v>0.24581402999999999</v>
      </c>
    </row>
    <row r="22" spans="1:20" x14ac:dyDescent="0.25">
      <c r="A22" s="11" t="s">
        <v>492</v>
      </c>
      <c r="B22" s="13">
        <v>6598</v>
      </c>
      <c r="C22" s="14">
        <f>(39/B22*100)</f>
        <v>0.59108820854804489</v>
      </c>
      <c r="D22" s="15">
        <v>6559</v>
      </c>
      <c r="E22" s="14">
        <v>17.968409569999999</v>
      </c>
      <c r="F22" s="16">
        <v>0.61259923999999999</v>
      </c>
      <c r="G22" s="14">
        <v>27.195373289999999</v>
      </c>
      <c r="H22" s="16">
        <v>0.75009181999999996</v>
      </c>
      <c r="I22" s="14">
        <v>46.60029325</v>
      </c>
      <c r="J22" s="16">
        <v>1.0251186000000001</v>
      </c>
      <c r="K22" s="14">
        <v>0</v>
      </c>
      <c r="L22" s="16">
        <v>0</v>
      </c>
      <c r="M22" s="14" t="s">
        <v>582</v>
      </c>
      <c r="N22" s="16" t="s">
        <v>582</v>
      </c>
      <c r="O22" s="14">
        <v>0</v>
      </c>
      <c r="P22" s="16">
        <v>0</v>
      </c>
      <c r="Q22" s="14">
        <v>4.4544220000000002E-2</v>
      </c>
      <c r="R22" s="16">
        <v>3.4258730000000001E-2</v>
      </c>
      <c r="S22" s="14">
        <v>8.1913796699999999</v>
      </c>
      <c r="T22" s="16">
        <v>0.73084693000000001</v>
      </c>
    </row>
    <row r="23" spans="1:20" x14ac:dyDescent="0.25">
      <c r="A23" s="11" t="s">
        <v>493</v>
      </c>
      <c r="B23" s="13">
        <v>11583</v>
      </c>
      <c r="C23" s="14">
        <f>(268/B23*100)</f>
        <v>2.3137356470689805</v>
      </c>
      <c r="D23" s="15">
        <v>11315</v>
      </c>
      <c r="E23" s="14">
        <v>16.182408680000002</v>
      </c>
      <c r="F23" s="16">
        <v>0.49126565</v>
      </c>
      <c r="G23" s="14">
        <v>20.156655879999999</v>
      </c>
      <c r="H23" s="16">
        <v>0.60253325000000002</v>
      </c>
      <c r="I23" s="14">
        <v>58.734886340000003</v>
      </c>
      <c r="J23" s="16">
        <v>0.74744460000000001</v>
      </c>
      <c r="K23" s="14">
        <v>0</v>
      </c>
      <c r="L23" s="16">
        <v>0</v>
      </c>
      <c r="M23" s="14" t="s">
        <v>582</v>
      </c>
      <c r="N23" s="16" t="s">
        <v>582</v>
      </c>
      <c r="O23" s="14">
        <v>0</v>
      </c>
      <c r="P23" s="16">
        <v>0</v>
      </c>
      <c r="Q23" s="14">
        <v>0</v>
      </c>
      <c r="R23" s="16">
        <v>0</v>
      </c>
      <c r="S23" s="14">
        <v>4.9260491000000002</v>
      </c>
      <c r="T23" s="16">
        <v>0.39004091000000002</v>
      </c>
    </row>
    <row r="24" spans="1:20" x14ac:dyDescent="0.25">
      <c r="A24" s="11" t="s">
        <v>494</v>
      </c>
      <c r="B24" s="13">
        <v>6647</v>
      </c>
      <c r="C24" s="14">
        <f>(10/B24*100)</f>
        <v>0.15044380923724987</v>
      </c>
      <c r="D24" s="15">
        <v>6637</v>
      </c>
      <c r="E24" s="14">
        <v>18.967513</v>
      </c>
      <c r="F24" s="16">
        <v>0.50851281000000004</v>
      </c>
      <c r="G24" s="14">
        <v>23.520085640000001</v>
      </c>
      <c r="H24" s="16">
        <v>0.51300685000000001</v>
      </c>
      <c r="I24" s="14">
        <v>54.538143730000002</v>
      </c>
      <c r="J24" s="16">
        <v>0.75979547999999997</v>
      </c>
      <c r="K24" s="14">
        <v>0</v>
      </c>
      <c r="L24" s="16">
        <v>0</v>
      </c>
      <c r="M24" s="14" t="s">
        <v>582</v>
      </c>
      <c r="N24" s="16" t="s">
        <v>582</v>
      </c>
      <c r="O24" s="14">
        <v>0</v>
      </c>
      <c r="P24" s="16">
        <v>0</v>
      </c>
      <c r="Q24" s="14">
        <v>0</v>
      </c>
      <c r="R24" s="16">
        <v>0</v>
      </c>
      <c r="S24" s="14">
        <v>2.9742576299999999</v>
      </c>
      <c r="T24" s="16">
        <v>0.67340047000000003</v>
      </c>
    </row>
    <row r="25" spans="1:20" x14ac:dyDescent="0.25">
      <c r="A25" s="11" t="s">
        <v>495</v>
      </c>
      <c r="B25" s="13">
        <v>5581</v>
      </c>
      <c r="C25" s="14">
        <f>(25/B25*100)</f>
        <v>0.44794839634474104</v>
      </c>
      <c r="D25" s="15">
        <v>5556</v>
      </c>
      <c r="E25" s="14">
        <v>19.78445279</v>
      </c>
      <c r="F25" s="16">
        <v>0.56457281000000004</v>
      </c>
      <c r="G25" s="14">
        <v>15.83637403</v>
      </c>
      <c r="H25" s="16">
        <v>0.54625891000000004</v>
      </c>
      <c r="I25" s="14">
        <v>63.416285719999998</v>
      </c>
      <c r="J25" s="16">
        <v>0.69694383000000004</v>
      </c>
      <c r="K25" s="14">
        <v>0</v>
      </c>
      <c r="L25" s="16">
        <v>0</v>
      </c>
      <c r="M25" s="14" t="s">
        <v>582</v>
      </c>
      <c r="N25" s="16" t="s">
        <v>582</v>
      </c>
      <c r="O25" s="14">
        <v>0</v>
      </c>
      <c r="P25" s="16">
        <v>0</v>
      </c>
      <c r="Q25" s="14">
        <v>0</v>
      </c>
      <c r="R25" s="16">
        <v>0</v>
      </c>
      <c r="S25" s="14">
        <v>0.96288746000000003</v>
      </c>
      <c r="T25" s="16">
        <v>0.15145212999999999</v>
      </c>
    </row>
    <row r="26" spans="1:20" x14ac:dyDescent="0.25">
      <c r="A26" s="11" t="s">
        <v>496</v>
      </c>
      <c r="B26" s="13">
        <v>4869</v>
      </c>
      <c r="C26" s="14">
        <f>(75/B26*100)</f>
        <v>1.5403573629081946</v>
      </c>
      <c r="D26" s="15">
        <v>4794</v>
      </c>
      <c r="E26" s="14">
        <v>13.725121939999999</v>
      </c>
      <c r="F26" s="16">
        <v>0.52861926000000004</v>
      </c>
      <c r="G26" s="14">
        <v>35.465017330000002</v>
      </c>
      <c r="H26" s="16">
        <v>0.80618714999999996</v>
      </c>
      <c r="I26" s="14">
        <v>48.38583757</v>
      </c>
      <c r="J26" s="16">
        <v>0.88613909999999996</v>
      </c>
      <c r="K26" s="14">
        <v>0</v>
      </c>
      <c r="L26" s="16">
        <v>0</v>
      </c>
      <c r="M26" s="14" t="s">
        <v>582</v>
      </c>
      <c r="N26" s="16" t="s">
        <v>582</v>
      </c>
      <c r="O26" s="14">
        <v>0</v>
      </c>
      <c r="P26" s="16">
        <v>0</v>
      </c>
      <c r="Q26" s="14">
        <v>0</v>
      </c>
      <c r="R26" s="16">
        <v>0</v>
      </c>
      <c r="S26" s="14">
        <v>2.42402316</v>
      </c>
      <c r="T26" s="16">
        <v>0.25733211</v>
      </c>
    </row>
    <row r="27" spans="1:20" x14ac:dyDescent="0.25">
      <c r="A27" s="11" t="s">
        <v>497</v>
      </c>
      <c r="B27" s="13">
        <v>5299</v>
      </c>
      <c r="C27" s="14">
        <f>(127/B27*100)</f>
        <v>2.3966786186072846</v>
      </c>
      <c r="D27" s="15">
        <v>5172</v>
      </c>
      <c r="E27" s="14">
        <v>10.774261579999999</v>
      </c>
      <c r="F27" s="16">
        <v>0.45375644999999998</v>
      </c>
      <c r="G27" s="14">
        <v>28.71827983</v>
      </c>
      <c r="H27" s="16">
        <v>0.54769336999999996</v>
      </c>
      <c r="I27" s="14">
        <v>51.341178960000001</v>
      </c>
      <c r="J27" s="16">
        <v>0.66224497000000004</v>
      </c>
      <c r="K27" s="14">
        <v>0</v>
      </c>
      <c r="L27" s="16">
        <v>0</v>
      </c>
      <c r="M27" s="14" t="s">
        <v>582</v>
      </c>
      <c r="N27" s="16" t="s">
        <v>582</v>
      </c>
      <c r="O27" s="14">
        <v>0</v>
      </c>
      <c r="P27" s="16">
        <v>0</v>
      </c>
      <c r="Q27" s="14">
        <v>0</v>
      </c>
      <c r="R27" s="16">
        <v>0</v>
      </c>
      <c r="S27" s="14">
        <v>9.16627963</v>
      </c>
      <c r="T27" s="16">
        <v>0.42206618000000001</v>
      </c>
    </row>
    <row r="28" spans="1:20" x14ac:dyDescent="0.25">
      <c r="A28" s="11" t="s">
        <v>498</v>
      </c>
      <c r="B28" s="13">
        <v>7568</v>
      </c>
      <c r="C28" s="14">
        <f>(378/B28*100)</f>
        <v>4.9947145877378434</v>
      </c>
      <c r="D28" s="15">
        <v>7190</v>
      </c>
      <c r="E28" s="14">
        <v>11.47681193</v>
      </c>
      <c r="F28" s="16">
        <v>0.55784730999999999</v>
      </c>
      <c r="G28" s="14">
        <v>20.896290709999999</v>
      </c>
      <c r="H28" s="16">
        <v>0.82267330999999999</v>
      </c>
      <c r="I28" s="14">
        <v>62.939387920000001</v>
      </c>
      <c r="J28" s="16">
        <v>1.0371964</v>
      </c>
      <c r="K28" s="14">
        <v>0</v>
      </c>
      <c r="L28" s="16">
        <v>0</v>
      </c>
      <c r="M28" s="14" t="s">
        <v>582</v>
      </c>
      <c r="N28" s="16" t="s">
        <v>582</v>
      </c>
      <c r="O28" s="14">
        <v>0</v>
      </c>
      <c r="P28" s="16">
        <v>0</v>
      </c>
      <c r="Q28" s="14">
        <v>0</v>
      </c>
      <c r="R28" s="16">
        <v>0</v>
      </c>
      <c r="S28" s="14">
        <v>4.6875094400000004</v>
      </c>
      <c r="T28" s="16">
        <v>0.53249314999999997</v>
      </c>
    </row>
    <row r="29" spans="1:20" x14ac:dyDescent="0.25">
      <c r="A29" s="11" t="s">
        <v>499</v>
      </c>
      <c r="B29" s="13">
        <v>5385</v>
      </c>
      <c r="C29" s="14">
        <f>(30/B29*100)</f>
        <v>0.55710306406685239</v>
      </c>
      <c r="D29" s="15">
        <v>5355</v>
      </c>
      <c r="E29" s="14">
        <v>24.983374019999999</v>
      </c>
      <c r="F29" s="16">
        <v>0.67196981</v>
      </c>
      <c r="G29" s="14">
        <v>25.282592340000001</v>
      </c>
      <c r="H29" s="16">
        <v>0.68036565000000004</v>
      </c>
      <c r="I29" s="14">
        <v>43.874207400000003</v>
      </c>
      <c r="J29" s="16">
        <v>0.75129548999999995</v>
      </c>
      <c r="K29" s="14">
        <v>0</v>
      </c>
      <c r="L29" s="16">
        <v>0</v>
      </c>
      <c r="M29" s="14" t="s">
        <v>582</v>
      </c>
      <c r="N29" s="16" t="s">
        <v>582</v>
      </c>
      <c r="O29" s="14">
        <v>2.7667624100000001</v>
      </c>
      <c r="P29" s="16">
        <v>0.24169378</v>
      </c>
      <c r="Q29" s="14">
        <v>0</v>
      </c>
      <c r="R29" s="16">
        <v>0</v>
      </c>
      <c r="S29" s="14">
        <v>3.0930638300000002</v>
      </c>
      <c r="T29" s="16">
        <v>0.34520678999999999</v>
      </c>
    </row>
    <row r="30" spans="1:20" x14ac:dyDescent="0.25">
      <c r="A30" s="11" t="s">
        <v>500</v>
      </c>
      <c r="B30" s="13">
        <v>4520</v>
      </c>
      <c r="C30" s="14">
        <f>(208/B30*100)</f>
        <v>4.6017699115044248</v>
      </c>
      <c r="D30" s="15">
        <v>4312</v>
      </c>
      <c r="E30" s="14">
        <v>10.82625356</v>
      </c>
      <c r="F30" s="16">
        <v>0.48733679000000002</v>
      </c>
      <c r="G30" s="14">
        <v>22.842982689999999</v>
      </c>
      <c r="H30" s="16">
        <v>0.82675681000000001</v>
      </c>
      <c r="I30" s="14">
        <v>59.674025839999999</v>
      </c>
      <c r="J30" s="16">
        <v>1.0834138200000001</v>
      </c>
      <c r="K30" s="14">
        <v>0</v>
      </c>
      <c r="L30" s="16">
        <v>0</v>
      </c>
      <c r="M30" s="14" t="s">
        <v>582</v>
      </c>
      <c r="N30" s="16" t="s">
        <v>582</v>
      </c>
      <c r="O30" s="14">
        <v>0</v>
      </c>
      <c r="P30" s="16">
        <v>0</v>
      </c>
      <c r="Q30" s="14">
        <v>0</v>
      </c>
      <c r="R30" s="16">
        <v>0</v>
      </c>
      <c r="S30" s="14">
        <v>6.6567379100000004</v>
      </c>
      <c r="T30" s="16">
        <v>0.49818054000000001</v>
      </c>
    </row>
    <row r="31" spans="1:20" x14ac:dyDescent="0.25">
      <c r="A31" s="11" t="s">
        <v>501</v>
      </c>
      <c r="B31" s="13">
        <v>5456</v>
      </c>
      <c r="C31" s="14">
        <f>(146/B31*100)</f>
        <v>2.6759530791788855</v>
      </c>
      <c r="D31" s="15">
        <v>5310</v>
      </c>
      <c r="E31" s="14">
        <v>16.793956860000002</v>
      </c>
      <c r="F31" s="16">
        <v>0.59507668000000002</v>
      </c>
      <c r="G31" s="14">
        <v>25.201375250000002</v>
      </c>
      <c r="H31" s="16">
        <v>0.67644588000000005</v>
      </c>
      <c r="I31" s="14">
        <v>51.731666410000003</v>
      </c>
      <c r="J31" s="16">
        <v>0.82388819000000002</v>
      </c>
      <c r="K31" s="14">
        <v>0</v>
      </c>
      <c r="L31" s="16">
        <v>0</v>
      </c>
      <c r="M31" s="14" t="s">
        <v>582</v>
      </c>
      <c r="N31" s="16" t="s">
        <v>582</v>
      </c>
      <c r="O31" s="14">
        <v>0</v>
      </c>
      <c r="P31" s="16">
        <v>0</v>
      </c>
      <c r="Q31" s="14">
        <v>0</v>
      </c>
      <c r="R31" s="16">
        <v>0</v>
      </c>
      <c r="S31" s="14">
        <v>6.2730014799999996</v>
      </c>
      <c r="T31" s="16">
        <v>0.47481621000000002</v>
      </c>
    </row>
    <row r="32" spans="1:20" x14ac:dyDescent="0.25">
      <c r="A32" s="11" t="s">
        <v>502</v>
      </c>
      <c r="B32" s="13">
        <v>4478</v>
      </c>
      <c r="C32" s="14">
        <f>(6/B32*100)</f>
        <v>0.13398838767306834</v>
      </c>
      <c r="D32" s="15">
        <v>4472</v>
      </c>
      <c r="E32" s="14">
        <v>19.348359089999999</v>
      </c>
      <c r="F32" s="16">
        <v>0.66229234000000003</v>
      </c>
      <c r="G32" s="14">
        <v>29.44517081</v>
      </c>
      <c r="H32" s="16">
        <v>0.78273956</v>
      </c>
      <c r="I32" s="14">
        <v>49.20984885</v>
      </c>
      <c r="J32" s="16">
        <v>0.93739903000000002</v>
      </c>
      <c r="K32" s="14">
        <v>0</v>
      </c>
      <c r="L32" s="16">
        <v>0</v>
      </c>
      <c r="M32" s="14" t="s">
        <v>582</v>
      </c>
      <c r="N32" s="16" t="s">
        <v>582</v>
      </c>
      <c r="O32" s="14">
        <v>0</v>
      </c>
      <c r="P32" s="16">
        <v>0</v>
      </c>
      <c r="Q32" s="14">
        <v>0</v>
      </c>
      <c r="R32" s="16">
        <v>0</v>
      </c>
      <c r="S32" s="14">
        <v>1.99662126</v>
      </c>
      <c r="T32" s="16">
        <v>0.25012614</v>
      </c>
    </row>
    <row r="33" spans="1:20" x14ac:dyDescent="0.25">
      <c r="A33" s="11" t="s">
        <v>503</v>
      </c>
      <c r="B33" s="13">
        <v>7325</v>
      </c>
      <c r="C33" s="14">
        <f>(80/B33*100)</f>
        <v>1.0921501706484642</v>
      </c>
      <c r="D33" s="15">
        <v>7245</v>
      </c>
      <c r="E33" s="14">
        <v>21.814609149999999</v>
      </c>
      <c r="F33" s="16">
        <v>0.55710795000000002</v>
      </c>
      <c r="G33" s="14">
        <v>17.618959700000001</v>
      </c>
      <c r="H33" s="16">
        <v>0.46568987000000001</v>
      </c>
      <c r="I33" s="14">
        <v>58.002901049999998</v>
      </c>
      <c r="J33" s="16">
        <v>0.77160901000000004</v>
      </c>
      <c r="K33" s="14">
        <v>0</v>
      </c>
      <c r="L33" s="16">
        <v>0</v>
      </c>
      <c r="M33" s="14" t="s">
        <v>582</v>
      </c>
      <c r="N33" s="16" t="s">
        <v>582</v>
      </c>
      <c r="O33" s="14">
        <v>0</v>
      </c>
      <c r="P33" s="16">
        <v>0</v>
      </c>
      <c r="Q33" s="14">
        <v>0</v>
      </c>
      <c r="R33" s="16">
        <v>0</v>
      </c>
      <c r="S33" s="14">
        <v>2.56353009</v>
      </c>
      <c r="T33" s="16">
        <v>0.24569495</v>
      </c>
    </row>
    <row r="34" spans="1:20" x14ac:dyDescent="0.25">
      <c r="A34" s="11" t="s">
        <v>504</v>
      </c>
      <c r="B34" s="13">
        <v>6350</v>
      </c>
      <c r="C34" s="14">
        <f>(95/B34*100)</f>
        <v>1.4960629921259843</v>
      </c>
      <c r="D34" s="15">
        <v>6255</v>
      </c>
      <c r="E34" s="14">
        <v>12.24001908</v>
      </c>
      <c r="F34" s="16">
        <v>0.52402026999999995</v>
      </c>
      <c r="G34" s="14">
        <v>24.70352536</v>
      </c>
      <c r="H34" s="16">
        <v>0.77320233000000005</v>
      </c>
      <c r="I34" s="14">
        <v>53.519237310000001</v>
      </c>
      <c r="J34" s="16">
        <v>0.99902347000000002</v>
      </c>
      <c r="K34" s="14">
        <v>0</v>
      </c>
      <c r="L34" s="16">
        <v>0</v>
      </c>
      <c r="M34" s="14" t="s">
        <v>582</v>
      </c>
      <c r="N34" s="16" t="s">
        <v>582</v>
      </c>
      <c r="O34" s="14">
        <v>2.5881044800000002</v>
      </c>
      <c r="P34" s="16">
        <v>0.53739698000000002</v>
      </c>
      <c r="Q34" s="14">
        <v>0</v>
      </c>
      <c r="R34" s="16">
        <v>0</v>
      </c>
      <c r="S34" s="14">
        <v>6.9491137800000002</v>
      </c>
      <c r="T34" s="16">
        <v>0.56562615999999999</v>
      </c>
    </row>
    <row r="35" spans="1:20" x14ac:dyDescent="0.25">
      <c r="A35" s="11" t="s">
        <v>505</v>
      </c>
      <c r="B35" s="13">
        <v>6406</v>
      </c>
      <c r="C35" s="14">
        <f>(61/B35*100)</f>
        <v>0.95223228223540424</v>
      </c>
      <c r="D35" s="15">
        <v>6345</v>
      </c>
      <c r="E35" s="14">
        <v>14.242297900000001</v>
      </c>
      <c r="F35" s="16">
        <v>0.57948107999999998</v>
      </c>
      <c r="G35" s="14">
        <v>27.008613029999999</v>
      </c>
      <c r="H35" s="16">
        <v>0.71477060000000003</v>
      </c>
      <c r="I35" s="14">
        <v>54.924640400000001</v>
      </c>
      <c r="J35" s="16">
        <v>0.83486978999999994</v>
      </c>
      <c r="K35" s="14">
        <v>0</v>
      </c>
      <c r="L35" s="16">
        <v>0</v>
      </c>
      <c r="M35" s="14" t="s">
        <v>582</v>
      </c>
      <c r="N35" s="16" t="s">
        <v>582</v>
      </c>
      <c r="O35" s="14">
        <v>1.03878658</v>
      </c>
      <c r="P35" s="16">
        <v>5.6857350000000001E-2</v>
      </c>
      <c r="Q35" s="14">
        <v>0</v>
      </c>
      <c r="R35" s="16">
        <v>0</v>
      </c>
      <c r="S35" s="14">
        <v>2.7856620900000002</v>
      </c>
      <c r="T35" s="16">
        <v>0.25579716000000002</v>
      </c>
    </row>
    <row r="36" spans="1:20" x14ac:dyDescent="0.25">
      <c r="A36" s="11" t="s">
        <v>506</v>
      </c>
      <c r="B36" s="13">
        <v>6736</v>
      </c>
      <c r="C36" s="14">
        <f>(74/B36*100)</f>
        <v>1.0985748218527316</v>
      </c>
      <c r="D36" s="15">
        <v>6662</v>
      </c>
      <c r="E36" s="14">
        <v>15.887904499999999</v>
      </c>
      <c r="F36" s="16">
        <v>0.55675686999999996</v>
      </c>
      <c r="G36" s="14">
        <v>19.380586600000001</v>
      </c>
      <c r="H36" s="16">
        <v>0.55233061000000006</v>
      </c>
      <c r="I36" s="14">
        <v>60.448707829999996</v>
      </c>
      <c r="J36" s="16">
        <v>0.74837434000000003</v>
      </c>
      <c r="K36" s="14">
        <v>0</v>
      </c>
      <c r="L36" s="16">
        <v>0</v>
      </c>
      <c r="M36" s="14" t="s">
        <v>582</v>
      </c>
      <c r="N36" s="16" t="s">
        <v>582</v>
      </c>
      <c r="O36" s="14">
        <v>0</v>
      </c>
      <c r="P36" s="16">
        <v>0</v>
      </c>
      <c r="Q36" s="14">
        <v>0</v>
      </c>
      <c r="R36" s="16">
        <v>0</v>
      </c>
      <c r="S36" s="14">
        <v>4.2828010799999996</v>
      </c>
      <c r="T36" s="16">
        <v>0.32695781000000002</v>
      </c>
    </row>
    <row r="37" spans="1:20" x14ac:dyDescent="0.25">
      <c r="A37" s="11" t="s">
        <v>507</v>
      </c>
      <c r="B37" s="13">
        <v>5458</v>
      </c>
      <c r="C37" s="14">
        <f>(135/B37*100)</f>
        <v>2.4734334921216563</v>
      </c>
      <c r="D37" s="15">
        <v>5323</v>
      </c>
      <c r="E37" s="14">
        <v>14.554509250000001</v>
      </c>
      <c r="F37" s="16">
        <v>0.59429169000000004</v>
      </c>
      <c r="G37" s="14">
        <v>16.8526685</v>
      </c>
      <c r="H37" s="16">
        <v>0.54103838000000004</v>
      </c>
      <c r="I37" s="14">
        <v>57.991380829999997</v>
      </c>
      <c r="J37" s="16">
        <v>0.79956801</v>
      </c>
      <c r="K37" s="14">
        <v>0</v>
      </c>
      <c r="L37" s="16">
        <v>0</v>
      </c>
      <c r="M37" s="14" t="s">
        <v>582</v>
      </c>
      <c r="N37" s="16" t="s">
        <v>582</v>
      </c>
      <c r="O37" s="14">
        <v>0</v>
      </c>
      <c r="P37" s="16">
        <v>0</v>
      </c>
      <c r="Q37" s="14">
        <v>0</v>
      </c>
      <c r="R37" s="16">
        <v>0</v>
      </c>
      <c r="S37" s="14">
        <v>10.60144142</v>
      </c>
      <c r="T37" s="16">
        <v>0.86476083999999998</v>
      </c>
    </row>
    <row r="38" spans="1:20" x14ac:dyDescent="0.25">
      <c r="A38" s="11" t="s">
        <v>508</v>
      </c>
      <c r="B38" s="13">
        <v>5860</v>
      </c>
      <c r="C38" s="14">
        <f>(24/B38*100)</f>
        <v>0.40955631399317405</v>
      </c>
      <c r="D38" s="15">
        <v>5836</v>
      </c>
      <c r="E38" s="14">
        <v>8.7531234999999992</v>
      </c>
      <c r="F38" s="16">
        <v>0.47264142999999997</v>
      </c>
      <c r="G38" s="14">
        <v>26.130825349999999</v>
      </c>
      <c r="H38" s="16">
        <v>0.66377516999999997</v>
      </c>
      <c r="I38" s="14">
        <v>52.3899744</v>
      </c>
      <c r="J38" s="16">
        <v>0.88624497000000002</v>
      </c>
      <c r="K38" s="14">
        <v>0</v>
      </c>
      <c r="L38" s="16">
        <v>0</v>
      </c>
      <c r="M38" s="14" t="s">
        <v>582</v>
      </c>
      <c r="N38" s="16" t="s">
        <v>582</v>
      </c>
      <c r="O38" s="14">
        <v>0</v>
      </c>
      <c r="P38" s="16">
        <v>0</v>
      </c>
      <c r="Q38" s="14">
        <v>0</v>
      </c>
      <c r="R38" s="16">
        <v>0</v>
      </c>
      <c r="S38" s="14">
        <v>12.72607676</v>
      </c>
      <c r="T38" s="16">
        <v>0.68230791999999996</v>
      </c>
    </row>
    <row r="39" spans="1:20" x14ac:dyDescent="0.25">
      <c r="A39" s="11" t="s">
        <v>509</v>
      </c>
      <c r="B39" s="13">
        <v>5895</v>
      </c>
      <c r="C39" s="14">
        <f>(33/B39*100)</f>
        <v>0.55979643765903309</v>
      </c>
      <c r="D39" s="15">
        <v>5862</v>
      </c>
      <c r="E39" s="14">
        <v>13.34731949</v>
      </c>
      <c r="F39" s="16">
        <v>0.66026797999999998</v>
      </c>
      <c r="G39" s="14">
        <v>16.54173475</v>
      </c>
      <c r="H39" s="16">
        <v>0.61621563999999995</v>
      </c>
      <c r="I39" s="14">
        <v>66.155818179999997</v>
      </c>
      <c r="J39" s="16">
        <v>1.26651538</v>
      </c>
      <c r="K39" s="14">
        <v>0</v>
      </c>
      <c r="L39" s="16">
        <v>0</v>
      </c>
      <c r="M39" s="14" t="s">
        <v>582</v>
      </c>
      <c r="N39" s="16" t="s">
        <v>582</v>
      </c>
      <c r="O39" s="14">
        <v>0</v>
      </c>
      <c r="P39" s="16">
        <v>0</v>
      </c>
      <c r="Q39" s="14">
        <v>0</v>
      </c>
      <c r="R39" s="16">
        <v>0</v>
      </c>
      <c r="S39" s="14">
        <v>3.95512759</v>
      </c>
      <c r="T39" s="16">
        <v>0.53424638000000002</v>
      </c>
    </row>
    <row r="40" spans="1:20" x14ac:dyDescent="0.25">
      <c r="A40" s="11" t="s">
        <v>510</v>
      </c>
      <c r="B40" s="13">
        <v>14157</v>
      </c>
      <c r="C40" s="14">
        <f>(394/B40*100)</f>
        <v>2.7830755103482376</v>
      </c>
      <c r="D40" s="15">
        <v>13763</v>
      </c>
      <c r="E40" s="14">
        <v>14.595003950000001</v>
      </c>
      <c r="F40" s="16">
        <v>0.52708323000000001</v>
      </c>
      <c r="G40" s="14">
        <v>18.16853343</v>
      </c>
      <c r="H40" s="16">
        <v>0.62265970999999998</v>
      </c>
      <c r="I40" s="14">
        <v>61.576248120000002</v>
      </c>
      <c r="J40" s="16">
        <v>0.82092010000000004</v>
      </c>
      <c r="K40" s="14">
        <v>0</v>
      </c>
      <c r="L40" s="16">
        <v>0</v>
      </c>
      <c r="M40" s="14" t="s">
        <v>582</v>
      </c>
      <c r="N40" s="16" t="s">
        <v>582</v>
      </c>
      <c r="O40" s="14">
        <v>0</v>
      </c>
      <c r="P40" s="16">
        <v>0</v>
      </c>
      <c r="Q40" s="14">
        <v>0</v>
      </c>
      <c r="R40" s="16">
        <v>0</v>
      </c>
      <c r="S40" s="14">
        <v>5.6602145000000004</v>
      </c>
      <c r="T40" s="16">
        <v>0.48397782</v>
      </c>
    </row>
    <row r="41" spans="1:20" x14ac:dyDescent="0.25">
      <c r="A41" s="11" t="s">
        <v>511</v>
      </c>
      <c r="B41" s="13">
        <v>5712</v>
      </c>
      <c r="C41" s="14">
        <f>(56/B41*100)</f>
        <v>0.98039215686274506</v>
      </c>
      <c r="D41" s="15">
        <v>5656</v>
      </c>
      <c r="E41" s="14">
        <v>19.01561452</v>
      </c>
      <c r="F41" s="16">
        <v>0.63995851000000004</v>
      </c>
      <c r="G41" s="14">
        <v>32.645287189999998</v>
      </c>
      <c r="H41" s="16">
        <v>0.75891894000000004</v>
      </c>
      <c r="I41" s="14">
        <v>43.525749210000001</v>
      </c>
      <c r="J41" s="16">
        <v>0.93949748</v>
      </c>
      <c r="K41" s="14">
        <v>0</v>
      </c>
      <c r="L41" s="16">
        <v>0</v>
      </c>
      <c r="M41" s="14" t="s">
        <v>582</v>
      </c>
      <c r="N41" s="16" t="s">
        <v>582</v>
      </c>
      <c r="O41" s="14">
        <v>0.67895970000000005</v>
      </c>
      <c r="P41" s="16">
        <v>0.18096862999999999</v>
      </c>
      <c r="Q41" s="14">
        <v>0</v>
      </c>
      <c r="R41" s="16">
        <v>0</v>
      </c>
      <c r="S41" s="14">
        <v>4.1343893899999999</v>
      </c>
      <c r="T41" s="16">
        <v>0.48779487999999999</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14.306106591142857</v>
      </c>
      <c r="F42" s="16">
        <f>IF(COUNT(F7:F41) &gt; 0, SQRT(SUMSQ(F7:F41)/(COUNT(F7:F41)*COUNT(F7:F41)) ), "—")</f>
        <v>9.0606891628651848E-2</v>
      </c>
      <c r="G42" s="14">
        <f>IF(COUNT(G7:G41) &gt; 0, AVERAGE(G7:G41), "—")</f>
        <v>24.531429294857144</v>
      </c>
      <c r="H42" s="16">
        <f>IF(COUNT(H7:H41) &gt; 0, SQRT(SUMSQ(H7:H41)/(COUNT(H7:H41)*COUNT(H7:H41)) ), "—")</f>
        <v>0.11334235672120369</v>
      </c>
      <c r="I42" s="14">
        <f>IF(COUNT(I7:I41) &gt; 0, AVERAGE(I7:I41), "—")</f>
        <v>55.002437419714283</v>
      </c>
      <c r="J42" s="16">
        <f>IF(COUNT(J7:J41) &gt; 0, SQRT(SUMSQ(J7:J41)/(COUNT(J7:J41)*COUNT(J7:J41)) ), "—")</f>
        <v>0.1476158270624979</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0.61061202371428569</v>
      </c>
      <c r="P42" s="16">
        <f>IF(COUNT(P7:P41) &gt; 0, SQRT(SUMSQ(P7:P41)/(COUNT(P7:P41)*COUNT(P7:P41)) ), "—")</f>
        <v>3.6862559212264251E-2</v>
      </c>
      <c r="Q42" s="14">
        <f>IF(COUNT(Q7:Q41) &gt; 0, AVERAGE(Q7:Q41), "—")</f>
        <v>1.272692E-3</v>
      </c>
      <c r="R42" s="16">
        <f>IF(COUNT(R7:R41) &gt; 0, SQRT(SUMSQ(R7:R41)/(COUNT(R7:R41)*COUNT(R7:R41)) ), "—")</f>
        <v>9.7882085714285716E-4</v>
      </c>
      <c r="S42" s="14">
        <f>IF(COUNT(S7:S41) &gt; 0, AVERAGE(S7:S41), "—")</f>
        <v>5.5481419791428577</v>
      </c>
      <c r="T42" s="16">
        <f>IF(COUNT(T7:T41) &gt; 0, SQRT(SUMSQ(T7:T41)/(COUNT(T7:T41)*COUNT(T7:T41)) ), "—")</f>
        <v>8.4411288878645019E-2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15.151708770000001</v>
      </c>
      <c r="F46" s="16">
        <v>0.37718320999999999</v>
      </c>
      <c r="G46" s="14">
        <v>13.110359470000001</v>
      </c>
      <c r="H46" s="16">
        <v>0.34025457999999997</v>
      </c>
      <c r="I46" s="14">
        <v>41.392880519999999</v>
      </c>
      <c r="J46" s="16">
        <v>0.84607332000000002</v>
      </c>
      <c r="K46" s="14">
        <v>0</v>
      </c>
      <c r="L46" s="16">
        <v>0</v>
      </c>
      <c r="M46" s="14" t="s">
        <v>582</v>
      </c>
      <c r="N46" s="16" t="s">
        <v>582</v>
      </c>
      <c r="O46" s="14">
        <v>0</v>
      </c>
      <c r="P46" s="16">
        <v>0</v>
      </c>
      <c r="Q46" s="14">
        <v>0</v>
      </c>
      <c r="R46" s="16">
        <v>0</v>
      </c>
      <c r="S46" s="14">
        <v>30.34505124</v>
      </c>
      <c r="T46" s="16">
        <v>0.99886410000000003</v>
      </c>
    </row>
    <row r="47" spans="1:20" x14ac:dyDescent="0.25">
      <c r="A47" s="11" t="s">
        <v>517</v>
      </c>
      <c r="B47" s="13">
        <v>5928</v>
      </c>
      <c r="C47" s="14">
        <f>(368/B47*100)</f>
        <v>6.2078272604588394</v>
      </c>
      <c r="D47" s="15">
        <v>5560</v>
      </c>
      <c r="E47" s="14">
        <v>21.071126599999999</v>
      </c>
      <c r="F47" s="16">
        <v>0.59759178000000002</v>
      </c>
      <c r="G47" s="14">
        <v>28.427272380000002</v>
      </c>
      <c r="H47" s="16">
        <v>0.74230028999999997</v>
      </c>
      <c r="I47" s="14">
        <v>37.153179969999997</v>
      </c>
      <c r="J47" s="16">
        <v>1.1696191600000001</v>
      </c>
      <c r="K47" s="14">
        <v>0</v>
      </c>
      <c r="L47" s="16">
        <v>0</v>
      </c>
      <c r="M47" s="14" t="s">
        <v>582</v>
      </c>
      <c r="N47" s="16" t="s">
        <v>582</v>
      </c>
      <c r="O47" s="14">
        <v>0</v>
      </c>
      <c r="P47" s="16">
        <v>0</v>
      </c>
      <c r="Q47" s="14">
        <v>0</v>
      </c>
      <c r="R47" s="16">
        <v>0</v>
      </c>
      <c r="S47" s="14">
        <v>13.34842104</v>
      </c>
      <c r="T47" s="16">
        <v>0.98910792000000003</v>
      </c>
    </row>
    <row r="48" spans="1:20" x14ac:dyDescent="0.25">
      <c r="A48" s="11" t="s">
        <v>518</v>
      </c>
      <c r="B48" s="13">
        <v>9841</v>
      </c>
      <c r="C48" s="14">
        <f>(8/B48*100)</f>
        <v>8.1292551569962401E-2</v>
      </c>
      <c r="D48" s="15">
        <v>9833</v>
      </c>
      <c r="E48" s="14">
        <v>41.340027239999998</v>
      </c>
      <c r="F48" s="16">
        <v>0.90731600999999995</v>
      </c>
      <c r="G48" s="14">
        <v>14.344103710000001</v>
      </c>
      <c r="H48" s="16">
        <v>0.54893504000000004</v>
      </c>
      <c r="I48" s="14">
        <v>42.696098630000002</v>
      </c>
      <c r="J48" s="16">
        <v>0.95231893999999995</v>
      </c>
      <c r="K48" s="14">
        <v>0</v>
      </c>
      <c r="L48" s="16">
        <v>0</v>
      </c>
      <c r="M48" s="14" t="s">
        <v>582</v>
      </c>
      <c r="N48" s="16" t="s">
        <v>582</v>
      </c>
      <c r="O48" s="14">
        <v>0</v>
      </c>
      <c r="P48" s="16">
        <v>0</v>
      </c>
      <c r="Q48" s="14">
        <v>0</v>
      </c>
      <c r="R48" s="16">
        <v>0</v>
      </c>
      <c r="S48" s="14">
        <v>1.61977042</v>
      </c>
      <c r="T48" s="16">
        <v>0.5305067</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17.3688103</v>
      </c>
      <c r="F50" s="16">
        <v>0.61112100999999996</v>
      </c>
      <c r="G50" s="14">
        <v>22.369491839999998</v>
      </c>
      <c r="H50" s="16">
        <v>0.55232608000000005</v>
      </c>
      <c r="I50" s="14">
        <v>54.724248699999997</v>
      </c>
      <c r="J50" s="16">
        <v>1.0777472800000001</v>
      </c>
      <c r="K50" s="14">
        <v>0</v>
      </c>
      <c r="L50" s="16">
        <v>0</v>
      </c>
      <c r="M50" s="14" t="s">
        <v>582</v>
      </c>
      <c r="N50" s="16" t="s">
        <v>582</v>
      </c>
      <c r="O50" s="14">
        <v>0</v>
      </c>
      <c r="P50" s="16">
        <v>0</v>
      </c>
      <c r="Q50" s="14">
        <v>0</v>
      </c>
      <c r="R50" s="16">
        <v>0</v>
      </c>
      <c r="S50" s="14">
        <v>5.5374491600000004</v>
      </c>
      <c r="T50" s="16">
        <v>0.48772895999999999</v>
      </c>
    </row>
    <row r="51" spans="1:20" x14ac:dyDescent="0.25">
      <c r="A51" s="11" t="s">
        <v>521</v>
      </c>
      <c r="B51" s="13">
        <v>6866</v>
      </c>
      <c r="C51" s="14">
        <f>(113/B51*100)</f>
        <v>1.6457908534809205</v>
      </c>
      <c r="D51" s="15">
        <v>6753</v>
      </c>
      <c r="E51" s="14">
        <v>12.24295365</v>
      </c>
      <c r="F51" s="16">
        <v>0.40059684000000001</v>
      </c>
      <c r="G51" s="14">
        <v>18.70792153</v>
      </c>
      <c r="H51" s="16">
        <v>0.54053879000000005</v>
      </c>
      <c r="I51" s="14">
        <v>50.509340010000003</v>
      </c>
      <c r="J51" s="16">
        <v>1.0078429799999999</v>
      </c>
      <c r="K51" s="14">
        <v>0</v>
      </c>
      <c r="L51" s="16">
        <v>0</v>
      </c>
      <c r="M51" s="14" t="s">
        <v>582</v>
      </c>
      <c r="N51" s="16" t="s">
        <v>582</v>
      </c>
      <c r="O51" s="14">
        <v>10.5742622</v>
      </c>
      <c r="P51" s="16">
        <v>0.61232684999999998</v>
      </c>
      <c r="Q51" s="14">
        <v>0</v>
      </c>
      <c r="R51" s="16">
        <v>0</v>
      </c>
      <c r="S51" s="14">
        <v>7.9655226099999998</v>
      </c>
      <c r="T51" s="16">
        <v>0.79550034999999997</v>
      </c>
    </row>
    <row r="52" spans="1:20" x14ac:dyDescent="0.25">
      <c r="A52" s="11" t="s">
        <v>522</v>
      </c>
      <c r="B52" s="13">
        <v>5809</v>
      </c>
      <c r="C52" s="14">
        <f>(110/B52*100)</f>
        <v>1.8936133585815116</v>
      </c>
      <c r="D52" s="15">
        <v>5699</v>
      </c>
      <c r="E52" s="14">
        <v>11.20484868</v>
      </c>
      <c r="F52" s="16">
        <v>0.41236010000000001</v>
      </c>
      <c r="G52" s="14">
        <v>24.622931479999998</v>
      </c>
      <c r="H52" s="16">
        <v>0.65169182999999997</v>
      </c>
      <c r="I52" s="14">
        <v>60.43887385</v>
      </c>
      <c r="J52" s="16">
        <v>0.82621138000000005</v>
      </c>
      <c r="K52" s="14">
        <v>0</v>
      </c>
      <c r="L52" s="16">
        <v>0</v>
      </c>
      <c r="M52" s="14" t="s">
        <v>582</v>
      </c>
      <c r="N52" s="16" t="s">
        <v>582</v>
      </c>
      <c r="O52" s="14">
        <v>0</v>
      </c>
      <c r="P52" s="16">
        <v>0</v>
      </c>
      <c r="Q52" s="14">
        <v>0</v>
      </c>
      <c r="R52" s="16">
        <v>0</v>
      </c>
      <c r="S52" s="14">
        <v>3.7333460000000001</v>
      </c>
      <c r="T52" s="16">
        <v>0.30008992000000001</v>
      </c>
    </row>
    <row r="53" spans="1:20" x14ac:dyDescent="0.25">
      <c r="A53" s="11" t="s">
        <v>523</v>
      </c>
      <c r="B53" s="13">
        <v>5571</v>
      </c>
      <c r="C53" s="14">
        <f>(116/B53*100)</f>
        <v>2.0822114521629871</v>
      </c>
      <c r="D53" s="15">
        <v>5455</v>
      </c>
      <c r="E53" s="14">
        <v>21.346188380000001</v>
      </c>
      <c r="F53" s="16">
        <v>0.54767642999999999</v>
      </c>
      <c r="G53" s="14">
        <v>32.831946170000002</v>
      </c>
      <c r="H53" s="16">
        <v>0.79752195000000003</v>
      </c>
      <c r="I53" s="14">
        <v>37.686757569999997</v>
      </c>
      <c r="J53" s="16">
        <v>0.71983258999999999</v>
      </c>
      <c r="K53" s="14">
        <v>0</v>
      </c>
      <c r="L53" s="16">
        <v>0</v>
      </c>
      <c r="M53" s="14" t="s">
        <v>582</v>
      </c>
      <c r="N53" s="16" t="s">
        <v>582</v>
      </c>
      <c r="O53" s="14">
        <v>0</v>
      </c>
      <c r="P53" s="16">
        <v>0</v>
      </c>
      <c r="Q53" s="14">
        <v>0</v>
      </c>
      <c r="R53" s="16">
        <v>0</v>
      </c>
      <c r="S53" s="14">
        <v>8.1351078900000005</v>
      </c>
      <c r="T53" s="16">
        <v>0.35829044999999998</v>
      </c>
    </row>
    <row r="54" spans="1:20" x14ac:dyDescent="0.25">
      <c r="A54" s="11" t="s">
        <v>524</v>
      </c>
      <c r="B54" s="13">
        <v>4740</v>
      </c>
      <c r="C54" s="14">
        <f>(455/B54*100)</f>
        <v>9.5991561181434584</v>
      </c>
      <c r="D54" s="15">
        <v>4285</v>
      </c>
      <c r="E54" s="14">
        <v>30.111202250000002</v>
      </c>
      <c r="F54" s="16">
        <v>1.0064188999999999</v>
      </c>
      <c r="G54" s="14">
        <v>26.625388919999999</v>
      </c>
      <c r="H54" s="16">
        <v>0.78360830000000004</v>
      </c>
      <c r="I54" s="14">
        <v>27.88426849</v>
      </c>
      <c r="J54" s="16">
        <v>1.0226323399999999</v>
      </c>
      <c r="K54" s="14">
        <v>0</v>
      </c>
      <c r="L54" s="16">
        <v>0</v>
      </c>
      <c r="M54" s="14" t="s">
        <v>582</v>
      </c>
      <c r="N54" s="16" t="s">
        <v>582</v>
      </c>
      <c r="O54" s="14">
        <v>0</v>
      </c>
      <c r="P54" s="16">
        <v>0</v>
      </c>
      <c r="Q54" s="14">
        <v>0</v>
      </c>
      <c r="R54" s="16">
        <v>0</v>
      </c>
      <c r="S54" s="14">
        <v>15.37914033</v>
      </c>
      <c r="T54" s="16">
        <v>1.30270613</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12.23055725</v>
      </c>
      <c r="F56" s="16">
        <v>0.48997115000000002</v>
      </c>
      <c r="G56" s="14">
        <v>21.988331299999999</v>
      </c>
      <c r="H56" s="16">
        <v>0.71015435000000005</v>
      </c>
      <c r="I56" s="14">
        <v>64.287679139999995</v>
      </c>
      <c r="J56" s="16">
        <v>0.95373412999999996</v>
      </c>
      <c r="K56" s="14">
        <v>0</v>
      </c>
      <c r="L56" s="16">
        <v>0</v>
      </c>
      <c r="M56" s="14" t="s">
        <v>582</v>
      </c>
      <c r="N56" s="16" t="s">
        <v>582</v>
      </c>
      <c r="O56" s="14">
        <v>0</v>
      </c>
      <c r="P56" s="16">
        <v>0</v>
      </c>
      <c r="Q56" s="14">
        <v>0</v>
      </c>
      <c r="R56" s="16">
        <v>0</v>
      </c>
      <c r="S56" s="14">
        <v>1.49343231</v>
      </c>
      <c r="T56" s="16">
        <v>0.23128889</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14.3114685</v>
      </c>
      <c r="F61" s="16">
        <v>0.48832651999999999</v>
      </c>
      <c r="G61" s="14">
        <v>29.246975970000001</v>
      </c>
      <c r="H61" s="16">
        <v>0.65205442000000002</v>
      </c>
      <c r="I61" s="14">
        <v>51.634099399999997</v>
      </c>
      <c r="J61" s="16">
        <v>0.81789078000000004</v>
      </c>
      <c r="K61" s="14">
        <v>0</v>
      </c>
      <c r="L61" s="16">
        <v>0</v>
      </c>
      <c r="M61" s="14" t="s">
        <v>582</v>
      </c>
      <c r="N61" s="16" t="s">
        <v>582</v>
      </c>
      <c r="O61" s="14">
        <v>0</v>
      </c>
      <c r="P61" s="16">
        <v>0</v>
      </c>
      <c r="Q61" s="14">
        <v>0</v>
      </c>
      <c r="R61" s="16">
        <v>0</v>
      </c>
      <c r="S61" s="14">
        <v>4.8074561300000003</v>
      </c>
      <c r="T61" s="16">
        <v>0.54160282999999998</v>
      </c>
    </row>
    <row r="62" spans="1:20" x14ac:dyDescent="0.25">
      <c r="A62" s="11" t="s">
        <v>532</v>
      </c>
      <c r="B62" s="13">
        <v>4476</v>
      </c>
      <c r="C62" s="14">
        <f>(3/B62*100)</f>
        <v>6.7024128686327081E-2</v>
      </c>
      <c r="D62" s="15">
        <v>4473</v>
      </c>
      <c r="E62" s="14">
        <v>19.553759039999999</v>
      </c>
      <c r="F62" s="16">
        <v>0.64579796</v>
      </c>
      <c r="G62" s="14">
        <v>14.70358987</v>
      </c>
      <c r="H62" s="16">
        <v>0.58035762000000002</v>
      </c>
      <c r="I62" s="14">
        <v>65.117669550000002</v>
      </c>
      <c r="J62" s="16">
        <v>0.79389153999999995</v>
      </c>
      <c r="K62" s="14">
        <v>0</v>
      </c>
      <c r="L62" s="16">
        <v>0</v>
      </c>
      <c r="M62" s="14" t="s">
        <v>582</v>
      </c>
      <c r="N62" s="16" t="s">
        <v>582</v>
      </c>
      <c r="O62" s="14">
        <v>0</v>
      </c>
      <c r="P62" s="16">
        <v>0</v>
      </c>
      <c r="Q62" s="14">
        <v>0</v>
      </c>
      <c r="R62" s="16">
        <v>0</v>
      </c>
      <c r="S62" s="14">
        <v>0.62498153999999995</v>
      </c>
      <c r="T62" s="16">
        <v>0.12618162999999999</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21.921689440000002</v>
      </c>
      <c r="F66" s="16">
        <v>0.54783630000000005</v>
      </c>
      <c r="G66" s="14">
        <v>26.08799754</v>
      </c>
      <c r="H66" s="16">
        <v>0.694492</v>
      </c>
      <c r="I66" s="14">
        <v>38.64405095</v>
      </c>
      <c r="J66" s="16">
        <v>0.61592939999999996</v>
      </c>
      <c r="K66" s="14">
        <v>0</v>
      </c>
      <c r="L66" s="16">
        <v>0</v>
      </c>
      <c r="M66" s="14" t="s">
        <v>582</v>
      </c>
      <c r="N66" s="16" t="s">
        <v>582</v>
      </c>
      <c r="O66" s="14">
        <v>0</v>
      </c>
      <c r="P66" s="16">
        <v>0</v>
      </c>
      <c r="Q66" s="14">
        <v>0</v>
      </c>
      <c r="R66" s="16">
        <v>0</v>
      </c>
      <c r="S66" s="14">
        <v>13.34626207</v>
      </c>
      <c r="T66" s="16">
        <v>0.45442649000000002</v>
      </c>
    </row>
    <row r="67" spans="1:20" x14ac:dyDescent="0.25">
      <c r="A67" s="11" t="s">
        <v>537</v>
      </c>
      <c r="B67" s="13">
        <v>6971</v>
      </c>
      <c r="C67" s="14">
        <f>(873/B67*100)</f>
        <v>12.523310859274137</v>
      </c>
      <c r="D67" s="15">
        <v>6098</v>
      </c>
      <c r="E67" s="14">
        <v>15.124251320000001</v>
      </c>
      <c r="F67" s="16">
        <v>0.62184625999999998</v>
      </c>
      <c r="G67" s="14">
        <v>24.720329280000001</v>
      </c>
      <c r="H67" s="16">
        <v>0.61176865999999996</v>
      </c>
      <c r="I67" s="14">
        <v>55.884399510000001</v>
      </c>
      <c r="J67" s="16">
        <v>0.70491057000000001</v>
      </c>
      <c r="K67" s="14">
        <v>0</v>
      </c>
      <c r="L67" s="16">
        <v>0</v>
      </c>
      <c r="M67" s="14" t="s">
        <v>582</v>
      </c>
      <c r="N67" s="16" t="s">
        <v>582</v>
      </c>
      <c r="O67" s="14">
        <v>0</v>
      </c>
      <c r="P67" s="16">
        <v>0</v>
      </c>
      <c r="Q67" s="14">
        <v>0</v>
      </c>
      <c r="R67" s="16">
        <v>0</v>
      </c>
      <c r="S67" s="14">
        <v>4.2710198899999998</v>
      </c>
      <c r="T67" s="16">
        <v>0.330764</v>
      </c>
    </row>
    <row r="68" spans="1:20" x14ac:dyDescent="0.25">
      <c r="A68" s="11" t="s">
        <v>538</v>
      </c>
      <c r="B68" s="13">
        <v>12083</v>
      </c>
      <c r="C68" s="14">
        <f>(31/B68*100)</f>
        <v>0.2565588016221137</v>
      </c>
      <c r="D68" s="15">
        <v>12052</v>
      </c>
      <c r="E68" s="14">
        <v>27.304801950000002</v>
      </c>
      <c r="F68" s="16">
        <v>0.40241111000000002</v>
      </c>
      <c r="G68" s="14">
        <v>21.536464169999999</v>
      </c>
      <c r="H68" s="16">
        <v>0.33414303000000001</v>
      </c>
      <c r="I68" s="14">
        <v>33.886075400000003</v>
      </c>
      <c r="J68" s="16">
        <v>0.42236879999999999</v>
      </c>
      <c r="K68" s="14">
        <v>0</v>
      </c>
      <c r="L68" s="16">
        <v>0</v>
      </c>
      <c r="M68" s="14" t="s">
        <v>582</v>
      </c>
      <c r="N68" s="16" t="s">
        <v>582</v>
      </c>
      <c r="O68" s="14">
        <v>0</v>
      </c>
      <c r="P68" s="16">
        <v>0</v>
      </c>
      <c r="Q68" s="14">
        <v>0</v>
      </c>
      <c r="R68" s="16">
        <v>0</v>
      </c>
      <c r="S68" s="14">
        <v>17.27265848</v>
      </c>
      <c r="T68" s="16">
        <v>0.31675204000000001</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22.24402379</v>
      </c>
      <c r="F70" s="16">
        <v>0.64168276000000002</v>
      </c>
      <c r="G70" s="14">
        <v>30.36464556</v>
      </c>
      <c r="H70" s="16">
        <v>0.68426348999999997</v>
      </c>
      <c r="I70" s="14">
        <v>42.181972180000002</v>
      </c>
      <c r="J70" s="16">
        <v>0.87274916000000002</v>
      </c>
      <c r="K70" s="14">
        <v>0</v>
      </c>
      <c r="L70" s="16">
        <v>0</v>
      </c>
      <c r="M70" s="14" t="s">
        <v>582</v>
      </c>
      <c r="N70" s="16" t="s">
        <v>582</v>
      </c>
      <c r="O70" s="14">
        <v>0</v>
      </c>
      <c r="P70" s="16">
        <v>0</v>
      </c>
      <c r="Q70" s="14">
        <v>0</v>
      </c>
      <c r="R70" s="16">
        <v>0</v>
      </c>
      <c r="S70" s="14">
        <v>5.2093584699999997</v>
      </c>
      <c r="T70" s="16">
        <v>0.45590410999999997</v>
      </c>
    </row>
    <row r="71" spans="1:20" x14ac:dyDescent="0.25">
      <c r="A71" s="11" t="s">
        <v>541</v>
      </c>
      <c r="B71" s="13">
        <v>6115</v>
      </c>
      <c r="C71" s="14">
        <f>(35/B71*100)</f>
        <v>0.57236304170073582</v>
      </c>
      <c r="D71" s="15">
        <v>6080</v>
      </c>
      <c r="E71" s="14">
        <v>16.529503640000001</v>
      </c>
      <c r="F71" s="16">
        <v>0.46721529000000001</v>
      </c>
      <c r="G71" s="14">
        <v>18.911388939999998</v>
      </c>
      <c r="H71" s="16">
        <v>0.52464986999999996</v>
      </c>
      <c r="I71" s="14">
        <v>63.236215899999998</v>
      </c>
      <c r="J71" s="16">
        <v>0.51620325</v>
      </c>
      <c r="K71" s="14">
        <v>0</v>
      </c>
      <c r="L71" s="16">
        <v>0</v>
      </c>
      <c r="M71" s="14" t="s">
        <v>582</v>
      </c>
      <c r="N71" s="16" t="s">
        <v>582</v>
      </c>
      <c r="O71" s="14">
        <v>0</v>
      </c>
      <c r="P71" s="16">
        <v>0</v>
      </c>
      <c r="Q71" s="14">
        <v>0</v>
      </c>
      <c r="R71" s="16">
        <v>0</v>
      </c>
      <c r="S71" s="14">
        <v>1.32289152</v>
      </c>
      <c r="T71" s="16">
        <v>0.13991891000000001</v>
      </c>
    </row>
    <row r="72" spans="1:20" x14ac:dyDescent="0.25">
      <c r="A72" s="11" t="s">
        <v>542</v>
      </c>
      <c r="B72" s="13">
        <v>7708</v>
      </c>
      <c r="C72" s="14">
        <f>(5/B72*100)</f>
        <v>6.4867669953295279E-2</v>
      </c>
      <c r="D72" s="15">
        <v>7703</v>
      </c>
      <c r="E72" s="14">
        <v>13.685105950000001</v>
      </c>
      <c r="F72" s="16">
        <v>0.39220654999999999</v>
      </c>
      <c r="G72" s="14">
        <v>10.757284759999999</v>
      </c>
      <c r="H72" s="16">
        <v>0.37614428999999999</v>
      </c>
      <c r="I72" s="14">
        <v>75.093754779999998</v>
      </c>
      <c r="J72" s="16">
        <v>0.55065956999999999</v>
      </c>
      <c r="K72" s="14">
        <v>0</v>
      </c>
      <c r="L72" s="16">
        <v>0</v>
      </c>
      <c r="M72" s="14" t="s">
        <v>582</v>
      </c>
      <c r="N72" s="16" t="s">
        <v>582</v>
      </c>
      <c r="O72" s="14">
        <v>0</v>
      </c>
      <c r="P72" s="16">
        <v>0</v>
      </c>
      <c r="Q72" s="14">
        <v>0</v>
      </c>
      <c r="R72" s="16">
        <v>0</v>
      </c>
      <c r="S72" s="14">
        <v>0.46385451</v>
      </c>
      <c r="T72" s="16">
        <v>7.5987449999999998E-2</v>
      </c>
    </row>
    <row r="73" spans="1:20" x14ac:dyDescent="0.25">
      <c r="A73" s="11" t="s">
        <v>543</v>
      </c>
      <c r="B73" s="13">
        <v>8249</v>
      </c>
      <c r="C73" s="14">
        <f>(195/B73*100)</f>
        <v>2.3639228997454236</v>
      </c>
      <c r="D73" s="15">
        <v>8054</v>
      </c>
      <c r="E73" s="14">
        <v>31.978186990000001</v>
      </c>
      <c r="F73" s="16">
        <v>0.78594045999999995</v>
      </c>
      <c r="G73" s="14">
        <v>25.897266550000001</v>
      </c>
      <c r="H73" s="16">
        <v>0.7469266</v>
      </c>
      <c r="I73" s="14">
        <v>40.109037600000001</v>
      </c>
      <c r="J73" s="16">
        <v>1.1126272399999999</v>
      </c>
      <c r="K73" s="14">
        <v>0</v>
      </c>
      <c r="L73" s="16">
        <v>0</v>
      </c>
      <c r="M73" s="14" t="s">
        <v>582</v>
      </c>
      <c r="N73" s="16" t="s">
        <v>582</v>
      </c>
      <c r="O73" s="14">
        <v>0</v>
      </c>
      <c r="P73" s="16">
        <v>0</v>
      </c>
      <c r="Q73" s="14">
        <v>0</v>
      </c>
      <c r="R73" s="16">
        <v>0</v>
      </c>
      <c r="S73" s="14">
        <v>2.0155088600000002</v>
      </c>
      <c r="T73" s="16">
        <v>0.28926459999999998</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18.07345222</v>
      </c>
      <c r="F75" s="16">
        <v>0.70286667999999997</v>
      </c>
      <c r="G75" s="14">
        <v>30.95475609</v>
      </c>
      <c r="H75" s="16">
        <v>0.77040116999999997</v>
      </c>
      <c r="I75" s="14">
        <v>34.613295440000002</v>
      </c>
      <c r="J75" s="16">
        <v>0.95160330000000004</v>
      </c>
      <c r="K75" s="14">
        <v>0</v>
      </c>
      <c r="L75" s="16">
        <v>0</v>
      </c>
      <c r="M75" s="14" t="s">
        <v>582</v>
      </c>
      <c r="N75" s="16" t="s">
        <v>582</v>
      </c>
      <c r="O75" s="14">
        <v>0</v>
      </c>
      <c r="P75" s="16">
        <v>0</v>
      </c>
      <c r="Q75" s="14">
        <v>0</v>
      </c>
      <c r="R75" s="16">
        <v>0</v>
      </c>
      <c r="S75" s="14">
        <v>16.358496250000002</v>
      </c>
      <c r="T75" s="16">
        <v>1.14079789</v>
      </c>
    </row>
    <row r="76" spans="1:20" x14ac:dyDescent="0.25">
      <c r="A76" s="11" t="s">
        <v>546</v>
      </c>
      <c r="B76" s="13">
        <v>14167</v>
      </c>
      <c r="C76" s="14">
        <f>(235/B76*100)</f>
        <v>1.6587844991882543</v>
      </c>
      <c r="D76" s="15">
        <v>13932</v>
      </c>
      <c r="E76" s="14">
        <v>30.18701033</v>
      </c>
      <c r="F76" s="16">
        <v>0.53090360000000003</v>
      </c>
      <c r="G76" s="14">
        <v>27.29393151</v>
      </c>
      <c r="H76" s="16">
        <v>0.49339306999999999</v>
      </c>
      <c r="I76" s="14">
        <v>34.485244719999997</v>
      </c>
      <c r="J76" s="16">
        <v>0.61457651000000002</v>
      </c>
      <c r="K76" s="14">
        <v>0</v>
      </c>
      <c r="L76" s="16">
        <v>0</v>
      </c>
      <c r="M76" s="14" t="s">
        <v>582</v>
      </c>
      <c r="N76" s="16" t="s">
        <v>582</v>
      </c>
      <c r="O76" s="14">
        <v>0</v>
      </c>
      <c r="P76" s="16">
        <v>0</v>
      </c>
      <c r="Q76" s="14">
        <v>0</v>
      </c>
      <c r="R76" s="16">
        <v>0</v>
      </c>
      <c r="S76" s="14">
        <v>8.0338134500000002</v>
      </c>
      <c r="T76" s="16">
        <v>0.47849858000000001</v>
      </c>
    </row>
    <row r="77" spans="1:20" x14ac:dyDescent="0.25">
      <c r="A77" s="11" t="s">
        <v>547</v>
      </c>
      <c r="B77" s="13">
        <v>6062</v>
      </c>
      <c r="C77" s="14">
        <f>(341/B77*100)</f>
        <v>5.6252062025734082</v>
      </c>
      <c r="D77" s="15">
        <v>5721</v>
      </c>
      <c r="E77" s="14">
        <v>12.95819674</v>
      </c>
      <c r="F77" s="16">
        <v>0.44359468000000002</v>
      </c>
      <c r="G77" s="14">
        <v>24.817834609999998</v>
      </c>
      <c r="H77" s="16">
        <v>0.63622756000000003</v>
      </c>
      <c r="I77" s="14">
        <v>45.938464140000001</v>
      </c>
      <c r="J77" s="16">
        <v>0.84508022000000005</v>
      </c>
      <c r="K77" s="14">
        <v>0</v>
      </c>
      <c r="L77" s="16">
        <v>0</v>
      </c>
      <c r="M77" s="14" t="s">
        <v>582</v>
      </c>
      <c r="N77" s="16" t="s">
        <v>582</v>
      </c>
      <c r="O77" s="14">
        <v>0</v>
      </c>
      <c r="P77" s="16">
        <v>0</v>
      </c>
      <c r="Q77" s="14">
        <v>0</v>
      </c>
      <c r="R77" s="16">
        <v>0</v>
      </c>
      <c r="S77" s="14">
        <v>16.28550452</v>
      </c>
      <c r="T77" s="16">
        <v>0.82528727000000002</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38.544321680000003</v>
      </c>
      <c r="F81" s="16">
        <v>0.8575429</v>
      </c>
      <c r="G81" s="14">
        <v>29.302592499999999</v>
      </c>
      <c r="H81" s="16">
        <v>0.79324159999999999</v>
      </c>
      <c r="I81" s="14">
        <v>30.256108950000002</v>
      </c>
      <c r="J81" s="16">
        <v>0.94971167000000001</v>
      </c>
      <c r="K81" s="14">
        <v>0</v>
      </c>
      <c r="L81" s="16">
        <v>0</v>
      </c>
      <c r="M81" s="14" t="s">
        <v>582</v>
      </c>
      <c r="N81" s="16" t="s">
        <v>582</v>
      </c>
      <c r="O81" s="14">
        <v>0</v>
      </c>
      <c r="P81" s="16">
        <v>0</v>
      </c>
      <c r="Q81" s="14">
        <v>0</v>
      </c>
      <c r="R81" s="16">
        <v>0</v>
      </c>
      <c r="S81" s="14">
        <v>1.89697687</v>
      </c>
      <c r="T81" s="16">
        <v>0.26208903</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835</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827</v>
      </c>
      <c r="F4" s="22"/>
      <c r="G4" s="21" t="s">
        <v>828</v>
      </c>
      <c r="H4" s="22"/>
      <c r="I4" s="21" t="s">
        <v>829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(778/B7*100)</f>
        <v>5.3544390915347559</v>
      </c>
      <c r="D7" s="15">
        <v>13752</v>
      </c>
      <c r="E7" s="14">
        <v>20.258480760000001</v>
      </c>
      <c r="F7" s="16">
        <v>0.51091432000000003</v>
      </c>
      <c r="G7" s="14">
        <v>35.354742039999998</v>
      </c>
      <c r="H7" s="16">
        <v>0.52766705999999997</v>
      </c>
      <c r="I7" s="14">
        <v>36.260810079999999</v>
      </c>
      <c r="J7" s="16">
        <v>0.57765860999999996</v>
      </c>
      <c r="K7" s="14">
        <v>0</v>
      </c>
      <c r="L7" s="16">
        <v>0</v>
      </c>
      <c r="M7" s="14" t="s">
        <v>582</v>
      </c>
      <c r="N7" s="16" t="s">
        <v>582</v>
      </c>
      <c r="O7" s="14">
        <v>0</v>
      </c>
      <c r="P7" s="16">
        <v>0</v>
      </c>
      <c r="Q7" s="14">
        <v>0</v>
      </c>
      <c r="R7" s="16">
        <v>0</v>
      </c>
      <c r="S7" s="14">
        <v>8.1259671200000003</v>
      </c>
      <c r="T7" s="16">
        <v>0.46855094000000003</v>
      </c>
    </row>
    <row r="8" spans="1:20" x14ac:dyDescent="0.25">
      <c r="A8" s="11" t="s">
        <v>478</v>
      </c>
      <c r="B8" s="13">
        <v>7007</v>
      </c>
      <c r="C8" s="14">
        <f>(145/B8*100)</f>
        <v>2.0693592122163551</v>
      </c>
      <c r="D8" s="15">
        <v>6862</v>
      </c>
      <c r="E8" s="14">
        <v>11.405044869999999</v>
      </c>
      <c r="F8" s="16">
        <v>0.42472863999999999</v>
      </c>
      <c r="G8" s="14">
        <v>38.684613339999999</v>
      </c>
      <c r="H8" s="16">
        <v>0.65062759000000003</v>
      </c>
      <c r="I8" s="14">
        <v>40.579939289999999</v>
      </c>
      <c r="J8" s="16">
        <v>0.64254188000000001</v>
      </c>
      <c r="K8" s="14">
        <v>0</v>
      </c>
      <c r="L8" s="16">
        <v>0</v>
      </c>
      <c r="M8" s="14" t="s">
        <v>582</v>
      </c>
      <c r="N8" s="16" t="s">
        <v>582</v>
      </c>
      <c r="O8" s="14">
        <v>0.48064235999999999</v>
      </c>
      <c r="P8" s="16">
        <v>0.11830005</v>
      </c>
      <c r="Q8" s="14">
        <v>0</v>
      </c>
      <c r="R8" s="16">
        <v>0</v>
      </c>
      <c r="S8" s="14">
        <v>8.8497601400000008</v>
      </c>
      <c r="T8" s="16">
        <v>0.41711561000000003</v>
      </c>
    </row>
    <row r="9" spans="1:20" x14ac:dyDescent="0.25">
      <c r="A9" s="11" t="s">
        <v>479</v>
      </c>
      <c r="B9" s="13">
        <v>9651</v>
      </c>
      <c r="C9" s="14">
        <f>(270/B9*100)</f>
        <v>2.7976375505129001</v>
      </c>
      <c r="D9" s="15">
        <v>9381</v>
      </c>
      <c r="E9" s="14">
        <v>9.82609654</v>
      </c>
      <c r="F9" s="16">
        <v>0.35228158999999998</v>
      </c>
      <c r="G9" s="14">
        <v>36.109748160000002</v>
      </c>
      <c r="H9" s="16">
        <v>0.58999018999999997</v>
      </c>
      <c r="I9" s="14">
        <v>40.530241969999999</v>
      </c>
      <c r="J9" s="16">
        <v>0.69086325999999998</v>
      </c>
      <c r="K9" s="14">
        <v>0</v>
      </c>
      <c r="L9" s="16">
        <v>0</v>
      </c>
      <c r="M9" s="14" t="s">
        <v>582</v>
      </c>
      <c r="N9" s="16" t="s">
        <v>582</v>
      </c>
      <c r="O9" s="14">
        <v>3.0681947100000002</v>
      </c>
      <c r="P9" s="16">
        <v>0.54928189000000005</v>
      </c>
      <c r="Q9" s="14">
        <v>0</v>
      </c>
      <c r="R9" s="16">
        <v>0</v>
      </c>
      <c r="S9" s="14">
        <v>10.46571863</v>
      </c>
      <c r="T9" s="16">
        <v>0.51464993000000003</v>
      </c>
    </row>
    <row r="10" spans="1:20" x14ac:dyDescent="0.25">
      <c r="A10" s="11" t="s">
        <v>480</v>
      </c>
      <c r="B10" s="13">
        <v>20058</v>
      </c>
      <c r="C10" s="14">
        <f>(559/B10*100)</f>
        <v>2.7869179379798585</v>
      </c>
      <c r="D10" s="15">
        <v>19499</v>
      </c>
      <c r="E10" s="14">
        <v>15.469133640000001</v>
      </c>
      <c r="F10" s="16">
        <v>0.39473650999999998</v>
      </c>
      <c r="G10" s="14">
        <v>34.72356138</v>
      </c>
      <c r="H10" s="16">
        <v>0.54357158999999999</v>
      </c>
      <c r="I10" s="14">
        <v>45.37186432</v>
      </c>
      <c r="J10" s="16">
        <v>0.61846171000000005</v>
      </c>
      <c r="K10" s="14">
        <v>0</v>
      </c>
      <c r="L10" s="16">
        <v>0</v>
      </c>
      <c r="M10" s="14" t="s">
        <v>582</v>
      </c>
      <c r="N10" s="16" t="s">
        <v>582</v>
      </c>
      <c r="O10" s="14">
        <v>0</v>
      </c>
      <c r="P10" s="16">
        <v>0</v>
      </c>
      <c r="Q10" s="14">
        <v>0</v>
      </c>
      <c r="R10" s="16">
        <v>0</v>
      </c>
      <c r="S10" s="14">
        <v>4.4354406600000003</v>
      </c>
      <c r="T10" s="16">
        <v>0.41899067000000001</v>
      </c>
    </row>
    <row r="11" spans="1:20" x14ac:dyDescent="0.25">
      <c r="A11" s="11" t="s">
        <v>481</v>
      </c>
      <c r="B11" s="13">
        <v>7053</v>
      </c>
      <c r="C11" s="14">
        <f>(172/B11*100)</f>
        <v>2.4386785764922725</v>
      </c>
      <c r="D11" s="15">
        <v>6881</v>
      </c>
      <c r="E11" s="14">
        <v>12.42638915</v>
      </c>
      <c r="F11" s="16">
        <v>0.57283178000000001</v>
      </c>
      <c r="G11" s="14">
        <v>38.963034589999999</v>
      </c>
      <c r="H11" s="16">
        <v>0.71768434000000003</v>
      </c>
      <c r="I11" s="14">
        <v>38.829366780000001</v>
      </c>
      <c r="J11" s="16">
        <v>0.77405133000000004</v>
      </c>
      <c r="K11" s="14">
        <v>0</v>
      </c>
      <c r="L11" s="16">
        <v>0</v>
      </c>
      <c r="M11" s="14" t="s">
        <v>582</v>
      </c>
      <c r="N11" s="16" t="s">
        <v>582</v>
      </c>
      <c r="O11" s="14">
        <v>0</v>
      </c>
      <c r="P11" s="16">
        <v>0</v>
      </c>
      <c r="Q11" s="14">
        <v>0</v>
      </c>
      <c r="R11" s="16">
        <v>0</v>
      </c>
      <c r="S11" s="14">
        <v>9.7812094799999993</v>
      </c>
      <c r="T11" s="16">
        <v>0.71689464999999997</v>
      </c>
    </row>
    <row r="12" spans="1:20" x14ac:dyDescent="0.25">
      <c r="A12" s="11" t="s">
        <v>482</v>
      </c>
      <c r="B12" s="13">
        <v>6894</v>
      </c>
      <c r="C12" s="14">
        <f>(59/B12*100)</f>
        <v>0.85581665216129965</v>
      </c>
      <c r="D12" s="15">
        <v>6835</v>
      </c>
      <c r="E12" s="14">
        <v>8.1321686900000003</v>
      </c>
      <c r="F12" s="16">
        <v>0.36297019000000003</v>
      </c>
      <c r="G12" s="14">
        <v>45.101107970000001</v>
      </c>
      <c r="H12" s="16">
        <v>0.75939234</v>
      </c>
      <c r="I12" s="14">
        <v>38.433542459999998</v>
      </c>
      <c r="J12" s="16">
        <v>0.78119073000000006</v>
      </c>
      <c r="K12" s="14">
        <v>0</v>
      </c>
      <c r="L12" s="16">
        <v>0</v>
      </c>
      <c r="M12" s="14" t="s">
        <v>582</v>
      </c>
      <c r="N12" s="16" t="s">
        <v>582</v>
      </c>
      <c r="O12" s="14">
        <v>2.3477860100000001</v>
      </c>
      <c r="P12" s="16">
        <v>0.59181510000000004</v>
      </c>
      <c r="Q12" s="14">
        <v>0</v>
      </c>
      <c r="R12" s="16">
        <v>0</v>
      </c>
      <c r="S12" s="14">
        <v>5.9853948700000004</v>
      </c>
      <c r="T12" s="16">
        <v>0.44610156000000001</v>
      </c>
    </row>
    <row r="13" spans="1:20" x14ac:dyDescent="0.25">
      <c r="A13" s="11" t="s">
        <v>483</v>
      </c>
      <c r="B13" s="13">
        <v>7161</v>
      </c>
      <c r="C13" s="14">
        <f>(216/B13*100)</f>
        <v>3.0163385002094678</v>
      </c>
      <c r="D13" s="15">
        <v>6945</v>
      </c>
      <c r="E13" s="14">
        <v>7.8422699700000003</v>
      </c>
      <c r="F13" s="16">
        <v>0.42141331999999998</v>
      </c>
      <c r="G13" s="14">
        <v>46.556277540000004</v>
      </c>
      <c r="H13" s="16">
        <v>0.92289980000000005</v>
      </c>
      <c r="I13" s="14">
        <v>36.233618270000001</v>
      </c>
      <c r="J13" s="16">
        <v>0.95370829999999995</v>
      </c>
      <c r="K13" s="14">
        <v>0</v>
      </c>
      <c r="L13" s="16">
        <v>0</v>
      </c>
      <c r="M13" s="14" t="s">
        <v>582</v>
      </c>
      <c r="N13" s="16" t="s">
        <v>582</v>
      </c>
      <c r="O13" s="14">
        <v>4.1457255799999997</v>
      </c>
      <c r="P13" s="16">
        <v>0.47699757999999998</v>
      </c>
      <c r="Q13" s="14">
        <v>0</v>
      </c>
      <c r="R13" s="16">
        <v>0</v>
      </c>
      <c r="S13" s="14">
        <v>5.2221086400000001</v>
      </c>
      <c r="T13" s="16">
        <v>0.44574369000000003</v>
      </c>
    </row>
    <row r="14" spans="1:20" x14ac:dyDescent="0.25">
      <c r="A14" s="11" t="s">
        <v>484</v>
      </c>
      <c r="B14" s="13">
        <v>5587</v>
      </c>
      <c r="C14" s="14">
        <f>(83/B14*100)</f>
        <v>1.4855915518167173</v>
      </c>
      <c r="D14" s="15">
        <v>5504</v>
      </c>
      <c r="E14" s="14">
        <v>23.543677039999999</v>
      </c>
      <c r="F14" s="16">
        <v>0.62707668999999999</v>
      </c>
      <c r="G14" s="14">
        <v>40.888089180000001</v>
      </c>
      <c r="H14" s="16">
        <v>0.76669911000000002</v>
      </c>
      <c r="I14" s="14">
        <v>33.199429139999999</v>
      </c>
      <c r="J14" s="16">
        <v>0.70749273000000001</v>
      </c>
      <c r="K14" s="14">
        <v>0</v>
      </c>
      <c r="L14" s="16">
        <v>0</v>
      </c>
      <c r="M14" s="14" t="s">
        <v>582</v>
      </c>
      <c r="N14" s="16" t="s">
        <v>582</v>
      </c>
      <c r="O14" s="14">
        <v>0</v>
      </c>
      <c r="P14" s="16">
        <v>0</v>
      </c>
      <c r="Q14" s="14">
        <v>0</v>
      </c>
      <c r="R14" s="16">
        <v>0</v>
      </c>
      <c r="S14" s="14">
        <v>2.36880464</v>
      </c>
      <c r="T14" s="16">
        <v>0.23700755000000001</v>
      </c>
    </row>
    <row r="15" spans="1:20" x14ac:dyDescent="0.25">
      <c r="A15" s="11" t="s">
        <v>485</v>
      </c>
      <c r="B15" s="13">
        <v>5882</v>
      </c>
      <c r="C15" s="14">
        <f>(116/B15*100)</f>
        <v>1.9721183270996261</v>
      </c>
      <c r="D15" s="15">
        <v>5766</v>
      </c>
      <c r="E15" s="14">
        <v>8.7676409799999995</v>
      </c>
      <c r="F15" s="16">
        <v>0.39148171999999998</v>
      </c>
      <c r="G15" s="14">
        <v>54.599968789999998</v>
      </c>
      <c r="H15" s="16">
        <v>0.73192436000000005</v>
      </c>
      <c r="I15" s="14">
        <v>30.454084120000001</v>
      </c>
      <c r="J15" s="16">
        <v>0.71884049999999999</v>
      </c>
      <c r="K15" s="14">
        <v>0</v>
      </c>
      <c r="L15" s="16">
        <v>0</v>
      </c>
      <c r="M15" s="14" t="s">
        <v>582</v>
      </c>
      <c r="N15" s="16" t="s">
        <v>582</v>
      </c>
      <c r="O15" s="14">
        <v>1.0236481900000001</v>
      </c>
      <c r="P15" s="16">
        <v>0.45890220999999998</v>
      </c>
      <c r="Q15" s="14">
        <v>0</v>
      </c>
      <c r="R15" s="16">
        <v>0</v>
      </c>
      <c r="S15" s="14">
        <v>5.15465792</v>
      </c>
      <c r="T15" s="16">
        <v>0.44518837999999999</v>
      </c>
    </row>
    <row r="16" spans="1:20" x14ac:dyDescent="0.25">
      <c r="A16" s="11" t="s">
        <v>486</v>
      </c>
      <c r="B16" s="13">
        <v>6108</v>
      </c>
      <c r="C16" s="14">
        <f>(154/B16*100)</f>
        <v>2.5212835625409302</v>
      </c>
      <c r="D16" s="15">
        <v>5954</v>
      </c>
      <c r="E16" s="14">
        <v>10.73885479</v>
      </c>
      <c r="F16" s="16">
        <v>0.42317940999999998</v>
      </c>
      <c r="G16" s="14">
        <v>34.952139789999997</v>
      </c>
      <c r="H16" s="16">
        <v>0.72010244000000001</v>
      </c>
      <c r="I16" s="14">
        <v>44.572261660000002</v>
      </c>
      <c r="J16" s="16">
        <v>0.77798493000000002</v>
      </c>
      <c r="K16" s="14">
        <v>0</v>
      </c>
      <c r="L16" s="16">
        <v>0</v>
      </c>
      <c r="M16" s="14" t="s">
        <v>582</v>
      </c>
      <c r="N16" s="16" t="s">
        <v>582</v>
      </c>
      <c r="O16" s="14">
        <v>0</v>
      </c>
      <c r="P16" s="16">
        <v>0</v>
      </c>
      <c r="Q16" s="14">
        <v>0</v>
      </c>
      <c r="R16" s="16">
        <v>0</v>
      </c>
      <c r="S16" s="14">
        <v>9.7367437500000005</v>
      </c>
      <c r="T16" s="16">
        <v>0.71179745000000005</v>
      </c>
    </row>
    <row r="17" spans="1:20" x14ac:dyDescent="0.25">
      <c r="A17" s="11" t="s">
        <v>487</v>
      </c>
      <c r="B17" s="13">
        <v>6504</v>
      </c>
      <c r="C17" s="14">
        <f>(1933/B17*100)</f>
        <v>29.720172201722018</v>
      </c>
      <c r="D17" s="15">
        <v>4571</v>
      </c>
      <c r="E17" s="14">
        <v>10.529314619999999</v>
      </c>
      <c r="F17" s="16">
        <v>0.51615741000000004</v>
      </c>
      <c r="G17" s="14">
        <v>40.203304410000001</v>
      </c>
      <c r="H17" s="16">
        <v>0.75562830000000003</v>
      </c>
      <c r="I17" s="14">
        <v>33.925293029999999</v>
      </c>
      <c r="J17" s="16">
        <v>0.75361235000000004</v>
      </c>
      <c r="K17" s="14">
        <v>0</v>
      </c>
      <c r="L17" s="16">
        <v>0</v>
      </c>
      <c r="M17" s="14" t="s">
        <v>582</v>
      </c>
      <c r="N17" s="16" t="s">
        <v>582</v>
      </c>
      <c r="O17" s="14">
        <v>3.2328108100000001</v>
      </c>
      <c r="P17" s="16">
        <v>0.42110187999999998</v>
      </c>
      <c r="Q17" s="14">
        <v>0</v>
      </c>
      <c r="R17" s="16">
        <v>0</v>
      </c>
      <c r="S17" s="14">
        <v>12.109277130000001</v>
      </c>
      <c r="T17" s="16">
        <v>0.71096526999999998</v>
      </c>
    </row>
    <row r="18" spans="1:20" x14ac:dyDescent="0.25">
      <c r="A18" s="11" t="s">
        <v>488</v>
      </c>
      <c r="B18" s="13">
        <v>5532</v>
      </c>
      <c r="C18" s="14">
        <f>(31/B18*100)</f>
        <v>0.56037599421547357</v>
      </c>
      <c r="D18" s="15">
        <v>5501</v>
      </c>
      <c r="E18" s="14">
        <v>18.640274569999999</v>
      </c>
      <c r="F18" s="16">
        <v>0.66797326000000001</v>
      </c>
      <c r="G18" s="14">
        <v>37.524929640000003</v>
      </c>
      <c r="H18" s="16">
        <v>0.74178688999999998</v>
      </c>
      <c r="I18" s="14">
        <v>37.301871239999997</v>
      </c>
      <c r="J18" s="16">
        <v>0.91758567000000002</v>
      </c>
      <c r="K18" s="14">
        <v>0</v>
      </c>
      <c r="L18" s="16">
        <v>0</v>
      </c>
      <c r="M18" s="14" t="s">
        <v>582</v>
      </c>
      <c r="N18" s="16" t="s">
        <v>582</v>
      </c>
      <c r="O18" s="14">
        <v>0</v>
      </c>
      <c r="P18" s="16">
        <v>0</v>
      </c>
      <c r="Q18" s="14">
        <v>0</v>
      </c>
      <c r="R18" s="16">
        <v>0</v>
      </c>
      <c r="S18" s="14">
        <v>6.5329245499999997</v>
      </c>
      <c r="T18" s="16">
        <v>0.63965183999999997</v>
      </c>
    </row>
    <row r="19" spans="1:20" x14ac:dyDescent="0.25">
      <c r="A19" s="11" t="s">
        <v>489</v>
      </c>
      <c r="B19" s="13">
        <v>5658</v>
      </c>
      <c r="C19" s="14">
        <f>(346/B19*100)</f>
        <v>6.1152350653941321</v>
      </c>
      <c r="D19" s="15">
        <v>5312</v>
      </c>
      <c r="E19" s="14">
        <v>18.973274140000001</v>
      </c>
      <c r="F19" s="16">
        <v>0.55717136</v>
      </c>
      <c r="G19" s="14">
        <v>44.225254069999998</v>
      </c>
      <c r="H19" s="16">
        <v>0.79193806</v>
      </c>
      <c r="I19" s="14">
        <v>31.06667646</v>
      </c>
      <c r="J19" s="16">
        <v>0.71978624000000002</v>
      </c>
      <c r="K19" s="14">
        <v>0</v>
      </c>
      <c r="L19" s="16">
        <v>0</v>
      </c>
      <c r="M19" s="14" t="s">
        <v>582</v>
      </c>
      <c r="N19" s="16" t="s">
        <v>582</v>
      </c>
      <c r="O19" s="14">
        <v>0</v>
      </c>
      <c r="P19" s="16">
        <v>0</v>
      </c>
      <c r="Q19" s="14">
        <v>0</v>
      </c>
      <c r="R19" s="16">
        <v>0</v>
      </c>
      <c r="S19" s="14">
        <v>5.7347953299999999</v>
      </c>
      <c r="T19" s="16">
        <v>0.51697528999999998</v>
      </c>
    </row>
    <row r="20" spans="1:20" x14ac:dyDescent="0.25">
      <c r="A20" s="11" t="s">
        <v>490</v>
      </c>
      <c r="B20" s="13">
        <v>3371</v>
      </c>
      <c r="C20" s="14">
        <f>(75/B20*100)</f>
        <v>2.2248590922574905</v>
      </c>
      <c r="D20" s="15">
        <v>3296</v>
      </c>
      <c r="E20" s="14">
        <v>7.3336541000000004</v>
      </c>
      <c r="F20" s="16">
        <v>0.45375939999999998</v>
      </c>
      <c r="G20" s="14">
        <v>42.620694409999999</v>
      </c>
      <c r="H20" s="16">
        <v>0.88953514</v>
      </c>
      <c r="I20" s="14">
        <v>42.343457000000001</v>
      </c>
      <c r="J20" s="16">
        <v>1.0050677100000001</v>
      </c>
      <c r="K20" s="14">
        <v>0</v>
      </c>
      <c r="L20" s="16">
        <v>0</v>
      </c>
      <c r="M20" s="14" t="s">
        <v>582</v>
      </c>
      <c r="N20" s="16" t="s">
        <v>582</v>
      </c>
      <c r="O20" s="14">
        <v>0</v>
      </c>
      <c r="P20" s="16">
        <v>0</v>
      </c>
      <c r="Q20" s="14">
        <v>0</v>
      </c>
      <c r="R20" s="16">
        <v>0</v>
      </c>
      <c r="S20" s="14">
        <v>7.7021944900000001</v>
      </c>
      <c r="T20" s="16">
        <v>0.44415473</v>
      </c>
    </row>
    <row r="21" spans="1:20" x14ac:dyDescent="0.25">
      <c r="A21" s="11" t="s">
        <v>491</v>
      </c>
      <c r="B21" s="13">
        <v>5741</v>
      </c>
      <c r="C21" s="14">
        <f>(58/B21*100)</f>
        <v>1.0102769552342798</v>
      </c>
      <c r="D21" s="15">
        <v>5683</v>
      </c>
      <c r="E21" s="14">
        <v>25.308075410000001</v>
      </c>
      <c r="F21" s="16">
        <v>0.61344790999999999</v>
      </c>
      <c r="G21" s="14">
        <v>40.410332060000002</v>
      </c>
      <c r="H21" s="16">
        <v>0.67765993000000002</v>
      </c>
      <c r="I21" s="14">
        <v>30.398611370000001</v>
      </c>
      <c r="J21" s="16">
        <v>0.64294958999999996</v>
      </c>
      <c r="K21" s="14">
        <v>0</v>
      </c>
      <c r="L21" s="16">
        <v>0</v>
      </c>
      <c r="M21" s="14" t="s">
        <v>582</v>
      </c>
      <c r="N21" s="16" t="s">
        <v>582</v>
      </c>
      <c r="O21" s="14">
        <v>0</v>
      </c>
      <c r="P21" s="16">
        <v>0</v>
      </c>
      <c r="Q21" s="14">
        <v>0</v>
      </c>
      <c r="R21" s="16">
        <v>0</v>
      </c>
      <c r="S21" s="14">
        <v>3.8829811599999999</v>
      </c>
      <c r="T21" s="16">
        <v>0.29054226</v>
      </c>
    </row>
    <row r="22" spans="1:20" x14ac:dyDescent="0.25">
      <c r="A22" s="11" t="s">
        <v>492</v>
      </c>
      <c r="B22" s="13">
        <v>6598</v>
      </c>
      <c r="C22" s="14">
        <f>(39/B22*100)</f>
        <v>0.59108820854804489</v>
      </c>
      <c r="D22" s="15">
        <v>6559</v>
      </c>
      <c r="E22" s="14">
        <v>24.33293763</v>
      </c>
      <c r="F22" s="16">
        <v>0.75845618999999997</v>
      </c>
      <c r="G22" s="14">
        <v>30.971501310000001</v>
      </c>
      <c r="H22" s="16">
        <v>0.76680771000000003</v>
      </c>
      <c r="I22" s="14">
        <v>27.976181780000001</v>
      </c>
      <c r="J22" s="16">
        <v>0.79560819000000005</v>
      </c>
      <c r="K22" s="14">
        <v>0</v>
      </c>
      <c r="L22" s="16">
        <v>0</v>
      </c>
      <c r="M22" s="14" t="s">
        <v>582</v>
      </c>
      <c r="N22" s="16" t="s">
        <v>582</v>
      </c>
      <c r="O22" s="14">
        <v>10.28908169</v>
      </c>
      <c r="P22" s="16">
        <v>1.3299028799999999</v>
      </c>
      <c r="Q22" s="14">
        <v>0</v>
      </c>
      <c r="R22" s="16">
        <v>0</v>
      </c>
      <c r="S22" s="14">
        <v>6.4302975900000003</v>
      </c>
      <c r="T22" s="16">
        <v>0.66770337999999996</v>
      </c>
    </row>
    <row r="23" spans="1:20" x14ac:dyDescent="0.25">
      <c r="A23" s="11" t="s">
        <v>493</v>
      </c>
      <c r="B23" s="13">
        <v>11583</v>
      </c>
      <c r="C23" s="14">
        <f>(268/B23*100)</f>
        <v>2.3137356470689805</v>
      </c>
      <c r="D23" s="15">
        <v>11315</v>
      </c>
      <c r="E23" s="14">
        <v>24.11922491</v>
      </c>
      <c r="F23" s="16">
        <v>0.54968189000000001</v>
      </c>
      <c r="G23" s="14">
        <v>35.899343299999998</v>
      </c>
      <c r="H23" s="16">
        <v>0.68061912999999996</v>
      </c>
      <c r="I23" s="14">
        <v>34.633503699999999</v>
      </c>
      <c r="J23" s="16">
        <v>0.61502040000000002</v>
      </c>
      <c r="K23" s="14">
        <v>0</v>
      </c>
      <c r="L23" s="16">
        <v>0</v>
      </c>
      <c r="M23" s="14" t="s">
        <v>582</v>
      </c>
      <c r="N23" s="16" t="s">
        <v>582</v>
      </c>
      <c r="O23" s="14">
        <v>0</v>
      </c>
      <c r="P23" s="16">
        <v>0</v>
      </c>
      <c r="Q23" s="14">
        <v>0</v>
      </c>
      <c r="R23" s="16">
        <v>0</v>
      </c>
      <c r="S23" s="14">
        <v>5.3479280899999999</v>
      </c>
      <c r="T23" s="16">
        <v>0.45319638000000001</v>
      </c>
    </row>
    <row r="24" spans="1:20" x14ac:dyDescent="0.25">
      <c r="A24" s="11" t="s">
        <v>494</v>
      </c>
      <c r="B24" s="13">
        <v>6647</v>
      </c>
      <c r="C24" s="14">
        <f>(10/B24*100)</f>
        <v>0.15044380923724987</v>
      </c>
      <c r="D24" s="15">
        <v>6637</v>
      </c>
      <c r="E24" s="14">
        <v>39.408760979999997</v>
      </c>
      <c r="F24" s="16">
        <v>0.77611730000000001</v>
      </c>
      <c r="G24" s="14">
        <v>40.757437950000003</v>
      </c>
      <c r="H24" s="16">
        <v>0.62992071000000005</v>
      </c>
      <c r="I24" s="14">
        <v>17.25417917</v>
      </c>
      <c r="J24" s="16">
        <v>0.48479967000000002</v>
      </c>
      <c r="K24" s="14">
        <v>0</v>
      </c>
      <c r="L24" s="16">
        <v>0</v>
      </c>
      <c r="M24" s="14" t="s">
        <v>582</v>
      </c>
      <c r="N24" s="16" t="s">
        <v>582</v>
      </c>
      <c r="O24" s="14">
        <v>0</v>
      </c>
      <c r="P24" s="16">
        <v>0</v>
      </c>
      <c r="Q24" s="14">
        <v>0</v>
      </c>
      <c r="R24" s="16">
        <v>0</v>
      </c>
      <c r="S24" s="14">
        <v>2.5796218899999999</v>
      </c>
      <c r="T24" s="16">
        <v>0.65703489000000004</v>
      </c>
    </row>
    <row r="25" spans="1:20" x14ac:dyDescent="0.25">
      <c r="A25" s="11" t="s">
        <v>495</v>
      </c>
      <c r="B25" s="13">
        <v>5581</v>
      </c>
      <c r="C25" s="14">
        <f>(25/B25*100)</f>
        <v>0.44794839634474104</v>
      </c>
      <c r="D25" s="15">
        <v>5556</v>
      </c>
      <c r="E25" s="14">
        <v>38.531593579999999</v>
      </c>
      <c r="F25" s="16">
        <v>0.75322467999999998</v>
      </c>
      <c r="G25" s="14">
        <v>25.03539039</v>
      </c>
      <c r="H25" s="16">
        <v>0.64549727000000001</v>
      </c>
      <c r="I25" s="14">
        <v>35.562166240000003</v>
      </c>
      <c r="J25" s="16">
        <v>0.73797276000000001</v>
      </c>
      <c r="K25" s="14">
        <v>0</v>
      </c>
      <c r="L25" s="16">
        <v>0</v>
      </c>
      <c r="M25" s="14" t="s">
        <v>582</v>
      </c>
      <c r="N25" s="16" t="s">
        <v>582</v>
      </c>
      <c r="O25" s="14">
        <v>0</v>
      </c>
      <c r="P25" s="16">
        <v>0</v>
      </c>
      <c r="Q25" s="14">
        <v>0</v>
      </c>
      <c r="R25" s="16">
        <v>0</v>
      </c>
      <c r="S25" s="14">
        <v>0.87084980000000001</v>
      </c>
      <c r="T25" s="16">
        <v>0.14197617000000001</v>
      </c>
    </row>
    <row r="26" spans="1:20" x14ac:dyDescent="0.25">
      <c r="A26" s="11" t="s">
        <v>496</v>
      </c>
      <c r="B26" s="13">
        <v>4869</v>
      </c>
      <c r="C26" s="14">
        <f>(75/B26*100)</f>
        <v>1.5403573629081946</v>
      </c>
      <c r="D26" s="15">
        <v>4794</v>
      </c>
      <c r="E26" s="14">
        <v>16.46720028</v>
      </c>
      <c r="F26" s="16">
        <v>0.58984572999999996</v>
      </c>
      <c r="G26" s="14">
        <v>34.658608100000002</v>
      </c>
      <c r="H26" s="16">
        <v>0.80102346999999996</v>
      </c>
      <c r="I26" s="14">
        <v>45.87961336</v>
      </c>
      <c r="J26" s="16">
        <v>0.82546047</v>
      </c>
      <c r="K26" s="14">
        <v>0</v>
      </c>
      <c r="L26" s="16">
        <v>0</v>
      </c>
      <c r="M26" s="14" t="s">
        <v>582</v>
      </c>
      <c r="N26" s="16" t="s">
        <v>582</v>
      </c>
      <c r="O26" s="14">
        <v>0</v>
      </c>
      <c r="P26" s="16">
        <v>0</v>
      </c>
      <c r="Q26" s="14">
        <v>0</v>
      </c>
      <c r="R26" s="16">
        <v>0</v>
      </c>
      <c r="S26" s="14">
        <v>2.99457825</v>
      </c>
      <c r="T26" s="16">
        <v>0.28698409000000003</v>
      </c>
    </row>
    <row r="27" spans="1:20" x14ac:dyDescent="0.25">
      <c r="A27" s="11" t="s">
        <v>497</v>
      </c>
      <c r="B27" s="13">
        <v>5299</v>
      </c>
      <c r="C27" s="14">
        <f>(127/B27*100)</f>
        <v>2.3966786186072846</v>
      </c>
      <c r="D27" s="15">
        <v>5172</v>
      </c>
      <c r="E27" s="14">
        <v>11.932311479999999</v>
      </c>
      <c r="F27" s="16">
        <v>0.47419410000000001</v>
      </c>
      <c r="G27" s="14">
        <v>39.876225050000002</v>
      </c>
      <c r="H27" s="16">
        <v>0.65576546000000002</v>
      </c>
      <c r="I27" s="14">
        <v>37.479004500000002</v>
      </c>
      <c r="J27" s="16">
        <v>0.68648902000000001</v>
      </c>
      <c r="K27" s="14">
        <v>0</v>
      </c>
      <c r="L27" s="16">
        <v>0</v>
      </c>
      <c r="M27" s="14" t="s">
        <v>582</v>
      </c>
      <c r="N27" s="16" t="s">
        <v>582</v>
      </c>
      <c r="O27" s="14">
        <v>0</v>
      </c>
      <c r="P27" s="16">
        <v>0</v>
      </c>
      <c r="Q27" s="14">
        <v>0</v>
      </c>
      <c r="R27" s="16">
        <v>0</v>
      </c>
      <c r="S27" s="14">
        <v>10.71245897</v>
      </c>
      <c r="T27" s="16">
        <v>0.41644604000000002</v>
      </c>
    </row>
    <row r="28" spans="1:20" x14ac:dyDescent="0.25">
      <c r="A28" s="11" t="s">
        <v>498</v>
      </c>
      <c r="B28" s="13">
        <v>7568</v>
      </c>
      <c r="C28" s="14">
        <f>(378/B28*100)</f>
        <v>4.9947145877378434</v>
      </c>
      <c r="D28" s="15">
        <v>7190</v>
      </c>
      <c r="E28" s="14">
        <v>17.26063912</v>
      </c>
      <c r="F28" s="16">
        <v>0.60595478999999997</v>
      </c>
      <c r="G28" s="14">
        <v>30.256688579999999</v>
      </c>
      <c r="H28" s="16">
        <v>0.60570725000000003</v>
      </c>
      <c r="I28" s="14">
        <v>47.523331329999998</v>
      </c>
      <c r="J28" s="16">
        <v>0.84611135999999998</v>
      </c>
      <c r="K28" s="14">
        <v>0</v>
      </c>
      <c r="L28" s="16">
        <v>0</v>
      </c>
      <c r="M28" s="14" t="s">
        <v>582</v>
      </c>
      <c r="N28" s="16" t="s">
        <v>582</v>
      </c>
      <c r="O28" s="14">
        <v>0</v>
      </c>
      <c r="P28" s="16">
        <v>0</v>
      </c>
      <c r="Q28" s="14">
        <v>0</v>
      </c>
      <c r="R28" s="16">
        <v>0</v>
      </c>
      <c r="S28" s="14">
        <v>4.9593409700000004</v>
      </c>
      <c r="T28" s="16">
        <v>0.53152829000000001</v>
      </c>
    </row>
    <row r="29" spans="1:20" x14ac:dyDescent="0.25">
      <c r="A29" s="11" t="s">
        <v>499</v>
      </c>
      <c r="B29" s="13">
        <v>5385</v>
      </c>
      <c r="C29" s="14">
        <f>(30/B29*100)</f>
        <v>0.55710306406685239</v>
      </c>
      <c r="D29" s="15">
        <v>5355</v>
      </c>
      <c r="E29" s="14">
        <v>23.692774780000001</v>
      </c>
      <c r="F29" s="16">
        <v>0.69961087</v>
      </c>
      <c r="G29" s="14">
        <v>50.67452858</v>
      </c>
      <c r="H29" s="16">
        <v>0.80135747000000002</v>
      </c>
      <c r="I29" s="14">
        <v>18.684329739999999</v>
      </c>
      <c r="J29" s="16">
        <v>0.57639682999999997</v>
      </c>
      <c r="K29" s="14">
        <v>0</v>
      </c>
      <c r="L29" s="16">
        <v>0</v>
      </c>
      <c r="M29" s="14" t="s">
        <v>582</v>
      </c>
      <c r="N29" s="16" t="s">
        <v>582</v>
      </c>
      <c r="O29" s="14">
        <v>2.7667624100000001</v>
      </c>
      <c r="P29" s="16">
        <v>0.24169378</v>
      </c>
      <c r="Q29" s="14">
        <v>0</v>
      </c>
      <c r="R29" s="16">
        <v>0</v>
      </c>
      <c r="S29" s="14">
        <v>4.1816044899999998</v>
      </c>
      <c r="T29" s="16">
        <v>0.38231290000000001</v>
      </c>
    </row>
    <row r="30" spans="1:20" x14ac:dyDescent="0.25">
      <c r="A30" s="11" t="s">
        <v>500</v>
      </c>
      <c r="B30" s="13">
        <v>4520</v>
      </c>
      <c r="C30" s="14">
        <f>(208/B30*100)</f>
        <v>4.6017699115044248</v>
      </c>
      <c r="D30" s="15">
        <v>4312</v>
      </c>
      <c r="E30" s="14">
        <v>18.2116218</v>
      </c>
      <c r="F30" s="16">
        <v>0.59736800999999995</v>
      </c>
      <c r="G30" s="14">
        <v>37.522714809999997</v>
      </c>
      <c r="H30" s="16">
        <v>0.69208369000000003</v>
      </c>
      <c r="I30" s="14">
        <v>37.152273530000002</v>
      </c>
      <c r="J30" s="16">
        <v>0.83323046999999995</v>
      </c>
      <c r="K30" s="14">
        <v>0</v>
      </c>
      <c r="L30" s="16">
        <v>0</v>
      </c>
      <c r="M30" s="14" t="s">
        <v>582</v>
      </c>
      <c r="N30" s="16" t="s">
        <v>582</v>
      </c>
      <c r="O30" s="14">
        <v>0</v>
      </c>
      <c r="P30" s="16">
        <v>0</v>
      </c>
      <c r="Q30" s="14">
        <v>0</v>
      </c>
      <c r="R30" s="16">
        <v>0</v>
      </c>
      <c r="S30" s="14">
        <v>7.1133898699999998</v>
      </c>
      <c r="T30" s="16">
        <v>0.46398462000000001</v>
      </c>
    </row>
    <row r="31" spans="1:20" x14ac:dyDescent="0.25">
      <c r="A31" s="11" t="s">
        <v>501</v>
      </c>
      <c r="B31" s="13">
        <v>5456</v>
      </c>
      <c r="C31" s="14">
        <f>(146/B31*100)</f>
        <v>2.6759530791788855</v>
      </c>
      <c r="D31" s="15">
        <v>5310</v>
      </c>
      <c r="E31" s="14">
        <v>18.260866790000001</v>
      </c>
      <c r="F31" s="16">
        <v>0.58947534000000001</v>
      </c>
      <c r="G31" s="14">
        <v>44.614205830000003</v>
      </c>
      <c r="H31" s="16">
        <v>0.73133769999999998</v>
      </c>
      <c r="I31" s="14">
        <v>28.234899200000001</v>
      </c>
      <c r="J31" s="16">
        <v>0.82723393000000001</v>
      </c>
      <c r="K31" s="14">
        <v>0</v>
      </c>
      <c r="L31" s="16">
        <v>0</v>
      </c>
      <c r="M31" s="14" t="s">
        <v>582</v>
      </c>
      <c r="N31" s="16" t="s">
        <v>582</v>
      </c>
      <c r="O31" s="14">
        <v>0</v>
      </c>
      <c r="P31" s="16">
        <v>0</v>
      </c>
      <c r="Q31" s="14">
        <v>0</v>
      </c>
      <c r="R31" s="16">
        <v>0</v>
      </c>
      <c r="S31" s="14">
        <v>8.8900281900000007</v>
      </c>
      <c r="T31" s="16">
        <v>0.50516764999999997</v>
      </c>
    </row>
    <row r="32" spans="1:20" x14ac:dyDescent="0.25">
      <c r="A32" s="11" t="s">
        <v>502</v>
      </c>
      <c r="B32" s="13">
        <v>4478</v>
      </c>
      <c r="C32" s="14">
        <f>(6/B32*100)</f>
        <v>0.13398838767306834</v>
      </c>
      <c r="D32" s="15">
        <v>4472</v>
      </c>
      <c r="E32" s="14">
        <v>26.948545939999999</v>
      </c>
      <c r="F32" s="16">
        <v>0.69121821999999999</v>
      </c>
      <c r="G32" s="14">
        <v>38.689119460000001</v>
      </c>
      <c r="H32" s="16">
        <v>0.85447463999999995</v>
      </c>
      <c r="I32" s="14">
        <v>32.188110350000002</v>
      </c>
      <c r="J32" s="16">
        <v>0.74617124000000001</v>
      </c>
      <c r="K32" s="14">
        <v>0</v>
      </c>
      <c r="L32" s="16">
        <v>0</v>
      </c>
      <c r="M32" s="14" t="s">
        <v>582</v>
      </c>
      <c r="N32" s="16" t="s">
        <v>582</v>
      </c>
      <c r="O32" s="14">
        <v>0</v>
      </c>
      <c r="P32" s="16">
        <v>0</v>
      </c>
      <c r="Q32" s="14">
        <v>0</v>
      </c>
      <c r="R32" s="16">
        <v>0</v>
      </c>
      <c r="S32" s="14">
        <v>2.17422425</v>
      </c>
      <c r="T32" s="16">
        <v>0.26753587000000001</v>
      </c>
    </row>
    <row r="33" spans="1:20" x14ac:dyDescent="0.25">
      <c r="A33" s="11" t="s">
        <v>503</v>
      </c>
      <c r="B33" s="13">
        <v>7325</v>
      </c>
      <c r="C33" s="14">
        <f>(80/B33*100)</f>
        <v>1.0921501706484642</v>
      </c>
      <c r="D33" s="15">
        <v>7245</v>
      </c>
      <c r="E33" s="14">
        <v>25.256399399999999</v>
      </c>
      <c r="F33" s="16">
        <v>0.72492635000000005</v>
      </c>
      <c r="G33" s="14">
        <v>32.079859069999998</v>
      </c>
      <c r="H33" s="16">
        <v>0.71306303000000004</v>
      </c>
      <c r="I33" s="14">
        <v>39.2396557</v>
      </c>
      <c r="J33" s="16">
        <v>0.94068308</v>
      </c>
      <c r="K33" s="14">
        <v>0</v>
      </c>
      <c r="L33" s="16">
        <v>0</v>
      </c>
      <c r="M33" s="14" t="s">
        <v>582</v>
      </c>
      <c r="N33" s="16" t="s">
        <v>582</v>
      </c>
      <c r="O33" s="14">
        <v>0</v>
      </c>
      <c r="P33" s="16">
        <v>0</v>
      </c>
      <c r="Q33" s="14">
        <v>0</v>
      </c>
      <c r="R33" s="16">
        <v>0</v>
      </c>
      <c r="S33" s="14">
        <v>3.4240858300000001</v>
      </c>
      <c r="T33" s="16">
        <v>0.34728197999999999</v>
      </c>
    </row>
    <row r="34" spans="1:20" x14ac:dyDescent="0.25">
      <c r="A34" s="11" t="s">
        <v>504</v>
      </c>
      <c r="B34" s="13">
        <v>6350</v>
      </c>
      <c r="C34" s="14">
        <f>(95/B34*100)</f>
        <v>1.4960629921259843</v>
      </c>
      <c r="D34" s="15">
        <v>6255</v>
      </c>
      <c r="E34" s="14">
        <v>18.172256709999999</v>
      </c>
      <c r="F34" s="16">
        <v>0.63515843000000005</v>
      </c>
      <c r="G34" s="14">
        <v>38.745019839999998</v>
      </c>
      <c r="H34" s="16">
        <v>0.98231420000000003</v>
      </c>
      <c r="I34" s="14">
        <v>33.183950009999997</v>
      </c>
      <c r="J34" s="16">
        <v>0.77556223999999996</v>
      </c>
      <c r="K34" s="14">
        <v>0</v>
      </c>
      <c r="L34" s="16">
        <v>0</v>
      </c>
      <c r="M34" s="14" t="s">
        <v>582</v>
      </c>
      <c r="N34" s="16" t="s">
        <v>582</v>
      </c>
      <c r="O34" s="14">
        <v>2.5881044800000002</v>
      </c>
      <c r="P34" s="16">
        <v>0.53739698000000002</v>
      </c>
      <c r="Q34" s="14">
        <v>0</v>
      </c>
      <c r="R34" s="16">
        <v>0</v>
      </c>
      <c r="S34" s="14">
        <v>7.3106689600000001</v>
      </c>
      <c r="T34" s="16">
        <v>0.58321358999999995</v>
      </c>
    </row>
    <row r="35" spans="1:20" x14ac:dyDescent="0.25">
      <c r="A35" s="11" t="s">
        <v>505</v>
      </c>
      <c r="B35" s="13">
        <v>6406</v>
      </c>
      <c r="C35" s="14">
        <f>(61/B35*100)</f>
        <v>0.95223228223540424</v>
      </c>
      <c r="D35" s="15">
        <v>6345</v>
      </c>
      <c r="E35" s="14">
        <v>20.04229325</v>
      </c>
      <c r="F35" s="16">
        <v>0.74059233999999996</v>
      </c>
      <c r="G35" s="14">
        <v>30.631495399999999</v>
      </c>
      <c r="H35" s="16">
        <v>0.73054549000000002</v>
      </c>
      <c r="I35" s="14">
        <v>45.843753829999997</v>
      </c>
      <c r="J35" s="16">
        <v>0.89990261999999999</v>
      </c>
      <c r="K35" s="14">
        <v>0</v>
      </c>
      <c r="L35" s="16">
        <v>0</v>
      </c>
      <c r="M35" s="14" t="s">
        <v>582</v>
      </c>
      <c r="N35" s="16" t="s">
        <v>582</v>
      </c>
      <c r="O35" s="14">
        <v>1.03878658</v>
      </c>
      <c r="P35" s="16">
        <v>5.6857350000000001E-2</v>
      </c>
      <c r="Q35" s="14">
        <v>0</v>
      </c>
      <c r="R35" s="16">
        <v>0</v>
      </c>
      <c r="S35" s="14">
        <v>2.4436709300000001</v>
      </c>
      <c r="T35" s="16">
        <v>0.22573968999999999</v>
      </c>
    </row>
    <row r="36" spans="1:20" x14ac:dyDescent="0.25">
      <c r="A36" s="11" t="s">
        <v>506</v>
      </c>
      <c r="B36" s="13">
        <v>6736</v>
      </c>
      <c r="C36" s="14">
        <f>(74/B36*100)</f>
        <v>1.0985748218527316</v>
      </c>
      <c r="D36" s="15">
        <v>6662</v>
      </c>
      <c r="E36" s="14">
        <v>31.549790359999999</v>
      </c>
      <c r="F36" s="16">
        <v>0.75659931000000002</v>
      </c>
      <c r="G36" s="14">
        <v>34.846482629999997</v>
      </c>
      <c r="H36" s="16">
        <v>0.71578052999999997</v>
      </c>
      <c r="I36" s="14">
        <v>28.52517048</v>
      </c>
      <c r="J36" s="16">
        <v>0.73543247</v>
      </c>
      <c r="K36" s="14">
        <v>0</v>
      </c>
      <c r="L36" s="16">
        <v>0</v>
      </c>
      <c r="M36" s="14" t="s">
        <v>582</v>
      </c>
      <c r="N36" s="16" t="s">
        <v>582</v>
      </c>
      <c r="O36" s="14">
        <v>0</v>
      </c>
      <c r="P36" s="16">
        <v>0</v>
      </c>
      <c r="Q36" s="14">
        <v>0</v>
      </c>
      <c r="R36" s="16">
        <v>0</v>
      </c>
      <c r="S36" s="14">
        <v>5.0785565300000002</v>
      </c>
      <c r="T36" s="16">
        <v>0.34458979000000001</v>
      </c>
    </row>
    <row r="37" spans="1:20" x14ac:dyDescent="0.25">
      <c r="A37" s="11" t="s">
        <v>507</v>
      </c>
      <c r="B37" s="13">
        <v>5458</v>
      </c>
      <c r="C37" s="14">
        <f>(135/B37*100)</f>
        <v>2.4734334921216563</v>
      </c>
      <c r="D37" s="15">
        <v>5323</v>
      </c>
      <c r="E37" s="14">
        <v>10.57441845</v>
      </c>
      <c r="F37" s="16">
        <v>0.44063658</v>
      </c>
      <c r="G37" s="14">
        <v>37.864774279999999</v>
      </c>
      <c r="H37" s="16">
        <v>0.90922462000000004</v>
      </c>
      <c r="I37" s="14">
        <v>39.475460030000001</v>
      </c>
      <c r="J37" s="16">
        <v>1.0354370900000001</v>
      </c>
      <c r="K37" s="14">
        <v>0</v>
      </c>
      <c r="L37" s="16">
        <v>0</v>
      </c>
      <c r="M37" s="14" t="s">
        <v>582</v>
      </c>
      <c r="N37" s="16" t="s">
        <v>582</v>
      </c>
      <c r="O37" s="14">
        <v>0</v>
      </c>
      <c r="P37" s="16">
        <v>0</v>
      </c>
      <c r="Q37" s="14">
        <v>0</v>
      </c>
      <c r="R37" s="16">
        <v>0</v>
      </c>
      <c r="S37" s="14">
        <v>12.085347240000001</v>
      </c>
      <c r="T37" s="16">
        <v>0.85705266999999996</v>
      </c>
    </row>
    <row r="38" spans="1:20" x14ac:dyDescent="0.25">
      <c r="A38" s="11" t="s">
        <v>508</v>
      </c>
      <c r="B38" s="13">
        <v>5860</v>
      </c>
      <c r="C38" s="14">
        <f>(24/B38*100)</f>
        <v>0.40955631399317405</v>
      </c>
      <c r="D38" s="15">
        <v>5836</v>
      </c>
      <c r="E38" s="14">
        <v>11.6736398</v>
      </c>
      <c r="F38" s="16">
        <v>0.48208093000000002</v>
      </c>
      <c r="G38" s="14">
        <v>39.676325550000001</v>
      </c>
      <c r="H38" s="16">
        <v>0.77484896999999997</v>
      </c>
      <c r="I38" s="14">
        <v>34.087641699999999</v>
      </c>
      <c r="J38" s="16">
        <v>0.77575490000000002</v>
      </c>
      <c r="K38" s="14">
        <v>0</v>
      </c>
      <c r="L38" s="16">
        <v>0</v>
      </c>
      <c r="M38" s="14" t="s">
        <v>582</v>
      </c>
      <c r="N38" s="16" t="s">
        <v>582</v>
      </c>
      <c r="O38" s="14">
        <v>0</v>
      </c>
      <c r="P38" s="16">
        <v>0</v>
      </c>
      <c r="Q38" s="14">
        <v>0</v>
      </c>
      <c r="R38" s="16">
        <v>0</v>
      </c>
      <c r="S38" s="14">
        <v>14.56239295</v>
      </c>
      <c r="T38" s="16">
        <v>0.74010995000000002</v>
      </c>
    </row>
    <row r="39" spans="1:20" x14ac:dyDescent="0.25">
      <c r="A39" s="11" t="s">
        <v>509</v>
      </c>
      <c r="B39" s="13">
        <v>5895</v>
      </c>
      <c r="C39" s="14">
        <f>(33/B39*100)</f>
        <v>0.55979643765903309</v>
      </c>
      <c r="D39" s="15">
        <v>5862</v>
      </c>
      <c r="E39" s="14">
        <v>14.992900669999999</v>
      </c>
      <c r="F39" s="16">
        <v>0.57398064999999998</v>
      </c>
      <c r="G39" s="14">
        <v>16.910077359999999</v>
      </c>
      <c r="H39" s="16">
        <v>0.58177511999999998</v>
      </c>
      <c r="I39" s="14">
        <v>63.982950719999998</v>
      </c>
      <c r="J39" s="16">
        <v>1.2076496400000001</v>
      </c>
      <c r="K39" s="14">
        <v>0</v>
      </c>
      <c r="L39" s="16">
        <v>0</v>
      </c>
      <c r="M39" s="14" t="s">
        <v>582</v>
      </c>
      <c r="N39" s="16" t="s">
        <v>582</v>
      </c>
      <c r="O39" s="14">
        <v>0</v>
      </c>
      <c r="P39" s="16">
        <v>0</v>
      </c>
      <c r="Q39" s="14">
        <v>0</v>
      </c>
      <c r="R39" s="16">
        <v>0</v>
      </c>
      <c r="S39" s="14">
        <v>4.1140712500000003</v>
      </c>
      <c r="T39" s="16">
        <v>0.51923262000000003</v>
      </c>
    </row>
    <row r="40" spans="1:20" x14ac:dyDescent="0.25">
      <c r="A40" s="11" t="s">
        <v>510</v>
      </c>
      <c r="B40" s="13">
        <v>14157</v>
      </c>
      <c r="C40" s="14">
        <f>(394/B40*100)</f>
        <v>2.7830755103482376</v>
      </c>
      <c r="D40" s="15">
        <v>13763</v>
      </c>
      <c r="E40" s="14">
        <v>25.267711590000001</v>
      </c>
      <c r="F40" s="16">
        <v>0.6622053</v>
      </c>
      <c r="G40" s="14">
        <v>36.396608909999998</v>
      </c>
      <c r="H40" s="16">
        <v>0.67963706000000002</v>
      </c>
      <c r="I40" s="14">
        <v>32.048179009999998</v>
      </c>
      <c r="J40" s="16">
        <v>0.57357150000000001</v>
      </c>
      <c r="K40" s="14">
        <v>0</v>
      </c>
      <c r="L40" s="16">
        <v>0</v>
      </c>
      <c r="M40" s="14" t="s">
        <v>582</v>
      </c>
      <c r="N40" s="16" t="s">
        <v>582</v>
      </c>
      <c r="O40" s="14">
        <v>0</v>
      </c>
      <c r="P40" s="16">
        <v>0</v>
      </c>
      <c r="Q40" s="14">
        <v>0</v>
      </c>
      <c r="R40" s="16">
        <v>0</v>
      </c>
      <c r="S40" s="14">
        <v>6.2875004900000002</v>
      </c>
      <c r="T40" s="16">
        <v>0.52433050999999997</v>
      </c>
    </row>
    <row r="41" spans="1:20" x14ac:dyDescent="0.25">
      <c r="A41" s="11" t="s">
        <v>511</v>
      </c>
      <c r="B41" s="13">
        <v>5712</v>
      </c>
      <c r="C41" s="14">
        <f>(56/B41*100)</f>
        <v>0.98039215686274506</v>
      </c>
      <c r="D41" s="15">
        <v>5656</v>
      </c>
      <c r="E41" s="14">
        <v>23.593343180000002</v>
      </c>
      <c r="F41" s="16">
        <v>0.67962588999999995</v>
      </c>
      <c r="G41" s="14">
        <v>40.269957849999997</v>
      </c>
      <c r="H41" s="16">
        <v>0.67881689999999995</v>
      </c>
      <c r="I41" s="14">
        <v>31.041641729999998</v>
      </c>
      <c r="J41" s="16">
        <v>0.61598171999999995</v>
      </c>
      <c r="K41" s="14">
        <v>0</v>
      </c>
      <c r="L41" s="16">
        <v>0</v>
      </c>
      <c r="M41" s="14" t="s">
        <v>582</v>
      </c>
      <c r="N41" s="16" t="s">
        <v>582</v>
      </c>
      <c r="O41" s="14">
        <v>0.67895970000000005</v>
      </c>
      <c r="P41" s="16">
        <v>0.18096862999999999</v>
      </c>
      <c r="Q41" s="14">
        <v>0</v>
      </c>
      <c r="R41" s="16">
        <v>0</v>
      </c>
      <c r="S41" s="14">
        <v>4.4160975499999999</v>
      </c>
      <c r="T41" s="16">
        <v>0.45882914000000002</v>
      </c>
    </row>
    <row r="42" spans="1:20" x14ac:dyDescent="0.25">
      <c r="A42" s="11" t="s">
        <v>512</v>
      </c>
      <c r="B42" s="13">
        <f>IF(COUNT(B7:B41) &gt; 0, AVERAGE(B7:B41), "\u2014")</f>
        <v>7103.4285714285716</v>
      </c>
      <c r="C42" s="14">
        <f>IF(COUNT(C7:C41) &gt; 0, AVERAGE(C7:C41), "—")</f>
        <v>2.776518729203159</v>
      </c>
      <c r="D42" s="15">
        <f>IF(COUNT(D7:D41) &gt; 0, AVERAGE(D7:D41), "—")</f>
        <v>6896.028571428571</v>
      </c>
      <c r="E42" s="14">
        <f>IF(COUNT(E7:E41) &gt; 0, AVERAGE(E7:E41), "—")</f>
        <v>18.556673713428573</v>
      </c>
      <c r="F42" s="16">
        <f>IF(COUNT(F7:F41) &gt; 0, SQRT(SUMSQ(F7:F41)/(COUNT(F7:F41)*COUNT(F7:F41)) ), "—")</f>
        <v>9.9199129385420026E-2</v>
      </c>
      <c r="G42" s="14">
        <f>IF(COUNT(G7:G41) &gt; 0, AVERAGE(G7:G41), "—")</f>
        <v>37.922690332000002</v>
      </c>
      <c r="H42" s="16">
        <f>IF(COUNT(H7:H41) &gt; 0, SQRT(SUMSQ(H7:H41)/(COUNT(H7:H41)*COUNT(H7:H41)) ), "—")</f>
        <v>0.1239711543279224</v>
      </c>
      <c r="I42" s="14">
        <f>IF(COUNT(I7:I41) &gt; 0, AVERAGE(I7:I41), "—")</f>
        <v>36.271344665714288</v>
      </c>
      <c r="J42" s="16">
        <f>IF(COUNT(J7:J41) &gt; 0, SQRT(SUMSQ(J7:J41)/(COUNT(J7:J41)*COUNT(J7:J41)) ), "—")</f>
        <v>0.13187575061369827</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0.90458578628571418</v>
      </c>
      <c r="P42" s="16">
        <f>IF(COUNT(P7:P41) &gt; 0, SQRT(SUMSQ(P7:P41)/(COUNT(P7:P41)*COUNT(P7:P41)) ), "—")</f>
        <v>5.2939941350880454E-2</v>
      </c>
      <c r="Q42" s="14">
        <f>IF(COUNT(Q7:Q41) &gt; 0, AVERAGE(Q7:Q41), "—")</f>
        <v>0</v>
      </c>
      <c r="R42" s="16">
        <f>IF(COUNT(R7:R41) &gt; 0, SQRT(SUMSQ(R7:R41)/(COUNT(R7:R41)*COUNT(R7:R41)) ), "—")</f>
        <v>0</v>
      </c>
      <c r="S42" s="14">
        <f>IF(COUNT(S7:S41) &gt; 0, AVERAGE(S7:S41), "—")</f>
        <v>6.3447055028571429</v>
      </c>
      <c r="T42" s="16">
        <f>IF(COUNT(T7:T41) &gt; 0, SQRT(SUMSQ(T7:T41)/(COUNT(T7:T41)*COUNT(T7:T41)) ), "—")</f>
        <v>8.5559667134775128E-2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(0/B45*100)</f>
        <v>0</v>
      </c>
      <c r="D45" s="15">
        <v>5519</v>
      </c>
      <c r="E45" s="14">
        <v>0</v>
      </c>
      <c r="F45" s="16">
        <v>0</v>
      </c>
      <c r="G45" s="14">
        <v>0</v>
      </c>
      <c r="H45" s="16">
        <v>0</v>
      </c>
      <c r="I45" s="14">
        <v>0</v>
      </c>
      <c r="J45" s="16">
        <v>0</v>
      </c>
      <c r="K45" s="14">
        <v>0</v>
      </c>
      <c r="L45" s="16">
        <v>0</v>
      </c>
      <c r="M45" s="14" t="s">
        <v>582</v>
      </c>
      <c r="N45" s="16" t="s">
        <v>582</v>
      </c>
      <c r="O45" s="14">
        <v>100</v>
      </c>
      <c r="P45" s="16">
        <v>0</v>
      </c>
      <c r="Q45" s="14">
        <v>0</v>
      </c>
      <c r="R45" s="16">
        <v>0</v>
      </c>
      <c r="S45" s="14">
        <v>0</v>
      </c>
      <c r="T45" s="16">
        <v>0</v>
      </c>
    </row>
    <row r="46" spans="1:20" x14ac:dyDescent="0.25">
      <c r="A46" s="11" t="s">
        <v>516</v>
      </c>
      <c r="B46" s="13">
        <v>23141</v>
      </c>
      <c r="C46" s="14">
        <f>(2165/B46*100)</f>
        <v>9.3556890367745567</v>
      </c>
      <c r="D46" s="15">
        <v>20976</v>
      </c>
      <c r="E46" s="14">
        <v>20.18919262</v>
      </c>
      <c r="F46" s="16">
        <v>0.47567766</v>
      </c>
      <c r="G46" s="14">
        <v>19.550657319999999</v>
      </c>
      <c r="H46" s="16">
        <v>0.46521051000000002</v>
      </c>
      <c r="I46" s="14">
        <v>29.15860331</v>
      </c>
      <c r="J46" s="16">
        <v>0.53822068999999995</v>
      </c>
      <c r="K46" s="14">
        <v>0</v>
      </c>
      <c r="L46" s="16">
        <v>0</v>
      </c>
      <c r="M46" s="14" t="s">
        <v>582</v>
      </c>
      <c r="N46" s="16" t="s">
        <v>582</v>
      </c>
      <c r="O46" s="14">
        <v>0</v>
      </c>
      <c r="P46" s="16">
        <v>0</v>
      </c>
      <c r="Q46" s="14">
        <v>0</v>
      </c>
      <c r="R46" s="16">
        <v>0</v>
      </c>
      <c r="S46" s="14">
        <v>31.101546750000001</v>
      </c>
      <c r="T46" s="16">
        <v>0.98947297000000001</v>
      </c>
    </row>
    <row r="47" spans="1:20" x14ac:dyDescent="0.25">
      <c r="A47" s="11" t="s">
        <v>517</v>
      </c>
      <c r="B47" s="13">
        <v>5928</v>
      </c>
      <c r="C47" s="14">
        <f>(368/B47*100)</f>
        <v>6.2078272604588394</v>
      </c>
      <c r="D47" s="15">
        <v>5560</v>
      </c>
      <c r="E47" s="14">
        <v>21.904344080000001</v>
      </c>
      <c r="F47" s="16">
        <v>0.58624058000000001</v>
      </c>
      <c r="G47" s="14">
        <v>29.32665999</v>
      </c>
      <c r="H47" s="16">
        <v>0.71556609999999998</v>
      </c>
      <c r="I47" s="14">
        <v>35.411529270000003</v>
      </c>
      <c r="J47" s="16">
        <v>0.99561511999999996</v>
      </c>
      <c r="K47" s="14">
        <v>0</v>
      </c>
      <c r="L47" s="16">
        <v>0</v>
      </c>
      <c r="M47" s="14" t="s">
        <v>582</v>
      </c>
      <c r="N47" s="16" t="s">
        <v>582</v>
      </c>
      <c r="O47" s="14">
        <v>0</v>
      </c>
      <c r="P47" s="16">
        <v>0</v>
      </c>
      <c r="Q47" s="14">
        <v>0</v>
      </c>
      <c r="R47" s="16">
        <v>0</v>
      </c>
      <c r="S47" s="14">
        <v>13.35746666</v>
      </c>
      <c r="T47" s="16">
        <v>0.99162702999999996</v>
      </c>
    </row>
    <row r="48" spans="1:20" x14ac:dyDescent="0.25">
      <c r="A48" s="11" t="s">
        <v>518</v>
      </c>
      <c r="B48" s="13">
        <v>9841</v>
      </c>
      <c r="C48" s="14">
        <f>(8/B48*100)</f>
        <v>8.1292551569962401E-2</v>
      </c>
      <c r="D48" s="15">
        <v>9833</v>
      </c>
      <c r="E48" s="14">
        <v>57.143842169999999</v>
      </c>
      <c r="F48" s="16">
        <v>0.92918308000000005</v>
      </c>
      <c r="G48" s="14">
        <v>22.790143239999999</v>
      </c>
      <c r="H48" s="16">
        <v>0.58991247000000002</v>
      </c>
      <c r="I48" s="14">
        <v>18.083880990000001</v>
      </c>
      <c r="J48" s="16">
        <v>0.62557079999999998</v>
      </c>
      <c r="K48" s="14">
        <v>0</v>
      </c>
      <c r="L48" s="16">
        <v>0</v>
      </c>
      <c r="M48" s="14" t="s">
        <v>582</v>
      </c>
      <c r="N48" s="16" t="s">
        <v>582</v>
      </c>
      <c r="O48" s="14">
        <v>0</v>
      </c>
      <c r="P48" s="16">
        <v>0</v>
      </c>
      <c r="Q48" s="14">
        <v>0</v>
      </c>
      <c r="R48" s="16">
        <v>0</v>
      </c>
      <c r="S48" s="14">
        <v>1.9821335899999999</v>
      </c>
      <c r="T48" s="16">
        <v>0.53868883999999995</v>
      </c>
    </row>
    <row r="49" spans="1:20" x14ac:dyDescent="0.25">
      <c r="A49" s="11" t="s">
        <v>519</v>
      </c>
      <c r="B49" s="13">
        <v>6349</v>
      </c>
      <c r="C49" s="14">
        <f>(0/B49*100)</f>
        <v>0</v>
      </c>
      <c r="D49" s="15">
        <v>6349</v>
      </c>
      <c r="E49" s="14">
        <v>0</v>
      </c>
      <c r="F49" s="16">
        <v>0</v>
      </c>
      <c r="G49" s="14">
        <v>0</v>
      </c>
      <c r="H49" s="16">
        <v>0</v>
      </c>
      <c r="I49" s="14">
        <v>0</v>
      </c>
      <c r="J49" s="16">
        <v>0</v>
      </c>
      <c r="K49" s="14">
        <v>0</v>
      </c>
      <c r="L49" s="16">
        <v>0</v>
      </c>
      <c r="M49" s="14" t="s">
        <v>582</v>
      </c>
      <c r="N49" s="16" t="s">
        <v>582</v>
      </c>
      <c r="O49" s="14">
        <v>100</v>
      </c>
      <c r="P49" s="16">
        <v>0</v>
      </c>
      <c r="Q49" s="14">
        <v>0</v>
      </c>
      <c r="R49" s="16">
        <v>0</v>
      </c>
      <c r="S49" s="14">
        <v>0</v>
      </c>
      <c r="T49" s="16">
        <v>0</v>
      </c>
    </row>
    <row r="50" spans="1:20" x14ac:dyDescent="0.25">
      <c r="A50" s="11" t="s">
        <v>520</v>
      </c>
      <c r="B50" s="13">
        <v>11795</v>
      </c>
      <c r="C50" s="14">
        <f>(353/B50*100)</f>
        <v>2.9927935565917765</v>
      </c>
      <c r="D50" s="15">
        <v>11442</v>
      </c>
      <c r="E50" s="14">
        <v>28.725489719999999</v>
      </c>
      <c r="F50" s="16">
        <v>0.72256653000000004</v>
      </c>
      <c r="G50" s="14">
        <v>29.771338029999999</v>
      </c>
      <c r="H50" s="16">
        <v>0.58200700999999999</v>
      </c>
      <c r="I50" s="14">
        <v>36.019352670000004</v>
      </c>
      <c r="J50" s="16">
        <v>0.85875425999999999</v>
      </c>
      <c r="K50" s="14">
        <v>0</v>
      </c>
      <c r="L50" s="16">
        <v>0</v>
      </c>
      <c r="M50" s="14" t="s">
        <v>582</v>
      </c>
      <c r="N50" s="16" t="s">
        <v>582</v>
      </c>
      <c r="O50" s="14">
        <v>0</v>
      </c>
      <c r="P50" s="16">
        <v>0</v>
      </c>
      <c r="Q50" s="14">
        <v>0</v>
      </c>
      <c r="R50" s="16">
        <v>0</v>
      </c>
      <c r="S50" s="14">
        <v>5.4838195799999996</v>
      </c>
      <c r="T50" s="16">
        <v>0.457673</v>
      </c>
    </row>
    <row r="51" spans="1:20" x14ac:dyDescent="0.25">
      <c r="A51" s="11" t="s">
        <v>521</v>
      </c>
      <c r="B51" s="13">
        <v>6866</v>
      </c>
      <c r="C51" s="14">
        <f>(113/B51*100)</f>
        <v>1.6457908534809205</v>
      </c>
      <c r="D51" s="15">
        <v>6753</v>
      </c>
      <c r="E51" s="14">
        <v>17.764883739999998</v>
      </c>
      <c r="F51" s="16">
        <v>0.53771592000000001</v>
      </c>
      <c r="G51" s="14">
        <v>27.8170641</v>
      </c>
      <c r="H51" s="16">
        <v>0.67642904999999998</v>
      </c>
      <c r="I51" s="14">
        <v>35.105159860000001</v>
      </c>
      <c r="J51" s="16">
        <v>0.83018707000000003</v>
      </c>
      <c r="K51" s="14">
        <v>0</v>
      </c>
      <c r="L51" s="16">
        <v>0</v>
      </c>
      <c r="M51" s="14" t="s">
        <v>582</v>
      </c>
      <c r="N51" s="16" t="s">
        <v>582</v>
      </c>
      <c r="O51" s="14">
        <v>10.5742622</v>
      </c>
      <c r="P51" s="16">
        <v>0.61232684999999998</v>
      </c>
      <c r="Q51" s="14">
        <v>0</v>
      </c>
      <c r="R51" s="16">
        <v>0</v>
      </c>
      <c r="S51" s="14">
        <v>8.7386301</v>
      </c>
      <c r="T51" s="16">
        <v>0.81972913999999997</v>
      </c>
    </row>
    <row r="52" spans="1:20" x14ac:dyDescent="0.25">
      <c r="A52" s="11" t="s">
        <v>522</v>
      </c>
      <c r="B52" s="13">
        <v>5809</v>
      </c>
      <c r="C52" s="14">
        <f>(110/B52*100)</f>
        <v>1.8936133585815116</v>
      </c>
      <c r="D52" s="15">
        <v>5699</v>
      </c>
      <c r="E52" s="14">
        <v>10.885993490000001</v>
      </c>
      <c r="F52" s="16">
        <v>0.44277929999999999</v>
      </c>
      <c r="G52" s="14">
        <v>35.068476539999999</v>
      </c>
      <c r="H52" s="16">
        <v>0.67214963000000005</v>
      </c>
      <c r="I52" s="14">
        <v>49.588076450000003</v>
      </c>
      <c r="J52" s="16">
        <v>0.71285555</v>
      </c>
      <c r="K52" s="14">
        <v>0</v>
      </c>
      <c r="L52" s="16">
        <v>0</v>
      </c>
      <c r="M52" s="14" t="s">
        <v>582</v>
      </c>
      <c r="N52" s="16" t="s">
        <v>582</v>
      </c>
      <c r="O52" s="14">
        <v>0</v>
      </c>
      <c r="P52" s="16">
        <v>0</v>
      </c>
      <c r="Q52" s="14">
        <v>0</v>
      </c>
      <c r="R52" s="16">
        <v>0</v>
      </c>
      <c r="S52" s="14">
        <v>4.4574535199999996</v>
      </c>
      <c r="T52" s="16">
        <v>0.33687349999999999</v>
      </c>
    </row>
    <row r="53" spans="1:20" x14ac:dyDescent="0.25">
      <c r="A53" s="11" t="s">
        <v>523</v>
      </c>
      <c r="B53" s="13">
        <v>5571</v>
      </c>
      <c r="C53" s="14">
        <f>(116/B53*100)</f>
        <v>2.0822114521629871</v>
      </c>
      <c r="D53" s="15">
        <v>5455</v>
      </c>
      <c r="E53" s="14">
        <v>22.064431079999999</v>
      </c>
      <c r="F53" s="16">
        <v>0.53621803000000001</v>
      </c>
      <c r="G53" s="14">
        <v>38.62187574</v>
      </c>
      <c r="H53" s="16">
        <v>0.67920933999999999</v>
      </c>
      <c r="I53" s="14">
        <v>30.967530629999999</v>
      </c>
      <c r="J53" s="16">
        <v>0.68780825000000001</v>
      </c>
      <c r="K53" s="14">
        <v>0</v>
      </c>
      <c r="L53" s="16">
        <v>0</v>
      </c>
      <c r="M53" s="14" t="s">
        <v>582</v>
      </c>
      <c r="N53" s="16" t="s">
        <v>582</v>
      </c>
      <c r="O53" s="14">
        <v>0</v>
      </c>
      <c r="P53" s="16">
        <v>0</v>
      </c>
      <c r="Q53" s="14">
        <v>0</v>
      </c>
      <c r="R53" s="16">
        <v>0</v>
      </c>
      <c r="S53" s="14">
        <v>8.3461625500000007</v>
      </c>
      <c r="T53" s="16">
        <v>0.34517924999999999</v>
      </c>
    </row>
    <row r="54" spans="1:20" x14ac:dyDescent="0.25">
      <c r="A54" s="11" t="s">
        <v>524</v>
      </c>
      <c r="B54" s="13">
        <v>4740</v>
      </c>
      <c r="C54" s="14">
        <f>(455/B54*100)</f>
        <v>9.5991561181434584</v>
      </c>
      <c r="D54" s="15">
        <v>4285</v>
      </c>
      <c r="E54" s="14">
        <v>31.757113100000002</v>
      </c>
      <c r="F54" s="16">
        <v>0.83833323999999998</v>
      </c>
      <c r="G54" s="14">
        <v>29.36640075</v>
      </c>
      <c r="H54" s="16">
        <v>0.87289207000000002</v>
      </c>
      <c r="I54" s="14">
        <v>22.832904289999998</v>
      </c>
      <c r="J54" s="16">
        <v>0.85540077000000003</v>
      </c>
      <c r="K54" s="14">
        <v>0</v>
      </c>
      <c r="L54" s="16">
        <v>0</v>
      </c>
      <c r="M54" s="14" t="s">
        <v>582</v>
      </c>
      <c r="N54" s="16" t="s">
        <v>582</v>
      </c>
      <c r="O54" s="14">
        <v>0</v>
      </c>
      <c r="P54" s="16">
        <v>0</v>
      </c>
      <c r="Q54" s="14">
        <v>0</v>
      </c>
      <c r="R54" s="16">
        <v>0</v>
      </c>
      <c r="S54" s="14">
        <v>16.04358186</v>
      </c>
      <c r="T54" s="16">
        <v>1.2380063699999999</v>
      </c>
    </row>
    <row r="55" spans="1:20" x14ac:dyDescent="0.25">
      <c r="A55" s="11" t="s">
        <v>525</v>
      </c>
      <c r="B55" s="13">
        <v>5316</v>
      </c>
      <c r="C55" s="14">
        <f>(0/B55*100)</f>
        <v>0</v>
      </c>
      <c r="D55" s="15">
        <v>5316</v>
      </c>
      <c r="E55" s="14">
        <v>0</v>
      </c>
      <c r="F55" s="16">
        <v>0</v>
      </c>
      <c r="G55" s="14">
        <v>0</v>
      </c>
      <c r="H55" s="16">
        <v>0</v>
      </c>
      <c r="I55" s="14">
        <v>0</v>
      </c>
      <c r="J55" s="16">
        <v>0</v>
      </c>
      <c r="K55" s="14">
        <v>0</v>
      </c>
      <c r="L55" s="16">
        <v>0</v>
      </c>
      <c r="M55" s="14" t="s">
        <v>582</v>
      </c>
      <c r="N55" s="16" t="s">
        <v>582</v>
      </c>
      <c r="O55" s="14">
        <v>100</v>
      </c>
      <c r="P55" s="16">
        <v>0</v>
      </c>
      <c r="Q55" s="14">
        <v>0</v>
      </c>
      <c r="R55" s="16">
        <v>0</v>
      </c>
      <c r="S55" s="14">
        <v>0</v>
      </c>
      <c r="T55" s="16">
        <v>0</v>
      </c>
    </row>
    <row r="56" spans="1:20" x14ac:dyDescent="0.25">
      <c r="A56" s="11" t="s">
        <v>526</v>
      </c>
      <c r="B56" s="13">
        <v>5359</v>
      </c>
      <c r="C56" s="14">
        <f>(77/B56*100)</f>
        <v>1.4368352304534429</v>
      </c>
      <c r="D56" s="15">
        <v>5282</v>
      </c>
      <c r="E56" s="14">
        <v>24.744607420000001</v>
      </c>
      <c r="F56" s="16">
        <v>0.64888966999999997</v>
      </c>
      <c r="G56" s="14">
        <v>39.65659556</v>
      </c>
      <c r="H56" s="16">
        <v>0.75559262000000005</v>
      </c>
      <c r="I56" s="14">
        <v>34.081478009999998</v>
      </c>
      <c r="J56" s="16">
        <v>0.79913825000000005</v>
      </c>
      <c r="K56" s="14">
        <v>0</v>
      </c>
      <c r="L56" s="16">
        <v>0</v>
      </c>
      <c r="M56" s="14" t="s">
        <v>582</v>
      </c>
      <c r="N56" s="16" t="s">
        <v>582</v>
      </c>
      <c r="O56" s="14">
        <v>0</v>
      </c>
      <c r="P56" s="16">
        <v>0</v>
      </c>
      <c r="Q56" s="14">
        <v>0</v>
      </c>
      <c r="R56" s="16">
        <v>0</v>
      </c>
      <c r="S56" s="14">
        <v>1.51731902</v>
      </c>
      <c r="T56" s="16">
        <v>0.23665991</v>
      </c>
    </row>
    <row r="57" spans="1:20" x14ac:dyDescent="0.25">
      <c r="A57" s="11" t="s">
        <v>527</v>
      </c>
      <c r="B57" s="13">
        <v>6513</v>
      </c>
      <c r="C57" s="14">
        <f>(0/B57*100)</f>
        <v>0</v>
      </c>
      <c r="D57" s="15">
        <v>6513</v>
      </c>
      <c r="E57" s="14">
        <v>0</v>
      </c>
      <c r="F57" s="16">
        <v>0</v>
      </c>
      <c r="G57" s="14">
        <v>0</v>
      </c>
      <c r="H57" s="16">
        <v>0</v>
      </c>
      <c r="I57" s="14">
        <v>0</v>
      </c>
      <c r="J57" s="16">
        <v>0</v>
      </c>
      <c r="K57" s="14">
        <v>0</v>
      </c>
      <c r="L57" s="16">
        <v>0</v>
      </c>
      <c r="M57" s="14" t="s">
        <v>582</v>
      </c>
      <c r="N57" s="16" t="s">
        <v>582</v>
      </c>
      <c r="O57" s="14">
        <v>100</v>
      </c>
      <c r="P57" s="16">
        <v>0</v>
      </c>
      <c r="Q57" s="14">
        <v>0</v>
      </c>
      <c r="R57" s="16">
        <v>0</v>
      </c>
      <c r="S57" s="14">
        <v>0</v>
      </c>
      <c r="T57" s="16">
        <v>0</v>
      </c>
    </row>
    <row r="58" spans="1:20" x14ac:dyDescent="0.25">
      <c r="A58" s="11" t="s">
        <v>528</v>
      </c>
      <c r="B58" s="13">
        <v>7267</v>
      </c>
      <c r="C58" s="14">
        <f>(0/B58*100)</f>
        <v>0</v>
      </c>
      <c r="D58" s="15">
        <v>7267</v>
      </c>
      <c r="E58" s="14">
        <v>0</v>
      </c>
      <c r="F58" s="16">
        <v>0</v>
      </c>
      <c r="G58" s="14">
        <v>0</v>
      </c>
      <c r="H58" s="16">
        <v>0</v>
      </c>
      <c r="I58" s="14">
        <v>0</v>
      </c>
      <c r="J58" s="16">
        <v>0</v>
      </c>
      <c r="K58" s="14">
        <v>0</v>
      </c>
      <c r="L58" s="16">
        <v>0</v>
      </c>
      <c r="M58" s="14" t="s">
        <v>582</v>
      </c>
      <c r="N58" s="16" t="s">
        <v>582</v>
      </c>
      <c r="O58" s="14">
        <v>100</v>
      </c>
      <c r="P58" s="16">
        <v>0</v>
      </c>
      <c r="Q58" s="14">
        <v>0</v>
      </c>
      <c r="R58" s="16">
        <v>0</v>
      </c>
      <c r="S58" s="14">
        <v>0</v>
      </c>
      <c r="T58" s="16">
        <v>0</v>
      </c>
    </row>
    <row r="59" spans="1:20" x14ac:dyDescent="0.25">
      <c r="A59" s="11" t="s">
        <v>529</v>
      </c>
      <c r="B59" s="13">
        <v>4826</v>
      </c>
      <c r="C59" s="14">
        <f>(0/B59*100)</f>
        <v>0</v>
      </c>
      <c r="D59" s="15">
        <v>4826</v>
      </c>
      <c r="E59" s="14">
        <v>0</v>
      </c>
      <c r="F59" s="16">
        <v>0</v>
      </c>
      <c r="G59" s="14">
        <v>0</v>
      </c>
      <c r="H59" s="16">
        <v>0</v>
      </c>
      <c r="I59" s="14">
        <v>0</v>
      </c>
      <c r="J59" s="16">
        <v>0</v>
      </c>
      <c r="K59" s="14">
        <v>0</v>
      </c>
      <c r="L59" s="16">
        <v>0</v>
      </c>
      <c r="M59" s="14" t="s">
        <v>582</v>
      </c>
      <c r="N59" s="16" t="s">
        <v>582</v>
      </c>
      <c r="O59" s="14">
        <v>100</v>
      </c>
      <c r="P59" s="16">
        <v>0</v>
      </c>
      <c r="Q59" s="14">
        <v>0</v>
      </c>
      <c r="R59" s="16">
        <v>0</v>
      </c>
      <c r="S59" s="14">
        <v>0</v>
      </c>
      <c r="T59" s="16">
        <v>0</v>
      </c>
    </row>
    <row r="60" spans="1:20" x14ac:dyDescent="0.25">
      <c r="A60" s="11" t="s">
        <v>530</v>
      </c>
      <c r="B60" s="13">
        <v>4546</v>
      </c>
      <c r="C60" s="14">
        <f>(0/B60*100)</f>
        <v>0</v>
      </c>
      <c r="D60" s="15">
        <v>4546</v>
      </c>
      <c r="E60" s="14">
        <v>0</v>
      </c>
      <c r="F60" s="16">
        <v>0</v>
      </c>
      <c r="G60" s="14">
        <v>0</v>
      </c>
      <c r="H60" s="16">
        <v>0</v>
      </c>
      <c r="I60" s="14">
        <v>0</v>
      </c>
      <c r="J60" s="16">
        <v>0</v>
      </c>
      <c r="K60" s="14">
        <v>0</v>
      </c>
      <c r="L60" s="16">
        <v>0</v>
      </c>
      <c r="M60" s="14" t="s">
        <v>582</v>
      </c>
      <c r="N60" s="16" t="s">
        <v>582</v>
      </c>
      <c r="O60" s="14">
        <v>100</v>
      </c>
      <c r="P60" s="16">
        <v>0</v>
      </c>
      <c r="Q60" s="14">
        <v>0</v>
      </c>
      <c r="R60" s="16">
        <v>0</v>
      </c>
      <c r="S60" s="14">
        <v>0</v>
      </c>
      <c r="T60" s="16">
        <v>0</v>
      </c>
    </row>
    <row r="61" spans="1:20" x14ac:dyDescent="0.25">
      <c r="A61" s="11" t="s">
        <v>531</v>
      </c>
      <c r="B61" s="13">
        <v>6525</v>
      </c>
      <c r="C61" s="14">
        <f>(169/B61*100)</f>
        <v>2.5900383141762453</v>
      </c>
      <c r="D61" s="15">
        <v>6356</v>
      </c>
      <c r="E61" s="14">
        <v>19.899702730000001</v>
      </c>
      <c r="F61" s="16">
        <v>0.67501049000000002</v>
      </c>
      <c r="G61" s="14">
        <v>33.526470449999998</v>
      </c>
      <c r="H61" s="16">
        <v>0.74936555999999999</v>
      </c>
      <c r="I61" s="14">
        <v>41.803305600000002</v>
      </c>
      <c r="J61" s="16">
        <v>0.74347490000000005</v>
      </c>
      <c r="K61" s="14">
        <v>0</v>
      </c>
      <c r="L61" s="16">
        <v>0</v>
      </c>
      <c r="M61" s="14" t="s">
        <v>582</v>
      </c>
      <c r="N61" s="16" t="s">
        <v>582</v>
      </c>
      <c r="O61" s="14">
        <v>0</v>
      </c>
      <c r="P61" s="16">
        <v>0</v>
      </c>
      <c r="Q61" s="14">
        <v>0</v>
      </c>
      <c r="R61" s="16">
        <v>0</v>
      </c>
      <c r="S61" s="14">
        <v>4.77052122</v>
      </c>
      <c r="T61" s="16">
        <v>0.55428818999999996</v>
      </c>
    </row>
    <row r="62" spans="1:20" x14ac:dyDescent="0.25">
      <c r="A62" s="11" t="s">
        <v>532</v>
      </c>
      <c r="B62" s="13">
        <v>4476</v>
      </c>
      <c r="C62" s="14">
        <f>(3/B62*100)</f>
        <v>6.7024128686327081E-2</v>
      </c>
      <c r="D62" s="15">
        <v>4473</v>
      </c>
      <c r="E62" s="14">
        <v>47.20422327</v>
      </c>
      <c r="F62" s="16">
        <v>0.68989919</v>
      </c>
      <c r="G62" s="14">
        <v>31.67413256</v>
      </c>
      <c r="H62" s="16">
        <v>0.74302747000000002</v>
      </c>
      <c r="I62" s="14">
        <v>20.449203709999999</v>
      </c>
      <c r="J62" s="16">
        <v>0.54160026999999999</v>
      </c>
      <c r="K62" s="14">
        <v>0</v>
      </c>
      <c r="L62" s="16">
        <v>0</v>
      </c>
      <c r="M62" s="14" t="s">
        <v>582</v>
      </c>
      <c r="N62" s="16" t="s">
        <v>582</v>
      </c>
      <c r="O62" s="14">
        <v>0</v>
      </c>
      <c r="P62" s="16">
        <v>0</v>
      </c>
      <c r="Q62" s="14">
        <v>0</v>
      </c>
      <c r="R62" s="16">
        <v>0</v>
      </c>
      <c r="S62" s="14">
        <v>0.67244046000000002</v>
      </c>
      <c r="T62" s="16">
        <v>0.11883929</v>
      </c>
    </row>
    <row r="63" spans="1:20" x14ac:dyDescent="0.25">
      <c r="A63" s="11" t="s">
        <v>533</v>
      </c>
      <c r="B63" s="13">
        <v>5324</v>
      </c>
      <c r="C63" s="14">
        <f>(0/B63*100)</f>
        <v>0</v>
      </c>
      <c r="D63" s="15">
        <v>5324</v>
      </c>
      <c r="E63" s="14">
        <v>0</v>
      </c>
      <c r="F63" s="16">
        <v>0</v>
      </c>
      <c r="G63" s="14">
        <v>0</v>
      </c>
      <c r="H63" s="16">
        <v>0</v>
      </c>
      <c r="I63" s="14">
        <v>0</v>
      </c>
      <c r="J63" s="16">
        <v>0</v>
      </c>
      <c r="K63" s="14">
        <v>0</v>
      </c>
      <c r="L63" s="16">
        <v>0</v>
      </c>
      <c r="M63" s="14" t="s">
        <v>582</v>
      </c>
      <c r="N63" s="16" t="s">
        <v>582</v>
      </c>
      <c r="O63" s="14">
        <v>100</v>
      </c>
      <c r="P63" s="16">
        <v>0</v>
      </c>
      <c r="Q63" s="14">
        <v>0</v>
      </c>
      <c r="R63" s="16">
        <v>0</v>
      </c>
      <c r="S63" s="14">
        <v>0</v>
      </c>
      <c r="T63" s="16">
        <v>0</v>
      </c>
    </row>
    <row r="64" spans="1:20" x14ac:dyDescent="0.25">
      <c r="A64" s="11" t="s">
        <v>534</v>
      </c>
      <c r="B64" s="13">
        <v>3634</v>
      </c>
      <c r="C64" s="14">
        <f>(0/B64*100)</f>
        <v>0</v>
      </c>
      <c r="D64" s="15">
        <v>3634</v>
      </c>
      <c r="E64" s="14">
        <v>0</v>
      </c>
      <c r="F64" s="16">
        <v>0</v>
      </c>
      <c r="G64" s="14">
        <v>0</v>
      </c>
      <c r="H64" s="16">
        <v>0</v>
      </c>
      <c r="I64" s="14">
        <v>0</v>
      </c>
      <c r="J64" s="16">
        <v>0</v>
      </c>
      <c r="K64" s="14">
        <v>0</v>
      </c>
      <c r="L64" s="16">
        <v>0</v>
      </c>
      <c r="M64" s="14" t="s">
        <v>582</v>
      </c>
      <c r="N64" s="16" t="s">
        <v>582</v>
      </c>
      <c r="O64" s="14">
        <v>100</v>
      </c>
      <c r="P64" s="16">
        <v>0</v>
      </c>
      <c r="Q64" s="14">
        <v>0</v>
      </c>
      <c r="R64" s="16">
        <v>0</v>
      </c>
      <c r="S64" s="14">
        <v>0</v>
      </c>
      <c r="T64" s="16">
        <v>0</v>
      </c>
    </row>
    <row r="65" spans="1:20" x14ac:dyDescent="0.25">
      <c r="A65" s="11" t="s">
        <v>535</v>
      </c>
      <c r="B65" s="13">
        <v>5325</v>
      </c>
      <c r="C65" s="14">
        <f>(0/B65*100)</f>
        <v>0</v>
      </c>
      <c r="D65" s="15">
        <v>5325</v>
      </c>
      <c r="E65" s="14">
        <v>0</v>
      </c>
      <c r="F65" s="16">
        <v>0</v>
      </c>
      <c r="G65" s="14">
        <v>0</v>
      </c>
      <c r="H65" s="16">
        <v>0</v>
      </c>
      <c r="I65" s="14">
        <v>0</v>
      </c>
      <c r="J65" s="16">
        <v>0</v>
      </c>
      <c r="K65" s="14">
        <v>0</v>
      </c>
      <c r="L65" s="16">
        <v>0</v>
      </c>
      <c r="M65" s="14" t="s">
        <v>582</v>
      </c>
      <c r="N65" s="16" t="s">
        <v>582</v>
      </c>
      <c r="O65" s="14">
        <v>100</v>
      </c>
      <c r="P65" s="16">
        <v>0</v>
      </c>
      <c r="Q65" s="14">
        <v>0</v>
      </c>
      <c r="R65" s="16">
        <v>0</v>
      </c>
      <c r="S65" s="14">
        <v>0</v>
      </c>
      <c r="T65" s="16">
        <v>0</v>
      </c>
    </row>
    <row r="66" spans="1:20" x14ac:dyDescent="0.25">
      <c r="A66" s="11" t="s">
        <v>536</v>
      </c>
      <c r="B66" s="13">
        <v>5665</v>
      </c>
      <c r="C66" s="14">
        <f>(91/B66*100)</f>
        <v>1.6063548102383054</v>
      </c>
      <c r="D66" s="15">
        <v>5574</v>
      </c>
      <c r="E66" s="14">
        <v>22.978612720000001</v>
      </c>
      <c r="F66" s="16">
        <v>0.55566599999999999</v>
      </c>
      <c r="G66" s="14">
        <v>30.211606849999999</v>
      </c>
      <c r="H66" s="16">
        <v>0.60117491999999995</v>
      </c>
      <c r="I66" s="14">
        <v>33.305736279999998</v>
      </c>
      <c r="J66" s="16">
        <v>0.58872515000000003</v>
      </c>
      <c r="K66" s="14">
        <v>0</v>
      </c>
      <c r="L66" s="16">
        <v>0</v>
      </c>
      <c r="M66" s="14" t="s">
        <v>582</v>
      </c>
      <c r="N66" s="16" t="s">
        <v>582</v>
      </c>
      <c r="O66" s="14">
        <v>0</v>
      </c>
      <c r="P66" s="16">
        <v>0</v>
      </c>
      <c r="Q66" s="14">
        <v>0</v>
      </c>
      <c r="R66" s="16">
        <v>0</v>
      </c>
      <c r="S66" s="14">
        <v>13.50404415</v>
      </c>
      <c r="T66" s="16">
        <v>0.44231376999999999</v>
      </c>
    </row>
    <row r="67" spans="1:20" x14ac:dyDescent="0.25">
      <c r="A67" s="11" t="s">
        <v>537</v>
      </c>
      <c r="B67" s="13">
        <v>6971</v>
      </c>
      <c r="C67" s="14">
        <f>(873/B67*100)</f>
        <v>12.523310859274137</v>
      </c>
      <c r="D67" s="15">
        <v>6098</v>
      </c>
      <c r="E67" s="14">
        <v>21.22451178</v>
      </c>
      <c r="F67" s="16">
        <v>0.58989798999999998</v>
      </c>
      <c r="G67" s="14">
        <v>35.979969730000001</v>
      </c>
      <c r="H67" s="16">
        <v>0.67061952000000002</v>
      </c>
      <c r="I67" s="14">
        <v>38.28378378</v>
      </c>
      <c r="J67" s="16">
        <v>0.67050244999999997</v>
      </c>
      <c r="K67" s="14">
        <v>0</v>
      </c>
      <c r="L67" s="16">
        <v>0</v>
      </c>
      <c r="M67" s="14" t="s">
        <v>582</v>
      </c>
      <c r="N67" s="16" t="s">
        <v>582</v>
      </c>
      <c r="O67" s="14">
        <v>0</v>
      </c>
      <c r="P67" s="16">
        <v>0</v>
      </c>
      <c r="Q67" s="14">
        <v>0</v>
      </c>
      <c r="R67" s="16">
        <v>0</v>
      </c>
      <c r="S67" s="14">
        <v>4.5117347099999998</v>
      </c>
      <c r="T67" s="16">
        <v>0.34286297999999998</v>
      </c>
    </row>
    <row r="68" spans="1:20" x14ac:dyDescent="0.25">
      <c r="A68" s="11" t="s">
        <v>538</v>
      </c>
      <c r="B68" s="13">
        <v>12083</v>
      </c>
      <c r="C68" s="14">
        <f>(31/B68*100)</f>
        <v>0.2565588016221137</v>
      </c>
      <c r="D68" s="15">
        <v>12052</v>
      </c>
      <c r="E68" s="14">
        <v>32.397710140000001</v>
      </c>
      <c r="F68" s="16">
        <v>0.39146704999999998</v>
      </c>
      <c r="G68" s="14">
        <v>29.90088935</v>
      </c>
      <c r="H68" s="16">
        <v>0.41742267999999999</v>
      </c>
      <c r="I68" s="14">
        <v>19.481466940000001</v>
      </c>
      <c r="J68" s="16">
        <v>0.37142277000000001</v>
      </c>
      <c r="K68" s="14">
        <v>0</v>
      </c>
      <c r="L68" s="16">
        <v>0</v>
      </c>
      <c r="M68" s="14" t="s">
        <v>582</v>
      </c>
      <c r="N68" s="16" t="s">
        <v>582</v>
      </c>
      <c r="O68" s="14">
        <v>0</v>
      </c>
      <c r="P68" s="16">
        <v>0</v>
      </c>
      <c r="Q68" s="14">
        <v>0</v>
      </c>
      <c r="R68" s="16">
        <v>0</v>
      </c>
      <c r="S68" s="14">
        <v>18.219933579999999</v>
      </c>
      <c r="T68" s="16">
        <v>0.32094873000000002</v>
      </c>
    </row>
    <row r="69" spans="1:20" x14ac:dyDescent="0.25">
      <c r="A69" s="11" t="s">
        <v>539</v>
      </c>
      <c r="B69" s="13">
        <v>4876</v>
      </c>
      <c r="C69" s="14">
        <f>(0/B69*100)</f>
        <v>0</v>
      </c>
      <c r="D69" s="15">
        <v>4876</v>
      </c>
      <c r="E69" s="14">
        <v>0</v>
      </c>
      <c r="F69" s="16">
        <v>0</v>
      </c>
      <c r="G69" s="14">
        <v>0</v>
      </c>
      <c r="H69" s="16">
        <v>0</v>
      </c>
      <c r="I69" s="14">
        <v>0</v>
      </c>
      <c r="J69" s="16">
        <v>0</v>
      </c>
      <c r="K69" s="14">
        <v>0</v>
      </c>
      <c r="L69" s="16">
        <v>0</v>
      </c>
      <c r="M69" s="14" t="s">
        <v>582</v>
      </c>
      <c r="N69" s="16" t="s">
        <v>582</v>
      </c>
      <c r="O69" s="14">
        <v>100</v>
      </c>
      <c r="P69" s="16">
        <v>0</v>
      </c>
      <c r="Q69" s="14">
        <v>0</v>
      </c>
      <c r="R69" s="16">
        <v>0</v>
      </c>
      <c r="S69" s="14">
        <v>0</v>
      </c>
      <c r="T69" s="16">
        <v>0</v>
      </c>
    </row>
    <row r="70" spans="1:20" x14ac:dyDescent="0.25">
      <c r="A70" s="11" t="s">
        <v>540</v>
      </c>
      <c r="B70" s="13">
        <v>6036</v>
      </c>
      <c r="C70" s="14">
        <f>(223/B70*100)</f>
        <v>3.6944996686547382</v>
      </c>
      <c r="D70" s="15">
        <v>5813</v>
      </c>
      <c r="E70" s="14">
        <v>26.52701544</v>
      </c>
      <c r="F70" s="16">
        <v>0.72152355999999995</v>
      </c>
      <c r="G70" s="14">
        <v>31.770436589999999</v>
      </c>
      <c r="H70" s="16">
        <v>0.60683538000000004</v>
      </c>
      <c r="I70" s="14">
        <v>37.224513989999998</v>
      </c>
      <c r="J70" s="16">
        <v>0.70627220000000002</v>
      </c>
      <c r="K70" s="14">
        <v>0</v>
      </c>
      <c r="L70" s="16">
        <v>0</v>
      </c>
      <c r="M70" s="14" t="s">
        <v>582</v>
      </c>
      <c r="N70" s="16" t="s">
        <v>582</v>
      </c>
      <c r="O70" s="14">
        <v>0</v>
      </c>
      <c r="P70" s="16">
        <v>0</v>
      </c>
      <c r="Q70" s="14">
        <v>0</v>
      </c>
      <c r="R70" s="16">
        <v>0</v>
      </c>
      <c r="S70" s="14">
        <v>4.4780339800000002</v>
      </c>
      <c r="T70" s="16">
        <v>0.46132884000000002</v>
      </c>
    </row>
    <row r="71" spans="1:20" x14ac:dyDescent="0.25">
      <c r="A71" s="11" t="s">
        <v>541</v>
      </c>
      <c r="B71" s="13">
        <v>6115</v>
      </c>
      <c r="C71" s="14">
        <f>(35/B71*100)</f>
        <v>0.57236304170073582</v>
      </c>
      <c r="D71" s="15">
        <v>6080</v>
      </c>
      <c r="E71" s="14">
        <v>23.082167370000001</v>
      </c>
      <c r="F71" s="16">
        <v>0.56092922999999995</v>
      </c>
      <c r="G71" s="14">
        <v>40.931631719999999</v>
      </c>
      <c r="H71" s="16">
        <v>0.70952621999999999</v>
      </c>
      <c r="I71" s="14">
        <v>34.7970203</v>
      </c>
      <c r="J71" s="16">
        <v>0.63581823999999998</v>
      </c>
      <c r="K71" s="14">
        <v>0</v>
      </c>
      <c r="L71" s="16">
        <v>0</v>
      </c>
      <c r="M71" s="14" t="s">
        <v>582</v>
      </c>
      <c r="N71" s="16" t="s">
        <v>582</v>
      </c>
      <c r="O71" s="14">
        <v>0</v>
      </c>
      <c r="P71" s="16">
        <v>0</v>
      </c>
      <c r="Q71" s="14">
        <v>0</v>
      </c>
      <c r="R71" s="16">
        <v>0</v>
      </c>
      <c r="S71" s="14">
        <v>1.18918061</v>
      </c>
      <c r="T71" s="16">
        <v>0.14177795000000001</v>
      </c>
    </row>
    <row r="72" spans="1:20" x14ac:dyDescent="0.25">
      <c r="A72" s="11" t="s">
        <v>542</v>
      </c>
      <c r="B72" s="13">
        <v>7708</v>
      </c>
      <c r="C72" s="14">
        <f>(5/B72*100)</f>
        <v>6.4867669953295279E-2</v>
      </c>
      <c r="D72" s="15">
        <v>7703</v>
      </c>
      <c r="E72" s="14">
        <v>32.940742909999997</v>
      </c>
      <c r="F72" s="16">
        <v>0.65927564000000005</v>
      </c>
      <c r="G72" s="14">
        <v>27.123425940000001</v>
      </c>
      <c r="H72" s="16">
        <v>0.56058443000000002</v>
      </c>
      <c r="I72" s="14">
        <v>39.577177050000003</v>
      </c>
      <c r="J72" s="16">
        <v>0.61001992999999999</v>
      </c>
      <c r="K72" s="14">
        <v>0</v>
      </c>
      <c r="L72" s="16">
        <v>0</v>
      </c>
      <c r="M72" s="14" t="s">
        <v>582</v>
      </c>
      <c r="N72" s="16" t="s">
        <v>582</v>
      </c>
      <c r="O72" s="14">
        <v>0</v>
      </c>
      <c r="P72" s="16">
        <v>0</v>
      </c>
      <c r="Q72" s="14">
        <v>0</v>
      </c>
      <c r="R72" s="16">
        <v>0</v>
      </c>
      <c r="S72" s="14">
        <v>0.35865409999999998</v>
      </c>
      <c r="T72" s="16">
        <v>6.8528629999999993E-2</v>
      </c>
    </row>
    <row r="73" spans="1:20" x14ac:dyDescent="0.25">
      <c r="A73" s="11" t="s">
        <v>543</v>
      </c>
      <c r="B73" s="13">
        <v>8249</v>
      </c>
      <c r="C73" s="14">
        <f>(195/B73*100)</f>
        <v>2.3639228997454236</v>
      </c>
      <c r="D73" s="15">
        <v>8054</v>
      </c>
      <c r="E73" s="14">
        <v>49.596188519999998</v>
      </c>
      <c r="F73" s="16">
        <v>0.75776471000000001</v>
      </c>
      <c r="G73" s="14">
        <v>32.873864079999997</v>
      </c>
      <c r="H73" s="16">
        <v>0.71901170000000003</v>
      </c>
      <c r="I73" s="14">
        <v>15.34295805</v>
      </c>
      <c r="J73" s="16">
        <v>0.55467177999999995</v>
      </c>
      <c r="K73" s="14">
        <v>0</v>
      </c>
      <c r="L73" s="16">
        <v>0</v>
      </c>
      <c r="M73" s="14" t="s">
        <v>582</v>
      </c>
      <c r="N73" s="16" t="s">
        <v>582</v>
      </c>
      <c r="O73" s="14">
        <v>0</v>
      </c>
      <c r="P73" s="16">
        <v>0</v>
      </c>
      <c r="Q73" s="14">
        <v>0</v>
      </c>
      <c r="R73" s="16">
        <v>0</v>
      </c>
      <c r="S73" s="14">
        <v>2.1869893399999998</v>
      </c>
      <c r="T73" s="16">
        <v>0.29780536000000002</v>
      </c>
    </row>
    <row r="74" spans="1:20" x14ac:dyDescent="0.25">
      <c r="A74" s="11" t="s">
        <v>544</v>
      </c>
      <c r="B74" s="13">
        <v>4692</v>
      </c>
      <c r="C74" s="14">
        <f>(0/B74*100)</f>
        <v>0</v>
      </c>
      <c r="D74" s="15">
        <v>4692</v>
      </c>
      <c r="E74" s="14">
        <v>0</v>
      </c>
      <c r="F74" s="16">
        <v>0</v>
      </c>
      <c r="G74" s="14">
        <v>0</v>
      </c>
      <c r="H74" s="16">
        <v>0</v>
      </c>
      <c r="I74" s="14">
        <v>0</v>
      </c>
      <c r="J74" s="16">
        <v>0</v>
      </c>
      <c r="K74" s="14">
        <v>0</v>
      </c>
      <c r="L74" s="16">
        <v>0</v>
      </c>
      <c r="M74" s="14" t="s">
        <v>582</v>
      </c>
      <c r="N74" s="16" t="s">
        <v>582</v>
      </c>
      <c r="O74" s="14">
        <v>100</v>
      </c>
      <c r="P74" s="16">
        <v>0</v>
      </c>
      <c r="Q74" s="14">
        <v>0</v>
      </c>
      <c r="R74" s="16">
        <v>0</v>
      </c>
      <c r="S74" s="14">
        <v>0</v>
      </c>
      <c r="T74" s="16">
        <v>0</v>
      </c>
    </row>
    <row r="75" spans="1:20" x14ac:dyDescent="0.25">
      <c r="A75" s="11" t="s">
        <v>545</v>
      </c>
      <c r="B75" s="13">
        <v>5375</v>
      </c>
      <c r="C75" s="14">
        <f>(305/B75*100)</f>
        <v>5.6744186046511631</v>
      </c>
      <c r="D75" s="15">
        <v>5070</v>
      </c>
      <c r="E75" s="14">
        <v>18.35910801</v>
      </c>
      <c r="F75" s="16">
        <v>0.59691923999999996</v>
      </c>
      <c r="G75" s="14">
        <v>34.784957349999999</v>
      </c>
      <c r="H75" s="16">
        <v>0.76739460999999998</v>
      </c>
      <c r="I75" s="14">
        <v>29.535250999999999</v>
      </c>
      <c r="J75" s="16">
        <v>0.77439252999999997</v>
      </c>
      <c r="K75" s="14">
        <v>0</v>
      </c>
      <c r="L75" s="16">
        <v>0</v>
      </c>
      <c r="M75" s="14" t="s">
        <v>582</v>
      </c>
      <c r="N75" s="16" t="s">
        <v>582</v>
      </c>
      <c r="O75" s="14">
        <v>0</v>
      </c>
      <c r="P75" s="16">
        <v>0</v>
      </c>
      <c r="Q75" s="14">
        <v>0</v>
      </c>
      <c r="R75" s="16">
        <v>0</v>
      </c>
      <c r="S75" s="14">
        <v>17.320683639999999</v>
      </c>
      <c r="T75" s="16">
        <v>1.1346647599999999</v>
      </c>
    </row>
    <row r="76" spans="1:20" x14ac:dyDescent="0.25">
      <c r="A76" s="11" t="s">
        <v>546</v>
      </c>
      <c r="B76" s="13">
        <v>14167</v>
      </c>
      <c r="C76" s="14">
        <f>(235/B76*100)</f>
        <v>1.6587844991882543</v>
      </c>
      <c r="D76" s="15">
        <v>13932</v>
      </c>
      <c r="E76" s="14">
        <v>34.582358730000003</v>
      </c>
      <c r="F76" s="16">
        <v>0.49120343999999999</v>
      </c>
      <c r="G76" s="14">
        <v>35.310328900000002</v>
      </c>
      <c r="H76" s="16">
        <v>0.68202070999999997</v>
      </c>
      <c r="I76" s="14">
        <v>21.824074039999999</v>
      </c>
      <c r="J76" s="16">
        <v>0.50257176000000003</v>
      </c>
      <c r="K76" s="14">
        <v>0</v>
      </c>
      <c r="L76" s="16">
        <v>0</v>
      </c>
      <c r="M76" s="14" t="s">
        <v>582</v>
      </c>
      <c r="N76" s="16" t="s">
        <v>582</v>
      </c>
      <c r="O76" s="14">
        <v>0</v>
      </c>
      <c r="P76" s="16">
        <v>0</v>
      </c>
      <c r="Q76" s="14">
        <v>0</v>
      </c>
      <c r="R76" s="16">
        <v>0</v>
      </c>
      <c r="S76" s="14">
        <v>8.2832383200000006</v>
      </c>
      <c r="T76" s="16">
        <v>0.45338029000000002</v>
      </c>
    </row>
    <row r="77" spans="1:20" x14ac:dyDescent="0.25">
      <c r="A77" s="11" t="s">
        <v>547</v>
      </c>
      <c r="B77" s="13">
        <v>6062</v>
      </c>
      <c r="C77" s="14">
        <f>(341/B77*100)</f>
        <v>5.6252062025734082</v>
      </c>
      <c r="D77" s="15">
        <v>5721</v>
      </c>
      <c r="E77" s="14">
        <v>18.530396679999999</v>
      </c>
      <c r="F77" s="16">
        <v>0.59113196000000001</v>
      </c>
      <c r="G77" s="14">
        <v>31.978894010000001</v>
      </c>
      <c r="H77" s="16">
        <v>0.69059188000000005</v>
      </c>
      <c r="I77" s="14">
        <v>31.640319259999998</v>
      </c>
      <c r="J77" s="16">
        <v>0.70647735</v>
      </c>
      <c r="K77" s="14">
        <v>0</v>
      </c>
      <c r="L77" s="16">
        <v>0</v>
      </c>
      <c r="M77" s="14" t="s">
        <v>582</v>
      </c>
      <c r="N77" s="16" t="s">
        <v>582</v>
      </c>
      <c r="O77" s="14">
        <v>0</v>
      </c>
      <c r="P77" s="16">
        <v>0</v>
      </c>
      <c r="Q77" s="14">
        <v>0</v>
      </c>
      <c r="R77" s="16">
        <v>0</v>
      </c>
      <c r="S77" s="14">
        <v>17.850390050000001</v>
      </c>
      <c r="T77" s="16">
        <v>0.77931229000000002</v>
      </c>
    </row>
    <row r="78" spans="1:20" x14ac:dyDescent="0.25">
      <c r="A78" s="11" t="s">
        <v>548</v>
      </c>
      <c r="B78" s="13">
        <v>5826</v>
      </c>
      <c r="C78" s="14">
        <f>(0/B78*100)</f>
        <v>0</v>
      </c>
      <c r="D78" s="15">
        <v>5826</v>
      </c>
      <c r="E78" s="14">
        <v>0</v>
      </c>
      <c r="F78" s="16">
        <v>0</v>
      </c>
      <c r="G78" s="14">
        <v>0</v>
      </c>
      <c r="H78" s="16">
        <v>0</v>
      </c>
      <c r="I78" s="14">
        <v>0</v>
      </c>
      <c r="J78" s="16">
        <v>0</v>
      </c>
      <c r="K78" s="14">
        <v>0</v>
      </c>
      <c r="L78" s="16">
        <v>0</v>
      </c>
      <c r="M78" s="14" t="s">
        <v>582</v>
      </c>
      <c r="N78" s="16" t="s">
        <v>582</v>
      </c>
      <c r="O78" s="14">
        <v>100</v>
      </c>
      <c r="P78" s="16">
        <v>0</v>
      </c>
      <c r="Q78" s="14">
        <v>0</v>
      </c>
      <c r="R78" s="16">
        <v>0</v>
      </c>
      <c r="S78" s="14">
        <v>0</v>
      </c>
      <c r="T78" s="16">
        <v>0</v>
      </c>
    </row>
    <row r="79" spans="1:20" ht="24.95" customHeight="1" x14ac:dyDescent="0.25">
      <c r="A79" s="11" t="s">
        <v>549</v>
      </c>
      <c r="B79" s="13">
        <v>1657</v>
      </c>
      <c r="C79" s="14">
        <f>(0/B79*100)</f>
        <v>0</v>
      </c>
      <c r="D79" s="15">
        <v>1657</v>
      </c>
      <c r="E79" s="14">
        <v>0</v>
      </c>
      <c r="F79" s="16">
        <v>0</v>
      </c>
      <c r="G79" s="14">
        <v>0</v>
      </c>
      <c r="H79" s="16">
        <v>0</v>
      </c>
      <c r="I79" s="14">
        <v>0</v>
      </c>
      <c r="J79" s="16">
        <v>0</v>
      </c>
      <c r="K79" s="14">
        <v>0</v>
      </c>
      <c r="L79" s="16">
        <v>0</v>
      </c>
      <c r="M79" s="14" t="s">
        <v>582</v>
      </c>
      <c r="N79" s="16" t="s">
        <v>582</v>
      </c>
      <c r="O79" s="14">
        <v>100</v>
      </c>
      <c r="P79" s="16">
        <v>0</v>
      </c>
      <c r="Q79" s="14">
        <v>0</v>
      </c>
      <c r="R79" s="16">
        <v>0</v>
      </c>
      <c r="S79" s="14">
        <v>0</v>
      </c>
      <c r="T79" s="16">
        <v>0</v>
      </c>
    </row>
    <row r="80" spans="1:20" x14ac:dyDescent="0.25">
      <c r="A80" s="11" t="s">
        <v>550</v>
      </c>
      <c r="B80" s="13">
        <v>7841</v>
      </c>
      <c r="C80" s="14">
        <f>(0/B80*100)</f>
        <v>0</v>
      </c>
      <c r="D80" s="15">
        <v>7841</v>
      </c>
      <c r="E80" s="14">
        <v>0</v>
      </c>
      <c r="F80" s="16">
        <v>0</v>
      </c>
      <c r="G80" s="14">
        <v>0</v>
      </c>
      <c r="H80" s="16">
        <v>0</v>
      </c>
      <c r="I80" s="14">
        <v>0</v>
      </c>
      <c r="J80" s="16">
        <v>0</v>
      </c>
      <c r="K80" s="14">
        <v>0</v>
      </c>
      <c r="L80" s="16">
        <v>0</v>
      </c>
      <c r="M80" s="14" t="s">
        <v>582</v>
      </c>
      <c r="N80" s="16" t="s">
        <v>582</v>
      </c>
      <c r="O80" s="14">
        <v>100</v>
      </c>
      <c r="P80" s="16">
        <v>0</v>
      </c>
      <c r="Q80" s="14">
        <v>0</v>
      </c>
      <c r="R80" s="16">
        <v>0</v>
      </c>
      <c r="S80" s="14">
        <v>0</v>
      </c>
      <c r="T80" s="16">
        <v>0</v>
      </c>
    </row>
    <row r="81" spans="1:20" x14ac:dyDescent="0.25">
      <c r="A81" s="19" t="s">
        <v>551</v>
      </c>
      <c r="B81" s="13">
        <v>8861</v>
      </c>
      <c r="C81" s="14">
        <f>(92/B81*100)</f>
        <v>1.0382575330098183</v>
      </c>
      <c r="D81" s="15">
        <v>8769</v>
      </c>
      <c r="E81" s="14">
        <v>34.666067300000002</v>
      </c>
      <c r="F81" s="16">
        <v>0.73707396000000003</v>
      </c>
      <c r="G81" s="14">
        <v>48.34420154</v>
      </c>
      <c r="H81" s="16">
        <v>0.75339286999999999</v>
      </c>
      <c r="I81" s="14">
        <v>15.082572580000001</v>
      </c>
      <c r="J81" s="16">
        <v>0.57420081999999995</v>
      </c>
      <c r="K81" s="14">
        <v>0</v>
      </c>
      <c r="L81" s="16">
        <v>0</v>
      </c>
      <c r="M81" s="14" t="s">
        <v>582</v>
      </c>
      <c r="N81" s="16" t="s">
        <v>582</v>
      </c>
      <c r="O81" s="14">
        <v>0</v>
      </c>
      <c r="P81" s="16">
        <v>0</v>
      </c>
      <c r="Q81" s="14">
        <v>0</v>
      </c>
      <c r="R81" s="16">
        <v>0</v>
      </c>
      <c r="S81" s="14">
        <v>1.9071585799999999</v>
      </c>
      <c r="T81" s="16">
        <v>0.25740878</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836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(807/B7*100)</f>
        <v>5.554026152787336</v>
      </c>
      <c r="D7" s="15">
        <v>13723</v>
      </c>
      <c r="E7" s="14">
        <v>13.082413069999999</v>
      </c>
      <c r="F7" s="16">
        <v>0.34022725999999998</v>
      </c>
      <c r="G7" s="14">
        <v>20.169455859999999</v>
      </c>
      <c r="H7" s="16">
        <v>0.51517977999999998</v>
      </c>
      <c r="I7" s="14">
        <v>44.953148229999996</v>
      </c>
      <c r="J7" s="16">
        <v>0.54542827000000005</v>
      </c>
      <c r="K7" s="14">
        <v>15.60394949</v>
      </c>
      <c r="L7" s="16">
        <v>0.46017039999999998</v>
      </c>
      <c r="M7" s="14">
        <v>0</v>
      </c>
      <c r="N7" s="16">
        <v>0</v>
      </c>
      <c r="O7" s="14" t="s">
        <v>582</v>
      </c>
      <c r="P7" s="16" t="s">
        <v>582</v>
      </c>
      <c r="Q7" s="14">
        <v>0</v>
      </c>
      <c r="R7" s="16">
        <v>0</v>
      </c>
      <c r="S7" s="14">
        <v>0</v>
      </c>
      <c r="T7" s="16">
        <v>0</v>
      </c>
      <c r="U7" s="14">
        <v>6.1910333499999997</v>
      </c>
      <c r="V7" s="16">
        <v>0.44695656</v>
      </c>
    </row>
    <row r="8" spans="1:22" x14ac:dyDescent="0.25">
      <c r="A8" s="11" t="s">
        <v>478</v>
      </c>
      <c r="B8" s="13">
        <v>7007</v>
      </c>
      <c r="C8" s="14">
        <f>(165/B8*100)</f>
        <v>2.3547880690737837</v>
      </c>
      <c r="D8" s="15">
        <v>6842</v>
      </c>
      <c r="E8" s="14">
        <v>20.488631259999998</v>
      </c>
      <c r="F8" s="16">
        <v>0.74992974000000001</v>
      </c>
      <c r="G8" s="14">
        <v>23.784113829999999</v>
      </c>
      <c r="H8" s="16">
        <v>0.59809650000000003</v>
      </c>
      <c r="I8" s="14">
        <v>32.792300320000003</v>
      </c>
      <c r="J8" s="16">
        <v>0.73993346999999998</v>
      </c>
      <c r="K8" s="14">
        <v>17.85256738</v>
      </c>
      <c r="L8" s="16">
        <v>0.62125061000000004</v>
      </c>
      <c r="M8" s="14">
        <v>0</v>
      </c>
      <c r="N8" s="16">
        <v>0</v>
      </c>
      <c r="O8" s="14" t="s">
        <v>582</v>
      </c>
      <c r="P8" s="16" t="s">
        <v>582</v>
      </c>
      <c r="Q8" s="14">
        <v>0</v>
      </c>
      <c r="R8" s="16">
        <v>0</v>
      </c>
      <c r="S8" s="14">
        <v>0</v>
      </c>
      <c r="T8" s="16">
        <v>0</v>
      </c>
      <c r="U8" s="14">
        <v>5.0823872000000003</v>
      </c>
      <c r="V8" s="16">
        <v>0.33975652000000001</v>
      </c>
    </row>
    <row r="9" spans="1:22" x14ac:dyDescent="0.25">
      <c r="A9" s="11" t="s">
        <v>479</v>
      </c>
      <c r="B9" s="13">
        <v>9651</v>
      </c>
      <c r="C9" s="14">
        <f>(408/B9*100)</f>
        <v>4.2275411874417159</v>
      </c>
      <c r="D9" s="15">
        <v>9243</v>
      </c>
      <c r="E9" s="14">
        <v>15.87176481</v>
      </c>
      <c r="F9" s="16">
        <v>0.47061002000000002</v>
      </c>
      <c r="G9" s="14">
        <v>19.339426710000001</v>
      </c>
      <c r="H9" s="16">
        <v>0.41864077</v>
      </c>
      <c r="I9" s="14">
        <v>44.20749739</v>
      </c>
      <c r="J9" s="16">
        <v>0.62422330999999998</v>
      </c>
      <c r="K9" s="14">
        <v>13.208558569999999</v>
      </c>
      <c r="L9" s="16">
        <v>0.52635233999999997</v>
      </c>
      <c r="M9" s="14">
        <v>0</v>
      </c>
      <c r="N9" s="16">
        <v>0</v>
      </c>
      <c r="O9" s="14" t="s">
        <v>582</v>
      </c>
      <c r="P9" s="16" t="s">
        <v>582</v>
      </c>
      <c r="Q9" s="14">
        <v>0</v>
      </c>
      <c r="R9" s="16">
        <v>0</v>
      </c>
      <c r="S9" s="14">
        <v>0</v>
      </c>
      <c r="T9" s="16">
        <v>0</v>
      </c>
      <c r="U9" s="14">
        <v>7.3727525199999997</v>
      </c>
      <c r="V9" s="16">
        <v>0.46341018</v>
      </c>
    </row>
    <row r="10" spans="1:22" x14ac:dyDescent="0.25">
      <c r="A10" s="11" t="s">
        <v>480</v>
      </c>
      <c r="B10" s="13">
        <v>20058</v>
      </c>
      <c r="C10" s="14">
        <f>(564/B10*100)</f>
        <v>2.8118456476218965</v>
      </c>
      <c r="D10" s="15">
        <v>19494</v>
      </c>
      <c r="E10" s="14">
        <v>8.5464610099999998</v>
      </c>
      <c r="F10" s="16">
        <v>0.32222717000000001</v>
      </c>
      <c r="G10" s="14">
        <v>15.766275589999999</v>
      </c>
      <c r="H10" s="16">
        <v>0.38876276999999998</v>
      </c>
      <c r="I10" s="14">
        <v>47.849277129999997</v>
      </c>
      <c r="J10" s="16">
        <v>0.55583066999999997</v>
      </c>
      <c r="K10" s="14">
        <v>24.581817999999998</v>
      </c>
      <c r="L10" s="16">
        <v>0.44117627999999998</v>
      </c>
      <c r="M10" s="14">
        <v>0</v>
      </c>
      <c r="N10" s="16">
        <v>0</v>
      </c>
      <c r="O10" s="14" t="s">
        <v>582</v>
      </c>
      <c r="P10" s="16" t="s">
        <v>582</v>
      </c>
      <c r="Q10" s="14">
        <v>0</v>
      </c>
      <c r="R10" s="16">
        <v>0</v>
      </c>
      <c r="S10" s="14">
        <v>0</v>
      </c>
      <c r="T10" s="16">
        <v>0</v>
      </c>
      <c r="U10" s="14">
        <v>3.2561682599999999</v>
      </c>
      <c r="V10" s="16">
        <v>0.35611493999999999</v>
      </c>
    </row>
    <row r="11" spans="1:22" x14ac:dyDescent="0.25">
      <c r="A11" s="11" t="s">
        <v>481</v>
      </c>
      <c r="B11" s="13">
        <v>7053</v>
      </c>
      <c r="C11" s="14">
        <f>(179/B11*100)</f>
        <v>2.5379271232099816</v>
      </c>
      <c r="D11" s="15">
        <v>6874</v>
      </c>
      <c r="E11" s="14">
        <v>10.98084173</v>
      </c>
      <c r="F11" s="16">
        <v>0.37845028000000003</v>
      </c>
      <c r="G11" s="14">
        <v>19.11116324</v>
      </c>
      <c r="H11" s="16">
        <v>0.59656790000000004</v>
      </c>
      <c r="I11" s="14">
        <v>45.400638010000002</v>
      </c>
      <c r="J11" s="16">
        <v>0.74449502999999995</v>
      </c>
      <c r="K11" s="14">
        <v>16.564339329999999</v>
      </c>
      <c r="L11" s="16">
        <v>0.58595735000000004</v>
      </c>
      <c r="M11" s="14">
        <v>0</v>
      </c>
      <c r="N11" s="16">
        <v>0</v>
      </c>
      <c r="O11" s="14" t="s">
        <v>582</v>
      </c>
      <c r="P11" s="16" t="s">
        <v>582</v>
      </c>
      <c r="Q11" s="14">
        <v>0</v>
      </c>
      <c r="R11" s="16">
        <v>0</v>
      </c>
      <c r="S11" s="14">
        <v>0</v>
      </c>
      <c r="T11" s="16">
        <v>0</v>
      </c>
      <c r="U11" s="14">
        <v>7.9430176899999996</v>
      </c>
      <c r="V11" s="16">
        <v>0.78066144999999998</v>
      </c>
    </row>
    <row r="12" spans="1:22" x14ac:dyDescent="0.25">
      <c r="A12" s="11" t="s">
        <v>482</v>
      </c>
      <c r="B12" s="13">
        <v>6894</v>
      </c>
      <c r="C12" s="14">
        <f>(59/B12*100)</f>
        <v>0.85581665216129965</v>
      </c>
      <c r="D12" s="15">
        <v>6835</v>
      </c>
      <c r="E12" s="14">
        <v>17.08646886</v>
      </c>
      <c r="F12" s="16">
        <v>0.60030554000000003</v>
      </c>
      <c r="G12" s="14">
        <v>28.749990929999999</v>
      </c>
      <c r="H12" s="16">
        <v>0.71163356</v>
      </c>
      <c r="I12" s="14">
        <v>41.183559760000001</v>
      </c>
      <c r="J12" s="16">
        <v>0.76252428999999999</v>
      </c>
      <c r="K12" s="14">
        <v>9.9088584900000001</v>
      </c>
      <c r="L12" s="16">
        <v>0.41693574</v>
      </c>
      <c r="M12" s="14">
        <v>0</v>
      </c>
      <c r="N12" s="16">
        <v>0</v>
      </c>
      <c r="O12" s="14" t="s">
        <v>582</v>
      </c>
      <c r="P12" s="16" t="s">
        <v>582</v>
      </c>
      <c r="Q12" s="14">
        <v>0</v>
      </c>
      <c r="R12" s="16">
        <v>0</v>
      </c>
      <c r="S12" s="14">
        <v>0</v>
      </c>
      <c r="T12" s="16">
        <v>0</v>
      </c>
      <c r="U12" s="14">
        <v>3.0711219600000002</v>
      </c>
      <c r="V12" s="16">
        <v>0.37284009000000001</v>
      </c>
    </row>
    <row r="13" spans="1:22" x14ac:dyDescent="0.25">
      <c r="A13" s="11" t="s">
        <v>483</v>
      </c>
      <c r="B13" s="13">
        <v>7161</v>
      </c>
      <c r="C13" s="14">
        <f>(237/B13*100)</f>
        <v>3.3095936321742769</v>
      </c>
      <c r="D13" s="15">
        <v>6924</v>
      </c>
      <c r="E13" s="14">
        <v>11.1074664</v>
      </c>
      <c r="F13" s="16">
        <v>0.43308118000000001</v>
      </c>
      <c r="G13" s="14">
        <v>22.408226089999999</v>
      </c>
      <c r="H13" s="16">
        <v>0.59436473000000001</v>
      </c>
      <c r="I13" s="14">
        <v>45.984235630000001</v>
      </c>
      <c r="J13" s="16">
        <v>0.77365059000000003</v>
      </c>
      <c r="K13" s="14">
        <v>17.333371369999998</v>
      </c>
      <c r="L13" s="16">
        <v>0.64603889000000003</v>
      </c>
      <c r="M13" s="14">
        <v>0</v>
      </c>
      <c r="N13" s="16">
        <v>0</v>
      </c>
      <c r="O13" s="14" t="s">
        <v>582</v>
      </c>
      <c r="P13" s="16" t="s">
        <v>582</v>
      </c>
      <c r="Q13" s="14">
        <v>0</v>
      </c>
      <c r="R13" s="16">
        <v>0</v>
      </c>
      <c r="S13" s="14">
        <v>0</v>
      </c>
      <c r="T13" s="16">
        <v>0</v>
      </c>
      <c r="U13" s="14">
        <v>3.16670052</v>
      </c>
      <c r="V13" s="16">
        <v>0.44714573000000002</v>
      </c>
    </row>
    <row r="14" spans="1:22" x14ac:dyDescent="0.25">
      <c r="A14" s="11" t="s">
        <v>484</v>
      </c>
      <c r="B14" s="13">
        <v>5587</v>
      </c>
      <c r="C14" s="14">
        <f>(83/B14*100)</f>
        <v>1.4855915518167173</v>
      </c>
      <c r="D14" s="15">
        <v>5504</v>
      </c>
      <c r="E14" s="14">
        <v>8.3694029000000008</v>
      </c>
      <c r="F14" s="16">
        <v>0.48129505</v>
      </c>
      <c r="G14" s="14">
        <v>19.994481579999999</v>
      </c>
      <c r="H14" s="16">
        <v>0.54443494999999997</v>
      </c>
      <c r="I14" s="14">
        <v>53.072752010000002</v>
      </c>
      <c r="J14" s="16">
        <v>0.65370386999999996</v>
      </c>
      <c r="K14" s="14">
        <v>17.237671760000001</v>
      </c>
      <c r="L14" s="16">
        <v>0.53050542999999994</v>
      </c>
      <c r="M14" s="14">
        <v>0</v>
      </c>
      <c r="N14" s="16">
        <v>0</v>
      </c>
      <c r="O14" s="14" t="s">
        <v>582</v>
      </c>
      <c r="P14" s="16" t="s">
        <v>582</v>
      </c>
      <c r="Q14" s="14">
        <v>0</v>
      </c>
      <c r="R14" s="16">
        <v>0</v>
      </c>
      <c r="S14" s="14">
        <v>0</v>
      </c>
      <c r="T14" s="16">
        <v>0</v>
      </c>
      <c r="U14" s="14">
        <v>1.3256917399999999</v>
      </c>
      <c r="V14" s="16">
        <v>0.19691652000000001</v>
      </c>
    </row>
    <row r="15" spans="1:22" x14ac:dyDescent="0.25">
      <c r="A15" s="11" t="s">
        <v>485</v>
      </c>
      <c r="B15" s="13">
        <v>5882</v>
      </c>
      <c r="C15" s="14">
        <f>(125/B15*100)</f>
        <v>2.125127507650459</v>
      </c>
      <c r="D15" s="15">
        <v>5757</v>
      </c>
      <c r="E15" s="14">
        <v>8.5359021300000002</v>
      </c>
      <c r="F15" s="16">
        <v>0.47002621</v>
      </c>
      <c r="G15" s="14">
        <v>26.172057079999998</v>
      </c>
      <c r="H15" s="16">
        <v>0.67584049000000002</v>
      </c>
      <c r="I15" s="14">
        <v>51.407270339999997</v>
      </c>
      <c r="J15" s="16">
        <v>0.87159836000000002</v>
      </c>
      <c r="K15" s="14">
        <v>11.181922159999999</v>
      </c>
      <c r="L15" s="16">
        <v>0.54471373999999995</v>
      </c>
      <c r="M15" s="14">
        <v>0</v>
      </c>
      <c r="N15" s="16">
        <v>0</v>
      </c>
      <c r="O15" s="14" t="s">
        <v>582</v>
      </c>
      <c r="P15" s="16" t="s">
        <v>582</v>
      </c>
      <c r="Q15" s="14">
        <v>0</v>
      </c>
      <c r="R15" s="16">
        <v>0</v>
      </c>
      <c r="S15" s="14">
        <v>0</v>
      </c>
      <c r="T15" s="16">
        <v>0</v>
      </c>
      <c r="U15" s="14">
        <v>2.7028482899999999</v>
      </c>
      <c r="V15" s="16">
        <v>0.33013250999999999</v>
      </c>
    </row>
    <row r="16" spans="1:22" x14ac:dyDescent="0.25">
      <c r="A16" s="11" t="s">
        <v>486</v>
      </c>
      <c r="B16" s="13">
        <v>6108</v>
      </c>
      <c r="C16" s="14">
        <f>(163/B16*100)</f>
        <v>2.6686313032089064</v>
      </c>
      <c r="D16" s="15">
        <v>5945</v>
      </c>
      <c r="E16" s="14">
        <v>13.61643815</v>
      </c>
      <c r="F16" s="16">
        <v>0.44991744</v>
      </c>
      <c r="G16" s="14">
        <v>15.583731630000001</v>
      </c>
      <c r="H16" s="16">
        <v>0.53439778000000004</v>
      </c>
      <c r="I16" s="14">
        <v>45.20435277</v>
      </c>
      <c r="J16" s="16">
        <v>0.74794567999999995</v>
      </c>
      <c r="K16" s="14">
        <v>18.30693883</v>
      </c>
      <c r="L16" s="16">
        <v>0.58283726000000002</v>
      </c>
      <c r="M16" s="14">
        <v>0</v>
      </c>
      <c r="N16" s="16">
        <v>0</v>
      </c>
      <c r="O16" s="14" t="s">
        <v>582</v>
      </c>
      <c r="P16" s="16" t="s">
        <v>582</v>
      </c>
      <c r="Q16" s="14">
        <v>0</v>
      </c>
      <c r="R16" s="16">
        <v>0</v>
      </c>
      <c r="S16" s="14">
        <v>0</v>
      </c>
      <c r="T16" s="16">
        <v>0</v>
      </c>
      <c r="U16" s="14">
        <v>7.2885386199999997</v>
      </c>
      <c r="V16" s="16">
        <v>0.65452904999999995</v>
      </c>
    </row>
    <row r="17" spans="1:22" x14ac:dyDescent="0.25">
      <c r="A17" s="11" t="s">
        <v>487</v>
      </c>
      <c r="B17" s="13">
        <v>6504</v>
      </c>
      <c r="C17" s="14">
        <f>(2034/B17*100)</f>
        <v>31.273062730627306</v>
      </c>
      <c r="D17" s="15">
        <v>4470</v>
      </c>
      <c r="E17" s="14">
        <v>14.012336510000001</v>
      </c>
      <c r="F17" s="16">
        <v>0.56654157000000005</v>
      </c>
      <c r="G17" s="14">
        <v>23.602244429999999</v>
      </c>
      <c r="H17" s="16">
        <v>0.64293195000000003</v>
      </c>
      <c r="I17" s="14">
        <v>33.330779319999998</v>
      </c>
      <c r="J17" s="16">
        <v>0.78796706999999999</v>
      </c>
      <c r="K17" s="14">
        <v>19.870291380000001</v>
      </c>
      <c r="L17" s="16">
        <v>0.69305417000000002</v>
      </c>
      <c r="M17" s="14">
        <v>0</v>
      </c>
      <c r="N17" s="16">
        <v>0</v>
      </c>
      <c r="O17" s="14" t="s">
        <v>582</v>
      </c>
      <c r="P17" s="16" t="s">
        <v>582</v>
      </c>
      <c r="Q17" s="14">
        <v>0</v>
      </c>
      <c r="R17" s="16">
        <v>0</v>
      </c>
      <c r="S17" s="14">
        <v>0</v>
      </c>
      <c r="T17" s="16">
        <v>0</v>
      </c>
      <c r="U17" s="14">
        <v>9.1843483599999995</v>
      </c>
      <c r="V17" s="16">
        <v>0.70654728</v>
      </c>
    </row>
    <row r="18" spans="1:22" x14ac:dyDescent="0.25">
      <c r="A18" s="11" t="s">
        <v>488</v>
      </c>
      <c r="B18" s="13">
        <v>5532</v>
      </c>
      <c r="C18" s="14">
        <f>(31/B18*100)</f>
        <v>0.56037599421547357</v>
      </c>
      <c r="D18" s="15">
        <v>5501</v>
      </c>
      <c r="E18" s="14">
        <v>14.59794585</v>
      </c>
      <c r="F18" s="16">
        <v>0.67900134999999995</v>
      </c>
      <c r="G18" s="14">
        <v>18.76728331</v>
      </c>
      <c r="H18" s="16">
        <v>0.55032992999999997</v>
      </c>
      <c r="I18" s="14">
        <v>44.356669420000003</v>
      </c>
      <c r="J18" s="16">
        <v>0.80244252000000005</v>
      </c>
      <c r="K18" s="14">
        <v>17.693340880000001</v>
      </c>
      <c r="L18" s="16">
        <v>0.73201709999999998</v>
      </c>
      <c r="M18" s="14">
        <v>0</v>
      </c>
      <c r="N18" s="16">
        <v>0</v>
      </c>
      <c r="O18" s="14" t="s">
        <v>582</v>
      </c>
      <c r="P18" s="16" t="s">
        <v>582</v>
      </c>
      <c r="Q18" s="14">
        <v>0</v>
      </c>
      <c r="R18" s="16">
        <v>0</v>
      </c>
      <c r="S18" s="14">
        <v>0</v>
      </c>
      <c r="T18" s="16">
        <v>0</v>
      </c>
      <c r="U18" s="14">
        <v>4.5847605299999996</v>
      </c>
      <c r="V18" s="16">
        <v>0.61375214</v>
      </c>
    </row>
    <row r="19" spans="1:22" x14ac:dyDescent="0.25">
      <c r="A19" s="11" t="s">
        <v>489</v>
      </c>
      <c r="B19" s="13">
        <v>5658</v>
      </c>
      <c r="C19" s="14">
        <f>(366/B19*100)</f>
        <v>6.4687168610816537</v>
      </c>
      <c r="D19" s="15">
        <v>5292</v>
      </c>
      <c r="E19" s="14">
        <v>20.177811290000001</v>
      </c>
      <c r="F19" s="16">
        <v>0.68275262000000003</v>
      </c>
      <c r="G19" s="14">
        <v>30.875286490000001</v>
      </c>
      <c r="H19" s="16">
        <v>0.72800116000000004</v>
      </c>
      <c r="I19" s="14">
        <v>35.56889606</v>
      </c>
      <c r="J19" s="16">
        <v>0.72307021000000005</v>
      </c>
      <c r="K19" s="14">
        <v>9.0464078800000003</v>
      </c>
      <c r="L19" s="16">
        <v>0.46120824999999999</v>
      </c>
      <c r="M19" s="14">
        <v>0</v>
      </c>
      <c r="N19" s="16">
        <v>0</v>
      </c>
      <c r="O19" s="14" t="s">
        <v>582</v>
      </c>
      <c r="P19" s="16" t="s">
        <v>582</v>
      </c>
      <c r="Q19" s="14">
        <v>0</v>
      </c>
      <c r="R19" s="16">
        <v>0</v>
      </c>
      <c r="S19" s="14">
        <v>0</v>
      </c>
      <c r="T19" s="16">
        <v>0</v>
      </c>
      <c r="U19" s="14">
        <v>4.3315982799999997</v>
      </c>
      <c r="V19" s="16">
        <v>0.47791572999999998</v>
      </c>
    </row>
    <row r="20" spans="1:22" x14ac:dyDescent="0.25">
      <c r="A20" s="11" t="s">
        <v>490</v>
      </c>
      <c r="B20" s="13">
        <v>3371</v>
      </c>
      <c r="C20" s="14">
        <f>(75/B20*100)</f>
        <v>2.2248590922574905</v>
      </c>
      <c r="D20" s="15">
        <v>3296</v>
      </c>
      <c r="E20" s="14">
        <v>13.732061890000001</v>
      </c>
      <c r="F20" s="16">
        <v>0.56552544000000005</v>
      </c>
      <c r="G20" s="14">
        <v>18.553933319999999</v>
      </c>
      <c r="H20" s="16">
        <v>0.57802595999999995</v>
      </c>
      <c r="I20" s="14">
        <v>42.179962150000001</v>
      </c>
      <c r="J20" s="16">
        <v>0.80319415000000005</v>
      </c>
      <c r="K20" s="14">
        <v>20.446405949999999</v>
      </c>
      <c r="L20" s="16">
        <v>0.73005202000000002</v>
      </c>
      <c r="M20" s="14">
        <v>0</v>
      </c>
      <c r="N20" s="16">
        <v>0</v>
      </c>
      <c r="O20" s="14" t="s">
        <v>582</v>
      </c>
      <c r="P20" s="16" t="s">
        <v>582</v>
      </c>
      <c r="Q20" s="14">
        <v>0</v>
      </c>
      <c r="R20" s="16">
        <v>0</v>
      </c>
      <c r="S20" s="14">
        <v>0</v>
      </c>
      <c r="T20" s="16">
        <v>0</v>
      </c>
      <c r="U20" s="14">
        <v>5.0876366900000001</v>
      </c>
      <c r="V20" s="16">
        <v>0.38723864000000002</v>
      </c>
    </row>
    <row r="21" spans="1:22" x14ac:dyDescent="0.25">
      <c r="A21" s="11" t="s">
        <v>491</v>
      </c>
      <c r="B21" s="13">
        <v>5741</v>
      </c>
      <c r="C21" s="14">
        <f>(61/B21*100)</f>
        <v>1.0625326598153633</v>
      </c>
      <c r="D21" s="15">
        <v>5680</v>
      </c>
      <c r="E21" s="14">
        <v>11.92600496</v>
      </c>
      <c r="F21" s="16">
        <v>0.50609254000000004</v>
      </c>
      <c r="G21" s="14">
        <v>22.96718946</v>
      </c>
      <c r="H21" s="16">
        <v>0.74758234999999995</v>
      </c>
      <c r="I21" s="14">
        <v>48.612578329999998</v>
      </c>
      <c r="J21" s="16">
        <v>0.79656532999999996</v>
      </c>
      <c r="K21" s="14">
        <v>14.353522679999999</v>
      </c>
      <c r="L21" s="16">
        <v>0.58804365000000003</v>
      </c>
      <c r="M21" s="14">
        <v>0</v>
      </c>
      <c r="N21" s="16">
        <v>0</v>
      </c>
      <c r="O21" s="14" t="s">
        <v>582</v>
      </c>
      <c r="P21" s="16" t="s">
        <v>582</v>
      </c>
      <c r="Q21" s="14">
        <v>0</v>
      </c>
      <c r="R21" s="16">
        <v>0</v>
      </c>
      <c r="S21" s="14">
        <v>0</v>
      </c>
      <c r="T21" s="16">
        <v>0</v>
      </c>
      <c r="U21" s="14">
        <v>2.14070457</v>
      </c>
      <c r="V21" s="16">
        <v>0.26890143</v>
      </c>
    </row>
    <row r="22" spans="1:22" x14ac:dyDescent="0.25">
      <c r="A22" s="11" t="s">
        <v>492</v>
      </c>
      <c r="B22" s="13">
        <v>6598</v>
      </c>
      <c r="C22" s="14">
        <f>(40/B22*100)</f>
        <v>0.60624431645953325</v>
      </c>
      <c r="D22" s="15">
        <v>6558</v>
      </c>
      <c r="E22" s="14">
        <v>17.567343579999999</v>
      </c>
      <c r="F22" s="16">
        <v>0.69224516000000003</v>
      </c>
      <c r="G22" s="14">
        <v>17.841639369999999</v>
      </c>
      <c r="H22" s="16">
        <v>0.50936630999999999</v>
      </c>
      <c r="I22" s="14">
        <v>40.289522220000002</v>
      </c>
      <c r="J22" s="16">
        <v>0.76420007999999995</v>
      </c>
      <c r="K22" s="14">
        <v>18.385062720000001</v>
      </c>
      <c r="L22" s="16">
        <v>0.64058599000000005</v>
      </c>
      <c r="M22" s="14">
        <v>0</v>
      </c>
      <c r="N22" s="16">
        <v>0</v>
      </c>
      <c r="O22" s="14" t="s">
        <v>582</v>
      </c>
      <c r="P22" s="16" t="s">
        <v>582</v>
      </c>
      <c r="Q22" s="14">
        <v>2.7229940000000001E-2</v>
      </c>
      <c r="R22" s="16">
        <v>2.6912249999999999E-2</v>
      </c>
      <c r="S22" s="14">
        <v>6.1063720000000002E-2</v>
      </c>
      <c r="T22" s="16">
        <v>5.6507099999999998E-2</v>
      </c>
      <c r="U22" s="14">
        <v>5.82813844</v>
      </c>
      <c r="V22" s="16">
        <v>0.65531421999999995</v>
      </c>
    </row>
    <row r="23" spans="1:22" x14ac:dyDescent="0.25">
      <c r="A23" s="11" t="s">
        <v>493</v>
      </c>
      <c r="B23" s="13">
        <v>11583</v>
      </c>
      <c r="C23" s="14">
        <f>(271/B23*100)</f>
        <v>2.3396356729690062</v>
      </c>
      <c r="D23" s="15">
        <v>11312</v>
      </c>
      <c r="E23" s="14">
        <v>14.74324099</v>
      </c>
      <c r="F23" s="16">
        <v>0.52362233999999996</v>
      </c>
      <c r="G23" s="14">
        <v>25.743514900000001</v>
      </c>
      <c r="H23" s="16">
        <v>0.71699004</v>
      </c>
      <c r="I23" s="14">
        <v>46.690043039999999</v>
      </c>
      <c r="J23" s="16">
        <v>0.83856379999999997</v>
      </c>
      <c r="K23" s="14">
        <v>9.4820525</v>
      </c>
      <c r="L23" s="16">
        <v>0.50400188000000001</v>
      </c>
      <c r="M23" s="14">
        <v>0</v>
      </c>
      <c r="N23" s="16">
        <v>0</v>
      </c>
      <c r="O23" s="14" t="s">
        <v>582</v>
      </c>
      <c r="P23" s="16" t="s">
        <v>582</v>
      </c>
      <c r="Q23" s="14">
        <v>0</v>
      </c>
      <c r="R23" s="16">
        <v>0</v>
      </c>
      <c r="S23" s="14">
        <v>0</v>
      </c>
      <c r="T23" s="16">
        <v>0</v>
      </c>
      <c r="U23" s="14">
        <v>3.3411485600000002</v>
      </c>
      <c r="V23" s="16">
        <v>0.36524522999999998</v>
      </c>
    </row>
    <row r="24" spans="1:22" x14ac:dyDescent="0.25">
      <c r="A24" s="11" t="s">
        <v>494</v>
      </c>
      <c r="B24" s="13">
        <v>6647</v>
      </c>
      <c r="C24" s="14">
        <f>(11/B24*100)</f>
        <v>0.16548819016097488</v>
      </c>
      <c r="D24" s="15">
        <v>6636</v>
      </c>
      <c r="E24" s="14">
        <v>17.31698162</v>
      </c>
      <c r="F24" s="16">
        <v>0.60668411</v>
      </c>
      <c r="G24" s="14">
        <v>31.418728819999998</v>
      </c>
      <c r="H24" s="16">
        <v>0.68016067000000002</v>
      </c>
      <c r="I24" s="14">
        <v>36.51083852</v>
      </c>
      <c r="J24" s="16">
        <v>0.73989941999999997</v>
      </c>
      <c r="K24" s="14">
        <v>12.06027634</v>
      </c>
      <c r="L24" s="16">
        <v>0.56612994000000005</v>
      </c>
      <c r="M24" s="14">
        <v>0</v>
      </c>
      <c r="N24" s="16">
        <v>0</v>
      </c>
      <c r="O24" s="14" t="s">
        <v>582</v>
      </c>
      <c r="P24" s="16" t="s">
        <v>582</v>
      </c>
      <c r="Q24" s="14">
        <v>0</v>
      </c>
      <c r="R24" s="16">
        <v>0</v>
      </c>
      <c r="S24" s="14">
        <v>0</v>
      </c>
      <c r="T24" s="16">
        <v>0</v>
      </c>
      <c r="U24" s="14">
        <v>2.6931747000000001</v>
      </c>
      <c r="V24" s="16">
        <v>0.78717256999999996</v>
      </c>
    </row>
    <row r="25" spans="1:22" x14ac:dyDescent="0.25">
      <c r="A25" s="11" t="s">
        <v>495</v>
      </c>
      <c r="B25" s="13">
        <v>5581</v>
      </c>
      <c r="C25" s="14">
        <f>(25/B25*100)</f>
        <v>0.44794839634474104</v>
      </c>
      <c r="D25" s="15">
        <v>5556</v>
      </c>
      <c r="E25" s="14">
        <v>14.811679079999999</v>
      </c>
      <c r="F25" s="16">
        <v>0.62553842999999998</v>
      </c>
      <c r="G25" s="14">
        <v>26.018999860000001</v>
      </c>
      <c r="H25" s="16">
        <v>0.63052814000000001</v>
      </c>
      <c r="I25" s="14">
        <v>43.910642439999997</v>
      </c>
      <c r="J25" s="16">
        <v>0.77304759999999995</v>
      </c>
      <c r="K25" s="14">
        <v>14.868300140000001</v>
      </c>
      <c r="L25" s="16">
        <v>0.68942844999999997</v>
      </c>
      <c r="M25" s="14">
        <v>0</v>
      </c>
      <c r="N25" s="16">
        <v>0</v>
      </c>
      <c r="O25" s="14" t="s">
        <v>582</v>
      </c>
      <c r="P25" s="16" t="s">
        <v>582</v>
      </c>
      <c r="Q25" s="14">
        <v>0</v>
      </c>
      <c r="R25" s="16">
        <v>0</v>
      </c>
      <c r="S25" s="14">
        <v>0</v>
      </c>
      <c r="T25" s="16">
        <v>0</v>
      </c>
      <c r="U25" s="14">
        <v>0.39037848000000003</v>
      </c>
      <c r="V25" s="16">
        <v>0.10090494</v>
      </c>
    </row>
    <row r="26" spans="1:22" x14ac:dyDescent="0.25">
      <c r="A26" s="11" t="s">
        <v>496</v>
      </c>
      <c r="B26" s="13">
        <v>4869</v>
      </c>
      <c r="C26" s="14">
        <f>(77/B26*100)</f>
        <v>1.5814335592524134</v>
      </c>
      <c r="D26" s="15">
        <v>4792</v>
      </c>
      <c r="E26" s="14">
        <v>9.6171061099999999</v>
      </c>
      <c r="F26" s="16">
        <v>0.47192075999999999</v>
      </c>
      <c r="G26" s="14">
        <v>21.102411740000001</v>
      </c>
      <c r="H26" s="16">
        <v>0.79265914000000004</v>
      </c>
      <c r="I26" s="14">
        <v>54.842924379999999</v>
      </c>
      <c r="J26" s="16">
        <v>0.88279143000000004</v>
      </c>
      <c r="K26" s="14">
        <v>12.95252666</v>
      </c>
      <c r="L26" s="16">
        <v>0.59004115999999995</v>
      </c>
      <c r="M26" s="14">
        <v>0</v>
      </c>
      <c r="N26" s="16">
        <v>0</v>
      </c>
      <c r="O26" s="14" t="s">
        <v>582</v>
      </c>
      <c r="P26" s="16" t="s">
        <v>582</v>
      </c>
      <c r="Q26" s="14">
        <v>0</v>
      </c>
      <c r="R26" s="16">
        <v>0</v>
      </c>
      <c r="S26" s="14">
        <v>0</v>
      </c>
      <c r="T26" s="16">
        <v>0</v>
      </c>
      <c r="U26" s="14">
        <v>1.48503111</v>
      </c>
      <c r="V26" s="16">
        <v>0.18160308999999999</v>
      </c>
    </row>
    <row r="27" spans="1:22" x14ac:dyDescent="0.25">
      <c r="A27" s="11" t="s">
        <v>497</v>
      </c>
      <c r="B27" s="13">
        <v>5299</v>
      </c>
      <c r="C27" s="14">
        <f>(134/B27*100)</f>
        <v>2.5287790149084732</v>
      </c>
      <c r="D27" s="15">
        <v>5165</v>
      </c>
      <c r="E27" s="14">
        <v>14.01879379</v>
      </c>
      <c r="F27" s="16">
        <v>0.45407966</v>
      </c>
      <c r="G27" s="14">
        <v>17.223448959999999</v>
      </c>
      <c r="H27" s="16">
        <v>0.51095270000000004</v>
      </c>
      <c r="I27" s="14">
        <v>38.552201689999997</v>
      </c>
      <c r="J27" s="16">
        <v>0.65629742000000002</v>
      </c>
      <c r="K27" s="14">
        <v>23.386030659999999</v>
      </c>
      <c r="L27" s="16">
        <v>0.53937458999999999</v>
      </c>
      <c r="M27" s="14">
        <v>0</v>
      </c>
      <c r="N27" s="16">
        <v>0</v>
      </c>
      <c r="O27" s="14" t="s">
        <v>582</v>
      </c>
      <c r="P27" s="16" t="s">
        <v>582</v>
      </c>
      <c r="Q27" s="14">
        <v>0</v>
      </c>
      <c r="R27" s="16">
        <v>0</v>
      </c>
      <c r="S27" s="14">
        <v>0</v>
      </c>
      <c r="T27" s="16">
        <v>0</v>
      </c>
      <c r="U27" s="14">
        <v>6.8195248900000003</v>
      </c>
      <c r="V27" s="16">
        <v>0.33694964999999999</v>
      </c>
    </row>
    <row r="28" spans="1:22" x14ac:dyDescent="0.25">
      <c r="A28" s="11" t="s">
        <v>498</v>
      </c>
      <c r="B28" s="13">
        <v>7568</v>
      </c>
      <c r="C28" s="14">
        <f>(395/B28*100)</f>
        <v>5.219344608879493</v>
      </c>
      <c r="D28" s="15">
        <v>7173</v>
      </c>
      <c r="E28" s="14">
        <v>6.3844317400000001</v>
      </c>
      <c r="F28" s="16">
        <v>0.36399291</v>
      </c>
      <c r="G28" s="14">
        <v>7.4370270700000001</v>
      </c>
      <c r="H28" s="16">
        <v>0.43779668999999999</v>
      </c>
      <c r="I28" s="14">
        <v>52.703030890000001</v>
      </c>
      <c r="J28" s="16">
        <v>0.82405996000000004</v>
      </c>
      <c r="K28" s="14">
        <v>29.575030380000001</v>
      </c>
      <c r="L28" s="16">
        <v>0.79629698999999998</v>
      </c>
      <c r="M28" s="14">
        <v>0</v>
      </c>
      <c r="N28" s="16">
        <v>0</v>
      </c>
      <c r="O28" s="14" t="s">
        <v>582</v>
      </c>
      <c r="P28" s="16" t="s">
        <v>582</v>
      </c>
      <c r="Q28" s="14">
        <v>0</v>
      </c>
      <c r="R28" s="16">
        <v>0</v>
      </c>
      <c r="S28" s="14">
        <v>0</v>
      </c>
      <c r="T28" s="16">
        <v>0</v>
      </c>
      <c r="U28" s="14">
        <v>3.90047992</v>
      </c>
      <c r="V28" s="16">
        <v>0.55105075000000003</v>
      </c>
    </row>
    <row r="29" spans="1:22" x14ac:dyDescent="0.25">
      <c r="A29" s="11" t="s">
        <v>499</v>
      </c>
      <c r="B29" s="13">
        <v>5385</v>
      </c>
      <c r="C29" s="14">
        <f>(30/B29*100)</f>
        <v>0.55710306406685239</v>
      </c>
      <c r="D29" s="15">
        <v>5355</v>
      </c>
      <c r="E29" s="14">
        <v>24.523154349999999</v>
      </c>
      <c r="F29" s="16">
        <v>0.74824462999999997</v>
      </c>
      <c r="G29" s="14">
        <v>33.626018420000001</v>
      </c>
      <c r="H29" s="16">
        <v>0.81574442999999996</v>
      </c>
      <c r="I29" s="14">
        <v>32.435926389999999</v>
      </c>
      <c r="J29" s="16">
        <v>0.83755615999999999</v>
      </c>
      <c r="K29" s="14">
        <v>5.6392208000000004</v>
      </c>
      <c r="L29" s="16">
        <v>0.29444102999999999</v>
      </c>
      <c r="M29" s="14">
        <v>0</v>
      </c>
      <c r="N29" s="16">
        <v>0</v>
      </c>
      <c r="O29" s="14" t="s">
        <v>582</v>
      </c>
      <c r="P29" s="16" t="s">
        <v>582</v>
      </c>
      <c r="Q29" s="14">
        <v>0</v>
      </c>
      <c r="R29" s="16">
        <v>0</v>
      </c>
      <c r="S29" s="14">
        <v>0</v>
      </c>
      <c r="T29" s="16">
        <v>0</v>
      </c>
      <c r="U29" s="14">
        <v>3.7756800300000002</v>
      </c>
      <c r="V29" s="16">
        <v>0.41761210999999998</v>
      </c>
    </row>
    <row r="30" spans="1:22" x14ac:dyDescent="0.25">
      <c r="A30" s="11" t="s">
        <v>500</v>
      </c>
      <c r="B30" s="13">
        <v>4520</v>
      </c>
      <c r="C30" s="14">
        <f>(218/B30*100)</f>
        <v>4.8230088495575227</v>
      </c>
      <c r="D30" s="15">
        <v>4302</v>
      </c>
      <c r="E30" s="14">
        <v>11.31571447</v>
      </c>
      <c r="F30" s="16">
        <v>0.4872937</v>
      </c>
      <c r="G30" s="14">
        <v>20.718475359999999</v>
      </c>
      <c r="H30" s="16">
        <v>0.60547008000000002</v>
      </c>
      <c r="I30" s="14">
        <v>46.548471970000001</v>
      </c>
      <c r="J30" s="16">
        <v>0.73882473000000004</v>
      </c>
      <c r="K30" s="14">
        <v>16.72645434</v>
      </c>
      <c r="L30" s="16">
        <v>0.68216133000000001</v>
      </c>
      <c r="M30" s="14">
        <v>0</v>
      </c>
      <c r="N30" s="16">
        <v>0</v>
      </c>
      <c r="O30" s="14" t="s">
        <v>582</v>
      </c>
      <c r="P30" s="16" t="s">
        <v>582</v>
      </c>
      <c r="Q30" s="14">
        <v>0</v>
      </c>
      <c r="R30" s="16">
        <v>0</v>
      </c>
      <c r="S30" s="14">
        <v>0</v>
      </c>
      <c r="T30" s="16">
        <v>0</v>
      </c>
      <c r="U30" s="14">
        <v>4.6908838599999996</v>
      </c>
      <c r="V30" s="16">
        <v>0.39303101000000001</v>
      </c>
    </row>
    <row r="31" spans="1:22" x14ac:dyDescent="0.25">
      <c r="A31" s="11" t="s">
        <v>501</v>
      </c>
      <c r="B31" s="13">
        <v>5456</v>
      </c>
      <c r="C31" s="14">
        <f>(147/B31*100)</f>
        <v>2.6942815249266863</v>
      </c>
      <c r="D31" s="15">
        <v>5309</v>
      </c>
      <c r="E31" s="14">
        <v>12.965392960000001</v>
      </c>
      <c r="F31" s="16">
        <v>0.44237578999999999</v>
      </c>
      <c r="G31" s="14">
        <v>21.015333139999999</v>
      </c>
      <c r="H31" s="16">
        <v>0.63429648000000005</v>
      </c>
      <c r="I31" s="14">
        <v>42.30272823</v>
      </c>
      <c r="J31" s="16">
        <v>0.71500878999999995</v>
      </c>
      <c r="K31" s="14">
        <v>19.04526834</v>
      </c>
      <c r="L31" s="16">
        <v>0.61685414000000005</v>
      </c>
      <c r="M31" s="14">
        <v>0</v>
      </c>
      <c r="N31" s="16">
        <v>0</v>
      </c>
      <c r="O31" s="14" t="s">
        <v>582</v>
      </c>
      <c r="P31" s="16" t="s">
        <v>582</v>
      </c>
      <c r="Q31" s="14">
        <v>0</v>
      </c>
      <c r="R31" s="16">
        <v>0</v>
      </c>
      <c r="S31" s="14">
        <v>0</v>
      </c>
      <c r="T31" s="16">
        <v>0</v>
      </c>
      <c r="U31" s="14">
        <v>4.6712773399999996</v>
      </c>
      <c r="V31" s="16">
        <v>0.45777575999999998</v>
      </c>
    </row>
    <row r="32" spans="1:22" x14ac:dyDescent="0.25">
      <c r="A32" s="11" t="s">
        <v>502</v>
      </c>
      <c r="B32" s="13">
        <v>4478</v>
      </c>
      <c r="C32" s="14">
        <f>(6/B32*100)</f>
        <v>0.13398838767306834</v>
      </c>
      <c r="D32" s="15">
        <v>4472</v>
      </c>
      <c r="E32" s="14">
        <v>10.20280805</v>
      </c>
      <c r="F32" s="16">
        <v>0.52129369000000003</v>
      </c>
      <c r="G32" s="14">
        <v>27.806822140000001</v>
      </c>
      <c r="H32" s="16">
        <v>0.81242170999999996</v>
      </c>
      <c r="I32" s="14">
        <v>48.113087950000001</v>
      </c>
      <c r="J32" s="16">
        <v>0.88072013000000005</v>
      </c>
      <c r="K32" s="14">
        <v>12.02303349</v>
      </c>
      <c r="L32" s="16">
        <v>0.57711212000000001</v>
      </c>
      <c r="M32" s="14">
        <v>0</v>
      </c>
      <c r="N32" s="16">
        <v>0</v>
      </c>
      <c r="O32" s="14" t="s">
        <v>582</v>
      </c>
      <c r="P32" s="16" t="s">
        <v>582</v>
      </c>
      <c r="Q32" s="14">
        <v>0</v>
      </c>
      <c r="R32" s="16">
        <v>0</v>
      </c>
      <c r="S32" s="14">
        <v>0</v>
      </c>
      <c r="T32" s="16">
        <v>0</v>
      </c>
      <c r="U32" s="14">
        <v>1.8542483700000001</v>
      </c>
      <c r="V32" s="16">
        <v>0.24216715999999999</v>
      </c>
    </row>
    <row r="33" spans="1:22" x14ac:dyDescent="0.25">
      <c r="A33" s="11" t="s">
        <v>503</v>
      </c>
      <c r="B33" s="13">
        <v>7325</v>
      </c>
      <c r="C33" s="14">
        <f>(81/B33*100)</f>
        <v>1.10580204778157</v>
      </c>
      <c r="D33" s="15">
        <v>7244</v>
      </c>
      <c r="E33" s="14">
        <v>8.2480792199999993</v>
      </c>
      <c r="F33" s="16">
        <v>0.39379192000000002</v>
      </c>
      <c r="G33" s="14">
        <v>16.922737229999999</v>
      </c>
      <c r="H33" s="16">
        <v>0.54964924999999998</v>
      </c>
      <c r="I33" s="14">
        <v>56.900245050000002</v>
      </c>
      <c r="J33" s="16">
        <v>0.65862425000000002</v>
      </c>
      <c r="K33" s="14">
        <v>15.614190949999999</v>
      </c>
      <c r="L33" s="16">
        <v>0.51527016999999997</v>
      </c>
      <c r="M33" s="14">
        <v>0</v>
      </c>
      <c r="N33" s="16">
        <v>0</v>
      </c>
      <c r="O33" s="14" t="s">
        <v>582</v>
      </c>
      <c r="P33" s="16" t="s">
        <v>582</v>
      </c>
      <c r="Q33" s="14">
        <v>0</v>
      </c>
      <c r="R33" s="16">
        <v>0</v>
      </c>
      <c r="S33" s="14">
        <v>0</v>
      </c>
      <c r="T33" s="16">
        <v>0</v>
      </c>
      <c r="U33" s="14">
        <v>2.3147475599999998</v>
      </c>
      <c r="V33" s="16">
        <v>0.25630417999999999</v>
      </c>
    </row>
    <row r="34" spans="1:22" x14ac:dyDescent="0.25">
      <c r="A34" s="11" t="s">
        <v>504</v>
      </c>
      <c r="B34" s="13">
        <v>6350</v>
      </c>
      <c r="C34" s="14">
        <f>(126/B34*100)</f>
        <v>1.9842519685039368</v>
      </c>
      <c r="D34" s="15">
        <v>6224</v>
      </c>
      <c r="E34" s="14">
        <v>16.9227965</v>
      </c>
      <c r="F34" s="16">
        <v>0.54234981000000004</v>
      </c>
      <c r="G34" s="14">
        <v>23.83404642</v>
      </c>
      <c r="H34" s="16">
        <v>0.58097889999999996</v>
      </c>
      <c r="I34" s="14">
        <v>42.103572540000002</v>
      </c>
      <c r="J34" s="16">
        <v>0.77617153999999999</v>
      </c>
      <c r="K34" s="14">
        <v>11.68625948</v>
      </c>
      <c r="L34" s="16">
        <v>0.44708081</v>
      </c>
      <c r="M34" s="14">
        <v>0</v>
      </c>
      <c r="N34" s="16">
        <v>0</v>
      </c>
      <c r="O34" s="14" t="s">
        <v>582</v>
      </c>
      <c r="P34" s="16" t="s">
        <v>582</v>
      </c>
      <c r="Q34" s="14">
        <v>0</v>
      </c>
      <c r="R34" s="16">
        <v>0</v>
      </c>
      <c r="S34" s="14">
        <v>0</v>
      </c>
      <c r="T34" s="16">
        <v>0</v>
      </c>
      <c r="U34" s="14">
        <v>5.4533250600000001</v>
      </c>
      <c r="V34" s="16">
        <v>0.48633027000000001</v>
      </c>
    </row>
    <row r="35" spans="1:22" x14ac:dyDescent="0.25">
      <c r="A35" s="11" t="s">
        <v>505</v>
      </c>
      <c r="B35" s="13">
        <v>6406</v>
      </c>
      <c r="C35" s="14">
        <f>(67/B35*100)</f>
        <v>1.0458944739306899</v>
      </c>
      <c r="D35" s="15">
        <v>6339</v>
      </c>
      <c r="E35" s="14">
        <v>20.174881209999999</v>
      </c>
      <c r="F35" s="16">
        <v>0.55329804999999999</v>
      </c>
      <c r="G35" s="14">
        <v>31.026547600000001</v>
      </c>
      <c r="H35" s="16">
        <v>0.76115317999999998</v>
      </c>
      <c r="I35" s="14">
        <v>37.714176530000003</v>
      </c>
      <c r="J35" s="16">
        <v>0.77847986999999996</v>
      </c>
      <c r="K35" s="14">
        <v>9.3232155399999996</v>
      </c>
      <c r="L35" s="16">
        <v>0.46705881999999999</v>
      </c>
      <c r="M35" s="14">
        <v>0</v>
      </c>
      <c r="N35" s="16">
        <v>0</v>
      </c>
      <c r="O35" s="14" t="s">
        <v>582</v>
      </c>
      <c r="P35" s="16" t="s">
        <v>582</v>
      </c>
      <c r="Q35" s="14">
        <v>0</v>
      </c>
      <c r="R35" s="16">
        <v>0</v>
      </c>
      <c r="S35" s="14">
        <v>0</v>
      </c>
      <c r="T35" s="16">
        <v>0</v>
      </c>
      <c r="U35" s="14">
        <v>1.76117912</v>
      </c>
      <c r="V35" s="16">
        <v>0.16824333999999999</v>
      </c>
    </row>
    <row r="36" spans="1:22" x14ac:dyDescent="0.25">
      <c r="A36" s="11" t="s">
        <v>506</v>
      </c>
      <c r="B36" s="13">
        <v>6736</v>
      </c>
      <c r="C36" s="14">
        <f>(79/B36*100)</f>
        <v>1.1728028503562944</v>
      </c>
      <c r="D36" s="15">
        <v>6657</v>
      </c>
      <c r="E36" s="14">
        <v>15.52482257</v>
      </c>
      <c r="F36" s="16">
        <v>0.53358534000000002</v>
      </c>
      <c r="G36" s="14">
        <v>21.02658576</v>
      </c>
      <c r="H36" s="16">
        <v>0.53884233000000004</v>
      </c>
      <c r="I36" s="14">
        <v>43.54926725</v>
      </c>
      <c r="J36" s="16">
        <v>0.73801846999999998</v>
      </c>
      <c r="K36" s="14">
        <v>16.783525950000001</v>
      </c>
      <c r="L36" s="16">
        <v>0.50890062999999996</v>
      </c>
      <c r="M36" s="14">
        <v>0</v>
      </c>
      <c r="N36" s="16">
        <v>0</v>
      </c>
      <c r="O36" s="14" t="s">
        <v>582</v>
      </c>
      <c r="P36" s="16" t="s">
        <v>582</v>
      </c>
      <c r="Q36" s="14">
        <v>0</v>
      </c>
      <c r="R36" s="16">
        <v>0</v>
      </c>
      <c r="S36" s="14">
        <v>0</v>
      </c>
      <c r="T36" s="16">
        <v>0</v>
      </c>
      <c r="U36" s="14">
        <v>3.1157984700000001</v>
      </c>
      <c r="V36" s="16">
        <v>0.27165064999999999</v>
      </c>
    </row>
    <row r="37" spans="1:22" x14ac:dyDescent="0.25">
      <c r="A37" s="11" t="s">
        <v>507</v>
      </c>
      <c r="B37" s="13">
        <v>5458</v>
      </c>
      <c r="C37" s="14">
        <f>(147/B37*100)</f>
        <v>2.6932942469769143</v>
      </c>
      <c r="D37" s="15">
        <v>5311</v>
      </c>
      <c r="E37" s="14">
        <v>13.134477029999999</v>
      </c>
      <c r="F37" s="16">
        <v>0.51011192000000005</v>
      </c>
      <c r="G37" s="14">
        <v>19.404775650000001</v>
      </c>
      <c r="H37" s="16">
        <v>0.60529230999999994</v>
      </c>
      <c r="I37" s="14">
        <v>38.654946670000001</v>
      </c>
      <c r="J37" s="16">
        <v>0.76005142999999997</v>
      </c>
      <c r="K37" s="14">
        <v>20.506462599999999</v>
      </c>
      <c r="L37" s="16">
        <v>0.75917847999999999</v>
      </c>
      <c r="M37" s="14">
        <v>0</v>
      </c>
      <c r="N37" s="16">
        <v>0</v>
      </c>
      <c r="O37" s="14" t="s">
        <v>582</v>
      </c>
      <c r="P37" s="16" t="s">
        <v>582</v>
      </c>
      <c r="Q37" s="14">
        <v>0</v>
      </c>
      <c r="R37" s="16">
        <v>0</v>
      </c>
      <c r="S37" s="14">
        <v>0</v>
      </c>
      <c r="T37" s="16">
        <v>0</v>
      </c>
      <c r="U37" s="14">
        <v>8.2993380600000002</v>
      </c>
      <c r="V37" s="16">
        <v>0.78898351</v>
      </c>
    </row>
    <row r="38" spans="1:22" x14ac:dyDescent="0.25">
      <c r="A38" s="11" t="s">
        <v>508</v>
      </c>
      <c r="B38" s="13">
        <v>5860</v>
      </c>
      <c r="C38" s="14">
        <f>(24/B38*100)</f>
        <v>0.40955631399317405</v>
      </c>
      <c r="D38" s="15">
        <v>5836</v>
      </c>
      <c r="E38" s="14">
        <v>11.433181319999999</v>
      </c>
      <c r="F38" s="16">
        <v>0.53995075000000003</v>
      </c>
      <c r="G38" s="14">
        <v>18.685426459999999</v>
      </c>
      <c r="H38" s="16">
        <v>0.71551054000000003</v>
      </c>
      <c r="I38" s="14">
        <v>38.650957130000002</v>
      </c>
      <c r="J38" s="16">
        <v>0.89237484</v>
      </c>
      <c r="K38" s="14">
        <v>19.969182360000001</v>
      </c>
      <c r="L38" s="16">
        <v>0.61581589000000003</v>
      </c>
      <c r="M38" s="14">
        <v>0</v>
      </c>
      <c r="N38" s="16">
        <v>0</v>
      </c>
      <c r="O38" s="14" t="s">
        <v>582</v>
      </c>
      <c r="P38" s="16" t="s">
        <v>582</v>
      </c>
      <c r="Q38" s="14">
        <v>0</v>
      </c>
      <c r="R38" s="16">
        <v>0</v>
      </c>
      <c r="S38" s="14">
        <v>0</v>
      </c>
      <c r="T38" s="16">
        <v>0</v>
      </c>
      <c r="U38" s="14">
        <v>11.261252730000001</v>
      </c>
      <c r="V38" s="16">
        <v>0.69985547000000004</v>
      </c>
    </row>
    <row r="39" spans="1:22" x14ac:dyDescent="0.25">
      <c r="A39" s="11" t="s">
        <v>509</v>
      </c>
      <c r="B39" s="13">
        <v>5895</v>
      </c>
      <c r="C39" s="14">
        <f>(33/B39*100)</f>
        <v>0.55979643765903309</v>
      </c>
      <c r="D39" s="15">
        <v>5862</v>
      </c>
      <c r="E39" s="14">
        <v>15.46440093</v>
      </c>
      <c r="F39" s="16">
        <v>0.59816062999999997</v>
      </c>
      <c r="G39" s="14">
        <v>21.31853907</v>
      </c>
      <c r="H39" s="16">
        <v>0.67569413</v>
      </c>
      <c r="I39" s="14">
        <v>43.581609640000003</v>
      </c>
      <c r="J39" s="16">
        <v>0.85219511999999997</v>
      </c>
      <c r="K39" s="14">
        <v>16.1880092</v>
      </c>
      <c r="L39" s="16">
        <v>0.58002114000000005</v>
      </c>
      <c r="M39" s="14">
        <v>0</v>
      </c>
      <c r="N39" s="16">
        <v>0</v>
      </c>
      <c r="O39" s="14" t="s">
        <v>582</v>
      </c>
      <c r="P39" s="16" t="s">
        <v>582</v>
      </c>
      <c r="Q39" s="14">
        <v>0</v>
      </c>
      <c r="R39" s="16">
        <v>0</v>
      </c>
      <c r="S39" s="14">
        <v>0</v>
      </c>
      <c r="T39" s="16">
        <v>0</v>
      </c>
      <c r="U39" s="14">
        <v>3.4474411599999999</v>
      </c>
      <c r="V39" s="16">
        <v>0.53864809999999996</v>
      </c>
    </row>
    <row r="40" spans="1:22" x14ac:dyDescent="0.25">
      <c r="A40" s="11" t="s">
        <v>510</v>
      </c>
      <c r="B40" s="13">
        <v>14157</v>
      </c>
      <c r="C40" s="14">
        <f>(399/B40*100)</f>
        <v>2.8183937274846369</v>
      </c>
      <c r="D40" s="15">
        <v>13758</v>
      </c>
      <c r="E40" s="14">
        <v>9.4847392199999998</v>
      </c>
      <c r="F40" s="16">
        <v>0.44465588</v>
      </c>
      <c r="G40" s="14">
        <v>22.309128860000001</v>
      </c>
      <c r="H40" s="16">
        <v>0.53542255000000005</v>
      </c>
      <c r="I40" s="14">
        <v>48.940103299999997</v>
      </c>
      <c r="J40" s="16">
        <v>0.78559029000000002</v>
      </c>
      <c r="K40" s="14">
        <v>15.25243631</v>
      </c>
      <c r="L40" s="16">
        <v>0.59199007000000003</v>
      </c>
      <c r="M40" s="14">
        <v>0</v>
      </c>
      <c r="N40" s="16">
        <v>0</v>
      </c>
      <c r="O40" s="14" t="s">
        <v>582</v>
      </c>
      <c r="P40" s="16" t="s">
        <v>582</v>
      </c>
      <c r="Q40" s="14">
        <v>0</v>
      </c>
      <c r="R40" s="16">
        <v>0</v>
      </c>
      <c r="S40" s="14">
        <v>0</v>
      </c>
      <c r="T40" s="16">
        <v>0</v>
      </c>
      <c r="U40" s="14">
        <v>4.0135923199999999</v>
      </c>
      <c r="V40" s="16">
        <v>0.39101883999999998</v>
      </c>
    </row>
    <row r="41" spans="1:22" x14ac:dyDescent="0.25">
      <c r="A41" s="11" t="s">
        <v>511</v>
      </c>
      <c r="B41" s="13">
        <v>5712</v>
      </c>
      <c r="C41" s="14">
        <f>(59/B41*100)</f>
        <v>1.0329131652661063</v>
      </c>
      <c r="D41" s="15">
        <v>5653</v>
      </c>
      <c r="E41" s="14">
        <v>8.8821679899999992</v>
      </c>
      <c r="F41" s="16">
        <v>0.44481011999999998</v>
      </c>
      <c r="G41" s="14">
        <v>18.66852299</v>
      </c>
      <c r="H41" s="16">
        <v>0.56480669999999999</v>
      </c>
      <c r="I41" s="14">
        <v>52.462750919999998</v>
      </c>
      <c r="J41" s="16">
        <v>0.71109734000000002</v>
      </c>
      <c r="K41" s="14">
        <v>17.195751869999999</v>
      </c>
      <c r="L41" s="16">
        <v>0.59539940000000002</v>
      </c>
      <c r="M41" s="14">
        <v>0</v>
      </c>
      <c r="N41" s="16">
        <v>0</v>
      </c>
      <c r="O41" s="14" t="s">
        <v>582</v>
      </c>
      <c r="P41" s="16" t="s">
        <v>582</v>
      </c>
      <c r="Q41" s="14">
        <v>0</v>
      </c>
      <c r="R41" s="16">
        <v>0</v>
      </c>
      <c r="S41" s="14">
        <v>0</v>
      </c>
      <c r="T41" s="16">
        <v>0</v>
      </c>
      <c r="U41" s="14">
        <v>2.7908062400000002</v>
      </c>
      <c r="V41" s="16">
        <v>0.34132802000000001</v>
      </c>
    </row>
    <row r="42" spans="1:22" x14ac:dyDescent="0.25">
      <c r="A42" s="11" t="s">
        <v>512</v>
      </c>
      <c r="B42" s="13">
        <f>IF(COUNT(B7:B41) &gt; 0, AVERAGE(B7:B41), "\u2014")</f>
        <v>7103.4285714285716</v>
      </c>
      <c r="C42" s="14">
        <f>IF(COUNT(C7:C41) &gt; 0, AVERAGE(C7:C41), "—")</f>
        <v>2.9554399137798515</v>
      </c>
      <c r="D42" s="15">
        <f>IF(COUNT(D7:D41) &gt; 0, AVERAGE(D7:D41), "—")</f>
        <v>6882.6857142857143</v>
      </c>
      <c r="E42" s="14">
        <f>IF(COUNT(E7:E41) &gt; 0, AVERAGE(E7:E41), "—")</f>
        <v>13.567661244285718</v>
      </c>
      <c r="F42" s="16">
        <f>IF(COUNT(F7:F41) &gt; 0, SQRT(SUMSQ(F7:F41)/(COUNT(F7:F41)*COUNT(F7:F41)) ), "—")</f>
        <v>8.9706166135109455E-2</v>
      </c>
      <c r="G42" s="14">
        <f>IF(COUNT(G7:G41) &gt; 0, AVERAGE(G7:G41), "—")</f>
        <v>21.971245410571431</v>
      </c>
      <c r="H42" s="16">
        <f>IF(COUNT(H7:H41) &gt; 0, SQRT(SUMSQ(H7:H41)/(COUNT(H7:H41)*COUNT(H7:H41)) ), "—")</f>
        <v>0.10537457531502863</v>
      </c>
      <c r="I42" s="14">
        <f>IF(COUNT(I7:I41) &gt; 0, AVERAGE(I7:I41), "—")</f>
        <v>44.04459896057142</v>
      </c>
      <c r="J42" s="16">
        <f>IF(COUNT(J7:J41) &gt; 0, SQRT(SUMSQ(J7:J41)/(COUNT(J7:J41)*COUNT(J7:J41)) ), "—")</f>
        <v>0.12891123412674735</v>
      </c>
      <c r="K42" s="14">
        <f>IF(COUNT(K7:K41) &gt; 0, AVERAGE(K7:K41), "—")</f>
        <v>15.995778707999996</v>
      </c>
      <c r="L42" s="16">
        <f>IF(COUNT(L7:L41) &gt; 0, SQRT(SUMSQ(L7:L41)/(COUNT(L7:L41)*COUNT(L7:L41)) ), "—")</f>
        <v>9.8841720956806378E-2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7.7799828571428579E-4</v>
      </c>
      <c r="R42" s="16">
        <f>IF(COUNT(R7:R41) &gt; 0, SQRT(SUMSQ(R7:R41)/(COUNT(R7:R41)*COUNT(R7:R41)) ), "—")</f>
        <v>7.6892142857142845E-4</v>
      </c>
      <c r="S42" s="14">
        <f>IF(COUNT(S7:S41) &gt; 0, AVERAGE(S7:S41), "—")</f>
        <v>1.7446777142857144E-3</v>
      </c>
      <c r="T42" s="16">
        <f>IF(COUNT(T7:T41) &gt; 0, SQRT(SUMSQ(T7:T41)/(COUNT(T7:T41)*COUNT(T7:T41)) ), "—")</f>
        <v>1.6144885714285712E-3</v>
      </c>
      <c r="U42" s="14">
        <f>IF(COUNT(U7:U41) &gt; 0, AVERAGE(U7:U41), "—")</f>
        <v>4.4181929999999978</v>
      </c>
      <c r="V42" s="16">
        <f>IF(COUNT(V7:V41) &gt; 0, SQRT(SUMSQ(V7:V41)/(COUNT(V7:V41)*COUNT(V7:V41)) ), "—")</f>
        <v>7.9918051211477936E-2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10.94401794</v>
      </c>
      <c r="F45" s="16">
        <v>0.53686871000000003</v>
      </c>
      <c r="G45" s="14">
        <v>11.738941069999999</v>
      </c>
      <c r="H45" s="16">
        <v>0.49118687</v>
      </c>
      <c r="I45" s="14">
        <v>52.760566369999999</v>
      </c>
      <c r="J45" s="16">
        <v>0.92862007000000002</v>
      </c>
      <c r="K45" s="14">
        <v>20.195274390000002</v>
      </c>
      <c r="L45" s="16">
        <v>0.72598678999999999</v>
      </c>
      <c r="M45" s="14">
        <v>0</v>
      </c>
      <c r="N45" s="16">
        <v>0</v>
      </c>
      <c r="O45" s="14" t="s">
        <v>582</v>
      </c>
      <c r="P45" s="16" t="s">
        <v>582</v>
      </c>
      <c r="Q45" s="14">
        <v>0</v>
      </c>
      <c r="R45" s="16">
        <v>0</v>
      </c>
      <c r="S45" s="14">
        <v>0.34433005</v>
      </c>
      <c r="T45" s="16">
        <v>8.1212980000000004E-2</v>
      </c>
      <c r="U45" s="14">
        <v>4.0168701799999997</v>
      </c>
      <c r="V45" s="16">
        <v>0.2782308</v>
      </c>
    </row>
    <row r="46" spans="1:22" x14ac:dyDescent="0.25">
      <c r="A46" s="11" t="s">
        <v>516</v>
      </c>
      <c r="B46" s="13">
        <v>23141</v>
      </c>
      <c r="C46" s="14">
        <f>(2202/B46*100)</f>
        <v>9.5155784106131964</v>
      </c>
      <c r="D46" s="15">
        <v>20939</v>
      </c>
      <c r="E46" s="14">
        <v>8.0284912800000008</v>
      </c>
      <c r="F46" s="16">
        <v>0.28596053999999999</v>
      </c>
      <c r="G46" s="14">
        <v>14.34542547</v>
      </c>
      <c r="H46" s="16">
        <v>0.41588219999999998</v>
      </c>
      <c r="I46" s="14">
        <v>37.829516179999999</v>
      </c>
      <c r="J46" s="16">
        <v>0.66102013999999998</v>
      </c>
      <c r="K46" s="14">
        <v>8.6304727299999993</v>
      </c>
      <c r="L46" s="16">
        <v>0.33308728999999998</v>
      </c>
      <c r="M46" s="14">
        <v>0</v>
      </c>
      <c r="N46" s="16">
        <v>0</v>
      </c>
      <c r="O46" s="14" t="s">
        <v>582</v>
      </c>
      <c r="P46" s="16" t="s">
        <v>582</v>
      </c>
      <c r="Q46" s="14">
        <v>0</v>
      </c>
      <c r="R46" s="16">
        <v>0</v>
      </c>
      <c r="S46" s="14">
        <v>0</v>
      </c>
      <c r="T46" s="16">
        <v>0</v>
      </c>
      <c r="U46" s="14">
        <v>31.16609433</v>
      </c>
      <c r="V46" s="16">
        <v>0.98581216000000005</v>
      </c>
    </row>
    <row r="47" spans="1:22" x14ac:dyDescent="0.25">
      <c r="A47" s="11" t="s">
        <v>517</v>
      </c>
      <c r="B47" s="13">
        <v>5928</v>
      </c>
      <c r="C47" s="14">
        <f>(387/B47*100)</f>
        <v>6.5283400809716605</v>
      </c>
      <c r="D47" s="15">
        <v>5541</v>
      </c>
      <c r="E47" s="14">
        <v>10.042729509999999</v>
      </c>
      <c r="F47" s="16">
        <v>0.49760238000000001</v>
      </c>
      <c r="G47" s="14">
        <v>12.57639041</v>
      </c>
      <c r="H47" s="16">
        <v>0.51498407000000002</v>
      </c>
      <c r="I47" s="14">
        <v>49.716943780000001</v>
      </c>
      <c r="J47" s="16">
        <v>1.0733274799999999</v>
      </c>
      <c r="K47" s="14">
        <v>16.165565189999999</v>
      </c>
      <c r="L47" s="16">
        <v>0.62795352000000004</v>
      </c>
      <c r="M47" s="14">
        <v>0</v>
      </c>
      <c r="N47" s="16">
        <v>0</v>
      </c>
      <c r="O47" s="14" t="s">
        <v>582</v>
      </c>
      <c r="P47" s="16" t="s">
        <v>582</v>
      </c>
      <c r="Q47" s="14">
        <v>0</v>
      </c>
      <c r="R47" s="16">
        <v>0</v>
      </c>
      <c r="S47" s="14">
        <v>0</v>
      </c>
      <c r="T47" s="16">
        <v>0</v>
      </c>
      <c r="U47" s="14">
        <v>11.498371110000001</v>
      </c>
      <c r="V47" s="16">
        <v>0.90069094999999999</v>
      </c>
    </row>
    <row r="48" spans="1:22" x14ac:dyDescent="0.25">
      <c r="A48" s="11" t="s">
        <v>518</v>
      </c>
      <c r="B48" s="13">
        <v>9841</v>
      </c>
      <c r="C48" s="14">
        <f>(8/B48*100)</f>
        <v>8.1292551569962401E-2</v>
      </c>
      <c r="D48" s="15">
        <v>9833</v>
      </c>
      <c r="E48" s="14">
        <v>4.1336765399999997</v>
      </c>
      <c r="F48" s="16">
        <v>0.27884929000000003</v>
      </c>
      <c r="G48" s="14">
        <v>14.65787169</v>
      </c>
      <c r="H48" s="16">
        <v>0.57031693999999999</v>
      </c>
      <c r="I48" s="14">
        <v>65.936804809999998</v>
      </c>
      <c r="J48" s="16">
        <v>0.90813708000000004</v>
      </c>
      <c r="K48" s="14">
        <v>13.93802971</v>
      </c>
      <c r="L48" s="16">
        <v>0.76846924999999999</v>
      </c>
      <c r="M48" s="14">
        <v>0</v>
      </c>
      <c r="N48" s="16">
        <v>0</v>
      </c>
      <c r="O48" s="14" t="s">
        <v>582</v>
      </c>
      <c r="P48" s="16" t="s">
        <v>582</v>
      </c>
      <c r="Q48" s="14">
        <v>0</v>
      </c>
      <c r="R48" s="16">
        <v>0</v>
      </c>
      <c r="S48" s="14">
        <v>0</v>
      </c>
      <c r="T48" s="16">
        <v>0</v>
      </c>
      <c r="U48" s="14">
        <v>1.3336172500000001</v>
      </c>
      <c r="V48" s="16">
        <v>0.53223814000000003</v>
      </c>
    </row>
    <row r="49" spans="1:22" x14ac:dyDescent="0.25">
      <c r="A49" s="11" t="s">
        <v>519</v>
      </c>
      <c r="B49" s="13">
        <v>6349</v>
      </c>
      <c r="C49" s="14">
        <f>(56/B49*100)</f>
        <v>0.88202866593164275</v>
      </c>
      <c r="D49" s="15">
        <v>6293</v>
      </c>
      <c r="E49" s="14">
        <v>16.425634479999999</v>
      </c>
      <c r="F49" s="16">
        <v>0.53550763000000001</v>
      </c>
      <c r="G49" s="14">
        <v>27.393513129999999</v>
      </c>
      <c r="H49" s="16">
        <v>0.72612215000000002</v>
      </c>
      <c r="I49" s="14">
        <v>44.627212450000002</v>
      </c>
      <c r="J49" s="16">
        <v>0.77254246999999998</v>
      </c>
      <c r="K49" s="14">
        <v>8.4761524300000008</v>
      </c>
      <c r="L49" s="16">
        <v>0.41436275</v>
      </c>
      <c r="M49" s="14">
        <v>0</v>
      </c>
      <c r="N49" s="16">
        <v>0</v>
      </c>
      <c r="O49" s="14" t="s">
        <v>582</v>
      </c>
      <c r="P49" s="16" t="s">
        <v>582</v>
      </c>
      <c r="Q49" s="14">
        <v>0</v>
      </c>
      <c r="R49" s="16">
        <v>0</v>
      </c>
      <c r="S49" s="14">
        <v>6.0535400000000003E-2</v>
      </c>
      <c r="T49" s="16">
        <v>3.1921089999999999E-2</v>
      </c>
      <c r="U49" s="14">
        <v>3.01695212</v>
      </c>
      <c r="V49" s="16">
        <v>0.35408567000000002</v>
      </c>
    </row>
    <row r="50" spans="1:22" x14ac:dyDescent="0.25">
      <c r="A50" s="11" t="s">
        <v>520</v>
      </c>
      <c r="B50" s="13">
        <v>11795</v>
      </c>
      <c r="C50" s="14">
        <f>(365/B50*100)</f>
        <v>3.0945315811784653</v>
      </c>
      <c r="D50" s="15">
        <v>11430</v>
      </c>
      <c r="E50" s="14">
        <v>7.9511489700000002</v>
      </c>
      <c r="F50" s="16">
        <v>0.35959412000000002</v>
      </c>
      <c r="G50" s="14">
        <v>15.479266969999999</v>
      </c>
      <c r="H50" s="16">
        <v>0.47680854</v>
      </c>
      <c r="I50" s="14">
        <v>53.849387309999997</v>
      </c>
      <c r="J50" s="16">
        <v>0.73303070000000004</v>
      </c>
      <c r="K50" s="14">
        <v>18.696207940000001</v>
      </c>
      <c r="L50" s="16">
        <v>0.59402166000000001</v>
      </c>
      <c r="M50" s="14">
        <v>0</v>
      </c>
      <c r="N50" s="16">
        <v>0</v>
      </c>
      <c r="O50" s="14" t="s">
        <v>582</v>
      </c>
      <c r="P50" s="16" t="s">
        <v>582</v>
      </c>
      <c r="Q50" s="14">
        <v>0</v>
      </c>
      <c r="R50" s="16">
        <v>0</v>
      </c>
      <c r="S50" s="14">
        <v>0</v>
      </c>
      <c r="T50" s="16">
        <v>0</v>
      </c>
      <c r="U50" s="14">
        <v>4.0239887999999997</v>
      </c>
      <c r="V50" s="16">
        <v>0.43312573999999998</v>
      </c>
    </row>
    <row r="51" spans="1:22" x14ac:dyDescent="0.25">
      <c r="A51" s="11" t="s">
        <v>521</v>
      </c>
      <c r="B51" s="13">
        <v>6866</v>
      </c>
      <c r="C51" s="14">
        <f>(117/B51*100)</f>
        <v>1.7040489367899796</v>
      </c>
      <c r="D51" s="15">
        <v>6749</v>
      </c>
      <c r="E51" s="14">
        <v>8.0521317299999993</v>
      </c>
      <c r="F51" s="16">
        <v>0.32821479999999997</v>
      </c>
      <c r="G51" s="14">
        <v>15.78349622</v>
      </c>
      <c r="H51" s="16">
        <v>0.56069970000000002</v>
      </c>
      <c r="I51" s="14">
        <v>49.533723029999997</v>
      </c>
      <c r="J51" s="16">
        <v>0.72545367000000005</v>
      </c>
      <c r="K51" s="14">
        <v>18.868679149999998</v>
      </c>
      <c r="L51" s="16">
        <v>0.59296660000000001</v>
      </c>
      <c r="M51" s="14">
        <v>0</v>
      </c>
      <c r="N51" s="16">
        <v>0</v>
      </c>
      <c r="O51" s="14" t="s">
        <v>582</v>
      </c>
      <c r="P51" s="16" t="s">
        <v>582</v>
      </c>
      <c r="Q51" s="14">
        <v>0</v>
      </c>
      <c r="R51" s="16">
        <v>0</v>
      </c>
      <c r="S51" s="14">
        <v>0</v>
      </c>
      <c r="T51" s="16">
        <v>0</v>
      </c>
      <c r="U51" s="14">
        <v>7.7619698699999997</v>
      </c>
      <c r="V51" s="16">
        <v>0.81787818999999995</v>
      </c>
    </row>
    <row r="52" spans="1:22" x14ac:dyDescent="0.25">
      <c r="A52" s="11" t="s">
        <v>522</v>
      </c>
      <c r="B52" s="13">
        <v>5809</v>
      </c>
      <c r="C52" s="14">
        <f>(111/B52*100)</f>
        <v>1.910828025477707</v>
      </c>
      <c r="D52" s="15">
        <v>5698</v>
      </c>
      <c r="E52" s="14">
        <v>17.954794669999998</v>
      </c>
      <c r="F52" s="16">
        <v>0.69667120999999999</v>
      </c>
      <c r="G52" s="14">
        <v>25.970607829999999</v>
      </c>
      <c r="H52" s="16">
        <v>0.63846212000000002</v>
      </c>
      <c r="I52" s="14">
        <v>44.097770769999997</v>
      </c>
      <c r="J52" s="16">
        <v>0.68958796</v>
      </c>
      <c r="K52" s="14">
        <v>9.7302662600000005</v>
      </c>
      <c r="L52" s="16">
        <v>0.44185454000000002</v>
      </c>
      <c r="M52" s="14">
        <v>0</v>
      </c>
      <c r="N52" s="16">
        <v>0</v>
      </c>
      <c r="O52" s="14" t="s">
        <v>582</v>
      </c>
      <c r="P52" s="16" t="s">
        <v>582</v>
      </c>
      <c r="Q52" s="14">
        <v>0</v>
      </c>
      <c r="R52" s="16">
        <v>0</v>
      </c>
      <c r="S52" s="14">
        <v>0</v>
      </c>
      <c r="T52" s="16">
        <v>0</v>
      </c>
      <c r="U52" s="14">
        <v>2.2465604699999999</v>
      </c>
      <c r="V52" s="16">
        <v>0.28859889999999999</v>
      </c>
    </row>
    <row r="53" spans="1:22" x14ac:dyDescent="0.25">
      <c r="A53" s="11" t="s">
        <v>523</v>
      </c>
      <c r="B53" s="13">
        <v>5571</v>
      </c>
      <c r="C53" s="14">
        <f>(118/B53*100)</f>
        <v>2.1181116496140731</v>
      </c>
      <c r="D53" s="15">
        <v>5453</v>
      </c>
      <c r="E53" s="14">
        <v>14.6348349</v>
      </c>
      <c r="F53" s="16">
        <v>0.49003732999999999</v>
      </c>
      <c r="G53" s="14">
        <v>18.931350850000001</v>
      </c>
      <c r="H53" s="16">
        <v>0.57799131000000004</v>
      </c>
      <c r="I53" s="14">
        <v>42.617192969999998</v>
      </c>
      <c r="J53" s="16">
        <v>0.70088492999999996</v>
      </c>
      <c r="K53" s="14">
        <v>16.657372649999999</v>
      </c>
      <c r="L53" s="16">
        <v>0.51926598999999996</v>
      </c>
      <c r="M53" s="14">
        <v>0</v>
      </c>
      <c r="N53" s="16">
        <v>0</v>
      </c>
      <c r="O53" s="14" t="s">
        <v>582</v>
      </c>
      <c r="P53" s="16" t="s">
        <v>582</v>
      </c>
      <c r="Q53" s="14">
        <v>0</v>
      </c>
      <c r="R53" s="16">
        <v>0</v>
      </c>
      <c r="S53" s="14">
        <v>0</v>
      </c>
      <c r="T53" s="16">
        <v>0</v>
      </c>
      <c r="U53" s="14">
        <v>7.1592486199999996</v>
      </c>
      <c r="V53" s="16">
        <v>0.33426431000000001</v>
      </c>
    </row>
    <row r="54" spans="1:22" x14ac:dyDescent="0.25">
      <c r="A54" s="11" t="s">
        <v>524</v>
      </c>
      <c r="B54" s="13">
        <v>4740</v>
      </c>
      <c r="C54" s="14">
        <f>(483/B54*100)</f>
        <v>10.18987341772152</v>
      </c>
      <c r="D54" s="15">
        <v>4257</v>
      </c>
      <c r="E54" s="14">
        <v>11.595099899999999</v>
      </c>
      <c r="F54" s="16">
        <v>0.56916149999999999</v>
      </c>
      <c r="G54" s="14">
        <v>10.590425290000001</v>
      </c>
      <c r="H54" s="16">
        <v>0.49817545000000002</v>
      </c>
      <c r="I54" s="14">
        <v>43.089417160000004</v>
      </c>
      <c r="J54" s="16">
        <v>1.06724895</v>
      </c>
      <c r="K54" s="14">
        <v>23.87983118</v>
      </c>
      <c r="L54" s="16">
        <v>0.99193416999999995</v>
      </c>
      <c r="M54" s="14">
        <v>0</v>
      </c>
      <c r="N54" s="16">
        <v>0</v>
      </c>
      <c r="O54" s="14" t="s">
        <v>582</v>
      </c>
      <c r="P54" s="16" t="s">
        <v>582</v>
      </c>
      <c r="Q54" s="14">
        <v>0</v>
      </c>
      <c r="R54" s="16">
        <v>0</v>
      </c>
      <c r="S54" s="14">
        <v>0</v>
      </c>
      <c r="T54" s="16">
        <v>0</v>
      </c>
      <c r="U54" s="14">
        <v>10.845226479999999</v>
      </c>
      <c r="V54" s="16">
        <v>1.27818432</v>
      </c>
    </row>
    <row r="55" spans="1:22" x14ac:dyDescent="0.25">
      <c r="A55" s="11" t="s">
        <v>525</v>
      </c>
      <c r="B55" s="13">
        <v>5316</v>
      </c>
      <c r="C55" s="14">
        <f>(22/B55*100)</f>
        <v>0.41384499623777277</v>
      </c>
      <c r="D55" s="15">
        <v>5294</v>
      </c>
      <c r="E55" s="14">
        <v>6.9962439300000003</v>
      </c>
      <c r="F55" s="16">
        <v>0.39346385</v>
      </c>
      <c r="G55" s="14">
        <v>16.54057083</v>
      </c>
      <c r="H55" s="16">
        <v>0.52737878999999999</v>
      </c>
      <c r="I55" s="14">
        <v>58.625365600000002</v>
      </c>
      <c r="J55" s="16">
        <v>0.80411096999999998</v>
      </c>
      <c r="K55" s="14">
        <v>15.05297813</v>
      </c>
      <c r="L55" s="16">
        <v>0.63947357999999999</v>
      </c>
      <c r="M55" s="14">
        <v>0</v>
      </c>
      <c r="N55" s="16">
        <v>0</v>
      </c>
      <c r="O55" s="14" t="s">
        <v>582</v>
      </c>
      <c r="P55" s="16" t="s">
        <v>582</v>
      </c>
      <c r="Q55" s="14">
        <v>0</v>
      </c>
      <c r="R55" s="16">
        <v>0</v>
      </c>
      <c r="S55" s="14">
        <v>0.47669883000000002</v>
      </c>
      <c r="T55" s="16">
        <v>0.11037519</v>
      </c>
      <c r="U55" s="14">
        <v>2.3081426700000001</v>
      </c>
      <c r="V55" s="16">
        <v>0.24612059</v>
      </c>
    </row>
    <row r="56" spans="1:22" x14ac:dyDescent="0.25">
      <c r="A56" s="11" t="s">
        <v>526</v>
      </c>
      <c r="B56" s="13">
        <v>5359</v>
      </c>
      <c r="C56" s="14">
        <f>(77/B56*100)</f>
        <v>1.4368352304534429</v>
      </c>
      <c r="D56" s="15">
        <v>5282</v>
      </c>
      <c r="E56" s="14">
        <v>7.37239647</v>
      </c>
      <c r="F56" s="16">
        <v>0.38369703999999999</v>
      </c>
      <c r="G56" s="14">
        <v>16.583185239999999</v>
      </c>
      <c r="H56" s="16">
        <v>0.49291963999999999</v>
      </c>
      <c r="I56" s="14">
        <v>57.753339949999997</v>
      </c>
      <c r="J56" s="16">
        <v>0.70949273999999996</v>
      </c>
      <c r="K56" s="14">
        <v>17.200290039999999</v>
      </c>
      <c r="L56" s="16">
        <v>0.57182595000000003</v>
      </c>
      <c r="M56" s="14">
        <v>0</v>
      </c>
      <c r="N56" s="16">
        <v>0</v>
      </c>
      <c r="O56" s="14" t="s">
        <v>582</v>
      </c>
      <c r="P56" s="16" t="s">
        <v>582</v>
      </c>
      <c r="Q56" s="14">
        <v>0</v>
      </c>
      <c r="R56" s="16">
        <v>0</v>
      </c>
      <c r="S56" s="14">
        <v>0</v>
      </c>
      <c r="T56" s="16">
        <v>0</v>
      </c>
      <c r="U56" s="14">
        <v>1.0907882900000001</v>
      </c>
      <c r="V56" s="16">
        <v>0.22709946</v>
      </c>
    </row>
    <row r="57" spans="1:22" x14ac:dyDescent="0.25">
      <c r="A57" s="11" t="s">
        <v>527</v>
      </c>
      <c r="B57" s="13">
        <v>6513</v>
      </c>
      <c r="C57" s="14">
        <f>(0/B57*100)</f>
        <v>0</v>
      </c>
      <c r="D57" s="15">
        <v>6513</v>
      </c>
      <c r="E57" s="14">
        <v>2.7188390199999999</v>
      </c>
      <c r="F57" s="16">
        <v>0.28357072999999999</v>
      </c>
      <c r="G57" s="14">
        <v>6.7969984400000003</v>
      </c>
      <c r="H57" s="16">
        <v>0.34051218</v>
      </c>
      <c r="I57" s="14">
        <v>70.467361530000005</v>
      </c>
      <c r="J57" s="16">
        <v>0.84042415000000004</v>
      </c>
      <c r="K57" s="14">
        <v>16.815273659999999</v>
      </c>
      <c r="L57" s="16">
        <v>0.72008870000000003</v>
      </c>
      <c r="M57" s="14">
        <v>0</v>
      </c>
      <c r="N57" s="16">
        <v>0</v>
      </c>
      <c r="O57" s="14" t="s">
        <v>582</v>
      </c>
      <c r="P57" s="16" t="s">
        <v>582</v>
      </c>
      <c r="Q57" s="14">
        <v>0</v>
      </c>
      <c r="R57" s="16">
        <v>0</v>
      </c>
      <c r="S57" s="14">
        <v>0.13579917999999999</v>
      </c>
      <c r="T57" s="16">
        <v>6.9984199999999996E-2</v>
      </c>
      <c r="U57" s="14">
        <v>3.0657281599999999</v>
      </c>
      <c r="V57" s="16">
        <v>0.48383559999999998</v>
      </c>
    </row>
    <row r="58" spans="1:22" x14ac:dyDescent="0.25">
      <c r="A58" s="11" t="s">
        <v>528</v>
      </c>
      <c r="B58" s="13">
        <v>7267</v>
      </c>
      <c r="C58" s="14">
        <f>(10/B58*100)</f>
        <v>0.13760836658868861</v>
      </c>
      <c r="D58" s="15">
        <v>7257</v>
      </c>
      <c r="E58" s="14">
        <v>12.26086394</v>
      </c>
      <c r="F58" s="16">
        <v>0.66908144000000003</v>
      </c>
      <c r="G58" s="14">
        <v>9.09314556</v>
      </c>
      <c r="H58" s="16">
        <v>0.42309627</v>
      </c>
      <c r="I58" s="14">
        <v>44.795618269999999</v>
      </c>
      <c r="J58" s="16">
        <v>1.02981411</v>
      </c>
      <c r="K58" s="14">
        <v>28.713861380000001</v>
      </c>
      <c r="L58" s="16">
        <v>0.77433697000000001</v>
      </c>
      <c r="M58" s="14">
        <v>0</v>
      </c>
      <c r="N58" s="16">
        <v>0</v>
      </c>
      <c r="O58" s="14" t="s">
        <v>582</v>
      </c>
      <c r="P58" s="16" t="s">
        <v>582</v>
      </c>
      <c r="Q58" s="14">
        <v>0</v>
      </c>
      <c r="R58" s="16">
        <v>0</v>
      </c>
      <c r="S58" s="14">
        <v>0.72372647999999995</v>
      </c>
      <c r="T58" s="16">
        <v>0.10227649</v>
      </c>
      <c r="U58" s="14">
        <v>4.4127843599999999</v>
      </c>
      <c r="V58" s="16">
        <v>0.58045780999999996</v>
      </c>
    </row>
    <row r="59" spans="1:22" x14ac:dyDescent="0.25">
      <c r="A59" s="11" t="s">
        <v>529</v>
      </c>
      <c r="B59" s="13">
        <v>4826</v>
      </c>
      <c r="C59" s="14">
        <f>(26/B59*100)</f>
        <v>0.53874844591794446</v>
      </c>
      <c r="D59" s="15">
        <v>4800</v>
      </c>
      <c r="E59" s="14">
        <v>6.2659772800000004</v>
      </c>
      <c r="F59" s="16">
        <v>0.42455472999999999</v>
      </c>
      <c r="G59" s="14">
        <v>7.4266178900000002</v>
      </c>
      <c r="H59" s="16">
        <v>0.48714244000000001</v>
      </c>
      <c r="I59" s="14">
        <v>51.712511919999997</v>
      </c>
      <c r="J59" s="16">
        <v>0.81787628000000001</v>
      </c>
      <c r="K59" s="14">
        <v>31.92959836</v>
      </c>
      <c r="L59" s="16">
        <v>0.81382352999999996</v>
      </c>
      <c r="M59" s="14">
        <v>0</v>
      </c>
      <c r="N59" s="16">
        <v>0</v>
      </c>
      <c r="O59" s="14" t="s">
        <v>582</v>
      </c>
      <c r="P59" s="16" t="s">
        <v>582</v>
      </c>
      <c r="Q59" s="14">
        <v>0</v>
      </c>
      <c r="R59" s="16">
        <v>0</v>
      </c>
      <c r="S59" s="14">
        <v>0.60285778000000001</v>
      </c>
      <c r="T59" s="16">
        <v>0.15150100999999999</v>
      </c>
      <c r="U59" s="14">
        <v>2.0624367700000001</v>
      </c>
      <c r="V59" s="16">
        <v>0.19645559000000001</v>
      </c>
    </row>
    <row r="60" spans="1:22" x14ac:dyDescent="0.25">
      <c r="A60" s="11" t="s">
        <v>530</v>
      </c>
      <c r="B60" s="13">
        <v>4546</v>
      </c>
      <c r="C60" s="14">
        <f>(15/B60*100)</f>
        <v>0.32996040475142985</v>
      </c>
      <c r="D60" s="15">
        <v>4531</v>
      </c>
      <c r="E60" s="14">
        <v>15.841335430000001</v>
      </c>
      <c r="F60" s="16">
        <v>1.07777638</v>
      </c>
      <c r="G60" s="14">
        <v>13.370649650000001</v>
      </c>
      <c r="H60" s="16">
        <v>0.67690234999999999</v>
      </c>
      <c r="I60" s="14">
        <v>43.608454780000002</v>
      </c>
      <c r="J60" s="16">
        <v>1.2062501000000001</v>
      </c>
      <c r="K60" s="14">
        <v>22.961857420000001</v>
      </c>
      <c r="L60" s="16">
        <v>0.99149991999999998</v>
      </c>
      <c r="M60" s="14">
        <v>0</v>
      </c>
      <c r="N60" s="16">
        <v>0</v>
      </c>
      <c r="O60" s="14" t="s">
        <v>582</v>
      </c>
      <c r="P60" s="16" t="s">
        <v>582</v>
      </c>
      <c r="Q60" s="14">
        <v>0</v>
      </c>
      <c r="R60" s="16">
        <v>0</v>
      </c>
      <c r="S60" s="14">
        <v>0.53195588999999999</v>
      </c>
      <c r="T60" s="16">
        <v>0.12105106</v>
      </c>
      <c r="U60" s="14">
        <v>3.6857468400000002</v>
      </c>
      <c r="V60" s="16">
        <v>0.43628530999999998</v>
      </c>
    </row>
    <row r="61" spans="1:22" x14ac:dyDescent="0.25">
      <c r="A61" s="11" t="s">
        <v>531</v>
      </c>
      <c r="B61" s="13">
        <v>6525</v>
      </c>
      <c r="C61" s="14">
        <f>(175/B61*100)</f>
        <v>2.6819923371647509</v>
      </c>
      <c r="D61" s="15">
        <v>6350</v>
      </c>
      <c r="E61" s="14">
        <v>11.626573909999999</v>
      </c>
      <c r="F61" s="16">
        <v>0.48083948999999998</v>
      </c>
      <c r="G61" s="14">
        <v>14.82745581</v>
      </c>
      <c r="H61" s="16">
        <v>0.44166631000000001</v>
      </c>
      <c r="I61" s="14">
        <v>45.654699119999997</v>
      </c>
      <c r="J61" s="16">
        <v>0.77008821000000005</v>
      </c>
      <c r="K61" s="14">
        <v>24.557760500000001</v>
      </c>
      <c r="L61" s="16">
        <v>0.70463127999999997</v>
      </c>
      <c r="M61" s="14">
        <v>0</v>
      </c>
      <c r="N61" s="16">
        <v>0</v>
      </c>
      <c r="O61" s="14" t="s">
        <v>582</v>
      </c>
      <c r="P61" s="16" t="s">
        <v>582</v>
      </c>
      <c r="Q61" s="14">
        <v>0</v>
      </c>
      <c r="R61" s="16">
        <v>0</v>
      </c>
      <c r="S61" s="14">
        <v>0</v>
      </c>
      <c r="T61" s="16">
        <v>0</v>
      </c>
      <c r="U61" s="14">
        <v>3.33351066</v>
      </c>
      <c r="V61" s="16">
        <v>0.50966164999999997</v>
      </c>
    </row>
    <row r="62" spans="1:22" x14ac:dyDescent="0.25">
      <c r="A62" s="11" t="s">
        <v>532</v>
      </c>
      <c r="B62" s="13">
        <v>4476</v>
      </c>
      <c r="C62" s="14">
        <f>(3/B62*100)</f>
        <v>6.7024128686327081E-2</v>
      </c>
      <c r="D62" s="15">
        <v>4473</v>
      </c>
      <c r="E62" s="14">
        <v>5.8022958999999998</v>
      </c>
      <c r="F62" s="16">
        <v>0.34306028</v>
      </c>
      <c r="G62" s="14">
        <v>17.457252029999999</v>
      </c>
      <c r="H62" s="16">
        <v>0.48789840000000001</v>
      </c>
      <c r="I62" s="14">
        <v>61.129610249999999</v>
      </c>
      <c r="J62" s="16">
        <v>0.69241160999999996</v>
      </c>
      <c r="K62" s="14">
        <v>15.29488025</v>
      </c>
      <c r="L62" s="16">
        <v>0.49820361000000002</v>
      </c>
      <c r="M62" s="14">
        <v>0</v>
      </c>
      <c r="N62" s="16">
        <v>0</v>
      </c>
      <c r="O62" s="14" t="s">
        <v>582</v>
      </c>
      <c r="P62" s="16" t="s">
        <v>582</v>
      </c>
      <c r="Q62" s="14">
        <v>0</v>
      </c>
      <c r="R62" s="16">
        <v>0</v>
      </c>
      <c r="S62" s="14">
        <v>0</v>
      </c>
      <c r="T62" s="16">
        <v>0</v>
      </c>
      <c r="U62" s="14">
        <v>0.31596157000000002</v>
      </c>
      <c r="V62" s="16">
        <v>7.1166229999999997E-2</v>
      </c>
    </row>
    <row r="63" spans="1:22" x14ac:dyDescent="0.25">
      <c r="A63" s="11" t="s">
        <v>533</v>
      </c>
      <c r="B63" s="13">
        <v>5324</v>
      </c>
      <c r="C63" s="14">
        <f>(13/B63*100)</f>
        <v>0.24417731029301279</v>
      </c>
      <c r="D63" s="15">
        <v>5311</v>
      </c>
      <c r="E63" s="14">
        <v>8.8994034099999997</v>
      </c>
      <c r="F63" s="16">
        <v>0.42772546</v>
      </c>
      <c r="G63" s="14">
        <v>13.140450550000001</v>
      </c>
      <c r="H63" s="16">
        <v>0.41936848999999998</v>
      </c>
      <c r="I63" s="14">
        <v>49.386918799999997</v>
      </c>
      <c r="J63" s="16">
        <v>0.71575171000000004</v>
      </c>
      <c r="K63" s="14">
        <v>21.279041679999999</v>
      </c>
      <c r="L63" s="16">
        <v>0.62554871000000001</v>
      </c>
      <c r="M63" s="14">
        <v>0</v>
      </c>
      <c r="N63" s="16">
        <v>0</v>
      </c>
      <c r="O63" s="14" t="s">
        <v>582</v>
      </c>
      <c r="P63" s="16" t="s">
        <v>582</v>
      </c>
      <c r="Q63" s="14">
        <v>4.826693E-2</v>
      </c>
      <c r="R63" s="16">
        <v>3.0256849999999998E-2</v>
      </c>
      <c r="S63" s="14">
        <v>0.12403805</v>
      </c>
      <c r="T63" s="16">
        <v>5.2625640000000001E-2</v>
      </c>
      <c r="U63" s="14">
        <v>7.1218805700000001</v>
      </c>
      <c r="V63" s="16">
        <v>0.37210283999999999</v>
      </c>
    </row>
    <row r="64" spans="1:22" x14ac:dyDescent="0.25">
      <c r="A64" s="11" t="s">
        <v>534</v>
      </c>
      <c r="B64" s="13">
        <v>3634</v>
      </c>
      <c r="C64" s="14">
        <f>(3/B64*100)</f>
        <v>8.2553659878921298E-2</v>
      </c>
      <c r="D64" s="15">
        <v>3631</v>
      </c>
      <c r="E64" s="14">
        <v>12.272126950000001</v>
      </c>
      <c r="F64" s="16">
        <v>0.54264380000000001</v>
      </c>
      <c r="G64" s="14">
        <v>19.05530392</v>
      </c>
      <c r="H64" s="16">
        <v>0.74689521000000003</v>
      </c>
      <c r="I64" s="14">
        <v>47.353647170000002</v>
      </c>
      <c r="J64" s="16">
        <v>0.82696897999999996</v>
      </c>
      <c r="K64" s="14">
        <v>17.955235890000001</v>
      </c>
      <c r="L64" s="16">
        <v>0.61136064000000001</v>
      </c>
      <c r="M64" s="14">
        <v>0</v>
      </c>
      <c r="N64" s="16">
        <v>0</v>
      </c>
      <c r="O64" s="14" t="s">
        <v>582</v>
      </c>
      <c r="P64" s="16" t="s">
        <v>582</v>
      </c>
      <c r="Q64" s="14">
        <v>0</v>
      </c>
      <c r="R64" s="16">
        <v>0</v>
      </c>
      <c r="S64" s="14">
        <v>5.4556439999999998E-2</v>
      </c>
      <c r="T64" s="16">
        <v>3.8801200000000001E-2</v>
      </c>
      <c r="U64" s="14">
        <v>3.3091296200000002</v>
      </c>
      <c r="V64" s="16">
        <v>0.28366838999999999</v>
      </c>
    </row>
    <row r="65" spans="1:22" x14ac:dyDescent="0.25">
      <c r="A65" s="11" t="s">
        <v>535</v>
      </c>
      <c r="B65" s="13">
        <v>5325</v>
      </c>
      <c r="C65" s="14">
        <f>(14/B65*100)</f>
        <v>0.26291079812206569</v>
      </c>
      <c r="D65" s="15">
        <v>5311</v>
      </c>
      <c r="E65" s="14">
        <v>7.7915072900000002</v>
      </c>
      <c r="F65" s="16">
        <v>0.42158598000000003</v>
      </c>
      <c r="G65" s="14">
        <v>24.985635689999999</v>
      </c>
      <c r="H65" s="16">
        <v>0.78818765000000002</v>
      </c>
      <c r="I65" s="14">
        <v>56.012140629999998</v>
      </c>
      <c r="J65" s="16">
        <v>0.86057088999999998</v>
      </c>
      <c r="K65" s="14">
        <v>6.7367405700000003</v>
      </c>
      <c r="L65" s="16">
        <v>0.38557671999999998</v>
      </c>
      <c r="M65" s="14">
        <v>0</v>
      </c>
      <c r="N65" s="16">
        <v>0</v>
      </c>
      <c r="O65" s="14" t="s">
        <v>582</v>
      </c>
      <c r="P65" s="16" t="s">
        <v>582</v>
      </c>
      <c r="Q65" s="14">
        <v>0.16256829</v>
      </c>
      <c r="R65" s="16">
        <v>5.1133690000000002E-2</v>
      </c>
      <c r="S65" s="14">
        <v>1.8459940000000001E-2</v>
      </c>
      <c r="T65" s="16">
        <v>1.8455610000000001E-2</v>
      </c>
      <c r="U65" s="14">
        <v>4.2929475799999999</v>
      </c>
      <c r="V65" s="16">
        <v>0.36847337000000002</v>
      </c>
    </row>
    <row r="66" spans="1:22" x14ac:dyDescent="0.25">
      <c r="A66" s="11" t="s">
        <v>536</v>
      </c>
      <c r="B66" s="13">
        <v>5665</v>
      </c>
      <c r="C66" s="14">
        <f>(92/B66*100)</f>
        <v>1.624007060900265</v>
      </c>
      <c r="D66" s="15">
        <v>5573</v>
      </c>
      <c r="E66" s="14">
        <v>13.838146890000001</v>
      </c>
      <c r="F66" s="16">
        <v>0.48895189</v>
      </c>
      <c r="G66" s="14">
        <v>17.430173920000001</v>
      </c>
      <c r="H66" s="16">
        <v>0.50946307999999996</v>
      </c>
      <c r="I66" s="14">
        <v>43.893691250000003</v>
      </c>
      <c r="J66" s="16">
        <v>0.56705742999999997</v>
      </c>
      <c r="K66" s="14">
        <v>13.43642805</v>
      </c>
      <c r="L66" s="16">
        <v>0.45980537999999999</v>
      </c>
      <c r="M66" s="14">
        <v>0</v>
      </c>
      <c r="N66" s="16">
        <v>0</v>
      </c>
      <c r="O66" s="14" t="s">
        <v>582</v>
      </c>
      <c r="P66" s="16" t="s">
        <v>582</v>
      </c>
      <c r="Q66" s="14">
        <v>0</v>
      </c>
      <c r="R66" s="16">
        <v>0</v>
      </c>
      <c r="S66" s="14">
        <v>0</v>
      </c>
      <c r="T66" s="16">
        <v>0</v>
      </c>
      <c r="U66" s="14">
        <v>11.401559900000001</v>
      </c>
      <c r="V66" s="16">
        <v>0.34229658000000002</v>
      </c>
    </row>
    <row r="67" spans="1:22" x14ac:dyDescent="0.25">
      <c r="A67" s="11" t="s">
        <v>537</v>
      </c>
      <c r="B67" s="13">
        <v>6971</v>
      </c>
      <c r="C67" s="14">
        <f>(934/B67*100)</f>
        <v>13.398364653564768</v>
      </c>
      <c r="D67" s="15">
        <v>6037</v>
      </c>
      <c r="E67" s="14">
        <v>7.3927509499999999</v>
      </c>
      <c r="F67" s="16">
        <v>0.40616269999999999</v>
      </c>
      <c r="G67" s="14">
        <v>11.646608970000001</v>
      </c>
      <c r="H67" s="16">
        <v>0.51273398999999997</v>
      </c>
      <c r="I67" s="14">
        <v>58.089702969999998</v>
      </c>
      <c r="J67" s="16">
        <v>0.70093190000000005</v>
      </c>
      <c r="K67" s="14">
        <v>20.406615129999999</v>
      </c>
      <c r="L67" s="16">
        <v>0.55121165999999999</v>
      </c>
      <c r="M67" s="14">
        <v>0</v>
      </c>
      <c r="N67" s="16">
        <v>0</v>
      </c>
      <c r="O67" s="14" t="s">
        <v>582</v>
      </c>
      <c r="P67" s="16" t="s">
        <v>582</v>
      </c>
      <c r="Q67" s="14">
        <v>0</v>
      </c>
      <c r="R67" s="16">
        <v>0</v>
      </c>
      <c r="S67" s="14">
        <v>0</v>
      </c>
      <c r="T67" s="16">
        <v>0</v>
      </c>
      <c r="U67" s="14">
        <v>2.4643219799999998</v>
      </c>
      <c r="V67" s="16">
        <v>0.24869484</v>
      </c>
    </row>
    <row r="68" spans="1:22" x14ac:dyDescent="0.25">
      <c r="A68" s="11" t="s">
        <v>538</v>
      </c>
      <c r="B68" s="13">
        <v>12083</v>
      </c>
      <c r="C68" s="14">
        <f>(31/B68*100)</f>
        <v>0.2565588016221137</v>
      </c>
      <c r="D68" s="15">
        <v>12052</v>
      </c>
      <c r="E68" s="14">
        <v>9.4452479300000007</v>
      </c>
      <c r="F68" s="16">
        <v>0.22257578</v>
      </c>
      <c r="G68" s="14">
        <v>12.001779000000001</v>
      </c>
      <c r="H68" s="16">
        <v>0.31227943000000002</v>
      </c>
      <c r="I68" s="14">
        <v>43.340607650000003</v>
      </c>
      <c r="J68" s="16">
        <v>0.43384014999999998</v>
      </c>
      <c r="K68" s="14">
        <v>18.909002099999999</v>
      </c>
      <c r="L68" s="16">
        <v>0.34610089999999999</v>
      </c>
      <c r="M68" s="14">
        <v>0</v>
      </c>
      <c r="N68" s="16">
        <v>0</v>
      </c>
      <c r="O68" s="14" t="s">
        <v>582</v>
      </c>
      <c r="P68" s="16" t="s">
        <v>582</v>
      </c>
      <c r="Q68" s="14">
        <v>0</v>
      </c>
      <c r="R68" s="16">
        <v>0</v>
      </c>
      <c r="S68" s="14">
        <v>0</v>
      </c>
      <c r="T68" s="16">
        <v>0</v>
      </c>
      <c r="U68" s="14">
        <v>16.303363319999999</v>
      </c>
      <c r="V68" s="16">
        <v>0.29674623999999999</v>
      </c>
    </row>
    <row r="69" spans="1:22" x14ac:dyDescent="0.25">
      <c r="A69" s="11" t="s">
        <v>539</v>
      </c>
      <c r="B69" s="13">
        <v>4876</v>
      </c>
      <c r="C69" s="14">
        <f>(0/B69*100)</f>
        <v>0</v>
      </c>
      <c r="D69" s="15">
        <v>4876</v>
      </c>
      <c r="E69" s="14">
        <v>18.843845590000001</v>
      </c>
      <c r="F69" s="16">
        <v>1.0191986799999999</v>
      </c>
      <c r="G69" s="14">
        <v>31.072225230000001</v>
      </c>
      <c r="H69" s="16">
        <v>0.95334607000000005</v>
      </c>
      <c r="I69" s="14">
        <v>44.67431251</v>
      </c>
      <c r="J69" s="16">
        <v>1.0411236699999999</v>
      </c>
      <c r="K69" s="14">
        <v>5.0655800299999996</v>
      </c>
      <c r="L69" s="16">
        <v>0.36903712</v>
      </c>
      <c r="M69" s="14">
        <v>0</v>
      </c>
      <c r="N69" s="16">
        <v>0</v>
      </c>
      <c r="O69" s="14" t="s">
        <v>582</v>
      </c>
      <c r="P69" s="16" t="s">
        <v>582</v>
      </c>
      <c r="Q69" s="14">
        <v>0</v>
      </c>
      <c r="R69" s="16">
        <v>0</v>
      </c>
      <c r="S69" s="14">
        <v>0</v>
      </c>
      <c r="T69" s="16">
        <v>0</v>
      </c>
      <c r="U69" s="14">
        <v>0.34403664</v>
      </c>
      <c r="V69" s="16">
        <v>0.15350886999999999</v>
      </c>
    </row>
    <row r="70" spans="1:22" x14ac:dyDescent="0.25">
      <c r="A70" s="11" t="s">
        <v>540</v>
      </c>
      <c r="B70" s="13">
        <v>6036</v>
      </c>
      <c r="C70" s="14">
        <f>(223/B70*100)</f>
        <v>3.6944996686547382</v>
      </c>
      <c r="D70" s="15">
        <v>5813</v>
      </c>
      <c r="E70" s="14">
        <v>9.6147346000000002</v>
      </c>
      <c r="F70" s="16">
        <v>0.53403281000000002</v>
      </c>
      <c r="G70" s="14">
        <v>23.2309333</v>
      </c>
      <c r="H70" s="16">
        <v>0.80934280999999997</v>
      </c>
      <c r="I70" s="14">
        <v>51.653742809999997</v>
      </c>
      <c r="J70" s="16">
        <v>1.0583818599999999</v>
      </c>
      <c r="K70" s="14">
        <v>11.37981527</v>
      </c>
      <c r="L70" s="16">
        <v>0.54912466999999998</v>
      </c>
      <c r="M70" s="14">
        <v>0</v>
      </c>
      <c r="N70" s="16">
        <v>0</v>
      </c>
      <c r="O70" s="14" t="s">
        <v>582</v>
      </c>
      <c r="P70" s="16" t="s">
        <v>582</v>
      </c>
      <c r="Q70" s="14">
        <v>0</v>
      </c>
      <c r="R70" s="16">
        <v>0</v>
      </c>
      <c r="S70" s="14">
        <v>0</v>
      </c>
      <c r="T70" s="16">
        <v>0</v>
      </c>
      <c r="U70" s="14">
        <v>4.1207740099999999</v>
      </c>
      <c r="V70" s="16">
        <v>0.46107502</v>
      </c>
    </row>
    <row r="71" spans="1:22" x14ac:dyDescent="0.25">
      <c r="A71" s="11" t="s">
        <v>541</v>
      </c>
      <c r="B71" s="13">
        <v>6115</v>
      </c>
      <c r="C71" s="14">
        <f>(37/B71*100)</f>
        <v>0.60506950122649228</v>
      </c>
      <c r="D71" s="15">
        <v>6078</v>
      </c>
      <c r="E71" s="14">
        <v>3.6744648600000001</v>
      </c>
      <c r="F71" s="16">
        <v>0.24982384999999999</v>
      </c>
      <c r="G71" s="14">
        <v>12.13298427</v>
      </c>
      <c r="H71" s="16">
        <v>0.44370310000000002</v>
      </c>
      <c r="I71" s="14">
        <v>60.084805129999999</v>
      </c>
      <c r="J71" s="16">
        <v>0.72595662999999999</v>
      </c>
      <c r="K71" s="14">
        <v>23.19679674</v>
      </c>
      <c r="L71" s="16">
        <v>0.59340092</v>
      </c>
      <c r="M71" s="14">
        <v>0</v>
      </c>
      <c r="N71" s="16">
        <v>0</v>
      </c>
      <c r="O71" s="14" t="s">
        <v>582</v>
      </c>
      <c r="P71" s="16" t="s">
        <v>582</v>
      </c>
      <c r="Q71" s="14">
        <v>0</v>
      </c>
      <c r="R71" s="16">
        <v>0</v>
      </c>
      <c r="S71" s="14">
        <v>0</v>
      </c>
      <c r="T71" s="16">
        <v>0</v>
      </c>
      <c r="U71" s="14">
        <v>0.91094898999999996</v>
      </c>
      <c r="V71" s="16">
        <v>0.11617001</v>
      </c>
    </row>
    <row r="72" spans="1:22" x14ac:dyDescent="0.25">
      <c r="A72" s="11" t="s">
        <v>542</v>
      </c>
      <c r="B72" s="13">
        <v>7708</v>
      </c>
      <c r="C72" s="14">
        <f>(6/B72*100)</f>
        <v>7.7841203943954329E-2</v>
      </c>
      <c r="D72" s="15">
        <v>7702</v>
      </c>
      <c r="E72" s="14">
        <v>7.3563352999999996</v>
      </c>
      <c r="F72" s="16">
        <v>0.35819993999999999</v>
      </c>
      <c r="G72" s="14">
        <v>26.736070120000001</v>
      </c>
      <c r="H72" s="16">
        <v>0.62919627</v>
      </c>
      <c r="I72" s="14">
        <v>55.127277839999998</v>
      </c>
      <c r="J72" s="16">
        <v>0.64486091999999995</v>
      </c>
      <c r="K72" s="14">
        <v>10.512928349999999</v>
      </c>
      <c r="L72" s="16">
        <v>0.44462031000000002</v>
      </c>
      <c r="M72" s="14">
        <v>0</v>
      </c>
      <c r="N72" s="16">
        <v>0</v>
      </c>
      <c r="O72" s="14" t="s">
        <v>582</v>
      </c>
      <c r="P72" s="16" t="s">
        <v>582</v>
      </c>
      <c r="Q72" s="14">
        <v>0</v>
      </c>
      <c r="R72" s="16">
        <v>0</v>
      </c>
      <c r="S72" s="14">
        <v>0</v>
      </c>
      <c r="T72" s="16">
        <v>0</v>
      </c>
      <c r="U72" s="14">
        <v>0.26738840000000003</v>
      </c>
      <c r="V72" s="16">
        <v>6.1005660000000003E-2</v>
      </c>
    </row>
    <row r="73" spans="1:22" x14ac:dyDescent="0.25">
      <c r="A73" s="11" t="s">
        <v>543</v>
      </c>
      <c r="B73" s="13">
        <v>8249</v>
      </c>
      <c r="C73" s="14">
        <f>(197/B73*100)</f>
        <v>2.3881682628197356</v>
      </c>
      <c r="D73" s="15">
        <v>8052</v>
      </c>
      <c r="E73" s="14">
        <v>3.1568715599999999</v>
      </c>
      <c r="F73" s="16">
        <v>0.23393211</v>
      </c>
      <c r="G73" s="14">
        <v>11.42947607</v>
      </c>
      <c r="H73" s="16">
        <v>0.48326901</v>
      </c>
      <c r="I73" s="14">
        <v>73.297236429999998</v>
      </c>
      <c r="J73" s="16">
        <v>0.70300507999999995</v>
      </c>
      <c r="K73" s="14">
        <v>10.452073049999999</v>
      </c>
      <c r="L73" s="16">
        <v>0.47634458000000002</v>
      </c>
      <c r="M73" s="14">
        <v>0</v>
      </c>
      <c r="N73" s="16">
        <v>0</v>
      </c>
      <c r="O73" s="14" t="s">
        <v>582</v>
      </c>
      <c r="P73" s="16" t="s">
        <v>582</v>
      </c>
      <c r="Q73" s="14">
        <v>0</v>
      </c>
      <c r="R73" s="16">
        <v>0</v>
      </c>
      <c r="S73" s="14">
        <v>0</v>
      </c>
      <c r="T73" s="16">
        <v>0</v>
      </c>
      <c r="U73" s="14">
        <v>1.6643428899999999</v>
      </c>
      <c r="V73" s="16">
        <v>0.30304136999999998</v>
      </c>
    </row>
    <row r="74" spans="1:22" x14ac:dyDescent="0.25">
      <c r="A74" s="11" t="s">
        <v>544</v>
      </c>
      <c r="B74" s="13">
        <v>4692</v>
      </c>
      <c r="C74" s="14">
        <f>(82/B74*100)</f>
        <v>1.7476555839727195</v>
      </c>
      <c r="D74" s="15">
        <v>4610</v>
      </c>
      <c r="E74" s="14">
        <v>12.186350770000001</v>
      </c>
      <c r="F74" s="16">
        <v>0.56132088999999996</v>
      </c>
      <c r="G74" s="14">
        <v>18.414578460000001</v>
      </c>
      <c r="H74" s="16">
        <v>0.64632056000000004</v>
      </c>
      <c r="I74" s="14">
        <v>45.326314340000003</v>
      </c>
      <c r="J74" s="16">
        <v>0.78956053000000004</v>
      </c>
      <c r="K74" s="14">
        <v>17.829509300000002</v>
      </c>
      <c r="L74" s="16">
        <v>0.52260556999999996</v>
      </c>
      <c r="M74" s="14">
        <v>0</v>
      </c>
      <c r="N74" s="16">
        <v>0</v>
      </c>
      <c r="O74" s="14" t="s">
        <v>582</v>
      </c>
      <c r="P74" s="16" t="s">
        <v>582</v>
      </c>
      <c r="Q74" s="14">
        <v>0</v>
      </c>
      <c r="R74" s="16">
        <v>0</v>
      </c>
      <c r="S74" s="14">
        <v>0.17770469</v>
      </c>
      <c r="T74" s="16">
        <v>7.2004600000000002E-2</v>
      </c>
      <c r="U74" s="14">
        <v>6.0655424499999997</v>
      </c>
      <c r="V74" s="16">
        <v>0.43453083999999997</v>
      </c>
    </row>
    <row r="75" spans="1:22" x14ac:dyDescent="0.25">
      <c r="A75" s="11" t="s">
        <v>545</v>
      </c>
      <c r="B75" s="13">
        <v>5375</v>
      </c>
      <c r="C75" s="14">
        <f>(314/B75*100)</f>
        <v>5.8418604651162793</v>
      </c>
      <c r="D75" s="15">
        <v>5061</v>
      </c>
      <c r="E75" s="14">
        <v>10.839049899999999</v>
      </c>
      <c r="F75" s="16">
        <v>0.56231458999999995</v>
      </c>
      <c r="G75" s="14">
        <v>11.053630310000001</v>
      </c>
      <c r="H75" s="16">
        <v>0.44257499</v>
      </c>
      <c r="I75" s="14">
        <v>46.543901630000001</v>
      </c>
      <c r="J75" s="16">
        <v>1.0051420600000001</v>
      </c>
      <c r="K75" s="14">
        <v>18.471601150000001</v>
      </c>
      <c r="L75" s="16">
        <v>0.64624937000000005</v>
      </c>
      <c r="M75" s="14">
        <v>0</v>
      </c>
      <c r="N75" s="16">
        <v>0</v>
      </c>
      <c r="O75" s="14" t="s">
        <v>582</v>
      </c>
      <c r="P75" s="16" t="s">
        <v>582</v>
      </c>
      <c r="Q75" s="14">
        <v>0</v>
      </c>
      <c r="R75" s="16">
        <v>0</v>
      </c>
      <c r="S75" s="14">
        <v>0</v>
      </c>
      <c r="T75" s="16">
        <v>0</v>
      </c>
      <c r="U75" s="14">
        <v>13.09181701</v>
      </c>
      <c r="V75" s="16">
        <v>1.0617460400000001</v>
      </c>
    </row>
    <row r="76" spans="1:22" x14ac:dyDescent="0.25">
      <c r="A76" s="11" t="s">
        <v>546</v>
      </c>
      <c r="B76" s="13">
        <v>14167</v>
      </c>
      <c r="C76" s="14">
        <f>(236/B76*100)</f>
        <v>1.6658431566316085</v>
      </c>
      <c r="D76" s="15">
        <v>13931</v>
      </c>
      <c r="E76" s="14">
        <v>9.9648312200000007</v>
      </c>
      <c r="F76" s="16">
        <v>0.34430581999999998</v>
      </c>
      <c r="G76" s="14">
        <v>12.210269889999999</v>
      </c>
      <c r="H76" s="16">
        <v>0.36850108999999998</v>
      </c>
      <c r="I76" s="14">
        <v>48.364349230000002</v>
      </c>
      <c r="J76" s="16">
        <v>0.65304874000000002</v>
      </c>
      <c r="K76" s="14">
        <v>23.13241215</v>
      </c>
      <c r="L76" s="16">
        <v>0.54087660000000004</v>
      </c>
      <c r="M76" s="14">
        <v>0</v>
      </c>
      <c r="N76" s="16">
        <v>0</v>
      </c>
      <c r="O76" s="14" t="s">
        <v>582</v>
      </c>
      <c r="P76" s="16" t="s">
        <v>582</v>
      </c>
      <c r="Q76" s="14">
        <v>0</v>
      </c>
      <c r="R76" s="16">
        <v>0</v>
      </c>
      <c r="S76" s="14">
        <v>0</v>
      </c>
      <c r="T76" s="16">
        <v>0</v>
      </c>
      <c r="U76" s="14">
        <v>6.3281375100000004</v>
      </c>
      <c r="V76" s="16">
        <v>0.45124281999999999</v>
      </c>
    </row>
    <row r="77" spans="1:22" x14ac:dyDescent="0.25">
      <c r="A77" s="11" t="s">
        <v>547</v>
      </c>
      <c r="B77" s="13">
        <v>6062</v>
      </c>
      <c r="C77" s="14">
        <f>(356/B77*100)</f>
        <v>5.8726492906631478</v>
      </c>
      <c r="D77" s="15">
        <v>5706</v>
      </c>
      <c r="E77" s="14">
        <v>14.52399119</v>
      </c>
      <c r="F77" s="16">
        <v>0.57790799999999998</v>
      </c>
      <c r="G77" s="14">
        <v>20.982324980000001</v>
      </c>
      <c r="H77" s="16">
        <v>0.59025081999999995</v>
      </c>
      <c r="I77" s="14">
        <v>39.1845535</v>
      </c>
      <c r="J77" s="16">
        <v>0.80222495000000005</v>
      </c>
      <c r="K77" s="14">
        <v>11.22576883</v>
      </c>
      <c r="L77" s="16">
        <v>0.44434294000000002</v>
      </c>
      <c r="M77" s="14">
        <v>0</v>
      </c>
      <c r="N77" s="16">
        <v>0</v>
      </c>
      <c r="O77" s="14" t="s">
        <v>582</v>
      </c>
      <c r="P77" s="16" t="s">
        <v>582</v>
      </c>
      <c r="Q77" s="14">
        <v>0</v>
      </c>
      <c r="R77" s="16">
        <v>0</v>
      </c>
      <c r="S77" s="14">
        <v>0</v>
      </c>
      <c r="T77" s="16">
        <v>0</v>
      </c>
      <c r="U77" s="14">
        <v>14.083361500000001</v>
      </c>
      <c r="V77" s="16">
        <v>0.79953598999999997</v>
      </c>
    </row>
    <row r="78" spans="1:22" x14ac:dyDescent="0.25">
      <c r="A78" s="11" t="s">
        <v>548</v>
      </c>
      <c r="B78" s="13">
        <v>5826</v>
      </c>
      <c r="C78" s="14">
        <f>(0/B78*100)</f>
        <v>0</v>
      </c>
      <c r="D78" s="15">
        <v>5826</v>
      </c>
      <c r="E78" s="14">
        <v>3.43207292</v>
      </c>
      <c r="F78" s="16">
        <v>0.26670052</v>
      </c>
      <c r="G78" s="14">
        <v>7.28933725</v>
      </c>
      <c r="H78" s="16">
        <v>0.45292639000000001</v>
      </c>
      <c r="I78" s="14">
        <v>63.483714990000003</v>
      </c>
      <c r="J78" s="16">
        <v>0.79727985999999995</v>
      </c>
      <c r="K78" s="14">
        <v>25.53752793</v>
      </c>
      <c r="L78" s="16">
        <v>0.89271491999999997</v>
      </c>
      <c r="M78" s="14">
        <v>0</v>
      </c>
      <c r="N78" s="16">
        <v>0</v>
      </c>
      <c r="O78" s="14" t="s">
        <v>582</v>
      </c>
      <c r="P78" s="16" t="s">
        <v>582</v>
      </c>
      <c r="Q78" s="14">
        <v>2.4295359999999998E-2</v>
      </c>
      <c r="R78" s="16">
        <v>2.426712E-2</v>
      </c>
      <c r="S78" s="14">
        <v>1.650389E-2</v>
      </c>
      <c r="T78" s="16">
        <v>1.6737390000000001E-2</v>
      </c>
      <c r="U78" s="14">
        <v>0.21654766</v>
      </c>
      <c r="V78" s="16">
        <v>6.9034020000000001E-2</v>
      </c>
    </row>
    <row r="79" spans="1:22" ht="24.95" customHeight="1" x14ac:dyDescent="0.25">
      <c r="A79" s="11" t="s">
        <v>549</v>
      </c>
      <c r="B79" s="13">
        <v>1657</v>
      </c>
      <c r="C79" s="14">
        <f>(41/B79*100)</f>
        <v>2.4743512371756187</v>
      </c>
      <c r="D79" s="15">
        <v>1616</v>
      </c>
      <c r="E79" s="14">
        <v>17.95158498</v>
      </c>
      <c r="F79" s="16">
        <v>1.32635433</v>
      </c>
      <c r="G79" s="14">
        <v>33.764392700000002</v>
      </c>
      <c r="H79" s="16">
        <v>1.1098426100000001</v>
      </c>
      <c r="I79" s="14">
        <v>39.234531330000003</v>
      </c>
      <c r="J79" s="16">
        <v>1.3644749199999999</v>
      </c>
      <c r="K79" s="14">
        <v>6.6602301500000003</v>
      </c>
      <c r="L79" s="16">
        <v>0.84248341000000004</v>
      </c>
      <c r="M79" s="14">
        <v>0</v>
      </c>
      <c r="N79" s="16">
        <v>0</v>
      </c>
      <c r="O79" s="14" t="s">
        <v>582</v>
      </c>
      <c r="P79" s="16" t="s">
        <v>582</v>
      </c>
      <c r="Q79" s="14">
        <v>0</v>
      </c>
      <c r="R79" s="16">
        <v>0</v>
      </c>
      <c r="S79" s="14">
        <v>9.1667559999999995E-2</v>
      </c>
      <c r="T79" s="16">
        <v>6.7027980000000001E-2</v>
      </c>
      <c r="U79" s="14">
        <v>2.2975932800000001</v>
      </c>
      <c r="V79" s="16">
        <v>0.34073146999999998</v>
      </c>
    </row>
    <row r="80" spans="1:22" x14ac:dyDescent="0.25">
      <c r="A80" s="11" t="s">
        <v>550</v>
      </c>
      <c r="B80" s="13">
        <v>7841</v>
      </c>
      <c r="C80" s="14">
        <f>(0/B80*100)</f>
        <v>0</v>
      </c>
      <c r="D80" s="15">
        <v>7841</v>
      </c>
      <c r="E80" s="14">
        <v>4.80731909</v>
      </c>
      <c r="F80" s="16">
        <v>0.33362098000000001</v>
      </c>
      <c r="G80" s="14">
        <v>5.4524110200000004</v>
      </c>
      <c r="H80" s="16">
        <v>0.34595262999999998</v>
      </c>
      <c r="I80" s="14">
        <v>54.74892629</v>
      </c>
      <c r="J80" s="16">
        <v>0.96027123000000003</v>
      </c>
      <c r="K80" s="14">
        <v>34.803249800000003</v>
      </c>
      <c r="L80" s="16">
        <v>1.0415222500000001</v>
      </c>
      <c r="M80" s="14">
        <v>0</v>
      </c>
      <c r="N80" s="16">
        <v>0</v>
      </c>
      <c r="O80" s="14" t="s">
        <v>582</v>
      </c>
      <c r="P80" s="16" t="s">
        <v>582</v>
      </c>
      <c r="Q80" s="14">
        <v>0</v>
      </c>
      <c r="R80" s="16">
        <v>0</v>
      </c>
      <c r="S80" s="14">
        <v>0</v>
      </c>
      <c r="T80" s="16">
        <v>0</v>
      </c>
      <c r="U80" s="14">
        <v>0.18809380000000001</v>
      </c>
      <c r="V80" s="16">
        <v>8.1187400000000007E-2</v>
      </c>
    </row>
    <row r="81" spans="1:22" x14ac:dyDescent="0.25">
      <c r="A81" s="19" t="s">
        <v>551</v>
      </c>
      <c r="B81" s="13">
        <v>8861</v>
      </c>
      <c r="C81" s="14">
        <f>(95/B81*100)</f>
        <v>1.0721137569123125</v>
      </c>
      <c r="D81" s="15">
        <v>8766</v>
      </c>
      <c r="E81" s="14">
        <v>2.9650777499999998</v>
      </c>
      <c r="F81" s="16">
        <v>0.28749673999999997</v>
      </c>
      <c r="G81" s="14">
        <v>11.888019</v>
      </c>
      <c r="H81" s="16">
        <v>0.62305189999999999</v>
      </c>
      <c r="I81" s="14">
        <v>65.949478869999993</v>
      </c>
      <c r="J81" s="16">
        <v>0.73444047999999995</v>
      </c>
      <c r="K81" s="14">
        <v>17.916337739999999</v>
      </c>
      <c r="L81" s="16">
        <v>0.66600132000000001</v>
      </c>
      <c r="M81" s="14">
        <v>0</v>
      </c>
      <c r="N81" s="16">
        <v>0</v>
      </c>
      <c r="O81" s="14" t="s">
        <v>582</v>
      </c>
      <c r="P81" s="16" t="s">
        <v>582</v>
      </c>
      <c r="Q81" s="14">
        <v>0</v>
      </c>
      <c r="R81" s="16">
        <v>0</v>
      </c>
      <c r="S81" s="14">
        <v>0</v>
      </c>
      <c r="T81" s="16">
        <v>0</v>
      </c>
      <c r="U81" s="14">
        <v>1.2810866400000001</v>
      </c>
      <c r="V81" s="16">
        <v>0.20030496</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837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(807/B7*100)</f>
        <v>5.554026152787336</v>
      </c>
      <c r="D7" s="15">
        <v>13723</v>
      </c>
      <c r="E7" s="14">
        <v>15.546608429999999</v>
      </c>
      <c r="F7" s="16">
        <v>0.38253841</v>
      </c>
      <c r="G7" s="14">
        <v>28.723699490000001</v>
      </c>
      <c r="H7" s="16">
        <v>0.48933443999999998</v>
      </c>
      <c r="I7" s="14">
        <v>36.274715489999998</v>
      </c>
      <c r="J7" s="16">
        <v>0.57733078999999998</v>
      </c>
      <c r="K7" s="14">
        <v>13.0030024</v>
      </c>
      <c r="L7" s="16">
        <v>0.37001182999999999</v>
      </c>
      <c r="M7" s="14">
        <v>0</v>
      </c>
      <c r="N7" s="16">
        <v>0</v>
      </c>
      <c r="O7" s="14" t="s">
        <v>582</v>
      </c>
      <c r="P7" s="16" t="s">
        <v>582</v>
      </c>
      <c r="Q7" s="14">
        <v>0</v>
      </c>
      <c r="R7" s="16">
        <v>0</v>
      </c>
      <c r="S7" s="14">
        <v>0</v>
      </c>
      <c r="T7" s="16">
        <v>0</v>
      </c>
      <c r="U7" s="14">
        <v>6.4519742000000004</v>
      </c>
      <c r="V7" s="16">
        <v>0.43753921000000001</v>
      </c>
    </row>
    <row r="8" spans="1:22" x14ac:dyDescent="0.25">
      <c r="A8" s="11" t="s">
        <v>478</v>
      </c>
      <c r="B8" s="13">
        <v>7007</v>
      </c>
      <c r="C8" s="14">
        <f>(165/B8*100)</f>
        <v>2.3547880690737837</v>
      </c>
      <c r="D8" s="15">
        <v>6842</v>
      </c>
      <c r="E8" s="14">
        <v>27.752893749999998</v>
      </c>
      <c r="F8" s="16">
        <v>0.85883536999999999</v>
      </c>
      <c r="G8" s="14">
        <v>30.632841580000001</v>
      </c>
      <c r="H8" s="16">
        <v>0.71007547999999998</v>
      </c>
      <c r="I8" s="14">
        <v>24.4663094</v>
      </c>
      <c r="J8" s="16">
        <v>0.64064515</v>
      </c>
      <c r="K8" s="14">
        <v>11.821658190000001</v>
      </c>
      <c r="L8" s="16">
        <v>0.51869836000000002</v>
      </c>
      <c r="M8" s="14">
        <v>0</v>
      </c>
      <c r="N8" s="16">
        <v>0</v>
      </c>
      <c r="O8" s="14" t="s">
        <v>582</v>
      </c>
      <c r="P8" s="16" t="s">
        <v>582</v>
      </c>
      <c r="Q8" s="14">
        <v>0</v>
      </c>
      <c r="R8" s="16">
        <v>0</v>
      </c>
      <c r="S8" s="14">
        <v>0</v>
      </c>
      <c r="T8" s="16">
        <v>0</v>
      </c>
      <c r="U8" s="14">
        <v>5.3262970899999997</v>
      </c>
      <c r="V8" s="16">
        <v>0.36628582999999998</v>
      </c>
    </row>
    <row r="9" spans="1:22" x14ac:dyDescent="0.25">
      <c r="A9" s="11" t="s">
        <v>479</v>
      </c>
      <c r="B9" s="13">
        <v>9651</v>
      </c>
      <c r="C9" s="14">
        <f>(408/B9*100)</f>
        <v>4.2275411874417159</v>
      </c>
      <c r="D9" s="15">
        <v>9243</v>
      </c>
      <c r="E9" s="14">
        <v>18.18986829</v>
      </c>
      <c r="F9" s="16">
        <v>0.455704</v>
      </c>
      <c r="G9" s="14">
        <v>28.869210020000001</v>
      </c>
      <c r="H9" s="16">
        <v>0.59757011999999998</v>
      </c>
      <c r="I9" s="14">
        <v>35.256959879999997</v>
      </c>
      <c r="J9" s="16">
        <v>0.60733861</v>
      </c>
      <c r="K9" s="14">
        <v>10.230865140000001</v>
      </c>
      <c r="L9" s="16">
        <v>0.42574106</v>
      </c>
      <c r="M9" s="14">
        <v>0</v>
      </c>
      <c r="N9" s="16">
        <v>0</v>
      </c>
      <c r="O9" s="14" t="s">
        <v>582</v>
      </c>
      <c r="P9" s="16" t="s">
        <v>582</v>
      </c>
      <c r="Q9" s="14">
        <v>0</v>
      </c>
      <c r="R9" s="16">
        <v>0</v>
      </c>
      <c r="S9" s="14">
        <v>0</v>
      </c>
      <c r="T9" s="16">
        <v>0</v>
      </c>
      <c r="U9" s="14">
        <v>7.4530966699999999</v>
      </c>
      <c r="V9" s="16">
        <v>0.47726318000000001</v>
      </c>
    </row>
    <row r="10" spans="1:22" x14ac:dyDescent="0.25">
      <c r="A10" s="11" t="s">
        <v>480</v>
      </c>
      <c r="B10" s="13">
        <v>20058</v>
      </c>
      <c r="C10" s="14">
        <f>(564/B10*100)</f>
        <v>2.8118456476218965</v>
      </c>
      <c r="D10" s="15">
        <v>19494</v>
      </c>
      <c r="E10" s="14">
        <v>10.1958232</v>
      </c>
      <c r="F10" s="16">
        <v>0.33324295999999998</v>
      </c>
      <c r="G10" s="14">
        <v>25.909115369999999</v>
      </c>
      <c r="H10" s="16">
        <v>0.49712339</v>
      </c>
      <c r="I10" s="14">
        <v>41.480573339999999</v>
      </c>
      <c r="J10" s="16">
        <v>0.55799496999999998</v>
      </c>
      <c r="K10" s="14">
        <v>18.90148151</v>
      </c>
      <c r="L10" s="16">
        <v>0.40833820999999998</v>
      </c>
      <c r="M10" s="14">
        <v>0</v>
      </c>
      <c r="N10" s="16">
        <v>0</v>
      </c>
      <c r="O10" s="14" t="s">
        <v>582</v>
      </c>
      <c r="P10" s="16" t="s">
        <v>582</v>
      </c>
      <c r="Q10" s="14">
        <v>0</v>
      </c>
      <c r="R10" s="16">
        <v>0</v>
      </c>
      <c r="S10" s="14">
        <v>0</v>
      </c>
      <c r="T10" s="16">
        <v>0</v>
      </c>
      <c r="U10" s="14">
        <v>3.5130065799999999</v>
      </c>
      <c r="V10" s="16">
        <v>0.37198552000000001</v>
      </c>
    </row>
    <row r="11" spans="1:22" x14ac:dyDescent="0.25">
      <c r="A11" s="11" t="s">
        <v>481</v>
      </c>
      <c r="B11" s="13">
        <v>7053</v>
      </c>
      <c r="C11" s="14">
        <f>(179/B11*100)</f>
        <v>2.5379271232099816</v>
      </c>
      <c r="D11" s="15">
        <v>6874</v>
      </c>
      <c r="E11" s="14">
        <v>13.20063129</v>
      </c>
      <c r="F11" s="16">
        <v>0.44124555999999998</v>
      </c>
      <c r="G11" s="14">
        <v>29.921548380000001</v>
      </c>
      <c r="H11" s="16">
        <v>0.62615688000000003</v>
      </c>
      <c r="I11" s="14">
        <v>36.284316789999998</v>
      </c>
      <c r="J11" s="16">
        <v>0.78344322</v>
      </c>
      <c r="K11" s="14">
        <v>12.32650112</v>
      </c>
      <c r="L11" s="16">
        <v>0.45071583999999998</v>
      </c>
      <c r="M11" s="14">
        <v>0</v>
      </c>
      <c r="N11" s="16">
        <v>0</v>
      </c>
      <c r="O11" s="14" t="s">
        <v>582</v>
      </c>
      <c r="P11" s="16" t="s">
        <v>582</v>
      </c>
      <c r="Q11" s="14">
        <v>0</v>
      </c>
      <c r="R11" s="16">
        <v>0</v>
      </c>
      <c r="S11" s="14">
        <v>0</v>
      </c>
      <c r="T11" s="16">
        <v>0</v>
      </c>
      <c r="U11" s="14">
        <v>8.2670024200000007</v>
      </c>
      <c r="V11" s="16">
        <v>0.76602137000000003</v>
      </c>
    </row>
    <row r="12" spans="1:22" x14ac:dyDescent="0.25">
      <c r="A12" s="11" t="s">
        <v>482</v>
      </c>
      <c r="B12" s="13">
        <v>6894</v>
      </c>
      <c r="C12" s="14">
        <f>(59/B12*100)</f>
        <v>0.85581665216129965</v>
      </c>
      <c r="D12" s="15">
        <v>6835</v>
      </c>
      <c r="E12" s="14">
        <v>17.67942562</v>
      </c>
      <c r="F12" s="16">
        <v>0.63945057000000005</v>
      </c>
      <c r="G12" s="14">
        <v>39.698866350000003</v>
      </c>
      <c r="H12" s="16">
        <v>0.64716459999999998</v>
      </c>
      <c r="I12" s="14">
        <v>31.922588409999999</v>
      </c>
      <c r="J12" s="16">
        <v>0.69002492999999998</v>
      </c>
      <c r="K12" s="14">
        <v>7.1197319700000001</v>
      </c>
      <c r="L12" s="16">
        <v>0.36212034999999998</v>
      </c>
      <c r="M12" s="14">
        <v>0</v>
      </c>
      <c r="N12" s="16">
        <v>0</v>
      </c>
      <c r="O12" s="14" t="s">
        <v>582</v>
      </c>
      <c r="P12" s="16" t="s">
        <v>582</v>
      </c>
      <c r="Q12" s="14">
        <v>0</v>
      </c>
      <c r="R12" s="16">
        <v>0</v>
      </c>
      <c r="S12" s="14">
        <v>0</v>
      </c>
      <c r="T12" s="16">
        <v>0</v>
      </c>
      <c r="U12" s="14">
        <v>3.5793876400000002</v>
      </c>
      <c r="V12" s="16">
        <v>0.39897132000000002</v>
      </c>
    </row>
    <row r="13" spans="1:22" x14ac:dyDescent="0.25">
      <c r="A13" s="11" t="s">
        <v>483</v>
      </c>
      <c r="B13" s="13">
        <v>7161</v>
      </c>
      <c r="C13" s="14">
        <f>(237/B13*100)</f>
        <v>3.3095936321742769</v>
      </c>
      <c r="D13" s="15">
        <v>6924</v>
      </c>
      <c r="E13" s="14">
        <v>11.92750622</v>
      </c>
      <c r="F13" s="16">
        <v>0.44817351</v>
      </c>
      <c r="G13" s="14">
        <v>32.317145650000001</v>
      </c>
      <c r="H13" s="16">
        <v>0.70731193000000003</v>
      </c>
      <c r="I13" s="14">
        <v>39.726002639999997</v>
      </c>
      <c r="J13" s="16">
        <v>0.89162777999999998</v>
      </c>
      <c r="K13" s="14">
        <v>12.62933821</v>
      </c>
      <c r="L13" s="16">
        <v>0.62834705999999996</v>
      </c>
      <c r="M13" s="14">
        <v>0</v>
      </c>
      <c r="N13" s="16">
        <v>0</v>
      </c>
      <c r="O13" s="14" t="s">
        <v>582</v>
      </c>
      <c r="P13" s="16" t="s">
        <v>582</v>
      </c>
      <c r="Q13" s="14">
        <v>0</v>
      </c>
      <c r="R13" s="16">
        <v>0</v>
      </c>
      <c r="S13" s="14">
        <v>0</v>
      </c>
      <c r="T13" s="16">
        <v>0</v>
      </c>
      <c r="U13" s="14">
        <v>3.4000072700000001</v>
      </c>
      <c r="V13" s="16">
        <v>0.45933524999999997</v>
      </c>
    </row>
    <row r="14" spans="1:22" x14ac:dyDescent="0.25">
      <c r="A14" s="11" t="s">
        <v>484</v>
      </c>
      <c r="B14" s="13">
        <v>5587</v>
      </c>
      <c r="C14" s="14">
        <f>(83/B14*100)</f>
        <v>1.4855915518167173</v>
      </c>
      <c r="D14" s="15">
        <v>5504</v>
      </c>
      <c r="E14" s="14">
        <v>9.7603552499999999</v>
      </c>
      <c r="F14" s="16">
        <v>0.39279997</v>
      </c>
      <c r="G14" s="14">
        <v>30.174290379999999</v>
      </c>
      <c r="H14" s="16">
        <v>0.64193641000000001</v>
      </c>
      <c r="I14" s="14">
        <v>44.502333389999997</v>
      </c>
      <c r="J14" s="16">
        <v>0.70092443000000004</v>
      </c>
      <c r="K14" s="14">
        <v>13.881885069999999</v>
      </c>
      <c r="L14" s="16">
        <v>0.4695202</v>
      </c>
      <c r="M14" s="14">
        <v>0</v>
      </c>
      <c r="N14" s="16">
        <v>0</v>
      </c>
      <c r="O14" s="14" t="s">
        <v>582</v>
      </c>
      <c r="P14" s="16" t="s">
        <v>582</v>
      </c>
      <c r="Q14" s="14">
        <v>0</v>
      </c>
      <c r="R14" s="16">
        <v>0</v>
      </c>
      <c r="S14" s="14">
        <v>0</v>
      </c>
      <c r="T14" s="16">
        <v>0</v>
      </c>
      <c r="U14" s="14">
        <v>1.6811358999999999</v>
      </c>
      <c r="V14" s="16">
        <v>0.20101859999999999</v>
      </c>
    </row>
    <row r="15" spans="1:22" x14ac:dyDescent="0.25">
      <c r="A15" s="11" t="s">
        <v>485</v>
      </c>
      <c r="B15" s="13">
        <v>5882</v>
      </c>
      <c r="C15" s="14">
        <f>(125/B15*100)</f>
        <v>2.125127507650459</v>
      </c>
      <c r="D15" s="15">
        <v>5757</v>
      </c>
      <c r="E15" s="14">
        <v>9.9221819900000003</v>
      </c>
      <c r="F15" s="16">
        <v>0.50687841</v>
      </c>
      <c r="G15" s="14">
        <v>32.77448914</v>
      </c>
      <c r="H15" s="16">
        <v>0.61605262000000005</v>
      </c>
      <c r="I15" s="14">
        <v>43.450196750000003</v>
      </c>
      <c r="J15" s="16">
        <v>0.67004366000000004</v>
      </c>
      <c r="K15" s="14">
        <v>10.81429324</v>
      </c>
      <c r="L15" s="16">
        <v>0.42992877000000002</v>
      </c>
      <c r="M15" s="14">
        <v>0</v>
      </c>
      <c r="N15" s="16">
        <v>0</v>
      </c>
      <c r="O15" s="14" t="s">
        <v>582</v>
      </c>
      <c r="P15" s="16" t="s">
        <v>582</v>
      </c>
      <c r="Q15" s="14">
        <v>0</v>
      </c>
      <c r="R15" s="16">
        <v>0</v>
      </c>
      <c r="S15" s="14">
        <v>0</v>
      </c>
      <c r="T15" s="16">
        <v>0</v>
      </c>
      <c r="U15" s="14">
        <v>3.0388388800000001</v>
      </c>
      <c r="V15" s="16">
        <v>0.35722147999999998</v>
      </c>
    </row>
    <row r="16" spans="1:22" x14ac:dyDescent="0.25">
      <c r="A16" s="11" t="s">
        <v>486</v>
      </c>
      <c r="B16" s="13">
        <v>6108</v>
      </c>
      <c r="C16" s="14">
        <f>(163/B16*100)</f>
        <v>2.6686313032089064</v>
      </c>
      <c r="D16" s="15">
        <v>5945</v>
      </c>
      <c r="E16" s="14">
        <v>19.2938987</v>
      </c>
      <c r="F16" s="16">
        <v>0.55119682999999997</v>
      </c>
      <c r="G16" s="14">
        <v>31.70343214</v>
      </c>
      <c r="H16" s="16">
        <v>0.69246635999999995</v>
      </c>
      <c r="I16" s="14">
        <v>32.423829519999998</v>
      </c>
      <c r="J16" s="16">
        <v>0.63947343999999995</v>
      </c>
      <c r="K16" s="14">
        <v>8.9140094100000002</v>
      </c>
      <c r="L16" s="16">
        <v>0.41983715999999999</v>
      </c>
      <c r="M16" s="14">
        <v>0</v>
      </c>
      <c r="N16" s="16">
        <v>0</v>
      </c>
      <c r="O16" s="14" t="s">
        <v>582</v>
      </c>
      <c r="P16" s="16" t="s">
        <v>582</v>
      </c>
      <c r="Q16" s="14">
        <v>0</v>
      </c>
      <c r="R16" s="16">
        <v>0</v>
      </c>
      <c r="S16" s="14">
        <v>0</v>
      </c>
      <c r="T16" s="16">
        <v>0</v>
      </c>
      <c r="U16" s="14">
        <v>7.6648302299999997</v>
      </c>
      <c r="V16" s="16">
        <v>0.70872531000000005</v>
      </c>
    </row>
    <row r="17" spans="1:22" x14ac:dyDescent="0.25">
      <c r="A17" s="11" t="s">
        <v>487</v>
      </c>
      <c r="B17" s="13">
        <v>6504</v>
      </c>
      <c r="C17" s="14">
        <f>(2034/B17*100)</f>
        <v>31.273062730627306</v>
      </c>
      <c r="D17" s="15">
        <v>4470</v>
      </c>
      <c r="E17" s="14">
        <v>21.164430469999999</v>
      </c>
      <c r="F17" s="16">
        <v>0.72095485999999998</v>
      </c>
      <c r="G17" s="14">
        <v>32.608124170000004</v>
      </c>
      <c r="H17" s="16">
        <v>0.71451989000000005</v>
      </c>
      <c r="I17" s="14">
        <v>24.96753906</v>
      </c>
      <c r="J17" s="16">
        <v>0.69964928000000004</v>
      </c>
      <c r="K17" s="14">
        <v>11.51222306</v>
      </c>
      <c r="L17" s="16">
        <v>0.53801500000000002</v>
      </c>
      <c r="M17" s="14">
        <v>0</v>
      </c>
      <c r="N17" s="16">
        <v>0</v>
      </c>
      <c r="O17" s="14" t="s">
        <v>582</v>
      </c>
      <c r="P17" s="16" t="s">
        <v>582</v>
      </c>
      <c r="Q17" s="14">
        <v>0</v>
      </c>
      <c r="R17" s="16">
        <v>0</v>
      </c>
      <c r="S17" s="14">
        <v>0</v>
      </c>
      <c r="T17" s="16">
        <v>0</v>
      </c>
      <c r="U17" s="14">
        <v>9.7476832299999998</v>
      </c>
      <c r="V17" s="16">
        <v>0.71050159000000002</v>
      </c>
    </row>
    <row r="18" spans="1:22" x14ac:dyDescent="0.25">
      <c r="A18" s="11" t="s">
        <v>488</v>
      </c>
      <c r="B18" s="13">
        <v>5532</v>
      </c>
      <c r="C18" s="14">
        <f>(31/B18*100)</f>
        <v>0.56037599421547357</v>
      </c>
      <c r="D18" s="15">
        <v>5501</v>
      </c>
      <c r="E18" s="14">
        <v>13.26995505</v>
      </c>
      <c r="F18" s="16">
        <v>0.55966258999999996</v>
      </c>
      <c r="G18" s="14">
        <v>28.844593490000001</v>
      </c>
      <c r="H18" s="16">
        <v>0.63777919000000005</v>
      </c>
      <c r="I18" s="14">
        <v>39.421914430000001</v>
      </c>
      <c r="J18" s="16">
        <v>0.79394714</v>
      </c>
      <c r="K18" s="14">
        <v>13.624492679999999</v>
      </c>
      <c r="L18" s="16">
        <v>0.62237450999999999</v>
      </c>
      <c r="M18" s="14">
        <v>0</v>
      </c>
      <c r="N18" s="16">
        <v>0</v>
      </c>
      <c r="O18" s="14" t="s">
        <v>582</v>
      </c>
      <c r="P18" s="16" t="s">
        <v>582</v>
      </c>
      <c r="Q18" s="14">
        <v>0</v>
      </c>
      <c r="R18" s="16">
        <v>0</v>
      </c>
      <c r="S18" s="14">
        <v>0</v>
      </c>
      <c r="T18" s="16">
        <v>0</v>
      </c>
      <c r="U18" s="14">
        <v>4.83904435</v>
      </c>
      <c r="V18" s="16">
        <v>0.63038519999999998</v>
      </c>
    </row>
    <row r="19" spans="1:22" x14ac:dyDescent="0.25">
      <c r="A19" s="11" t="s">
        <v>489</v>
      </c>
      <c r="B19" s="13">
        <v>5658</v>
      </c>
      <c r="C19" s="14">
        <f>(366/B19*100)</f>
        <v>6.4687168610816537</v>
      </c>
      <c r="D19" s="15">
        <v>5292</v>
      </c>
      <c r="E19" s="14">
        <v>16.87740148</v>
      </c>
      <c r="F19" s="16">
        <v>0.67539413999999998</v>
      </c>
      <c r="G19" s="14">
        <v>34.108780930000002</v>
      </c>
      <c r="H19" s="16">
        <v>0.66681632999999996</v>
      </c>
      <c r="I19" s="14">
        <v>35.700007450000001</v>
      </c>
      <c r="J19" s="16">
        <v>0.64687749999999999</v>
      </c>
      <c r="K19" s="14">
        <v>8.7402139999999999</v>
      </c>
      <c r="L19" s="16">
        <v>0.43371464999999998</v>
      </c>
      <c r="M19" s="14">
        <v>0</v>
      </c>
      <c r="N19" s="16">
        <v>0</v>
      </c>
      <c r="O19" s="14" t="s">
        <v>582</v>
      </c>
      <c r="P19" s="16" t="s">
        <v>582</v>
      </c>
      <c r="Q19" s="14">
        <v>0</v>
      </c>
      <c r="R19" s="16">
        <v>0</v>
      </c>
      <c r="S19" s="14">
        <v>0</v>
      </c>
      <c r="T19" s="16">
        <v>0</v>
      </c>
      <c r="U19" s="14">
        <v>4.5735961400000003</v>
      </c>
      <c r="V19" s="16">
        <v>0.47275209000000001</v>
      </c>
    </row>
    <row r="20" spans="1:22" x14ac:dyDescent="0.25">
      <c r="A20" s="11" t="s">
        <v>490</v>
      </c>
      <c r="B20" s="13">
        <v>3371</v>
      </c>
      <c r="C20" s="14">
        <f>(75/B20*100)</f>
        <v>2.2248590922574905</v>
      </c>
      <c r="D20" s="15">
        <v>3296</v>
      </c>
      <c r="E20" s="14">
        <v>14.26892432</v>
      </c>
      <c r="F20" s="16">
        <v>0.60296665000000005</v>
      </c>
      <c r="G20" s="14">
        <v>25.62594674</v>
      </c>
      <c r="H20" s="16">
        <v>0.72757022999999998</v>
      </c>
      <c r="I20" s="14">
        <v>37.424571419999999</v>
      </c>
      <c r="J20" s="16">
        <v>0.75843486999999998</v>
      </c>
      <c r="K20" s="14">
        <v>17.102138969999999</v>
      </c>
      <c r="L20" s="16">
        <v>0.67425014000000005</v>
      </c>
      <c r="M20" s="14">
        <v>0</v>
      </c>
      <c r="N20" s="16">
        <v>0</v>
      </c>
      <c r="O20" s="14" t="s">
        <v>582</v>
      </c>
      <c r="P20" s="16" t="s">
        <v>582</v>
      </c>
      <c r="Q20" s="14">
        <v>0</v>
      </c>
      <c r="R20" s="16">
        <v>0</v>
      </c>
      <c r="S20" s="14">
        <v>0</v>
      </c>
      <c r="T20" s="16">
        <v>0</v>
      </c>
      <c r="U20" s="14">
        <v>5.5784185600000002</v>
      </c>
      <c r="V20" s="16">
        <v>0.38447390999999997</v>
      </c>
    </row>
    <row r="21" spans="1:22" x14ac:dyDescent="0.25">
      <c r="A21" s="11" t="s">
        <v>491</v>
      </c>
      <c r="B21" s="13">
        <v>5741</v>
      </c>
      <c r="C21" s="14">
        <f>(61/B21*100)</f>
        <v>1.0625326598153633</v>
      </c>
      <c r="D21" s="15">
        <v>5680</v>
      </c>
      <c r="E21" s="14">
        <v>13.1944678</v>
      </c>
      <c r="F21" s="16">
        <v>0.57227189000000001</v>
      </c>
      <c r="G21" s="14">
        <v>29.640567919999999</v>
      </c>
      <c r="H21" s="16">
        <v>0.85004192000000001</v>
      </c>
      <c r="I21" s="14">
        <v>41.045480670000003</v>
      </c>
      <c r="J21" s="16">
        <v>0.73646285</v>
      </c>
      <c r="K21" s="14">
        <v>13.78989269</v>
      </c>
      <c r="L21" s="16">
        <v>0.49800530999999998</v>
      </c>
      <c r="M21" s="14">
        <v>0</v>
      </c>
      <c r="N21" s="16">
        <v>0</v>
      </c>
      <c r="O21" s="14" t="s">
        <v>582</v>
      </c>
      <c r="P21" s="16" t="s">
        <v>582</v>
      </c>
      <c r="Q21" s="14">
        <v>0</v>
      </c>
      <c r="R21" s="16">
        <v>0</v>
      </c>
      <c r="S21" s="14">
        <v>0</v>
      </c>
      <c r="T21" s="16">
        <v>0</v>
      </c>
      <c r="U21" s="14">
        <v>2.3295909199999998</v>
      </c>
      <c r="V21" s="16">
        <v>0.26240170000000002</v>
      </c>
    </row>
    <row r="22" spans="1:22" x14ac:dyDescent="0.25">
      <c r="A22" s="11" t="s">
        <v>492</v>
      </c>
      <c r="B22" s="13">
        <v>6598</v>
      </c>
      <c r="C22" s="14">
        <f>(40/B22*100)</f>
        <v>0.60624431645953325</v>
      </c>
      <c r="D22" s="15">
        <v>6558</v>
      </c>
      <c r="E22" s="14">
        <v>17.692453520000001</v>
      </c>
      <c r="F22" s="16">
        <v>0.55056620000000001</v>
      </c>
      <c r="G22" s="14">
        <v>24.65061987</v>
      </c>
      <c r="H22" s="16">
        <v>0.74847399000000003</v>
      </c>
      <c r="I22" s="14">
        <v>35.710164259999999</v>
      </c>
      <c r="J22" s="16">
        <v>0.75473506000000001</v>
      </c>
      <c r="K22" s="14">
        <v>15.857317889999999</v>
      </c>
      <c r="L22" s="16">
        <v>0.54438902</v>
      </c>
      <c r="M22" s="14">
        <v>0</v>
      </c>
      <c r="N22" s="16">
        <v>0</v>
      </c>
      <c r="O22" s="14" t="s">
        <v>582</v>
      </c>
      <c r="P22" s="16" t="s">
        <v>582</v>
      </c>
      <c r="Q22" s="14">
        <v>1.34863E-2</v>
      </c>
      <c r="R22" s="16">
        <v>1.369189E-2</v>
      </c>
      <c r="S22" s="14">
        <v>7.1807140000000005E-2</v>
      </c>
      <c r="T22" s="16">
        <v>4.9175940000000001E-2</v>
      </c>
      <c r="U22" s="14">
        <v>6.0041510200000001</v>
      </c>
      <c r="V22" s="16">
        <v>0.68665737999999998</v>
      </c>
    </row>
    <row r="23" spans="1:22" x14ac:dyDescent="0.25">
      <c r="A23" s="11" t="s">
        <v>493</v>
      </c>
      <c r="B23" s="13">
        <v>11583</v>
      </c>
      <c r="C23" s="14">
        <f>(271/B23*100)</f>
        <v>2.3396356729690062</v>
      </c>
      <c r="D23" s="15">
        <v>11312</v>
      </c>
      <c r="E23" s="14">
        <v>13.35054512</v>
      </c>
      <c r="F23" s="16">
        <v>0.52844758000000003</v>
      </c>
      <c r="G23" s="14">
        <v>30.423700700000001</v>
      </c>
      <c r="H23" s="16">
        <v>0.65606867999999996</v>
      </c>
      <c r="I23" s="14">
        <v>42.639747319999998</v>
      </c>
      <c r="J23" s="16">
        <v>0.80387553</v>
      </c>
      <c r="K23" s="14">
        <v>10.082613930000001</v>
      </c>
      <c r="L23" s="16">
        <v>0.4517641</v>
      </c>
      <c r="M23" s="14">
        <v>0</v>
      </c>
      <c r="N23" s="16">
        <v>0</v>
      </c>
      <c r="O23" s="14" t="s">
        <v>582</v>
      </c>
      <c r="P23" s="16" t="s">
        <v>582</v>
      </c>
      <c r="Q23" s="14">
        <v>0</v>
      </c>
      <c r="R23" s="16">
        <v>0</v>
      </c>
      <c r="S23" s="14">
        <v>0</v>
      </c>
      <c r="T23" s="16">
        <v>0</v>
      </c>
      <c r="U23" s="14">
        <v>3.50339292</v>
      </c>
      <c r="V23" s="16">
        <v>0.36176439999999999</v>
      </c>
    </row>
    <row r="24" spans="1:22" x14ac:dyDescent="0.25">
      <c r="A24" s="11" t="s">
        <v>494</v>
      </c>
      <c r="B24" s="13">
        <v>6647</v>
      </c>
      <c r="C24" s="14">
        <f>(11/B24*100)</f>
        <v>0.16548819016097488</v>
      </c>
      <c r="D24" s="15">
        <v>6636</v>
      </c>
      <c r="E24" s="14">
        <v>24.462441940000001</v>
      </c>
      <c r="F24" s="16">
        <v>0.76142933999999995</v>
      </c>
      <c r="G24" s="14">
        <v>38.89152919</v>
      </c>
      <c r="H24" s="16">
        <v>0.77152124</v>
      </c>
      <c r="I24" s="14">
        <v>23.77245375</v>
      </c>
      <c r="J24" s="16">
        <v>0.68904228999999995</v>
      </c>
      <c r="K24" s="14">
        <v>10.19356825</v>
      </c>
      <c r="L24" s="16">
        <v>0.52259524999999996</v>
      </c>
      <c r="M24" s="14">
        <v>0</v>
      </c>
      <c r="N24" s="16">
        <v>0</v>
      </c>
      <c r="O24" s="14" t="s">
        <v>582</v>
      </c>
      <c r="P24" s="16" t="s">
        <v>582</v>
      </c>
      <c r="Q24" s="14">
        <v>0</v>
      </c>
      <c r="R24" s="16">
        <v>0</v>
      </c>
      <c r="S24" s="14">
        <v>0</v>
      </c>
      <c r="T24" s="16">
        <v>0</v>
      </c>
      <c r="U24" s="14">
        <v>2.6800068800000001</v>
      </c>
      <c r="V24" s="16">
        <v>0.75448424999999997</v>
      </c>
    </row>
    <row r="25" spans="1:22" x14ac:dyDescent="0.25">
      <c r="A25" s="11" t="s">
        <v>495</v>
      </c>
      <c r="B25" s="13">
        <v>5581</v>
      </c>
      <c r="C25" s="14">
        <f>(25/B25*100)</f>
        <v>0.44794839634474104</v>
      </c>
      <c r="D25" s="15">
        <v>5556</v>
      </c>
      <c r="E25" s="14">
        <v>18.07985261</v>
      </c>
      <c r="F25" s="16">
        <v>0.67232661999999999</v>
      </c>
      <c r="G25" s="14">
        <v>38.287974980000001</v>
      </c>
      <c r="H25" s="16">
        <v>0.81234753000000004</v>
      </c>
      <c r="I25" s="14">
        <v>32.394351290000003</v>
      </c>
      <c r="J25" s="16">
        <v>0.67029627999999997</v>
      </c>
      <c r="K25" s="14">
        <v>10.74564822</v>
      </c>
      <c r="L25" s="16">
        <v>0.52688265999999995</v>
      </c>
      <c r="M25" s="14">
        <v>0</v>
      </c>
      <c r="N25" s="16">
        <v>0</v>
      </c>
      <c r="O25" s="14" t="s">
        <v>582</v>
      </c>
      <c r="P25" s="16" t="s">
        <v>582</v>
      </c>
      <c r="Q25" s="14">
        <v>0</v>
      </c>
      <c r="R25" s="16">
        <v>0</v>
      </c>
      <c r="S25" s="14">
        <v>0</v>
      </c>
      <c r="T25" s="16">
        <v>0</v>
      </c>
      <c r="U25" s="14">
        <v>0.49217290000000002</v>
      </c>
      <c r="V25" s="16">
        <v>0.1048018</v>
      </c>
    </row>
    <row r="26" spans="1:22" x14ac:dyDescent="0.25">
      <c r="A26" s="11" t="s">
        <v>496</v>
      </c>
      <c r="B26" s="13">
        <v>4869</v>
      </c>
      <c r="C26" s="14">
        <f>(77/B26*100)</f>
        <v>1.5814335592524134</v>
      </c>
      <c r="D26" s="15">
        <v>4792</v>
      </c>
      <c r="E26" s="14">
        <v>8.8957780900000003</v>
      </c>
      <c r="F26" s="16">
        <v>0.49707491999999998</v>
      </c>
      <c r="G26" s="14">
        <v>31.37218657</v>
      </c>
      <c r="H26" s="16">
        <v>0.74620600999999998</v>
      </c>
      <c r="I26" s="14">
        <v>47.780783409999998</v>
      </c>
      <c r="J26" s="16">
        <v>0.71747161999999998</v>
      </c>
      <c r="K26" s="14">
        <v>10.13635925</v>
      </c>
      <c r="L26" s="16">
        <v>0.48325316000000001</v>
      </c>
      <c r="M26" s="14">
        <v>0</v>
      </c>
      <c r="N26" s="16">
        <v>0</v>
      </c>
      <c r="O26" s="14" t="s">
        <v>582</v>
      </c>
      <c r="P26" s="16" t="s">
        <v>582</v>
      </c>
      <c r="Q26" s="14">
        <v>0</v>
      </c>
      <c r="R26" s="16">
        <v>0</v>
      </c>
      <c r="S26" s="14">
        <v>0</v>
      </c>
      <c r="T26" s="16">
        <v>0</v>
      </c>
      <c r="U26" s="14">
        <v>1.81489268</v>
      </c>
      <c r="V26" s="16">
        <v>0.21570971999999999</v>
      </c>
    </row>
    <row r="27" spans="1:22" x14ac:dyDescent="0.25">
      <c r="A27" s="11" t="s">
        <v>497</v>
      </c>
      <c r="B27" s="13">
        <v>5299</v>
      </c>
      <c r="C27" s="14">
        <f>(134/B27*100)</f>
        <v>2.5287790149084732</v>
      </c>
      <c r="D27" s="15">
        <v>5165</v>
      </c>
      <c r="E27" s="14">
        <v>16.970776319999999</v>
      </c>
      <c r="F27" s="16">
        <v>0.44583229000000002</v>
      </c>
      <c r="G27" s="14">
        <v>28.025299310000001</v>
      </c>
      <c r="H27" s="16">
        <v>0.55980728999999996</v>
      </c>
      <c r="I27" s="14">
        <v>32.733017439999998</v>
      </c>
      <c r="J27" s="16">
        <v>0.66225604999999999</v>
      </c>
      <c r="K27" s="14">
        <v>15.09085273</v>
      </c>
      <c r="L27" s="16">
        <v>0.46779251999999999</v>
      </c>
      <c r="M27" s="14">
        <v>0</v>
      </c>
      <c r="N27" s="16">
        <v>0</v>
      </c>
      <c r="O27" s="14" t="s">
        <v>582</v>
      </c>
      <c r="P27" s="16" t="s">
        <v>582</v>
      </c>
      <c r="Q27" s="14">
        <v>0</v>
      </c>
      <c r="R27" s="16">
        <v>0</v>
      </c>
      <c r="S27" s="14">
        <v>0</v>
      </c>
      <c r="T27" s="16">
        <v>0</v>
      </c>
      <c r="U27" s="14">
        <v>7.1800541999999998</v>
      </c>
      <c r="V27" s="16">
        <v>0.31595031000000001</v>
      </c>
    </row>
    <row r="28" spans="1:22" x14ac:dyDescent="0.25">
      <c r="A28" s="11" t="s">
        <v>498</v>
      </c>
      <c r="B28" s="13">
        <v>7568</v>
      </c>
      <c r="C28" s="14">
        <f>(395/B28*100)</f>
        <v>5.219344608879493</v>
      </c>
      <c r="D28" s="15">
        <v>7173</v>
      </c>
      <c r="E28" s="14">
        <v>6.5313613799999999</v>
      </c>
      <c r="F28" s="16">
        <v>0.34641562999999997</v>
      </c>
      <c r="G28" s="14">
        <v>22.49463338</v>
      </c>
      <c r="H28" s="16">
        <v>0.74613894000000003</v>
      </c>
      <c r="I28" s="14">
        <v>51.087120050000003</v>
      </c>
      <c r="J28" s="16">
        <v>0.77987954000000004</v>
      </c>
      <c r="K28" s="14">
        <v>15.41280175</v>
      </c>
      <c r="L28" s="16">
        <v>0.54615961999999996</v>
      </c>
      <c r="M28" s="14">
        <v>0</v>
      </c>
      <c r="N28" s="16">
        <v>0</v>
      </c>
      <c r="O28" s="14" t="s">
        <v>582</v>
      </c>
      <c r="P28" s="16" t="s">
        <v>582</v>
      </c>
      <c r="Q28" s="14">
        <v>0</v>
      </c>
      <c r="R28" s="16">
        <v>0</v>
      </c>
      <c r="S28" s="14">
        <v>0</v>
      </c>
      <c r="T28" s="16">
        <v>0</v>
      </c>
      <c r="U28" s="14">
        <v>4.4740834400000002</v>
      </c>
      <c r="V28" s="16">
        <v>0.55717978000000001</v>
      </c>
    </row>
    <row r="29" spans="1:22" x14ac:dyDescent="0.25">
      <c r="A29" s="11" t="s">
        <v>499</v>
      </c>
      <c r="B29" s="13">
        <v>5385</v>
      </c>
      <c r="C29" s="14">
        <f>(30/B29*100)</f>
        <v>0.55710306406685239</v>
      </c>
      <c r="D29" s="15">
        <v>5355</v>
      </c>
      <c r="E29" s="14">
        <v>24.50736637</v>
      </c>
      <c r="F29" s="16">
        <v>0.69426471999999995</v>
      </c>
      <c r="G29" s="14">
        <v>36.404813539999999</v>
      </c>
      <c r="H29" s="16">
        <v>0.76108655000000003</v>
      </c>
      <c r="I29" s="14">
        <v>29.76468105</v>
      </c>
      <c r="J29" s="16">
        <v>0.77350606</v>
      </c>
      <c r="K29" s="14">
        <v>5.1782920900000002</v>
      </c>
      <c r="L29" s="16">
        <v>0.27298443</v>
      </c>
      <c r="M29" s="14">
        <v>0</v>
      </c>
      <c r="N29" s="16">
        <v>0</v>
      </c>
      <c r="O29" s="14" t="s">
        <v>582</v>
      </c>
      <c r="P29" s="16" t="s">
        <v>582</v>
      </c>
      <c r="Q29" s="14">
        <v>0</v>
      </c>
      <c r="R29" s="16">
        <v>0</v>
      </c>
      <c r="S29" s="14">
        <v>0</v>
      </c>
      <c r="T29" s="16">
        <v>0</v>
      </c>
      <c r="U29" s="14">
        <v>4.1448469499999998</v>
      </c>
      <c r="V29" s="16">
        <v>0.42825774999999999</v>
      </c>
    </row>
    <row r="30" spans="1:22" x14ac:dyDescent="0.25">
      <c r="A30" s="11" t="s">
        <v>500</v>
      </c>
      <c r="B30" s="13">
        <v>4520</v>
      </c>
      <c r="C30" s="14">
        <f>(218/B30*100)</f>
        <v>4.8230088495575227</v>
      </c>
      <c r="D30" s="15">
        <v>4302</v>
      </c>
      <c r="E30" s="14">
        <v>14.247572809999999</v>
      </c>
      <c r="F30" s="16">
        <v>0.56205203999999997</v>
      </c>
      <c r="G30" s="14">
        <v>31.234270819999999</v>
      </c>
      <c r="H30" s="16">
        <v>0.77685079000000001</v>
      </c>
      <c r="I30" s="14">
        <v>36.9721872</v>
      </c>
      <c r="J30" s="16">
        <v>0.77624384999999996</v>
      </c>
      <c r="K30" s="14">
        <v>12.76416038</v>
      </c>
      <c r="L30" s="16">
        <v>0.57124885999999997</v>
      </c>
      <c r="M30" s="14">
        <v>0</v>
      </c>
      <c r="N30" s="16">
        <v>0</v>
      </c>
      <c r="O30" s="14" t="s">
        <v>582</v>
      </c>
      <c r="P30" s="16" t="s">
        <v>582</v>
      </c>
      <c r="Q30" s="14">
        <v>0</v>
      </c>
      <c r="R30" s="16">
        <v>0</v>
      </c>
      <c r="S30" s="14">
        <v>0</v>
      </c>
      <c r="T30" s="16">
        <v>0</v>
      </c>
      <c r="U30" s="14">
        <v>4.7818087900000004</v>
      </c>
      <c r="V30" s="16">
        <v>0.39290018999999998</v>
      </c>
    </row>
    <row r="31" spans="1:22" x14ac:dyDescent="0.25">
      <c r="A31" s="11" t="s">
        <v>501</v>
      </c>
      <c r="B31" s="13">
        <v>5456</v>
      </c>
      <c r="C31" s="14">
        <f>(147/B31*100)</f>
        <v>2.6942815249266863</v>
      </c>
      <c r="D31" s="15">
        <v>5309</v>
      </c>
      <c r="E31" s="14">
        <v>14.71731044</v>
      </c>
      <c r="F31" s="16">
        <v>0.50706260000000003</v>
      </c>
      <c r="G31" s="14">
        <v>29.598583250000001</v>
      </c>
      <c r="H31" s="16">
        <v>0.72126572</v>
      </c>
      <c r="I31" s="14">
        <v>36.212117890000002</v>
      </c>
      <c r="J31" s="16">
        <v>0.72556480000000001</v>
      </c>
      <c r="K31" s="14">
        <v>14.6173039</v>
      </c>
      <c r="L31" s="16">
        <v>0.58575710999999997</v>
      </c>
      <c r="M31" s="14">
        <v>0</v>
      </c>
      <c r="N31" s="16">
        <v>0</v>
      </c>
      <c r="O31" s="14" t="s">
        <v>582</v>
      </c>
      <c r="P31" s="16" t="s">
        <v>582</v>
      </c>
      <c r="Q31" s="14">
        <v>0</v>
      </c>
      <c r="R31" s="16">
        <v>0</v>
      </c>
      <c r="S31" s="14">
        <v>0</v>
      </c>
      <c r="T31" s="16">
        <v>0</v>
      </c>
      <c r="U31" s="14">
        <v>4.8546845200000002</v>
      </c>
      <c r="V31" s="16">
        <v>0.46359667999999998</v>
      </c>
    </row>
    <row r="32" spans="1:22" x14ac:dyDescent="0.25">
      <c r="A32" s="11" t="s">
        <v>502</v>
      </c>
      <c r="B32" s="13">
        <v>4478</v>
      </c>
      <c r="C32" s="14">
        <f>(6/B32*100)</f>
        <v>0.13398838767306834</v>
      </c>
      <c r="D32" s="15">
        <v>4472</v>
      </c>
      <c r="E32" s="14">
        <v>8.6866212699999998</v>
      </c>
      <c r="F32" s="16">
        <v>0.47071320999999999</v>
      </c>
      <c r="G32" s="14">
        <v>30.519458960000001</v>
      </c>
      <c r="H32" s="16">
        <v>0.82290496000000002</v>
      </c>
      <c r="I32" s="14">
        <v>46.387778109999999</v>
      </c>
      <c r="J32" s="16">
        <v>0.93760390999999998</v>
      </c>
      <c r="K32" s="14">
        <v>12.259946129999999</v>
      </c>
      <c r="L32" s="16">
        <v>0.57884764</v>
      </c>
      <c r="M32" s="14">
        <v>0</v>
      </c>
      <c r="N32" s="16">
        <v>0</v>
      </c>
      <c r="O32" s="14" t="s">
        <v>582</v>
      </c>
      <c r="P32" s="16" t="s">
        <v>582</v>
      </c>
      <c r="Q32" s="14">
        <v>0</v>
      </c>
      <c r="R32" s="16">
        <v>0</v>
      </c>
      <c r="S32" s="14">
        <v>0</v>
      </c>
      <c r="T32" s="16">
        <v>0</v>
      </c>
      <c r="U32" s="14">
        <v>2.14619553</v>
      </c>
      <c r="V32" s="16">
        <v>0.258571</v>
      </c>
    </row>
    <row r="33" spans="1:22" x14ac:dyDescent="0.25">
      <c r="A33" s="11" t="s">
        <v>503</v>
      </c>
      <c r="B33" s="13">
        <v>7325</v>
      </c>
      <c r="C33" s="14">
        <f>(81/B33*100)</f>
        <v>1.10580204778157</v>
      </c>
      <c r="D33" s="15">
        <v>7244</v>
      </c>
      <c r="E33" s="14">
        <v>8.8909048100000003</v>
      </c>
      <c r="F33" s="16">
        <v>0.40042326</v>
      </c>
      <c r="G33" s="14">
        <v>24.27442881</v>
      </c>
      <c r="H33" s="16">
        <v>0.68268090000000003</v>
      </c>
      <c r="I33" s="14">
        <v>48.941591549999998</v>
      </c>
      <c r="J33" s="16">
        <v>0.74323013000000004</v>
      </c>
      <c r="K33" s="14">
        <v>15.422219419999999</v>
      </c>
      <c r="L33" s="16">
        <v>0.55516648000000002</v>
      </c>
      <c r="M33" s="14">
        <v>0</v>
      </c>
      <c r="N33" s="16">
        <v>0</v>
      </c>
      <c r="O33" s="14" t="s">
        <v>582</v>
      </c>
      <c r="P33" s="16" t="s">
        <v>582</v>
      </c>
      <c r="Q33" s="14">
        <v>0</v>
      </c>
      <c r="R33" s="16">
        <v>0</v>
      </c>
      <c r="S33" s="14">
        <v>0</v>
      </c>
      <c r="T33" s="16">
        <v>0</v>
      </c>
      <c r="U33" s="14">
        <v>2.4708554199999999</v>
      </c>
      <c r="V33" s="16">
        <v>0.27100637999999999</v>
      </c>
    </row>
    <row r="34" spans="1:22" x14ac:dyDescent="0.25">
      <c r="A34" s="11" t="s">
        <v>504</v>
      </c>
      <c r="B34" s="13">
        <v>6350</v>
      </c>
      <c r="C34" s="14">
        <f>(126/B34*100)</f>
        <v>1.9842519685039368</v>
      </c>
      <c r="D34" s="15">
        <v>6224</v>
      </c>
      <c r="E34" s="14">
        <v>15.63715223</v>
      </c>
      <c r="F34" s="16">
        <v>0.52792127</v>
      </c>
      <c r="G34" s="14">
        <v>37.518336040000001</v>
      </c>
      <c r="H34" s="16">
        <v>0.63269693999999999</v>
      </c>
      <c r="I34" s="14">
        <v>32.453865989999997</v>
      </c>
      <c r="J34" s="16">
        <v>0.64139294000000002</v>
      </c>
      <c r="K34" s="14">
        <v>7.5036534499999998</v>
      </c>
      <c r="L34" s="16">
        <v>0.35759616</v>
      </c>
      <c r="M34" s="14">
        <v>0</v>
      </c>
      <c r="N34" s="16">
        <v>0</v>
      </c>
      <c r="O34" s="14" t="s">
        <v>582</v>
      </c>
      <c r="P34" s="16" t="s">
        <v>582</v>
      </c>
      <c r="Q34" s="14">
        <v>0</v>
      </c>
      <c r="R34" s="16">
        <v>0</v>
      </c>
      <c r="S34" s="14">
        <v>0</v>
      </c>
      <c r="T34" s="16">
        <v>0</v>
      </c>
      <c r="U34" s="14">
        <v>6.8869923000000002</v>
      </c>
      <c r="V34" s="16">
        <v>0.52406326000000003</v>
      </c>
    </row>
    <row r="35" spans="1:22" x14ac:dyDescent="0.25">
      <c r="A35" s="11" t="s">
        <v>505</v>
      </c>
      <c r="B35" s="13">
        <v>6406</v>
      </c>
      <c r="C35" s="14">
        <f>(67/B35*100)</f>
        <v>1.0458944739306899</v>
      </c>
      <c r="D35" s="15">
        <v>6339</v>
      </c>
      <c r="E35" s="14">
        <v>19.945723340000001</v>
      </c>
      <c r="F35" s="16">
        <v>0.60526983999999995</v>
      </c>
      <c r="G35" s="14">
        <v>35.545019959999998</v>
      </c>
      <c r="H35" s="16">
        <v>0.74275685999999996</v>
      </c>
      <c r="I35" s="14">
        <v>34.483269270000001</v>
      </c>
      <c r="J35" s="16">
        <v>0.80915767000000005</v>
      </c>
      <c r="K35" s="14">
        <v>7.88479961</v>
      </c>
      <c r="L35" s="16">
        <v>0.44655088999999998</v>
      </c>
      <c r="M35" s="14">
        <v>0</v>
      </c>
      <c r="N35" s="16">
        <v>0</v>
      </c>
      <c r="O35" s="14" t="s">
        <v>582</v>
      </c>
      <c r="P35" s="16" t="s">
        <v>582</v>
      </c>
      <c r="Q35" s="14">
        <v>0</v>
      </c>
      <c r="R35" s="16">
        <v>0</v>
      </c>
      <c r="S35" s="14">
        <v>0</v>
      </c>
      <c r="T35" s="16">
        <v>0</v>
      </c>
      <c r="U35" s="14">
        <v>2.1411878199999999</v>
      </c>
      <c r="V35" s="16">
        <v>0.19470222000000001</v>
      </c>
    </row>
    <row r="36" spans="1:22" x14ac:dyDescent="0.25">
      <c r="A36" s="11" t="s">
        <v>506</v>
      </c>
      <c r="B36" s="13">
        <v>6736</v>
      </c>
      <c r="C36" s="14">
        <f>(79/B36*100)</f>
        <v>1.1728028503562944</v>
      </c>
      <c r="D36" s="15">
        <v>6657</v>
      </c>
      <c r="E36" s="14">
        <v>17.622016370000001</v>
      </c>
      <c r="F36" s="16">
        <v>0.54038744000000005</v>
      </c>
      <c r="G36" s="14">
        <v>31.02015024</v>
      </c>
      <c r="H36" s="16">
        <v>0.62831093000000005</v>
      </c>
      <c r="I36" s="14">
        <v>36.222478539999997</v>
      </c>
      <c r="J36" s="16">
        <v>0.77595990000000004</v>
      </c>
      <c r="K36" s="14">
        <v>11.701023899999999</v>
      </c>
      <c r="L36" s="16">
        <v>0.49380701999999999</v>
      </c>
      <c r="M36" s="14">
        <v>0</v>
      </c>
      <c r="N36" s="16">
        <v>0</v>
      </c>
      <c r="O36" s="14" t="s">
        <v>582</v>
      </c>
      <c r="P36" s="16" t="s">
        <v>582</v>
      </c>
      <c r="Q36" s="14">
        <v>0</v>
      </c>
      <c r="R36" s="16">
        <v>0</v>
      </c>
      <c r="S36" s="14">
        <v>0</v>
      </c>
      <c r="T36" s="16">
        <v>0</v>
      </c>
      <c r="U36" s="14">
        <v>3.4343309500000001</v>
      </c>
      <c r="V36" s="16">
        <v>0.27594911999999999</v>
      </c>
    </row>
    <row r="37" spans="1:22" x14ac:dyDescent="0.25">
      <c r="A37" s="11" t="s">
        <v>507</v>
      </c>
      <c r="B37" s="13">
        <v>5458</v>
      </c>
      <c r="C37" s="14">
        <f>(147/B37*100)</f>
        <v>2.6932942469769143</v>
      </c>
      <c r="D37" s="15">
        <v>5311</v>
      </c>
      <c r="E37" s="14">
        <v>13.679724950000001</v>
      </c>
      <c r="F37" s="16">
        <v>0.55539894000000001</v>
      </c>
      <c r="G37" s="14">
        <v>25.696376570000002</v>
      </c>
      <c r="H37" s="16">
        <v>0.71585248999999995</v>
      </c>
      <c r="I37" s="14">
        <v>34.323486129999999</v>
      </c>
      <c r="J37" s="16">
        <v>0.73212772999999998</v>
      </c>
      <c r="K37" s="14">
        <v>17.808585019999999</v>
      </c>
      <c r="L37" s="16">
        <v>0.73392809000000003</v>
      </c>
      <c r="M37" s="14">
        <v>0</v>
      </c>
      <c r="N37" s="16">
        <v>0</v>
      </c>
      <c r="O37" s="14" t="s">
        <v>582</v>
      </c>
      <c r="P37" s="16" t="s">
        <v>582</v>
      </c>
      <c r="Q37" s="14">
        <v>0</v>
      </c>
      <c r="R37" s="16">
        <v>0</v>
      </c>
      <c r="S37" s="14">
        <v>0</v>
      </c>
      <c r="T37" s="16">
        <v>0</v>
      </c>
      <c r="U37" s="14">
        <v>8.4918273299999996</v>
      </c>
      <c r="V37" s="16">
        <v>0.77213695000000004</v>
      </c>
    </row>
    <row r="38" spans="1:22" x14ac:dyDescent="0.25">
      <c r="A38" s="11" t="s">
        <v>508</v>
      </c>
      <c r="B38" s="13">
        <v>5860</v>
      </c>
      <c r="C38" s="14">
        <f>(24/B38*100)</f>
        <v>0.40955631399317405</v>
      </c>
      <c r="D38" s="15">
        <v>5836</v>
      </c>
      <c r="E38" s="14">
        <v>17.461136939999999</v>
      </c>
      <c r="F38" s="16">
        <v>0.67463174999999997</v>
      </c>
      <c r="G38" s="14">
        <v>28.952071119999999</v>
      </c>
      <c r="H38" s="16">
        <v>0.83336268000000002</v>
      </c>
      <c r="I38" s="14">
        <v>30.445246650000001</v>
      </c>
      <c r="J38" s="16">
        <v>0.81956633999999995</v>
      </c>
      <c r="K38" s="14">
        <v>11.41762583</v>
      </c>
      <c r="L38" s="16">
        <v>0.49435751999999999</v>
      </c>
      <c r="M38" s="14">
        <v>0</v>
      </c>
      <c r="N38" s="16">
        <v>0</v>
      </c>
      <c r="O38" s="14" t="s">
        <v>582</v>
      </c>
      <c r="P38" s="16" t="s">
        <v>582</v>
      </c>
      <c r="Q38" s="14">
        <v>0</v>
      </c>
      <c r="R38" s="16">
        <v>0</v>
      </c>
      <c r="S38" s="14">
        <v>0</v>
      </c>
      <c r="T38" s="16">
        <v>0</v>
      </c>
      <c r="U38" s="14">
        <v>11.72391947</v>
      </c>
      <c r="V38" s="16">
        <v>0.70912637000000001</v>
      </c>
    </row>
    <row r="39" spans="1:22" x14ac:dyDescent="0.25">
      <c r="A39" s="11" t="s">
        <v>509</v>
      </c>
      <c r="B39" s="13">
        <v>5895</v>
      </c>
      <c r="C39" s="14">
        <f>(33/B39*100)</f>
        <v>0.55979643765903309</v>
      </c>
      <c r="D39" s="15">
        <v>5862</v>
      </c>
      <c r="E39" s="14">
        <v>12.399458170000001</v>
      </c>
      <c r="F39" s="16">
        <v>0.49630428999999998</v>
      </c>
      <c r="G39" s="14">
        <v>24.000820149999999</v>
      </c>
      <c r="H39" s="16">
        <v>0.62127969999999999</v>
      </c>
      <c r="I39" s="14">
        <v>42.796105130000001</v>
      </c>
      <c r="J39" s="16">
        <v>0.76858888000000003</v>
      </c>
      <c r="K39" s="14">
        <v>17.10938384</v>
      </c>
      <c r="L39" s="16">
        <v>0.64258283999999999</v>
      </c>
      <c r="M39" s="14">
        <v>0</v>
      </c>
      <c r="N39" s="16">
        <v>0</v>
      </c>
      <c r="O39" s="14" t="s">
        <v>582</v>
      </c>
      <c r="P39" s="16" t="s">
        <v>582</v>
      </c>
      <c r="Q39" s="14">
        <v>0</v>
      </c>
      <c r="R39" s="16">
        <v>0</v>
      </c>
      <c r="S39" s="14">
        <v>0</v>
      </c>
      <c r="T39" s="16">
        <v>0</v>
      </c>
      <c r="U39" s="14">
        <v>3.6942327100000001</v>
      </c>
      <c r="V39" s="16">
        <v>0.55786707999999996</v>
      </c>
    </row>
    <row r="40" spans="1:22" x14ac:dyDescent="0.25">
      <c r="A40" s="11" t="s">
        <v>510</v>
      </c>
      <c r="B40" s="13">
        <v>14157</v>
      </c>
      <c r="C40" s="14">
        <f>(399/B40*100)</f>
        <v>2.8183937274846369</v>
      </c>
      <c r="D40" s="15">
        <v>13758</v>
      </c>
      <c r="E40" s="14">
        <v>11.888322909999999</v>
      </c>
      <c r="F40" s="16">
        <v>0.52913277999999997</v>
      </c>
      <c r="G40" s="14">
        <v>34.121269169999998</v>
      </c>
      <c r="H40" s="16">
        <v>0.74958767999999998</v>
      </c>
      <c r="I40" s="14">
        <v>37.505692289999999</v>
      </c>
      <c r="J40" s="16">
        <v>0.78817795999999996</v>
      </c>
      <c r="K40" s="14">
        <v>11.86452646</v>
      </c>
      <c r="L40" s="16">
        <v>0.52622122999999998</v>
      </c>
      <c r="M40" s="14">
        <v>0</v>
      </c>
      <c r="N40" s="16">
        <v>0</v>
      </c>
      <c r="O40" s="14" t="s">
        <v>582</v>
      </c>
      <c r="P40" s="16" t="s">
        <v>582</v>
      </c>
      <c r="Q40" s="14">
        <v>0</v>
      </c>
      <c r="R40" s="16">
        <v>0</v>
      </c>
      <c r="S40" s="14">
        <v>0</v>
      </c>
      <c r="T40" s="16">
        <v>0</v>
      </c>
      <c r="U40" s="14">
        <v>4.6201891699999997</v>
      </c>
      <c r="V40" s="16">
        <v>0.43570835000000002</v>
      </c>
    </row>
    <row r="41" spans="1:22" x14ac:dyDescent="0.25">
      <c r="A41" s="11" t="s">
        <v>511</v>
      </c>
      <c r="B41" s="13">
        <v>5712</v>
      </c>
      <c r="C41" s="14">
        <f>(59/B41*100)</f>
        <v>1.0329131652661063</v>
      </c>
      <c r="D41" s="15">
        <v>5653</v>
      </c>
      <c r="E41" s="14">
        <v>10.898532640000001</v>
      </c>
      <c r="F41" s="16">
        <v>0.45160305000000001</v>
      </c>
      <c r="G41" s="14">
        <v>31.118667859999999</v>
      </c>
      <c r="H41" s="16">
        <v>0.75876975999999996</v>
      </c>
      <c r="I41" s="14">
        <v>42.638807460000002</v>
      </c>
      <c r="J41" s="16">
        <v>0.82455182000000005</v>
      </c>
      <c r="K41" s="14">
        <v>12.308844219999999</v>
      </c>
      <c r="L41" s="16">
        <v>0.51459332000000002</v>
      </c>
      <c r="M41" s="14">
        <v>0</v>
      </c>
      <c r="N41" s="16">
        <v>0</v>
      </c>
      <c r="O41" s="14" t="s">
        <v>582</v>
      </c>
      <c r="P41" s="16" t="s">
        <v>582</v>
      </c>
      <c r="Q41" s="14">
        <v>0</v>
      </c>
      <c r="R41" s="16">
        <v>0</v>
      </c>
      <c r="S41" s="14">
        <v>0</v>
      </c>
      <c r="T41" s="16">
        <v>0</v>
      </c>
      <c r="U41" s="14">
        <v>3.0351478200000002</v>
      </c>
      <c r="V41" s="16">
        <v>0.37165873999999999</v>
      </c>
    </row>
    <row r="42" spans="1:22" x14ac:dyDescent="0.25">
      <c r="A42" s="11" t="s">
        <v>512</v>
      </c>
      <c r="B42" s="13">
        <f>IF(COUNT(B7:B41) &gt; 0, AVERAGE(B7:B41), "\u2014")</f>
        <v>7103.4285714285716</v>
      </c>
      <c r="C42" s="14">
        <f>IF(COUNT(C7:C41) &gt; 0, AVERAGE(C7:C41), "—")</f>
        <v>2.9554399137798515</v>
      </c>
      <c r="D42" s="15">
        <f>IF(COUNT(D7:D41) &gt; 0, AVERAGE(D7:D41), "—")</f>
        <v>6882.6857142857143</v>
      </c>
      <c r="E42" s="14">
        <f>IF(COUNT(E7:E41) &gt; 0, AVERAGE(E7:E41), "—")</f>
        <v>15.108840688285714</v>
      </c>
      <c r="F42" s="16">
        <f>IF(COUNT(F7:F41) &gt; 0, SQRT(SUMSQ(F7:F41)/(COUNT(F7:F41)*COUNT(F7:F41)) ), "—")</f>
        <v>9.3678700234472861E-2</v>
      </c>
      <c r="G42" s="14">
        <f>IF(COUNT(G7:G41) &gt; 0, AVERAGE(G7:G41), "—")</f>
        <v>30.734367492571437</v>
      </c>
      <c r="H42" s="16">
        <f>IF(COUNT(H7:H41) &gt; 0, SQRT(SUMSQ(H7:H41)/(COUNT(H7:H41)*COUNT(H7:H41)) ), "—")</f>
        <v>0.11828806311675417</v>
      </c>
      <c r="I42" s="14">
        <f>IF(COUNT(I7:I41) &gt; 0, AVERAGE(I7:I41), "—")</f>
        <v>37.131779526285712</v>
      </c>
      <c r="J42" s="16">
        <f>IF(COUNT(J7:J41) &gt; 0, SQRT(SUMSQ(J7:J41)/(COUNT(J7:J41)*COUNT(J7:J41)) ), "—")</f>
        <v>0.12434980373612334</v>
      </c>
      <c r="K42" s="14">
        <f>IF(COUNT(K7:K41) &gt; 0, AVERAGE(K7:K41), "—")</f>
        <v>12.279178683714287</v>
      </c>
      <c r="L42" s="16">
        <f>IF(COUNT(L7:L41) &gt; 0, SQRT(SUMSQ(L7:L41)/(COUNT(L7:L41)*COUNT(L7:L41)) ), "—")</f>
        <v>8.6331033007874258E-2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3.8532285714285713E-4</v>
      </c>
      <c r="R42" s="16">
        <f>IF(COUNT(R7:R41) &gt; 0, SQRT(SUMSQ(R7:R41)/(COUNT(R7:R41)*COUNT(R7:R41)) ), "—")</f>
        <v>3.9119685714285714E-4</v>
      </c>
      <c r="S42" s="14">
        <f>IF(COUNT(S7:S41) &gt; 0, AVERAGE(S7:S41), "—")</f>
        <v>2.0516325714285714E-3</v>
      </c>
      <c r="T42" s="16">
        <f>IF(COUNT(T7:T41) &gt; 0, SQRT(SUMSQ(T7:T41)/(COUNT(T7:T41)*COUNT(T7:T41)) ), "—")</f>
        <v>1.4050268571428571E-3</v>
      </c>
      <c r="U42" s="14">
        <f>IF(COUNT(U7:U41) &gt; 0, AVERAGE(U7:U41), "—")</f>
        <v>4.7433966542857142</v>
      </c>
      <c r="V42" s="16">
        <f>IF(COUNT(V7:V41) &gt; 0, SQRT(SUMSQ(V7:V41)/(COUNT(V7:V41)*COUNT(V7:V41)) ), "—")</f>
        <v>8.1419743809016787E-2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7.7735321900000001</v>
      </c>
      <c r="F45" s="16">
        <v>0.45106680999999998</v>
      </c>
      <c r="G45" s="14">
        <v>14.95228167</v>
      </c>
      <c r="H45" s="16">
        <v>0.67110082999999998</v>
      </c>
      <c r="I45" s="14">
        <v>49.248895330000003</v>
      </c>
      <c r="J45" s="16">
        <v>0.90638571000000001</v>
      </c>
      <c r="K45" s="14">
        <v>23.494640820000001</v>
      </c>
      <c r="L45" s="16">
        <v>0.76480524999999999</v>
      </c>
      <c r="M45" s="14">
        <v>0</v>
      </c>
      <c r="N45" s="16">
        <v>0</v>
      </c>
      <c r="O45" s="14" t="s">
        <v>582</v>
      </c>
      <c r="P45" s="16" t="s">
        <v>582</v>
      </c>
      <c r="Q45" s="14">
        <v>0</v>
      </c>
      <c r="R45" s="16">
        <v>0</v>
      </c>
      <c r="S45" s="14">
        <v>0.35131688</v>
      </c>
      <c r="T45" s="16">
        <v>0.10517946</v>
      </c>
      <c r="U45" s="14">
        <v>4.1793331</v>
      </c>
      <c r="V45" s="16">
        <v>0.32748655999999998</v>
      </c>
    </row>
    <row r="46" spans="1:22" x14ac:dyDescent="0.25">
      <c r="A46" s="11" t="s">
        <v>516</v>
      </c>
      <c r="B46" s="13">
        <v>23141</v>
      </c>
      <c r="C46" s="14">
        <f>(2202/B46*100)</f>
        <v>9.5155784106131964</v>
      </c>
      <c r="D46" s="15">
        <v>20939</v>
      </c>
      <c r="E46" s="14">
        <v>5.9104888300000002</v>
      </c>
      <c r="F46" s="16">
        <v>0.26955711999999998</v>
      </c>
      <c r="G46" s="14">
        <v>18.647424619999999</v>
      </c>
      <c r="H46" s="16">
        <v>0.38915944000000002</v>
      </c>
      <c r="I46" s="14">
        <v>34.989104269999999</v>
      </c>
      <c r="J46" s="16">
        <v>0.61524798999999997</v>
      </c>
      <c r="K46" s="14">
        <v>8.6979496600000008</v>
      </c>
      <c r="L46" s="16">
        <v>0.30949873999999999</v>
      </c>
      <c r="M46" s="14">
        <v>0</v>
      </c>
      <c r="N46" s="16">
        <v>0</v>
      </c>
      <c r="O46" s="14" t="s">
        <v>582</v>
      </c>
      <c r="P46" s="16" t="s">
        <v>582</v>
      </c>
      <c r="Q46" s="14">
        <v>0</v>
      </c>
      <c r="R46" s="16">
        <v>0</v>
      </c>
      <c r="S46" s="14">
        <v>0</v>
      </c>
      <c r="T46" s="16">
        <v>0</v>
      </c>
      <c r="U46" s="14">
        <v>31.755032620000001</v>
      </c>
      <c r="V46" s="16">
        <v>0.99970093999999998</v>
      </c>
    </row>
    <row r="47" spans="1:22" x14ac:dyDescent="0.25">
      <c r="A47" s="11" t="s">
        <v>517</v>
      </c>
      <c r="B47" s="13">
        <v>5928</v>
      </c>
      <c r="C47" s="14">
        <f>(387/B47*100)</f>
        <v>6.5283400809716605</v>
      </c>
      <c r="D47" s="15">
        <v>5541</v>
      </c>
      <c r="E47" s="14">
        <v>7.4383654400000001</v>
      </c>
      <c r="F47" s="16">
        <v>0.43489750999999999</v>
      </c>
      <c r="G47" s="14">
        <v>20.60807702</v>
      </c>
      <c r="H47" s="16">
        <v>0.70927337000000001</v>
      </c>
      <c r="I47" s="14">
        <v>45.953977170000002</v>
      </c>
      <c r="J47" s="16">
        <v>0.92062469999999996</v>
      </c>
      <c r="K47" s="14">
        <v>13.89615075</v>
      </c>
      <c r="L47" s="16">
        <v>0.58615777999999996</v>
      </c>
      <c r="M47" s="14">
        <v>0</v>
      </c>
      <c r="N47" s="16">
        <v>0</v>
      </c>
      <c r="O47" s="14" t="s">
        <v>582</v>
      </c>
      <c r="P47" s="16" t="s">
        <v>582</v>
      </c>
      <c r="Q47" s="14">
        <v>0</v>
      </c>
      <c r="R47" s="16">
        <v>0</v>
      </c>
      <c r="S47" s="14">
        <v>0</v>
      </c>
      <c r="T47" s="16">
        <v>0</v>
      </c>
      <c r="U47" s="14">
        <v>12.103429630000001</v>
      </c>
      <c r="V47" s="16">
        <v>0.98324710999999998</v>
      </c>
    </row>
    <row r="48" spans="1:22" x14ac:dyDescent="0.25">
      <c r="A48" s="11" t="s">
        <v>518</v>
      </c>
      <c r="B48" s="13">
        <v>9841</v>
      </c>
      <c r="C48" s="14">
        <f>(8/B48*100)</f>
        <v>8.1292551569962401E-2</v>
      </c>
      <c r="D48" s="15">
        <v>9833</v>
      </c>
      <c r="E48" s="14">
        <v>3.67381972</v>
      </c>
      <c r="F48" s="16">
        <v>0.27609897999999999</v>
      </c>
      <c r="G48" s="14">
        <v>16.906060830000001</v>
      </c>
      <c r="H48" s="16">
        <v>0.50081403999999996</v>
      </c>
      <c r="I48" s="14">
        <v>63.752240749999999</v>
      </c>
      <c r="J48" s="16">
        <v>0.80452511000000004</v>
      </c>
      <c r="K48" s="14">
        <v>14.17850496</v>
      </c>
      <c r="L48" s="16">
        <v>0.62199148999999998</v>
      </c>
      <c r="M48" s="14">
        <v>0</v>
      </c>
      <c r="N48" s="16">
        <v>0</v>
      </c>
      <c r="O48" s="14" t="s">
        <v>582</v>
      </c>
      <c r="P48" s="16" t="s">
        <v>582</v>
      </c>
      <c r="Q48" s="14">
        <v>0</v>
      </c>
      <c r="R48" s="16">
        <v>0</v>
      </c>
      <c r="S48" s="14">
        <v>0</v>
      </c>
      <c r="T48" s="16">
        <v>0</v>
      </c>
      <c r="U48" s="14">
        <v>1.48937374</v>
      </c>
      <c r="V48" s="16">
        <v>0.53655832000000003</v>
      </c>
    </row>
    <row r="49" spans="1:22" x14ac:dyDescent="0.25">
      <c r="A49" s="11" t="s">
        <v>519</v>
      </c>
      <c r="B49" s="13">
        <v>6349</v>
      </c>
      <c r="C49" s="14">
        <f>(56/B49*100)</f>
        <v>0.88202866593164275</v>
      </c>
      <c r="D49" s="15">
        <v>6293</v>
      </c>
      <c r="E49" s="14">
        <v>14.755661269999999</v>
      </c>
      <c r="F49" s="16">
        <v>0.56801225</v>
      </c>
      <c r="G49" s="14">
        <v>30.68736015</v>
      </c>
      <c r="H49" s="16">
        <v>0.71917883999999999</v>
      </c>
      <c r="I49" s="14">
        <v>40.930539549999999</v>
      </c>
      <c r="J49" s="16">
        <v>0.85371238999999999</v>
      </c>
      <c r="K49" s="14">
        <v>9.8775112299999996</v>
      </c>
      <c r="L49" s="16">
        <v>0.40252691000000002</v>
      </c>
      <c r="M49" s="14">
        <v>0</v>
      </c>
      <c r="N49" s="16">
        <v>0</v>
      </c>
      <c r="O49" s="14" t="s">
        <v>582</v>
      </c>
      <c r="P49" s="16" t="s">
        <v>582</v>
      </c>
      <c r="Q49" s="14">
        <v>0</v>
      </c>
      <c r="R49" s="16">
        <v>0</v>
      </c>
      <c r="S49" s="14">
        <v>0.13699395</v>
      </c>
      <c r="T49" s="16">
        <v>6.5109959999999995E-2</v>
      </c>
      <c r="U49" s="14">
        <v>3.6119338499999998</v>
      </c>
      <c r="V49" s="16">
        <v>0.37336672999999998</v>
      </c>
    </row>
    <row r="50" spans="1:22" x14ac:dyDescent="0.25">
      <c r="A50" s="11" t="s">
        <v>520</v>
      </c>
      <c r="B50" s="13">
        <v>11795</v>
      </c>
      <c r="C50" s="14">
        <f>(365/B50*100)</f>
        <v>3.0945315811784653</v>
      </c>
      <c r="D50" s="15">
        <v>11430</v>
      </c>
      <c r="E50" s="14">
        <v>7.0812263</v>
      </c>
      <c r="F50" s="16">
        <v>0.33116252000000002</v>
      </c>
      <c r="G50" s="14">
        <v>26.50277522</v>
      </c>
      <c r="H50" s="16">
        <v>0.61898781999999997</v>
      </c>
      <c r="I50" s="14">
        <v>47.733920519999998</v>
      </c>
      <c r="J50" s="16">
        <v>0.61599174999999995</v>
      </c>
      <c r="K50" s="14">
        <v>14.467883179999999</v>
      </c>
      <c r="L50" s="16">
        <v>0.45528203</v>
      </c>
      <c r="M50" s="14">
        <v>0</v>
      </c>
      <c r="N50" s="16">
        <v>0</v>
      </c>
      <c r="O50" s="14" t="s">
        <v>582</v>
      </c>
      <c r="P50" s="16" t="s">
        <v>582</v>
      </c>
      <c r="Q50" s="14">
        <v>0</v>
      </c>
      <c r="R50" s="16">
        <v>0</v>
      </c>
      <c r="S50" s="14">
        <v>0</v>
      </c>
      <c r="T50" s="16">
        <v>0</v>
      </c>
      <c r="U50" s="14">
        <v>4.2141947799999997</v>
      </c>
      <c r="V50" s="16">
        <v>0.44712750000000001</v>
      </c>
    </row>
    <row r="51" spans="1:22" x14ac:dyDescent="0.25">
      <c r="A51" s="11" t="s">
        <v>521</v>
      </c>
      <c r="B51" s="13">
        <v>6866</v>
      </c>
      <c r="C51" s="14">
        <f>(117/B51*100)</f>
        <v>1.7040489367899796</v>
      </c>
      <c r="D51" s="15">
        <v>6749</v>
      </c>
      <c r="E51" s="14">
        <v>8.4997817700000002</v>
      </c>
      <c r="F51" s="16">
        <v>0.31962421000000002</v>
      </c>
      <c r="G51" s="14">
        <v>21.43069633</v>
      </c>
      <c r="H51" s="16">
        <v>0.57567188999999996</v>
      </c>
      <c r="I51" s="14">
        <v>45.138217769999997</v>
      </c>
      <c r="J51" s="16">
        <v>0.68014147999999996</v>
      </c>
      <c r="K51" s="14">
        <v>16.886941650000001</v>
      </c>
      <c r="L51" s="16">
        <v>0.53887474999999996</v>
      </c>
      <c r="M51" s="14">
        <v>0</v>
      </c>
      <c r="N51" s="16">
        <v>0</v>
      </c>
      <c r="O51" s="14" t="s">
        <v>582</v>
      </c>
      <c r="P51" s="16" t="s">
        <v>582</v>
      </c>
      <c r="Q51" s="14">
        <v>0</v>
      </c>
      <c r="R51" s="16">
        <v>0</v>
      </c>
      <c r="S51" s="14">
        <v>0</v>
      </c>
      <c r="T51" s="16">
        <v>0</v>
      </c>
      <c r="U51" s="14">
        <v>8.0443624899999993</v>
      </c>
      <c r="V51" s="16">
        <v>0.82277776999999996</v>
      </c>
    </row>
    <row r="52" spans="1:22" x14ac:dyDescent="0.25">
      <c r="A52" s="11" t="s">
        <v>522</v>
      </c>
      <c r="B52" s="13">
        <v>5809</v>
      </c>
      <c r="C52" s="14">
        <f>(111/B52*100)</f>
        <v>1.910828025477707</v>
      </c>
      <c r="D52" s="15">
        <v>5698</v>
      </c>
      <c r="E52" s="14">
        <v>15.263902270000001</v>
      </c>
      <c r="F52" s="16">
        <v>0.64322672000000003</v>
      </c>
      <c r="G52" s="14">
        <v>28.560041049999999</v>
      </c>
      <c r="H52" s="16">
        <v>0.59969713000000002</v>
      </c>
      <c r="I52" s="14">
        <v>42.751891530000002</v>
      </c>
      <c r="J52" s="16">
        <v>0.80559943000000001</v>
      </c>
      <c r="K52" s="14">
        <v>10.82899392</v>
      </c>
      <c r="L52" s="16">
        <v>0.45742603999999998</v>
      </c>
      <c r="M52" s="14">
        <v>0</v>
      </c>
      <c r="N52" s="16">
        <v>0</v>
      </c>
      <c r="O52" s="14" t="s">
        <v>582</v>
      </c>
      <c r="P52" s="16" t="s">
        <v>582</v>
      </c>
      <c r="Q52" s="14">
        <v>0</v>
      </c>
      <c r="R52" s="16">
        <v>0</v>
      </c>
      <c r="S52" s="14">
        <v>0</v>
      </c>
      <c r="T52" s="16">
        <v>0</v>
      </c>
      <c r="U52" s="14">
        <v>2.5951712300000001</v>
      </c>
      <c r="V52" s="16">
        <v>0.29203672000000003</v>
      </c>
    </row>
    <row r="53" spans="1:22" x14ac:dyDescent="0.25">
      <c r="A53" s="11" t="s">
        <v>523</v>
      </c>
      <c r="B53" s="13">
        <v>5571</v>
      </c>
      <c r="C53" s="14">
        <f>(118/B53*100)</f>
        <v>2.1181116496140731</v>
      </c>
      <c r="D53" s="15">
        <v>5453</v>
      </c>
      <c r="E53" s="14">
        <v>11.93935132</v>
      </c>
      <c r="F53" s="16">
        <v>0.44588881000000002</v>
      </c>
      <c r="G53" s="14">
        <v>28.427324949999999</v>
      </c>
      <c r="H53" s="16">
        <v>0.61145850999999996</v>
      </c>
      <c r="I53" s="14">
        <v>38.709474460000003</v>
      </c>
      <c r="J53" s="16">
        <v>0.68261397000000001</v>
      </c>
      <c r="K53" s="14">
        <v>13.39648382</v>
      </c>
      <c r="L53" s="16">
        <v>0.41701466999999998</v>
      </c>
      <c r="M53" s="14">
        <v>0</v>
      </c>
      <c r="N53" s="16">
        <v>0</v>
      </c>
      <c r="O53" s="14" t="s">
        <v>582</v>
      </c>
      <c r="P53" s="16" t="s">
        <v>582</v>
      </c>
      <c r="Q53" s="14">
        <v>0</v>
      </c>
      <c r="R53" s="16">
        <v>0</v>
      </c>
      <c r="S53" s="14">
        <v>0</v>
      </c>
      <c r="T53" s="16">
        <v>0</v>
      </c>
      <c r="U53" s="14">
        <v>7.5273654499999996</v>
      </c>
      <c r="V53" s="16">
        <v>0.36693385000000001</v>
      </c>
    </row>
    <row r="54" spans="1:22" x14ac:dyDescent="0.25">
      <c r="A54" s="11" t="s">
        <v>524</v>
      </c>
      <c r="B54" s="13">
        <v>4740</v>
      </c>
      <c r="C54" s="14">
        <f>(483/B54*100)</f>
        <v>10.18987341772152</v>
      </c>
      <c r="D54" s="15">
        <v>4257</v>
      </c>
      <c r="E54" s="14">
        <v>8.2537384500000002</v>
      </c>
      <c r="F54" s="16">
        <v>0.58708287000000003</v>
      </c>
      <c r="G54" s="14">
        <v>13.06659827</v>
      </c>
      <c r="H54" s="16">
        <v>0.69587613999999998</v>
      </c>
      <c r="I54" s="14">
        <v>42.990903410000001</v>
      </c>
      <c r="J54" s="16">
        <v>1.0451329300000001</v>
      </c>
      <c r="K54" s="14">
        <v>23.648574</v>
      </c>
      <c r="L54" s="16">
        <v>0.87849184999999996</v>
      </c>
      <c r="M54" s="14">
        <v>0</v>
      </c>
      <c r="N54" s="16">
        <v>0</v>
      </c>
      <c r="O54" s="14" t="s">
        <v>582</v>
      </c>
      <c r="P54" s="16" t="s">
        <v>582</v>
      </c>
      <c r="Q54" s="14">
        <v>0</v>
      </c>
      <c r="R54" s="16">
        <v>0</v>
      </c>
      <c r="S54" s="14">
        <v>0</v>
      </c>
      <c r="T54" s="16">
        <v>0</v>
      </c>
      <c r="U54" s="14">
        <v>12.040185859999999</v>
      </c>
      <c r="V54" s="16">
        <v>1.31127006</v>
      </c>
    </row>
    <row r="55" spans="1:22" x14ac:dyDescent="0.25">
      <c r="A55" s="11" t="s">
        <v>525</v>
      </c>
      <c r="B55" s="13">
        <v>5316</v>
      </c>
      <c r="C55" s="14">
        <f>(22/B55*100)</f>
        <v>0.41384499623777277</v>
      </c>
      <c r="D55" s="15">
        <v>5294</v>
      </c>
      <c r="E55" s="14">
        <v>4.9735118600000003</v>
      </c>
      <c r="F55" s="16">
        <v>0.26250036999999998</v>
      </c>
      <c r="G55" s="14">
        <v>21.409401620000001</v>
      </c>
      <c r="H55" s="16">
        <v>0.71037916999999995</v>
      </c>
      <c r="I55" s="14">
        <v>55.486672310000003</v>
      </c>
      <c r="J55" s="16">
        <v>0.76644694999999996</v>
      </c>
      <c r="K55" s="14">
        <v>14.838621959999999</v>
      </c>
      <c r="L55" s="16">
        <v>0.51174697000000002</v>
      </c>
      <c r="M55" s="14">
        <v>0</v>
      </c>
      <c r="N55" s="16">
        <v>0</v>
      </c>
      <c r="O55" s="14" t="s">
        <v>582</v>
      </c>
      <c r="P55" s="16" t="s">
        <v>582</v>
      </c>
      <c r="Q55" s="14">
        <v>0</v>
      </c>
      <c r="R55" s="16">
        <v>0</v>
      </c>
      <c r="S55" s="14">
        <v>0.49690485000000001</v>
      </c>
      <c r="T55" s="16">
        <v>0.11124953</v>
      </c>
      <c r="U55" s="14">
        <v>2.7948873999999999</v>
      </c>
      <c r="V55" s="16">
        <v>0.25408990999999997</v>
      </c>
    </row>
    <row r="56" spans="1:22" x14ac:dyDescent="0.25">
      <c r="A56" s="11" t="s">
        <v>526</v>
      </c>
      <c r="B56" s="13">
        <v>5359</v>
      </c>
      <c r="C56" s="14">
        <f>(77/B56*100)</f>
        <v>1.4368352304534429</v>
      </c>
      <c r="D56" s="15">
        <v>5282</v>
      </c>
      <c r="E56" s="14">
        <v>8.1100736300000005</v>
      </c>
      <c r="F56" s="16">
        <v>0.43702204</v>
      </c>
      <c r="G56" s="14">
        <v>25.475964040000001</v>
      </c>
      <c r="H56" s="16">
        <v>0.76698263</v>
      </c>
      <c r="I56" s="14">
        <v>50.276683540000001</v>
      </c>
      <c r="J56" s="16">
        <v>0.81935005000000005</v>
      </c>
      <c r="K56" s="14">
        <v>14.84431444</v>
      </c>
      <c r="L56" s="16">
        <v>0.53122733</v>
      </c>
      <c r="M56" s="14">
        <v>0</v>
      </c>
      <c r="N56" s="16">
        <v>0</v>
      </c>
      <c r="O56" s="14" t="s">
        <v>582</v>
      </c>
      <c r="P56" s="16" t="s">
        <v>582</v>
      </c>
      <c r="Q56" s="14">
        <v>0</v>
      </c>
      <c r="R56" s="16">
        <v>0</v>
      </c>
      <c r="S56" s="14">
        <v>0</v>
      </c>
      <c r="T56" s="16">
        <v>0</v>
      </c>
      <c r="U56" s="14">
        <v>1.2929643500000001</v>
      </c>
      <c r="V56" s="16">
        <v>0.20484784</v>
      </c>
    </row>
    <row r="57" spans="1:22" x14ac:dyDescent="0.25">
      <c r="A57" s="11" t="s">
        <v>527</v>
      </c>
      <c r="B57" s="13">
        <v>6513</v>
      </c>
      <c r="C57" s="14">
        <f>(0/B57*100)</f>
        <v>0</v>
      </c>
      <c r="D57" s="15">
        <v>6513</v>
      </c>
      <c r="E57" s="14">
        <v>1.6317865899999999</v>
      </c>
      <c r="F57" s="16">
        <v>0.16855571999999999</v>
      </c>
      <c r="G57" s="14">
        <v>9.8997189700000003</v>
      </c>
      <c r="H57" s="16">
        <v>0.55361793000000004</v>
      </c>
      <c r="I57" s="14">
        <v>68.792698509999994</v>
      </c>
      <c r="J57" s="16">
        <v>0.88408876999999997</v>
      </c>
      <c r="K57" s="14">
        <v>16.38115088</v>
      </c>
      <c r="L57" s="16">
        <v>0.83991245999999997</v>
      </c>
      <c r="M57" s="14">
        <v>0</v>
      </c>
      <c r="N57" s="16">
        <v>0</v>
      </c>
      <c r="O57" s="14" t="s">
        <v>582</v>
      </c>
      <c r="P57" s="16" t="s">
        <v>582</v>
      </c>
      <c r="Q57" s="14">
        <v>0</v>
      </c>
      <c r="R57" s="16">
        <v>0</v>
      </c>
      <c r="S57" s="14">
        <v>0.10659043999999999</v>
      </c>
      <c r="T57" s="16">
        <v>5.4504490000000003E-2</v>
      </c>
      <c r="U57" s="14">
        <v>3.18805461</v>
      </c>
      <c r="V57" s="16">
        <v>0.48620271999999998</v>
      </c>
    </row>
    <row r="58" spans="1:22" x14ac:dyDescent="0.25">
      <c r="A58" s="11" t="s">
        <v>528</v>
      </c>
      <c r="B58" s="13">
        <v>7267</v>
      </c>
      <c r="C58" s="14">
        <f>(10/B58*100)</f>
        <v>0.13760836658868861</v>
      </c>
      <c r="D58" s="15">
        <v>7257</v>
      </c>
      <c r="E58" s="14">
        <v>7.4437513300000004</v>
      </c>
      <c r="F58" s="16">
        <v>0.40392294000000001</v>
      </c>
      <c r="G58" s="14">
        <v>16.04419077</v>
      </c>
      <c r="H58" s="16">
        <v>0.61257837000000004</v>
      </c>
      <c r="I58" s="14">
        <v>46.593035350000001</v>
      </c>
      <c r="J58" s="16">
        <v>0.95067590000000002</v>
      </c>
      <c r="K58" s="14">
        <v>24.396564789999999</v>
      </c>
      <c r="L58" s="16">
        <v>0.67827398999999999</v>
      </c>
      <c r="M58" s="14">
        <v>0</v>
      </c>
      <c r="N58" s="16">
        <v>0</v>
      </c>
      <c r="O58" s="14" t="s">
        <v>582</v>
      </c>
      <c r="P58" s="16" t="s">
        <v>582</v>
      </c>
      <c r="Q58" s="14">
        <v>0</v>
      </c>
      <c r="R58" s="16">
        <v>0</v>
      </c>
      <c r="S58" s="14">
        <v>0.52367151000000001</v>
      </c>
      <c r="T58" s="16">
        <v>0.104015</v>
      </c>
      <c r="U58" s="14">
        <v>4.9987862400000003</v>
      </c>
      <c r="V58" s="16">
        <v>0.55360275000000003</v>
      </c>
    </row>
    <row r="59" spans="1:22" x14ac:dyDescent="0.25">
      <c r="A59" s="11" t="s">
        <v>529</v>
      </c>
      <c r="B59" s="13">
        <v>4826</v>
      </c>
      <c r="C59" s="14">
        <f>(26/B59*100)</f>
        <v>0.53874844591794446</v>
      </c>
      <c r="D59" s="15">
        <v>4800</v>
      </c>
      <c r="E59" s="14">
        <v>4.2265872199999999</v>
      </c>
      <c r="F59" s="16">
        <v>0.29041968000000001</v>
      </c>
      <c r="G59" s="14">
        <v>7.0717353699999999</v>
      </c>
      <c r="H59" s="16">
        <v>0.39593633</v>
      </c>
      <c r="I59" s="14">
        <v>49.973340110000002</v>
      </c>
      <c r="J59" s="16">
        <v>0.86577866000000003</v>
      </c>
      <c r="K59" s="14">
        <v>35.710374850000001</v>
      </c>
      <c r="L59" s="16">
        <v>0.86692884999999997</v>
      </c>
      <c r="M59" s="14">
        <v>0</v>
      </c>
      <c r="N59" s="16">
        <v>0</v>
      </c>
      <c r="O59" s="14" t="s">
        <v>582</v>
      </c>
      <c r="P59" s="16" t="s">
        <v>582</v>
      </c>
      <c r="Q59" s="14">
        <v>0</v>
      </c>
      <c r="R59" s="16">
        <v>0</v>
      </c>
      <c r="S59" s="14">
        <v>0.46616165999999998</v>
      </c>
      <c r="T59" s="16">
        <v>8.7906700000000004E-2</v>
      </c>
      <c r="U59" s="14">
        <v>2.5518007900000002</v>
      </c>
      <c r="V59" s="16">
        <v>0.22970613000000001</v>
      </c>
    </row>
    <row r="60" spans="1:22" x14ac:dyDescent="0.25">
      <c r="A60" s="11" t="s">
        <v>530</v>
      </c>
      <c r="B60" s="13">
        <v>4546</v>
      </c>
      <c r="C60" s="14">
        <f>(15/B60*100)</f>
        <v>0.32996040475142985</v>
      </c>
      <c r="D60" s="15">
        <v>4531</v>
      </c>
      <c r="E60" s="14">
        <v>9.6189162499999998</v>
      </c>
      <c r="F60" s="16">
        <v>0.60609274999999996</v>
      </c>
      <c r="G60" s="14">
        <v>23.453131890000002</v>
      </c>
      <c r="H60" s="16">
        <v>1.0301423300000001</v>
      </c>
      <c r="I60" s="14">
        <v>45.616349569999997</v>
      </c>
      <c r="J60" s="16">
        <v>0.95120972999999998</v>
      </c>
      <c r="K60" s="14">
        <v>17.11805975</v>
      </c>
      <c r="L60" s="16">
        <v>0.68713447999999999</v>
      </c>
      <c r="M60" s="14">
        <v>0</v>
      </c>
      <c r="N60" s="16">
        <v>0</v>
      </c>
      <c r="O60" s="14" t="s">
        <v>582</v>
      </c>
      <c r="P60" s="16" t="s">
        <v>582</v>
      </c>
      <c r="Q60" s="14">
        <v>0</v>
      </c>
      <c r="R60" s="16">
        <v>0</v>
      </c>
      <c r="S60" s="14">
        <v>0.34231371999999999</v>
      </c>
      <c r="T60" s="16">
        <v>0.10366976</v>
      </c>
      <c r="U60" s="14">
        <v>3.8512288200000002</v>
      </c>
      <c r="V60" s="16">
        <v>0.46361950000000002</v>
      </c>
    </row>
    <row r="61" spans="1:22" x14ac:dyDescent="0.25">
      <c r="A61" s="11" t="s">
        <v>531</v>
      </c>
      <c r="B61" s="13">
        <v>6525</v>
      </c>
      <c r="C61" s="14">
        <f>(175/B61*100)</f>
        <v>2.6819923371647509</v>
      </c>
      <c r="D61" s="15">
        <v>6350</v>
      </c>
      <c r="E61" s="14">
        <v>11.53470448</v>
      </c>
      <c r="F61" s="16">
        <v>0.44592153000000001</v>
      </c>
      <c r="G61" s="14">
        <v>21.124466099999999</v>
      </c>
      <c r="H61" s="16">
        <v>0.62471659000000002</v>
      </c>
      <c r="I61" s="14">
        <v>41.957839790000001</v>
      </c>
      <c r="J61" s="16">
        <v>0.76914576000000001</v>
      </c>
      <c r="K61" s="14">
        <v>21.60862084</v>
      </c>
      <c r="L61" s="16">
        <v>0.62468343000000004</v>
      </c>
      <c r="M61" s="14">
        <v>0</v>
      </c>
      <c r="N61" s="16">
        <v>0</v>
      </c>
      <c r="O61" s="14" t="s">
        <v>582</v>
      </c>
      <c r="P61" s="16" t="s">
        <v>582</v>
      </c>
      <c r="Q61" s="14">
        <v>0</v>
      </c>
      <c r="R61" s="16">
        <v>0</v>
      </c>
      <c r="S61" s="14">
        <v>0</v>
      </c>
      <c r="T61" s="16">
        <v>0</v>
      </c>
      <c r="U61" s="14">
        <v>3.77436879</v>
      </c>
      <c r="V61" s="16">
        <v>0.52976055</v>
      </c>
    </row>
    <row r="62" spans="1:22" x14ac:dyDescent="0.25">
      <c r="A62" s="11" t="s">
        <v>532</v>
      </c>
      <c r="B62" s="13">
        <v>4476</v>
      </c>
      <c r="C62" s="14">
        <f>(3/B62*100)</f>
        <v>6.7024128686327081E-2</v>
      </c>
      <c r="D62" s="15">
        <v>4473</v>
      </c>
      <c r="E62" s="14">
        <v>6.8247285700000004</v>
      </c>
      <c r="F62" s="16">
        <v>0.34173933000000001</v>
      </c>
      <c r="G62" s="14">
        <v>29.426418859999998</v>
      </c>
      <c r="H62" s="16">
        <v>0.60222149000000003</v>
      </c>
      <c r="I62" s="14">
        <v>51.173046120000002</v>
      </c>
      <c r="J62" s="16">
        <v>0.67824684999999996</v>
      </c>
      <c r="K62" s="14">
        <v>12.149293370000001</v>
      </c>
      <c r="L62" s="16">
        <v>0.42938805000000002</v>
      </c>
      <c r="M62" s="14">
        <v>0</v>
      </c>
      <c r="N62" s="16">
        <v>0</v>
      </c>
      <c r="O62" s="14" t="s">
        <v>582</v>
      </c>
      <c r="P62" s="16" t="s">
        <v>582</v>
      </c>
      <c r="Q62" s="14">
        <v>0</v>
      </c>
      <c r="R62" s="16">
        <v>0</v>
      </c>
      <c r="S62" s="14">
        <v>0</v>
      </c>
      <c r="T62" s="16">
        <v>0</v>
      </c>
      <c r="U62" s="14">
        <v>0.42651307999999999</v>
      </c>
      <c r="V62" s="16">
        <v>9.227051E-2</v>
      </c>
    </row>
    <row r="63" spans="1:22" x14ac:dyDescent="0.25">
      <c r="A63" s="11" t="s">
        <v>533</v>
      </c>
      <c r="B63" s="13">
        <v>5324</v>
      </c>
      <c r="C63" s="14">
        <f>(13/B63*100)</f>
        <v>0.24417731029301279</v>
      </c>
      <c r="D63" s="15">
        <v>5311</v>
      </c>
      <c r="E63" s="14">
        <v>6.0615451499999997</v>
      </c>
      <c r="F63" s="16">
        <v>0.38381358999999998</v>
      </c>
      <c r="G63" s="14">
        <v>14.77010793</v>
      </c>
      <c r="H63" s="16">
        <v>0.54728796000000002</v>
      </c>
      <c r="I63" s="14">
        <v>50.30916569</v>
      </c>
      <c r="J63" s="16">
        <v>0.76338178999999995</v>
      </c>
      <c r="K63" s="14">
        <v>21.18519955</v>
      </c>
      <c r="L63" s="16">
        <v>0.60985847999999998</v>
      </c>
      <c r="M63" s="14">
        <v>0</v>
      </c>
      <c r="N63" s="16">
        <v>0</v>
      </c>
      <c r="O63" s="14" t="s">
        <v>582</v>
      </c>
      <c r="P63" s="16" t="s">
        <v>582</v>
      </c>
      <c r="Q63" s="14">
        <v>4.826693E-2</v>
      </c>
      <c r="R63" s="16">
        <v>3.0256849999999998E-2</v>
      </c>
      <c r="S63" s="14">
        <v>6.968945E-2</v>
      </c>
      <c r="T63" s="16">
        <v>3.2873430000000002E-2</v>
      </c>
      <c r="U63" s="14">
        <v>7.55602529</v>
      </c>
      <c r="V63" s="16">
        <v>0.39211164999999998</v>
      </c>
    </row>
    <row r="64" spans="1:22" x14ac:dyDescent="0.25">
      <c r="A64" s="11" t="s">
        <v>534</v>
      </c>
      <c r="B64" s="13">
        <v>3634</v>
      </c>
      <c r="C64" s="14">
        <f>(3/B64*100)</f>
        <v>8.2553659878921298E-2</v>
      </c>
      <c r="D64" s="15">
        <v>3631</v>
      </c>
      <c r="E64" s="14">
        <v>15.4894889</v>
      </c>
      <c r="F64" s="16">
        <v>0.56271154000000001</v>
      </c>
      <c r="G64" s="14">
        <v>30.423913089999999</v>
      </c>
      <c r="H64" s="16">
        <v>0.84564477999999998</v>
      </c>
      <c r="I64" s="14">
        <v>37.149599459999997</v>
      </c>
      <c r="J64" s="16">
        <v>0.79121722999999999</v>
      </c>
      <c r="K64" s="14">
        <v>13.45673826</v>
      </c>
      <c r="L64" s="16">
        <v>0.54300309000000002</v>
      </c>
      <c r="M64" s="14">
        <v>0</v>
      </c>
      <c r="N64" s="16">
        <v>0</v>
      </c>
      <c r="O64" s="14" t="s">
        <v>582</v>
      </c>
      <c r="P64" s="16" t="s">
        <v>582</v>
      </c>
      <c r="Q64" s="14">
        <v>0</v>
      </c>
      <c r="R64" s="16">
        <v>0</v>
      </c>
      <c r="S64" s="14">
        <v>5.2704790000000001E-2</v>
      </c>
      <c r="T64" s="16">
        <v>3.7514980000000003E-2</v>
      </c>
      <c r="U64" s="14">
        <v>3.4275555</v>
      </c>
      <c r="V64" s="16">
        <v>0.29128981999999998</v>
      </c>
    </row>
    <row r="65" spans="1:22" x14ac:dyDescent="0.25">
      <c r="A65" s="11" t="s">
        <v>535</v>
      </c>
      <c r="B65" s="13">
        <v>5325</v>
      </c>
      <c r="C65" s="14">
        <f>(14/B65*100)</f>
        <v>0.26291079812206569</v>
      </c>
      <c r="D65" s="15">
        <v>5311</v>
      </c>
      <c r="E65" s="14">
        <v>3.9872968100000001</v>
      </c>
      <c r="F65" s="16">
        <v>0.28317381000000003</v>
      </c>
      <c r="G65" s="14">
        <v>17.655394860000001</v>
      </c>
      <c r="H65" s="16">
        <v>0.64326934000000002</v>
      </c>
      <c r="I65" s="14">
        <v>60.165562690000002</v>
      </c>
      <c r="J65" s="16">
        <v>0.79839784000000003</v>
      </c>
      <c r="K65" s="14">
        <v>14.49158422</v>
      </c>
      <c r="L65" s="16">
        <v>0.56772208000000002</v>
      </c>
      <c r="M65" s="14">
        <v>0</v>
      </c>
      <c r="N65" s="16">
        <v>0</v>
      </c>
      <c r="O65" s="14" t="s">
        <v>582</v>
      </c>
      <c r="P65" s="16" t="s">
        <v>582</v>
      </c>
      <c r="Q65" s="14">
        <v>0.16073367</v>
      </c>
      <c r="R65" s="16">
        <v>5.8740050000000002E-2</v>
      </c>
      <c r="S65" s="14">
        <v>0</v>
      </c>
      <c r="T65" s="16">
        <v>0</v>
      </c>
      <c r="U65" s="14">
        <v>3.5394277500000002</v>
      </c>
      <c r="V65" s="16">
        <v>0.37632611999999999</v>
      </c>
    </row>
    <row r="66" spans="1:22" x14ac:dyDescent="0.25">
      <c r="A66" s="11" t="s">
        <v>536</v>
      </c>
      <c r="B66" s="13">
        <v>5665</v>
      </c>
      <c r="C66" s="14">
        <f>(92/B66*100)</f>
        <v>1.624007060900265</v>
      </c>
      <c r="D66" s="15">
        <v>5573</v>
      </c>
      <c r="E66" s="14">
        <v>10.4461975</v>
      </c>
      <c r="F66" s="16">
        <v>0.41529231</v>
      </c>
      <c r="G66" s="14">
        <v>22.005964410000001</v>
      </c>
      <c r="H66" s="16">
        <v>0.58795854000000003</v>
      </c>
      <c r="I66" s="14">
        <v>41.803076050000001</v>
      </c>
      <c r="J66" s="16">
        <v>0.61727600000000005</v>
      </c>
      <c r="K66" s="14">
        <v>13.37325504</v>
      </c>
      <c r="L66" s="16">
        <v>0.43358353999999999</v>
      </c>
      <c r="M66" s="14">
        <v>0</v>
      </c>
      <c r="N66" s="16">
        <v>0</v>
      </c>
      <c r="O66" s="14" t="s">
        <v>582</v>
      </c>
      <c r="P66" s="16" t="s">
        <v>582</v>
      </c>
      <c r="Q66" s="14">
        <v>0</v>
      </c>
      <c r="R66" s="16">
        <v>0</v>
      </c>
      <c r="S66" s="14">
        <v>0</v>
      </c>
      <c r="T66" s="16">
        <v>0</v>
      </c>
      <c r="U66" s="14">
        <v>12.37150699</v>
      </c>
      <c r="V66" s="16">
        <v>0.41493215999999999</v>
      </c>
    </row>
    <row r="67" spans="1:22" x14ac:dyDescent="0.25">
      <c r="A67" s="11" t="s">
        <v>537</v>
      </c>
      <c r="B67" s="13">
        <v>6971</v>
      </c>
      <c r="C67" s="14">
        <f>(934/B67*100)</f>
        <v>13.398364653564768</v>
      </c>
      <c r="D67" s="15">
        <v>6037</v>
      </c>
      <c r="E67" s="14">
        <v>5.6510508899999996</v>
      </c>
      <c r="F67" s="16">
        <v>0.32665750999999998</v>
      </c>
      <c r="G67" s="14">
        <v>20.501187890000001</v>
      </c>
      <c r="H67" s="16">
        <v>0.60678681999999995</v>
      </c>
      <c r="I67" s="14">
        <v>55.25576221</v>
      </c>
      <c r="J67" s="16">
        <v>0.68301199000000001</v>
      </c>
      <c r="K67" s="14">
        <v>15.74935939</v>
      </c>
      <c r="L67" s="16">
        <v>0.50121157000000005</v>
      </c>
      <c r="M67" s="14">
        <v>0</v>
      </c>
      <c r="N67" s="16">
        <v>0</v>
      </c>
      <c r="O67" s="14" t="s">
        <v>582</v>
      </c>
      <c r="P67" s="16" t="s">
        <v>582</v>
      </c>
      <c r="Q67" s="14">
        <v>0</v>
      </c>
      <c r="R67" s="16">
        <v>0</v>
      </c>
      <c r="S67" s="14">
        <v>0</v>
      </c>
      <c r="T67" s="16">
        <v>0</v>
      </c>
      <c r="U67" s="14">
        <v>2.8426396199999999</v>
      </c>
      <c r="V67" s="16">
        <v>0.22418779</v>
      </c>
    </row>
    <row r="68" spans="1:22" x14ac:dyDescent="0.25">
      <c r="A68" s="11" t="s">
        <v>538</v>
      </c>
      <c r="B68" s="13">
        <v>12083</v>
      </c>
      <c r="C68" s="14">
        <f>(31/B68*100)</f>
        <v>0.2565588016221137</v>
      </c>
      <c r="D68" s="15">
        <v>12052</v>
      </c>
      <c r="E68" s="14">
        <v>8.1550416699999992</v>
      </c>
      <c r="F68" s="16">
        <v>0.20396832000000001</v>
      </c>
      <c r="G68" s="14">
        <v>18.772438300000001</v>
      </c>
      <c r="H68" s="16">
        <v>0.32358074999999997</v>
      </c>
      <c r="I68" s="14">
        <v>40.333159209999998</v>
      </c>
      <c r="J68" s="16">
        <v>0.43855082000000001</v>
      </c>
      <c r="K68" s="14">
        <v>16.217808399999999</v>
      </c>
      <c r="L68" s="16">
        <v>0.33568696999999997</v>
      </c>
      <c r="M68" s="14">
        <v>0</v>
      </c>
      <c r="N68" s="16">
        <v>0</v>
      </c>
      <c r="O68" s="14" t="s">
        <v>582</v>
      </c>
      <c r="P68" s="16" t="s">
        <v>582</v>
      </c>
      <c r="Q68" s="14">
        <v>0</v>
      </c>
      <c r="R68" s="16">
        <v>0</v>
      </c>
      <c r="S68" s="14">
        <v>0</v>
      </c>
      <c r="T68" s="16">
        <v>0</v>
      </c>
      <c r="U68" s="14">
        <v>16.521552419999999</v>
      </c>
      <c r="V68" s="16">
        <v>0.30985246</v>
      </c>
    </row>
    <row r="69" spans="1:22" x14ac:dyDescent="0.25">
      <c r="A69" s="11" t="s">
        <v>539</v>
      </c>
      <c r="B69" s="13">
        <v>4876</v>
      </c>
      <c r="C69" s="14">
        <f>(0/B69*100)</f>
        <v>0</v>
      </c>
      <c r="D69" s="15">
        <v>4876</v>
      </c>
      <c r="E69" s="14">
        <v>12.32390489</v>
      </c>
      <c r="F69" s="16">
        <v>0.63966042999999995</v>
      </c>
      <c r="G69" s="14">
        <v>32.726237300000001</v>
      </c>
      <c r="H69" s="16">
        <v>1.11003523</v>
      </c>
      <c r="I69" s="14">
        <v>46.143671380000001</v>
      </c>
      <c r="J69" s="16">
        <v>1.2223982600000001</v>
      </c>
      <c r="K69" s="14">
        <v>8.3825866700000002</v>
      </c>
      <c r="L69" s="16">
        <v>0.47685876999999999</v>
      </c>
      <c r="M69" s="14">
        <v>0</v>
      </c>
      <c r="N69" s="16">
        <v>0</v>
      </c>
      <c r="O69" s="14" t="s">
        <v>582</v>
      </c>
      <c r="P69" s="16" t="s">
        <v>582</v>
      </c>
      <c r="Q69" s="14">
        <v>0</v>
      </c>
      <c r="R69" s="16">
        <v>0</v>
      </c>
      <c r="S69" s="14">
        <v>0</v>
      </c>
      <c r="T69" s="16">
        <v>0</v>
      </c>
      <c r="U69" s="14">
        <v>0.42359975</v>
      </c>
      <c r="V69" s="16">
        <v>0.16636311000000001</v>
      </c>
    </row>
    <row r="70" spans="1:22" x14ac:dyDescent="0.25">
      <c r="A70" s="11" t="s">
        <v>540</v>
      </c>
      <c r="B70" s="13">
        <v>6036</v>
      </c>
      <c r="C70" s="14">
        <f>(223/B70*100)</f>
        <v>3.6944996686547382</v>
      </c>
      <c r="D70" s="15">
        <v>5813</v>
      </c>
      <c r="E70" s="14">
        <v>7.8896893099999996</v>
      </c>
      <c r="F70" s="16">
        <v>0.50187172999999996</v>
      </c>
      <c r="G70" s="14">
        <v>32.569371789999998</v>
      </c>
      <c r="H70" s="16">
        <v>0.83277347999999995</v>
      </c>
      <c r="I70" s="14">
        <v>46.134784619999998</v>
      </c>
      <c r="J70" s="16">
        <v>0.92965204000000001</v>
      </c>
      <c r="K70" s="14">
        <v>8.6142332800000005</v>
      </c>
      <c r="L70" s="16">
        <v>0.42633996000000002</v>
      </c>
      <c r="M70" s="14">
        <v>0</v>
      </c>
      <c r="N70" s="16">
        <v>0</v>
      </c>
      <c r="O70" s="14" t="s">
        <v>582</v>
      </c>
      <c r="P70" s="16" t="s">
        <v>582</v>
      </c>
      <c r="Q70" s="14">
        <v>0</v>
      </c>
      <c r="R70" s="16">
        <v>0</v>
      </c>
      <c r="S70" s="14">
        <v>0</v>
      </c>
      <c r="T70" s="16">
        <v>0</v>
      </c>
      <c r="U70" s="14">
        <v>4.7919210000000003</v>
      </c>
      <c r="V70" s="16">
        <v>0.47725831000000002</v>
      </c>
    </row>
    <row r="71" spans="1:22" x14ac:dyDescent="0.25">
      <c r="A71" s="11" t="s">
        <v>541</v>
      </c>
      <c r="B71" s="13">
        <v>6115</v>
      </c>
      <c r="C71" s="14">
        <f>(37/B71*100)</f>
        <v>0.60506950122649228</v>
      </c>
      <c r="D71" s="15">
        <v>6078</v>
      </c>
      <c r="E71" s="14">
        <v>4.2443346599999998</v>
      </c>
      <c r="F71" s="16">
        <v>0.24174255</v>
      </c>
      <c r="G71" s="14">
        <v>18.397904489999998</v>
      </c>
      <c r="H71" s="16">
        <v>0.45898976000000002</v>
      </c>
      <c r="I71" s="14">
        <v>53.894606260000003</v>
      </c>
      <c r="J71" s="16">
        <v>0.67379973000000004</v>
      </c>
      <c r="K71" s="14">
        <v>22.370254150000001</v>
      </c>
      <c r="L71" s="16">
        <v>0.51921881999999997</v>
      </c>
      <c r="M71" s="14">
        <v>0</v>
      </c>
      <c r="N71" s="16">
        <v>0</v>
      </c>
      <c r="O71" s="14" t="s">
        <v>582</v>
      </c>
      <c r="P71" s="16" t="s">
        <v>582</v>
      </c>
      <c r="Q71" s="14">
        <v>0</v>
      </c>
      <c r="R71" s="16">
        <v>0</v>
      </c>
      <c r="S71" s="14">
        <v>0</v>
      </c>
      <c r="T71" s="16">
        <v>0</v>
      </c>
      <c r="U71" s="14">
        <v>1.09290044</v>
      </c>
      <c r="V71" s="16">
        <v>0.13419039999999999</v>
      </c>
    </row>
    <row r="72" spans="1:22" x14ac:dyDescent="0.25">
      <c r="A72" s="11" t="s">
        <v>542</v>
      </c>
      <c r="B72" s="13">
        <v>7708</v>
      </c>
      <c r="C72" s="14">
        <f>(6/B72*100)</f>
        <v>7.7841203943954329E-2</v>
      </c>
      <c r="D72" s="15">
        <v>7702</v>
      </c>
      <c r="E72" s="14">
        <v>10.581094820000001</v>
      </c>
      <c r="F72" s="16">
        <v>0.41504932</v>
      </c>
      <c r="G72" s="14">
        <v>37.507484329999997</v>
      </c>
      <c r="H72" s="16">
        <v>0.65061652000000003</v>
      </c>
      <c r="I72" s="14">
        <v>42.306858769999998</v>
      </c>
      <c r="J72" s="16">
        <v>0.67530329</v>
      </c>
      <c r="K72" s="14">
        <v>9.3201315299999994</v>
      </c>
      <c r="L72" s="16">
        <v>0.46661396999999999</v>
      </c>
      <c r="M72" s="14">
        <v>0</v>
      </c>
      <c r="N72" s="16">
        <v>0</v>
      </c>
      <c r="O72" s="14" t="s">
        <v>582</v>
      </c>
      <c r="P72" s="16" t="s">
        <v>582</v>
      </c>
      <c r="Q72" s="14">
        <v>0</v>
      </c>
      <c r="R72" s="16">
        <v>0</v>
      </c>
      <c r="S72" s="14">
        <v>0</v>
      </c>
      <c r="T72" s="16">
        <v>0</v>
      </c>
      <c r="U72" s="14">
        <v>0.28443056</v>
      </c>
      <c r="V72" s="16">
        <v>5.7647039999999997E-2</v>
      </c>
    </row>
    <row r="73" spans="1:22" x14ac:dyDescent="0.25">
      <c r="A73" s="11" t="s">
        <v>543</v>
      </c>
      <c r="B73" s="13">
        <v>8249</v>
      </c>
      <c r="C73" s="14">
        <f>(197/B73*100)</f>
        <v>2.3881682628197356</v>
      </c>
      <c r="D73" s="15">
        <v>8052</v>
      </c>
      <c r="E73" s="14">
        <v>3.1162290700000002</v>
      </c>
      <c r="F73" s="16">
        <v>0.25200090000000003</v>
      </c>
      <c r="G73" s="14">
        <v>19.517890189999999</v>
      </c>
      <c r="H73" s="16">
        <v>0.56432095999999998</v>
      </c>
      <c r="I73" s="14">
        <v>65.504442530000006</v>
      </c>
      <c r="J73" s="16">
        <v>0.76029743999999999</v>
      </c>
      <c r="K73" s="14">
        <v>10.21530677</v>
      </c>
      <c r="L73" s="16">
        <v>0.43828163999999997</v>
      </c>
      <c r="M73" s="14">
        <v>0</v>
      </c>
      <c r="N73" s="16">
        <v>0</v>
      </c>
      <c r="O73" s="14" t="s">
        <v>582</v>
      </c>
      <c r="P73" s="16" t="s">
        <v>582</v>
      </c>
      <c r="Q73" s="14">
        <v>0</v>
      </c>
      <c r="R73" s="16">
        <v>0</v>
      </c>
      <c r="S73" s="14">
        <v>0</v>
      </c>
      <c r="T73" s="16">
        <v>0</v>
      </c>
      <c r="U73" s="14">
        <v>1.6461314499999999</v>
      </c>
      <c r="V73" s="16">
        <v>0.30256673000000001</v>
      </c>
    </row>
    <row r="74" spans="1:22" x14ac:dyDescent="0.25">
      <c r="A74" s="11" t="s">
        <v>544</v>
      </c>
      <c r="B74" s="13">
        <v>4692</v>
      </c>
      <c r="C74" s="14">
        <f>(82/B74*100)</f>
        <v>1.7476555839727195</v>
      </c>
      <c r="D74" s="15">
        <v>4610</v>
      </c>
      <c r="E74" s="14">
        <v>12.199253089999999</v>
      </c>
      <c r="F74" s="16">
        <v>0.51658124999999999</v>
      </c>
      <c r="G74" s="14">
        <v>28.720939770000001</v>
      </c>
      <c r="H74" s="16">
        <v>0.81288393000000003</v>
      </c>
      <c r="I74" s="14">
        <v>38.229826750000001</v>
      </c>
      <c r="J74" s="16">
        <v>0.82455217000000003</v>
      </c>
      <c r="K74" s="14">
        <v>14.10035669</v>
      </c>
      <c r="L74" s="16">
        <v>0.50361239999999996</v>
      </c>
      <c r="M74" s="14">
        <v>0</v>
      </c>
      <c r="N74" s="16">
        <v>0</v>
      </c>
      <c r="O74" s="14" t="s">
        <v>582</v>
      </c>
      <c r="P74" s="16" t="s">
        <v>582</v>
      </c>
      <c r="Q74" s="14">
        <v>0</v>
      </c>
      <c r="R74" s="16">
        <v>0</v>
      </c>
      <c r="S74" s="14">
        <v>0.10994975</v>
      </c>
      <c r="T74" s="16">
        <v>4.8056359999999999E-2</v>
      </c>
      <c r="U74" s="14">
        <v>6.6396739399999998</v>
      </c>
      <c r="V74" s="16">
        <v>0.46432744999999997</v>
      </c>
    </row>
    <row r="75" spans="1:22" x14ac:dyDescent="0.25">
      <c r="A75" s="11" t="s">
        <v>545</v>
      </c>
      <c r="B75" s="13">
        <v>5375</v>
      </c>
      <c r="C75" s="14">
        <f>(314/B75*100)</f>
        <v>5.8418604651162793</v>
      </c>
      <c r="D75" s="15">
        <v>5061</v>
      </c>
      <c r="E75" s="14">
        <v>7.0877827099999999</v>
      </c>
      <c r="F75" s="16">
        <v>0.39288674000000001</v>
      </c>
      <c r="G75" s="14">
        <v>15.26104374</v>
      </c>
      <c r="H75" s="16">
        <v>0.51089978000000003</v>
      </c>
      <c r="I75" s="14">
        <v>45.815232549999998</v>
      </c>
      <c r="J75" s="16">
        <v>0.86622361000000003</v>
      </c>
      <c r="K75" s="14">
        <v>18.034846850000001</v>
      </c>
      <c r="L75" s="16">
        <v>0.59396327000000004</v>
      </c>
      <c r="M75" s="14">
        <v>0</v>
      </c>
      <c r="N75" s="16">
        <v>0</v>
      </c>
      <c r="O75" s="14" t="s">
        <v>582</v>
      </c>
      <c r="P75" s="16" t="s">
        <v>582</v>
      </c>
      <c r="Q75" s="14">
        <v>0</v>
      </c>
      <c r="R75" s="16">
        <v>0</v>
      </c>
      <c r="S75" s="14">
        <v>0</v>
      </c>
      <c r="T75" s="16">
        <v>0</v>
      </c>
      <c r="U75" s="14">
        <v>13.80109414</v>
      </c>
      <c r="V75" s="16">
        <v>1.0216006200000001</v>
      </c>
    </row>
    <row r="76" spans="1:22" x14ac:dyDescent="0.25">
      <c r="A76" s="11" t="s">
        <v>546</v>
      </c>
      <c r="B76" s="13">
        <v>14167</v>
      </c>
      <c r="C76" s="14">
        <f>(236/B76*100)</f>
        <v>1.6658431566316085</v>
      </c>
      <c r="D76" s="15">
        <v>13931</v>
      </c>
      <c r="E76" s="14">
        <v>8.16215723</v>
      </c>
      <c r="F76" s="16">
        <v>0.31571691000000002</v>
      </c>
      <c r="G76" s="14">
        <v>17.025049410000001</v>
      </c>
      <c r="H76" s="16">
        <v>0.45229502999999999</v>
      </c>
      <c r="I76" s="14">
        <v>46.809349220000001</v>
      </c>
      <c r="J76" s="16">
        <v>0.54774144000000002</v>
      </c>
      <c r="K76" s="14">
        <v>21.20531055</v>
      </c>
      <c r="L76" s="16">
        <v>0.54204777000000004</v>
      </c>
      <c r="M76" s="14">
        <v>0</v>
      </c>
      <c r="N76" s="16">
        <v>0</v>
      </c>
      <c r="O76" s="14" t="s">
        <v>582</v>
      </c>
      <c r="P76" s="16" t="s">
        <v>582</v>
      </c>
      <c r="Q76" s="14">
        <v>0</v>
      </c>
      <c r="R76" s="16">
        <v>0</v>
      </c>
      <c r="S76" s="14">
        <v>0</v>
      </c>
      <c r="T76" s="16">
        <v>0</v>
      </c>
      <c r="U76" s="14">
        <v>6.7981335899999999</v>
      </c>
      <c r="V76" s="16">
        <v>0.44547589999999998</v>
      </c>
    </row>
    <row r="77" spans="1:22" x14ac:dyDescent="0.25">
      <c r="A77" s="11" t="s">
        <v>547</v>
      </c>
      <c r="B77" s="13">
        <v>6062</v>
      </c>
      <c r="C77" s="14">
        <f>(356/B77*100)</f>
        <v>5.8726492906631478</v>
      </c>
      <c r="D77" s="15">
        <v>5706</v>
      </c>
      <c r="E77" s="14">
        <v>14.60141306</v>
      </c>
      <c r="F77" s="16">
        <v>0.60881642999999996</v>
      </c>
      <c r="G77" s="14">
        <v>30.878006190000001</v>
      </c>
      <c r="H77" s="16">
        <v>0.62931906000000004</v>
      </c>
      <c r="I77" s="14">
        <v>30.881282330000001</v>
      </c>
      <c r="J77" s="16">
        <v>0.67577551999999996</v>
      </c>
      <c r="K77" s="14">
        <v>8.8370048499999996</v>
      </c>
      <c r="L77" s="16">
        <v>0.39290023000000002</v>
      </c>
      <c r="M77" s="14">
        <v>0</v>
      </c>
      <c r="N77" s="16">
        <v>0</v>
      </c>
      <c r="O77" s="14" t="s">
        <v>582</v>
      </c>
      <c r="P77" s="16" t="s">
        <v>582</v>
      </c>
      <c r="Q77" s="14">
        <v>0</v>
      </c>
      <c r="R77" s="16">
        <v>0</v>
      </c>
      <c r="S77" s="14">
        <v>0</v>
      </c>
      <c r="T77" s="16">
        <v>0</v>
      </c>
      <c r="U77" s="14">
        <v>14.80229357</v>
      </c>
      <c r="V77" s="16">
        <v>0.82301862999999997</v>
      </c>
    </row>
    <row r="78" spans="1:22" x14ac:dyDescent="0.25">
      <c r="A78" s="11" t="s">
        <v>548</v>
      </c>
      <c r="B78" s="13">
        <v>5826</v>
      </c>
      <c r="C78" s="14">
        <f>(0/B78*100)</f>
        <v>0</v>
      </c>
      <c r="D78" s="15">
        <v>5826</v>
      </c>
      <c r="E78" s="14">
        <v>2.769504</v>
      </c>
      <c r="F78" s="16">
        <v>0.25549292000000001</v>
      </c>
      <c r="G78" s="14">
        <v>10.64958588</v>
      </c>
      <c r="H78" s="16">
        <v>0.57116825000000004</v>
      </c>
      <c r="I78" s="14">
        <v>64.31043244</v>
      </c>
      <c r="J78" s="16">
        <v>0.93718396999999998</v>
      </c>
      <c r="K78" s="14">
        <v>21.892693149999999</v>
      </c>
      <c r="L78" s="16">
        <v>0.87232710000000002</v>
      </c>
      <c r="M78" s="14">
        <v>0</v>
      </c>
      <c r="N78" s="16">
        <v>0</v>
      </c>
      <c r="O78" s="14" t="s">
        <v>582</v>
      </c>
      <c r="P78" s="16" t="s">
        <v>582</v>
      </c>
      <c r="Q78" s="14">
        <v>2.4295359999999998E-2</v>
      </c>
      <c r="R78" s="16">
        <v>2.426712E-2</v>
      </c>
      <c r="S78" s="14">
        <v>3.629802E-2</v>
      </c>
      <c r="T78" s="16">
        <v>2.4290240000000001E-2</v>
      </c>
      <c r="U78" s="14">
        <v>0.31719117000000002</v>
      </c>
      <c r="V78" s="16">
        <v>7.8622010000000006E-2</v>
      </c>
    </row>
    <row r="79" spans="1:22" ht="24.95" customHeight="1" x14ac:dyDescent="0.25">
      <c r="A79" s="11" t="s">
        <v>549</v>
      </c>
      <c r="B79" s="13">
        <v>1657</v>
      </c>
      <c r="C79" s="14">
        <f>(41/B79*100)</f>
        <v>2.4743512371756187</v>
      </c>
      <c r="D79" s="15">
        <v>1616</v>
      </c>
      <c r="E79" s="14">
        <v>17.675550359999999</v>
      </c>
      <c r="F79" s="16">
        <v>1.3271202799999999</v>
      </c>
      <c r="G79" s="14">
        <v>33.652489000000003</v>
      </c>
      <c r="H79" s="16">
        <v>1.3451829</v>
      </c>
      <c r="I79" s="14">
        <v>38.940774249999997</v>
      </c>
      <c r="J79" s="16">
        <v>1.3940896599999999</v>
      </c>
      <c r="K79" s="14">
        <v>7.45679319</v>
      </c>
      <c r="L79" s="16">
        <v>0.73317109000000003</v>
      </c>
      <c r="M79" s="14">
        <v>0</v>
      </c>
      <c r="N79" s="16">
        <v>0</v>
      </c>
      <c r="O79" s="14" t="s">
        <v>582</v>
      </c>
      <c r="P79" s="16" t="s">
        <v>582</v>
      </c>
      <c r="Q79" s="14">
        <v>0</v>
      </c>
      <c r="R79" s="16">
        <v>0</v>
      </c>
      <c r="S79" s="14">
        <v>0</v>
      </c>
      <c r="T79" s="16">
        <v>0</v>
      </c>
      <c r="U79" s="14">
        <v>2.2743932</v>
      </c>
      <c r="V79" s="16">
        <v>0.30710372000000002</v>
      </c>
    </row>
    <row r="80" spans="1:22" x14ac:dyDescent="0.25">
      <c r="A80" s="11" t="s">
        <v>550</v>
      </c>
      <c r="B80" s="13">
        <v>7841</v>
      </c>
      <c r="C80" s="14">
        <f>(0/B80*100)</f>
        <v>0</v>
      </c>
      <c r="D80" s="15">
        <v>7841</v>
      </c>
      <c r="E80" s="14">
        <v>3.7087833099999998</v>
      </c>
      <c r="F80" s="16">
        <v>0.30529107</v>
      </c>
      <c r="G80" s="14">
        <v>8.3463584100000006</v>
      </c>
      <c r="H80" s="16">
        <v>0.51227031999999995</v>
      </c>
      <c r="I80" s="14">
        <v>54.735582129999997</v>
      </c>
      <c r="J80" s="16">
        <v>0.78092645999999999</v>
      </c>
      <c r="K80" s="14">
        <v>32.995788869999998</v>
      </c>
      <c r="L80" s="16">
        <v>1.0016935499999999</v>
      </c>
      <c r="M80" s="14">
        <v>0</v>
      </c>
      <c r="N80" s="16">
        <v>0</v>
      </c>
      <c r="O80" s="14" t="s">
        <v>582</v>
      </c>
      <c r="P80" s="16" t="s">
        <v>582</v>
      </c>
      <c r="Q80" s="14">
        <v>0</v>
      </c>
      <c r="R80" s="16">
        <v>0</v>
      </c>
      <c r="S80" s="14">
        <v>0</v>
      </c>
      <c r="T80" s="16">
        <v>0</v>
      </c>
      <c r="U80" s="14">
        <v>0.21348727000000001</v>
      </c>
      <c r="V80" s="16">
        <v>7.8137810000000002E-2</v>
      </c>
    </row>
    <row r="81" spans="1:22" x14ac:dyDescent="0.25">
      <c r="A81" s="19" t="s">
        <v>551</v>
      </c>
      <c r="B81" s="13">
        <v>8861</v>
      </c>
      <c r="C81" s="14">
        <f>(95/B81*100)</f>
        <v>1.0721137569123125</v>
      </c>
      <c r="D81" s="15">
        <v>8766</v>
      </c>
      <c r="E81" s="14">
        <v>2.6800537699999998</v>
      </c>
      <c r="F81" s="16">
        <v>0.25853964000000001</v>
      </c>
      <c r="G81" s="14">
        <v>18.466869710000001</v>
      </c>
      <c r="H81" s="16">
        <v>0.77440065999999996</v>
      </c>
      <c r="I81" s="14">
        <v>61.650445980000001</v>
      </c>
      <c r="J81" s="16">
        <v>0.78094317999999996</v>
      </c>
      <c r="K81" s="14">
        <v>15.72319384</v>
      </c>
      <c r="L81" s="16">
        <v>0.61890635999999999</v>
      </c>
      <c r="M81" s="14">
        <v>0</v>
      </c>
      <c r="N81" s="16">
        <v>0</v>
      </c>
      <c r="O81" s="14" t="s">
        <v>582</v>
      </c>
      <c r="P81" s="16" t="s">
        <v>582</v>
      </c>
      <c r="Q81" s="14">
        <v>0</v>
      </c>
      <c r="R81" s="16">
        <v>0</v>
      </c>
      <c r="S81" s="14">
        <v>0</v>
      </c>
      <c r="T81" s="16">
        <v>0</v>
      </c>
      <c r="U81" s="14">
        <v>1.4794366999999999</v>
      </c>
      <c r="V81" s="16">
        <v>0.21567480999999999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838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(807/B7*100)</f>
        <v>5.554026152787336</v>
      </c>
      <c r="D7" s="15">
        <v>13723</v>
      </c>
      <c r="E7" s="14">
        <v>12.07587455</v>
      </c>
      <c r="F7" s="16">
        <v>0.33357377999999999</v>
      </c>
      <c r="G7" s="14">
        <v>18.452595729999999</v>
      </c>
      <c r="H7" s="16">
        <v>0.44210211999999999</v>
      </c>
      <c r="I7" s="14">
        <v>47.589114369999997</v>
      </c>
      <c r="J7" s="16">
        <v>0.56375755000000005</v>
      </c>
      <c r="K7" s="14">
        <v>15.15393373</v>
      </c>
      <c r="L7" s="16">
        <v>0.44161956000000002</v>
      </c>
      <c r="M7" s="14">
        <v>0</v>
      </c>
      <c r="N7" s="16">
        <v>0</v>
      </c>
      <c r="O7" s="14" t="s">
        <v>582</v>
      </c>
      <c r="P7" s="16" t="s">
        <v>582</v>
      </c>
      <c r="Q7" s="14">
        <v>0</v>
      </c>
      <c r="R7" s="16">
        <v>0</v>
      </c>
      <c r="S7" s="14">
        <v>0</v>
      </c>
      <c r="T7" s="16">
        <v>0</v>
      </c>
      <c r="U7" s="14">
        <v>6.7284816200000002</v>
      </c>
      <c r="V7" s="16">
        <v>0.44809733000000002</v>
      </c>
    </row>
    <row r="8" spans="1:22" x14ac:dyDescent="0.25">
      <c r="A8" s="11" t="s">
        <v>478</v>
      </c>
      <c r="B8" s="13">
        <v>7007</v>
      </c>
      <c r="C8" s="14">
        <f>(165/B8*100)</f>
        <v>2.3547880690737837</v>
      </c>
      <c r="D8" s="15">
        <v>6842</v>
      </c>
      <c r="E8" s="14">
        <v>24.573067099999999</v>
      </c>
      <c r="F8" s="16">
        <v>0.71166503999999997</v>
      </c>
      <c r="G8" s="14">
        <v>30.101701129999999</v>
      </c>
      <c r="H8" s="16">
        <v>0.70215879000000003</v>
      </c>
      <c r="I8" s="14">
        <v>27.633747849999999</v>
      </c>
      <c r="J8" s="16">
        <v>0.71232857999999999</v>
      </c>
      <c r="K8" s="14">
        <v>12.06080921</v>
      </c>
      <c r="L8" s="16">
        <v>0.48261465999999997</v>
      </c>
      <c r="M8" s="14">
        <v>0</v>
      </c>
      <c r="N8" s="16">
        <v>0</v>
      </c>
      <c r="O8" s="14" t="s">
        <v>582</v>
      </c>
      <c r="P8" s="16" t="s">
        <v>582</v>
      </c>
      <c r="Q8" s="14">
        <v>0</v>
      </c>
      <c r="R8" s="16">
        <v>0</v>
      </c>
      <c r="S8" s="14">
        <v>0</v>
      </c>
      <c r="T8" s="16">
        <v>0</v>
      </c>
      <c r="U8" s="14">
        <v>5.63067472</v>
      </c>
      <c r="V8" s="16">
        <v>0.37952440999999998</v>
      </c>
    </row>
    <row r="9" spans="1:22" x14ac:dyDescent="0.25">
      <c r="A9" s="11" t="s">
        <v>479</v>
      </c>
      <c r="B9" s="13">
        <v>9651</v>
      </c>
      <c r="C9" s="14">
        <f>(408/B9*100)</f>
        <v>4.2275411874417159</v>
      </c>
      <c r="D9" s="15">
        <v>9243</v>
      </c>
      <c r="E9" s="14">
        <v>14.860767170000001</v>
      </c>
      <c r="F9" s="16">
        <v>0.41225863000000001</v>
      </c>
      <c r="G9" s="14">
        <v>21.92395715</v>
      </c>
      <c r="H9" s="16">
        <v>0.42596496</v>
      </c>
      <c r="I9" s="14">
        <v>43.084194979999999</v>
      </c>
      <c r="J9" s="16">
        <v>0.63122208000000002</v>
      </c>
      <c r="K9" s="14">
        <v>12.208785000000001</v>
      </c>
      <c r="L9" s="16">
        <v>0.47146376000000001</v>
      </c>
      <c r="M9" s="14">
        <v>0</v>
      </c>
      <c r="N9" s="16">
        <v>0</v>
      </c>
      <c r="O9" s="14" t="s">
        <v>582</v>
      </c>
      <c r="P9" s="16" t="s">
        <v>582</v>
      </c>
      <c r="Q9" s="14">
        <v>0</v>
      </c>
      <c r="R9" s="16">
        <v>0</v>
      </c>
      <c r="S9" s="14">
        <v>0</v>
      </c>
      <c r="T9" s="16">
        <v>0</v>
      </c>
      <c r="U9" s="14">
        <v>7.9222957000000003</v>
      </c>
      <c r="V9" s="16">
        <v>0.50263802999999996</v>
      </c>
    </row>
    <row r="10" spans="1:22" x14ac:dyDescent="0.25">
      <c r="A10" s="11" t="s">
        <v>480</v>
      </c>
      <c r="B10" s="13">
        <v>20058</v>
      </c>
      <c r="C10" s="14">
        <f>(564/B10*100)</f>
        <v>2.8118456476218965</v>
      </c>
      <c r="D10" s="15">
        <v>19494</v>
      </c>
      <c r="E10" s="14">
        <v>9.62713076</v>
      </c>
      <c r="F10" s="16">
        <v>0.34224231999999999</v>
      </c>
      <c r="G10" s="14">
        <v>20.39993561</v>
      </c>
      <c r="H10" s="16">
        <v>0.44869446000000002</v>
      </c>
      <c r="I10" s="14">
        <v>46.26801115</v>
      </c>
      <c r="J10" s="16">
        <v>0.47228839</v>
      </c>
      <c r="K10" s="14">
        <v>20.037808859999998</v>
      </c>
      <c r="L10" s="16">
        <v>0.44961139999999999</v>
      </c>
      <c r="M10" s="14">
        <v>0</v>
      </c>
      <c r="N10" s="16">
        <v>0</v>
      </c>
      <c r="O10" s="14" t="s">
        <v>582</v>
      </c>
      <c r="P10" s="16" t="s">
        <v>582</v>
      </c>
      <c r="Q10" s="14">
        <v>0</v>
      </c>
      <c r="R10" s="16">
        <v>0</v>
      </c>
      <c r="S10" s="14">
        <v>0</v>
      </c>
      <c r="T10" s="16">
        <v>0</v>
      </c>
      <c r="U10" s="14">
        <v>3.6671136199999999</v>
      </c>
      <c r="V10" s="16">
        <v>0.36694244999999998</v>
      </c>
    </row>
    <row r="11" spans="1:22" x14ac:dyDescent="0.25">
      <c r="A11" s="11" t="s">
        <v>481</v>
      </c>
      <c r="B11" s="13">
        <v>7053</v>
      </c>
      <c r="C11" s="14">
        <f>(179/B11*100)</f>
        <v>2.5379271232099816</v>
      </c>
      <c r="D11" s="15">
        <v>6874</v>
      </c>
      <c r="E11" s="14">
        <v>11.143395269999999</v>
      </c>
      <c r="F11" s="16">
        <v>0.34899780000000002</v>
      </c>
      <c r="G11" s="14">
        <v>27.917498250000001</v>
      </c>
      <c r="H11" s="16">
        <v>0.66155918000000002</v>
      </c>
      <c r="I11" s="14">
        <v>40.086348540000003</v>
      </c>
      <c r="J11" s="16">
        <v>0.76712100000000005</v>
      </c>
      <c r="K11" s="14">
        <v>12.404676390000001</v>
      </c>
      <c r="L11" s="16">
        <v>0.50925368999999998</v>
      </c>
      <c r="M11" s="14">
        <v>0</v>
      </c>
      <c r="N11" s="16">
        <v>0</v>
      </c>
      <c r="O11" s="14" t="s">
        <v>582</v>
      </c>
      <c r="P11" s="16" t="s">
        <v>582</v>
      </c>
      <c r="Q11" s="14">
        <v>0</v>
      </c>
      <c r="R11" s="16">
        <v>0</v>
      </c>
      <c r="S11" s="14">
        <v>0</v>
      </c>
      <c r="T11" s="16">
        <v>0</v>
      </c>
      <c r="U11" s="14">
        <v>8.4480815600000003</v>
      </c>
      <c r="V11" s="16">
        <v>0.81226809</v>
      </c>
    </row>
    <row r="12" spans="1:22" x14ac:dyDescent="0.25">
      <c r="A12" s="11" t="s">
        <v>482</v>
      </c>
      <c r="B12" s="13">
        <v>6894</v>
      </c>
      <c r="C12" s="14">
        <f>(59/B12*100)</f>
        <v>0.85581665216129965</v>
      </c>
      <c r="D12" s="15">
        <v>6835</v>
      </c>
      <c r="E12" s="14">
        <v>16.949427329999999</v>
      </c>
      <c r="F12" s="16">
        <v>0.60943484000000003</v>
      </c>
      <c r="G12" s="14">
        <v>45.67128924</v>
      </c>
      <c r="H12" s="16">
        <v>0.71948953999999998</v>
      </c>
      <c r="I12" s="14">
        <v>27.889953500000001</v>
      </c>
      <c r="J12" s="16">
        <v>0.63006941000000005</v>
      </c>
      <c r="K12" s="14">
        <v>5.5569492399999998</v>
      </c>
      <c r="L12" s="16">
        <v>0.31526134</v>
      </c>
      <c r="M12" s="14">
        <v>0</v>
      </c>
      <c r="N12" s="16">
        <v>0</v>
      </c>
      <c r="O12" s="14" t="s">
        <v>582</v>
      </c>
      <c r="P12" s="16" t="s">
        <v>582</v>
      </c>
      <c r="Q12" s="14">
        <v>0</v>
      </c>
      <c r="R12" s="16">
        <v>0</v>
      </c>
      <c r="S12" s="14">
        <v>0</v>
      </c>
      <c r="T12" s="16">
        <v>0</v>
      </c>
      <c r="U12" s="14">
        <v>3.93238069</v>
      </c>
      <c r="V12" s="16">
        <v>0.4188905</v>
      </c>
    </row>
    <row r="13" spans="1:22" x14ac:dyDescent="0.25">
      <c r="A13" s="11" t="s">
        <v>483</v>
      </c>
      <c r="B13" s="13">
        <v>7161</v>
      </c>
      <c r="C13" s="14">
        <f>(237/B13*100)</f>
        <v>3.3095936321742769</v>
      </c>
      <c r="D13" s="15">
        <v>6924</v>
      </c>
      <c r="E13" s="14">
        <v>10.755286160000001</v>
      </c>
      <c r="F13" s="16">
        <v>0.46691892000000002</v>
      </c>
      <c r="G13" s="14">
        <v>24.240901640000001</v>
      </c>
      <c r="H13" s="16">
        <v>0.61971500000000002</v>
      </c>
      <c r="I13" s="14">
        <v>46.265612320000002</v>
      </c>
      <c r="J13" s="16">
        <v>0.84645387000000005</v>
      </c>
      <c r="K13" s="14">
        <v>15.12654305</v>
      </c>
      <c r="L13" s="16">
        <v>0.63033132000000003</v>
      </c>
      <c r="M13" s="14">
        <v>0</v>
      </c>
      <c r="N13" s="16">
        <v>0</v>
      </c>
      <c r="O13" s="14" t="s">
        <v>582</v>
      </c>
      <c r="P13" s="16" t="s">
        <v>582</v>
      </c>
      <c r="Q13" s="14">
        <v>0</v>
      </c>
      <c r="R13" s="16">
        <v>0</v>
      </c>
      <c r="S13" s="14">
        <v>0</v>
      </c>
      <c r="T13" s="16">
        <v>0</v>
      </c>
      <c r="U13" s="14">
        <v>3.6116568299999998</v>
      </c>
      <c r="V13" s="16">
        <v>0.47523537999999999</v>
      </c>
    </row>
    <row r="14" spans="1:22" x14ac:dyDescent="0.25">
      <c r="A14" s="11" t="s">
        <v>484</v>
      </c>
      <c r="B14" s="13">
        <v>5587</v>
      </c>
      <c r="C14" s="14">
        <f>(83/B14*100)</f>
        <v>1.4855915518167173</v>
      </c>
      <c r="D14" s="15">
        <v>5504</v>
      </c>
      <c r="E14" s="14">
        <v>9.1574444100000001</v>
      </c>
      <c r="F14" s="16">
        <v>0.38255456999999998</v>
      </c>
      <c r="G14" s="14">
        <v>32.051189770000001</v>
      </c>
      <c r="H14" s="16">
        <v>0.68565578000000005</v>
      </c>
      <c r="I14" s="14">
        <v>45.477131989999997</v>
      </c>
      <c r="J14" s="16">
        <v>0.78563095000000005</v>
      </c>
      <c r="K14" s="14">
        <v>11.5944156</v>
      </c>
      <c r="L14" s="16">
        <v>0.42606912000000002</v>
      </c>
      <c r="M14" s="14">
        <v>0</v>
      </c>
      <c r="N14" s="16">
        <v>0</v>
      </c>
      <c r="O14" s="14" t="s">
        <v>582</v>
      </c>
      <c r="P14" s="16" t="s">
        <v>582</v>
      </c>
      <c r="Q14" s="14">
        <v>0</v>
      </c>
      <c r="R14" s="16">
        <v>0</v>
      </c>
      <c r="S14" s="14">
        <v>0</v>
      </c>
      <c r="T14" s="16">
        <v>0</v>
      </c>
      <c r="U14" s="14">
        <v>1.71981823</v>
      </c>
      <c r="V14" s="16">
        <v>0.19033396999999999</v>
      </c>
    </row>
    <row r="15" spans="1:22" x14ac:dyDescent="0.25">
      <c r="A15" s="11" t="s">
        <v>485</v>
      </c>
      <c r="B15" s="13">
        <v>5882</v>
      </c>
      <c r="C15" s="14">
        <f>(125/B15*100)</f>
        <v>2.125127507650459</v>
      </c>
      <c r="D15" s="15">
        <v>5757</v>
      </c>
      <c r="E15" s="14">
        <v>10.240968329999999</v>
      </c>
      <c r="F15" s="16">
        <v>0.52392428000000002</v>
      </c>
      <c r="G15" s="14">
        <v>38.539785739999999</v>
      </c>
      <c r="H15" s="16">
        <v>0.62447039000000004</v>
      </c>
      <c r="I15" s="14">
        <v>40.421525969999998</v>
      </c>
      <c r="J15" s="16">
        <v>0.72610359000000002</v>
      </c>
      <c r="K15" s="14">
        <v>7.60335406</v>
      </c>
      <c r="L15" s="16">
        <v>0.34125844999999999</v>
      </c>
      <c r="M15" s="14">
        <v>0</v>
      </c>
      <c r="N15" s="16">
        <v>0</v>
      </c>
      <c r="O15" s="14" t="s">
        <v>582</v>
      </c>
      <c r="P15" s="16" t="s">
        <v>582</v>
      </c>
      <c r="Q15" s="14">
        <v>0</v>
      </c>
      <c r="R15" s="16">
        <v>0</v>
      </c>
      <c r="S15" s="14">
        <v>0</v>
      </c>
      <c r="T15" s="16">
        <v>0</v>
      </c>
      <c r="U15" s="14">
        <v>3.1943659000000002</v>
      </c>
      <c r="V15" s="16">
        <v>0.35017778999999999</v>
      </c>
    </row>
    <row r="16" spans="1:22" x14ac:dyDescent="0.25">
      <c r="A16" s="11" t="s">
        <v>486</v>
      </c>
      <c r="B16" s="13">
        <v>6108</v>
      </c>
      <c r="C16" s="14">
        <f>(163/B16*100)</f>
        <v>2.6686313032089064</v>
      </c>
      <c r="D16" s="15">
        <v>5945</v>
      </c>
      <c r="E16" s="14">
        <v>21.10181918</v>
      </c>
      <c r="F16" s="16">
        <v>0.60095443000000004</v>
      </c>
      <c r="G16" s="14">
        <v>29.823715270000001</v>
      </c>
      <c r="H16" s="16">
        <v>0.58925446999999997</v>
      </c>
      <c r="I16" s="14">
        <v>30.966072350000001</v>
      </c>
      <c r="J16" s="16">
        <v>0.58971629000000003</v>
      </c>
      <c r="K16" s="14">
        <v>10.25004728</v>
      </c>
      <c r="L16" s="16">
        <v>0.44921214999999998</v>
      </c>
      <c r="M16" s="14">
        <v>0</v>
      </c>
      <c r="N16" s="16">
        <v>0</v>
      </c>
      <c r="O16" s="14" t="s">
        <v>582</v>
      </c>
      <c r="P16" s="16" t="s">
        <v>582</v>
      </c>
      <c r="Q16" s="14">
        <v>0</v>
      </c>
      <c r="R16" s="16">
        <v>0</v>
      </c>
      <c r="S16" s="14">
        <v>0</v>
      </c>
      <c r="T16" s="16">
        <v>0</v>
      </c>
      <c r="U16" s="14">
        <v>7.8583459199999997</v>
      </c>
      <c r="V16" s="16">
        <v>0.67478976999999996</v>
      </c>
    </row>
    <row r="17" spans="1:22" x14ac:dyDescent="0.25">
      <c r="A17" s="11" t="s">
        <v>487</v>
      </c>
      <c r="B17" s="13">
        <v>6504</v>
      </c>
      <c r="C17" s="14">
        <f>(2034/B17*100)</f>
        <v>31.273062730627306</v>
      </c>
      <c r="D17" s="15">
        <v>4470</v>
      </c>
      <c r="E17" s="14">
        <v>19.516986670000001</v>
      </c>
      <c r="F17" s="16">
        <v>0.69578638000000004</v>
      </c>
      <c r="G17" s="14">
        <v>31.987122849999999</v>
      </c>
      <c r="H17" s="16">
        <v>0.82155038000000002</v>
      </c>
      <c r="I17" s="14">
        <v>26.64278496</v>
      </c>
      <c r="J17" s="16">
        <v>0.74874337000000002</v>
      </c>
      <c r="K17" s="14">
        <v>11.97838861</v>
      </c>
      <c r="L17" s="16">
        <v>0.50285734000000004</v>
      </c>
      <c r="M17" s="14">
        <v>0</v>
      </c>
      <c r="N17" s="16">
        <v>0</v>
      </c>
      <c r="O17" s="14" t="s">
        <v>582</v>
      </c>
      <c r="P17" s="16" t="s">
        <v>582</v>
      </c>
      <c r="Q17" s="14">
        <v>0</v>
      </c>
      <c r="R17" s="16">
        <v>0</v>
      </c>
      <c r="S17" s="14">
        <v>0</v>
      </c>
      <c r="T17" s="16">
        <v>0</v>
      </c>
      <c r="U17" s="14">
        <v>9.8747168999999992</v>
      </c>
      <c r="V17" s="16">
        <v>0.73231581999999995</v>
      </c>
    </row>
    <row r="18" spans="1:22" x14ac:dyDescent="0.25">
      <c r="A18" s="11" t="s">
        <v>488</v>
      </c>
      <c r="B18" s="13">
        <v>5532</v>
      </c>
      <c r="C18" s="14">
        <f>(31/B18*100)</f>
        <v>0.56037599421547357</v>
      </c>
      <c r="D18" s="15">
        <v>5501</v>
      </c>
      <c r="E18" s="14">
        <v>13.47382475</v>
      </c>
      <c r="F18" s="16">
        <v>0.55626728000000003</v>
      </c>
      <c r="G18" s="14">
        <v>26.48914362</v>
      </c>
      <c r="H18" s="16">
        <v>0.69106601000000001</v>
      </c>
      <c r="I18" s="14">
        <v>40.805236430000001</v>
      </c>
      <c r="J18" s="16">
        <v>0.79364738999999995</v>
      </c>
      <c r="K18" s="14">
        <v>13.737879059999999</v>
      </c>
      <c r="L18" s="16">
        <v>0.60766394000000001</v>
      </c>
      <c r="M18" s="14">
        <v>0</v>
      </c>
      <c r="N18" s="16">
        <v>0</v>
      </c>
      <c r="O18" s="14" t="s">
        <v>582</v>
      </c>
      <c r="P18" s="16" t="s">
        <v>582</v>
      </c>
      <c r="Q18" s="14">
        <v>0</v>
      </c>
      <c r="R18" s="16">
        <v>0</v>
      </c>
      <c r="S18" s="14">
        <v>0</v>
      </c>
      <c r="T18" s="16">
        <v>0</v>
      </c>
      <c r="U18" s="14">
        <v>5.4939161399999996</v>
      </c>
      <c r="V18" s="16">
        <v>0.63429424000000001</v>
      </c>
    </row>
    <row r="19" spans="1:22" x14ac:dyDescent="0.25">
      <c r="A19" s="11" t="s">
        <v>489</v>
      </c>
      <c r="B19" s="13">
        <v>5658</v>
      </c>
      <c r="C19" s="14">
        <f>(366/B19*100)</f>
        <v>6.4687168610816537</v>
      </c>
      <c r="D19" s="15">
        <v>5292</v>
      </c>
      <c r="E19" s="14">
        <v>14.89159343</v>
      </c>
      <c r="F19" s="16">
        <v>0.61849162000000002</v>
      </c>
      <c r="G19" s="14">
        <v>31.810981739999999</v>
      </c>
      <c r="H19" s="16">
        <v>0.75724818999999999</v>
      </c>
      <c r="I19" s="14">
        <v>38.67209974</v>
      </c>
      <c r="J19" s="16">
        <v>0.78207150000000003</v>
      </c>
      <c r="K19" s="14">
        <v>9.6649804100000001</v>
      </c>
      <c r="L19" s="16">
        <v>0.42163848999999998</v>
      </c>
      <c r="M19" s="14">
        <v>0</v>
      </c>
      <c r="N19" s="16">
        <v>0</v>
      </c>
      <c r="O19" s="14" t="s">
        <v>582</v>
      </c>
      <c r="P19" s="16" t="s">
        <v>582</v>
      </c>
      <c r="Q19" s="14">
        <v>0</v>
      </c>
      <c r="R19" s="16">
        <v>0</v>
      </c>
      <c r="S19" s="14">
        <v>0</v>
      </c>
      <c r="T19" s="16">
        <v>0</v>
      </c>
      <c r="U19" s="14">
        <v>4.9603446800000004</v>
      </c>
      <c r="V19" s="16">
        <v>0.50493752000000003</v>
      </c>
    </row>
    <row r="20" spans="1:22" x14ac:dyDescent="0.25">
      <c r="A20" s="11" t="s">
        <v>490</v>
      </c>
      <c r="B20" s="13">
        <v>3371</v>
      </c>
      <c r="C20" s="14">
        <f>(75/B20*100)</f>
        <v>2.2248590922574905</v>
      </c>
      <c r="D20" s="15">
        <v>3296</v>
      </c>
      <c r="E20" s="14">
        <v>13.250099759999999</v>
      </c>
      <c r="F20" s="16">
        <v>0.55703484000000003</v>
      </c>
      <c r="G20" s="14">
        <v>22.47395251</v>
      </c>
      <c r="H20" s="16">
        <v>0.57704845000000005</v>
      </c>
      <c r="I20" s="14">
        <v>41.162898030000001</v>
      </c>
      <c r="J20" s="16">
        <v>0.80238502</v>
      </c>
      <c r="K20" s="14">
        <v>17.637955210000001</v>
      </c>
      <c r="L20" s="16">
        <v>0.64515728999999999</v>
      </c>
      <c r="M20" s="14">
        <v>0</v>
      </c>
      <c r="N20" s="16">
        <v>0</v>
      </c>
      <c r="O20" s="14" t="s">
        <v>582</v>
      </c>
      <c r="P20" s="16" t="s">
        <v>582</v>
      </c>
      <c r="Q20" s="14">
        <v>0</v>
      </c>
      <c r="R20" s="16">
        <v>0</v>
      </c>
      <c r="S20" s="14">
        <v>0</v>
      </c>
      <c r="T20" s="16">
        <v>0</v>
      </c>
      <c r="U20" s="14">
        <v>5.4750944800000001</v>
      </c>
      <c r="V20" s="16">
        <v>0.38549491000000002</v>
      </c>
    </row>
    <row r="21" spans="1:22" x14ac:dyDescent="0.25">
      <c r="A21" s="11" t="s">
        <v>491</v>
      </c>
      <c r="B21" s="13">
        <v>5741</v>
      </c>
      <c r="C21" s="14">
        <f>(61/B21*100)</f>
        <v>1.0625326598153633</v>
      </c>
      <c r="D21" s="15">
        <v>5680</v>
      </c>
      <c r="E21" s="14">
        <v>10.30422686</v>
      </c>
      <c r="F21" s="16">
        <v>0.48784265999999998</v>
      </c>
      <c r="G21" s="14">
        <v>18.146099970000002</v>
      </c>
      <c r="H21" s="16">
        <v>0.65200404999999995</v>
      </c>
      <c r="I21" s="14">
        <v>53.990275619999998</v>
      </c>
      <c r="J21" s="16">
        <v>0.75862317000000001</v>
      </c>
      <c r="K21" s="14">
        <v>15.08226696</v>
      </c>
      <c r="L21" s="16">
        <v>0.59818009000000005</v>
      </c>
      <c r="M21" s="14">
        <v>0</v>
      </c>
      <c r="N21" s="16">
        <v>0</v>
      </c>
      <c r="O21" s="14" t="s">
        <v>582</v>
      </c>
      <c r="P21" s="16" t="s">
        <v>582</v>
      </c>
      <c r="Q21" s="14">
        <v>0</v>
      </c>
      <c r="R21" s="16">
        <v>0</v>
      </c>
      <c r="S21" s="14">
        <v>0</v>
      </c>
      <c r="T21" s="16">
        <v>0</v>
      </c>
      <c r="U21" s="14">
        <v>2.4771306000000002</v>
      </c>
      <c r="V21" s="16">
        <v>0.26287121000000002</v>
      </c>
    </row>
    <row r="22" spans="1:22" x14ac:dyDescent="0.25">
      <c r="A22" s="11" t="s">
        <v>492</v>
      </c>
      <c r="B22" s="13">
        <v>6598</v>
      </c>
      <c r="C22" s="14">
        <f>(40/B22*100)</f>
        <v>0.60624431645953325</v>
      </c>
      <c r="D22" s="15">
        <v>6558</v>
      </c>
      <c r="E22" s="14">
        <v>16.639682879999999</v>
      </c>
      <c r="F22" s="16">
        <v>0.52367761999999995</v>
      </c>
      <c r="G22" s="14">
        <v>21.06512365</v>
      </c>
      <c r="H22" s="16">
        <v>0.65760423999999995</v>
      </c>
      <c r="I22" s="14">
        <v>38.12056269</v>
      </c>
      <c r="J22" s="16">
        <v>0.75129919999999994</v>
      </c>
      <c r="K22" s="14">
        <v>17.994052910000001</v>
      </c>
      <c r="L22" s="16">
        <v>0.68712417000000003</v>
      </c>
      <c r="M22" s="14">
        <v>0</v>
      </c>
      <c r="N22" s="16">
        <v>0</v>
      </c>
      <c r="O22" s="14" t="s">
        <v>582</v>
      </c>
      <c r="P22" s="16" t="s">
        <v>582</v>
      </c>
      <c r="Q22" s="14">
        <v>1.374365E-2</v>
      </c>
      <c r="R22" s="16">
        <v>1.3226959999999999E-2</v>
      </c>
      <c r="S22" s="14">
        <v>9.7136440000000004E-2</v>
      </c>
      <c r="T22" s="16">
        <v>2.353512E-2</v>
      </c>
      <c r="U22" s="14">
        <v>6.0696977800000003</v>
      </c>
      <c r="V22" s="16">
        <v>0.69157866000000001</v>
      </c>
    </row>
    <row r="23" spans="1:22" x14ac:dyDescent="0.25">
      <c r="A23" s="11" t="s">
        <v>493</v>
      </c>
      <c r="B23" s="13">
        <v>11583</v>
      </c>
      <c r="C23" s="14">
        <f>(271/B23*100)</f>
        <v>2.3396356729690062</v>
      </c>
      <c r="D23" s="15">
        <v>11312</v>
      </c>
      <c r="E23" s="14">
        <v>11.282730949999999</v>
      </c>
      <c r="F23" s="16">
        <v>0.50541535999999998</v>
      </c>
      <c r="G23" s="14">
        <v>23.62149866</v>
      </c>
      <c r="H23" s="16">
        <v>0.6588716</v>
      </c>
      <c r="I23" s="14">
        <v>49.607908350000002</v>
      </c>
      <c r="J23" s="16">
        <v>0.83351896000000003</v>
      </c>
      <c r="K23" s="14">
        <v>11.301051080000001</v>
      </c>
      <c r="L23" s="16">
        <v>0.54838553999999995</v>
      </c>
      <c r="M23" s="14">
        <v>0</v>
      </c>
      <c r="N23" s="16">
        <v>0</v>
      </c>
      <c r="O23" s="14" t="s">
        <v>582</v>
      </c>
      <c r="P23" s="16" t="s">
        <v>582</v>
      </c>
      <c r="Q23" s="14">
        <v>0</v>
      </c>
      <c r="R23" s="16">
        <v>0</v>
      </c>
      <c r="S23" s="14">
        <v>0</v>
      </c>
      <c r="T23" s="16">
        <v>0</v>
      </c>
      <c r="U23" s="14">
        <v>4.18681094</v>
      </c>
      <c r="V23" s="16">
        <v>0.35981210000000002</v>
      </c>
    </row>
    <row r="24" spans="1:22" x14ac:dyDescent="0.25">
      <c r="A24" s="11" t="s">
        <v>494</v>
      </c>
      <c r="B24" s="13">
        <v>6647</v>
      </c>
      <c r="C24" s="14">
        <f>(11/B24*100)</f>
        <v>0.16548819016097488</v>
      </c>
      <c r="D24" s="15">
        <v>6636</v>
      </c>
      <c r="E24" s="14">
        <v>23.781135720000002</v>
      </c>
      <c r="F24" s="16">
        <v>0.77757171000000003</v>
      </c>
      <c r="G24" s="14">
        <v>39.338622020000003</v>
      </c>
      <c r="H24" s="16">
        <v>0.71888693000000004</v>
      </c>
      <c r="I24" s="14">
        <v>25.509893309999999</v>
      </c>
      <c r="J24" s="16">
        <v>0.73893063999999997</v>
      </c>
      <c r="K24" s="14">
        <v>8.4512278199999997</v>
      </c>
      <c r="L24" s="16">
        <v>0.43443412999999997</v>
      </c>
      <c r="M24" s="14">
        <v>0</v>
      </c>
      <c r="N24" s="16">
        <v>0</v>
      </c>
      <c r="O24" s="14" t="s">
        <v>582</v>
      </c>
      <c r="P24" s="16" t="s">
        <v>582</v>
      </c>
      <c r="Q24" s="14">
        <v>0</v>
      </c>
      <c r="R24" s="16">
        <v>0</v>
      </c>
      <c r="S24" s="14">
        <v>0</v>
      </c>
      <c r="T24" s="16">
        <v>0</v>
      </c>
      <c r="U24" s="14">
        <v>2.9191211300000002</v>
      </c>
      <c r="V24" s="16">
        <v>0.80426200000000003</v>
      </c>
    </row>
    <row r="25" spans="1:22" x14ac:dyDescent="0.25">
      <c r="A25" s="11" t="s">
        <v>495</v>
      </c>
      <c r="B25" s="13">
        <v>5581</v>
      </c>
      <c r="C25" s="14">
        <f>(25/B25*100)</f>
        <v>0.44794839634474104</v>
      </c>
      <c r="D25" s="15">
        <v>5556</v>
      </c>
      <c r="E25" s="14">
        <v>17.269787770000001</v>
      </c>
      <c r="F25" s="16">
        <v>0.66379016000000002</v>
      </c>
      <c r="G25" s="14">
        <v>34.280943929999999</v>
      </c>
      <c r="H25" s="16">
        <v>0.72221939000000002</v>
      </c>
      <c r="I25" s="14">
        <v>36.319239830000001</v>
      </c>
      <c r="J25" s="16">
        <v>0.66464542999999998</v>
      </c>
      <c r="K25" s="14">
        <v>11.559066659999999</v>
      </c>
      <c r="L25" s="16">
        <v>0.57786347999999998</v>
      </c>
      <c r="M25" s="14">
        <v>0</v>
      </c>
      <c r="N25" s="16">
        <v>0</v>
      </c>
      <c r="O25" s="14" t="s">
        <v>582</v>
      </c>
      <c r="P25" s="16" t="s">
        <v>582</v>
      </c>
      <c r="Q25" s="14">
        <v>0</v>
      </c>
      <c r="R25" s="16">
        <v>0</v>
      </c>
      <c r="S25" s="14">
        <v>0</v>
      </c>
      <c r="T25" s="16">
        <v>0</v>
      </c>
      <c r="U25" s="14">
        <v>0.57096181000000001</v>
      </c>
      <c r="V25" s="16">
        <v>0.10777003</v>
      </c>
    </row>
    <row r="26" spans="1:22" x14ac:dyDescent="0.25">
      <c r="A26" s="11" t="s">
        <v>496</v>
      </c>
      <c r="B26" s="13">
        <v>4869</v>
      </c>
      <c r="C26" s="14">
        <f>(77/B26*100)</f>
        <v>1.5814335592524134</v>
      </c>
      <c r="D26" s="15">
        <v>4792</v>
      </c>
      <c r="E26" s="14">
        <v>8.3047834100000006</v>
      </c>
      <c r="F26" s="16">
        <v>0.46406402000000002</v>
      </c>
      <c r="G26" s="14">
        <v>26.913509309999998</v>
      </c>
      <c r="H26" s="16">
        <v>0.73486695999999996</v>
      </c>
      <c r="I26" s="14">
        <v>51.912783400000002</v>
      </c>
      <c r="J26" s="16">
        <v>0.71826562999999999</v>
      </c>
      <c r="K26" s="14">
        <v>10.60259757</v>
      </c>
      <c r="L26" s="16">
        <v>0.53677507999999996</v>
      </c>
      <c r="M26" s="14">
        <v>0</v>
      </c>
      <c r="N26" s="16">
        <v>0</v>
      </c>
      <c r="O26" s="14" t="s">
        <v>582</v>
      </c>
      <c r="P26" s="16" t="s">
        <v>582</v>
      </c>
      <c r="Q26" s="14">
        <v>0</v>
      </c>
      <c r="R26" s="16">
        <v>0</v>
      </c>
      <c r="S26" s="14">
        <v>0</v>
      </c>
      <c r="T26" s="16">
        <v>0</v>
      </c>
      <c r="U26" s="14">
        <v>2.2663263100000002</v>
      </c>
      <c r="V26" s="16">
        <v>0.25213256000000001</v>
      </c>
    </row>
    <row r="27" spans="1:22" x14ac:dyDescent="0.25">
      <c r="A27" s="11" t="s">
        <v>497</v>
      </c>
      <c r="B27" s="13">
        <v>5299</v>
      </c>
      <c r="C27" s="14">
        <f>(134/B27*100)</f>
        <v>2.5287790149084732</v>
      </c>
      <c r="D27" s="15">
        <v>5165</v>
      </c>
      <c r="E27" s="14">
        <v>15.99690985</v>
      </c>
      <c r="F27" s="16">
        <v>0.45269295999999998</v>
      </c>
      <c r="G27" s="14">
        <v>27.85722522</v>
      </c>
      <c r="H27" s="16">
        <v>0.56879681999999998</v>
      </c>
      <c r="I27" s="14">
        <v>33.564241549999998</v>
      </c>
      <c r="J27" s="16">
        <v>0.60750696999999998</v>
      </c>
      <c r="K27" s="14">
        <v>15.30061948</v>
      </c>
      <c r="L27" s="16">
        <v>0.47003732999999998</v>
      </c>
      <c r="M27" s="14">
        <v>0</v>
      </c>
      <c r="N27" s="16">
        <v>0</v>
      </c>
      <c r="O27" s="14" t="s">
        <v>582</v>
      </c>
      <c r="P27" s="16" t="s">
        <v>582</v>
      </c>
      <c r="Q27" s="14">
        <v>0</v>
      </c>
      <c r="R27" s="16">
        <v>0</v>
      </c>
      <c r="S27" s="14">
        <v>0</v>
      </c>
      <c r="T27" s="16">
        <v>0</v>
      </c>
      <c r="U27" s="14">
        <v>7.2810039</v>
      </c>
      <c r="V27" s="16">
        <v>0.32788316000000001</v>
      </c>
    </row>
    <row r="28" spans="1:22" x14ac:dyDescent="0.25">
      <c r="A28" s="11" t="s">
        <v>498</v>
      </c>
      <c r="B28" s="13">
        <v>7568</v>
      </c>
      <c r="C28" s="14">
        <f>(395/B28*100)</f>
        <v>5.219344608879493</v>
      </c>
      <c r="D28" s="15">
        <v>7173</v>
      </c>
      <c r="E28" s="14">
        <v>7.4509629400000001</v>
      </c>
      <c r="F28" s="16">
        <v>0.33914235999999998</v>
      </c>
      <c r="G28" s="14">
        <v>31.738756980000002</v>
      </c>
      <c r="H28" s="16">
        <v>0.83594038999999998</v>
      </c>
      <c r="I28" s="14">
        <v>44.08779371</v>
      </c>
      <c r="J28" s="16">
        <v>0.82303360000000003</v>
      </c>
      <c r="K28" s="14">
        <v>12.37559444</v>
      </c>
      <c r="L28" s="16">
        <v>0.48549532000000001</v>
      </c>
      <c r="M28" s="14">
        <v>0</v>
      </c>
      <c r="N28" s="16">
        <v>0</v>
      </c>
      <c r="O28" s="14" t="s">
        <v>582</v>
      </c>
      <c r="P28" s="16" t="s">
        <v>582</v>
      </c>
      <c r="Q28" s="14">
        <v>0</v>
      </c>
      <c r="R28" s="16">
        <v>0</v>
      </c>
      <c r="S28" s="14">
        <v>0</v>
      </c>
      <c r="T28" s="16">
        <v>0</v>
      </c>
      <c r="U28" s="14">
        <v>4.34689193</v>
      </c>
      <c r="V28" s="16">
        <v>0.57306089999999998</v>
      </c>
    </row>
    <row r="29" spans="1:22" x14ac:dyDescent="0.25">
      <c r="A29" s="11" t="s">
        <v>499</v>
      </c>
      <c r="B29" s="13">
        <v>5385</v>
      </c>
      <c r="C29" s="14">
        <f>(30/B29*100)</f>
        <v>0.55710306406685239</v>
      </c>
      <c r="D29" s="15">
        <v>5355</v>
      </c>
      <c r="E29" s="14">
        <v>25.019337820000001</v>
      </c>
      <c r="F29" s="16">
        <v>0.76328797000000004</v>
      </c>
      <c r="G29" s="14">
        <v>41.657537670000004</v>
      </c>
      <c r="H29" s="16">
        <v>0.83361481999999998</v>
      </c>
      <c r="I29" s="14">
        <v>25.266345510000001</v>
      </c>
      <c r="J29" s="16">
        <v>0.71213243999999998</v>
      </c>
      <c r="K29" s="14">
        <v>3.8336372700000001</v>
      </c>
      <c r="L29" s="16">
        <v>0.26602361000000002</v>
      </c>
      <c r="M29" s="14">
        <v>0</v>
      </c>
      <c r="N29" s="16">
        <v>0</v>
      </c>
      <c r="O29" s="14" t="s">
        <v>582</v>
      </c>
      <c r="P29" s="16" t="s">
        <v>582</v>
      </c>
      <c r="Q29" s="14">
        <v>0</v>
      </c>
      <c r="R29" s="16">
        <v>0</v>
      </c>
      <c r="S29" s="14">
        <v>0</v>
      </c>
      <c r="T29" s="16">
        <v>0</v>
      </c>
      <c r="U29" s="14">
        <v>4.22314173</v>
      </c>
      <c r="V29" s="16">
        <v>0.43478834999999999</v>
      </c>
    </row>
    <row r="30" spans="1:22" x14ac:dyDescent="0.25">
      <c r="A30" s="11" t="s">
        <v>500</v>
      </c>
      <c r="B30" s="13">
        <v>4520</v>
      </c>
      <c r="C30" s="14">
        <f>(218/B30*100)</f>
        <v>4.8230088495575227</v>
      </c>
      <c r="D30" s="15">
        <v>4302</v>
      </c>
      <c r="E30" s="14">
        <v>10.263140310000001</v>
      </c>
      <c r="F30" s="16">
        <v>0.47769045999999998</v>
      </c>
      <c r="G30" s="14">
        <v>17.496576810000001</v>
      </c>
      <c r="H30" s="16">
        <v>0.60043369999999996</v>
      </c>
      <c r="I30" s="14">
        <v>51.013759290000003</v>
      </c>
      <c r="J30" s="16">
        <v>0.86610967999999999</v>
      </c>
      <c r="K30" s="14">
        <v>16.159927230000001</v>
      </c>
      <c r="L30" s="16">
        <v>0.64544858999999999</v>
      </c>
      <c r="M30" s="14">
        <v>0</v>
      </c>
      <c r="N30" s="16">
        <v>0</v>
      </c>
      <c r="O30" s="14" t="s">
        <v>582</v>
      </c>
      <c r="P30" s="16" t="s">
        <v>582</v>
      </c>
      <c r="Q30" s="14">
        <v>0</v>
      </c>
      <c r="R30" s="16">
        <v>0</v>
      </c>
      <c r="S30" s="14">
        <v>0</v>
      </c>
      <c r="T30" s="16">
        <v>0</v>
      </c>
      <c r="U30" s="14">
        <v>5.0665963700000001</v>
      </c>
      <c r="V30" s="16">
        <v>0.39500197999999997</v>
      </c>
    </row>
    <row r="31" spans="1:22" x14ac:dyDescent="0.25">
      <c r="A31" s="11" t="s">
        <v>501</v>
      </c>
      <c r="B31" s="13">
        <v>5456</v>
      </c>
      <c r="C31" s="14">
        <f>(147/B31*100)</f>
        <v>2.6942815249266863</v>
      </c>
      <c r="D31" s="15">
        <v>5309</v>
      </c>
      <c r="E31" s="14">
        <v>12.845662689999999</v>
      </c>
      <c r="F31" s="16">
        <v>0.49470391000000002</v>
      </c>
      <c r="G31" s="14">
        <v>22.75610008</v>
      </c>
      <c r="H31" s="16">
        <v>0.67457895000000001</v>
      </c>
      <c r="I31" s="14">
        <v>43.481553130000002</v>
      </c>
      <c r="J31" s="16">
        <v>0.71981002000000005</v>
      </c>
      <c r="K31" s="14">
        <v>15.93782519</v>
      </c>
      <c r="L31" s="16">
        <v>0.60288602999999996</v>
      </c>
      <c r="M31" s="14">
        <v>0</v>
      </c>
      <c r="N31" s="16">
        <v>0</v>
      </c>
      <c r="O31" s="14" t="s">
        <v>582</v>
      </c>
      <c r="P31" s="16" t="s">
        <v>582</v>
      </c>
      <c r="Q31" s="14">
        <v>0</v>
      </c>
      <c r="R31" s="16">
        <v>0</v>
      </c>
      <c r="S31" s="14">
        <v>0</v>
      </c>
      <c r="T31" s="16">
        <v>0</v>
      </c>
      <c r="U31" s="14">
        <v>4.9788589099999996</v>
      </c>
      <c r="V31" s="16">
        <v>0.47348645</v>
      </c>
    </row>
    <row r="32" spans="1:22" x14ac:dyDescent="0.25">
      <c r="A32" s="11" t="s">
        <v>502</v>
      </c>
      <c r="B32" s="13">
        <v>4478</v>
      </c>
      <c r="C32" s="14">
        <f>(6/B32*100)</f>
        <v>0.13398838767306834</v>
      </c>
      <c r="D32" s="15">
        <v>4472</v>
      </c>
      <c r="E32" s="14">
        <v>10.2549656</v>
      </c>
      <c r="F32" s="16">
        <v>0.57634832999999996</v>
      </c>
      <c r="G32" s="14">
        <v>37.464969449999998</v>
      </c>
      <c r="H32" s="16">
        <v>0.93188499999999996</v>
      </c>
      <c r="I32" s="14">
        <v>41.228932919999998</v>
      </c>
      <c r="J32" s="16">
        <v>0.93658706999999997</v>
      </c>
      <c r="K32" s="14">
        <v>8.8893072600000007</v>
      </c>
      <c r="L32" s="16">
        <v>0.47996464999999999</v>
      </c>
      <c r="M32" s="14">
        <v>0</v>
      </c>
      <c r="N32" s="16">
        <v>0</v>
      </c>
      <c r="O32" s="14" t="s">
        <v>582</v>
      </c>
      <c r="P32" s="16" t="s">
        <v>582</v>
      </c>
      <c r="Q32" s="14">
        <v>0</v>
      </c>
      <c r="R32" s="16">
        <v>0</v>
      </c>
      <c r="S32" s="14">
        <v>0</v>
      </c>
      <c r="T32" s="16">
        <v>0</v>
      </c>
      <c r="U32" s="14">
        <v>2.16182476</v>
      </c>
      <c r="V32" s="16">
        <v>0.26802830999999999</v>
      </c>
    </row>
    <row r="33" spans="1:22" x14ac:dyDescent="0.25">
      <c r="A33" s="11" t="s">
        <v>503</v>
      </c>
      <c r="B33" s="13">
        <v>7325</v>
      </c>
      <c r="C33" s="14">
        <f>(81/B33*100)</f>
        <v>1.10580204778157</v>
      </c>
      <c r="D33" s="15">
        <v>7244</v>
      </c>
      <c r="E33" s="14">
        <v>8.9380050700000009</v>
      </c>
      <c r="F33" s="16">
        <v>0.41041353000000003</v>
      </c>
      <c r="G33" s="14">
        <v>27.178438490000001</v>
      </c>
      <c r="H33" s="16">
        <v>0.61002517000000001</v>
      </c>
      <c r="I33" s="14">
        <v>48.43467364</v>
      </c>
      <c r="J33" s="16">
        <v>0.68912320999999999</v>
      </c>
      <c r="K33" s="14">
        <v>12.78130303</v>
      </c>
      <c r="L33" s="16">
        <v>0.49419922999999999</v>
      </c>
      <c r="M33" s="14">
        <v>0</v>
      </c>
      <c r="N33" s="16">
        <v>0</v>
      </c>
      <c r="O33" s="14" t="s">
        <v>582</v>
      </c>
      <c r="P33" s="16" t="s">
        <v>582</v>
      </c>
      <c r="Q33" s="14">
        <v>0</v>
      </c>
      <c r="R33" s="16">
        <v>0</v>
      </c>
      <c r="S33" s="14">
        <v>0</v>
      </c>
      <c r="T33" s="16">
        <v>0</v>
      </c>
      <c r="U33" s="14">
        <v>2.6675797800000001</v>
      </c>
      <c r="V33" s="16">
        <v>0.26673148000000002</v>
      </c>
    </row>
    <row r="34" spans="1:22" x14ac:dyDescent="0.25">
      <c r="A34" s="11" t="s">
        <v>504</v>
      </c>
      <c r="B34" s="13">
        <v>6350</v>
      </c>
      <c r="C34" s="14">
        <f>(126/B34*100)</f>
        <v>1.9842519685039368</v>
      </c>
      <c r="D34" s="15">
        <v>6224</v>
      </c>
      <c r="E34" s="14">
        <v>15.24762172</v>
      </c>
      <c r="F34" s="16">
        <v>0.54164221999999995</v>
      </c>
      <c r="G34" s="14">
        <v>41.092897829999998</v>
      </c>
      <c r="H34" s="16">
        <v>0.80488705999999999</v>
      </c>
      <c r="I34" s="14">
        <v>30.55586744</v>
      </c>
      <c r="J34" s="16">
        <v>0.65008885999999999</v>
      </c>
      <c r="K34" s="14">
        <v>6.1635377699999996</v>
      </c>
      <c r="L34" s="16">
        <v>0.31909517999999998</v>
      </c>
      <c r="M34" s="14">
        <v>0</v>
      </c>
      <c r="N34" s="16">
        <v>0</v>
      </c>
      <c r="O34" s="14" t="s">
        <v>582</v>
      </c>
      <c r="P34" s="16" t="s">
        <v>582</v>
      </c>
      <c r="Q34" s="14">
        <v>0</v>
      </c>
      <c r="R34" s="16">
        <v>0</v>
      </c>
      <c r="S34" s="14">
        <v>0</v>
      </c>
      <c r="T34" s="16">
        <v>0</v>
      </c>
      <c r="U34" s="14">
        <v>6.9400752399999996</v>
      </c>
      <c r="V34" s="16">
        <v>0.57742570999999998</v>
      </c>
    </row>
    <row r="35" spans="1:22" x14ac:dyDescent="0.25">
      <c r="A35" s="11" t="s">
        <v>505</v>
      </c>
      <c r="B35" s="13">
        <v>6406</v>
      </c>
      <c r="C35" s="14">
        <f>(67/B35*100)</f>
        <v>1.0458944739306899</v>
      </c>
      <c r="D35" s="15">
        <v>6339</v>
      </c>
      <c r="E35" s="14">
        <v>21.732162550000002</v>
      </c>
      <c r="F35" s="16">
        <v>0.56367860000000003</v>
      </c>
      <c r="G35" s="14">
        <v>42.957816950000002</v>
      </c>
      <c r="H35" s="16">
        <v>0.71237620000000001</v>
      </c>
      <c r="I35" s="14">
        <v>27.265715100000001</v>
      </c>
      <c r="J35" s="16">
        <v>0.72213347000000006</v>
      </c>
      <c r="K35" s="14">
        <v>5.93705836</v>
      </c>
      <c r="L35" s="16">
        <v>0.43531332</v>
      </c>
      <c r="M35" s="14">
        <v>0</v>
      </c>
      <c r="N35" s="16">
        <v>0</v>
      </c>
      <c r="O35" s="14" t="s">
        <v>582</v>
      </c>
      <c r="P35" s="16" t="s">
        <v>582</v>
      </c>
      <c r="Q35" s="14">
        <v>0</v>
      </c>
      <c r="R35" s="16">
        <v>0</v>
      </c>
      <c r="S35" s="14">
        <v>0</v>
      </c>
      <c r="T35" s="16">
        <v>0</v>
      </c>
      <c r="U35" s="14">
        <v>2.1072470399999998</v>
      </c>
      <c r="V35" s="16">
        <v>0.19290055</v>
      </c>
    </row>
    <row r="36" spans="1:22" x14ac:dyDescent="0.25">
      <c r="A36" s="11" t="s">
        <v>506</v>
      </c>
      <c r="B36" s="13">
        <v>6736</v>
      </c>
      <c r="C36" s="14">
        <f>(79/B36*100)</f>
        <v>1.1728028503562944</v>
      </c>
      <c r="D36" s="15">
        <v>6657</v>
      </c>
      <c r="E36" s="14">
        <v>15.429222380000001</v>
      </c>
      <c r="F36" s="16">
        <v>0.52540125999999998</v>
      </c>
      <c r="G36" s="14">
        <v>25.853067920000001</v>
      </c>
      <c r="H36" s="16">
        <v>0.60168463999999999</v>
      </c>
      <c r="I36" s="14">
        <v>40.654481050000001</v>
      </c>
      <c r="J36" s="16">
        <v>0.63792404000000003</v>
      </c>
      <c r="K36" s="14">
        <v>14.302243349999999</v>
      </c>
      <c r="L36" s="16">
        <v>0.50780643999999997</v>
      </c>
      <c r="M36" s="14">
        <v>0</v>
      </c>
      <c r="N36" s="16">
        <v>0</v>
      </c>
      <c r="O36" s="14" t="s">
        <v>582</v>
      </c>
      <c r="P36" s="16" t="s">
        <v>582</v>
      </c>
      <c r="Q36" s="14">
        <v>0</v>
      </c>
      <c r="R36" s="16">
        <v>0</v>
      </c>
      <c r="S36" s="14">
        <v>0</v>
      </c>
      <c r="T36" s="16">
        <v>0</v>
      </c>
      <c r="U36" s="14">
        <v>3.7609853000000002</v>
      </c>
      <c r="V36" s="16">
        <v>0.28920570000000001</v>
      </c>
    </row>
    <row r="37" spans="1:22" x14ac:dyDescent="0.25">
      <c r="A37" s="11" t="s">
        <v>507</v>
      </c>
      <c r="B37" s="13">
        <v>5458</v>
      </c>
      <c r="C37" s="14">
        <f>(147/B37*100)</f>
        <v>2.6932942469769143</v>
      </c>
      <c r="D37" s="15">
        <v>5311</v>
      </c>
      <c r="E37" s="14">
        <v>15.127773250000001</v>
      </c>
      <c r="F37" s="16">
        <v>0.64536585000000002</v>
      </c>
      <c r="G37" s="14">
        <v>33.976771290000002</v>
      </c>
      <c r="H37" s="16">
        <v>0.76817069000000004</v>
      </c>
      <c r="I37" s="14">
        <v>28.844009530000001</v>
      </c>
      <c r="J37" s="16">
        <v>0.79712556999999995</v>
      </c>
      <c r="K37" s="14">
        <v>13.547150800000001</v>
      </c>
      <c r="L37" s="16">
        <v>0.52958099000000003</v>
      </c>
      <c r="M37" s="14">
        <v>0</v>
      </c>
      <c r="N37" s="16">
        <v>0</v>
      </c>
      <c r="O37" s="14" t="s">
        <v>582</v>
      </c>
      <c r="P37" s="16" t="s">
        <v>582</v>
      </c>
      <c r="Q37" s="14">
        <v>0</v>
      </c>
      <c r="R37" s="16">
        <v>0</v>
      </c>
      <c r="S37" s="14">
        <v>0</v>
      </c>
      <c r="T37" s="16">
        <v>0</v>
      </c>
      <c r="U37" s="14">
        <v>8.5042951299999991</v>
      </c>
      <c r="V37" s="16">
        <v>0.78433534000000005</v>
      </c>
    </row>
    <row r="38" spans="1:22" x14ac:dyDescent="0.25">
      <c r="A38" s="11" t="s">
        <v>508</v>
      </c>
      <c r="B38" s="13">
        <v>5860</v>
      </c>
      <c r="C38" s="14">
        <f>(24/B38*100)</f>
        <v>0.40955631399317405</v>
      </c>
      <c r="D38" s="15">
        <v>5836</v>
      </c>
      <c r="E38" s="14">
        <v>16.580580090000002</v>
      </c>
      <c r="F38" s="16">
        <v>0.61773177000000001</v>
      </c>
      <c r="G38" s="14">
        <v>29.341867879999999</v>
      </c>
      <c r="H38" s="16">
        <v>0.73122595000000001</v>
      </c>
      <c r="I38" s="14">
        <v>30.75923658</v>
      </c>
      <c r="J38" s="16">
        <v>0.80170487000000001</v>
      </c>
      <c r="K38" s="14">
        <v>11.444007360000001</v>
      </c>
      <c r="L38" s="16">
        <v>0.46570942999999998</v>
      </c>
      <c r="M38" s="14">
        <v>0</v>
      </c>
      <c r="N38" s="16">
        <v>0</v>
      </c>
      <c r="O38" s="14" t="s">
        <v>582</v>
      </c>
      <c r="P38" s="16" t="s">
        <v>582</v>
      </c>
      <c r="Q38" s="14">
        <v>0</v>
      </c>
      <c r="R38" s="16">
        <v>0</v>
      </c>
      <c r="S38" s="14">
        <v>0</v>
      </c>
      <c r="T38" s="16">
        <v>0</v>
      </c>
      <c r="U38" s="14">
        <v>11.87430809</v>
      </c>
      <c r="V38" s="16">
        <v>0.68211102000000001</v>
      </c>
    </row>
    <row r="39" spans="1:22" x14ac:dyDescent="0.25">
      <c r="A39" s="11" t="s">
        <v>509</v>
      </c>
      <c r="B39" s="13">
        <v>5895</v>
      </c>
      <c r="C39" s="14">
        <f>(33/B39*100)</f>
        <v>0.55979643765903309</v>
      </c>
      <c r="D39" s="15">
        <v>5862</v>
      </c>
      <c r="E39" s="14">
        <v>13.0874804</v>
      </c>
      <c r="F39" s="16">
        <v>0.51693431000000001</v>
      </c>
      <c r="G39" s="14">
        <v>24.64382303</v>
      </c>
      <c r="H39" s="16">
        <v>0.67549627000000001</v>
      </c>
      <c r="I39" s="14">
        <v>41.936226060000003</v>
      </c>
      <c r="J39" s="16">
        <v>0.87078736000000001</v>
      </c>
      <c r="K39" s="14">
        <v>16.243454839999998</v>
      </c>
      <c r="L39" s="16">
        <v>0.60610691000000005</v>
      </c>
      <c r="M39" s="14">
        <v>0</v>
      </c>
      <c r="N39" s="16">
        <v>0</v>
      </c>
      <c r="O39" s="14" t="s">
        <v>582</v>
      </c>
      <c r="P39" s="16" t="s">
        <v>582</v>
      </c>
      <c r="Q39" s="14">
        <v>0</v>
      </c>
      <c r="R39" s="16">
        <v>0</v>
      </c>
      <c r="S39" s="14">
        <v>0</v>
      </c>
      <c r="T39" s="16">
        <v>0</v>
      </c>
      <c r="U39" s="14">
        <v>4.0890156800000002</v>
      </c>
      <c r="V39" s="16">
        <v>0.60918881999999996</v>
      </c>
    </row>
    <row r="40" spans="1:22" x14ac:dyDescent="0.25">
      <c r="A40" s="11" t="s">
        <v>510</v>
      </c>
      <c r="B40" s="13">
        <v>14157</v>
      </c>
      <c r="C40" s="14">
        <f>(399/B40*100)</f>
        <v>2.8183937274846369</v>
      </c>
      <c r="D40" s="15">
        <v>13758</v>
      </c>
      <c r="E40" s="14">
        <v>8.3188420300000008</v>
      </c>
      <c r="F40" s="16">
        <v>0.45579450999999999</v>
      </c>
      <c r="G40" s="14">
        <v>18.186454990000001</v>
      </c>
      <c r="H40" s="16">
        <v>0.50930637000000001</v>
      </c>
      <c r="I40" s="14">
        <v>54.847221859999998</v>
      </c>
      <c r="J40" s="16">
        <v>0.70192297000000003</v>
      </c>
      <c r="K40" s="14">
        <v>13.83428709</v>
      </c>
      <c r="L40" s="16">
        <v>0.56649081000000001</v>
      </c>
      <c r="M40" s="14">
        <v>0</v>
      </c>
      <c r="N40" s="16">
        <v>0</v>
      </c>
      <c r="O40" s="14" t="s">
        <v>582</v>
      </c>
      <c r="P40" s="16" t="s">
        <v>582</v>
      </c>
      <c r="Q40" s="14">
        <v>0</v>
      </c>
      <c r="R40" s="16">
        <v>0</v>
      </c>
      <c r="S40" s="14">
        <v>0</v>
      </c>
      <c r="T40" s="16">
        <v>0</v>
      </c>
      <c r="U40" s="14">
        <v>4.8131940200000001</v>
      </c>
      <c r="V40" s="16">
        <v>0.41021542</v>
      </c>
    </row>
    <row r="41" spans="1:22" x14ac:dyDescent="0.25">
      <c r="A41" s="11" t="s">
        <v>511</v>
      </c>
      <c r="B41" s="13">
        <v>5712</v>
      </c>
      <c r="C41" s="14">
        <f>(59/B41*100)</f>
        <v>1.0329131652661063</v>
      </c>
      <c r="D41" s="15">
        <v>5653</v>
      </c>
      <c r="E41" s="14">
        <v>8.3591482999999993</v>
      </c>
      <c r="F41" s="16">
        <v>0.43999148999999999</v>
      </c>
      <c r="G41" s="14">
        <v>21.704410589999998</v>
      </c>
      <c r="H41" s="16">
        <v>0.66677456999999996</v>
      </c>
      <c r="I41" s="14">
        <v>51.381579379999998</v>
      </c>
      <c r="J41" s="16">
        <v>0.84523300999999995</v>
      </c>
      <c r="K41" s="14">
        <v>15.34964693</v>
      </c>
      <c r="L41" s="16">
        <v>0.5571488</v>
      </c>
      <c r="M41" s="14">
        <v>0</v>
      </c>
      <c r="N41" s="16">
        <v>0</v>
      </c>
      <c r="O41" s="14" t="s">
        <v>582</v>
      </c>
      <c r="P41" s="16" t="s">
        <v>582</v>
      </c>
      <c r="Q41" s="14">
        <v>0</v>
      </c>
      <c r="R41" s="16">
        <v>0</v>
      </c>
      <c r="S41" s="14">
        <v>0</v>
      </c>
      <c r="T41" s="16">
        <v>0</v>
      </c>
      <c r="U41" s="14">
        <v>3.2052148100000002</v>
      </c>
      <c r="V41" s="16">
        <v>0.36799872</v>
      </c>
    </row>
    <row r="42" spans="1:22" x14ac:dyDescent="0.25">
      <c r="A42" s="11" t="s">
        <v>512</v>
      </c>
      <c r="B42" s="13">
        <f>IF(COUNT(B7:B41) &gt; 0, AVERAGE(B7:B41), "\u2014")</f>
        <v>7103.4285714285716</v>
      </c>
      <c r="C42" s="14">
        <f>IF(COUNT(C7:C41) &gt; 0, AVERAGE(C7:C41), "—")</f>
        <v>2.9554399137798515</v>
      </c>
      <c r="D42" s="15">
        <f>IF(COUNT(D7:D41) &gt; 0, AVERAGE(D7:D41), "—")</f>
        <v>6882.6857142857143</v>
      </c>
      <c r="E42" s="14">
        <f>IF(COUNT(E7:E41) &gt; 0, AVERAGE(E7:E41), "—")</f>
        <v>14.110052784571428</v>
      </c>
      <c r="F42" s="16">
        <f>IF(COUNT(F7:F41) &gt; 0, SQRT(SUMSQ(F7:F41)/(COUNT(F7:F41)*COUNT(F7:F41)) ), "—")</f>
        <v>9.0992610663856055E-2</v>
      </c>
      <c r="G42" s="14">
        <f>IF(COUNT(G7:G41) &gt; 0, AVERAGE(G7:G41), "—")</f>
        <v>28.83303665628571</v>
      </c>
      <c r="H42" s="16">
        <f>IF(COUNT(H7:H41) &gt; 0, SQRT(SUMSQ(H7:H41)/(COUNT(H7:H41)*COUNT(H7:H41)) ), "—")</f>
        <v>0.11472314047754179</v>
      </c>
      <c r="I42" s="14">
        <f>IF(COUNT(I7:I41) &gt; 0, AVERAGE(I7:I41), "—")</f>
        <v>39.764200918000007</v>
      </c>
      <c r="J42" s="16">
        <f>IF(COUNT(J7:J41) &gt; 0, SQRT(SUMSQ(J7:J41)/(COUNT(J7:J41)*COUNT(J7:J41)) ), "—")</f>
        <v>0.1251732915561076</v>
      </c>
      <c r="K42" s="14">
        <f>IF(COUNT(K7:K41) &gt; 0, AVERAGE(K7:K41), "—")</f>
        <v>12.345896831714288</v>
      </c>
      <c r="L42" s="16">
        <f>IF(COUNT(L7:L41) &gt; 0, SQRT(SUMSQ(L7:L41)/(COUNT(L7:L41)*COUNT(L7:L41)) ), "—")</f>
        <v>8.6156516517508983E-2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3.9267571428571428E-4</v>
      </c>
      <c r="R42" s="16">
        <f>IF(COUNT(R7:R41) &gt; 0, SQRT(SUMSQ(R7:R41)/(COUNT(R7:R41)*COUNT(R7:R41)) ), "—")</f>
        <v>3.7791314285714285E-4</v>
      </c>
      <c r="S42" s="14">
        <f>IF(COUNT(S7:S41) &gt; 0, AVERAGE(S7:S41), "—")</f>
        <v>2.7753268571428574E-3</v>
      </c>
      <c r="T42" s="16">
        <f>IF(COUNT(T7:T41) &gt; 0, SQRT(SUMSQ(T7:T41)/(COUNT(T7:T41)*COUNT(T7:T41)) ), "—")</f>
        <v>6.7243200000000004E-4</v>
      </c>
      <c r="U42" s="14">
        <f>IF(COUNT(U7:U41) &gt; 0, AVERAGE(U7:U41), "—")</f>
        <v>4.9436448071428565</v>
      </c>
      <c r="V42" s="16">
        <f>IF(COUNT(V7:V41) &gt; 0, SQRT(SUMSQ(V7:V41)/(COUNT(V7:V41)*COUNT(V7:V41)) ), "—")</f>
        <v>8.3329453898254788E-2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10.61045208</v>
      </c>
      <c r="F45" s="16">
        <v>0.48686181000000001</v>
      </c>
      <c r="G45" s="14">
        <v>17.86862605</v>
      </c>
      <c r="H45" s="16">
        <v>0.56714891999999995</v>
      </c>
      <c r="I45" s="14">
        <v>46.706093279999997</v>
      </c>
      <c r="J45" s="16">
        <v>0.88427115999999995</v>
      </c>
      <c r="K45" s="14">
        <v>19.770235069999998</v>
      </c>
      <c r="L45" s="16">
        <v>0.62814857000000002</v>
      </c>
      <c r="M45" s="14">
        <v>0</v>
      </c>
      <c r="N45" s="16">
        <v>0</v>
      </c>
      <c r="O45" s="14" t="s">
        <v>582</v>
      </c>
      <c r="P45" s="16" t="s">
        <v>582</v>
      </c>
      <c r="Q45" s="14">
        <v>0</v>
      </c>
      <c r="R45" s="16">
        <v>0</v>
      </c>
      <c r="S45" s="14">
        <v>0.36545293000000001</v>
      </c>
      <c r="T45" s="16">
        <v>8.6772450000000001E-2</v>
      </c>
      <c r="U45" s="14">
        <v>4.6791405900000003</v>
      </c>
      <c r="V45" s="16">
        <v>0.34004072000000002</v>
      </c>
    </row>
    <row r="46" spans="1:22" x14ac:dyDescent="0.25">
      <c r="A46" s="11" t="s">
        <v>516</v>
      </c>
      <c r="B46" s="13">
        <v>23141</v>
      </c>
      <c r="C46" s="14">
        <f>(2202/B46*100)</f>
        <v>9.5155784106131964</v>
      </c>
      <c r="D46" s="15">
        <v>20939</v>
      </c>
      <c r="E46" s="14">
        <v>5.4190223</v>
      </c>
      <c r="F46" s="16">
        <v>0.24537217</v>
      </c>
      <c r="G46" s="14">
        <v>17.987156110000001</v>
      </c>
      <c r="H46" s="16">
        <v>0.41776394</v>
      </c>
      <c r="I46" s="14">
        <v>35.72739473</v>
      </c>
      <c r="J46" s="16">
        <v>0.64334513999999998</v>
      </c>
      <c r="K46" s="14">
        <v>8.49487098</v>
      </c>
      <c r="L46" s="16">
        <v>0.35069465</v>
      </c>
      <c r="M46" s="14">
        <v>0</v>
      </c>
      <c r="N46" s="16">
        <v>0</v>
      </c>
      <c r="O46" s="14" t="s">
        <v>582</v>
      </c>
      <c r="P46" s="16" t="s">
        <v>582</v>
      </c>
      <c r="Q46" s="14">
        <v>0</v>
      </c>
      <c r="R46" s="16">
        <v>0</v>
      </c>
      <c r="S46" s="14">
        <v>0</v>
      </c>
      <c r="T46" s="16">
        <v>0</v>
      </c>
      <c r="U46" s="14">
        <v>32.371555880000003</v>
      </c>
      <c r="V46" s="16">
        <v>1.009946</v>
      </c>
    </row>
    <row r="47" spans="1:22" x14ac:dyDescent="0.25">
      <c r="A47" s="11" t="s">
        <v>517</v>
      </c>
      <c r="B47" s="13">
        <v>5928</v>
      </c>
      <c r="C47" s="14">
        <f>(387/B47*100)</f>
        <v>6.5283400809716605</v>
      </c>
      <c r="D47" s="15">
        <v>5541</v>
      </c>
      <c r="E47" s="14">
        <v>7.7527782700000003</v>
      </c>
      <c r="F47" s="16">
        <v>0.42449215000000001</v>
      </c>
      <c r="G47" s="14">
        <v>23.116586059999999</v>
      </c>
      <c r="H47" s="16">
        <v>0.78809923999999998</v>
      </c>
      <c r="I47" s="14">
        <v>44.360979729999997</v>
      </c>
      <c r="J47" s="16">
        <v>0.87000137</v>
      </c>
      <c r="K47" s="14">
        <v>12.34544743</v>
      </c>
      <c r="L47" s="16">
        <v>0.50880751000000002</v>
      </c>
      <c r="M47" s="14">
        <v>0</v>
      </c>
      <c r="N47" s="16">
        <v>0</v>
      </c>
      <c r="O47" s="14" t="s">
        <v>582</v>
      </c>
      <c r="P47" s="16" t="s">
        <v>582</v>
      </c>
      <c r="Q47" s="14">
        <v>0</v>
      </c>
      <c r="R47" s="16">
        <v>0</v>
      </c>
      <c r="S47" s="14">
        <v>0</v>
      </c>
      <c r="T47" s="16">
        <v>0</v>
      </c>
      <c r="U47" s="14">
        <v>12.42420851</v>
      </c>
      <c r="V47" s="16">
        <v>0.93626387</v>
      </c>
    </row>
    <row r="48" spans="1:22" x14ac:dyDescent="0.25">
      <c r="A48" s="11" t="s">
        <v>518</v>
      </c>
      <c r="B48" s="13">
        <v>9841</v>
      </c>
      <c r="C48" s="14">
        <f>(8/B48*100)</f>
        <v>8.1292551569962401E-2</v>
      </c>
      <c r="D48" s="15">
        <v>9833</v>
      </c>
      <c r="E48" s="14">
        <v>3.95603528</v>
      </c>
      <c r="F48" s="16">
        <v>0.27507314999999999</v>
      </c>
      <c r="G48" s="14">
        <v>25.115231810000001</v>
      </c>
      <c r="H48" s="16">
        <v>0.65814541000000004</v>
      </c>
      <c r="I48" s="14">
        <v>56.95459546</v>
      </c>
      <c r="J48" s="16">
        <v>0.98271032999999997</v>
      </c>
      <c r="K48" s="14">
        <v>12.3615545</v>
      </c>
      <c r="L48" s="16">
        <v>0.65422760000000002</v>
      </c>
      <c r="M48" s="14">
        <v>0</v>
      </c>
      <c r="N48" s="16">
        <v>0</v>
      </c>
      <c r="O48" s="14" t="s">
        <v>582</v>
      </c>
      <c r="P48" s="16" t="s">
        <v>582</v>
      </c>
      <c r="Q48" s="14">
        <v>0</v>
      </c>
      <c r="R48" s="16">
        <v>0</v>
      </c>
      <c r="S48" s="14">
        <v>0</v>
      </c>
      <c r="T48" s="16">
        <v>0</v>
      </c>
      <c r="U48" s="14">
        <v>1.6125829599999999</v>
      </c>
      <c r="V48" s="16">
        <v>0.53729139999999997</v>
      </c>
    </row>
    <row r="49" spans="1:22" x14ac:dyDescent="0.25">
      <c r="A49" s="11" t="s">
        <v>519</v>
      </c>
      <c r="B49" s="13">
        <v>6349</v>
      </c>
      <c r="C49" s="14">
        <f>(56/B49*100)</f>
        <v>0.88202866593164275</v>
      </c>
      <c r="D49" s="15">
        <v>6293</v>
      </c>
      <c r="E49" s="14">
        <v>17.309503400000001</v>
      </c>
      <c r="F49" s="16">
        <v>0.54150025999999996</v>
      </c>
      <c r="G49" s="14">
        <v>41.440152769999997</v>
      </c>
      <c r="H49" s="16">
        <v>0.82227689999999998</v>
      </c>
      <c r="I49" s="14">
        <v>29.686257730000001</v>
      </c>
      <c r="J49" s="16">
        <v>0.82492127999999998</v>
      </c>
      <c r="K49" s="14">
        <v>7.2303877300000003</v>
      </c>
      <c r="L49" s="16">
        <v>0.30367166000000001</v>
      </c>
      <c r="M49" s="14">
        <v>0</v>
      </c>
      <c r="N49" s="16">
        <v>0</v>
      </c>
      <c r="O49" s="14" t="s">
        <v>582</v>
      </c>
      <c r="P49" s="16" t="s">
        <v>582</v>
      </c>
      <c r="Q49" s="14">
        <v>2.2663719999999998E-2</v>
      </c>
      <c r="R49" s="16">
        <v>2.377079E-2</v>
      </c>
      <c r="S49" s="14">
        <v>4.3219359999999998E-2</v>
      </c>
      <c r="T49" s="16">
        <v>2.3924290000000001E-2</v>
      </c>
      <c r="U49" s="14">
        <v>4.2678152899999997</v>
      </c>
      <c r="V49" s="16">
        <v>0.42291672000000002</v>
      </c>
    </row>
    <row r="50" spans="1:22" x14ac:dyDescent="0.25">
      <c r="A50" s="11" t="s">
        <v>520</v>
      </c>
      <c r="B50" s="13">
        <v>11795</v>
      </c>
      <c r="C50" s="14">
        <f>(365/B50*100)</f>
        <v>3.0945315811784653</v>
      </c>
      <c r="D50" s="15">
        <v>11430</v>
      </c>
      <c r="E50" s="14">
        <v>6.4374750000000001</v>
      </c>
      <c r="F50" s="16">
        <v>0.31363555999999998</v>
      </c>
      <c r="G50" s="14">
        <v>25.85634056</v>
      </c>
      <c r="H50" s="16">
        <v>0.70584252999999997</v>
      </c>
      <c r="I50" s="14">
        <v>48.325536470000003</v>
      </c>
      <c r="J50" s="16">
        <v>0.66294602000000002</v>
      </c>
      <c r="K50" s="14">
        <v>14.977279230000001</v>
      </c>
      <c r="L50" s="16">
        <v>0.52090471999999999</v>
      </c>
      <c r="M50" s="14">
        <v>0</v>
      </c>
      <c r="N50" s="16">
        <v>0</v>
      </c>
      <c r="O50" s="14" t="s">
        <v>582</v>
      </c>
      <c r="P50" s="16" t="s">
        <v>582</v>
      </c>
      <c r="Q50" s="14">
        <v>0</v>
      </c>
      <c r="R50" s="16">
        <v>0</v>
      </c>
      <c r="S50" s="14">
        <v>0</v>
      </c>
      <c r="T50" s="16">
        <v>0</v>
      </c>
      <c r="U50" s="14">
        <v>4.4033687400000003</v>
      </c>
      <c r="V50" s="16">
        <v>0.44126188999999999</v>
      </c>
    </row>
    <row r="51" spans="1:22" x14ac:dyDescent="0.25">
      <c r="A51" s="11" t="s">
        <v>521</v>
      </c>
      <c r="B51" s="13">
        <v>6866</v>
      </c>
      <c r="C51" s="14">
        <f>(117/B51*100)</f>
        <v>1.7040489367899796</v>
      </c>
      <c r="D51" s="15">
        <v>6749</v>
      </c>
      <c r="E51" s="14">
        <v>7.9413128100000003</v>
      </c>
      <c r="F51" s="16">
        <v>0.32673412000000002</v>
      </c>
      <c r="G51" s="14">
        <v>24.439309529999999</v>
      </c>
      <c r="H51" s="16">
        <v>0.59590259000000001</v>
      </c>
      <c r="I51" s="14">
        <v>44.023398319999998</v>
      </c>
      <c r="J51" s="16">
        <v>0.69565407999999995</v>
      </c>
      <c r="K51" s="14">
        <v>15.312414950000001</v>
      </c>
      <c r="L51" s="16">
        <v>0.45637095999999999</v>
      </c>
      <c r="M51" s="14">
        <v>0</v>
      </c>
      <c r="N51" s="16">
        <v>0</v>
      </c>
      <c r="O51" s="14" t="s">
        <v>582</v>
      </c>
      <c r="P51" s="16" t="s">
        <v>582</v>
      </c>
      <c r="Q51" s="14">
        <v>0</v>
      </c>
      <c r="R51" s="16">
        <v>0</v>
      </c>
      <c r="S51" s="14">
        <v>0</v>
      </c>
      <c r="T51" s="16">
        <v>0</v>
      </c>
      <c r="U51" s="14">
        <v>8.2835643999999995</v>
      </c>
      <c r="V51" s="16">
        <v>0.84041177</v>
      </c>
    </row>
    <row r="52" spans="1:22" x14ac:dyDescent="0.25">
      <c r="A52" s="11" t="s">
        <v>522</v>
      </c>
      <c r="B52" s="13">
        <v>5809</v>
      </c>
      <c r="C52" s="14">
        <f>(111/B52*100)</f>
        <v>1.910828025477707</v>
      </c>
      <c r="D52" s="15">
        <v>5698</v>
      </c>
      <c r="E52" s="14">
        <v>15.84847557</v>
      </c>
      <c r="F52" s="16">
        <v>0.68999389</v>
      </c>
      <c r="G52" s="14">
        <v>33.827472620000002</v>
      </c>
      <c r="H52" s="16">
        <v>0.63557337999999997</v>
      </c>
      <c r="I52" s="14">
        <v>39.057067080000003</v>
      </c>
      <c r="J52" s="16">
        <v>0.74010067999999996</v>
      </c>
      <c r="K52" s="14">
        <v>8.6157906099999995</v>
      </c>
      <c r="L52" s="16">
        <v>0.38753690000000002</v>
      </c>
      <c r="M52" s="14">
        <v>0</v>
      </c>
      <c r="N52" s="16">
        <v>0</v>
      </c>
      <c r="O52" s="14" t="s">
        <v>582</v>
      </c>
      <c r="P52" s="16" t="s">
        <v>582</v>
      </c>
      <c r="Q52" s="14">
        <v>0</v>
      </c>
      <c r="R52" s="16">
        <v>0</v>
      </c>
      <c r="S52" s="14">
        <v>0</v>
      </c>
      <c r="T52" s="16">
        <v>0</v>
      </c>
      <c r="U52" s="14">
        <v>2.65119412</v>
      </c>
      <c r="V52" s="16">
        <v>0.30351716000000001</v>
      </c>
    </row>
    <row r="53" spans="1:22" x14ac:dyDescent="0.25">
      <c r="A53" s="11" t="s">
        <v>523</v>
      </c>
      <c r="B53" s="13">
        <v>5571</v>
      </c>
      <c r="C53" s="14">
        <f>(118/B53*100)</f>
        <v>2.1181116496140731</v>
      </c>
      <c r="D53" s="15">
        <v>5453</v>
      </c>
      <c r="E53" s="14">
        <v>11.555459580000001</v>
      </c>
      <c r="F53" s="16">
        <v>0.42333270000000001</v>
      </c>
      <c r="G53" s="14">
        <v>23.418154000000001</v>
      </c>
      <c r="H53" s="16">
        <v>0.59183638999999999</v>
      </c>
      <c r="I53" s="14">
        <v>42.19529988</v>
      </c>
      <c r="J53" s="16">
        <v>0.68324258999999998</v>
      </c>
      <c r="K53" s="14">
        <v>15.116559240000001</v>
      </c>
      <c r="L53" s="16">
        <v>0.48817286999999998</v>
      </c>
      <c r="M53" s="14">
        <v>0</v>
      </c>
      <c r="N53" s="16">
        <v>0</v>
      </c>
      <c r="O53" s="14" t="s">
        <v>582</v>
      </c>
      <c r="P53" s="16" t="s">
        <v>582</v>
      </c>
      <c r="Q53" s="14">
        <v>0</v>
      </c>
      <c r="R53" s="16">
        <v>0</v>
      </c>
      <c r="S53" s="14">
        <v>0</v>
      </c>
      <c r="T53" s="16">
        <v>0</v>
      </c>
      <c r="U53" s="14">
        <v>7.7145273000000003</v>
      </c>
      <c r="V53" s="16">
        <v>0.35737236</v>
      </c>
    </row>
    <row r="54" spans="1:22" x14ac:dyDescent="0.25">
      <c r="A54" s="11" t="s">
        <v>524</v>
      </c>
      <c r="B54" s="13">
        <v>4740</v>
      </c>
      <c r="C54" s="14">
        <f>(483/B54*100)</f>
        <v>10.18987341772152</v>
      </c>
      <c r="D54" s="15">
        <v>4257</v>
      </c>
      <c r="E54" s="14">
        <v>8.2637146500000007</v>
      </c>
      <c r="F54" s="16">
        <v>0.58193125999999995</v>
      </c>
      <c r="G54" s="14">
        <v>15.794778190000001</v>
      </c>
      <c r="H54" s="16">
        <v>0.72223329999999997</v>
      </c>
      <c r="I54" s="14">
        <v>43.202175609999998</v>
      </c>
      <c r="J54" s="16">
        <v>1.0561495400000001</v>
      </c>
      <c r="K54" s="14">
        <v>19.602253659999999</v>
      </c>
      <c r="L54" s="16">
        <v>0.78396589000000005</v>
      </c>
      <c r="M54" s="14">
        <v>0</v>
      </c>
      <c r="N54" s="16">
        <v>0</v>
      </c>
      <c r="O54" s="14" t="s">
        <v>582</v>
      </c>
      <c r="P54" s="16" t="s">
        <v>582</v>
      </c>
      <c r="Q54" s="14">
        <v>0</v>
      </c>
      <c r="R54" s="16">
        <v>0</v>
      </c>
      <c r="S54" s="14">
        <v>0</v>
      </c>
      <c r="T54" s="16">
        <v>0</v>
      </c>
      <c r="U54" s="14">
        <v>13.13707789</v>
      </c>
      <c r="V54" s="16">
        <v>1.3002861100000001</v>
      </c>
    </row>
    <row r="55" spans="1:22" x14ac:dyDescent="0.25">
      <c r="A55" s="11" t="s">
        <v>525</v>
      </c>
      <c r="B55" s="13">
        <v>5316</v>
      </c>
      <c r="C55" s="14">
        <f>(22/B55*100)</f>
        <v>0.41384499623777277</v>
      </c>
      <c r="D55" s="15">
        <v>5294</v>
      </c>
      <c r="E55" s="14">
        <v>4.9654835200000003</v>
      </c>
      <c r="F55" s="16">
        <v>0.29574095</v>
      </c>
      <c r="G55" s="14">
        <v>20.87099645</v>
      </c>
      <c r="H55" s="16">
        <v>0.60414369999999995</v>
      </c>
      <c r="I55" s="14">
        <v>55.632359440000002</v>
      </c>
      <c r="J55" s="16">
        <v>0.72311645999999996</v>
      </c>
      <c r="K55" s="14">
        <v>14.80630517</v>
      </c>
      <c r="L55" s="16">
        <v>0.48143840999999998</v>
      </c>
      <c r="M55" s="14">
        <v>0</v>
      </c>
      <c r="N55" s="16">
        <v>0</v>
      </c>
      <c r="O55" s="14" t="s">
        <v>582</v>
      </c>
      <c r="P55" s="16" t="s">
        <v>582</v>
      </c>
      <c r="Q55" s="14">
        <v>0</v>
      </c>
      <c r="R55" s="16">
        <v>0</v>
      </c>
      <c r="S55" s="14">
        <v>0.48695551999999998</v>
      </c>
      <c r="T55" s="16">
        <v>0.10336331999999999</v>
      </c>
      <c r="U55" s="14">
        <v>3.23789989</v>
      </c>
      <c r="V55" s="16">
        <v>0.24458163999999999</v>
      </c>
    </row>
    <row r="56" spans="1:22" x14ac:dyDescent="0.25">
      <c r="A56" s="11" t="s">
        <v>526</v>
      </c>
      <c r="B56" s="13">
        <v>5359</v>
      </c>
      <c r="C56" s="14">
        <f>(77/B56*100)</f>
        <v>1.4368352304534429</v>
      </c>
      <c r="D56" s="15">
        <v>5282</v>
      </c>
      <c r="E56" s="14">
        <v>10.168364309999999</v>
      </c>
      <c r="F56" s="16">
        <v>0.44488485999999999</v>
      </c>
      <c r="G56" s="14">
        <v>28.307156020000001</v>
      </c>
      <c r="H56" s="16">
        <v>0.78973433000000004</v>
      </c>
      <c r="I56" s="14">
        <v>46.949706050000003</v>
      </c>
      <c r="J56" s="16">
        <v>0.85864976000000004</v>
      </c>
      <c r="K56" s="14">
        <v>13.225998150000001</v>
      </c>
      <c r="L56" s="16">
        <v>0.4781609</v>
      </c>
      <c r="M56" s="14">
        <v>0</v>
      </c>
      <c r="N56" s="16">
        <v>0</v>
      </c>
      <c r="O56" s="14" t="s">
        <v>582</v>
      </c>
      <c r="P56" s="16" t="s">
        <v>582</v>
      </c>
      <c r="Q56" s="14">
        <v>0</v>
      </c>
      <c r="R56" s="16">
        <v>0</v>
      </c>
      <c r="S56" s="14">
        <v>0</v>
      </c>
      <c r="T56" s="16">
        <v>0</v>
      </c>
      <c r="U56" s="14">
        <v>1.3487754599999999</v>
      </c>
      <c r="V56" s="16">
        <v>0.21521649000000001</v>
      </c>
    </row>
    <row r="57" spans="1:22" x14ac:dyDescent="0.25">
      <c r="A57" s="11" t="s">
        <v>527</v>
      </c>
      <c r="B57" s="13">
        <v>6513</v>
      </c>
      <c r="C57" s="14">
        <f>(0/B57*100)</f>
        <v>0</v>
      </c>
      <c r="D57" s="15">
        <v>6513</v>
      </c>
      <c r="E57" s="14">
        <v>1.68567844</v>
      </c>
      <c r="F57" s="16">
        <v>0.200434</v>
      </c>
      <c r="G57" s="14">
        <v>15.58317757</v>
      </c>
      <c r="H57" s="16">
        <v>0.58514787000000001</v>
      </c>
      <c r="I57" s="14">
        <v>66.620001180000003</v>
      </c>
      <c r="J57" s="16">
        <v>0.82159455999999997</v>
      </c>
      <c r="K57" s="14">
        <v>12.39708435</v>
      </c>
      <c r="L57" s="16">
        <v>0.54826642000000003</v>
      </c>
      <c r="M57" s="14">
        <v>0</v>
      </c>
      <c r="N57" s="16">
        <v>0</v>
      </c>
      <c r="O57" s="14" t="s">
        <v>582</v>
      </c>
      <c r="P57" s="16" t="s">
        <v>582</v>
      </c>
      <c r="Q57" s="14">
        <v>0</v>
      </c>
      <c r="R57" s="16">
        <v>0</v>
      </c>
      <c r="S57" s="14">
        <v>0.17931905000000001</v>
      </c>
      <c r="T57" s="16">
        <v>7.8717910000000002E-2</v>
      </c>
      <c r="U57" s="14">
        <v>3.5347394200000002</v>
      </c>
      <c r="V57" s="16">
        <v>0.49900781</v>
      </c>
    </row>
    <row r="58" spans="1:22" x14ac:dyDescent="0.25">
      <c r="A58" s="11" t="s">
        <v>528</v>
      </c>
      <c r="B58" s="13">
        <v>7267</v>
      </c>
      <c r="C58" s="14">
        <f>(10/B58*100)</f>
        <v>0.13760836658868861</v>
      </c>
      <c r="D58" s="15">
        <v>7257</v>
      </c>
      <c r="E58" s="14">
        <v>8.7595584800000008</v>
      </c>
      <c r="F58" s="16">
        <v>0.46805322999999999</v>
      </c>
      <c r="G58" s="14">
        <v>15.99854431</v>
      </c>
      <c r="H58" s="16">
        <v>0.60694236000000001</v>
      </c>
      <c r="I58" s="14">
        <v>39.882480450000003</v>
      </c>
      <c r="J58" s="16">
        <v>0.81892218999999999</v>
      </c>
      <c r="K58" s="14">
        <v>29.71193598</v>
      </c>
      <c r="L58" s="16">
        <v>0.86792250999999998</v>
      </c>
      <c r="M58" s="14">
        <v>0</v>
      </c>
      <c r="N58" s="16">
        <v>0</v>
      </c>
      <c r="O58" s="14" t="s">
        <v>582</v>
      </c>
      <c r="P58" s="16" t="s">
        <v>582</v>
      </c>
      <c r="Q58" s="14">
        <v>0</v>
      </c>
      <c r="R58" s="16">
        <v>0</v>
      </c>
      <c r="S58" s="14">
        <v>0.81609757999999999</v>
      </c>
      <c r="T58" s="16">
        <v>0.15259352000000001</v>
      </c>
      <c r="U58" s="14">
        <v>4.8313832000000003</v>
      </c>
      <c r="V58" s="16">
        <v>0.63071312000000002</v>
      </c>
    </row>
    <row r="59" spans="1:22" x14ac:dyDescent="0.25">
      <c r="A59" s="11" t="s">
        <v>529</v>
      </c>
      <c r="B59" s="13">
        <v>4826</v>
      </c>
      <c r="C59" s="14">
        <f>(26/B59*100)</f>
        <v>0.53874844591794446</v>
      </c>
      <c r="D59" s="15">
        <v>4800</v>
      </c>
      <c r="E59" s="14">
        <v>4.6242142399999997</v>
      </c>
      <c r="F59" s="16">
        <v>0.34536148</v>
      </c>
      <c r="G59" s="14">
        <v>9.5731148099999999</v>
      </c>
      <c r="H59" s="16">
        <v>0.46528220999999997</v>
      </c>
      <c r="I59" s="14">
        <v>48.82848044</v>
      </c>
      <c r="J59" s="16">
        <v>0.83873615999999995</v>
      </c>
      <c r="K59" s="14">
        <v>33.531261469999997</v>
      </c>
      <c r="L59" s="16">
        <v>0.80170151999999995</v>
      </c>
      <c r="M59" s="14">
        <v>0</v>
      </c>
      <c r="N59" s="16">
        <v>0</v>
      </c>
      <c r="O59" s="14" t="s">
        <v>582</v>
      </c>
      <c r="P59" s="16" t="s">
        <v>582</v>
      </c>
      <c r="Q59" s="14">
        <v>0</v>
      </c>
      <c r="R59" s="16">
        <v>0</v>
      </c>
      <c r="S59" s="14">
        <v>0.53376632000000002</v>
      </c>
      <c r="T59" s="16">
        <v>0.11578223</v>
      </c>
      <c r="U59" s="14">
        <v>2.9091627</v>
      </c>
      <c r="V59" s="16">
        <v>0.25041625000000001</v>
      </c>
    </row>
    <row r="60" spans="1:22" x14ac:dyDescent="0.25">
      <c r="A60" s="11" t="s">
        <v>530</v>
      </c>
      <c r="B60" s="13">
        <v>4546</v>
      </c>
      <c r="C60" s="14">
        <f>(15/B60*100)</f>
        <v>0.32996040475142985</v>
      </c>
      <c r="D60" s="15">
        <v>4531</v>
      </c>
      <c r="E60" s="14">
        <v>8.6976765</v>
      </c>
      <c r="F60" s="16">
        <v>0.57041646999999995</v>
      </c>
      <c r="G60" s="14">
        <v>18.776380169999999</v>
      </c>
      <c r="H60" s="16">
        <v>0.80627766999999995</v>
      </c>
      <c r="I60" s="14">
        <v>47.38657852</v>
      </c>
      <c r="J60" s="16">
        <v>1.0436439399999999</v>
      </c>
      <c r="K60" s="14">
        <v>20.5977742</v>
      </c>
      <c r="L60" s="16">
        <v>0.84043270999999997</v>
      </c>
      <c r="M60" s="14">
        <v>0</v>
      </c>
      <c r="N60" s="16">
        <v>0</v>
      </c>
      <c r="O60" s="14" t="s">
        <v>582</v>
      </c>
      <c r="P60" s="16" t="s">
        <v>582</v>
      </c>
      <c r="Q60" s="14">
        <v>0</v>
      </c>
      <c r="R60" s="16">
        <v>0</v>
      </c>
      <c r="S60" s="14">
        <v>0.45092933000000002</v>
      </c>
      <c r="T60" s="16">
        <v>8.9288229999999996E-2</v>
      </c>
      <c r="U60" s="14">
        <v>4.09066128</v>
      </c>
      <c r="V60" s="16">
        <v>0.45732310999999998</v>
      </c>
    </row>
    <row r="61" spans="1:22" x14ac:dyDescent="0.25">
      <c r="A61" s="11" t="s">
        <v>531</v>
      </c>
      <c r="B61" s="13">
        <v>6525</v>
      </c>
      <c r="C61" s="14">
        <f>(175/B61*100)</f>
        <v>2.6819923371647509</v>
      </c>
      <c r="D61" s="15">
        <v>6350</v>
      </c>
      <c r="E61" s="14">
        <v>12.729472660000001</v>
      </c>
      <c r="F61" s="16">
        <v>0.46522492999999998</v>
      </c>
      <c r="G61" s="14">
        <v>24.45374778</v>
      </c>
      <c r="H61" s="16">
        <v>0.63170300000000001</v>
      </c>
      <c r="I61" s="14">
        <v>40.32919862</v>
      </c>
      <c r="J61" s="16">
        <v>0.72771730999999995</v>
      </c>
      <c r="K61" s="14">
        <v>18.709357480000001</v>
      </c>
      <c r="L61" s="16">
        <v>0.58582856000000005</v>
      </c>
      <c r="M61" s="14">
        <v>0</v>
      </c>
      <c r="N61" s="16">
        <v>0</v>
      </c>
      <c r="O61" s="14" t="s">
        <v>582</v>
      </c>
      <c r="P61" s="16" t="s">
        <v>582</v>
      </c>
      <c r="Q61" s="14">
        <v>0</v>
      </c>
      <c r="R61" s="16">
        <v>0</v>
      </c>
      <c r="S61" s="14">
        <v>0</v>
      </c>
      <c r="T61" s="16">
        <v>0</v>
      </c>
      <c r="U61" s="14">
        <v>3.77822345</v>
      </c>
      <c r="V61" s="16">
        <v>0.50099791999999999</v>
      </c>
    </row>
    <row r="62" spans="1:22" x14ac:dyDescent="0.25">
      <c r="A62" s="11" t="s">
        <v>532</v>
      </c>
      <c r="B62" s="13">
        <v>4476</v>
      </c>
      <c r="C62" s="14">
        <f>(3/B62*100)</f>
        <v>6.7024128686327081E-2</v>
      </c>
      <c r="D62" s="15">
        <v>4473</v>
      </c>
      <c r="E62" s="14">
        <v>7.01944371</v>
      </c>
      <c r="F62" s="16">
        <v>0.37219329000000001</v>
      </c>
      <c r="G62" s="14">
        <v>35.157523820000002</v>
      </c>
      <c r="H62" s="16">
        <v>0.64515893999999996</v>
      </c>
      <c r="I62" s="14">
        <v>47.120740820000002</v>
      </c>
      <c r="J62" s="16">
        <v>0.66680569999999995</v>
      </c>
      <c r="K62" s="14">
        <v>10.2508836</v>
      </c>
      <c r="L62" s="16">
        <v>0.4148077</v>
      </c>
      <c r="M62" s="14">
        <v>0</v>
      </c>
      <c r="N62" s="16">
        <v>0</v>
      </c>
      <c r="O62" s="14" t="s">
        <v>582</v>
      </c>
      <c r="P62" s="16" t="s">
        <v>582</v>
      </c>
      <c r="Q62" s="14">
        <v>0</v>
      </c>
      <c r="R62" s="16">
        <v>0</v>
      </c>
      <c r="S62" s="14">
        <v>0</v>
      </c>
      <c r="T62" s="16">
        <v>0</v>
      </c>
      <c r="U62" s="14">
        <v>0.45140806</v>
      </c>
      <c r="V62" s="16">
        <v>9.5450839999999995E-2</v>
      </c>
    </row>
    <row r="63" spans="1:22" x14ac:dyDescent="0.25">
      <c r="A63" s="11" t="s">
        <v>533</v>
      </c>
      <c r="B63" s="13">
        <v>5324</v>
      </c>
      <c r="C63" s="14">
        <f>(13/B63*100)</f>
        <v>0.24417731029301279</v>
      </c>
      <c r="D63" s="15">
        <v>5311</v>
      </c>
      <c r="E63" s="14">
        <v>7.1418607600000001</v>
      </c>
      <c r="F63" s="16">
        <v>0.45549961999999999</v>
      </c>
      <c r="G63" s="14">
        <v>15.39747577</v>
      </c>
      <c r="H63" s="16">
        <v>0.60729319000000004</v>
      </c>
      <c r="I63" s="14">
        <v>48.285817649999998</v>
      </c>
      <c r="J63" s="16">
        <v>0.59075299000000003</v>
      </c>
      <c r="K63" s="14">
        <v>21.21538915</v>
      </c>
      <c r="L63" s="16">
        <v>0.62036192999999995</v>
      </c>
      <c r="M63" s="14">
        <v>0</v>
      </c>
      <c r="N63" s="16">
        <v>0</v>
      </c>
      <c r="O63" s="14" t="s">
        <v>582</v>
      </c>
      <c r="P63" s="16" t="s">
        <v>582</v>
      </c>
      <c r="Q63" s="14">
        <v>4.826693E-2</v>
      </c>
      <c r="R63" s="16">
        <v>3.0256849999999998E-2</v>
      </c>
      <c r="S63" s="14">
        <v>7.0163710000000004E-2</v>
      </c>
      <c r="T63" s="16">
        <v>3.5736179999999999E-2</v>
      </c>
      <c r="U63" s="14">
        <v>7.8410260300000001</v>
      </c>
      <c r="V63" s="16">
        <v>0.41094862999999998</v>
      </c>
    </row>
    <row r="64" spans="1:22" x14ac:dyDescent="0.25">
      <c r="A64" s="11" t="s">
        <v>534</v>
      </c>
      <c r="B64" s="13">
        <v>3634</v>
      </c>
      <c r="C64" s="14">
        <f>(3/B64*100)</f>
        <v>8.2553659878921298E-2</v>
      </c>
      <c r="D64" s="15">
        <v>3631</v>
      </c>
      <c r="E64" s="14">
        <v>12.360073420000001</v>
      </c>
      <c r="F64" s="16">
        <v>0.54126021000000002</v>
      </c>
      <c r="G64" s="14">
        <v>21.851938130000001</v>
      </c>
      <c r="H64" s="16">
        <v>0.65317760999999996</v>
      </c>
      <c r="I64" s="14">
        <v>45.213237579999998</v>
      </c>
      <c r="J64" s="16">
        <v>0.85499152</v>
      </c>
      <c r="K64" s="14">
        <v>16.88735492</v>
      </c>
      <c r="L64" s="16">
        <v>0.66388104999999997</v>
      </c>
      <c r="M64" s="14">
        <v>0</v>
      </c>
      <c r="N64" s="16">
        <v>0</v>
      </c>
      <c r="O64" s="14" t="s">
        <v>582</v>
      </c>
      <c r="P64" s="16" t="s">
        <v>582</v>
      </c>
      <c r="Q64" s="14">
        <v>0</v>
      </c>
      <c r="R64" s="16">
        <v>0</v>
      </c>
      <c r="S64" s="14">
        <v>0.17388961999999999</v>
      </c>
      <c r="T64" s="16">
        <v>7.1711339999999998E-2</v>
      </c>
      <c r="U64" s="14">
        <v>3.5135063299999998</v>
      </c>
      <c r="V64" s="16">
        <v>0.29132079999999999</v>
      </c>
    </row>
    <row r="65" spans="1:22" x14ac:dyDescent="0.25">
      <c r="A65" s="11" t="s">
        <v>535</v>
      </c>
      <c r="B65" s="13">
        <v>5325</v>
      </c>
      <c r="C65" s="14">
        <f>(14/B65*100)</f>
        <v>0.26291079812206569</v>
      </c>
      <c r="D65" s="15">
        <v>5311</v>
      </c>
      <c r="E65" s="14">
        <v>6.4551448300000001</v>
      </c>
      <c r="F65" s="16">
        <v>0.36865339000000003</v>
      </c>
      <c r="G65" s="14">
        <v>31.908666820000001</v>
      </c>
      <c r="H65" s="16">
        <v>0.73981032999999996</v>
      </c>
      <c r="I65" s="14">
        <v>46.06019148</v>
      </c>
      <c r="J65" s="16">
        <v>0.88882218999999996</v>
      </c>
      <c r="K65" s="14">
        <v>11.292649320000001</v>
      </c>
      <c r="L65" s="16">
        <v>0.56885940000000002</v>
      </c>
      <c r="M65" s="14">
        <v>0</v>
      </c>
      <c r="N65" s="16">
        <v>0</v>
      </c>
      <c r="O65" s="14" t="s">
        <v>582</v>
      </c>
      <c r="P65" s="16" t="s">
        <v>582</v>
      </c>
      <c r="Q65" s="14">
        <v>0.15381316</v>
      </c>
      <c r="R65" s="16">
        <v>5.629671E-2</v>
      </c>
      <c r="S65" s="14">
        <v>0</v>
      </c>
      <c r="T65" s="16">
        <v>0</v>
      </c>
      <c r="U65" s="14">
        <v>4.1295343799999999</v>
      </c>
      <c r="V65" s="16">
        <v>0.39614252999999999</v>
      </c>
    </row>
    <row r="66" spans="1:22" x14ac:dyDescent="0.25">
      <c r="A66" s="11" t="s">
        <v>536</v>
      </c>
      <c r="B66" s="13">
        <v>5665</v>
      </c>
      <c r="C66" s="14">
        <f>(92/B66*100)</f>
        <v>1.624007060900265</v>
      </c>
      <c r="D66" s="15">
        <v>5573</v>
      </c>
      <c r="E66" s="14">
        <v>11.127359240000001</v>
      </c>
      <c r="F66" s="16">
        <v>0.44794958000000001</v>
      </c>
      <c r="G66" s="14">
        <v>24.464511330000001</v>
      </c>
      <c r="H66" s="16">
        <v>0.63015683</v>
      </c>
      <c r="I66" s="14">
        <v>39.85429293</v>
      </c>
      <c r="J66" s="16">
        <v>0.67338246000000002</v>
      </c>
      <c r="K66" s="14">
        <v>11.40287004</v>
      </c>
      <c r="L66" s="16">
        <v>0.4533026</v>
      </c>
      <c r="M66" s="14">
        <v>0</v>
      </c>
      <c r="N66" s="16">
        <v>0</v>
      </c>
      <c r="O66" s="14" t="s">
        <v>582</v>
      </c>
      <c r="P66" s="16" t="s">
        <v>582</v>
      </c>
      <c r="Q66" s="14">
        <v>0</v>
      </c>
      <c r="R66" s="16">
        <v>0</v>
      </c>
      <c r="S66" s="14">
        <v>0</v>
      </c>
      <c r="T66" s="16">
        <v>0</v>
      </c>
      <c r="U66" s="14">
        <v>13.15096647</v>
      </c>
      <c r="V66" s="16">
        <v>0.43092038999999999</v>
      </c>
    </row>
    <row r="67" spans="1:22" x14ac:dyDescent="0.25">
      <c r="A67" s="11" t="s">
        <v>537</v>
      </c>
      <c r="B67" s="13">
        <v>6971</v>
      </c>
      <c r="C67" s="14">
        <f>(934/B67*100)</f>
        <v>13.398364653564768</v>
      </c>
      <c r="D67" s="15">
        <v>6037</v>
      </c>
      <c r="E67" s="14">
        <v>5.3497721699999996</v>
      </c>
      <c r="F67" s="16">
        <v>0.35176687000000001</v>
      </c>
      <c r="G67" s="14">
        <v>20.715068129999999</v>
      </c>
      <c r="H67" s="16">
        <v>0.66039815000000002</v>
      </c>
      <c r="I67" s="14">
        <v>55.930499939999997</v>
      </c>
      <c r="J67" s="16">
        <v>0.73565422000000003</v>
      </c>
      <c r="K67" s="14">
        <v>14.779527740000001</v>
      </c>
      <c r="L67" s="16">
        <v>0.46971543999999998</v>
      </c>
      <c r="M67" s="14">
        <v>0</v>
      </c>
      <c r="N67" s="16">
        <v>0</v>
      </c>
      <c r="O67" s="14" t="s">
        <v>582</v>
      </c>
      <c r="P67" s="16" t="s">
        <v>582</v>
      </c>
      <c r="Q67" s="14">
        <v>0</v>
      </c>
      <c r="R67" s="16">
        <v>0</v>
      </c>
      <c r="S67" s="14">
        <v>0</v>
      </c>
      <c r="T67" s="16">
        <v>0</v>
      </c>
      <c r="U67" s="14">
        <v>3.2251320200000002</v>
      </c>
      <c r="V67" s="16">
        <v>0.26135444000000002</v>
      </c>
    </row>
    <row r="68" spans="1:22" x14ac:dyDescent="0.25">
      <c r="A68" s="11" t="s">
        <v>538</v>
      </c>
      <c r="B68" s="13">
        <v>12083</v>
      </c>
      <c r="C68" s="14">
        <f>(31/B68*100)</f>
        <v>0.2565588016221137</v>
      </c>
      <c r="D68" s="15">
        <v>12052</v>
      </c>
      <c r="E68" s="14">
        <v>7.53826018</v>
      </c>
      <c r="F68" s="16">
        <v>0.19732162</v>
      </c>
      <c r="G68" s="14">
        <v>14.87505352</v>
      </c>
      <c r="H68" s="16">
        <v>0.37052225999999999</v>
      </c>
      <c r="I68" s="14">
        <v>44.50530423</v>
      </c>
      <c r="J68" s="16">
        <v>0.45919721000000002</v>
      </c>
      <c r="K68" s="14">
        <v>16.24466443</v>
      </c>
      <c r="L68" s="16">
        <v>0.38624800999999997</v>
      </c>
      <c r="M68" s="14">
        <v>0</v>
      </c>
      <c r="N68" s="16">
        <v>0</v>
      </c>
      <c r="O68" s="14" t="s">
        <v>582</v>
      </c>
      <c r="P68" s="16" t="s">
        <v>582</v>
      </c>
      <c r="Q68" s="14">
        <v>0</v>
      </c>
      <c r="R68" s="16">
        <v>0</v>
      </c>
      <c r="S68" s="14">
        <v>0</v>
      </c>
      <c r="T68" s="16">
        <v>0</v>
      </c>
      <c r="U68" s="14">
        <v>16.836717650000001</v>
      </c>
      <c r="V68" s="16">
        <v>0.32327443</v>
      </c>
    </row>
    <row r="69" spans="1:22" x14ac:dyDescent="0.25">
      <c r="A69" s="11" t="s">
        <v>539</v>
      </c>
      <c r="B69" s="13">
        <v>4876</v>
      </c>
      <c r="C69" s="14">
        <f>(0/B69*100)</f>
        <v>0</v>
      </c>
      <c r="D69" s="15">
        <v>4876</v>
      </c>
      <c r="E69" s="14">
        <v>15.03467781</v>
      </c>
      <c r="F69" s="16">
        <v>0.721306</v>
      </c>
      <c r="G69" s="14">
        <v>34.709943619999997</v>
      </c>
      <c r="H69" s="16">
        <v>1.02157722</v>
      </c>
      <c r="I69" s="14">
        <v>38.254445160000003</v>
      </c>
      <c r="J69" s="16">
        <v>1.03168226</v>
      </c>
      <c r="K69" s="14">
        <v>11.615956450000001</v>
      </c>
      <c r="L69" s="16">
        <v>0.90032281999999997</v>
      </c>
      <c r="M69" s="14">
        <v>0</v>
      </c>
      <c r="N69" s="16">
        <v>0</v>
      </c>
      <c r="O69" s="14" t="s">
        <v>582</v>
      </c>
      <c r="P69" s="16" t="s">
        <v>582</v>
      </c>
      <c r="Q69" s="14">
        <v>0</v>
      </c>
      <c r="R69" s="16">
        <v>0</v>
      </c>
      <c r="S69" s="14">
        <v>0</v>
      </c>
      <c r="T69" s="16">
        <v>0</v>
      </c>
      <c r="U69" s="14">
        <v>0.38497696999999997</v>
      </c>
      <c r="V69" s="16">
        <v>0.15723585000000001</v>
      </c>
    </row>
    <row r="70" spans="1:22" x14ac:dyDescent="0.25">
      <c r="A70" s="11" t="s">
        <v>540</v>
      </c>
      <c r="B70" s="13">
        <v>6036</v>
      </c>
      <c r="C70" s="14">
        <f>(223/B70*100)</f>
        <v>3.6944996686547382</v>
      </c>
      <c r="D70" s="15">
        <v>5813</v>
      </c>
      <c r="E70" s="14">
        <v>8.4956291000000004</v>
      </c>
      <c r="F70" s="16">
        <v>0.47772049999999999</v>
      </c>
      <c r="G70" s="14">
        <v>40.368623679999999</v>
      </c>
      <c r="H70" s="16">
        <v>0.77171648000000004</v>
      </c>
      <c r="I70" s="14">
        <v>38.845079480000003</v>
      </c>
      <c r="J70" s="16">
        <v>0.86200328999999998</v>
      </c>
      <c r="K70" s="14">
        <v>7.3642532100000002</v>
      </c>
      <c r="L70" s="16">
        <v>0.33937507</v>
      </c>
      <c r="M70" s="14">
        <v>0</v>
      </c>
      <c r="N70" s="16">
        <v>0</v>
      </c>
      <c r="O70" s="14" t="s">
        <v>582</v>
      </c>
      <c r="P70" s="16" t="s">
        <v>582</v>
      </c>
      <c r="Q70" s="14">
        <v>0</v>
      </c>
      <c r="R70" s="16">
        <v>0</v>
      </c>
      <c r="S70" s="14">
        <v>0</v>
      </c>
      <c r="T70" s="16">
        <v>0</v>
      </c>
      <c r="U70" s="14">
        <v>4.9264145299999997</v>
      </c>
      <c r="V70" s="16">
        <v>0.47738449999999999</v>
      </c>
    </row>
    <row r="71" spans="1:22" x14ac:dyDescent="0.25">
      <c r="A71" s="11" t="s">
        <v>541</v>
      </c>
      <c r="B71" s="13">
        <v>6115</v>
      </c>
      <c r="C71" s="14">
        <f>(37/B71*100)</f>
        <v>0.60506950122649228</v>
      </c>
      <c r="D71" s="15">
        <v>6078</v>
      </c>
      <c r="E71" s="14">
        <v>3.91231069</v>
      </c>
      <c r="F71" s="16">
        <v>0.23963359000000001</v>
      </c>
      <c r="G71" s="14">
        <v>14.965008320000001</v>
      </c>
      <c r="H71" s="16">
        <v>0.39376097999999998</v>
      </c>
      <c r="I71" s="14">
        <v>58.98719603</v>
      </c>
      <c r="J71" s="16">
        <v>0.62252271000000003</v>
      </c>
      <c r="K71" s="14">
        <v>20.950680559999999</v>
      </c>
      <c r="L71" s="16">
        <v>0.49752099999999999</v>
      </c>
      <c r="M71" s="14">
        <v>0</v>
      </c>
      <c r="N71" s="16">
        <v>0</v>
      </c>
      <c r="O71" s="14" t="s">
        <v>582</v>
      </c>
      <c r="P71" s="16" t="s">
        <v>582</v>
      </c>
      <c r="Q71" s="14">
        <v>0</v>
      </c>
      <c r="R71" s="16">
        <v>0</v>
      </c>
      <c r="S71" s="14">
        <v>0</v>
      </c>
      <c r="T71" s="16">
        <v>0</v>
      </c>
      <c r="U71" s="14">
        <v>1.1848044</v>
      </c>
      <c r="V71" s="16">
        <v>0.14724725</v>
      </c>
    </row>
    <row r="72" spans="1:22" x14ac:dyDescent="0.25">
      <c r="A72" s="11" t="s">
        <v>542</v>
      </c>
      <c r="B72" s="13">
        <v>7708</v>
      </c>
      <c r="C72" s="14">
        <f>(6/B72*100)</f>
        <v>7.7841203943954329E-2</v>
      </c>
      <c r="D72" s="15">
        <v>7702</v>
      </c>
      <c r="E72" s="14">
        <v>10.619275119999999</v>
      </c>
      <c r="F72" s="16">
        <v>0.40058331000000003</v>
      </c>
      <c r="G72" s="14">
        <v>38.908406509999999</v>
      </c>
      <c r="H72" s="16">
        <v>0.72588432999999997</v>
      </c>
      <c r="I72" s="14">
        <v>40.728890790000001</v>
      </c>
      <c r="J72" s="16">
        <v>0.65909594999999999</v>
      </c>
      <c r="K72" s="14">
        <v>9.4705449000000002</v>
      </c>
      <c r="L72" s="16">
        <v>0.49463997999999998</v>
      </c>
      <c r="M72" s="14">
        <v>0</v>
      </c>
      <c r="N72" s="16">
        <v>0</v>
      </c>
      <c r="O72" s="14" t="s">
        <v>582</v>
      </c>
      <c r="P72" s="16" t="s">
        <v>582</v>
      </c>
      <c r="Q72" s="14">
        <v>0</v>
      </c>
      <c r="R72" s="16">
        <v>0</v>
      </c>
      <c r="S72" s="14">
        <v>0</v>
      </c>
      <c r="T72" s="16">
        <v>0</v>
      </c>
      <c r="U72" s="14">
        <v>0.27288267999999999</v>
      </c>
      <c r="V72" s="16">
        <v>6.3832280000000005E-2</v>
      </c>
    </row>
    <row r="73" spans="1:22" x14ac:dyDescent="0.25">
      <c r="A73" s="11" t="s">
        <v>543</v>
      </c>
      <c r="B73" s="13">
        <v>8249</v>
      </c>
      <c r="C73" s="14">
        <f>(197/B73*100)</f>
        <v>2.3881682628197356</v>
      </c>
      <c r="D73" s="15">
        <v>8052</v>
      </c>
      <c r="E73" s="14">
        <v>2.7213542400000001</v>
      </c>
      <c r="F73" s="16">
        <v>0.21356217</v>
      </c>
      <c r="G73" s="14">
        <v>16.222422000000002</v>
      </c>
      <c r="H73" s="16">
        <v>0.57778521999999999</v>
      </c>
      <c r="I73" s="14">
        <v>68.665906890000002</v>
      </c>
      <c r="J73" s="16">
        <v>0.69205163000000003</v>
      </c>
      <c r="K73" s="14">
        <v>10.35451027</v>
      </c>
      <c r="L73" s="16">
        <v>0.45895949000000003</v>
      </c>
      <c r="M73" s="14">
        <v>0</v>
      </c>
      <c r="N73" s="16">
        <v>0</v>
      </c>
      <c r="O73" s="14" t="s">
        <v>582</v>
      </c>
      <c r="P73" s="16" t="s">
        <v>582</v>
      </c>
      <c r="Q73" s="14">
        <v>0</v>
      </c>
      <c r="R73" s="16">
        <v>0</v>
      </c>
      <c r="S73" s="14">
        <v>0</v>
      </c>
      <c r="T73" s="16">
        <v>0</v>
      </c>
      <c r="U73" s="14">
        <v>2.0358065999999999</v>
      </c>
      <c r="V73" s="16">
        <v>0.32003407</v>
      </c>
    </row>
    <row r="74" spans="1:22" x14ac:dyDescent="0.25">
      <c r="A74" s="11" t="s">
        <v>544</v>
      </c>
      <c r="B74" s="13">
        <v>4692</v>
      </c>
      <c r="C74" s="14">
        <f>(82/B74*100)</f>
        <v>1.7476555839727195</v>
      </c>
      <c r="D74" s="15">
        <v>4610</v>
      </c>
      <c r="E74" s="14">
        <v>10.50527168</v>
      </c>
      <c r="F74" s="16">
        <v>0.47078246000000001</v>
      </c>
      <c r="G74" s="14">
        <v>22.518942639999999</v>
      </c>
      <c r="H74" s="16">
        <v>0.67624258000000004</v>
      </c>
      <c r="I74" s="14">
        <v>45.150243709999998</v>
      </c>
      <c r="J74" s="16">
        <v>0.74966294</v>
      </c>
      <c r="K74" s="14">
        <v>14.48762617</v>
      </c>
      <c r="L74" s="16">
        <v>0.55775954000000005</v>
      </c>
      <c r="M74" s="14">
        <v>0</v>
      </c>
      <c r="N74" s="16">
        <v>0</v>
      </c>
      <c r="O74" s="14" t="s">
        <v>582</v>
      </c>
      <c r="P74" s="16" t="s">
        <v>582</v>
      </c>
      <c r="Q74" s="14">
        <v>0</v>
      </c>
      <c r="R74" s="16">
        <v>0</v>
      </c>
      <c r="S74" s="14">
        <v>0.35041696</v>
      </c>
      <c r="T74" s="16">
        <v>0.10605993</v>
      </c>
      <c r="U74" s="14">
        <v>6.9874988399999998</v>
      </c>
      <c r="V74" s="16">
        <v>0.45080492</v>
      </c>
    </row>
    <row r="75" spans="1:22" x14ac:dyDescent="0.25">
      <c r="A75" s="11" t="s">
        <v>545</v>
      </c>
      <c r="B75" s="13">
        <v>5375</v>
      </c>
      <c r="C75" s="14">
        <f>(314/B75*100)</f>
        <v>5.8418604651162793</v>
      </c>
      <c r="D75" s="15">
        <v>5061</v>
      </c>
      <c r="E75" s="14">
        <v>7.3330973500000001</v>
      </c>
      <c r="F75" s="16">
        <v>0.38773770000000002</v>
      </c>
      <c r="G75" s="14">
        <v>16.895512839999999</v>
      </c>
      <c r="H75" s="16">
        <v>0.53346413999999998</v>
      </c>
      <c r="I75" s="14">
        <v>42.403696760000003</v>
      </c>
      <c r="J75" s="16">
        <v>0.77048499000000004</v>
      </c>
      <c r="K75" s="14">
        <v>19.409872539999999</v>
      </c>
      <c r="L75" s="16">
        <v>0.64119705000000005</v>
      </c>
      <c r="M75" s="14">
        <v>0</v>
      </c>
      <c r="N75" s="16">
        <v>0</v>
      </c>
      <c r="O75" s="14" t="s">
        <v>582</v>
      </c>
      <c r="P75" s="16" t="s">
        <v>582</v>
      </c>
      <c r="Q75" s="14">
        <v>0</v>
      </c>
      <c r="R75" s="16">
        <v>0</v>
      </c>
      <c r="S75" s="14">
        <v>0</v>
      </c>
      <c r="T75" s="16">
        <v>0</v>
      </c>
      <c r="U75" s="14">
        <v>13.957820509999999</v>
      </c>
      <c r="V75" s="16">
        <v>1.03276078</v>
      </c>
    </row>
    <row r="76" spans="1:22" x14ac:dyDescent="0.25">
      <c r="A76" s="11" t="s">
        <v>546</v>
      </c>
      <c r="B76" s="13">
        <v>14167</v>
      </c>
      <c r="C76" s="14">
        <f>(236/B76*100)</f>
        <v>1.6658431566316085</v>
      </c>
      <c r="D76" s="15">
        <v>13931</v>
      </c>
      <c r="E76" s="14">
        <v>7.1815113200000003</v>
      </c>
      <c r="F76" s="16">
        <v>0.31274549000000001</v>
      </c>
      <c r="G76" s="14">
        <v>14.46342486</v>
      </c>
      <c r="H76" s="16">
        <v>0.37547860999999999</v>
      </c>
      <c r="I76" s="14">
        <v>49.459498609999997</v>
      </c>
      <c r="J76" s="16">
        <v>0.62288494000000005</v>
      </c>
      <c r="K76" s="14">
        <v>21.791069149999998</v>
      </c>
      <c r="L76" s="16">
        <v>0.47957499999999997</v>
      </c>
      <c r="M76" s="14">
        <v>0</v>
      </c>
      <c r="N76" s="16">
        <v>0</v>
      </c>
      <c r="O76" s="14" t="s">
        <v>582</v>
      </c>
      <c r="P76" s="16" t="s">
        <v>582</v>
      </c>
      <c r="Q76" s="14">
        <v>0</v>
      </c>
      <c r="R76" s="16">
        <v>0</v>
      </c>
      <c r="S76" s="14">
        <v>0</v>
      </c>
      <c r="T76" s="16">
        <v>0</v>
      </c>
      <c r="U76" s="14">
        <v>7.1044960699999997</v>
      </c>
      <c r="V76" s="16">
        <v>0.47112201999999997</v>
      </c>
    </row>
    <row r="77" spans="1:22" x14ac:dyDescent="0.25">
      <c r="A77" s="11" t="s">
        <v>547</v>
      </c>
      <c r="B77" s="13">
        <v>6062</v>
      </c>
      <c r="C77" s="14">
        <f>(356/B77*100)</f>
        <v>5.8726492906631478</v>
      </c>
      <c r="D77" s="15">
        <v>5706</v>
      </c>
      <c r="E77" s="14">
        <v>13.015683190000001</v>
      </c>
      <c r="F77" s="16">
        <v>0.53843613999999995</v>
      </c>
      <c r="G77" s="14">
        <v>30.905935769999999</v>
      </c>
      <c r="H77" s="16">
        <v>0.64916636000000005</v>
      </c>
      <c r="I77" s="14">
        <v>32.066258820000002</v>
      </c>
      <c r="J77" s="16">
        <v>0.69311361999999999</v>
      </c>
      <c r="K77" s="14">
        <v>8.6365649199999996</v>
      </c>
      <c r="L77" s="16">
        <v>0.39123228999999998</v>
      </c>
      <c r="M77" s="14">
        <v>0</v>
      </c>
      <c r="N77" s="16">
        <v>0</v>
      </c>
      <c r="O77" s="14" t="s">
        <v>582</v>
      </c>
      <c r="P77" s="16" t="s">
        <v>582</v>
      </c>
      <c r="Q77" s="14">
        <v>0</v>
      </c>
      <c r="R77" s="16">
        <v>0</v>
      </c>
      <c r="S77" s="14">
        <v>0</v>
      </c>
      <c r="T77" s="16">
        <v>0</v>
      </c>
      <c r="U77" s="14">
        <v>15.37555731</v>
      </c>
      <c r="V77" s="16">
        <v>0.81293462000000005</v>
      </c>
    </row>
    <row r="78" spans="1:22" x14ac:dyDescent="0.25">
      <c r="A78" s="11" t="s">
        <v>548</v>
      </c>
      <c r="B78" s="13">
        <v>5826</v>
      </c>
      <c r="C78" s="14">
        <f>(0/B78*100)</f>
        <v>0</v>
      </c>
      <c r="D78" s="15">
        <v>5826</v>
      </c>
      <c r="E78" s="14">
        <v>2.6656109799999999</v>
      </c>
      <c r="F78" s="16">
        <v>0.21431866999999999</v>
      </c>
      <c r="G78" s="14">
        <v>9.7089178799999996</v>
      </c>
      <c r="H78" s="16">
        <v>0.50389879999999998</v>
      </c>
      <c r="I78" s="14">
        <v>63.375118909999998</v>
      </c>
      <c r="J78" s="16">
        <v>0.76546053999999997</v>
      </c>
      <c r="K78" s="14">
        <v>23.88295334</v>
      </c>
      <c r="L78" s="16">
        <v>0.80584639000000002</v>
      </c>
      <c r="M78" s="14">
        <v>0</v>
      </c>
      <c r="N78" s="16">
        <v>0</v>
      </c>
      <c r="O78" s="14" t="s">
        <v>582</v>
      </c>
      <c r="P78" s="16" t="s">
        <v>582</v>
      </c>
      <c r="Q78" s="14">
        <v>2.4295359999999998E-2</v>
      </c>
      <c r="R78" s="16">
        <v>2.426712E-2</v>
      </c>
      <c r="S78" s="14">
        <v>1.650389E-2</v>
      </c>
      <c r="T78" s="16">
        <v>1.6737390000000001E-2</v>
      </c>
      <c r="U78" s="14">
        <v>0.32659962999999997</v>
      </c>
      <c r="V78" s="16">
        <v>7.5980210000000006E-2</v>
      </c>
    </row>
    <row r="79" spans="1:22" ht="24.95" customHeight="1" x14ac:dyDescent="0.25">
      <c r="A79" s="11" t="s">
        <v>549</v>
      </c>
      <c r="B79" s="13">
        <v>1657</v>
      </c>
      <c r="C79" s="14">
        <f>(41/B79*100)</f>
        <v>2.4743512371756187</v>
      </c>
      <c r="D79" s="15">
        <v>1616</v>
      </c>
      <c r="E79" s="14">
        <v>23.59610627</v>
      </c>
      <c r="F79" s="16">
        <v>1.3210989</v>
      </c>
      <c r="G79" s="14">
        <v>43.38468726</v>
      </c>
      <c r="H79" s="16">
        <v>1.4577166800000001</v>
      </c>
      <c r="I79" s="14">
        <v>24.316271400000002</v>
      </c>
      <c r="J79" s="16">
        <v>1.45951936</v>
      </c>
      <c r="K79" s="14">
        <v>5.6034436300000001</v>
      </c>
      <c r="L79" s="16">
        <v>0.69186298999999996</v>
      </c>
      <c r="M79" s="14">
        <v>0</v>
      </c>
      <c r="N79" s="16">
        <v>0</v>
      </c>
      <c r="O79" s="14" t="s">
        <v>582</v>
      </c>
      <c r="P79" s="16" t="s">
        <v>582</v>
      </c>
      <c r="Q79" s="14">
        <v>0</v>
      </c>
      <c r="R79" s="16">
        <v>0</v>
      </c>
      <c r="S79" s="14">
        <v>4.9124929999999997E-2</v>
      </c>
      <c r="T79" s="16">
        <v>4.8930990000000001E-2</v>
      </c>
      <c r="U79" s="14">
        <v>3.0503665099999999</v>
      </c>
      <c r="V79" s="16">
        <v>0.41635681000000002</v>
      </c>
    </row>
    <row r="80" spans="1:22" x14ac:dyDescent="0.25">
      <c r="A80" s="11" t="s">
        <v>550</v>
      </c>
      <c r="B80" s="13">
        <v>7841</v>
      </c>
      <c r="C80" s="14">
        <f>(0/B80*100)</f>
        <v>0</v>
      </c>
      <c r="D80" s="15">
        <v>7841</v>
      </c>
      <c r="E80" s="14">
        <v>3.6036856400000001</v>
      </c>
      <c r="F80" s="16">
        <v>0.28729180999999998</v>
      </c>
      <c r="G80" s="14">
        <v>10.452053060000001</v>
      </c>
      <c r="H80" s="16">
        <v>0.56247236</v>
      </c>
      <c r="I80" s="14">
        <v>55.464153090000003</v>
      </c>
      <c r="J80" s="16">
        <v>0.76141451999999998</v>
      </c>
      <c r="K80" s="14">
        <v>30.226650360000001</v>
      </c>
      <c r="L80" s="16">
        <v>0.95629721000000001</v>
      </c>
      <c r="M80" s="14">
        <v>0</v>
      </c>
      <c r="N80" s="16">
        <v>0</v>
      </c>
      <c r="O80" s="14" t="s">
        <v>582</v>
      </c>
      <c r="P80" s="16" t="s">
        <v>582</v>
      </c>
      <c r="Q80" s="14">
        <v>0</v>
      </c>
      <c r="R80" s="16">
        <v>0</v>
      </c>
      <c r="S80" s="14">
        <v>0</v>
      </c>
      <c r="T80" s="16">
        <v>0</v>
      </c>
      <c r="U80" s="14">
        <v>0.25345784999999998</v>
      </c>
      <c r="V80" s="16">
        <v>8.3104910000000004E-2</v>
      </c>
    </row>
    <row r="81" spans="1:22" x14ac:dyDescent="0.25">
      <c r="A81" s="19" t="s">
        <v>551</v>
      </c>
      <c r="B81" s="13">
        <v>8861</v>
      </c>
      <c r="C81" s="14">
        <f>(95/B81*100)</f>
        <v>1.0721137569123125</v>
      </c>
      <c r="D81" s="15">
        <v>8766</v>
      </c>
      <c r="E81" s="14">
        <v>2.5006812900000002</v>
      </c>
      <c r="F81" s="16">
        <v>0.24544346</v>
      </c>
      <c r="G81" s="14">
        <v>17.375747310000001</v>
      </c>
      <c r="H81" s="16">
        <v>0.65198014999999998</v>
      </c>
      <c r="I81" s="14">
        <v>62.762472780000003</v>
      </c>
      <c r="J81" s="16">
        <v>0.70384119999999994</v>
      </c>
      <c r="K81" s="14">
        <v>15.67554091</v>
      </c>
      <c r="L81" s="16">
        <v>0.57824045000000002</v>
      </c>
      <c r="M81" s="14">
        <v>0</v>
      </c>
      <c r="N81" s="16">
        <v>0</v>
      </c>
      <c r="O81" s="14" t="s">
        <v>582</v>
      </c>
      <c r="P81" s="16" t="s">
        <v>582</v>
      </c>
      <c r="Q81" s="14">
        <v>0</v>
      </c>
      <c r="R81" s="16">
        <v>0</v>
      </c>
      <c r="S81" s="14">
        <v>0</v>
      </c>
      <c r="T81" s="16">
        <v>0</v>
      </c>
      <c r="U81" s="14">
        <v>1.6855576999999999</v>
      </c>
      <c r="V81" s="16">
        <v>0.22246212000000001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839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(807/B7*100)</f>
        <v>5.554026152787336</v>
      </c>
      <c r="D7" s="15">
        <v>13723</v>
      </c>
      <c r="E7" s="14">
        <v>11.36448777</v>
      </c>
      <c r="F7" s="16">
        <v>0.34538869999999999</v>
      </c>
      <c r="G7" s="14">
        <v>15.05469503</v>
      </c>
      <c r="H7" s="16">
        <v>0.43790416999999998</v>
      </c>
      <c r="I7" s="14">
        <v>47.08830099</v>
      </c>
      <c r="J7" s="16">
        <v>0.54616655000000003</v>
      </c>
      <c r="K7" s="14">
        <v>19.834332459999999</v>
      </c>
      <c r="L7" s="16">
        <v>0.46410135000000002</v>
      </c>
      <c r="M7" s="14">
        <v>0</v>
      </c>
      <c r="N7" s="16">
        <v>0</v>
      </c>
      <c r="O7" s="14" t="s">
        <v>582</v>
      </c>
      <c r="P7" s="16" t="s">
        <v>582</v>
      </c>
      <c r="Q7" s="14">
        <v>0</v>
      </c>
      <c r="R7" s="16">
        <v>0</v>
      </c>
      <c r="S7" s="14">
        <v>0</v>
      </c>
      <c r="T7" s="16">
        <v>0</v>
      </c>
      <c r="U7" s="14">
        <v>6.6581837500000001</v>
      </c>
      <c r="V7" s="16">
        <v>0.44583528</v>
      </c>
    </row>
    <row r="8" spans="1:22" x14ac:dyDescent="0.25">
      <c r="A8" s="11" t="s">
        <v>478</v>
      </c>
      <c r="B8" s="13">
        <v>7007</v>
      </c>
      <c r="C8" s="14">
        <f>(165/B8*100)</f>
        <v>2.3547880690737837</v>
      </c>
      <c r="D8" s="15">
        <v>6842</v>
      </c>
      <c r="E8" s="14">
        <v>24.252840500000001</v>
      </c>
      <c r="F8" s="16">
        <v>0.73932218000000005</v>
      </c>
      <c r="G8" s="14">
        <v>26.039928459999999</v>
      </c>
      <c r="H8" s="16">
        <v>0.65198736000000002</v>
      </c>
      <c r="I8" s="14">
        <v>29.10315817</v>
      </c>
      <c r="J8" s="16">
        <v>0.73858053000000001</v>
      </c>
      <c r="K8" s="14">
        <v>14.71952344</v>
      </c>
      <c r="L8" s="16">
        <v>0.56120254000000003</v>
      </c>
      <c r="M8" s="14">
        <v>0</v>
      </c>
      <c r="N8" s="16">
        <v>0</v>
      </c>
      <c r="O8" s="14" t="s">
        <v>582</v>
      </c>
      <c r="P8" s="16" t="s">
        <v>582</v>
      </c>
      <c r="Q8" s="14">
        <v>0</v>
      </c>
      <c r="R8" s="16">
        <v>0</v>
      </c>
      <c r="S8" s="14">
        <v>0</v>
      </c>
      <c r="T8" s="16">
        <v>0</v>
      </c>
      <c r="U8" s="14">
        <v>5.8845494299999999</v>
      </c>
      <c r="V8" s="16">
        <v>0.37178104000000001</v>
      </c>
    </row>
    <row r="9" spans="1:22" x14ac:dyDescent="0.25">
      <c r="A9" s="11" t="s">
        <v>479</v>
      </c>
      <c r="B9" s="13">
        <v>9651</v>
      </c>
      <c r="C9" s="14">
        <f>(408/B9*100)</f>
        <v>4.2275411874417159</v>
      </c>
      <c r="D9" s="15">
        <v>9243</v>
      </c>
      <c r="E9" s="14">
        <v>13.751229540000001</v>
      </c>
      <c r="F9" s="16">
        <v>0.37246953999999999</v>
      </c>
      <c r="G9" s="14">
        <v>19.510687350000001</v>
      </c>
      <c r="H9" s="16">
        <v>0.43364620999999998</v>
      </c>
      <c r="I9" s="14">
        <v>44.632198940000002</v>
      </c>
      <c r="J9" s="16">
        <v>0.61994925999999995</v>
      </c>
      <c r="K9" s="14">
        <v>14.21626069</v>
      </c>
      <c r="L9" s="16">
        <v>0.46475984999999997</v>
      </c>
      <c r="M9" s="14">
        <v>0</v>
      </c>
      <c r="N9" s="16">
        <v>0</v>
      </c>
      <c r="O9" s="14" t="s">
        <v>582</v>
      </c>
      <c r="P9" s="16" t="s">
        <v>582</v>
      </c>
      <c r="Q9" s="14">
        <v>0</v>
      </c>
      <c r="R9" s="16">
        <v>0</v>
      </c>
      <c r="S9" s="14">
        <v>0</v>
      </c>
      <c r="T9" s="16">
        <v>0</v>
      </c>
      <c r="U9" s="14">
        <v>7.88962349</v>
      </c>
      <c r="V9" s="16">
        <v>0.48589211999999998</v>
      </c>
    </row>
    <row r="10" spans="1:22" x14ac:dyDescent="0.25">
      <c r="A10" s="11" t="s">
        <v>480</v>
      </c>
      <c r="B10" s="13">
        <v>20058</v>
      </c>
      <c r="C10" s="14">
        <f>(564/B10*100)</f>
        <v>2.8118456476218965</v>
      </c>
      <c r="D10" s="15">
        <v>19494</v>
      </c>
      <c r="E10" s="14">
        <v>7.5743930600000002</v>
      </c>
      <c r="F10" s="16">
        <v>0.32457673999999997</v>
      </c>
      <c r="G10" s="14">
        <v>12.6860664</v>
      </c>
      <c r="H10" s="16">
        <v>0.37528657999999998</v>
      </c>
      <c r="I10" s="14">
        <v>48.752575229999998</v>
      </c>
      <c r="J10" s="16">
        <v>0.57110254999999999</v>
      </c>
      <c r="K10" s="14">
        <v>27.299432230000001</v>
      </c>
      <c r="L10" s="16">
        <v>0.55568642000000001</v>
      </c>
      <c r="M10" s="14">
        <v>0</v>
      </c>
      <c r="N10" s="16">
        <v>0</v>
      </c>
      <c r="O10" s="14" t="s">
        <v>582</v>
      </c>
      <c r="P10" s="16" t="s">
        <v>582</v>
      </c>
      <c r="Q10" s="14">
        <v>0</v>
      </c>
      <c r="R10" s="16">
        <v>0</v>
      </c>
      <c r="S10" s="14">
        <v>0</v>
      </c>
      <c r="T10" s="16">
        <v>0</v>
      </c>
      <c r="U10" s="14">
        <v>3.6875330700000002</v>
      </c>
      <c r="V10" s="16">
        <v>0.37104143000000001</v>
      </c>
    </row>
    <row r="11" spans="1:22" x14ac:dyDescent="0.25">
      <c r="A11" s="11" t="s">
        <v>481</v>
      </c>
      <c r="B11" s="13">
        <v>7053</v>
      </c>
      <c r="C11" s="14">
        <f>(179/B11*100)</f>
        <v>2.5379271232099816</v>
      </c>
      <c r="D11" s="15">
        <v>6874</v>
      </c>
      <c r="E11" s="14">
        <v>9.9148855400000002</v>
      </c>
      <c r="F11" s="16">
        <v>0.37904005000000002</v>
      </c>
      <c r="G11" s="14">
        <v>19.56633652</v>
      </c>
      <c r="H11" s="16">
        <v>0.53819395000000003</v>
      </c>
      <c r="I11" s="14">
        <v>46.297156979999997</v>
      </c>
      <c r="J11" s="16">
        <v>0.72527090000000005</v>
      </c>
      <c r="K11" s="14">
        <v>15.67952492</v>
      </c>
      <c r="L11" s="16">
        <v>0.60356416000000002</v>
      </c>
      <c r="M11" s="14">
        <v>0</v>
      </c>
      <c r="N11" s="16">
        <v>0</v>
      </c>
      <c r="O11" s="14" t="s">
        <v>582</v>
      </c>
      <c r="P11" s="16" t="s">
        <v>582</v>
      </c>
      <c r="Q11" s="14">
        <v>0</v>
      </c>
      <c r="R11" s="16">
        <v>0</v>
      </c>
      <c r="S11" s="14">
        <v>0</v>
      </c>
      <c r="T11" s="16">
        <v>0</v>
      </c>
      <c r="U11" s="14">
        <v>8.5420960400000006</v>
      </c>
      <c r="V11" s="16">
        <v>0.79224048000000002</v>
      </c>
    </row>
    <row r="12" spans="1:22" x14ac:dyDescent="0.25">
      <c r="A12" s="11" t="s">
        <v>482</v>
      </c>
      <c r="B12" s="13">
        <v>6894</v>
      </c>
      <c r="C12" s="14">
        <f>(59/B12*100)</f>
        <v>0.85581665216129965</v>
      </c>
      <c r="D12" s="15">
        <v>6835</v>
      </c>
      <c r="E12" s="14">
        <v>13.414682559999999</v>
      </c>
      <c r="F12" s="16">
        <v>0.5636101</v>
      </c>
      <c r="G12" s="14">
        <v>24.137201170000001</v>
      </c>
      <c r="H12" s="16">
        <v>0.58975913000000002</v>
      </c>
      <c r="I12" s="14">
        <v>47.979103049999999</v>
      </c>
      <c r="J12" s="16">
        <v>0.83864643000000005</v>
      </c>
      <c r="K12" s="14">
        <v>10.771403660000001</v>
      </c>
      <c r="L12" s="16">
        <v>0.41423135</v>
      </c>
      <c r="M12" s="14">
        <v>0</v>
      </c>
      <c r="N12" s="16">
        <v>0</v>
      </c>
      <c r="O12" s="14" t="s">
        <v>582</v>
      </c>
      <c r="P12" s="16" t="s">
        <v>582</v>
      </c>
      <c r="Q12" s="14">
        <v>0</v>
      </c>
      <c r="R12" s="16">
        <v>0</v>
      </c>
      <c r="S12" s="14">
        <v>0</v>
      </c>
      <c r="T12" s="16">
        <v>0</v>
      </c>
      <c r="U12" s="14">
        <v>3.6976095600000001</v>
      </c>
      <c r="V12" s="16">
        <v>0.43547058</v>
      </c>
    </row>
    <row r="13" spans="1:22" x14ac:dyDescent="0.25">
      <c r="A13" s="11" t="s">
        <v>483</v>
      </c>
      <c r="B13" s="13">
        <v>7161</v>
      </c>
      <c r="C13" s="14">
        <f>(237/B13*100)</f>
        <v>3.3095936321742769</v>
      </c>
      <c r="D13" s="15">
        <v>6924</v>
      </c>
      <c r="E13" s="14">
        <v>10.25862937</v>
      </c>
      <c r="F13" s="16">
        <v>0.46090457000000001</v>
      </c>
      <c r="G13" s="14">
        <v>24.691865700000001</v>
      </c>
      <c r="H13" s="16">
        <v>0.72273350999999997</v>
      </c>
      <c r="I13" s="14">
        <v>44.421267839999999</v>
      </c>
      <c r="J13" s="16">
        <v>0.88157004000000005</v>
      </c>
      <c r="K13" s="14">
        <v>17.154809350000001</v>
      </c>
      <c r="L13" s="16">
        <v>0.61514358000000002</v>
      </c>
      <c r="M13" s="14">
        <v>0</v>
      </c>
      <c r="N13" s="16">
        <v>0</v>
      </c>
      <c r="O13" s="14" t="s">
        <v>582</v>
      </c>
      <c r="P13" s="16" t="s">
        <v>582</v>
      </c>
      <c r="Q13" s="14">
        <v>0</v>
      </c>
      <c r="R13" s="16">
        <v>0</v>
      </c>
      <c r="S13" s="14">
        <v>0</v>
      </c>
      <c r="T13" s="16">
        <v>0</v>
      </c>
      <c r="U13" s="14">
        <v>3.4734277499999999</v>
      </c>
      <c r="V13" s="16">
        <v>0.46400564999999999</v>
      </c>
    </row>
    <row r="14" spans="1:22" x14ac:dyDescent="0.25">
      <c r="A14" s="11" t="s">
        <v>484</v>
      </c>
      <c r="B14" s="13">
        <v>5587</v>
      </c>
      <c r="C14" s="14">
        <f>(83/B14*100)</f>
        <v>1.4855915518167173</v>
      </c>
      <c r="D14" s="15">
        <v>5504</v>
      </c>
      <c r="E14" s="14">
        <v>6.6714583799999998</v>
      </c>
      <c r="F14" s="16">
        <v>0.34206804000000002</v>
      </c>
      <c r="G14" s="14">
        <v>15.61099681</v>
      </c>
      <c r="H14" s="16">
        <v>0.55157420000000001</v>
      </c>
      <c r="I14" s="14">
        <v>57.248628570000001</v>
      </c>
      <c r="J14" s="16">
        <v>0.82396221999999997</v>
      </c>
      <c r="K14" s="14">
        <v>18.917556619999999</v>
      </c>
      <c r="L14" s="16">
        <v>0.59719100000000003</v>
      </c>
      <c r="M14" s="14">
        <v>0</v>
      </c>
      <c r="N14" s="16">
        <v>0</v>
      </c>
      <c r="O14" s="14" t="s">
        <v>582</v>
      </c>
      <c r="P14" s="16" t="s">
        <v>582</v>
      </c>
      <c r="Q14" s="14">
        <v>0</v>
      </c>
      <c r="R14" s="16">
        <v>0</v>
      </c>
      <c r="S14" s="14">
        <v>0</v>
      </c>
      <c r="T14" s="16">
        <v>0</v>
      </c>
      <c r="U14" s="14">
        <v>1.55135961</v>
      </c>
      <c r="V14" s="16">
        <v>0.17084927999999999</v>
      </c>
    </row>
    <row r="15" spans="1:22" x14ac:dyDescent="0.25">
      <c r="A15" s="11" t="s">
        <v>485</v>
      </c>
      <c r="B15" s="13">
        <v>5882</v>
      </c>
      <c r="C15" s="14">
        <f>(125/B15*100)</f>
        <v>2.125127507650459</v>
      </c>
      <c r="D15" s="15">
        <v>5757</v>
      </c>
      <c r="E15" s="14">
        <v>10.250484009999999</v>
      </c>
      <c r="F15" s="16">
        <v>0.52668055999999996</v>
      </c>
      <c r="G15" s="14">
        <v>38.281165100000003</v>
      </c>
      <c r="H15" s="16">
        <v>0.69835075999999996</v>
      </c>
      <c r="I15" s="14">
        <v>39.296321390000003</v>
      </c>
      <c r="J15" s="16">
        <v>0.72362331000000002</v>
      </c>
      <c r="K15" s="14">
        <v>8.9439897100000003</v>
      </c>
      <c r="L15" s="16">
        <v>0.43214808999999998</v>
      </c>
      <c r="M15" s="14">
        <v>0</v>
      </c>
      <c r="N15" s="16">
        <v>0</v>
      </c>
      <c r="O15" s="14" t="s">
        <v>582</v>
      </c>
      <c r="P15" s="16" t="s">
        <v>582</v>
      </c>
      <c r="Q15" s="14">
        <v>0</v>
      </c>
      <c r="R15" s="16">
        <v>0</v>
      </c>
      <c r="S15" s="14">
        <v>0</v>
      </c>
      <c r="T15" s="16">
        <v>0</v>
      </c>
      <c r="U15" s="14">
        <v>3.22803978</v>
      </c>
      <c r="V15" s="16">
        <v>0.35445417000000001</v>
      </c>
    </row>
    <row r="16" spans="1:22" x14ac:dyDescent="0.25">
      <c r="A16" s="11" t="s">
        <v>486</v>
      </c>
      <c r="B16" s="13">
        <v>6108</v>
      </c>
      <c r="C16" s="14">
        <f>(163/B16*100)</f>
        <v>2.6686313032089064</v>
      </c>
      <c r="D16" s="15">
        <v>5945</v>
      </c>
      <c r="E16" s="14">
        <v>13.881254220000001</v>
      </c>
      <c r="F16" s="16">
        <v>0.51459199</v>
      </c>
      <c r="G16" s="14">
        <v>15.587065519999999</v>
      </c>
      <c r="H16" s="16">
        <v>0.53417345999999999</v>
      </c>
      <c r="I16" s="14">
        <v>45.557394100000003</v>
      </c>
      <c r="J16" s="16">
        <v>0.68566583999999997</v>
      </c>
      <c r="K16" s="14">
        <v>17.059052390000002</v>
      </c>
      <c r="L16" s="16">
        <v>0.61202900999999998</v>
      </c>
      <c r="M16" s="14">
        <v>0</v>
      </c>
      <c r="N16" s="16">
        <v>0</v>
      </c>
      <c r="O16" s="14" t="s">
        <v>582</v>
      </c>
      <c r="P16" s="16" t="s">
        <v>582</v>
      </c>
      <c r="Q16" s="14">
        <v>0</v>
      </c>
      <c r="R16" s="16">
        <v>0</v>
      </c>
      <c r="S16" s="14">
        <v>0</v>
      </c>
      <c r="T16" s="16">
        <v>0</v>
      </c>
      <c r="U16" s="14">
        <v>7.9152337599999996</v>
      </c>
      <c r="V16" s="16">
        <v>0.68890368999999996</v>
      </c>
    </row>
    <row r="17" spans="1:22" x14ac:dyDescent="0.25">
      <c r="A17" s="11" t="s">
        <v>487</v>
      </c>
      <c r="B17" s="13">
        <v>6504</v>
      </c>
      <c r="C17" s="14">
        <f>(2034/B17*100)</f>
        <v>31.273062730627306</v>
      </c>
      <c r="D17" s="15">
        <v>4470</v>
      </c>
      <c r="E17" s="14">
        <v>17.85678605</v>
      </c>
      <c r="F17" s="16">
        <v>0.67185634000000005</v>
      </c>
      <c r="G17" s="14">
        <v>26.914008160000002</v>
      </c>
      <c r="H17" s="16">
        <v>0.74205973999999997</v>
      </c>
      <c r="I17" s="14">
        <v>30.261313579999999</v>
      </c>
      <c r="J17" s="16">
        <v>0.72915180000000002</v>
      </c>
      <c r="K17" s="14">
        <v>14.823470390000001</v>
      </c>
      <c r="L17" s="16">
        <v>0.59730397999999996</v>
      </c>
      <c r="M17" s="14">
        <v>0</v>
      </c>
      <c r="N17" s="16">
        <v>0</v>
      </c>
      <c r="O17" s="14" t="s">
        <v>582</v>
      </c>
      <c r="P17" s="16" t="s">
        <v>582</v>
      </c>
      <c r="Q17" s="14">
        <v>0</v>
      </c>
      <c r="R17" s="16">
        <v>0</v>
      </c>
      <c r="S17" s="14">
        <v>0</v>
      </c>
      <c r="T17" s="16">
        <v>0</v>
      </c>
      <c r="U17" s="14">
        <v>10.14442182</v>
      </c>
      <c r="V17" s="16">
        <v>0.77173800999999997</v>
      </c>
    </row>
    <row r="18" spans="1:22" x14ac:dyDescent="0.25">
      <c r="A18" s="11" t="s">
        <v>488</v>
      </c>
      <c r="B18" s="13">
        <v>5532</v>
      </c>
      <c r="C18" s="14">
        <f>(31/B18*100)</f>
        <v>0.56037599421547357</v>
      </c>
      <c r="D18" s="15">
        <v>5501</v>
      </c>
      <c r="E18" s="14">
        <v>10.265176540000001</v>
      </c>
      <c r="F18" s="16">
        <v>0.48102767000000002</v>
      </c>
      <c r="G18" s="14">
        <v>15.0271033</v>
      </c>
      <c r="H18" s="16">
        <v>0.45254812</v>
      </c>
      <c r="I18" s="14">
        <v>49.198078180000003</v>
      </c>
      <c r="J18" s="16">
        <v>0.85771403000000002</v>
      </c>
      <c r="K18" s="14">
        <v>20.31744342</v>
      </c>
      <c r="L18" s="16">
        <v>0.63776571000000004</v>
      </c>
      <c r="M18" s="14">
        <v>0</v>
      </c>
      <c r="N18" s="16">
        <v>0</v>
      </c>
      <c r="O18" s="14" t="s">
        <v>582</v>
      </c>
      <c r="P18" s="16" t="s">
        <v>582</v>
      </c>
      <c r="Q18" s="14">
        <v>0</v>
      </c>
      <c r="R18" s="16">
        <v>0</v>
      </c>
      <c r="S18" s="14">
        <v>0</v>
      </c>
      <c r="T18" s="16">
        <v>0</v>
      </c>
      <c r="U18" s="14">
        <v>5.1921985599999996</v>
      </c>
      <c r="V18" s="16">
        <v>0.65228014000000001</v>
      </c>
    </row>
    <row r="19" spans="1:22" x14ac:dyDescent="0.25">
      <c r="A19" s="11" t="s">
        <v>489</v>
      </c>
      <c r="B19" s="13">
        <v>5658</v>
      </c>
      <c r="C19" s="14">
        <f>(366/B19*100)</f>
        <v>6.4687168610816537</v>
      </c>
      <c r="D19" s="15">
        <v>5292</v>
      </c>
      <c r="E19" s="14">
        <v>13.690120690000001</v>
      </c>
      <c r="F19" s="16">
        <v>0.55846320000000005</v>
      </c>
      <c r="G19" s="14">
        <v>24.860686279999999</v>
      </c>
      <c r="H19" s="16">
        <v>0.72772170000000003</v>
      </c>
      <c r="I19" s="14">
        <v>44.921217839999997</v>
      </c>
      <c r="J19" s="16">
        <v>0.82929730999999995</v>
      </c>
      <c r="K19" s="14">
        <v>11.620497459999999</v>
      </c>
      <c r="L19" s="16">
        <v>0.50262382999999999</v>
      </c>
      <c r="M19" s="14">
        <v>0</v>
      </c>
      <c r="N19" s="16">
        <v>0</v>
      </c>
      <c r="O19" s="14" t="s">
        <v>582</v>
      </c>
      <c r="P19" s="16" t="s">
        <v>582</v>
      </c>
      <c r="Q19" s="14">
        <v>0</v>
      </c>
      <c r="R19" s="16">
        <v>0</v>
      </c>
      <c r="S19" s="14">
        <v>0</v>
      </c>
      <c r="T19" s="16">
        <v>0</v>
      </c>
      <c r="U19" s="14">
        <v>4.9074777200000002</v>
      </c>
      <c r="V19" s="16">
        <v>0.50175930000000002</v>
      </c>
    </row>
    <row r="20" spans="1:22" x14ac:dyDescent="0.25">
      <c r="A20" s="11" t="s">
        <v>490</v>
      </c>
      <c r="B20" s="13">
        <v>3371</v>
      </c>
      <c r="C20" s="14">
        <f>(75/B20*100)</f>
        <v>2.2248590922574905</v>
      </c>
      <c r="D20" s="15">
        <v>3296</v>
      </c>
      <c r="E20" s="14">
        <v>12.46577184</v>
      </c>
      <c r="F20" s="16">
        <v>0.55256033000000004</v>
      </c>
      <c r="G20" s="14">
        <v>15.880193070000001</v>
      </c>
      <c r="H20" s="16">
        <v>0.57554720000000004</v>
      </c>
      <c r="I20" s="14">
        <v>44.02937266</v>
      </c>
      <c r="J20" s="16">
        <v>0.77898765999999997</v>
      </c>
      <c r="K20" s="14">
        <v>22.229650639999999</v>
      </c>
      <c r="L20" s="16">
        <v>0.78785192000000004</v>
      </c>
      <c r="M20" s="14">
        <v>0</v>
      </c>
      <c r="N20" s="16">
        <v>0</v>
      </c>
      <c r="O20" s="14" t="s">
        <v>582</v>
      </c>
      <c r="P20" s="16" t="s">
        <v>582</v>
      </c>
      <c r="Q20" s="14">
        <v>0</v>
      </c>
      <c r="R20" s="16">
        <v>0</v>
      </c>
      <c r="S20" s="14">
        <v>0</v>
      </c>
      <c r="T20" s="16">
        <v>0</v>
      </c>
      <c r="U20" s="14">
        <v>5.3950117899999999</v>
      </c>
      <c r="V20" s="16">
        <v>0.39730776000000001</v>
      </c>
    </row>
    <row r="21" spans="1:22" x14ac:dyDescent="0.25">
      <c r="A21" s="11" t="s">
        <v>491</v>
      </c>
      <c r="B21" s="13">
        <v>5741</v>
      </c>
      <c r="C21" s="14">
        <f>(61/B21*100)</f>
        <v>1.0625326598153633</v>
      </c>
      <c r="D21" s="15">
        <v>5680</v>
      </c>
      <c r="E21" s="14">
        <v>9.1251295500000005</v>
      </c>
      <c r="F21" s="16">
        <v>0.46375211999999999</v>
      </c>
      <c r="G21" s="14">
        <v>12.349337589999999</v>
      </c>
      <c r="H21" s="16">
        <v>0.52827409000000003</v>
      </c>
      <c r="I21" s="14">
        <v>55.4739766</v>
      </c>
      <c r="J21" s="16">
        <v>0.79186014999999998</v>
      </c>
      <c r="K21" s="14">
        <v>20.596855139999999</v>
      </c>
      <c r="L21" s="16">
        <v>0.64449270000000003</v>
      </c>
      <c r="M21" s="14">
        <v>0</v>
      </c>
      <c r="N21" s="16">
        <v>0</v>
      </c>
      <c r="O21" s="14" t="s">
        <v>582</v>
      </c>
      <c r="P21" s="16" t="s">
        <v>582</v>
      </c>
      <c r="Q21" s="14">
        <v>0</v>
      </c>
      <c r="R21" s="16">
        <v>0</v>
      </c>
      <c r="S21" s="14">
        <v>0</v>
      </c>
      <c r="T21" s="16">
        <v>0</v>
      </c>
      <c r="U21" s="14">
        <v>2.4547011300000001</v>
      </c>
      <c r="V21" s="16">
        <v>0.2821999</v>
      </c>
    </row>
    <row r="22" spans="1:22" x14ac:dyDescent="0.25">
      <c r="A22" s="11" t="s">
        <v>492</v>
      </c>
      <c r="B22" s="13">
        <v>6598</v>
      </c>
      <c r="C22" s="14">
        <f>(40/B22*100)</f>
        <v>0.60624431645953325</v>
      </c>
      <c r="D22" s="15">
        <v>6558</v>
      </c>
      <c r="E22" s="14">
        <v>14.608888350000001</v>
      </c>
      <c r="F22" s="16">
        <v>0.51651632000000003</v>
      </c>
      <c r="G22" s="14">
        <v>14.253931740000001</v>
      </c>
      <c r="H22" s="16">
        <v>0.49280156000000003</v>
      </c>
      <c r="I22" s="14">
        <v>41.904537759999997</v>
      </c>
      <c r="J22" s="16">
        <v>0.70232441000000001</v>
      </c>
      <c r="K22" s="14">
        <v>23.07840946</v>
      </c>
      <c r="L22" s="16">
        <v>0.74179339</v>
      </c>
      <c r="M22" s="14">
        <v>0</v>
      </c>
      <c r="N22" s="16">
        <v>0</v>
      </c>
      <c r="O22" s="14" t="s">
        <v>582</v>
      </c>
      <c r="P22" s="16" t="s">
        <v>582</v>
      </c>
      <c r="Q22" s="14">
        <v>0</v>
      </c>
      <c r="R22" s="16">
        <v>0</v>
      </c>
      <c r="S22" s="14">
        <v>0</v>
      </c>
      <c r="T22" s="16">
        <v>0</v>
      </c>
      <c r="U22" s="14">
        <v>6.1542326899999997</v>
      </c>
      <c r="V22" s="16">
        <v>0.66756090000000001</v>
      </c>
    </row>
    <row r="23" spans="1:22" x14ac:dyDescent="0.25">
      <c r="A23" s="11" t="s">
        <v>493</v>
      </c>
      <c r="B23" s="13">
        <v>11583</v>
      </c>
      <c r="C23" s="14">
        <f>(271/B23*100)</f>
        <v>2.3396356729690062</v>
      </c>
      <c r="D23" s="15">
        <v>11312</v>
      </c>
      <c r="E23" s="14">
        <v>10.82581237</v>
      </c>
      <c r="F23" s="16">
        <v>0.50022011</v>
      </c>
      <c r="G23" s="14">
        <v>21.753190830000001</v>
      </c>
      <c r="H23" s="16">
        <v>0.65351274999999998</v>
      </c>
      <c r="I23" s="14">
        <v>51.278415619999997</v>
      </c>
      <c r="J23" s="16">
        <v>0.74868349999999995</v>
      </c>
      <c r="K23" s="14">
        <v>12.42728924</v>
      </c>
      <c r="L23" s="16">
        <v>0.49823996999999998</v>
      </c>
      <c r="M23" s="14">
        <v>0</v>
      </c>
      <c r="N23" s="16">
        <v>0</v>
      </c>
      <c r="O23" s="14" t="s">
        <v>582</v>
      </c>
      <c r="P23" s="16" t="s">
        <v>582</v>
      </c>
      <c r="Q23" s="14">
        <v>0</v>
      </c>
      <c r="R23" s="16">
        <v>0</v>
      </c>
      <c r="S23" s="14">
        <v>0</v>
      </c>
      <c r="T23" s="16">
        <v>0</v>
      </c>
      <c r="U23" s="14">
        <v>3.7152919299999998</v>
      </c>
      <c r="V23" s="16">
        <v>0.36249485999999997</v>
      </c>
    </row>
    <row r="24" spans="1:22" x14ac:dyDescent="0.25">
      <c r="A24" s="11" t="s">
        <v>494</v>
      </c>
      <c r="B24" s="13">
        <v>6647</v>
      </c>
      <c r="C24" s="14">
        <f>(11/B24*100)</f>
        <v>0.16548819016097488</v>
      </c>
      <c r="D24" s="15">
        <v>6636</v>
      </c>
      <c r="E24" s="14">
        <v>17.854644270000001</v>
      </c>
      <c r="F24" s="16">
        <v>0.60674876</v>
      </c>
      <c r="G24" s="14">
        <v>26.187432340000001</v>
      </c>
      <c r="H24" s="16">
        <v>0.66159535000000003</v>
      </c>
      <c r="I24" s="14">
        <v>38.750419270000002</v>
      </c>
      <c r="J24" s="16">
        <v>0.72552636999999998</v>
      </c>
      <c r="K24" s="14">
        <v>14.45449638</v>
      </c>
      <c r="L24" s="16">
        <v>0.59107032999999998</v>
      </c>
      <c r="M24" s="14">
        <v>0</v>
      </c>
      <c r="N24" s="16">
        <v>0</v>
      </c>
      <c r="O24" s="14" t="s">
        <v>582</v>
      </c>
      <c r="P24" s="16" t="s">
        <v>582</v>
      </c>
      <c r="Q24" s="14">
        <v>0</v>
      </c>
      <c r="R24" s="16">
        <v>0</v>
      </c>
      <c r="S24" s="14">
        <v>0</v>
      </c>
      <c r="T24" s="16">
        <v>0</v>
      </c>
      <c r="U24" s="14">
        <v>2.7530077500000001</v>
      </c>
      <c r="V24" s="16">
        <v>0.80239240999999994</v>
      </c>
    </row>
    <row r="25" spans="1:22" x14ac:dyDescent="0.25">
      <c r="A25" s="11" t="s">
        <v>495</v>
      </c>
      <c r="B25" s="13">
        <v>5581</v>
      </c>
      <c r="C25" s="14">
        <f>(25/B25*100)</f>
        <v>0.44794839634474104</v>
      </c>
      <c r="D25" s="15">
        <v>5556</v>
      </c>
      <c r="E25" s="14">
        <v>14.8465367</v>
      </c>
      <c r="F25" s="16">
        <v>0.62649379999999999</v>
      </c>
      <c r="G25" s="14">
        <v>25.13772758</v>
      </c>
      <c r="H25" s="16">
        <v>0.63024720000000001</v>
      </c>
      <c r="I25" s="14">
        <v>43.33833903</v>
      </c>
      <c r="J25" s="16">
        <v>0.69961421999999995</v>
      </c>
      <c r="K25" s="14">
        <v>16.302241250000002</v>
      </c>
      <c r="L25" s="16">
        <v>0.73845176999999995</v>
      </c>
      <c r="M25" s="14">
        <v>0</v>
      </c>
      <c r="N25" s="16">
        <v>0</v>
      </c>
      <c r="O25" s="14" t="s">
        <v>582</v>
      </c>
      <c r="P25" s="16" t="s">
        <v>582</v>
      </c>
      <c r="Q25" s="14">
        <v>0</v>
      </c>
      <c r="R25" s="16">
        <v>0</v>
      </c>
      <c r="S25" s="14">
        <v>0</v>
      </c>
      <c r="T25" s="16">
        <v>0</v>
      </c>
      <c r="U25" s="14">
        <v>0.37515545</v>
      </c>
      <c r="V25" s="16">
        <v>9.7140790000000005E-2</v>
      </c>
    </row>
    <row r="26" spans="1:22" x14ac:dyDescent="0.25">
      <c r="A26" s="11" t="s">
        <v>496</v>
      </c>
      <c r="B26" s="13">
        <v>4869</v>
      </c>
      <c r="C26" s="14">
        <f>(77/B26*100)</f>
        <v>1.5814335592524134</v>
      </c>
      <c r="D26" s="15">
        <v>4792</v>
      </c>
      <c r="E26" s="14">
        <v>7.2072226400000003</v>
      </c>
      <c r="F26" s="16">
        <v>0.43919617</v>
      </c>
      <c r="G26" s="14">
        <v>18.71631399</v>
      </c>
      <c r="H26" s="16">
        <v>0.65138116999999995</v>
      </c>
      <c r="I26" s="14">
        <v>58.667321809999997</v>
      </c>
      <c r="J26" s="16">
        <v>0.75891657000000001</v>
      </c>
      <c r="K26" s="14">
        <v>13.554185820000001</v>
      </c>
      <c r="L26" s="16">
        <v>0.57506413999999995</v>
      </c>
      <c r="M26" s="14">
        <v>0</v>
      </c>
      <c r="N26" s="16">
        <v>0</v>
      </c>
      <c r="O26" s="14" t="s">
        <v>582</v>
      </c>
      <c r="P26" s="16" t="s">
        <v>582</v>
      </c>
      <c r="Q26" s="14">
        <v>0</v>
      </c>
      <c r="R26" s="16">
        <v>0</v>
      </c>
      <c r="S26" s="14">
        <v>0</v>
      </c>
      <c r="T26" s="16">
        <v>0</v>
      </c>
      <c r="U26" s="14">
        <v>1.8549557400000001</v>
      </c>
      <c r="V26" s="16">
        <v>0.18641516999999999</v>
      </c>
    </row>
    <row r="27" spans="1:22" x14ac:dyDescent="0.25">
      <c r="A27" s="11" t="s">
        <v>497</v>
      </c>
      <c r="B27" s="13">
        <v>5299</v>
      </c>
      <c r="C27" s="14">
        <f>(134/B27*100)</f>
        <v>2.5287790149084732</v>
      </c>
      <c r="D27" s="15">
        <v>5165</v>
      </c>
      <c r="E27" s="14">
        <v>13.52207252</v>
      </c>
      <c r="F27" s="16">
        <v>0.41638839</v>
      </c>
      <c r="G27" s="14">
        <v>18.776273289999999</v>
      </c>
      <c r="H27" s="16">
        <v>0.56756446999999999</v>
      </c>
      <c r="I27" s="14">
        <v>38.256627620000003</v>
      </c>
      <c r="J27" s="16">
        <v>0.70186068999999995</v>
      </c>
      <c r="K27" s="14">
        <v>22.364510299999999</v>
      </c>
      <c r="L27" s="16">
        <v>0.50606207999999997</v>
      </c>
      <c r="M27" s="14">
        <v>0</v>
      </c>
      <c r="N27" s="16">
        <v>0</v>
      </c>
      <c r="O27" s="14" t="s">
        <v>582</v>
      </c>
      <c r="P27" s="16" t="s">
        <v>582</v>
      </c>
      <c r="Q27" s="14">
        <v>0</v>
      </c>
      <c r="R27" s="16">
        <v>0</v>
      </c>
      <c r="S27" s="14">
        <v>0</v>
      </c>
      <c r="T27" s="16">
        <v>0</v>
      </c>
      <c r="U27" s="14">
        <v>7.0805162800000003</v>
      </c>
      <c r="V27" s="16">
        <v>0.35404973000000001</v>
      </c>
    </row>
    <row r="28" spans="1:22" x14ac:dyDescent="0.25">
      <c r="A28" s="11" t="s">
        <v>498</v>
      </c>
      <c r="B28" s="13">
        <v>7568</v>
      </c>
      <c r="C28" s="14">
        <f>(395/B28*100)</f>
        <v>5.219344608879493</v>
      </c>
      <c r="D28" s="15">
        <v>7173</v>
      </c>
      <c r="E28" s="14">
        <v>5.1924454999999998</v>
      </c>
      <c r="F28" s="16">
        <v>0.28596997000000002</v>
      </c>
      <c r="G28" s="14">
        <v>10.0020033</v>
      </c>
      <c r="H28" s="16">
        <v>0.49838283</v>
      </c>
      <c r="I28" s="14">
        <v>53.294775479999998</v>
      </c>
      <c r="J28" s="16">
        <v>0.81738370000000005</v>
      </c>
      <c r="K28" s="14">
        <v>27.06134149</v>
      </c>
      <c r="L28" s="16">
        <v>0.76988285999999995</v>
      </c>
      <c r="M28" s="14">
        <v>0</v>
      </c>
      <c r="N28" s="16">
        <v>0</v>
      </c>
      <c r="O28" s="14" t="s">
        <v>582</v>
      </c>
      <c r="P28" s="16" t="s">
        <v>582</v>
      </c>
      <c r="Q28" s="14">
        <v>0</v>
      </c>
      <c r="R28" s="16">
        <v>0</v>
      </c>
      <c r="S28" s="14">
        <v>0</v>
      </c>
      <c r="T28" s="16">
        <v>0</v>
      </c>
      <c r="U28" s="14">
        <v>4.4494342299999996</v>
      </c>
      <c r="V28" s="16">
        <v>0.55933036999999997</v>
      </c>
    </row>
    <row r="29" spans="1:22" x14ac:dyDescent="0.25">
      <c r="A29" s="11" t="s">
        <v>499</v>
      </c>
      <c r="B29" s="13">
        <v>5385</v>
      </c>
      <c r="C29" s="14">
        <f>(30/B29*100)</f>
        <v>0.55710306406685239</v>
      </c>
      <c r="D29" s="15">
        <v>5355</v>
      </c>
      <c r="E29" s="14">
        <v>21.510362220000001</v>
      </c>
      <c r="F29" s="16">
        <v>0.69909343999999995</v>
      </c>
      <c r="G29" s="14">
        <v>26.786066640000001</v>
      </c>
      <c r="H29" s="16">
        <v>0.63320715000000005</v>
      </c>
      <c r="I29" s="14">
        <v>40.56823052</v>
      </c>
      <c r="J29" s="16">
        <v>0.84925691999999997</v>
      </c>
      <c r="K29" s="14">
        <v>7.0180666499999997</v>
      </c>
      <c r="L29" s="16">
        <v>0.38537924000000001</v>
      </c>
      <c r="M29" s="14">
        <v>0</v>
      </c>
      <c r="N29" s="16">
        <v>0</v>
      </c>
      <c r="O29" s="14" t="s">
        <v>582</v>
      </c>
      <c r="P29" s="16" t="s">
        <v>582</v>
      </c>
      <c r="Q29" s="14">
        <v>0</v>
      </c>
      <c r="R29" s="16">
        <v>0</v>
      </c>
      <c r="S29" s="14">
        <v>0</v>
      </c>
      <c r="T29" s="16">
        <v>0</v>
      </c>
      <c r="U29" s="14">
        <v>4.1172739600000003</v>
      </c>
      <c r="V29" s="16">
        <v>0.43352850999999998</v>
      </c>
    </row>
    <row r="30" spans="1:22" x14ac:dyDescent="0.25">
      <c r="A30" s="11" t="s">
        <v>500</v>
      </c>
      <c r="B30" s="13">
        <v>4520</v>
      </c>
      <c r="C30" s="14">
        <f>(218/B30*100)</f>
        <v>4.8230088495575227</v>
      </c>
      <c r="D30" s="15">
        <v>4302</v>
      </c>
      <c r="E30" s="14">
        <v>9.1133196900000009</v>
      </c>
      <c r="F30" s="16">
        <v>0.41400911000000001</v>
      </c>
      <c r="G30" s="14">
        <v>13.437690979999999</v>
      </c>
      <c r="H30" s="16">
        <v>0.47939851999999999</v>
      </c>
      <c r="I30" s="14">
        <v>50.352875099999999</v>
      </c>
      <c r="J30" s="16">
        <v>0.83462367999999998</v>
      </c>
      <c r="K30" s="14">
        <v>22.09780202</v>
      </c>
      <c r="L30" s="16">
        <v>0.80135442000000001</v>
      </c>
      <c r="M30" s="14">
        <v>0</v>
      </c>
      <c r="N30" s="16">
        <v>0</v>
      </c>
      <c r="O30" s="14" t="s">
        <v>582</v>
      </c>
      <c r="P30" s="16" t="s">
        <v>582</v>
      </c>
      <c r="Q30" s="14">
        <v>0</v>
      </c>
      <c r="R30" s="16">
        <v>0</v>
      </c>
      <c r="S30" s="14">
        <v>0</v>
      </c>
      <c r="T30" s="16">
        <v>0</v>
      </c>
      <c r="U30" s="14">
        <v>4.9983122</v>
      </c>
      <c r="V30" s="16">
        <v>0.41874185000000003</v>
      </c>
    </row>
    <row r="31" spans="1:22" x14ac:dyDescent="0.25">
      <c r="A31" s="11" t="s">
        <v>501</v>
      </c>
      <c r="B31" s="13">
        <v>5456</v>
      </c>
      <c r="C31" s="14">
        <f>(147/B31*100)</f>
        <v>2.6942815249266863</v>
      </c>
      <c r="D31" s="15">
        <v>5309</v>
      </c>
      <c r="E31" s="14">
        <v>11.526796709999999</v>
      </c>
      <c r="F31" s="16">
        <v>0.44263168000000003</v>
      </c>
      <c r="G31" s="14">
        <v>16.991748510000001</v>
      </c>
      <c r="H31" s="16">
        <v>0.50495117</v>
      </c>
      <c r="I31" s="14">
        <v>47.685800790000002</v>
      </c>
      <c r="J31" s="16">
        <v>0.82834472999999997</v>
      </c>
      <c r="K31" s="14">
        <v>18.73268723</v>
      </c>
      <c r="L31" s="16">
        <v>0.65644119000000001</v>
      </c>
      <c r="M31" s="14">
        <v>0</v>
      </c>
      <c r="N31" s="16">
        <v>0</v>
      </c>
      <c r="O31" s="14" t="s">
        <v>582</v>
      </c>
      <c r="P31" s="16" t="s">
        <v>582</v>
      </c>
      <c r="Q31" s="14">
        <v>0</v>
      </c>
      <c r="R31" s="16">
        <v>0</v>
      </c>
      <c r="S31" s="14">
        <v>0</v>
      </c>
      <c r="T31" s="16">
        <v>0</v>
      </c>
      <c r="U31" s="14">
        <v>5.0629667600000001</v>
      </c>
      <c r="V31" s="16">
        <v>0.44676082</v>
      </c>
    </row>
    <row r="32" spans="1:22" x14ac:dyDescent="0.25">
      <c r="A32" s="11" t="s">
        <v>502</v>
      </c>
      <c r="B32" s="13">
        <v>4478</v>
      </c>
      <c r="C32" s="14">
        <f>(6/B32*100)</f>
        <v>0.13398838767306834</v>
      </c>
      <c r="D32" s="15">
        <v>4472</v>
      </c>
      <c r="E32" s="14">
        <v>6.9806773199999999</v>
      </c>
      <c r="F32" s="16">
        <v>0.4448066</v>
      </c>
      <c r="G32" s="14">
        <v>20.244808989999999</v>
      </c>
      <c r="H32" s="16">
        <v>0.68975595999999995</v>
      </c>
      <c r="I32" s="14">
        <v>56.935688859999999</v>
      </c>
      <c r="J32" s="16">
        <v>0.90748287000000005</v>
      </c>
      <c r="K32" s="14">
        <v>13.74441289</v>
      </c>
      <c r="L32" s="16">
        <v>0.66504563999999999</v>
      </c>
      <c r="M32" s="14">
        <v>0</v>
      </c>
      <c r="N32" s="16">
        <v>0</v>
      </c>
      <c r="O32" s="14" t="s">
        <v>582</v>
      </c>
      <c r="P32" s="16" t="s">
        <v>582</v>
      </c>
      <c r="Q32" s="14">
        <v>0</v>
      </c>
      <c r="R32" s="16">
        <v>0</v>
      </c>
      <c r="S32" s="14">
        <v>0</v>
      </c>
      <c r="T32" s="16">
        <v>0</v>
      </c>
      <c r="U32" s="14">
        <v>2.0944119400000001</v>
      </c>
      <c r="V32" s="16">
        <v>0.25043124999999999</v>
      </c>
    </row>
    <row r="33" spans="1:22" x14ac:dyDescent="0.25">
      <c r="A33" s="11" t="s">
        <v>503</v>
      </c>
      <c r="B33" s="13">
        <v>7325</v>
      </c>
      <c r="C33" s="14">
        <f>(81/B33*100)</f>
        <v>1.10580204778157</v>
      </c>
      <c r="D33" s="15">
        <v>7244</v>
      </c>
      <c r="E33" s="14">
        <v>5.4875798500000004</v>
      </c>
      <c r="F33" s="16">
        <v>0.29682858000000001</v>
      </c>
      <c r="G33" s="14">
        <v>9.9617406699999993</v>
      </c>
      <c r="H33" s="16">
        <v>0.41166728000000002</v>
      </c>
      <c r="I33" s="14">
        <v>58.743199279999999</v>
      </c>
      <c r="J33" s="16">
        <v>0.74844520999999997</v>
      </c>
      <c r="K33" s="14">
        <v>23.271964700000002</v>
      </c>
      <c r="L33" s="16">
        <v>0.70884038000000005</v>
      </c>
      <c r="M33" s="14">
        <v>0</v>
      </c>
      <c r="N33" s="16">
        <v>0</v>
      </c>
      <c r="O33" s="14" t="s">
        <v>582</v>
      </c>
      <c r="P33" s="16" t="s">
        <v>582</v>
      </c>
      <c r="Q33" s="14">
        <v>0</v>
      </c>
      <c r="R33" s="16">
        <v>0</v>
      </c>
      <c r="S33" s="14">
        <v>0</v>
      </c>
      <c r="T33" s="16">
        <v>0</v>
      </c>
      <c r="U33" s="14">
        <v>2.5355154899999999</v>
      </c>
      <c r="V33" s="16">
        <v>0.24447474999999999</v>
      </c>
    </row>
    <row r="34" spans="1:22" x14ac:dyDescent="0.25">
      <c r="A34" s="11" t="s">
        <v>504</v>
      </c>
      <c r="B34" s="13">
        <v>6350</v>
      </c>
      <c r="C34" s="14">
        <f>(126/B34*100)</f>
        <v>1.9842519685039368</v>
      </c>
      <c r="D34" s="15">
        <v>6224</v>
      </c>
      <c r="E34" s="14">
        <v>12.710455100000001</v>
      </c>
      <c r="F34" s="16">
        <v>0.51742491999999995</v>
      </c>
      <c r="G34" s="14">
        <v>25.00586457</v>
      </c>
      <c r="H34" s="16">
        <v>0.55019658000000005</v>
      </c>
      <c r="I34" s="14">
        <v>44.126916379999997</v>
      </c>
      <c r="J34" s="16">
        <v>0.69148927999999998</v>
      </c>
      <c r="K34" s="14">
        <v>11.483922079999999</v>
      </c>
      <c r="L34" s="16">
        <v>0.42554332</v>
      </c>
      <c r="M34" s="14">
        <v>0</v>
      </c>
      <c r="N34" s="16">
        <v>0</v>
      </c>
      <c r="O34" s="14" t="s">
        <v>582</v>
      </c>
      <c r="P34" s="16" t="s">
        <v>582</v>
      </c>
      <c r="Q34" s="14">
        <v>0</v>
      </c>
      <c r="R34" s="16">
        <v>0</v>
      </c>
      <c r="S34" s="14">
        <v>0</v>
      </c>
      <c r="T34" s="16">
        <v>0</v>
      </c>
      <c r="U34" s="14">
        <v>6.6728418700000001</v>
      </c>
      <c r="V34" s="16">
        <v>0.60359322999999998</v>
      </c>
    </row>
    <row r="35" spans="1:22" x14ac:dyDescent="0.25">
      <c r="A35" s="11" t="s">
        <v>505</v>
      </c>
      <c r="B35" s="13">
        <v>6406</v>
      </c>
      <c r="C35" s="14">
        <f>(67/B35*100)</f>
        <v>1.0458944739306899</v>
      </c>
      <c r="D35" s="15">
        <v>6339</v>
      </c>
      <c r="E35" s="14">
        <v>17.29632183</v>
      </c>
      <c r="F35" s="16">
        <v>0.54598972000000001</v>
      </c>
      <c r="G35" s="14">
        <v>30.03770991</v>
      </c>
      <c r="H35" s="16">
        <v>0.70440294999999997</v>
      </c>
      <c r="I35" s="14">
        <v>41.176909119999998</v>
      </c>
      <c r="J35" s="16">
        <v>0.81687947000000005</v>
      </c>
      <c r="K35" s="14">
        <v>9.2824091000000006</v>
      </c>
      <c r="L35" s="16">
        <v>0.53968981999999999</v>
      </c>
      <c r="M35" s="14">
        <v>0</v>
      </c>
      <c r="N35" s="16">
        <v>0</v>
      </c>
      <c r="O35" s="14" t="s">
        <v>582</v>
      </c>
      <c r="P35" s="16" t="s">
        <v>582</v>
      </c>
      <c r="Q35" s="14">
        <v>0</v>
      </c>
      <c r="R35" s="16">
        <v>0</v>
      </c>
      <c r="S35" s="14">
        <v>0</v>
      </c>
      <c r="T35" s="16">
        <v>0</v>
      </c>
      <c r="U35" s="14">
        <v>2.2066500499999999</v>
      </c>
      <c r="V35" s="16">
        <v>0.21910943999999999</v>
      </c>
    </row>
    <row r="36" spans="1:22" x14ac:dyDescent="0.25">
      <c r="A36" s="11" t="s">
        <v>506</v>
      </c>
      <c r="B36" s="13">
        <v>6736</v>
      </c>
      <c r="C36" s="14">
        <f>(79/B36*100)</f>
        <v>1.1728028503562944</v>
      </c>
      <c r="D36" s="15">
        <v>6657</v>
      </c>
      <c r="E36" s="14">
        <v>12.82686342</v>
      </c>
      <c r="F36" s="16">
        <v>0.47231179000000001</v>
      </c>
      <c r="G36" s="14">
        <v>21.2767956</v>
      </c>
      <c r="H36" s="16">
        <v>0.55417631000000001</v>
      </c>
      <c r="I36" s="14">
        <v>44.999499970000002</v>
      </c>
      <c r="J36" s="16">
        <v>0.66644009000000004</v>
      </c>
      <c r="K36" s="14">
        <v>17.32537773</v>
      </c>
      <c r="L36" s="16">
        <v>0.51863360999999997</v>
      </c>
      <c r="M36" s="14">
        <v>0</v>
      </c>
      <c r="N36" s="16">
        <v>0</v>
      </c>
      <c r="O36" s="14" t="s">
        <v>582</v>
      </c>
      <c r="P36" s="16" t="s">
        <v>582</v>
      </c>
      <c r="Q36" s="14">
        <v>0</v>
      </c>
      <c r="R36" s="16">
        <v>0</v>
      </c>
      <c r="S36" s="14">
        <v>0</v>
      </c>
      <c r="T36" s="16">
        <v>0</v>
      </c>
      <c r="U36" s="14">
        <v>3.5714632800000001</v>
      </c>
      <c r="V36" s="16">
        <v>0.27960098999999999</v>
      </c>
    </row>
    <row r="37" spans="1:22" x14ac:dyDescent="0.25">
      <c r="A37" s="11" t="s">
        <v>507</v>
      </c>
      <c r="B37" s="13">
        <v>5458</v>
      </c>
      <c r="C37" s="14">
        <f>(147/B37*100)</f>
        <v>2.6932942469769143</v>
      </c>
      <c r="D37" s="15">
        <v>5311</v>
      </c>
      <c r="E37" s="14">
        <v>12.63937602</v>
      </c>
      <c r="F37" s="16">
        <v>0.54891732000000004</v>
      </c>
      <c r="G37" s="14">
        <v>18.822209669999999</v>
      </c>
      <c r="H37" s="16">
        <v>0.57275759999999998</v>
      </c>
      <c r="I37" s="14">
        <v>40.568924559999999</v>
      </c>
      <c r="J37" s="16">
        <v>0.75498113</v>
      </c>
      <c r="K37" s="14">
        <v>19.606662780000001</v>
      </c>
      <c r="L37" s="16">
        <v>0.72483043999999996</v>
      </c>
      <c r="M37" s="14">
        <v>0</v>
      </c>
      <c r="N37" s="16">
        <v>0</v>
      </c>
      <c r="O37" s="14" t="s">
        <v>582</v>
      </c>
      <c r="P37" s="16" t="s">
        <v>582</v>
      </c>
      <c r="Q37" s="14">
        <v>0</v>
      </c>
      <c r="R37" s="16">
        <v>0</v>
      </c>
      <c r="S37" s="14">
        <v>0</v>
      </c>
      <c r="T37" s="16">
        <v>0</v>
      </c>
      <c r="U37" s="14">
        <v>8.3628269700000004</v>
      </c>
      <c r="V37" s="16">
        <v>0.77776411999999995</v>
      </c>
    </row>
    <row r="38" spans="1:22" x14ac:dyDescent="0.25">
      <c r="A38" s="11" t="s">
        <v>508</v>
      </c>
      <c r="B38" s="13">
        <v>5860</v>
      </c>
      <c r="C38" s="14">
        <f>(24/B38*100)</f>
        <v>0.40955631399317405</v>
      </c>
      <c r="D38" s="15">
        <v>5836</v>
      </c>
      <c r="E38" s="14">
        <v>12.934127309999999</v>
      </c>
      <c r="F38" s="16">
        <v>0.59345062999999998</v>
      </c>
      <c r="G38" s="14">
        <v>19.65922162</v>
      </c>
      <c r="H38" s="16">
        <v>0.71374581999999998</v>
      </c>
      <c r="I38" s="14">
        <v>38.125862130000002</v>
      </c>
      <c r="J38" s="16">
        <v>0.9157132</v>
      </c>
      <c r="K38" s="14">
        <v>17.228949350000001</v>
      </c>
      <c r="L38" s="16">
        <v>0.65134797</v>
      </c>
      <c r="M38" s="14">
        <v>0</v>
      </c>
      <c r="N38" s="16">
        <v>0</v>
      </c>
      <c r="O38" s="14" t="s">
        <v>582</v>
      </c>
      <c r="P38" s="16" t="s">
        <v>582</v>
      </c>
      <c r="Q38" s="14">
        <v>0</v>
      </c>
      <c r="R38" s="16">
        <v>0</v>
      </c>
      <c r="S38" s="14">
        <v>0</v>
      </c>
      <c r="T38" s="16">
        <v>0</v>
      </c>
      <c r="U38" s="14">
        <v>12.05183961</v>
      </c>
      <c r="V38" s="16">
        <v>0.70153330999999997</v>
      </c>
    </row>
    <row r="39" spans="1:22" x14ac:dyDescent="0.25">
      <c r="A39" s="11" t="s">
        <v>509</v>
      </c>
      <c r="B39" s="13">
        <v>5895</v>
      </c>
      <c r="C39" s="14">
        <f>(33/B39*100)</f>
        <v>0.55979643765903309</v>
      </c>
      <c r="D39" s="15">
        <v>5862</v>
      </c>
      <c r="E39" s="14">
        <v>11.71237994</v>
      </c>
      <c r="F39" s="16">
        <v>0.44804423999999998</v>
      </c>
      <c r="G39" s="14">
        <v>17.35784971</v>
      </c>
      <c r="H39" s="16">
        <v>0.57433115000000001</v>
      </c>
      <c r="I39" s="14">
        <v>46.645782089999997</v>
      </c>
      <c r="J39" s="16">
        <v>0.83206524000000004</v>
      </c>
      <c r="K39" s="14">
        <v>20.276925380000002</v>
      </c>
      <c r="L39" s="16">
        <v>0.81048352999999995</v>
      </c>
      <c r="M39" s="14">
        <v>0</v>
      </c>
      <c r="N39" s="16">
        <v>0</v>
      </c>
      <c r="O39" s="14" t="s">
        <v>582</v>
      </c>
      <c r="P39" s="16" t="s">
        <v>582</v>
      </c>
      <c r="Q39" s="14">
        <v>0</v>
      </c>
      <c r="R39" s="16">
        <v>0</v>
      </c>
      <c r="S39" s="14">
        <v>0</v>
      </c>
      <c r="T39" s="16">
        <v>0</v>
      </c>
      <c r="U39" s="14">
        <v>4.0070628800000003</v>
      </c>
      <c r="V39" s="16">
        <v>0.57176875000000005</v>
      </c>
    </row>
    <row r="40" spans="1:22" x14ac:dyDescent="0.25">
      <c r="A40" s="11" t="s">
        <v>510</v>
      </c>
      <c r="B40" s="13">
        <v>14157</v>
      </c>
      <c r="C40" s="14">
        <f>(399/B40*100)</f>
        <v>2.8183937274846369</v>
      </c>
      <c r="D40" s="15">
        <v>13758</v>
      </c>
      <c r="E40" s="14">
        <v>8.3968456600000003</v>
      </c>
      <c r="F40" s="16">
        <v>0.47640251</v>
      </c>
      <c r="G40" s="14">
        <v>18.722068660000001</v>
      </c>
      <c r="H40" s="16">
        <v>0.63859474000000005</v>
      </c>
      <c r="I40" s="14">
        <v>51.491123340000001</v>
      </c>
      <c r="J40" s="16">
        <v>0.76737438000000002</v>
      </c>
      <c r="K40" s="14">
        <v>16.685738560000001</v>
      </c>
      <c r="L40" s="16">
        <v>0.66478554000000001</v>
      </c>
      <c r="M40" s="14">
        <v>0</v>
      </c>
      <c r="N40" s="16">
        <v>0</v>
      </c>
      <c r="O40" s="14" t="s">
        <v>582</v>
      </c>
      <c r="P40" s="16" t="s">
        <v>582</v>
      </c>
      <c r="Q40" s="14">
        <v>0</v>
      </c>
      <c r="R40" s="16">
        <v>0</v>
      </c>
      <c r="S40" s="14">
        <v>0</v>
      </c>
      <c r="T40" s="16">
        <v>0</v>
      </c>
      <c r="U40" s="14">
        <v>4.7042237699999996</v>
      </c>
      <c r="V40" s="16">
        <v>0.40116976999999998</v>
      </c>
    </row>
    <row r="41" spans="1:22" x14ac:dyDescent="0.25">
      <c r="A41" s="11" t="s">
        <v>511</v>
      </c>
      <c r="B41" s="13">
        <v>5712</v>
      </c>
      <c r="C41" s="14">
        <f>(59/B41*100)</f>
        <v>1.0329131652661063</v>
      </c>
      <c r="D41" s="15">
        <v>5653</v>
      </c>
      <c r="E41" s="14">
        <v>7.53761145</v>
      </c>
      <c r="F41" s="16">
        <v>0.40188362999999999</v>
      </c>
      <c r="G41" s="14">
        <v>15.932233780000001</v>
      </c>
      <c r="H41" s="16">
        <v>0.55549839000000001</v>
      </c>
      <c r="I41" s="14">
        <v>54.266206230000002</v>
      </c>
      <c r="J41" s="16">
        <v>0.76770099999999997</v>
      </c>
      <c r="K41" s="14">
        <v>19.068205339999999</v>
      </c>
      <c r="L41" s="16">
        <v>0.65654321000000004</v>
      </c>
      <c r="M41" s="14">
        <v>0</v>
      </c>
      <c r="N41" s="16">
        <v>0</v>
      </c>
      <c r="O41" s="14" t="s">
        <v>582</v>
      </c>
      <c r="P41" s="16" t="s">
        <v>582</v>
      </c>
      <c r="Q41" s="14">
        <v>0</v>
      </c>
      <c r="R41" s="16">
        <v>0</v>
      </c>
      <c r="S41" s="14">
        <v>0</v>
      </c>
      <c r="T41" s="16">
        <v>0</v>
      </c>
      <c r="U41" s="14">
        <v>3.1957431999999999</v>
      </c>
      <c r="V41" s="16">
        <v>0.36478448000000002</v>
      </c>
    </row>
    <row r="42" spans="1:22" x14ac:dyDescent="0.25">
      <c r="A42" s="11" t="s">
        <v>512</v>
      </c>
      <c r="B42" s="13">
        <f>IF(COUNT(B7:B41) &gt; 0, AVERAGE(B7:B41), "\u2014")</f>
        <v>7103.4285714285716</v>
      </c>
      <c r="C42" s="14">
        <f>IF(COUNT(C7:C41) &gt; 0, AVERAGE(C7:C41), "—")</f>
        <v>2.9554399137798515</v>
      </c>
      <c r="D42" s="15">
        <f>IF(COUNT(D7:D41) &gt; 0, AVERAGE(D7:D41), "—")</f>
        <v>6882.6857142857143</v>
      </c>
      <c r="E42" s="14">
        <f>IF(COUNT(E7:E41) &gt; 0, AVERAGE(E7:E41), "—")</f>
        <v>11.984790528285714</v>
      </c>
      <c r="F42" s="16">
        <f>IF(COUNT(F7:F41) &gt; 0, SQRT(SUMSQ(F7:F41)/(COUNT(F7:F41)*COUNT(F7:F41)) ), "—")</f>
        <v>8.4066678489009269E-2</v>
      </c>
      <c r="G42" s="14">
        <f>IF(COUNT(G7:G41) &gt; 0, AVERAGE(G7:G41), "—")</f>
        <v>19.864577681142862</v>
      </c>
      <c r="H42" s="16">
        <f>IF(COUNT(H7:H41) &gt; 0, SQRT(SUMSQ(H7:H41)/(COUNT(H7:H41)*COUNT(H7:H41)) ), "—")</f>
        <v>9.9379949975077847E-2</v>
      </c>
      <c r="I42" s="14">
        <f>IF(COUNT(I7:I41) &gt; 0, AVERAGE(I7:I41), "—")</f>
        <v>46.155357687999995</v>
      </c>
      <c r="J42" s="16">
        <f>IF(COUNT(J7:J41) &gt; 0, SQRT(SUMSQ(J7:J41)/(COUNT(J7:J41)*COUNT(J7:J41)) ), "—")</f>
        <v>0.12963087357024983</v>
      </c>
      <c r="K42" s="14">
        <f>IF(COUNT(K7:K41) &gt; 0, AVERAGE(K7:K41), "—")</f>
        <v>17.121411436285715</v>
      </c>
      <c r="L42" s="16">
        <f>IF(COUNT(L7:L41) &gt; 0, SQRT(SUMSQ(L7:L41)/(COUNT(L7:L41)*COUNT(L7:L41)) ), "—")</f>
        <v>0.10380310015123549</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4.8738626660000008</v>
      </c>
      <c r="V42" s="16">
        <f>IF(COUNT(V7:V41) &gt; 0, SQRT(SUMSQ(V7:V41)/(COUNT(V7:V41)*COUNT(V7:V41)) ), "—")</f>
        <v>8.3202162833382207E-2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7.0209258099999996</v>
      </c>
      <c r="F45" s="16">
        <v>0.40121814</v>
      </c>
      <c r="G45" s="14">
        <v>9.3284392399999998</v>
      </c>
      <c r="H45" s="16">
        <v>0.41395145</v>
      </c>
      <c r="I45" s="14">
        <v>46.851406869999998</v>
      </c>
      <c r="J45" s="16">
        <v>0.85943570000000002</v>
      </c>
      <c r="K45" s="14">
        <v>31.864086449999999</v>
      </c>
      <c r="L45" s="16">
        <v>0.78367587000000005</v>
      </c>
      <c r="M45" s="14">
        <v>0</v>
      </c>
      <c r="N45" s="16">
        <v>0</v>
      </c>
      <c r="O45" s="14" t="s">
        <v>582</v>
      </c>
      <c r="P45" s="16" t="s">
        <v>582</v>
      </c>
      <c r="Q45" s="14">
        <v>1.1895920000000001E-2</v>
      </c>
      <c r="R45" s="16">
        <v>7.8570099999999993E-3</v>
      </c>
      <c r="S45" s="14">
        <v>0.45865360999999999</v>
      </c>
      <c r="T45" s="16">
        <v>0.10904013</v>
      </c>
      <c r="U45" s="14">
        <v>4.4645921099999999</v>
      </c>
      <c r="V45" s="16">
        <v>0.32653611999999999</v>
      </c>
    </row>
    <row r="46" spans="1:22" x14ac:dyDescent="0.25">
      <c r="A46" s="11" t="s">
        <v>516</v>
      </c>
      <c r="B46" s="13">
        <v>23141</v>
      </c>
      <c r="C46" s="14">
        <f>(2202/B46*100)</f>
        <v>9.5155784106131964</v>
      </c>
      <c r="D46" s="15">
        <v>20939</v>
      </c>
      <c r="E46" s="14">
        <v>4.2785728299999999</v>
      </c>
      <c r="F46" s="16">
        <v>0.21909588999999999</v>
      </c>
      <c r="G46" s="14">
        <v>9.2060420300000008</v>
      </c>
      <c r="H46" s="16">
        <v>0.28281226999999998</v>
      </c>
      <c r="I46" s="14">
        <v>41.957777049999997</v>
      </c>
      <c r="J46" s="16">
        <v>0.73053562000000005</v>
      </c>
      <c r="K46" s="14">
        <v>12.43337301</v>
      </c>
      <c r="L46" s="16">
        <v>0.38127217000000002</v>
      </c>
      <c r="M46" s="14">
        <v>0</v>
      </c>
      <c r="N46" s="16">
        <v>0</v>
      </c>
      <c r="O46" s="14" t="s">
        <v>582</v>
      </c>
      <c r="P46" s="16" t="s">
        <v>582</v>
      </c>
      <c r="Q46" s="14">
        <v>0</v>
      </c>
      <c r="R46" s="16">
        <v>0</v>
      </c>
      <c r="S46" s="14">
        <v>0</v>
      </c>
      <c r="T46" s="16">
        <v>0</v>
      </c>
      <c r="U46" s="14">
        <v>32.124235079999998</v>
      </c>
      <c r="V46" s="16">
        <v>1.02313827</v>
      </c>
    </row>
    <row r="47" spans="1:22" x14ac:dyDescent="0.25">
      <c r="A47" s="11" t="s">
        <v>517</v>
      </c>
      <c r="B47" s="13">
        <v>5928</v>
      </c>
      <c r="C47" s="14">
        <f>(387/B47*100)</f>
        <v>6.5283400809716605</v>
      </c>
      <c r="D47" s="15">
        <v>5541</v>
      </c>
      <c r="E47" s="14">
        <v>5.9153452700000004</v>
      </c>
      <c r="F47" s="16">
        <v>0.41231241000000002</v>
      </c>
      <c r="G47" s="14">
        <v>12.08297911</v>
      </c>
      <c r="H47" s="16">
        <v>0.58310605999999998</v>
      </c>
      <c r="I47" s="14">
        <v>52.340681850000003</v>
      </c>
      <c r="J47" s="16">
        <v>1.07061111</v>
      </c>
      <c r="K47" s="14">
        <v>17.113987770000001</v>
      </c>
      <c r="L47" s="16">
        <v>0.66000270999999999</v>
      </c>
      <c r="M47" s="14">
        <v>0</v>
      </c>
      <c r="N47" s="16">
        <v>0</v>
      </c>
      <c r="O47" s="14" t="s">
        <v>582</v>
      </c>
      <c r="P47" s="16" t="s">
        <v>582</v>
      </c>
      <c r="Q47" s="14">
        <v>0</v>
      </c>
      <c r="R47" s="16">
        <v>0</v>
      </c>
      <c r="S47" s="14">
        <v>0</v>
      </c>
      <c r="T47" s="16">
        <v>0</v>
      </c>
      <c r="U47" s="14">
        <v>12.547006</v>
      </c>
      <c r="V47" s="16">
        <v>0.94035721999999999</v>
      </c>
    </row>
    <row r="48" spans="1:22" x14ac:dyDescent="0.25">
      <c r="A48" s="11" t="s">
        <v>518</v>
      </c>
      <c r="B48" s="13">
        <v>9841</v>
      </c>
      <c r="C48" s="14">
        <f>(8/B48*100)</f>
        <v>8.1292551569962401E-2</v>
      </c>
      <c r="D48" s="15">
        <v>9833</v>
      </c>
      <c r="E48" s="14">
        <v>3.52366556</v>
      </c>
      <c r="F48" s="16">
        <v>0.26021538</v>
      </c>
      <c r="G48" s="14">
        <v>14.884669730000001</v>
      </c>
      <c r="H48" s="16">
        <v>0.60495286000000004</v>
      </c>
      <c r="I48" s="14">
        <v>64.553327010000004</v>
      </c>
      <c r="J48" s="16">
        <v>0.82169667000000002</v>
      </c>
      <c r="K48" s="14">
        <v>15.43939458</v>
      </c>
      <c r="L48" s="16">
        <v>0.72277740999999995</v>
      </c>
      <c r="M48" s="14">
        <v>0</v>
      </c>
      <c r="N48" s="16">
        <v>0</v>
      </c>
      <c r="O48" s="14" t="s">
        <v>582</v>
      </c>
      <c r="P48" s="16" t="s">
        <v>582</v>
      </c>
      <c r="Q48" s="14">
        <v>0</v>
      </c>
      <c r="R48" s="16">
        <v>0</v>
      </c>
      <c r="S48" s="14">
        <v>0</v>
      </c>
      <c r="T48" s="16">
        <v>0</v>
      </c>
      <c r="U48" s="14">
        <v>1.5989431199999999</v>
      </c>
      <c r="V48" s="16">
        <v>0.52655874999999996</v>
      </c>
    </row>
    <row r="49" spans="1:22" x14ac:dyDescent="0.25">
      <c r="A49" s="11" t="s">
        <v>519</v>
      </c>
      <c r="B49" s="13">
        <v>6349</v>
      </c>
      <c r="C49" s="14">
        <f>(56/B49*100)</f>
        <v>0.88202866593164275</v>
      </c>
      <c r="D49" s="15">
        <v>6293</v>
      </c>
      <c r="E49" s="14">
        <v>12.11593306</v>
      </c>
      <c r="F49" s="16">
        <v>0.53550304000000004</v>
      </c>
      <c r="G49" s="14">
        <v>21.098340449999998</v>
      </c>
      <c r="H49" s="16">
        <v>0.70772932</v>
      </c>
      <c r="I49" s="14">
        <v>49.992640100000003</v>
      </c>
      <c r="J49" s="16">
        <v>0.92291690999999998</v>
      </c>
      <c r="K49" s="14">
        <v>13.273265759999999</v>
      </c>
      <c r="L49" s="16">
        <v>0.47422225000000001</v>
      </c>
      <c r="M49" s="14">
        <v>0</v>
      </c>
      <c r="N49" s="16">
        <v>0</v>
      </c>
      <c r="O49" s="14" t="s">
        <v>582</v>
      </c>
      <c r="P49" s="16" t="s">
        <v>582</v>
      </c>
      <c r="Q49" s="14">
        <v>0</v>
      </c>
      <c r="R49" s="16">
        <v>0</v>
      </c>
      <c r="S49" s="14">
        <v>8.3330979999999999E-2</v>
      </c>
      <c r="T49" s="16">
        <v>3.807634E-2</v>
      </c>
      <c r="U49" s="14">
        <v>3.43648965</v>
      </c>
      <c r="V49" s="16">
        <v>0.35488431999999998</v>
      </c>
    </row>
    <row r="50" spans="1:22" x14ac:dyDescent="0.25">
      <c r="A50" s="11" t="s">
        <v>520</v>
      </c>
      <c r="B50" s="13">
        <v>11795</v>
      </c>
      <c r="C50" s="14">
        <f>(365/B50*100)</f>
        <v>3.0945315811784653</v>
      </c>
      <c r="D50" s="15">
        <v>11430</v>
      </c>
      <c r="E50" s="14">
        <v>5.4515612000000004</v>
      </c>
      <c r="F50" s="16">
        <v>0.27098512000000002</v>
      </c>
      <c r="G50" s="14">
        <v>14.7536001</v>
      </c>
      <c r="H50" s="16">
        <v>0.47354573</v>
      </c>
      <c r="I50" s="14">
        <v>55.787594859999999</v>
      </c>
      <c r="J50" s="16">
        <v>0.71098457000000004</v>
      </c>
      <c r="K50" s="14">
        <v>19.63293792</v>
      </c>
      <c r="L50" s="16">
        <v>0.54022466000000002</v>
      </c>
      <c r="M50" s="14">
        <v>0</v>
      </c>
      <c r="N50" s="16">
        <v>0</v>
      </c>
      <c r="O50" s="14" t="s">
        <v>582</v>
      </c>
      <c r="P50" s="16" t="s">
        <v>582</v>
      </c>
      <c r="Q50" s="14">
        <v>0</v>
      </c>
      <c r="R50" s="16">
        <v>0</v>
      </c>
      <c r="S50" s="14">
        <v>0</v>
      </c>
      <c r="T50" s="16">
        <v>0</v>
      </c>
      <c r="U50" s="14">
        <v>4.3743059200000003</v>
      </c>
      <c r="V50" s="16">
        <v>0.43355937999999999</v>
      </c>
    </row>
    <row r="51" spans="1:22" x14ac:dyDescent="0.25">
      <c r="A51" s="11" t="s">
        <v>521</v>
      </c>
      <c r="B51" s="13">
        <v>6866</v>
      </c>
      <c r="C51" s="14">
        <f>(117/B51*100)</f>
        <v>1.7040489367899796</v>
      </c>
      <c r="D51" s="15">
        <v>6749</v>
      </c>
      <c r="E51" s="14">
        <v>5.9933100799999997</v>
      </c>
      <c r="F51" s="16">
        <v>0.24600952000000001</v>
      </c>
      <c r="G51" s="14">
        <v>12.363918290000001</v>
      </c>
      <c r="H51" s="16">
        <v>0.54476232999999996</v>
      </c>
      <c r="I51" s="14">
        <v>51.761623210000003</v>
      </c>
      <c r="J51" s="16">
        <v>0.76353826000000002</v>
      </c>
      <c r="K51" s="14">
        <v>21.600153800000001</v>
      </c>
      <c r="L51" s="16">
        <v>0.66945520000000003</v>
      </c>
      <c r="M51" s="14">
        <v>0</v>
      </c>
      <c r="N51" s="16">
        <v>0</v>
      </c>
      <c r="O51" s="14" t="s">
        <v>582</v>
      </c>
      <c r="P51" s="16" t="s">
        <v>582</v>
      </c>
      <c r="Q51" s="14">
        <v>0</v>
      </c>
      <c r="R51" s="16">
        <v>0</v>
      </c>
      <c r="S51" s="14">
        <v>0</v>
      </c>
      <c r="T51" s="16">
        <v>0</v>
      </c>
      <c r="U51" s="14">
        <v>8.2809946199999995</v>
      </c>
      <c r="V51" s="16">
        <v>0.83394206000000004</v>
      </c>
    </row>
    <row r="52" spans="1:22" x14ac:dyDescent="0.25">
      <c r="A52" s="11" t="s">
        <v>522</v>
      </c>
      <c r="B52" s="13">
        <v>5809</v>
      </c>
      <c r="C52" s="14">
        <f>(111/B52*100)</f>
        <v>1.910828025477707</v>
      </c>
      <c r="D52" s="15">
        <v>5698</v>
      </c>
      <c r="E52" s="14">
        <v>12.01260102</v>
      </c>
      <c r="F52" s="16">
        <v>0.62278350999999998</v>
      </c>
      <c r="G52" s="14">
        <v>18.25858728</v>
      </c>
      <c r="H52" s="16">
        <v>0.56988353999999997</v>
      </c>
      <c r="I52" s="14">
        <v>53.636114489999997</v>
      </c>
      <c r="J52" s="16">
        <v>0.75298482</v>
      </c>
      <c r="K52" s="14">
        <v>13.42764861</v>
      </c>
      <c r="L52" s="16">
        <v>0.50605334999999996</v>
      </c>
      <c r="M52" s="14">
        <v>0</v>
      </c>
      <c r="N52" s="16">
        <v>0</v>
      </c>
      <c r="O52" s="14" t="s">
        <v>582</v>
      </c>
      <c r="P52" s="16" t="s">
        <v>582</v>
      </c>
      <c r="Q52" s="14">
        <v>0</v>
      </c>
      <c r="R52" s="16">
        <v>0</v>
      </c>
      <c r="S52" s="14">
        <v>0</v>
      </c>
      <c r="T52" s="16">
        <v>0</v>
      </c>
      <c r="U52" s="14">
        <v>2.6650486</v>
      </c>
      <c r="V52" s="16">
        <v>0.29846927000000001</v>
      </c>
    </row>
    <row r="53" spans="1:22" x14ac:dyDescent="0.25">
      <c r="A53" s="11" t="s">
        <v>523</v>
      </c>
      <c r="B53" s="13">
        <v>5571</v>
      </c>
      <c r="C53" s="14">
        <f>(118/B53*100)</f>
        <v>2.1181116496140731</v>
      </c>
      <c r="D53" s="15">
        <v>5453</v>
      </c>
      <c r="E53" s="14">
        <v>9.4819597800000004</v>
      </c>
      <c r="F53" s="16">
        <v>0.37975861</v>
      </c>
      <c r="G53" s="14">
        <v>16.138648180000001</v>
      </c>
      <c r="H53" s="16">
        <v>0.55242015</v>
      </c>
      <c r="I53" s="14">
        <v>45.883161139999999</v>
      </c>
      <c r="J53" s="16">
        <v>0.77305895999999996</v>
      </c>
      <c r="K53" s="14">
        <v>20.881426609999998</v>
      </c>
      <c r="L53" s="16">
        <v>0.57890297999999996</v>
      </c>
      <c r="M53" s="14">
        <v>0</v>
      </c>
      <c r="N53" s="16">
        <v>0</v>
      </c>
      <c r="O53" s="14" t="s">
        <v>582</v>
      </c>
      <c r="P53" s="16" t="s">
        <v>582</v>
      </c>
      <c r="Q53" s="14">
        <v>0</v>
      </c>
      <c r="R53" s="16">
        <v>0</v>
      </c>
      <c r="S53" s="14">
        <v>0</v>
      </c>
      <c r="T53" s="16">
        <v>0</v>
      </c>
      <c r="U53" s="14">
        <v>7.6148042800000004</v>
      </c>
      <c r="V53" s="16">
        <v>0.34548632000000001</v>
      </c>
    </row>
    <row r="54" spans="1:22" x14ac:dyDescent="0.25">
      <c r="A54" s="11" t="s">
        <v>524</v>
      </c>
      <c r="B54" s="13">
        <v>4740</v>
      </c>
      <c r="C54" s="14">
        <f>(483/B54*100)</f>
        <v>10.18987341772152</v>
      </c>
      <c r="D54" s="15">
        <v>4257</v>
      </c>
      <c r="E54" s="14">
        <v>7.2700122399999998</v>
      </c>
      <c r="F54" s="16">
        <v>0.52888798999999997</v>
      </c>
      <c r="G54" s="14">
        <v>7.0266555300000002</v>
      </c>
      <c r="H54" s="16">
        <v>0.43159555999999999</v>
      </c>
      <c r="I54" s="14">
        <v>43.545387089999998</v>
      </c>
      <c r="J54" s="16">
        <v>1.00307312</v>
      </c>
      <c r="K54" s="14">
        <v>28.414009480000001</v>
      </c>
      <c r="L54" s="16">
        <v>0.90234347999999998</v>
      </c>
      <c r="M54" s="14">
        <v>0</v>
      </c>
      <c r="N54" s="16">
        <v>0</v>
      </c>
      <c r="O54" s="14" t="s">
        <v>582</v>
      </c>
      <c r="P54" s="16" t="s">
        <v>582</v>
      </c>
      <c r="Q54" s="14">
        <v>0</v>
      </c>
      <c r="R54" s="16">
        <v>0</v>
      </c>
      <c r="S54" s="14">
        <v>0</v>
      </c>
      <c r="T54" s="16">
        <v>0</v>
      </c>
      <c r="U54" s="14">
        <v>13.74393566</v>
      </c>
      <c r="V54" s="16">
        <v>1.3270846000000001</v>
      </c>
    </row>
    <row r="55" spans="1:22" x14ac:dyDescent="0.25">
      <c r="A55" s="11" t="s">
        <v>525</v>
      </c>
      <c r="B55" s="13">
        <v>5316</v>
      </c>
      <c r="C55" s="14">
        <f>(22/B55*100)</f>
        <v>0.41384499623777277</v>
      </c>
      <c r="D55" s="15">
        <v>5294</v>
      </c>
      <c r="E55" s="14">
        <v>4.6557048999999999</v>
      </c>
      <c r="F55" s="16">
        <v>0.32598061</v>
      </c>
      <c r="G55" s="14">
        <v>12.32586983</v>
      </c>
      <c r="H55" s="16">
        <v>0.52288263000000001</v>
      </c>
      <c r="I55" s="14">
        <v>59.442945760000001</v>
      </c>
      <c r="J55" s="16">
        <v>0.72430165000000002</v>
      </c>
      <c r="K55" s="14">
        <v>20.30226944</v>
      </c>
      <c r="L55" s="16">
        <v>0.61984284999999995</v>
      </c>
      <c r="M55" s="14">
        <v>0</v>
      </c>
      <c r="N55" s="16">
        <v>0</v>
      </c>
      <c r="O55" s="14" t="s">
        <v>582</v>
      </c>
      <c r="P55" s="16" t="s">
        <v>582</v>
      </c>
      <c r="Q55" s="14">
        <v>0</v>
      </c>
      <c r="R55" s="16">
        <v>0</v>
      </c>
      <c r="S55" s="14">
        <v>0.52933191999999996</v>
      </c>
      <c r="T55" s="16">
        <v>0.1159076</v>
      </c>
      <c r="U55" s="14">
        <v>2.74387816</v>
      </c>
      <c r="V55" s="16">
        <v>0.25478032</v>
      </c>
    </row>
    <row r="56" spans="1:22" x14ac:dyDescent="0.25">
      <c r="A56" s="11" t="s">
        <v>526</v>
      </c>
      <c r="B56" s="13">
        <v>5359</v>
      </c>
      <c r="C56" s="14">
        <f>(77/B56*100)</f>
        <v>1.4368352304534429</v>
      </c>
      <c r="D56" s="15">
        <v>5282</v>
      </c>
      <c r="E56" s="14">
        <v>7.2972718399999996</v>
      </c>
      <c r="F56" s="16">
        <v>0.43333377000000001</v>
      </c>
      <c r="G56" s="14">
        <v>14.813215359999999</v>
      </c>
      <c r="H56" s="16">
        <v>0.50271458999999996</v>
      </c>
      <c r="I56" s="14">
        <v>56.368697189999999</v>
      </c>
      <c r="J56" s="16">
        <v>0.68246916000000002</v>
      </c>
      <c r="K56" s="14">
        <v>20.395138509999999</v>
      </c>
      <c r="L56" s="16">
        <v>0.55822057000000003</v>
      </c>
      <c r="M56" s="14">
        <v>0</v>
      </c>
      <c r="N56" s="16">
        <v>0</v>
      </c>
      <c r="O56" s="14" t="s">
        <v>582</v>
      </c>
      <c r="P56" s="16" t="s">
        <v>582</v>
      </c>
      <c r="Q56" s="14">
        <v>0</v>
      </c>
      <c r="R56" s="16">
        <v>0</v>
      </c>
      <c r="S56" s="14">
        <v>0</v>
      </c>
      <c r="T56" s="16">
        <v>0</v>
      </c>
      <c r="U56" s="14">
        <v>1.12567711</v>
      </c>
      <c r="V56" s="16">
        <v>0.20108119999999999</v>
      </c>
    </row>
    <row r="57" spans="1:22" x14ac:dyDescent="0.25">
      <c r="A57" s="11" t="s">
        <v>527</v>
      </c>
      <c r="B57" s="13">
        <v>6513</v>
      </c>
      <c r="C57" s="14">
        <f>(0/B57*100)</f>
        <v>0</v>
      </c>
      <c r="D57" s="15">
        <v>6513</v>
      </c>
      <c r="E57" s="14">
        <v>1.2371154600000001</v>
      </c>
      <c r="F57" s="16">
        <v>0.14687045000000001</v>
      </c>
      <c r="G57" s="14">
        <v>3.2537632599999999</v>
      </c>
      <c r="H57" s="16">
        <v>0.28484683</v>
      </c>
      <c r="I57" s="14">
        <v>60.955780439999998</v>
      </c>
      <c r="J57" s="16">
        <v>0.93263399000000002</v>
      </c>
      <c r="K57" s="14">
        <v>31.182786350000001</v>
      </c>
      <c r="L57" s="16">
        <v>0.88929117999999996</v>
      </c>
      <c r="M57" s="14">
        <v>0</v>
      </c>
      <c r="N57" s="16">
        <v>0</v>
      </c>
      <c r="O57" s="14" t="s">
        <v>582</v>
      </c>
      <c r="P57" s="16" t="s">
        <v>582</v>
      </c>
      <c r="Q57" s="14">
        <v>0</v>
      </c>
      <c r="R57" s="16">
        <v>0</v>
      </c>
      <c r="S57" s="14">
        <v>0.13201452999999999</v>
      </c>
      <c r="T57" s="16">
        <v>7.100977E-2</v>
      </c>
      <c r="U57" s="14">
        <v>3.2385399499999998</v>
      </c>
      <c r="V57" s="16">
        <v>0.48082164999999999</v>
      </c>
    </row>
    <row r="58" spans="1:22" x14ac:dyDescent="0.25">
      <c r="A58" s="11" t="s">
        <v>528</v>
      </c>
      <c r="B58" s="13">
        <v>7267</v>
      </c>
      <c r="C58" s="14">
        <f>(10/B58*100)</f>
        <v>0.13760836658868861</v>
      </c>
      <c r="D58" s="15">
        <v>7257</v>
      </c>
      <c r="E58" s="14">
        <v>7.5335256399999997</v>
      </c>
      <c r="F58" s="16">
        <v>0.41714486000000001</v>
      </c>
      <c r="G58" s="14">
        <v>11.399343549999999</v>
      </c>
      <c r="H58" s="16">
        <v>0.53384993000000003</v>
      </c>
      <c r="I58" s="14">
        <v>44.139947169999999</v>
      </c>
      <c r="J58" s="16">
        <v>0.87471416999999996</v>
      </c>
      <c r="K58" s="14">
        <v>31.41731214</v>
      </c>
      <c r="L58" s="16">
        <v>0.77836704999999995</v>
      </c>
      <c r="M58" s="14">
        <v>0</v>
      </c>
      <c r="N58" s="16">
        <v>0</v>
      </c>
      <c r="O58" s="14" t="s">
        <v>582</v>
      </c>
      <c r="P58" s="16" t="s">
        <v>582</v>
      </c>
      <c r="Q58" s="14">
        <v>0</v>
      </c>
      <c r="R58" s="16">
        <v>0</v>
      </c>
      <c r="S58" s="14">
        <v>0.78628770000000003</v>
      </c>
      <c r="T58" s="16">
        <v>0.10022561000000001</v>
      </c>
      <c r="U58" s="14">
        <v>4.7235838000000001</v>
      </c>
      <c r="V58" s="16">
        <v>0.61417073</v>
      </c>
    </row>
    <row r="59" spans="1:22" x14ac:dyDescent="0.25">
      <c r="A59" s="11" t="s">
        <v>529</v>
      </c>
      <c r="B59" s="13">
        <v>4826</v>
      </c>
      <c r="C59" s="14">
        <f>(26/B59*100)</f>
        <v>0.53874844591794446</v>
      </c>
      <c r="D59" s="15">
        <v>4800</v>
      </c>
      <c r="E59" s="14">
        <v>3.7263209499999999</v>
      </c>
      <c r="F59" s="16">
        <v>0.28121512999999998</v>
      </c>
      <c r="G59" s="14">
        <v>4.2436106999999996</v>
      </c>
      <c r="H59" s="16">
        <v>0.31585048999999998</v>
      </c>
      <c r="I59" s="14">
        <v>39.497584400000001</v>
      </c>
      <c r="J59" s="16">
        <v>0.75344805999999998</v>
      </c>
      <c r="K59" s="14">
        <v>49.327070450000001</v>
      </c>
      <c r="L59" s="16">
        <v>0.77629848999999995</v>
      </c>
      <c r="M59" s="14">
        <v>0</v>
      </c>
      <c r="N59" s="16">
        <v>0</v>
      </c>
      <c r="O59" s="14" t="s">
        <v>582</v>
      </c>
      <c r="P59" s="16" t="s">
        <v>582</v>
      </c>
      <c r="Q59" s="14">
        <v>0</v>
      </c>
      <c r="R59" s="16">
        <v>0</v>
      </c>
      <c r="S59" s="14">
        <v>0.47580976000000003</v>
      </c>
      <c r="T59" s="16">
        <v>9.2448699999999995E-2</v>
      </c>
      <c r="U59" s="14">
        <v>2.72960373</v>
      </c>
      <c r="V59" s="16">
        <v>0.24959102</v>
      </c>
    </row>
    <row r="60" spans="1:22" x14ac:dyDescent="0.25">
      <c r="A60" s="11" t="s">
        <v>530</v>
      </c>
      <c r="B60" s="13">
        <v>4546</v>
      </c>
      <c r="C60" s="14">
        <f>(15/B60*100)</f>
        <v>0.32996040475142985</v>
      </c>
      <c r="D60" s="15">
        <v>4531</v>
      </c>
      <c r="E60" s="14">
        <v>6.4236524599999996</v>
      </c>
      <c r="F60" s="16">
        <v>0.4505767</v>
      </c>
      <c r="G60" s="14">
        <v>13.154211549999999</v>
      </c>
      <c r="H60" s="16">
        <v>0.74276034999999996</v>
      </c>
      <c r="I60" s="14">
        <v>45.812151950000001</v>
      </c>
      <c r="J60" s="16">
        <v>1.06730064</v>
      </c>
      <c r="K60" s="14">
        <v>30.350335560000001</v>
      </c>
      <c r="L60" s="16">
        <v>0.84048822999999995</v>
      </c>
      <c r="M60" s="14">
        <v>0</v>
      </c>
      <c r="N60" s="16">
        <v>0</v>
      </c>
      <c r="O60" s="14" t="s">
        <v>582</v>
      </c>
      <c r="P60" s="16" t="s">
        <v>582</v>
      </c>
      <c r="Q60" s="14">
        <v>0</v>
      </c>
      <c r="R60" s="16">
        <v>0</v>
      </c>
      <c r="S60" s="14">
        <v>0.47449395</v>
      </c>
      <c r="T60" s="16">
        <v>0.10256026</v>
      </c>
      <c r="U60" s="14">
        <v>3.7851545299999998</v>
      </c>
      <c r="V60" s="16">
        <v>0.43792725999999998</v>
      </c>
    </row>
    <row r="61" spans="1:22" x14ac:dyDescent="0.25">
      <c r="A61" s="11" t="s">
        <v>531</v>
      </c>
      <c r="B61" s="13">
        <v>6525</v>
      </c>
      <c r="C61" s="14">
        <f>(175/B61*100)</f>
        <v>2.6819923371647509</v>
      </c>
      <c r="D61" s="15">
        <v>6350</v>
      </c>
      <c r="E61" s="14">
        <v>8.5054135199999994</v>
      </c>
      <c r="F61" s="16">
        <v>0.41565724999999998</v>
      </c>
      <c r="G61" s="14">
        <v>11.792988879999999</v>
      </c>
      <c r="H61" s="16">
        <v>0.45811465000000001</v>
      </c>
      <c r="I61" s="14">
        <v>43.03601476</v>
      </c>
      <c r="J61" s="16">
        <v>0.90786043000000005</v>
      </c>
      <c r="K61" s="14">
        <v>32.972601040000001</v>
      </c>
      <c r="L61" s="16">
        <v>0.72196874</v>
      </c>
      <c r="M61" s="14">
        <v>0</v>
      </c>
      <c r="N61" s="16">
        <v>0</v>
      </c>
      <c r="O61" s="14" t="s">
        <v>582</v>
      </c>
      <c r="P61" s="16" t="s">
        <v>582</v>
      </c>
      <c r="Q61" s="14">
        <v>0</v>
      </c>
      <c r="R61" s="16">
        <v>0</v>
      </c>
      <c r="S61" s="14">
        <v>0</v>
      </c>
      <c r="T61" s="16">
        <v>0</v>
      </c>
      <c r="U61" s="14">
        <v>3.6929817900000002</v>
      </c>
      <c r="V61" s="16">
        <v>0.53342433</v>
      </c>
    </row>
    <row r="62" spans="1:22" x14ac:dyDescent="0.25">
      <c r="A62" s="11" t="s">
        <v>532</v>
      </c>
      <c r="B62" s="13">
        <v>4476</v>
      </c>
      <c r="C62" s="14">
        <f>(3/B62*100)</f>
        <v>6.7024128686327081E-2</v>
      </c>
      <c r="D62" s="15">
        <v>4473</v>
      </c>
      <c r="E62" s="14">
        <v>5.7058145500000004</v>
      </c>
      <c r="F62" s="16">
        <v>0.34588973000000001</v>
      </c>
      <c r="G62" s="14">
        <v>18.59254683</v>
      </c>
      <c r="H62" s="16">
        <v>0.50878895000000002</v>
      </c>
      <c r="I62" s="14">
        <v>60.261416019999999</v>
      </c>
      <c r="J62" s="16">
        <v>0.77987989000000002</v>
      </c>
      <c r="K62" s="14">
        <v>15.013507929999999</v>
      </c>
      <c r="L62" s="16">
        <v>0.56208944000000005</v>
      </c>
      <c r="M62" s="14">
        <v>0</v>
      </c>
      <c r="N62" s="16">
        <v>0</v>
      </c>
      <c r="O62" s="14" t="s">
        <v>582</v>
      </c>
      <c r="P62" s="16" t="s">
        <v>582</v>
      </c>
      <c r="Q62" s="14">
        <v>0</v>
      </c>
      <c r="R62" s="16">
        <v>0</v>
      </c>
      <c r="S62" s="14">
        <v>0</v>
      </c>
      <c r="T62" s="16">
        <v>0</v>
      </c>
      <c r="U62" s="14">
        <v>0.42671468000000001</v>
      </c>
      <c r="V62" s="16">
        <v>8.91599E-2</v>
      </c>
    </row>
    <row r="63" spans="1:22" x14ac:dyDescent="0.25">
      <c r="A63" s="11" t="s">
        <v>533</v>
      </c>
      <c r="B63" s="13">
        <v>5324</v>
      </c>
      <c r="C63" s="14">
        <f>(13/B63*100)</f>
        <v>0.24417731029301279</v>
      </c>
      <c r="D63" s="15">
        <v>5311</v>
      </c>
      <c r="E63" s="14">
        <v>5.6696869599999999</v>
      </c>
      <c r="F63" s="16">
        <v>0.33391398</v>
      </c>
      <c r="G63" s="14">
        <v>11.09877283</v>
      </c>
      <c r="H63" s="16">
        <v>0.50298454000000004</v>
      </c>
      <c r="I63" s="14">
        <v>50.048661690000003</v>
      </c>
      <c r="J63" s="16">
        <v>0.69634273000000002</v>
      </c>
      <c r="K63" s="14">
        <v>25.276897760000001</v>
      </c>
      <c r="L63" s="16">
        <v>0.64873879999999995</v>
      </c>
      <c r="M63" s="14">
        <v>0</v>
      </c>
      <c r="N63" s="16">
        <v>0</v>
      </c>
      <c r="O63" s="14" t="s">
        <v>582</v>
      </c>
      <c r="P63" s="16" t="s">
        <v>582</v>
      </c>
      <c r="Q63" s="14">
        <v>4.826693E-2</v>
      </c>
      <c r="R63" s="16">
        <v>3.0256849999999998E-2</v>
      </c>
      <c r="S63" s="14">
        <v>0.1337187</v>
      </c>
      <c r="T63" s="16">
        <v>5.1600170000000001E-2</v>
      </c>
      <c r="U63" s="14">
        <v>7.7239951199999997</v>
      </c>
      <c r="V63" s="16">
        <v>0.40682042000000002</v>
      </c>
    </row>
    <row r="64" spans="1:22" x14ac:dyDescent="0.25">
      <c r="A64" s="11" t="s">
        <v>534</v>
      </c>
      <c r="B64" s="13">
        <v>3634</v>
      </c>
      <c r="C64" s="14">
        <f>(3/B64*100)</f>
        <v>8.2553659878921298E-2</v>
      </c>
      <c r="D64" s="15">
        <v>3631</v>
      </c>
      <c r="E64" s="14">
        <v>10.006099239999999</v>
      </c>
      <c r="F64" s="16">
        <v>0.44962148000000002</v>
      </c>
      <c r="G64" s="14">
        <v>15.61349186</v>
      </c>
      <c r="H64" s="16">
        <v>0.53764751</v>
      </c>
      <c r="I64" s="14">
        <v>46.902672789999997</v>
      </c>
      <c r="J64" s="16">
        <v>0.80713937999999996</v>
      </c>
      <c r="K64" s="14">
        <v>23.85135605</v>
      </c>
      <c r="L64" s="16">
        <v>0.70518196</v>
      </c>
      <c r="M64" s="14">
        <v>0</v>
      </c>
      <c r="N64" s="16">
        <v>0</v>
      </c>
      <c r="O64" s="14" t="s">
        <v>582</v>
      </c>
      <c r="P64" s="16" t="s">
        <v>582</v>
      </c>
      <c r="Q64" s="14">
        <v>0</v>
      </c>
      <c r="R64" s="16">
        <v>0</v>
      </c>
      <c r="S64" s="14">
        <v>0.10520802999999999</v>
      </c>
      <c r="T64" s="16">
        <v>5.2963379999999997E-2</v>
      </c>
      <c r="U64" s="14">
        <v>3.5211720299999998</v>
      </c>
      <c r="V64" s="16">
        <v>0.29617703000000001</v>
      </c>
    </row>
    <row r="65" spans="1:22" x14ac:dyDescent="0.25">
      <c r="A65" s="11" t="s">
        <v>535</v>
      </c>
      <c r="B65" s="13">
        <v>5325</v>
      </c>
      <c r="C65" s="14">
        <f>(14/B65*100)</f>
        <v>0.26291079812206569</v>
      </c>
      <c r="D65" s="15">
        <v>5311</v>
      </c>
      <c r="E65" s="14">
        <v>3.3268862299999999</v>
      </c>
      <c r="F65" s="16">
        <v>0.24721219</v>
      </c>
      <c r="G65" s="14">
        <v>9.3707348600000007</v>
      </c>
      <c r="H65" s="16">
        <v>0.39840155999999999</v>
      </c>
      <c r="I65" s="14">
        <v>61.378643840000002</v>
      </c>
      <c r="J65" s="16">
        <v>0.77203783999999998</v>
      </c>
      <c r="K65" s="14">
        <v>22.073070269999999</v>
      </c>
      <c r="L65" s="16">
        <v>0.71530660000000001</v>
      </c>
      <c r="M65" s="14">
        <v>0</v>
      </c>
      <c r="N65" s="16">
        <v>0</v>
      </c>
      <c r="O65" s="14" t="s">
        <v>582</v>
      </c>
      <c r="P65" s="16" t="s">
        <v>582</v>
      </c>
      <c r="Q65" s="14">
        <v>0.21418181999999999</v>
      </c>
      <c r="R65" s="16">
        <v>7.2805510000000004E-2</v>
      </c>
      <c r="S65" s="14">
        <v>0</v>
      </c>
      <c r="T65" s="16">
        <v>0</v>
      </c>
      <c r="U65" s="14">
        <v>3.6364829799999998</v>
      </c>
      <c r="V65" s="16">
        <v>0.36041859999999998</v>
      </c>
    </row>
    <row r="66" spans="1:22" x14ac:dyDescent="0.25">
      <c r="A66" s="11" t="s">
        <v>536</v>
      </c>
      <c r="B66" s="13">
        <v>5665</v>
      </c>
      <c r="C66" s="14">
        <f>(92/B66*100)</f>
        <v>1.624007060900265</v>
      </c>
      <c r="D66" s="15">
        <v>5573</v>
      </c>
      <c r="E66" s="14">
        <v>9.6557043900000004</v>
      </c>
      <c r="F66" s="16">
        <v>0.43051741999999998</v>
      </c>
      <c r="G66" s="14">
        <v>18.442819140000001</v>
      </c>
      <c r="H66" s="16">
        <v>0.53151590000000004</v>
      </c>
      <c r="I66" s="14">
        <v>44.533225109999997</v>
      </c>
      <c r="J66" s="16">
        <v>0.60256573999999996</v>
      </c>
      <c r="K66" s="14">
        <v>14.49253568</v>
      </c>
      <c r="L66" s="16">
        <v>0.47107901000000002</v>
      </c>
      <c r="M66" s="14">
        <v>0</v>
      </c>
      <c r="N66" s="16">
        <v>0</v>
      </c>
      <c r="O66" s="14" t="s">
        <v>582</v>
      </c>
      <c r="P66" s="16" t="s">
        <v>582</v>
      </c>
      <c r="Q66" s="14">
        <v>0</v>
      </c>
      <c r="R66" s="16">
        <v>0</v>
      </c>
      <c r="S66" s="14">
        <v>0</v>
      </c>
      <c r="T66" s="16">
        <v>0</v>
      </c>
      <c r="U66" s="14">
        <v>12.875715680000001</v>
      </c>
      <c r="V66" s="16">
        <v>0.36614762000000001</v>
      </c>
    </row>
    <row r="67" spans="1:22" x14ac:dyDescent="0.25">
      <c r="A67" s="11" t="s">
        <v>537</v>
      </c>
      <c r="B67" s="13">
        <v>6971</v>
      </c>
      <c r="C67" s="14">
        <f>(934/B67*100)</f>
        <v>13.398364653564768</v>
      </c>
      <c r="D67" s="15">
        <v>6037</v>
      </c>
      <c r="E67" s="14">
        <v>4.9209070700000002</v>
      </c>
      <c r="F67" s="16">
        <v>0.31205323000000001</v>
      </c>
      <c r="G67" s="14">
        <v>13.0271749</v>
      </c>
      <c r="H67" s="16">
        <v>0.50164231000000004</v>
      </c>
      <c r="I67" s="14">
        <v>59.2743799</v>
      </c>
      <c r="J67" s="16">
        <v>0.78937796999999998</v>
      </c>
      <c r="K67" s="14">
        <v>19.260985819999998</v>
      </c>
      <c r="L67" s="16">
        <v>0.53994397999999999</v>
      </c>
      <c r="M67" s="14">
        <v>0</v>
      </c>
      <c r="N67" s="16">
        <v>0</v>
      </c>
      <c r="O67" s="14" t="s">
        <v>582</v>
      </c>
      <c r="P67" s="16" t="s">
        <v>582</v>
      </c>
      <c r="Q67" s="14">
        <v>0</v>
      </c>
      <c r="R67" s="16">
        <v>0</v>
      </c>
      <c r="S67" s="14">
        <v>0</v>
      </c>
      <c r="T67" s="16">
        <v>0</v>
      </c>
      <c r="U67" s="14">
        <v>3.5165523200000002</v>
      </c>
      <c r="V67" s="16">
        <v>0.24684238999999999</v>
      </c>
    </row>
    <row r="68" spans="1:22" x14ac:dyDescent="0.25">
      <c r="A68" s="11" t="s">
        <v>538</v>
      </c>
      <c r="B68" s="13">
        <v>12083</v>
      </c>
      <c r="C68" s="14">
        <f>(31/B68*100)</f>
        <v>0.2565588016221137</v>
      </c>
      <c r="D68" s="15">
        <v>12052</v>
      </c>
      <c r="E68" s="14">
        <v>7.0274204200000003</v>
      </c>
      <c r="F68" s="16">
        <v>0.19309356999999999</v>
      </c>
      <c r="G68" s="14">
        <v>11.412609550000001</v>
      </c>
      <c r="H68" s="16">
        <v>0.31662196999999997</v>
      </c>
      <c r="I68" s="14">
        <v>44.2914253</v>
      </c>
      <c r="J68" s="16">
        <v>0.46269758</v>
      </c>
      <c r="K68" s="14">
        <v>20.3296308</v>
      </c>
      <c r="L68" s="16">
        <v>0.41198129</v>
      </c>
      <c r="M68" s="14">
        <v>0</v>
      </c>
      <c r="N68" s="16">
        <v>0</v>
      </c>
      <c r="O68" s="14" t="s">
        <v>582</v>
      </c>
      <c r="P68" s="16" t="s">
        <v>582</v>
      </c>
      <c r="Q68" s="14">
        <v>0</v>
      </c>
      <c r="R68" s="16">
        <v>0</v>
      </c>
      <c r="S68" s="14">
        <v>0</v>
      </c>
      <c r="T68" s="16">
        <v>0</v>
      </c>
      <c r="U68" s="14">
        <v>16.938913939999999</v>
      </c>
      <c r="V68" s="16">
        <v>0.32334245</v>
      </c>
    </row>
    <row r="69" spans="1:22" x14ac:dyDescent="0.25">
      <c r="A69" s="11" t="s">
        <v>539</v>
      </c>
      <c r="B69" s="13">
        <v>4876</v>
      </c>
      <c r="C69" s="14">
        <f>(0/B69*100)</f>
        <v>0</v>
      </c>
      <c r="D69" s="15">
        <v>4876</v>
      </c>
      <c r="E69" s="14">
        <v>9.3817600300000006</v>
      </c>
      <c r="F69" s="16">
        <v>0.78205418999999998</v>
      </c>
      <c r="G69" s="14">
        <v>16.832639870000001</v>
      </c>
      <c r="H69" s="16">
        <v>0.59939507000000003</v>
      </c>
      <c r="I69" s="14">
        <v>55.383144199999997</v>
      </c>
      <c r="J69" s="16">
        <v>1.25931131</v>
      </c>
      <c r="K69" s="14">
        <v>18.00582395</v>
      </c>
      <c r="L69" s="16">
        <v>0.73796298000000005</v>
      </c>
      <c r="M69" s="14">
        <v>0</v>
      </c>
      <c r="N69" s="16">
        <v>0</v>
      </c>
      <c r="O69" s="14" t="s">
        <v>582</v>
      </c>
      <c r="P69" s="16" t="s">
        <v>582</v>
      </c>
      <c r="Q69" s="14">
        <v>0</v>
      </c>
      <c r="R69" s="16">
        <v>0</v>
      </c>
      <c r="S69" s="14">
        <v>0</v>
      </c>
      <c r="T69" s="16">
        <v>0</v>
      </c>
      <c r="U69" s="14">
        <v>0.39663195000000001</v>
      </c>
      <c r="V69" s="16">
        <v>0.15688609000000001</v>
      </c>
    </row>
    <row r="70" spans="1:22" x14ac:dyDescent="0.25">
      <c r="A70" s="11" t="s">
        <v>540</v>
      </c>
      <c r="B70" s="13">
        <v>6036</v>
      </c>
      <c r="C70" s="14">
        <f>(223/B70*100)</f>
        <v>3.6944996686547382</v>
      </c>
      <c r="D70" s="15">
        <v>5813</v>
      </c>
      <c r="E70" s="14">
        <v>7.0035234099999997</v>
      </c>
      <c r="F70" s="16">
        <v>0.46921098999999999</v>
      </c>
      <c r="G70" s="14">
        <v>24.934304749999999</v>
      </c>
      <c r="H70" s="16">
        <v>0.74930680000000005</v>
      </c>
      <c r="I70" s="14">
        <v>52.603914209999999</v>
      </c>
      <c r="J70" s="16">
        <v>0.98836025000000005</v>
      </c>
      <c r="K70" s="14">
        <v>10.74639853</v>
      </c>
      <c r="L70" s="16">
        <v>0.49295166000000001</v>
      </c>
      <c r="M70" s="14">
        <v>0</v>
      </c>
      <c r="N70" s="16">
        <v>0</v>
      </c>
      <c r="O70" s="14" t="s">
        <v>582</v>
      </c>
      <c r="P70" s="16" t="s">
        <v>582</v>
      </c>
      <c r="Q70" s="14">
        <v>0</v>
      </c>
      <c r="R70" s="16">
        <v>0</v>
      </c>
      <c r="S70" s="14">
        <v>0</v>
      </c>
      <c r="T70" s="16">
        <v>0</v>
      </c>
      <c r="U70" s="14">
        <v>4.7118590999999999</v>
      </c>
      <c r="V70" s="16">
        <v>0.48410659</v>
      </c>
    </row>
    <row r="71" spans="1:22" x14ac:dyDescent="0.25">
      <c r="A71" s="11" t="s">
        <v>541</v>
      </c>
      <c r="B71" s="13">
        <v>6115</v>
      </c>
      <c r="C71" s="14">
        <f>(37/B71*100)</f>
        <v>0.60506950122649228</v>
      </c>
      <c r="D71" s="15">
        <v>6078</v>
      </c>
      <c r="E71" s="14">
        <v>3.4874535400000002</v>
      </c>
      <c r="F71" s="16">
        <v>0.22610014000000001</v>
      </c>
      <c r="G71" s="14">
        <v>10.566558799999999</v>
      </c>
      <c r="H71" s="16">
        <v>0.40436495</v>
      </c>
      <c r="I71" s="14">
        <v>57.76994423</v>
      </c>
      <c r="J71" s="16">
        <v>0.69034076</v>
      </c>
      <c r="K71" s="14">
        <v>27.20718926</v>
      </c>
      <c r="L71" s="16">
        <v>0.55687991999999997</v>
      </c>
      <c r="M71" s="14">
        <v>0</v>
      </c>
      <c r="N71" s="16">
        <v>0</v>
      </c>
      <c r="O71" s="14" t="s">
        <v>582</v>
      </c>
      <c r="P71" s="16" t="s">
        <v>582</v>
      </c>
      <c r="Q71" s="14">
        <v>0</v>
      </c>
      <c r="R71" s="16">
        <v>0</v>
      </c>
      <c r="S71" s="14">
        <v>0</v>
      </c>
      <c r="T71" s="16">
        <v>0</v>
      </c>
      <c r="U71" s="14">
        <v>0.96885416000000002</v>
      </c>
      <c r="V71" s="16">
        <v>0.12594196999999999</v>
      </c>
    </row>
    <row r="72" spans="1:22" x14ac:dyDescent="0.25">
      <c r="A72" s="11" t="s">
        <v>542</v>
      </c>
      <c r="B72" s="13">
        <v>7708</v>
      </c>
      <c r="C72" s="14">
        <f>(6/B72*100)</f>
        <v>7.7841203943954329E-2</v>
      </c>
      <c r="D72" s="15">
        <v>7702</v>
      </c>
      <c r="E72" s="14">
        <v>9.1117851000000005</v>
      </c>
      <c r="F72" s="16">
        <v>0.35498221000000002</v>
      </c>
      <c r="G72" s="14">
        <v>31.379068159999999</v>
      </c>
      <c r="H72" s="16">
        <v>0.68220612999999997</v>
      </c>
      <c r="I72" s="14">
        <v>47.852540920000003</v>
      </c>
      <c r="J72" s="16">
        <v>0.66265719000000001</v>
      </c>
      <c r="K72" s="14">
        <v>11.447129390000001</v>
      </c>
      <c r="L72" s="16">
        <v>0.49127894</v>
      </c>
      <c r="M72" s="14">
        <v>0</v>
      </c>
      <c r="N72" s="16">
        <v>0</v>
      </c>
      <c r="O72" s="14" t="s">
        <v>582</v>
      </c>
      <c r="P72" s="16" t="s">
        <v>582</v>
      </c>
      <c r="Q72" s="14">
        <v>0</v>
      </c>
      <c r="R72" s="16">
        <v>0</v>
      </c>
      <c r="S72" s="14">
        <v>0</v>
      </c>
      <c r="T72" s="16">
        <v>0</v>
      </c>
      <c r="U72" s="14">
        <v>0.20947642999999999</v>
      </c>
      <c r="V72" s="16">
        <v>5.1476420000000002E-2</v>
      </c>
    </row>
    <row r="73" spans="1:22" x14ac:dyDescent="0.25">
      <c r="A73" s="11" t="s">
        <v>543</v>
      </c>
      <c r="B73" s="13">
        <v>8249</v>
      </c>
      <c r="C73" s="14">
        <f>(197/B73*100)</f>
        <v>2.3881682628197356</v>
      </c>
      <c r="D73" s="15">
        <v>8052</v>
      </c>
      <c r="E73" s="14">
        <v>2.6790569099999999</v>
      </c>
      <c r="F73" s="16">
        <v>0.21099246999999999</v>
      </c>
      <c r="G73" s="14">
        <v>9.5166801299999992</v>
      </c>
      <c r="H73" s="16">
        <v>0.54710996999999995</v>
      </c>
      <c r="I73" s="14">
        <v>69.942814600000005</v>
      </c>
      <c r="J73" s="16">
        <v>0.82761313999999997</v>
      </c>
      <c r="K73" s="14">
        <v>15.90683201</v>
      </c>
      <c r="L73" s="16">
        <v>0.59384705999999998</v>
      </c>
      <c r="M73" s="14">
        <v>0</v>
      </c>
      <c r="N73" s="16">
        <v>0</v>
      </c>
      <c r="O73" s="14" t="s">
        <v>582</v>
      </c>
      <c r="P73" s="16" t="s">
        <v>582</v>
      </c>
      <c r="Q73" s="14">
        <v>0</v>
      </c>
      <c r="R73" s="16">
        <v>0</v>
      </c>
      <c r="S73" s="14">
        <v>0</v>
      </c>
      <c r="T73" s="16">
        <v>0</v>
      </c>
      <c r="U73" s="14">
        <v>1.95461635</v>
      </c>
      <c r="V73" s="16">
        <v>0.29980931999999999</v>
      </c>
    </row>
    <row r="74" spans="1:22" x14ac:dyDescent="0.25">
      <c r="A74" s="11" t="s">
        <v>544</v>
      </c>
      <c r="B74" s="13">
        <v>4692</v>
      </c>
      <c r="C74" s="14">
        <f>(82/B74*100)</f>
        <v>1.7476555839727195</v>
      </c>
      <c r="D74" s="15">
        <v>4610</v>
      </c>
      <c r="E74" s="14">
        <v>8.9152661500000008</v>
      </c>
      <c r="F74" s="16">
        <v>0.42267034999999997</v>
      </c>
      <c r="G74" s="14">
        <v>15.10020231</v>
      </c>
      <c r="H74" s="16">
        <v>0.63086220999999998</v>
      </c>
      <c r="I74" s="14">
        <v>47.804640650000003</v>
      </c>
      <c r="J74" s="16">
        <v>0.87024508</v>
      </c>
      <c r="K74" s="14">
        <v>21.179520409999999</v>
      </c>
      <c r="L74" s="16">
        <v>0.68332892999999995</v>
      </c>
      <c r="M74" s="14">
        <v>0</v>
      </c>
      <c r="N74" s="16">
        <v>0</v>
      </c>
      <c r="O74" s="14" t="s">
        <v>582</v>
      </c>
      <c r="P74" s="16" t="s">
        <v>582</v>
      </c>
      <c r="Q74" s="14">
        <v>0</v>
      </c>
      <c r="R74" s="16">
        <v>0</v>
      </c>
      <c r="S74" s="14">
        <v>0.31129015999999998</v>
      </c>
      <c r="T74" s="16">
        <v>8.8943060000000004E-2</v>
      </c>
      <c r="U74" s="14">
        <v>6.6890803099999996</v>
      </c>
      <c r="V74" s="16">
        <v>0.44396377999999997</v>
      </c>
    </row>
    <row r="75" spans="1:22" x14ac:dyDescent="0.25">
      <c r="A75" s="11" t="s">
        <v>545</v>
      </c>
      <c r="B75" s="13">
        <v>5375</v>
      </c>
      <c r="C75" s="14">
        <f>(314/B75*100)</f>
        <v>5.8418604651162793</v>
      </c>
      <c r="D75" s="15">
        <v>5061</v>
      </c>
      <c r="E75" s="14">
        <v>4.3950669600000003</v>
      </c>
      <c r="F75" s="16">
        <v>0.32553842</v>
      </c>
      <c r="G75" s="14">
        <v>5.5138364700000002</v>
      </c>
      <c r="H75" s="16">
        <v>0.36031904999999997</v>
      </c>
      <c r="I75" s="14">
        <v>45.724240190000003</v>
      </c>
      <c r="J75" s="16">
        <v>0.89589414000000001</v>
      </c>
      <c r="K75" s="14">
        <v>29.81335984</v>
      </c>
      <c r="L75" s="16">
        <v>0.85948798000000004</v>
      </c>
      <c r="M75" s="14">
        <v>0</v>
      </c>
      <c r="N75" s="16">
        <v>0</v>
      </c>
      <c r="O75" s="14" t="s">
        <v>582</v>
      </c>
      <c r="P75" s="16" t="s">
        <v>582</v>
      </c>
      <c r="Q75" s="14">
        <v>0</v>
      </c>
      <c r="R75" s="16">
        <v>0</v>
      </c>
      <c r="S75" s="14">
        <v>0</v>
      </c>
      <c r="T75" s="16">
        <v>0</v>
      </c>
      <c r="U75" s="14">
        <v>14.55349655</v>
      </c>
      <c r="V75" s="16">
        <v>1.0162167200000001</v>
      </c>
    </row>
    <row r="76" spans="1:22" x14ac:dyDescent="0.25">
      <c r="A76" s="11" t="s">
        <v>546</v>
      </c>
      <c r="B76" s="13">
        <v>14167</v>
      </c>
      <c r="C76" s="14">
        <f>(236/B76*100)</f>
        <v>1.6658431566316085</v>
      </c>
      <c r="D76" s="15">
        <v>13931</v>
      </c>
      <c r="E76" s="14">
        <v>6.58391196</v>
      </c>
      <c r="F76" s="16">
        <v>0.31818913999999998</v>
      </c>
      <c r="G76" s="14">
        <v>10.13762987</v>
      </c>
      <c r="H76" s="16">
        <v>0.33950398999999998</v>
      </c>
      <c r="I76" s="14">
        <v>50.028027860000002</v>
      </c>
      <c r="J76" s="16">
        <v>0.70273616999999999</v>
      </c>
      <c r="K76" s="14">
        <v>26.202678590000001</v>
      </c>
      <c r="L76" s="16">
        <v>0.60543849000000005</v>
      </c>
      <c r="M76" s="14">
        <v>0</v>
      </c>
      <c r="N76" s="16">
        <v>0</v>
      </c>
      <c r="O76" s="14" t="s">
        <v>582</v>
      </c>
      <c r="P76" s="16" t="s">
        <v>582</v>
      </c>
      <c r="Q76" s="14">
        <v>0</v>
      </c>
      <c r="R76" s="16">
        <v>0</v>
      </c>
      <c r="S76" s="14">
        <v>0</v>
      </c>
      <c r="T76" s="16">
        <v>0</v>
      </c>
      <c r="U76" s="14">
        <v>7.0477517299999999</v>
      </c>
      <c r="V76" s="16">
        <v>0.45517366999999997</v>
      </c>
    </row>
    <row r="77" spans="1:22" x14ac:dyDescent="0.25">
      <c r="A77" s="11" t="s">
        <v>547</v>
      </c>
      <c r="B77" s="13">
        <v>6062</v>
      </c>
      <c r="C77" s="14">
        <f>(356/B77*100)</f>
        <v>5.8726492906631478</v>
      </c>
      <c r="D77" s="15">
        <v>5706</v>
      </c>
      <c r="E77" s="14">
        <v>10.562938470000001</v>
      </c>
      <c r="F77" s="16">
        <v>0.50384525999999996</v>
      </c>
      <c r="G77" s="14">
        <v>19.73290561</v>
      </c>
      <c r="H77" s="16">
        <v>0.53411067000000001</v>
      </c>
      <c r="I77" s="14">
        <v>42.112924329999998</v>
      </c>
      <c r="J77" s="16">
        <v>0.70047378000000005</v>
      </c>
      <c r="K77" s="14">
        <v>11.836641950000001</v>
      </c>
      <c r="L77" s="16">
        <v>0.42103362</v>
      </c>
      <c r="M77" s="14">
        <v>0</v>
      </c>
      <c r="N77" s="16">
        <v>0</v>
      </c>
      <c r="O77" s="14" t="s">
        <v>582</v>
      </c>
      <c r="P77" s="16" t="s">
        <v>582</v>
      </c>
      <c r="Q77" s="14">
        <v>0</v>
      </c>
      <c r="R77" s="16">
        <v>0</v>
      </c>
      <c r="S77" s="14">
        <v>0</v>
      </c>
      <c r="T77" s="16">
        <v>0</v>
      </c>
      <c r="U77" s="14">
        <v>15.754589640000001</v>
      </c>
      <c r="V77" s="16">
        <v>0.81001243999999994</v>
      </c>
    </row>
    <row r="78" spans="1:22" x14ac:dyDescent="0.25">
      <c r="A78" s="11" t="s">
        <v>548</v>
      </c>
      <c r="B78" s="13">
        <v>5826</v>
      </c>
      <c r="C78" s="14">
        <f>(0/B78*100)</f>
        <v>0</v>
      </c>
      <c r="D78" s="15">
        <v>5826</v>
      </c>
      <c r="E78" s="14">
        <v>2.8158966300000001</v>
      </c>
      <c r="F78" s="16">
        <v>0.22810494000000001</v>
      </c>
      <c r="G78" s="14">
        <v>12.91808898</v>
      </c>
      <c r="H78" s="16">
        <v>0.52591153000000002</v>
      </c>
      <c r="I78" s="14">
        <v>57.665663209999998</v>
      </c>
      <c r="J78" s="16">
        <v>0.90773976000000001</v>
      </c>
      <c r="K78" s="14">
        <v>26.141827790000001</v>
      </c>
      <c r="L78" s="16">
        <v>0.92665386000000005</v>
      </c>
      <c r="M78" s="14">
        <v>0</v>
      </c>
      <c r="N78" s="16">
        <v>0</v>
      </c>
      <c r="O78" s="14" t="s">
        <v>582</v>
      </c>
      <c r="P78" s="16" t="s">
        <v>582</v>
      </c>
      <c r="Q78" s="14">
        <v>2.4295359999999998E-2</v>
      </c>
      <c r="R78" s="16">
        <v>2.426712E-2</v>
      </c>
      <c r="S78" s="14">
        <v>3.1375069999999998E-2</v>
      </c>
      <c r="T78" s="16">
        <v>2.6975619999999999E-2</v>
      </c>
      <c r="U78" s="14">
        <v>0.40285295999999998</v>
      </c>
      <c r="V78" s="16">
        <v>0.10206166</v>
      </c>
    </row>
    <row r="79" spans="1:22" ht="24.95" customHeight="1" x14ac:dyDescent="0.25">
      <c r="A79" s="11" t="s">
        <v>549</v>
      </c>
      <c r="B79" s="13">
        <v>1657</v>
      </c>
      <c r="C79" s="14">
        <f>(41/B79*100)</f>
        <v>2.4743512371756187</v>
      </c>
      <c r="D79" s="15">
        <v>1616</v>
      </c>
      <c r="E79" s="14">
        <v>13.357547110000001</v>
      </c>
      <c r="F79" s="16">
        <v>1.01615357</v>
      </c>
      <c r="G79" s="14">
        <v>21.413765380000001</v>
      </c>
      <c r="H79" s="16">
        <v>1.3681245099999999</v>
      </c>
      <c r="I79" s="14">
        <v>49.592390559999998</v>
      </c>
      <c r="J79" s="16">
        <v>1.3419815900000001</v>
      </c>
      <c r="K79" s="14">
        <v>12.96177552</v>
      </c>
      <c r="L79" s="16">
        <v>1.1640476099999999</v>
      </c>
      <c r="M79" s="14">
        <v>0</v>
      </c>
      <c r="N79" s="16">
        <v>0</v>
      </c>
      <c r="O79" s="14" t="s">
        <v>582</v>
      </c>
      <c r="P79" s="16" t="s">
        <v>582</v>
      </c>
      <c r="Q79" s="14">
        <v>0</v>
      </c>
      <c r="R79" s="16">
        <v>0</v>
      </c>
      <c r="S79" s="14">
        <v>0.13316082000000001</v>
      </c>
      <c r="T79" s="16">
        <v>0.12424229000000001</v>
      </c>
      <c r="U79" s="14">
        <v>2.5413606099999999</v>
      </c>
      <c r="V79" s="16">
        <v>0.34512957</v>
      </c>
    </row>
    <row r="80" spans="1:22" x14ac:dyDescent="0.25">
      <c r="A80" s="11" t="s">
        <v>550</v>
      </c>
      <c r="B80" s="13">
        <v>7841</v>
      </c>
      <c r="C80" s="14">
        <f>(0/B80*100)</f>
        <v>0</v>
      </c>
      <c r="D80" s="15">
        <v>7841</v>
      </c>
      <c r="E80" s="14">
        <v>3.1776231699999999</v>
      </c>
      <c r="F80" s="16">
        <v>0.27420084</v>
      </c>
      <c r="G80" s="14">
        <v>5.1089457500000002</v>
      </c>
      <c r="H80" s="16">
        <v>0.32633827999999998</v>
      </c>
      <c r="I80" s="14">
        <v>52.409039749999998</v>
      </c>
      <c r="J80" s="16">
        <v>0.80623392000000005</v>
      </c>
      <c r="K80" s="14">
        <v>39.078920099999998</v>
      </c>
      <c r="L80" s="16">
        <v>0.93290379000000001</v>
      </c>
      <c r="M80" s="14">
        <v>0</v>
      </c>
      <c r="N80" s="16">
        <v>0</v>
      </c>
      <c r="O80" s="14" t="s">
        <v>582</v>
      </c>
      <c r="P80" s="16" t="s">
        <v>582</v>
      </c>
      <c r="Q80" s="14">
        <v>0</v>
      </c>
      <c r="R80" s="16">
        <v>0</v>
      </c>
      <c r="S80" s="14">
        <v>0</v>
      </c>
      <c r="T80" s="16">
        <v>0</v>
      </c>
      <c r="U80" s="14">
        <v>0.22547123999999999</v>
      </c>
      <c r="V80" s="16">
        <v>8.0276429999999996E-2</v>
      </c>
    </row>
    <row r="81" spans="1:22" x14ac:dyDescent="0.25">
      <c r="A81" s="19" t="s">
        <v>551</v>
      </c>
      <c r="B81" s="13">
        <v>8861</v>
      </c>
      <c r="C81" s="14">
        <f>(95/B81*100)</f>
        <v>1.0721137569123125</v>
      </c>
      <c r="D81" s="15">
        <v>8766</v>
      </c>
      <c r="E81" s="14">
        <v>2.3356868899999998</v>
      </c>
      <c r="F81" s="16">
        <v>0.23286197</v>
      </c>
      <c r="G81" s="14">
        <v>10.985759639999999</v>
      </c>
      <c r="H81" s="16">
        <v>0.57830219999999999</v>
      </c>
      <c r="I81" s="14">
        <v>62.809605329999997</v>
      </c>
      <c r="J81" s="16">
        <v>0.72275909000000005</v>
      </c>
      <c r="K81" s="14">
        <v>22.375893520000002</v>
      </c>
      <c r="L81" s="16">
        <v>0.69011584000000004</v>
      </c>
      <c r="M81" s="14">
        <v>0</v>
      </c>
      <c r="N81" s="16">
        <v>0</v>
      </c>
      <c r="O81" s="14" t="s">
        <v>582</v>
      </c>
      <c r="P81" s="16" t="s">
        <v>582</v>
      </c>
      <c r="Q81" s="14">
        <v>0</v>
      </c>
      <c r="R81" s="16">
        <v>0</v>
      </c>
      <c r="S81" s="14">
        <v>0</v>
      </c>
      <c r="T81" s="16">
        <v>0</v>
      </c>
      <c r="U81" s="14">
        <v>1.4930546200000001</v>
      </c>
      <c r="V81" s="16">
        <v>0.22650930999999999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840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(807/B7*100)</f>
        <v>5.554026152787336</v>
      </c>
      <c r="D7" s="15">
        <v>13723</v>
      </c>
      <c r="E7" s="14">
        <v>12.37013279</v>
      </c>
      <c r="F7" s="16">
        <v>0.35252243999999999</v>
      </c>
      <c r="G7" s="14">
        <v>18.079168460000002</v>
      </c>
      <c r="H7" s="16">
        <v>0.49326975000000001</v>
      </c>
      <c r="I7" s="14">
        <v>42.780600550000003</v>
      </c>
      <c r="J7" s="16">
        <v>0.552539</v>
      </c>
      <c r="K7" s="14">
        <v>20.122355550000002</v>
      </c>
      <c r="L7" s="16">
        <v>0.48443002000000002</v>
      </c>
      <c r="M7" s="14">
        <v>0</v>
      </c>
      <c r="N7" s="16">
        <v>0</v>
      </c>
      <c r="O7" s="14" t="s">
        <v>582</v>
      </c>
      <c r="P7" s="16" t="s">
        <v>582</v>
      </c>
      <c r="Q7" s="14">
        <v>0</v>
      </c>
      <c r="R7" s="16">
        <v>0</v>
      </c>
      <c r="S7" s="14">
        <v>0</v>
      </c>
      <c r="T7" s="16">
        <v>0</v>
      </c>
      <c r="U7" s="14">
        <v>6.6477426499999996</v>
      </c>
      <c r="V7" s="16">
        <v>0.45069163000000001</v>
      </c>
    </row>
    <row r="8" spans="1:22" x14ac:dyDescent="0.25">
      <c r="A8" s="11" t="s">
        <v>478</v>
      </c>
      <c r="B8" s="13">
        <v>7007</v>
      </c>
      <c r="C8" s="14">
        <f>(165/B8*100)</f>
        <v>2.3547880690737837</v>
      </c>
      <c r="D8" s="15">
        <v>6842</v>
      </c>
      <c r="E8" s="14">
        <v>22.722726420000001</v>
      </c>
      <c r="F8" s="16">
        <v>0.69686777</v>
      </c>
      <c r="G8" s="14">
        <v>24.766796790000001</v>
      </c>
      <c r="H8" s="16">
        <v>0.67690592000000005</v>
      </c>
      <c r="I8" s="14">
        <v>30.614298439999999</v>
      </c>
      <c r="J8" s="16">
        <v>0.71875401999999999</v>
      </c>
      <c r="K8" s="14">
        <v>15.736732780000001</v>
      </c>
      <c r="L8" s="16">
        <v>0.58043979000000001</v>
      </c>
      <c r="M8" s="14">
        <v>0</v>
      </c>
      <c r="N8" s="16">
        <v>0</v>
      </c>
      <c r="O8" s="14" t="s">
        <v>582</v>
      </c>
      <c r="P8" s="16" t="s">
        <v>582</v>
      </c>
      <c r="Q8" s="14">
        <v>0</v>
      </c>
      <c r="R8" s="16">
        <v>0</v>
      </c>
      <c r="S8" s="14">
        <v>0</v>
      </c>
      <c r="T8" s="16">
        <v>0</v>
      </c>
      <c r="U8" s="14">
        <v>6.1594455699999999</v>
      </c>
      <c r="V8" s="16">
        <v>0.40893077</v>
      </c>
    </row>
    <row r="9" spans="1:22" x14ac:dyDescent="0.25">
      <c r="A9" s="11" t="s">
        <v>479</v>
      </c>
      <c r="B9" s="13">
        <v>9651</v>
      </c>
      <c r="C9" s="14">
        <f>(408/B9*100)</f>
        <v>4.2275411874417159</v>
      </c>
      <c r="D9" s="15">
        <v>9243</v>
      </c>
      <c r="E9" s="14">
        <v>13.08352468</v>
      </c>
      <c r="F9" s="16">
        <v>0.39084361000000001</v>
      </c>
      <c r="G9" s="14">
        <v>15.39501227</v>
      </c>
      <c r="H9" s="16">
        <v>0.40424302000000001</v>
      </c>
      <c r="I9" s="14">
        <v>47.029206549999998</v>
      </c>
      <c r="J9" s="16">
        <v>0.66314183999999998</v>
      </c>
      <c r="K9" s="14">
        <v>16.702018679999998</v>
      </c>
      <c r="L9" s="16">
        <v>0.5411627</v>
      </c>
      <c r="M9" s="14">
        <v>0</v>
      </c>
      <c r="N9" s="16">
        <v>0</v>
      </c>
      <c r="O9" s="14" t="s">
        <v>582</v>
      </c>
      <c r="P9" s="16" t="s">
        <v>582</v>
      </c>
      <c r="Q9" s="14">
        <v>0</v>
      </c>
      <c r="R9" s="16">
        <v>0</v>
      </c>
      <c r="S9" s="14">
        <v>0</v>
      </c>
      <c r="T9" s="16">
        <v>0</v>
      </c>
      <c r="U9" s="14">
        <v>7.7902378099999998</v>
      </c>
      <c r="V9" s="16">
        <v>0.47601522000000002</v>
      </c>
    </row>
    <row r="10" spans="1:22" x14ac:dyDescent="0.25">
      <c r="A10" s="11" t="s">
        <v>480</v>
      </c>
      <c r="B10" s="13">
        <v>20058</v>
      </c>
      <c r="C10" s="14">
        <f>(564/B10*100)</f>
        <v>2.8118456476218965</v>
      </c>
      <c r="D10" s="15">
        <v>19494</v>
      </c>
      <c r="E10" s="14">
        <v>7.8970922699999999</v>
      </c>
      <c r="F10" s="16">
        <v>0.33085952000000002</v>
      </c>
      <c r="G10" s="14">
        <v>12.55125999</v>
      </c>
      <c r="H10" s="16">
        <v>0.41221856000000001</v>
      </c>
      <c r="I10" s="14">
        <v>46.984301530000003</v>
      </c>
      <c r="J10" s="16">
        <v>0.55479608999999996</v>
      </c>
      <c r="K10" s="14">
        <v>28.849112730000002</v>
      </c>
      <c r="L10" s="16">
        <v>0.50693748000000005</v>
      </c>
      <c r="M10" s="14">
        <v>0</v>
      </c>
      <c r="N10" s="16">
        <v>0</v>
      </c>
      <c r="O10" s="14" t="s">
        <v>582</v>
      </c>
      <c r="P10" s="16" t="s">
        <v>582</v>
      </c>
      <c r="Q10" s="14">
        <v>0</v>
      </c>
      <c r="R10" s="16">
        <v>0</v>
      </c>
      <c r="S10" s="14">
        <v>0</v>
      </c>
      <c r="T10" s="16">
        <v>0</v>
      </c>
      <c r="U10" s="14">
        <v>3.7182334899999998</v>
      </c>
      <c r="V10" s="16">
        <v>0.38045401000000001</v>
      </c>
    </row>
    <row r="11" spans="1:22" x14ac:dyDescent="0.25">
      <c r="A11" s="11" t="s">
        <v>481</v>
      </c>
      <c r="B11" s="13">
        <v>7053</v>
      </c>
      <c r="C11" s="14">
        <f>(179/B11*100)</f>
        <v>2.5379271232099816</v>
      </c>
      <c r="D11" s="15">
        <v>6874</v>
      </c>
      <c r="E11" s="14">
        <v>10.1595317</v>
      </c>
      <c r="F11" s="16">
        <v>0.43791264000000002</v>
      </c>
      <c r="G11" s="14">
        <v>20.435297340000002</v>
      </c>
      <c r="H11" s="16">
        <v>0.56787354999999995</v>
      </c>
      <c r="I11" s="14">
        <v>43.889834059999998</v>
      </c>
      <c r="J11" s="16">
        <v>0.77839298999999995</v>
      </c>
      <c r="K11" s="14">
        <v>16.942007619999998</v>
      </c>
      <c r="L11" s="16">
        <v>0.58063474000000004</v>
      </c>
      <c r="M11" s="14">
        <v>0</v>
      </c>
      <c r="N11" s="16">
        <v>0</v>
      </c>
      <c r="O11" s="14" t="s">
        <v>582</v>
      </c>
      <c r="P11" s="16" t="s">
        <v>582</v>
      </c>
      <c r="Q11" s="14">
        <v>0</v>
      </c>
      <c r="R11" s="16">
        <v>0</v>
      </c>
      <c r="S11" s="14">
        <v>0</v>
      </c>
      <c r="T11" s="16">
        <v>0</v>
      </c>
      <c r="U11" s="14">
        <v>8.5733292700000003</v>
      </c>
      <c r="V11" s="16">
        <v>0.79649311</v>
      </c>
    </row>
    <row r="12" spans="1:22" x14ac:dyDescent="0.25">
      <c r="A12" s="11" t="s">
        <v>482</v>
      </c>
      <c r="B12" s="13">
        <v>6894</v>
      </c>
      <c r="C12" s="14">
        <f>(59/B12*100)</f>
        <v>0.85581665216129965</v>
      </c>
      <c r="D12" s="15">
        <v>6835</v>
      </c>
      <c r="E12" s="14">
        <v>16.713979330000001</v>
      </c>
      <c r="F12" s="16">
        <v>0.61708258000000005</v>
      </c>
      <c r="G12" s="14">
        <v>39.41121871</v>
      </c>
      <c r="H12" s="16">
        <v>0.66949113000000005</v>
      </c>
      <c r="I12" s="14">
        <v>33.367337560000003</v>
      </c>
      <c r="J12" s="16">
        <v>0.80268786000000003</v>
      </c>
      <c r="K12" s="14">
        <v>6.8772050599999996</v>
      </c>
      <c r="L12" s="16">
        <v>0.35976925999999998</v>
      </c>
      <c r="M12" s="14">
        <v>0</v>
      </c>
      <c r="N12" s="16">
        <v>0</v>
      </c>
      <c r="O12" s="14" t="s">
        <v>582</v>
      </c>
      <c r="P12" s="16" t="s">
        <v>582</v>
      </c>
      <c r="Q12" s="14">
        <v>0</v>
      </c>
      <c r="R12" s="16">
        <v>0</v>
      </c>
      <c r="S12" s="14">
        <v>0</v>
      </c>
      <c r="T12" s="16">
        <v>0</v>
      </c>
      <c r="U12" s="14">
        <v>3.6302593399999998</v>
      </c>
      <c r="V12" s="16">
        <v>0.39710792</v>
      </c>
    </row>
    <row r="13" spans="1:22" x14ac:dyDescent="0.25">
      <c r="A13" s="11" t="s">
        <v>483</v>
      </c>
      <c r="B13" s="13">
        <v>7161</v>
      </c>
      <c r="C13" s="14">
        <f>(237/B13*100)</f>
        <v>3.3095936321742769</v>
      </c>
      <c r="D13" s="15">
        <v>6924</v>
      </c>
      <c r="E13" s="14">
        <v>9.8532801899999995</v>
      </c>
      <c r="F13" s="16">
        <v>0.43888059000000001</v>
      </c>
      <c r="G13" s="14">
        <v>19.332637040000002</v>
      </c>
      <c r="H13" s="16">
        <v>0.57552493999999998</v>
      </c>
      <c r="I13" s="14">
        <v>48.14473624</v>
      </c>
      <c r="J13" s="16">
        <v>0.79950385000000002</v>
      </c>
      <c r="K13" s="14">
        <v>19.038209720000001</v>
      </c>
      <c r="L13" s="16">
        <v>0.65798667</v>
      </c>
      <c r="M13" s="14">
        <v>0</v>
      </c>
      <c r="N13" s="16">
        <v>0</v>
      </c>
      <c r="O13" s="14" t="s">
        <v>582</v>
      </c>
      <c r="P13" s="16" t="s">
        <v>582</v>
      </c>
      <c r="Q13" s="14">
        <v>0</v>
      </c>
      <c r="R13" s="16">
        <v>0</v>
      </c>
      <c r="S13" s="14">
        <v>0</v>
      </c>
      <c r="T13" s="16">
        <v>0</v>
      </c>
      <c r="U13" s="14">
        <v>3.63113682</v>
      </c>
      <c r="V13" s="16">
        <v>0.44057360000000001</v>
      </c>
    </row>
    <row r="14" spans="1:22" x14ac:dyDescent="0.25">
      <c r="A14" s="11" t="s">
        <v>484</v>
      </c>
      <c r="B14" s="13">
        <v>5587</v>
      </c>
      <c r="C14" s="14">
        <f>(83/B14*100)</f>
        <v>1.4855915518167173</v>
      </c>
      <c r="D14" s="15">
        <v>5504</v>
      </c>
      <c r="E14" s="14">
        <v>8.1032417300000006</v>
      </c>
      <c r="F14" s="16">
        <v>0.35864362999999999</v>
      </c>
      <c r="G14" s="14">
        <v>28.567186769999999</v>
      </c>
      <c r="H14" s="16">
        <v>0.63537716</v>
      </c>
      <c r="I14" s="14">
        <v>45.685035759999998</v>
      </c>
      <c r="J14" s="16">
        <v>0.73328634999999998</v>
      </c>
      <c r="K14" s="14">
        <v>16.02107784</v>
      </c>
      <c r="L14" s="16">
        <v>0.50908779999999998</v>
      </c>
      <c r="M14" s="14">
        <v>0</v>
      </c>
      <c r="N14" s="16">
        <v>0</v>
      </c>
      <c r="O14" s="14" t="s">
        <v>582</v>
      </c>
      <c r="P14" s="16" t="s">
        <v>582</v>
      </c>
      <c r="Q14" s="14">
        <v>0</v>
      </c>
      <c r="R14" s="16">
        <v>0</v>
      </c>
      <c r="S14" s="14">
        <v>0</v>
      </c>
      <c r="T14" s="16">
        <v>0</v>
      </c>
      <c r="U14" s="14">
        <v>1.6234579</v>
      </c>
      <c r="V14" s="16">
        <v>0.17397581000000001</v>
      </c>
    </row>
    <row r="15" spans="1:22" x14ac:dyDescent="0.25">
      <c r="A15" s="11" t="s">
        <v>485</v>
      </c>
      <c r="B15" s="13">
        <v>5882</v>
      </c>
      <c r="C15" s="14">
        <f>(125/B15*100)</f>
        <v>2.125127507650459</v>
      </c>
      <c r="D15" s="15">
        <v>5757</v>
      </c>
      <c r="E15" s="14">
        <v>9.4738555200000008</v>
      </c>
      <c r="F15" s="16">
        <v>0.48724896000000001</v>
      </c>
      <c r="G15" s="14">
        <v>28.36430597</v>
      </c>
      <c r="H15" s="16">
        <v>0.69260741000000003</v>
      </c>
      <c r="I15" s="14">
        <v>47.649138030000003</v>
      </c>
      <c r="J15" s="16">
        <v>0.83343736999999996</v>
      </c>
      <c r="K15" s="14">
        <v>11.39168748</v>
      </c>
      <c r="L15" s="16">
        <v>0.49798304999999998</v>
      </c>
      <c r="M15" s="14">
        <v>0</v>
      </c>
      <c r="N15" s="16">
        <v>0</v>
      </c>
      <c r="O15" s="14" t="s">
        <v>582</v>
      </c>
      <c r="P15" s="16" t="s">
        <v>582</v>
      </c>
      <c r="Q15" s="14">
        <v>0</v>
      </c>
      <c r="R15" s="16">
        <v>0</v>
      </c>
      <c r="S15" s="14">
        <v>0</v>
      </c>
      <c r="T15" s="16">
        <v>0</v>
      </c>
      <c r="U15" s="14">
        <v>3.12101301</v>
      </c>
      <c r="V15" s="16">
        <v>0.36821132000000001</v>
      </c>
    </row>
    <row r="16" spans="1:22" x14ac:dyDescent="0.25">
      <c r="A16" s="11" t="s">
        <v>486</v>
      </c>
      <c r="B16" s="13">
        <v>6108</v>
      </c>
      <c r="C16" s="14">
        <f>(163/B16*100)</f>
        <v>2.6686313032089064</v>
      </c>
      <c r="D16" s="15">
        <v>5945</v>
      </c>
      <c r="E16" s="14">
        <v>12.5316919</v>
      </c>
      <c r="F16" s="16">
        <v>0.52657023000000003</v>
      </c>
      <c r="G16" s="14">
        <v>13.39601554</v>
      </c>
      <c r="H16" s="16">
        <v>0.44900193999999999</v>
      </c>
      <c r="I16" s="14">
        <v>46.599661009999998</v>
      </c>
      <c r="J16" s="16">
        <v>0.73793487000000002</v>
      </c>
      <c r="K16" s="14">
        <v>19.713937949999998</v>
      </c>
      <c r="L16" s="16">
        <v>0.67427632999999998</v>
      </c>
      <c r="M16" s="14">
        <v>0</v>
      </c>
      <c r="N16" s="16">
        <v>0</v>
      </c>
      <c r="O16" s="14" t="s">
        <v>582</v>
      </c>
      <c r="P16" s="16" t="s">
        <v>582</v>
      </c>
      <c r="Q16" s="14">
        <v>0</v>
      </c>
      <c r="R16" s="16">
        <v>0</v>
      </c>
      <c r="S16" s="14">
        <v>0</v>
      </c>
      <c r="T16" s="16">
        <v>0</v>
      </c>
      <c r="U16" s="14">
        <v>7.7586936</v>
      </c>
      <c r="V16" s="16">
        <v>0.68613685999999996</v>
      </c>
    </row>
    <row r="17" spans="1:22" x14ac:dyDescent="0.25">
      <c r="A17" s="11" t="s">
        <v>487</v>
      </c>
      <c r="B17" s="13">
        <v>6504</v>
      </c>
      <c r="C17" s="14">
        <f>(2034/B17*100)</f>
        <v>31.273062730627306</v>
      </c>
      <c r="D17" s="15">
        <v>4470</v>
      </c>
      <c r="E17" s="14">
        <v>16.108362469999999</v>
      </c>
      <c r="F17" s="16">
        <v>0.65278343000000005</v>
      </c>
      <c r="G17" s="14">
        <v>23.360973260000002</v>
      </c>
      <c r="H17" s="16">
        <v>0.64909304000000001</v>
      </c>
      <c r="I17" s="14">
        <v>32.987441500000003</v>
      </c>
      <c r="J17" s="16">
        <v>0.78962429999999995</v>
      </c>
      <c r="K17" s="14">
        <v>17.535913040000001</v>
      </c>
      <c r="L17" s="16">
        <v>0.61843809999999999</v>
      </c>
      <c r="M17" s="14">
        <v>0</v>
      </c>
      <c r="N17" s="16">
        <v>0</v>
      </c>
      <c r="O17" s="14" t="s">
        <v>582</v>
      </c>
      <c r="P17" s="16" t="s">
        <v>582</v>
      </c>
      <c r="Q17" s="14">
        <v>0</v>
      </c>
      <c r="R17" s="16">
        <v>0</v>
      </c>
      <c r="S17" s="14">
        <v>0</v>
      </c>
      <c r="T17" s="16">
        <v>0</v>
      </c>
      <c r="U17" s="14">
        <v>10.007309729999999</v>
      </c>
      <c r="V17" s="16">
        <v>0.76183016000000003</v>
      </c>
    </row>
    <row r="18" spans="1:22" x14ac:dyDescent="0.25">
      <c r="A18" s="11" t="s">
        <v>488</v>
      </c>
      <c r="B18" s="13">
        <v>5532</v>
      </c>
      <c r="C18" s="14">
        <f>(31/B18*100)</f>
        <v>0.56037599421547357</v>
      </c>
      <c r="D18" s="15">
        <v>5501</v>
      </c>
      <c r="E18" s="14">
        <v>10.69814774</v>
      </c>
      <c r="F18" s="16">
        <v>0.52299286</v>
      </c>
      <c r="G18" s="14">
        <v>16.15052815</v>
      </c>
      <c r="H18" s="16">
        <v>0.52151610999999998</v>
      </c>
      <c r="I18" s="14">
        <v>47.72716183</v>
      </c>
      <c r="J18" s="16">
        <v>0.95919779999999999</v>
      </c>
      <c r="K18" s="14">
        <v>20.005208889999999</v>
      </c>
      <c r="L18" s="16">
        <v>0.70872186000000004</v>
      </c>
      <c r="M18" s="14">
        <v>0</v>
      </c>
      <c r="N18" s="16">
        <v>0</v>
      </c>
      <c r="O18" s="14" t="s">
        <v>582</v>
      </c>
      <c r="P18" s="16" t="s">
        <v>582</v>
      </c>
      <c r="Q18" s="14">
        <v>0</v>
      </c>
      <c r="R18" s="16">
        <v>0</v>
      </c>
      <c r="S18" s="14">
        <v>0</v>
      </c>
      <c r="T18" s="16">
        <v>0</v>
      </c>
      <c r="U18" s="14">
        <v>5.4189533900000004</v>
      </c>
      <c r="V18" s="16">
        <v>0.71190507999999997</v>
      </c>
    </row>
    <row r="19" spans="1:22" x14ac:dyDescent="0.25">
      <c r="A19" s="11" t="s">
        <v>489</v>
      </c>
      <c r="B19" s="13">
        <v>5658</v>
      </c>
      <c r="C19" s="14">
        <f>(366/B19*100)</f>
        <v>6.4687168610816537</v>
      </c>
      <c r="D19" s="15">
        <v>5292</v>
      </c>
      <c r="E19" s="14">
        <v>15.252582779999999</v>
      </c>
      <c r="F19" s="16">
        <v>0.59088030999999996</v>
      </c>
      <c r="G19" s="14">
        <v>30.160634819999999</v>
      </c>
      <c r="H19" s="16">
        <v>0.77030001999999997</v>
      </c>
      <c r="I19" s="14">
        <v>39.263557609999999</v>
      </c>
      <c r="J19" s="16">
        <v>0.74489170999999998</v>
      </c>
      <c r="K19" s="14">
        <v>10.453395840000001</v>
      </c>
      <c r="L19" s="16">
        <v>0.38433736000000002</v>
      </c>
      <c r="M19" s="14">
        <v>0</v>
      </c>
      <c r="N19" s="16">
        <v>0</v>
      </c>
      <c r="O19" s="14" t="s">
        <v>582</v>
      </c>
      <c r="P19" s="16" t="s">
        <v>582</v>
      </c>
      <c r="Q19" s="14">
        <v>0</v>
      </c>
      <c r="R19" s="16">
        <v>0</v>
      </c>
      <c r="S19" s="14">
        <v>0</v>
      </c>
      <c r="T19" s="16">
        <v>0</v>
      </c>
      <c r="U19" s="14">
        <v>4.8698289499999996</v>
      </c>
      <c r="V19" s="16">
        <v>0.50553804999999996</v>
      </c>
    </row>
    <row r="20" spans="1:22" x14ac:dyDescent="0.25">
      <c r="A20" s="11" t="s">
        <v>490</v>
      </c>
      <c r="B20" s="13">
        <v>3371</v>
      </c>
      <c r="C20" s="14">
        <f>(75/B20*100)</f>
        <v>2.2248590922574905</v>
      </c>
      <c r="D20" s="15">
        <v>3296</v>
      </c>
      <c r="E20" s="14">
        <v>13.905104680000001</v>
      </c>
      <c r="F20" s="16">
        <v>0.59493998000000003</v>
      </c>
      <c r="G20" s="14">
        <v>20.99117343</v>
      </c>
      <c r="H20" s="16">
        <v>0.54643724999999999</v>
      </c>
      <c r="I20" s="14">
        <v>39.660048680000003</v>
      </c>
      <c r="J20" s="16">
        <v>0.84193507000000001</v>
      </c>
      <c r="K20" s="14">
        <v>19.791865739999999</v>
      </c>
      <c r="L20" s="16">
        <v>0.73711265999999998</v>
      </c>
      <c r="M20" s="14">
        <v>0</v>
      </c>
      <c r="N20" s="16">
        <v>0</v>
      </c>
      <c r="O20" s="14" t="s">
        <v>582</v>
      </c>
      <c r="P20" s="16" t="s">
        <v>582</v>
      </c>
      <c r="Q20" s="14">
        <v>0</v>
      </c>
      <c r="R20" s="16">
        <v>0</v>
      </c>
      <c r="S20" s="14">
        <v>0</v>
      </c>
      <c r="T20" s="16">
        <v>0</v>
      </c>
      <c r="U20" s="14">
        <v>5.6518074599999997</v>
      </c>
      <c r="V20" s="16">
        <v>0.40106375</v>
      </c>
    </row>
    <row r="21" spans="1:22" x14ac:dyDescent="0.25">
      <c r="A21" s="11" t="s">
        <v>491</v>
      </c>
      <c r="B21" s="13">
        <v>5741</v>
      </c>
      <c r="C21" s="14">
        <f>(61/B21*100)</f>
        <v>1.0625326598153633</v>
      </c>
      <c r="D21" s="15">
        <v>5680</v>
      </c>
      <c r="E21" s="14">
        <v>9.6343347300000008</v>
      </c>
      <c r="F21" s="16">
        <v>0.46393349</v>
      </c>
      <c r="G21" s="14">
        <v>15.855243400000001</v>
      </c>
      <c r="H21" s="16">
        <v>0.60455751999999996</v>
      </c>
      <c r="I21" s="14">
        <v>50.297801530000001</v>
      </c>
      <c r="J21" s="16">
        <v>0.72542361</v>
      </c>
      <c r="K21" s="14">
        <v>21.656787560000001</v>
      </c>
      <c r="L21" s="16">
        <v>0.69649044999999998</v>
      </c>
      <c r="M21" s="14">
        <v>0</v>
      </c>
      <c r="N21" s="16">
        <v>0</v>
      </c>
      <c r="O21" s="14" t="s">
        <v>582</v>
      </c>
      <c r="P21" s="16" t="s">
        <v>582</v>
      </c>
      <c r="Q21" s="14">
        <v>0</v>
      </c>
      <c r="R21" s="16">
        <v>0</v>
      </c>
      <c r="S21" s="14">
        <v>0</v>
      </c>
      <c r="T21" s="16">
        <v>0</v>
      </c>
      <c r="U21" s="14">
        <v>2.5558327799999998</v>
      </c>
      <c r="V21" s="16">
        <v>0.28021847</v>
      </c>
    </row>
    <row r="22" spans="1:22" x14ac:dyDescent="0.25">
      <c r="A22" s="11" t="s">
        <v>492</v>
      </c>
      <c r="B22" s="13">
        <v>6598</v>
      </c>
      <c r="C22" s="14">
        <f>(40/B22*100)</f>
        <v>0.60624431645953325</v>
      </c>
      <c r="D22" s="15">
        <v>6558</v>
      </c>
      <c r="E22" s="14">
        <v>14.91208232</v>
      </c>
      <c r="F22" s="16">
        <v>0.53235010999999999</v>
      </c>
      <c r="G22" s="14">
        <v>16.396714190000001</v>
      </c>
      <c r="H22" s="16">
        <v>0.55881084000000003</v>
      </c>
      <c r="I22" s="14">
        <v>39.943302889999998</v>
      </c>
      <c r="J22" s="16">
        <v>0.72947348000000001</v>
      </c>
      <c r="K22" s="14">
        <v>22.294293490000001</v>
      </c>
      <c r="L22" s="16">
        <v>0.71651368000000004</v>
      </c>
      <c r="M22" s="14">
        <v>0</v>
      </c>
      <c r="N22" s="16">
        <v>0</v>
      </c>
      <c r="O22" s="14" t="s">
        <v>582</v>
      </c>
      <c r="P22" s="16" t="s">
        <v>582</v>
      </c>
      <c r="Q22" s="14">
        <v>0</v>
      </c>
      <c r="R22" s="16">
        <v>0</v>
      </c>
      <c r="S22" s="14">
        <v>0.13249059999999999</v>
      </c>
      <c r="T22" s="16">
        <v>5.8435519999999998E-2</v>
      </c>
      <c r="U22" s="14">
        <v>6.3211164999999996</v>
      </c>
      <c r="V22" s="16">
        <v>0.68566161999999997</v>
      </c>
    </row>
    <row r="23" spans="1:22" x14ac:dyDescent="0.25">
      <c r="A23" s="11" t="s">
        <v>493</v>
      </c>
      <c r="B23" s="13">
        <v>11583</v>
      </c>
      <c r="C23" s="14">
        <f>(271/B23*100)</f>
        <v>2.3396356729690062</v>
      </c>
      <c r="D23" s="15">
        <v>11312</v>
      </c>
      <c r="E23" s="14">
        <v>10.253646079999999</v>
      </c>
      <c r="F23" s="16">
        <v>0.45707175</v>
      </c>
      <c r="G23" s="14">
        <v>19.50473216</v>
      </c>
      <c r="H23" s="16">
        <v>0.64406366999999998</v>
      </c>
      <c r="I23" s="14">
        <v>53.042441750000002</v>
      </c>
      <c r="J23" s="16">
        <v>0.85903474999999996</v>
      </c>
      <c r="K23" s="14">
        <v>13.21712838</v>
      </c>
      <c r="L23" s="16">
        <v>0.57895962999999995</v>
      </c>
      <c r="M23" s="14">
        <v>0</v>
      </c>
      <c r="N23" s="16">
        <v>0</v>
      </c>
      <c r="O23" s="14" t="s">
        <v>582</v>
      </c>
      <c r="P23" s="16" t="s">
        <v>582</v>
      </c>
      <c r="Q23" s="14">
        <v>0</v>
      </c>
      <c r="R23" s="16">
        <v>0</v>
      </c>
      <c r="S23" s="14">
        <v>0</v>
      </c>
      <c r="T23" s="16">
        <v>0</v>
      </c>
      <c r="U23" s="14">
        <v>3.98205163</v>
      </c>
      <c r="V23" s="16">
        <v>0.37694506999999999</v>
      </c>
    </row>
    <row r="24" spans="1:22" x14ac:dyDescent="0.25">
      <c r="A24" s="11" t="s">
        <v>494</v>
      </c>
      <c r="B24" s="13">
        <v>6647</v>
      </c>
      <c r="C24" s="14">
        <f>(11/B24*100)</f>
        <v>0.16548819016097488</v>
      </c>
      <c r="D24" s="15">
        <v>6636</v>
      </c>
      <c r="E24" s="14">
        <v>19.190228279999999</v>
      </c>
      <c r="F24" s="16">
        <v>0.64507530999999996</v>
      </c>
      <c r="G24" s="14">
        <v>31.63905235</v>
      </c>
      <c r="H24" s="16">
        <v>0.74931963999999995</v>
      </c>
      <c r="I24" s="14">
        <v>33.154972819999998</v>
      </c>
      <c r="J24" s="16">
        <v>0.79066024999999995</v>
      </c>
      <c r="K24" s="14">
        <v>13.119297039999999</v>
      </c>
      <c r="L24" s="16">
        <v>0.59034973000000002</v>
      </c>
      <c r="M24" s="14">
        <v>0</v>
      </c>
      <c r="N24" s="16">
        <v>0</v>
      </c>
      <c r="O24" s="14" t="s">
        <v>582</v>
      </c>
      <c r="P24" s="16" t="s">
        <v>582</v>
      </c>
      <c r="Q24" s="14">
        <v>0</v>
      </c>
      <c r="R24" s="16">
        <v>0</v>
      </c>
      <c r="S24" s="14">
        <v>0</v>
      </c>
      <c r="T24" s="16">
        <v>0</v>
      </c>
      <c r="U24" s="14">
        <v>2.8964495100000001</v>
      </c>
      <c r="V24" s="16">
        <v>0.80026702999999999</v>
      </c>
    </row>
    <row r="25" spans="1:22" x14ac:dyDescent="0.25">
      <c r="A25" s="11" t="s">
        <v>495</v>
      </c>
      <c r="B25" s="13">
        <v>5581</v>
      </c>
      <c r="C25" s="14">
        <f>(25/B25*100)</f>
        <v>0.44794839634474104</v>
      </c>
      <c r="D25" s="15">
        <v>5556</v>
      </c>
      <c r="E25" s="14">
        <v>16.12666793</v>
      </c>
      <c r="F25" s="16">
        <v>0.64910522999999998</v>
      </c>
      <c r="G25" s="14">
        <v>30.017917180000001</v>
      </c>
      <c r="H25" s="16">
        <v>0.68960498999999997</v>
      </c>
      <c r="I25" s="14">
        <v>38.854254519999998</v>
      </c>
      <c r="J25" s="16">
        <v>0.70024896000000003</v>
      </c>
      <c r="K25" s="14">
        <v>14.621510499999999</v>
      </c>
      <c r="L25" s="16">
        <v>0.65976599000000002</v>
      </c>
      <c r="M25" s="14">
        <v>0</v>
      </c>
      <c r="N25" s="16">
        <v>0</v>
      </c>
      <c r="O25" s="14" t="s">
        <v>582</v>
      </c>
      <c r="P25" s="16" t="s">
        <v>582</v>
      </c>
      <c r="Q25" s="14">
        <v>0</v>
      </c>
      <c r="R25" s="16">
        <v>0</v>
      </c>
      <c r="S25" s="14">
        <v>0</v>
      </c>
      <c r="T25" s="16">
        <v>0</v>
      </c>
      <c r="U25" s="14">
        <v>0.37964986000000001</v>
      </c>
      <c r="V25" s="16">
        <v>8.8128319999999996E-2</v>
      </c>
    </row>
    <row r="26" spans="1:22" x14ac:dyDescent="0.25">
      <c r="A26" s="11" t="s">
        <v>496</v>
      </c>
      <c r="B26" s="13">
        <v>4869</v>
      </c>
      <c r="C26" s="14">
        <f>(77/B26*100)</f>
        <v>1.5814335592524134</v>
      </c>
      <c r="D26" s="15">
        <v>4792</v>
      </c>
      <c r="E26" s="14">
        <v>8.1800650499999996</v>
      </c>
      <c r="F26" s="16">
        <v>0.47289494999999998</v>
      </c>
      <c r="G26" s="14">
        <v>27.43437939</v>
      </c>
      <c r="H26" s="16">
        <v>0.74594316000000005</v>
      </c>
      <c r="I26" s="14">
        <v>50.421835729999998</v>
      </c>
      <c r="J26" s="16">
        <v>0.81917477999999999</v>
      </c>
      <c r="K26" s="14">
        <v>12.043727580000001</v>
      </c>
      <c r="L26" s="16">
        <v>0.54359548000000002</v>
      </c>
      <c r="M26" s="14">
        <v>0</v>
      </c>
      <c r="N26" s="16">
        <v>0</v>
      </c>
      <c r="O26" s="14" t="s">
        <v>582</v>
      </c>
      <c r="P26" s="16" t="s">
        <v>582</v>
      </c>
      <c r="Q26" s="14">
        <v>0</v>
      </c>
      <c r="R26" s="16">
        <v>0</v>
      </c>
      <c r="S26" s="14">
        <v>0</v>
      </c>
      <c r="T26" s="16">
        <v>0</v>
      </c>
      <c r="U26" s="14">
        <v>1.91999225</v>
      </c>
      <c r="V26" s="16">
        <v>0.21267142999999999</v>
      </c>
    </row>
    <row r="27" spans="1:22" x14ac:dyDescent="0.25">
      <c r="A27" s="11" t="s">
        <v>497</v>
      </c>
      <c r="B27" s="13">
        <v>5299</v>
      </c>
      <c r="C27" s="14">
        <f>(134/B27*100)</f>
        <v>2.5287790149084732</v>
      </c>
      <c r="D27" s="15">
        <v>5165</v>
      </c>
      <c r="E27" s="14">
        <v>12.616972069999999</v>
      </c>
      <c r="F27" s="16">
        <v>0.43885556999999997</v>
      </c>
      <c r="G27" s="14">
        <v>16.759336820000001</v>
      </c>
      <c r="H27" s="16">
        <v>0.52612625999999996</v>
      </c>
      <c r="I27" s="14">
        <v>39.168607629999997</v>
      </c>
      <c r="J27" s="16">
        <v>0.68757570999999995</v>
      </c>
      <c r="K27" s="14">
        <v>24.059402240000001</v>
      </c>
      <c r="L27" s="16">
        <v>0.54396403999999998</v>
      </c>
      <c r="M27" s="14">
        <v>0</v>
      </c>
      <c r="N27" s="16">
        <v>0</v>
      </c>
      <c r="O27" s="14" t="s">
        <v>582</v>
      </c>
      <c r="P27" s="16" t="s">
        <v>582</v>
      </c>
      <c r="Q27" s="14">
        <v>0</v>
      </c>
      <c r="R27" s="16">
        <v>0</v>
      </c>
      <c r="S27" s="14">
        <v>0</v>
      </c>
      <c r="T27" s="16">
        <v>0</v>
      </c>
      <c r="U27" s="14">
        <v>7.39568124</v>
      </c>
      <c r="V27" s="16">
        <v>0.35078854999999998</v>
      </c>
    </row>
    <row r="28" spans="1:22" x14ac:dyDescent="0.25">
      <c r="A28" s="11" t="s">
        <v>498</v>
      </c>
      <c r="B28" s="13">
        <v>7568</v>
      </c>
      <c r="C28" s="14">
        <f>(395/B28*100)</f>
        <v>5.219344608879493</v>
      </c>
      <c r="D28" s="15">
        <v>7173</v>
      </c>
      <c r="E28" s="14">
        <v>5.52282575</v>
      </c>
      <c r="F28" s="16">
        <v>0.30454864999999998</v>
      </c>
      <c r="G28" s="14">
        <v>13.44027213</v>
      </c>
      <c r="H28" s="16">
        <v>0.61914491999999999</v>
      </c>
      <c r="I28" s="14">
        <v>51.178366689999997</v>
      </c>
      <c r="J28" s="16">
        <v>0.75368948000000002</v>
      </c>
      <c r="K28" s="14">
        <v>25.169986959999999</v>
      </c>
      <c r="L28" s="16">
        <v>0.67364336999999996</v>
      </c>
      <c r="M28" s="14">
        <v>0</v>
      </c>
      <c r="N28" s="16">
        <v>0</v>
      </c>
      <c r="O28" s="14" t="s">
        <v>582</v>
      </c>
      <c r="P28" s="16" t="s">
        <v>582</v>
      </c>
      <c r="Q28" s="14">
        <v>0</v>
      </c>
      <c r="R28" s="16">
        <v>0</v>
      </c>
      <c r="S28" s="14">
        <v>0</v>
      </c>
      <c r="T28" s="16">
        <v>0</v>
      </c>
      <c r="U28" s="14">
        <v>4.6885484699999997</v>
      </c>
      <c r="V28" s="16">
        <v>0.55046711000000004</v>
      </c>
    </row>
    <row r="29" spans="1:22" x14ac:dyDescent="0.25">
      <c r="A29" s="11" t="s">
        <v>499</v>
      </c>
      <c r="B29" s="13">
        <v>5385</v>
      </c>
      <c r="C29" s="14">
        <f>(30/B29*100)</f>
        <v>0.55710306406685239</v>
      </c>
      <c r="D29" s="15">
        <v>5355</v>
      </c>
      <c r="E29" s="14">
        <v>21.846838340000001</v>
      </c>
      <c r="F29" s="16">
        <v>0.66068325999999999</v>
      </c>
      <c r="G29" s="14">
        <v>30.214737620000001</v>
      </c>
      <c r="H29" s="16">
        <v>0.72480182999999998</v>
      </c>
      <c r="I29" s="14">
        <v>36.450508309999996</v>
      </c>
      <c r="J29" s="16">
        <v>0.79170704000000003</v>
      </c>
      <c r="K29" s="14">
        <v>7.4059354099999997</v>
      </c>
      <c r="L29" s="16">
        <v>0.36596590000000001</v>
      </c>
      <c r="M29" s="14">
        <v>0</v>
      </c>
      <c r="N29" s="16">
        <v>0</v>
      </c>
      <c r="O29" s="14" t="s">
        <v>582</v>
      </c>
      <c r="P29" s="16" t="s">
        <v>582</v>
      </c>
      <c r="Q29" s="14">
        <v>0</v>
      </c>
      <c r="R29" s="16">
        <v>0</v>
      </c>
      <c r="S29" s="14">
        <v>0</v>
      </c>
      <c r="T29" s="16">
        <v>0</v>
      </c>
      <c r="U29" s="14">
        <v>4.0819803200000004</v>
      </c>
      <c r="V29" s="16">
        <v>0.42326028999999998</v>
      </c>
    </row>
    <row r="30" spans="1:22" x14ac:dyDescent="0.25">
      <c r="A30" s="11" t="s">
        <v>500</v>
      </c>
      <c r="B30" s="13">
        <v>4520</v>
      </c>
      <c r="C30" s="14">
        <f>(218/B30*100)</f>
        <v>4.8230088495575227</v>
      </c>
      <c r="D30" s="15">
        <v>4302</v>
      </c>
      <c r="E30" s="14">
        <v>10.24264108</v>
      </c>
      <c r="F30" s="16">
        <v>0.48176664000000002</v>
      </c>
      <c r="G30" s="14">
        <v>16.40040042</v>
      </c>
      <c r="H30" s="16">
        <v>0.57476828999999996</v>
      </c>
      <c r="I30" s="14">
        <v>45.8345141</v>
      </c>
      <c r="J30" s="16">
        <v>0.90384118999999996</v>
      </c>
      <c r="K30" s="14">
        <v>22.268614719999999</v>
      </c>
      <c r="L30" s="16">
        <v>0.78276460000000003</v>
      </c>
      <c r="M30" s="14">
        <v>0</v>
      </c>
      <c r="N30" s="16">
        <v>0</v>
      </c>
      <c r="O30" s="14" t="s">
        <v>582</v>
      </c>
      <c r="P30" s="16" t="s">
        <v>582</v>
      </c>
      <c r="Q30" s="14">
        <v>0</v>
      </c>
      <c r="R30" s="16">
        <v>0</v>
      </c>
      <c r="S30" s="14">
        <v>0</v>
      </c>
      <c r="T30" s="16">
        <v>0</v>
      </c>
      <c r="U30" s="14">
        <v>5.2538296799999999</v>
      </c>
      <c r="V30" s="16">
        <v>0.42466361000000002</v>
      </c>
    </row>
    <row r="31" spans="1:22" x14ac:dyDescent="0.25">
      <c r="A31" s="11" t="s">
        <v>501</v>
      </c>
      <c r="B31" s="13">
        <v>5456</v>
      </c>
      <c r="C31" s="14">
        <f>(147/B31*100)</f>
        <v>2.6942815249266863</v>
      </c>
      <c r="D31" s="15">
        <v>5309</v>
      </c>
      <c r="E31" s="14">
        <v>12.187039499999999</v>
      </c>
      <c r="F31" s="16">
        <v>0.43645896000000001</v>
      </c>
      <c r="G31" s="14">
        <v>20.149127320000002</v>
      </c>
      <c r="H31" s="16">
        <v>0.59851021000000004</v>
      </c>
      <c r="I31" s="14">
        <v>44.051946860000001</v>
      </c>
      <c r="J31" s="16">
        <v>0.75029356000000003</v>
      </c>
      <c r="K31" s="14">
        <v>18.641107569999999</v>
      </c>
      <c r="L31" s="16">
        <v>0.62610988000000001</v>
      </c>
      <c r="M31" s="14">
        <v>0</v>
      </c>
      <c r="N31" s="16">
        <v>0</v>
      </c>
      <c r="O31" s="14" t="s">
        <v>582</v>
      </c>
      <c r="P31" s="16" t="s">
        <v>582</v>
      </c>
      <c r="Q31" s="14">
        <v>0</v>
      </c>
      <c r="R31" s="16">
        <v>0</v>
      </c>
      <c r="S31" s="14">
        <v>0</v>
      </c>
      <c r="T31" s="16">
        <v>0</v>
      </c>
      <c r="U31" s="14">
        <v>4.97077876</v>
      </c>
      <c r="V31" s="16">
        <v>0.44208545999999999</v>
      </c>
    </row>
    <row r="32" spans="1:22" x14ac:dyDescent="0.25">
      <c r="A32" s="11" t="s">
        <v>502</v>
      </c>
      <c r="B32" s="13">
        <v>4478</v>
      </c>
      <c r="C32" s="14">
        <f>(6/B32*100)</f>
        <v>0.13398838767306834</v>
      </c>
      <c r="D32" s="15">
        <v>4472</v>
      </c>
      <c r="E32" s="14">
        <v>9.1104691300000002</v>
      </c>
      <c r="F32" s="16">
        <v>0.51207804000000001</v>
      </c>
      <c r="G32" s="14">
        <v>32.411514220000001</v>
      </c>
      <c r="H32" s="16">
        <v>0.85639465000000004</v>
      </c>
      <c r="I32" s="14">
        <v>44.151734830000002</v>
      </c>
      <c r="J32" s="16">
        <v>0.85206404000000002</v>
      </c>
      <c r="K32" s="14">
        <v>12.16286055</v>
      </c>
      <c r="L32" s="16">
        <v>0.60617315999999999</v>
      </c>
      <c r="M32" s="14">
        <v>0</v>
      </c>
      <c r="N32" s="16">
        <v>0</v>
      </c>
      <c r="O32" s="14" t="s">
        <v>582</v>
      </c>
      <c r="P32" s="16" t="s">
        <v>582</v>
      </c>
      <c r="Q32" s="14">
        <v>0</v>
      </c>
      <c r="R32" s="16">
        <v>0</v>
      </c>
      <c r="S32" s="14">
        <v>0</v>
      </c>
      <c r="T32" s="16">
        <v>0</v>
      </c>
      <c r="U32" s="14">
        <v>2.1634212800000001</v>
      </c>
      <c r="V32" s="16">
        <v>0.2699414</v>
      </c>
    </row>
    <row r="33" spans="1:22" x14ac:dyDescent="0.25">
      <c r="A33" s="11" t="s">
        <v>503</v>
      </c>
      <c r="B33" s="13">
        <v>7325</v>
      </c>
      <c r="C33" s="14">
        <f>(81/B33*100)</f>
        <v>1.10580204778157</v>
      </c>
      <c r="D33" s="15">
        <v>7244</v>
      </c>
      <c r="E33" s="14">
        <v>6.0167741599999998</v>
      </c>
      <c r="F33" s="16">
        <v>0.32372474000000001</v>
      </c>
      <c r="G33" s="14">
        <v>15.13643001</v>
      </c>
      <c r="H33" s="16">
        <v>0.58020780999999999</v>
      </c>
      <c r="I33" s="14">
        <v>54.05962744</v>
      </c>
      <c r="J33" s="16">
        <v>0.75880196</v>
      </c>
      <c r="K33" s="14">
        <v>22.0682446</v>
      </c>
      <c r="L33" s="16">
        <v>0.66223575999999995</v>
      </c>
      <c r="M33" s="14">
        <v>0</v>
      </c>
      <c r="N33" s="16">
        <v>0</v>
      </c>
      <c r="O33" s="14" t="s">
        <v>582</v>
      </c>
      <c r="P33" s="16" t="s">
        <v>582</v>
      </c>
      <c r="Q33" s="14">
        <v>0</v>
      </c>
      <c r="R33" s="16">
        <v>0</v>
      </c>
      <c r="S33" s="14">
        <v>0</v>
      </c>
      <c r="T33" s="16">
        <v>0</v>
      </c>
      <c r="U33" s="14">
        <v>2.7189237899999998</v>
      </c>
      <c r="V33" s="16">
        <v>0.28014165000000002</v>
      </c>
    </row>
    <row r="34" spans="1:22" x14ac:dyDescent="0.25">
      <c r="A34" s="11" t="s">
        <v>504</v>
      </c>
      <c r="B34" s="13">
        <v>6350</v>
      </c>
      <c r="C34" s="14">
        <f>(126/B34*100)</f>
        <v>1.9842519685039368</v>
      </c>
      <c r="D34" s="15">
        <v>6224</v>
      </c>
      <c r="E34" s="14">
        <v>13.86680335</v>
      </c>
      <c r="F34" s="16">
        <v>0.51548377000000001</v>
      </c>
      <c r="G34" s="14">
        <v>32.117185159999998</v>
      </c>
      <c r="H34" s="16">
        <v>0.74017690999999997</v>
      </c>
      <c r="I34" s="14">
        <v>37.345864050000003</v>
      </c>
      <c r="J34" s="16">
        <v>0.75121289999999996</v>
      </c>
      <c r="K34" s="14">
        <v>9.8512204899999993</v>
      </c>
      <c r="L34" s="16">
        <v>0.43573705000000001</v>
      </c>
      <c r="M34" s="14">
        <v>0</v>
      </c>
      <c r="N34" s="16">
        <v>0</v>
      </c>
      <c r="O34" s="14" t="s">
        <v>582</v>
      </c>
      <c r="P34" s="16" t="s">
        <v>582</v>
      </c>
      <c r="Q34" s="14">
        <v>0</v>
      </c>
      <c r="R34" s="16">
        <v>0</v>
      </c>
      <c r="S34" s="14">
        <v>0</v>
      </c>
      <c r="T34" s="16">
        <v>0</v>
      </c>
      <c r="U34" s="14">
        <v>6.8189269599999998</v>
      </c>
      <c r="V34" s="16">
        <v>0.61635929</v>
      </c>
    </row>
    <row r="35" spans="1:22" x14ac:dyDescent="0.25">
      <c r="A35" s="11" t="s">
        <v>505</v>
      </c>
      <c r="B35" s="13">
        <v>6406</v>
      </c>
      <c r="C35" s="14">
        <f>(67/B35*100)</f>
        <v>1.0458944739306899</v>
      </c>
      <c r="D35" s="15">
        <v>6339</v>
      </c>
      <c r="E35" s="14">
        <v>18.077944859999999</v>
      </c>
      <c r="F35" s="16">
        <v>0.53387346000000002</v>
      </c>
      <c r="G35" s="14">
        <v>31.269084190000001</v>
      </c>
      <c r="H35" s="16">
        <v>0.75612120000000005</v>
      </c>
      <c r="I35" s="14">
        <v>38.430841870000002</v>
      </c>
      <c r="J35" s="16">
        <v>0.78610020000000003</v>
      </c>
      <c r="K35" s="14">
        <v>10.17162729</v>
      </c>
      <c r="L35" s="16">
        <v>0.49876289000000001</v>
      </c>
      <c r="M35" s="14">
        <v>0</v>
      </c>
      <c r="N35" s="16">
        <v>0</v>
      </c>
      <c r="O35" s="14" t="s">
        <v>582</v>
      </c>
      <c r="P35" s="16" t="s">
        <v>582</v>
      </c>
      <c r="Q35" s="14">
        <v>0</v>
      </c>
      <c r="R35" s="16">
        <v>0</v>
      </c>
      <c r="S35" s="14">
        <v>0</v>
      </c>
      <c r="T35" s="16">
        <v>0</v>
      </c>
      <c r="U35" s="14">
        <v>2.0505017900000002</v>
      </c>
      <c r="V35" s="16">
        <v>0.17166967</v>
      </c>
    </row>
    <row r="36" spans="1:22" x14ac:dyDescent="0.25">
      <c r="A36" s="11" t="s">
        <v>506</v>
      </c>
      <c r="B36" s="13">
        <v>6736</v>
      </c>
      <c r="C36" s="14">
        <f>(79/B36*100)</f>
        <v>1.1728028503562944</v>
      </c>
      <c r="D36" s="15">
        <v>6657</v>
      </c>
      <c r="E36" s="14">
        <v>11.891638820000001</v>
      </c>
      <c r="F36" s="16">
        <v>0.47416287000000001</v>
      </c>
      <c r="G36" s="14">
        <v>15.88706852</v>
      </c>
      <c r="H36" s="16">
        <v>0.49956588000000002</v>
      </c>
      <c r="I36" s="14">
        <v>47.144080719999998</v>
      </c>
      <c r="J36" s="16">
        <v>0.72546595000000003</v>
      </c>
      <c r="K36" s="14">
        <v>21.507042290000001</v>
      </c>
      <c r="L36" s="16">
        <v>0.58140809000000004</v>
      </c>
      <c r="M36" s="14">
        <v>0</v>
      </c>
      <c r="N36" s="16">
        <v>0</v>
      </c>
      <c r="O36" s="14" t="s">
        <v>582</v>
      </c>
      <c r="P36" s="16" t="s">
        <v>582</v>
      </c>
      <c r="Q36" s="14">
        <v>0</v>
      </c>
      <c r="R36" s="16">
        <v>0</v>
      </c>
      <c r="S36" s="14">
        <v>0</v>
      </c>
      <c r="T36" s="16">
        <v>0</v>
      </c>
      <c r="U36" s="14">
        <v>3.5701696599999999</v>
      </c>
      <c r="V36" s="16">
        <v>0.26038108999999998</v>
      </c>
    </row>
    <row r="37" spans="1:22" x14ac:dyDescent="0.25">
      <c r="A37" s="11" t="s">
        <v>507</v>
      </c>
      <c r="B37" s="13">
        <v>5458</v>
      </c>
      <c r="C37" s="14">
        <f>(147/B37*100)</f>
        <v>2.6932942469769143</v>
      </c>
      <c r="D37" s="15">
        <v>5311</v>
      </c>
      <c r="E37" s="14">
        <v>12.839716709999999</v>
      </c>
      <c r="F37" s="16">
        <v>0.53282806000000005</v>
      </c>
      <c r="G37" s="14">
        <v>21.044886980000001</v>
      </c>
      <c r="H37" s="16">
        <v>0.64310402</v>
      </c>
      <c r="I37" s="14">
        <v>37.289984070000003</v>
      </c>
      <c r="J37" s="16">
        <v>0.69791216</v>
      </c>
      <c r="K37" s="14">
        <v>20.174527359999999</v>
      </c>
      <c r="L37" s="16">
        <v>0.75351802000000001</v>
      </c>
      <c r="M37" s="14">
        <v>0</v>
      </c>
      <c r="N37" s="16">
        <v>0</v>
      </c>
      <c r="O37" s="14" t="s">
        <v>582</v>
      </c>
      <c r="P37" s="16" t="s">
        <v>582</v>
      </c>
      <c r="Q37" s="14">
        <v>0</v>
      </c>
      <c r="R37" s="16">
        <v>0</v>
      </c>
      <c r="S37" s="14">
        <v>0</v>
      </c>
      <c r="T37" s="16">
        <v>0</v>
      </c>
      <c r="U37" s="14">
        <v>8.6508848700000005</v>
      </c>
      <c r="V37" s="16">
        <v>0.77240721999999995</v>
      </c>
    </row>
    <row r="38" spans="1:22" x14ac:dyDescent="0.25">
      <c r="A38" s="11" t="s">
        <v>508</v>
      </c>
      <c r="B38" s="13">
        <v>5860</v>
      </c>
      <c r="C38" s="14">
        <f>(24/B38*100)</f>
        <v>0.40955631399317405</v>
      </c>
      <c r="D38" s="15">
        <v>5836</v>
      </c>
      <c r="E38" s="14">
        <v>13.096643090000001</v>
      </c>
      <c r="F38" s="16">
        <v>0.58526202999999999</v>
      </c>
      <c r="G38" s="14">
        <v>18.921759000000002</v>
      </c>
      <c r="H38" s="16">
        <v>0.58889720000000001</v>
      </c>
      <c r="I38" s="14">
        <v>38.15485047</v>
      </c>
      <c r="J38" s="16">
        <v>0.87513262000000003</v>
      </c>
      <c r="K38" s="14">
        <v>17.737012</v>
      </c>
      <c r="L38" s="16">
        <v>0.62823861999999997</v>
      </c>
      <c r="M38" s="14">
        <v>0</v>
      </c>
      <c r="N38" s="16">
        <v>0</v>
      </c>
      <c r="O38" s="14" t="s">
        <v>582</v>
      </c>
      <c r="P38" s="16" t="s">
        <v>582</v>
      </c>
      <c r="Q38" s="14">
        <v>0</v>
      </c>
      <c r="R38" s="16">
        <v>0</v>
      </c>
      <c r="S38" s="14">
        <v>0</v>
      </c>
      <c r="T38" s="16">
        <v>0</v>
      </c>
      <c r="U38" s="14">
        <v>12.08973542</v>
      </c>
      <c r="V38" s="16">
        <v>0.70427722000000004</v>
      </c>
    </row>
    <row r="39" spans="1:22" x14ac:dyDescent="0.25">
      <c r="A39" s="11" t="s">
        <v>509</v>
      </c>
      <c r="B39" s="13">
        <v>5895</v>
      </c>
      <c r="C39" s="14">
        <f>(33/B39*100)</f>
        <v>0.55979643765903309</v>
      </c>
      <c r="D39" s="15">
        <v>5862</v>
      </c>
      <c r="E39" s="14">
        <v>11.617046370000001</v>
      </c>
      <c r="F39" s="16">
        <v>0.50018432000000002</v>
      </c>
      <c r="G39" s="14">
        <v>17.266089730000001</v>
      </c>
      <c r="H39" s="16">
        <v>0.65701134000000005</v>
      </c>
      <c r="I39" s="14">
        <v>45.844497310000001</v>
      </c>
      <c r="J39" s="16">
        <v>0.82464599999999999</v>
      </c>
      <c r="K39" s="14">
        <v>21.113794559999999</v>
      </c>
      <c r="L39" s="16">
        <v>0.75682154000000001</v>
      </c>
      <c r="M39" s="14">
        <v>0</v>
      </c>
      <c r="N39" s="16">
        <v>0</v>
      </c>
      <c r="O39" s="14" t="s">
        <v>582</v>
      </c>
      <c r="P39" s="16" t="s">
        <v>582</v>
      </c>
      <c r="Q39" s="14">
        <v>0</v>
      </c>
      <c r="R39" s="16">
        <v>0</v>
      </c>
      <c r="S39" s="14">
        <v>0</v>
      </c>
      <c r="T39" s="16">
        <v>0</v>
      </c>
      <c r="U39" s="14">
        <v>4.1585720300000002</v>
      </c>
      <c r="V39" s="16">
        <v>0.58319960000000004</v>
      </c>
    </row>
    <row r="40" spans="1:22" x14ac:dyDescent="0.25">
      <c r="A40" s="11" t="s">
        <v>510</v>
      </c>
      <c r="B40" s="13">
        <v>14157</v>
      </c>
      <c r="C40" s="14">
        <f>(399/B40*100)</f>
        <v>2.8183937274846369</v>
      </c>
      <c r="D40" s="15">
        <v>13758</v>
      </c>
      <c r="E40" s="14">
        <v>9.6060848500000002</v>
      </c>
      <c r="F40" s="16">
        <v>0.49766801999999999</v>
      </c>
      <c r="G40" s="14">
        <v>19.623727679999998</v>
      </c>
      <c r="H40" s="16">
        <v>0.59250795000000001</v>
      </c>
      <c r="I40" s="14">
        <v>48.504676179999997</v>
      </c>
      <c r="J40" s="16">
        <v>0.81891539999999996</v>
      </c>
      <c r="K40" s="14">
        <v>17.51316572</v>
      </c>
      <c r="L40" s="16">
        <v>0.67618988999999996</v>
      </c>
      <c r="M40" s="14">
        <v>0</v>
      </c>
      <c r="N40" s="16">
        <v>0</v>
      </c>
      <c r="O40" s="14" t="s">
        <v>582</v>
      </c>
      <c r="P40" s="16" t="s">
        <v>582</v>
      </c>
      <c r="Q40" s="14">
        <v>0</v>
      </c>
      <c r="R40" s="16">
        <v>0</v>
      </c>
      <c r="S40" s="14">
        <v>0</v>
      </c>
      <c r="T40" s="16">
        <v>0</v>
      </c>
      <c r="U40" s="14">
        <v>4.7523455600000002</v>
      </c>
      <c r="V40" s="16">
        <v>0.42399778999999999</v>
      </c>
    </row>
    <row r="41" spans="1:22" x14ac:dyDescent="0.25">
      <c r="A41" s="11" t="s">
        <v>511</v>
      </c>
      <c r="B41" s="13">
        <v>5712</v>
      </c>
      <c r="C41" s="14">
        <f>(59/B41*100)</f>
        <v>1.0329131652661063</v>
      </c>
      <c r="D41" s="15">
        <v>5653</v>
      </c>
      <c r="E41" s="14">
        <v>7.78629763</v>
      </c>
      <c r="F41" s="16">
        <v>0.41255238</v>
      </c>
      <c r="G41" s="14">
        <v>18.611498560000001</v>
      </c>
      <c r="H41" s="16">
        <v>0.61150190999999998</v>
      </c>
      <c r="I41" s="14">
        <v>49.624096209999998</v>
      </c>
      <c r="J41" s="16">
        <v>0.74161007000000001</v>
      </c>
      <c r="K41" s="14">
        <v>20.627986809999999</v>
      </c>
      <c r="L41" s="16">
        <v>0.65426474999999995</v>
      </c>
      <c r="M41" s="14">
        <v>0</v>
      </c>
      <c r="N41" s="16">
        <v>0</v>
      </c>
      <c r="O41" s="14" t="s">
        <v>582</v>
      </c>
      <c r="P41" s="16" t="s">
        <v>582</v>
      </c>
      <c r="Q41" s="14">
        <v>0</v>
      </c>
      <c r="R41" s="16">
        <v>0</v>
      </c>
      <c r="S41" s="14">
        <v>0</v>
      </c>
      <c r="T41" s="16">
        <v>0</v>
      </c>
      <c r="U41" s="14">
        <v>3.3501207900000001</v>
      </c>
      <c r="V41" s="16">
        <v>0.35825801000000002</v>
      </c>
    </row>
    <row r="42" spans="1:22" x14ac:dyDescent="0.25">
      <c r="A42" s="11" t="s">
        <v>512</v>
      </c>
      <c r="B42" s="13">
        <f>IF(COUNT(B7:B41) &gt; 0, AVERAGE(B7:B41), "\u2014")</f>
        <v>7103.4285714285716</v>
      </c>
      <c r="C42" s="14">
        <f>IF(COUNT(C7:C41) &gt; 0, AVERAGE(C7:C41), "—")</f>
        <v>2.9554399137798515</v>
      </c>
      <c r="D42" s="15">
        <f>IF(COUNT(D7:D41) &gt; 0, AVERAGE(D7:D41), "—")</f>
        <v>6882.6857142857143</v>
      </c>
      <c r="E42" s="14">
        <f>IF(COUNT(E7:E41) &gt; 0, AVERAGE(E7:E41), "—")</f>
        <v>12.385600408571429</v>
      </c>
      <c r="F42" s="16">
        <f>IF(COUNT(F7:F41) &gt; 0, SQRT(SUMSQ(F7:F41)/(COUNT(F7:F41)*COUNT(F7:F41)) ), "—")</f>
        <v>8.5873756049018313E-2</v>
      </c>
      <c r="G42" s="14">
        <f>IF(COUNT(G7:G41) &gt; 0, AVERAGE(G7:G41), "—")</f>
        <v>22.030381873428563</v>
      </c>
      <c r="H42" s="16">
        <f>IF(COUNT(H7:H41) &gt; 0, SQRT(SUMSQ(H7:H41)/(COUNT(H7:H41)*COUNT(H7:H41)) ), "—")</f>
        <v>0.10584316446134411</v>
      </c>
      <c r="I42" s="14">
        <f>IF(COUNT(I7:I41) &gt; 0, AVERAGE(I7:I41), "—")</f>
        <v>43.295176152285705</v>
      </c>
      <c r="J42" s="16">
        <f>IF(COUNT(J7:J41) &gt; 0, SQRT(SUMSQ(J7:J41)/(COUNT(J7:J41)*COUNT(J7:J41)) ), "—")</f>
        <v>0.13042260091092647</v>
      </c>
      <c r="K42" s="14">
        <f>IF(COUNT(K7:K41) &gt; 0, AVERAGE(K7:K41), "—")</f>
        <v>17.331600058285719</v>
      </c>
      <c r="L42" s="16">
        <f>IF(COUNT(L7:L41) &gt; 0, SQRT(SUMSQ(L7:L41)/(COUNT(L7:L41)*COUNT(L7:L41)) ), "—")</f>
        <v>0.10247193521717886</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3.785445714285714E-3</v>
      </c>
      <c r="T42" s="16">
        <f>IF(COUNT(T7:T41) &gt; 0, SQRT(SUMSQ(T7:T41)/(COUNT(T7:T41)*COUNT(T7:T41)) ), "—")</f>
        <v>1.6695862857142856E-3</v>
      </c>
      <c r="U42" s="14">
        <f>IF(COUNT(U7:U41) &gt; 0, AVERAGE(U7:U41), "—")</f>
        <v>4.953456061142858</v>
      </c>
      <c r="V42" s="16">
        <f>IF(COUNT(V7:V41) &gt; 0, SQRT(SUMSQ(V7:V41)/(COUNT(V7:V41)*COUNT(V7:V41)) ), "—")</f>
        <v>8.3800875743282793E-2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9.0025017999999992</v>
      </c>
      <c r="F45" s="16">
        <v>0.53777918000000002</v>
      </c>
      <c r="G45" s="14">
        <v>11.174897720000001</v>
      </c>
      <c r="H45" s="16">
        <v>0.47110012000000001</v>
      </c>
      <c r="I45" s="14">
        <v>42.300205800000001</v>
      </c>
      <c r="J45" s="16">
        <v>0.83332225000000004</v>
      </c>
      <c r="K45" s="14">
        <v>33.00191848</v>
      </c>
      <c r="L45" s="16">
        <v>0.87237178000000004</v>
      </c>
      <c r="M45" s="14">
        <v>0</v>
      </c>
      <c r="N45" s="16">
        <v>0</v>
      </c>
      <c r="O45" s="14" t="s">
        <v>582</v>
      </c>
      <c r="P45" s="16" t="s">
        <v>582</v>
      </c>
      <c r="Q45" s="14">
        <v>3.9039959999999999E-2</v>
      </c>
      <c r="R45" s="16">
        <v>2.4065039999999999E-2</v>
      </c>
      <c r="S45" s="14">
        <v>0.33554904000000002</v>
      </c>
      <c r="T45" s="16">
        <v>7.6789289999999996E-2</v>
      </c>
      <c r="U45" s="14">
        <v>4.1458871899999998</v>
      </c>
      <c r="V45" s="16">
        <v>0.30893081999999999</v>
      </c>
    </row>
    <row r="46" spans="1:22" x14ac:dyDescent="0.25">
      <c r="A46" s="11" t="s">
        <v>516</v>
      </c>
      <c r="B46" s="13">
        <v>23141</v>
      </c>
      <c r="C46" s="14">
        <f>(2202/B46*100)</f>
        <v>9.5155784106131964</v>
      </c>
      <c r="D46" s="15">
        <v>20939</v>
      </c>
      <c r="E46" s="14">
        <v>4.2910617999999996</v>
      </c>
      <c r="F46" s="16">
        <v>0.2297661</v>
      </c>
      <c r="G46" s="14">
        <v>11.142410010000001</v>
      </c>
      <c r="H46" s="16">
        <v>0.31679108</v>
      </c>
      <c r="I46" s="14">
        <v>39.033198779999999</v>
      </c>
      <c r="J46" s="16">
        <v>0.68281809000000004</v>
      </c>
      <c r="K46" s="14">
        <v>13.18170432</v>
      </c>
      <c r="L46" s="16">
        <v>0.33077530999999999</v>
      </c>
      <c r="M46" s="14">
        <v>0</v>
      </c>
      <c r="N46" s="16">
        <v>0</v>
      </c>
      <c r="O46" s="14" t="s">
        <v>582</v>
      </c>
      <c r="P46" s="16" t="s">
        <v>582</v>
      </c>
      <c r="Q46" s="14">
        <v>0</v>
      </c>
      <c r="R46" s="16">
        <v>0</v>
      </c>
      <c r="S46" s="14">
        <v>0</v>
      </c>
      <c r="T46" s="16">
        <v>0</v>
      </c>
      <c r="U46" s="14">
        <v>32.351625089999999</v>
      </c>
      <c r="V46" s="16">
        <v>1.00124835</v>
      </c>
    </row>
    <row r="47" spans="1:22" x14ac:dyDescent="0.25">
      <c r="A47" s="11" t="s">
        <v>517</v>
      </c>
      <c r="B47" s="13">
        <v>5928</v>
      </c>
      <c r="C47" s="14">
        <f>(387/B47*100)</f>
        <v>6.5283400809716605</v>
      </c>
      <c r="D47" s="15">
        <v>5541</v>
      </c>
      <c r="E47" s="14">
        <v>6.9993970599999997</v>
      </c>
      <c r="F47" s="16">
        <v>0.41320065</v>
      </c>
      <c r="G47" s="14">
        <v>15.19621105</v>
      </c>
      <c r="H47" s="16">
        <v>0.60192926000000002</v>
      </c>
      <c r="I47" s="14">
        <v>48.501058270000001</v>
      </c>
      <c r="J47" s="16">
        <v>0.97539922999999995</v>
      </c>
      <c r="K47" s="14">
        <v>16.55421544</v>
      </c>
      <c r="L47" s="16">
        <v>0.61359923999999999</v>
      </c>
      <c r="M47" s="14">
        <v>0</v>
      </c>
      <c r="N47" s="16">
        <v>0</v>
      </c>
      <c r="O47" s="14" t="s">
        <v>582</v>
      </c>
      <c r="P47" s="16" t="s">
        <v>582</v>
      </c>
      <c r="Q47" s="14">
        <v>0</v>
      </c>
      <c r="R47" s="16">
        <v>0</v>
      </c>
      <c r="S47" s="14">
        <v>0</v>
      </c>
      <c r="T47" s="16">
        <v>0</v>
      </c>
      <c r="U47" s="14">
        <v>12.749118190000001</v>
      </c>
      <c r="V47" s="16">
        <v>0.96717231000000004</v>
      </c>
    </row>
    <row r="48" spans="1:22" x14ac:dyDescent="0.25">
      <c r="A48" s="11" t="s">
        <v>518</v>
      </c>
      <c r="B48" s="13">
        <v>9841</v>
      </c>
      <c r="C48" s="14">
        <f>(8/B48*100)</f>
        <v>8.1292551569962401E-2</v>
      </c>
      <c r="D48" s="15">
        <v>9833</v>
      </c>
      <c r="E48" s="14">
        <v>3.5036658599999999</v>
      </c>
      <c r="F48" s="16">
        <v>0.25861233</v>
      </c>
      <c r="G48" s="14">
        <v>18.84929438</v>
      </c>
      <c r="H48" s="16">
        <v>0.60011729000000003</v>
      </c>
      <c r="I48" s="14">
        <v>60.538094360000002</v>
      </c>
      <c r="J48" s="16">
        <v>0.89335337000000004</v>
      </c>
      <c r="K48" s="14">
        <v>15.42818018</v>
      </c>
      <c r="L48" s="16">
        <v>0.73707328999999999</v>
      </c>
      <c r="M48" s="14">
        <v>0</v>
      </c>
      <c r="N48" s="16">
        <v>0</v>
      </c>
      <c r="O48" s="14" t="s">
        <v>582</v>
      </c>
      <c r="P48" s="16" t="s">
        <v>582</v>
      </c>
      <c r="Q48" s="14">
        <v>0</v>
      </c>
      <c r="R48" s="16">
        <v>0</v>
      </c>
      <c r="S48" s="14">
        <v>0</v>
      </c>
      <c r="T48" s="16">
        <v>0</v>
      </c>
      <c r="U48" s="14">
        <v>1.6807652200000001</v>
      </c>
      <c r="V48" s="16">
        <v>0.53955648</v>
      </c>
    </row>
    <row r="49" spans="1:22" x14ac:dyDescent="0.25">
      <c r="A49" s="11" t="s">
        <v>519</v>
      </c>
      <c r="B49" s="13">
        <v>6349</v>
      </c>
      <c r="C49" s="14">
        <f>(56/B49*100)</f>
        <v>0.88202866593164275</v>
      </c>
      <c r="D49" s="15">
        <v>6293</v>
      </c>
      <c r="E49" s="14">
        <v>10.940772920000001</v>
      </c>
      <c r="F49" s="16">
        <v>0.48602585999999998</v>
      </c>
      <c r="G49" s="14">
        <v>14.719543850000001</v>
      </c>
      <c r="H49" s="16">
        <v>0.55984356999999996</v>
      </c>
      <c r="I49" s="14">
        <v>51.117540069999997</v>
      </c>
      <c r="J49" s="16">
        <v>0.74149494999999999</v>
      </c>
      <c r="K49" s="14">
        <v>19.929878479999999</v>
      </c>
      <c r="L49" s="16">
        <v>0.63787305999999999</v>
      </c>
      <c r="M49" s="14">
        <v>0</v>
      </c>
      <c r="N49" s="16">
        <v>0</v>
      </c>
      <c r="O49" s="14" t="s">
        <v>582</v>
      </c>
      <c r="P49" s="16" t="s">
        <v>582</v>
      </c>
      <c r="Q49" s="14">
        <v>0</v>
      </c>
      <c r="R49" s="16">
        <v>0</v>
      </c>
      <c r="S49" s="14">
        <v>4.6510250000000003E-2</v>
      </c>
      <c r="T49" s="16">
        <v>4.6458010000000001E-2</v>
      </c>
      <c r="U49" s="14">
        <v>3.2457544299999999</v>
      </c>
      <c r="V49" s="16">
        <v>0.35070845</v>
      </c>
    </row>
    <row r="50" spans="1:22" x14ac:dyDescent="0.25">
      <c r="A50" s="11" t="s">
        <v>520</v>
      </c>
      <c r="B50" s="13">
        <v>11795</v>
      </c>
      <c r="C50" s="14">
        <f>(365/B50*100)</f>
        <v>3.0945315811784653</v>
      </c>
      <c r="D50" s="15">
        <v>11430</v>
      </c>
      <c r="E50" s="14">
        <v>5.4077023400000002</v>
      </c>
      <c r="F50" s="16">
        <v>0.28178393000000002</v>
      </c>
      <c r="G50" s="14">
        <v>14.799633180000001</v>
      </c>
      <c r="H50" s="16">
        <v>0.50798995000000002</v>
      </c>
      <c r="I50" s="14">
        <v>52.518619080000001</v>
      </c>
      <c r="J50" s="16">
        <v>0.67520833000000002</v>
      </c>
      <c r="K50" s="14">
        <v>22.465347869999999</v>
      </c>
      <c r="L50" s="16">
        <v>0.55120782000000001</v>
      </c>
      <c r="M50" s="14">
        <v>0</v>
      </c>
      <c r="N50" s="16">
        <v>0</v>
      </c>
      <c r="O50" s="14" t="s">
        <v>582</v>
      </c>
      <c r="P50" s="16" t="s">
        <v>582</v>
      </c>
      <c r="Q50" s="14">
        <v>0</v>
      </c>
      <c r="R50" s="16">
        <v>0</v>
      </c>
      <c r="S50" s="14">
        <v>0</v>
      </c>
      <c r="T50" s="16">
        <v>0</v>
      </c>
      <c r="U50" s="14">
        <v>4.8086975299999999</v>
      </c>
      <c r="V50" s="16">
        <v>0.44627567000000001</v>
      </c>
    </row>
    <row r="51" spans="1:22" x14ac:dyDescent="0.25">
      <c r="A51" s="11" t="s">
        <v>521</v>
      </c>
      <c r="B51" s="13">
        <v>6866</v>
      </c>
      <c r="C51" s="14">
        <f>(117/B51*100)</f>
        <v>1.7040489367899796</v>
      </c>
      <c r="D51" s="15">
        <v>6749</v>
      </c>
      <c r="E51" s="14">
        <v>6.7209880200000001</v>
      </c>
      <c r="F51" s="16">
        <v>0.32789385999999998</v>
      </c>
      <c r="G51" s="14">
        <v>13.407151730000001</v>
      </c>
      <c r="H51" s="16">
        <v>0.48128631999999999</v>
      </c>
      <c r="I51" s="14">
        <v>47.846610660000003</v>
      </c>
      <c r="J51" s="16">
        <v>0.84804866000000001</v>
      </c>
      <c r="K51" s="14">
        <v>23.837899660000001</v>
      </c>
      <c r="L51" s="16">
        <v>0.66030308999999998</v>
      </c>
      <c r="M51" s="14">
        <v>0</v>
      </c>
      <c r="N51" s="16">
        <v>0</v>
      </c>
      <c r="O51" s="14" t="s">
        <v>582</v>
      </c>
      <c r="P51" s="16" t="s">
        <v>582</v>
      </c>
      <c r="Q51" s="14">
        <v>0</v>
      </c>
      <c r="R51" s="16">
        <v>0</v>
      </c>
      <c r="S51" s="14">
        <v>0</v>
      </c>
      <c r="T51" s="16">
        <v>0</v>
      </c>
      <c r="U51" s="14">
        <v>8.1873499299999999</v>
      </c>
      <c r="V51" s="16">
        <v>0.83388309999999999</v>
      </c>
    </row>
    <row r="52" spans="1:22" x14ac:dyDescent="0.25">
      <c r="A52" s="11" t="s">
        <v>522</v>
      </c>
      <c r="B52" s="13">
        <v>5809</v>
      </c>
      <c r="C52" s="14">
        <f>(111/B52*100)</f>
        <v>1.910828025477707</v>
      </c>
      <c r="D52" s="15">
        <v>5698</v>
      </c>
      <c r="E52" s="14">
        <v>13.99456726</v>
      </c>
      <c r="F52" s="16">
        <v>0.62514071999999998</v>
      </c>
      <c r="G52" s="14">
        <v>27.780248060000002</v>
      </c>
      <c r="H52" s="16">
        <v>0.68428003000000004</v>
      </c>
      <c r="I52" s="14">
        <v>43.404809540000002</v>
      </c>
      <c r="J52" s="16">
        <v>0.75211868999999998</v>
      </c>
      <c r="K52" s="14">
        <v>12.21052428</v>
      </c>
      <c r="L52" s="16">
        <v>0.44694810000000001</v>
      </c>
      <c r="M52" s="14">
        <v>0</v>
      </c>
      <c r="N52" s="16">
        <v>0</v>
      </c>
      <c r="O52" s="14" t="s">
        <v>582</v>
      </c>
      <c r="P52" s="16" t="s">
        <v>582</v>
      </c>
      <c r="Q52" s="14">
        <v>0</v>
      </c>
      <c r="R52" s="16">
        <v>0</v>
      </c>
      <c r="S52" s="14">
        <v>0</v>
      </c>
      <c r="T52" s="16">
        <v>0</v>
      </c>
      <c r="U52" s="14">
        <v>2.6098508599999999</v>
      </c>
      <c r="V52" s="16">
        <v>0.29759400000000003</v>
      </c>
    </row>
    <row r="53" spans="1:22" x14ac:dyDescent="0.25">
      <c r="A53" s="11" t="s">
        <v>523</v>
      </c>
      <c r="B53" s="13">
        <v>5571</v>
      </c>
      <c r="C53" s="14">
        <f>(118/B53*100)</f>
        <v>2.1181116496140731</v>
      </c>
      <c r="D53" s="15">
        <v>5453</v>
      </c>
      <c r="E53" s="14">
        <v>10.19173316</v>
      </c>
      <c r="F53" s="16">
        <v>0.39884637000000001</v>
      </c>
      <c r="G53" s="14">
        <v>17.769787990000001</v>
      </c>
      <c r="H53" s="16">
        <v>0.51201649999999999</v>
      </c>
      <c r="I53" s="14">
        <v>44.445092430000003</v>
      </c>
      <c r="J53" s="16">
        <v>0.74171511999999995</v>
      </c>
      <c r="K53" s="14">
        <v>19.7094916</v>
      </c>
      <c r="L53" s="16">
        <v>0.49380616999999999</v>
      </c>
      <c r="M53" s="14">
        <v>0</v>
      </c>
      <c r="N53" s="16">
        <v>0</v>
      </c>
      <c r="O53" s="14" t="s">
        <v>582</v>
      </c>
      <c r="P53" s="16" t="s">
        <v>582</v>
      </c>
      <c r="Q53" s="14">
        <v>0</v>
      </c>
      <c r="R53" s="16">
        <v>0</v>
      </c>
      <c r="S53" s="14">
        <v>0</v>
      </c>
      <c r="T53" s="16">
        <v>0</v>
      </c>
      <c r="U53" s="14">
        <v>7.8838948200000001</v>
      </c>
      <c r="V53" s="16">
        <v>0.36810593000000003</v>
      </c>
    </row>
    <row r="54" spans="1:22" x14ac:dyDescent="0.25">
      <c r="A54" s="11" t="s">
        <v>524</v>
      </c>
      <c r="B54" s="13">
        <v>4740</v>
      </c>
      <c r="C54" s="14">
        <f>(483/B54*100)</f>
        <v>10.18987341772152</v>
      </c>
      <c r="D54" s="15">
        <v>4257</v>
      </c>
      <c r="E54" s="14">
        <v>6.6377493200000002</v>
      </c>
      <c r="F54" s="16">
        <v>0.51020719999999997</v>
      </c>
      <c r="G54" s="14">
        <v>7.1929337699999998</v>
      </c>
      <c r="H54" s="16">
        <v>0.43406263</v>
      </c>
      <c r="I54" s="14">
        <v>40.652463240000003</v>
      </c>
      <c r="J54" s="16">
        <v>1.09905177</v>
      </c>
      <c r="K54" s="14">
        <v>32.420259600000001</v>
      </c>
      <c r="L54" s="16">
        <v>1.0460738199999999</v>
      </c>
      <c r="M54" s="14">
        <v>0</v>
      </c>
      <c r="N54" s="16">
        <v>0</v>
      </c>
      <c r="O54" s="14" t="s">
        <v>582</v>
      </c>
      <c r="P54" s="16" t="s">
        <v>582</v>
      </c>
      <c r="Q54" s="14">
        <v>0</v>
      </c>
      <c r="R54" s="16">
        <v>0</v>
      </c>
      <c r="S54" s="14">
        <v>0</v>
      </c>
      <c r="T54" s="16">
        <v>0</v>
      </c>
      <c r="U54" s="14">
        <v>13.096594079999999</v>
      </c>
      <c r="V54" s="16">
        <v>1.3140088400000001</v>
      </c>
    </row>
    <row r="55" spans="1:22" x14ac:dyDescent="0.25">
      <c r="A55" s="11" t="s">
        <v>525</v>
      </c>
      <c r="B55" s="13">
        <v>5316</v>
      </c>
      <c r="C55" s="14">
        <f>(22/B55*100)</f>
        <v>0.41384499623777277</v>
      </c>
      <c r="D55" s="15">
        <v>5294</v>
      </c>
      <c r="E55" s="14">
        <v>5.7166684099999996</v>
      </c>
      <c r="F55" s="16">
        <v>0.29789211999999998</v>
      </c>
      <c r="G55" s="14">
        <v>22.578618970000001</v>
      </c>
      <c r="H55" s="16">
        <v>0.63891315000000004</v>
      </c>
      <c r="I55" s="14">
        <v>51.325759869999999</v>
      </c>
      <c r="J55" s="16">
        <v>0.71000490000000005</v>
      </c>
      <c r="K55" s="14">
        <v>17.239754080000001</v>
      </c>
      <c r="L55" s="16">
        <v>0.64379417000000005</v>
      </c>
      <c r="M55" s="14">
        <v>0</v>
      </c>
      <c r="N55" s="16">
        <v>0</v>
      </c>
      <c r="O55" s="14" t="s">
        <v>582</v>
      </c>
      <c r="P55" s="16" t="s">
        <v>582</v>
      </c>
      <c r="Q55" s="14">
        <v>0</v>
      </c>
      <c r="R55" s="16">
        <v>0</v>
      </c>
      <c r="S55" s="14">
        <v>0.31530759000000003</v>
      </c>
      <c r="T55" s="16">
        <v>0.10353745</v>
      </c>
      <c r="U55" s="14">
        <v>2.8238911</v>
      </c>
      <c r="V55" s="16">
        <v>0.25179472000000003</v>
      </c>
    </row>
    <row r="56" spans="1:22" x14ac:dyDescent="0.25">
      <c r="A56" s="11" t="s">
        <v>526</v>
      </c>
      <c r="B56" s="13">
        <v>5359</v>
      </c>
      <c r="C56" s="14">
        <f>(77/B56*100)</f>
        <v>1.4368352304534429</v>
      </c>
      <c r="D56" s="15">
        <v>5282</v>
      </c>
      <c r="E56" s="14">
        <v>7.5564319299999996</v>
      </c>
      <c r="F56" s="16">
        <v>0.42169817999999998</v>
      </c>
      <c r="G56" s="14">
        <v>16.617467439999999</v>
      </c>
      <c r="H56" s="16">
        <v>0.57028257000000004</v>
      </c>
      <c r="I56" s="14">
        <v>53.990257569999997</v>
      </c>
      <c r="J56" s="16">
        <v>0.7770108</v>
      </c>
      <c r="K56" s="14">
        <v>20.398991479999999</v>
      </c>
      <c r="L56" s="16">
        <v>0.56552239999999998</v>
      </c>
      <c r="M56" s="14">
        <v>0</v>
      </c>
      <c r="N56" s="16">
        <v>0</v>
      </c>
      <c r="O56" s="14" t="s">
        <v>582</v>
      </c>
      <c r="P56" s="16" t="s">
        <v>582</v>
      </c>
      <c r="Q56" s="14">
        <v>0</v>
      </c>
      <c r="R56" s="16">
        <v>0</v>
      </c>
      <c r="S56" s="14">
        <v>0</v>
      </c>
      <c r="T56" s="16">
        <v>0</v>
      </c>
      <c r="U56" s="14">
        <v>1.4368515900000001</v>
      </c>
      <c r="V56" s="16">
        <v>0.20958346999999999</v>
      </c>
    </row>
    <row r="57" spans="1:22" x14ac:dyDescent="0.25">
      <c r="A57" s="11" t="s">
        <v>527</v>
      </c>
      <c r="B57" s="13">
        <v>6513</v>
      </c>
      <c r="C57" s="14">
        <f>(0/B57*100)</f>
        <v>0</v>
      </c>
      <c r="D57" s="15">
        <v>6513</v>
      </c>
      <c r="E57" s="14">
        <v>1.77693122</v>
      </c>
      <c r="F57" s="16">
        <v>0.17301694000000001</v>
      </c>
      <c r="G57" s="14">
        <v>8.6229551799999999</v>
      </c>
      <c r="H57" s="16">
        <v>0.50823432000000002</v>
      </c>
      <c r="I57" s="14">
        <v>61.805613899999997</v>
      </c>
      <c r="J57" s="16">
        <v>0.83109898999999998</v>
      </c>
      <c r="K57" s="14">
        <v>24.473319010000001</v>
      </c>
      <c r="L57" s="16">
        <v>0.75223883000000002</v>
      </c>
      <c r="M57" s="14">
        <v>0</v>
      </c>
      <c r="N57" s="16">
        <v>0</v>
      </c>
      <c r="O57" s="14" t="s">
        <v>582</v>
      </c>
      <c r="P57" s="16" t="s">
        <v>582</v>
      </c>
      <c r="Q57" s="14">
        <v>0</v>
      </c>
      <c r="R57" s="16">
        <v>0</v>
      </c>
      <c r="S57" s="14">
        <v>0.10984708999999999</v>
      </c>
      <c r="T57" s="16">
        <v>5.8410080000000003E-2</v>
      </c>
      <c r="U57" s="14">
        <v>3.2113335900000002</v>
      </c>
      <c r="V57" s="16">
        <v>0.49495082000000001</v>
      </c>
    </row>
    <row r="58" spans="1:22" x14ac:dyDescent="0.25">
      <c r="A58" s="11" t="s">
        <v>528</v>
      </c>
      <c r="B58" s="13">
        <v>7267</v>
      </c>
      <c r="C58" s="14">
        <f>(10/B58*100)</f>
        <v>0.13760836658868861</v>
      </c>
      <c r="D58" s="15">
        <v>7257</v>
      </c>
      <c r="E58" s="14">
        <v>8.5125925599999999</v>
      </c>
      <c r="F58" s="16">
        <v>0.38944786999999997</v>
      </c>
      <c r="G58" s="14">
        <v>12.325714639999999</v>
      </c>
      <c r="H58" s="16">
        <v>0.54656481999999995</v>
      </c>
      <c r="I58" s="14">
        <v>43.090703740000002</v>
      </c>
      <c r="J58" s="16">
        <v>0.72801857000000003</v>
      </c>
      <c r="K58" s="14">
        <v>30.86071415</v>
      </c>
      <c r="L58" s="16">
        <v>0.66353507</v>
      </c>
      <c r="M58" s="14">
        <v>0</v>
      </c>
      <c r="N58" s="16">
        <v>0</v>
      </c>
      <c r="O58" s="14" t="s">
        <v>582</v>
      </c>
      <c r="P58" s="16" t="s">
        <v>582</v>
      </c>
      <c r="Q58" s="14">
        <v>0</v>
      </c>
      <c r="R58" s="16">
        <v>0</v>
      </c>
      <c r="S58" s="14">
        <v>0.61632843000000004</v>
      </c>
      <c r="T58" s="16">
        <v>0.1031329</v>
      </c>
      <c r="U58" s="14">
        <v>4.5939464799999996</v>
      </c>
      <c r="V58" s="16">
        <v>0.58696316999999998</v>
      </c>
    </row>
    <row r="59" spans="1:22" x14ac:dyDescent="0.25">
      <c r="A59" s="11" t="s">
        <v>529</v>
      </c>
      <c r="B59" s="13">
        <v>4826</v>
      </c>
      <c r="C59" s="14">
        <f>(26/B59*100)</f>
        <v>0.53874844591794446</v>
      </c>
      <c r="D59" s="15">
        <v>4800</v>
      </c>
      <c r="E59" s="14">
        <v>4.4066552699999999</v>
      </c>
      <c r="F59" s="16">
        <v>0.31362159000000001</v>
      </c>
      <c r="G59" s="14">
        <v>6.2211779900000002</v>
      </c>
      <c r="H59" s="16">
        <v>0.39886833999999999</v>
      </c>
      <c r="I59" s="14">
        <v>40.93474303</v>
      </c>
      <c r="J59" s="16">
        <v>0.85093067</v>
      </c>
      <c r="K59" s="14">
        <v>45.492159520000001</v>
      </c>
      <c r="L59" s="16">
        <v>0.78804286999999995</v>
      </c>
      <c r="M59" s="14">
        <v>0</v>
      </c>
      <c r="N59" s="16">
        <v>0</v>
      </c>
      <c r="O59" s="14" t="s">
        <v>582</v>
      </c>
      <c r="P59" s="16" t="s">
        <v>582</v>
      </c>
      <c r="Q59" s="14">
        <v>0</v>
      </c>
      <c r="R59" s="16">
        <v>0</v>
      </c>
      <c r="S59" s="14">
        <v>0.50984397999999997</v>
      </c>
      <c r="T59" s="16">
        <v>9.2912709999999996E-2</v>
      </c>
      <c r="U59" s="14">
        <v>2.4354202100000002</v>
      </c>
      <c r="V59" s="16">
        <v>0.23870805</v>
      </c>
    </row>
    <row r="60" spans="1:22" x14ac:dyDescent="0.25">
      <c r="A60" s="11" t="s">
        <v>530</v>
      </c>
      <c r="B60" s="13">
        <v>4546</v>
      </c>
      <c r="C60" s="14">
        <f>(15/B60*100)</f>
        <v>0.32996040475142985</v>
      </c>
      <c r="D60" s="15">
        <v>4531</v>
      </c>
      <c r="E60" s="14">
        <v>7.6620764699999997</v>
      </c>
      <c r="F60" s="16">
        <v>0.49367037000000003</v>
      </c>
      <c r="G60" s="14">
        <v>12.389110179999999</v>
      </c>
      <c r="H60" s="16">
        <v>0.62894106000000005</v>
      </c>
      <c r="I60" s="14">
        <v>44.200958710000002</v>
      </c>
      <c r="J60" s="16">
        <v>0.99665113000000005</v>
      </c>
      <c r="K60" s="14">
        <v>31.862091249999999</v>
      </c>
      <c r="L60" s="16">
        <v>0.91180817000000003</v>
      </c>
      <c r="M60" s="14">
        <v>0</v>
      </c>
      <c r="N60" s="16">
        <v>0</v>
      </c>
      <c r="O60" s="14" t="s">
        <v>582</v>
      </c>
      <c r="P60" s="16" t="s">
        <v>582</v>
      </c>
      <c r="Q60" s="14">
        <v>0</v>
      </c>
      <c r="R60" s="16">
        <v>0</v>
      </c>
      <c r="S60" s="14">
        <v>0.25504416000000002</v>
      </c>
      <c r="T60" s="16">
        <v>8.0754649999999997E-2</v>
      </c>
      <c r="U60" s="14">
        <v>3.6307192399999999</v>
      </c>
      <c r="V60" s="16">
        <v>0.40161435000000001</v>
      </c>
    </row>
    <row r="61" spans="1:22" x14ac:dyDescent="0.25">
      <c r="A61" s="11" t="s">
        <v>531</v>
      </c>
      <c r="B61" s="13">
        <v>6525</v>
      </c>
      <c r="C61" s="14">
        <f>(175/B61*100)</f>
        <v>2.6819923371647509</v>
      </c>
      <c r="D61" s="15">
        <v>6350</v>
      </c>
      <c r="E61" s="14">
        <v>9.9568106499999995</v>
      </c>
      <c r="F61" s="16">
        <v>0.39328792000000001</v>
      </c>
      <c r="G61" s="14">
        <v>15.411741640000001</v>
      </c>
      <c r="H61" s="16">
        <v>0.47903931</v>
      </c>
      <c r="I61" s="14">
        <v>43.478158839999999</v>
      </c>
      <c r="J61" s="16">
        <v>0.73618030000000001</v>
      </c>
      <c r="K61" s="14">
        <v>27.047027329999999</v>
      </c>
      <c r="L61" s="16">
        <v>0.66549941999999995</v>
      </c>
      <c r="M61" s="14">
        <v>0</v>
      </c>
      <c r="N61" s="16">
        <v>0</v>
      </c>
      <c r="O61" s="14" t="s">
        <v>582</v>
      </c>
      <c r="P61" s="16" t="s">
        <v>582</v>
      </c>
      <c r="Q61" s="14">
        <v>0</v>
      </c>
      <c r="R61" s="16">
        <v>0</v>
      </c>
      <c r="S61" s="14">
        <v>0</v>
      </c>
      <c r="T61" s="16">
        <v>0</v>
      </c>
      <c r="U61" s="14">
        <v>4.1062615300000003</v>
      </c>
      <c r="V61" s="16">
        <v>0.53797340999999999</v>
      </c>
    </row>
    <row r="62" spans="1:22" x14ac:dyDescent="0.25">
      <c r="A62" s="11" t="s">
        <v>532</v>
      </c>
      <c r="B62" s="13">
        <v>4476</v>
      </c>
      <c r="C62" s="14">
        <f>(3/B62*100)</f>
        <v>6.7024128686327081E-2</v>
      </c>
      <c r="D62" s="15">
        <v>4473</v>
      </c>
      <c r="E62" s="14">
        <v>6.1278447299999996</v>
      </c>
      <c r="F62" s="16">
        <v>0.35266683999999998</v>
      </c>
      <c r="G62" s="14">
        <v>20.113755900000001</v>
      </c>
      <c r="H62" s="16">
        <v>0.53809505000000002</v>
      </c>
      <c r="I62" s="14">
        <v>58.218294450000002</v>
      </c>
      <c r="J62" s="16">
        <v>0.81308800000000003</v>
      </c>
      <c r="K62" s="14">
        <v>15.225661560000001</v>
      </c>
      <c r="L62" s="16">
        <v>0.54434064999999998</v>
      </c>
      <c r="M62" s="14">
        <v>0</v>
      </c>
      <c r="N62" s="16">
        <v>0</v>
      </c>
      <c r="O62" s="14" t="s">
        <v>582</v>
      </c>
      <c r="P62" s="16" t="s">
        <v>582</v>
      </c>
      <c r="Q62" s="14">
        <v>0</v>
      </c>
      <c r="R62" s="16">
        <v>0</v>
      </c>
      <c r="S62" s="14">
        <v>0</v>
      </c>
      <c r="T62" s="16">
        <v>0</v>
      </c>
      <c r="U62" s="14">
        <v>0.31444337</v>
      </c>
      <c r="V62" s="16">
        <v>7.7406230000000006E-2</v>
      </c>
    </row>
    <row r="63" spans="1:22" x14ac:dyDescent="0.25">
      <c r="A63" s="11" t="s">
        <v>533</v>
      </c>
      <c r="B63" s="13">
        <v>5324</v>
      </c>
      <c r="C63" s="14">
        <f>(13/B63*100)</f>
        <v>0.24417731029301279</v>
      </c>
      <c r="D63" s="15">
        <v>5311</v>
      </c>
      <c r="E63" s="14">
        <v>6.7737685299999999</v>
      </c>
      <c r="F63" s="16">
        <v>0.42920501999999999</v>
      </c>
      <c r="G63" s="14">
        <v>12.3562998</v>
      </c>
      <c r="H63" s="16">
        <v>0.56056393000000004</v>
      </c>
      <c r="I63" s="14">
        <v>47.854279220000002</v>
      </c>
      <c r="J63" s="16">
        <v>0.77818061999999999</v>
      </c>
      <c r="K63" s="14">
        <v>25.116446419999999</v>
      </c>
      <c r="L63" s="16">
        <v>0.66078291</v>
      </c>
      <c r="M63" s="14">
        <v>0</v>
      </c>
      <c r="N63" s="16">
        <v>0</v>
      </c>
      <c r="O63" s="14" t="s">
        <v>582</v>
      </c>
      <c r="P63" s="16" t="s">
        <v>582</v>
      </c>
      <c r="Q63" s="14">
        <v>4.826693E-2</v>
      </c>
      <c r="R63" s="16">
        <v>3.0256849999999998E-2</v>
      </c>
      <c r="S63" s="14">
        <v>5.2266310000000003E-2</v>
      </c>
      <c r="T63" s="16">
        <v>3.0896030000000001E-2</v>
      </c>
      <c r="U63" s="14">
        <v>7.7986727800000004</v>
      </c>
      <c r="V63" s="16">
        <v>0.41528219</v>
      </c>
    </row>
    <row r="64" spans="1:22" x14ac:dyDescent="0.25">
      <c r="A64" s="11" t="s">
        <v>534</v>
      </c>
      <c r="B64" s="13">
        <v>3634</v>
      </c>
      <c r="C64" s="14">
        <f>(3/B64*100)</f>
        <v>8.2553659878921298E-2</v>
      </c>
      <c r="D64" s="15">
        <v>3631</v>
      </c>
      <c r="E64" s="14">
        <v>11.16366696</v>
      </c>
      <c r="F64" s="16">
        <v>0.48862623999999999</v>
      </c>
      <c r="G64" s="14">
        <v>17.612040929999999</v>
      </c>
      <c r="H64" s="16">
        <v>0.58113839</v>
      </c>
      <c r="I64" s="14">
        <v>43.193099220000001</v>
      </c>
      <c r="J64" s="16">
        <v>0.88381131000000002</v>
      </c>
      <c r="K64" s="14">
        <v>24.553986070000001</v>
      </c>
      <c r="L64" s="16">
        <v>0.68035451999999996</v>
      </c>
      <c r="M64" s="14">
        <v>0</v>
      </c>
      <c r="N64" s="16">
        <v>0</v>
      </c>
      <c r="O64" s="14" t="s">
        <v>582</v>
      </c>
      <c r="P64" s="16" t="s">
        <v>582</v>
      </c>
      <c r="Q64" s="14">
        <v>0</v>
      </c>
      <c r="R64" s="16">
        <v>0</v>
      </c>
      <c r="S64" s="14">
        <v>5.6552079999999998E-2</v>
      </c>
      <c r="T64" s="16">
        <v>4.0130020000000002E-2</v>
      </c>
      <c r="U64" s="14">
        <v>3.4206547500000002</v>
      </c>
      <c r="V64" s="16">
        <v>0.29035572999999998</v>
      </c>
    </row>
    <row r="65" spans="1:22" x14ac:dyDescent="0.25">
      <c r="A65" s="11" t="s">
        <v>535</v>
      </c>
      <c r="B65" s="13">
        <v>5325</v>
      </c>
      <c r="C65" s="14">
        <f>(14/B65*100)</f>
        <v>0.26291079812206569</v>
      </c>
      <c r="D65" s="15">
        <v>5311</v>
      </c>
      <c r="E65" s="14">
        <v>3.6485606399999999</v>
      </c>
      <c r="F65" s="16">
        <v>0.32201549000000002</v>
      </c>
      <c r="G65" s="14">
        <v>10.990000589999999</v>
      </c>
      <c r="H65" s="16">
        <v>0.46985115999999999</v>
      </c>
      <c r="I65" s="14">
        <v>57.154200760000002</v>
      </c>
      <c r="J65" s="16">
        <v>0.76749328000000006</v>
      </c>
      <c r="K65" s="14">
        <v>24.546782530000002</v>
      </c>
      <c r="L65" s="16">
        <v>0.66665752</v>
      </c>
      <c r="M65" s="14">
        <v>0</v>
      </c>
      <c r="N65" s="16">
        <v>0</v>
      </c>
      <c r="O65" s="14" t="s">
        <v>582</v>
      </c>
      <c r="P65" s="16" t="s">
        <v>582</v>
      </c>
      <c r="Q65" s="14">
        <v>9.6587179999999995E-2</v>
      </c>
      <c r="R65" s="16">
        <v>4.3580010000000002E-2</v>
      </c>
      <c r="S65" s="14">
        <v>0</v>
      </c>
      <c r="T65" s="16">
        <v>0</v>
      </c>
      <c r="U65" s="14">
        <v>3.5638682899999998</v>
      </c>
      <c r="V65" s="16">
        <v>0.40525452000000001</v>
      </c>
    </row>
    <row r="66" spans="1:22" x14ac:dyDescent="0.25">
      <c r="A66" s="11" t="s">
        <v>536</v>
      </c>
      <c r="B66" s="13">
        <v>5665</v>
      </c>
      <c r="C66" s="14">
        <f>(92/B66*100)</f>
        <v>1.624007060900265</v>
      </c>
      <c r="D66" s="15">
        <v>5573</v>
      </c>
      <c r="E66" s="14">
        <v>10.465380100000001</v>
      </c>
      <c r="F66" s="16">
        <v>0.42918131999999998</v>
      </c>
      <c r="G66" s="14">
        <v>18.963015609999999</v>
      </c>
      <c r="H66" s="16">
        <v>0.55275132999999999</v>
      </c>
      <c r="I66" s="14">
        <v>43.128204410000002</v>
      </c>
      <c r="J66" s="16">
        <v>0.64025403000000003</v>
      </c>
      <c r="K66" s="14">
        <v>14.702055619999999</v>
      </c>
      <c r="L66" s="16">
        <v>0.45848861000000002</v>
      </c>
      <c r="M66" s="14">
        <v>0</v>
      </c>
      <c r="N66" s="16">
        <v>0</v>
      </c>
      <c r="O66" s="14" t="s">
        <v>582</v>
      </c>
      <c r="P66" s="16" t="s">
        <v>582</v>
      </c>
      <c r="Q66" s="14">
        <v>0</v>
      </c>
      <c r="R66" s="16">
        <v>0</v>
      </c>
      <c r="S66" s="14">
        <v>0</v>
      </c>
      <c r="T66" s="16">
        <v>0</v>
      </c>
      <c r="U66" s="14">
        <v>12.74134426</v>
      </c>
      <c r="V66" s="16">
        <v>0.36906887999999999</v>
      </c>
    </row>
    <row r="67" spans="1:22" x14ac:dyDescent="0.25">
      <c r="A67" s="11" t="s">
        <v>537</v>
      </c>
      <c r="B67" s="13">
        <v>6971</v>
      </c>
      <c r="C67" s="14">
        <f>(934/B67*100)</f>
        <v>13.398364653564768</v>
      </c>
      <c r="D67" s="15">
        <v>6037</v>
      </c>
      <c r="E67" s="14">
        <v>5.3773837599999998</v>
      </c>
      <c r="F67" s="16">
        <v>0.34623568999999998</v>
      </c>
      <c r="G67" s="14">
        <v>14.521452099999999</v>
      </c>
      <c r="H67" s="16">
        <v>0.53567598999999999</v>
      </c>
      <c r="I67" s="14">
        <v>55.125162660000001</v>
      </c>
      <c r="J67" s="16">
        <v>0.78232493000000003</v>
      </c>
      <c r="K67" s="14">
        <v>21.38083919</v>
      </c>
      <c r="L67" s="16">
        <v>0.60255493000000004</v>
      </c>
      <c r="M67" s="14">
        <v>0</v>
      </c>
      <c r="N67" s="16">
        <v>0</v>
      </c>
      <c r="O67" s="14" t="s">
        <v>582</v>
      </c>
      <c r="P67" s="16" t="s">
        <v>582</v>
      </c>
      <c r="Q67" s="14">
        <v>0</v>
      </c>
      <c r="R67" s="16">
        <v>0</v>
      </c>
      <c r="S67" s="14">
        <v>0</v>
      </c>
      <c r="T67" s="16">
        <v>0</v>
      </c>
      <c r="U67" s="14">
        <v>3.5951623000000001</v>
      </c>
      <c r="V67" s="16">
        <v>0.26935476000000003</v>
      </c>
    </row>
    <row r="68" spans="1:22" x14ac:dyDescent="0.25">
      <c r="A68" s="11" t="s">
        <v>538</v>
      </c>
      <c r="B68" s="13">
        <v>12083</v>
      </c>
      <c r="C68" s="14">
        <f>(31/B68*100)</f>
        <v>0.2565588016221137</v>
      </c>
      <c r="D68" s="15">
        <v>12052</v>
      </c>
      <c r="E68" s="14">
        <v>7.1674946500000001</v>
      </c>
      <c r="F68" s="16">
        <v>0.22078365999999999</v>
      </c>
      <c r="G68" s="14">
        <v>12.87631607</v>
      </c>
      <c r="H68" s="16">
        <v>0.34393485000000001</v>
      </c>
      <c r="I68" s="14">
        <v>42.671361609999998</v>
      </c>
      <c r="J68" s="16">
        <v>0.52886252</v>
      </c>
      <c r="K68" s="14">
        <v>20.288581730000001</v>
      </c>
      <c r="L68" s="16">
        <v>0.43610481000000001</v>
      </c>
      <c r="M68" s="14">
        <v>0</v>
      </c>
      <c r="N68" s="16">
        <v>0</v>
      </c>
      <c r="O68" s="14" t="s">
        <v>582</v>
      </c>
      <c r="P68" s="16" t="s">
        <v>582</v>
      </c>
      <c r="Q68" s="14">
        <v>0</v>
      </c>
      <c r="R68" s="16">
        <v>0</v>
      </c>
      <c r="S68" s="14">
        <v>0</v>
      </c>
      <c r="T68" s="16">
        <v>0</v>
      </c>
      <c r="U68" s="14">
        <v>16.996245949999999</v>
      </c>
      <c r="V68" s="16">
        <v>0.31788378</v>
      </c>
    </row>
    <row r="69" spans="1:22" x14ac:dyDescent="0.25">
      <c r="A69" s="11" t="s">
        <v>539</v>
      </c>
      <c r="B69" s="13">
        <v>4876</v>
      </c>
      <c r="C69" s="14">
        <f>(0/B69*100)</f>
        <v>0</v>
      </c>
      <c r="D69" s="15">
        <v>4876</v>
      </c>
      <c r="E69" s="14">
        <v>9.0159520200000003</v>
      </c>
      <c r="F69" s="16">
        <v>0.75173687</v>
      </c>
      <c r="G69" s="14">
        <v>16.687226930000001</v>
      </c>
      <c r="H69" s="16">
        <v>0.69510046999999997</v>
      </c>
      <c r="I69" s="14">
        <v>54.634258639999999</v>
      </c>
      <c r="J69" s="16">
        <v>1.0704004499999999</v>
      </c>
      <c r="K69" s="14">
        <v>19.304954370000001</v>
      </c>
      <c r="L69" s="16">
        <v>0.64330452000000005</v>
      </c>
      <c r="M69" s="14">
        <v>0</v>
      </c>
      <c r="N69" s="16">
        <v>0</v>
      </c>
      <c r="O69" s="14" t="s">
        <v>582</v>
      </c>
      <c r="P69" s="16" t="s">
        <v>582</v>
      </c>
      <c r="Q69" s="14">
        <v>0</v>
      </c>
      <c r="R69" s="16">
        <v>0</v>
      </c>
      <c r="S69" s="14">
        <v>0</v>
      </c>
      <c r="T69" s="16">
        <v>0</v>
      </c>
      <c r="U69" s="14">
        <v>0.35760803000000002</v>
      </c>
      <c r="V69" s="16">
        <v>0.15455795</v>
      </c>
    </row>
    <row r="70" spans="1:22" x14ac:dyDescent="0.25">
      <c r="A70" s="11" t="s">
        <v>540</v>
      </c>
      <c r="B70" s="13">
        <v>6036</v>
      </c>
      <c r="C70" s="14">
        <f>(223/B70*100)</f>
        <v>3.6944996686547382</v>
      </c>
      <c r="D70" s="15">
        <v>5813</v>
      </c>
      <c r="E70" s="14">
        <v>7.1388033100000001</v>
      </c>
      <c r="F70" s="16">
        <v>0.48277969999999998</v>
      </c>
      <c r="G70" s="14">
        <v>25.41556581</v>
      </c>
      <c r="H70" s="16">
        <v>0.70356732</v>
      </c>
      <c r="I70" s="14">
        <v>51.454744089999998</v>
      </c>
      <c r="J70" s="16">
        <v>0.89344807000000004</v>
      </c>
      <c r="K70" s="14">
        <v>11.173013770000001</v>
      </c>
      <c r="L70" s="16">
        <v>0.47082116000000002</v>
      </c>
      <c r="M70" s="14">
        <v>0</v>
      </c>
      <c r="N70" s="16">
        <v>0</v>
      </c>
      <c r="O70" s="14" t="s">
        <v>582</v>
      </c>
      <c r="P70" s="16" t="s">
        <v>582</v>
      </c>
      <c r="Q70" s="14">
        <v>0</v>
      </c>
      <c r="R70" s="16">
        <v>0</v>
      </c>
      <c r="S70" s="14">
        <v>0</v>
      </c>
      <c r="T70" s="16">
        <v>0</v>
      </c>
      <c r="U70" s="14">
        <v>4.8178730200000004</v>
      </c>
      <c r="V70" s="16">
        <v>0.46442253999999999</v>
      </c>
    </row>
    <row r="71" spans="1:22" x14ac:dyDescent="0.25">
      <c r="A71" s="11" t="s">
        <v>541</v>
      </c>
      <c r="B71" s="13">
        <v>6115</v>
      </c>
      <c r="C71" s="14">
        <f>(37/B71*100)</f>
        <v>0.60506950122649228</v>
      </c>
      <c r="D71" s="15">
        <v>6078</v>
      </c>
      <c r="E71" s="14">
        <v>3.8922657599999999</v>
      </c>
      <c r="F71" s="16">
        <v>0.247338</v>
      </c>
      <c r="G71" s="14">
        <v>12.96319319</v>
      </c>
      <c r="H71" s="16">
        <v>0.41134409999999999</v>
      </c>
      <c r="I71" s="14">
        <v>55.777259139999998</v>
      </c>
      <c r="J71" s="16">
        <v>0.69125753000000001</v>
      </c>
      <c r="K71" s="14">
        <v>26.263651039999999</v>
      </c>
      <c r="L71" s="16">
        <v>0.57522960999999995</v>
      </c>
      <c r="M71" s="14">
        <v>0</v>
      </c>
      <c r="N71" s="16">
        <v>0</v>
      </c>
      <c r="O71" s="14" t="s">
        <v>582</v>
      </c>
      <c r="P71" s="16" t="s">
        <v>582</v>
      </c>
      <c r="Q71" s="14">
        <v>0</v>
      </c>
      <c r="R71" s="16">
        <v>0</v>
      </c>
      <c r="S71" s="14">
        <v>0</v>
      </c>
      <c r="T71" s="16">
        <v>0</v>
      </c>
      <c r="U71" s="14">
        <v>1.1036308800000001</v>
      </c>
      <c r="V71" s="16">
        <v>0.12154711999999999</v>
      </c>
    </row>
    <row r="72" spans="1:22" x14ac:dyDescent="0.25">
      <c r="A72" s="11" t="s">
        <v>542</v>
      </c>
      <c r="B72" s="13">
        <v>7708</v>
      </c>
      <c r="C72" s="14">
        <f>(6/B72*100)</f>
        <v>7.7841203943954329E-2</v>
      </c>
      <c r="D72" s="15">
        <v>7702</v>
      </c>
      <c r="E72" s="14">
        <v>10.44252915</v>
      </c>
      <c r="F72" s="16">
        <v>0.40882544999999998</v>
      </c>
      <c r="G72" s="14">
        <v>36.25290442</v>
      </c>
      <c r="H72" s="16">
        <v>0.70687111999999996</v>
      </c>
      <c r="I72" s="14">
        <v>42.902433459999997</v>
      </c>
      <c r="J72" s="16">
        <v>0.62207184000000004</v>
      </c>
      <c r="K72" s="14">
        <v>10.12062334</v>
      </c>
      <c r="L72" s="16">
        <v>0.47967872</v>
      </c>
      <c r="M72" s="14">
        <v>0</v>
      </c>
      <c r="N72" s="16">
        <v>0</v>
      </c>
      <c r="O72" s="14" t="s">
        <v>582</v>
      </c>
      <c r="P72" s="16" t="s">
        <v>582</v>
      </c>
      <c r="Q72" s="14">
        <v>0</v>
      </c>
      <c r="R72" s="16">
        <v>0</v>
      </c>
      <c r="S72" s="14">
        <v>0</v>
      </c>
      <c r="T72" s="16">
        <v>0</v>
      </c>
      <c r="U72" s="14">
        <v>0.28150963000000001</v>
      </c>
      <c r="V72" s="16">
        <v>6.1081499999999997E-2</v>
      </c>
    </row>
    <row r="73" spans="1:22" x14ac:dyDescent="0.25">
      <c r="A73" s="11" t="s">
        <v>543</v>
      </c>
      <c r="B73" s="13">
        <v>8249</v>
      </c>
      <c r="C73" s="14">
        <f>(197/B73*100)</f>
        <v>2.3881682628197356</v>
      </c>
      <c r="D73" s="15">
        <v>8052</v>
      </c>
      <c r="E73" s="14">
        <v>2.6284585900000002</v>
      </c>
      <c r="F73" s="16">
        <v>0.18643934000000001</v>
      </c>
      <c r="G73" s="14">
        <v>11.76409628</v>
      </c>
      <c r="H73" s="16">
        <v>0.50272899999999998</v>
      </c>
      <c r="I73" s="14">
        <v>69.447743869999996</v>
      </c>
      <c r="J73" s="16">
        <v>0.79781793999999995</v>
      </c>
      <c r="K73" s="14">
        <v>14.26080176</v>
      </c>
      <c r="L73" s="16">
        <v>0.54309423000000001</v>
      </c>
      <c r="M73" s="14">
        <v>0</v>
      </c>
      <c r="N73" s="16">
        <v>0</v>
      </c>
      <c r="O73" s="14" t="s">
        <v>582</v>
      </c>
      <c r="P73" s="16" t="s">
        <v>582</v>
      </c>
      <c r="Q73" s="14">
        <v>0</v>
      </c>
      <c r="R73" s="16">
        <v>0</v>
      </c>
      <c r="S73" s="14">
        <v>0</v>
      </c>
      <c r="T73" s="16">
        <v>0</v>
      </c>
      <c r="U73" s="14">
        <v>1.8988995</v>
      </c>
      <c r="V73" s="16">
        <v>0.31655044999999998</v>
      </c>
    </row>
    <row r="74" spans="1:22" x14ac:dyDescent="0.25">
      <c r="A74" s="11" t="s">
        <v>544</v>
      </c>
      <c r="B74" s="13">
        <v>4692</v>
      </c>
      <c r="C74" s="14">
        <f>(82/B74*100)</f>
        <v>1.7476555839727195</v>
      </c>
      <c r="D74" s="15">
        <v>4610</v>
      </c>
      <c r="E74" s="14">
        <v>10.76282454</v>
      </c>
      <c r="F74" s="16">
        <v>0.47386718999999999</v>
      </c>
      <c r="G74" s="14">
        <v>16.22195095</v>
      </c>
      <c r="H74" s="16">
        <v>0.60391768999999995</v>
      </c>
      <c r="I74" s="14">
        <v>43.039961509999998</v>
      </c>
      <c r="J74" s="16">
        <v>0.75956902000000004</v>
      </c>
      <c r="K74" s="14">
        <v>23.287671379999999</v>
      </c>
      <c r="L74" s="16">
        <v>0.71726117</v>
      </c>
      <c r="M74" s="14">
        <v>0</v>
      </c>
      <c r="N74" s="16">
        <v>0</v>
      </c>
      <c r="O74" s="14" t="s">
        <v>582</v>
      </c>
      <c r="P74" s="16" t="s">
        <v>582</v>
      </c>
      <c r="Q74" s="14">
        <v>0</v>
      </c>
      <c r="R74" s="16">
        <v>0</v>
      </c>
      <c r="S74" s="14">
        <v>0.19956908000000001</v>
      </c>
      <c r="T74" s="16">
        <v>6.8854189999999996E-2</v>
      </c>
      <c r="U74" s="14">
        <v>6.4880225300000003</v>
      </c>
      <c r="V74" s="16">
        <v>0.44745965999999998</v>
      </c>
    </row>
    <row r="75" spans="1:22" x14ac:dyDescent="0.25">
      <c r="A75" s="11" t="s">
        <v>545</v>
      </c>
      <c r="B75" s="13">
        <v>5375</v>
      </c>
      <c r="C75" s="14">
        <f>(314/B75*100)</f>
        <v>5.8418604651162793</v>
      </c>
      <c r="D75" s="15">
        <v>5061</v>
      </c>
      <c r="E75" s="14">
        <v>4.6701357400000001</v>
      </c>
      <c r="F75" s="16">
        <v>0.31592063999999997</v>
      </c>
      <c r="G75" s="14">
        <v>7.48495008</v>
      </c>
      <c r="H75" s="16">
        <v>0.34110362</v>
      </c>
      <c r="I75" s="14">
        <v>42.497521749999997</v>
      </c>
      <c r="J75" s="16">
        <v>0.90669253999999999</v>
      </c>
      <c r="K75" s="14">
        <v>31.0318045</v>
      </c>
      <c r="L75" s="16">
        <v>0.87669476000000002</v>
      </c>
      <c r="M75" s="14">
        <v>0</v>
      </c>
      <c r="N75" s="16">
        <v>0</v>
      </c>
      <c r="O75" s="14" t="s">
        <v>582</v>
      </c>
      <c r="P75" s="16" t="s">
        <v>582</v>
      </c>
      <c r="Q75" s="14">
        <v>0</v>
      </c>
      <c r="R75" s="16">
        <v>0</v>
      </c>
      <c r="S75" s="14">
        <v>0</v>
      </c>
      <c r="T75" s="16">
        <v>0</v>
      </c>
      <c r="U75" s="14">
        <v>14.31558793</v>
      </c>
      <c r="V75" s="16">
        <v>1.06269035</v>
      </c>
    </row>
    <row r="76" spans="1:22" x14ac:dyDescent="0.25">
      <c r="A76" s="11" t="s">
        <v>546</v>
      </c>
      <c r="B76" s="13">
        <v>14167</v>
      </c>
      <c r="C76" s="14">
        <f>(236/B76*100)</f>
        <v>1.6658431566316085</v>
      </c>
      <c r="D76" s="15">
        <v>13931</v>
      </c>
      <c r="E76" s="14">
        <v>7.14255847</v>
      </c>
      <c r="F76" s="16">
        <v>0.27550363</v>
      </c>
      <c r="G76" s="14">
        <v>12.57788774</v>
      </c>
      <c r="H76" s="16">
        <v>0.34198531999999998</v>
      </c>
      <c r="I76" s="14">
        <v>47.587803180000002</v>
      </c>
      <c r="J76" s="16">
        <v>0.61074167999999995</v>
      </c>
      <c r="K76" s="14">
        <v>25.535211189999998</v>
      </c>
      <c r="L76" s="16">
        <v>0.56869588000000004</v>
      </c>
      <c r="M76" s="14">
        <v>0</v>
      </c>
      <c r="N76" s="16">
        <v>0</v>
      </c>
      <c r="O76" s="14" t="s">
        <v>582</v>
      </c>
      <c r="P76" s="16" t="s">
        <v>582</v>
      </c>
      <c r="Q76" s="14">
        <v>0</v>
      </c>
      <c r="R76" s="16">
        <v>0</v>
      </c>
      <c r="S76" s="14">
        <v>0</v>
      </c>
      <c r="T76" s="16">
        <v>0</v>
      </c>
      <c r="U76" s="14">
        <v>7.1565394299999996</v>
      </c>
      <c r="V76" s="16">
        <v>0.43980550000000002</v>
      </c>
    </row>
    <row r="77" spans="1:22" x14ac:dyDescent="0.25">
      <c r="A77" s="11" t="s">
        <v>547</v>
      </c>
      <c r="B77" s="13">
        <v>6062</v>
      </c>
      <c r="C77" s="14">
        <f>(356/B77*100)</f>
        <v>5.8726492906631478</v>
      </c>
      <c r="D77" s="15">
        <v>5706</v>
      </c>
      <c r="E77" s="14">
        <v>10.497744109999999</v>
      </c>
      <c r="F77" s="16">
        <v>0.42634654999999999</v>
      </c>
      <c r="G77" s="14">
        <v>19.882715009999998</v>
      </c>
      <c r="H77" s="16">
        <v>0.61109820999999998</v>
      </c>
      <c r="I77" s="14">
        <v>41.359468720000002</v>
      </c>
      <c r="J77" s="16">
        <v>0.72875802000000001</v>
      </c>
      <c r="K77" s="14">
        <v>12.95227423</v>
      </c>
      <c r="L77" s="16">
        <v>0.45824405000000001</v>
      </c>
      <c r="M77" s="14">
        <v>0</v>
      </c>
      <c r="N77" s="16">
        <v>0</v>
      </c>
      <c r="O77" s="14" t="s">
        <v>582</v>
      </c>
      <c r="P77" s="16" t="s">
        <v>582</v>
      </c>
      <c r="Q77" s="14">
        <v>0</v>
      </c>
      <c r="R77" s="16">
        <v>0</v>
      </c>
      <c r="S77" s="14">
        <v>0</v>
      </c>
      <c r="T77" s="16">
        <v>0</v>
      </c>
      <c r="U77" s="14">
        <v>15.30779793</v>
      </c>
      <c r="V77" s="16">
        <v>0.81746339000000001</v>
      </c>
    </row>
    <row r="78" spans="1:22" x14ac:dyDescent="0.25">
      <c r="A78" s="11" t="s">
        <v>548</v>
      </c>
      <c r="B78" s="13">
        <v>5826</v>
      </c>
      <c r="C78" s="14">
        <f>(0/B78*100)</f>
        <v>0</v>
      </c>
      <c r="D78" s="15">
        <v>5826</v>
      </c>
      <c r="E78" s="14">
        <v>2.8720755699999998</v>
      </c>
      <c r="F78" s="16">
        <v>0.25392501000000001</v>
      </c>
      <c r="G78" s="14">
        <v>9.6684711599999993</v>
      </c>
      <c r="H78" s="16">
        <v>0.55043781999999997</v>
      </c>
      <c r="I78" s="14">
        <v>62.571359770000001</v>
      </c>
      <c r="J78" s="16">
        <v>0.87384032</v>
      </c>
      <c r="K78" s="14">
        <v>24.55325187</v>
      </c>
      <c r="L78" s="16">
        <v>0.82194535999999996</v>
      </c>
      <c r="M78" s="14">
        <v>0</v>
      </c>
      <c r="N78" s="16">
        <v>0</v>
      </c>
      <c r="O78" s="14" t="s">
        <v>582</v>
      </c>
      <c r="P78" s="16" t="s">
        <v>582</v>
      </c>
      <c r="Q78" s="14">
        <v>2.4295359999999998E-2</v>
      </c>
      <c r="R78" s="16">
        <v>2.426712E-2</v>
      </c>
      <c r="S78" s="14">
        <v>2.317957E-2</v>
      </c>
      <c r="T78" s="16">
        <v>1.8164389999999999E-2</v>
      </c>
      <c r="U78" s="14">
        <v>0.28736669999999997</v>
      </c>
      <c r="V78" s="16">
        <v>7.1526469999999995E-2</v>
      </c>
    </row>
    <row r="79" spans="1:22" ht="24.95" customHeight="1" x14ac:dyDescent="0.25">
      <c r="A79" s="11" t="s">
        <v>549</v>
      </c>
      <c r="B79" s="13">
        <v>1657</v>
      </c>
      <c r="C79" s="14">
        <f>(41/B79*100)</f>
        <v>2.4743512371756187</v>
      </c>
      <c r="D79" s="15">
        <v>1616</v>
      </c>
      <c r="E79" s="14">
        <v>11.24306896</v>
      </c>
      <c r="F79" s="16">
        <v>1.0914122100000001</v>
      </c>
      <c r="G79" s="14">
        <v>15.729355719999999</v>
      </c>
      <c r="H79" s="16">
        <v>1.01726026</v>
      </c>
      <c r="I79" s="14">
        <v>51.481808940000001</v>
      </c>
      <c r="J79" s="16">
        <v>1.37079953</v>
      </c>
      <c r="K79" s="14">
        <v>19.307047910000001</v>
      </c>
      <c r="L79" s="16">
        <v>1.25574812</v>
      </c>
      <c r="M79" s="14">
        <v>0</v>
      </c>
      <c r="N79" s="16">
        <v>0</v>
      </c>
      <c r="O79" s="14" t="s">
        <v>582</v>
      </c>
      <c r="P79" s="16" t="s">
        <v>582</v>
      </c>
      <c r="Q79" s="14">
        <v>0</v>
      </c>
      <c r="R79" s="16">
        <v>0</v>
      </c>
      <c r="S79" s="14">
        <v>0</v>
      </c>
      <c r="T79" s="16">
        <v>0</v>
      </c>
      <c r="U79" s="14">
        <v>2.2387184699999998</v>
      </c>
      <c r="V79" s="16">
        <v>0.34235650000000001</v>
      </c>
    </row>
    <row r="80" spans="1:22" x14ac:dyDescent="0.25">
      <c r="A80" s="11" t="s">
        <v>550</v>
      </c>
      <c r="B80" s="13">
        <v>7841</v>
      </c>
      <c r="C80" s="14">
        <f>(0/B80*100)</f>
        <v>0</v>
      </c>
      <c r="D80" s="15">
        <v>7841</v>
      </c>
      <c r="E80" s="14">
        <v>3.396957</v>
      </c>
      <c r="F80" s="16">
        <v>0.27784312999999999</v>
      </c>
      <c r="G80" s="14">
        <v>6.8233915700000001</v>
      </c>
      <c r="H80" s="16">
        <v>0.43339180999999999</v>
      </c>
      <c r="I80" s="14">
        <v>51.15152999</v>
      </c>
      <c r="J80" s="16">
        <v>0.90595402999999997</v>
      </c>
      <c r="K80" s="14">
        <v>38.403177220000003</v>
      </c>
      <c r="L80" s="16">
        <v>1.03238823</v>
      </c>
      <c r="M80" s="14">
        <v>0</v>
      </c>
      <c r="N80" s="16">
        <v>0</v>
      </c>
      <c r="O80" s="14" t="s">
        <v>582</v>
      </c>
      <c r="P80" s="16" t="s">
        <v>582</v>
      </c>
      <c r="Q80" s="14">
        <v>0</v>
      </c>
      <c r="R80" s="16">
        <v>0</v>
      </c>
      <c r="S80" s="14">
        <v>0</v>
      </c>
      <c r="T80" s="16">
        <v>0</v>
      </c>
      <c r="U80" s="14">
        <v>0.22494422</v>
      </c>
      <c r="V80" s="16">
        <v>8.0282829999999999E-2</v>
      </c>
    </row>
    <row r="81" spans="1:22" x14ac:dyDescent="0.25">
      <c r="A81" s="19" t="s">
        <v>551</v>
      </c>
      <c r="B81" s="13">
        <v>8861</v>
      </c>
      <c r="C81" s="14">
        <f>(95/B81*100)</f>
        <v>1.0721137569123125</v>
      </c>
      <c r="D81" s="15">
        <v>8766</v>
      </c>
      <c r="E81" s="14">
        <v>2.4796820099999999</v>
      </c>
      <c r="F81" s="16">
        <v>0.23602943000000001</v>
      </c>
      <c r="G81" s="14">
        <v>14.561130629999999</v>
      </c>
      <c r="H81" s="16">
        <v>0.63469279000000001</v>
      </c>
      <c r="I81" s="14">
        <v>61.313018550000002</v>
      </c>
      <c r="J81" s="16">
        <v>0.68560915</v>
      </c>
      <c r="K81" s="14">
        <v>20.026135320000002</v>
      </c>
      <c r="L81" s="16">
        <v>0.71747393999999998</v>
      </c>
      <c r="M81" s="14">
        <v>0</v>
      </c>
      <c r="N81" s="16">
        <v>0</v>
      </c>
      <c r="O81" s="14" t="s">
        <v>582</v>
      </c>
      <c r="P81" s="16" t="s">
        <v>582</v>
      </c>
      <c r="Q81" s="14">
        <v>0</v>
      </c>
      <c r="R81" s="16">
        <v>0</v>
      </c>
      <c r="S81" s="14">
        <v>0</v>
      </c>
      <c r="T81" s="16">
        <v>0</v>
      </c>
      <c r="U81" s="14">
        <v>1.62003349</v>
      </c>
      <c r="V81" s="16">
        <v>0.23411314999999999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841</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842</v>
      </c>
      <c r="F4" s="22"/>
      <c r="G4" s="21" t="s">
        <v>843</v>
      </c>
      <c r="H4" s="22"/>
      <c r="I4" s="21" t="s">
        <v>844</v>
      </c>
      <c r="J4" s="22"/>
      <c r="K4" s="21" t="s">
        <v>845</v>
      </c>
      <c r="L4" s="22"/>
      <c r="M4" s="21" t="s">
        <v>846</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(846/B7*100)</f>
        <v>5.8224363386097728</v>
      </c>
      <c r="D7" s="15">
        <v>13684</v>
      </c>
      <c r="E7" s="14">
        <v>23.069104679999999</v>
      </c>
      <c r="F7" s="16">
        <v>0.43764090999999999</v>
      </c>
      <c r="G7" s="14">
        <v>27.050887060000001</v>
      </c>
      <c r="H7" s="16">
        <v>0.50018501999999998</v>
      </c>
      <c r="I7" s="14">
        <v>30.27295144</v>
      </c>
      <c r="J7" s="16">
        <v>0.46341723000000001</v>
      </c>
      <c r="K7" s="14">
        <v>9.8439958399999998</v>
      </c>
      <c r="L7" s="16">
        <v>0.29796818000000003</v>
      </c>
      <c r="M7" s="14">
        <v>2.5137086900000001</v>
      </c>
      <c r="N7" s="16">
        <v>0.13381251999999999</v>
      </c>
      <c r="O7" s="14">
        <v>0</v>
      </c>
      <c r="P7" s="16">
        <v>0</v>
      </c>
      <c r="Q7" s="14" t="s">
        <v>582</v>
      </c>
      <c r="R7" s="16" t="s">
        <v>582</v>
      </c>
      <c r="S7" s="14">
        <v>0</v>
      </c>
      <c r="T7" s="16">
        <v>0</v>
      </c>
      <c r="U7" s="14">
        <v>0</v>
      </c>
      <c r="V7" s="16">
        <v>0</v>
      </c>
      <c r="W7" s="14">
        <v>7.2493523</v>
      </c>
      <c r="X7" s="16">
        <v>0.45369859000000001</v>
      </c>
    </row>
    <row r="8" spans="1:24" x14ac:dyDescent="0.25">
      <c r="A8" s="11" t="s">
        <v>478</v>
      </c>
      <c r="B8" s="13">
        <v>7007</v>
      </c>
      <c r="C8" s="14">
        <f>(176/B8*100)</f>
        <v>2.5117739403453689</v>
      </c>
      <c r="D8" s="15">
        <v>6831</v>
      </c>
      <c r="E8" s="14">
        <v>19.428882999999999</v>
      </c>
      <c r="F8" s="16">
        <v>0.55368797000000003</v>
      </c>
      <c r="G8" s="14">
        <v>25.992002790000001</v>
      </c>
      <c r="H8" s="16">
        <v>0.69732344999999996</v>
      </c>
      <c r="I8" s="14">
        <v>33.886033779999998</v>
      </c>
      <c r="J8" s="16">
        <v>0.61373383999999997</v>
      </c>
      <c r="K8" s="14">
        <v>12.70138092</v>
      </c>
      <c r="L8" s="16">
        <v>0.48389126999999998</v>
      </c>
      <c r="M8" s="14">
        <v>1.8663262199999999</v>
      </c>
      <c r="N8" s="16">
        <v>0.20515754999999999</v>
      </c>
      <c r="O8" s="14">
        <v>0</v>
      </c>
      <c r="P8" s="16">
        <v>0</v>
      </c>
      <c r="Q8" s="14" t="s">
        <v>582</v>
      </c>
      <c r="R8" s="16" t="s">
        <v>582</v>
      </c>
      <c r="S8" s="14">
        <v>0.48287289</v>
      </c>
      <c r="T8" s="16">
        <v>0.11886492999999999</v>
      </c>
      <c r="U8" s="14">
        <v>0</v>
      </c>
      <c r="V8" s="16">
        <v>0</v>
      </c>
      <c r="W8" s="14">
        <v>5.6425004000000003</v>
      </c>
      <c r="X8" s="16">
        <v>0.42026433000000002</v>
      </c>
    </row>
    <row r="9" spans="1:24" x14ac:dyDescent="0.25">
      <c r="A9" s="11" t="s">
        <v>479</v>
      </c>
      <c r="B9" s="13">
        <v>9651</v>
      </c>
      <c r="C9" s="14">
        <f>(296/B9*100)</f>
        <v>3.0670396850067347</v>
      </c>
      <c r="D9" s="15">
        <v>9355</v>
      </c>
      <c r="E9" s="14">
        <v>23.802173979999999</v>
      </c>
      <c r="F9" s="16">
        <v>0.55512956000000002</v>
      </c>
      <c r="G9" s="14">
        <v>25.027740049999998</v>
      </c>
      <c r="H9" s="16">
        <v>0.59447766999999996</v>
      </c>
      <c r="I9" s="14">
        <v>28.685661230000001</v>
      </c>
      <c r="J9" s="16">
        <v>0.57694137000000001</v>
      </c>
      <c r="K9" s="14">
        <v>8.3467541399999998</v>
      </c>
      <c r="L9" s="16">
        <v>0.33665563999999998</v>
      </c>
      <c r="M9" s="14">
        <v>3.3215890099999998</v>
      </c>
      <c r="N9" s="16">
        <v>0.20217473999999999</v>
      </c>
      <c r="O9" s="14">
        <v>0</v>
      </c>
      <c r="P9" s="16">
        <v>0</v>
      </c>
      <c r="Q9" s="14" t="s">
        <v>582</v>
      </c>
      <c r="R9" s="16" t="s">
        <v>582</v>
      </c>
      <c r="S9" s="14">
        <v>3.0767151500000001</v>
      </c>
      <c r="T9" s="16">
        <v>0.55079429999999996</v>
      </c>
      <c r="U9" s="14">
        <v>0</v>
      </c>
      <c r="V9" s="16">
        <v>0</v>
      </c>
      <c r="W9" s="14">
        <v>7.7393664500000003</v>
      </c>
      <c r="X9" s="16">
        <v>0.51830955999999995</v>
      </c>
    </row>
    <row r="10" spans="1:24" x14ac:dyDescent="0.25">
      <c r="A10" s="11" t="s">
        <v>480</v>
      </c>
      <c r="B10" s="13">
        <v>20058</v>
      </c>
      <c r="C10" s="14">
        <f>(569/B10*100)</f>
        <v>2.8367733572639344</v>
      </c>
      <c r="D10" s="15">
        <v>19489</v>
      </c>
      <c r="E10" s="14">
        <v>17.3655051</v>
      </c>
      <c r="F10" s="16">
        <v>0.41669307</v>
      </c>
      <c r="G10" s="14">
        <v>25.368835560000001</v>
      </c>
      <c r="H10" s="16">
        <v>0.47549021000000002</v>
      </c>
      <c r="I10" s="14">
        <v>38.444249829999997</v>
      </c>
      <c r="J10" s="16">
        <v>0.57543723999999996</v>
      </c>
      <c r="K10" s="14">
        <v>12.9411234</v>
      </c>
      <c r="L10" s="16">
        <v>0.40023509000000002</v>
      </c>
      <c r="M10" s="14">
        <v>1.9592577200000001</v>
      </c>
      <c r="N10" s="16">
        <v>0.15199057999999999</v>
      </c>
      <c r="O10" s="14">
        <v>0</v>
      </c>
      <c r="P10" s="16">
        <v>0</v>
      </c>
      <c r="Q10" s="14" t="s">
        <v>582</v>
      </c>
      <c r="R10" s="16" t="s">
        <v>582</v>
      </c>
      <c r="S10" s="14">
        <v>0</v>
      </c>
      <c r="T10" s="16">
        <v>0</v>
      </c>
      <c r="U10" s="14">
        <v>0</v>
      </c>
      <c r="V10" s="16">
        <v>0</v>
      </c>
      <c r="W10" s="14">
        <v>3.92102839</v>
      </c>
      <c r="X10" s="16">
        <v>0.41839310000000002</v>
      </c>
    </row>
    <row r="11" spans="1:24" x14ac:dyDescent="0.25">
      <c r="A11" s="11" t="s">
        <v>481</v>
      </c>
      <c r="B11" s="13">
        <v>7053</v>
      </c>
      <c r="C11" s="14">
        <f>(191/B11*100)</f>
        <v>2.7080674890117682</v>
      </c>
      <c r="D11" s="15">
        <v>6862</v>
      </c>
      <c r="E11" s="14">
        <v>21.647306579999999</v>
      </c>
      <c r="F11" s="16">
        <v>0.58518256999999996</v>
      </c>
      <c r="G11" s="14">
        <v>29.147131909999999</v>
      </c>
      <c r="H11" s="16">
        <v>0.61911433999999999</v>
      </c>
      <c r="I11" s="14">
        <v>28.587531160000001</v>
      </c>
      <c r="J11" s="16">
        <v>0.77788495000000002</v>
      </c>
      <c r="K11" s="14">
        <v>8.6370307999999998</v>
      </c>
      <c r="L11" s="16">
        <v>0.48733463999999999</v>
      </c>
      <c r="M11" s="14">
        <v>3.1492514200000001</v>
      </c>
      <c r="N11" s="16">
        <v>0.24629428</v>
      </c>
      <c r="O11" s="14">
        <v>0</v>
      </c>
      <c r="P11" s="16">
        <v>0</v>
      </c>
      <c r="Q11" s="14" t="s">
        <v>582</v>
      </c>
      <c r="R11" s="16" t="s">
        <v>582</v>
      </c>
      <c r="S11" s="14">
        <v>0</v>
      </c>
      <c r="T11" s="16">
        <v>0</v>
      </c>
      <c r="U11" s="14">
        <v>0</v>
      </c>
      <c r="V11" s="16">
        <v>0</v>
      </c>
      <c r="W11" s="14">
        <v>8.8317481299999994</v>
      </c>
      <c r="X11" s="16">
        <v>0.81275724000000005</v>
      </c>
    </row>
    <row r="12" spans="1:24" x14ac:dyDescent="0.25">
      <c r="A12" s="11" t="s">
        <v>482</v>
      </c>
      <c r="B12" s="13">
        <v>6894</v>
      </c>
      <c r="C12" s="14">
        <f>(60/B12*100)</f>
        <v>0.8703220191470844</v>
      </c>
      <c r="D12" s="15">
        <v>6834</v>
      </c>
      <c r="E12" s="14">
        <v>46.214639140000003</v>
      </c>
      <c r="F12" s="16">
        <v>0.95181070999999995</v>
      </c>
      <c r="G12" s="14">
        <v>31.080151170000001</v>
      </c>
      <c r="H12" s="16">
        <v>0.76370424000000003</v>
      </c>
      <c r="I12" s="14">
        <v>12.75964694</v>
      </c>
      <c r="J12" s="16">
        <v>0.55793603000000003</v>
      </c>
      <c r="K12" s="14">
        <v>2.68924019</v>
      </c>
      <c r="L12" s="16">
        <v>0.23101237999999999</v>
      </c>
      <c r="M12" s="14">
        <v>1.2804749</v>
      </c>
      <c r="N12" s="16">
        <v>0.16066767000000001</v>
      </c>
      <c r="O12" s="14">
        <v>0</v>
      </c>
      <c r="P12" s="16">
        <v>0</v>
      </c>
      <c r="Q12" s="14" t="s">
        <v>582</v>
      </c>
      <c r="R12" s="16" t="s">
        <v>582</v>
      </c>
      <c r="S12" s="14">
        <v>2.3480837700000001</v>
      </c>
      <c r="T12" s="16">
        <v>0.59189603000000002</v>
      </c>
      <c r="U12" s="14">
        <v>0</v>
      </c>
      <c r="V12" s="16">
        <v>0</v>
      </c>
      <c r="W12" s="14">
        <v>3.6277638900000002</v>
      </c>
      <c r="X12" s="16">
        <v>0.37603121</v>
      </c>
    </row>
    <row r="13" spans="1:24" x14ac:dyDescent="0.25">
      <c r="A13" s="11" t="s">
        <v>483</v>
      </c>
      <c r="B13" s="13">
        <v>7161</v>
      </c>
      <c r="C13" s="14">
        <f>(245/B13*100)</f>
        <v>3.4213098729227758</v>
      </c>
      <c r="D13" s="15">
        <v>6916</v>
      </c>
      <c r="E13" s="14">
        <v>18.02555061</v>
      </c>
      <c r="F13" s="16">
        <v>0.61546962999999999</v>
      </c>
      <c r="G13" s="14">
        <v>30.80147758</v>
      </c>
      <c r="H13" s="16">
        <v>0.67831050999999998</v>
      </c>
      <c r="I13" s="14">
        <v>32.439455199999998</v>
      </c>
      <c r="J13" s="16">
        <v>0.74689260000000002</v>
      </c>
      <c r="K13" s="14">
        <v>8.7050099900000006</v>
      </c>
      <c r="L13" s="16">
        <v>0.44625114999999999</v>
      </c>
      <c r="M13" s="14">
        <v>1.7134681199999999</v>
      </c>
      <c r="N13" s="16">
        <v>0.18706083000000001</v>
      </c>
      <c r="O13" s="14">
        <v>0</v>
      </c>
      <c r="P13" s="16">
        <v>0</v>
      </c>
      <c r="Q13" s="14" t="s">
        <v>582</v>
      </c>
      <c r="R13" s="16" t="s">
        <v>582</v>
      </c>
      <c r="S13" s="14">
        <v>4.1665221800000003</v>
      </c>
      <c r="T13" s="16">
        <v>0.47939694999999999</v>
      </c>
      <c r="U13" s="14">
        <v>0</v>
      </c>
      <c r="V13" s="16">
        <v>0</v>
      </c>
      <c r="W13" s="14">
        <v>4.1485163099999998</v>
      </c>
      <c r="X13" s="16">
        <v>0.52521523999999997</v>
      </c>
    </row>
    <row r="14" spans="1:24" x14ac:dyDescent="0.25">
      <c r="A14" s="11" t="s">
        <v>484</v>
      </c>
      <c r="B14" s="13">
        <v>5587</v>
      </c>
      <c r="C14" s="14">
        <f>(84/B14*100)</f>
        <v>1.5034902452120995</v>
      </c>
      <c r="D14" s="15">
        <v>5503</v>
      </c>
      <c r="E14" s="14">
        <v>25.466445830000001</v>
      </c>
      <c r="F14" s="16">
        <v>0.64564663</v>
      </c>
      <c r="G14" s="14">
        <v>39.748468320000001</v>
      </c>
      <c r="H14" s="16">
        <v>0.72307107000000004</v>
      </c>
      <c r="I14" s="14">
        <v>24.756844109999999</v>
      </c>
      <c r="J14" s="16">
        <v>0.64180678000000002</v>
      </c>
      <c r="K14" s="14">
        <v>4.9093645600000002</v>
      </c>
      <c r="L14" s="16">
        <v>0.31399803999999998</v>
      </c>
      <c r="M14" s="14">
        <v>3.5161327099999999</v>
      </c>
      <c r="N14" s="16">
        <v>0.27538249999999997</v>
      </c>
      <c r="O14" s="14">
        <v>0</v>
      </c>
      <c r="P14" s="16">
        <v>0</v>
      </c>
      <c r="Q14" s="14" t="s">
        <v>582</v>
      </c>
      <c r="R14" s="16" t="s">
        <v>582</v>
      </c>
      <c r="S14" s="14">
        <v>0</v>
      </c>
      <c r="T14" s="16">
        <v>0</v>
      </c>
      <c r="U14" s="14">
        <v>0</v>
      </c>
      <c r="V14" s="16">
        <v>0</v>
      </c>
      <c r="W14" s="14">
        <v>1.60274446</v>
      </c>
      <c r="X14" s="16">
        <v>0.17957298999999999</v>
      </c>
    </row>
    <row r="15" spans="1:24" x14ac:dyDescent="0.25">
      <c r="A15" s="11" t="s">
        <v>485</v>
      </c>
      <c r="B15" s="13">
        <v>5882</v>
      </c>
      <c r="C15" s="14">
        <f>(131/B15*100)</f>
        <v>2.2271336280176812</v>
      </c>
      <c r="D15" s="15">
        <v>5751</v>
      </c>
      <c r="E15" s="14">
        <v>28.46928278</v>
      </c>
      <c r="F15" s="16">
        <v>0.78545971000000003</v>
      </c>
      <c r="G15" s="14">
        <v>35.792117279999999</v>
      </c>
      <c r="H15" s="16">
        <v>0.69886738000000004</v>
      </c>
      <c r="I15" s="14">
        <v>22.169402049999999</v>
      </c>
      <c r="J15" s="16">
        <v>0.61931475999999996</v>
      </c>
      <c r="K15" s="14">
        <v>3.8212193999999999</v>
      </c>
      <c r="L15" s="16">
        <v>0.28417018999999999</v>
      </c>
      <c r="M15" s="14">
        <v>5.2908500500000004</v>
      </c>
      <c r="N15" s="16">
        <v>0.35346431</v>
      </c>
      <c r="O15" s="14">
        <v>0</v>
      </c>
      <c r="P15" s="16">
        <v>0</v>
      </c>
      <c r="Q15" s="14" t="s">
        <v>582</v>
      </c>
      <c r="R15" s="16" t="s">
        <v>582</v>
      </c>
      <c r="S15" s="14">
        <v>1.02702399</v>
      </c>
      <c r="T15" s="16">
        <v>0.46042894000000001</v>
      </c>
      <c r="U15" s="14">
        <v>0</v>
      </c>
      <c r="V15" s="16">
        <v>0</v>
      </c>
      <c r="W15" s="14">
        <v>3.4301044599999999</v>
      </c>
      <c r="X15" s="16">
        <v>0.38082635999999997</v>
      </c>
    </row>
    <row r="16" spans="1:24" x14ac:dyDescent="0.25">
      <c r="A16" s="11" t="s">
        <v>486</v>
      </c>
      <c r="B16" s="13">
        <v>6108</v>
      </c>
      <c r="C16" s="14">
        <f>(167/B16*100)</f>
        <v>2.7341191879502293</v>
      </c>
      <c r="D16" s="15">
        <v>5941</v>
      </c>
      <c r="E16" s="14">
        <v>26.018129170000002</v>
      </c>
      <c r="F16" s="16">
        <v>0.69643255000000004</v>
      </c>
      <c r="G16" s="14">
        <v>30.17085724</v>
      </c>
      <c r="H16" s="16">
        <v>0.66633810000000004</v>
      </c>
      <c r="I16" s="14">
        <v>26.6587782</v>
      </c>
      <c r="J16" s="16">
        <v>0.63012425000000005</v>
      </c>
      <c r="K16" s="14">
        <v>6.1948308399999998</v>
      </c>
      <c r="L16" s="16">
        <v>0.32419290000000001</v>
      </c>
      <c r="M16" s="14">
        <v>2.3976333400000001</v>
      </c>
      <c r="N16" s="16">
        <v>0.22597444</v>
      </c>
      <c r="O16" s="14">
        <v>0</v>
      </c>
      <c r="P16" s="16">
        <v>0</v>
      </c>
      <c r="Q16" s="14" t="s">
        <v>582</v>
      </c>
      <c r="R16" s="16" t="s">
        <v>582</v>
      </c>
      <c r="S16" s="14">
        <v>0</v>
      </c>
      <c r="T16" s="16">
        <v>0</v>
      </c>
      <c r="U16" s="14">
        <v>0</v>
      </c>
      <c r="V16" s="16">
        <v>0</v>
      </c>
      <c r="W16" s="14">
        <v>8.5597712099999992</v>
      </c>
      <c r="X16" s="16">
        <v>0.77578000000000003</v>
      </c>
    </row>
    <row r="17" spans="1:24" x14ac:dyDescent="0.25">
      <c r="A17" s="11" t="s">
        <v>487</v>
      </c>
      <c r="B17" s="13">
        <v>6504</v>
      </c>
      <c r="C17" s="14">
        <f>(2100/B17*100)</f>
        <v>32.287822878228781</v>
      </c>
      <c r="D17" s="15">
        <v>4404</v>
      </c>
      <c r="E17" s="14">
        <v>12.78058995</v>
      </c>
      <c r="F17" s="16">
        <v>0.61150057000000002</v>
      </c>
      <c r="G17" s="14">
        <v>23.944732550000001</v>
      </c>
      <c r="H17" s="16">
        <v>0.62814283000000004</v>
      </c>
      <c r="I17" s="14">
        <v>30.159563030000001</v>
      </c>
      <c r="J17" s="16">
        <v>0.69976497999999998</v>
      </c>
      <c r="K17" s="14">
        <v>15.83207859</v>
      </c>
      <c r="L17" s="16">
        <v>0.69176101000000001</v>
      </c>
      <c r="M17" s="14">
        <v>1.9013078800000001</v>
      </c>
      <c r="N17" s="16">
        <v>0.22883382999999999</v>
      </c>
      <c r="O17" s="14">
        <v>0</v>
      </c>
      <c r="P17" s="16">
        <v>0</v>
      </c>
      <c r="Q17" s="14" t="s">
        <v>582</v>
      </c>
      <c r="R17" s="16" t="s">
        <v>582</v>
      </c>
      <c r="S17" s="14">
        <v>3.3518446100000001</v>
      </c>
      <c r="T17" s="16">
        <v>0.43676350000000003</v>
      </c>
      <c r="U17" s="14">
        <v>0</v>
      </c>
      <c r="V17" s="16">
        <v>0</v>
      </c>
      <c r="W17" s="14">
        <v>12.029883379999999</v>
      </c>
      <c r="X17" s="16">
        <v>0.83926940999999999</v>
      </c>
    </row>
    <row r="18" spans="1:24" x14ac:dyDescent="0.25">
      <c r="A18" s="11" t="s">
        <v>488</v>
      </c>
      <c r="B18" s="13">
        <v>5532</v>
      </c>
      <c r="C18" s="14">
        <f>(31/B18*100)</f>
        <v>0.56037599421547357</v>
      </c>
      <c r="D18" s="15">
        <v>5501</v>
      </c>
      <c r="E18" s="14">
        <v>22.239190919999999</v>
      </c>
      <c r="F18" s="16">
        <v>0.71611725999999998</v>
      </c>
      <c r="G18" s="14">
        <v>36.825610869999998</v>
      </c>
      <c r="H18" s="16">
        <v>0.7387553</v>
      </c>
      <c r="I18" s="14">
        <v>23.575410479999999</v>
      </c>
      <c r="J18" s="16">
        <v>0.73847887000000001</v>
      </c>
      <c r="K18" s="14">
        <v>8.5576177199999997</v>
      </c>
      <c r="L18" s="16">
        <v>0.44118249999999998</v>
      </c>
      <c r="M18" s="14">
        <v>2.8780697100000001</v>
      </c>
      <c r="N18" s="16">
        <v>0.26875305999999999</v>
      </c>
      <c r="O18" s="14">
        <v>0</v>
      </c>
      <c r="P18" s="16">
        <v>0</v>
      </c>
      <c r="Q18" s="14" t="s">
        <v>582</v>
      </c>
      <c r="R18" s="16" t="s">
        <v>582</v>
      </c>
      <c r="S18" s="14">
        <v>0</v>
      </c>
      <c r="T18" s="16">
        <v>0</v>
      </c>
      <c r="U18" s="14">
        <v>0</v>
      </c>
      <c r="V18" s="16">
        <v>0</v>
      </c>
      <c r="W18" s="14">
        <v>5.9241003000000001</v>
      </c>
      <c r="X18" s="16">
        <v>0.68928573000000004</v>
      </c>
    </row>
    <row r="19" spans="1:24" x14ac:dyDescent="0.25">
      <c r="A19" s="11" t="s">
        <v>489</v>
      </c>
      <c r="B19" s="13">
        <v>5658</v>
      </c>
      <c r="C19" s="14">
        <f>(392/B19*100)</f>
        <v>6.9282431954754333</v>
      </c>
      <c r="D19" s="15">
        <v>5266</v>
      </c>
      <c r="E19" s="14">
        <v>35.299977769999998</v>
      </c>
      <c r="F19" s="16">
        <v>0.84704811000000002</v>
      </c>
      <c r="G19" s="14">
        <v>29.429320919999999</v>
      </c>
      <c r="H19" s="16">
        <v>0.67806228000000002</v>
      </c>
      <c r="I19" s="14">
        <v>20.881367999999998</v>
      </c>
      <c r="J19" s="16">
        <v>0.71174621000000005</v>
      </c>
      <c r="K19" s="14">
        <v>5.6928073799999996</v>
      </c>
      <c r="L19" s="16">
        <v>0.37242143999999999</v>
      </c>
      <c r="M19" s="14">
        <v>4.2092469100000001</v>
      </c>
      <c r="N19" s="16">
        <v>0.33846989999999999</v>
      </c>
      <c r="O19" s="14">
        <v>0</v>
      </c>
      <c r="P19" s="16">
        <v>0</v>
      </c>
      <c r="Q19" s="14" t="s">
        <v>582</v>
      </c>
      <c r="R19" s="16" t="s">
        <v>582</v>
      </c>
      <c r="S19" s="14">
        <v>0</v>
      </c>
      <c r="T19" s="16">
        <v>0</v>
      </c>
      <c r="U19" s="14">
        <v>0</v>
      </c>
      <c r="V19" s="16">
        <v>0</v>
      </c>
      <c r="W19" s="14">
        <v>4.4872790199999999</v>
      </c>
      <c r="X19" s="16">
        <v>0.45738009000000002</v>
      </c>
    </row>
    <row r="20" spans="1:24" x14ac:dyDescent="0.25">
      <c r="A20" s="11" t="s">
        <v>490</v>
      </c>
      <c r="B20" s="13">
        <v>3371</v>
      </c>
      <c r="C20" s="14">
        <f>(75/B20*100)</f>
        <v>2.2248590922574905</v>
      </c>
      <c r="D20" s="15">
        <v>3296</v>
      </c>
      <c r="E20" s="14">
        <v>21.939877070000001</v>
      </c>
      <c r="F20" s="16">
        <v>0.76569748000000004</v>
      </c>
      <c r="G20" s="14">
        <v>20.17594991</v>
      </c>
      <c r="H20" s="16">
        <v>0.59502820999999995</v>
      </c>
      <c r="I20" s="14">
        <v>36.216852639999999</v>
      </c>
      <c r="J20" s="16">
        <v>0.82356923000000004</v>
      </c>
      <c r="K20" s="14">
        <v>12.055346220000001</v>
      </c>
      <c r="L20" s="16">
        <v>0.56057979000000002</v>
      </c>
      <c r="M20" s="14">
        <v>3.5604207200000002</v>
      </c>
      <c r="N20" s="16">
        <v>0.30191058999999998</v>
      </c>
      <c r="O20" s="14">
        <v>0</v>
      </c>
      <c r="P20" s="16">
        <v>0</v>
      </c>
      <c r="Q20" s="14" t="s">
        <v>582</v>
      </c>
      <c r="R20" s="16" t="s">
        <v>582</v>
      </c>
      <c r="S20" s="14">
        <v>0</v>
      </c>
      <c r="T20" s="16">
        <v>0</v>
      </c>
      <c r="U20" s="14">
        <v>0</v>
      </c>
      <c r="V20" s="16">
        <v>0</v>
      </c>
      <c r="W20" s="14">
        <v>6.0515534400000002</v>
      </c>
      <c r="X20" s="16">
        <v>0.40098493000000002</v>
      </c>
    </row>
    <row r="21" spans="1:24" x14ac:dyDescent="0.25">
      <c r="A21" s="11" t="s">
        <v>491</v>
      </c>
      <c r="B21" s="13">
        <v>5741</v>
      </c>
      <c r="C21" s="14">
        <f>(62/B21*100)</f>
        <v>1.0799512280090577</v>
      </c>
      <c r="D21" s="15">
        <v>5679</v>
      </c>
      <c r="E21" s="14">
        <v>23.879918629999999</v>
      </c>
      <c r="F21" s="16">
        <v>0.71465436000000004</v>
      </c>
      <c r="G21" s="14">
        <v>24.64543913</v>
      </c>
      <c r="H21" s="16">
        <v>0.63889786000000004</v>
      </c>
      <c r="I21" s="14">
        <v>28.160283419999999</v>
      </c>
      <c r="J21" s="16">
        <v>0.74741071999999997</v>
      </c>
      <c r="K21" s="14">
        <v>7.9601299900000004</v>
      </c>
      <c r="L21" s="16">
        <v>0.34374089000000002</v>
      </c>
      <c r="M21" s="14">
        <v>12.92551813</v>
      </c>
      <c r="N21" s="16">
        <v>0.49446129999999999</v>
      </c>
      <c r="O21" s="14">
        <v>0</v>
      </c>
      <c r="P21" s="16">
        <v>0</v>
      </c>
      <c r="Q21" s="14" t="s">
        <v>582</v>
      </c>
      <c r="R21" s="16" t="s">
        <v>582</v>
      </c>
      <c r="S21" s="14">
        <v>0</v>
      </c>
      <c r="T21" s="16">
        <v>0</v>
      </c>
      <c r="U21" s="14">
        <v>0</v>
      </c>
      <c r="V21" s="16">
        <v>0</v>
      </c>
      <c r="W21" s="14">
        <v>2.4287106999999999</v>
      </c>
      <c r="X21" s="16">
        <v>0.26941364000000001</v>
      </c>
    </row>
    <row r="22" spans="1:24" x14ac:dyDescent="0.25">
      <c r="A22" s="11" t="s">
        <v>492</v>
      </c>
      <c r="B22" s="13">
        <v>6598</v>
      </c>
      <c r="C22" s="14">
        <f>(40/B22*100)</f>
        <v>0.60624431645953325</v>
      </c>
      <c r="D22" s="15">
        <v>6558</v>
      </c>
      <c r="E22" s="14">
        <v>42.323979479999998</v>
      </c>
      <c r="F22" s="16">
        <v>0.84627059000000004</v>
      </c>
      <c r="G22" s="14">
        <v>20.399946889999999</v>
      </c>
      <c r="H22" s="16">
        <v>0.48493397999999999</v>
      </c>
      <c r="I22" s="14">
        <v>16.51716158</v>
      </c>
      <c r="J22" s="16">
        <v>0.76211251999999996</v>
      </c>
      <c r="K22" s="14">
        <v>5.3238670199999998</v>
      </c>
      <c r="L22" s="16">
        <v>0.31060653999999999</v>
      </c>
      <c r="M22" s="14">
        <v>8.6572996599999996</v>
      </c>
      <c r="N22" s="16">
        <v>0.39365211999999999</v>
      </c>
      <c r="O22" s="14">
        <v>0</v>
      </c>
      <c r="P22" s="16">
        <v>0</v>
      </c>
      <c r="Q22" s="14" t="s">
        <v>582</v>
      </c>
      <c r="R22" s="16" t="s">
        <v>582</v>
      </c>
      <c r="S22" s="14">
        <v>0</v>
      </c>
      <c r="T22" s="16">
        <v>0</v>
      </c>
      <c r="U22" s="14">
        <v>0.17505369000000001</v>
      </c>
      <c r="V22" s="16">
        <v>7.4650430000000004E-2</v>
      </c>
      <c r="W22" s="14">
        <v>6.6026916699999996</v>
      </c>
      <c r="X22" s="16">
        <v>0.71526701999999998</v>
      </c>
    </row>
    <row r="23" spans="1:24" x14ac:dyDescent="0.25">
      <c r="A23" s="11" t="s">
        <v>493</v>
      </c>
      <c r="B23" s="13">
        <v>11583</v>
      </c>
      <c r="C23" s="14">
        <f>(276/B23*100)</f>
        <v>2.3828023828023825</v>
      </c>
      <c r="D23" s="15">
        <v>11307</v>
      </c>
      <c r="E23" s="14">
        <v>16.20324432</v>
      </c>
      <c r="F23" s="16">
        <v>0.57241312</v>
      </c>
      <c r="G23" s="14">
        <v>30.805049570000001</v>
      </c>
      <c r="H23" s="16">
        <v>0.81502894000000004</v>
      </c>
      <c r="I23" s="14">
        <v>36.376542819999997</v>
      </c>
      <c r="J23" s="16">
        <v>0.80463560999999995</v>
      </c>
      <c r="K23" s="14">
        <v>9.9417298800000005</v>
      </c>
      <c r="L23" s="16">
        <v>0.41936561</v>
      </c>
      <c r="M23" s="14">
        <v>2.7070656299999998</v>
      </c>
      <c r="N23" s="16">
        <v>0.20315731000000001</v>
      </c>
      <c r="O23" s="14">
        <v>0</v>
      </c>
      <c r="P23" s="16">
        <v>0</v>
      </c>
      <c r="Q23" s="14" t="s">
        <v>582</v>
      </c>
      <c r="R23" s="16" t="s">
        <v>582</v>
      </c>
      <c r="S23" s="14">
        <v>0</v>
      </c>
      <c r="T23" s="16">
        <v>0</v>
      </c>
      <c r="U23" s="14">
        <v>0</v>
      </c>
      <c r="V23" s="16">
        <v>0</v>
      </c>
      <c r="W23" s="14">
        <v>3.9663677800000001</v>
      </c>
      <c r="X23" s="16">
        <v>0.40716599999999997</v>
      </c>
    </row>
    <row r="24" spans="1:24" x14ac:dyDescent="0.25">
      <c r="A24" s="11" t="s">
        <v>494</v>
      </c>
      <c r="B24" s="13">
        <v>6647</v>
      </c>
      <c r="C24" s="14">
        <f>(12/B24*100)</f>
        <v>0.18053257108469986</v>
      </c>
      <c r="D24" s="15">
        <v>6635</v>
      </c>
      <c r="E24" s="14">
        <v>16.856010359999999</v>
      </c>
      <c r="F24" s="16">
        <v>0.60028007999999999</v>
      </c>
      <c r="G24" s="14">
        <v>25.684423580000001</v>
      </c>
      <c r="H24" s="16">
        <v>0.55543304000000004</v>
      </c>
      <c r="I24" s="14">
        <v>39.138553850000001</v>
      </c>
      <c r="J24" s="16">
        <v>0.73689888999999997</v>
      </c>
      <c r="K24" s="14">
        <v>14.496380439999999</v>
      </c>
      <c r="L24" s="16">
        <v>0.49883773999999997</v>
      </c>
      <c r="M24" s="14">
        <v>1.4451896200000001</v>
      </c>
      <c r="N24" s="16">
        <v>0.15504833000000001</v>
      </c>
      <c r="O24" s="14">
        <v>0</v>
      </c>
      <c r="P24" s="16">
        <v>0</v>
      </c>
      <c r="Q24" s="14" t="s">
        <v>582</v>
      </c>
      <c r="R24" s="16" t="s">
        <v>582</v>
      </c>
      <c r="S24" s="14">
        <v>0</v>
      </c>
      <c r="T24" s="16">
        <v>0</v>
      </c>
      <c r="U24" s="14">
        <v>0</v>
      </c>
      <c r="V24" s="16">
        <v>0</v>
      </c>
      <c r="W24" s="14">
        <v>2.37944216</v>
      </c>
      <c r="X24" s="16">
        <v>0.79682200000000003</v>
      </c>
    </row>
    <row r="25" spans="1:24" x14ac:dyDescent="0.25">
      <c r="A25" s="11" t="s">
        <v>495</v>
      </c>
      <c r="B25" s="13">
        <v>5581</v>
      </c>
      <c r="C25" s="14">
        <f>(25/B25*100)</f>
        <v>0.44794839634474104</v>
      </c>
      <c r="D25" s="15">
        <v>5556</v>
      </c>
      <c r="E25" s="14">
        <v>16.48034359</v>
      </c>
      <c r="F25" s="16">
        <v>0.56557729999999995</v>
      </c>
      <c r="G25" s="14">
        <v>26.549706629999999</v>
      </c>
      <c r="H25" s="16">
        <v>0.69405216000000003</v>
      </c>
      <c r="I25" s="14">
        <v>39.303144639999999</v>
      </c>
      <c r="J25" s="16">
        <v>0.67198977999999998</v>
      </c>
      <c r="K25" s="14">
        <v>16.051765140000001</v>
      </c>
      <c r="L25" s="16">
        <v>0.61728221999999999</v>
      </c>
      <c r="M25" s="14">
        <v>1.0869644999999999</v>
      </c>
      <c r="N25" s="16">
        <v>0.13290455000000001</v>
      </c>
      <c r="O25" s="14">
        <v>0</v>
      </c>
      <c r="P25" s="16">
        <v>0</v>
      </c>
      <c r="Q25" s="14" t="s">
        <v>582</v>
      </c>
      <c r="R25" s="16" t="s">
        <v>582</v>
      </c>
      <c r="S25" s="14">
        <v>0</v>
      </c>
      <c r="T25" s="16">
        <v>0</v>
      </c>
      <c r="U25" s="14">
        <v>0</v>
      </c>
      <c r="V25" s="16">
        <v>0</v>
      </c>
      <c r="W25" s="14">
        <v>0.52807548999999998</v>
      </c>
      <c r="X25" s="16">
        <v>0.11379058</v>
      </c>
    </row>
    <row r="26" spans="1:24" x14ac:dyDescent="0.25">
      <c r="A26" s="11" t="s">
        <v>496</v>
      </c>
      <c r="B26" s="13">
        <v>4869</v>
      </c>
      <c r="C26" s="14">
        <f>(84/B26*100)</f>
        <v>1.7252002464571778</v>
      </c>
      <c r="D26" s="15">
        <v>4785</v>
      </c>
      <c r="E26" s="14">
        <v>21.913902849999999</v>
      </c>
      <c r="F26" s="16">
        <v>0.61483911000000002</v>
      </c>
      <c r="G26" s="14">
        <v>36.336120000000001</v>
      </c>
      <c r="H26" s="16">
        <v>0.71330908999999998</v>
      </c>
      <c r="I26" s="14">
        <v>30.86931195</v>
      </c>
      <c r="J26" s="16">
        <v>0.68503617000000006</v>
      </c>
      <c r="K26" s="14">
        <v>5.0520673199999999</v>
      </c>
      <c r="L26" s="16">
        <v>0.29312297999999998</v>
      </c>
      <c r="M26" s="14">
        <v>3.8421373000000001</v>
      </c>
      <c r="N26" s="16">
        <v>0.28844167999999998</v>
      </c>
      <c r="O26" s="14">
        <v>0</v>
      </c>
      <c r="P26" s="16">
        <v>0</v>
      </c>
      <c r="Q26" s="14" t="s">
        <v>582</v>
      </c>
      <c r="R26" s="16" t="s">
        <v>582</v>
      </c>
      <c r="S26" s="14">
        <v>0</v>
      </c>
      <c r="T26" s="16">
        <v>0</v>
      </c>
      <c r="U26" s="14">
        <v>0</v>
      </c>
      <c r="V26" s="16">
        <v>0</v>
      </c>
      <c r="W26" s="14">
        <v>1.98646057</v>
      </c>
      <c r="X26" s="16">
        <v>0.19383812</v>
      </c>
    </row>
    <row r="27" spans="1:24" x14ac:dyDescent="0.25">
      <c r="A27" s="11" t="s">
        <v>497</v>
      </c>
      <c r="B27" s="13">
        <v>5299</v>
      </c>
      <c r="C27" s="14">
        <f>(144/B27*100)</f>
        <v>2.7174938667673145</v>
      </c>
      <c r="D27" s="15">
        <v>5155</v>
      </c>
      <c r="E27" s="14">
        <v>18.101732940000002</v>
      </c>
      <c r="F27" s="16">
        <v>0.52086699999999997</v>
      </c>
      <c r="G27" s="14">
        <v>25.8988607</v>
      </c>
      <c r="H27" s="16">
        <v>0.53486794000000004</v>
      </c>
      <c r="I27" s="14">
        <v>31.894373170000001</v>
      </c>
      <c r="J27" s="16">
        <v>0.62218640000000003</v>
      </c>
      <c r="K27" s="14">
        <v>11.43127483</v>
      </c>
      <c r="L27" s="16">
        <v>0.46825559999999999</v>
      </c>
      <c r="M27" s="14">
        <v>4.3194170200000004</v>
      </c>
      <c r="N27" s="16">
        <v>0.31094544000000002</v>
      </c>
      <c r="O27" s="14">
        <v>0</v>
      </c>
      <c r="P27" s="16">
        <v>0</v>
      </c>
      <c r="Q27" s="14" t="s">
        <v>582</v>
      </c>
      <c r="R27" s="16" t="s">
        <v>582</v>
      </c>
      <c r="S27" s="14">
        <v>0</v>
      </c>
      <c r="T27" s="16">
        <v>0</v>
      </c>
      <c r="U27" s="14">
        <v>0</v>
      </c>
      <c r="V27" s="16">
        <v>0</v>
      </c>
      <c r="W27" s="14">
        <v>8.3543413300000005</v>
      </c>
      <c r="X27" s="16">
        <v>0.39068557999999998</v>
      </c>
    </row>
    <row r="28" spans="1:24" x14ac:dyDescent="0.25">
      <c r="A28" s="11" t="s">
        <v>498</v>
      </c>
      <c r="B28" s="13">
        <v>7568</v>
      </c>
      <c r="C28" s="14">
        <f>(424/B28*100)</f>
        <v>5.602536997885835</v>
      </c>
      <c r="D28" s="15">
        <v>7144</v>
      </c>
      <c r="E28" s="14">
        <v>7.7046621000000002</v>
      </c>
      <c r="F28" s="16">
        <v>0.42430931</v>
      </c>
      <c r="G28" s="14">
        <v>26.040768310000001</v>
      </c>
      <c r="H28" s="16">
        <v>0.72689987</v>
      </c>
      <c r="I28" s="14">
        <v>46.843216769999998</v>
      </c>
      <c r="J28" s="16">
        <v>0.79576630000000004</v>
      </c>
      <c r="K28" s="14">
        <v>13.72417881</v>
      </c>
      <c r="L28" s="16">
        <v>0.49110148999999997</v>
      </c>
      <c r="M28" s="14">
        <v>1.2069221999999999</v>
      </c>
      <c r="N28" s="16">
        <v>0.14064498</v>
      </c>
      <c r="O28" s="14">
        <v>0</v>
      </c>
      <c r="P28" s="16">
        <v>0</v>
      </c>
      <c r="Q28" s="14" t="s">
        <v>582</v>
      </c>
      <c r="R28" s="16" t="s">
        <v>582</v>
      </c>
      <c r="S28" s="14">
        <v>0</v>
      </c>
      <c r="T28" s="16">
        <v>0</v>
      </c>
      <c r="U28" s="14">
        <v>0</v>
      </c>
      <c r="V28" s="16">
        <v>0</v>
      </c>
      <c r="W28" s="14">
        <v>4.4802517999999996</v>
      </c>
      <c r="X28" s="16">
        <v>0.57552170000000002</v>
      </c>
    </row>
    <row r="29" spans="1:24" x14ac:dyDescent="0.25">
      <c r="A29" s="11" t="s">
        <v>499</v>
      </c>
      <c r="B29" s="13">
        <v>5385</v>
      </c>
      <c r="C29" s="14">
        <f>(30/B29*100)</f>
        <v>0.55710306406685239</v>
      </c>
      <c r="D29" s="15">
        <v>5355</v>
      </c>
      <c r="E29" s="14">
        <v>30.99159934</v>
      </c>
      <c r="F29" s="16">
        <v>0.76284295999999996</v>
      </c>
      <c r="G29" s="14">
        <v>30.660819709999998</v>
      </c>
      <c r="H29" s="16">
        <v>0.64231298999999997</v>
      </c>
      <c r="I29" s="14">
        <v>25.324816479999999</v>
      </c>
      <c r="J29" s="16">
        <v>0.65768716999999999</v>
      </c>
      <c r="K29" s="14">
        <v>4.8030186300000004</v>
      </c>
      <c r="L29" s="16">
        <v>0.32842527999999999</v>
      </c>
      <c r="M29" s="14">
        <v>2.4988769999999998</v>
      </c>
      <c r="N29" s="16">
        <v>0.25302896000000002</v>
      </c>
      <c r="O29" s="14">
        <v>0</v>
      </c>
      <c r="P29" s="16">
        <v>0</v>
      </c>
      <c r="Q29" s="14" t="s">
        <v>582</v>
      </c>
      <c r="R29" s="16" t="s">
        <v>582</v>
      </c>
      <c r="S29" s="14">
        <v>2.7667624100000001</v>
      </c>
      <c r="T29" s="16">
        <v>0.24169378</v>
      </c>
      <c r="U29" s="14">
        <v>0</v>
      </c>
      <c r="V29" s="16">
        <v>0</v>
      </c>
      <c r="W29" s="14">
        <v>2.9541064399999999</v>
      </c>
      <c r="X29" s="16">
        <v>0.37474740000000001</v>
      </c>
    </row>
    <row r="30" spans="1:24" x14ac:dyDescent="0.25">
      <c r="A30" s="11" t="s">
        <v>500</v>
      </c>
      <c r="B30" s="13">
        <v>4520</v>
      </c>
      <c r="C30" s="14">
        <f>(223/B30*100)</f>
        <v>4.9336283185840708</v>
      </c>
      <c r="D30" s="15">
        <v>4297</v>
      </c>
      <c r="E30" s="14">
        <v>24.31332827</v>
      </c>
      <c r="F30" s="16">
        <v>0.69433268999999997</v>
      </c>
      <c r="G30" s="14">
        <v>28.573607880000001</v>
      </c>
      <c r="H30" s="16">
        <v>0.67248196000000005</v>
      </c>
      <c r="I30" s="14">
        <v>27.81677307</v>
      </c>
      <c r="J30" s="16">
        <v>0.69371052</v>
      </c>
      <c r="K30" s="14">
        <v>8.7434512800000004</v>
      </c>
      <c r="L30" s="16">
        <v>0.39651773000000001</v>
      </c>
      <c r="M30" s="14">
        <v>4.4396863800000004</v>
      </c>
      <c r="N30" s="16">
        <v>0.32135912</v>
      </c>
      <c r="O30" s="14">
        <v>0</v>
      </c>
      <c r="P30" s="16">
        <v>0</v>
      </c>
      <c r="Q30" s="14" t="s">
        <v>582</v>
      </c>
      <c r="R30" s="16" t="s">
        <v>582</v>
      </c>
      <c r="S30" s="14">
        <v>0</v>
      </c>
      <c r="T30" s="16">
        <v>0</v>
      </c>
      <c r="U30" s="14">
        <v>0</v>
      </c>
      <c r="V30" s="16">
        <v>0</v>
      </c>
      <c r="W30" s="14">
        <v>6.1131531199999998</v>
      </c>
      <c r="X30" s="16">
        <v>0.46083561000000001</v>
      </c>
    </row>
    <row r="31" spans="1:24" x14ac:dyDescent="0.25">
      <c r="A31" s="11" t="s">
        <v>501</v>
      </c>
      <c r="B31" s="13">
        <v>5456</v>
      </c>
      <c r="C31" s="14">
        <f>(150/B31*100)</f>
        <v>2.7492668621700878</v>
      </c>
      <c r="D31" s="15">
        <v>5306</v>
      </c>
      <c r="E31" s="14">
        <v>25.333925789999999</v>
      </c>
      <c r="F31" s="16">
        <v>0.72639374000000001</v>
      </c>
      <c r="G31" s="14">
        <v>26.751288880000001</v>
      </c>
      <c r="H31" s="16">
        <v>0.73443396999999999</v>
      </c>
      <c r="I31" s="14">
        <v>30.913349709999999</v>
      </c>
      <c r="J31" s="16">
        <v>0.74499846999999997</v>
      </c>
      <c r="K31" s="14">
        <v>7.6384852199999997</v>
      </c>
      <c r="L31" s="16">
        <v>0.41867168999999999</v>
      </c>
      <c r="M31" s="14">
        <v>3.2162240199999999</v>
      </c>
      <c r="N31" s="16">
        <v>0.24766409</v>
      </c>
      <c r="O31" s="14">
        <v>0</v>
      </c>
      <c r="P31" s="16">
        <v>0</v>
      </c>
      <c r="Q31" s="14" t="s">
        <v>582</v>
      </c>
      <c r="R31" s="16" t="s">
        <v>582</v>
      </c>
      <c r="S31" s="14">
        <v>0</v>
      </c>
      <c r="T31" s="16">
        <v>0</v>
      </c>
      <c r="U31" s="14">
        <v>0</v>
      </c>
      <c r="V31" s="16">
        <v>0</v>
      </c>
      <c r="W31" s="14">
        <v>6.1467263799999996</v>
      </c>
      <c r="X31" s="16">
        <v>0.50583973000000004</v>
      </c>
    </row>
    <row r="32" spans="1:24" x14ac:dyDescent="0.25">
      <c r="A32" s="11" t="s">
        <v>502</v>
      </c>
      <c r="B32" s="13">
        <v>4478</v>
      </c>
      <c r="C32" s="14">
        <f>(6/B32*100)</f>
        <v>0.13398838767306834</v>
      </c>
      <c r="D32" s="15">
        <v>4472</v>
      </c>
      <c r="E32" s="14">
        <v>31.684658979999998</v>
      </c>
      <c r="F32" s="16">
        <v>0.90810164999999998</v>
      </c>
      <c r="G32" s="14">
        <v>43.052533560000001</v>
      </c>
      <c r="H32" s="16">
        <v>0.80157982000000005</v>
      </c>
      <c r="I32" s="14">
        <v>18.122056149999999</v>
      </c>
      <c r="J32" s="16">
        <v>0.58809264000000006</v>
      </c>
      <c r="K32" s="14">
        <v>3.4657305200000001</v>
      </c>
      <c r="L32" s="16">
        <v>0.29462927</v>
      </c>
      <c r="M32" s="14">
        <v>1.61429399</v>
      </c>
      <c r="N32" s="16">
        <v>0.21191652999999999</v>
      </c>
      <c r="O32" s="14">
        <v>0</v>
      </c>
      <c r="P32" s="16">
        <v>0</v>
      </c>
      <c r="Q32" s="14" t="s">
        <v>582</v>
      </c>
      <c r="R32" s="16" t="s">
        <v>582</v>
      </c>
      <c r="S32" s="14">
        <v>0</v>
      </c>
      <c r="T32" s="16">
        <v>0</v>
      </c>
      <c r="U32" s="14">
        <v>0</v>
      </c>
      <c r="V32" s="16">
        <v>0</v>
      </c>
      <c r="W32" s="14">
        <v>2.0607268099999998</v>
      </c>
      <c r="X32" s="16">
        <v>0.25724939000000002</v>
      </c>
    </row>
    <row r="33" spans="1:24" x14ac:dyDescent="0.25">
      <c r="A33" s="11" t="s">
        <v>503</v>
      </c>
      <c r="B33" s="13">
        <v>7325</v>
      </c>
      <c r="C33" s="14">
        <f>(84/B33*100)</f>
        <v>1.1467576791808873</v>
      </c>
      <c r="D33" s="15">
        <v>7241</v>
      </c>
      <c r="E33" s="14">
        <v>13.132265820000001</v>
      </c>
      <c r="F33" s="16">
        <v>0.48495301000000002</v>
      </c>
      <c r="G33" s="14">
        <v>22.605129269999999</v>
      </c>
      <c r="H33" s="16">
        <v>0.59522156999999998</v>
      </c>
      <c r="I33" s="14">
        <v>43.337900269999999</v>
      </c>
      <c r="J33" s="16">
        <v>0.64599110999999998</v>
      </c>
      <c r="K33" s="14">
        <v>17.35161849</v>
      </c>
      <c r="L33" s="16">
        <v>0.61768946000000002</v>
      </c>
      <c r="M33" s="14">
        <v>0.75365104999999999</v>
      </c>
      <c r="N33" s="16">
        <v>0.1224268</v>
      </c>
      <c r="O33" s="14">
        <v>0</v>
      </c>
      <c r="P33" s="16">
        <v>0</v>
      </c>
      <c r="Q33" s="14" t="s">
        <v>582</v>
      </c>
      <c r="R33" s="16" t="s">
        <v>582</v>
      </c>
      <c r="S33" s="14">
        <v>0</v>
      </c>
      <c r="T33" s="16">
        <v>0</v>
      </c>
      <c r="U33" s="14">
        <v>0</v>
      </c>
      <c r="V33" s="16">
        <v>0</v>
      </c>
      <c r="W33" s="14">
        <v>2.8194351100000001</v>
      </c>
      <c r="X33" s="16">
        <v>0.25862762</v>
      </c>
    </row>
    <row r="34" spans="1:24" x14ac:dyDescent="0.25">
      <c r="A34" s="11" t="s">
        <v>504</v>
      </c>
      <c r="B34" s="13">
        <v>6350</v>
      </c>
      <c r="C34" s="14">
        <f>(97/B34*100)</f>
        <v>1.5275590551181102</v>
      </c>
      <c r="D34" s="15">
        <v>6253</v>
      </c>
      <c r="E34" s="14">
        <v>34.166425420000003</v>
      </c>
      <c r="F34" s="16">
        <v>0.71538811000000002</v>
      </c>
      <c r="G34" s="14">
        <v>27.84167485</v>
      </c>
      <c r="H34" s="16">
        <v>0.62717347000000001</v>
      </c>
      <c r="I34" s="14">
        <v>22.93638571</v>
      </c>
      <c r="J34" s="16">
        <v>0.64512586999999999</v>
      </c>
      <c r="K34" s="14">
        <v>3.9879650299999998</v>
      </c>
      <c r="L34" s="16">
        <v>0.26780422999999998</v>
      </c>
      <c r="M34" s="14">
        <v>2.8440728800000001</v>
      </c>
      <c r="N34" s="16">
        <v>0.26532841000000001</v>
      </c>
      <c r="O34" s="14">
        <v>0</v>
      </c>
      <c r="P34" s="16">
        <v>0</v>
      </c>
      <c r="Q34" s="14" t="s">
        <v>582</v>
      </c>
      <c r="R34" s="16" t="s">
        <v>582</v>
      </c>
      <c r="S34" s="14">
        <v>2.5889477099999998</v>
      </c>
      <c r="T34" s="16">
        <v>0.53761285000000003</v>
      </c>
      <c r="U34" s="14">
        <v>0</v>
      </c>
      <c r="V34" s="16">
        <v>0</v>
      </c>
      <c r="W34" s="14">
        <v>5.6345283999999998</v>
      </c>
      <c r="X34" s="16">
        <v>0.47281081000000003</v>
      </c>
    </row>
    <row r="35" spans="1:24" x14ac:dyDescent="0.25">
      <c r="A35" s="11" t="s">
        <v>505</v>
      </c>
      <c r="B35" s="13">
        <v>6406</v>
      </c>
      <c r="C35" s="14">
        <f>(68/B35*100)</f>
        <v>1.0615048392132376</v>
      </c>
      <c r="D35" s="15">
        <v>6338</v>
      </c>
      <c r="E35" s="14">
        <v>34.970516500000002</v>
      </c>
      <c r="F35" s="16">
        <v>0.74775058999999999</v>
      </c>
      <c r="G35" s="14">
        <v>33.404142040000004</v>
      </c>
      <c r="H35" s="16">
        <v>0.76387147</v>
      </c>
      <c r="I35" s="14">
        <v>21.58689966</v>
      </c>
      <c r="J35" s="16">
        <v>0.63667260000000003</v>
      </c>
      <c r="K35" s="14">
        <v>4.6049632799999998</v>
      </c>
      <c r="L35" s="16">
        <v>0.34820271000000003</v>
      </c>
      <c r="M35" s="14">
        <v>1.99470152</v>
      </c>
      <c r="N35" s="16">
        <v>0.19935029000000001</v>
      </c>
      <c r="O35" s="14">
        <v>0</v>
      </c>
      <c r="P35" s="16">
        <v>0</v>
      </c>
      <c r="Q35" s="14" t="s">
        <v>582</v>
      </c>
      <c r="R35" s="16" t="s">
        <v>582</v>
      </c>
      <c r="S35" s="14">
        <v>1.04031582</v>
      </c>
      <c r="T35" s="16">
        <v>5.6934739999999998E-2</v>
      </c>
      <c r="U35" s="14">
        <v>0</v>
      </c>
      <c r="V35" s="16">
        <v>0</v>
      </c>
      <c r="W35" s="14">
        <v>2.39846117</v>
      </c>
      <c r="X35" s="16">
        <v>0.23477422000000001</v>
      </c>
    </row>
    <row r="36" spans="1:24" x14ac:dyDescent="0.25">
      <c r="A36" s="11" t="s">
        <v>506</v>
      </c>
      <c r="B36" s="13">
        <v>6736</v>
      </c>
      <c r="C36" s="14">
        <f>(82/B36*100)</f>
        <v>1.2173396674584325</v>
      </c>
      <c r="D36" s="15">
        <v>6654</v>
      </c>
      <c r="E36" s="14">
        <v>18.667407839999999</v>
      </c>
      <c r="F36" s="16">
        <v>0.56114613999999996</v>
      </c>
      <c r="G36" s="14">
        <v>29.24884355</v>
      </c>
      <c r="H36" s="16">
        <v>0.53488659000000005</v>
      </c>
      <c r="I36" s="14">
        <v>37.144207829999999</v>
      </c>
      <c r="J36" s="16">
        <v>0.71647223999999998</v>
      </c>
      <c r="K36" s="14">
        <v>10.41107311</v>
      </c>
      <c r="L36" s="16">
        <v>0.44182991999999999</v>
      </c>
      <c r="M36" s="14">
        <v>0.87672832999999994</v>
      </c>
      <c r="N36" s="16">
        <v>0.1301358</v>
      </c>
      <c r="O36" s="14">
        <v>0</v>
      </c>
      <c r="P36" s="16">
        <v>0</v>
      </c>
      <c r="Q36" s="14" t="s">
        <v>582</v>
      </c>
      <c r="R36" s="16" t="s">
        <v>582</v>
      </c>
      <c r="S36" s="14">
        <v>0</v>
      </c>
      <c r="T36" s="16">
        <v>0</v>
      </c>
      <c r="U36" s="14">
        <v>0</v>
      </c>
      <c r="V36" s="16">
        <v>0</v>
      </c>
      <c r="W36" s="14">
        <v>3.6517393299999998</v>
      </c>
      <c r="X36" s="16">
        <v>0.28126245999999999</v>
      </c>
    </row>
    <row r="37" spans="1:24" x14ac:dyDescent="0.25">
      <c r="A37" s="11" t="s">
        <v>507</v>
      </c>
      <c r="B37" s="13">
        <v>5458</v>
      </c>
      <c r="C37" s="14">
        <f>(154/B37*100)</f>
        <v>2.8215463539758154</v>
      </c>
      <c r="D37" s="15">
        <v>5304</v>
      </c>
      <c r="E37" s="14">
        <v>22.211090429999999</v>
      </c>
      <c r="F37" s="16">
        <v>0.72193874999999996</v>
      </c>
      <c r="G37" s="14">
        <v>28.28814762</v>
      </c>
      <c r="H37" s="16">
        <v>0.75194543999999996</v>
      </c>
      <c r="I37" s="14">
        <v>26.580210919999999</v>
      </c>
      <c r="J37" s="16">
        <v>0.72268748999999999</v>
      </c>
      <c r="K37" s="14">
        <v>11.417546290000001</v>
      </c>
      <c r="L37" s="16">
        <v>0.55204662999999998</v>
      </c>
      <c r="M37" s="14">
        <v>2.0191029299999999</v>
      </c>
      <c r="N37" s="16">
        <v>0.23923332</v>
      </c>
      <c r="O37" s="14">
        <v>0</v>
      </c>
      <c r="P37" s="16">
        <v>0</v>
      </c>
      <c r="Q37" s="14" t="s">
        <v>582</v>
      </c>
      <c r="R37" s="16" t="s">
        <v>582</v>
      </c>
      <c r="S37" s="14">
        <v>0</v>
      </c>
      <c r="T37" s="16">
        <v>0</v>
      </c>
      <c r="U37" s="14">
        <v>0</v>
      </c>
      <c r="V37" s="16">
        <v>0</v>
      </c>
      <c r="W37" s="14">
        <v>9.4839018199999998</v>
      </c>
      <c r="X37" s="16">
        <v>0.83289270999999998</v>
      </c>
    </row>
    <row r="38" spans="1:24" x14ac:dyDescent="0.25">
      <c r="A38" s="11" t="s">
        <v>508</v>
      </c>
      <c r="B38" s="13">
        <v>5860</v>
      </c>
      <c r="C38" s="14">
        <f>(25/B38*100)</f>
        <v>0.42662116040955633</v>
      </c>
      <c r="D38" s="15">
        <v>5835</v>
      </c>
      <c r="E38" s="14">
        <v>17.349644810000001</v>
      </c>
      <c r="F38" s="16">
        <v>0.68742453000000003</v>
      </c>
      <c r="G38" s="14">
        <v>24.171346100000001</v>
      </c>
      <c r="H38" s="16">
        <v>0.63548987999999995</v>
      </c>
      <c r="I38" s="14">
        <v>32.771309469999998</v>
      </c>
      <c r="J38" s="16">
        <v>0.77795707000000003</v>
      </c>
      <c r="K38" s="14">
        <v>10.29568093</v>
      </c>
      <c r="L38" s="16">
        <v>0.49041479999999998</v>
      </c>
      <c r="M38" s="14">
        <v>2.85931793</v>
      </c>
      <c r="N38" s="16">
        <v>0.25016185000000002</v>
      </c>
      <c r="O38" s="14">
        <v>0</v>
      </c>
      <c r="P38" s="16">
        <v>0</v>
      </c>
      <c r="Q38" s="14" t="s">
        <v>582</v>
      </c>
      <c r="R38" s="16" t="s">
        <v>582</v>
      </c>
      <c r="S38" s="14">
        <v>0</v>
      </c>
      <c r="T38" s="16">
        <v>0</v>
      </c>
      <c r="U38" s="14">
        <v>0</v>
      </c>
      <c r="V38" s="16">
        <v>0</v>
      </c>
      <c r="W38" s="14">
        <v>12.552700740000001</v>
      </c>
      <c r="X38" s="16">
        <v>0.78747743000000003</v>
      </c>
    </row>
    <row r="39" spans="1:24" x14ac:dyDescent="0.25">
      <c r="A39" s="11" t="s">
        <v>509</v>
      </c>
      <c r="B39" s="13">
        <v>5895</v>
      </c>
      <c r="C39" s="14">
        <f>(33/B39*100)</f>
        <v>0.55979643765903309</v>
      </c>
      <c r="D39" s="15">
        <v>5862</v>
      </c>
      <c r="E39" s="14">
        <v>26.998513160000002</v>
      </c>
      <c r="F39" s="16">
        <v>0.75142699000000002</v>
      </c>
      <c r="G39" s="14">
        <v>28.450032749999998</v>
      </c>
      <c r="H39" s="16">
        <v>0.66121012000000001</v>
      </c>
      <c r="I39" s="14">
        <v>28.942996789999999</v>
      </c>
      <c r="J39" s="16">
        <v>0.75357788000000003</v>
      </c>
      <c r="K39" s="14">
        <v>7.13753394</v>
      </c>
      <c r="L39" s="16">
        <v>0.32540038999999998</v>
      </c>
      <c r="M39" s="14">
        <v>4.5783916099999997</v>
      </c>
      <c r="N39" s="16">
        <v>0.26848104</v>
      </c>
      <c r="O39" s="14">
        <v>0</v>
      </c>
      <c r="P39" s="16">
        <v>0</v>
      </c>
      <c r="Q39" s="14" t="s">
        <v>582</v>
      </c>
      <c r="R39" s="16" t="s">
        <v>582</v>
      </c>
      <c r="S39" s="14">
        <v>0</v>
      </c>
      <c r="T39" s="16">
        <v>0</v>
      </c>
      <c r="U39" s="14">
        <v>0</v>
      </c>
      <c r="V39" s="16">
        <v>0</v>
      </c>
      <c r="W39" s="14">
        <v>3.8925317499999998</v>
      </c>
      <c r="X39" s="16">
        <v>0.55016580999999998</v>
      </c>
    </row>
    <row r="40" spans="1:24" x14ac:dyDescent="0.25">
      <c r="A40" s="11" t="s">
        <v>510</v>
      </c>
      <c r="B40" s="13">
        <v>14157</v>
      </c>
      <c r="C40" s="14">
        <f>(406/B40*100)</f>
        <v>2.8678392314755952</v>
      </c>
      <c r="D40" s="15">
        <v>13751</v>
      </c>
      <c r="E40" s="14">
        <v>24.155910330000001</v>
      </c>
      <c r="F40" s="16">
        <v>0.62704349999999998</v>
      </c>
      <c r="G40" s="14">
        <v>27.603523880000001</v>
      </c>
      <c r="H40" s="16">
        <v>0.69787390999999999</v>
      </c>
      <c r="I40" s="14">
        <v>29.031686220000001</v>
      </c>
      <c r="J40" s="16">
        <v>0.70786928000000005</v>
      </c>
      <c r="K40" s="14">
        <v>7.1212962099999997</v>
      </c>
      <c r="L40" s="16">
        <v>0.39293350999999999</v>
      </c>
      <c r="M40" s="14">
        <v>6.5832538500000002</v>
      </c>
      <c r="N40" s="16">
        <v>0.34412343000000001</v>
      </c>
      <c r="O40" s="14">
        <v>0</v>
      </c>
      <c r="P40" s="16">
        <v>0</v>
      </c>
      <c r="Q40" s="14" t="s">
        <v>582</v>
      </c>
      <c r="R40" s="16" t="s">
        <v>582</v>
      </c>
      <c r="S40" s="14">
        <v>0</v>
      </c>
      <c r="T40" s="16">
        <v>0</v>
      </c>
      <c r="U40" s="14">
        <v>0</v>
      </c>
      <c r="V40" s="16">
        <v>0</v>
      </c>
      <c r="W40" s="14">
        <v>5.5043295099999998</v>
      </c>
      <c r="X40" s="16">
        <v>0.49161877999999998</v>
      </c>
    </row>
    <row r="41" spans="1:24" x14ac:dyDescent="0.25">
      <c r="A41" s="11" t="s">
        <v>511</v>
      </c>
      <c r="B41" s="13">
        <v>5712</v>
      </c>
      <c r="C41" s="14">
        <f>(58/B41*100)</f>
        <v>1.0154061624649859</v>
      </c>
      <c r="D41" s="15">
        <v>5654</v>
      </c>
      <c r="E41" s="14">
        <v>23.593269589999998</v>
      </c>
      <c r="F41" s="16">
        <v>0.66056126000000004</v>
      </c>
      <c r="G41" s="14">
        <v>26.394587179999998</v>
      </c>
      <c r="H41" s="16">
        <v>0.70005569999999995</v>
      </c>
      <c r="I41" s="14">
        <v>33.673341030000003</v>
      </c>
      <c r="J41" s="16">
        <v>0.74511391999999999</v>
      </c>
      <c r="K41" s="14">
        <v>8.39462084</v>
      </c>
      <c r="L41" s="16">
        <v>0.32682886</v>
      </c>
      <c r="M41" s="14">
        <v>3.53322892</v>
      </c>
      <c r="N41" s="16">
        <v>0.26910802</v>
      </c>
      <c r="O41" s="14">
        <v>0</v>
      </c>
      <c r="P41" s="16">
        <v>0</v>
      </c>
      <c r="Q41" s="14" t="s">
        <v>582</v>
      </c>
      <c r="R41" s="16" t="s">
        <v>582</v>
      </c>
      <c r="S41" s="14">
        <v>0.67913089000000004</v>
      </c>
      <c r="T41" s="16">
        <v>0.18100967000000001</v>
      </c>
      <c r="U41" s="14">
        <v>0</v>
      </c>
      <c r="V41" s="16">
        <v>0</v>
      </c>
      <c r="W41" s="14">
        <v>3.7318215499999998</v>
      </c>
      <c r="X41" s="16">
        <v>0.44693885</v>
      </c>
    </row>
    <row r="42" spans="1:24" x14ac:dyDescent="0.25">
      <c r="A42" s="11" t="s">
        <v>512</v>
      </c>
      <c r="B42" s="13">
        <f>IF(COUNT(B7:B41) &gt; 0, AVERAGE(B7:B41), "\u2014")</f>
        <v>7103.4285714285716</v>
      </c>
      <c r="C42" s="14">
        <f>IF(COUNT(C7:C41) &gt; 0, AVERAGE(C7:C41), "—")</f>
        <v>3.0132809756835743</v>
      </c>
      <c r="D42" s="15">
        <f>IF(COUNT(D7:D41) &gt; 0, AVERAGE(D7:D41), "—")</f>
        <v>6879.2571428571428</v>
      </c>
      <c r="E42" s="14">
        <f>IF(COUNT(E7:E41) &gt; 0, AVERAGE(E7:E41), "—")</f>
        <v>23.794257346571435</v>
      </c>
      <c r="F42" s="16">
        <f>IF(COUNT(F7:F41) &gt; 0, SQRT(SUMSQ(F7:F41)/(COUNT(F7:F41)*COUNT(F7:F41)) ), "—")</f>
        <v>0.11359006041484274</v>
      </c>
      <c r="G42" s="14">
        <f>IF(COUNT(G7:G41) &gt; 0, AVERAGE(G7:G41), "—")</f>
        <v>28.684607865428575</v>
      </c>
      <c r="H42" s="16">
        <f>IF(COUNT(H7:H41) &gt; 0, SQRT(SUMSQ(H7:H41)/(COUNT(H7:H41)*COUNT(H7:H41)) ), "—")</f>
        <v>0.11219750896713505</v>
      </c>
      <c r="I42" s="14">
        <f>IF(COUNT(I7:I41) &gt; 0, AVERAGE(I7:I41), "—")</f>
        <v>29.622236274285719</v>
      </c>
      <c r="J42" s="16">
        <f>IF(COUNT(J7:J41) &gt; 0, SQRT(SUMSQ(J7:J41)/(COUNT(J7:J41)*COUNT(J7:J41)) ), "—")</f>
        <v>0.11686951553230156</v>
      </c>
      <c r="K42" s="14">
        <f>IF(COUNT(K7:K41) &gt; 0, AVERAGE(K7:K41), "—")</f>
        <v>8.8652050625714303</v>
      </c>
      <c r="L42" s="16">
        <f>IF(COUNT(L7:L41) &gt; 0, SQRT(SUMSQ(L7:L41)/(COUNT(L7:L41)*COUNT(L7:L41)) ), "—")</f>
        <v>7.1560100176467287E-2</v>
      </c>
      <c r="M42" s="14">
        <f>IF(COUNT(M7:M41) &gt; 0, AVERAGE(M7:M41), "—")</f>
        <v>3.244565196285714</v>
      </c>
      <c r="N42" s="16">
        <f>IF(COUNT(N7:N41) &gt; 0, SQRT(SUMSQ(N7:N41)/(COUNT(N7:N41)*COUNT(N7:N41)) ), "—")</f>
        <v>4.3406173813509953E-2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0.61509198342857141</v>
      </c>
      <c r="T42" s="16">
        <f>IF(COUNT(T7:T41) &gt; 0, SQRT(SUMSQ(T7:T41)/(COUNT(T7:T41)*COUNT(T7:T41)) ), "—")</f>
        <v>3.7075458269785797E-2</v>
      </c>
      <c r="U42" s="14">
        <f>IF(COUNT(U7:U41) &gt; 0, AVERAGE(U7:U41), "—")</f>
        <v>5.0015340000000002E-3</v>
      </c>
      <c r="V42" s="16">
        <f>IF(COUNT(V7:V41) &gt; 0, SQRT(SUMSQ(V7:V41)/(COUNT(V7:V41)*COUNT(V7:V41)) ), "—")</f>
        <v>2.1328694285714287E-3</v>
      </c>
      <c r="W42" s="14">
        <f>IF(COUNT(W7:W41) &gt; 0, AVERAGE(W7:W41), "—")</f>
        <v>5.1690347362857141</v>
      </c>
      <c r="X42" s="16">
        <f>IF(COUNT(X7:X41) &gt; 0, SQRT(SUMSQ(X7:X41)/(COUNT(X7:X41)*COUNT(X7:X41)) ), "—")</f>
        <v>8.7174846156031771E-2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t="s">
        <v>582</v>
      </c>
      <c r="R45" s="16" t="s">
        <v>582</v>
      </c>
      <c r="S45" s="14">
        <v>100</v>
      </c>
      <c r="T45" s="16">
        <v>0</v>
      </c>
      <c r="U45" s="14">
        <v>0</v>
      </c>
      <c r="V45" s="16">
        <v>0</v>
      </c>
      <c r="W45" s="14">
        <v>0</v>
      </c>
      <c r="X45" s="16">
        <v>0</v>
      </c>
    </row>
    <row r="46" spans="1:24" x14ac:dyDescent="0.25">
      <c r="A46" s="11" t="s">
        <v>516</v>
      </c>
      <c r="B46" s="13">
        <v>23141</v>
      </c>
      <c r="C46" s="14">
        <f>(2233/B46*100)</f>
        <v>9.64953977788341</v>
      </c>
      <c r="D46" s="15">
        <v>20908</v>
      </c>
      <c r="E46" s="14">
        <v>12.210534940000001</v>
      </c>
      <c r="F46" s="16">
        <v>0.33158507999999998</v>
      </c>
      <c r="G46" s="14">
        <v>18.72233117</v>
      </c>
      <c r="H46" s="16">
        <v>0.40384427000000001</v>
      </c>
      <c r="I46" s="14">
        <v>26.777686209999999</v>
      </c>
      <c r="J46" s="16">
        <v>0.60341708999999999</v>
      </c>
      <c r="K46" s="14">
        <v>7.6436494599999998</v>
      </c>
      <c r="L46" s="16">
        <v>0.27287254999999999</v>
      </c>
      <c r="M46" s="14">
        <v>1.4843305499999999</v>
      </c>
      <c r="N46" s="16">
        <v>0.11917434</v>
      </c>
      <c r="O46" s="14">
        <v>0</v>
      </c>
      <c r="P46" s="16">
        <v>0</v>
      </c>
      <c r="Q46" s="14" t="s">
        <v>582</v>
      </c>
      <c r="R46" s="16" t="s">
        <v>582</v>
      </c>
      <c r="S46" s="14">
        <v>0</v>
      </c>
      <c r="T46" s="16">
        <v>0</v>
      </c>
      <c r="U46" s="14">
        <v>0</v>
      </c>
      <c r="V46" s="16">
        <v>0</v>
      </c>
      <c r="W46" s="14">
        <v>33.16146767</v>
      </c>
      <c r="X46" s="16">
        <v>1.0068407699999999</v>
      </c>
    </row>
    <row r="47" spans="1:24" x14ac:dyDescent="0.25">
      <c r="A47" s="11" t="s">
        <v>517</v>
      </c>
      <c r="B47" s="13">
        <v>5928</v>
      </c>
      <c r="C47" s="14">
        <f>(403/B47*100)</f>
        <v>6.7982456140350882</v>
      </c>
      <c r="D47" s="15">
        <v>5525</v>
      </c>
      <c r="E47" s="14">
        <v>16.282921609999999</v>
      </c>
      <c r="F47" s="16">
        <v>0.54865218999999998</v>
      </c>
      <c r="G47" s="14">
        <v>19.246678249999999</v>
      </c>
      <c r="H47" s="16">
        <v>0.52022957000000003</v>
      </c>
      <c r="I47" s="14">
        <v>35.700708720000002</v>
      </c>
      <c r="J47" s="16">
        <v>0.77882532999999998</v>
      </c>
      <c r="K47" s="14">
        <v>13.47770528</v>
      </c>
      <c r="L47" s="16">
        <v>0.58137554000000002</v>
      </c>
      <c r="M47" s="14">
        <v>2.1095434100000001</v>
      </c>
      <c r="N47" s="16">
        <v>0.26701739000000002</v>
      </c>
      <c r="O47" s="14">
        <v>0</v>
      </c>
      <c r="P47" s="16">
        <v>0</v>
      </c>
      <c r="Q47" s="14" t="s">
        <v>582</v>
      </c>
      <c r="R47" s="16" t="s">
        <v>582</v>
      </c>
      <c r="S47" s="14">
        <v>0</v>
      </c>
      <c r="T47" s="16">
        <v>0</v>
      </c>
      <c r="U47" s="14">
        <v>0</v>
      </c>
      <c r="V47" s="16">
        <v>0</v>
      </c>
      <c r="W47" s="14">
        <v>13.182442740000001</v>
      </c>
      <c r="X47" s="16">
        <v>0.99379092999999996</v>
      </c>
    </row>
    <row r="48" spans="1:24" x14ac:dyDescent="0.25">
      <c r="A48" s="11" t="s">
        <v>518</v>
      </c>
      <c r="B48" s="13">
        <v>9841</v>
      </c>
      <c r="C48" s="14">
        <f>(8/B48*100)</f>
        <v>8.1292551569962401E-2</v>
      </c>
      <c r="D48" s="15">
        <v>9833</v>
      </c>
      <c r="E48" s="14">
        <v>7.7288457499999996</v>
      </c>
      <c r="F48" s="16">
        <v>0.41651948999999999</v>
      </c>
      <c r="G48" s="14">
        <v>25.181167120000001</v>
      </c>
      <c r="H48" s="16">
        <v>0.78584856000000003</v>
      </c>
      <c r="I48" s="14">
        <v>49.244042659999998</v>
      </c>
      <c r="J48" s="16">
        <v>0.93407096000000001</v>
      </c>
      <c r="K48" s="14">
        <v>14.99437374</v>
      </c>
      <c r="L48" s="16">
        <v>0.64075831000000005</v>
      </c>
      <c r="M48" s="14">
        <v>1.6740373099999999</v>
      </c>
      <c r="N48" s="16">
        <v>0.18719648</v>
      </c>
      <c r="O48" s="14">
        <v>0</v>
      </c>
      <c r="P48" s="16">
        <v>0</v>
      </c>
      <c r="Q48" s="14" t="s">
        <v>582</v>
      </c>
      <c r="R48" s="16" t="s">
        <v>582</v>
      </c>
      <c r="S48" s="14">
        <v>0</v>
      </c>
      <c r="T48" s="16">
        <v>0</v>
      </c>
      <c r="U48" s="14">
        <v>0</v>
      </c>
      <c r="V48" s="16">
        <v>0</v>
      </c>
      <c r="W48" s="14">
        <v>1.1775334200000001</v>
      </c>
      <c r="X48" s="16">
        <v>0.53020175999999997</v>
      </c>
    </row>
    <row r="49" spans="1:24"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t="s">
        <v>582</v>
      </c>
      <c r="R49" s="16" t="s">
        <v>582</v>
      </c>
      <c r="S49" s="14">
        <v>100</v>
      </c>
      <c r="T49" s="16">
        <v>0</v>
      </c>
      <c r="U49" s="14">
        <v>0</v>
      </c>
      <c r="V49" s="16">
        <v>0</v>
      </c>
      <c r="W49" s="14">
        <v>0</v>
      </c>
      <c r="X49" s="16">
        <v>0</v>
      </c>
    </row>
    <row r="50" spans="1:24" x14ac:dyDescent="0.25">
      <c r="A50" s="11" t="s">
        <v>520</v>
      </c>
      <c r="B50" s="13">
        <v>11795</v>
      </c>
      <c r="C50" s="14">
        <f>(380/B50*100)</f>
        <v>3.2217041119118273</v>
      </c>
      <c r="D50" s="15">
        <v>11415</v>
      </c>
      <c r="E50" s="14">
        <v>14.40401037</v>
      </c>
      <c r="F50" s="16">
        <v>0.52784125999999998</v>
      </c>
      <c r="G50" s="14">
        <v>23.27226396</v>
      </c>
      <c r="H50" s="16">
        <v>0.56325508999999996</v>
      </c>
      <c r="I50" s="14">
        <v>43.332702390000001</v>
      </c>
      <c r="J50" s="16">
        <v>0.74358469999999999</v>
      </c>
      <c r="K50" s="14">
        <v>12.97402301</v>
      </c>
      <c r="L50" s="16">
        <v>0.49968650999999997</v>
      </c>
      <c r="M50" s="14">
        <v>1.57135969</v>
      </c>
      <c r="N50" s="16">
        <v>0.16738177000000001</v>
      </c>
      <c r="O50" s="14">
        <v>0</v>
      </c>
      <c r="P50" s="16">
        <v>0</v>
      </c>
      <c r="Q50" s="14" t="s">
        <v>582</v>
      </c>
      <c r="R50" s="16" t="s">
        <v>582</v>
      </c>
      <c r="S50" s="14">
        <v>0</v>
      </c>
      <c r="T50" s="16">
        <v>0</v>
      </c>
      <c r="U50" s="14">
        <v>0</v>
      </c>
      <c r="V50" s="16">
        <v>0</v>
      </c>
      <c r="W50" s="14">
        <v>4.4456405800000001</v>
      </c>
      <c r="X50" s="16">
        <v>0.48048623000000001</v>
      </c>
    </row>
    <row r="51" spans="1:24" x14ac:dyDescent="0.25">
      <c r="A51" s="11" t="s">
        <v>521</v>
      </c>
      <c r="B51" s="13">
        <v>6866</v>
      </c>
      <c r="C51" s="14">
        <f>(113/B51*100)</f>
        <v>1.6457908534809205</v>
      </c>
      <c r="D51" s="15">
        <v>6753</v>
      </c>
      <c r="E51" s="14">
        <v>13.47478366</v>
      </c>
      <c r="F51" s="16">
        <v>0.53954639000000004</v>
      </c>
      <c r="G51" s="14">
        <v>23.02058882</v>
      </c>
      <c r="H51" s="16">
        <v>0.64132230999999995</v>
      </c>
      <c r="I51" s="14">
        <v>30.756701580000001</v>
      </c>
      <c r="J51" s="16">
        <v>0.74076980999999997</v>
      </c>
      <c r="K51" s="14">
        <v>11.978254529999999</v>
      </c>
      <c r="L51" s="16">
        <v>0.56737824000000003</v>
      </c>
      <c r="M51" s="14">
        <v>1.63731811</v>
      </c>
      <c r="N51" s="16">
        <v>0.18060666</v>
      </c>
      <c r="O51" s="14">
        <v>0</v>
      </c>
      <c r="P51" s="16">
        <v>0</v>
      </c>
      <c r="Q51" s="14" t="s">
        <v>582</v>
      </c>
      <c r="R51" s="16" t="s">
        <v>582</v>
      </c>
      <c r="S51" s="14">
        <v>10.574283660000001</v>
      </c>
      <c r="T51" s="16">
        <v>0.61186373999999999</v>
      </c>
      <c r="U51" s="14">
        <v>0</v>
      </c>
      <c r="V51" s="16">
        <v>0</v>
      </c>
      <c r="W51" s="14">
        <v>8.5580696399999994</v>
      </c>
      <c r="X51" s="16">
        <v>0.83829054000000003</v>
      </c>
    </row>
    <row r="52" spans="1:24" x14ac:dyDescent="0.25">
      <c r="A52" s="11" t="s">
        <v>522</v>
      </c>
      <c r="B52" s="13">
        <v>5809</v>
      </c>
      <c r="C52" s="14">
        <f>(111/B52*100)</f>
        <v>1.910828025477707</v>
      </c>
      <c r="D52" s="15">
        <v>5698</v>
      </c>
      <c r="E52" s="14">
        <v>28.668005579999999</v>
      </c>
      <c r="F52" s="16">
        <v>0.71658140999999997</v>
      </c>
      <c r="G52" s="14">
        <v>35.196485510000002</v>
      </c>
      <c r="H52" s="16">
        <v>0.69711544000000003</v>
      </c>
      <c r="I52" s="14">
        <v>25.744487920000001</v>
      </c>
      <c r="J52" s="16">
        <v>0.71090321999999995</v>
      </c>
      <c r="K52" s="14">
        <v>6.3766735800000003</v>
      </c>
      <c r="L52" s="16">
        <v>0.31359174000000001</v>
      </c>
      <c r="M52" s="14">
        <v>1.1699741400000001</v>
      </c>
      <c r="N52" s="16">
        <v>0.15165350999999999</v>
      </c>
      <c r="O52" s="14">
        <v>0</v>
      </c>
      <c r="P52" s="16">
        <v>0</v>
      </c>
      <c r="Q52" s="14" t="s">
        <v>582</v>
      </c>
      <c r="R52" s="16" t="s">
        <v>582</v>
      </c>
      <c r="S52" s="14">
        <v>0</v>
      </c>
      <c r="T52" s="16">
        <v>0</v>
      </c>
      <c r="U52" s="14">
        <v>0</v>
      </c>
      <c r="V52" s="16">
        <v>0</v>
      </c>
      <c r="W52" s="14">
        <v>2.8443732700000002</v>
      </c>
      <c r="X52" s="16">
        <v>0.31584171</v>
      </c>
    </row>
    <row r="53" spans="1:24" x14ac:dyDescent="0.25">
      <c r="A53" s="11" t="s">
        <v>523</v>
      </c>
      <c r="B53" s="13">
        <v>5571</v>
      </c>
      <c r="C53" s="14">
        <f>(120/B53*100)</f>
        <v>2.1540118470651586</v>
      </c>
      <c r="D53" s="15">
        <v>5451</v>
      </c>
      <c r="E53" s="14">
        <v>28.1232629</v>
      </c>
      <c r="F53" s="16">
        <v>0.67393656999999996</v>
      </c>
      <c r="G53" s="14">
        <v>28.831922209999998</v>
      </c>
      <c r="H53" s="16">
        <v>0.60184177999999999</v>
      </c>
      <c r="I53" s="14">
        <v>22.406588330000002</v>
      </c>
      <c r="J53" s="16">
        <v>0.64056541</v>
      </c>
      <c r="K53" s="14">
        <v>7.21842819</v>
      </c>
      <c r="L53" s="16">
        <v>0.34896262</v>
      </c>
      <c r="M53" s="14">
        <v>5.3443733299999998</v>
      </c>
      <c r="N53" s="16">
        <v>0.29731341</v>
      </c>
      <c r="O53" s="14">
        <v>0</v>
      </c>
      <c r="P53" s="16">
        <v>0</v>
      </c>
      <c r="Q53" s="14" t="s">
        <v>582</v>
      </c>
      <c r="R53" s="16" t="s">
        <v>582</v>
      </c>
      <c r="S53" s="14">
        <v>0</v>
      </c>
      <c r="T53" s="16">
        <v>0</v>
      </c>
      <c r="U53" s="14">
        <v>0</v>
      </c>
      <c r="V53" s="16">
        <v>0</v>
      </c>
      <c r="W53" s="14">
        <v>8.0754250499999998</v>
      </c>
      <c r="X53" s="16">
        <v>0.34910373</v>
      </c>
    </row>
    <row r="54" spans="1:24" x14ac:dyDescent="0.25">
      <c r="A54" s="11" t="s">
        <v>524</v>
      </c>
      <c r="B54" s="13">
        <v>4740</v>
      </c>
      <c r="C54" s="14">
        <f>(504/B54*100)</f>
        <v>10.632911392405063</v>
      </c>
      <c r="D54" s="15">
        <v>4236</v>
      </c>
      <c r="E54" s="14">
        <v>10.11451542</v>
      </c>
      <c r="F54" s="16">
        <v>0.55299578000000005</v>
      </c>
      <c r="G54" s="14">
        <v>12.74949075</v>
      </c>
      <c r="H54" s="16">
        <v>0.61499665000000003</v>
      </c>
      <c r="I54" s="14">
        <v>44.379977390000001</v>
      </c>
      <c r="J54" s="16">
        <v>1.0962084299999999</v>
      </c>
      <c r="K54" s="14">
        <v>17.116438380000002</v>
      </c>
      <c r="L54" s="16">
        <v>0.84299784</v>
      </c>
      <c r="M54" s="14">
        <v>3.4158077900000001</v>
      </c>
      <c r="N54" s="16">
        <v>0.34732896000000002</v>
      </c>
      <c r="O54" s="14">
        <v>0</v>
      </c>
      <c r="P54" s="16">
        <v>0</v>
      </c>
      <c r="Q54" s="14" t="s">
        <v>582</v>
      </c>
      <c r="R54" s="16" t="s">
        <v>582</v>
      </c>
      <c r="S54" s="14">
        <v>0</v>
      </c>
      <c r="T54" s="16">
        <v>0</v>
      </c>
      <c r="U54" s="14">
        <v>0</v>
      </c>
      <c r="V54" s="16">
        <v>0</v>
      </c>
      <c r="W54" s="14">
        <v>12.223770269999999</v>
      </c>
      <c r="X54" s="16">
        <v>1.3306880699999999</v>
      </c>
    </row>
    <row r="55" spans="1:24"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t="s">
        <v>582</v>
      </c>
      <c r="R55" s="16" t="s">
        <v>582</v>
      </c>
      <c r="S55" s="14">
        <v>100</v>
      </c>
      <c r="T55" s="16">
        <v>0</v>
      </c>
      <c r="U55" s="14">
        <v>0</v>
      </c>
      <c r="V55" s="16">
        <v>0</v>
      </c>
      <c r="W55" s="14">
        <v>0</v>
      </c>
      <c r="X55" s="16">
        <v>0</v>
      </c>
    </row>
    <row r="56" spans="1:24" x14ac:dyDescent="0.25">
      <c r="A56" s="11" t="s">
        <v>526</v>
      </c>
      <c r="B56" s="13">
        <v>5359</v>
      </c>
      <c r="C56" s="14">
        <f>(77/B56*100)</f>
        <v>1.4368352304534429</v>
      </c>
      <c r="D56" s="15">
        <v>5282</v>
      </c>
      <c r="E56" s="14">
        <v>13.87937837</v>
      </c>
      <c r="F56" s="16">
        <v>0.51484841000000003</v>
      </c>
      <c r="G56" s="14">
        <v>19.218250449999999</v>
      </c>
      <c r="H56" s="16">
        <v>0.73722198000000005</v>
      </c>
      <c r="I56" s="14">
        <v>45.812608410000003</v>
      </c>
      <c r="J56" s="16">
        <v>0.73344335000000005</v>
      </c>
      <c r="K56" s="14">
        <v>17.027428010000001</v>
      </c>
      <c r="L56" s="16">
        <v>0.55158638000000004</v>
      </c>
      <c r="M56" s="14">
        <v>2.7673561699999998</v>
      </c>
      <c r="N56" s="16">
        <v>0.25650557000000002</v>
      </c>
      <c r="O56" s="14">
        <v>0</v>
      </c>
      <c r="P56" s="16">
        <v>0</v>
      </c>
      <c r="Q56" s="14" t="s">
        <v>582</v>
      </c>
      <c r="R56" s="16" t="s">
        <v>582</v>
      </c>
      <c r="S56" s="14">
        <v>0</v>
      </c>
      <c r="T56" s="16">
        <v>0</v>
      </c>
      <c r="U56" s="14">
        <v>0</v>
      </c>
      <c r="V56" s="16">
        <v>0</v>
      </c>
      <c r="W56" s="14">
        <v>1.2949785899999999</v>
      </c>
      <c r="X56" s="16">
        <v>0.23045772</v>
      </c>
    </row>
    <row r="57" spans="1:24"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t="s">
        <v>582</v>
      </c>
      <c r="R57" s="16" t="s">
        <v>582</v>
      </c>
      <c r="S57" s="14">
        <v>100</v>
      </c>
      <c r="T57" s="16">
        <v>0</v>
      </c>
      <c r="U57" s="14">
        <v>0</v>
      </c>
      <c r="V57" s="16">
        <v>0</v>
      </c>
      <c r="W57" s="14">
        <v>0</v>
      </c>
      <c r="X57" s="16">
        <v>0</v>
      </c>
    </row>
    <row r="58" spans="1:24"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t="s">
        <v>582</v>
      </c>
      <c r="R58" s="16" t="s">
        <v>582</v>
      </c>
      <c r="S58" s="14">
        <v>100</v>
      </c>
      <c r="T58" s="16">
        <v>0</v>
      </c>
      <c r="U58" s="14">
        <v>0</v>
      </c>
      <c r="V58" s="16">
        <v>0</v>
      </c>
      <c r="W58" s="14">
        <v>0</v>
      </c>
      <c r="X58" s="16">
        <v>0</v>
      </c>
    </row>
    <row r="59" spans="1:24"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t="s">
        <v>582</v>
      </c>
      <c r="R59" s="16" t="s">
        <v>582</v>
      </c>
      <c r="S59" s="14">
        <v>100</v>
      </c>
      <c r="T59" s="16">
        <v>0</v>
      </c>
      <c r="U59" s="14">
        <v>0</v>
      </c>
      <c r="V59" s="16">
        <v>0</v>
      </c>
      <c r="W59" s="14">
        <v>0</v>
      </c>
      <c r="X59" s="16">
        <v>0</v>
      </c>
    </row>
    <row r="60" spans="1:24"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t="s">
        <v>582</v>
      </c>
      <c r="R60" s="16" t="s">
        <v>582</v>
      </c>
      <c r="S60" s="14">
        <v>100</v>
      </c>
      <c r="T60" s="16">
        <v>0</v>
      </c>
      <c r="U60" s="14">
        <v>0</v>
      </c>
      <c r="V60" s="16">
        <v>0</v>
      </c>
      <c r="W60" s="14">
        <v>0</v>
      </c>
      <c r="X60" s="16">
        <v>0</v>
      </c>
    </row>
    <row r="61" spans="1:24" x14ac:dyDescent="0.25">
      <c r="A61" s="11" t="s">
        <v>531</v>
      </c>
      <c r="B61" s="13">
        <v>6525</v>
      </c>
      <c r="C61" s="14">
        <f>(179/B61*100)</f>
        <v>2.7432950191570882</v>
      </c>
      <c r="D61" s="15">
        <v>6346</v>
      </c>
      <c r="E61" s="14">
        <v>24.393981650000001</v>
      </c>
      <c r="F61" s="16">
        <v>0.68836450000000005</v>
      </c>
      <c r="G61" s="14">
        <v>32.979517080000001</v>
      </c>
      <c r="H61" s="16">
        <v>0.69390450999999997</v>
      </c>
      <c r="I61" s="14">
        <v>26.860650199999998</v>
      </c>
      <c r="J61" s="16">
        <v>0.60936634999999995</v>
      </c>
      <c r="K61" s="14">
        <v>6.3176744200000003</v>
      </c>
      <c r="L61" s="16">
        <v>0.30376915999999998</v>
      </c>
      <c r="M61" s="14">
        <v>5.6069465200000002</v>
      </c>
      <c r="N61" s="16">
        <v>0.39132054999999999</v>
      </c>
      <c r="O61" s="14">
        <v>0</v>
      </c>
      <c r="P61" s="16">
        <v>0</v>
      </c>
      <c r="Q61" s="14" t="s">
        <v>582</v>
      </c>
      <c r="R61" s="16" t="s">
        <v>582</v>
      </c>
      <c r="S61" s="14">
        <v>0</v>
      </c>
      <c r="T61" s="16">
        <v>0</v>
      </c>
      <c r="U61" s="14">
        <v>0</v>
      </c>
      <c r="V61" s="16">
        <v>0</v>
      </c>
      <c r="W61" s="14">
        <v>3.8412301200000001</v>
      </c>
      <c r="X61" s="16">
        <v>0.54303321999999998</v>
      </c>
    </row>
    <row r="62" spans="1:24" x14ac:dyDescent="0.25">
      <c r="A62" s="11" t="s">
        <v>532</v>
      </c>
      <c r="B62" s="13">
        <v>4476</v>
      </c>
      <c r="C62" s="14">
        <f>(3/B62*100)</f>
        <v>6.7024128686327081E-2</v>
      </c>
      <c r="D62" s="15">
        <v>4473</v>
      </c>
      <c r="E62" s="14">
        <v>16.083975240000001</v>
      </c>
      <c r="F62" s="16">
        <v>0.44411579000000001</v>
      </c>
      <c r="G62" s="14">
        <v>29.231673310000001</v>
      </c>
      <c r="H62" s="16">
        <v>0.57354059999999996</v>
      </c>
      <c r="I62" s="14">
        <v>37.15595089</v>
      </c>
      <c r="J62" s="16">
        <v>0.71024980000000004</v>
      </c>
      <c r="K62" s="14">
        <v>15.29305209</v>
      </c>
      <c r="L62" s="16">
        <v>0.54965399999999998</v>
      </c>
      <c r="M62" s="14">
        <v>2.1016049200000002</v>
      </c>
      <c r="N62" s="16">
        <v>0.22985447000000001</v>
      </c>
      <c r="O62" s="14">
        <v>0</v>
      </c>
      <c r="P62" s="16">
        <v>0</v>
      </c>
      <c r="Q62" s="14" t="s">
        <v>582</v>
      </c>
      <c r="R62" s="16" t="s">
        <v>582</v>
      </c>
      <c r="S62" s="14">
        <v>0</v>
      </c>
      <c r="T62" s="16">
        <v>0</v>
      </c>
      <c r="U62" s="14">
        <v>0</v>
      </c>
      <c r="V62" s="16">
        <v>0</v>
      </c>
      <c r="W62" s="14">
        <v>0.13374354999999999</v>
      </c>
      <c r="X62" s="16">
        <v>5.890343E-2</v>
      </c>
    </row>
    <row r="63" spans="1:24"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t="s">
        <v>582</v>
      </c>
      <c r="R63" s="16" t="s">
        <v>582</v>
      </c>
      <c r="S63" s="14">
        <v>100</v>
      </c>
      <c r="T63" s="16">
        <v>0</v>
      </c>
      <c r="U63" s="14">
        <v>0</v>
      </c>
      <c r="V63" s="16">
        <v>0</v>
      </c>
      <c r="W63" s="14">
        <v>0</v>
      </c>
      <c r="X63" s="16">
        <v>0</v>
      </c>
    </row>
    <row r="64" spans="1:24"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t="s">
        <v>582</v>
      </c>
      <c r="R64" s="16" t="s">
        <v>582</v>
      </c>
      <c r="S64" s="14">
        <v>100</v>
      </c>
      <c r="T64" s="16">
        <v>0</v>
      </c>
      <c r="U64" s="14">
        <v>0</v>
      </c>
      <c r="V64" s="16">
        <v>0</v>
      </c>
      <c r="W64" s="14">
        <v>0</v>
      </c>
      <c r="X64" s="16">
        <v>0</v>
      </c>
    </row>
    <row r="65" spans="1:24"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t="s">
        <v>582</v>
      </c>
      <c r="R65" s="16" t="s">
        <v>582</v>
      </c>
      <c r="S65" s="14">
        <v>100</v>
      </c>
      <c r="T65" s="16">
        <v>0</v>
      </c>
      <c r="U65" s="14">
        <v>0</v>
      </c>
      <c r="V65" s="16">
        <v>0</v>
      </c>
      <c r="W65" s="14">
        <v>0</v>
      </c>
      <c r="X65" s="16">
        <v>0</v>
      </c>
    </row>
    <row r="66" spans="1:24" x14ac:dyDescent="0.25">
      <c r="A66" s="11" t="s">
        <v>536</v>
      </c>
      <c r="B66" s="13">
        <v>5665</v>
      </c>
      <c r="C66" s="14">
        <f>(93/B66*100)</f>
        <v>1.6416593115622242</v>
      </c>
      <c r="D66" s="15">
        <v>5572</v>
      </c>
      <c r="E66" s="14">
        <v>22.55909947</v>
      </c>
      <c r="F66" s="16">
        <v>0.61951639000000003</v>
      </c>
      <c r="G66" s="14">
        <v>23.631459549999999</v>
      </c>
      <c r="H66" s="16">
        <v>0.61703090999999999</v>
      </c>
      <c r="I66" s="14">
        <v>27.584666420000001</v>
      </c>
      <c r="J66" s="16">
        <v>0.75827739000000005</v>
      </c>
      <c r="K66" s="14">
        <v>10.71079449</v>
      </c>
      <c r="L66" s="16">
        <v>0.41557908999999998</v>
      </c>
      <c r="M66" s="14">
        <v>1.9878238699999999</v>
      </c>
      <c r="N66" s="16">
        <v>0.18548608999999999</v>
      </c>
      <c r="O66" s="14">
        <v>0</v>
      </c>
      <c r="P66" s="16">
        <v>0</v>
      </c>
      <c r="Q66" s="14" t="s">
        <v>582</v>
      </c>
      <c r="R66" s="16" t="s">
        <v>582</v>
      </c>
      <c r="S66" s="14">
        <v>0</v>
      </c>
      <c r="T66" s="16">
        <v>0</v>
      </c>
      <c r="U66" s="14">
        <v>0</v>
      </c>
      <c r="V66" s="16">
        <v>0</v>
      </c>
      <c r="W66" s="14">
        <v>13.52615619</v>
      </c>
      <c r="X66" s="16">
        <v>0.39350317000000001</v>
      </c>
    </row>
    <row r="67" spans="1:24" x14ac:dyDescent="0.25">
      <c r="A67" s="11" t="s">
        <v>537</v>
      </c>
      <c r="B67" s="13">
        <v>6971</v>
      </c>
      <c r="C67" s="14">
        <f>(979/B67*100)</f>
        <v>14.043896141156218</v>
      </c>
      <c r="D67" s="15">
        <v>5992</v>
      </c>
      <c r="E67" s="14">
        <v>8.4714834799999998</v>
      </c>
      <c r="F67" s="16">
        <v>0.40887697000000001</v>
      </c>
      <c r="G67" s="14">
        <v>28.266585410000001</v>
      </c>
      <c r="H67" s="16">
        <v>0.59747930000000005</v>
      </c>
      <c r="I67" s="14">
        <v>46.212911130000002</v>
      </c>
      <c r="J67" s="16">
        <v>0.67412780999999999</v>
      </c>
      <c r="K67" s="14">
        <v>12.59649302</v>
      </c>
      <c r="L67" s="16">
        <v>0.42322365000000001</v>
      </c>
      <c r="M67" s="14">
        <v>1.8036101899999999</v>
      </c>
      <c r="N67" s="16">
        <v>0.20300027000000001</v>
      </c>
      <c r="O67" s="14">
        <v>0</v>
      </c>
      <c r="P67" s="16">
        <v>0</v>
      </c>
      <c r="Q67" s="14" t="s">
        <v>582</v>
      </c>
      <c r="R67" s="16" t="s">
        <v>582</v>
      </c>
      <c r="S67" s="14">
        <v>0</v>
      </c>
      <c r="T67" s="16">
        <v>0</v>
      </c>
      <c r="U67" s="14">
        <v>0</v>
      </c>
      <c r="V67" s="16">
        <v>0</v>
      </c>
      <c r="W67" s="14">
        <v>2.64891677</v>
      </c>
      <c r="X67" s="16">
        <v>0.27717440999999998</v>
      </c>
    </row>
    <row r="68" spans="1:24" x14ac:dyDescent="0.25">
      <c r="A68" s="11" t="s">
        <v>538</v>
      </c>
      <c r="B68" s="13">
        <v>12083</v>
      </c>
      <c r="C68" s="14">
        <f>(31/B68*100)</f>
        <v>0.2565588016221137</v>
      </c>
      <c r="D68" s="15">
        <v>12052</v>
      </c>
      <c r="E68" s="14">
        <v>16.692014230000002</v>
      </c>
      <c r="F68" s="16">
        <v>0.36711392999999998</v>
      </c>
      <c r="G68" s="14">
        <v>16.281686029999999</v>
      </c>
      <c r="H68" s="16">
        <v>0.30584493000000001</v>
      </c>
      <c r="I68" s="14">
        <v>35.007551720000002</v>
      </c>
      <c r="J68" s="16">
        <v>0.45530188999999999</v>
      </c>
      <c r="K68" s="14">
        <v>9.57308162</v>
      </c>
      <c r="L68" s="16">
        <v>0.25338505</v>
      </c>
      <c r="M68" s="14">
        <v>4.8772920400000004</v>
      </c>
      <c r="N68" s="16">
        <v>0.19672406000000001</v>
      </c>
      <c r="O68" s="14">
        <v>0</v>
      </c>
      <c r="P68" s="16">
        <v>0</v>
      </c>
      <c r="Q68" s="14" t="s">
        <v>582</v>
      </c>
      <c r="R68" s="16" t="s">
        <v>582</v>
      </c>
      <c r="S68" s="14">
        <v>0</v>
      </c>
      <c r="T68" s="16">
        <v>0</v>
      </c>
      <c r="U68" s="14">
        <v>0</v>
      </c>
      <c r="V68" s="16">
        <v>0</v>
      </c>
      <c r="W68" s="14">
        <v>17.56837436</v>
      </c>
      <c r="X68" s="16">
        <v>0.29683594000000002</v>
      </c>
    </row>
    <row r="69" spans="1:24"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t="s">
        <v>582</v>
      </c>
      <c r="R69" s="16" t="s">
        <v>582</v>
      </c>
      <c r="S69" s="14">
        <v>100</v>
      </c>
      <c r="T69" s="16">
        <v>0</v>
      </c>
      <c r="U69" s="14">
        <v>0</v>
      </c>
      <c r="V69" s="16">
        <v>0</v>
      </c>
      <c r="W69" s="14">
        <v>0</v>
      </c>
      <c r="X69" s="16">
        <v>0</v>
      </c>
    </row>
    <row r="70" spans="1:24" x14ac:dyDescent="0.25">
      <c r="A70" s="11" t="s">
        <v>540</v>
      </c>
      <c r="B70" s="13">
        <v>6036</v>
      </c>
      <c r="C70" s="14">
        <f>(223/B70*100)</f>
        <v>3.6944996686547382</v>
      </c>
      <c r="D70" s="15">
        <v>5813</v>
      </c>
      <c r="E70" s="14">
        <v>18.82702553</v>
      </c>
      <c r="F70" s="16">
        <v>0.79288369999999997</v>
      </c>
      <c r="G70" s="14">
        <v>37.007558920000001</v>
      </c>
      <c r="H70" s="16">
        <v>0.72127364000000005</v>
      </c>
      <c r="I70" s="14">
        <v>29.87562496</v>
      </c>
      <c r="J70" s="16">
        <v>0.7915449</v>
      </c>
      <c r="K70" s="14">
        <v>7.2478249400000001</v>
      </c>
      <c r="L70" s="16">
        <v>0.45769845999999997</v>
      </c>
      <c r="M70" s="14">
        <v>2.14796941</v>
      </c>
      <c r="N70" s="16">
        <v>0.22400885000000001</v>
      </c>
      <c r="O70" s="14">
        <v>0</v>
      </c>
      <c r="P70" s="16">
        <v>0</v>
      </c>
      <c r="Q70" s="14" t="s">
        <v>582</v>
      </c>
      <c r="R70" s="16" t="s">
        <v>582</v>
      </c>
      <c r="S70" s="14">
        <v>0</v>
      </c>
      <c r="T70" s="16">
        <v>0</v>
      </c>
      <c r="U70" s="14">
        <v>0</v>
      </c>
      <c r="V70" s="16">
        <v>0</v>
      </c>
      <c r="W70" s="14">
        <v>4.8939962299999999</v>
      </c>
      <c r="X70" s="16">
        <v>0.52315025999999998</v>
      </c>
    </row>
    <row r="71" spans="1:24" x14ac:dyDescent="0.25">
      <c r="A71" s="11" t="s">
        <v>541</v>
      </c>
      <c r="B71" s="13">
        <v>6115</v>
      </c>
      <c r="C71" s="14">
        <f>(38/B71*100)</f>
        <v>0.6214227309893704</v>
      </c>
      <c r="D71" s="15">
        <v>6077</v>
      </c>
      <c r="E71" s="14">
        <v>17.09073343</v>
      </c>
      <c r="F71" s="16">
        <v>0.43646043000000001</v>
      </c>
      <c r="G71" s="14">
        <v>24.71098877</v>
      </c>
      <c r="H71" s="16">
        <v>0.53333828999999999</v>
      </c>
      <c r="I71" s="14">
        <v>33.952352009999998</v>
      </c>
      <c r="J71" s="16">
        <v>0.59127348000000002</v>
      </c>
      <c r="K71" s="14">
        <v>13.29669837</v>
      </c>
      <c r="L71" s="16">
        <v>0.47494714999999998</v>
      </c>
      <c r="M71" s="14">
        <v>9.6717171299999993</v>
      </c>
      <c r="N71" s="16">
        <v>0.36556167000000001</v>
      </c>
      <c r="O71" s="14">
        <v>0</v>
      </c>
      <c r="P71" s="16">
        <v>0</v>
      </c>
      <c r="Q71" s="14" t="s">
        <v>582</v>
      </c>
      <c r="R71" s="16" t="s">
        <v>582</v>
      </c>
      <c r="S71" s="14">
        <v>0</v>
      </c>
      <c r="T71" s="16">
        <v>0</v>
      </c>
      <c r="U71" s="14">
        <v>0</v>
      </c>
      <c r="V71" s="16">
        <v>0</v>
      </c>
      <c r="W71" s="14">
        <v>1.2775103000000001</v>
      </c>
      <c r="X71" s="16">
        <v>0.16875928000000001</v>
      </c>
    </row>
    <row r="72" spans="1:24" x14ac:dyDescent="0.25">
      <c r="A72" s="11" t="s">
        <v>542</v>
      </c>
      <c r="B72" s="13">
        <v>7708</v>
      </c>
      <c r="C72" s="14">
        <f>(6/B72*100)</f>
        <v>7.7841203943954329E-2</v>
      </c>
      <c r="D72" s="15">
        <v>7702</v>
      </c>
      <c r="E72" s="14">
        <v>9.4215918799999994</v>
      </c>
      <c r="F72" s="16">
        <v>0.37726261999999999</v>
      </c>
      <c r="G72" s="14">
        <v>30.336785200000001</v>
      </c>
      <c r="H72" s="16">
        <v>0.54107298000000004</v>
      </c>
      <c r="I72" s="14">
        <v>44.864078939999999</v>
      </c>
      <c r="J72" s="16">
        <v>0.61560252000000004</v>
      </c>
      <c r="K72" s="14">
        <v>14.556014040000001</v>
      </c>
      <c r="L72" s="16">
        <v>0.45142990999999999</v>
      </c>
      <c r="M72" s="14">
        <v>0.58806723999999999</v>
      </c>
      <c r="N72" s="16">
        <v>7.9707470000000002E-2</v>
      </c>
      <c r="O72" s="14">
        <v>0</v>
      </c>
      <c r="P72" s="16">
        <v>0</v>
      </c>
      <c r="Q72" s="14" t="s">
        <v>582</v>
      </c>
      <c r="R72" s="16" t="s">
        <v>582</v>
      </c>
      <c r="S72" s="14">
        <v>0</v>
      </c>
      <c r="T72" s="16">
        <v>0</v>
      </c>
      <c r="U72" s="14">
        <v>0</v>
      </c>
      <c r="V72" s="16">
        <v>0</v>
      </c>
      <c r="W72" s="14">
        <v>0.23346272000000001</v>
      </c>
      <c r="X72" s="16">
        <v>5.025665E-2</v>
      </c>
    </row>
    <row r="73" spans="1:24" x14ac:dyDescent="0.25">
      <c r="A73" s="11" t="s">
        <v>543</v>
      </c>
      <c r="B73" s="13">
        <v>8249</v>
      </c>
      <c r="C73" s="14">
        <f>(201/B73*100)</f>
        <v>2.4366589889683601</v>
      </c>
      <c r="D73" s="15">
        <v>8048</v>
      </c>
      <c r="E73" s="14">
        <v>2.0941975400000001</v>
      </c>
      <c r="F73" s="16">
        <v>0.20784979000000001</v>
      </c>
      <c r="G73" s="14">
        <v>6.5473163100000003</v>
      </c>
      <c r="H73" s="16">
        <v>0.27811538000000002</v>
      </c>
      <c r="I73" s="14">
        <v>64.68419609</v>
      </c>
      <c r="J73" s="16">
        <v>0.82533772999999999</v>
      </c>
      <c r="K73" s="14">
        <v>24.189335979999999</v>
      </c>
      <c r="L73" s="16">
        <v>0.75486238000000005</v>
      </c>
      <c r="M73" s="14">
        <v>1.02311014</v>
      </c>
      <c r="N73" s="16">
        <v>0.14777043000000001</v>
      </c>
      <c r="O73" s="14">
        <v>0</v>
      </c>
      <c r="P73" s="16">
        <v>0</v>
      </c>
      <c r="Q73" s="14" t="s">
        <v>582</v>
      </c>
      <c r="R73" s="16" t="s">
        <v>582</v>
      </c>
      <c r="S73" s="14">
        <v>0</v>
      </c>
      <c r="T73" s="16">
        <v>0</v>
      </c>
      <c r="U73" s="14">
        <v>0</v>
      </c>
      <c r="V73" s="16">
        <v>0</v>
      </c>
      <c r="W73" s="14">
        <v>1.4618439400000001</v>
      </c>
      <c r="X73" s="16">
        <v>0.30251477999999998</v>
      </c>
    </row>
    <row r="74" spans="1:24"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t="s">
        <v>582</v>
      </c>
      <c r="R74" s="16" t="s">
        <v>582</v>
      </c>
      <c r="S74" s="14">
        <v>100</v>
      </c>
      <c r="T74" s="16">
        <v>0</v>
      </c>
      <c r="U74" s="14">
        <v>0</v>
      </c>
      <c r="V74" s="16">
        <v>0</v>
      </c>
      <c r="W74" s="14">
        <v>0</v>
      </c>
      <c r="X74" s="16">
        <v>0</v>
      </c>
    </row>
    <row r="75" spans="1:24" x14ac:dyDescent="0.25">
      <c r="A75" s="11" t="s">
        <v>545</v>
      </c>
      <c r="B75" s="13">
        <v>5375</v>
      </c>
      <c r="C75" s="14">
        <f>(321/B75*100)</f>
        <v>5.9720930232558134</v>
      </c>
      <c r="D75" s="15">
        <v>5054</v>
      </c>
      <c r="E75" s="14">
        <v>15.31895025</v>
      </c>
      <c r="F75" s="16">
        <v>0.55907141000000005</v>
      </c>
      <c r="G75" s="14">
        <v>25.867382169999999</v>
      </c>
      <c r="H75" s="16">
        <v>0.72088341</v>
      </c>
      <c r="I75" s="14">
        <v>32.017364469999997</v>
      </c>
      <c r="J75" s="16">
        <v>0.86948292000000005</v>
      </c>
      <c r="K75" s="14">
        <v>9.4752930699999993</v>
      </c>
      <c r="L75" s="16">
        <v>0.46832581000000001</v>
      </c>
      <c r="M75" s="14">
        <v>3.1025766799999999</v>
      </c>
      <c r="N75" s="16">
        <v>0.27376536000000001</v>
      </c>
      <c r="O75" s="14">
        <v>0</v>
      </c>
      <c r="P75" s="16">
        <v>0</v>
      </c>
      <c r="Q75" s="14" t="s">
        <v>582</v>
      </c>
      <c r="R75" s="16" t="s">
        <v>582</v>
      </c>
      <c r="S75" s="14">
        <v>0</v>
      </c>
      <c r="T75" s="16">
        <v>0</v>
      </c>
      <c r="U75" s="14">
        <v>0</v>
      </c>
      <c r="V75" s="16">
        <v>0</v>
      </c>
      <c r="W75" s="14">
        <v>14.21843335</v>
      </c>
      <c r="X75" s="16">
        <v>1.1334739599999999</v>
      </c>
    </row>
    <row r="76" spans="1:24" x14ac:dyDescent="0.25">
      <c r="A76" s="11" t="s">
        <v>546</v>
      </c>
      <c r="B76" s="13">
        <v>14167</v>
      </c>
      <c r="C76" s="14">
        <f>(236/B76*100)</f>
        <v>1.6658431566316085</v>
      </c>
      <c r="D76" s="15">
        <v>13931</v>
      </c>
      <c r="E76" s="14">
        <v>20.640490150000002</v>
      </c>
      <c r="F76" s="16">
        <v>0.52730785999999996</v>
      </c>
      <c r="G76" s="14">
        <v>22.029450900000001</v>
      </c>
      <c r="H76" s="16">
        <v>0.45125027000000001</v>
      </c>
      <c r="I76" s="14">
        <v>34.307960719999997</v>
      </c>
      <c r="J76" s="16">
        <v>0.67168070000000002</v>
      </c>
      <c r="K76" s="14">
        <v>11.04372145</v>
      </c>
      <c r="L76" s="16">
        <v>0.43741069999999999</v>
      </c>
      <c r="M76" s="14">
        <v>4.9865368600000002</v>
      </c>
      <c r="N76" s="16">
        <v>0.22050650999999999</v>
      </c>
      <c r="O76" s="14">
        <v>0</v>
      </c>
      <c r="P76" s="16">
        <v>0</v>
      </c>
      <c r="Q76" s="14" t="s">
        <v>582</v>
      </c>
      <c r="R76" s="16" t="s">
        <v>582</v>
      </c>
      <c r="S76" s="14">
        <v>0</v>
      </c>
      <c r="T76" s="16">
        <v>0</v>
      </c>
      <c r="U76" s="14">
        <v>0</v>
      </c>
      <c r="V76" s="16">
        <v>0</v>
      </c>
      <c r="W76" s="14">
        <v>6.9918399300000003</v>
      </c>
      <c r="X76" s="16">
        <v>0.45374762000000002</v>
      </c>
    </row>
    <row r="77" spans="1:24" x14ac:dyDescent="0.25">
      <c r="A77" s="11" t="s">
        <v>547</v>
      </c>
      <c r="B77" s="13">
        <v>6062</v>
      </c>
      <c r="C77" s="14">
        <f>(372/B77*100)</f>
        <v>6.1365885846255361</v>
      </c>
      <c r="D77" s="15">
        <v>5690</v>
      </c>
      <c r="E77" s="14">
        <v>20.66428548</v>
      </c>
      <c r="F77" s="16">
        <v>0.56165765999999995</v>
      </c>
      <c r="G77" s="14">
        <v>23.258462179999999</v>
      </c>
      <c r="H77" s="16">
        <v>0.67924764999999998</v>
      </c>
      <c r="I77" s="14">
        <v>30.438211370000001</v>
      </c>
      <c r="J77" s="16">
        <v>0.75531420999999999</v>
      </c>
      <c r="K77" s="14">
        <v>5.6099002200000001</v>
      </c>
      <c r="L77" s="16">
        <v>0.37276884999999998</v>
      </c>
      <c r="M77" s="14">
        <v>2.5924628699999999</v>
      </c>
      <c r="N77" s="16">
        <v>0.22316483000000001</v>
      </c>
      <c r="O77" s="14">
        <v>0</v>
      </c>
      <c r="P77" s="16">
        <v>0</v>
      </c>
      <c r="Q77" s="14" t="s">
        <v>582</v>
      </c>
      <c r="R77" s="16" t="s">
        <v>582</v>
      </c>
      <c r="S77" s="14">
        <v>0</v>
      </c>
      <c r="T77" s="16">
        <v>0</v>
      </c>
      <c r="U77" s="14">
        <v>0</v>
      </c>
      <c r="V77" s="16">
        <v>0</v>
      </c>
      <c r="W77" s="14">
        <v>17.43667787</v>
      </c>
      <c r="X77" s="16">
        <v>0.88594145999999996</v>
      </c>
    </row>
    <row r="78" spans="1:24"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t="s">
        <v>582</v>
      </c>
      <c r="R78" s="16" t="s">
        <v>582</v>
      </c>
      <c r="S78" s="14">
        <v>100</v>
      </c>
      <c r="T78" s="16">
        <v>0</v>
      </c>
      <c r="U78" s="14">
        <v>0</v>
      </c>
      <c r="V78" s="16">
        <v>0</v>
      </c>
      <c r="W78" s="14">
        <v>0</v>
      </c>
      <c r="X78" s="16">
        <v>0</v>
      </c>
    </row>
    <row r="79" spans="1:24"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t="s">
        <v>582</v>
      </c>
      <c r="R79" s="16" t="s">
        <v>582</v>
      </c>
      <c r="S79" s="14">
        <v>100</v>
      </c>
      <c r="T79" s="16">
        <v>0</v>
      </c>
      <c r="U79" s="14">
        <v>0</v>
      </c>
      <c r="V79" s="16">
        <v>0</v>
      </c>
      <c r="W79" s="14">
        <v>0</v>
      </c>
      <c r="X79" s="16">
        <v>0</v>
      </c>
    </row>
    <row r="80" spans="1:24"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t="s">
        <v>582</v>
      </c>
      <c r="R80" s="16" t="s">
        <v>582</v>
      </c>
      <c r="S80" s="14">
        <v>100</v>
      </c>
      <c r="T80" s="16">
        <v>0</v>
      </c>
      <c r="U80" s="14">
        <v>0</v>
      </c>
      <c r="V80" s="16">
        <v>0</v>
      </c>
      <c r="W80" s="14">
        <v>0</v>
      </c>
      <c r="X80" s="16">
        <v>0</v>
      </c>
    </row>
    <row r="81" spans="1:24" x14ac:dyDescent="0.25">
      <c r="A81" s="19" t="s">
        <v>551</v>
      </c>
      <c r="B81" s="13">
        <v>8861</v>
      </c>
      <c r="C81" s="14">
        <f>(96/B81*100)</f>
        <v>1.0833991648798103</v>
      </c>
      <c r="D81" s="15">
        <v>8765</v>
      </c>
      <c r="E81" s="14">
        <v>9.4555158699999993</v>
      </c>
      <c r="F81" s="16">
        <v>0.46388335000000003</v>
      </c>
      <c r="G81" s="14">
        <v>29.185458730000001</v>
      </c>
      <c r="H81" s="16">
        <v>0.71756229000000005</v>
      </c>
      <c r="I81" s="14">
        <v>42.15251018</v>
      </c>
      <c r="J81" s="16">
        <v>0.76478097</v>
      </c>
      <c r="K81" s="14">
        <v>8.2807796200000006</v>
      </c>
      <c r="L81" s="16">
        <v>0.38315062999999999</v>
      </c>
      <c r="M81" s="14">
        <v>9.2940282100000005</v>
      </c>
      <c r="N81" s="16">
        <v>0.42420591000000002</v>
      </c>
      <c r="O81" s="14">
        <v>0</v>
      </c>
      <c r="P81" s="16">
        <v>0</v>
      </c>
      <c r="Q81" s="14" t="s">
        <v>582</v>
      </c>
      <c r="R81" s="16" t="s">
        <v>582</v>
      </c>
      <c r="S81" s="14">
        <v>0</v>
      </c>
      <c r="T81" s="16">
        <v>0</v>
      </c>
      <c r="U81" s="14">
        <v>0</v>
      </c>
      <c r="V81" s="16">
        <v>0</v>
      </c>
      <c r="W81" s="14">
        <v>1.6317073900000001</v>
      </c>
      <c r="X81" s="16">
        <v>0.24891150000000001</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847</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842</v>
      </c>
      <c r="F4" s="22"/>
      <c r="G4" s="21" t="s">
        <v>843</v>
      </c>
      <c r="H4" s="22"/>
      <c r="I4" s="21" t="s">
        <v>844</v>
      </c>
      <c r="J4" s="22"/>
      <c r="K4" s="21" t="s">
        <v>845</v>
      </c>
      <c r="L4" s="22"/>
      <c r="M4" s="21" t="s">
        <v>846</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(846/B7*100)</f>
        <v>5.8224363386097728</v>
      </c>
      <c r="D7" s="15">
        <v>13684</v>
      </c>
      <c r="E7" s="14">
        <v>21.64514681</v>
      </c>
      <c r="F7" s="16">
        <v>0.48726800999999997</v>
      </c>
      <c r="G7" s="14">
        <v>25.23997323</v>
      </c>
      <c r="H7" s="16">
        <v>0.46894998999999998</v>
      </c>
      <c r="I7" s="14">
        <v>29.20190968</v>
      </c>
      <c r="J7" s="16">
        <v>0.50204062000000005</v>
      </c>
      <c r="K7" s="14">
        <v>14.98438268</v>
      </c>
      <c r="L7" s="16">
        <v>0.43007719</v>
      </c>
      <c r="M7" s="14">
        <v>1.18863922</v>
      </c>
      <c r="N7" s="16">
        <v>0.11350173</v>
      </c>
      <c r="O7" s="14">
        <v>0</v>
      </c>
      <c r="P7" s="16">
        <v>0</v>
      </c>
      <c r="Q7" s="14" t="s">
        <v>582</v>
      </c>
      <c r="R7" s="16" t="s">
        <v>582</v>
      </c>
      <c r="S7" s="14">
        <v>0</v>
      </c>
      <c r="T7" s="16">
        <v>0</v>
      </c>
      <c r="U7" s="14">
        <v>0</v>
      </c>
      <c r="V7" s="16">
        <v>0</v>
      </c>
      <c r="W7" s="14">
        <v>7.7399483900000003</v>
      </c>
      <c r="X7" s="16">
        <v>0.45557537999999997</v>
      </c>
    </row>
    <row r="8" spans="1:24" x14ac:dyDescent="0.25">
      <c r="A8" s="11" t="s">
        <v>478</v>
      </c>
      <c r="B8" s="13">
        <v>7007</v>
      </c>
      <c r="C8" s="14">
        <f>(176/B8*100)</f>
        <v>2.5117739403453689</v>
      </c>
      <c r="D8" s="15">
        <v>6831</v>
      </c>
      <c r="E8" s="14">
        <v>21.653449689999999</v>
      </c>
      <c r="F8" s="16">
        <v>0.75699669999999997</v>
      </c>
      <c r="G8" s="14">
        <v>26.215329690000001</v>
      </c>
      <c r="H8" s="16">
        <v>0.70042565999999995</v>
      </c>
      <c r="I8" s="14">
        <v>26.863182739999999</v>
      </c>
      <c r="J8" s="16">
        <v>0.59653577000000002</v>
      </c>
      <c r="K8" s="14">
        <v>16.59103305</v>
      </c>
      <c r="L8" s="16">
        <v>0.66040211000000004</v>
      </c>
      <c r="M8" s="14">
        <v>2.1894763699999999</v>
      </c>
      <c r="N8" s="16">
        <v>0.17709326</v>
      </c>
      <c r="O8" s="14">
        <v>0</v>
      </c>
      <c r="P8" s="16">
        <v>0</v>
      </c>
      <c r="Q8" s="14" t="s">
        <v>582</v>
      </c>
      <c r="R8" s="16" t="s">
        <v>582</v>
      </c>
      <c r="S8" s="14">
        <v>0.48287289</v>
      </c>
      <c r="T8" s="16">
        <v>0.11886492999999999</v>
      </c>
      <c r="U8" s="14">
        <v>0</v>
      </c>
      <c r="V8" s="16">
        <v>0</v>
      </c>
      <c r="W8" s="14">
        <v>6.0046555699999997</v>
      </c>
      <c r="X8" s="16">
        <v>0.43056979000000001</v>
      </c>
    </row>
    <row r="9" spans="1:24" x14ac:dyDescent="0.25">
      <c r="A9" s="11" t="s">
        <v>479</v>
      </c>
      <c r="B9" s="13">
        <v>9651</v>
      </c>
      <c r="C9" s="14">
        <f>(296/B9*100)</f>
        <v>3.0670396850067347</v>
      </c>
      <c r="D9" s="15">
        <v>9355</v>
      </c>
      <c r="E9" s="14">
        <v>19.385455539999999</v>
      </c>
      <c r="F9" s="16">
        <v>0.45722042000000002</v>
      </c>
      <c r="G9" s="14">
        <v>22.137171989999999</v>
      </c>
      <c r="H9" s="16">
        <v>0.44128367000000002</v>
      </c>
      <c r="I9" s="14">
        <v>30.8178138</v>
      </c>
      <c r="J9" s="16">
        <v>0.53178011000000003</v>
      </c>
      <c r="K9" s="14">
        <v>15.53752259</v>
      </c>
      <c r="L9" s="16">
        <v>0.40325620000000001</v>
      </c>
      <c r="M9" s="14">
        <v>1.1848091000000001</v>
      </c>
      <c r="N9" s="16">
        <v>0.12037224000000001</v>
      </c>
      <c r="O9" s="14">
        <v>0</v>
      </c>
      <c r="P9" s="16">
        <v>0</v>
      </c>
      <c r="Q9" s="14" t="s">
        <v>582</v>
      </c>
      <c r="R9" s="16" t="s">
        <v>582</v>
      </c>
      <c r="S9" s="14">
        <v>3.0767151500000001</v>
      </c>
      <c r="T9" s="16">
        <v>0.55079429999999996</v>
      </c>
      <c r="U9" s="14">
        <v>0</v>
      </c>
      <c r="V9" s="16">
        <v>0</v>
      </c>
      <c r="W9" s="14">
        <v>7.86051185</v>
      </c>
      <c r="X9" s="16">
        <v>0.50397272999999998</v>
      </c>
    </row>
    <row r="10" spans="1:24" x14ac:dyDescent="0.25">
      <c r="A10" s="11" t="s">
        <v>480</v>
      </c>
      <c r="B10" s="13">
        <v>20058</v>
      </c>
      <c r="C10" s="14">
        <f>(569/B10*100)</f>
        <v>2.8367733572639344</v>
      </c>
      <c r="D10" s="15">
        <v>19489</v>
      </c>
      <c r="E10" s="14">
        <v>16.787980350000002</v>
      </c>
      <c r="F10" s="16">
        <v>0.46998625999999999</v>
      </c>
      <c r="G10" s="14">
        <v>24.75771516</v>
      </c>
      <c r="H10" s="16">
        <v>0.44631581999999997</v>
      </c>
      <c r="I10" s="14">
        <v>34.617949230000001</v>
      </c>
      <c r="J10" s="16">
        <v>0.50029851999999997</v>
      </c>
      <c r="K10" s="14">
        <v>18.114060429999999</v>
      </c>
      <c r="L10" s="16">
        <v>0.48182958999999997</v>
      </c>
      <c r="M10" s="14">
        <v>1.4129322099999999</v>
      </c>
      <c r="N10" s="16">
        <v>0.12221145999999999</v>
      </c>
      <c r="O10" s="14">
        <v>0</v>
      </c>
      <c r="P10" s="16">
        <v>0</v>
      </c>
      <c r="Q10" s="14" t="s">
        <v>582</v>
      </c>
      <c r="R10" s="16" t="s">
        <v>582</v>
      </c>
      <c r="S10" s="14">
        <v>0</v>
      </c>
      <c r="T10" s="16">
        <v>0</v>
      </c>
      <c r="U10" s="14">
        <v>0</v>
      </c>
      <c r="V10" s="16">
        <v>0</v>
      </c>
      <c r="W10" s="14">
        <v>4.3093626199999999</v>
      </c>
      <c r="X10" s="16">
        <v>0.40835375000000002</v>
      </c>
    </row>
    <row r="11" spans="1:24" x14ac:dyDescent="0.25">
      <c r="A11" s="11" t="s">
        <v>481</v>
      </c>
      <c r="B11" s="13">
        <v>7053</v>
      </c>
      <c r="C11" s="14">
        <f>(191/B11*100)</f>
        <v>2.7080674890117682</v>
      </c>
      <c r="D11" s="15">
        <v>6862</v>
      </c>
      <c r="E11" s="14">
        <v>22.13241017</v>
      </c>
      <c r="F11" s="16">
        <v>0.64671067999999998</v>
      </c>
      <c r="G11" s="14">
        <v>26.30918969</v>
      </c>
      <c r="H11" s="16">
        <v>0.68249409999999999</v>
      </c>
      <c r="I11" s="14">
        <v>27.933049019999999</v>
      </c>
      <c r="J11" s="16">
        <v>0.63699249000000002</v>
      </c>
      <c r="K11" s="14">
        <v>13.66702117</v>
      </c>
      <c r="L11" s="16">
        <v>0.45146455000000002</v>
      </c>
      <c r="M11" s="14">
        <v>1.0764823400000001</v>
      </c>
      <c r="N11" s="16">
        <v>0.14490987999999999</v>
      </c>
      <c r="O11" s="14">
        <v>0</v>
      </c>
      <c r="P11" s="16">
        <v>0</v>
      </c>
      <c r="Q11" s="14" t="s">
        <v>582</v>
      </c>
      <c r="R11" s="16" t="s">
        <v>582</v>
      </c>
      <c r="S11" s="14">
        <v>0</v>
      </c>
      <c r="T11" s="16">
        <v>0</v>
      </c>
      <c r="U11" s="14">
        <v>0</v>
      </c>
      <c r="V11" s="16">
        <v>0</v>
      </c>
      <c r="W11" s="14">
        <v>8.8818476000000004</v>
      </c>
      <c r="X11" s="16">
        <v>0.82297165999999999</v>
      </c>
    </row>
    <row r="12" spans="1:24" x14ac:dyDescent="0.25">
      <c r="A12" s="11" t="s">
        <v>482</v>
      </c>
      <c r="B12" s="13">
        <v>6894</v>
      </c>
      <c r="C12" s="14">
        <f>(60/B12*100)</f>
        <v>0.8703220191470844</v>
      </c>
      <c r="D12" s="15">
        <v>6834</v>
      </c>
      <c r="E12" s="14">
        <v>44.972411090000001</v>
      </c>
      <c r="F12" s="16">
        <v>0.75426508000000003</v>
      </c>
      <c r="G12" s="14">
        <v>29.203329960000001</v>
      </c>
      <c r="H12" s="16">
        <v>0.60356854000000004</v>
      </c>
      <c r="I12" s="14">
        <v>14.50541849</v>
      </c>
      <c r="J12" s="16">
        <v>0.54062350999999997</v>
      </c>
      <c r="K12" s="14">
        <v>4.4706139</v>
      </c>
      <c r="L12" s="16">
        <v>0.27100527000000002</v>
      </c>
      <c r="M12" s="14">
        <v>0.73825207000000004</v>
      </c>
      <c r="N12" s="16">
        <v>0.11456345</v>
      </c>
      <c r="O12" s="14">
        <v>0</v>
      </c>
      <c r="P12" s="16">
        <v>0</v>
      </c>
      <c r="Q12" s="14" t="s">
        <v>582</v>
      </c>
      <c r="R12" s="16" t="s">
        <v>582</v>
      </c>
      <c r="S12" s="14">
        <v>2.3480837700000001</v>
      </c>
      <c r="T12" s="16">
        <v>0.59189603000000002</v>
      </c>
      <c r="U12" s="14">
        <v>0</v>
      </c>
      <c r="V12" s="16">
        <v>0</v>
      </c>
      <c r="W12" s="14">
        <v>3.7618907300000002</v>
      </c>
      <c r="X12" s="16">
        <v>0.40278107000000002</v>
      </c>
    </row>
    <row r="13" spans="1:24" x14ac:dyDescent="0.25">
      <c r="A13" s="11" t="s">
        <v>483</v>
      </c>
      <c r="B13" s="13">
        <v>7161</v>
      </c>
      <c r="C13" s="14">
        <f>(245/B13*100)</f>
        <v>3.4213098729227758</v>
      </c>
      <c r="D13" s="15">
        <v>6916</v>
      </c>
      <c r="E13" s="14">
        <v>13.687872840000001</v>
      </c>
      <c r="F13" s="16">
        <v>0.50866800999999995</v>
      </c>
      <c r="G13" s="14">
        <v>24.587379210000002</v>
      </c>
      <c r="H13" s="16">
        <v>0.61458040999999997</v>
      </c>
      <c r="I13" s="14">
        <v>36.132897219999997</v>
      </c>
      <c r="J13" s="16">
        <v>0.74229988999999996</v>
      </c>
      <c r="K13" s="14">
        <v>16.35142111</v>
      </c>
      <c r="L13" s="16">
        <v>0.60333365000000005</v>
      </c>
      <c r="M13" s="14">
        <v>0.77108491999999995</v>
      </c>
      <c r="N13" s="16">
        <v>0.11941064</v>
      </c>
      <c r="O13" s="14">
        <v>0</v>
      </c>
      <c r="P13" s="16">
        <v>0</v>
      </c>
      <c r="Q13" s="14" t="s">
        <v>582</v>
      </c>
      <c r="R13" s="16" t="s">
        <v>582</v>
      </c>
      <c r="S13" s="14">
        <v>4.1665221800000003</v>
      </c>
      <c r="T13" s="16">
        <v>0.47939694999999999</v>
      </c>
      <c r="U13" s="14">
        <v>0</v>
      </c>
      <c r="V13" s="16">
        <v>0</v>
      </c>
      <c r="W13" s="14">
        <v>4.3028225200000003</v>
      </c>
      <c r="X13" s="16">
        <v>0.49158496000000002</v>
      </c>
    </row>
    <row r="14" spans="1:24" x14ac:dyDescent="0.25">
      <c r="A14" s="11" t="s">
        <v>484</v>
      </c>
      <c r="B14" s="13">
        <v>5587</v>
      </c>
      <c r="C14" s="14">
        <f>(84/B14*100)</f>
        <v>1.5034902452120995</v>
      </c>
      <c r="D14" s="15">
        <v>5503</v>
      </c>
      <c r="E14" s="14">
        <v>19.734043539999998</v>
      </c>
      <c r="F14" s="16">
        <v>0.61587378000000004</v>
      </c>
      <c r="G14" s="14">
        <v>32.85434455</v>
      </c>
      <c r="H14" s="16">
        <v>0.64942374000000003</v>
      </c>
      <c r="I14" s="14">
        <v>33.50642895</v>
      </c>
      <c r="J14" s="16">
        <v>0.66264383000000004</v>
      </c>
      <c r="K14" s="14">
        <v>10.90003185</v>
      </c>
      <c r="L14" s="16">
        <v>0.51227476999999999</v>
      </c>
      <c r="M14" s="14">
        <v>1.1482860500000001</v>
      </c>
      <c r="N14" s="16">
        <v>0.15707415</v>
      </c>
      <c r="O14" s="14">
        <v>0</v>
      </c>
      <c r="P14" s="16">
        <v>0</v>
      </c>
      <c r="Q14" s="14" t="s">
        <v>582</v>
      </c>
      <c r="R14" s="16" t="s">
        <v>582</v>
      </c>
      <c r="S14" s="14">
        <v>0</v>
      </c>
      <c r="T14" s="16">
        <v>0</v>
      </c>
      <c r="U14" s="14">
        <v>0</v>
      </c>
      <c r="V14" s="16">
        <v>0</v>
      </c>
      <c r="W14" s="14">
        <v>1.85686507</v>
      </c>
      <c r="X14" s="16">
        <v>0.21546419</v>
      </c>
    </row>
    <row r="15" spans="1:24" x14ac:dyDescent="0.25">
      <c r="A15" s="11" t="s">
        <v>485</v>
      </c>
      <c r="B15" s="13">
        <v>5882</v>
      </c>
      <c r="C15" s="14">
        <f>(131/B15*100)</f>
        <v>2.2271336280176812</v>
      </c>
      <c r="D15" s="15">
        <v>5751</v>
      </c>
      <c r="E15" s="14">
        <v>21.270148620000001</v>
      </c>
      <c r="F15" s="16">
        <v>0.72029673999999999</v>
      </c>
      <c r="G15" s="14">
        <v>30.270664549999999</v>
      </c>
      <c r="H15" s="16">
        <v>0.65363161999999997</v>
      </c>
      <c r="I15" s="14">
        <v>31.770038469999999</v>
      </c>
      <c r="J15" s="16">
        <v>0.69570516000000004</v>
      </c>
      <c r="K15" s="14">
        <v>11.52352378</v>
      </c>
      <c r="L15" s="16">
        <v>0.50170912000000001</v>
      </c>
      <c r="M15" s="14">
        <v>0.60462134000000001</v>
      </c>
      <c r="N15" s="16">
        <v>0.12630130000000001</v>
      </c>
      <c r="O15" s="14">
        <v>0</v>
      </c>
      <c r="P15" s="16">
        <v>0</v>
      </c>
      <c r="Q15" s="14" t="s">
        <v>582</v>
      </c>
      <c r="R15" s="16" t="s">
        <v>582</v>
      </c>
      <c r="S15" s="14">
        <v>1.02702399</v>
      </c>
      <c r="T15" s="16">
        <v>0.46042894000000001</v>
      </c>
      <c r="U15" s="14">
        <v>0</v>
      </c>
      <c r="V15" s="16">
        <v>0</v>
      </c>
      <c r="W15" s="14">
        <v>3.5339792600000002</v>
      </c>
      <c r="X15" s="16">
        <v>0.38994922999999998</v>
      </c>
    </row>
    <row r="16" spans="1:24" x14ac:dyDescent="0.25">
      <c r="A16" s="11" t="s">
        <v>486</v>
      </c>
      <c r="B16" s="13">
        <v>6108</v>
      </c>
      <c r="C16" s="14">
        <f>(167/B16*100)</f>
        <v>2.7341191879502293</v>
      </c>
      <c r="D16" s="15">
        <v>5941</v>
      </c>
      <c r="E16" s="14">
        <v>22.591240800000001</v>
      </c>
      <c r="F16" s="16">
        <v>0.67419205000000004</v>
      </c>
      <c r="G16" s="14">
        <v>27.438023690000001</v>
      </c>
      <c r="H16" s="16">
        <v>0.61121179999999997</v>
      </c>
      <c r="I16" s="14">
        <v>27.76000204</v>
      </c>
      <c r="J16" s="16">
        <v>0.61030757999999996</v>
      </c>
      <c r="K16" s="14">
        <v>11.67309685</v>
      </c>
      <c r="L16" s="16">
        <v>0.40048302000000002</v>
      </c>
      <c r="M16" s="14">
        <v>1.5198799599999999</v>
      </c>
      <c r="N16" s="16">
        <v>0.14684262000000001</v>
      </c>
      <c r="O16" s="14">
        <v>0</v>
      </c>
      <c r="P16" s="16">
        <v>0</v>
      </c>
      <c r="Q16" s="14" t="s">
        <v>582</v>
      </c>
      <c r="R16" s="16" t="s">
        <v>582</v>
      </c>
      <c r="S16" s="14">
        <v>0</v>
      </c>
      <c r="T16" s="16">
        <v>0</v>
      </c>
      <c r="U16" s="14">
        <v>0</v>
      </c>
      <c r="V16" s="16">
        <v>0</v>
      </c>
      <c r="W16" s="14">
        <v>9.0177566599999999</v>
      </c>
      <c r="X16" s="16">
        <v>0.78483060000000004</v>
      </c>
    </row>
    <row r="17" spans="1:24" x14ac:dyDescent="0.25">
      <c r="A17" s="11" t="s">
        <v>487</v>
      </c>
      <c r="B17" s="13">
        <v>6504</v>
      </c>
      <c r="C17" s="14">
        <f>(2100/B17*100)</f>
        <v>32.287822878228781</v>
      </c>
      <c r="D17" s="15">
        <v>4404</v>
      </c>
      <c r="E17" s="14">
        <v>20.37832053</v>
      </c>
      <c r="F17" s="16">
        <v>0.66199984999999995</v>
      </c>
      <c r="G17" s="14">
        <v>25.31368119</v>
      </c>
      <c r="H17" s="16">
        <v>0.62741807999999999</v>
      </c>
      <c r="I17" s="14">
        <v>22.99445746</v>
      </c>
      <c r="J17" s="16">
        <v>0.56882038000000001</v>
      </c>
      <c r="K17" s="14">
        <v>13.650308259999999</v>
      </c>
      <c r="L17" s="16">
        <v>0.52952547000000005</v>
      </c>
      <c r="M17" s="14">
        <v>2.3298449899999998</v>
      </c>
      <c r="N17" s="16">
        <v>0.23390593000000001</v>
      </c>
      <c r="O17" s="14">
        <v>0</v>
      </c>
      <c r="P17" s="16">
        <v>0</v>
      </c>
      <c r="Q17" s="14" t="s">
        <v>582</v>
      </c>
      <c r="R17" s="16" t="s">
        <v>582</v>
      </c>
      <c r="S17" s="14">
        <v>3.3518446100000001</v>
      </c>
      <c r="T17" s="16">
        <v>0.43676350000000003</v>
      </c>
      <c r="U17" s="14">
        <v>0</v>
      </c>
      <c r="V17" s="16">
        <v>0</v>
      </c>
      <c r="W17" s="14">
        <v>11.98154297</v>
      </c>
      <c r="X17" s="16">
        <v>0.78845008999999999</v>
      </c>
    </row>
    <row r="18" spans="1:24" x14ac:dyDescent="0.25">
      <c r="A18" s="11" t="s">
        <v>488</v>
      </c>
      <c r="B18" s="13">
        <v>5532</v>
      </c>
      <c r="C18" s="14">
        <f>(31/B18*100)</f>
        <v>0.56037599421547357</v>
      </c>
      <c r="D18" s="15">
        <v>5501</v>
      </c>
      <c r="E18" s="14">
        <v>16.406141089999998</v>
      </c>
      <c r="F18" s="16">
        <v>0.49798664999999998</v>
      </c>
      <c r="G18" s="14">
        <v>27.955176470000001</v>
      </c>
      <c r="H18" s="16">
        <v>0.70606153000000005</v>
      </c>
      <c r="I18" s="14">
        <v>27.449680350000001</v>
      </c>
      <c r="J18" s="16">
        <v>0.56166221999999999</v>
      </c>
      <c r="K18" s="14">
        <v>20.320645970000001</v>
      </c>
      <c r="L18" s="16">
        <v>0.73003236999999999</v>
      </c>
      <c r="M18" s="14">
        <v>1.46679399</v>
      </c>
      <c r="N18" s="16">
        <v>0.18153029000000001</v>
      </c>
      <c r="O18" s="14">
        <v>0</v>
      </c>
      <c r="P18" s="16">
        <v>0</v>
      </c>
      <c r="Q18" s="14" t="s">
        <v>582</v>
      </c>
      <c r="R18" s="16" t="s">
        <v>582</v>
      </c>
      <c r="S18" s="14">
        <v>0</v>
      </c>
      <c r="T18" s="16">
        <v>0</v>
      </c>
      <c r="U18" s="14">
        <v>0</v>
      </c>
      <c r="V18" s="16">
        <v>0</v>
      </c>
      <c r="W18" s="14">
        <v>6.4015621300000003</v>
      </c>
      <c r="X18" s="16">
        <v>0.77129327999999997</v>
      </c>
    </row>
    <row r="19" spans="1:24" x14ac:dyDescent="0.25">
      <c r="A19" s="11" t="s">
        <v>489</v>
      </c>
      <c r="B19" s="13">
        <v>5658</v>
      </c>
      <c r="C19" s="14">
        <f>(392/B19*100)</f>
        <v>6.9282431954754333</v>
      </c>
      <c r="D19" s="15">
        <v>5266</v>
      </c>
      <c r="E19" s="14">
        <v>28.95119721</v>
      </c>
      <c r="F19" s="16">
        <v>0.84542470999999997</v>
      </c>
      <c r="G19" s="14">
        <v>28.806563659999998</v>
      </c>
      <c r="H19" s="16">
        <v>0.72895706999999998</v>
      </c>
      <c r="I19" s="14">
        <v>25.666893770000001</v>
      </c>
      <c r="J19" s="16">
        <v>0.55497165999999998</v>
      </c>
      <c r="K19" s="14">
        <v>10.466572449999999</v>
      </c>
      <c r="L19" s="16">
        <v>0.48267343000000001</v>
      </c>
      <c r="M19" s="14">
        <v>1.4731176100000001</v>
      </c>
      <c r="N19" s="16">
        <v>0.18862887</v>
      </c>
      <c r="O19" s="14">
        <v>0</v>
      </c>
      <c r="P19" s="16">
        <v>0</v>
      </c>
      <c r="Q19" s="14" t="s">
        <v>582</v>
      </c>
      <c r="R19" s="16" t="s">
        <v>582</v>
      </c>
      <c r="S19" s="14">
        <v>0</v>
      </c>
      <c r="T19" s="16">
        <v>0</v>
      </c>
      <c r="U19" s="14">
        <v>0</v>
      </c>
      <c r="V19" s="16">
        <v>0</v>
      </c>
      <c r="W19" s="14">
        <v>4.6356552999999998</v>
      </c>
      <c r="X19" s="16">
        <v>0.42708314000000003</v>
      </c>
    </row>
    <row r="20" spans="1:24" x14ac:dyDescent="0.25">
      <c r="A20" s="11" t="s">
        <v>490</v>
      </c>
      <c r="B20" s="13">
        <v>3371</v>
      </c>
      <c r="C20" s="14">
        <f>(75/B20*100)</f>
        <v>2.2248590922574905</v>
      </c>
      <c r="D20" s="15">
        <v>3296</v>
      </c>
      <c r="E20" s="14">
        <v>17.36436758</v>
      </c>
      <c r="F20" s="16">
        <v>0.68948103000000005</v>
      </c>
      <c r="G20" s="14">
        <v>17.15361863</v>
      </c>
      <c r="H20" s="16">
        <v>0.65836636999999998</v>
      </c>
      <c r="I20" s="14">
        <v>37.361139379999997</v>
      </c>
      <c r="J20" s="16">
        <v>0.89315990000000001</v>
      </c>
      <c r="K20" s="14">
        <v>20.383382569999998</v>
      </c>
      <c r="L20" s="16">
        <v>0.68766042999999999</v>
      </c>
      <c r="M20" s="14">
        <v>1.57328051</v>
      </c>
      <c r="N20" s="16">
        <v>0.22668531</v>
      </c>
      <c r="O20" s="14">
        <v>0</v>
      </c>
      <c r="P20" s="16">
        <v>0</v>
      </c>
      <c r="Q20" s="14" t="s">
        <v>582</v>
      </c>
      <c r="R20" s="16" t="s">
        <v>582</v>
      </c>
      <c r="S20" s="14">
        <v>0</v>
      </c>
      <c r="T20" s="16">
        <v>0</v>
      </c>
      <c r="U20" s="14">
        <v>0</v>
      </c>
      <c r="V20" s="16">
        <v>0</v>
      </c>
      <c r="W20" s="14">
        <v>6.1642113199999997</v>
      </c>
      <c r="X20" s="16">
        <v>0.39873142</v>
      </c>
    </row>
    <row r="21" spans="1:24" x14ac:dyDescent="0.25">
      <c r="A21" s="11" t="s">
        <v>491</v>
      </c>
      <c r="B21" s="13">
        <v>5741</v>
      </c>
      <c r="C21" s="14">
        <f>(62/B21*100)</f>
        <v>1.0799512280090577</v>
      </c>
      <c r="D21" s="15">
        <v>5679</v>
      </c>
      <c r="E21" s="14">
        <v>23.503947660000001</v>
      </c>
      <c r="F21" s="16">
        <v>0.63842692000000001</v>
      </c>
      <c r="G21" s="14">
        <v>26.28249623</v>
      </c>
      <c r="H21" s="16">
        <v>0.59022521999999999</v>
      </c>
      <c r="I21" s="14">
        <v>33.51478719</v>
      </c>
      <c r="J21" s="16">
        <v>0.78371217999999998</v>
      </c>
      <c r="K21" s="14">
        <v>12.600471300000001</v>
      </c>
      <c r="L21" s="16">
        <v>0.41549387999999998</v>
      </c>
      <c r="M21" s="14">
        <v>1.42398029</v>
      </c>
      <c r="N21" s="16">
        <v>0.18002441</v>
      </c>
      <c r="O21" s="14">
        <v>0</v>
      </c>
      <c r="P21" s="16">
        <v>0</v>
      </c>
      <c r="Q21" s="14" t="s">
        <v>582</v>
      </c>
      <c r="R21" s="16" t="s">
        <v>582</v>
      </c>
      <c r="S21" s="14">
        <v>0</v>
      </c>
      <c r="T21" s="16">
        <v>0</v>
      </c>
      <c r="U21" s="14">
        <v>0</v>
      </c>
      <c r="V21" s="16">
        <v>0</v>
      </c>
      <c r="W21" s="14">
        <v>2.67431734</v>
      </c>
      <c r="X21" s="16">
        <v>0.26926847999999998</v>
      </c>
    </row>
    <row r="22" spans="1:24" x14ac:dyDescent="0.25">
      <c r="A22" s="11" t="s">
        <v>492</v>
      </c>
      <c r="B22" s="13">
        <v>6598</v>
      </c>
      <c r="C22" s="14">
        <f>(40/B22*100)</f>
        <v>0.60624431645953325</v>
      </c>
      <c r="D22" s="15">
        <v>6558</v>
      </c>
      <c r="E22" s="14">
        <v>30.058465269999999</v>
      </c>
      <c r="F22" s="16">
        <v>0.79521922</v>
      </c>
      <c r="G22" s="14">
        <v>23.081320089999998</v>
      </c>
      <c r="H22" s="16">
        <v>0.63754864</v>
      </c>
      <c r="I22" s="14">
        <v>23.742600599999999</v>
      </c>
      <c r="J22" s="16">
        <v>0.60933495999999998</v>
      </c>
      <c r="K22" s="14">
        <v>14.04429464</v>
      </c>
      <c r="L22" s="16">
        <v>0.60610622999999997</v>
      </c>
      <c r="M22" s="14">
        <v>1.76371013</v>
      </c>
      <c r="N22" s="16">
        <v>0.18394067</v>
      </c>
      <c r="O22" s="14">
        <v>0</v>
      </c>
      <c r="P22" s="16">
        <v>0</v>
      </c>
      <c r="Q22" s="14" t="s">
        <v>582</v>
      </c>
      <c r="R22" s="16" t="s">
        <v>582</v>
      </c>
      <c r="S22" s="14">
        <v>0</v>
      </c>
      <c r="T22" s="16">
        <v>0</v>
      </c>
      <c r="U22" s="14">
        <v>0.11604601</v>
      </c>
      <c r="V22" s="16">
        <v>6.4159450000000007E-2</v>
      </c>
      <c r="W22" s="14">
        <v>7.1935632600000003</v>
      </c>
      <c r="X22" s="16">
        <v>0.72429608000000001</v>
      </c>
    </row>
    <row r="23" spans="1:24" x14ac:dyDescent="0.25">
      <c r="A23" s="11" t="s">
        <v>493</v>
      </c>
      <c r="B23" s="13">
        <v>11583</v>
      </c>
      <c r="C23" s="14">
        <f>(276/B23*100)</f>
        <v>2.3828023828023825</v>
      </c>
      <c r="D23" s="15">
        <v>11307</v>
      </c>
      <c r="E23" s="14">
        <v>16.329116429999999</v>
      </c>
      <c r="F23" s="16">
        <v>0.58448140000000004</v>
      </c>
      <c r="G23" s="14">
        <v>31.78762335</v>
      </c>
      <c r="H23" s="16">
        <v>0.67340935000000002</v>
      </c>
      <c r="I23" s="14">
        <v>33.912350740000001</v>
      </c>
      <c r="J23" s="16">
        <v>0.70229976000000005</v>
      </c>
      <c r="K23" s="14">
        <v>11.873652440000001</v>
      </c>
      <c r="L23" s="16">
        <v>0.53277063000000002</v>
      </c>
      <c r="M23" s="14">
        <v>1.67128422</v>
      </c>
      <c r="N23" s="16">
        <v>0.17494473999999999</v>
      </c>
      <c r="O23" s="14">
        <v>0</v>
      </c>
      <c r="P23" s="16">
        <v>0</v>
      </c>
      <c r="Q23" s="14" t="s">
        <v>582</v>
      </c>
      <c r="R23" s="16" t="s">
        <v>582</v>
      </c>
      <c r="S23" s="14">
        <v>0</v>
      </c>
      <c r="T23" s="16">
        <v>0</v>
      </c>
      <c r="U23" s="14">
        <v>0</v>
      </c>
      <c r="V23" s="16">
        <v>0</v>
      </c>
      <c r="W23" s="14">
        <v>4.4259728100000002</v>
      </c>
      <c r="X23" s="16">
        <v>0.40799195999999999</v>
      </c>
    </row>
    <row r="24" spans="1:24" x14ac:dyDescent="0.25">
      <c r="A24" s="11" t="s">
        <v>494</v>
      </c>
      <c r="B24" s="13">
        <v>6647</v>
      </c>
      <c r="C24" s="14">
        <f>(12/B24*100)</f>
        <v>0.18053257108469986</v>
      </c>
      <c r="D24" s="15">
        <v>6635</v>
      </c>
      <c r="E24" s="14">
        <v>22.342333539999998</v>
      </c>
      <c r="F24" s="16">
        <v>0.66825161</v>
      </c>
      <c r="G24" s="14">
        <v>38.527370869999999</v>
      </c>
      <c r="H24" s="16">
        <v>0.77555996000000005</v>
      </c>
      <c r="I24" s="14">
        <v>28.151146199999999</v>
      </c>
      <c r="J24" s="16">
        <v>0.74961714999999995</v>
      </c>
      <c r="K24" s="14">
        <v>7.3951981199999999</v>
      </c>
      <c r="L24" s="16">
        <v>0.42264636</v>
      </c>
      <c r="M24" s="14">
        <v>0.85382632999999997</v>
      </c>
      <c r="N24" s="16">
        <v>0.11708109999999999</v>
      </c>
      <c r="O24" s="14">
        <v>0</v>
      </c>
      <c r="P24" s="16">
        <v>0</v>
      </c>
      <c r="Q24" s="14" t="s">
        <v>582</v>
      </c>
      <c r="R24" s="16" t="s">
        <v>582</v>
      </c>
      <c r="S24" s="14">
        <v>0</v>
      </c>
      <c r="T24" s="16">
        <v>0</v>
      </c>
      <c r="U24" s="14">
        <v>0</v>
      </c>
      <c r="V24" s="16">
        <v>0</v>
      </c>
      <c r="W24" s="14">
        <v>2.7301249400000001</v>
      </c>
      <c r="X24" s="16">
        <v>0.79636541000000005</v>
      </c>
    </row>
    <row r="25" spans="1:24" x14ac:dyDescent="0.25">
      <c r="A25" s="11" t="s">
        <v>495</v>
      </c>
      <c r="B25" s="13">
        <v>5581</v>
      </c>
      <c r="C25" s="14">
        <f>(25/B25*100)</f>
        <v>0.44794839634474104</v>
      </c>
      <c r="D25" s="15">
        <v>5556</v>
      </c>
      <c r="E25" s="14">
        <v>23.915366649999999</v>
      </c>
      <c r="F25" s="16">
        <v>0.74370245000000001</v>
      </c>
      <c r="G25" s="14">
        <v>35.986399769999998</v>
      </c>
      <c r="H25" s="16">
        <v>0.62928866999999999</v>
      </c>
      <c r="I25" s="14">
        <v>28.686913950000001</v>
      </c>
      <c r="J25" s="16">
        <v>0.68219333999999998</v>
      </c>
      <c r="K25" s="14">
        <v>9.9817944599999997</v>
      </c>
      <c r="L25" s="16">
        <v>0.52444151999999999</v>
      </c>
      <c r="M25" s="14">
        <v>0.66638293000000004</v>
      </c>
      <c r="N25" s="16">
        <v>0.11886693</v>
      </c>
      <c r="O25" s="14">
        <v>0</v>
      </c>
      <c r="P25" s="16">
        <v>0</v>
      </c>
      <c r="Q25" s="14" t="s">
        <v>582</v>
      </c>
      <c r="R25" s="16" t="s">
        <v>582</v>
      </c>
      <c r="S25" s="14">
        <v>0</v>
      </c>
      <c r="T25" s="16">
        <v>0</v>
      </c>
      <c r="U25" s="14">
        <v>0</v>
      </c>
      <c r="V25" s="16">
        <v>0</v>
      </c>
      <c r="W25" s="14">
        <v>0.76314223999999997</v>
      </c>
      <c r="X25" s="16">
        <v>0.12145185</v>
      </c>
    </row>
    <row r="26" spans="1:24" x14ac:dyDescent="0.25">
      <c r="A26" s="11" t="s">
        <v>496</v>
      </c>
      <c r="B26" s="13">
        <v>4869</v>
      </c>
      <c r="C26" s="14">
        <f>(84/B26*100)</f>
        <v>1.7252002464571778</v>
      </c>
      <c r="D26" s="15">
        <v>4785</v>
      </c>
      <c r="E26" s="14">
        <v>16.88280121</v>
      </c>
      <c r="F26" s="16">
        <v>0.71241385999999995</v>
      </c>
      <c r="G26" s="14">
        <v>28.132285110000002</v>
      </c>
      <c r="H26" s="16">
        <v>0.71075416999999996</v>
      </c>
      <c r="I26" s="14">
        <v>37.811894189999997</v>
      </c>
      <c r="J26" s="16">
        <v>0.83756001000000002</v>
      </c>
      <c r="K26" s="14">
        <v>14.045929689999999</v>
      </c>
      <c r="L26" s="16">
        <v>0.49758275000000002</v>
      </c>
      <c r="M26" s="14">
        <v>0.85968507000000005</v>
      </c>
      <c r="N26" s="16">
        <v>0.16823450000000001</v>
      </c>
      <c r="O26" s="14">
        <v>0</v>
      </c>
      <c r="P26" s="16">
        <v>0</v>
      </c>
      <c r="Q26" s="14" t="s">
        <v>582</v>
      </c>
      <c r="R26" s="16" t="s">
        <v>582</v>
      </c>
      <c r="S26" s="14">
        <v>0</v>
      </c>
      <c r="T26" s="16">
        <v>0</v>
      </c>
      <c r="U26" s="14">
        <v>0</v>
      </c>
      <c r="V26" s="16">
        <v>0</v>
      </c>
      <c r="W26" s="14">
        <v>2.26740472</v>
      </c>
      <c r="X26" s="16">
        <v>0.21674437999999999</v>
      </c>
    </row>
    <row r="27" spans="1:24" x14ac:dyDescent="0.25">
      <c r="A27" s="11" t="s">
        <v>497</v>
      </c>
      <c r="B27" s="13">
        <v>5299</v>
      </c>
      <c r="C27" s="14">
        <f>(144/B27*100)</f>
        <v>2.7174938667673145</v>
      </c>
      <c r="D27" s="15">
        <v>5155</v>
      </c>
      <c r="E27" s="14">
        <v>15.757811719999999</v>
      </c>
      <c r="F27" s="16">
        <v>0.48988562000000002</v>
      </c>
      <c r="G27" s="14">
        <v>24.246985030000001</v>
      </c>
      <c r="H27" s="16">
        <v>0.53409203000000005</v>
      </c>
      <c r="I27" s="14">
        <v>31.00725194</v>
      </c>
      <c r="J27" s="16">
        <v>0.66802903000000002</v>
      </c>
      <c r="K27" s="14">
        <v>17.937445910000001</v>
      </c>
      <c r="L27" s="16">
        <v>0.50437843000000004</v>
      </c>
      <c r="M27" s="14">
        <v>2.5627939199999998</v>
      </c>
      <c r="N27" s="16">
        <v>0.20641559000000001</v>
      </c>
      <c r="O27" s="14">
        <v>0</v>
      </c>
      <c r="P27" s="16">
        <v>0</v>
      </c>
      <c r="Q27" s="14" t="s">
        <v>582</v>
      </c>
      <c r="R27" s="16" t="s">
        <v>582</v>
      </c>
      <c r="S27" s="14">
        <v>0</v>
      </c>
      <c r="T27" s="16">
        <v>0</v>
      </c>
      <c r="U27" s="14">
        <v>0</v>
      </c>
      <c r="V27" s="16">
        <v>0</v>
      </c>
      <c r="W27" s="14">
        <v>8.4877114799999998</v>
      </c>
      <c r="X27" s="16">
        <v>0.39096711000000001</v>
      </c>
    </row>
    <row r="28" spans="1:24" x14ac:dyDescent="0.25">
      <c r="A28" s="11" t="s">
        <v>498</v>
      </c>
      <c r="B28" s="13">
        <v>7568</v>
      </c>
      <c r="C28" s="14">
        <f>(424/B28*100)</f>
        <v>5.602536997885835</v>
      </c>
      <c r="D28" s="15">
        <v>7144</v>
      </c>
      <c r="E28" s="14">
        <v>7.4949282500000001</v>
      </c>
      <c r="F28" s="16">
        <v>0.40058356000000001</v>
      </c>
      <c r="G28" s="14">
        <v>27.85436606</v>
      </c>
      <c r="H28" s="16">
        <v>0.61362527</v>
      </c>
      <c r="I28" s="14">
        <v>43.822793230000002</v>
      </c>
      <c r="J28" s="16">
        <v>0.72063851000000001</v>
      </c>
      <c r="K28" s="14">
        <v>14.869294500000001</v>
      </c>
      <c r="L28" s="16">
        <v>0.49061034999999997</v>
      </c>
      <c r="M28" s="14">
        <v>1.27199324</v>
      </c>
      <c r="N28" s="16">
        <v>0.12217978</v>
      </c>
      <c r="O28" s="14">
        <v>0</v>
      </c>
      <c r="P28" s="16">
        <v>0</v>
      </c>
      <c r="Q28" s="14" t="s">
        <v>582</v>
      </c>
      <c r="R28" s="16" t="s">
        <v>582</v>
      </c>
      <c r="S28" s="14">
        <v>0</v>
      </c>
      <c r="T28" s="16">
        <v>0</v>
      </c>
      <c r="U28" s="14">
        <v>0</v>
      </c>
      <c r="V28" s="16">
        <v>0</v>
      </c>
      <c r="W28" s="14">
        <v>4.6866247300000001</v>
      </c>
      <c r="X28" s="16">
        <v>0.58011292999999997</v>
      </c>
    </row>
    <row r="29" spans="1:24" x14ac:dyDescent="0.25">
      <c r="A29" s="11" t="s">
        <v>499</v>
      </c>
      <c r="B29" s="13">
        <v>5385</v>
      </c>
      <c r="C29" s="14">
        <f>(30/B29*100)</f>
        <v>0.55710306406685239</v>
      </c>
      <c r="D29" s="15">
        <v>5355</v>
      </c>
      <c r="E29" s="14">
        <v>26.60613146</v>
      </c>
      <c r="F29" s="16">
        <v>0.62339392000000005</v>
      </c>
      <c r="G29" s="14">
        <v>28.638093560000002</v>
      </c>
      <c r="H29" s="16">
        <v>0.63669940000000003</v>
      </c>
      <c r="I29" s="14">
        <v>29.46480107</v>
      </c>
      <c r="J29" s="16">
        <v>0.61254843999999997</v>
      </c>
      <c r="K29" s="14">
        <v>8.42238504</v>
      </c>
      <c r="L29" s="16">
        <v>0.43023312000000002</v>
      </c>
      <c r="M29" s="14">
        <v>0.88893617999999996</v>
      </c>
      <c r="N29" s="16">
        <v>0.15037581</v>
      </c>
      <c r="O29" s="14">
        <v>0</v>
      </c>
      <c r="P29" s="16">
        <v>0</v>
      </c>
      <c r="Q29" s="14" t="s">
        <v>582</v>
      </c>
      <c r="R29" s="16" t="s">
        <v>582</v>
      </c>
      <c r="S29" s="14">
        <v>2.7667624100000001</v>
      </c>
      <c r="T29" s="16">
        <v>0.24169378</v>
      </c>
      <c r="U29" s="14">
        <v>0</v>
      </c>
      <c r="V29" s="16">
        <v>0</v>
      </c>
      <c r="W29" s="14">
        <v>3.2128902899999998</v>
      </c>
      <c r="X29" s="16">
        <v>0.37427359999999998</v>
      </c>
    </row>
    <row r="30" spans="1:24" x14ac:dyDescent="0.25">
      <c r="A30" s="11" t="s">
        <v>500</v>
      </c>
      <c r="B30" s="13">
        <v>4520</v>
      </c>
      <c r="C30" s="14">
        <f>(223/B30*100)</f>
        <v>4.9336283185840708</v>
      </c>
      <c r="D30" s="15">
        <v>4297</v>
      </c>
      <c r="E30" s="14">
        <v>19.05270638</v>
      </c>
      <c r="F30" s="16">
        <v>0.63008072000000004</v>
      </c>
      <c r="G30" s="14">
        <v>23.88409231</v>
      </c>
      <c r="H30" s="16">
        <v>0.65137747000000001</v>
      </c>
      <c r="I30" s="14">
        <v>32.217594130000002</v>
      </c>
      <c r="J30" s="16">
        <v>0.81393241999999999</v>
      </c>
      <c r="K30" s="14">
        <v>17.509484</v>
      </c>
      <c r="L30" s="16">
        <v>0.66621140000000001</v>
      </c>
      <c r="M30" s="14">
        <v>0.97217403999999996</v>
      </c>
      <c r="N30" s="16">
        <v>0.14929269000000001</v>
      </c>
      <c r="O30" s="14">
        <v>0</v>
      </c>
      <c r="P30" s="16">
        <v>0</v>
      </c>
      <c r="Q30" s="14" t="s">
        <v>582</v>
      </c>
      <c r="R30" s="16" t="s">
        <v>582</v>
      </c>
      <c r="S30" s="14">
        <v>0</v>
      </c>
      <c r="T30" s="16">
        <v>0</v>
      </c>
      <c r="U30" s="14">
        <v>0</v>
      </c>
      <c r="V30" s="16">
        <v>0</v>
      </c>
      <c r="W30" s="14">
        <v>6.3639491399999999</v>
      </c>
      <c r="X30" s="16">
        <v>0.45318625000000001</v>
      </c>
    </row>
    <row r="31" spans="1:24" x14ac:dyDescent="0.25">
      <c r="A31" s="11" t="s">
        <v>501</v>
      </c>
      <c r="B31" s="13">
        <v>5456</v>
      </c>
      <c r="C31" s="14">
        <f>(150/B31*100)</f>
        <v>2.7492668621700878</v>
      </c>
      <c r="D31" s="15">
        <v>5306</v>
      </c>
      <c r="E31" s="14">
        <v>19.944904390000001</v>
      </c>
      <c r="F31" s="16">
        <v>0.65679215999999996</v>
      </c>
      <c r="G31" s="14">
        <v>22.481713580000001</v>
      </c>
      <c r="H31" s="16">
        <v>0.65709887</v>
      </c>
      <c r="I31" s="14">
        <v>35.890799520000002</v>
      </c>
      <c r="J31" s="16">
        <v>0.62057074999999995</v>
      </c>
      <c r="K31" s="14">
        <v>13.99110999</v>
      </c>
      <c r="L31" s="16">
        <v>0.48715159000000002</v>
      </c>
      <c r="M31" s="14">
        <v>1.3534378</v>
      </c>
      <c r="N31" s="16">
        <v>0.15378636000000001</v>
      </c>
      <c r="O31" s="14">
        <v>0</v>
      </c>
      <c r="P31" s="16">
        <v>0</v>
      </c>
      <c r="Q31" s="14" t="s">
        <v>582</v>
      </c>
      <c r="R31" s="16" t="s">
        <v>582</v>
      </c>
      <c r="S31" s="14">
        <v>0</v>
      </c>
      <c r="T31" s="16">
        <v>0</v>
      </c>
      <c r="U31" s="14">
        <v>0</v>
      </c>
      <c r="V31" s="16">
        <v>0</v>
      </c>
      <c r="W31" s="14">
        <v>6.3380347199999996</v>
      </c>
      <c r="X31" s="16">
        <v>0.50574284999999997</v>
      </c>
    </row>
    <row r="32" spans="1:24" x14ac:dyDescent="0.25">
      <c r="A32" s="11" t="s">
        <v>502</v>
      </c>
      <c r="B32" s="13">
        <v>4478</v>
      </c>
      <c r="C32" s="14">
        <f>(6/B32*100)</f>
        <v>0.13398838767306834</v>
      </c>
      <c r="D32" s="15">
        <v>4472</v>
      </c>
      <c r="E32" s="14">
        <v>27.714140390000001</v>
      </c>
      <c r="F32" s="16">
        <v>0.78901726999999999</v>
      </c>
      <c r="G32" s="14">
        <v>36.30360082</v>
      </c>
      <c r="H32" s="16">
        <v>0.74776790999999998</v>
      </c>
      <c r="I32" s="14">
        <v>26.562772850000002</v>
      </c>
      <c r="J32" s="16">
        <v>0.68174170999999995</v>
      </c>
      <c r="K32" s="14">
        <v>6.7511212599999997</v>
      </c>
      <c r="L32" s="16">
        <v>0.43288832999999999</v>
      </c>
      <c r="M32" s="14">
        <v>0.60830609000000002</v>
      </c>
      <c r="N32" s="16">
        <v>0.11253970000000001</v>
      </c>
      <c r="O32" s="14">
        <v>0</v>
      </c>
      <c r="P32" s="16">
        <v>0</v>
      </c>
      <c r="Q32" s="14" t="s">
        <v>582</v>
      </c>
      <c r="R32" s="16" t="s">
        <v>582</v>
      </c>
      <c r="S32" s="14">
        <v>0</v>
      </c>
      <c r="T32" s="16">
        <v>0</v>
      </c>
      <c r="U32" s="14">
        <v>0</v>
      </c>
      <c r="V32" s="16">
        <v>0</v>
      </c>
      <c r="W32" s="14">
        <v>2.0600585900000001</v>
      </c>
      <c r="X32" s="16">
        <v>0.27077100999999998</v>
      </c>
    </row>
    <row r="33" spans="1:24" x14ac:dyDescent="0.25">
      <c r="A33" s="11" t="s">
        <v>503</v>
      </c>
      <c r="B33" s="13">
        <v>7325</v>
      </c>
      <c r="C33" s="14">
        <f>(84/B33*100)</f>
        <v>1.1467576791808873</v>
      </c>
      <c r="D33" s="15">
        <v>7241</v>
      </c>
      <c r="E33" s="14">
        <v>14.580048590000001</v>
      </c>
      <c r="F33" s="16">
        <v>0.63431824999999997</v>
      </c>
      <c r="G33" s="14">
        <v>28.53487861</v>
      </c>
      <c r="H33" s="16">
        <v>0.67040191999999998</v>
      </c>
      <c r="I33" s="14">
        <v>38.002587550000001</v>
      </c>
      <c r="J33" s="16">
        <v>0.76113131000000001</v>
      </c>
      <c r="K33" s="14">
        <v>15.198494630000001</v>
      </c>
      <c r="L33" s="16">
        <v>0.65902874</v>
      </c>
      <c r="M33" s="14">
        <v>0.78128332</v>
      </c>
      <c r="N33" s="16">
        <v>0.10860976</v>
      </c>
      <c r="O33" s="14">
        <v>0</v>
      </c>
      <c r="P33" s="16">
        <v>0</v>
      </c>
      <c r="Q33" s="14" t="s">
        <v>582</v>
      </c>
      <c r="R33" s="16" t="s">
        <v>582</v>
      </c>
      <c r="S33" s="14">
        <v>0</v>
      </c>
      <c r="T33" s="16">
        <v>0</v>
      </c>
      <c r="U33" s="14">
        <v>0</v>
      </c>
      <c r="V33" s="16">
        <v>0</v>
      </c>
      <c r="W33" s="14">
        <v>2.9027073099999998</v>
      </c>
      <c r="X33" s="16">
        <v>0.2602836</v>
      </c>
    </row>
    <row r="34" spans="1:24" x14ac:dyDescent="0.25">
      <c r="A34" s="11" t="s">
        <v>504</v>
      </c>
      <c r="B34" s="13">
        <v>6350</v>
      </c>
      <c r="C34" s="14">
        <f>(97/B34*100)</f>
        <v>1.5275590551181102</v>
      </c>
      <c r="D34" s="15">
        <v>6253</v>
      </c>
      <c r="E34" s="14">
        <v>27.03264128</v>
      </c>
      <c r="F34" s="16">
        <v>0.78374557</v>
      </c>
      <c r="G34" s="14">
        <v>28.322397519999999</v>
      </c>
      <c r="H34" s="16">
        <v>0.64438174999999998</v>
      </c>
      <c r="I34" s="14">
        <v>28.150219180000001</v>
      </c>
      <c r="J34" s="16">
        <v>0.73765247</v>
      </c>
      <c r="K34" s="14">
        <v>6.4631587499999998</v>
      </c>
      <c r="L34" s="16">
        <v>0.35720703999999998</v>
      </c>
      <c r="M34" s="14">
        <v>1.1074091500000001</v>
      </c>
      <c r="N34" s="16">
        <v>0.15236035000000001</v>
      </c>
      <c r="O34" s="14">
        <v>0</v>
      </c>
      <c r="P34" s="16">
        <v>0</v>
      </c>
      <c r="Q34" s="14" t="s">
        <v>582</v>
      </c>
      <c r="R34" s="16" t="s">
        <v>582</v>
      </c>
      <c r="S34" s="14">
        <v>2.5889477099999998</v>
      </c>
      <c r="T34" s="16">
        <v>0.53761285000000003</v>
      </c>
      <c r="U34" s="14">
        <v>0</v>
      </c>
      <c r="V34" s="16">
        <v>0</v>
      </c>
      <c r="W34" s="14">
        <v>6.3352263999999998</v>
      </c>
      <c r="X34" s="16">
        <v>0.51588096999999999</v>
      </c>
    </row>
    <row r="35" spans="1:24" x14ac:dyDescent="0.25">
      <c r="A35" s="11" t="s">
        <v>505</v>
      </c>
      <c r="B35" s="13">
        <v>6406</v>
      </c>
      <c r="C35" s="14">
        <f>(68/B35*100)</f>
        <v>1.0615048392132376</v>
      </c>
      <c r="D35" s="15">
        <v>6338</v>
      </c>
      <c r="E35" s="14">
        <v>39.166682020000003</v>
      </c>
      <c r="F35" s="16">
        <v>0.70800472000000003</v>
      </c>
      <c r="G35" s="14">
        <v>28.069447019999998</v>
      </c>
      <c r="H35" s="16">
        <v>0.69832179999999999</v>
      </c>
      <c r="I35" s="14">
        <v>19.508228930000001</v>
      </c>
      <c r="J35" s="16">
        <v>0.57916294000000001</v>
      </c>
      <c r="K35" s="14">
        <v>8.8546693399999992</v>
      </c>
      <c r="L35" s="16">
        <v>0.51874821000000004</v>
      </c>
      <c r="M35" s="14">
        <v>0.74816680999999996</v>
      </c>
      <c r="N35" s="16">
        <v>0.1121962</v>
      </c>
      <c r="O35" s="14">
        <v>0</v>
      </c>
      <c r="P35" s="16">
        <v>0</v>
      </c>
      <c r="Q35" s="14" t="s">
        <v>582</v>
      </c>
      <c r="R35" s="16" t="s">
        <v>582</v>
      </c>
      <c r="S35" s="14">
        <v>1.04031582</v>
      </c>
      <c r="T35" s="16">
        <v>5.6934739999999998E-2</v>
      </c>
      <c r="U35" s="14">
        <v>0</v>
      </c>
      <c r="V35" s="16">
        <v>0</v>
      </c>
      <c r="W35" s="14">
        <v>2.6124900499999999</v>
      </c>
      <c r="X35" s="16">
        <v>0.21844789000000001</v>
      </c>
    </row>
    <row r="36" spans="1:24" x14ac:dyDescent="0.25">
      <c r="A36" s="11" t="s">
        <v>506</v>
      </c>
      <c r="B36" s="13">
        <v>6736</v>
      </c>
      <c r="C36" s="14">
        <f>(82/B36*100)</f>
        <v>1.2173396674584325</v>
      </c>
      <c r="D36" s="15">
        <v>6654</v>
      </c>
      <c r="E36" s="14">
        <v>19.848734910000001</v>
      </c>
      <c r="F36" s="16">
        <v>0.60528437999999996</v>
      </c>
      <c r="G36" s="14">
        <v>30.69422003</v>
      </c>
      <c r="H36" s="16">
        <v>0.58080688000000003</v>
      </c>
      <c r="I36" s="14">
        <v>30.662229830000001</v>
      </c>
      <c r="J36" s="16">
        <v>0.71070082000000001</v>
      </c>
      <c r="K36" s="14">
        <v>13.88229746</v>
      </c>
      <c r="L36" s="16">
        <v>0.44385722</v>
      </c>
      <c r="M36" s="14">
        <v>0.95445833000000002</v>
      </c>
      <c r="N36" s="16">
        <v>0.13308365999999999</v>
      </c>
      <c r="O36" s="14">
        <v>0</v>
      </c>
      <c r="P36" s="16">
        <v>0</v>
      </c>
      <c r="Q36" s="14" t="s">
        <v>582</v>
      </c>
      <c r="R36" s="16" t="s">
        <v>582</v>
      </c>
      <c r="S36" s="14">
        <v>0</v>
      </c>
      <c r="T36" s="16">
        <v>0</v>
      </c>
      <c r="U36" s="14">
        <v>0</v>
      </c>
      <c r="V36" s="16">
        <v>0</v>
      </c>
      <c r="W36" s="14">
        <v>3.95805944</v>
      </c>
      <c r="X36" s="16">
        <v>0.27436091000000001</v>
      </c>
    </row>
    <row r="37" spans="1:24" x14ac:dyDescent="0.25">
      <c r="A37" s="11" t="s">
        <v>507</v>
      </c>
      <c r="B37" s="13">
        <v>5458</v>
      </c>
      <c r="C37" s="14">
        <f>(154/B37*100)</f>
        <v>2.8215463539758154</v>
      </c>
      <c r="D37" s="15">
        <v>5304</v>
      </c>
      <c r="E37" s="14">
        <v>22.443797839999998</v>
      </c>
      <c r="F37" s="16">
        <v>0.74696783</v>
      </c>
      <c r="G37" s="14">
        <v>26.2591295</v>
      </c>
      <c r="H37" s="16">
        <v>0.65641298000000003</v>
      </c>
      <c r="I37" s="14">
        <v>25.564957199999998</v>
      </c>
      <c r="J37" s="16">
        <v>0.70627625999999999</v>
      </c>
      <c r="K37" s="14">
        <v>14.55788635</v>
      </c>
      <c r="L37" s="16">
        <v>0.60010127000000002</v>
      </c>
      <c r="M37" s="14">
        <v>1.5905693599999999</v>
      </c>
      <c r="N37" s="16">
        <v>0.20585612</v>
      </c>
      <c r="O37" s="14">
        <v>0</v>
      </c>
      <c r="P37" s="16">
        <v>0</v>
      </c>
      <c r="Q37" s="14" t="s">
        <v>582</v>
      </c>
      <c r="R37" s="16" t="s">
        <v>582</v>
      </c>
      <c r="S37" s="14">
        <v>0</v>
      </c>
      <c r="T37" s="16">
        <v>0</v>
      </c>
      <c r="U37" s="14">
        <v>0</v>
      </c>
      <c r="V37" s="16">
        <v>0</v>
      </c>
      <c r="W37" s="14">
        <v>9.5836597599999997</v>
      </c>
      <c r="X37" s="16">
        <v>0.85048383999999999</v>
      </c>
    </row>
    <row r="38" spans="1:24" x14ac:dyDescent="0.25">
      <c r="A38" s="11" t="s">
        <v>508</v>
      </c>
      <c r="B38" s="13">
        <v>5860</v>
      </c>
      <c r="C38" s="14">
        <f>(25/B38*100)</f>
        <v>0.42662116040955633</v>
      </c>
      <c r="D38" s="15">
        <v>5835</v>
      </c>
      <c r="E38" s="14">
        <v>17.271602189999999</v>
      </c>
      <c r="F38" s="16">
        <v>0.54580359000000001</v>
      </c>
      <c r="G38" s="14">
        <v>25.003346740000001</v>
      </c>
      <c r="H38" s="16">
        <v>0.64868123</v>
      </c>
      <c r="I38" s="14">
        <v>28.116848040000001</v>
      </c>
      <c r="J38" s="16">
        <v>0.71742881999999997</v>
      </c>
      <c r="K38" s="14">
        <v>14.801704640000001</v>
      </c>
      <c r="L38" s="16">
        <v>0.59752342999999997</v>
      </c>
      <c r="M38" s="14">
        <v>1.8357987200000001</v>
      </c>
      <c r="N38" s="16">
        <v>0.17234173999999999</v>
      </c>
      <c r="O38" s="14">
        <v>0</v>
      </c>
      <c r="P38" s="16">
        <v>0</v>
      </c>
      <c r="Q38" s="14" t="s">
        <v>582</v>
      </c>
      <c r="R38" s="16" t="s">
        <v>582</v>
      </c>
      <c r="S38" s="14">
        <v>0</v>
      </c>
      <c r="T38" s="16">
        <v>0</v>
      </c>
      <c r="U38" s="14">
        <v>0</v>
      </c>
      <c r="V38" s="16">
        <v>0</v>
      </c>
      <c r="W38" s="14">
        <v>12.970699659999999</v>
      </c>
      <c r="X38" s="16">
        <v>0.78957297999999998</v>
      </c>
    </row>
    <row r="39" spans="1:24" x14ac:dyDescent="0.25">
      <c r="A39" s="11" t="s">
        <v>509</v>
      </c>
      <c r="B39" s="13">
        <v>5895</v>
      </c>
      <c r="C39" s="14">
        <f>(33/B39*100)</f>
        <v>0.55979643765903309</v>
      </c>
      <c r="D39" s="15">
        <v>5862</v>
      </c>
      <c r="E39" s="14">
        <v>18.852507020000001</v>
      </c>
      <c r="F39" s="16">
        <v>0.60629215000000003</v>
      </c>
      <c r="G39" s="14">
        <v>27.793199940000001</v>
      </c>
      <c r="H39" s="16">
        <v>0.66271760000000002</v>
      </c>
      <c r="I39" s="14">
        <v>34.513424630000003</v>
      </c>
      <c r="J39" s="16">
        <v>0.77628712</v>
      </c>
      <c r="K39" s="14">
        <v>10.33102074</v>
      </c>
      <c r="L39" s="16">
        <v>0.44133967000000002</v>
      </c>
      <c r="M39" s="14">
        <v>4.2616194299999997</v>
      </c>
      <c r="N39" s="16">
        <v>0.26923535999999998</v>
      </c>
      <c r="O39" s="14">
        <v>0</v>
      </c>
      <c r="P39" s="16">
        <v>0</v>
      </c>
      <c r="Q39" s="14" t="s">
        <v>582</v>
      </c>
      <c r="R39" s="16" t="s">
        <v>582</v>
      </c>
      <c r="S39" s="14">
        <v>0</v>
      </c>
      <c r="T39" s="16">
        <v>0</v>
      </c>
      <c r="U39" s="14">
        <v>0</v>
      </c>
      <c r="V39" s="16">
        <v>0</v>
      </c>
      <c r="W39" s="14">
        <v>4.2482282400000004</v>
      </c>
      <c r="X39" s="16">
        <v>0.58050780000000002</v>
      </c>
    </row>
    <row r="40" spans="1:24" x14ac:dyDescent="0.25">
      <c r="A40" s="11" t="s">
        <v>510</v>
      </c>
      <c r="B40" s="13">
        <v>14157</v>
      </c>
      <c r="C40" s="14">
        <f>(406/B40*100)</f>
        <v>2.8678392314755952</v>
      </c>
      <c r="D40" s="15">
        <v>13751</v>
      </c>
      <c r="E40" s="14">
        <v>22.968255970000001</v>
      </c>
      <c r="F40" s="16">
        <v>0.57312620999999997</v>
      </c>
      <c r="G40" s="14">
        <v>27.587108350000001</v>
      </c>
      <c r="H40" s="16">
        <v>0.63912747000000003</v>
      </c>
      <c r="I40" s="14">
        <v>31.07280918</v>
      </c>
      <c r="J40" s="16">
        <v>0.6409707</v>
      </c>
      <c r="K40" s="14">
        <v>11.084958869999999</v>
      </c>
      <c r="L40" s="16">
        <v>0.39091596000000001</v>
      </c>
      <c r="M40" s="14">
        <v>1.2480755699999999</v>
      </c>
      <c r="N40" s="16">
        <v>0.15577214</v>
      </c>
      <c r="O40" s="14">
        <v>0</v>
      </c>
      <c r="P40" s="16">
        <v>0</v>
      </c>
      <c r="Q40" s="14" t="s">
        <v>582</v>
      </c>
      <c r="R40" s="16" t="s">
        <v>582</v>
      </c>
      <c r="S40" s="14">
        <v>0</v>
      </c>
      <c r="T40" s="16">
        <v>0</v>
      </c>
      <c r="U40" s="14">
        <v>0</v>
      </c>
      <c r="V40" s="16">
        <v>0</v>
      </c>
      <c r="W40" s="14">
        <v>6.0387920499999996</v>
      </c>
      <c r="X40" s="16">
        <v>0.51386301000000001</v>
      </c>
    </row>
    <row r="41" spans="1:24" x14ac:dyDescent="0.25">
      <c r="A41" s="11" t="s">
        <v>511</v>
      </c>
      <c r="B41" s="13">
        <v>5712</v>
      </c>
      <c r="C41" s="14">
        <f>(58/B41*100)</f>
        <v>1.0154061624649859</v>
      </c>
      <c r="D41" s="15">
        <v>5654</v>
      </c>
      <c r="E41" s="14">
        <v>21.30110208</v>
      </c>
      <c r="F41" s="16">
        <v>0.62016402000000004</v>
      </c>
      <c r="G41" s="14">
        <v>27.54218805</v>
      </c>
      <c r="H41" s="16">
        <v>0.65010712999999998</v>
      </c>
      <c r="I41" s="14">
        <v>33.834409770000001</v>
      </c>
      <c r="J41" s="16">
        <v>0.83229719000000002</v>
      </c>
      <c r="K41" s="14">
        <v>11.485440929999999</v>
      </c>
      <c r="L41" s="16">
        <v>0.47883209999999998</v>
      </c>
      <c r="M41" s="14">
        <v>1.1727093</v>
      </c>
      <c r="N41" s="16">
        <v>0.12629608000000001</v>
      </c>
      <c r="O41" s="14">
        <v>0</v>
      </c>
      <c r="P41" s="16">
        <v>0</v>
      </c>
      <c r="Q41" s="14" t="s">
        <v>582</v>
      </c>
      <c r="R41" s="16" t="s">
        <v>582</v>
      </c>
      <c r="S41" s="14">
        <v>0.67913089000000004</v>
      </c>
      <c r="T41" s="16">
        <v>0.18100967000000001</v>
      </c>
      <c r="U41" s="14">
        <v>0</v>
      </c>
      <c r="V41" s="16">
        <v>0</v>
      </c>
      <c r="W41" s="14">
        <v>3.98501898</v>
      </c>
      <c r="X41" s="16">
        <v>0.46459787000000002</v>
      </c>
    </row>
    <row r="42" spans="1:24" x14ac:dyDescent="0.25">
      <c r="A42" s="11" t="s">
        <v>512</v>
      </c>
      <c r="B42" s="13">
        <f>IF(COUNT(B7:B41) &gt; 0, AVERAGE(B7:B41), "\u2014")</f>
        <v>7103.4285714285716</v>
      </c>
      <c r="C42" s="14">
        <f>IF(COUNT(C7:C41) &gt; 0, AVERAGE(C7:C41), "—")</f>
        <v>3.0132809756835743</v>
      </c>
      <c r="D42" s="15">
        <f>IF(COUNT(D7:D41) &gt; 0, AVERAGE(D7:D41), "—")</f>
        <v>6879.2571428571428</v>
      </c>
      <c r="E42" s="14">
        <f>IF(COUNT(E7:E41) &gt; 0, AVERAGE(E7:E41), "—")</f>
        <v>21.715091746000002</v>
      </c>
      <c r="F42" s="16">
        <f>IF(COUNT(F7:F41) &gt; 0, SQRT(SUMSQ(F7:F41)/(COUNT(F7:F41)*COUNT(F7:F41)) ), "—")</f>
        <v>0.10941359537232073</v>
      </c>
      <c r="G42" s="14">
        <f>IF(COUNT(G7:G41) &gt; 0, AVERAGE(G7:G41), "—")</f>
        <v>27.578697834571432</v>
      </c>
      <c r="H42" s="16">
        <f>IF(COUNT(H7:H41) &gt; 0, SQRT(SUMSQ(H7:H41)/(COUNT(H7:H41)*COUNT(H7:H41)) ), "—")</f>
        <v>0.10840903493332724</v>
      </c>
      <c r="I42" s="14">
        <f>IF(COUNT(I7:I41) &gt; 0, AVERAGE(I7:I41), "—")</f>
        <v>30.308350871999995</v>
      </c>
      <c r="J42" s="16">
        <f>IF(COUNT(J7:J41) &gt; 0, SQRT(SUMSQ(J7:J41)/(COUNT(J7:J41)*COUNT(J7:J41)) ), "—")</f>
        <v>0.11490813544231569</v>
      </c>
      <c r="K42" s="14">
        <f>IF(COUNT(K7:K41) &gt; 0, AVERAGE(K7:K41), "—")</f>
        <v>12.991869420571428</v>
      </c>
      <c r="L42" s="16">
        <f>IF(COUNT(L7:L41) &gt; 0, SQRT(SUMSQ(L7:L41)/(COUNT(L7:L41)*COUNT(L7:L41)) ), "—")</f>
        <v>8.6881430744776569E-2</v>
      </c>
      <c r="M42" s="14">
        <f>IF(COUNT(M7:M41) &gt; 0, AVERAGE(M7:M41), "—")</f>
        <v>1.3506885974285712</v>
      </c>
      <c r="N42" s="16">
        <f>IF(COUNT(N7:N41) &gt; 0, SQRT(SUMSQ(N7:N41)/(COUNT(N7:N41)*COUNT(N7:N41)) ), "—")</f>
        <v>2.7115823929588532E-2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0.61509198342857141</v>
      </c>
      <c r="T42" s="16">
        <f>IF(COUNT(T7:T41) &gt; 0, SQRT(SUMSQ(T7:T41)/(COUNT(T7:T41)*COUNT(T7:T41)) ), "—")</f>
        <v>3.7075458269785797E-2</v>
      </c>
      <c r="U42" s="14">
        <f>IF(COUNT(U7:U41) &gt; 0, AVERAGE(U7:U41), "—")</f>
        <v>3.3156002857142857E-3</v>
      </c>
      <c r="V42" s="16">
        <f>IF(COUNT(V7:V41) &gt; 0, SQRT(SUMSQ(V7:V41)/(COUNT(V7:V41)*COUNT(V7:V41)) ), "—")</f>
        <v>1.8331271428571431E-3</v>
      </c>
      <c r="W42" s="14">
        <f>IF(COUNT(W7:W41) &gt; 0, AVERAGE(W7:W41), "—")</f>
        <v>5.4368939468571442</v>
      </c>
      <c r="X42" s="16">
        <f>IF(COUNT(X7:X41) &gt; 0, SQRT(SUMSQ(X7:X41)/(COUNT(X7:X41)*COUNT(X7:X41)) ), "—")</f>
        <v>8.8114856047598805E-2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t="s">
        <v>582</v>
      </c>
      <c r="R45" s="16" t="s">
        <v>582</v>
      </c>
      <c r="S45" s="14">
        <v>100</v>
      </c>
      <c r="T45" s="16">
        <v>0</v>
      </c>
      <c r="U45" s="14">
        <v>0</v>
      </c>
      <c r="V45" s="16">
        <v>0</v>
      </c>
      <c r="W45" s="14">
        <v>0</v>
      </c>
      <c r="X45" s="16">
        <v>0</v>
      </c>
    </row>
    <row r="46" spans="1:24" x14ac:dyDescent="0.25">
      <c r="A46" s="11" t="s">
        <v>516</v>
      </c>
      <c r="B46" s="13">
        <v>23141</v>
      </c>
      <c r="C46" s="14">
        <f>(2233/B46*100)</f>
        <v>9.64953977788341</v>
      </c>
      <c r="D46" s="15">
        <v>20908</v>
      </c>
      <c r="E46" s="14">
        <v>9.9897478799999995</v>
      </c>
      <c r="F46" s="16">
        <v>0.28886566000000002</v>
      </c>
      <c r="G46" s="14">
        <v>18.017264399999998</v>
      </c>
      <c r="H46" s="16">
        <v>0.46736992999999999</v>
      </c>
      <c r="I46" s="14">
        <v>26.09785261</v>
      </c>
      <c r="J46" s="16">
        <v>0.56958766000000005</v>
      </c>
      <c r="K46" s="14">
        <v>10.73347611</v>
      </c>
      <c r="L46" s="16">
        <v>0.35325772</v>
      </c>
      <c r="M46" s="14">
        <v>1.29159738</v>
      </c>
      <c r="N46" s="16">
        <v>9.6627149999999995E-2</v>
      </c>
      <c r="O46" s="14">
        <v>0</v>
      </c>
      <c r="P46" s="16">
        <v>0</v>
      </c>
      <c r="Q46" s="14" t="s">
        <v>582</v>
      </c>
      <c r="R46" s="16" t="s">
        <v>582</v>
      </c>
      <c r="S46" s="14">
        <v>0</v>
      </c>
      <c r="T46" s="16">
        <v>0</v>
      </c>
      <c r="U46" s="14">
        <v>0</v>
      </c>
      <c r="V46" s="16">
        <v>0</v>
      </c>
      <c r="W46" s="14">
        <v>33.870061620000001</v>
      </c>
      <c r="X46" s="16">
        <v>1.0047729999999999</v>
      </c>
    </row>
    <row r="47" spans="1:24" x14ac:dyDescent="0.25">
      <c r="A47" s="11" t="s">
        <v>517</v>
      </c>
      <c r="B47" s="13">
        <v>5928</v>
      </c>
      <c r="C47" s="14">
        <f>(403/B47*100)</f>
        <v>6.7982456140350882</v>
      </c>
      <c r="D47" s="15">
        <v>5525</v>
      </c>
      <c r="E47" s="14">
        <v>13.531093350000001</v>
      </c>
      <c r="F47" s="16">
        <v>0.62326139999999997</v>
      </c>
      <c r="G47" s="14">
        <v>22.748211999999999</v>
      </c>
      <c r="H47" s="16">
        <v>0.65613482000000001</v>
      </c>
      <c r="I47" s="14">
        <v>33.653823969999998</v>
      </c>
      <c r="J47" s="16">
        <v>0.84170829999999996</v>
      </c>
      <c r="K47" s="14">
        <v>14.42492961</v>
      </c>
      <c r="L47" s="16">
        <v>0.53074814999999997</v>
      </c>
      <c r="M47" s="14">
        <v>1.6120677699999999</v>
      </c>
      <c r="N47" s="16">
        <v>0.22385394</v>
      </c>
      <c r="O47" s="14">
        <v>0</v>
      </c>
      <c r="P47" s="16">
        <v>0</v>
      </c>
      <c r="Q47" s="14" t="s">
        <v>582</v>
      </c>
      <c r="R47" s="16" t="s">
        <v>582</v>
      </c>
      <c r="S47" s="14">
        <v>0</v>
      </c>
      <c r="T47" s="16">
        <v>0</v>
      </c>
      <c r="U47" s="14">
        <v>0</v>
      </c>
      <c r="V47" s="16">
        <v>0</v>
      </c>
      <c r="W47" s="14">
        <v>14.0298733</v>
      </c>
      <c r="X47" s="16">
        <v>1.03894635</v>
      </c>
    </row>
    <row r="48" spans="1:24" x14ac:dyDescent="0.25">
      <c r="A48" s="11" t="s">
        <v>518</v>
      </c>
      <c r="B48" s="13">
        <v>9841</v>
      </c>
      <c r="C48" s="14">
        <f>(8/B48*100)</f>
        <v>8.1292551569962401E-2</v>
      </c>
      <c r="D48" s="15">
        <v>9833</v>
      </c>
      <c r="E48" s="14">
        <v>6.0931752799999996</v>
      </c>
      <c r="F48" s="16">
        <v>0.37069696000000002</v>
      </c>
      <c r="G48" s="14">
        <v>24.588397709999999</v>
      </c>
      <c r="H48" s="16">
        <v>0.72931555000000003</v>
      </c>
      <c r="I48" s="14">
        <v>47.60834251</v>
      </c>
      <c r="J48" s="16">
        <v>0.72484490999999995</v>
      </c>
      <c r="K48" s="14">
        <v>19.328526570000001</v>
      </c>
      <c r="L48" s="16">
        <v>0.52863985000000002</v>
      </c>
      <c r="M48" s="14">
        <v>0.87939692999999997</v>
      </c>
      <c r="N48" s="16">
        <v>0.1234705</v>
      </c>
      <c r="O48" s="14">
        <v>0</v>
      </c>
      <c r="P48" s="16">
        <v>0</v>
      </c>
      <c r="Q48" s="14" t="s">
        <v>582</v>
      </c>
      <c r="R48" s="16" t="s">
        <v>582</v>
      </c>
      <c r="S48" s="14">
        <v>0</v>
      </c>
      <c r="T48" s="16">
        <v>0</v>
      </c>
      <c r="U48" s="14">
        <v>0</v>
      </c>
      <c r="V48" s="16">
        <v>0</v>
      </c>
      <c r="W48" s="14">
        <v>1.5021610000000001</v>
      </c>
      <c r="X48" s="16">
        <v>0.53135149999999998</v>
      </c>
    </row>
    <row r="49" spans="1:24"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t="s">
        <v>582</v>
      </c>
      <c r="R49" s="16" t="s">
        <v>582</v>
      </c>
      <c r="S49" s="14">
        <v>100</v>
      </c>
      <c r="T49" s="16">
        <v>0</v>
      </c>
      <c r="U49" s="14">
        <v>0</v>
      </c>
      <c r="V49" s="16">
        <v>0</v>
      </c>
      <c r="W49" s="14">
        <v>0</v>
      </c>
      <c r="X49" s="16">
        <v>0</v>
      </c>
    </row>
    <row r="50" spans="1:24" x14ac:dyDescent="0.25">
      <c r="A50" s="11" t="s">
        <v>520</v>
      </c>
      <c r="B50" s="13">
        <v>11795</v>
      </c>
      <c r="C50" s="14">
        <f>(380/B50*100)</f>
        <v>3.2217041119118273</v>
      </c>
      <c r="D50" s="15">
        <v>11415</v>
      </c>
      <c r="E50" s="14">
        <v>11.656226609999999</v>
      </c>
      <c r="F50" s="16">
        <v>0.48350242999999998</v>
      </c>
      <c r="G50" s="14">
        <v>25.92027109</v>
      </c>
      <c r="H50" s="16">
        <v>0.59365601000000001</v>
      </c>
      <c r="I50" s="14">
        <v>38.939421979999999</v>
      </c>
      <c r="J50" s="16">
        <v>0.63584552000000005</v>
      </c>
      <c r="K50" s="14">
        <v>17.262936199999999</v>
      </c>
      <c r="L50" s="16">
        <v>0.51039161</v>
      </c>
      <c r="M50" s="14">
        <v>1.28207984</v>
      </c>
      <c r="N50" s="16">
        <v>0.15257398999999999</v>
      </c>
      <c r="O50" s="14">
        <v>0</v>
      </c>
      <c r="P50" s="16">
        <v>0</v>
      </c>
      <c r="Q50" s="14" t="s">
        <v>582</v>
      </c>
      <c r="R50" s="16" t="s">
        <v>582</v>
      </c>
      <c r="S50" s="14">
        <v>0</v>
      </c>
      <c r="T50" s="16">
        <v>0</v>
      </c>
      <c r="U50" s="14">
        <v>0</v>
      </c>
      <c r="V50" s="16">
        <v>0</v>
      </c>
      <c r="W50" s="14">
        <v>4.9390642800000002</v>
      </c>
      <c r="X50" s="16">
        <v>0.47437506000000002</v>
      </c>
    </row>
    <row r="51" spans="1:24" x14ac:dyDescent="0.25">
      <c r="A51" s="11" t="s">
        <v>521</v>
      </c>
      <c r="B51" s="13">
        <v>6866</v>
      </c>
      <c r="C51" s="14">
        <f>(113/B51*100)</f>
        <v>1.6457908534809205</v>
      </c>
      <c r="D51" s="15">
        <v>6753</v>
      </c>
      <c r="E51" s="14">
        <v>14.59479483</v>
      </c>
      <c r="F51" s="16">
        <v>0.46420498999999998</v>
      </c>
      <c r="G51" s="14">
        <v>25.761378839999999</v>
      </c>
      <c r="H51" s="16">
        <v>0.64587318999999999</v>
      </c>
      <c r="I51" s="14">
        <v>26.376296320000002</v>
      </c>
      <c r="J51" s="16">
        <v>0.70033433</v>
      </c>
      <c r="K51" s="14">
        <v>12.86315825</v>
      </c>
      <c r="L51" s="16">
        <v>0.56710152000000003</v>
      </c>
      <c r="M51" s="14">
        <v>1.1440792200000001</v>
      </c>
      <c r="N51" s="16">
        <v>0.15272363999999999</v>
      </c>
      <c r="O51" s="14">
        <v>0</v>
      </c>
      <c r="P51" s="16">
        <v>0</v>
      </c>
      <c r="Q51" s="14" t="s">
        <v>582</v>
      </c>
      <c r="R51" s="16" t="s">
        <v>582</v>
      </c>
      <c r="S51" s="14">
        <v>10.574283660000001</v>
      </c>
      <c r="T51" s="16">
        <v>0.61186373999999999</v>
      </c>
      <c r="U51" s="14">
        <v>0</v>
      </c>
      <c r="V51" s="16">
        <v>0</v>
      </c>
      <c r="W51" s="14">
        <v>8.6860088799999993</v>
      </c>
      <c r="X51" s="16">
        <v>0.83020364000000002</v>
      </c>
    </row>
    <row r="52" spans="1:24" x14ac:dyDescent="0.25">
      <c r="A52" s="11" t="s">
        <v>522</v>
      </c>
      <c r="B52" s="13">
        <v>5809</v>
      </c>
      <c r="C52" s="14">
        <f>(111/B52*100)</f>
        <v>1.910828025477707</v>
      </c>
      <c r="D52" s="15">
        <v>5698</v>
      </c>
      <c r="E52" s="14">
        <v>28.017209479999998</v>
      </c>
      <c r="F52" s="16">
        <v>0.82330475999999997</v>
      </c>
      <c r="G52" s="14">
        <v>31.935810149999998</v>
      </c>
      <c r="H52" s="16">
        <v>0.70559943999999997</v>
      </c>
      <c r="I52" s="14">
        <v>26.898119609999998</v>
      </c>
      <c r="J52" s="16">
        <v>0.69664322999999995</v>
      </c>
      <c r="K52" s="14">
        <v>9.0981444699999994</v>
      </c>
      <c r="L52" s="16">
        <v>0.42259194999999999</v>
      </c>
      <c r="M52" s="14">
        <v>0.75660457999999997</v>
      </c>
      <c r="N52" s="16">
        <v>9.824782E-2</v>
      </c>
      <c r="O52" s="14">
        <v>0</v>
      </c>
      <c r="P52" s="16">
        <v>0</v>
      </c>
      <c r="Q52" s="14" t="s">
        <v>582</v>
      </c>
      <c r="R52" s="16" t="s">
        <v>582</v>
      </c>
      <c r="S52" s="14">
        <v>0</v>
      </c>
      <c r="T52" s="16">
        <v>0</v>
      </c>
      <c r="U52" s="14">
        <v>0</v>
      </c>
      <c r="V52" s="16">
        <v>0</v>
      </c>
      <c r="W52" s="14">
        <v>3.2941117100000001</v>
      </c>
      <c r="X52" s="16">
        <v>0.33952690000000002</v>
      </c>
    </row>
    <row r="53" spans="1:24" x14ac:dyDescent="0.25">
      <c r="A53" s="11" t="s">
        <v>523</v>
      </c>
      <c r="B53" s="13">
        <v>5571</v>
      </c>
      <c r="C53" s="14">
        <f>(120/B53*100)</f>
        <v>2.1540118470651586</v>
      </c>
      <c r="D53" s="15">
        <v>5451</v>
      </c>
      <c r="E53" s="14">
        <v>19.307270840000001</v>
      </c>
      <c r="F53" s="16">
        <v>0.59576379999999995</v>
      </c>
      <c r="G53" s="14">
        <v>26.29669702</v>
      </c>
      <c r="H53" s="16">
        <v>0.64418969999999998</v>
      </c>
      <c r="I53" s="14">
        <v>28.429920939999999</v>
      </c>
      <c r="J53" s="16">
        <v>0.60630614000000005</v>
      </c>
      <c r="K53" s="14">
        <v>15.46658603</v>
      </c>
      <c r="L53" s="16">
        <v>0.45804703000000002</v>
      </c>
      <c r="M53" s="14">
        <v>2.2202885700000001</v>
      </c>
      <c r="N53" s="16">
        <v>0.19037124</v>
      </c>
      <c r="O53" s="14">
        <v>0</v>
      </c>
      <c r="P53" s="16">
        <v>0</v>
      </c>
      <c r="Q53" s="14" t="s">
        <v>582</v>
      </c>
      <c r="R53" s="16" t="s">
        <v>582</v>
      </c>
      <c r="S53" s="14">
        <v>0</v>
      </c>
      <c r="T53" s="16">
        <v>0</v>
      </c>
      <c r="U53" s="14">
        <v>0</v>
      </c>
      <c r="V53" s="16">
        <v>0</v>
      </c>
      <c r="W53" s="14">
        <v>8.2792366000000008</v>
      </c>
      <c r="X53" s="16">
        <v>0.3701835</v>
      </c>
    </row>
    <row r="54" spans="1:24" x14ac:dyDescent="0.25">
      <c r="A54" s="11" t="s">
        <v>524</v>
      </c>
      <c r="B54" s="13">
        <v>4740</v>
      </c>
      <c r="C54" s="14">
        <f>(504/B54*100)</f>
        <v>10.632911392405063</v>
      </c>
      <c r="D54" s="15">
        <v>4236</v>
      </c>
      <c r="E54" s="14">
        <v>6.5378128799999997</v>
      </c>
      <c r="F54" s="16">
        <v>0.42902848999999998</v>
      </c>
      <c r="G54" s="14">
        <v>10.785349910000001</v>
      </c>
      <c r="H54" s="16">
        <v>0.61117635000000003</v>
      </c>
      <c r="I54" s="14">
        <v>44.171608429999999</v>
      </c>
      <c r="J54" s="16">
        <v>0.95878775000000005</v>
      </c>
      <c r="K54" s="14">
        <v>22.910957069999998</v>
      </c>
      <c r="L54" s="16">
        <v>0.84012978999999999</v>
      </c>
      <c r="M54" s="14">
        <v>2.0014669399999998</v>
      </c>
      <c r="N54" s="16">
        <v>0.26432404999999998</v>
      </c>
      <c r="O54" s="14">
        <v>0</v>
      </c>
      <c r="P54" s="16">
        <v>0</v>
      </c>
      <c r="Q54" s="14" t="s">
        <v>582</v>
      </c>
      <c r="R54" s="16" t="s">
        <v>582</v>
      </c>
      <c r="S54" s="14">
        <v>0</v>
      </c>
      <c r="T54" s="16">
        <v>0</v>
      </c>
      <c r="U54" s="14">
        <v>0</v>
      </c>
      <c r="V54" s="16">
        <v>0</v>
      </c>
      <c r="W54" s="14">
        <v>13.59280476</v>
      </c>
      <c r="X54" s="16">
        <v>1.31667008</v>
      </c>
    </row>
    <row r="55" spans="1:24"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t="s">
        <v>582</v>
      </c>
      <c r="R55" s="16" t="s">
        <v>582</v>
      </c>
      <c r="S55" s="14">
        <v>100</v>
      </c>
      <c r="T55" s="16">
        <v>0</v>
      </c>
      <c r="U55" s="14">
        <v>0</v>
      </c>
      <c r="V55" s="16">
        <v>0</v>
      </c>
      <c r="W55" s="14">
        <v>0</v>
      </c>
      <c r="X55" s="16">
        <v>0</v>
      </c>
    </row>
    <row r="56" spans="1:24" x14ac:dyDescent="0.25">
      <c r="A56" s="11" t="s">
        <v>526</v>
      </c>
      <c r="B56" s="13">
        <v>5359</v>
      </c>
      <c r="C56" s="14">
        <f>(77/B56*100)</f>
        <v>1.4368352304534429</v>
      </c>
      <c r="D56" s="15">
        <v>5282</v>
      </c>
      <c r="E56" s="14">
        <v>17.248396190000001</v>
      </c>
      <c r="F56" s="16">
        <v>0.54622236999999996</v>
      </c>
      <c r="G56" s="14">
        <v>23.089382369999999</v>
      </c>
      <c r="H56" s="16">
        <v>0.63819033999999997</v>
      </c>
      <c r="I56" s="14">
        <v>35.698348340000003</v>
      </c>
      <c r="J56" s="16">
        <v>0.65668009999999999</v>
      </c>
      <c r="K56" s="14">
        <v>20.258437000000001</v>
      </c>
      <c r="L56" s="16">
        <v>0.56527084999999999</v>
      </c>
      <c r="M56" s="14">
        <v>2.1840420699999998</v>
      </c>
      <c r="N56" s="16">
        <v>0.21833095999999999</v>
      </c>
      <c r="O56" s="14">
        <v>0</v>
      </c>
      <c r="P56" s="16">
        <v>0</v>
      </c>
      <c r="Q56" s="14" t="s">
        <v>582</v>
      </c>
      <c r="R56" s="16" t="s">
        <v>582</v>
      </c>
      <c r="S56" s="14">
        <v>0</v>
      </c>
      <c r="T56" s="16">
        <v>0</v>
      </c>
      <c r="U56" s="14">
        <v>0</v>
      </c>
      <c r="V56" s="16">
        <v>0</v>
      </c>
      <c r="W56" s="14">
        <v>1.52139402</v>
      </c>
      <c r="X56" s="16">
        <v>0.24330043000000001</v>
      </c>
    </row>
    <row r="57" spans="1:24"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t="s">
        <v>582</v>
      </c>
      <c r="R57" s="16" t="s">
        <v>582</v>
      </c>
      <c r="S57" s="14">
        <v>100</v>
      </c>
      <c r="T57" s="16">
        <v>0</v>
      </c>
      <c r="U57" s="14">
        <v>0</v>
      </c>
      <c r="V57" s="16">
        <v>0</v>
      </c>
      <c r="W57" s="14">
        <v>0</v>
      </c>
      <c r="X57" s="16">
        <v>0</v>
      </c>
    </row>
    <row r="58" spans="1:24"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t="s">
        <v>582</v>
      </c>
      <c r="R58" s="16" t="s">
        <v>582</v>
      </c>
      <c r="S58" s="14">
        <v>100</v>
      </c>
      <c r="T58" s="16">
        <v>0</v>
      </c>
      <c r="U58" s="14">
        <v>0</v>
      </c>
      <c r="V58" s="16">
        <v>0</v>
      </c>
      <c r="W58" s="14">
        <v>0</v>
      </c>
      <c r="X58" s="16">
        <v>0</v>
      </c>
    </row>
    <row r="59" spans="1:24"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t="s">
        <v>582</v>
      </c>
      <c r="R59" s="16" t="s">
        <v>582</v>
      </c>
      <c r="S59" s="14">
        <v>100</v>
      </c>
      <c r="T59" s="16">
        <v>0</v>
      </c>
      <c r="U59" s="14">
        <v>0</v>
      </c>
      <c r="V59" s="16">
        <v>0</v>
      </c>
      <c r="W59" s="14">
        <v>0</v>
      </c>
      <c r="X59" s="16">
        <v>0</v>
      </c>
    </row>
    <row r="60" spans="1:24"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t="s">
        <v>582</v>
      </c>
      <c r="R60" s="16" t="s">
        <v>582</v>
      </c>
      <c r="S60" s="14">
        <v>100</v>
      </c>
      <c r="T60" s="16">
        <v>0</v>
      </c>
      <c r="U60" s="14">
        <v>0</v>
      </c>
      <c r="V60" s="16">
        <v>0</v>
      </c>
      <c r="W60" s="14">
        <v>0</v>
      </c>
      <c r="X60" s="16">
        <v>0</v>
      </c>
    </row>
    <row r="61" spans="1:24" x14ac:dyDescent="0.25">
      <c r="A61" s="11" t="s">
        <v>531</v>
      </c>
      <c r="B61" s="13">
        <v>6525</v>
      </c>
      <c r="C61" s="14">
        <f>(179/B61*100)</f>
        <v>2.7432950191570882</v>
      </c>
      <c r="D61" s="15">
        <v>6346</v>
      </c>
      <c r="E61" s="14">
        <v>16.838169069999999</v>
      </c>
      <c r="F61" s="16">
        <v>0.54004076999999995</v>
      </c>
      <c r="G61" s="14">
        <v>28.63161917</v>
      </c>
      <c r="H61" s="16">
        <v>0.63633103999999996</v>
      </c>
      <c r="I61" s="14">
        <v>34.544790200000001</v>
      </c>
      <c r="J61" s="16">
        <v>0.58004750000000005</v>
      </c>
      <c r="K61" s="14">
        <v>13.61118377</v>
      </c>
      <c r="L61" s="16">
        <v>0.57519803999999997</v>
      </c>
      <c r="M61" s="14">
        <v>2.1038489199999999</v>
      </c>
      <c r="N61" s="16">
        <v>0.18954309</v>
      </c>
      <c r="O61" s="14">
        <v>0</v>
      </c>
      <c r="P61" s="16">
        <v>0</v>
      </c>
      <c r="Q61" s="14" t="s">
        <v>582</v>
      </c>
      <c r="R61" s="16" t="s">
        <v>582</v>
      </c>
      <c r="S61" s="14">
        <v>0</v>
      </c>
      <c r="T61" s="16">
        <v>0</v>
      </c>
      <c r="U61" s="14">
        <v>0</v>
      </c>
      <c r="V61" s="16">
        <v>0</v>
      </c>
      <c r="W61" s="14">
        <v>4.2703888699999997</v>
      </c>
      <c r="X61" s="16">
        <v>0.55198751999999995</v>
      </c>
    </row>
    <row r="62" spans="1:24" x14ac:dyDescent="0.25">
      <c r="A62" s="11" t="s">
        <v>532</v>
      </c>
      <c r="B62" s="13">
        <v>4476</v>
      </c>
      <c r="C62" s="14">
        <f>(3/B62*100)</f>
        <v>6.7024128686327081E-2</v>
      </c>
      <c r="D62" s="15">
        <v>4473</v>
      </c>
      <c r="E62" s="14">
        <v>21.401130169999998</v>
      </c>
      <c r="F62" s="16">
        <v>0.61125501000000004</v>
      </c>
      <c r="G62" s="14">
        <v>28.819051429999998</v>
      </c>
      <c r="H62" s="16">
        <v>0.67425166000000003</v>
      </c>
      <c r="I62" s="14">
        <v>32.513675810000002</v>
      </c>
      <c r="J62" s="16">
        <v>0.71506349000000002</v>
      </c>
      <c r="K62" s="14">
        <v>15.900466590000001</v>
      </c>
      <c r="L62" s="16">
        <v>0.51551290000000005</v>
      </c>
      <c r="M62" s="14">
        <v>0.78310986000000005</v>
      </c>
      <c r="N62" s="16">
        <v>0.15900162000000001</v>
      </c>
      <c r="O62" s="14">
        <v>0</v>
      </c>
      <c r="P62" s="16">
        <v>0</v>
      </c>
      <c r="Q62" s="14" t="s">
        <v>582</v>
      </c>
      <c r="R62" s="16" t="s">
        <v>582</v>
      </c>
      <c r="S62" s="14">
        <v>0</v>
      </c>
      <c r="T62" s="16">
        <v>0</v>
      </c>
      <c r="U62" s="14">
        <v>0</v>
      </c>
      <c r="V62" s="16">
        <v>0</v>
      </c>
      <c r="W62" s="14">
        <v>0.58256613000000002</v>
      </c>
      <c r="X62" s="16">
        <v>0.11496518999999999</v>
      </c>
    </row>
    <row r="63" spans="1:24"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t="s">
        <v>582</v>
      </c>
      <c r="R63" s="16" t="s">
        <v>582</v>
      </c>
      <c r="S63" s="14">
        <v>100</v>
      </c>
      <c r="T63" s="16">
        <v>0</v>
      </c>
      <c r="U63" s="14">
        <v>0</v>
      </c>
      <c r="V63" s="16">
        <v>0</v>
      </c>
      <c r="W63" s="14">
        <v>0</v>
      </c>
      <c r="X63" s="16">
        <v>0</v>
      </c>
    </row>
    <row r="64" spans="1:24"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t="s">
        <v>582</v>
      </c>
      <c r="R64" s="16" t="s">
        <v>582</v>
      </c>
      <c r="S64" s="14">
        <v>100</v>
      </c>
      <c r="T64" s="16">
        <v>0</v>
      </c>
      <c r="U64" s="14">
        <v>0</v>
      </c>
      <c r="V64" s="16">
        <v>0</v>
      </c>
      <c r="W64" s="14">
        <v>0</v>
      </c>
      <c r="X64" s="16">
        <v>0</v>
      </c>
    </row>
    <row r="65" spans="1:24"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t="s">
        <v>582</v>
      </c>
      <c r="R65" s="16" t="s">
        <v>582</v>
      </c>
      <c r="S65" s="14">
        <v>100</v>
      </c>
      <c r="T65" s="16">
        <v>0</v>
      </c>
      <c r="U65" s="14">
        <v>0</v>
      </c>
      <c r="V65" s="16">
        <v>0</v>
      </c>
      <c r="W65" s="14">
        <v>0</v>
      </c>
      <c r="X65" s="16">
        <v>0</v>
      </c>
    </row>
    <row r="66" spans="1:24" x14ac:dyDescent="0.25">
      <c r="A66" s="11" t="s">
        <v>536</v>
      </c>
      <c r="B66" s="13">
        <v>5665</v>
      </c>
      <c r="C66" s="14">
        <f>(93/B66*100)</f>
        <v>1.6416593115622242</v>
      </c>
      <c r="D66" s="15">
        <v>5572</v>
      </c>
      <c r="E66" s="14">
        <v>23.335534920000001</v>
      </c>
      <c r="F66" s="16">
        <v>0.56917222999999995</v>
      </c>
      <c r="G66" s="14">
        <v>28.26043598</v>
      </c>
      <c r="H66" s="16">
        <v>0.66290287000000003</v>
      </c>
      <c r="I66" s="14">
        <v>22.89216734</v>
      </c>
      <c r="J66" s="16">
        <v>0.64088460999999997</v>
      </c>
      <c r="K66" s="14">
        <v>9.2742714300000006</v>
      </c>
      <c r="L66" s="16">
        <v>0.33992802999999999</v>
      </c>
      <c r="M66" s="14">
        <v>1.88437378</v>
      </c>
      <c r="N66" s="16">
        <v>0.18290418</v>
      </c>
      <c r="O66" s="14">
        <v>0</v>
      </c>
      <c r="P66" s="16">
        <v>0</v>
      </c>
      <c r="Q66" s="14" t="s">
        <v>582</v>
      </c>
      <c r="R66" s="16" t="s">
        <v>582</v>
      </c>
      <c r="S66" s="14">
        <v>0</v>
      </c>
      <c r="T66" s="16">
        <v>0</v>
      </c>
      <c r="U66" s="14">
        <v>0</v>
      </c>
      <c r="V66" s="16">
        <v>0</v>
      </c>
      <c r="W66" s="14">
        <v>14.353216550000001</v>
      </c>
      <c r="X66" s="16">
        <v>0.40246546</v>
      </c>
    </row>
    <row r="67" spans="1:24" x14ac:dyDescent="0.25">
      <c r="A67" s="11" t="s">
        <v>537</v>
      </c>
      <c r="B67" s="13">
        <v>6971</v>
      </c>
      <c r="C67" s="14">
        <f>(979/B67*100)</f>
        <v>14.043896141156218</v>
      </c>
      <c r="D67" s="15">
        <v>5992</v>
      </c>
      <c r="E67" s="14">
        <v>7.2819497399999999</v>
      </c>
      <c r="F67" s="16">
        <v>0.33490220999999998</v>
      </c>
      <c r="G67" s="14">
        <v>27.07749514</v>
      </c>
      <c r="H67" s="16">
        <v>0.63545388999999997</v>
      </c>
      <c r="I67" s="14">
        <v>43.76892497</v>
      </c>
      <c r="J67" s="16">
        <v>0.71037293999999995</v>
      </c>
      <c r="K67" s="14">
        <v>17.194297599999999</v>
      </c>
      <c r="L67" s="16">
        <v>0.56423475000000001</v>
      </c>
      <c r="M67" s="14">
        <v>1.4523856799999999</v>
      </c>
      <c r="N67" s="16">
        <v>0.17652743000000001</v>
      </c>
      <c r="O67" s="14">
        <v>0</v>
      </c>
      <c r="P67" s="16">
        <v>0</v>
      </c>
      <c r="Q67" s="14" t="s">
        <v>582</v>
      </c>
      <c r="R67" s="16" t="s">
        <v>582</v>
      </c>
      <c r="S67" s="14">
        <v>0</v>
      </c>
      <c r="T67" s="16">
        <v>0</v>
      </c>
      <c r="U67" s="14">
        <v>0</v>
      </c>
      <c r="V67" s="16">
        <v>0</v>
      </c>
      <c r="W67" s="14">
        <v>3.2249468700000001</v>
      </c>
      <c r="X67" s="16">
        <v>0.28162983000000003</v>
      </c>
    </row>
    <row r="68" spans="1:24" x14ac:dyDescent="0.25">
      <c r="A68" s="11" t="s">
        <v>538</v>
      </c>
      <c r="B68" s="13">
        <v>12083</v>
      </c>
      <c r="C68" s="14">
        <f>(31/B68*100)</f>
        <v>0.2565588016221137</v>
      </c>
      <c r="D68" s="15">
        <v>12052</v>
      </c>
      <c r="E68" s="14">
        <v>14.01224066</v>
      </c>
      <c r="F68" s="16">
        <v>0.27585188999999999</v>
      </c>
      <c r="G68" s="14">
        <v>18.550169790000002</v>
      </c>
      <c r="H68" s="16">
        <v>0.29743321</v>
      </c>
      <c r="I68" s="14">
        <v>33.095128449999997</v>
      </c>
      <c r="J68" s="16">
        <v>0.44038980999999999</v>
      </c>
      <c r="K68" s="14">
        <v>14.08283228</v>
      </c>
      <c r="L68" s="16">
        <v>0.31714144</v>
      </c>
      <c r="M68" s="14">
        <v>2.0705575299999999</v>
      </c>
      <c r="N68" s="16">
        <v>0.13431402000000001</v>
      </c>
      <c r="O68" s="14">
        <v>0</v>
      </c>
      <c r="P68" s="16">
        <v>0</v>
      </c>
      <c r="Q68" s="14" t="s">
        <v>582</v>
      </c>
      <c r="R68" s="16" t="s">
        <v>582</v>
      </c>
      <c r="S68" s="14">
        <v>0</v>
      </c>
      <c r="T68" s="16">
        <v>0</v>
      </c>
      <c r="U68" s="14">
        <v>0</v>
      </c>
      <c r="V68" s="16">
        <v>0</v>
      </c>
      <c r="W68" s="14">
        <v>18.189071299999998</v>
      </c>
      <c r="X68" s="16">
        <v>0.30644737999999999</v>
      </c>
    </row>
    <row r="69" spans="1:24"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t="s">
        <v>582</v>
      </c>
      <c r="R69" s="16" t="s">
        <v>582</v>
      </c>
      <c r="S69" s="14">
        <v>100</v>
      </c>
      <c r="T69" s="16">
        <v>0</v>
      </c>
      <c r="U69" s="14">
        <v>0</v>
      </c>
      <c r="V69" s="16">
        <v>0</v>
      </c>
      <c r="W69" s="14">
        <v>0</v>
      </c>
      <c r="X69" s="16">
        <v>0</v>
      </c>
    </row>
    <row r="70" spans="1:24" x14ac:dyDescent="0.25">
      <c r="A70" s="11" t="s">
        <v>540</v>
      </c>
      <c r="B70" s="13">
        <v>6036</v>
      </c>
      <c r="C70" s="14">
        <f>(223/B70*100)</f>
        <v>3.6944996686547382</v>
      </c>
      <c r="D70" s="15">
        <v>5813</v>
      </c>
      <c r="E70" s="14">
        <v>16.494782799999999</v>
      </c>
      <c r="F70" s="16">
        <v>0.74299300999999995</v>
      </c>
      <c r="G70" s="14">
        <v>34.594656819999997</v>
      </c>
      <c r="H70" s="16">
        <v>0.66939740999999997</v>
      </c>
      <c r="I70" s="14">
        <v>31.062385970000001</v>
      </c>
      <c r="J70" s="16">
        <v>0.80073117000000005</v>
      </c>
      <c r="K70" s="14">
        <v>10.807273779999999</v>
      </c>
      <c r="L70" s="16">
        <v>0.58602785000000002</v>
      </c>
      <c r="M70" s="14">
        <v>1.7964813399999999</v>
      </c>
      <c r="N70" s="16">
        <v>0.17472334</v>
      </c>
      <c r="O70" s="14">
        <v>0</v>
      </c>
      <c r="P70" s="16">
        <v>0</v>
      </c>
      <c r="Q70" s="14" t="s">
        <v>582</v>
      </c>
      <c r="R70" s="16" t="s">
        <v>582</v>
      </c>
      <c r="S70" s="14">
        <v>0</v>
      </c>
      <c r="T70" s="16">
        <v>0</v>
      </c>
      <c r="U70" s="14">
        <v>0</v>
      </c>
      <c r="V70" s="16">
        <v>0</v>
      </c>
      <c r="W70" s="14">
        <v>5.2444192999999997</v>
      </c>
      <c r="X70" s="16">
        <v>0.51758945000000001</v>
      </c>
    </row>
    <row r="71" spans="1:24" x14ac:dyDescent="0.25">
      <c r="A71" s="11" t="s">
        <v>541</v>
      </c>
      <c r="B71" s="13">
        <v>6115</v>
      </c>
      <c r="C71" s="14">
        <f>(38/B71*100)</f>
        <v>0.6214227309893704</v>
      </c>
      <c r="D71" s="15">
        <v>6077</v>
      </c>
      <c r="E71" s="14">
        <v>16.206549819999999</v>
      </c>
      <c r="F71" s="16">
        <v>0.42812113000000002</v>
      </c>
      <c r="G71" s="14">
        <v>24.256455899999999</v>
      </c>
      <c r="H71" s="16">
        <v>0.47700193000000002</v>
      </c>
      <c r="I71" s="14">
        <v>38.533294320000003</v>
      </c>
      <c r="J71" s="16">
        <v>0.59558553999999997</v>
      </c>
      <c r="K71" s="14">
        <v>17.938161789999999</v>
      </c>
      <c r="L71" s="16">
        <v>0.53131788000000002</v>
      </c>
      <c r="M71" s="14">
        <v>1.6385115800000001</v>
      </c>
      <c r="N71" s="16">
        <v>0.16642541</v>
      </c>
      <c r="O71" s="14">
        <v>0</v>
      </c>
      <c r="P71" s="16">
        <v>0</v>
      </c>
      <c r="Q71" s="14" t="s">
        <v>582</v>
      </c>
      <c r="R71" s="16" t="s">
        <v>582</v>
      </c>
      <c r="S71" s="14">
        <v>0</v>
      </c>
      <c r="T71" s="16">
        <v>0</v>
      </c>
      <c r="U71" s="14">
        <v>0</v>
      </c>
      <c r="V71" s="16">
        <v>0</v>
      </c>
      <c r="W71" s="14">
        <v>1.4270266</v>
      </c>
      <c r="X71" s="16">
        <v>0.15342623</v>
      </c>
    </row>
    <row r="72" spans="1:24" x14ac:dyDescent="0.25">
      <c r="A72" s="11" t="s">
        <v>542</v>
      </c>
      <c r="B72" s="13">
        <v>7708</v>
      </c>
      <c r="C72" s="14">
        <f>(6/B72*100)</f>
        <v>7.7841203943954329E-2</v>
      </c>
      <c r="D72" s="15">
        <v>7702</v>
      </c>
      <c r="E72" s="14">
        <v>17.974912239999998</v>
      </c>
      <c r="F72" s="16">
        <v>0.56174553999999999</v>
      </c>
      <c r="G72" s="14">
        <v>43.121945850000003</v>
      </c>
      <c r="H72" s="16">
        <v>0.56656989999999996</v>
      </c>
      <c r="I72" s="14">
        <v>28.109110919999999</v>
      </c>
      <c r="J72" s="16">
        <v>0.62570442000000004</v>
      </c>
      <c r="K72" s="14">
        <v>9.8564481700000002</v>
      </c>
      <c r="L72" s="16">
        <v>0.34537079999999998</v>
      </c>
      <c r="M72" s="14">
        <v>0.61163592</v>
      </c>
      <c r="N72" s="16">
        <v>8.6880449999999998E-2</v>
      </c>
      <c r="O72" s="14">
        <v>0</v>
      </c>
      <c r="P72" s="16">
        <v>0</v>
      </c>
      <c r="Q72" s="14" t="s">
        <v>582</v>
      </c>
      <c r="R72" s="16" t="s">
        <v>582</v>
      </c>
      <c r="S72" s="14">
        <v>0</v>
      </c>
      <c r="T72" s="16">
        <v>0</v>
      </c>
      <c r="U72" s="14">
        <v>0</v>
      </c>
      <c r="V72" s="16">
        <v>0</v>
      </c>
      <c r="W72" s="14">
        <v>0.32594688999999999</v>
      </c>
      <c r="X72" s="16">
        <v>5.0197970000000001E-2</v>
      </c>
    </row>
    <row r="73" spans="1:24" x14ac:dyDescent="0.25">
      <c r="A73" s="11" t="s">
        <v>543</v>
      </c>
      <c r="B73" s="13">
        <v>8249</v>
      </c>
      <c r="C73" s="14">
        <f>(201/B73*100)</f>
        <v>2.4366589889683601</v>
      </c>
      <c r="D73" s="15">
        <v>8048</v>
      </c>
      <c r="E73" s="14">
        <v>3.1008647900000001</v>
      </c>
      <c r="F73" s="16">
        <v>0.27442081000000002</v>
      </c>
      <c r="G73" s="14">
        <v>18.42163978</v>
      </c>
      <c r="H73" s="16">
        <v>0.70468277000000001</v>
      </c>
      <c r="I73" s="14">
        <v>59.486017889999999</v>
      </c>
      <c r="J73" s="16">
        <v>0.96445767000000004</v>
      </c>
      <c r="K73" s="14">
        <v>16.327701950000002</v>
      </c>
      <c r="L73" s="16">
        <v>0.55738898000000003</v>
      </c>
      <c r="M73" s="14">
        <v>0.92501122999999996</v>
      </c>
      <c r="N73" s="16">
        <v>0.13224946000000001</v>
      </c>
      <c r="O73" s="14">
        <v>0</v>
      </c>
      <c r="P73" s="16">
        <v>0</v>
      </c>
      <c r="Q73" s="14" t="s">
        <v>582</v>
      </c>
      <c r="R73" s="16" t="s">
        <v>582</v>
      </c>
      <c r="S73" s="14">
        <v>0</v>
      </c>
      <c r="T73" s="16">
        <v>0</v>
      </c>
      <c r="U73" s="14">
        <v>0</v>
      </c>
      <c r="V73" s="16">
        <v>0</v>
      </c>
      <c r="W73" s="14">
        <v>1.7387643500000001</v>
      </c>
      <c r="X73" s="16">
        <v>0.29555691000000001</v>
      </c>
    </row>
    <row r="74" spans="1:24"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t="s">
        <v>582</v>
      </c>
      <c r="R74" s="16" t="s">
        <v>582</v>
      </c>
      <c r="S74" s="14">
        <v>100</v>
      </c>
      <c r="T74" s="16">
        <v>0</v>
      </c>
      <c r="U74" s="14">
        <v>0</v>
      </c>
      <c r="V74" s="16">
        <v>0</v>
      </c>
      <c r="W74" s="14">
        <v>0</v>
      </c>
      <c r="X74" s="16">
        <v>0</v>
      </c>
    </row>
    <row r="75" spans="1:24" x14ac:dyDescent="0.25">
      <c r="A75" s="11" t="s">
        <v>545</v>
      </c>
      <c r="B75" s="13">
        <v>5375</v>
      </c>
      <c r="C75" s="14">
        <f>(321/B75*100)</f>
        <v>5.9720930232558134</v>
      </c>
      <c r="D75" s="15">
        <v>5054</v>
      </c>
      <c r="E75" s="14">
        <v>11.604251100000001</v>
      </c>
      <c r="F75" s="16">
        <v>0.43665595000000001</v>
      </c>
      <c r="G75" s="14">
        <v>23.946282879999998</v>
      </c>
      <c r="H75" s="16">
        <v>0.71178949000000002</v>
      </c>
      <c r="I75" s="14">
        <v>30.117699729999998</v>
      </c>
      <c r="J75" s="16">
        <v>0.81973792000000001</v>
      </c>
      <c r="K75" s="14">
        <v>16.281525940000002</v>
      </c>
      <c r="L75" s="16">
        <v>0.56643062</v>
      </c>
      <c r="M75" s="14">
        <v>2.3234838600000001</v>
      </c>
      <c r="N75" s="16">
        <v>0.20391581</v>
      </c>
      <c r="O75" s="14">
        <v>0</v>
      </c>
      <c r="P75" s="16">
        <v>0</v>
      </c>
      <c r="Q75" s="14" t="s">
        <v>582</v>
      </c>
      <c r="R75" s="16" t="s">
        <v>582</v>
      </c>
      <c r="S75" s="14">
        <v>0</v>
      </c>
      <c r="T75" s="16">
        <v>0</v>
      </c>
      <c r="U75" s="14">
        <v>0</v>
      </c>
      <c r="V75" s="16">
        <v>0</v>
      </c>
      <c r="W75" s="14">
        <v>15.72675649</v>
      </c>
      <c r="X75" s="16">
        <v>1.1258734500000001</v>
      </c>
    </row>
    <row r="76" spans="1:24" x14ac:dyDescent="0.25">
      <c r="A76" s="11" t="s">
        <v>546</v>
      </c>
      <c r="B76" s="13">
        <v>14167</v>
      </c>
      <c r="C76" s="14">
        <f>(236/B76*100)</f>
        <v>1.6658431566316085</v>
      </c>
      <c r="D76" s="15">
        <v>13931</v>
      </c>
      <c r="E76" s="14">
        <v>18.096180830000002</v>
      </c>
      <c r="F76" s="16">
        <v>0.56607326000000002</v>
      </c>
      <c r="G76" s="14">
        <v>22.986674440000002</v>
      </c>
      <c r="H76" s="16">
        <v>0.47243847999999999</v>
      </c>
      <c r="I76" s="14">
        <v>32.305430450000003</v>
      </c>
      <c r="J76" s="16">
        <v>0.46173223000000002</v>
      </c>
      <c r="K76" s="14">
        <v>15.948417750000001</v>
      </c>
      <c r="L76" s="16">
        <v>0.49072366000000001</v>
      </c>
      <c r="M76" s="14">
        <v>3.13549341</v>
      </c>
      <c r="N76" s="16">
        <v>0.21993768</v>
      </c>
      <c r="O76" s="14">
        <v>0</v>
      </c>
      <c r="P76" s="16">
        <v>0</v>
      </c>
      <c r="Q76" s="14" t="s">
        <v>582</v>
      </c>
      <c r="R76" s="16" t="s">
        <v>582</v>
      </c>
      <c r="S76" s="14">
        <v>0</v>
      </c>
      <c r="T76" s="16">
        <v>0</v>
      </c>
      <c r="U76" s="14">
        <v>0</v>
      </c>
      <c r="V76" s="16">
        <v>0</v>
      </c>
      <c r="W76" s="14">
        <v>7.5278031199999997</v>
      </c>
      <c r="X76" s="16">
        <v>0.48745909999999998</v>
      </c>
    </row>
    <row r="77" spans="1:24" x14ac:dyDescent="0.25">
      <c r="A77" s="11" t="s">
        <v>547</v>
      </c>
      <c r="B77" s="13">
        <v>6062</v>
      </c>
      <c r="C77" s="14">
        <f>(372/B77*100)</f>
        <v>6.1365885846255361</v>
      </c>
      <c r="D77" s="15">
        <v>5690</v>
      </c>
      <c r="E77" s="14">
        <v>21.31044034</v>
      </c>
      <c r="F77" s="16">
        <v>0.65888303999999998</v>
      </c>
      <c r="G77" s="14">
        <v>23.872230080000001</v>
      </c>
      <c r="H77" s="16">
        <v>0.63293045000000003</v>
      </c>
      <c r="I77" s="14">
        <v>26.594656820000001</v>
      </c>
      <c r="J77" s="16">
        <v>0.76335116000000003</v>
      </c>
      <c r="K77" s="14">
        <v>8.1946500600000007</v>
      </c>
      <c r="L77" s="16">
        <v>0.38241403000000002</v>
      </c>
      <c r="M77" s="14">
        <v>1.91483168</v>
      </c>
      <c r="N77" s="16">
        <v>0.22786537000000001</v>
      </c>
      <c r="O77" s="14">
        <v>0</v>
      </c>
      <c r="P77" s="16">
        <v>0</v>
      </c>
      <c r="Q77" s="14" t="s">
        <v>582</v>
      </c>
      <c r="R77" s="16" t="s">
        <v>582</v>
      </c>
      <c r="S77" s="14">
        <v>0</v>
      </c>
      <c r="T77" s="16">
        <v>0</v>
      </c>
      <c r="U77" s="14">
        <v>0</v>
      </c>
      <c r="V77" s="16">
        <v>0</v>
      </c>
      <c r="W77" s="14">
        <v>18.113191010000001</v>
      </c>
      <c r="X77" s="16">
        <v>0.91487260000000004</v>
      </c>
    </row>
    <row r="78" spans="1:24"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t="s">
        <v>582</v>
      </c>
      <c r="R78" s="16" t="s">
        <v>582</v>
      </c>
      <c r="S78" s="14">
        <v>100</v>
      </c>
      <c r="T78" s="16">
        <v>0</v>
      </c>
      <c r="U78" s="14">
        <v>0</v>
      </c>
      <c r="V78" s="16">
        <v>0</v>
      </c>
      <c r="W78" s="14">
        <v>0</v>
      </c>
      <c r="X78" s="16">
        <v>0</v>
      </c>
    </row>
    <row r="79" spans="1:24"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t="s">
        <v>582</v>
      </c>
      <c r="R79" s="16" t="s">
        <v>582</v>
      </c>
      <c r="S79" s="14">
        <v>100</v>
      </c>
      <c r="T79" s="16">
        <v>0</v>
      </c>
      <c r="U79" s="14">
        <v>0</v>
      </c>
      <c r="V79" s="16">
        <v>0</v>
      </c>
      <c r="W79" s="14">
        <v>0</v>
      </c>
      <c r="X79" s="16">
        <v>0</v>
      </c>
    </row>
    <row r="80" spans="1:24"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t="s">
        <v>582</v>
      </c>
      <c r="R80" s="16" t="s">
        <v>582</v>
      </c>
      <c r="S80" s="14">
        <v>100</v>
      </c>
      <c r="T80" s="16">
        <v>0</v>
      </c>
      <c r="U80" s="14">
        <v>0</v>
      </c>
      <c r="V80" s="16">
        <v>0</v>
      </c>
      <c r="W80" s="14">
        <v>0</v>
      </c>
      <c r="X80" s="16">
        <v>0</v>
      </c>
    </row>
    <row r="81" spans="1:24" x14ac:dyDescent="0.25">
      <c r="A81" s="19" t="s">
        <v>551</v>
      </c>
      <c r="B81" s="13">
        <v>8861</v>
      </c>
      <c r="C81" s="14">
        <f>(96/B81*100)</f>
        <v>1.0833991648798103</v>
      </c>
      <c r="D81" s="15">
        <v>8765</v>
      </c>
      <c r="E81" s="14">
        <v>5.5698997400000003</v>
      </c>
      <c r="F81" s="16">
        <v>0.43453803000000002</v>
      </c>
      <c r="G81" s="14">
        <v>16.530610599999999</v>
      </c>
      <c r="H81" s="16">
        <v>0.57696234000000002</v>
      </c>
      <c r="I81" s="14">
        <v>55.482362260000002</v>
      </c>
      <c r="J81" s="16">
        <v>0.80559466000000002</v>
      </c>
      <c r="K81" s="14">
        <v>18.119546840000002</v>
      </c>
      <c r="L81" s="16">
        <v>0.67999586000000001</v>
      </c>
      <c r="M81" s="14">
        <v>2.52882147</v>
      </c>
      <c r="N81" s="16">
        <v>0.24004296999999999</v>
      </c>
      <c r="O81" s="14">
        <v>0</v>
      </c>
      <c r="P81" s="16">
        <v>0</v>
      </c>
      <c r="Q81" s="14" t="s">
        <v>582</v>
      </c>
      <c r="R81" s="16" t="s">
        <v>582</v>
      </c>
      <c r="S81" s="14">
        <v>0</v>
      </c>
      <c r="T81" s="16">
        <v>0</v>
      </c>
      <c r="U81" s="14">
        <v>0</v>
      </c>
      <c r="V81" s="16">
        <v>0</v>
      </c>
      <c r="W81" s="14">
        <v>1.7687590900000001</v>
      </c>
      <c r="X81" s="16">
        <v>0.25688739999999999</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848</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842</v>
      </c>
      <c r="F4" s="22"/>
      <c r="G4" s="21" t="s">
        <v>843</v>
      </c>
      <c r="H4" s="22"/>
      <c r="I4" s="21" t="s">
        <v>844</v>
      </c>
      <c r="J4" s="22"/>
      <c r="K4" s="21" t="s">
        <v>845</v>
      </c>
      <c r="L4" s="22"/>
      <c r="M4" s="21" t="s">
        <v>846</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(846/B7*100)</f>
        <v>5.8224363386097728</v>
      </c>
      <c r="D7" s="15">
        <v>13684</v>
      </c>
      <c r="E7" s="14">
        <v>19.267520900000001</v>
      </c>
      <c r="F7" s="16">
        <v>0.43400788000000001</v>
      </c>
      <c r="G7" s="14">
        <v>22.630980950000001</v>
      </c>
      <c r="H7" s="16">
        <v>0.46071177000000002</v>
      </c>
      <c r="I7" s="14">
        <v>31.55947536</v>
      </c>
      <c r="J7" s="16">
        <v>0.52794733000000005</v>
      </c>
      <c r="K7" s="14">
        <v>17.187388940000002</v>
      </c>
      <c r="L7" s="16">
        <v>0.45709063</v>
      </c>
      <c r="M7" s="14">
        <v>1.39458427</v>
      </c>
      <c r="N7" s="16">
        <v>0.10426769</v>
      </c>
      <c r="O7" s="14">
        <v>0</v>
      </c>
      <c r="P7" s="16">
        <v>0</v>
      </c>
      <c r="Q7" s="14" t="s">
        <v>582</v>
      </c>
      <c r="R7" s="16" t="s">
        <v>582</v>
      </c>
      <c r="S7" s="14">
        <v>0</v>
      </c>
      <c r="T7" s="16">
        <v>0</v>
      </c>
      <c r="U7" s="14">
        <v>0</v>
      </c>
      <c r="V7" s="16">
        <v>0</v>
      </c>
      <c r="W7" s="14">
        <v>7.9600495699999998</v>
      </c>
      <c r="X7" s="16">
        <v>0.44786658000000001</v>
      </c>
    </row>
    <row r="8" spans="1:24" x14ac:dyDescent="0.25">
      <c r="A8" s="11" t="s">
        <v>478</v>
      </c>
      <c r="B8" s="13">
        <v>7007</v>
      </c>
      <c r="C8" s="14">
        <f>(176/B8*100)</f>
        <v>2.5117739403453689</v>
      </c>
      <c r="D8" s="15">
        <v>6831</v>
      </c>
      <c r="E8" s="14">
        <v>20.639199049999998</v>
      </c>
      <c r="F8" s="16">
        <v>0.63734710000000006</v>
      </c>
      <c r="G8" s="14">
        <v>26.24634657</v>
      </c>
      <c r="H8" s="16">
        <v>0.64594744000000004</v>
      </c>
      <c r="I8" s="14">
        <v>27.370783809999999</v>
      </c>
      <c r="J8" s="16">
        <v>0.620834</v>
      </c>
      <c r="K8" s="14">
        <v>16.412193299999998</v>
      </c>
      <c r="L8" s="16">
        <v>0.60812253000000005</v>
      </c>
      <c r="M8" s="14">
        <v>2.4563896600000001</v>
      </c>
      <c r="N8" s="16">
        <v>0.21018142000000001</v>
      </c>
      <c r="O8" s="14">
        <v>0</v>
      </c>
      <c r="P8" s="16">
        <v>0</v>
      </c>
      <c r="Q8" s="14" t="s">
        <v>582</v>
      </c>
      <c r="R8" s="16" t="s">
        <v>582</v>
      </c>
      <c r="S8" s="14">
        <v>0.48287289</v>
      </c>
      <c r="T8" s="16">
        <v>0.11886492999999999</v>
      </c>
      <c r="U8" s="14">
        <v>0</v>
      </c>
      <c r="V8" s="16">
        <v>0</v>
      </c>
      <c r="W8" s="14">
        <v>6.3922147100000002</v>
      </c>
      <c r="X8" s="16">
        <v>0.44869613000000003</v>
      </c>
    </row>
    <row r="9" spans="1:24" x14ac:dyDescent="0.25">
      <c r="A9" s="11" t="s">
        <v>479</v>
      </c>
      <c r="B9" s="13">
        <v>9651</v>
      </c>
      <c r="C9" s="14">
        <f>(296/B9*100)</f>
        <v>3.0670396850067347</v>
      </c>
      <c r="D9" s="15">
        <v>9355</v>
      </c>
      <c r="E9" s="14">
        <v>19.0402685</v>
      </c>
      <c r="F9" s="16">
        <v>0.47846843</v>
      </c>
      <c r="G9" s="14">
        <v>21.642952189999999</v>
      </c>
      <c r="H9" s="16">
        <v>0.48913495000000001</v>
      </c>
      <c r="I9" s="14">
        <v>31.5368481</v>
      </c>
      <c r="J9" s="16">
        <v>0.57088559999999999</v>
      </c>
      <c r="K9" s="14">
        <v>14.859571239999999</v>
      </c>
      <c r="L9" s="16">
        <v>0.44558530000000002</v>
      </c>
      <c r="M9" s="14">
        <v>1.55795141</v>
      </c>
      <c r="N9" s="16">
        <v>0.14208693</v>
      </c>
      <c r="O9" s="14">
        <v>0</v>
      </c>
      <c r="P9" s="16">
        <v>0</v>
      </c>
      <c r="Q9" s="14" t="s">
        <v>582</v>
      </c>
      <c r="R9" s="16" t="s">
        <v>582</v>
      </c>
      <c r="S9" s="14">
        <v>3.0767151500000001</v>
      </c>
      <c r="T9" s="16">
        <v>0.55079429999999996</v>
      </c>
      <c r="U9" s="14">
        <v>0</v>
      </c>
      <c r="V9" s="16">
        <v>0</v>
      </c>
      <c r="W9" s="14">
        <v>8.2856934100000004</v>
      </c>
      <c r="X9" s="16">
        <v>0.52483201000000002</v>
      </c>
    </row>
    <row r="10" spans="1:24" x14ac:dyDescent="0.25">
      <c r="A10" s="11" t="s">
        <v>480</v>
      </c>
      <c r="B10" s="13">
        <v>20058</v>
      </c>
      <c r="C10" s="14">
        <f>(569/B10*100)</f>
        <v>2.8367733572639344</v>
      </c>
      <c r="D10" s="15">
        <v>19489</v>
      </c>
      <c r="E10" s="14">
        <v>13.79626128</v>
      </c>
      <c r="F10" s="16">
        <v>0.40602949999999999</v>
      </c>
      <c r="G10" s="14">
        <v>19.734100359999999</v>
      </c>
      <c r="H10" s="16">
        <v>0.46554901999999998</v>
      </c>
      <c r="I10" s="14">
        <v>37.504757820000002</v>
      </c>
      <c r="J10" s="16">
        <v>0.46878752000000001</v>
      </c>
      <c r="K10" s="14">
        <v>22.59237993</v>
      </c>
      <c r="L10" s="16">
        <v>0.49621253999999998</v>
      </c>
      <c r="M10" s="14">
        <v>1.9263617799999999</v>
      </c>
      <c r="N10" s="16">
        <v>0.12497755000000001</v>
      </c>
      <c r="O10" s="14">
        <v>0</v>
      </c>
      <c r="P10" s="16">
        <v>0</v>
      </c>
      <c r="Q10" s="14" t="s">
        <v>582</v>
      </c>
      <c r="R10" s="16" t="s">
        <v>582</v>
      </c>
      <c r="S10" s="14">
        <v>0</v>
      </c>
      <c r="T10" s="16">
        <v>0</v>
      </c>
      <c r="U10" s="14">
        <v>0</v>
      </c>
      <c r="V10" s="16">
        <v>0</v>
      </c>
      <c r="W10" s="14">
        <v>4.4461388199999998</v>
      </c>
      <c r="X10" s="16">
        <v>0.41668359999999999</v>
      </c>
    </row>
    <row r="11" spans="1:24" x14ac:dyDescent="0.25">
      <c r="A11" s="11" t="s">
        <v>481</v>
      </c>
      <c r="B11" s="13">
        <v>7053</v>
      </c>
      <c r="C11" s="14">
        <f>(191/B11*100)</f>
        <v>2.7080674890117682</v>
      </c>
      <c r="D11" s="15">
        <v>6862</v>
      </c>
      <c r="E11" s="14">
        <v>20.47834885</v>
      </c>
      <c r="F11" s="16">
        <v>0.62060431000000005</v>
      </c>
      <c r="G11" s="14">
        <v>25.24702959</v>
      </c>
      <c r="H11" s="16">
        <v>0.59729586000000001</v>
      </c>
      <c r="I11" s="14">
        <v>29.601069129999999</v>
      </c>
      <c r="J11" s="16">
        <v>0.65258651000000001</v>
      </c>
      <c r="K11" s="14">
        <v>13.775117379999999</v>
      </c>
      <c r="L11" s="16">
        <v>0.52873846000000002</v>
      </c>
      <c r="M11" s="14">
        <v>1.66532776</v>
      </c>
      <c r="N11" s="16">
        <v>0.19274696999999999</v>
      </c>
      <c r="O11" s="14">
        <v>0</v>
      </c>
      <c r="P11" s="16">
        <v>0</v>
      </c>
      <c r="Q11" s="14" t="s">
        <v>582</v>
      </c>
      <c r="R11" s="16" t="s">
        <v>582</v>
      </c>
      <c r="S11" s="14">
        <v>0</v>
      </c>
      <c r="T11" s="16">
        <v>0</v>
      </c>
      <c r="U11" s="14">
        <v>0</v>
      </c>
      <c r="V11" s="16">
        <v>0</v>
      </c>
      <c r="W11" s="14">
        <v>9.2331072800000005</v>
      </c>
      <c r="X11" s="16">
        <v>0.83257144999999999</v>
      </c>
    </row>
    <row r="12" spans="1:24" x14ac:dyDescent="0.25">
      <c r="A12" s="11" t="s">
        <v>482</v>
      </c>
      <c r="B12" s="13">
        <v>6894</v>
      </c>
      <c r="C12" s="14">
        <f>(60/B12*100)</f>
        <v>0.8703220191470844</v>
      </c>
      <c r="D12" s="15">
        <v>6834</v>
      </c>
      <c r="E12" s="14">
        <v>42.193429620000003</v>
      </c>
      <c r="F12" s="16">
        <v>0.70843453999999995</v>
      </c>
      <c r="G12" s="14">
        <v>28.38056388</v>
      </c>
      <c r="H12" s="16">
        <v>0.65173581000000003</v>
      </c>
      <c r="I12" s="14">
        <v>15.991973850000001</v>
      </c>
      <c r="J12" s="16">
        <v>0.59917920999999996</v>
      </c>
      <c r="K12" s="14">
        <v>5.7599516099999999</v>
      </c>
      <c r="L12" s="16">
        <v>0.31421504</v>
      </c>
      <c r="M12" s="14">
        <v>0.78275691000000003</v>
      </c>
      <c r="N12" s="16">
        <v>0.10337884</v>
      </c>
      <c r="O12" s="14">
        <v>0</v>
      </c>
      <c r="P12" s="16">
        <v>0</v>
      </c>
      <c r="Q12" s="14" t="s">
        <v>582</v>
      </c>
      <c r="R12" s="16" t="s">
        <v>582</v>
      </c>
      <c r="S12" s="14">
        <v>2.3480837700000001</v>
      </c>
      <c r="T12" s="16">
        <v>0.59189603000000002</v>
      </c>
      <c r="U12" s="14">
        <v>0</v>
      </c>
      <c r="V12" s="16">
        <v>0</v>
      </c>
      <c r="W12" s="14">
        <v>4.5432403600000004</v>
      </c>
      <c r="X12" s="16">
        <v>0.37864349000000003</v>
      </c>
    </row>
    <row r="13" spans="1:24" x14ac:dyDescent="0.25">
      <c r="A13" s="11" t="s">
        <v>483</v>
      </c>
      <c r="B13" s="13">
        <v>7161</v>
      </c>
      <c r="C13" s="14">
        <f>(245/B13*100)</f>
        <v>3.4213098729227758</v>
      </c>
      <c r="D13" s="15">
        <v>6916</v>
      </c>
      <c r="E13" s="14">
        <v>13.850646599999999</v>
      </c>
      <c r="F13" s="16">
        <v>0.53917066000000002</v>
      </c>
      <c r="G13" s="14">
        <v>25.932580059999999</v>
      </c>
      <c r="H13" s="16">
        <v>0.67541192000000005</v>
      </c>
      <c r="I13" s="14">
        <v>34.278941160000002</v>
      </c>
      <c r="J13" s="16">
        <v>0.77934862000000005</v>
      </c>
      <c r="K13" s="14">
        <v>15.768770979999999</v>
      </c>
      <c r="L13" s="16">
        <v>0.57483360999999999</v>
      </c>
      <c r="M13" s="14">
        <v>1.28094127</v>
      </c>
      <c r="N13" s="16">
        <v>0.14150616999999999</v>
      </c>
      <c r="O13" s="14">
        <v>0</v>
      </c>
      <c r="P13" s="16">
        <v>0</v>
      </c>
      <c r="Q13" s="14" t="s">
        <v>582</v>
      </c>
      <c r="R13" s="16" t="s">
        <v>582</v>
      </c>
      <c r="S13" s="14">
        <v>4.1665221800000003</v>
      </c>
      <c r="T13" s="16">
        <v>0.47939694999999999</v>
      </c>
      <c r="U13" s="14">
        <v>0</v>
      </c>
      <c r="V13" s="16">
        <v>0</v>
      </c>
      <c r="W13" s="14">
        <v>4.7215977499999999</v>
      </c>
      <c r="X13" s="16">
        <v>0.5389815</v>
      </c>
    </row>
    <row r="14" spans="1:24" x14ac:dyDescent="0.25">
      <c r="A14" s="11" t="s">
        <v>484</v>
      </c>
      <c r="B14" s="13">
        <v>5587</v>
      </c>
      <c r="C14" s="14">
        <f>(84/B14*100)</f>
        <v>1.5034902452120995</v>
      </c>
      <c r="D14" s="15">
        <v>5503</v>
      </c>
      <c r="E14" s="14">
        <v>17.432273639999998</v>
      </c>
      <c r="F14" s="16">
        <v>0.57181316999999998</v>
      </c>
      <c r="G14" s="14">
        <v>30.64761524</v>
      </c>
      <c r="H14" s="16">
        <v>0.64243061000000001</v>
      </c>
      <c r="I14" s="14">
        <v>33.916334149999997</v>
      </c>
      <c r="J14" s="16">
        <v>0.75613001999999996</v>
      </c>
      <c r="K14" s="14">
        <v>14.18514498</v>
      </c>
      <c r="L14" s="16">
        <v>0.57022835000000005</v>
      </c>
      <c r="M14" s="14">
        <v>1.52905208</v>
      </c>
      <c r="N14" s="16">
        <v>0.17061664000000001</v>
      </c>
      <c r="O14" s="14">
        <v>0</v>
      </c>
      <c r="P14" s="16">
        <v>0</v>
      </c>
      <c r="Q14" s="14" t="s">
        <v>582</v>
      </c>
      <c r="R14" s="16" t="s">
        <v>582</v>
      </c>
      <c r="S14" s="14">
        <v>0</v>
      </c>
      <c r="T14" s="16">
        <v>0</v>
      </c>
      <c r="U14" s="14">
        <v>0</v>
      </c>
      <c r="V14" s="16">
        <v>0</v>
      </c>
      <c r="W14" s="14">
        <v>2.2895799100000001</v>
      </c>
      <c r="X14" s="16">
        <v>0.17715281999999999</v>
      </c>
    </row>
    <row r="15" spans="1:24" x14ac:dyDescent="0.25">
      <c r="A15" s="11" t="s">
        <v>485</v>
      </c>
      <c r="B15" s="13">
        <v>5882</v>
      </c>
      <c r="C15" s="14">
        <f>(131/B15*100)</f>
        <v>2.2271336280176812</v>
      </c>
      <c r="D15" s="15">
        <v>5751</v>
      </c>
      <c r="E15" s="14">
        <v>21.889417630000001</v>
      </c>
      <c r="F15" s="16">
        <v>0.72754448999999999</v>
      </c>
      <c r="G15" s="14">
        <v>30.18101613</v>
      </c>
      <c r="H15" s="16">
        <v>0.61653047000000005</v>
      </c>
      <c r="I15" s="14">
        <v>30.625814030000001</v>
      </c>
      <c r="J15" s="16">
        <v>0.70838102999999997</v>
      </c>
      <c r="K15" s="14">
        <v>11.8673597</v>
      </c>
      <c r="L15" s="16">
        <v>0.47108684000000001</v>
      </c>
      <c r="M15" s="14">
        <v>0.75108629999999998</v>
      </c>
      <c r="N15" s="16">
        <v>0.11297857</v>
      </c>
      <c r="O15" s="14">
        <v>0</v>
      </c>
      <c r="P15" s="16">
        <v>0</v>
      </c>
      <c r="Q15" s="14" t="s">
        <v>582</v>
      </c>
      <c r="R15" s="16" t="s">
        <v>582</v>
      </c>
      <c r="S15" s="14">
        <v>1.02702399</v>
      </c>
      <c r="T15" s="16">
        <v>0.46042894000000001</v>
      </c>
      <c r="U15" s="14">
        <v>0</v>
      </c>
      <c r="V15" s="16">
        <v>0</v>
      </c>
      <c r="W15" s="14">
        <v>3.6582822300000002</v>
      </c>
      <c r="X15" s="16">
        <v>0.38145446999999999</v>
      </c>
    </row>
    <row r="16" spans="1:24" x14ac:dyDescent="0.25">
      <c r="A16" s="11" t="s">
        <v>486</v>
      </c>
      <c r="B16" s="13">
        <v>6108</v>
      </c>
      <c r="C16" s="14">
        <f>(167/B16*100)</f>
        <v>2.7341191879502293</v>
      </c>
      <c r="D16" s="15">
        <v>5941</v>
      </c>
      <c r="E16" s="14">
        <v>21.298969509999999</v>
      </c>
      <c r="F16" s="16">
        <v>0.57535126000000003</v>
      </c>
      <c r="G16" s="14">
        <v>25.47114539</v>
      </c>
      <c r="H16" s="16">
        <v>0.55739236999999997</v>
      </c>
      <c r="I16" s="14">
        <v>30.016480739999999</v>
      </c>
      <c r="J16" s="16">
        <v>0.53608471999999996</v>
      </c>
      <c r="K16" s="14">
        <v>12.19354322</v>
      </c>
      <c r="L16" s="16">
        <v>0.40983847000000001</v>
      </c>
      <c r="M16" s="14">
        <v>1.7920830800000001</v>
      </c>
      <c r="N16" s="16">
        <v>0.17238807</v>
      </c>
      <c r="O16" s="14">
        <v>0</v>
      </c>
      <c r="P16" s="16">
        <v>0</v>
      </c>
      <c r="Q16" s="14" t="s">
        <v>582</v>
      </c>
      <c r="R16" s="16" t="s">
        <v>582</v>
      </c>
      <c r="S16" s="14">
        <v>0</v>
      </c>
      <c r="T16" s="16">
        <v>0</v>
      </c>
      <c r="U16" s="14">
        <v>0</v>
      </c>
      <c r="V16" s="16">
        <v>0</v>
      </c>
      <c r="W16" s="14">
        <v>9.2277780600000003</v>
      </c>
      <c r="X16" s="16">
        <v>0.79402004000000004</v>
      </c>
    </row>
    <row r="17" spans="1:24" x14ac:dyDescent="0.25">
      <c r="A17" s="11" t="s">
        <v>487</v>
      </c>
      <c r="B17" s="13">
        <v>6504</v>
      </c>
      <c r="C17" s="14">
        <f>(2100/B17*100)</f>
        <v>32.287822878228781</v>
      </c>
      <c r="D17" s="15">
        <v>4404</v>
      </c>
      <c r="E17" s="14">
        <v>21.2760079</v>
      </c>
      <c r="F17" s="16">
        <v>0.69122229000000002</v>
      </c>
      <c r="G17" s="14">
        <v>25.896253640000001</v>
      </c>
      <c r="H17" s="16">
        <v>0.71335510000000002</v>
      </c>
      <c r="I17" s="14">
        <v>22.146329829999999</v>
      </c>
      <c r="J17" s="16">
        <v>0.62034500999999997</v>
      </c>
      <c r="K17" s="14">
        <v>12.549604690000001</v>
      </c>
      <c r="L17" s="16">
        <v>0.54388051999999998</v>
      </c>
      <c r="M17" s="14">
        <v>2.3000725100000001</v>
      </c>
      <c r="N17" s="16">
        <v>0.26931670000000002</v>
      </c>
      <c r="O17" s="14">
        <v>0</v>
      </c>
      <c r="P17" s="16">
        <v>0</v>
      </c>
      <c r="Q17" s="14" t="s">
        <v>582</v>
      </c>
      <c r="R17" s="16" t="s">
        <v>582</v>
      </c>
      <c r="S17" s="14">
        <v>3.3518446100000001</v>
      </c>
      <c r="T17" s="16">
        <v>0.43676350000000003</v>
      </c>
      <c r="U17" s="14">
        <v>0</v>
      </c>
      <c r="V17" s="16">
        <v>0</v>
      </c>
      <c r="W17" s="14">
        <v>12.47988681</v>
      </c>
      <c r="X17" s="16">
        <v>0.80774124999999997</v>
      </c>
    </row>
    <row r="18" spans="1:24" x14ac:dyDescent="0.25">
      <c r="A18" s="11" t="s">
        <v>488</v>
      </c>
      <c r="B18" s="13">
        <v>5532</v>
      </c>
      <c r="C18" s="14">
        <f>(31/B18*100)</f>
        <v>0.56037599421547357</v>
      </c>
      <c r="D18" s="15">
        <v>5501</v>
      </c>
      <c r="E18" s="14">
        <v>16.643782770000001</v>
      </c>
      <c r="F18" s="16">
        <v>0.61578144999999995</v>
      </c>
      <c r="G18" s="14">
        <v>26.632656059999999</v>
      </c>
      <c r="H18" s="16">
        <v>0.64491105999999998</v>
      </c>
      <c r="I18" s="14">
        <v>28.494168999999999</v>
      </c>
      <c r="J18" s="16">
        <v>0.69847340000000002</v>
      </c>
      <c r="K18" s="14">
        <v>19.997905719999999</v>
      </c>
      <c r="L18" s="16">
        <v>0.65432175000000004</v>
      </c>
      <c r="M18" s="14">
        <v>1.9062609800000001</v>
      </c>
      <c r="N18" s="16">
        <v>0.16823571000000001</v>
      </c>
      <c r="O18" s="14">
        <v>0</v>
      </c>
      <c r="P18" s="16">
        <v>0</v>
      </c>
      <c r="Q18" s="14" t="s">
        <v>582</v>
      </c>
      <c r="R18" s="16" t="s">
        <v>582</v>
      </c>
      <c r="S18" s="14">
        <v>0</v>
      </c>
      <c r="T18" s="16">
        <v>0</v>
      </c>
      <c r="U18" s="14">
        <v>0</v>
      </c>
      <c r="V18" s="16">
        <v>0</v>
      </c>
      <c r="W18" s="14">
        <v>6.3252254800000003</v>
      </c>
      <c r="X18" s="16">
        <v>0.72177210000000003</v>
      </c>
    </row>
    <row r="19" spans="1:24" x14ac:dyDescent="0.25">
      <c r="A19" s="11" t="s">
        <v>489</v>
      </c>
      <c r="B19" s="13">
        <v>5658</v>
      </c>
      <c r="C19" s="14">
        <f>(392/B19*100)</f>
        <v>6.9282431954754333</v>
      </c>
      <c r="D19" s="15">
        <v>5266</v>
      </c>
      <c r="E19" s="14">
        <v>29.892453759999999</v>
      </c>
      <c r="F19" s="16">
        <v>0.83307518999999997</v>
      </c>
      <c r="G19" s="14">
        <v>27.82664737</v>
      </c>
      <c r="H19" s="16">
        <v>0.68413966999999998</v>
      </c>
      <c r="I19" s="14">
        <v>24.854428370000001</v>
      </c>
      <c r="J19" s="16">
        <v>0.65859962999999999</v>
      </c>
      <c r="K19" s="14">
        <v>10.216878080000001</v>
      </c>
      <c r="L19" s="16">
        <v>0.48607976000000003</v>
      </c>
      <c r="M19" s="14">
        <v>1.83357345</v>
      </c>
      <c r="N19" s="16">
        <v>0.20119388999999999</v>
      </c>
      <c r="O19" s="14">
        <v>0</v>
      </c>
      <c r="P19" s="16">
        <v>0</v>
      </c>
      <c r="Q19" s="14" t="s">
        <v>582</v>
      </c>
      <c r="R19" s="16" t="s">
        <v>582</v>
      </c>
      <c r="S19" s="14">
        <v>0</v>
      </c>
      <c r="T19" s="16">
        <v>0</v>
      </c>
      <c r="U19" s="14">
        <v>0</v>
      </c>
      <c r="V19" s="16">
        <v>0</v>
      </c>
      <c r="W19" s="14">
        <v>5.3760189599999997</v>
      </c>
      <c r="X19" s="16">
        <v>0.49134335000000001</v>
      </c>
    </row>
    <row r="20" spans="1:24" x14ac:dyDescent="0.25">
      <c r="A20" s="11" t="s">
        <v>490</v>
      </c>
      <c r="B20" s="13">
        <v>3371</v>
      </c>
      <c r="C20" s="14">
        <f>(75/B20*100)</f>
        <v>2.2248590922574905</v>
      </c>
      <c r="D20" s="15">
        <v>3296</v>
      </c>
      <c r="E20" s="14">
        <v>18.341787650000001</v>
      </c>
      <c r="F20" s="16">
        <v>0.75257394</v>
      </c>
      <c r="G20" s="14">
        <v>18.89533613</v>
      </c>
      <c r="H20" s="16">
        <v>0.62580124999999998</v>
      </c>
      <c r="I20" s="14">
        <v>35.69669614</v>
      </c>
      <c r="J20" s="16">
        <v>0.86267263999999999</v>
      </c>
      <c r="K20" s="14">
        <v>18.524549660000002</v>
      </c>
      <c r="L20" s="16">
        <v>0.68486687999999996</v>
      </c>
      <c r="M20" s="14">
        <v>2.0058506899999999</v>
      </c>
      <c r="N20" s="16">
        <v>0.25895441000000002</v>
      </c>
      <c r="O20" s="14">
        <v>0</v>
      </c>
      <c r="P20" s="16">
        <v>0</v>
      </c>
      <c r="Q20" s="14" t="s">
        <v>582</v>
      </c>
      <c r="R20" s="16" t="s">
        <v>582</v>
      </c>
      <c r="S20" s="14">
        <v>0</v>
      </c>
      <c r="T20" s="16">
        <v>0</v>
      </c>
      <c r="U20" s="14">
        <v>0</v>
      </c>
      <c r="V20" s="16">
        <v>0</v>
      </c>
      <c r="W20" s="14">
        <v>6.5357797199999998</v>
      </c>
      <c r="X20" s="16">
        <v>0.41821835000000002</v>
      </c>
    </row>
    <row r="21" spans="1:24" x14ac:dyDescent="0.25">
      <c r="A21" s="11" t="s">
        <v>491</v>
      </c>
      <c r="B21" s="13">
        <v>5741</v>
      </c>
      <c r="C21" s="14">
        <f>(62/B21*100)</f>
        <v>1.0799512280090577</v>
      </c>
      <c r="D21" s="15">
        <v>5679</v>
      </c>
      <c r="E21" s="14">
        <v>20.65570864</v>
      </c>
      <c r="F21" s="16">
        <v>0.64529526999999998</v>
      </c>
      <c r="G21" s="14">
        <v>22.446287460000001</v>
      </c>
      <c r="H21" s="16">
        <v>0.65905256999999995</v>
      </c>
      <c r="I21" s="14">
        <v>36.684661179999999</v>
      </c>
      <c r="J21" s="16">
        <v>0.67365439999999999</v>
      </c>
      <c r="K21" s="14">
        <v>15.64999398</v>
      </c>
      <c r="L21" s="16">
        <v>0.46887962</v>
      </c>
      <c r="M21" s="14">
        <v>1.4112860300000001</v>
      </c>
      <c r="N21" s="16">
        <v>0.17281294</v>
      </c>
      <c r="O21" s="14">
        <v>0</v>
      </c>
      <c r="P21" s="16">
        <v>0</v>
      </c>
      <c r="Q21" s="14" t="s">
        <v>582</v>
      </c>
      <c r="R21" s="16" t="s">
        <v>582</v>
      </c>
      <c r="S21" s="14">
        <v>0</v>
      </c>
      <c r="T21" s="16">
        <v>0</v>
      </c>
      <c r="U21" s="14">
        <v>0</v>
      </c>
      <c r="V21" s="16">
        <v>0</v>
      </c>
      <c r="W21" s="14">
        <v>3.15206272</v>
      </c>
      <c r="X21" s="16">
        <v>0.27441110000000002</v>
      </c>
    </row>
    <row r="22" spans="1:24" x14ac:dyDescent="0.25">
      <c r="A22" s="11" t="s">
        <v>492</v>
      </c>
      <c r="B22" s="13">
        <v>6598</v>
      </c>
      <c r="C22" s="14">
        <f>(40/B22*100)</f>
        <v>0.60624431645953325</v>
      </c>
      <c r="D22" s="15">
        <v>6558</v>
      </c>
      <c r="E22" s="14">
        <v>31.004772800000001</v>
      </c>
      <c r="F22" s="16">
        <v>0.72754355000000004</v>
      </c>
      <c r="G22" s="14">
        <v>20.190084580000001</v>
      </c>
      <c r="H22" s="16">
        <v>0.52340538000000003</v>
      </c>
      <c r="I22" s="14">
        <v>24.703874089999999</v>
      </c>
      <c r="J22" s="16">
        <v>0.67866992999999998</v>
      </c>
      <c r="K22" s="14">
        <v>14.34203175</v>
      </c>
      <c r="L22" s="16">
        <v>0.58741644000000004</v>
      </c>
      <c r="M22" s="14">
        <v>2.7150365399999998</v>
      </c>
      <c r="N22" s="16">
        <v>0.26592326999999999</v>
      </c>
      <c r="O22" s="14">
        <v>0</v>
      </c>
      <c r="P22" s="16">
        <v>0</v>
      </c>
      <c r="Q22" s="14" t="s">
        <v>582</v>
      </c>
      <c r="R22" s="16" t="s">
        <v>582</v>
      </c>
      <c r="S22" s="14">
        <v>0</v>
      </c>
      <c r="T22" s="16">
        <v>0</v>
      </c>
      <c r="U22" s="14">
        <v>4.0640599999999999E-2</v>
      </c>
      <c r="V22" s="16">
        <v>3.0112079999999999E-2</v>
      </c>
      <c r="W22" s="14">
        <v>7.0035596399999998</v>
      </c>
      <c r="X22" s="16">
        <v>0.73478257000000002</v>
      </c>
    </row>
    <row r="23" spans="1:24" x14ac:dyDescent="0.25">
      <c r="A23" s="11" t="s">
        <v>493</v>
      </c>
      <c r="B23" s="13">
        <v>11583</v>
      </c>
      <c r="C23" s="14">
        <f>(276/B23*100)</f>
        <v>2.3828023828023825</v>
      </c>
      <c r="D23" s="15">
        <v>11307</v>
      </c>
      <c r="E23" s="14">
        <v>12.78345478</v>
      </c>
      <c r="F23" s="16">
        <v>0.54615846999999995</v>
      </c>
      <c r="G23" s="14">
        <v>25.758248760000001</v>
      </c>
      <c r="H23" s="16">
        <v>0.70138783000000005</v>
      </c>
      <c r="I23" s="14">
        <v>38.331046110000003</v>
      </c>
      <c r="J23" s="16">
        <v>0.69048936999999999</v>
      </c>
      <c r="K23" s="14">
        <v>16.319826920000001</v>
      </c>
      <c r="L23" s="16">
        <v>0.62288540999999997</v>
      </c>
      <c r="M23" s="14">
        <v>1.8613282200000001</v>
      </c>
      <c r="N23" s="16">
        <v>0.18202626</v>
      </c>
      <c r="O23" s="14">
        <v>0</v>
      </c>
      <c r="P23" s="16">
        <v>0</v>
      </c>
      <c r="Q23" s="14" t="s">
        <v>582</v>
      </c>
      <c r="R23" s="16" t="s">
        <v>582</v>
      </c>
      <c r="S23" s="14">
        <v>0</v>
      </c>
      <c r="T23" s="16">
        <v>0</v>
      </c>
      <c r="U23" s="14">
        <v>0</v>
      </c>
      <c r="V23" s="16">
        <v>0</v>
      </c>
      <c r="W23" s="14">
        <v>4.9460952100000002</v>
      </c>
      <c r="X23" s="16">
        <v>0.43544751999999998</v>
      </c>
    </row>
    <row r="24" spans="1:24" x14ac:dyDescent="0.25">
      <c r="A24" s="11" t="s">
        <v>494</v>
      </c>
      <c r="B24" s="13">
        <v>6647</v>
      </c>
      <c r="C24" s="14">
        <f>(12/B24*100)</f>
        <v>0.18053257108469986</v>
      </c>
      <c r="D24" s="15">
        <v>6635</v>
      </c>
      <c r="E24" s="14">
        <v>22.513441950000001</v>
      </c>
      <c r="F24" s="16">
        <v>0.60145936</v>
      </c>
      <c r="G24" s="14">
        <v>36.437890539999998</v>
      </c>
      <c r="H24" s="16">
        <v>0.86533163999999996</v>
      </c>
      <c r="I24" s="14">
        <v>27.363722750000001</v>
      </c>
      <c r="J24" s="16">
        <v>0.68747756000000004</v>
      </c>
      <c r="K24" s="14">
        <v>9.2727161900000006</v>
      </c>
      <c r="L24" s="16">
        <v>0.48368348</v>
      </c>
      <c r="M24" s="14">
        <v>1.207918</v>
      </c>
      <c r="N24" s="16">
        <v>0.12281043</v>
      </c>
      <c r="O24" s="14">
        <v>0</v>
      </c>
      <c r="P24" s="16">
        <v>0</v>
      </c>
      <c r="Q24" s="14" t="s">
        <v>582</v>
      </c>
      <c r="R24" s="16" t="s">
        <v>582</v>
      </c>
      <c r="S24" s="14">
        <v>0</v>
      </c>
      <c r="T24" s="16">
        <v>0</v>
      </c>
      <c r="U24" s="14">
        <v>0</v>
      </c>
      <c r="V24" s="16">
        <v>0</v>
      </c>
      <c r="W24" s="14">
        <v>3.2043105700000001</v>
      </c>
      <c r="X24" s="16">
        <v>0.79426028000000004</v>
      </c>
    </row>
    <row r="25" spans="1:24" x14ac:dyDescent="0.25">
      <c r="A25" s="11" t="s">
        <v>495</v>
      </c>
      <c r="B25" s="13">
        <v>5581</v>
      </c>
      <c r="C25" s="14">
        <f>(25/B25*100)</f>
        <v>0.44794839634474104</v>
      </c>
      <c r="D25" s="15">
        <v>5556</v>
      </c>
      <c r="E25" s="14">
        <v>23.078697850000001</v>
      </c>
      <c r="F25" s="16">
        <v>0.74643824999999997</v>
      </c>
      <c r="G25" s="14">
        <v>34.007863569999998</v>
      </c>
      <c r="H25" s="16">
        <v>0.69348191000000003</v>
      </c>
      <c r="I25" s="14">
        <v>29.51260448</v>
      </c>
      <c r="J25" s="16">
        <v>0.61050627000000002</v>
      </c>
      <c r="K25" s="14">
        <v>11.173348450000001</v>
      </c>
      <c r="L25" s="16">
        <v>0.56102419000000003</v>
      </c>
      <c r="M25" s="14">
        <v>0.99581165000000005</v>
      </c>
      <c r="N25" s="16">
        <v>0.15632946</v>
      </c>
      <c r="O25" s="14">
        <v>0</v>
      </c>
      <c r="P25" s="16">
        <v>0</v>
      </c>
      <c r="Q25" s="14" t="s">
        <v>582</v>
      </c>
      <c r="R25" s="16" t="s">
        <v>582</v>
      </c>
      <c r="S25" s="14">
        <v>0</v>
      </c>
      <c r="T25" s="16">
        <v>0</v>
      </c>
      <c r="U25" s="14">
        <v>0</v>
      </c>
      <c r="V25" s="16">
        <v>0</v>
      </c>
      <c r="W25" s="14">
        <v>1.2316739800000001</v>
      </c>
      <c r="X25" s="16">
        <v>0.15340760000000001</v>
      </c>
    </row>
    <row r="26" spans="1:24" x14ac:dyDescent="0.25">
      <c r="A26" s="11" t="s">
        <v>496</v>
      </c>
      <c r="B26" s="13">
        <v>4869</v>
      </c>
      <c r="C26" s="14">
        <f>(84/B26*100)</f>
        <v>1.7252002464571778</v>
      </c>
      <c r="D26" s="15">
        <v>4785</v>
      </c>
      <c r="E26" s="14">
        <v>16.286578930000001</v>
      </c>
      <c r="F26" s="16">
        <v>0.63745035999999999</v>
      </c>
      <c r="G26" s="14">
        <v>26.78938436</v>
      </c>
      <c r="H26" s="16">
        <v>0.66524782999999998</v>
      </c>
      <c r="I26" s="14">
        <v>37.536662880000002</v>
      </c>
      <c r="J26" s="16">
        <v>0.74002683000000002</v>
      </c>
      <c r="K26" s="14">
        <v>15.65959558</v>
      </c>
      <c r="L26" s="16">
        <v>0.49832317999999998</v>
      </c>
      <c r="M26" s="14">
        <v>1.26196211</v>
      </c>
      <c r="N26" s="16">
        <v>0.18067612999999999</v>
      </c>
      <c r="O26" s="14">
        <v>0</v>
      </c>
      <c r="P26" s="16">
        <v>0</v>
      </c>
      <c r="Q26" s="14" t="s">
        <v>582</v>
      </c>
      <c r="R26" s="16" t="s">
        <v>582</v>
      </c>
      <c r="S26" s="14">
        <v>0</v>
      </c>
      <c r="T26" s="16">
        <v>0</v>
      </c>
      <c r="U26" s="14">
        <v>0</v>
      </c>
      <c r="V26" s="16">
        <v>0</v>
      </c>
      <c r="W26" s="14">
        <v>2.4658161399999998</v>
      </c>
      <c r="X26" s="16">
        <v>0.22685726000000001</v>
      </c>
    </row>
    <row r="27" spans="1:24" x14ac:dyDescent="0.25">
      <c r="A27" s="11" t="s">
        <v>497</v>
      </c>
      <c r="B27" s="13">
        <v>5299</v>
      </c>
      <c r="C27" s="14">
        <f>(144/B27*100)</f>
        <v>2.7174938667673145</v>
      </c>
      <c r="D27" s="15">
        <v>5155</v>
      </c>
      <c r="E27" s="14">
        <v>15.42727884</v>
      </c>
      <c r="F27" s="16">
        <v>0.49041400000000002</v>
      </c>
      <c r="G27" s="14">
        <v>21.816540360000001</v>
      </c>
      <c r="H27" s="16">
        <v>0.53604035000000005</v>
      </c>
      <c r="I27" s="14">
        <v>32.098379430000001</v>
      </c>
      <c r="J27" s="16">
        <v>0.62243954999999995</v>
      </c>
      <c r="K27" s="14">
        <v>18.826398650000002</v>
      </c>
      <c r="L27" s="16">
        <v>0.53501041999999999</v>
      </c>
      <c r="M27" s="14">
        <v>2.9598888300000001</v>
      </c>
      <c r="N27" s="16">
        <v>0.21298824</v>
      </c>
      <c r="O27" s="14">
        <v>0</v>
      </c>
      <c r="P27" s="16">
        <v>0</v>
      </c>
      <c r="Q27" s="14" t="s">
        <v>582</v>
      </c>
      <c r="R27" s="16" t="s">
        <v>582</v>
      </c>
      <c r="S27" s="14">
        <v>0</v>
      </c>
      <c r="T27" s="16">
        <v>0</v>
      </c>
      <c r="U27" s="14">
        <v>0</v>
      </c>
      <c r="V27" s="16">
        <v>0</v>
      </c>
      <c r="W27" s="14">
        <v>8.8715138800000002</v>
      </c>
      <c r="X27" s="16">
        <v>0.41025054999999999</v>
      </c>
    </row>
    <row r="28" spans="1:24" x14ac:dyDescent="0.25">
      <c r="A28" s="11" t="s">
        <v>498</v>
      </c>
      <c r="B28" s="13">
        <v>7568</v>
      </c>
      <c r="C28" s="14">
        <f>(424/B28*100)</f>
        <v>5.602536997885835</v>
      </c>
      <c r="D28" s="15">
        <v>7144</v>
      </c>
      <c r="E28" s="14">
        <v>6.7959035500000002</v>
      </c>
      <c r="F28" s="16">
        <v>0.37633989000000001</v>
      </c>
      <c r="G28" s="14">
        <v>22.08877339</v>
      </c>
      <c r="H28" s="16">
        <v>0.55134757999999995</v>
      </c>
      <c r="I28" s="14">
        <v>44.48610292</v>
      </c>
      <c r="J28" s="16">
        <v>0.6528408</v>
      </c>
      <c r="K28" s="14">
        <v>20.163482900000002</v>
      </c>
      <c r="L28" s="16">
        <v>0.61691936000000003</v>
      </c>
      <c r="M28" s="14">
        <v>1.64754599</v>
      </c>
      <c r="N28" s="16">
        <v>0.16553242000000001</v>
      </c>
      <c r="O28" s="14">
        <v>0</v>
      </c>
      <c r="P28" s="16">
        <v>0</v>
      </c>
      <c r="Q28" s="14" t="s">
        <v>582</v>
      </c>
      <c r="R28" s="16" t="s">
        <v>582</v>
      </c>
      <c r="S28" s="14">
        <v>0</v>
      </c>
      <c r="T28" s="16">
        <v>0</v>
      </c>
      <c r="U28" s="14">
        <v>0</v>
      </c>
      <c r="V28" s="16">
        <v>0</v>
      </c>
      <c r="W28" s="14">
        <v>4.8181912499999999</v>
      </c>
      <c r="X28" s="16">
        <v>0.59600876999999997</v>
      </c>
    </row>
    <row r="29" spans="1:24" x14ac:dyDescent="0.25">
      <c r="A29" s="11" t="s">
        <v>499</v>
      </c>
      <c r="B29" s="13">
        <v>5385</v>
      </c>
      <c r="C29" s="14">
        <f>(30/B29*100)</f>
        <v>0.55710306406685239</v>
      </c>
      <c r="D29" s="15">
        <v>5355</v>
      </c>
      <c r="E29" s="14">
        <v>27.637002519999999</v>
      </c>
      <c r="F29" s="16">
        <v>0.62756864000000001</v>
      </c>
      <c r="G29" s="14">
        <v>28.751430200000001</v>
      </c>
      <c r="H29" s="16">
        <v>0.57302628</v>
      </c>
      <c r="I29" s="14">
        <v>27.57561935</v>
      </c>
      <c r="J29" s="16">
        <v>0.55537071999999998</v>
      </c>
      <c r="K29" s="14">
        <v>8.35742692</v>
      </c>
      <c r="L29" s="16">
        <v>0.44166897999999999</v>
      </c>
      <c r="M29" s="14">
        <v>1.03386899</v>
      </c>
      <c r="N29" s="16">
        <v>0.15010899999999999</v>
      </c>
      <c r="O29" s="14">
        <v>0</v>
      </c>
      <c r="P29" s="16">
        <v>0</v>
      </c>
      <c r="Q29" s="14" t="s">
        <v>582</v>
      </c>
      <c r="R29" s="16" t="s">
        <v>582</v>
      </c>
      <c r="S29" s="14">
        <v>2.7667624100000001</v>
      </c>
      <c r="T29" s="16">
        <v>0.24169378</v>
      </c>
      <c r="U29" s="14">
        <v>0</v>
      </c>
      <c r="V29" s="16">
        <v>0</v>
      </c>
      <c r="W29" s="14">
        <v>3.8778896</v>
      </c>
      <c r="X29" s="16">
        <v>0.37468773999999999</v>
      </c>
    </row>
    <row r="30" spans="1:24" x14ac:dyDescent="0.25">
      <c r="A30" s="11" t="s">
        <v>500</v>
      </c>
      <c r="B30" s="13">
        <v>4520</v>
      </c>
      <c r="C30" s="14">
        <f>(223/B30*100)</f>
        <v>4.9336283185840708</v>
      </c>
      <c r="D30" s="15">
        <v>4297</v>
      </c>
      <c r="E30" s="14">
        <v>17.102973389999999</v>
      </c>
      <c r="F30" s="16">
        <v>0.54399690000000001</v>
      </c>
      <c r="G30" s="14">
        <v>22.214450100000001</v>
      </c>
      <c r="H30" s="16">
        <v>0.66429026000000002</v>
      </c>
      <c r="I30" s="14">
        <v>34.674417990000002</v>
      </c>
      <c r="J30" s="16">
        <v>0.70296639999999999</v>
      </c>
      <c r="K30" s="14">
        <v>18.183702090000001</v>
      </c>
      <c r="L30" s="16">
        <v>0.75132072000000005</v>
      </c>
      <c r="M30" s="14">
        <v>1.2412007199999999</v>
      </c>
      <c r="N30" s="16">
        <v>0.18115965000000001</v>
      </c>
      <c r="O30" s="14">
        <v>0</v>
      </c>
      <c r="P30" s="16">
        <v>0</v>
      </c>
      <c r="Q30" s="14" t="s">
        <v>582</v>
      </c>
      <c r="R30" s="16" t="s">
        <v>582</v>
      </c>
      <c r="S30" s="14">
        <v>0</v>
      </c>
      <c r="T30" s="16">
        <v>0</v>
      </c>
      <c r="U30" s="14">
        <v>0</v>
      </c>
      <c r="V30" s="16">
        <v>0</v>
      </c>
      <c r="W30" s="14">
        <v>6.5832557100000004</v>
      </c>
      <c r="X30" s="16">
        <v>0.45749134000000002</v>
      </c>
    </row>
    <row r="31" spans="1:24" x14ac:dyDescent="0.25">
      <c r="A31" s="11" t="s">
        <v>501</v>
      </c>
      <c r="B31" s="13">
        <v>5456</v>
      </c>
      <c r="C31" s="14">
        <f>(150/B31*100)</f>
        <v>2.7492668621700878</v>
      </c>
      <c r="D31" s="15">
        <v>5306</v>
      </c>
      <c r="E31" s="14">
        <v>19.557297999999999</v>
      </c>
      <c r="F31" s="16">
        <v>0.61862852999999995</v>
      </c>
      <c r="G31" s="14">
        <v>21.322626979999999</v>
      </c>
      <c r="H31" s="16">
        <v>0.62689351999999998</v>
      </c>
      <c r="I31" s="14">
        <v>36.228158960000002</v>
      </c>
      <c r="J31" s="16">
        <v>0.64483011999999995</v>
      </c>
      <c r="K31" s="14">
        <v>14.8340748</v>
      </c>
      <c r="L31" s="16">
        <v>0.51147374000000001</v>
      </c>
      <c r="M31" s="14">
        <v>1.7558540300000001</v>
      </c>
      <c r="N31" s="16">
        <v>0.15517112</v>
      </c>
      <c r="O31" s="14">
        <v>0</v>
      </c>
      <c r="P31" s="16">
        <v>0</v>
      </c>
      <c r="Q31" s="14" t="s">
        <v>582</v>
      </c>
      <c r="R31" s="16" t="s">
        <v>582</v>
      </c>
      <c r="S31" s="14">
        <v>0</v>
      </c>
      <c r="T31" s="16">
        <v>0</v>
      </c>
      <c r="U31" s="14">
        <v>0</v>
      </c>
      <c r="V31" s="16">
        <v>0</v>
      </c>
      <c r="W31" s="14">
        <v>6.3019872299999999</v>
      </c>
      <c r="X31" s="16">
        <v>0.51531545999999995</v>
      </c>
    </row>
    <row r="32" spans="1:24" x14ac:dyDescent="0.25">
      <c r="A32" s="11" t="s">
        <v>502</v>
      </c>
      <c r="B32" s="13">
        <v>4478</v>
      </c>
      <c r="C32" s="14">
        <f>(6/B32*100)</f>
        <v>0.13398838767306834</v>
      </c>
      <c r="D32" s="15">
        <v>4472</v>
      </c>
      <c r="E32" s="14">
        <v>26.12145254</v>
      </c>
      <c r="F32" s="16">
        <v>0.85542958999999996</v>
      </c>
      <c r="G32" s="14">
        <v>34.798442190000003</v>
      </c>
      <c r="H32" s="16">
        <v>0.82186075999999997</v>
      </c>
      <c r="I32" s="14">
        <v>27.542837689999999</v>
      </c>
      <c r="J32" s="16">
        <v>0.72982429999999998</v>
      </c>
      <c r="K32" s="14">
        <v>8.1756598300000007</v>
      </c>
      <c r="L32" s="16">
        <v>0.48292868</v>
      </c>
      <c r="M32" s="14">
        <v>0.86190491999999996</v>
      </c>
      <c r="N32" s="16">
        <v>0.1564016</v>
      </c>
      <c r="O32" s="14">
        <v>0</v>
      </c>
      <c r="P32" s="16">
        <v>0</v>
      </c>
      <c r="Q32" s="14" t="s">
        <v>582</v>
      </c>
      <c r="R32" s="16" t="s">
        <v>582</v>
      </c>
      <c r="S32" s="14">
        <v>0</v>
      </c>
      <c r="T32" s="16">
        <v>0</v>
      </c>
      <c r="U32" s="14">
        <v>0</v>
      </c>
      <c r="V32" s="16">
        <v>0</v>
      </c>
      <c r="W32" s="14">
        <v>2.49970282</v>
      </c>
      <c r="X32" s="16">
        <v>0.25805711999999997</v>
      </c>
    </row>
    <row r="33" spans="1:24" x14ac:dyDescent="0.25">
      <c r="A33" s="11" t="s">
        <v>503</v>
      </c>
      <c r="B33" s="13">
        <v>7325</v>
      </c>
      <c r="C33" s="14">
        <f>(84/B33*100)</f>
        <v>1.1467576791808873</v>
      </c>
      <c r="D33" s="15">
        <v>7241</v>
      </c>
      <c r="E33" s="14">
        <v>14.11640367</v>
      </c>
      <c r="F33" s="16">
        <v>0.60962808999999996</v>
      </c>
      <c r="G33" s="14">
        <v>26.558765730000001</v>
      </c>
      <c r="H33" s="16">
        <v>0.55822119999999997</v>
      </c>
      <c r="I33" s="14">
        <v>40.134196639999999</v>
      </c>
      <c r="J33" s="16">
        <v>0.63559222999999998</v>
      </c>
      <c r="K33" s="14">
        <v>15.13776406</v>
      </c>
      <c r="L33" s="16">
        <v>0.56089805000000004</v>
      </c>
      <c r="M33" s="14">
        <v>0.85155734999999999</v>
      </c>
      <c r="N33" s="16">
        <v>0.10601162</v>
      </c>
      <c r="O33" s="14">
        <v>0</v>
      </c>
      <c r="P33" s="16">
        <v>0</v>
      </c>
      <c r="Q33" s="14" t="s">
        <v>582</v>
      </c>
      <c r="R33" s="16" t="s">
        <v>582</v>
      </c>
      <c r="S33" s="14">
        <v>0</v>
      </c>
      <c r="T33" s="16">
        <v>0</v>
      </c>
      <c r="U33" s="14">
        <v>0</v>
      </c>
      <c r="V33" s="16">
        <v>0</v>
      </c>
      <c r="W33" s="14">
        <v>3.2013125499999999</v>
      </c>
      <c r="X33" s="16">
        <v>0.28795667000000003</v>
      </c>
    </row>
    <row r="34" spans="1:24" x14ac:dyDescent="0.25">
      <c r="A34" s="11" t="s">
        <v>504</v>
      </c>
      <c r="B34" s="13">
        <v>6350</v>
      </c>
      <c r="C34" s="14">
        <f>(97/B34*100)</f>
        <v>1.5275590551181102</v>
      </c>
      <c r="D34" s="15">
        <v>6253</v>
      </c>
      <c r="E34" s="14">
        <v>26.320204570000001</v>
      </c>
      <c r="F34" s="16">
        <v>0.79239744999999995</v>
      </c>
      <c r="G34" s="14">
        <v>27.018489559999999</v>
      </c>
      <c r="H34" s="16">
        <v>0.64618249000000005</v>
      </c>
      <c r="I34" s="14">
        <v>29.135080299999998</v>
      </c>
      <c r="J34" s="16">
        <v>0.69389166000000002</v>
      </c>
      <c r="K34" s="14">
        <v>6.7244129299999997</v>
      </c>
      <c r="L34" s="16">
        <v>0.34198494000000002</v>
      </c>
      <c r="M34" s="14">
        <v>1.35583557</v>
      </c>
      <c r="N34" s="16">
        <v>0.16757923999999999</v>
      </c>
      <c r="O34" s="14">
        <v>0</v>
      </c>
      <c r="P34" s="16">
        <v>0</v>
      </c>
      <c r="Q34" s="14" t="s">
        <v>582</v>
      </c>
      <c r="R34" s="16" t="s">
        <v>582</v>
      </c>
      <c r="S34" s="14">
        <v>2.5889477099999998</v>
      </c>
      <c r="T34" s="16">
        <v>0.53761285000000003</v>
      </c>
      <c r="U34" s="14">
        <v>0</v>
      </c>
      <c r="V34" s="16">
        <v>0</v>
      </c>
      <c r="W34" s="14">
        <v>6.8570293700000002</v>
      </c>
      <c r="X34" s="16">
        <v>0.52363017000000001</v>
      </c>
    </row>
    <row r="35" spans="1:24" x14ac:dyDescent="0.25">
      <c r="A35" s="11" t="s">
        <v>505</v>
      </c>
      <c r="B35" s="13">
        <v>6406</v>
      </c>
      <c r="C35" s="14">
        <f>(68/B35*100)</f>
        <v>1.0615048392132376</v>
      </c>
      <c r="D35" s="15">
        <v>6338</v>
      </c>
      <c r="E35" s="14">
        <v>34.250129860000001</v>
      </c>
      <c r="F35" s="16">
        <v>0.76522062999999996</v>
      </c>
      <c r="G35" s="14">
        <v>28.47195176</v>
      </c>
      <c r="H35" s="16">
        <v>0.74202990000000002</v>
      </c>
      <c r="I35" s="14">
        <v>22.755085179999998</v>
      </c>
      <c r="J35" s="16">
        <v>0.6484647</v>
      </c>
      <c r="K35" s="14">
        <v>8.8724506699999992</v>
      </c>
      <c r="L35" s="16">
        <v>0.46449842000000002</v>
      </c>
      <c r="M35" s="14">
        <v>1.32316115</v>
      </c>
      <c r="N35" s="16">
        <v>0.16167555</v>
      </c>
      <c r="O35" s="14">
        <v>0</v>
      </c>
      <c r="P35" s="16">
        <v>0</v>
      </c>
      <c r="Q35" s="14" t="s">
        <v>582</v>
      </c>
      <c r="R35" s="16" t="s">
        <v>582</v>
      </c>
      <c r="S35" s="14">
        <v>1.04031582</v>
      </c>
      <c r="T35" s="16">
        <v>5.6934739999999998E-2</v>
      </c>
      <c r="U35" s="14">
        <v>0</v>
      </c>
      <c r="V35" s="16">
        <v>0</v>
      </c>
      <c r="W35" s="14">
        <v>3.2869055600000001</v>
      </c>
      <c r="X35" s="16">
        <v>0.28349514999999997</v>
      </c>
    </row>
    <row r="36" spans="1:24" x14ac:dyDescent="0.25">
      <c r="A36" s="11" t="s">
        <v>506</v>
      </c>
      <c r="B36" s="13">
        <v>6736</v>
      </c>
      <c r="C36" s="14">
        <f>(82/B36*100)</f>
        <v>1.2173396674584325</v>
      </c>
      <c r="D36" s="15">
        <v>6654</v>
      </c>
      <c r="E36" s="14">
        <v>18.556521780000001</v>
      </c>
      <c r="F36" s="16">
        <v>0.6079502</v>
      </c>
      <c r="G36" s="14">
        <v>28.260151279999999</v>
      </c>
      <c r="H36" s="16">
        <v>0.61012703999999995</v>
      </c>
      <c r="I36" s="14">
        <v>33.265022760000001</v>
      </c>
      <c r="J36" s="16">
        <v>0.68879257000000005</v>
      </c>
      <c r="K36" s="14">
        <v>14.6225486</v>
      </c>
      <c r="L36" s="16">
        <v>0.39083781000000001</v>
      </c>
      <c r="M36" s="14">
        <v>1.1053068500000001</v>
      </c>
      <c r="N36" s="16">
        <v>0.12607652</v>
      </c>
      <c r="O36" s="14">
        <v>0</v>
      </c>
      <c r="P36" s="16">
        <v>0</v>
      </c>
      <c r="Q36" s="14" t="s">
        <v>582</v>
      </c>
      <c r="R36" s="16" t="s">
        <v>582</v>
      </c>
      <c r="S36" s="14">
        <v>0</v>
      </c>
      <c r="T36" s="16">
        <v>0</v>
      </c>
      <c r="U36" s="14">
        <v>0</v>
      </c>
      <c r="V36" s="16">
        <v>0</v>
      </c>
      <c r="W36" s="14">
        <v>4.19044873</v>
      </c>
      <c r="X36" s="16">
        <v>0.29167737999999999</v>
      </c>
    </row>
    <row r="37" spans="1:24" x14ac:dyDescent="0.25">
      <c r="A37" s="11" t="s">
        <v>507</v>
      </c>
      <c r="B37" s="13">
        <v>5458</v>
      </c>
      <c r="C37" s="14">
        <f>(154/B37*100)</f>
        <v>2.8215463539758154</v>
      </c>
      <c r="D37" s="15">
        <v>5304</v>
      </c>
      <c r="E37" s="14">
        <v>21.525802039999999</v>
      </c>
      <c r="F37" s="16">
        <v>0.69408809000000005</v>
      </c>
      <c r="G37" s="14">
        <v>25.81582556</v>
      </c>
      <c r="H37" s="16">
        <v>0.63212548999999996</v>
      </c>
      <c r="I37" s="14">
        <v>26.753197190000002</v>
      </c>
      <c r="J37" s="16">
        <v>0.64122778999999996</v>
      </c>
      <c r="K37" s="14">
        <v>14.13988273</v>
      </c>
      <c r="L37" s="16">
        <v>0.54355189999999998</v>
      </c>
      <c r="M37" s="14">
        <v>1.69315383</v>
      </c>
      <c r="N37" s="16">
        <v>0.19422412999999999</v>
      </c>
      <c r="O37" s="14">
        <v>0</v>
      </c>
      <c r="P37" s="16">
        <v>0</v>
      </c>
      <c r="Q37" s="14" t="s">
        <v>582</v>
      </c>
      <c r="R37" s="16" t="s">
        <v>582</v>
      </c>
      <c r="S37" s="14">
        <v>0</v>
      </c>
      <c r="T37" s="16">
        <v>0</v>
      </c>
      <c r="U37" s="14">
        <v>0</v>
      </c>
      <c r="V37" s="16">
        <v>0</v>
      </c>
      <c r="W37" s="14">
        <v>10.072138649999999</v>
      </c>
      <c r="X37" s="16">
        <v>0.88648872999999995</v>
      </c>
    </row>
    <row r="38" spans="1:24" x14ac:dyDescent="0.25">
      <c r="A38" s="11" t="s">
        <v>508</v>
      </c>
      <c r="B38" s="13">
        <v>5860</v>
      </c>
      <c r="C38" s="14">
        <f>(25/B38*100)</f>
        <v>0.42662116040955633</v>
      </c>
      <c r="D38" s="15">
        <v>5835</v>
      </c>
      <c r="E38" s="14">
        <v>15.400310449999999</v>
      </c>
      <c r="F38" s="16">
        <v>0.56979952</v>
      </c>
      <c r="G38" s="14">
        <v>22.258886449999999</v>
      </c>
      <c r="H38" s="16">
        <v>0.57463693999999998</v>
      </c>
      <c r="I38" s="14">
        <v>30.49435708</v>
      </c>
      <c r="J38" s="16">
        <v>0.76012166999999997</v>
      </c>
      <c r="K38" s="14">
        <v>15.673604020000001</v>
      </c>
      <c r="L38" s="16">
        <v>0.57818740000000002</v>
      </c>
      <c r="M38" s="14">
        <v>2.5941470299999998</v>
      </c>
      <c r="N38" s="16">
        <v>0.24481736000000001</v>
      </c>
      <c r="O38" s="14">
        <v>0</v>
      </c>
      <c r="P38" s="16">
        <v>0</v>
      </c>
      <c r="Q38" s="14" t="s">
        <v>582</v>
      </c>
      <c r="R38" s="16" t="s">
        <v>582</v>
      </c>
      <c r="S38" s="14">
        <v>0</v>
      </c>
      <c r="T38" s="16">
        <v>0</v>
      </c>
      <c r="U38" s="14">
        <v>0</v>
      </c>
      <c r="V38" s="16">
        <v>0</v>
      </c>
      <c r="W38" s="14">
        <v>13.57869498</v>
      </c>
      <c r="X38" s="16">
        <v>0.81405031000000005</v>
      </c>
    </row>
    <row r="39" spans="1:24" x14ac:dyDescent="0.25">
      <c r="A39" s="11" t="s">
        <v>509</v>
      </c>
      <c r="B39" s="13">
        <v>5895</v>
      </c>
      <c r="C39" s="14">
        <f>(33/B39*100)</f>
        <v>0.55979643765903309</v>
      </c>
      <c r="D39" s="15">
        <v>5862</v>
      </c>
      <c r="E39" s="14">
        <v>18.15494898</v>
      </c>
      <c r="F39" s="16">
        <v>0.50581920000000002</v>
      </c>
      <c r="G39" s="14">
        <v>26.50574138</v>
      </c>
      <c r="H39" s="16">
        <v>0.65318399999999999</v>
      </c>
      <c r="I39" s="14">
        <v>34.785345620000001</v>
      </c>
      <c r="J39" s="16">
        <v>0.67307927999999995</v>
      </c>
      <c r="K39" s="14">
        <v>11.581536</v>
      </c>
      <c r="L39" s="16">
        <v>0.43092384</v>
      </c>
      <c r="M39" s="14">
        <v>4.4442446899999997</v>
      </c>
      <c r="N39" s="16">
        <v>0.31051533999999997</v>
      </c>
      <c r="O39" s="14">
        <v>0</v>
      </c>
      <c r="P39" s="16">
        <v>0</v>
      </c>
      <c r="Q39" s="14" t="s">
        <v>582</v>
      </c>
      <c r="R39" s="16" t="s">
        <v>582</v>
      </c>
      <c r="S39" s="14">
        <v>0</v>
      </c>
      <c r="T39" s="16">
        <v>0</v>
      </c>
      <c r="U39" s="14">
        <v>0</v>
      </c>
      <c r="V39" s="16">
        <v>0</v>
      </c>
      <c r="W39" s="14">
        <v>4.5281833300000001</v>
      </c>
      <c r="X39" s="16">
        <v>0.62071821999999999</v>
      </c>
    </row>
    <row r="40" spans="1:24" x14ac:dyDescent="0.25">
      <c r="A40" s="11" t="s">
        <v>510</v>
      </c>
      <c r="B40" s="13">
        <v>14157</v>
      </c>
      <c r="C40" s="14">
        <f>(406/B40*100)</f>
        <v>2.8678392314755952</v>
      </c>
      <c r="D40" s="15">
        <v>13751</v>
      </c>
      <c r="E40" s="14">
        <v>20.371221940000002</v>
      </c>
      <c r="F40" s="16">
        <v>0.59310401999999995</v>
      </c>
      <c r="G40" s="14">
        <v>24.91066988</v>
      </c>
      <c r="H40" s="16">
        <v>0.64598348999999999</v>
      </c>
      <c r="I40" s="14">
        <v>34.08681215</v>
      </c>
      <c r="J40" s="16">
        <v>0.66657352999999997</v>
      </c>
      <c r="K40" s="14">
        <v>13.26540821</v>
      </c>
      <c r="L40" s="16">
        <v>0.44187494999999999</v>
      </c>
      <c r="M40" s="14">
        <v>1.25139106</v>
      </c>
      <c r="N40" s="16">
        <v>0.14114560000000001</v>
      </c>
      <c r="O40" s="14">
        <v>0</v>
      </c>
      <c r="P40" s="16">
        <v>0</v>
      </c>
      <c r="Q40" s="14" t="s">
        <v>582</v>
      </c>
      <c r="R40" s="16" t="s">
        <v>582</v>
      </c>
      <c r="S40" s="14">
        <v>0</v>
      </c>
      <c r="T40" s="16">
        <v>0</v>
      </c>
      <c r="U40" s="14">
        <v>0</v>
      </c>
      <c r="V40" s="16">
        <v>0</v>
      </c>
      <c r="W40" s="14">
        <v>6.1144967499999998</v>
      </c>
      <c r="X40" s="16">
        <v>0.51722544999999998</v>
      </c>
    </row>
    <row r="41" spans="1:24" x14ac:dyDescent="0.25">
      <c r="A41" s="11" t="s">
        <v>511</v>
      </c>
      <c r="B41" s="13">
        <v>5712</v>
      </c>
      <c r="C41" s="14">
        <f>(58/B41*100)</f>
        <v>1.0154061624649859</v>
      </c>
      <c r="D41" s="15">
        <v>5654</v>
      </c>
      <c r="E41" s="14">
        <v>19.037535900000002</v>
      </c>
      <c r="F41" s="16">
        <v>0.59568251999999999</v>
      </c>
      <c r="G41" s="14">
        <v>23.520014440000001</v>
      </c>
      <c r="H41" s="16">
        <v>0.59908119999999998</v>
      </c>
      <c r="I41" s="14">
        <v>36.226476759999997</v>
      </c>
      <c r="J41" s="16">
        <v>0.62401214000000005</v>
      </c>
      <c r="K41" s="14">
        <v>14.80991481</v>
      </c>
      <c r="L41" s="16">
        <v>0.50726112000000001</v>
      </c>
      <c r="M41" s="14">
        <v>1.1553691800000001</v>
      </c>
      <c r="N41" s="16">
        <v>0.13491779000000001</v>
      </c>
      <c r="O41" s="14">
        <v>0</v>
      </c>
      <c r="P41" s="16">
        <v>0</v>
      </c>
      <c r="Q41" s="14" t="s">
        <v>582</v>
      </c>
      <c r="R41" s="16" t="s">
        <v>582</v>
      </c>
      <c r="S41" s="14">
        <v>0.67913089000000004</v>
      </c>
      <c r="T41" s="16">
        <v>0.18100967000000001</v>
      </c>
      <c r="U41" s="14">
        <v>0</v>
      </c>
      <c r="V41" s="16">
        <v>0</v>
      </c>
      <c r="W41" s="14">
        <v>4.5715580100000004</v>
      </c>
      <c r="X41" s="16">
        <v>0.49282936999999999</v>
      </c>
    </row>
    <row r="42" spans="1:24" x14ac:dyDescent="0.25">
      <c r="A42" s="11" t="s">
        <v>512</v>
      </c>
      <c r="B42" s="13">
        <f>IF(COUNT(B7:B41) &gt; 0, AVERAGE(B7:B41), "\u2014")</f>
        <v>7103.4285714285716</v>
      </c>
      <c r="C42" s="14">
        <f>IF(COUNT(C7:C41) &gt; 0, AVERAGE(C7:C41), "—")</f>
        <v>3.0132809756835743</v>
      </c>
      <c r="D42" s="15">
        <f>IF(COUNT(D7:D41) &gt; 0, AVERAGE(D7:D41), "—")</f>
        <v>6879.2571428571428</v>
      </c>
      <c r="E42" s="14">
        <f>IF(COUNT(E7:E41) &gt; 0, AVERAGE(E7:E41), "—")</f>
        <v>20.649657446857145</v>
      </c>
      <c r="F42" s="16">
        <f>IF(COUNT(F7:F41) &gt; 0, SQRT(SUMSQ(F7:F41)/(COUNT(F7:F41)*COUNT(F7:F41)) ), "—")</f>
        <v>0.10671354512824595</v>
      </c>
      <c r="G42" s="14">
        <f>IF(COUNT(G7:G41) &gt; 0, AVERAGE(G7:G41), "—")</f>
        <v>25.865935488285707</v>
      </c>
      <c r="H42" s="16">
        <f>IF(COUNT(H7:H41) &gt; 0, SQRT(SUMSQ(H7:H41)/(COUNT(H7:H41)*COUNT(H7:H41)) ), "—")</f>
        <v>0.10727710096989938</v>
      </c>
      <c r="I42" s="14">
        <f>IF(COUNT(I7:I41) &gt; 0, AVERAGE(I7:I41), "—")</f>
        <v>31.370507514285723</v>
      </c>
      <c r="J42" s="16">
        <f>IF(COUNT(J7:J41) &gt; 0, SQRT(SUMSQ(J7:J41)/(COUNT(J7:J41)*COUNT(J7:J41)) ), "—")</f>
        <v>0.11219018019056172</v>
      </c>
      <c r="K42" s="14">
        <f>IF(COUNT(K7:K41) &gt; 0, AVERAGE(K7:K41), "—")</f>
        <v>14.047889700571426</v>
      </c>
      <c r="L42" s="16">
        <f>IF(COUNT(L7:L41) &gt; 0, SQRT(SUMSQ(L7:L41)/(COUNT(L7:L41)*COUNT(L7:L41)) ), "—")</f>
        <v>8.8597986993998679E-2</v>
      </c>
      <c r="M42" s="14">
        <f>IF(COUNT(M7:M41) &gt; 0, AVERAGE(M7:M41), "—")</f>
        <v>1.6545732825714285</v>
      </c>
      <c r="N42" s="16">
        <f>IF(COUNT(N7:N41) &gt; 0, SQRT(SUMSQ(N7:N41)/(COUNT(N7:N41)*COUNT(N7:N41)) ), "—")</f>
        <v>3.0435942873212458E-2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0.61509198342857141</v>
      </c>
      <c r="T42" s="16">
        <f>IF(COUNT(T7:T41) &gt; 0, SQRT(SUMSQ(T7:T41)/(COUNT(T7:T41)*COUNT(T7:T41)) ), "—")</f>
        <v>3.7075458269785797E-2</v>
      </c>
      <c r="U42" s="14">
        <f>IF(COUNT(U7:U41) &gt; 0, AVERAGE(U7:U41), "—")</f>
        <v>1.1611600000000001E-3</v>
      </c>
      <c r="V42" s="16">
        <f>IF(COUNT(V7:V41) &gt; 0, SQRT(SUMSQ(V7:V41)/(COUNT(V7:V41)*COUNT(V7:V41)) ), "—")</f>
        <v>8.6034514285714288E-4</v>
      </c>
      <c r="W42" s="14">
        <f>IF(COUNT(W7:W41) &gt; 0, AVERAGE(W7:W41), "—")</f>
        <v>5.7951834214285709</v>
      </c>
      <c r="X42" s="16">
        <f>IF(COUNT(X7:X41) &gt; 0, SQRT(SUMSQ(X7:X41)/(COUNT(X7:X41)*COUNT(X7:X41)) ), "—")</f>
        <v>9.0160576001820092E-2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t="s">
        <v>582</v>
      </c>
      <c r="R45" s="16" t="s">
        <v>582</v>
      </c>
      <c r="S45" s="14">
        <v>100</v>
      </c>
      <c r="T45" s="16">
        <v>0</v>
      </c>
      <c r="U45" s="14">
        <v>0</v>
      </c>
      <c r="V45" s="16">
        <v>0</v>
      </c>
      <c r="W45" s="14">
        <v>0</v>
      </c>
      <c r="X45" s="16">
        <v>0</v>
      </c>
    </row>
    <row r="46" spans="1:24" x14ac:dyDescent="0.25">
      <c r="A46" s="11" t="s">
        <v>516</v>
      </c>
      <c r="B46" s="13">
        <v>23141</v>
      </c>
      <c r="C46" s="14">
        <f>(2233/B46*100)</f>
        <v>9.64953977788341</v>
      </c>
      <c r="D46" s="15">
        <v>20908</v>
      </c>
      <c r="E46" s="14">
        <v>8.8643388699999992</v>
      </c>
      <c r="F46" s="16">
        <v>0.30409795000000001</v>
      </c>
      <c r="G46" s="14">
        <v>15.794506589999999</v>
      </c>
      <c r="H46" s="16">
        <v>0.42263450000000002</v>
      </c>
      <c r="I46" s="14">
        <v>27.74345765</v>
      </c>
      <c r="J46" s="16">
        <v>0.60691901000000004</v>
      </c>
      <c r="K46" s="14">
        <v>12.12935613</v>
      </c>
      <c r="L46" s="16">
        <v>0.36489848000000003</v>
      </c>
      <c r="M46" s="14">
        <v>1.3206741</v>
      </c>
      <c r="N46" s="16">
        <v>0.10000903</v>
      </c>
      <c r="O46" s="14">
        <v>0</v>
      </c>
      <c r="P46" s="16">
        <v>0</v>
      </c>
      <c r="Q46" s="14" t="s">
        <v>582</v>
      </c>
      <c r="R46" s="16" t="s">
        <v>582</v>
      </c>
      <c r="S46" s="14">
        <v>0</v>
      </c>
      <c r="T46" s="16">
        <v>0</v>
      </c>
      <c r="U46" s="14">
        <v>0</v>
      </c>
      <c r="V46" s="16">
        <v>0</v>
      </c>
      <c r="W46" s="14">
        <v>34.147666659999999</v>
      </c>
      <c r="X46" s="16">
        <v>0.99109913999999999</v>
      </c>
    </row>
    <row r="47" spans="1:24" x14ac:dyDescent="0.25">
      <c r="A47" s="11" t="s">
        <v>517</v>
      </c>
      <c r="B47" s="13">
        <v>5928</v>
      </c>
      <c r="C47" s="14">
        <f>(403/B47*100)</f>
        <v>6.7982456140350882</v>
      </c>
      <c r="D47" s="15">
        <v>5525</v>
      </c>
      <c r="E47" s="14">
        <v>13.62080357</v>
      </c>
      <c r="F47" s="16">
        <v>0.64117835999999995</v>
      </c>
      <c r="G47" s="14">
        <v>20.049512140000001</v>
      </c>
      <c r="H47" s="16">
        <v>0.55423440999999996</v>
      </c>
      <c r="I47" s="14">
        <v>34.278028640000002</v>
      </c>
      <c r="J47" s="16">
        <v>0.86989435999999998</v>
      </c>
      <c r="K47" s="14">
        <v>16.157793259999998</v>
      </c>
      <c r="L47" s="16">
        <v>0.55496855</v>
      </c>
      <c r="M47" s="14">
        <v>1.9425853500000001</v>
      </c>
      <c r="N47" s="16">
        <v>0.21799560000000001</v>
      </c>
      <c r="O47" s="14">
        <v>0</v>
      </c>
      <c r="P47" s="16">
        <v>0</v>
      </c>
      <c r="Q47" s="14" t="s">
        <v>582</v>
      </c>
      <c r="R47" s="16" t="s">
        <v>582</v>
      </c>
      <c r="S47" s="14">
        <v>0</v>
      </c>
      <c r="T47" s="16">
        <v>0</v>
      </c>
      <c r="U47" s="14">
        <v>0</v>
      </c>
      <c r="V47" s="16">
        <v>0</v>
      </c>
      <c r="W47" s="14">
        <v>13.95127703</v>
      </c>
      <c r="X47" s="16">
        <v>1.04430266</v>
      </c>
    </row>
    <row r="48" spans="1:24" x14ac:dyDescent="0.25">
      <c r="A48" s="11" t="s">
        <v>518</v>
      </c>
      <c r="B48" s="13">
        <v>9841</v>
      </c>
      <c r="C48" s="14">
        <f>(8/B48*100)</f>
        <v>8.1292551569962401E-2</v>
      </c>
      <c r="D48" s="15">
        <v>9833</v>
      </c>
      <c r="E48" s="14">
        <v>7.1339293799999997</v>
      </c>
      <c r="F48" s="16">
        <v>0.40631083000000001</v>
      </c>
      <c r="G48" s="14">
        <v>26.981498989999999</v>
      </c>
      <c r="H48" s="16">
        <v>0.77717689000000001</v>
      </c>
      <c r="I48" s="14">
        <v>43.24484588</v>
      </c>
      <c r="J48" s="16">
        <v>0.63644959000000001</v>
      </c>
      <c r="K48" s="14">
        <v>18.323541550000002</v>
      </c>
      <c r="L48" s="16">
        <v>0.67991891000000004</v>
      </c>
      <c r="M48" s="14">
        <v>2.4805204500000002</v>
      </c>
      <c r="N48" s="16">
        <v>0.18960129000000001</v>
      </c>
      <c r="O48" s="14">
        <v>0</v>
      </c>
      <c r="P48" s="16">
        <v>0</v>
      </c>
      <c r="Q48" s="14" t="s">
        <v>582</v>
      </c>
      <c r="R48" s="16" t="s">
        <v>582</v>
      </c>
      <c r="S48" s="14">
        <v>0</v>
      </c>
      <c r="T48" s="16">
        <v>0</v>
      </c>
      <c r="U48" s="14">
        <v>0</v>
      </c>
      <c r="V48" s="16">
        <v>0</v>
      </c>
      <c r="W48" s="14">
        <v>1.8356637499999999</v>
      </c>
      <c r="X48" s="16">
        <v>0.53726918999999995</v>
      </c>
    </row>
    <row r="49" spans="1:24"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t="s">
        <v>582</v>
      </c>
      <c r="R49" s="16" t="s">
        <v>582</v>
      </c>
      <c r="S49" s="14">
        <v>100</v>
      </c>
      <c r="T49" s="16">
        <v>0</v>
      </c>
      <c r="U49" s="14">
        <v>0</v>
      </c>
      <c r="V49" s="16">
        <v>0</v>
      </c>
      <c r="W49" s="14">
        <v>0</v>
      </c>
      <c r="X49" s="16">
        <v>0</v>
      </c>
    </row>
    <row r="50" spans="1:24" x14ac:dyDescent="0.25">
      <c r="A50" s="11" t="s">
        <v>520</v>
      </c>
      <c r="B50" s="13">
        <v>11795</v>
      </c>
      <c r="C50" s="14">
        <f>(380/B50*100)</f>
        <v>3.2217041119118273</v>
      </c>
      <c r="D50" s="15">
        <v>11415</v>
      </c>
      <c r="E50" s="14">
        <v>10.665761659999999</v>
      </c>
      <c r="F50" s="16">
        <v>0.44234435999999999</v>
      </c>
      <c r="G50" s="14">
        <v>23.23033878</v>
      </c>
      <c r="H50" s="16">
        <v>0.52410420000000002</v>
      </c>
      <c r="I50" s="14">
        <v>41.459969710000003</v>
      </c>
      <c r="J50" s="16">
        <v>0.72088695000000003</v>
      </c>
      <c r="K50" s="14">
        <v>17.993401980000002</v>
      </c>
      <c r="L50" s="16">
        <v>0.52882934000000004</v>
      </c>
      <c r="M50" s="14">
        <v>1.522348</v>
      </c>
      <c r="N50" s="16">
        <v>0.15953793999999999</v>
      </c>
      <c r="O50" s="14">
        <v>0</v>
      </c>
      <c r="P50" s="16">
        <v>0</v>
      </c>
      <c r="Q50" s="14" t="s">
        <v>582</v>
      </c>
      <c r="R50" s="16" t="s">
        <v>582</v>
      </c>
      <c r="S50" s="14">
        <v>0</v>
      </c>
      <c r="T50" s="16">
        <v>0</v>
      </c>
      <c r="U50" s="14">
        <v>0</v>
      </c>
      <c r="V50" s="16">
        <v>0</v>
      </c>
      <c r="W50" s="14">
        <v>5.1281798700000003</v>
      </c>
      <c r="X50" s="16">
        <v>0.51789821999999996</v>
      </c>
    </row>
    <row r="51" spans="1:24" x14ac:dyDescent="0.25">
      <c r="A51" s="11" t="s">
        <v>521</v>
      </c>
      <c r="B51" s="13">
        <v>6866</v>
      </c>
      <c r="C51" s="14">
        <f>(113/B51*100)</f>
        <v>1.6457908534809205</v>
      </c>
      <c r="D51" s="15">
        <v>6753</v>
      </c>
      <c r="E51" s="14">
        <v>12.906639820000001</v>
      </c>
      <c r="F51" s="16">
        <v>0.54680397999999997</v>
      </c>
      <c r="G51" s="14">
        <v>23.172419179999999</v>
      </c>
      <c r="H51" s="16">
        <v>0.69319841000000004</v>
      </c>
      <c r="I51" s="14">
        <v>27.857472439999999</v>
      </c>
      <c r="J51" s="16">
        <v>0.67580388999999996</v>
      </c>
      <c r="K51" s="14">
        <v>14.76273404</v>
      </c>
      <c r="L51" s="16">
        <v>0.51505014999999998</v>
      </c>
      <c r="M51" s="14">
        <v>1.5244994599999999</v>
      </c>
      <c r="N51" s="16">
        <v>0.15660081000000001</v>
      </c>
      <c r="O51" s="14">
        <v>0</v>
      </c>
      <c r="P51" s="16">
        <v>0</v>
      </c>
      <c r="Q51" s="14" t="s">
        <v>582</v>
      </c>
      <c r="R51" s="16" t="s">
        <v>582</v>
      </c>
      <c r="S51" s="14">
        <v>10.574283660000001</v>
      </c>
      <c r="T51" s="16">
        <v>0.61186373999999999</v>
      </c>
      <c r="U51" s="14">
        <v>0</v>
      </c>
      <c r="V51" s="16">
        <v>0</v>
      </c>
      <c r="W51" s="14">
        <v>9.2019514000000004</v>
      </c>
      <c r="X51" s="16">
        <v>0.82007032999999996</v>
      </c>
    </row>
    <row r="52" spans="1:24" x14ac:dyDescent="0.25">
      <c r="A52" s="11" t="s">
        <v>522</v>
      </c>
      <c r="B52" s="13">
        <v>5809</v>
      </c>
      <c r="C52" s="14">
        <f>(111/B52*100)</f>
        <v>1.910828025477707</v>
      </c>
      <c r="D52" s="15">
        <v>5698</v>
      </c>
      <c r="E52" s="14">
        <v>25.31567403</v>
      </c>
      <c r="F52" s="16">
        <v>0.72992367999999996</v>
      </c>
      <c r="G52" s="14">
        <v>30.48397353</v>
      </c>
      <c r="H52" s="16">
        <v>0.70012788999999997</v>
      </c>
      <c r="I52" s="14">
        <v>28.78408967</v>
      </c>
      <c r="J52" s="16">
        <v>0.68151234000000005</v>
      </c>
      <c r="K52" s="14">
        <v>10.274018699999999</v>
      </c>
      <c r="L52" s="16">
        <v>0.43924860999999998</v>
      </c>
      <c r="M52" s="14">
        <v>1.0472016</v>
      </c>
      <c r="N52" s="16">
        <v>0.12484157</v>
      </c>
      <c r="O52" s="14">
        <v>0</v>
      </c>
      <c r="P52" s="16">
        <v>0</v>
      </c>
      <c r="Q52" s="14" t="s">
        <v>582</v>
      </c>
      <c r="R52" s="16" t="s">
        <v>582</v>
      </c>
      <c r="S52" s="14">
        <v>0</v>
      </c>
      <c r="T52" s="16">
        <v>0</v>
      </c>
      <c r="U52" s="14">
        <v>0</v>
      </c>
      <c r="V52" s="16">
        <v>0</v>
      </c>
      <c r="W52" s="14">
        <v>4.0950424700000001</v>
      </c>
      <c r="X52" s="16">
        <v>0.35730151999999998</v>
      </c>
    </row>
    <row r="53" spans="1:24" x14ac:dyDescent="0.25">
      <c r="A53" s="11" t="s">
        <v>523</v>
      </c>
      <c r="B53" s="13">
        <v>5571</v>
      </c>
      <c r="C53" s="14">
        <f>(120/B53*100)</f>
        <v>2.1540118470651586</v>
      </c>
      <c r="D53" s="15">
        <v>5451</v>
      </c>
      <c r="E53" s="14">
        <v>18.244513810000001</v>
      </c>
      <c r="F53" s="16">
        <v>0.57912520000000001</v>
      </c>
      <c r="G53" s="14">
        <v>24.039154</v>
      </c>
      <c r="H53" s="16">
        <v>0.56217249000000002</v>
      </c>
      <c r="I53" s="14">
        <v>30.302684500000002</v>
      </c>
      <c r="J53" s="16">
        <v>0.68448834000000003</v>
      </c>
      <c r="K53" s="14">
        <v>15.85331759</v>
      </c>
      <c r="L53" s="16">
        <v>0.48831596999999999</v>
      </c>
      <c r="M53" s="14">
        <v>2.8948130299999999</v>
      </c>
      <c r="N53" s="16">
        <v>0.25422951999999999</v>
      </c>
      <c r="O53" s="14">
        <v>0</v>
      </c>
      <c r="P53" s="16">
        <v>0</v>
      </c>
      <c r="Q53" s="14" t="s">
        <v>582</v>
      </c>
      <c r="R53" s="16" t="s">
        <v>582</v>
      </c>
      <c r="S53" s="14">
        <v>0</v>
      </c>
      <c r="T53" s="16">
        <v>0</v>
      </c>
      <c r="U53" s="14">
        <v>0</v>
      </c>
      <c r="V53" s="16">
        <v>0</v>
      </c>
      <c r="W53" s="14">
        <v>8.6655170800000008</v>
      </c>
      <c r="X53" s="16">
        <v>0.41592118</v>
      </c>
    </row>
    <row r="54" spans="1:24" x14ac:dyDescent="0.25">
      <c r="A54" s="11" t="s">
        <v>524</v>
      </c>
      <c r="B54" s="13">
        <v>4740</v>
      </c>
      <c r="C54" s="14">
        <f>(504/B54*100)</f>
        <v>10.632911392405063</v>
      </c>
      <c r="D54" s="15">
        <v>4236</v>
      </c>
      <c r="E54" s="14">
        <v>5.5129733600000002</v>
      </c>
      <c r="F54" s="16">
        <v>0.44590531999999999</v>
      </c>
      <c r="G54" s="14">
        <v>10.882180569999999</v>
      </c>
      <c r="H54" s="16">
        <v>0.62356942000000004</v>
      </c>
      <c r="I54" s="14">
        <v>43.940099680000003</v>
      </c>
      <c r="J54" s="16">
        <v>1.0584800400000001</v>
      </c>
      <c r="K54" s="14">
        <v>23.473237139999998</v>
      </c>
      <c r="L54" s="16">
        <v>0.85433663000000004</v>
      </c>
      <c r="M54" s="14">
        <v>1.73963796</v>
      </c>
      <c r="N54" s="16">
        <v>0.25008270999999999</v>
      </c>
      <c r="O54" s="14">
        <v>0</v>
      </c>
      <c r="P54" s="16">
        <v>0</v>
      </c>
      <c r="Q54" s="14" t="s">
        <v>582</v>
      </c>
      <c r="R54" s="16" t="s">
        <v>582</v>
      </c>
      <c r="S54" s="14">
        <v>0</v>
      </c>
      <c r="T54" s="16">
        <v>0</v>
      </c>
      <c r="U54" s="14">
        <v>0</v>
      </c>
      <c r="V54" s="16">
        <v>0</v>
      </c>
      <c r="W54" s="14">
        <v>14.45187129</v>
      </c>
      <c r="X54" s="16">
        <v>1.3285177399999999</v>
      </c>
    </row>
    <row r="55" spans="1:24"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t="s">
        <v>582</v>
      </c>
      <c r="R55" s="16" t="s">
        <v>582</v>
      </c>
      <c r="S55" s="14">
        <v>100</v>
      </c>
      <c r="T55" s="16">
        <v>0</v>
      </c>
      <c r="U55" s="14">
        <v>0</v>
      </c>
      <c r="V55" s="16">
        <v>0</v>
      </c>
      <c r="W55" s="14">
        <v>0</v>
      </c>
      <c r="X55" s="16">
        <v>0</v>
      </c>
    </row>
    <row r="56" spans="1:24" x14ac:dyDescent="0.25">
      <c r="A56" s="11" t="s">
        <v>526</v>
      </c>
      <c r="B56" s="13">
        <v>5359</v>
      </c>
      <c r="C56" s="14">
        <f>(77/B56*100)</f>
        <v>1.4368352304534429</v>
      </c>
      <c r="D56" s="15">
        <v>5282</v>
      </c>
      <c r="E56" s="14">
        <v>15.8796695</v>
      </c>
      <c r="F56" s="16">
        <v>0.54149851000000004</v>
      </c>
      <c r="G56" s="14">
        <v>21.5356813</v>
      </c>
      <c r="H56" s="16">
        <v>0.65157001000000003</v>
      </c>
      <c r="I56" s="14">
        <v>37.407294620000002</v>
      </c>
      <c r="J56" s="16">
        <v>0.67782282999999999</v>
      </c>
      <c r="K56" s="14">
        <v>20.380127569999999</v>
      </c>
      <c r="L56" s="16">
        <v>0.59481191</v>
      </c>
      <c r="M56" s="14">
        <v>3.0775954599999999</v>
      </c>
      <c r="N56" s="16">
        <v>0.25278131999999998</v>
      </c>
      <c r="O56" s="14">
        <v>0</v>
      </c>
      <c r="P56" s="16">
        <v>0</v>
      </c>
      <c r="Q56" s="14" t="s">
        <v>582</v>
      </c>
      <c r="R56" s="16" t="s">
        <v>582</v>
      </c>
      <c r="S56" s="14">
        <v>0</v>
      </c>
      <c r="T56" s="16">
        <v>0</v>
      </c>
      <c r="U56" s="14">
        <v>0</v>
      </c>
      <c r="V56" s="16">
        <v>0</v>
      </c>
      <c r="W56" s="14">
        <v>1.7196315499999999</v>
      </c>
      <c r="X56" s="16">
        <v>0.24703575999999999</v>
      </c>
    </row>
    <row r="57" spans="1:24"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t="s">
        <v>582</v>
      </c>
      <c r="R57" s="16" t="s">
        <v>582</v>
      </c>
      <c r="S57" s="14">
        <v>100</v>
      </c>
      <c r="T57" s="16">
        <v>0</v>
      </c>
      <c r="U57" s="14">
        <v>0</v>
      </c>
      <c r="V57" s="16">
        <v>0</v>
      </c>
      <c r="W57" s="14">
        <v>0</v>
      </c>
      <c r="X57" s="16">
        <v>0</v>
      </c>
    </row>
    <row r="58" spans="1:24"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t="s">
        <v>582</v>
      </c>
      <c r="R58" s="16" t="s">
        <v>582</v>
      </c>
      <c r="S58" s="14">
        <v>100</v>
      </c>
      <c r="T58" s="16">
        <v>0</v>
      </c>
      <c r="U58" s="14">
        <v>0</v>
      </c>
      <c r="V58" s="16">
        <v>0</v>
      </c>
      <c r="W58" s="14">
        <v>0</v>
      </c>
      <c r="X58" s="16">
        <v>0</v>
      </c>
    </row>
    <row r="59" spans="1:24"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t="s">
        <v>582</v>
      </c>
      <c r="R59" s="16" t="s">
        <v>582</v>
      </c>
      <c r="S59" s="14">
        <v>100</v>
      </c>
      <c r="T59" s="16">
        <v>0</v>
      </c>
      <c r="U59" s="14">
        <v>0</v>
      </c>
      <c r="V59" s="16">
        <v>0</v>
      </c>
      <c r="W59" s="14">
        <v>0</v>
      </c>
      <c r="X59" s="16">
        <v>0</v>
      </c>
    </row>
    <row r="60" spans="1:24"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t="s">
        <v>582</v>
      </c>
      <c r="R60" s="16" t="s">
        <v>582</v>
      </c>
      <c r="S60" s="14">
        <v>100</v>
      </c>
      <c r="T60" s="16">
        <v>0</v>
      </c>
      <c r="U60" s="14">
        <v>0</v>
      </c>
      <c r="V60" s="16">
        <v>0</v>
      </c>
      <c r="W60" s="14">
        <v>0</v>
      </c>
      <c r="X60" s="16">
        <v>0</v>
      </c>
    </row>
    <row r="61" spans="1:24" x14ac:dyDescent="0.25">
      <c r="A61" s="11" t="s">
        <v>531</v>
      </c>
      <c r="B61" s="13">
        <v>6525</v>
      </c>
      <c r="C61" s="14">
        <f>(179/B61*100)</f>
        <v>2.7432950191570882</v>
      </c>
      <c r="D61" s="15">
        <v>6346</v>
      </c>
      <c r="E61" s="14">
        <v>16.015437970000001</v>
      </c>
      <c r="F61" s="16">
        <v>0.51199335999999995</v>
      </c>
      <c r="G61" s="14">
        <v>28.10005778</v>
      </c>
      <c r="H61" s="16">
        <v>0.69040206999999998</v>
      </c>
      <c r="I61" s="14">
        <v>34.40825194</v>
      </c>
      <c r="J61" s="16">
        <v>0.79715842999999997</v>
      </c>
      <c r="K61" s="14">
        <v>14.58603548</v>
      </c>
      <c r="L61" s="16">
        <v>0.54533997999999995</v>
      </c>
      <c r="M61" s="14">
        <v>2.47735416</v>
      </c>
      <c r="N61" s="16">
        <v>0.23042682</v>
      </c>
      <c r="O61" s="14">
        <v>0</v>
      </c>
      <c r="P61" s="16">
        <v>0</v>
      </c>
      <c r="Q61" s="14" t="s">
        <v>582</v>
      </c>
      <c r="R61" s="16" t="s">
        <v>582</v>
      </c>
      <c r="S61" s="14">
        <v>0</v>
      </c>
      <c r="T61" s="16">
        <v>0</v>
      </c>
      <c r="U61" s="14">
        <v>0</v>
      </c>
      <c r="V61" s="16">
        <v>0</v>
      </c>
      <c r="W61" s="14">
        <v>4.41286267</v>
      </c>
      <c r="X61" s="16">
        <v>0.51413377000000005</v>
      </c>
    </row>
    <row r="62" spans="1:24" x14ac:dyDescent="0.25">
      <c r="A62" s="11" t="s">
        <v>532</v>
      </c>
      <c r="B62" s="13">
        <v>4476</v>
      </c>
      <c r="C62" s="14">
        <f>(3/B62*100)</f>
        <v>6.7024128686327081E-2</v>
      </c>
      <c r="D62" s="15">
        <v>4473</v>
      </c>
      <c r="E62" s="14">
        <v>23.690440670000001</v>
      </c>
      <c r="F62" s="16">
        <v>0.61233546000000005</v>
      </c>
      <c r="G62" s="14">
        <v>29.341114019999999</v>
      </c>
      <c r="H62" s="16">
        <v>0.73128934000000001</v>
      </c>
      <c r="I62" s="14">
        <v>30.610655479999998</v>
      </c>
      <c r="J62" s="16">
        <v>0.59453387999999996</v>
      </c>
      <c r="K62" s="14">
        <v>14.34869024</v>
      </c>
      <c r="L62" s="16">
        <v>0.52819042999999999</v>
      </c>
      <c r="M62" s="14">
        <v>1.2964055800000001</v>
      </c>
      <c r="N62" s="16">
        <v>0.20167545000000001</v>
      </c>
      <c r="O62" s="14">
        <v>0</v>
      </c>
      <c r="P62" s="16">
        <v>0</v>
      </c>
      <c r="Q62" s="14" t="s">
        <v>582</v>
      </c>
      <c r="R62" s="16" t="s">
        <v>582</v>
      </c>
      <c r="S62" s="14">
        <v>0</v>
      </c>
      <c r="T62" s="16">
        <v>0</v>
      </c>
      <c r="U62" s="14">
        <v>0</v>
      </c>
      <c r="V62" s="16">
        <v>0</v>
      </c>
      <c r="W62" s="14">
        <v>0.71269400999999999</v>
      </c>
      <c r="X62" s="16">
        <v>0.12188602</v>
      </c>
    </row>
    <row r="63" spans="1:24"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t="s">
        <v>582</v>
      </c>
      <c r="R63" s="16" t="s">
        <v>582</v>
      </c>
      <c r="S63" s="14">
        <v>100</v>
      </c>
      <c r="T63" s="16">
        <v>0</v>
      </c>
      <c r="U63" s="14">
        <v>0</v>
      </c>
      <c r="V63" s="16">
        <v>0</v>
      </c>
      <c r="W63" s="14">
        <v>0</v>
      </c>
      <c r="X63" s="16">
        <v>0</v>
      </c>
    </row>
    <row r="64" spans="1:24"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t="s">
        <v>582</v>
      </c>
      <c r="R64" s="16" t="s">
        <v>582</v>
      </c>
      <c r="S64" s="14">
        <v>100</v>
      </c>
      <c r="T64" s="16">
        <v>0</v>
      </c>
      <c r="U64" s="14">
        <v>0</v>
      </c>
      <c r="V64" s="16">
        <v>0</v>
      </c>
      <c r="W64" s="14">
        <v>0</v>
      </c>
      <c r="X64" s="16">
        <v>0</v>
      </c>
    </row>
    <row r="65" spans="1:24"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t="s">
        <v>582</v>
      </c>
      <c r="R65" s="16" t="s">
        <v>582</v>
      </c>
      <c r="S65" s="14">
        <v>100</v>
      </c>
      <c r="T65" s="16">
        <v>0</v>
      </c>
      <c r="U65" s="14">
        <v>0</v>
      </c>
      <c r="V65" s="16">
        <v>0</v>
      </c>
      <c r="W65" s="14">
        <v>0</v>
      </c>
      <c r="X65" s="16">
        <v>0</v>
      </c>
    </row>
    <row r="66" spans="1:24" x14ac:dyDescent="0.25">
      <c r="A66" s="11" t="s">
        <v>536</v>
      </c>
      <c r="B66" s="13">
        <v>5665</v>
      </c>
      <c r="C66" s="14">
        <f>(93/B66*100)</f>
        <v>1.6416593115622242</v>
      </c>
      <c r="D66" s="15">
        <v>5572</v>
      </c>
      <c r="E66" s="14">
        <v>20.516397739999999</v>
      </c>
      <c r="F66" s="16">
        <v>0.55108511000000004</v>
      </c>
      <c r="G66" s="14">
        <v>24.987706419999999</v>
      </c>
      <c r="H66" s="16">
        <v>0.70709688000000004</v>
      </c>
      <c r="I66" s="14">
        <v>27.207333770000002</v>
      </c>
      <c r="J66" s="16">
        <v>0.61348351999999995</v>
      </c>
      <c r="K66" s="14">
        <v>10.694713459999999</v>
      </c>
      <c r="L66" s="16">
        <v>0.41605217999999999</v>
      </c>
      <c r="M66" s="14">
        <v>2.1161287600000001</v>
      </c>
      <c r="N66" s="16">
        <v>0.19606736</v>
      </c>
      <c r="O66" s="14">
        <v>0</v>
      </c>
      <c r="P66" s="16">
        <v>0</v>
      </c>
      <c r="Q66" s="14" t="s">
        <v>582</v>
      </c>
      <c r="R66" s="16" t="s">
        <v>582</v>
      </c>
      <c r="S66" s="14">
        <v>0</v>
      </c>
      <c r="T66" s="16">
        <v>0</v>
      </c>
      <c r="U66" s="14">
        <v>0</v>
      </c>
      <c r="V66" s="16">
        <v>0</v>
      </c>
      <c r="W66" s="14">
        <v>14.477719840000001</v>
      </c>
      <c r="X66" s="16">
        <v>0.40917381000000003</v>
      </c>
    </row>
    <row r="67" spans="1:24" x14ac:dyDescent="0.25">
      <c r="A67" s="11" t="s">
        <v>537</v>
      </c>
      <c r="B67" s="13">
        <v>6971</v>
      </c>
      <c r="C67" s="14">
        <f>(979/B67*100)</f>
        <v>14.043896141156218</v>
      </c>
      <c r="D67" s="15">
        <v>5992</v>
      </c>
      <c r="E67" s="14">
        <v>6.4106305299999997</v>
      </c>
      <c r="F67" s="16">
        <v>0.34187351999999999</v>
      </c>
      <c r="G67" s="14">
        <v>23.821398970000001</v>
      </c>
      <c r="H67" s="16">
        <v>0.61690668000000004</v>
      </c>
      <c r="I67" s="14">
        <v>45.276038010000001</v>
      </c>
      <c r="J67" s="16">
        <v>0.70045752999999999</v>
      </c>
      <c r="K67" s="14">
        <v>19.59747535</v>
      </c>
      <c r="L67" s="16">
        <v>0.51226059000000002</v>
      </c>
      <c r="M67" s="14">
        <v>1.3989901300000001</v>
      </c>
      <c r="N67" s="16">
        <v>0.12046022000000001</v>
      </c>
      <c r="O67" s="14">
        <v>0</v>
      </c>
      <c r="P67" s="16">
        <v>0</v>
      </c>
      <c r="Q67" s="14" t="s">
        <v>582</v>
      </c>
      <c r="R67" s="16" t="s">
        <v>582</v>
      </c>
      <c r="S67" s="14">
        <v>0</v>
      </c>
      <c r="T67" s="16">
        <v>0</v>
      </c>
      <c r="U67" s="14">
        <v>0</v>
      </c>
      <c r="V67" s="16">
        <v>0</v>
      </c>
      <c r="W67" s="14">
        <v>3.49546701</v>
      </c>
      <c r="X67" s="16">
        <v>0.29996351999999998</v>
      </c>
    </row>
    <row r="68" spans="1:24" x14ac:dyDescent="0.25">
      <c r="A68" s="11" t="s">
        <v>538</v>
      </c>
      <c r="B68" s="13">
        <v>12083</v>
      </c>
      <c r="C68" s="14">
        <f>(31/B68*100)</f>
        <v>0.2565588016221137</v>
      </c>
      <c r="D68" s="15">
        <v>12052</v>
      </c>
      <c r="E68" s="14">
        <v>12.500419320000001</v>
      </c>
      <c r="F68" s="16">
        <v>0.28456139000000003</v>
      </c>
      <c r="G68" s="14">
        <v>15.69943679</v>
      </c>
      <c r="H68" s="16">
        <v>0.33208672</v>
      </c>
      <c r="I68" s="14">
        <v>35.558031640000003</v>
      </c>
      <c r="J68" s="16">
        <v>0.47864328</v>
      </c>
      <c r="K68" s="14">
        <v>15.43140928</v>
      </c>
      <c r="L68" s="16">
        <v>0.36170993000000001</v>
      </c>
      <c r="M68" s="14">
        <v>2.2240008200000001</v>
      </c>
      <c r="N68" s="16">
        <v>0.12721930000000001</v>
      </c>
      <c r="O68" s="14">
        <v>0</v>
      </c>
      <c r="P68" s="16">
        <v>0</v>
      </c>
      <c r="Q68" s="14" t="s">
        <v>582</v>
      </c>
      <c r="R68" s="16" t="s">
        <v>582</v>
      </c>
      <c r="S68" s="14">
        <v>0</v>
      </c>
      <c r="T68" s="16">
        <v>0</v>
      </c>
      <c r="U68" s="14">
        <v>0</v>
      </c>
      <c r="V68" s="16">
        <v>0</v>
      </c>
      <c r="W68" s="14">
        <v>18.58670214</v>
      </c>
      <c r="X68" s="16">
        <v>0.29364537000000002</v>
      </c>
    </row>
    <row r="69" spans="1:24"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t="s">
        <v>582</v>
      </c>
      <c r="R69" s="16" t="s">
        <v>582</v>
      </c>
      <c r="S69" s="14">
        <v>100</v>
      </c>
      <c r="T69" s="16">
        <v>0</v>
      </c>
      <c r="U69" s="14">
        <v>0</v>
      </c>
      <c r="V69" s="16">
        <v>0</v>
      </c>
      <c r="W69" s="14">
        <v>0</v>
      </c>
      <c r="X69" s="16">
        <v>0</v>
      </c>
    </row>
    <row r="70" spans="1:24" x14ac:dyDescent="0.25">
      <c r="A70" s="11" t="s">
        <v>540</v>
      </c>
      <c r="B70" s="13">
        <v>6036</v>
      </c>
      <c r="C70" s="14">
        <f>(223/B70*100)</f>
        <v>3.6944996686547382</v>
      </c>
      <c r="D70" s="15">
        <v>5813</v>
      </c>
      <c r="E70" s="14">
        <v>16.3717769</v>
      </c>
      <c r="F70" s="16">
        <v>0.76004680999999996</v>
      </c>
      <c r="G70" s="14">
        <v>32.282588730000001</v>
      </c>
      <c r="H70" s="16">
        <v>0.63965068999999997</v>
      </c>
      <c r="I70" s="14">
        <v>32.055507929999997</v>
      </c>
      <c r="J70" s="16">
        <v>0.69278381</v>
      </c>
      <c r="K70" s="14">
        <v>11.74622568</v>
      </c>
      <c r="L70" s="16">
        <v>0.51059091000000001</v>
      </c>
      <c r="M70" s="14">
        <v>1.9510024500000001</v>
      </c>
      <c r="N70" s="16">
        <v>0.22409603</v>
      </c>
      <c r="O70" s="14">
        <v>0</v>
      </c>
      <c r="P70" s="16">
        <v>0</v>
      </c>
      <c r="Q70" s="14" t="s">
        <v>582</v>
      </c>
      <c r="R70" s="16" t="s">
        <v>582</v>
      </c>
      <c r="S70" s="14">
        <v>0</v>
      </c>
      <c r="T70" s="16">
        <v>0</v>
      </c>
      <c r="U70" s="14">
        <v>0</v>
      </c>
      <c r="V70" s="16">
        <v>0</v>
      </c>
      <c r="W70" s="14">
        <v>5.5928983099999998</v>
      </c>
      <c r="X70" s="16">
        <v>0.52026751999999998</v>
      </c>
    </row>
    <row r="71" spans="1:24" x14ac:dyDescent="0.25">
      <c r="A71" s="11" t="s">
        <v>541</v>
      </c>
      <c r="B71" s="13">
        <v>6115</v>
      </c>
      <c r="C71" s="14">
        <f>(38/B71*100)</f>
        <v>0.6214227309893704</v>
      </c>
      <c r="D71" s="15">
        <v>6077</v>
      </c>
      <c r="E71" s="14">
        <v>13.797381720000001</v>
      </c>
      <c r="F71" s="16">
        <v>0.41538260999999999</v>
      </c>
      <c r="G71" s="14">
        <v>22.263725770000001</v>
      </c>
      <c r="H71" s="16">
        <v>0.55530869999999999</v>
      </c>
      <c r="I71" s="14">
        <v>39.931112579999997</v>
      </c>
      <c r="J71" s="16">
        <v>0.6445398</v>
      </c>
      <c r="K71" s="14">
        <v>20.447564939999999</v>
      </c>
      <c r="L71" s="16">
        <v>0.55465421999999998</v>
      </c>
      <c r="M71" s="14">
        <v>1.7967415099999999</v>
      </c>
      <c r="N71" s="16">
        <v>0.14222419</v>
      </c>
      <c r="O71" s="14">
        <v>0</v>
      </c>
      <c r="P71" s="16">
        <v>0</v>
      </c>
      <c r="Q71" s="14" t="s">
        <v>582</v>
      </c>
      <c r="R71" s="16" t="s">
        <v>582</v>
      </c>
      <c r="S71" s="14">
        <v>0</v>
      </c>
      <c r="T71" s="16">
        <v>0</v>
      </c>
      <c r="U71" s="14">
        <v>0</v>
      </c>
      <c r="V71" s="16">
        <v>0</v>
      </c>
      <c r="W71" s="14">
        <v>1.76347348</v>
      </c>
      <c r="X71" s="16">
        <v>0.18628906000000001</v>
      </c>
    </row>
    <row r="72" spans="1:24" x14ac:dyDescent="0.25">
      <c r="A72" s="11" t="s">
        <v>542</v>
      </c>
      <c r="B72" s="13">
        <v>7708</v>
      </c>
      <c r="C72" s="14">
        <f>(6/B72*100)</f>
        <v>7.7841203943954329E-2</v>
      </c>
      <c r="D72" s="15">
        <v>7702</v>
      </c>
      <c r="E72" s="14">
        <v>18.524025129999998</v>
      </c>
      <c r="F72" s="16">
        <v>0.53956071000000005</v>
      </c>
      <c r="G72" s="14">
        <v>44.505790079999997</v>
      </c>
      <c r="H72" s="16">
        <v>0.60582844000000002</v>
      </c>
      <c r="I72" s="14">
        <v>26.310336100000001</v>
      </c>
      <c r="J72" s="16">
        <v>0.51485681999999999</v>
      </c>
      <c r="K72" s="14">
        <v>9.0659848699999994</v>
      </c>
      <c r="L72" s="16">
        <v>0.41081814</v>
      </c>
      <c r="M72" s="14">
        <v>1.01146604</v>
      </c>
      <c r="N72" s="16">
        <v>0.11130366999999999</v>
      </c>
      <c r="O72" s="14">
        <v>0</v>
      </c>
      <c r="P72" s="16">
        <v>0</v>
      </c>
      <c r="Q72" s="14" t="s">
        <v>582</v>
      </c>
      <c r="R72" s="16" t="s">
        <v>582</v>
      </c>
      <c r="S72" s="14">
        <v>0</v>
      </c>
      <c r="T72" s="16">
        <v>0</v>
      </c>
      <c r="U72" s="14">
        <v>0</v>
      </c>
      <c r="V72" s="16">
        <v>0</v>
      </c>
      <c r="W72" s="14">
        <v>0.58239777999999998</v>
      </c>
      <c r="X72" s="16">
        <v>0.10679609</v>
      </c>
    </row>
    <row r="73" spans="1:24" x14ac:dyDescent="0.25">
      <c r="A73" s="11" t="s">
        <v>543</v>
      </c>
      <c r="B73" s="13">
        <v>8249</v>
      </c>
      <c r="C73" s="14">
        <f>(201/B73*100)</f>
        <v>2.4366589889683601</v>
      </c>
      <c r="D73" s="15">
        <v>8048</v>
      </c>
      <c r="E73" s="14">
        <v>2.87810838</v>
      </c>
      <c r="F73" s="16">
        <v>0.25974420999999998</v>
      </c>
      <c r="G73" s="14">
        <v>17.004404560000001</v>
      </c>
      <c r="H73" s="16">
        <v>0.69465922999999996</v>
      </c>
      <c r="I73" s="14">
        <v>58.036445309999998</v>
      </c>
      <c r="J73" s="16">
        <v>0.88477077999999998</v>
      </c>
      <c r="K73" s="14">
        <v>18.446911329999999</v>
      </c>
      <c r="L73" s="16">
        <v>0.56083011999999999</v>
      </c>
      <c r="M73" s="14">
        <v>1.4090064099999999</v>
      </c>
      <c r="N73" s="16">
        <v>0.16507004</v>
      </c>
      <c r="O73" s="14">
        <v>0</v>
      </c>
      <c r="P73" s="16">
        <v>0</v>
      </c>
      <c r="Q73" s="14" t="s">
        <v>582</v>
      </c>
      <c r="R73" s="16" t="s">
        <v>582</v>
      </c>
      <c r="S73" s="14">
        <v>0</v>
      </c>
      <c r="T73" s="16">
        <v>0</v>
      </c>
      <c r="U73" s="14">
        <v>0</v>
      </c>
      <c r="V73" s="16">
        <v>0</v>
      </c>
      <c r="W73" s="14">
        <v>2.22512402</v>
      </c>
      <c r="X73" s="16">
        <v>0.31966946000000002</v>
      </c>
    </row>
    <row r="74" spans="1:24"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t="s">
        <v>582</v>
      </c>
      <c r="R74" s="16" t="s">
        <v>582</v>
      </c>
      <c r="S74" s="14">
        <v>100</v>
      </c>
      <c r="T74" s="16">
        <v>0</v>
      </c>
      <c r="U74" s="14">
        <v>0</v>
      </c>
      <c r="V74" s="16">
        <v>0</v>
      </c>
      <c r="W74" s="14">
        <v>0</v>
      </c>
      <c r="X74" s="16">
        <v>0</v>
      </c>
    </row>
    <row r="75" spans="1:24" x14ac:dyDescent="0.25">
      <c r="A75" s="11" t="s">
        <v>545</v>
      </c>
      <c r="B75" s="13">
        <v>5375</v>
      </c>
      <c r="C75" s="14">
        <f>(321/B75*100)</f>
        <v>5.9720930232558134</v>
      </c>
      <c r="D75" s="15">
        <v>5054</v>
      </c>
      <c r="E75" s="14">
        <v>11.73652835</v>
      </c>
      <c r="F75" s="16">
        <v>0.43325607999999999</v>
      </c>
      <c r="G75" s="14">
        <v>21.313158850000001</v>
      </c>
      <c r="H75" s="16">
        <v>0.57490370999999996</v>
      </c>
      <c r="I75" s="14">
        <v>31.076213800000001</v>
      </c>
      <c r="J75" s="16">
        <v>0.81602978999999998</v>
      </c>
      <c r="K75" s="14">
        <v>16.370775259999998</v>
      </c>
      <c r="L75" s="16">
        <v>0.48974642000000002</v>
      </c>
      <c r="M75" s="14">
        <v>3.4132615999999998</v>
      </c>
      <c r="N75" s="16">
        <v>0.30157315000000001</v>
      </c>
      <c r="O75" s="14">
        <v>0</v>
      </c>
      <c r="P75" s="16">
        <v>0</v>
      </c>
      <c r="Q75" s="14" t="s">
        <v>582</v>
      </c>
      <c r="R75" s="16" t="s">
        <v>582</v>
      </c>
      <c r="S75" s="14">
        <v>0</v>
      </c>
      <c r="T75" s="16">
        <v>0</v>
      </c>
      <c r="U75" s="14">
        <v>0</v>
      </c>
      <c r="V75" s="16">
        <v>0</v>
      </c>
      <c r="W75" s="14">
        <v>16.090062140000001</v>
      </c>
      <c r="X75" s="16">
        <v>1.12420206</v>
      </c>
    </row>
    <row r="76" spans="1:24" x14ac:dyDescent="0.25">
      <c r="A76" s="11" t="s">
        <v>546</v>
      </c>
      <c r="B76" s="13">
        <v>14167</v>
      </c>
      <c r="C76" s="14">
        <f>(236/B76*100)</f>
        <v>1.6658431566316085</v>
      </c>
      <c r="D76" s="15">
        <v>13931</v>
      </c>
      <c r="E76" s="14">
        <v>16.827536989999999</v>
      </c>
      <c r="F76" s="16">
        <v>0.50795069000000004</v>
      </c>
      <c r="G76" s="14">
        <v>19.925503509999999</v>
      </c>
      <c r="H76" s="16">
        <v>0.49294715</v>
      </c>
      <c r="I76" s="14">
        <v>34.72086024</v>
      </c>
      <c r="J76" s="16">
        <v>0.50290137999999995</v>
      </c>
      <c r="K76" s="14">
        <v>16.89866022</v>
      </c>
      <c r="L76" s="16">
        <v>0.46999049999999998</v>
      </c>
      <c r="M76" s="14">
        <v>3.5929192300000001</v>
      </c>
      <c r="N76" s="16">
        <v>0.18545179000000001</v>
      </c>
      <c r="O76" s="14">
        <v>0</v>
      </c>
      <c r="P76" s="16">
        <v>0</v>
      </c>
      <c r="Q76" s="14" t="s">
        <v>582</v>
      </c>
      <c r="R76" s="16" t="s">
        <v>582</v>
      </c>
      <c r="S76" s="14">
        <v>0</v>
      </c>
      <c r="T76" s="16">
        <v>0</v>
      </c>
      <c r="U76" s="14">
        <v>0</v>
      </c>
      <c r="V76" s="16">
        <v>0</v>
      </c>
      <c r="W76" s="14">
        <v>8.0345198199999999</v>
      </c>
      <c r="X76" s="16">
        <v>0.4707752</v>
      </c>
    </row>
    <row r="77" spans="1:24" x14ac:dyDescent="0.25">
      <c r="A77" s="11" t="s">
        <v>547</v>
      </c>
      <c r="B77" s="13">
        <v>6062</v>
      </c>
      <c r="C77" s="14">
        <f>(372/B77*100)</f>
        <v>6.1365885846255361</v>
      </c>
      <c r="D77" s="15">
        <v>5690</v>
      </c>
      <c r="E77" s="14">
        <v>18.037462560000002</v>
      </c>
      <c r="F77" s="16">
        <v>0.64106741</v>
      </c>
      <c r="G77" s="14">
        <v>20.916585040000001</v>
      </c>
      <c r="H77" s="16">
        <v>0.63873009999999997</v>
      </c>
      <c r="I77" s="14">
        <v>30.425087179999998</v>
      </c>
      <c r="J77" s="16">
        <v>0.60852808000000003</v>
      </c>
      <c r="K77" s="14">
        <v>9.7503166399999994</v>
      </c>
      <c r="L77" s="16">
        <v>0.41572675999999997</v>
      </c>
      <c r="M77" s="14">
        <v>2.1032564900000001</v>
      </c>
      <c r="N77" s="16">
        <v>0.21001647000000001</v>
      </c>
      <c r="O77" s="14">
        <v>0</v>
      </c>
      <c r="P77" s="16">
        <v>0</v>
      </c>
      <c r="Q77" s="14" t="s">
        <v>582</v>
      </c>
      <c r="R77" s="16" t="s">
        <v>582</v>
      </c>
      <c r="S77" s="14">
        <v>0</v>
      </c>
      <c r="T77" s="16">
        <v>0</v>
      </c>
      <c r="U77" s="14">
        <v>0</v>
      </c>
      <c r="V77" s="16">
        <v>0</v>
      </c>
      <c r="W77" s="14">
        <v>18.767292099999999</v>
      </c>
      <c r="X77" s="16">
        <v>0.85357589</v>
      </c>
    </row>
    <row r="78" spans="1:24"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t="s">
        <v>582</v>
      </c>
      <c r="R78" s="16" t="s">
        <v>582</v>
      </c>
      <c r="S78" s="14">
        <v>100</v>
      </c>
      <c r="T78" s="16">
        <v>0</v>
      </c>
      <c r="U78" s="14">
        <v>0</v>
      </c>
      <c r="V78" s="16">
        <v>0</v>
      </c>
      <c r="W78" s="14">
        <v>0</v>
      </c>
      <c r="X78" s="16">
        <v>0</v>
      </c>
    </row>
    <row r="79" spans="1:24"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t="s">
        <v>582</v>
      </c>
      <c r="R79" s="16" t="s">
        <v>582</v>
      </c>
      <c r="S79" s="14">
        <v>100</v>
      </c>
      <c r="T79" s="16">
        <v>0</v>
      </c>
      <c r="U79" s="14">
        <v>0</v>
      </c>
      <c r="V79" s="16">
        <v>0</v>
      </c>
      <c r="W79" s="14">
        <v>0</v>
      </c>
      <c r="X79" s="16">
        <v>0</v>
      </c>
    </row>
    <row r="80" spans="1:24"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t="s">
        <v>582</v>
      </c>
      <c r="R80" s="16" t="s">
        <v>582</v>
      </c>
      <c r="S80" s="14">
        <v>100</v>
      </c>
      <c r="T80" s="16">
        <v>0</v>
      </c>
      <c r="U80" s="14">
        <v>0</v>
      </c>
      <c r="V80" s="16">
        <v>0</v>
      </c>
      <c r="W80" s="14">
        <v>0</v>
      </c>
      <c r="X80" s="16">
        <v>0</v>
      </c>
    </row>
    <row r="81" spans="1:24" x14ac:dyDescent="0.25">
      <c r="A81" s="19" t="s">
        <v>551</v>
      </c>
      <c r="B81" s="13">
        <v>8861</v>
      </c>
      <c r="C81" s="14">
        <f>(96/B81*100)</f>
        <v>1.0833991648798103</v>
      </c>
      <c r="D81" s="15">
        <v>8765</v>
      </c>
      <c r="E81" s="14">
        <v>5.3732847100000001</v>
      </c>
      <c r="F81" s="16">
        <v>0.39196161000000002</v>
      </c>
      <c r="G81" s="14">
        <v>19.020262450000001</v>
      </c>
      <c r="H81" s="16">
        <v>0.58935037000000001</v>
      </c>
      <c r="I81" s="14">
        <v>50.362829499999997</v>
      </c>
      <c r="J81" s="16">
        <v>0.82578273000000002</v>
      </c>
      <c r="K81" s="14">
        <v>19.27759343</v>
      </c>
      <c r="L81" s="16">
        <v>0.64949469999999998</v>
      </c>
      <c r="M81" s="14">
        <v>3.9175847899999998</v>
      </c>
      <c r="N81" s="16">
        <v>0.26664070000000001</v>
      </c>
      <c r="O81" s="14">
        <v>0</v>
      </c>
      <c r="P81" s="16">
        <v>0</v>
      </c>
      <c r="Q81" s="14" t="s">
        <v>582</v>
      </c>
      <c r="R81" s="16" t="s">
        <v>582</v>
      </c>
      <c r="S81" s="14">
        <v>0</v>
      </c>
      <c r="T81" s="16">
        <v>0</v>
      </c>
      <c r="U81" s="14">
        <v>0</v>
      </c>
      <c r="V81" s="16">
        <v>0</v>
      </c>
      <c r="W81" s="14">
        <v>2.0484451099999998</v>
      </c>
      <c r="X81" s="16">
        <v>0.26131176</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849</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842</v>
      </c>
      <c r="F4" s="22"/>
      <c r="G4" s="21" t="s">
        <v>843</v>
      </c>
      <c r="H4" s="22"/>
      <c r="I4" s="21" t="s">
        <v>844</v>
      </c>
      <c r="J4" s="22"/>
      <c r="K4" s="21" t="s">
        <v>845</v>
      </c>
      <c r="L4" s="22"/>
      <c r="M4" s="21" t="s">
        <v>846</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(846/B7*100)</f>
        <v>5.8224363386097728</v>
      </c>
      <c r="D7" s="15">
        <v>13684</v>
      </c>
      <c r="E7" s="14">
        <v>13.295611360000001</v>
      </c>
      <c r="F7" s="16">
        <v>0.31672569</v>
      </c>
      <c r="G7" s="14">
        <v>14.6965976</v>
      </c>
      <c r="H7" s="16">
        <v>0.35254404</v>
      </c>
      <c r="I7" s="14">
        <v>31.674668830000002</v>
      </c>
      <c r="J7" s="16">
        <v>0.45694087999999999</v>
      </c>
      <c r="K7" s="14">
        <v>30.244303030000001</v>
      </c>
      <c r="L7" s="16">
        <v>0.53321960000000002</v>
      </c>
      <c r="M7" s="14">
        <v>2.3965021599999998</v>
      </c>
      <c r="N7" s="16">
        <v>0.14790466999999999</v>
      </c>
      <c r="O7" s="14">
        <v>0</v>
      </c>
      <c r="P7" s="16">
        <v>0</v>
      </c>
      <c r="Q7" s="14" t="s">
        <v>582</v>
      </c>
      <c r="R7" s="16" t="s">
        <v>582</v>
      </c>
      <c r="S7" s="14">
        <v>0</v>
      </c>
      <c r="T7" s="16">
        <v>0</v>
      </c>
      <c r="U7" s="14">
        <v>0</v>
      </c>
      <c r="V7" s="16">
        <v>0</v>
      </c>
      <c r="W7" s="14">
        <v>7.6923170299999999</v>
      </c>
      <c r="X7" s="16">
        <v>0.46438218999999997</v>
      </c>
    </row>
    <row r="8" spans="1:24" x14ac:dyDescent="0.25">
      <c r="A8" s="11" t="s">
        <v>478</v>
      </c>
      <c r="B8" s="13">
        <v>7007</v>
      </c>
      <c r="C8" s="14">
        <f>(176/B8*100)</f>
        <v>2.5117739403453689</v>
      </c>
      <c r="D8" s="15">
        <v>6831</v>
      </c>
      <c r="E8" s="14">
        <v>12.152565579999999</v>
      </c>
      <c r="F8" s="16">
        <v>0.47751965000000002</v>
      </c>
      <c r="G8" s="14">
        <v>14.50295236</v>
      </c>
      <c r="H8" s="16">
        <v>0.47765792000000001</v>
      </c>
      <c r="I8" s="14">
        <v>24.65221785</v>
      </c>
      <c r="J8" s="16">
        <v>0.56235124000000003</v>
      </c>
      <c r="K8" s="14">
        <v>36.969812959999999</v>
      </c>
      <c r="L8" s="16">
        <v>0.73754684999999998</v>
      </c>
      <c r="M8" s="14">
        <v>5.1266793899999996</v>
      </c>
      <c r="N8" s="16">
        <v>0.26108775000000001</v>
      </c>
      <c r="O8" s="14">
        <v>0</v>
      </c>
      <c r="P8" s="16">
        <v>0</v>
      </c>
      <c r="Q8" s="14" t="s">
        <v>582</v>
      </c>
      <c r="R8" s="16" t="s">
        <v>582</v>
      </c>
      <c r="S8" s="14">
        <v>0.48287289</v>
      </c>
      <c r="T8" s="16">
        <v>0.11886492999999999</v>
      </c>
      <c r="U8" s="14">
        <v>0</v>
      </c>
      <c r="V8" s="16">
        <v>0</v>
      </c>
      <c r="W8" s="14">
        <v>6.1128989799999998</v>
      </c>
      <c r="X8" s="16">
        <v>0.41177346999999997</v>
      </c>
    </row>
    <row r="9" spans="1:24" x14ac:dyDescent="0.25">
      <c r="A9" s="11" t="s">
        <v>479</v>
      </c>
      <c r="B9" s="13">
        <v>9651</v>
      </c>
      <c r="C9" s="14">
        <f>(296/B9*100)</f>
        <v>3.0670396850067347</v>
      </c>
      <c r="D9" s="15">
        <v>9355</v>
      </c>
      <c r="E9" s="14">
        <v>14.45995404</v>
      </c>
      <c r="F9" s="16">
        <v>0.41711675999999998</v>
      </c>
      <c r="G9" s="14">
        <v>13.5996541</v>
      </c>
      <c r="H9" s="16">
        <v>0.37739635999999999</v>
      </c>
      <c r="I9" s="14">
        <v>23.880494330000001</v>
      </c>
      <c r="J9" s="16">
        <v>0.48743030999999998</v>
      </c>
      <c r="K9" s="14">
        <v>34.31036933</v>
      </c>
      <c r="L9" s="16">
        <v>0.58252577999999999</v>
      </c>
      <c r="M9" s="14">
        <v>2.54042564</v>
      </c>
      <c r="N9" s="16">
        <v>0.17513231000000001</v>
      </c>
      <c r="O9" s="14">
        <v>0</v>
      </c>
      <c r="P9" s="16">
        <v>0</v>
      </c>
      <c r="Q9" s="14" t="s">
        <v>582</v>
      </c>
      <c r="R9" s="16" t="s">
        <v>582</v>
      </c>
      <c r="S9" s="14">
        <v>3.0767151500000001</v>
      </c>
      <c r="T9" s="16">
        <v>0.55079429999999996</v>
      </c>
      <c r="U9" s="14">
        <v>0</v>
      </c>
      <c r="V9" s="16">
        <v>0</v>
      </c>
      <c r="W9" s="14">
        <v>8.1323874200000006</v>
      </c>
      <c r="X9" s="16">
        <v>0.51826698999999998</v>
      </c>
    </row>
    <row r="10" spans="1:24" x14ac:dyDescent="0.25">
      <c r="A10" s="11" t="s">
        <v>480</v>
      </c>
      <c r="B10" s="13">
        <v>20058</v>
      </c>
      <c r="C10" s="14">
        <f>(569/B10*100)</f>
        <v>2.8367733572639344</v>
      </c>
      <c r="D10" s="15">
        <v>19489</v>
      </c>
      <c r="E10" s="14">
        <v>11.38061031</v>
      </c>
      <c r="F10" s="16">
        <v>0.40673408999999999</v>
      </c>
      <c r="G10" s="14">
        <v>15.326633960000001</v>
      </c>
      <c r="H10" s="16">
        <v>0.41038121999999999</v>
      </c>
      <c r="I10" s="14">
        <v>32.835999190000003</v>
      </c>
      <c r="J10" s="16">
        <v>0.56131832999999998</v>
      </c>
      <c r="K10" s="14">
        <v>33.068647489999996</v>
      </c>
      <c r="L10" s="16">
        <v>0.50252421999999997</v>
      </c>
      <c r="M10" s="14">
        <v>2.9585990799999999</v>
      </c>
      <c r="N10" s="16">
        <v>0.15550928999999999</v>
      </c>
      <c r="O10" s="14">
        <v>0</v>
      </c>
      <c r="P10" s="16">
        <v>0</v>
      </c>
      <c r="Q10" s="14" t="s">
        <v>582</v>
      </c>
      <c r="R10" s="16" t="s">
        <v>582</v>
      </c>
      <c r="S10" s="14">
        <v>0</v>
      </c>
      <c r="T10" s="16">
        <v>0</v>
      </c>
      <c r="U10" s="14">
        <v>0</v>
      </c>
      <c r="V10" s="16">
        <v>0</v>
      </c>
      <c r="W10" s="14">
        <v>4.4295099499999999</v>
      </c>
      <c r="X10" s="16">
        <v>0.41671682999999998</v>
      </c>
    </row>
    <row r="11" spans="1:24" x14ac:dyDescent="0.25">
      <c r="A11" s="11" t="s">
        <v>481</v>
      </c>
      <c r="B11" s="13">
        <v>7053</v>
      </c>
      <c r="C11" s="14">
        <f>(191/B11*100)</f>
        <v>2.7080674890117682</v>
      </c>
      <c r="D11" s="15">
        <v>6862</v>
      </c>
      <c r="E11" s="14">
        <v>10.223406649999999</v>
      </c>
      <c r="F11" s="16">
        <v>0.44891337999999997</v>
      </c>
      <c r="G11" s="14">
        <v>16.96534793</v>
      </c>
      <c r="H11" s="16">
        <v>0.57647400000000004</v>
      </c>
      <c r="I11" s="14">
        <v>28.93007265</v>
      </c>
      <c r="J11" s="16">
        <v>0.61093582000000002</v>
      </c>
      <c r="K11" s="14">
        <v>32.377580520000002</v>
      </c>
      <c r="L11" s="16">
        <v>0.74643439</v>
      </c>
      <c r="M11" s="14">
        <v>2.2443248699999998</v>
      </c>
      <c r="N11" s="16">
        <v>0.19936137000000001</v>
      </c>
      <c r="O11" s="14">
        <v>0</v>
      </c>
      <c r="P11" s="16">
        <v>0</v>
      </c>
      <c r="Q11" s="14" t="s">
        <v>582</v>
      </c>
      <c r="R11" s="16" t="s">
        <v>582</v>
      </c>
      <c r="S11" s="14">
        <v>0</v>
      </c>
      <c r="T11" s="16">
        <v>0</v>
      </c>
      <c r="U11" s="14">
        <v>0</v>
      </c>
      <c r="V11" s="16">
        <v>0</v>
      </c>
      <c r="W11" s="14">
        <v>9.2592673800000007</v>
      </c>
      <c r="X11" s="16">
        <v>0.84865420999999996</v>
      </c>
    </row>
    <row r="12" spans="1:24" x14ac:dyDescent="0.25">
      <c r="A12" s="11" t="s">
        <v>482</v>
      </c>
      <c r="B12" s="13">
        <v>6894</v>
      </c>
      <c r="C12" s="14">
        <f>(60/B12*100)</f>
        <v>0.8703220191470844</v>
      </c>
      <c r="D12" s="15">
        <v>6834</v>
      </c>
      <c r="E12" s="14">
        <v>22.525297729999998</v>
      </c>
      <c r="F12" s="16">
        <v>0.60898061000000003</v>
      </c>
      <c r="G12" s="14">
        <v>28.54840287</v>
      </c>
      <c r="H12" s="16">
        <v>0.67141337999999995</v>
      </c>
      <c r="I12" s="14">
        <v>24.61979041</v>
      </c>
      <c r="J12" s="16">
        <v>0.61362912999999997</v>
      </c>
      <c r="K12" s="14">
        <v>17.060735730000001</v>
      </c>
      <c r="L12" s="16">
        <v>0.45630966000000001</v>
      </c>
      <c r="M12" s="14">
        <v>1.0524275700000001</v>
      </c>
      <c r="N12" s="16">
        <v>0.15705242999999999</v>
      </c>
      <c r="O12" s="14">
        <v>0</v>
      </c>
      <c r="P12" s="16">
        <v>0</v>
      </c>
      <c r="Q12" s="14" t="s">
        <v>582</v>
      </c>
      <c r="R12" s="16" t="s">
        <v>582</v>
      </c>
      <c r="S12" s="14">
        <v>2.3480837700000001</v>
      </c>
      <c r="T12" s="16">
        <v>0.59189603000000002</v>
      </c>
      <c r="U12" s="14">
        <v>0</v>
      </c>
      <c r="V12" s="16">
        <v>0</v>
      </c>
      <c r="W12" s="14">
        <v>3.8452619000000001</v>
      </c>
      <c r="X12" s="16">
        <v>0.36263749000000001</v>
      </c>
    </row>
    <row r="13" spans="1:24" x14ac:dyDescent="0.25">
      <c r="A13" s="11" t="s">
        <v>483</v>
      </c>
      <c r="B13" s="13">
        <v>7161</v>
      </c>
      <c r="C13" s="14">
        <f>(245/B13*100)</f>
        <v>3.4213098729227758</v>
      </c>
      <c r="D13" s="15">
        <v>6916</v>
      </c>
      <c r="E13" s="14">
        <v>8.5994293800000001</v>
      </c>
      <c r="F13" s="16">
        <v>0.42689025000000003</v>
      </c>
      <c r="G13" s="14">
        <v>14.340400199999999</v>
      </c>
      <c r="H13" s="16">
        <v>0.58922943000000005</v>
      </c>
      <c r="I13" s="14">
        <v>31.656616270000001</v>
      </c>
      <c r="J13" s="16">
        <v>0.78075068000000003</v>
      </c>
      <c r="K13" s="14">
        <v>34.931762460000002</v>
      </c>
      <c r="L13" s="16">
        <v>0.81941549000000002</v>
      </c>
      <c r="M13" s="14">
        <v>1.86751712</v>
      </c>
      <c r="N13" s="16">
        <v>0.19676117000000001</v>
      </c>
      <c r="O13" s="14">
        <v>0</v>
      </c>
      <c r="P13" s="16">
        <v>0</v>
      </c>
      <c r="Q13" s="14" t="s">
        <v>582</v>
      </c>
      <c r="R13" s="16" t="s">
        <v>582</v>
      </c>
      <c r="S13" s="14">
        <v>4.1665221800000003</v>
      </c>
      <c r="T13" s="16">
        <v>0.47939694999999999</v>
      </c>
      <c r="U13" s="14">
        <v>0</v>
      </c>
      <c r="V13" s="16">
        <v>0</v>
      </c>
      <c r="W13" s="14">
        <v>4.4377523800000001</v>
      </c>
      <c r="X13" s="16">
        <v>0.51829833999999997</v>
      </c>
    </row>
    <row r="14" spans="1:24" x14ac:dyDescent="0.25">
      <c r="A14" s="11" t="s">
        <v>484</v>
      </c>
      <c r="B14" s="13">
        <v>5587</v>
      </c>
      <c r="C14" s="14">
        <f>(84/B14*100)</f>
        <v>1.5034902452120995</v>
      </c>
      <c r="D14" s="15">
        <v>5503</v>
      </c>
      <c r="E14" s="14">
        <v>9.3958061500000003</v>
      </c>
      <c r="F14" s="16">
        <v>0.45803353000000002</v>
      </c>
      <c r="G14" s="14">
        <v>16.631916660000002</v>
      </c>
      <c r="H14" s="16">
        <v>0.47721701999999999</v>
      </c>
      <c r="I14" s="14">
        <v>33.575567820000003</v>
      </c>
      <c r="J14" s="16">
        <v>0.75072587999999996</v>
      </c>
      <c r="K14" s="14">
        <v>36.129187199999997</v>
      </c>
      <c r="L14" s="16">
        <v>0.75783979000000001</v>
      </c>
      <c r="M14" s="14">
        <v>2.3092060499999998</v>
      </c>
      <c r="N14" s="16">
        <v>0.20473541000000001</v>
      </c>
      <c r="O14" s="14">
        <v>0</v>
      </c>
      <c r="P14" s="16">
        <v>0</v>
      </c>
      <c r="Q14" s="14" t="s">
        <v>582</v>
      </c>
      <c r="R14" s="16" t="s">
        <v>582</v>
      </c>
      <c r="S14" s="14">
        <v>0</v>
      </c>
      <c r="T14" s="16">
        <v>0</v>
      </c>
      <c r="U14" s="14">
        <v>0</v>
      </c>
      <c r="V14" s="16">
        <v>0</v>
      </c>
      <c r="W14" s="14">
        <v>1.9583161099999999</v>
      </c>
      <c r="X14" s="16">
        <v>0.16445352999999999</v>
      </c>
    </row>
    <row r="15" spans="1:24" x14ac:dyDescent="0.25">
      <c r="A15" s="11" t="s">
        <v>485</v>
      </c>
      <c r="B15" s="13">
        <v>5882</v>
      </c>
      <c r="C15" s="14">
        <f>(131/B15*100)</f>
        <v>2.2271336280176812</v>
      </c>
      <c r="D15" s="15">
        <v>5751</v>
      </c>
      <c r="E15" s="14">
        <v>13.4617641</v>
      </c>
      <c r="F15" s="16">
        <v>0.60218598999999995</v>
      </c>
      <c r="G15" s="14">
        <v>18.368096049999998</v>
      </c>
      <c r="H15" s="16">
        <v>0.57386512000000001</v>
      </c>
      <c r="I15" s="14">
        <v>32.169930149999999</v>
      </c>
      <c r="J15" s="16">
        <v>0.74187586000000005</v>
      </c>
      <c r="K15" s="14">
        <v>29.646871449999999</v>
      </c>
      <c r="L15" s="16">
        <v>0.79720652000000003</v>
      </c>
      <c r="M15" s="14">
        <v>1.7985994999999999</v>
      </c>
      <c r="N15" s="16">
        <v>0.19555853000000001</v>
      </c>
      <c r="O15" s="14">
        <v>0</v>
      </c>
      <c r="P15" s="16">
        <v>0</v>
      </c>
      <c r="Q15" s="14" t="s">
        <v>582</v>
      </c>
      <c r="R15" s="16" t="s">
        <v>582</v>
      </c>
      <c r="S15" s="14">
        <v>1.02702399</v>
      </c>
      <c r="T15" s="16">
        <v>0.46042894000000001</v>
      </c>
      <c r="U15" s="14">
        <v>0</v>
      </c>
      <c r="V15" s="16">
        <v>0</v>
      </c>
      <c r="W15" s="14">
        <v>3.5277147700000002</v>
      </c>
      <c r="X15" s="16">
        <v>0.39197770999999998</v>
      </c>
    </row>
    <row r="16" spans="1:24" x14ac:dyDescent="0.25">
      <c r="A16" s="11" t="s">
        <v>486</v>
      </c>
      <c r="B16" s="13">
        <v>6108</v>
      </c>
      <c r="C16" s="14">
        <f>(167/B16*100)</f>
        <v>2.7341191879502293</v>
      </c>
      <c r="D16" s="15">
        <v>5941</v>
      </c>
      <c r="E16" s="14">
        <v>12.133698949999999</v>
      </c>
      <c r="F16" s="16">
        <v>0.49199819</v>
      </c>
      <c r="G16" s="14">
        <v>16.143468110000001</v>
      </c>
      <c r="H16" s="16">
        <v>0.55625754999999999</v>
      </c>
      <c r="I16" s="14">
        <v>30.327473959999999</v>
      </c>
      <c r="J16" s="16">
        <v>0.60380522999999997</v>
      </c>
      <c r="K16" s="14">
        <v>30.332574319999999</v>
      </c>
      <c r="L16" s="16">
        <v>0.77904923999999998</v>
      </c>
      <c r="M16" s="14">
        <v>2.21569197</v>
      </c>
      <c r="N16" s="16">
        <v>0.17324577999999999</v>
      </c>
      <c r="O16" s="14">
        <v>0</v>
      </c>
      <c r="P16" s="16">
        <v>0</v>
      </c>
      <c r="Q16" s="14" t="s">
        <v>582</v>
      </c>
      <c r="R16" s="16" t="s">
        <v>582</v>
      </c>
      <c r="S16" s="14">
        <v>0</v>
      </c>
      <c r="T16" s="16">
        <v>0</v>
      </c>
      <c r="U16" s="14">
        <v>0</v>
      </c>
      <c r="V16" s="16">
        <v>0</v>
      </c>
      <c r="W16" s="14">
        <v>8.8470926999999993</v>
      </c>
      <c r="X16" s="16">
        <v>0.75035799000000003</v>
      </c>
    </row>
    <row r="17" spans="1:24" x14ac:dyDescent="0.25">
      <c r="A17" s="11" t="s">
        <v>487</v>
      </c>
      <c r="B17" s="13">
        <v>6504</v>
      </c>
      <c r="C17" s="14">
        <f>(2100/B17*100)</f>
        <v>32.287822878228781</v>
      </c>
      <c r="D17" s="15">
        <v>4404</v>
      </c>
      <c r="E17" s="14">
        <v>11.198082490000001</v>
      </c>
      <c r="F17" s="16">
        <v>0.52500975999999999</v>
      </c>
      <c r="G17" s="14">
        <v>15.302867150000001</v>
      </c>
      <c r="H17" s="16">
        <v>0.60303927000000002</v>
      </c>
      <c r="I17" s="14">
        <v>23.78684939</v>
      </c>
      <c r="J17" s="16">
        <v>0.70795026000000005</v>
      </c>
      <c r="K17" s="14">
        <v>27.802146919999998</v>
      </c>
      <c r="L17" s="16">
        <v>0.65819574000000003</v>
      </c>
      <c r="M17" s="14">
        <v>6.0021121300000004</v>
      </c>
      <c r="N17" s="16">
        <v>0.39995619999999998</v>
      </c>
      <c r="O17" s="14">
        <v>0</v>
      </c>
      <c r="P17" s="16">
        <v>0</v>
      </c>
      <c r="Q17" s="14" t="s">
        <v>582</v>
      </c>
      <c r="R17" s="16" t="s">
        <v>582</v>
      </c>
      <c r="S17" s="14">
        <v>3.3518446100000001</v>
      </c>
      <c r="T17" s="16">
        <v>0.43676350000000003</v>
      </c>
      <c r="U17" s="14">
        <v>0</v>
      </c>
      <c r="V17" s="16">
        <v>0</v>
      </c>
      <c r="W17" s="14">
        <v>12.556097319999999</v>
      </c>
      <c r="X17" s="16">
        <v>0.81966693999999996</v>
      </c>
    </row>
    <row r="18" spans="1:24" x14ac:dyDescent="0.25">
      <c r="A18" s="11" t="s">
        <v>488</v>
      </c>
      <c r="B18" s="13">
        <v>5532</v>
      </c>
      <c r="C18" s="14">
        <f>(31/B18*100)</f>
        <v>0.56037599421547357</v>
      </c>
      <c r="D18" s="15">
        <v>5501</v>
      </c>
      <c r="E18" s="14">
        <v>10.402282700000001</v>
      </c>
      <c r="F18" s="16">
        <v>0.55200126999999999</v>
      </c>
      <c r="G18" s="14">
        <v>17.251616850000001</v>
      </c>
      <c r="H18" s="16">
        <v>0.53454270999999998</v>
      </c>
      <c r="I18" s="14">
        <v>23.733658009999999</v>
      </c>
      <c r="J18" s="16">
        <v>0.67446262999999995</v>
      </c>
      <c r="K18" s="14">
        <v>38.260776679999999</v>
      </c>
      <c r="L18" s="16">
        <v>1.0896391299999999</v>
      </c>
      <c r="M18" s="14">
        <v>3.8980731199999998</v>
      </c>
      <c r="N18" s="16">
        <v>0.24539618999999999</v>
      </c>
      <c r="O18" s="14">
        <v>0</v>
      </c>
      <c r="P18" s="16">
        <v>0</v>
      </c>
      <c r="Q18" s="14" t="s">
        <v>582</v>
      </c>
      <c r="R18" s="16" t="s">
        <v>582</v>
      </c>
      <c r="S18" s="14">
        <v>0</v>
      </c>
      <c r="T18" s="16">
        <v>0</v>
      </c>
      <c r="U18" s="14">
        <v>0</v>
      </c>
      <c r="V18" s="16">
        <v>0</v>
      </c>
      <c r="W18" s="14">
        <v>6.45359265</v>
      </c>
      <c r="X18" s="16">
        <v>0.72640727999999999</v>
      </c>
    </row>
    <row r="19" spans="1:24" x14ac:dyDescent="0.25">
      <c r="A19" s="11" t="s">
        <v>489</v>
      </c>
      <c r="B19" s="13">
        <v>5658</v>
      </c>
      <c r="C19" s="14">
        <f>(392/B19*100)</f>
        <v>6.9282431954754333</v>
      </c>
      <c r="D19" s="15">
        <v>5266</v>
      </c>
      <c r="E19" s="14">
        <v>16.04927421</v>
      </c>
      <c r="F19" s="16">
        <v>0.62260417000000001</v>
      </c>
      <c r="G19" s="14">
        <v>19.37609411</v>
      </c>
      <c r="H19" s="16">
        <v>0.68128559</v>
      </c>
      <c r="I19" s="14">
        <v>26.96885524</v>
      </c>
      <c r="J19" s="16">
        <v>0.67268242</v>
      </c>
      <c r="K19" s="14">
        <v>29.26778315</v>
      </c>
      <c r="L19" s="16">
        <v>0.73419955999999997</v>
      </c>
      <c r="M19" s="14">
        <v>3.4621594600000001</v>
      </c>
      <c r="N19" s="16">
        <v>0.32929860999999999</v>
      </c>
      <c r="O19" s="14">
        <v>0</v>
      </c>
      <c r="P19" s="16">
        <v>0</v>
      </c>
      <c r="Q19" s="14" t="s">
        <v>582</v>
      </c>
      <c r="R19" s="16" t="s">
        <v>582</v>
      </c>
      <c r="S19" s="14">
        <v>0</v>
      </c>
      <c r="T19" s="16">
        <v>0</v>
      </c>
      <c r="U19" s="14">
        <v>0</v>
      </c>
      <c r="V19" s="16">
        <v>0</v>
      </c>
      <c r="W19" s="14">
        <v>4.8758338200000004</v>
      </c>
      <c r="X19" s="16">
        <v>0.45154505</v>
      </c>
    </row>
    <row r="20" spans="1:24" x14ac:dyDescent="0.25">
      <c r="A20" s="11" t="s">
        <v>490</v>
      </c>
      <c r="B20" s="13">
        <v>3371</v>
      </c>
      <c r="C20" s="14">
        <f>(75/B20*100)</f>
        <v>2.2248590922574905</v>
      </c>
      <c r="D20" s="15">
        <v>3296</v>
      </c>
      <c r="E20" s="14">
        <v>11.828690569999999</v>
      </c>
      <c r="F20" s="16">
        <v>0.59295810000000004</v>
      </c>
      <c r="G20" s="14">
        <v>9.1686176600000007</v>
      </c>
      <c r="H20" s="16">
        <v>0.54371161999999995</v>
      </c>
      <c r="I20" s="14">
        <v>29.0173366</v>
      </c>
      <c r="J20" s="16">
        <v>0.76071449999999996</v>
      </c>
      <c r="K20" s="14">
        <v>39.754275319999998</v>
      </c>
      <c r="L20" s="16">
        <v>0.76126223999999998</v>
      </c>
      <c r="M20" s="14">
        <v>3.7382752099999998</v>
      </c>
      <c r="N20" s="16">
        <v>0.28795842999999999</v>
      </c>
      <c r="O20" s="14">
        <v>0</v>
      </c>
      <c r="P20" s="16">
        <v>0</v>
      </c>
      <c r="Q20" s="14" t="s">
        <v>582</v>
      </c>
      <c r="R20" s="16" t="s">
        <v>582</v>
      </c>
      <c r="S20" s="14">
        <v>0</v>
      </c>
      <c r="T20" s="16">
        <v>0</v>
      </c>
      <c r="U20" s="14">
        <v>0</v>
      </c>
      <c r="V20" s="16">
        <v>0</v>
      </c>
      <c r="W20" s="14">
        <v>6.49280466</v>
      </c>
      <c r="X20" s="16">
        <v>0.42526831999999998</v>
      </c>
    </row>
    <row r="21" spans="1:24" x14ac:dyDescent="0.25">
      <c r="A21" s="11" t="s">
        <v>491</v>
      </c>
      <c r="B21" s="13">
        <v>5741</v>
      </c>
      <c r="C21" s="14">
        <f>(62/B21*100)</f>
        <v>1.0799512280090577</v>
      </c>
      <c r="D21" s="15">
        <v>5679</v>
      </c>
      <c r="E21" s="14">
        <v>13.98661076</v>
      </c>
      <c r="F21" s="16">
        <v>0.55180419000000003</v>
      </c>
      <c r="G21" s="14">
        <v>13.40553353</v>
      </c>
      <c r="H21" s="16">
        <v>0.40184755</v>
      </c>
      <c r="I21" s="14">
        <v>32.170014209999998</v>
      </c>
      <c r="J21" s="16">
        <v>0.66451108000000003</v>
      </c>
      <c r="K21" s="14">
        <v>34.98208657</v>
      </c>
      <c r="L21" s="16">
        <v>0.72867875000000004</v>
      </c>
      <c r="M21" s="14">
        <v>2.4040049699999999</v>
      </c>
      <c r="N21" s="16">
        <v>0.19489743000000001</v>
      </c>
      <c r="O21" s="14">
        <v>0</v>
      </c>
      <c r="P21" s="16">
        <v>0</v>
      </c>
      <c r="Q21" s="14" t="s">
        <v>582</v>
      </c>
      <c r="R21" s="16" t="s">
        <v>582</v>
      </c>
      <c r="S21" s="14">
        <v>0</v>
      </c>
      <c r="T21" s="16">
        <v>0</v>
      </c>
      <c r="U21" s="14">
        <v>0</v>
      </c>
      <c r="V21" s="16">
        <v>0</v>
      </c>
      <c r="W21" s="14">
        <v>3.05174995</v>
      </c>
      <c r="X21" s="16">
        <v>0.27909924000000003</v>
      </c>
    </row>
    <row r="22" spans="1:24" x14ac:dyDescent="0.25">
      <c r="A22" s="11" t="s">
        <v>492</v>
      </c>
      <c r="B22" s="13">
        <v>6598</v>
      </c>
      <c r="C22" s="14">
        <f>(40/B22*100)</f>
        <v>0.60624431645953325</v>
      </c>
      <c r="D22" s="15">
        <v>6558</v>
      </c>
      <c r="E22" s="14">
        <v>19.869285999999999</v>
      </c>
      <c r="F22" s="16">
        <v>0.68455454000000004</v>
      </c>
      <c r="G22" s="14">
        <v>15.38275005</v>
      </c>
      <c r="H22" s="16">
        <v>0.54761490999999995</v>
      </c>
      <c r="I22" s="14">
        <v>21.997196550000002</v>
      </c>
      <c r="J22" s="16">
        <v>0.74903458999999994</v>
      </c>
      <c r="K22" s="14">
        <v>24.30623336</v>
      </c>
      <c r="L22" s="16">
        <v>0.68192467000000001</v>
      </c>
      <c r="M22" s="14">
        <v>2.4484117799999998</v>
      </c>
      <c r="N22" s="16">
        <v>0.23355556</v>
      </c>
      <c r="O22" s="14">
        <v>0</v>
      </c>
      <c r="P22" s="16">
        <v>0</v>
      </c>
      <c r="Q22" s="14" t="s">
        <v>582</v>
      </c>
      <c r="R22" s="16" t="s">
        <v>582</v>
      </c>
      <c r="S22" s="14">
        <v>10.29052967</v>
      </c>
      <c r="T22" s="16">
        <v>1.3301375600000001</v>
      </c>
      <c r="U22" s="14">
        <v>0</v>
      </c>
      <c r="V22" s="16">
        <v>0</v>
      </c>
      <c r="W22" s="14">
        <v>5.7055925800000002</v>
      </c>
      <c r="X22" s="16">
        <v>0.63938468999999998</v>
      </c>
    </row>
    <row r="23" spans="1:24" x14ac:dyDescent="0.25">
      <c r="A23" s="11" t="s">
        <v>493</v>
      </c>
      <c r="B23" s="13">
        <v>11583</v>
      </c>
      <c r="C23" s="14">
        <f>(276/B23*100)</f>
        <v>2.3828023828023825</v>
      </c>
      <c r="D23" s="15">
        <v>11307</v>
      </c>
      <c r="E23" s="14">
        <v>7.0823209699999996</v>
      </c>
      <c r="F23" s="16">
        <v>0.32696718000000002</v>
      </c>
      <c r="G23" s="14">
        <v>14.30126312</v>
      </c>
      <c r="H23" s="16">
        <v>0.40736893000000002</v>
      </c>
      <c r="I23" s="14">
        <v>34.821025929999998</v>
      </c>
      <c r="J23" s="16">
        <v>0.65906894000000005</v>
      </c>
      <c r="K23" s="14">
        <v>36.527759609999997</v>
      </c>
      <c r="L23" s="16">
        <v>0.76624751000000002</v>
      </c>
      <c r="M23" s="14">
        <v>2.9160127400000002</v>
      </c>
      <c r="N23" s="16">
        <v>0.21084865</v>
      </c>
      <c r="O23" s="14">
        <v>0</v>
      </c>
      <c r="P23" s="16">
        <v>0</v>
      </c>
      <c r="Q23" s="14" t="s">
        <v>582</v>
      </c>
      <c r="R23" s="16" t="s">
        <v>582</v>
      </c>
      <c r="S23" s="14">
        <v>0</v>
      </c>
      <c r="T23" s="16">
        <v>0</v>
      </c>
      <c r="U23" s="14">
        <v>0</v>
      </c>
      <c r="V23" s="16">
        <v>0</v>
      </c>
      <c r="W23" s="14">
        <v>4.3516176399999997</v>
      </c>
      <c r="X23" s="16">
        <v>0.40788315000000003</v>
      </c>
    </row>
    <row r="24" spans="1:24" x14ac:dyDescent="0.25">
      <c r="A24" s="11" t="s">
        <v>494</v>
      </c>
      <c r="B24" s="13">
        <v>6647</v>
      </c>
      <c r="C24" s="14">
        <f>(12/B24*100)</f>
        <v>0.18053257108469986</v>
      </c>
      <c r="D24" s="15">
        <v>6635</v>
      </c>
      <c r="E24" s="14">
        <v>10.488375169999999</v>
      </c>
      <c r="F24" s="16">
        <v>0.39865158000000001</v>
      </c>
      <c r="G24" s="14">
        <v>14.802984820000001</v>
      </c>
      <c r="H24" s="16">
        <v>0.48764067</v>
      </c>
      <c r="I24" s="14">
        <v>36.797833560000001</v>
      </c>
      <c r="J24" s="16">
        <v>0.64903193999999997</v>
      </c>
      <c r="K24" s="14">
        <v>33.3981906</v>
      </c>
      <c r="L24" s="16">
        <v>0.70809270000000002</v>
      </c>
      <c r="M24" s="14">
        <v>1.8725666700000001</v>
      </c>
      <c r="N24" s="16">
        <v>0.16166042</v>
      </c>
      <c r="O24" s="14">
        <v>0</v>
      </c>
      <c r="P24" s="16">
        <v>0</v>
      </c>
      <c r="Q24" s="14" t="s">
        <v>582</v>
      </c>
      <c r="R24" s="16" t="s">
        <v>582</v>
      </c>
      <c r="S24" s="14">
        <v>0</v>
      </c>
      <c r="T24" s="16">
        <v>0</v>
      </c>
      <c r="U24" s="14">
        <v>0</v>
      </c>
      <c r="V24" s="16">
        <v>0</v>
      </c>
      <c r="W24" s="14">
        <v>2.6400491800000001</v>
      </c>
      <c r="X24" s="16">
        <v>0.78776548000000002</v>
      </c>
    </row>
    <row r="25" spans="1:24" x14ac:dyDescent="0.25">
      <c r="A25" s="11" t="s">
        <v>495</v>
      </c>
      <c r="B25" s="13">
        <v>5581</v>
      </c>
      <c r="C25" s="14">
        <f>(25/B25*100)</f>
        <v>0.44794839634474104</v>
      </c>
      <c r="D25" s="15">
        <v>5556</v>
      </c>
      <c r="E25" s="14">
        <v>14.085664270000001</v>
      </c>
      <c r="F25" s="16">
        <v>0.67949676000000003</v>
      </c>
      <c r="G25" s="14">
        <v>19.473232719999999</v>
      </c>
      <c r="H25" s="16">
        <v>0.56103864999999997</v>
      </c>
      <c r="I25" s="14">
        <v>36.351936549999998</v>
      </c>
      <c r="J25" s="16">
        <v>0.76291812000000003</v>
      </c>
      <c r="K25" s="14">
        <v>27.537817660000002</v>
      </c>
      <c r="L25" s="16">
        <v>0.72851162000000003</v>
      </c>
      <c r="M25" s="14">
        <v>1.8306826899999999</v>
      </c>
      <c r="N25" s="16">
        <v>0.19175234999999999</v>
      </c>
      <c r="O25" s="14">
        <v>0</v>
      </c>
      <c r="P25" s="16">
        <v>0</v>
      </c>
      <c r="Q25" s="14" t="s">
        <v>582</v>
      </c>
      <c r="R25" s="16" t="s">
        <v>582</v>
      </c>
      <c r="S25" s="14">
        <v>0</v>
      </c>
      <c r="T25" s="16">
        <v>0</v>
      </c>
      <c r="U25" s="14">
        <v>0</v>
      </c>
      <c r="V25" s="16">
        <v>0</v>
      </c>
      <c r="W25" s="14">
        <v>0.72066609999999998</v>
      </c>
      <c r="X25" s="16">
        <v>0.12962957999999999</v>
      </c>
    </row>
    <row r="26" spans="1:24" x14ac:dyDescent="0.25">
      <c r="A26" s="11" t="s">
        <v>496</v>
      </c>
      <c r="B26" s="13">
        <v>4869</v>
      </c>
      <c r="C26" s="14">
        <f>(84/B26*100)</f>
        <v>1.7252002464571778</v>
      </c>
      <c r="D26" s="15">
        <v>4785</v>
      </c>
      <c r="E26" s="14">
        <v>7.9064425700000003</v>
      </c>
      <c r="F26" s="16">
        <v>0.45620200999999999</v>
      </c>
      <c r="G26" s="14">
        <v>15.671754679999999</v>
      </c>
      <c r="H26" s="16">
        <v>0.54616644999999997</v>
      </c>
      <c r="I26" s="14">
        <v>32.108596830000003</v>
      </c>
      <c r="J26" s="16">
        <v>0.64616291999999997</v>
      </c>
      <c r="K26" s="14">
        <v>39.410882219999998</v>
      </c>
      <c r="L26" s="16">
        <v>0.72564673999999996</v>
      </c>
      <c r="M26" s="14">
        <v>2.5021565099999998</v>
      </c>
      <c r="N26" s="16">
        <v>0.22744054</v>
      </c>
      <c r="O26" s="14">
        <v>0</v>
      </c>
      <c r="P26" s="16">
        <v>0</v>
      </c>
      <c r="Q26" s="14" t="s">
        <v>582</v>
      </c>
      <c r="R26" s="16" t="s">
        <v>582</v>
      </c>
      <c r="S26" s="14">
        <v>0</v>
      </c>
      <c r="T26" s="16">
        <v>0</v>
      </c>
      <c r="U26" s="14">
        <v>0</v>
      </c>
      <c r="V26" s="16">
        <v>0</v>
      </c>
      <c r="W26" s="14">
        <v>2.4001671999999998</v>
      </c>
      <c r="X26" s="16">
        <v>0.23868885000000001</v>
      </c>
    </row>
    <row r="27" spans="1:24" x14ac:dyDescent="0.25">
      <c r="A27" s="11" t="s">
        <v>497</v>
      </c>
      <c r="B27" s="13">
        <v>5299</v>
      </c>
      <c r="C27" s="14">
        <f>(144/B27*100)</f>
        <v>2.7174938667673145</v>
      </c>
      <c r="D27" s="15">
        <v>5155</v>
      </c>
      <c r="E27" s="14">
        <v>10.087304</v>
      </c>
      <c r="F27" s="16">
        <v>0.42429584999999997</v>
      </c>
      <c r="G27" s="14">
        <v>14.82296728</v>
      </c>
      <c r="H27" s="16">
        <v>0.42173156000000001</v>
      </c>
      <c r="I27" s="14">
        <v>26.011458999999999</v>
      </c>
      <c r="J27" s="16">
        <v>0.61075170000000001</v>
      </c>
      <c r="K27" s="14">
        <v>35.542195620000001</v>
      </c>
      <c r="L27" s="16">
        <v>0.63319921999999995</v>
      </c>
      <c r="M27" s="14">
        <v>4.6251613200000001</v>
      </c>
      <c r="N27" s="16">
        <v>0.24455052999999999</v>
      </c>
      <c r="O27" s="14">
        <v>0</v>
      </c>
      <c r="P27" s="16">
        <v>0</v>
      </c>
      <c r="Q27" s="14" t="s">
        <v>582</v>
      </c>
      <c r="R27" s="16" t="s">
        <v>582</v>
      </c>
      <c r="S27" s="14">
        <v>0</v>
      </c>
      <c r="T27" s="16">
        <v>0</v>
      </c>
      <c r="U27" s="14">
        <v>0</v>
      </c>
      <c r="V27" s="16">
        <v>0</v>
      </c>
      <c r="W27" s="14">
        <v>8.9109128000000002</v>
      </c>
      <c r="X27" s="16">
        <v>0.38902140000000002</v>
      </c>
    </row>
    <row r="28" spans="1:24" x14ac:dyDescent="0.25">
      <c r="A28" s="11" t="s">
        <v>498</v>
      </c>
      <c r="B28" s="13">
        <v>7568</v>
      </c>
      <c r="C28" s="14">
        <f>(424/B28*100)</f>
        <v>5.602536997885835</v>
      </c>
      <c r="D28" s="15">
        <v>7144</v>
      </c>
      <c r="E28" s="14">
        <v>4.6126150099999998</v>
      </c>
      <c r="F28" s="16">
        <v>0.28441543000000002</v>
      </c>
      <c r="G28" s="14">
        <v>16.78008204</v>
      </c>
      <c r="H28" s="16">
        <v>0.56529680999999998</v>
      </c>
      <c r="I28" s="14">
        <v>38.567779870000003</v>
      </c>
      <c r="J28" s="16">
        <v>0.59401683000000005</v>
      </c>
      <c r="K28" s="14">
        <v>32.748753630000003</v>
      </c>
      <c r="L28" s="16">
        <v>0.65442104999999995</v>
      </c>
      <c r="M28" s="14">
        <v>2.5955727400000002</v>
      </c>
      <c r="N28" s="16">
        <v>0.20711663999999999</v>
      </c>
      <c r="O28" s="14">
        <v>0</v>
      </c>
      <c r="P28" s="16">
        <v>0</v>
      </c>
      <c r="Q28" s="14" t="s">
        <v>582</v>
      </c>
      <c r="R28" s="16" t="s">
        <v>582</v>
      </c>
      <c r="S28" s="14">
        <v>0</v>
      </c>
      <c r="T28" s="16">
        <v>0</v>
      </c>
      <c r="U28" s="14">
        <v>0</v>
      </c>
      <c r="V28" s="16">
        <v>0</v>
      </c>
      <c r="W28" s="14">
        <v>4.6951967100000003</v>
      </c>
      <c r="X28" s="16">
        <v>0.57055160000000005</v>
      </c>
    </row>
    <row r="29" spans="1:24" x14ac:dyDescent="0.25">
      <c r="A29" s="11" t="s">
        <v>499</v>
      </c>
      <c r="B29" s="13">
        <v>5385</v>
      </c>
      <c r="C29" s="14">
        <f>(30/B29*100)</f>
        <v>0.55710306406685239</v>
      </c>
      <c r="D29" s="15">
        <v>5355</v>
      </c>
      <c r="E29" s="14">
        <v>21.71871277</v>
      </c>
      <c r="F29" s="16">
        <v>0.62353859</v>
      </c>
      <c r="G29" s="14">
        <v>20.320027490000001</v>
      </c>
      <c r="H29" s="16">
        <v>0.61171688999999996</v>
      </c>
      <c r="I29" s="14">
        <v>27.114035139999999</v>
      </c>
      <c r="J29" s="16">
        <v>0.60463032999999999</v>
      </c>
      <c r="K29" s="14">
        <v>23.326997689999999</v>
      </c>
      <c r="L29" s="16">
        <v>0.66013045000000004</v>
      </c>
      <c r="M29" s="14">
        <v>1.5110729899999999</v>
      </c>
      <c r="N29" s="16">
        <v>0.16481364000000001</v>
      </c>
      <c r="O29" s="14">
        <v>0</v>
      </c>
      <c r="P29" s="16">
        <v>0</v>
      </c>
      <c r="Q29" s="14" t="s">
        <v>582</v>
      </c>
      <c r="R29" s="16" t="s">
        <v>582</v>
      </c>
      <c r="S29" s="14">
        <v>2.7667624100000001</v>
      </c>
      <c r="T29" s="16">
        <v>0.24169378</v>
      </c>
      <c r="U29" s="14">
        <v>0</v>
      </c>
      <c r="V29" s="16">
        <v>0</v>
      </c>
      <c r="W29" s="14">
        <v>3.24239151</v>
      </c>
      <c r="X29" s="16">
        <v>0.39091978999999999</v>
      </c>
    </row>
    <row r="30" spans="1:24" x14ac:dyDescent="0.25">
      <c r="A30" s="11" t="s">
        <v>500</v>
      </c>
      <c r="B30" s="13">
        <v>4520</v>
      </c>
      <c r="C30" s="14">
        <f>(223/B30*100)</f>
        <v>4.9336283185840708</v>
      </c>
      <c r="D30" s="15">
        <v>4297</v>
      </c>
      <c r="E30" s="14">
        <v>13.942098550000001</v>
      </c>
      <c r="F30" s="16">
        <v>0.54780019000000002</v>
      </c>
      <c r="G30" s="14">
        <v>15.2853624</v>
      </c>
      <c r="H30" s="16">
        <v>0.59186163999999997</v>
      </c>
      <c r="I30" s="14">
        <v>30.47677332</v>
      </c>
      <c r="J30" s="16">
        <v>0.75756484999999996</v>
      </c>
      <c r="K30" s="14">
        <v>31.09507842</v>
      </c>
      <c r="L30" s="16">
        <v>0.70695045000000001</v>
      </c>
      <c r="M30" s="14">
        <v>2.892382</v>
      </c>
      <c r="N30" s="16">
        <v>0.24109058999999999</v>
      </c>
      <c r="O30" s="14">
        <v>0</v>
      </c>
      <c r="P30" s="16">
        <v>0</v>
      </c>
      <c r="Q30" s="14" t="s">
        <v>582</v>
      </c>
      <c r="R30" s="16" t="s">
        <v>582</v>
      </c>
      <c r="S30" s="14">
        <v>0</v>
      </c>
      <c r="T30" s="16">
        <v>0</v>
      </c>
      <c r="U30" s="14">
        <v>0</v>
      </c>
      <c r="V30" s="16">
        <v>0</v>
      </c>
      <c r="W30" s="14">
        <v>6.3083052999999998</v>
      </c>
      <c r="X30" s="16">
        <v>0.45982364999999997</v>
      </c>
    </row>
    <row r="31" spans="1:24" x14ac:dyDescent="0.25">
      <c r="A31" s="11" t="s">
        <v>501</v>
      </c>
      <c r="B31" s="13">
        <v>5456</v>
      </c>
      <c r="C31" s="14">
        <f>(150/B31*100)</f>
        <v>2.7492668621700878</v>
      </c>
      <c r="D31" s="15">
        <v>5306</v>
      </c>
      <c r="E31" s="14">
        <v>12.575024839999999</v>
      </c>
      <c r="F31" s="16">
        <v>0.45084644000000001</v>
      </c>
      <c r="G31" s="14">
        <v>12.88610838</v>
      </c>
      <c r="H31" s="16">
        <v>0.45872524999999997</v>
      </c>
      <c r="I31" s="14">
        <v>31.445298300000001</v>
      </c>
      <c r="J31" s="16">
        <v>0.70582290000000003</v>
      </c>
      <c r="K31" s="14">
        <v>33.517769710000003</v>
      </c>
      <c r="L31" s="16">
        <v>0.76068108000000001</v>
      </c>
      <c r="M31" s="14">
        <v>3.3072528600000002</v>
      </c>
      <c r="N31" s="16">
        <v>0.26803400999999999</v>
      </c>
      <c r="O31" s="14">
        <v>0</v>
      </c>
      <c r="P31" s="16">
        <v>0</v>
      </c>
      <c r="Q31" s="14" t="s">
        <v>582</v>
      </c>
      <c r="R31" s="16" t="s">
        <v>582</v>
      </c>
      <c r="S31" s="14">
        <v>0</v>
      </c>
      <c r="T31" s="16">
        <v>0</v>
      </c>
      <c r="U31" s="14">
        <v>0</v>
      </c>
      <c r="V31" s="16">
        <v>0</v>
      </c>
      <c r="W31" s="14">
        <v>6.2685459100000003</v>
      </c>
      <c r="X31" s="16">
        <v>0.50623649000000004</v>
      </c>
    </row>
    <row r="32" spans="1:24" x14ac:dyDescent="0.25">
      <c r="A32" s="11" t="s">
        <v>502</v>
      </c>
      <c r="B32" s="13">
        <v>4478</v>
      </c>
      <c r="C32" s="14">
        <f>(6/B32*100)</f>
        <v>0.13398838767306834</v>
      </c>
      <c r="D32" s="15">
        <v>4472</v>
      </c>
      <c r="E32" s="14">
        <v>13.683831489999999</v>
      </c>
      <c r="F32" s="16">
        <v>0.51261369000000001</v>
      </c>
      <c r="G32" s="14">
        <v>24.405593490000001</v>
      </c>
      <c r="H32" s="16">
        <v>0.72504190000000002</v>
      </c>
      <c r="I32" s="14">
        <v>33.756228479999997</v>
      </c>
      <c r="J32" s="16">
        <v>0.69260303999999995</v>
      </c>
      <c r="K32" s="14">
        <v>23.86686868</v>
      </c>
      <c r="L32" s="16">
        <v>0.67204759000000003</v>
      </c>
      <c r="M32" s="14">
        <v>2.0711056000000001</v>
      </c>
      <c r="N32" s="16">
        <v>0.2099887</v>
      </c>
      <c r="O32" s="14">
        <v>0</v>
      </c>
      <c r="P32" s="16">
        <v>0</v>
      </c>
      <c r="Q32" s="14" t="s">
        <v>582</v>
      </c>
      <c r="R32" s="16" t="s">
        <v>582</v>
      </c>
      <c r="S32" s="14">
        <v>0</v>
      </c>
      <c r="T32" s="16">
        <v>0</v>
      </c>
      <c r="U32" s="14">
        <v>0</v>
      </c>
      <c r="V32" s="16">
        <v>0</v>
      </c>
      <c r="W32" s="14">
        <v>2.21637226</v>
      </c>
      <c r="X32" s="16">
        <v>0.25582021999999999</v>
      </c>
    </row>
    <row r="33" spans="1:24" x14ac:dyDescent="0.25">
      <c r="A33" s="11" t="s">
        <v>503</v>
      </c>
      <c r="B33" s="13">
        <v>7325</v>
      </c>
      <c r="C33" s="14">
        <f>(84/B33*100)</f>
        <v>1.1467576791808873</v>
      </c>
      <c r="D33" s="15">
        <v>7241</v>
      </c>
      <c r="E33" s="14">
        <v>7.4191349999999998</v>
      </c>
      <c r="F33" s="16">
        <v>0.41266395</v>
      </c>
      <c r="G33" s="14">
        <v>14.533181689999999</v>
      </c>
      <c r="H33" s="16">
        <v>0.53098809000000002</v>
      </c>
      <c r="I33" s="14">
        <v>37.432021210000002</v>
      </c>
      <c r="J33" s="16">
        <v>0.6902315</v>
      </c>
      <c r="K33" s="14">
        <v>35.820027029999999</v>
      </c>
      <c r="L33" s="16">
        <v>0.70043122999999996</v>
      </c>
      <c r="M33" s="14">
        <v>1.86610652</v>
      </c>
      <c r="N33" s="16">
        <v>0.16847156999999999</v>
      </c>
      <c r="O33" s="14">
        <v>0</v>
      </c>
      <c r="P33" s="16">
        <v>0</v>
      </c>
      <c r="Q33" s="14" t="s">
        <v>582</v>
      </c>
      <c r="R33" s="16" t="s">
        <v>582</v>
      </c>
      <c r="S33" s="14">
        <v>0</v>
      </c>
      <c r="T33" s="16">
        <v>0</v>
      </c>
      <c r="U33" s="14">
        <v>0</v>
      </c>
      <c r="V33" s="16">
        <v>0</v>
      </c>
      <c r="W33" s="14">
        <v>2.9295285500000001</v>
      </c>
      <c r="X33" s="16">
        <v>0.26806024000000001</v>
      </c>
    </row>
    <row r="34" spans="1:24" x14ac:dyDescent="0.25">
      <c r="A34" s="11" t="s">
        <v>504</v>
      </c>
      <c r="B34" s="13">
        <v>6350</v>
      </c>
      <c r="C34" s="14">
        <f>(97/B34*100)</f>
        <v>1.5275590551181102</v>
      </c>
      <c r="D34" s="15">
        <v>6253</v>
      </c>
      <c r="E34" s="14">
        <v>18.232346249999999</v>
      </c>
      <c r="F34" s="16">
        <v>0.55158320999999999</v>
      </c>
      <c r="G34" s="14">
        <v>18.882937460000001</v>
      </c>
      <c r="H34" s="16">
        <v>0.56880611999999997</v>
      </c>
      <c r="I34" s="14">
        <v>31.896997320000001</v>
      </c>
      <c r="J34" s="16">
        <v>0.69141938000000003</v>
      </c>
      <c r="K34" s="14">
        <v>20.0231511</v>
      </c>
      <c r="L34" s="16">
        <v>0.61195341999999997</v>
      </c>
      <c r="M34" s="14">
        <v>1.8396381799999999</v>
      </c>
      <c r="N34" s="16">
        <v>0.1731212</v>
      </c>
      <c r="O34" s="14">
        <v>0</v>
      </c>
      <c r="P34" s="16">
        <v>0</v>
      </c>
      <c r="Q34" s="14" t="s">
        <v>582</v>
      </c>
      <c r="R34" s="16" t="s">
        <v>582</v>
      </c>
      <c r="S34" s="14">
        <v>2.5889477099999998</v>
      </c>
      <c r="T34" s="16">
        <v>0.53761285000000003</v>
      </c>
      <c r="U34" s="14">
        <v>0</v>
      </c>
      <c r="V34" s="16">
        <v>0</v>
      </c>
      <c r="W34" s="14">
        <v>6.5359819799999999</v>
      </c>
      <c r="X34" s="16">
        <v>0.51825489999999996</v>
      </c>
    </row>
    <row r="35" spans="1:24" x14ac:dyDescent="0.25">
      <c r="A35" s="11" t="s">
        <v>505</v>
      </c>
      <c r="B35" s="13">
        <v>6406</v>
      </c>
      <c r="C35" s="14">
        <f>(68/B35*100)</f>
        <v>1.0615048392132376</v>
      </c>
      <c r="D35" s="15">
        <v>6338</v>
      </c>
      <c r="E35" s="14">
        <v>16.01460844</v>
      </c>
      <c r="F35" s="16">
        <v>0.46808931999999998</v>
      </c>
      <c r="G35" s="14">
        <v>17.917966979999999</v>
      </c>
      <c r="H35" s="16">
        <v>0.56008292999999998</v>
      </c>
      <c r="I35" s="14">
        <v>28.590873510000002</v>
      </c>
      <c r="J35" s="16">
        <v>0.74403421999999997</v>
      </c>
      <c r="K35" s="14">
        <v>31.892928399999999</v>
      </c>
      <c r="L35" s="16">
        <v>0.73102191999999999</v>
      </c>
      <c r="M35" s="14">
        <v>2.0087933100000002</v>
      </c>
      <c r="N35" s="16">
        <v>0.16900791000000001</v>
      </c>
      <c r="O35" s="14">
        <v>0</v>
      </c>
      <c r="P35" s="16">
        <v>0</v>
      </c>
      <c r="Q35" s="14" t="s">
        <v>582</v>
      </c>
      <c r="R35" s="16" t="s">
        <v>582</v>
      </c>
      <c r="S35" s="14">
        <v>1.04031582</v>
      </c>
      <c r="T35" s="16">
        <v>5.6934739999999998E-2</v>
      </c>
      <c r="U35" s="14">
        <v>0</v>
      </c>
      <c r="V35" s="16">
        <v>0</v>
      </c>
      <c r="W35" s="14">
        <v>2.5345135299999999</v>
      </c>
      <c r="X35" s="16">
        <v>0.22622766999999999</v>
      </c>
    </row>
    <row r="36" spans="1:24" x14ac:dyDescent="0.25">
      <c r="A36" s="11" t="s">
        <v>506</v>
      </c>
      <c r="B36" s="13">
        <v>6736</v>
      </c>
      <c r="C36" s="14">
        <f>(82/B36*100)</f>
        <v>1.2173396674584325</v>
      </c>
      <c r="D36" s="15">
        <v>6654</v>
      </c>
      <c r="E36" s="14">
        <v>9.4178482700000004</v>
      </c>
      <c r="F36" s="16">
        <v>0.46760570000000001</v>
      </c>
      <c r="G36" s="14">
        <v>15.39115176</v>
      </c>
      <c r="H36" s="16">
        <v>0.48140874</v>
      </c>
      <c r="I36" s="14">
        <v>33.370597080000003</v>
      </c>
      <c r="J36" s="16">
        <v>0.68073344000000002</v>
      </c>
      <c r="K36" s="14">
        <v>35.940204129999998</v>
      </c>
      <c r="L36" s="16">
        <v>0.80635948000000002</v>
      </c>
      <c r="M36" s="14">
        <v>1.84545319</v>
      </c>
      <c r="N36" s="16">
        <v>0.17382004000000001</v>
      </c>
      <c r="O36" s="14">
        <v>0</v>
      </c>
      <c r="P36" s="16">
        <v>0</v>
      </c>
      <c r="Q36" s="14" t="s">
        <v>582</v>
      </c>
      <c r="R36" s="16" t="s">
        <v>582</v>
      </c>
      <c r="S36" s="14">
        <v>0</v>
      </c>
      <c r="T36" s="16">
        <v>0</v>
      </c>
      <c r="U36" s="14">
        <v>0</v>
      </c>
      <c r="V36" s="16">
        <v>0</v>
      </c>
      <c r="W36" s="14">
        <v>4.0347455700000001</v>
      </c>
      <c r="X36" s="16">
        <v>0.30549253999999998</v>
      </c>
    </row>
    <row r="37" spans="1:24" x14ac:dyDescent="0.25">
      <c r="A37" s="11" t="s">
        <v>507</v>
      </c>
      <c r="B37" s="13">
        <v>5458</v>
      </c>
      <c r="C37" s="14">
        <f>(154/B37*100)</f>
        <v>2.8215463539758154</v>
      </c>
      <c r="D37" s="15">
        <v>5304</v>
      </c>
      <c r="E37" s="14">
        <v>12.813112050000001</v>
      </c>
      <c r="F37" s="16">
        <v>0.52865216000000004</v>
      </c>
      <c r="G37" s="14">
        <v>17.12794839</v>
      </c>
      <c r="H37" s="16">
        <v>0.54060907000000002</v>
      </c>
      <c r="I37" s="14">
        <v>25.336017380000001</v>
      </c>
      <c r="J37" s="16">
        <v>0.63511249000000003</v>
      </c>
      <c r="K37" s="14">
        <v>31.92128542</v>
      </c>
      <c r="L37" s="16">
        <v>0.88373451000000003</v>
      </c>
      <c r="M37" s="14">
        <v>2.9702111200000001</v>
      </c>
      <c r="N37" s="16">
        <v>0.28613541999999997</v>
      </c>
      <c r="O37" s="14">
        <v>0</v>
      </c>
      <c r="P37" s="16">
        <v>0</v>
      </c>
      <c r="Q37" s="14" t="s">
        <v>582</v>
      </c>
      <c r="R37" s="16" t="s">
        <v>582</v>
      </c>
      <c r="S37" s="14">
        <v>0</v>
      </c>
      <c r="T37" s="16">
        <v>0</v>
      </c>
      <c r="U37" s="14">
        <v>0</v>
      </c>
      <c r="V37" s="16">
        <v>0</v>
      </c>
      <c r="W37" s="14">
        <v>9.83142563</v>
      </c>
      <c r="X37" s="16">
        <v>0.85731546999999997</v>
      </c>
    </row>
    <row r="38" spans="1:24" x14ac:dyDescent="0.25">
      <c r="A38" s="11" t="s">
        <v>508</v>
      </c>
      <c r="B38" s="13">
        <v>5860</v>
      </c>
      <c r="C38" s="14">
        <f>(25/B38*100)</f>
        <v>0.42662116040955633</v>
      </c>
      <c r="D38" s="15">
        <v>5835</v>
      </c>
      <c r="E38" s="14">
        <v>9.4724068599999995</v>
      </c>
      <c r="F38" s="16">
        <v>0.49084358</v>
      </c>
      <c r="G38" s="14">
        <v>13.115147820000001</v>
      </c>
      <c r="H38" s="16">
        <v>0.43891701999999999</v>
      </c>
      <c r="I38" s="14">
        <v>28.125744640000001</v>
      </c>
      <c r="J38" s="16">
        <v>0.66891122999999997</v>
      </c>
      <c r="K38" s="14">
        <v>32.368965320000001</v>
      </c>
      <c r="L38" s="16">
        <v>0.65872458</v>
      </c>
      <c r="M38" s="14">
        <v>3.69261149</v>
      </c>
      <c r="N38" s="16">
        <v>0.29393398999999998</v>
      </c>
      <c r="O38" s="14">
        <v>0</v>
      </c>
      <c r="P38" s="16">
        <v>0</v>
      </c>
      <c r="Q38" s="14" t="s">
        <v>582</v>
      </c>
      <c r="R38" s="16" t="s">
        <v>582</v>
      </c>
      <c r="S38" s="14">
        <v>0</v>
      </c>
      <c r="T38" s="16">
        <v>0</v>
      </c>
      <c r="U38" s="14">
        <v>0</v>
      </c>
      <c r="V38" s="16">
        <v>0</v>
      </c>
      <c r="W38" s="14">
        <v>13.225123869999999</v>
      </c>
      <c r="X38" s="16">
        <v>0.79886265000000001</v>
      </c>
    </row>
    <row r="39" spans="1:24" x14ac:dyDescent="0.25">
      <c r="A39" s="11" t="s">
        <v>509</v>
      </c>
      <c r="B39" s="13">
        <v>5895</v>
      </c>
      <c r="C39" s="14">
        <f>(33/B39*100)</f>
        <v>0.55979643765903309</v>
      </c>
      <c r="D39" s="15">
        <v>5862</v>
      </c>
      <c r="E39" s="14">
        <v>16.516713330000002</v>
      </c>
      <c r="F39" s="16">
        <v>0.58775812000000005</v>
      </c>
      <c r="G39" s="14">
        <v>22.055141320000001</v>
      </c>
      <c r="H39" s="16">
        <v>0.54727060999999999</v>
      </c>
      <c r="I39" s="14">
        <v>33.597946030000003</v>
      </c>
      <c r="J39" s="16">
        <v>0.71016133000000004</v>
      </c>
      <c r="K39" s="14">
        <v>17.861766930000002</v>
      </c>
      <c r="L39" s="16">
        <v>0.66744672000000005</v>
      </c>
      <c r="M39" s="14">
        <v>5.47498094</v>
      </c>
      <c r="N39" s="16">
        <v>0.31337691000000001</v>
      </c>
      <c r="O39" s="14">
        <v>0</v>
      </c>
      <c r="P39" s="16">
        <v>0</v>
      </c>
      <c r="Q39" s="14" t="s">
        <v>582</v>
      </c>
      <c r="R39" s="16" t="s">
        <v>582</v>
      </c>
      <c r="S39" s="14">
        <v>0</v>
      </c>
      <c r="T39" s="16">
        <v>0</v>
      </c>
      <c r="U39" s="14">
        <v>0</v>
      </c>
      <c r="V39" s="16">
        <v>0</v>
      </c>
      <c r="W39" s="14">
        <v>4.4934514500000002</v>
      </c>
      <c r="X39" s="16">
        <v>0.59620291999999997</v>
      </c>
    </row>
    <row r="40" spans="1:24" x14ac:dyDescent="0.25">
      <c r="A40" s="11" t="s">
        <v>510</v>
      </c>
      <c r="B40" s="13">
        <v>14157</v>
      </c>
      <c r="C40" s="14">
        <f>(406/B40*100)</f>
        <v>2.8678392314755952</v>
      </c>
      <c r="D40" s="15">
        <v>13751</v>
      </c>
      <c r="E40" s="14">
        <v>11.95814309</v>
      </c>
      <c r="F40" s="16">
        <v>0.43895530999999999</v>
      </c>
      <c r="G40" s="14">
        <v>13.17810085</v>
      </c>
      <c r="H40" s="16">
        <v>0.47122378999999998</v>
      </c>
      <c r="I40" s="14">
        <v>32.607677369999998</v>
      </c>
      <c r="J40" s="16">
        <v>0.58966993999999995</v>
      </c>
      <c r="K40" s="14">
        <v>34.319949940000001</v>
      </c>
      <c r="L40" s="16">
        <v>0.69920937999999999</v>
      </c>
      <c r="M40" s="14">
        <v>2.1650651299999999</v>
      </c>
      <c r="N40" s="16">
        <v>0.19248831999999999</v>
      </c>
      <c r="O40" s="14">
        <v>0</v>
      </c>
      <c r="P40" s="16">
        <v>0</v>
      </c>
      <c r="Q40" s="14" t="s">
        <v>582</v>
      </c>
      <c r="R40" s="16" t="s">
        <v>582</v>
      </c>
      <c r="S40" s="14">
        <v>0</v>
      </c>
      <c r="T40" s="16">
        <v>0</v>
      </c>
      <c r="U40" s="14">
        <v>0</v>
      </c>
      <c r="V40" s="16">
        <v>0</v>
      </c>
      <c r="W40" s="14">
        <v>5.7710636099999997</v>
      </c>
      <c r="X40" s="16">
        <v>0.53896226999999997</v>
      </c>
    </row>
    <row r="41" spans="1:24" x14ac:dyDescent="0.25">
      <c r="A41" s="11" t="s">
        <v>511</v>
      </c>
      <c r="B41" s="13">
        <v>5712</v>
      </c>
      <c r="C41" s="14">
        <f>(58/B41*100)</f>
        <v>1.0154061624649859</v>
      </c>
      <c r="D41" s="15">
        <v>5654</v>
      </c>
      <c r="E41" s="14">
        <v>13.44232272</v>
      </c>
      <c r="F41" s="16">
        <v>0.48461278000000002</v>
      </c>
      <c r="G41" s="14">
        <v>15.74263792</v>
      </c>
      <c r="H41" s="16">
        <v>0.49421620999999999</v>
      </c>
      <c r="I41" s="14">
        <v>34.317202420000001</v>
      </c>
      <c r="J41" s="16">
        <v>0.68030088</v>
      </c>
      <c r="K41" s="14">
        <v>29.458745950000001</v>
      </c>
      <c r="L41" s="16">
        <v>0.68664384000000001</v>
      </c>
      <c r="M41" s="14">
        <v>2.3302092499999998</v>
      </c>
      <c r="N41" s="16">
        <v>0.21827789</v>
      </c>
      <c r="O41" s="14">
        <v>0</v>
      </c>
      <c r="P41" s="16">
        <v>0</v>
      </c>
      <c r="Q41" s="14" t="s">
        <v>582</v>
      </c>
      <c r="R41" s="16" t="s">
        <v>582</v>
      </c>
      <c r="S41" s="14">
        <v>0.67913089000000004</v>
      </c>
      <c r="T41" s="16">
        <v>0.18100967000000001</v>
      </c>
      <c r="U41" s="14">
        <v>0</v>
      </c>
      <c r="V41" s="16">
        <v>0</v>
      </c>
      <c r="W41" s="14">
        <v>4.0297508400000002</v>
      </c>
      <c r="X41" s="16">
        <v>0.44080804000000001</v>
      </c>
    </row>
    <row r="42" spans="1:24" x14ac:dyDescent="0.25">
      <c r="A42" s="11" t="s">
        <v>512</v>
      </c>
      <c r="B42" s="13">
        <f>IF(COUNT(B7:B41) &gt; 0, AVERAGE(B7:B41), "\u2014")</f>
        <v>7103.4285714285716</v>
      </c>
      <c r="C42" s="14">
        <f>IF(COUNT(C7:C41) &gt; 0, AVERAGE(C7:C41), "—")</f>
        <v>3.0132809756835743</v>
      </c>
      <c r="D42" s="15">
        <f>IF(COUNT(D7:D41) &gt; 0, AVERAGE(D7:D41), "—")</f>
        <v>6879.2571428571428</v>
      </c>
      <c r="E42" s="14">
        <f>IF(COUNT(E7:E41) &gt; 0, AVERAGE(E7:E41), "—")</f>
        <v>12.640897046571428</v>
      </c>
      <c r="F42" s="16">
        <f>IF(COUNT(F7:F41) &gt; 0, SQRT(SUMSQ(F7:F41)/(COUNT(F7:F41)*COUNT(F7:F41)) ), "—")</f>
        <v>8.5173220709540629E-2</v>
      </c>
      <c r="G42" s="14">
        <f>IF(COUNT(G7:G41) &gt; 0, AVERAGE(G7:G41), "—")</f>
        <v>16.448701137142855</v>
      </c>
      <c r="H42" s="16">
        <f>IF(COUNT(H7:H41) &gt; 0, SQRT(SUMSQ(H7:H41)/(COUNT(H7:H41)*COUNT(H7:H41)) ), "—")</f>
        <v>8.9930072359345081E-2</v>
      </c>
      <c r="I42" s="14">
        <f>IF(COUNT(I7:I41) &gt; 0, AVERAGE(I7:I41), "—")</f>
        <v>30.420651011428571</v>
      </c>
      <c r="J42" s="16">
        <f>IF(COUNT(J7:J41) &gt; 0, SQRT(SUMSQ(J7:J41)/(COUNT(J7:J41)*COUNT(J7:J41)) ), "—")</f>
        <v>0.1126347350460347</v>
      </c>
      <c r="K42" s="14">
        <f>IF(COUNT(K7:K41) &gt; 0, AVERAGE(K7:K41), "—")</f>
        <v>31.314985272857147</v>
      </c>
      <c r="L42" s="16">
        <f>IF(COUNT(L7:L41) &gt; 0, SQRT(SUMSQ(L7:L41)/(COUNT(L7:L41)*COUNT(L7:L41)) ), "—")</f>
        <v>0.12128628330815955</v>
      </c>
      <c r="M42" s="14">
        <f>IF(COUNT(M7:M41) &gt; 0, AVERAGE(M7:M41), "—")</f>
        <v>2.765144150571428</v>
      </c>
      <c r="N42" s="16">
        <f>IF(COUNT(N7:N41) &gt; 0, SQRT(SUMSQ(N7:N41)/(COUNT(N7:N41)*COUNT(N7:N41)) ), "—")</f>
        <v>3.8264302973149707E-2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0.90910711685714274</v>
      </c>
      <c r="T42" s="16">
        <f>IF(COUNT(T7:T41) &gt; 0, SQRT(SUMSQ(T7:T41)/(COUNT(T7:T41)*COUNT(T7:T41)) ), "—")</f>
        <v>5.3093204113860558E-2</v>
      </c>
      <c r="U42" s="14">
        <f>IF(COUNT(U7:U41) &gt; 0, AVERAGE(U7:U41), "—")</f>
        <v>0</v>
      </c>
      <c r="V42" s="16">
        <f>IF(COUNT(V7:V41) &gt; 0, SQRT(SUMSQ(V7:V41)/(COUNT(V7:V41)*COUNT(V7:V41)) ), "—")</f>
        <v>0</v>
      </c>
      <c r="W42" s="14">
        <f>IF(COUNT(W7:W41) &gt; 0, AVERAGE(W7:W41), "—")</f>
        <v>5.5005142640000013</v>
      </c>
      <c r="X42" s="16">
        <f>IF(COUNT(X7:X41) &gt; 0, SQRT(SUMSQ(X7:X41)/(COUNT(X7:X41)*COUNT(X7:X41)) ), "—")</f>
        <v>8.7990964747069578E-2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t="s">
        <v>582</v>
      </c>
      <c r="R45" s="16" t="s">
        <v>582</v>
      </c>
      <c r="S45" s="14">
        <v>100</v>
      </c>
      <c r="T45" s="16">
        <v>0</v>
      </c>
      <c r="U45" s="14">
        <v>0</v>
      </c>
      <c r="V45" s="16">
        <v>0</v>
      </c>
      <c r="W45" s="14">
        <v>0</v>
      </c>
      <c r="X45" s="16">
        <v>0</v>
      </c>
    </row>
    <row r="46" spans="1:24" x14ac:dyDescent="0.25">
      <c r="A46" s="11" t="s">
        <v>516</v>
      </c>
      <c r="B46" s="13">
        <v>23141</v>
      </c>
      <c r="C46" s="14">
        <f>(2233/B46*100)</f>
        <v>9.64953977788341</v>
      </c>
      <c r="D46" s="15">
        <v>20908</v>
      </c>
      <c r="E46" s="14">
        <v>6.3722884899999999</v>
      </c>
      <c r="F46" s="16">
        <v>0.26420935000000001</v>
      </c>
      <c r="G46" s="14">
        <v>10.96000005</v>
      </c>
      <c r="H46" s="16">
        <v>0.31142502999999999</v>
      </c>
      <c r="I46" s="14">
        <v>26.067713220000002</v>
      </c>
      <c r="J46" s="16">
        <v>0.52035175</v>
      </c>
      <c r="K46" s="14">
        <v>21.032247479999999</v>
      </c>
      <c r="L46" s="16">
        <v>0.57461119999999999</v>
      </c>
      <c r="M46" s="14">
        <v>1.63135714</v>
      </c>
      <c r="N46" s="16">
        <v>0.11741666000000001</v>
      </c>
      <c r="O46" s="14">
        <v>0</v>
      </c>
      <c r="P46" s="16">
        <v>0</v>
      </c>
      <c r="Q46" s="14" t="s">
        <v>582</v>
      </c>
      <c r="R46" s="16" t="s">
        <v>582</v>
      </c>
      <c r="S46" s="14">
        <v>0</v>
      </c>
      <c r="T46" s="16">
        <v>0</v>
      </c>
      <c r="U46" s="14">
        <v>0</v>
      </c>
      <c r="V46" s="16">
        <v>0</v>
      </c>
      <c r="W46" s="14">
        <v>33.936393619999997</v>
      </c>
      <c r="X46" s="16">
        <v>1.0032944800000001</v>
      </c>
    </row>
    <row r="47" spans="1:24" x14ac:dyDescent="0.25">
      <c r="A47" s="11" t="s">
        <v>517</v>
      </c>
      <c r="B47" s="13">
        <v>5928</v>
      </c>
      <c r="C47" s="14">
        <f>(403/B47*100)</f>
        <v>6.7982456140350882</v>
      </c>
      <c r="D47" s="15">
        <v>5525</v>
      </c>
      <c r="E47" s="14">
        <v>7.0692886699999997</v>
      </c>
      <c r="F47" s="16">
        <v>0.42409192000000001</v>
      </c>
      <c r="G47" s="14">
        <v>11.01176302</v>
      </c>
      <c r="H47" s="16">
        <v>0.42072366</v>
      </c>
      <c r="I47" s="14">
        <v>28.350762230000001</v>
      </c>
      <c r="J47" s="16">
        <v>0.73466975999999995</v>
      </c>
      <c r="K47" s="14">
        <v>36.279581210000003</v>
      </c>
      <c r="L47" s="16">
        <v>1.11215895</v>
      </c>
      <c r="M47" s="14">
        <v>3.0764747300000002</v>
      </c>
      <c r="N47" s="16">
        <v>0.22422078000000001</v>
      </c>
      <c r="O47" s="14">
        <v>0</v>
      </c>
      <c r="P47" s="16">
        <v>0</v>
      </c>
      <c r="Q47" s="14" t="s">
        <v>582</v>
      </c>
      <c r="R47" s="16" t="s">
        <v>582</v>
      </c>
      <c r="S47" s="14">
        <v>0</v>
      </c>
      <c r="T47" s="16">
        <v>0</v>
      </c>
      <c r="U47" s="14">
        <v>0</v>
      </c>
      <c r="V47" s="16">
        <v>0</v>
      </c>
      <c r="W47" s="14">
        <v>14.212130139999999</v>
      </c>
      <c r="X47" s="16">
        <v>1.0790325700000001</v>
      </c>
    </row>
    <row r="48" spans="1:24" x14ac:dyDescent="0.25">
      <c r="A48" s="11" t="s">
        <v>518</v>
      </c>
      <c r="B48" s="13">
        <v>9841</v>
      </c>
      <c r="C48" s="14">
        <f>(8/B48*100)</f>
        <v>8.1292551569962401E-2</v>
      </c>
      <c r="D48" s="15">
        <v>9833</v>
      </c>
      <c r="E48" s="14">
        <v>3.76002466</v>
      </c>
      <c r="F48" s="16">
        <v>0.28622558999999997</v>
      </c>
      <c r="G48" s="14">
        <v>13.336398640000001</v>
      </c>
      <c r="H48" s="16">
        <v>0.50640677000000001</v>
      </c>
      <c r="I48" s="14">
        <v>38.920815279999999</v>
      </c>
      <c r="J48" s="16">
        <v>0.88949771</v>
      </c>
      <c r="K48" s="14">
        <v>39.459520429999998</v>
      </c>
      <c r="L48" s="16">
        <v>1.1107918299999999</v>
      </c>
      <c r="M48" s="14">
        <v>2.6373329399999998</v>
      </c>
      <c r="N48" s="16">
        <v>0.22585458</v>
      </c>
      <c r="O48" s="14">
        <v>0</v>
      </c>
      <c r="P48" s="16">
        <v>0</v>
      </c>
      <c r="Q48" s="14" t="s">
        <v>582</v>
      </c>
      <c r="R48" s="16" t="s">
        <v>582</v>
      </c>
      <c r="S48" s="14">
        <v>0</v>
      </c>
      <c r="T48" s="16">
        <v>0</v>
      </c>
      <c r="U48" s="14">
        <v>0</v>
      </c>
      <c r="V48" s="16">
        <v>0</v>
      </c>
      <c r="W48" s="14">
        <v>1.8859080399999999</v>
      </c>
      <c r="X48" s="16">
        <v>0.54663877000000005</v>
      </c>
    </row>
    <row r="49" spans="1:24"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t="s">
        <v>582</v>
      </c>
      <c r="R49" s="16" t="s">
        <v>582</v>
      </c>
      <c r="S49" s="14">
        <v>100</v>
      </c>
      <c r="T49" s="16">
        <v>0</v>
      </c>
      <c r="U49" s="14">
        <v>0</v>
      </c>
      <c r="V49" s="16">
        <v>0</v>
      </c>
      <c r="W49" s="14">
        <v>0</v>
      </c>
      <c r="X49" s="16">
        <v>0</v>
      </c>
    </row>
    <row r="50" spans="1:24" x14ac:dyDescent="0.25">
      <c r="A50" s="11" t="s">
        <v>520</v>
      </c>
      <c r="B50" s="13">
        <v>11795</v>
      </c>
      <c r="C50" s="14">
        <f>(380/B50*100)</f>
        <v>3.2217041119118273</v>
      </c>
      <c r="D50" s="15">
        <v>11415</v>
      </c>
      <c r="E50" s="14">
        <v>6.41603134</v>
      </c>
      <c r="F50" s="16">
        <v>0.33047100000000001</v>
      </c>
      <c r="G50" s="14">
        <v>14.68721914</v>
      </c>
      <c r="H50" s="16">
        <v>0.39415473000000001</v>
      </c>
      <c r="I50" s="14">
        <v>37.849064380000002</v>
      </c>
      <c r="J50" s="16">
        <v>0.64687433999999999</v>
      </c>
      <c r="K50" s="14">
        <v>33.989705960000002</v>
      </c>
      <c r="L50" s="16">
        <v>0.77359551999999998</v>
      </c>
      <c r="M50" s="14">
        <v>1.7911723100000001</v>
      </c>
      <c r="N50" s="16">
        <v>0.18095628</v>
      </c>
      <c r="O50" s="14">
        <v>0</v>
      </c>
      <c r="P50" s="16">
        <v>0</v>
      </c>
      <c r="Q50" s="14" t="s">
        <v>582</v>
      </c>
      <c r="R50" s="16" t="s">
        <v>582</v>
      </c>
      <c r="S50" s="14">
        <v>0</v>
      </c>
      <c r="T50" s="16">
        <v>0</v>
      </c>
      <c r="U50" s="14">
        <v>0</v>
      </c>
      <c r="V50" s="16">
        <v>0</v>
      </c>
      <c r="W50" s="14">
        <v>5.2668068799999999</v>
      </c>
      <c r="X50" s="16">
        <v>0.48932230999999998</v>
      </c>
    </row>
    <row r="51" spans="1:24" x14ac:dyDescent="0.25">
      <c r="A51" s="11" t="s">
        <v>521</v>
      </c>
      <c r="B51" s="13">
        <v>6866</v>
      </c>
      <c r="C51" s="14">
        <f>(113/B51*100)</f>
        <v>1.6457908534809205</v>
      </c>
      <c r="D51" s="15">
        <v>6753</v>
      </c>
      <c r="E51" s="14">
        <v>6.6205492100000001</v>
      </c>
      <c r="F51" s="16">
        <v>0.30097480999999998</v>
      </c>
      <c r="G51" s="14">
        <v>13.749936529999999</v>
      </c>
      <c r="H51" s="16">
        <v>0.49410164000000001</v>
      </c>
      <c r="I51" s="14">
        <v>25.492495399999999</v>
      </c>
      <c r="J51" s="16">
        <v>0.62689267999999998</v>
      </c>
      <c r="K51" s="14">
        <v>32.351614329999997</v>
      </c>
      <c r="L51" s="16">
        <v>0.76136132000000001</v>
      </c>
      <c r="M51" s="14">
        <v>2.2394487299999999</v>
      </c>
      <c r="N51" s="16">
        <v>0.21511754999999999</v>
      </c>
      <c r="O51" s="14">
        <v>0</v>
      </c>
      <c r="P51" s="16">
        <v>0</v>
      </c>
      <c r="Q51" s="14" t="s">
        <v>582</v>
      </c>
      <c r="R51" s="16" t="s">
        <v>582</v>
      </c>
      <c r="S51" s="14">
        <v>10.574283660000001</v>
      </c>
      <c r="T51" s="16">
        <v>0.61186373999999999</v>
      </c>
      <c r="U51" s="14">
        <v>0</v>
      </c>
      <c r="V51" s="16">
        <v>0</v>
      </c>
      <c r="W51" s="14">
        <v>8.9716721499999998</v>
      </c>
      <c r="X51" s="16">
        <v>0.84651268000000002</v>
      </c>
    </row>
    <row r="52" spans="1:24" x14ac:dyDescent="0.25">
      <c r="A52" s="11" t="s">
        <v>522</v>
      </c>
      <c r="B52" s="13">
        <v>5809</v>
      </c>
      <c r="C52" s="14">
        <f>(111/B52*100)</f>
        <v>1.910828025477707</v>
      </c>
      <c r="D52" s="15">
        <v>5698</v>
      </c>
      <c r="E52" s="14">
        <v>13.472024190000001</v>
      </c>
      <c r="F52" s="16">
        <v>0.53973048999999995</v>
      </c>
      <c r="G52" s="14">
        <v>14.611221649999999</v>
      </c>
      <c r="H52" s="16">
        <v>0.46033326000000002</v>
      </c>
      <c r="I52" s="14">
        <v>30.70438051</v>
      </c>
      <c r="J52" s="16">
        <v>0.56597854000000003</v>
      </c>
      <c r="K52" s="14">
        <v>35.941654700000001</v>
      </c>
      <c r="L52" s="16">
        <v>0.77272980000000002</v>
      </c>
      <c r="M52" s="14">
        <v>2.0458677000000001</v>
      </c>
      <c r="N52" s="16">
        <v>0.19585544999999999</v>
      </c>
      <c r="O52" s="14">
        <v>0</v>
      </c>
      <c r="P52" s="16">
        <v>0</v>
      </c>
      <c r="Q52" s="14" t="s">
        <v>582</v>
      </c>
      <c r="R52" s="16" t="s">
        <v>582</v>
      </c>
      <c r="S52" s="14">
        <v>0</v>
      </c>
      <c r="T52" s="16">
        <v>0</v>
      </c>
      <c r="U52" s="14">
        <v>0</v>
      </c>
      <c r="V52" s="16">
        <v>0</v>
      </c>
      <c r="W52" s="14">
        <v>3.2248512499999999</v>
      </c>
      <c r="X52" s="16">
        <v>0.32721328999999999</v>
      </c>
    </row>
    <row r="53" spans="1:24" x14ac:dyDescent="0.25">
      <c r="A53" s="11" t="s">
        <v>523</v>
      </c>
      <c r="B53" s="13">
        <v>5571</v>
      </c>
      <c r="C53" s="14">
        <f>(120/B53*100)</f>
        <v>2.1540118470651586</v>
      </c>
      <c r="D53" s="15">
        <v>5451</v>
      </c>
      <c r="E53" s="14">
        <v>13.289733760000001</v>
      </c>
      <c r="F53" s="16">
        <v>0.54209059000000004</v>
      </c>
      <c r="G53" s="14">
        <v>18.987703029999999</v>
      </c>
      <c r="H53" s="16">
        <v>0.47217152000000001</v>
      </c>
      <c r="I53" s="14">
        <v>25.765098479999999</v>
      </c>
      <c r="J53" s="16">
        <v>0.57525961000000003</v>
      </c>
      <c r="K53" s="14">
        <v>28.187105469999999</v>
      </c>
      <c r="L53" s="16">
        <v>0.54663448000000003</v>
      </c>
      <c r="M53" s="14">
        <v>5.1310816499999996</v>
      </c>
      <c r="N53" s="16">
        <v>0.29883419999999999</v>
      </c>
      <c r="O53" s="14">
        <v>0</v>
      </c>
      <c r="P53" s="16">
        <v>0</v>
      </c>
      <c r="Q53" s="14" t="s">
        <v>582</v>
      </c>
      <c r="R53" s="16" t="s">
        <v>582</v>
      </c>
      <c r="S53" s="14">
        <v>0</v>
      </c>
      <c r="T53" s="16">
        <v>0</v>
      </c>
      <c r="U53" s="14">
        <v>0</v>
      </c>
      <c r="V53" s="16">
        <v>0</v>
      </c>
      <c r="W53" s="14">
        <v>8.6392776100000006</v>
      </c>
      <c r="X53" s="16">
        <v>0.36281776999999998</v>
      </c>
    </row>
    <row r="54" spans="1:24" x14ac:dyDescent="0.25">
      <c r="A54" s="11" t="s">
        <v>524</v>
      </c>
      <c r="B54" s="13">
        <v>4740</v>
      </c>
      <c r="C54" s="14">
        <f>(504/B54*100)</f>
        <v>10.632911392405063</v>
      </c>
      <c r="D54" s="15">
        <v>4236</v>
      </c>
      <c r="E54" s="14">
        <v>3.4410169499999999</v>
      </c>
      <c r="F54" s="16">
        <v>0.39595743</v>
      </c>
      <c r="G54" s="14">
        <v>6.3368829800000004</v>
      </c>
      <c r="H54" s="16">
        <v>0.40429854999999998</v>
      </c>
      <c r="I54" s="14">
        <v>37.115477980000001</v>
      </c>
      <c r="J54" s="16">
        <v>1.10106642</v>
      </c>
      <c r="K54" s="14">
        <v>35.912339109999998</v>
      </c>
      <c r="L54" s="16">
        <v>1.15539408</v>
      </c>
      <c r="M54" s="14">
        <v>2.1441412400000002</v>
      </c>
      <c r="N54" s="16">
        <v>0.29702835</v>
      </c>
      <c r="O54" s="14">
        <v>0</v>
      </c>
      <c r="P54" s="16">
        <v>0</v>
      </c>
      <c r="Q54" s="14" t="s">
        <v>582</v>
      </c>
      <c r="R54" s="16" t="s">
        <v>582</v>
      </c>
      <c r="S54" s="14">
        <v>0</v>
      </c>
      <c r="T54" s="16">
        <v>0</v>
      </c>
      <c r="U54" s="14">
        <v>0</v>
      </c>
      <c r="V54" s="16">
        <v>0</v>
      </c>
      <c r="W54" s="14">
        <v>15.050141740000001</v>
      </c>
      <c r="X54" s="16">
        <v>1.3184041900000001</v>
      </c>
    </row>
    <row r="55" spans="1:24"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t="s">
        <v>582</v>
      </c>
      <c r="R55" s="16" t="s">
        <v>582</v>
      </c>
      <c r="S55" s="14">
        <v>100</v>
      </c>
      <c r="T55" s="16">
        <v>0</v>
      </c>
      <c r="U55" s="14">
        <v>0</v>
      </c>
      <c r="V55" s="16">
        <v>0</v>
      </c>
      <c r="W55" s="14">
        <v>0</v>
      </c>
      <c r="X55" s="16">
        <v>0</v>
      </c>
    </row>
    <row r="56" spans="1:24" x14ac:dyDescent="0.25">
      <c r="A56" s="11" t="s">
        <v>526</v>
      </c>
      <c r="B56" s="13">
        <v>5359</v>
      </c>
      <c r="C56" s="14">
        <f>(77/B56*100)</f>
        <v>1.4368352304534429</v>
      </c>
      <c r="D56" s="15">
        <v>5282</v>
      </c>
      <c r="E56" s="14">
        <v>12.72655694</v>
      </c>
      <c r="F56" s="16">
        <v>0.51785044000000002</v>
      </c>
      <c r="G56" s="14">
        <v>15.73433614</v>
      </c>
      <c r="H56" s="16">
        <v>0.53173594999999996</v>
      </c>
      <c r="I56" s="14">
        <v>34.468091690000001</v>
      </c>
      <c r="J56" s="16">
        <v>0.69091296999999996</v>
      </c>
      <c r="K56" s="14">
        <v>32.869020910000003</v>
      </c>
      <c r="L56" s="16">
        <v>0.67660662000000005</v>
      </c>
      <c r="M56" s="14">
        <v>2.79057632</v>
      </c>
      <c r="N56" s="16">
        <v>0.28553567000000002</v>
      </c>
      <c r="O56" s="14">
        <v>0</v>
      </c>
      <c r="P56" s="16">
        <v>0</v>
      </c>
      <c r="Q56" s="14" t="s">
        <v>582</v>
      </c>
      <c r="R56" s="16" t="s">
        <v>582</v>
      </c>
      <c r="S56" s="14">
        <v>0</v>
      </c>
      <c r="T56" s="16">
        <v>0</v>
      </c>
      <c r="U56" s="14">
        <v>0</v>
      </c>
      <c r="V56" s="16">
        <v>0</v>
      </c>
      <c r="W56" s="14">
        <v>1.4114180000000001</v>
      </c>
      <c r="X56" s="16">
        <v>0.22757235000000001</v>
      </c>
    </row>
    <row r="57" spans="1:24"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t="s">
        <v>582</v>
      </c>
      <c r="R57" s="16" t="s">
        <v>582</v>
      </c>
      <c r="S57" s="14">
        <v>100</v>
      </c>
      <c r="T57" s="16">
        <v>0</v>
      </c>
      <c r="U57" s="14">
        <v>0</v>
      </c>
      <c r="V57" s="16">
        <v>0</v>
      </c>
      <c r="W57" s="14">
        <v>0</v>
      </c>
      <c r="X57" s="16">
        <v>0</v>
      </c>
    </row>
    <row r="58" spans="1:24"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t="s">
        <v>582</v>
      </c>
      <c r="R58" s="16" t="s">
        <v>582</v>
      </c>
      <c r="S58" s="14">
        <v>100</v>
      </c>
      <c r="T58" s="16">
        <v>0</v>
      </c>
      <c r="U58" s="14">
        <v>0</v>
      </c>
      <c r="V58" s="16">
        <v>0</v>
      </c>
      <c r="W58" s="14">
        <v>0</v>
      </c>
      <c r="X58" s="16">
        <v>0</v>
      </c>
    </row>
    <row r="59" spans="1:24"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t="s">
        <v>582</v>
      </c>
      <c r="R59" s="16" t="s">
        <v>582</v>
      </c>
      <c r="S59" s="14">
        <v>100</v>
      </c>
      <c r="T59" s="16">
        <v>0</v>
      </c>
      <c r="U59" s="14">
        <v>0</v>
      </c>
      <c r="V59" s="16">
        <v>0</v>
      </c>
      <c r="W59" s="14">
        <v>0</v>
      </c>
      <c r="X59" s="16">
        <v>0</v>
      </c>
    </row>
    <row r="60" spans="1:24"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t="s">
        <v>582</v>
      </c>
      <c r="R60" s="16" t="s">
        <v>582</v>
      </c>
      <c r="S60" s="14">
        <v>100</v>
      </c>
      <c r="T60" s="16">
        <v>0</v>
      </c>
      <c r="U60" s="14">
        <v>0</v>
      </c>
      <c r="V60" s="16">
        <v>0</v>
      </c>
      <c r="W60" s="14">
        <v>0</v>
      </c>
      <c r="X60" s="16">
        <v>0</v>
      </c>
    </row>
    <row r="61" spans="1:24" x14ac:dyDescent="0.25">
      <c r="A61" s="11" t="s">
        <v>531</v>
      </c>
      <c r="B61" s="13">
        <v>6525</v>
      </c>
      <c r="C61" s="14">
        <f>(179/B61*100)</f>
        <v>2.7432950191570882</v>
      </c>
      <c r="D61" s="15">
        <v>6346</v>
      </c>
      <c r="E61" s="14">
        <v>8.2156378700000001</v>
      </c>
      <c r="F61" s="16">
        <v>0.37371729999999997</v>
      </c>
      <c r="G61" s="14">
        <v>13.91951929</v>
      </c>
      <c r="H61" s="16">
        <v>0.51880707000000004</v>
      </c>
      <c r="I61" s="14">
        <v>34.65145613</v>
      </c>
      <c r="J61" s="16">
        <v>0.75014544000000005</v>
      </c>
      <c r="K61" s="14">
        <v>35.522343059999997</v>
      </c>
      <c r="L61" s="16">
        <v>0.86820746000000004</v>
      </c>
      <c r="M61" s="14">
        <v>3.42615742</v>
      </c>
      <c r="N61" s="16">
        <v>0.26693746000000002</v>
      </c>
      <c r="O61" s="14">
        <v>0</v>
      </c>
      <c r="P61" s="16">
        <v>0</v>
      </c>
      <c r="Q61" s="14" t="s">
        <v>582</v>
      </c>
      <c r="R61" s="16" t="s">
        <v>582</v>
      </c>
      <c r="S61" s="14">
        <v>0</v>
      </c>
      <c r="T61" s="16">
        <v>0</v>
      </c>
      <c r="U61" s="14">
        <v>0</v>
      </c>
      <c r="V61" s="16">
        <v>0</v>
      </c>
      <c r="W61" s="14">
        <v>4.2648862300000001</v>
      </c>
      <c r="X61" s="16">
        <v>0.54822932999999996</v>
      </c>
    </row>
    <row r="62" spans="1:24" x14ac:dyDescent="0.25">
      <c r="A62" s="11" t="s">
        <v>532</v>
      </c>
      <c r="B62" s="13">
        <v>4476</v>
      </c>
      <c r="C62" s="14">
        <f>(3/B62*100)</f>
        <v>6.7024128686327081E-2</v>
      </c>
      <c r="D62" s="15">
        <v>4473</v>
      </c>
      <c r="E62" s="14">
        <v>12.187899270000001</v>
      </c>
      <c r="F62" s="16">
        <v>0.46269263999999999</v>
      </c>
      <c r="G62" s="14">
        <v>18.117890769999999</v>
      </c>
      <c r="H62" s="16">
        <v>0.62433083</v>
      </c>
      <c r="I62" s="14">
        <v>30.506796470000001</v>
      </c>
      <c r="J62" s="16">
        <v>0.64863530000000003</v>
      </c>
      <c r="K62" s="14">
        <v>36.372987119999998</v>
      </c>
      <c r="L62" s="16">
        <v>0.69493636000000003</v>
      </c>
      <c r="M62" s="14">
        <v>2.2134086399999999</v>
      </c>
      <c r="N62" s="16">
        <v>0.24893816999999999</v>
      </c>
      <c r="O62" s="14">
        <v>0</v>
      </c>
      <c r="P62" s="16">
        <v>0</v>
      </c>
      <c r="Q62" s="14" t="s">
        <v>582</v>
      </c>
      <c r="R62" s="16" t="s">
        <v>582</v>
      </c>
      <c r="S62" s="14">
        <v>0</v>
      </c>
      <c r="T62" s="16">
        <v>0</v>
      </c>
      <c r="U62" s="14">
        <v>0</v>
      </c>
      <c r="V62" s="16">
        <v>0</v>
      </c>
      <c r="W62" s="14">
        <v>0.60101773000000003</v>
      </c>
      <c r="X62" s="16">
        <v>0.12539866999999999</v>
      </c>
    </row>
    <row r="63" spans="1:24"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t="s">
        <v>582</v>
      </c>
      <c r="R63" s="16" t="s">
        <v>582</v>
      </c>
      <c r="S63" s="14">
        <v>100</v>
      </c>
      <c r="T63" s="16">
        <v>0</v>
      </c>
      <c r="U63" s="14">
        <v>0</v>
      </c>
      <c r="V63" s="16">
        <v>0</v>
      </c>
      <c r="W63" s="14">
        <v>0</v>
      </c>
      <c r="X63" s="16">
        <v>0</v>
      </c>
    </row>
    <row r="64" spans="1:24"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t="s">
        <v>582</v>
      </c>
      <c r="R64" s="16" t="s">
        <v>582</v>
      </c>
      <c r="S64" s="14">
        <v>100</v>
      </c>
      <c r="T64" s="16">
        <v>0</v>
      </c>
      <c r="U64" s="14">
        <v>0</v>
      </c>
      <c r="V64" s="16">
        <v>0</v>
      </c>
      <c r="W64" s="14">
        <v>0</v>
      </c>
      <c r="X64" s="16">
        <v>0</v>
      </c>
    </row>
    <row r="65" spans="1:24"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t="s">
        <v>582</v>
      </c>
      <c r="R65" s="16" t="s">
        <v>582</v>
      </c>
      <c r="S65" s="14">
        <v>100</v>
      </c>
      <c r="T65" s="16">
        <v>0</v>
      </c>
      <c r="U65" s="14">
        <v>0</v>
      </c>
      <c r="V65" s="16">
        <v>0</v>
      </c>
      <c r="W65" s="14">
        <v>0</v>
      </c>
      <c r="X65" s="16">
        <v>0</v>
      </c>
    </row>
    <row r="66" spans="1:24" x14ac:dyDescent="0.25">
      <c r="A66" s="11" t="s">
        <v>536</v>
      </c>
      <c r="B66" s="13">
        <v>5665</v>
      </c>
      <c r="C66" s="14">
        <f>(93/B66*100)</f>
        <v>1.6416593115622242</v>
      </c>
      <c r="D66" s="15">
        <v>5572</v>
      </c>
      <c r="E66" s="14">
        <v>15.428242669999999</v>
      </c>
      <c r="F66" s="16">
        <v>0.49324065</v>
      </c>
      <c r="G66" s="14">
        <v>16.776956890000001</v>
      </c>
      <c r="H66" s="16">
        <v>0.53585340999999997</v>
      </c>
      <c r="I66" s="14">
        <v>24.712171179999999</v>
      </c>
      <c r="J66" s="16">
        <v>0.59043535999999996</v>
      </c>
      <c r="K66" s="14">
        <v>24.73041615</v>
      </c>
      <c r="L66" s="16">
        <v>0.54007375999999996</v>
      </c>
      <c r="M66" s="14">
        <v>3.7508614300000001</v>
      </c>
      <c r="N66" s="16">
        <v>0.20624274000000001</v>
      </c>
      <c r="O66" s="14">
        <v>0</v>
      </c>
      <c r="P66" s="16">
        <v>0</v>
      </c>
      <c r="Q66" s="14" t="s">
        <v>582</v>
      </c>
      <c r="R66" s="16" t="s">
        <v>582</v>
      </c>
      <c r="S66" s="14">
        <v>0</v>
      </c>
      <c r="T66" s="16">
        <v>0</v>
      </c>
      <c r="U66" s="14">
        <v>0</v>
      </c>
      <c r="V66" s="16">
        <v>0</v>
      </c>
      <c r="W66" s="14">
        <v>14.60135167</v>
      </c>
      <c r="X66" s="16">
        <v>0.41636925000000002</v>
      </c>
    </row>
    <row r="67" spans="1:24" x14ac:dyDescent="0.25">
      <c r="A67" s="11" t="s">
        <v>537</v>
      </c>
      <c r="B67" s="13">
        <v>6971</v>
      </c>
      <c r="C67" s="14">
        <f>(979/B67*100)</f>
        <v>14.043896141156218</v>
      </c>
      <c r="D67" s="15">
        <v>5992</v>
      </c>
      <c r="E67" s="14">
        <v>3.3446571500000002</v>
      </c>
      <c r="F67" s="16">
        <v>0.26726345000000001</v>
      </c>
      <c r="G67" s="14">
        <v>12.57460539</v>
      </c>
      <c r="H67" s="16">
        <v>0.42030160999999999</v>
      </c>
      <c r="I67" s="14">
        <v>39.624049319999997</v>
      </c>
      <c r="J67" s="16">
        <v>0.72169011999999999</v>
      </c>
      <c r="K67" s="14">
        <v>39.559880560000003</v>
      </c>
      <c r="L67" s="16">
        <v>0.79858238999999998</v>
      </c>
      <c r="M67" s="14">
        <v>1.6691827400000001</v>
      </c>
      <c r="N67" s="16">
        <v>0.18565602</v>
      </c>
      <c r="O67" s="14">
        <v>0</v>
      </c>
      <c r="P67" s="16">
        <v>0</v>
      </c>
      <c r="Q67" s="14" t="s">
        <v>582</v>
      </c>
      <c r="R67" s="16" t="s">
        <v>582</v>
      </c>
      <c r="S67" s="14">
        <v>0</v>
      </c>
      <c r="T67" s="16">
        <v>0</v>
      </c>
      <c r="U67" s="14">
        <v>0</v>
      </c>
      <c r="V67" s="16">
        <v>0</v>
      </c>
      <c r="W67" s="14">
        <v>3.2276248299999999</v>
      </c>
      <c r="X67" s="16">
        <v>0.27957673</v>
      </c>
    </row>
    <row r="68" spans="1:24" x14ac:dyDescent="0.25">
      <c r="A68" s="11" t="s">
        <v>538</v>
      </c>
      <c r="B68" s="13">
        <v>12083</v>
      </c>
      <c r="C68" s="14">
        <f>(31/B68*100)</f>
        <v>0.2565588016221137</v>
      </c>
      <c r="D68" s="15">
        <v>12052</v>
      </c>
      <c r="E68" s="14">
        <v>8.9156338599999998</v>
      </c>
      <c r="F68" s="16">
        <v>0.29108709999999999</v>
      </c>
      <c r="G68" s="14">
        <v>11.413070769999999</v>
      </c>
      <c r="H68" s="16">
        <v>0.28275295</v>
      </c>
      <c r="I68" s="14">
        <v>31.521013499999999</v>
      </c>
      <c r="J68" s="16">
        <v>0.45439900999999999</v>
      </c>
      <c r="K68" s="14">
        <v>26.569547419999999</v>
      </c>
      <c r="L68" s="16">
        <v>0.36644417000000001</v>
      </c>
      <c r="M68" s="14">
        <v>3.2292103600000002</v>
      </c>
      <c r="N68" s="16">
        <v>0.15963632999999999</v>
      </c>
      <c r="O68" s="14">
        <v>0</v>
      </c>
      <c r="P68" s="16">
        <v>0</v>
      </c>
      <c r="Q68" s="14" t="s">
        <v>582</v>
      </c>
      <c r="R68" s="16" t="s">
        <v>582</v>
      </c>
      <c r="S68" s="14">
        <v>0</v>
      </c>
      <c r="T68" s="16">
        <v>0</v>
      </c>
      <c r="U68" s="14">
        <v>0</v>
      </c>
      <c r="V68" s="16">
        <v>0</v>
      </c>
      <c r="W68" s="14">
        <v>18.351524090000002</v>
      </c>
      <c r="X68" s="16">
        <v>0.30463667</v>
      </c>
    </row>
    <row r="69" spans="1:24"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t="s">
        <v>582</v>
      </c>
      <c r="R69" s="16" t="s">
        <v>582</v>
      </c>
      <c r="S69" s="14">
        <v>100</v>
      </c>
      <c r="T69" s="16">
        <v>0</v>
      </c>
      <c r="U69" s="14">
        <v>0</v>
      </c>
      <c r="V69" s="16">
        <v>0</v>
      </c>
      <c r="W69" s="14">
        <v>0</v>
      </c>
      <c r="X69" s="16">
        <v>0</v>
      </c>
    </row>
    <row r="70" spans="1:24" x14ac:dyDescent="0.25">
      <c r="A70" s="11" t="s">
        <v>540</v>
      </c>
      <c r="B70" s="13">
        <v>6036</v>
      </c>
      <c r="C70" s="14">
        <f>(223/B70*100)</f>
        <v>3.6944996686547382</v>
      </c>
      <c r="D70" s="15">
        <v>5813</v>
      </c>
      <c r="E70" s="14">
        <v>7.9401123</v>
      </c>
      <c r="F70" s="16">
        <v>0.54083817999999995</v>
      </c>
      <c r="G70" s="14">
        <v>20.087845609999999</v>
      </c>
      <c r="H70" s="16">
        <v>0.62737544999999995</v>
      </c>
      <c r="I70" s="14">
        <v>38.629040060000001</v>
      </c>
      <c r="J70" s="16">
        <v>0.80361669999999996</v>
      </c>
      <c r="K70" s="14">
        <v>25.11642003</v>
      </c>
      <c r="L70" s="16">
        <v>0.82891241000000004</v>
      </c>
      <c r="M70" s="14">
        <v>2.86138695</v>
      </c>
      <c r="N70" s="16">
        <v>0.30020951000000001</v>
      </c>
      <c r="O70" s="14">
        <v>0</v>
      </c>
      <c r="P70" s="16">
        <v>0</v>
      </c>
      <c r="Q70" s="14" t="s">
        <v>582</v>
      </c>
      <c r="R70" s="16" t="s">
        <v>582</v>
      </c>
      <c r="S70" s="14">
        <v>0</v>
      </c>
      <c r="T70" s="16">
        <v>0</v>
      </c>
      <c r="U70" s="14">
        <v>0</v>
      </c>
      <c r="V70" s="16">
        <v>0</v>
      </c>
      <c r="W70" s="14">
        <v>5.3651950399999997</v>
      </c>
      <c r="X70" s="16">
        <v>0.49458841999999997</v>
      </c>
    </row>
    <row r="71" spans="1:24" x14ac:dyDescent="0.25">
      <c r="A71" s="11" t="s">
        <v>541</v>
      </c>
      <c r="B71" s="13">
        <v>6115</v>
      </c>
      <c r="C71" s="14">
        <f>(38/B71*100)</f>
        <v>0.6214227309893704</v>
      </c>
      <c r="D71" s="15">
        <v>6077</v>
      </c>
      <c r="E71" s="14">
        <v>9.9069083199999994</v>
      </c>
      <c r="F71" s="16">
        <v>0.32640074000000002</v>
      </c>
      <c r="G71" s="14">
        <v>13.90767567</v>
      </c>
      <c r="H71" s="16">
        <v>0.42309698000000001</v>
      </c>
      <c r="I71" s="14">
        <v>29.686639929999998</v>
      </c>
      <c r="J71" s="16">
        <v>0.57797474000000004</v>
      </c>
      <c r="K71" s="14">
        <v>39.892808090000003</v>
      </c>
      <c r="L71" s="16">
        <v>0.56634885000000001</v>
      </c>
      <c r="M71" s="14">
        <v>5.2463818299999998</v>
      </c>
      <c r="N71" s="16">
        <v>0.30263306000000001</v>
      </c>
      <c r="O71" s="14">
        <v>0</v>
      </c>
      <c r="P71" s="16">
        <v>0</v>
      </c>
      <c r="Q71" s="14" t="s">
        <v>582</v>
      </c>
      <c r="R71" s="16" t="s">
        <v>582</v>
      </c>
      <c r="S71" s="14">
        <v>0</v>
      </c>
      <c r="T71" s="16">
        <v>0</v>
      </c>
      <c r="U71" s="14">
        <v>0</v>
      </c>
      <c r="V71" s="16">
        <v>0</v>
      </c>
      <c r="W71" s="14">
        <v>1.35958617</v>
      </c>
      <c r="X71" s="16">
        <v>0.16035653999999999</v>
      </c>
    </row>
    <row r="72" spans="1:24" x14ac:dyDescent="0.25">
      <c r="A72" s="11" t="s">
        <v>542</v>
      </c>
      <c r="B72" s="13">
        <v>7708</v>
      </c>
      <c r="C72" s="14">
        <f>(6/B72*100)</f>
        <v>7.7841203943954329E-2</v>
      </c>
      <c r="D72" s="15">
        <v>7702</v>
      </c>
      <c r="E72" s="14">
        <v>9.7187271899999992</v>
      </c>
      <c r="F72" s="16">
        <v>0.37209661999999999</v>
      </c>
      <c r="G72" s="14">
        <v>24.408003860000001</v>
      </c>
      <c r="H72" s="16">
        <v>0.54148834999999995</v>
      </c>
      <c r="I72" s="14">
        <v>37.520110510000002</v>
      </c>
      <c r="J72" s="16">
        <v>0.56938988999999995</v>
      </c>
      <c r="K72" s="14">
        <v>26.365180389999999</v>
      </c>
      <c r="L72" s="16">
        <v>0.58486364000000002</v>
      </c>
      <c r="M72" s="14">
        <v>1.54224077</v>
      </c>
      <c r="N72" s="16">
        <v>0.16180831000000001</v>
      </c>
      <c r="O72" s="14">
        <v>0</v>
      </c>
      <c r="P72" s="16">
        <v>0</v>
      </c>
      <c r="Q72" s="14" t="s">
        <v>582</v>
      </c>
      <c r="R72" s="16" t="s">
        <v>582</v>
      </c>
      <c r="S72" s="14">
        <v>0</v>
      </c>
      <c r="T72" s="16">
        <v>0</v>
      </c>
      <c r="U72" s="14">
        <v>0</v>
      </c>
      <c r="V72" s="16">
        <v>0</v>
      </c>
      <c r="W72" s="14">
        <v>0.44573728000000001</v>
      </c>
      <c r="X72" s="16">
        <v>8.4710460000000001E-2</v>
      </c>
    </row>
    <row r="73" spans="1:24" x14ac:dyDescent="0.25">
      <c r="A73" s="11" t="s">
        <v>543</v>
      </c>
      <c r="B73" s="13">
        <v>8249</v>
      </c>
      <c r="C73" s="14">
        <f>(201/B73*100)</f>
        <v>2.4366589889683601</v>
      </c>
      <c r="D73" s="15">
        <v>8048</v>
      </c>
      <c r="E73" s="14">
        <v>2.8044911099999998</v>
      </c>
      <c r="F73" s="16">
        <v>0.20798053</v>
      </c>
      <c r="G73" s="14">
        <v>15.473907219999999</v>
      </c>
      <c r="H73" s="16">
        <v>0.48077571000000002</v>
      </c>
      <c r="I73" s="14">
        <v>49.534287159999998</v>
      </c>
      <c r="J73" s="16">
        <v>0.94664782000000003</v>
      </c>
      <c r="K73" s="14">
        <v>27.37050262</v>
      </c>
      <c r="L73" s="16">
        <v>0.90095075000000002</v>
      </c>
      <c r="M73" s="14">
        <v>2.8549403500000001</v>
      </c>
      <c r="N73" s="16">
        <v>0.22120872</v>
      </c>
      <c r="O73" s="14">
        <v>0</v>
      </c>
      <c r="P73" s="16">
        <v>0</v>
      </c>
      <c r="Q73" s="14" t="s">
        <v>582</v>
      </c>
      <c r="R73" s="16" t="s">
        <v>582</v>
      </c>
      <c r="S73" s="14">
        <v>0</v>
      </c>
      <c r="T73" s="16">
        <v>0</v>
      </c>
      <c r="U73" s="14">
        <v>0</v>
      </c>
      <c r="V73" s="16">
        <v>0</v>
      </c>
      <c r="W73" s="14">
        <v>1.96187154</v>
      </c>
      <c r="X73" s="16">
        <v>0.29548899000000001</v>
      </c>
    </row>
    <row r="74" spans="1:24"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t="s">
        <v>582</v>
      </c>
      <c r="R74" s="16" t="s">
        <v>582</v>
      </c>
      <c r="S74" s="14">
        <v>100</v>
      </c>
      <c r="T74" s="16">
        <v>0</v>
      </c>
      <c r="U74" s="14">
        <v>0</v>
      </c>
      <c r="V74" s="16">
        <v>0</v>
      </c>
      <c r="W74" s="14">
        <v>0</v>
      </c>
      <c r="X74" s="16">
        <v>0</v>
      </c>
    </row>
    <row r="75" spans="1:24" x14ac:dyDescent="0.25">
      <c r="A75" s="11" t="s">
        <v>545</v>
      </c>
      <c r="B75" s="13">
        <v>5375</v>
      </c>
      <c r="C75" s="14">
        <f>(321/B75*100)</f>
        <v>5.9720930232558134</v>
      </c>
      <c r="D75" s="15">
        <v>5054</v>
      </c>
      <c r="E75" s="14">
        <v>8.0801253000000006</v>
      </c>
      <c r="F75" s="16">
        <v>0.41644113999999999</v>
      </c>
      <c r="G75" s="14">
        <v>16.60761681</v>
      </c>
      <c r="H75" s="16">
        <v>0.55845948000000001</v>
      </c>
      <c r="I75" s="14">
        <v>28.444064310000002</v>
      </c>
      <c r="J75" s="16">
        <v>0.89280198</v>
      </c>
      <c r="K75" s="14">
        <v>27.360877800000001</v>
      </c>
      <c r="L75" s="16">
        <v>0.74408666999999995</v>
      </c>
      <c r="M75" s="14">
        <v>3.4053119199999999</v>
      </c>
      <c r="N75" s="16">
        <v>0.33553969</v>
      </c>
      <c r="O75" s="14">
        <v>0</v>
      </c>
      <c r="P75" s="16">
        <v>0</v>
      </c>
      <c r="Q75" s="14" t="s">
        <v>582</v>
      </c>
      <c r="R75" s="16" t="s">
        <v>582</v>
      </c>
      <c r="S75" s="14">
        <v>0</v>
      </c>
      <c r="T75" s="16">
        <v>0</v>
      </c>
      <c r="U75" s="14">
        <v>0</v>
      </c>
      <c r="V75" s="16">
        <v>0</v>
      </c>
      <c r="W75" s="14">
        <v>16.102003849999999</v>
      </c>
      <c r="X75" s="16">
        <v>1.1730321699999999</v>
      </c>
    </row>
    <row r="76" spans="1:24" x14ac:dyDescent="0.25">
      <c r="A76" s="11" t="s">
        <v>546</v>
      </c>
      <c r="B76" s="13">
        <v>14167</v>
      </c>
      <c r="C76" s="14">
        <f>(236/B76*100)</f>
        <v>1.6658431566316085</v>
      </c>
      <c r="D76" s="15">
        <v>13931</v>
      </c>
      <c r="E76" s="14">
        <v>10.70295409</v>
      </c>
      <c r="F76" s="16">
        <v>0.31052855000000001</v>
      </c>
      <c r="G76" s="14">
        <v>15.18789894</v>
      </c>
      <c r="H76" s="16">
        <v>0.37712862000000003</v>
      </c>
      <c r="I76" s="14">
        <v>29.801902630000001</v>
      </c>
      <c r="J76" s="16">
        <v>0.53685916</v>
      </c>
      <c r="K76" s="14">
        <v>32.451792470000001</v>
      </c>
      <c r="L76" s="16">
        <v>0.61218971</v>
      </c>
      <c r="M76" s="14">
        <v>4.2471141399999999</v>
      </c>
      <c r="N76" s="16">
        <v>0.23217760000000001</v>
      </c>
      <c r="O76" s="14">
        <v>0</v>
      </c>
      <c r="P76" s="16">
        <v>0</v>
      </c>
      <c r="Q76" s="14" t="s">
        <v>582</v>
      </c>
      <c r="R76" s="16" t="s">
        <v>582</v>
      </c>
      <c r="S76" s="14">
        <v>0</v>
      </c>
      <c r="T76" s="16">
        <v>0</v>
      </c>
      <c r="U76" s="14">
        <v>0</v>
      </c>
      <c r="V76" s="16">
        <v>0</v>
      </c>
      <c r="W76" s="14">
        <v>7.6083377399999996</v>
      </c>
      <c r="X76" s="16">
        <v>0.49256746000000001</v>
      </c>
    </row>
    <row r="77" spans="1:24" x14ac:dyDescent="0.25">
      <c r="A77" s="11" t="s">
        <v>547</v>
      </c>
      <c r="B77" s="13">
        <v>6062</v>
      </c>
      <c r="C77" s="14">
        <f>(372/B77*100)</f>
        <v>6.1365885846255361</v>
      </c>
      <c r="D77" s="15">
        <v>5690</v>
      </c>
      <c r="E77" s="14">
        <v>11.83216146</v>
      </c>
      <c r="F77" s="16">
        <v>0.49095483000000001</v>
      </c>
      <c r="G77" s="14">
        <v>14.656478119999999</v>
      </c>
      <c r="H77" s="16">
        <v>0.51184764000000005</v>
      </c>
      <c r="I77" s="14">
        <v>29.38388896</v>
      </c>
      <c r="J77" s="16">
        <v>0.61557766999999997</v>
      </c>
      <c r="K77" s="14">
        <v>23.154433860000001</v>
      </c>
      <c r="L77" s="16">
        <v>0.67656875000000005</v>
      </c>
      <c r="M77" s="14">
        <v>2.6584604199999999</v>
      </c>
      <c r="N77" s="16">
        <v>0.23535232</v>
      </c>
      <c r="O77" s="14">
        <v>0</v>
      </c>
      <c r="P77" s="16">
        <v>0</v>
      </c>
      <c r="Q77" s="14" t="s">
        <v>582</v>
      </c>
      <c r="R77" s="16" t="s">
        <v>582</v>
      </c>
      <c r="S77" s="14">
        <v>0</v>
      </c>
      <c r="T77" s="16">
        <v>0</v>
      </c>
      <c r="U77" s="14">
        <v>0</v>
      </c>
      <c r="V77" s="16">
        <v>0</v>
      </c>
      <c r="W77" s="14">
        <v>18.314577180000001</v>
      </c>
      <c r="X77" s="16">
        <v>0.90367916000000004</v>
      </c>
    </row>
    <row r="78" spans="1:24"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t="s">
        <v>582</v>
      </c>
      <c r="R78" s="16" t="s">
        <v>582</v>
      </c>
      <c r="S78" s="14">
        <v>100</v>
      </c>
      <c r="T78" s="16">
        <v>0</v>
      </c>
      <c r="U78" s="14">
        <v>0</v>
      </c>
      <c r="V78" s="16">
        <v>0</v>
      </c>
      <c r="W78" s="14">
        <v>0</v>
      </c>
      <c r="X78" s="16">
        <v>0</v>
      </c>
    </row>
    <row r="79" spans="1:24"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t="s">
        <v>582</v>
      </c>
      <c r="R79" s="16" t="s">
        <v>582</v>
      </c>
      <c r="S79" s="14">
        <v>100</v>
      </c>
      <c r="T79" s="16">
        <v>0</v>
      </c>
      <c r="U79" s="14">
        <v>0</v>
      </c>
      <c r="V79" s="16">
        <v>0</v>
      </c>
      <c r="W79" s="14">
        <v>0</v>
      </c>
      <c r="X79" s="16">
        <v>0</v>
      </c>
    </row>
    <row r="80" spans="1:24"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t="s">
        <v>582</v>
      </c>
      <c r="R80" s="16" t="s">
        <v>582</v>
      </c>
      <c r="S80" s="14">
        <v>100</v>
      </c>
      <c r="T80" s="16">
        <v>0</v>
      </c>
      <c r="U80" s="14">
        <v>0</v>
      </c>
      <c r="V80" s="16">
        <v>0</v>
      </c>
      <c r="W80" s="14">
        <v>0</v>
      </c>
      <c r="X80" s="16">
        <v>0</v>
      </c>
    </row>
    <row r="81" spans="1:24" x14ac:dyDescent="0.25">
      <c r="A81" s="19" t="s">
        <v>551</v>
      </c>
      <c r="B81" s="13">
        <v>8861</v>
      </c>
      <c r="C81" s="14">
        <f>(96/B81*100)</f>
        <v>1.0833991648798103</v>
      </c>
      <c r="D81" s="15">
        <v>8765</v>
      </c>
      <c r="E81" s="14">
        <v>3.8562123399999999</v>
      </c>
      <c r="F81" s="16">
        <v>0.38334518000000001</v>
      </c>
      <c r="G81" s="14">
        <v>11.93777684</v>
      </c>
      <c r="H81" s="16">
        <v>0.54798765999999999</v>
      </c>
      <c r="I81" s="14">
        <v>45.943869849999999</v>
      </c>
      <c r="J81" s="16">
        <v>0.87196470000000004</v>
      </c>
      <c r="K81" s="14">
        <v>32.952809209999998</v>
      </c>
      <c r="L81" s="16">
        <v>1.0456284199999999</v>
      </c>
      <c r="M81" s="14">
        <v>3.2302927600000002</v>
      </c>
      <c r="N81" s="16">
        <v>0.25699184000000003</v>
      </c>
      <c r="O81" s="14">
        <v>0</v>
      </c>
      <c r="P81" s="16">
        <v>0</v>
      </c>
      <c r="Q81" s="14" t="s">
        <v>582</v>
      </c>
      <c r="R81" s="16" t="s">
        <v>582</v>
      </c>
      <c r="S81" s="14">
        <v>0</v>
      </c>
      <c r="T81" s="16">
        <v>0</v>
      </c>
      <c r="U81" s="14">
        <v>0</v>
      </c>
      <c r="V81" s="16">
        <v>0</v>
      </c>
      <c r="W81" s="14">
        <v>2.0790389899999999</v>
      </c>
      <c r="X81" s="16">
        <v>0.25241743999999999</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23" t="s">
        <v>456</v>
      </c>
      <c r="B1" s="24"/>
      <c r="C1" s="24"/>
      <c r="D1" s="24"/>
      <c r="E1" s="24"/>
      <c r="F1" s="24"/>
      <c r="G1" s="24"/>
      <c r="H1" s="24"/>
      <c r="I1" s="24"/>
      <c r="J1" s="24"/>
      <c r="K1" s="24"/>
      <c r="L1" s="24"/>
      <c r="M1" s="24"/>
      <c r="N1" s="24"/>
      <c r="O1" s="24"/>
      <c r="P1" s="24"/>
      <c r="Q1" s="24"/>
      <c r="R1" s="24"/>
      <c r="S1" s="24"/>
      <c r="T1" s="24"/>
      <c r="U1" s="24"/>
      <c r="V1" s="24"/>
      <c r="W1" s="24"/>
      <c r="X1" s="24"/>
    </row>
    <row r="2" spans="1:24" x14ac:dyDescent="0.25">
      <c r="A2" s="25" t="s">
        <v>850</v>
      </c>
      <c r="B2" s="24"/>
      <c r="C2" s="24"/>
      <c r="D2" s="24"/>
      <c r="E2" s="24"/>
      <c r="F2" s="24"/>
      <c r="G2" s="24"/>
      <c r="H2" s="24"/>
      <c r="I2" s="24"/>
      <c r="J2" s="24"/>
      <c r="K2" s="24"/>
      <c r="L2" s="24"/>
      <c r="M2" s="24"/>
      <c r="N2" s="24"/>
      <c r="O2" s="24"/>
      <c r="P2" s="24"/>
      <c r="Q2" s="24"/>
      <c r="R2" s="24"/>
      <c r="S2" s="24"/>
      <c r="T2" s="24"/>
      <c r="U2" s="24"/>
      <c r="V2" s="24"/>
      <c r="W2" s="24"/>
      <c r="X2" s="24"/>
    </row>
    <row r="4" spans="1:24" ht="30" customHeight="1" x14ac:dyDescent="0.25">
      <c r="A4" s="4"/>
      <c r="B4" s="5" t="s">
        <v>458</v>
      </c>
      <c r="C4" s="5" t="s">
        <v>459</v>
      </c>
      <c r="D4" s="6" t="s">
        <v>458</v>
      </c>
      <c r="E4" s="21" t="s">
        <v>842</v>
      </c>
      <c r="F4" s="22"/>
      <c r="G4" s="21" t="s">
        <v>843</v>
      </c>
      <c r="H4" s="22"/>
      <c r="I4" s="21" t="s">
        <v>844</v>
      </c>
      <c r="J4" s="22"/>
      <c r="K4" s="21" t="s">
        <v>845</v>
      </c>
      <c r="L4" s="22"/>
      <c r="M4" s="21" t="s">
        <v>846</v>
      </c>
      <c r="N4" s="22"/>
      <c r="O4" s="21" t="s">
        <v>579</v>
      </c>
      <c r="P4" s="22"/>
      <c r="Q4" s="21" t="s">
        <v>580</v>
      </c>
      <c r="R4" s="22"/>
      <c r="S4" s="21" t="s">
        <v>468</v>
      </c>
      <c r="T4" s="22"/>
      <c r="U4" s="21" t="s">
        <v>469</v>
      </c>
      <c r="V4" s="22"/>
      <c r="W4" s="21" t="s">
        <v>581</v>
      </c>
      <c r="X4" s="22"/>
    </row>
    <row r="5" spans="1:24"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row>
    <row r="6" spans="1:24" x14ac:dyDescent="0.25">
      <c r="A6" s="9" t="s">
        <v>452</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476</v>
      </c>
      <c r="B7" s="13">
        <v>14530</v>
      </c>
      <c r="C7" s="14">
        <f>(846/B7*100)</f>
        <v>5.8224363386097728</v>
      </c>
      <c r="D7" s="15">
        <v>13684</v>
      </c>
      <c r="E7" s="14">
        <v>11.810236980000001</v>
      </c>
      <c r="F7" s="16">
        <v>0.32317172</v>
      </c>
      <c r="G7" s="14">
        <v>14.9835797</v>
      </c>
      <c r="H7" s="16">
        <v>0.32709305</v>
      </c>
      <c r="I7" s="14">
        <v>35.127254720000003</v>
      </c>
      <c r="J7" s="16">
        <v>0.52471396999999997</v>
      </c>
      <c r="K7" s="14">
        <v>28.469386480000001</v>
      </c>
      <c r="L7" s="16">
        <v>0.48980915000000003</v>
      </c>
      <c r="M7" s="14">
        <v>1.9431668200000001</v>
      </c>
      <c r="N7" s="16">
        <v>0.13587945000000001</v>
      </c>
      <c r="O7" s="14">
        <v>0</v>
      </c>
      <c r="P7" s="16">
        <v>0</v>
      </c>
      <c r="Q7" s="14" t="s">
        <v>582</v>
      </c>
      <c r="R7" s="16" t="s">
        <v>582</v>
      </c>
      <c r="S7" s="14">
        <v>0</v>
      </c>
      <c r="T7" s="16">
        <v>0</v>
      </c>
      <c r="U7" s="14">
        <v>0</v>
      </c>
      <c r="V7" s="16">
        <v>0</v>
      </c>
      <c r="W7" s="14">
        <v>7.6663753000000003</v>
      </c>
      <c r="X7" s="16">
        <v>0.45119651999999999</v>
      </c>
    </row>
    <row r="8" spans="1:24" x14ac:dyDescent="0.25">
      <c r="A8" s="11" t="s">
        <v>478</v>
      </c>
      <c r="B8" s="13">
        <v>7007</v>
      </c>
      <c r="C8" s="14">
        <f>(176/B8*100)</f>
        <v>2.5117739403453689</v>
      </c>
      <c r="D8" s="15">
        <v>6831</v>
      </c>
      <c r="E8" s="14">
        <v>12.842640039999999</v>
      </c>
      <c r="F8" s="16">
        <v>0.50345631000000002</v>
      </c>
      <c r="G8" s="14">
        <v>18.371506119999999</v>
      </c>
      <c r="H8" s="16">
        <v>0.54485660000000002</v>
      </c>
      <c r="I8" s="14">
        <v>28.632675030000001</v>
      </c>
      <c r="J8" s="16">
        <v>0.6536537</v>
      </c>
      <c r="K8" s="14">
        <v>28.65131762</v>
      </c>
      <c r="L8" s="16">
        <v>0.71448453000000001</v>
      </c>
      <c r="M8" s="14">
        <v>4.7793194400000001</v>
      </c>
      <c r="N8" s="16">
        <v>0.33695039999999998</v>
      </c>
      <c r="O8" s="14">
        <v>0</v>
      </c>
      <c r="P8" s="16">
        <v>0</v>
      </c>
      <c r="Q8" s="14" t="s">
        <v>582</v>
      </c>
      <c r="R8" s="16" t="s">
        <v>582</v>
      </c>
      <c r="S8" s="14">
        <v>0.48287289</v>
      </c>
      <c r="T8" s="16">
        <v>0.11886492999999999</v>
      </c>
      <c r="U8" s="14">
        <v>0</v>
      </c>
      <c r="V8" s="16">
        <v>0</v>
      </c>
      <c r="W8" s="14">
        <v>6.2396688500000002</v>
      </c>
      <c r="X8" s="16">
        <v>0.40374831</v>
      </c>
    </row>
    <row r="9" spans="1:24" x14ac:dyDescent="0.25">
      <c r="A9" s="11" t="s">
        <v>479</v>
      </c>
      <c r="B9" s="13">
        <v>9651</v>
      </c>
      <c r="C9" s="14">
        <f>(296/B9*100)</f>
        <v>3.0670396850067347</v>
      </c>
      <c r="D9" s="15">
        <v>9355</v>
      </c>
      <c r="E9" s="14">
        <v>10.372929170000001</v>
      </c>
      <c r="F9" s="16">
        <v>0.39951373000000001</v>
      </c>
      <c r="G9" s="14">
        <v>11.2027377</v>
      </c>
      <c r="H9" s="16">
        <v>0.35675047999999998</v>
      </c>
      <c r="I9" s="14">
        <v>28.026970559999999</v>
      </c>
      <c r="J9" s="16">
        <v>0.50885924999999999</v>
      </c>
      <c r="K9" s="14">
        <v>36.597538739999997</v>
      </c>
      <c r="L9" s="16">
        <v>0.64276977999999996</v>
      </c>
      <c r="M9" s="14">
        <v>2.6021395200000002</v>
      </c>
      <c r="N9" s="16">
        <v>0.15826577</v>
      </c>
      <c r="O9" s="14">
        <v>0</v>
      </c>
      <c r="P9" s="16">
        <v>0</v>
      </c>
      <c r="Q9" s="14" t="s">
        <v>582</v>
      </c>
      <c r="R9" s="16" t="s">
        <v>582</v>
      </c>
      <c r="S9" s="14">
        <v>3.0767151500000001</v>
      </c>
      <c r="T9" s="16">
        <v>0.55079429999999996</v>
      </c>
      <c r="U9" s="14">
        <v>0</v>
      </c>
      <c r="V9" s="16">
        <v>0</v>
      </c>
      <c r="W9" s="14">
        <v>8.1209691700000004</v>
      </c>
      <c r="X9" s="16">
        <v>0.53440520000000002</v>
      </c>
    </row>
    <row r="10" spans="1:24" x14ac:dyDescent="0.25">
      <c r="A10" s="11" t="s">
        <v>480</v>
      </c>
      <c r="B10" s="13">
        <v>20058</v>
      </c>
      <c r="C10" s="14">
        <f>(569/B10*100)</f>
        <v>2.8367733572639344</v>
      </c>
      <c r="D10" s="15">
        <v>19489</v>
      </c>
      <c r="E10" s="14">
        <v>9.0806142600000008</v>
      </c>
      <c r="F10" s="16">
        <v>0.35231859999999998</v>
      </c>
      <c r="G10" s="14">
        <v>13.17776044</v>
      </c>
      <c r="H10" s="16">
        <v>0.31997081999999999</v>
      </c>
      <c r="I10" s="14">
        <v>35.001634410000001</v>
      </c>
      <c r="J10" s="16">
        <v>0.46927660999999998</v>
      </c>
      <c r="K10" s="14">
        <v>35.423762879999998</v>
      </c>
      <c r="L10" s="16">
        <v>0.73159563999999999</v>
      </c>
      <c r="M10" s="14">
        <v>3.1007728000000001</v>
      </c>
      <c r="N10" s="16">
        <v>0.18478754999999999</v>
      </c>
      <c r="O10" s="14">
        <v>0</v>
      </c>
      <c r="P10" s="16">
        <v>0</v>
      </c>
      <c r="Q10" s="14" t="s">
        <v>582</v>
      </c>
      <c r="R10" s="16" t="s">
        <v>582</v>
      </c>
      <c r="S10" s="14">
        <v>0</v>
      </c>
      <c r="T10" s="16">
        <v>0</v>
      </c>
      <c r="U10" s="14">
        <v>0</v>
      </c>
      <c r="V10" s="16">
        <v>0</v>
      </c>
      <c r="W10" s="14">
        <v>4.21545521</v>
      </c>
      <c r="X10" s="16">
        <v>0.43423431000000001</v>
      </c>
    </row>
    <row r="11" spans="1:24" x14ac:dyDescent="0.25">
      <c r="A11" s="11" t="s">
        <v>481</v>
      </c>
      <c r="B11" s="13">
        <v>7053</v>
      </c>
      <c r="C11" s="14">
        <f>(191/B11*100)</f>
        <v>2.7080674890117682</v>
      </c>
      <c r="D11" s="15">
        <v>6862</v>
      </c>
      <c r="E11" s="14">
        <v>9.0559667000000008</v>
      </c>
      <c r="F11" s="16">
        <v>0.44745319</v>
      </c>
      <c r="G11" s="14">
        <v>17.67121783</v>
      </c>
      <c r="H11" s="16">
        <v>0.70553893999999995</v>
      </c>
      <c r="I11" s="14">
        <v>30.212332159999999</v>
      </c>
      <c r="J11" s="16">
        <v>0.72416754000000005</v>
      </c>
      <c r="K11" s="14">
        <v>31.566739160000001</v>
      </c>
      <c r="L11" s="16">
        <v>0.75784651999999997</v>
      </c>
      <c r="M11" s="14">
        <v>2.3534845799999999</v>
      </c>
      <c r="N11" s="16">
        <v>0.22604014</v>
      </c>
      <c r="O11" s="14">
        <v>0</v>
      </c>
      <c r="P11" s="16">
        <v>0</v>
      </c>
      <c r="Q11" s="14" t="s">
        <v>582</v>
      </c>
      <c r="R11" s="16" t="s">
        <v>582</v>
      </c>
      <c r="S11" s="14">
        <v>0</v>
      </c>
      <c r="T11" s="16">
        <v>0</v>
      </c>
      <c r="U11" s="14">
        <v>0</v>
      </c>
      <c r="V11" s="16">
        <v>0</v>
      </c>
      <c r="W11" s="14">
        <v>9.1402595699999996</v>
      </c>
      <c r="X11" s="16">
        <v>0.83340449000000005</v>
      </c>
    </row>
    <row r="12" spans="1:24" x14ac:dyDescent="0.25">
      <c r="A12" s="11" t="s">
        <v>482</v>
      </c>
      <c r="B12" s="13">
        <v>6894</v>
      </c>
      <c r="C12" s="14">
        <f>(60/B12*100)</f>
        <v>0.8703220191470844</v>
      </c>
      <c r="D12" s="15">
        <v>6834</v>
      </c>
      <c r="E12" s="14">
        <v>27.542915839999999</v>
      </c>
      <c r="F12" s="16">
        <v>0.68252274000000002</v>
      </c>
      <c r="G12" s="14">
        <v>30.679162819999998</v>
      </c>
      <c r="H12" s="16">
        <v>0.73705312000000001</v>
      </c>
      <c r="I12" s="14">
        <v>22.9212943</v>
      </c>
      <c r="J12" s="16">
        <v>0.58851929000000003</v>
      </c>
      <c r="K12" s="14">
        <v>10.38524204</v>
      </c>
      <c r="L12" s="16">
        <v>0.47617155</v>
      </c>
      <c r="M12" s="14">
        <v>2.0715239099999998</v>
      </c>
      <c r="N12" s="16">
        <v>0.19652548</v>
      </c>
      <c r="O12" s="14">
        <v>0</v>
      </c>
      <c r="P12" s="16">
        <v>0</v>
      </c>
      <c r="Q12" s="14" t="s">
        <v>582</v>
      </c>
      <c r="R12" s="16" t="s">
        <v>582</v>
      </c>
      <c r="S12" s="14">
        <v>2.3480837700000001</v>
      </c>
      <c r="T12" s="16">
        <v>0.59189603000000002</v>
      </c>
      <c r="U12" s="14">
        <v>0</v>
      </c>
      <c r="V12" s="16">
        <v>0</v>
      </c>
      <c r="W12" s="14">
        <v>4.0517773100000003</v>
      </c>
      <c r="X12" s="16">
        <v>0.37347053000000002</v>
      </c>
    </row>
    <row r="13" spans="1:24" x14ac:dyDescent="0.25">
      <c r="A13" s="11" t="s">
        <v>483</v>
      </c>
      <c r="B13" s="13">
        <v>7161</v>
      </c>
      <c r="C13" s="14">
        <f>(245/B13*100)</f>
        <v>3.4213098729227758</v>
      </c>
      <c r="D13" s="15">
        <v>6916</v>
      </c>
      <c r="E13" s="14">
        <v>8.4698024499999995</v>
      </c>
      <c r="F13" s="16">
        <v>0.41396925000000001</v>
      </c>
      <c r="G13" s="14">
        <v>15.80191301</v>
      </c>
      <c r="H13" s="16">
        <v>0.51082861999999996</v>
      </c>
      <c r="I13" s="14">
        <v>35.502853330000001</v>
      </c>
      <c r="J13" s="16">
        <v>0.77943262999999996</v>
      </c>
      <c r="K13" s="14">
        <v>29.94246205</v>
      </c>
      <c r="L13" s="16">
        <v>0.81910223999999998</v>
      </c>
      <c r="M13" s="14">
        <v>1.8318488799999999</v>
      </c>
      <c r="N13" s="16">
        <v>0.17230471999999999</v>
      </c>
      <c r="O13" s="14">
        <v>0</v>
      </c>
      <c r="P13" s="16">
        <v>0</v>
      </c>
      <c r="Q13" s="14" t="s">
        <v>582</v>
      </c>
      <c r="R13" s="16" t="s">
        <v>582</v>
      </c>
      <c r="S13" s="14">
        <v>4.1665221800000003</v>
      </c>
      <c r="T13" s="16">
        <v>0.47939694999999999</v>
      </c>
      <c r="U13" s="14">
        <v>0</v>
      </c>
      <c r="V13" s="16">
        <v>0</v>
      </c>
      <c r="W13" s="14">
        <v>4.2845981000000002</v>
      </c>
      <c r="X13" s="16">
        <v>0.50699673999999995</v>
      </c>
    </row>
    <row r="14" spans="1:24" x14ac:dyDescent="0.25">
      <c r="A14" s="11" t="s">
        <v>484</v>
      </c>
      <c r="B14" s="13">
        <v>5587</v>
      </c>
      <c r="C14" s="14">
        <f>(84/B14*100)</f>
        <v>1.5034902452120995</v>
      </c>
      <c r="D14" s="15">
        <v>5503</v>
      </c>
      <c r="E14" s="14">
        <v>9.73974707</v>
      </c>
      <c r="F14" s="16">
        <v>0.46243549</v>
      </c>
      <c r="G14" s="14">
        <v>22.13384018</v>
      </c>
      <c r="H14" s="16">
        <v>0.65127857</v>
      </c>
      <c r="I14" s="14">
        <v>38.438901559999998</v>
      </c>
      <c r="J14" s="16">
        <v>0.64815623</v>
      </c>
      <c r="K14" s="14">
        <v>25.044012890000001</v>
      </c>
      <c r="L14" s="16">
        <v>0.62727758</v>
      </c>
      <c r="M14" s="14">
        <v>2.9051146600000002</v>
      </c>
      <c r="N14" s="16">
        <v>0.28052155000000001</v>
      </c>
      <c r="O14" s="14">
        <v>0</v>
      </c>
      <c r="P14" s="16">
        <v>0</v>
      </c>
      <c r="Q14" s="14" t="s">
        <v>582</v>
      </c>
      <c r="R14" s="16" t="s">
        <v>582</v>
      </c>
      <c r="S14" s="14">
        <v>0</v>
      </c>
      <c r="T14" s="16">
        <v>0</v>
      </c>
      <c r="U14" s="14">
        <v>0</v>
      </c>
      <c r="V14" s="16">
        <v>0</v>
      </c>
      <c r="W14" s="14">
        <v>1.7383836399999999</v>
      </c>
      <c r="X14" s="16">
        <v>0.20786099999999999</v>
      </c>
    </row>
    <row r="15" spans="1:24" x14ac:dyDescent="0.25">
      <c r="A15" s="11" t="s">
        <v>485</v>
      </c>
      <c r="B15" s="13">
        <v>5882</v>
      </c>
      <c r="C15" s="14">
        <f>(131/B15*100)</f>
        <v>2.2271336280176812</v>
      </c>
      <c r="D15" s="15">
        <v>5751</v>
      </c>
      <c r="E15" s="14">
        <v>12.000154609999999</v>
      </c>
      <c r="F15" s="16">
        <v>0.56849711000000003</v>
      </c>
      <c r="G15" s="14">
        <v>21.10485242</v>
      </c>
      <c r="H15" s="16">
        <v>0.59354510000000005</v>
      </c>
      <c r="I15" s="14">
        <v>36.314004400000002</v>
      </c>
      <c r="J15" s="16">
        <v>0.75178394999999998</v>
      </c>
      <c r="K15" s="14">
        <v>23.95544675</v>
      </c>
      <c r="L15" s="16">
        <v>0.69689140999999999</v>
      </c>
      <c r="M15" s="14">
        <v>1.9427445800000001</v>
      </c>
      <c r="N15" s="16">
        <v>0.19024095999999999</v>
      </c>
      <c r="O15" s="14">
        <v>0</v>
      </c>
      <c r="P15" s="16">
        <v>0</v>
      </c>
      <c r="Q15" s="14" t="s">
        <v>582</v>
      </c>
      <c r="R15" s="16" t="s">
        <v>582</v>
      </c>
      <c r="S15" s="14">
        <v>1.02702399</v>
      </c>
      <c r="T15" s="16">
        <v>0.46042894000000001</v>
      </c>
      <c r="U15" s="14">
        <v>0</v>
      </c>
      <c r="V15" s="16">
        <v>0</v>
      </c>
      <c r="W15" s="14">
        <v>3.6557732500000002</v>
      </c>
      <c r="X15" s="16">
        <v>0.39879603000000002</v>
      </c>
    </row>
    <row r="16" spans="1:24" x14ac:dyDescent="0.25">
      <c r="A16" s="11" t="s">
        <v>486</v>
      </c>
      <c r="B16" s="13">
        <v>6108</v>
      </c>
      <c r="C16" s="14">
        <f>(167/B16*100)</f>
        <v>2.7341191879502293</v>
      </c>
      <c r="D16" s="15">
        <v>5941</v>
      </c>
      <c r="E16" s="14">
        <v>10.731431000000001</v>
      </c>
      <c r="F16" s="16">
        <v>0.40662467000000002</v>
      </c>
      <c r="G16" s="14">
        <v>14.2953426</v>
      </c>
      <c r="H16" s="16">
        <v>0.47889635000000003</v>
      </c>
      <c r="I16" s="14">
        <v>33.833644139999997</v>
      </c>
      <c r="J16" s="16">
        <v>0.72753570999999995</v>
      </c>
      <c r="K16" s="14">
        <v>29.262379800000001</v>
      </c>
      <c r="L16" s="16">
        <v>0.61585257000000004</v>
      </c>
      <c r="M16" s="14">
        <v>2.8775878100000001</v>
      </c>
      <c r="N16" s="16">
        <v>0.23555539</v>
      </c>
      <c r="O16" s="14">
        <v>0</v>
      </c>
      <c r="P16" s="16">
        <v>0</v>
      </c>
      <c r="Q16" s="14" t="s">
        <v>582</v>
      </c>
      <c r="R16" s="16" t="s">
        <v>582</v>
      </c>
      <c r="S16" s="14">
        <v>0</v>
      </c>
      <c r="T16" s="16">
        <v>0</v>
      </c>
      <c r="U16" s="14">
        <v>0</v>
      </c>
      <c r="V16" s="16">
        <v>0</v>
      </c>
      <c r="W16" s="14">
        <v>8.9996146400000008</v>
      </c>
      <c r="X16" s="16">
        <v>0.74782963999999996</v>
      </c>
    </row>
    <row r="17" spans="1:24" x14ac:dyDescent="0.25">
      <c r="A17" s="11" t="s">
        <v>487</v>
      </c>
      <c r="B17" s="13">
        <v>6504</v>
      </c>
      <c r="C17" s="14">
        <f>(2100/B17*100)</f>
        <v>32.287822878228781</v>
      </c>
      <c r="D17" s="15">
        <v>4404</v>
      </c>
      <c r="E17" s="14">
        <v>8.5856585800000005</v>
      </c>
      <c r="F17" s="16">
        <v>0.48199572000000002</v>
      </c>
      <c r="G17" s="14">
        <v>12.834122900000001</v>
      </c>
      <c r="H17" s="16">
        <v>0.60555716000000004</v>
      </c>
      <c r="I17" s="14">
        <v>26.85296271</v>
      </c>
      <c r="J17" s="16">
        <v>0.82706763999999999</v>
      </c>
      <c r="K17" s="14">
        <v>30.08603707</v>
      </c>
      <c r="L17" s="16">
        <v>0.80563439999999997</v>
      </c>
      <c r="M17" s="14">
        <v>5.2203231099999998</v>
      </c>
      <c r="N17" s="16">
        <v>0.35758838999999998</v>
      </c>
      <c r="O17" s="14">
        <v>0</v>
      </c>
      <c r="P17" s="16">
        <v>0</v>
      </c>
      <c r="Q17" s="14" t="s">
        <v>582</v>
      </c>
      <c r="R17" s="16" t="s">
        <v>582</v>
      </c>
      <c r="S17" s="14">
        <v>3.3518446100000001</v>
      </c>
      <c r="T17" s="16">
        <v>0.43676350000000003</v>
      </c>
      <c r="U17" s="14">
        <v>0</v>
      </c>
      <c r="V17" s="16">
        <v>0</v>
      </c>
      <c r="W17" s="14">
        <v>13.069051030000001</v>
      </c>
      <c r="X17" s="16">
        <v>0.82903110000000002</v>
      </c>
    </row>
    <row r="18" spans="1:24" x14ac:dyDescent="0.25">
      <c r="A18" s="11" t="s">
        <v>488</v>
      </c>
      <c r="B18" s="13">
        <v>5532</v>
      </c>
      <c r="C18" s="14">
        <f>(31/B18*100)</f>
        <v>0.56037599421547357</v>
      </c>
      <c r="D18" s="15">
        <v>5501</v>
      </c>
      <c r="E18" s="14">
        <v>10.34207541</v>
      </c>
      <c r="F18" s="16">
        <v>0.59148619000000002</v>
      </c>
      <c r="G18" s="14">
        <v>17.658890589999999</v>
      </c>
      <c r="H18" s="16">
        <v>0.54697594000000005</v>
      </c>
      <c r="I18" s="14">
        <v>25.39679061</v>
      </c>
      <c r="J18" s="16">
        <v>0.65147663</v>
      </c>
      <c r="K18" s="14">
        <v>35.156462779999998</v>
      </c>
      <c r="L18" s="16">
        <v>1.1830761999999999</v>
      </c>
      <c r="M18" s="14">
        <v>5.1912476700000001</v>
      </c>
      <c r="N18" s="16">
        <v>0.36206363000000003</v>
      </c>
      <c r="O18" s="14">
        <v>0</v>
      </c>
      <c r="P18" s="16">
        <v>0</v>
      </c>
      <c r="Q18" s="14" t="s">
        <v>582</v>
      </c>
      <c r="R18" s="16" t="s">
        <v>582</v>
      </c>
      <c r="S18" s="14">
        <v>0</v>
      </c>
      <c r="T18" s="16">
        <v>0</v>
      </c>
      <c r="U18" s="14">
        <v>0</v>
      </c>
      <c r="V18" s="16">
        <v>0</v>
      </c>
      <c r="W18" s="14">
        <v>6.2545329299999999</v>
      </c>
      <c r="X18" s="16">
        <v>0.75000732999999997</v>
      </c>
    </row>
    <row r="19" spans="1:24" x14ac:dyDescent="0.25">
      <c r="A19" s="11" t="s">
        <v>489</v>
      </c>
      <c r="B19" s="13">
        <v>5658</v>
      </c>
      <c r="C19" s="14">
        <f>(392/B19*100)</f>
        <v>6.9282431954754333</v>
      </c>
      <c r="D19" s="15">
        <v>5266</v>
      </c>
      <c r="E19" s="14">
        <v>13.99824572</v>
      </c>
      <c r="F19" s="16">
        <v>0.62669832000000003</v>
      </c>
      <c r="G19" s="14">
        <v>21.66096121</v>
      </c>
      <c r="H19" s="16">
        <v>0.69487593999999997</v>
      </c>
      <c r="I19" s="14">
        <v>32.149727390000002</v>
      </c>
      <c r="J19" s="16">
        <v>0.63949889000000004</v>
      </c>
      <c r="K19" s="14">
        <v>23.064632700000001</v>
      </c>
      <c r="L19" s="16">
        <v>0.7793234</v>
      </c>
      <c r="M19" s="14">
        <v>4.0681143999999998</v>
      </c>
      <c r="N19" s="16">
        <v>0.32362649999999998</v>
      </c>
      <c r="O19" s="14">
        <v>0</v>
      </c>
      <c r="P19" s="16">
        <v>0</v>
      </c>
      <c r="Q19" s="14" t="s">
        <v>582</v>
      </c>
      <c r="R19" s="16" t="s">
        <v>582</v>
      </c>
      <c r="S19" s="14">
        <v>0</v>
      </c>
      <c r="T19" s="16">
        <v>0</v>
      </c>
      <c r="U19" s="14">
        <v>0</v>
      </c>
      <c r="V19" s="16">
        <v>0</v>
      </c>
      <c r="W19" s="14">
        <v>5.0583185799999999</v>
      </c>
      <c r="X19" s="16">
        <v>0.47021520999999999</v>
      </c>
    </row>
    <row r="20" spans="1:24" x14ac:dyDescent="0.25">
      <c r="A20" s="11" t="s">
        <v>490</v>
      </c>
      <c r="B20" s="13">
        <v>3371</v>
      </c>
      <c r="C20" s="14">
        <f>(75/B20*100)</f>
        <v>2.2248590922574905</v>
      </c>
      <c r="D20" s="15">
        <v>3296</v>
      </c>
      <c r="E20" s="14">
        <v>10.638219940000001</v>
      </c>
      <c r="F20" s="16">
        <v>0.52576968000000002</v>
      </c>
      <c r="G20" s="14">
        <v>8.9958938800000006</v>
      </c>
      <c r="H20" s="16">
        <v>0.46509258999999997</v>
      </c>
      <c r="I20" s="14">
        <v>32.367306720000002</v>
      </c>
      <c r="J20" s="16">
        <v>0.82699328000000005</v>
      </c>
      <c r="K20" s="14">
        <v>38.215096389999999</v>
      </c>
      <c r="L20" s="16">
        <v>0.75227714999999995</v>
      </c>
      <c r="M20" s="14">
        <v>3.5410685700000002</v>
      </c>
      <c r="N20" s="16">
        <v>0.32644034</v>
      </c>
      <c r="O20" s="14">
        <v>0</v>
      </c>
      <c r="P20" s="16">
        <v>0</v>
      </c>
      <c r="Q20" s="14" t="s">
        <v>582</v>
      </c>
      <c r="R20" s="16" t="s">
        <v>582</v>
      </c>
      <c r="S20" s="14">
        <v>0</v>
      </c>
      <c r="T20" s="16">
        <v>0</v>
      </c>
      <c r="U20" s="14">
        <v>0</v>
      </c>
      <c r="V20" s="16">
        <v>0</v>
      </c>
      <c r="W20" s="14">
        <v>6.2424144899999998</v>
      </c>
      <c r="X20" s="16">
        <v>0.39680995000000002</v>
      </c>
    </row>
    <row r="21" spans="1:24" x14ac:dyDescent="0.25">
      <c r="A21" s="11" t="s">
        <v>491</v>
      </c>
      <c r="B21" s="13">
        <v>5741</v>
      </c>
      <c r="C21" s="14">
        <f>(62/B21*100)</f>
        <v>1.0799512280090577</v>
      </c>
      <c r="D21" s="15">
        <v>5679</v>
      </c>
      <c r="E21" s="14">
        <v>8.9399262400000001</v>
      </c>
      <c r="F21" s="16">
        <v>0.44208568999999998</v>
      </c>
      <c r="G21" s="14">
        <v>10.247610030000001</v>
      </c>
      <c r="H21" s="16">
        <v>0.39884867000000002</v>
      </c>
      <c r="I21" s="14">
        <v>36.241143819999998</v>
      </c>
      <c r="J21" s="16">
        <v>0.78652367000000001</v>
      </c>
      <c r="K21" s="14">
        <v>39.257713879999997</v>
      </c>
      <c r="L21" s="16">
        <v>0.86712946000000002</v>
      </c>
      <c r="M21" s="14">
        <v>2.5056317799999999</v>
      </c>
      <c r="N21" s="16">
        <v>0.21120248</v>
      </c>
      <c r="O21" s="14">
        <v>0</v>
      </c>
      <c r="P21" s="16">
        <v>0</v>
      </c>
      <c r="Q21" s="14" t="s">
        <v>582</v>
      </c>
      <c r="R21" s="16" t="s">
        <v>582</v>
      </c>
      <c r="S21" s="14">
        <v>0</v>
      </c>
      <c r="T21" s="16">
        <v>0</v>
      </c>
      <c r="U21" s="14">
        <v>0</v>
      </c>
      <c r="V21" s="16">
        <v>0</v>
      </c>
      <c r="W21" s="14">
        <v>2.80797425</v>
      </c>
      <c r="X21" s="16">
        <v>0.28827850999999999</v>
      </c>
    </row>
    <row r="22" spans="1:24" x14ac:dyDescent="0.25">
      <c r="A22" s="11" t="s">
        <v>492</v>
      </c>
      <c r="B22" s="13">
        <v>6598</v>
      </c>
      <c r="C22" s="14">
        <f>(40/B22*100)</f>
        <v>0.60624431645953325</v>
      </c>
      <c r="D22" s="15">
        <v>6558</v>
      </c>
      <c r="E22" s="14">
        <v>17.46185681</v>
      </c>
      <c r="F22" s="16">
        <v>0.52775583999999998</v>
      </c>
      <c r="G22" s="14">
        <v>15.67697145</v>
      </c>
      <c r="H22" s="16">
        <v>0.51297000999999998</v>
      </c>
      <c r="I22" s="14">
        <v>25.912468730000001</v>
      </c>
      <c r="J22" s="16">
        <v>0.61320872999999998</v>
      </c>
      <c r="K22" s="14">
        <v>29.494457239999999</v>
      </c>
      <c r="L22" s="16">
        <v>0.69390642999999996</v>
      </c>
      <c r="M22" s="14">
        <v>4.4230261899999999</v>
      </c>
      <c r="N22" s="16">
        <v>0.28374474</v>
      </c>
      <c r="O22" s="14">
        <v>0</v>
      </c>
      <c r="P22" s="16">
        <v>0</v>
      </c>
      <c r="Q22" s="14" t="s">
        <v>582</v>
      </c>
      <c r="R22" s="16" t="s">
        <v>582</v>
      </c>
      <c r="S22" s="14">
        <v>0</v>
      </c>
      <c r="T22" s="16">
        <v>0</v>
      </c>
      <c r="U22" s="14">
        <v>5.4671150000000002E-2</v>
      </c>
      <c r="V22" s="16">
        <v>2.5583140000000001E-2</v>
      </c>
      <c r="W22" s="14">
        <v>6.9765484400000002</v>
      </c>
      <c r="X22" s="16">
        <v>0.70043783999999998</v>
      </c>
    </row>
    <row r="23" spans="1:24" x14ac:dyDescent="0.25">
      <c r="A23" s="11" t="s">
        <v>493</v>
      </c>
      <c r="B23" s="13">
        <v>11583</v>
      </c>
      <c r="C23" s="14">
        <f>(276/B23*100)</f>
        <v>2.3828023828023825</v>
      </c>
      <c r="D23" s="15">
        <v>11307</v>
      </c>
      <c r="E23" s="14">
        <v>5.6157574200000004</v>
      </c>
      <c r="F23" s="16">
        <v>0.33657027</v>
      </c>
      <c r="G23" s="14">
        <v>10.871600900000001</v>
      </c>
      <c r="H23" s="16">
        <v>0.47726014</v>
      </c>
      <c r="I23" s="14">
        <v>33.8642398</v>
      </c>
      <c r="J23" s="16">
        <v>0.77349836999999999</v>
      </c>
      <c r="K23" s="14">
        <v>41.197969819999997</v>
      </c>
      <c r="L23" s="16">
        <v>0.81229938999999995</v>
      </c>
      <c r="M23" s="14">
        <v>4.20149434</v>
      </c>
      <c r="N23" s="16">
        <v>0.29296527999999999</v>
      </c>
      <c r="O23" s="14">
        <v>0</v>
      </c>
      <c r="P23" s="16">
        <v>0</v>
      </c>
      <c r="Q23" s="14" t="s">
        <v>582</v>
      </c>
      <c r="R23" s="16" t="s">
        <v>582</v>
      </c>
      <c r="S23" s="14">
        <v>0</v>
      </c>
      <c r="T23" s="16">
        <v>0</v>
      </c>
      <c r="U23" s="14">
        <v>0</v>
      </c>
      <c r="V23" s="16">
        <v>0</v>
      </c>
      <c r="W23" s="14">
        <v>4.2489377199999998</v>
      </c>
      <c r="X23" s="16">
        <v>0.40790050999999999</v>
      </c>
    </row>
    <row r="24" spans="1:24" x14ac:dyDescent="0.25">
      <c r="A24" s="11" t="s">
        <v>494</v>
      </c>
      <c r="B24" s="13">
        <v>6647</v>
      </c>
      <c r="C24" s="14">
        <f>(12/B24*100)</f>
        <v>0.18053257108469986</v>
      </c>
      <c r="D24" s="15">
        <v>6635</v>
      </c>
      <c r="E24" s="14">
        <v>15.88871325</v>
      </c>
      <c r="F24" s="16">
        <v>0.54700252999999999</v>
      </c>
      <c r="G24" s="14">
        <v>26.86401017</v>
      </c>
      <c r="H24" s="16">
        <v>0.61849297999999997</v>
      </c>
      <c r="I24" s="14">
        <v>37.379951310000003</v>
      </c>
      <c r="J24" s="16">
        <v>0.79467370000000004</v>
      </c>
      <c r="K24" s="14">
        <v>14.799733</v>
      </c>
      <c r="L24" s="16">
        <v>0.58612754</v>
      </c>
      <c r="M24" s="14">
        <v>2.3304267699999999</v>
      </c>
      <c r="N24" s="16">
        <v>0.20884188000000001</v>
      </c>
      <c r="O24" s="14">
        <v>0</v>
      </c>
      <c r="P24" s="16">
        <v>0</v>
      </c>
      <c r="Q24" s="14" t="s">
        <v>582</v>
      </c>
      <c r="R24" s="16" t="s">
        <v>582</v>
      </c>
      <c r="S24" s="14">
        <v>0</v>
      </c>
      <c r="T24" s="16">
        <v>0</v>
      </c>
      <c r="U24" s="14">
        <v>0</v>
      </c>
      <c r="V24" s="16">
        <v>0</v>
      </c>
      <c r="W24" s="14">
        <v>2.7371654900000002</v>
      </c>
      <c r="X24" s="16">
        <v>0.77746422000000004</v>
      </c>
    </row>
    <row r="25" spans="1:24" x14ac:dyDescent="0.25">
      <c r="A25" s="11" t="s">
        <v>495</v>
      </c>
      <c r="B25" s="13">
        <v>5581</v>
      </c>
      <c r="C25" s="14">
        <f>(25/B25*100)</f>
        <v>0.44794839634474104</v>
      </c>
      <c r="D25" s="15">
        <v>5556</v>
      </c>
      <c r="E25" s="14">
        <v>13.55739299</v>
      </c>
      <c r="F25" s="16">
        <v>0.58333117000000001</v>
      </c>
      <c r="G25" s="14">
        <v>23.121705219999999</v>
      </c>
      <c r="H25" s="16">
        <v>0.65676435</v>
      </c>
      <c r="I25" s="14">
        <v>39.619907400000002</v>
      </c>
      <c r="J25" s="16">
        <v>0.73525183999999999</v>
      </c>
      <c r="K25" s="14">
        <v>21.269206400000002</v>
      </c>
      <c r="L25" s="16">
        <v>0.71819522999999996</v>
      </c>
      <c r="M25" s="14">
        <v>1.6524253</v>
      </c>
      <c r="N25" s="16">
        <v>0.17469562999999999</v>
      </c>
      <c r="O25" s="14">
        <v>0</v>
      </c>
      <c r="P25" s="16">
        <v>0</v>
      </c>
      <c r="Q25" s="14" t="s">
        <v>582</v>
      </c>
      <c r="R25" s="16" t="s">
        <v>582</v>
      </c>
      <c r="S25" s="14">
        <v>0</v>
      </c>
      <c r="T25" s="16">
        <v>0</v>
      </c>
      <c r="U25" s="14">
        <v>0</v>
      </c>
      <c r="V25" s="16">
        <v>0</v>
      </c>
      <c r="W25" s="14">
        <v>0.77936267999999997</v>
      </c>
      <c r="X25" s="16">
        <v>0.13542364000000001</v>
      </c>
    </row>
    <row r="26" spans="1:24" x14ac:dyDescent="0.25">
      <c r="A26" s="11" t="s">
        <v>496</v>
      </c>
      <c r="B26" s="13">
        <v>4869</v>
      </c>
      <c r="C26" s="14">
        <f>(84/B26*100)</f>
        <v>1.7252002464571778</v>
      </c>
      <c r="D26" s="15">
        <v>4785</v>
      </c>
      <c r="E26" s="14">
        <v>8.34462218</v>
      </c>
      <c r="F26" s="16">
        <v>0.45885884999999998</v>
      </c>
      <c r="G26" s="14">
        <v>17.682427870000001</v>
      </c>
      <c r="H26" s="16">
        <v>0.61000984000000003</v>
      </c>
      <c r="I26" s="14">
        <v>40.026818929999997</v>
      </c>
      <c r="J26" s="16">
        <v>0.71905403999999995</v>
      </c>
      <c r="K26" s="14">
        <v>28.465292810000001</v>
      </c>
      <c r="L26" s="16">
        <v>0.70329260000000005</v>
      </c>
      <c r="M26" s="14">
        <v>2.9012391399999999</v>
      </c>
      <c r="N26" s="16">
        <v>0.27824263999999999</v>
      </c>
      <c r="O26" s="14">
        <v>0</v>
      </c>
      <c r="P26" s="16">
        <v>0</v>
      </c>
      <c r="Q26" s="14" t="s">
        <v>582</v>
      </c>
      <c r="R26" s="16" t="s">
        <v>582</v>
      </c>
      <c r="S26" s="14">
        <v>0</v>
      </c>
      <c r="T26" s="16">
        <v>0</v>
      </c>
      <c r="U26" s="14">
        <v>0</v>
      </c>
      <c r="V26" s="16">
        <v>0</v>
      </c>
      <c r="W26" s="14">
        <v>2.57959907</v>
      </c>
      <c r="X26" s="16">
        <v>0.23760364</v>
      </c>
    </row>
    <row r="27" spans="1:24" x14ac:dyDescent="0.25">
      <c r="A27" s="11" t="s">
        <v>497</v>
      </c>
      <c r="B27" s="13">
        <v>5299</v>
      </c>
      <c r="C27" s="14">
        <f>(144/B27*100)</f>
        <v>2.7174938667673145</v>
      </c>
      <c r="D27" s="15">
        <v>5155</v>
      </c>
      <c r="E27" s="14">
        <v>8.8134014000000001</v>
      </c>
      <c r="F27" s="16">
        <v>0.36957909999999999</v>
      </c>
      <c r="G27" s="14">
        <v>12.297995009999999</v>
      </c>
      <c r="H27" s="16">
        <v>0.45806704999999998</v>
      </c>
      <c r="I27" s="14">
        <v>30.47280503</v>
      </c>
      <c r="J27" s="16">
        <v>0.66466488999999995</v>
      </c>
      <c r="K27" s="14">
        <v>34.234485319999997</v>
      </c>
      <c r="L27" s="16">
        <v>0.64397422000000004</v>
      </c>
      <c r="M27" s="14">
        <v>5.5512284599999999</v>
      </c>
      <c r="N27" s="16">
        <v>0.25247627</v>
      </c>
      <c r="O27" s="14">
        <v>0</v>
      </c>
      <c r="P27" s="16">
        <v>0</v>
      </c>
      <c r="Q27" s="14" t="s">
        <v>582</v>
      </c>
      <c r="R27" s="16" t="s">
        <v>582</v>
      </c>
      <c r="S27" s="14">
        <v>0</v>
      </c>
      <c r="T27" s="16">
        <v>0</v>
      </c>
      <c r="U27" s="14">
        <v>0</v>
      </c>
      <c r="V27" s="16">
        <v>0</v>
      </c>
      <c r="W27" s="14">
        <v>8.6300847699999998</v>
      </c>
      <c r="X27" s="16">
        <v>0.38404930999999998</v>
      </c>
    </row>
    <row r="28" spans="1:24" x14ac:dyDescent="0.25">
      <c r="A28" s="11" t="s">
        <v>498</v>
      </c>
      <c r="B28" s="13">
        <v>7568</v>
      </c>
      <c r="C28" s="14">
        <f>(424/B28*100)</f>
        <v>5.602536997885835</v>
      </c>
      <c r="D28" s="15">
        <v>7144</v>
      </c>
      <c r="E28" s="14">
        <v>3.5131760000000001</v>
      </c>
      <c r="F28" s="16">
        <v>0.24664454999999999</v>
      </c>
      <c r="G28" s="14">
        <v>12.848012499999999</v>
      </c>
      <c r="H28" s="16">
        <v>0.61482851999999999</v>
      </c>
      <c r="I28" s="14">
        <v>39.527476499999999</v>
      </c>
      <c r="J28" s="16">
        <v>0.68541465000000001</v>
      </c>
      <c r="K28" s="14">
        <v>36.558430649999998</v>
      </c>
      <c r="L28" s="16">
        <v>0.84013274000000004</v>
      </c>
      <c r="M28" s="14">
        <v>2.47401597</v>
      </c>
      <c r="N28" s="16">
        <v>0.20946039</v>
      </c>
      <c r="O28" s="14">
        <v>0</v>
      </c>
      <c r="P28" s="16">
        <v>0</v>
      </c>
      <c r="Q28" s="14" t="s">
        <v>582</v>
      </c>
      <c r="R28" s="16" t="s">
        <v>582</v>
      </c>
      <c r="S28" s="14">
        <v>0</v>
      </c>
      <c r="T28" s="16">
        <v>0</v>
      </c>
      <c r="U28" s="14">
        <v>0</v>
      </c>
      <c r="V28" s="16">
        <v>0</v>
      </c>
      <c r="W28" s="14">
        <v>5.0788883900000004</v>
      </c>
      <c r="X28" s="16">
        <v>0.58459039999999995</v>
      </c>
    </row>
    <row r="29" spans="1:24" x14ac:dyDescent="0.25">
      <c r="A29" s="11" t="s">
        <v>499</v>
      </c>
      <c r="B29" s="13">
        <v>5385</v>
      </c>
      <c r="C29" s="14">
        <f>(30/B29*100)</f>
        <v>0.55710306406685239</v>
      </c>
      <c r="D29" s="15">
        <v>5355</v>
      </c>
      <c r="E29" s="14">
        <v>15.832841520000001</v>
      </c>
      <c r="F29" s="16">
        <v>0.58746772999999997</v>
      </c>
      <c r="G29" s="14">
        <v>20.417251920000002</v>
      </c>
      <c r="H29" s="16">
        <v>0.57832976000000003</v>
      </c>
      <c r="I29" s="14">
        <v>34.843943680000002</v>
      </c>
      <c r="J29" s="16">
        <v>0.61883451</v>
      </c>
      <c r="K29" s="14">
        <v>21.760813299999999</v>
      </c>
      <c r="L29" s="16">
        <v>0.49661441000000001</v>
      </c>
      <c r="M29" s="14">
        <v>1.2660859099999999</v>
      </c>
      <c r="N29" s="16">
        <v>0.17461832999999999</v>
      </c>
      <c r="O29" s="14">
        <v>0</v>
      </c>
      <c r="P29" s="16">
        <v>0</v>
      </c>
      <c r="Q29" s="14" t="s">
        <v>582</v>
      </c>
      <c r="R29" s="16" t="s">
        <v>582</v>
      </c>
      <c r="S29" s="14">
        <v>2.7667624100000001</v>
      </c>
      <c r="T29" s="16">
        <v>0.24169378</v>
      </c>
      <c r="U29" s="14">
        <v>0</v>
      </c>
      <c r="V29" s="16">
        <v>0</v>
      </c>
      <c r="W29" s="14">
        <v>3.1123012600000002</v>
      </c>
      <c r="X29" s="16">
        <v>0.37421267000000003</v>
      </c>
    </row>
    <row r="30" spans="1:24" x14ac:dyDescent="0.25">
      <c r="A30" s="11" t="s">
        <v>500</v>
      </c>
      <c r="B30" s="13">
        <v>4520</v>
      </c>
      <c r="C30" s="14">
        <f>(223/B30*100)</f>
        <v>4.9336283185840708</v>
      </c>
      <c r="D30" s="15">
        <v>4297</v>
      </c>
      <c r="E30" s="14">
        <v>12.348289169999999</v>
      </c>
      <c r="F30" s="16">
        <v>0.52402269999999995</v>
      </c>
      <c r="G30" s="14">
        <v>17.080400659999999</v>
      </c>
      <c r="H30" s="16">
        <v>0.58063681</v>
      </c>
      <c r="I30" s="14">
        <v>34.36142838</v>
      </c>
      <c r="J30" s="16">
        <v>0.78745275999999997</v>
      </c>
      <c r="K30" s="14">
        <v>27.101091499999999</v>
      </c>
      <c r="L30" s="16">
        <v>0.81380374</v>
      </c>
      <c r="M30" s="14">
        <v>2.5582997299999999</v>
      </c>
      <c r="N30" s="16">
        <v>0.24371761</v>
      </c>
      <c r="O30" s="14">
        <v>0</v>
      </c>
      <c r="P30" s="16">
        <v>0</v>
      </c>
      <c r="Q30" s="14" t="s">
        <v>582</v>
      </c>
      <c r="R30" s="16" t="s">
        <v>582</v>
      </c>
      <c r="S30" s="14">
        <v>0</v>
      </c>
      <c r="T30" s="16">
        <v>0</v>
      </c>
      <c r="U30" s="14">
        <v>0</v>
      </c>
      <c r="V30" s="16">
        <v>0</v>
      </c>
      <c r="W30" s="14">
        <v>6.5504905500000001</v>
      </c>
      <c r="X30" s="16">
        <v>0.47098466</v>
      </c>
    </row>
    <row r="31" spans="1:24" x14ac:dyDescent="0.25">
      <c r="A31" s="11" t="s">
        <v>501</v>
      </c>
      <c r="B31" s="13">
        <v>5456</v>
      </c>
      <c r="C31" s="14">
        <f>(150/B31*100)</f>
        <v>2.7492668621700878</v>
      </c>
      <c r="D31" s="15">
        <v>5306</v>
      </c>
      <c r="E31" s="14">
        <v>12.53222004</v>
      </c>
      <c r="F31" s="16">
        <v>0.5099745</v>
      </c>
      <c r="G31" s="14">
        <v>16.923339720000001</v>
      </c>
      <c r="H31" s="16">
        <v>0.58030773999999996</v>
      </c>
      <c r="I31" s="14">
        <v>37.554688300000002</v>
      </c>
      <c r="J31" s="16">
        <v>0.61598673999999998</v>
      </c>
      <c r="K31" s="14">
        <v>24.198958810000001</v>
      </c>
      <c r="L31" s="16">
        <v>0.64081681999999995</v>
      </c>
      <c r="M31" s="14">
        <v>2.5384066500000002</v>
      </c>
      <c r="N31" s="16">
        <v>0.24192565999999999</v>
      </c>
      <c r="O31" s="14">
        <v>0</v>
      </c>
      <c r="P31" s="16">
        <v>0</v>
      </c>
      <c r="Q31" s="14" t="s">
        <v>582</v>
      </c>
      <c r="R31" s="16" t="s">
        <v>582</v>
      </c>
      <c r="S31" s="14">
        <v>0</v>
      </c>
      <c r="T31" s="16">
        <v>0</v>
      </c>
      <c r="U31" s="14">
        <v>0</v>
      </c>
      <c r="V31" s="16">
        <v>0</v>
      </c>
      <c r="W31" s="14">
        <v>6.2523864800000002</v>
      </c>
      <c r="X31" s="16">
        <v>0.52099923999999997</v>
      </c>
    </row>
    <row r="32" spans="1:24" x14ac:dyDescent="0.25">
      <c r="A32" s="11" t="s">
        <v>502</v>
      </c>
      <c r="B32" s="13">
        <v>4478</v>
      </c>
      <c r="C32" s="14">
        <f>(6/B32*100)</f>
        <v>0.13398838767306834</v>
      </c>
      <c r="D32" s="15">
        <v>4472</v>
      </c>
      <c r="E32" s="14">
        <v>12.5041563</v>
      </c>
      <c r="F32" s="16">
        <v>0.53783574999999995</v>
      </c>
      <c r="G32" s="14">
        <v>25.15077818</v>
      </c>
      <c r="H32" s="16">
        <v>0.61893220999999998</v>
      </c>
      <c r="I32" s="14">
        <v>36.882947450000003</v>
      </c>
      <c r="J32" s="16">
        <v>0.75862189000000002</v>
      </c>
      <c r="K32" s="14">
        <v>20.626961720000001</v>
      </c>
      <c r="L32" s="16">
        <v>0.67139137000000004</v>
      </c>
      <c r="M32" s="14">
        <v>2.6943758799999999</v>
      </c>
      <c r="N32" s="16">
        <v>0.27400398999999998</v>
      </c>
      <c r="O32" s="14">
        <v>0</v>
      </c>
      <c r="P32" s="16">
        <v>0</v>
      </c>
      <c r="Q32" s="14" t="s">
        <v>582</v>
      </c>
      <c r="R32" s="16" t="s">
        <v>582</v>
      </c>
      <c r="S32" s="14">
        <v>0</v>
      </c>
      <c r="T32" s="16">
        <v>0</v>
      </c>
      <c r="U32" s="14">
        <v>0</v>
      </c>
      <c r="V32" s="16">
        <v>0</v>
      </c>
      <c r="W32" s="14">
        <v>2.1407804800000001</v>
      </c>
      <c r="X32" s="16">
        <v>0.2538222</v>
      </c>
    </row>
    <row r="33" spans="1:24" x14ac:dyDescent="0.25">
      <c r="A33" s="11" t="s">
        <v>503</v>
      </c>
      <c r="B33" s="13">
        <v>7325</v>
      </c>
      <c r="C33" s="14">
        <f>(84/B33*100)</f>
        <v>1.1467576791808873</v>
      </c>
      <c r="D33" s="15">
        <v>7241</v>
      </c>
      <c r="E33" s="14">
        <v>6.2096780799999998</v>
      </c>
      <c r="F33" s="16">
        <v>0.39668845000000003</v>
      </c>
      <c r="G33" s="14">
        <v>12.33270233</v>
      </c>
      <c r="H33" s="16">
        <v>0.44261419000000002</v>
      </c>
      <c r="I33" s="14">
        <v>38.996272099999999</v>
      </c>
      <c r="J33" s="16">
        <v>0.67230816999999998</v>
      </c>
      <c r="K33" s="14">
        <v>37.497178040000001</v>
      </c>
      <c r="L33" s="16">
        <v>0.71257181999999997</v>
      </c>
      <c r="M33" s="14">
        <v>1.8246992</v>
      </c>
      <c r="N33" s="16">
        <v>0.1775649</v>
      </c>
      <c r="O33" s="14">
        <v>0</v>
      </c>
      <c r="P33" s="16">
        <v>0</v>
      </c>
      <c r="Q33" s="14" t="s">
        <v>582</v>
      </c>
      <c r="R33" s="16" t="s">
        <v>582</v>
      </c>
      <c r="S33" s="14">
        <v>0</v>
      </c>
      <c r="T33" s="16">
        <v>0</v>
      </c>
      <c r="U33" s="14">
        <v>0</v>
      </c>
      <c r="V33" s="16">
        <v>0</v>
      </c>
      <c r="W33" s="14">
        <v>3.13947026</v>
      </c>
      <c r="X33" s="16">
        <v>0.27458680000000002</v>
      </c>
    </row>
    <row r="34" spans="1:24" x14ac:dyDescent="0.25">
      <c r="A34" s="11" t="s">
        <v>504</v>
      </c>
      <c r="B34" s="13">
        <v>6350</v>
      </c>
      <c r="C34" s="14">
        <f>(97/B34*100)</f>
        <v>1.5275590551181102</v>
      </c>
      <c r="D34" s="15">
        <v>6253</v>
      </c>
      <c r="E34" s="14">
        <v>19.389269609999999</v>
      </c>
      <c r="F34" s="16">
        <v>0.56091756999999998</v>
      </c>
      <c r="G34" s="14">
        <v>20.418476590000001</v>
      </c>
      <c r="H34" s="16">
        <v>0.56944550999999999</v>
      </c>
      <c r="I34" s="14">
        <v>33.085148879999998</v>
      </c>
      <c r="J34" s="16">
        <v>0.86513275000000001</v>
      </c>
      <c r="K34" s="14">
        <v>14.2726241</v>
      </c>
      <c r="L34" s="16">
        <v>0.70546430999999998</v>
      </c>
      <c r="M34" s="14">
        <v>3.4894624200000002</v>
      </c>
      <c r="N34" s="16">
        <v>0.26060012999999999</v>
      </c>
      <c r="O34" s="14">
        <v>0</v>
      </c>
      <c r="P34" s="16">
        <v>0</v>
      </c>
      <c r="Q34" s="14" t="s">
        <v>582</v>
      </c>
      <c r="R34" s="16" t="s">
        <v>582</v>
      </c>
      <c r="S34" s="14">
        <v>2.5889477099999998</v>
      </c>
      <c r="T34" s="16">
        <v>0.53761285000000003</v>
      </c>
      <c r="U34" s="14">
        <v>0</v>
      </c>
      <c r="V34" s="16">
        <v>0</v>
      </c>
      <c r="W34" s="14">
        <v>6.7560706899999996</v>
      </c>
      <c r="X34" s="16">
        <v>0.53471084999999996</v>
      </c>
    </row>
    <row r="35" spans="1:24" x14ac:dyDescent="0.25">
      <c r="A35" s="11" t="s">
        <v>505</v>
      </c>
      <c r="B35" s="13">
        <v>6406</v>
      </c>
      <c r="C35" s="14">
        <f>(68/B35*100)</f>
        <v>1.0615048392132376</v>
      </c>
      <c r="D35" s="15">
        <v>6338</v>
      </c>
      <c r="E35" s="14">
        <v>16.310150879999998</v>
      </c>
      <c r="F35" s="16">
        <v>0.53852834000000005</v>
      </c>
      <c r="G35" s="14">
        <v>22.603927420000002</v>
      </c>
      <c r="H35" s="16">
        <v>0.65060395000000004</v>
      </c>
      <c r="I35" s="14">
        <v>28.73530792</v>
      </c>
      <c r="J35" s="16">
        <v>0.67195782000000004</v>
      </c>
      <c r="K35" s="14">
        <v>26.294159489999998</v>
      </c>
      <c r="L35" s="16">
        <v>0.66671537000000003</v>
      </c>
      <c r="M35" s="14">
        <v>2.4195764199999998</v>
      </c>
      <c r="N35" s="16">
        <v>0.2303442</v>
      </c>
      <c r="O35" s="14">
        <v>0</v>
      </c>
      <c r="P35" s="16">
        <v>0</v>
      </c>
      <c r="Q35" s="14" t="s">
        <v>582</v>
      </c>
      <c r="R35" s="16" t="s">
        <v>582</v>
      </c>
      <c r="S35" s="14">
        <v>1.04031582</v>
      </c>
      <c r="T35" s="16">
        <v>5.6934739999999998E-2</v>
      </c>
      <c r="U35" s="14">
        <v>0</v>
      </c>
      <c r="V35" s="16">
        <v>0</v>
      </c>
      <c r="W35" s="14">
        <v>2.5965620399999998</v>
      </c>
      <c r="X35" s="16">
        <v>0.23661642999999999</v>
      </c>
    </row>
    <row r="36" spans="1:24" x14ac:dyDescent="0.25">
      <c r="A36" s="11" t="s">
        <v>506</v>
      </c>
      <c r="B36" s="13">
        <v>6736</v>
      </c>
      <c r="C36" s="14">
        <f>(82/B36*100)</f>
        <v>1.2173396674584325</v>
      </c>
      <c r="D36" s="15">
        <v>6654</v>
      </c>
      <c r="E36" s="14">
        <v>8.2406763099999996</v>
      </c>
      <c r="F36" s="16">
        <v>0.3925669</v>
      </c>
      <c r="G36" s="14">
        <v>12.933908049999999</v>
      </c>
      <c r="H36" s="16">
        <v>0.44131334999999999</v>
      </c>
      <c r="I36" s="14">
        <v>32.849992020000002</v>
      </c>
      <c r="J36" s="16">
        <v>0.55320638</v>
      </c>
      <c r="K36" s="14">
        <v>39.380044640000001</v>
      </c>
      <c r="L36" s="16">
        <v>0.74257150000000005</v>
      </c>
      <c r="M36" s="14">
        <v>2.4382261700000001</v>
      </c>
      <c r="N36" s="16">
        <v>0.20104910000000001</v>
      </c>
      <c r="O36" s="14">
        <v>0</v>
      </c>
      <c r="P36" s="16">
        <v>0</v>
      </c>
      <c r="Q36" s="14" t="s">
        <v>582</v>
      </c>
      <c r="R36" s="16" t="s">
        <v>582</v>
      </c>
      <c r="S36" s="14">
        <v>0</v>
      </c>
      <c r="T36" s="16">
        <v>0</v>
      </c>
      <c r="U36" s="14">
        <v>0</v>
      </c>
      <c r="V36" s="16">
        <v>0</v>
      </c>
      <c r="W36" s="14">
        <v>4.1571528000000004</v>
      </c>
      <c r="X36" s="16">
        <v>0.30412151999999998</v>
      </c>
    </row>
    <row r="37" spans="1:24" x14ac:dyDescent="0.25">
      <c r="A37" s="11" t="s">
        <v>507</v>
      </c>
      <c r="B37" s="13">
        <v>5458</v>
      </c>
      <c r="C37" s="14">
        <f>(154/B37*100)</f>
        <v>2.8215463539758154</v>
      </c>
      <c r="D37" s="15">
        <v>5304</v>
      </c>
      <c r="E37" s="14">
        <v>12.86471338</v>
      </c>
      <c r="F37" s="16">
        <v>0.52459222999999999</v>
      </c>
      <c r="G37" s="14">
        <v>19.792108020000001</v>
      </c>
      <c r="H37" s="16">
        <v>0.67607592000000005</v>
      </c>
      <c r="I37" s="14">
        <v>29.110256769999999</v>
      </c>
      <c r="J37" s="16">
        <v>0.74462671999999996</v>
      </c>
      <c r="K37" s="14">
        <v>25.761503260000001</v>
      </c>
      <c r="L37" s="16">
        <v>0.88829071999999998</v>
      </c>
      <c r="M37" s="14">
        <v>2.8383997500000002</v>
      </c>
      <c r="N37" s="16">
        <v>0.23878545000000001</v>
      </c>
      <c r="O37" s="14">
        <v>0</v>
      </c>
      <c r="P37" s="16">
        <v>0</v>
      </c>
      <c r="Q37" s="14" t="s">
        <v>582</v>
      </c>
      <c r="R37" s="16" t="s">
        <v>582</v>
      </c>
      <c r="S37" s="14">
        <v>0</v>
      </c>
      <c r="T37" s="16">
        <v>0</v>
      </c>
      <c r="U37" s="14">
        <v>0</v>
      </c>
      <c r="V37" s="16">
        <v>0</v>
      </c>
      <c r="W37" s="14">
        <v>9.6330188099999994</v>
      </c>
      <c r="X37" s="16">
        <v>0.84094236</v>
      </c>
    </row>
    <row r="38" spans="1:24" x14ac:dyDescent="0.25">
      <c r="A38" s="11" t="s">
        <v>508</v>
      </c>
      <c r="B38" s="13">
        <v>5860</v>
      </c>
      <c r="C38" s="14">
        <f>(25/B38*100)</f>
        <v>0.42662116040955633</v>
      </c>
      <c r="D38" s="15">
        <v>5835</v>
      </c>
      <c r="E38" s="14">
        <v>8.3378890299999995</v>
      </c>
      <c r="F38" s="16">
        <v>0.48018922000000003</v>
      </c>
      <c r="G38" s="14">
        <v>13.67746357</v>
      </c>
      <c r="H38" s="16">
        <v>0.51551530000000001</v>
      </c>
      <c r="I38" s="14">
        <v>30.923887000000001</v>
      </c>
      <c r="J38" s="16">
        <v>0.61025925999999997</v>
      </c>
      <c r="K38" s="14">
        <v>30.25146492</v>
      </c>
      <c r="L38" s="16">
        <v>0.73703421999999996</v>
      </c>
      <c r="M38" s="14">
        <v>3.7883369999999998</v>
      </c>
      <c r="N38" s="16">
        <v>0.23323546000000001</v>
      </c>
      <c r="O38" s="14">
        <v>0</v>
      </c>
      <c r="P38" s="16">
        <v>0</v>
      </c>
      <c r="Q38" s="14" t="s">
        <v>582</v>
      </c>
      <c r="R38" s="16" t="s">
        <v>582</v>
      </c>
      <c r="S38" s="14">
        <v>0</v>
      </c>
      <c r="T38" s="16">
        <v>0</v>
      </c>
      <c r="U38" s="14">
        <v>0</v>
      </c>
      <c r="V38" s="16">
        <v>0</v>
      </c>
      <c r="W38" s="14">
        <v>13.020958479999999</v>
      </c>
      <c r="X38" s="16">
        <v>0.80377460000000001</v>
      </c>
    </row>
    <row r="39" spans="1:24" x14ac:dyDescent="0.25">
      <c r="A39" s="11" t="s">
        <v>509</v>
      </c>
      <c r="B39" s="13">
        <v>5895</v>
      </c>
      <c r="C39" s="14">
        <f>(33/B39*100)</f>
        <v>0.55979643765903309</v>
      </c>
      <c r="D39" s="15">
        <v>5862</v>
      </c>
      <c r="E39" s="14">
        <v>13.97392795</v>
      </c>
      <c r="F39" s="16">
        <v>0.56767688000000005</v>
      </c>
      <c r="G39" s="14">
        <v>18.752784290000001</v>
      </c>
      <c r="H39" s="16">
        <v>0.59883160000000002</v>
      </c>
      <c r="I39" s="14">
        <v>37.150996290000002</v>
      </c>
      <c r="J39" s="16">
        <v>0.74902668999999999</v>
      </c>
      <c r="K39" s="14">
        <v>18.639185560000001</v>
      </c>
      <c r="L39" s="16">
        <v>0.66019359</v>
      </c>
      <c r="M39" s="14">
        <v>7.1210956100000002</v>
      </c>
      <c r="N39" s="16">
        <v>0.32248035000000003</v>
      </c>
      <c r="O39" s="14">
        <v>0</v>
      </c>
      <c r="P39" s="16">
        <v>0</v>
      </c>
      <c r="Q39" s="14" t="s">
        <v>582</v>
      </c>
      <c r="R39" s="16" t="s">
        <v>582</v>
      </c>
      <c r="S39" s="14">
        <v>0</v>
      </c>
      <c r="T39" s="16">
        <v>0</v>
      </c>
      <c r="U39" s="14">
        <v>0</v>
      </c>
      <c r="V39" s="16">
        <v>0</v>
      </c>
      <c r="W39" s="14">
        <v>4.3620102899999997</v>
      </c>
      <c r="X39" s="16">
        <v>0.58922998000000004</v>
      </c>
    </row>
    <row r="40" spans="1:24" x14ac:dyDescent="0.25">
      <c r="A40" s="11" t="s">
        <v>510</v>
      </c>
      <c r="B40" s="13">
        <v>14157</v>
      </c>
      <c r="C40" s="14">
        <f>(406/B40*100)</f>
        <v>2.8678392314755952</v>
      </c>
      <c r="D40" s="15">
        <v>13751</v>
      </c>
      <c r="E40" s="14">
        <v>9.5770258599999991</v>
      </c>
      <c r="F40" s="16">
        <v>0.45284943999999999</v>
      </c>
      <c r="G40" s="14">
        <v>14.1661444</v>
      </c>
      <c r="H40" s="16">
        <v>0.43389170999999999</v>
      </c>
      <c r="I40" s="14">
        <v>37.07886293</v>
      </c>
      <c r="J40" s="16">
        <v>0.62264118999999996</v>
      </c>
      <c r="K40" s="14">
        <v>31.539381630000001</v>
      </c>
      <c r="L40" s="16">
        <v>0.83024271999999999</v>
      </c>
      <c r="M40" s="14">
        <v>1.8143429099999999</v>
      </c>
      <c r="N40" s="16">
        <v>0.16818612999999999</v>
      </c>
      <c r="O40" s="14">
        <v>0</v>
      </c>
      <c r="P40" s="16">
        <v>0</v>
      </c>
      <c r="Q40" s="14" t="s">
        <v>582</v>
      </c>
      <c r="R40" s="16" t="s">
        <v>582</v>
      </c>
      <c r="S40" s="14">
        <v>0</v>
      </c>
      <c r="T40" s="16">
        <v>0</v>
      </c>
      <c r="U40" s="14">
        <v>0</v>
      </c>
      <c r="V40" s="16">
        <v>0</v>
      </c>
      <c r="W40" s="14">
        <v>5.8242422600000001</v>
      </c>
      <c r="X40" s="16">
        <v>0.52554007999999997</v>
      </c>
    </row>
    <row r="41" spans="1:24" x14ac:dyDescent="0.25">
      <c r="A41" s="11" t="s">
        <v>511</v>
      </c>
      <c r="B41" s="13">
        <v>5712</v>
      </c>
      <c r="C41" s="14">
        <f>(58/B41*100)</f>
        <v>1.0154061624649859</v>
      </c>
      <c r="D41" s="15">
        <v>5654</v>
      </c>
      <c r="E41" s="14">
        <v>10.23321466</v>
      </c>
      <c r="F41" s="16">
        <v>0.48070289999999999</v>
      </c>
      <c r="G41" s="14">
        <v>13.29134226</v>
      </c>
      <c r="H41" s="16">
        <v>0.45798937000000001</v>
      </c>
      <c r="I41" s="14">
        <v>38.756354729999998</v>
      </c>
      <c r="J41" s="16">
        <v>0.72258018000000002</v>
      </c>
      <c r="K41" s="14">
        <v>30.522150629999999</v>
      </c>
      <c r="L41" s="16">
        <v>0.70333385000000004</v>
      </c>
      <c r="M41" s="14">
        <v>2.5492096900000001</v>
      </c>
      <c r="N41" s="16">
        <v>0.19191922</v>
      </c>
      <c r="O41" s="14">
        <v>0</v>
      </c>
      <c r="P41" s="16">
        <v>0</v>
      </c>
      <c r="Q41" s="14" t="s">
        <v>582</v>
      </c>
      <c r="R41" s="16" t="s">
        <v>582</v>
      </c>
      <c r="S41" s="14">
        <v>0.67913089000000004</v>
      </c>
      <c r="T41" s="16">
        <v>0.18100967000000001</v>
      </c>
      <c r="U41" s="14">
        <v>0</v>
      </c>
      <c r="V41" s="16">
        <v>0</v>
      </c>
      <c r="W41" s="14">
        <v>3.96859714</v>
      </c>
      <c r="X41" s="16">
        <v>0.48565104999999997</v>
      </c>
    </row>
    <row r="42" spans="1:24" x14ac:dyDescent="0.25">
      <c r="A42" s="11" t="s">
        <v>512</v>
      </c>
      <c r="B42" s="13">
        <f>IF(COUNT(B7:B41) &gt; 0, AVERAGE(B7:B41), "\u2014")</f>
        <v>7103.4285714285716</v>
      </c>
      <c r="C42" s="14">
        <f>IF(COUNT(C7:C41) &gt; 0, AVERAGE(C7:C41), "—")</f>
        <v>3.0132809756835743</v>
      </c>
      <c r="D42" s="15">
        <f>IF(COUNT(D7:D41) &gt; 0, AVERAGE(D7:D41), "—")</f>
        <v>6879.2571428571428</v>
      </c>
      <c r="E42" s="14">
        <f>IF(COUNT(E7:E41) &gt; 0, AVERAGE(E7:E41), "—")</f>
        <v>11.591415338571428</v>
      </c>
      <c r="F42" s="16">
        <f>IF(COUNT(F7:F41) &gt; 0, SQRT(SUMSQ(F7:F41)/(COUNT(F7:F41)*COUNT(F7:F41)) ), "—")</f>
        <v>8.2890981201348246E-2</v>
      </c>
      <c r="G42" s="14">
        <f>IF(COUNT(G7:G41) &gt; 0, AVERAGE(G7:G41), "—")</f>
        <v>17.077792627428572</v>
      </c>
      <c r="H42" s="16">
        <f>IF(COUNT(H7:H41) &gt; 0, SQRT(SUMSQ(H7:H41)/(COUNT(H7:H41)*COUNT(H7:H41)) ), "—")</f>
        <v>9.3630902982866124E-2</v>
      </c>
      <c r="I42" s="14">
        <f>IF(COUNT(I7:I41) &gt; 0, AVERAGE(I7:I41), "—")</f>
        <v>33.547235714571421</v>
      </c>
      <c r="J42" s="16">
        <f>IF(COUNT(J7:J41) &gt; 0, SQRT(SUMSQ(J7:J41)/(COUNT(J7:J41)*COUNT(J7:J41)) ), "—")</f>
        <v>0.11739818220128478</v>
      </c>
      <c r="K42" s="14">
        <f>IF(COUNT(K7:K41) &gt; 0, AVERAGE(K7:K41), "—")</f>
        <v>28.541237830571429</v>
      </c>
      <c r="L42" s="16">
        <f>IF(COUNT(L7:L41) &gt; 0, SQRT(SUMSQ(L7:L41)/(COUNT(L7:L41)*COUNT(L7:L41)) ), "—")</f>
        <v>0.12369387796093798</v>
      </c>
      <c r="M42" s="14">
        <f>IF(COUNT(M7:M41) &gt; 0, AVERAGE(M7:M41), "—")</f>
        <v>3.0802417725714277</v>
      </c>
      <c r="N42" s="16">
        <f>IF(COUNT(N7:N41) &gt; 0, SQRT(SUMSQ(N7:N41)/(COUNT(N7:N41)*COUNT(N7:N41)) ), "—")</f>
        <v>4.1583845232608815E-2</v>
      </c>
      <c r="O42" s="14">
        <f>IF(COUNT(O7:O41) &gt; 0, AVERAGE(O7:O41), "—")</f>
        <v>0</v>
      </c>
      <c r="P42" s="16">
        <f>IF(COUNT(P7:P41) &gt; 0, SQRT(SUMSQ(P7:P41)/(COUNT(P7:P41)*COUNT(P7:P41)) ), "—")</f>
        <v>0</v>
      </c>
      <c r="Q42" s="14" t="str">
        <f>IF(COUNT(Q7:Q41) &gt; 0, AVERAGE(Q7:Q41), "—")</f>
        <v>—</v>
      </c>
      <c r="R42" s="16" t="str">
        <f>IF(COUNT(R7:R41) &gt; 0, SQRT(SUMSQ(R7:R41)/(COUNT(R7:R41)*COUNT(R7:R41)) ), "—")</f>
        <v>—</v>
      </c>
      <c r="S42" s="14">
        <f>IF(COUNT(S7:S41) &gt; 0, AVERAGE(S7:S41), "—")</f>
        <v>0.61509198342857141</v>
      </c>
      <c r="T42" s="16">
        <f>IF(COUNT(T7:T41) &gt; 0, SQRT(SUMSQ(T7:T41)/(COUNT(T7:T41)*COUNT(T7:T41)) ), "—")</f>
        <v>3.7075458269785797E-2</v>
      </c>
      <c r="U42" s="14">
        <f>IF(COUNT(U7:U41) &gt; 0, AVERAGE(U7:U41), "—")</f>
        <v>1.5620328571428572E-3</v>
      </c>
      <c r="V42" s="16">
        <f>IF(COUNT(V7:V41) &gt; 0, SQRT(SUMSQ(V7:V41)/(COUNT(V7:V41)*COUNT(V7:V41)) ), "—")</f>
        <v>7.3094685714285724E-4</v>
      </c>
      <c r="W42" s="14">
        <f>IF(COUNT(W7:W41) &gt; 0, AVERAGE(W7:W41), "—")</f>
        <v>5.5454226977142866</v>
      </c>
      <c r="X42" s="16">
        <f>IF(COUNT(X7:X41) &gt; 0, SQRT(SUMSQ(X7:X41)/(COUNT(X7:X41)*COUNT(X7:X41)) ), "—")</f>
        <v>8.8756807603648347E-2</v>
      </c>
    </row>
    <row r="43" spans="1:24"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row>
    <row r="45" spans="1:24"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v>0</v>
      </c>
      <c r="P45" s="16">
        <v>0</v>
      </c>
      <c r="Q45" s="14" t="s">
        <v>582</v>
      </c>
      <c r="R45" s="16" t="s">
        <v>582</v>
      </c>
      <c r="S45" s="14">
        <v>100</v>
      </c>
      <c r="T45" s="16">
        <v>0</v>
      </c>
      <c r="U45" s="14">
        <v>0</v>
      </c>
      <c r="V45" s="16">
        <v>0</v>
      </c>
      <c r="W45" s="14">
        <v>0</v>
      </c>
      <c r="X45" s="16">
        <v>0</v>
      </c>
    </row>
    <row r="46" spans="1:24" x14ac:dyDescent="0.25">
      <c r="A46" s="11" t="s">
        <v>516</v>
      </c>
      <c r="B46" s="13">
        <v>23141</v>
      </c>
      <c r="C46" s="14">
        <f>(2233/B46*100)</f>
        <v>9.64953977788341</v>
      </c>
      <c r="D46" s="15">
        <v>20908</v>
      </c>
      <c r="E46" s="14">
        <v>5.4251355300000004</v>
      </c>
      <c r="F46" s="16">
        <v>0.25523945999999997</v>
      </c>
      <c r="G46" s="14">
        <v>10.102051660000001</v>
      </c>
      <c r="H46" s="16">
        <v>0.33367363</v>
      </c>
      <c r="I46" s="14">
        <v>28.162840330000002</v>
      </c>
      <c r="J46" s="16">
        <v>0.56291552</v>
      </c>
      <c r="K46" s="14">
        <v>19.96747238</v>
      </c>
      <c r="L46" s="16">
        <v>0.54569681999999997</v>
      </c>
      <c r="M46" s="14">
        <v>1.9866919599999999</v>
      </c>
      <c r="N46" s="16">
        <v>0.13844345</v>
      </c>
      <c r="O46" s="14">
        <v>0</v>
      </c>
      <c r="P46" s="16">
        <v>0</v>
      </c>
      <c r="Q46" s="14" t="s">
        <v>582</v>
      </c>
      <c r="R46" s="16" t="s">
        <v>582</v>
      </c>
      <c r="S46" s="14">
        <v>0</v>
      </c>
      <c r="T46" s="16">
        <v>0</v>
      </c>
      <c r="U46" s="14">
        <v>0</v>
      </c>
      <c r="V46" s="16">
        <v>0</v>
      </c>
      <c r="W46" s="14">
        <v>34.355808140000001</v>
      </c>
      <c r="X46" s="16">
        <v>1.00942888</v>
      </c>
    </row>
    <row r="47" spans="1:24" x14ac:dyDescent="0.25">
      <c r="A47" s="11" t="s">
        <v>517</v>
      </c>
      <c r="B47" s="13">
        <v>5928</v>
      </c>
      <c r="C47" s="14">
        <f>(403/B47*100)</f>
        <v>6.7982456140350882</v>
      </c>
      <c r="D47" s="15">
        <v>5525</v>
      </c>
      <c r="E47" s="14">
        <v>6.9774100900000002</v>
      </c>
      <c r="F47" s="16">
        <v>0.38936242999999998</v>
      </c>
      <c r="G47" s="14">
        <v>10.49171696</v>
      </c>
      <c r="H47" s="16">
        <v>0.46902936000000001</v>
      </c>
      <c r="I47" s="14">
        <v>31.38846143</v>
      </c>
      <c r="J47" s="16">
        <v>0.84046390000000004</v>
      </c>
      <c r="K47" s="14">
        <v>32.98963921</v>
      </c>
      <c r="L47" s="16">
        <v>0.98078124</v>
      </c>
      <c r="M47" s="14">
        <v>3.9308819499999998</v>
      </c>
      <c r="N47" s="16">
        <v>0.30279337000000001</v>
      </c>
      <c r="O47" s="14">
        <v>0</v>
      </c>
      <c r="P47" s="16">
        <v>0</v>
      </c>
      <c r="Q47" s="14" t="s">
        <v>582</v>
      </c>
      <c r="R47" s="16" t="s">
        <v>582</v>
      </c>
      <c r="S47" s="14">
        <v>0</v>
      </c>
      <c r="T47" s="16">
        <v>0</v>
      </c>
      <c r="U47" s="14">
        <v>0</v>
      </c>
      <c r="V47" s="16">
        <v>0</v>
      </c>
      <c r="W47" s="14">
        <v>14.22189036</v>
      </c>
      <c r="X47" s="16">
        <v>1.0475300400000001</v>
      </c>
    </row>
    <row r="48" spans="1:24" x14ac:dyDescent="0.25">
      <c r="A48" s="11" t="s">
        <v>518</v>
      </c>
      <c r="B48" s="13">
        <v>9841</v>
      </c>
      <c r="C48" s="14">
        <f>(8/B48*100)</f>
        <v>8.1292551569962401E-2</v>
      </c>
      <c r="D48" s="15">
        <v>9833</v>
      </c>
      <c r="E48" s="14">
        <v>4.3233604200000002</v>
      </c>
      <c r="F48" s="16">
        <v>0.29262376000000001</v>
      </c>
      <c r="G48" s="14">
        <v>13.8606368</v>
      </c>
      <c r="H48" s="16">
        <v>0.43872846999999998</v>
      </c>
      <c r="I48" s="14">
        <v>47.470247469999997</v>
      </c>
      <c r="J48" s="16">
        <v>0.77481732999999997</v>
      </c>
      <c r="K48" s="14">
        <v>30.302853800000001</v>
      </c>
      <c r="L48" s="16">
        <v>0.89092974000000003</v>
      </c>
      <c r="M48" s="14">
        <v>2.5096520299999998</v>
      </c>
      <c r="N48" s="16">
        <v>0.22836139999999999</v>
      </c>
      <c r="O48" s="14">
        <v>0</v>
      </c>
      <c r="P48" s="16">
        <v>0</v>
      </c>
      <c r="Q48" s="14" t="s">
        <v>582</v>
      </c>
      <c r="R48" s="16" t="s">
        <v>582</v>
      </c>
      <c r="S48" s="14">
        <v>0</v>
      </c>
      <c r="T48" s="16">
        <v>0</v>
      </c>
      <c r="U48" s="14">
        <v>0</v>
      </c>
      <c r="V48" s="16">
        <v>0</v>
      </c>
      <c r="W48" s="14">
        <v>1.53324949</v>
      </c>
      <c r="X48" s="16">
        <v>0.49580505000000002</v>
      </c>
    </row>
    <row r="49" spans="1:24"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v>0</v>
      </c>
      <c r="P49" s="16">
        <v>0</v>
      </c>
      <c r="Q49" s="14" t="s">
        <v>582</v>
      </c>
      <c r="R49" s="16" t="s">
        <v>582</v>
      </c>
      <c r="S49" s="14">
        <v>100</v>
      </c>
      <c r="T49" s="16">
        <v>0</v>
      </c>
      <c r="U49" s="14">
        <v>0</v>
      </c>
      <c r="V49" s="16">
        <v>0</v>
      </c>
      <c r="W49" s="14">
        <v>0</v>
      </c>
      <c r="X49" s="16">
        <v>0</v>
      </c>
    </row>
    <row r="50" spans="1:24" x14ac:dyDescent="0.25">
      <c r="A50" s="11" t="s">
        <v>520</v>
      </c>
      <c r="B50" s="13">
        <v>11795</v>
      </c>
      <c r="C50" s="14">
        <f>(380/B50*100)</f>
        <v>3.2217041119118273</v>
      </c>
      <c r="D50" s="15">
        <v>11415</v>
      </c>
      <c r="E50" s="14">
        <v>5.2579809199999996</v>
      </c>
      <c r="F50" s="16">
        <v>0.26545474000000002</v>
      </c>
      <c r="G50" s="14">
        <v>11.628538470000001</v>
      </c>
      <c r="H50" s="16">
        <v>0.40575007000000002</v>
      </c>
      <c r="I50" s="14">
        <v>38.210205129999999</v>
      </c>
      <c r="J50" s="16">
        <v>0.69010437999999996</v>
      </c>
      <c r="K50" s="14">
        <v>36.424679519999998</v>
      </c>
      <c r="L50" s="16">
        <v>0.75482143999999995</v>
      </c>
      <c r="M50" s="14">
        <v>3.0638270099999998</v>
      </c>
      <c r="N50" s="16">
        <v>0.23561451</v>
      </c>
      <c r="O50" s="14">
        <v>0</v>
      </c>
      <c r="P50" s="16">
        <v>0</v>
      </c>
      <c r="Q50" s="14" t="s">
        <v>582</v>
      </c>
      <c r="R50" s="16" t="s">
        <v>582</v>
      </c>
      <c r="S50" s="14">
        <v>0</v>
      </c>
      <c r="T50" s="16">
        <v>0</v>
      </c>
      <c r="U50" s="14">
        <v>0</v>
      </c>
      <c r="V50" s="16">
        <v>0</v>
      </c>
      <c r="W50" s="14">
        <v>5.4147689400000001</v>
      </c>
      <c r="X50" s="16">
        <v>0.50086467000000001</v>
      </c>
    </row>
    <row r="51" spans="1:24" x14ac:dyDescent="0.25">
      <c r="A51" s="11" t="s">
        <v>521</v>
      </c>
      <c r="B51" s="13">
        <v>6866</v>
      </c>
      <c r="C51" s="14">
        <f>(113/B51*100)</f>
        <v>1.6457908534809205</v>
      </c>
      <c r="D51" s="15">
        <v>6753</v>
      </c>
      <c r="E51" s="14">
        <v>5.6071861199999997</v>
      </c>
      <c r="F51" s="16">
        <v>0.33139848999999999</v>
      </c>
      <c r="G51" s="14">
        <v>12.561617849999999</v>
      </c>
      <c r="H51" s="16">
        <v>0.47035059000000001</v>
      </c>
      <c r="I51" s="14">
        <v>28.33760097</v>
      </c>
      <c r="J51" s="16">
        <v>0.66909406000000005</v>
      </c>
      <c r="K51" s="14">
        <v>31.531081759999999</v>
      </c>
      <c r="L51" s="16">
        <v>0.73737850000000005</v>
      </c>
      <c r="M51" s="14">
        <v>2.3000048099999999</v>
      </c>
      <c r="N51" s="16">
        <v>0.19737748999999999</v>
      </c>
      <c r="O51" s="14">
        <v>0</v>
      </c>
      <c r="P51" s="16">
        <v>0</v>
      </c>
      <c r="Q51" s="14" t="s">
        <v>582</v>
      </c>
      <c r="R51" s="16" t="s">
        <v>582</v>
      </c>
      <c r="S51" s="14">
        <v>10.574283660000001</v>
      </c>
      <c r="T51" s="16">
        <v>0.61186373999999999</v>
      </c>
      <c r="U51" s="14">
        <v>0</v>
      </c>
      <c r="V51" s="16">
        <v>0</v>
      </c>
      <c r="W51" s="14">
        <v>9.0882248400000005</v>
      </c>
      <c r="X51" s="16">
        <v>0.82529637</v>
      </c>
    </row>
    <row r="52" spans="1:24" x14ac:dyDescent="0.25">
      <c r="A52" s="11" t="s">
        <v>522</v>
      </c>
      <c r="B52" s="13">
        <v>5809</v>
      </c>
      <c r="C52" s="14">
        <f>(111/B52*100)</f>
        <v>1.910828025477707</v>
      </c>
      <c r="D52" s="15">
        <v>5698</v>
      </c>
      <c r="E52" s="14">
        <v>14.06723335</v>
      </c>
      <c r="F52" s="16">
        <v>0.59710947000000003</v>
      </c>
      <c r="G52" s="14">
        <v>18.229770850000001</v>
      </c>
      <c r="H52" s="16">
        <v>0.60314517000000001</v>
      </c>
      <c r="I52" s="14">
        <v>35.442285269999999</v>
      </c>
      <c r="J52" s="16">
        <v>0.75894578000000001</v>
      </c>
      <c r="K52" s="14">
        <v>26.780905130000001</v>
      </c>
      <c r="L52" s="16">
        <v>0.79716631999999998</v>
      </c>
      <c r="M52" s="14">
        <v>2.5395543200000001</v>
      </c>
      <c r="N52" s="16">
        <v>0.20256187</v>
      </c>
      <c r="O52" s="14">
        <v>0</v>
      </c>
      <c r="P52" s="16">
        <v>0</v>
      </c>
      <c r="Q52" s="14" t="s">
        <v>582</v>
      </c>
      <c r="R52" s="16" t="s">
        <v>582</v>
      </c>
      <c r="S52" s="14">
        <v>0</v>
      </c>
      <c r="T52" s="16">
        <v>0</v>
      </c>
      <c r="U52" s="14">
        <v>0</v>
      </c>
      <c r="V52" s="16">
        <v>0</v>
      </c>
      <c r="W52" s="14">
        <v>2.9402510899999998</v>
      </c>
      <c r="X52" s="16">
        <v>0.34699183</v>
      </c>
    </row>
    <row r="53" spans="1:24" x14ac:dyDescent="0.25">
      <c r="A53" s="11" t="s">
        <v>523</v>
      </c>
      <c r="B53" s="13">
        <v>5571</v>
      </c>
      <c r="C53" s="14">
        <f>(120/B53*100)</f>
        <v>2.1540118470651586</v>
      </c>
      <c r="D53" s="15">
        <v>5451</v>
      </c>
      <c r="E53" s="14">
        <v>12.288652219999999</v>
      </c>
      <c r="F53" s="16">
        <v>0.47164715000000001</v>
      </c>
      <c r="G53" s="14">
        <v>16.802958499999999</v>
      </c>
      <c r="H53" s="16">
        <v>0.54235264000000005</v>
      </c>
      <c r="I53" s="14">
        <v>26.983963710000001</v>
      </c>
      <c r="J53" s="16">
        <v>0.67984789000000001</v>
      </c>
      <c r="K53" s="14">
        <v>28.504344490000001</v>
      </c>
      <c r="L53" s="16">
        <v>0.63539950999999995</v>
      </c>
      <c r="M53" s="14">
        <v>6.8250666000000004</v>
      </c>
      <c r="N53" s="16">
        <v>0.36948408999999999</v>
      </c>
      <c r="O53" s="14">
        <v>0</v>
      </c>
      <c r="P53" s="16">
        <v>0</v>
      </c>
      <c r="Q53" s="14" t="s">
        <v>582</v>
      </c>
      <c r="R53" s="16" t="s">
        <v>582</v>
      </c>
      <c r="S53" s="14">
        <v>0</v>
      </c>
      <c r="T53" s="16">
        <v>0</v>
      </c>
      <c r="U53" s="14">
        <v>0</v>
      </c>
      <c r="V53" s="16">
        <v>0</v>
      </c>
      <c r="W53" s="14">
        <v>8.5950144799999997</v>
      </c>
      <c r="X53" s="16">
        <v>0.37833254999999999</v>
      </c>
    </row>
    <row r="54" spans="1:24" x14ac:dyDescent="0.25">
      <c r="A54" s="11" t="s">
        <v>524</v>
      </c>
      <c r="B54" s="13">
        <v>4740</v>
      </c>
      <c r="C54" s="14">
        <f>(504/B54*100)</f>
        <v>10.632911392405063</v>
      </c>
      <c r="D54" s="15">
        <v>4236</v>
      </c>
      <c r="E54" s="14">
        <v>3.6691309699999999</v>
      </c>
      <c r="F54" s="16">
        <v>0.39308198999999999</v>
      </c>
      <c r="G54" s="14">
        <v>4.73514868</v>
      </c>
      <c r="H54" s="16">
        <v>0.37835559000000002</v>
      </c>
      <c r="I54" s="14">
        <v>36.776231160000002</v>
      </c>
      <c r="J54" s="16">
        <v>1.0076303900000001</v>
      </c>
      <c r="K54" s="14">
        <v>37.56154789</v>
      </c>
      <c r="L54" s="16">
        <v>1.1124703600000001</v>
      </c>
      <c r="M54" s="14">
        <v>2.6941469100000002</v>
      </c>
      <c r="N54" s="16">
        <v>0.37270441999999998</v>
      </c>
      <c r="O54" s="14">
        <v>0</v>
      </c>
      <c r="P54" s="16">
        <v>0</v>
      </c>
      <c r="Q54" s="14" t="s">
        <v>582</v>
      </c>
      <c r="R54" s="16" t="s">
        <v>582</v>
      </c>
      <c r="S54" s="14">
        <v>0</v>
      </c>
      <c r="T54" s="16">
        <v>0</v>
      </c>
      <c r="U54" s="14">
        <v>0</v>
      </c>
      <c r="V54" s="16">
        <v>0</v>
      </c>
      <c r="W54" s="14">
        <v>14.56379439</v>
      </c>
      <c r="X54" s="16">
        <v>1.3499731800000001</v>
      </c>
    </row>
    <row r="55" spans="1:24"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v>0</v>
      </c>
      <c r="P55" s="16">
        <v>0</v>
      </c>
      <c r="Q55" s="14" t="s">
        <v>582</v>
      </c>
      <c r="R55" s="16" t="s">
        <v>582</v>
      </c>
      <c r="S55" s="14">
        <v>100</v>
      </c>
      <c r="T55" s="16">
        <v>0</v>
      </c>
      <c r="U55" s="14">
        <v>0</v>
      </c>
      <c r="V55" s="16">
        <v>0</v>
      </c>
      <c r="W55" s="14">
        <v>0</v>
      </c>
      <c r="X55" s="16">
        <v>0</v>
      </c>
    </row>
    <row r="56" spans="1:24" x14ac:dyDescent="0.25">
      <c r="A56" s="11" t="s">
        <v>526</v>
      </c>
      <c r="B56" s="13">
        <v>5359</v>
      </c>
      <c r="C56" s="14">
        <f>(77/B56*100)</f>
        <v>1.4368352304534429</v>
      </c>
      <c r="D56" s="15">
        <v>5282</v>
      </c>
      <c r="E56" s="14">
        <v>11.13720082</v>
      </c>
      <c r="F56" s="16">
        <v>0.42585202999999999</v>
      </c>
      <c r="G56" s="14">
        <v>17.27293246</v>
      </c>
      <c r="H56" s="16">
        <v>0.46412822999999997</v>
      </c>
      <c r="I56" s="14">
        <v>43.473627120000003</v>
      </c>
      <c r="J56" s="16">
        <v>0.71758171000000004</v>
      </c>
      <c r="K56" s="14">
        <v>24.719632950000001</v>
      </c>
      <c r="L56" s="16">
        <v>0.66463817999999997</v>
      </c>
      <c r="M56" s="14">
        <v>1.9217382000000001</v>
      </c>
      <c r="N56" s="16">
        <v>0.26995711</v>
      </c>
      <c r="O56" s="14">
        <v>0</v>
      </c>
      <c r="P56" s="16">
        <v>0</v>
      </c>
      <c r="Q56" s="14" t="s">
        <v>582</v>
      </c>
      <c r="R56" s="16" t="s">
        <v>582</v>
      </c>
      <c r="S56" s="14">
        <v>0</v>
      </c>
      <c r="T56" s="16">
        <v>0</v>
      </c>
      <c r="U56" s="14">
        <v>0</v>
      </c>
      <c r="V56" s="16">
        <v>0</v>
      </c>
      <c r="W56" s="14">
        <v>1.47486845</v>
      </c>
      <c r="X56" s="16">
        <v>0.23252173000000001</v>
      </c>
    </row>
    <row r="57" spans="1:24"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v>0</v>
      </c>
      <c r="P57" s="16">
        <v>0</v>
      </c>
      <c r="Q57" s="14" t="s">
        <v>582</v>
      </c>
      <c r="R57" s="16" t="s">
        <v>582</v>
      </c>
      <c r="S57" s="14">
        <v>100</v>
      </c>
      <c r="T57" s="16">
        <v>0</v>
      </c>
      <c r="U57" s="14">
        <v>0</v>
      </c>
      <c r="V57" s="16">
        <v>0</v>
      </c>
      <c r="W57" s="14">
        <v>0</v>
      </c>
      <c r="X57" s="16">
        <v>0</v>
      </c>
    </row>
    <row r="58" spans="1:24"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v>0</v>
      </c>
      <c r="P58" s="16">
        <v>0</v>
      </c>
      <c r="Q58" s="14" t="s">
        <v>582</v>
      </c>
      <c r="R58" s="16" t="s">
        <v>582</v>
      </c>
      <c r="S58" s="14">
        <v>100</v>
      </c>
      <c r="T58" s="16">
        <v>0</v>
      </c>
      <c r="U58" s="14">
        <v>0</v>
      </c>
      <c r="V58" s="16">
        <v>0</v>
      </c>
      <c r="W58" s="14">
        <v>0</v>
      </c>
      <c r="X58" s="16">
        <v>0</v>
      </c>
    </row>
    <row r="59" spans="1:24"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v>0</v>
      </c>
      <c r="P59" s="16">
        <v>0</v>
      </c>
      <c r="Q59" s="14" t="s">
        <v>582</v>
      </c>
      <c r="R59" s="16" t="s">
        <v>582</v>
      </c>
      <c r="S59" s="14">
        <v>100</v>
      </c>
      <c r="T59" s="16">
        <v>0</v>
      </c>
      <c r="U59" s="14">
        <v>0</v>
      </c>
      <c r="V59" s="16">
        <v>0</v>
      </c>
      <c r="W59" s="14">
        <v>0</v>
      </c>
      <c r="X59" s="16">
        <v>0</v>
      </c>
    </row>
    <row r="60" spans="1:24"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v>0</v>
      </c>
      <c r="P60" s="16">
        <v>0</v>
      </c>
      <c r="Q60" s="14" t="s">
        <v>582</v>
      </c>
      <c r="R60" s="16" t="s">
        <v>582</v>
      </c>
      <c r="S60" s="14">
        <v>100</v>
      </c>
      <c r="T60" s="16">
        <v>0</v>
      </c>
      <c r="U60" s="14">
        <v>0</v>
      </c>
      <c r="V60" s="16">
        <v>0</v>
      </c>
      <c r="W60" s="14">
        <v>0</v>
      </c>
      <c r="X60" s="16">
        <v>0</v>
      </c>
    </row>
    <row r="61" spans="1:24" x14ac:dyDescent="0.25">
      <c r="A61" s="11" t="s">
        <v>531</v>
      </c>
      <c r="B61" s="13">
        <v>6525</v>
      </c>
      <c r="C61" s="14">
        <f>(179/B61*100)</f>
        <v>2.7432950191570882</v>
      </c>
      <c r="D61" s="15">
        <v>6346</v>
      </c>
      <c r="E61" s="14">
        <v>8.1030753200000003</v>
      </c>
      <c r="F61" s="16">
        <v>0.42322589999999999</v>
      </c>
      <c r="G61" s="14">
        <v>16.65403791</v>
      </c>
      <c r="H61" s="16">
        <v>0.53769579999999995</v>
      </c>
      <c r="I61" s="14">
        <v>38.195651720000001</v>
      </c>
      <c r="J61" s="16">
        <v>0.85718527</v>
      </c>
      <c r="K61" s="14">
        <v>28.82883241</v>
      </c>
      <c r="L61" s="16">
        <v>0.73694219000000005</v>
      </c>
      <c r="M61" s="14">
        <v>4.2006760400000003</v>
      </c>
      <c r="N61" s="16">
        <v>0.27295783000000001</v>
      </c>
      <c r="O61" s="14">
        <v>0</v>
      </c>
      <c r="P61" s="16">
        <v>0</v>
      </c>
      <c r="Q61" s="14" t="s">
        <v>582</v>
      </c>
      <c r="R61" s="16" t="s">
        <v>582</v>
      </c>
      <c r="S61" s="14">
        <v>0</v>
      </c>
      <c r="T61" s="16">
        <v>0</v>
      </c>
      <c r="U61" s="14">
        <v>0</v>
      </c>
      <c r="V61" s="16">
        <v>0</v>
      </c>
      <c r="W61" s="14">
        <v>4.0177266100000004</v>
      </c>
      <c r="X61" s="16">
        <v>0.54029680999999996</v>
      </c>
    </row>
    <row r="62" spans="1:24" x14ac:dyDescent="0.25">
      <c r="A62" s="11" t="s">
        <v>532</v>
      </c>
      <c r="B62" s="13">
        <v>4476</v>
      </c>
      <c r="C62" s="14">
        <f>(3/B62*100)</f>
        <v>6.7024128686327081E-2</v>
      </c>
      <c r="D62" s="15">
        <v>4473</v>
      </c>
      <c r="E62" s="14">
        <v>12.86183507</v>
      </c>
      <c r="F62" s="16">
        <v>0.54964369000000002</v>
      </c>
      <c r="G62" s="14">
        <v>24.21441622</v>
      </c>
      <c r="H62" s="16">
        <v>0.61360296000000003</v>
      </c>
      <c r="I62" s="14">
        <v>37.011531269999999</v>
      </c>
      <c r="J62" s="16">
        <v>0.68746151</v>
      </c>
      <c r="K62" s="14">
        <v>24.006892260000001</v>
      </c>
      <c r="L62" s="16">
        <v>0.63852407</v>
      </c>
      <c r="M62" s="14">
        <v>1.6370853999999999</v>
      </c>
      <c r="N62" s="16">
        <v>0.21374692000000001</v>
      </c>
      <c r="O62" s="14">
        <v>0</v>
      </c>
      <c r="P62" s="16">
        <v>0</v>
      </c>
      <c r="Q62" s="14" t="s">
        <v>582</v>
      </c>
      <c r="R62" s="16" t="s">
        <v>582</v>
      </c>
      <c r="S62" s="14">
        <v>0</v>
      </c>
      <c r="T62" s="16">
        <v>0</v>
      </c>
      <c r="U62" s="14">
        <v>0</v>
      </c>
      <c r="V62" s="16">
        <v>0</v>
      </c>
      <c r="W62" s="14">
        <v>0.26823976999999999</v>
      </c>
      <c r="X62" s="16">
        <v>7.7455220000000005E-2</v>
      </c>
    </row>
    <row r="63" spans="1:24"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v>0</v>
      </c>
      <c r="P63" s="16">
        <v>0</v>
      </c>
      <c r="Q63" s="14" t="s">
        <v>582</v>
      </c>
      <c r="R63" s="16" t="s">
        <v>582</v>
      </c>
      <c r="S63" s="14">
        <v>100</v>
      </c>
      <c r="T63" s="16">
        <v>0</v>
      </c>
      <c r="U63" s="14">
        <v>0</v>
      </c>
      <c r="V63" s="16">
        <v>0</v>
      </c>
      <c r="W63" s="14">
        <v>0</v>
      </c>
      <c r="X63" s="16">
        <v>0</v>
      </c>
    </row>
    <row r="64" spans="1:24"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v>0</v>
      </c>
      <c r="P64" s="16">
        <v>0</v>
      </c>
      <c r="Q64" s="14" t="s">
        <v>582</v>
      </c>
      <c r="R64" s="16" t="s">
        <v>582</v>
      </c>
      <c r="S64" s="14">
        <v>100</v>
      </c>
      <c r="T64" s="16">
        <v>0</v>
      </c>
      <c r="U64" s="14">
        <v>0</v>
      </c>
      <c r="V64" s="16">
        <v>0</v>
      </c>
      <c r="W64" s="14">
        <v>0</v>
      </c>
      <c r="X64" s="16">
        <v>0</v>
      </c>
    </row>
    <row r="65" spans="1:24"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v>0</v>
      </c>
      <c r="P65" s="16">
        <v>0</v>
      </c>
      <c r="Q65" s="14" t="s">
        <v>582</v>
      </c>
      <c r="R65" s="16" t="s">
        <v>582</v>
      </c>
      <c r="S65" s="14">
        <v>100</v>
      </c>
      <c r="T65" s="16">
        <v>0</v>
      </c>
      <c r="U65" s="14">
        <v>0</v>
      </c>
      <c r="V65" s="16">
        <v>0</v>
      </c>
      <c r="W65" s="14">
        <v>0</v>
      </c>
      <c r="X65" s="16">
        <v>0</v>
      </c>
    </row>
    <row r="66" spans="1:24" x14ac:dyDescent="0.25">
      <c r="A66" s="11" t="s">
        <v>536</v>
      </c>
      <c r="B66" s="13">
        <v>5665</v>
      </c>
      <c r="C66" s="14">
        <f>(93/B66*100)</f>
        <v>1.6416593115622242</v>
      </c>
      <c r="D66" s="15">
        <v>5572</v>
      </c>
      <c r="E66" s="14">
        <v>10.78461852</v>
      </c>
      <c r="F66" s="16">
        <v>0.43172655999999998</v>
      </c>
      <c r="G66" s="14">
        <v>14.099895610000001</v>
      </c>
      <c r="H66" s="16">
        <v>0.50344953000000003</v>
      </c>
      <c r="I66" s="14">
        <v>28.070886179999999</v>
      </c>
      <c r="J66" s="16">
        <v>0.62073674000000001</v>
      </c>
      <c r="K66" s="14">
        <v>27.2941635</v>
      </c>
      <c r="L66" s="16">
        <v>0.60542415999999999</v>
      </c>
      <c r="M66" s="14">
        <v>5.2134489000000004</v>
      </c>
      <c r="N66" s="16">
        <v>0.26632262000000001</v>
      </c>
      <c r="O66" s="14">
        <v>0</v>
      </c>
      <c r="P66" s="16">
        <v>0</v>
      </c>
      <c r="Q66" s="14" t="s">
        <v>582</v>
      </c>
      <c r="R66" s="16" t="s">
        <v>582</v>
      </c>
      <c r="S66" s="14">
        <v>0</v>
      </c>
      <c r="T66" s="16">
        <v>0</v>
      </c>
      <c r="U66" s="14">
        <v>0</v>
      </c>
      <c r="V66" s="16">
        <v>0</v>
      </c>
      <c r="W66" s="14">
        <v>14.536987290000001</v>
      </c>
      <c r="X66" s="16">
        <v>0.44008138000000002</v>
      </c>
    </row>
    <row r="67" spans="1:24" x14ac:dyDescent="0.25">
      <c r="A67" s="11" t="s">
        <v>537</v>
      </c>
      <c r="B67" s="13">
        <v>6971</v>
      </c>
      <c r="C67" s="14">
        <f>(979/B67*100)</f>
        <v>14.043896141156218</v>
      </c>
      <c r="D67" s="15">
        <v>5992</v>
      </c>
      <c r="E67" s="14">
        <v>3.0146232099999999</v>
      </c>
      <c r="F67" s="16">
        <v>0.23588281999999999</v>
      </c>
      <c r="G67" s="14">
        <v>9.6504614499999999</v>
      </c>
      <c r="H67" s="16">
        <v>0.40565709</v>
      </c>
      <c r="I67" s="14">
        <v>40.973700170000001</v>
      </c>
      <c r="J67" s="16">
        <v>0.69172982000000005</v>
      </c>
      <c r="K67" s="14">
        <v>41.162111770000003</v>
      </c>
      <c r="L67" s="16">
        <v>0.79001582000000004</v>
      </c>
      <c r="M67" s="14">
        <v>1.6765855300000001</v>
      </c>
      <c r="N67" s="16">
        <v>0.18113359000000001</v>
      </c>
      <c r="O67" s="14">
        <v>0</v>
      </c>
      <c r="P67" s="16">
        <v>0</v>
      </c>
      <c r="Q67" s="14" t="s">
        <v>582</v>
      </c>
      <c r="R67" s="16" t="s">
        <v>582</v>
      </c>
      <c r="S67" s="14">
        <v>0</v>
      </c>
      <c r="T67" s="16">
        <v>0</v>
      </c>
      <c r="U67" s="14">
        <v>0</v>
      </c>
      <c r="V67" s="16">
        <v>0</v>
      </c>
      <c r="W67" s="14">
        <v>3.5225178700000002</v>
      </c>
      <c r="X67" s="16">
        <v>0.30763476000000001</v>
      </c>
    </row>
    <row r="68" spans="1:24" x14ac:dyDescent="0.25">
      <c r="A68" s="11" t="s">
        <v>538</v>
      </c>
      <c r="B68" s="13">
        <v>12083</v>
      </c>
      <c r="C68" s="14">
        <f>(31/B68*100)</f>
        <v>0.2565588016221137</v>
      </c>
      <c r="D68" s="15">
        <v>12052</v>
      </c>
      <c r="E68" s="14">
        <v>7.8974815700000001</v>
      </c>
      <c r="F68" s="16">
        <v>0.24062475</v>
      </c>
      <c r="G68" s="14">
        <v>9.8426197599999998</v>
      </c>
      <c r="H68" s="16">
        <v>0.25269733</v>
      </c>
      <c r="I68" s="14">
        <v>33.668239989999996</v>
      </c>
      <c r="J68" s="16">
        <v>0.44296148000000002</v>
      </c>
      <c r="K68" s="14">
        <v>26.038680190000001</v>
      </c>
      <c r="L68" s="16">
        <v>0.35563939999999999</v>
      </c>
      <c r="M68" s="14">
        <v>4.2670084800000003</v>
      </c>
      <c r="N68" s="16">
        <v>0.17375134</v>
      </c>
      <c r="O68" s="14">
        <v>0</v>
      </c>
      <c r="P68" s="16">
        <v>0</v>
      </c>
      <c r="Q68" s="14" t="s">
        <v>582</v>
      </c>
      <c r="R68" s="16" t="s">
        <v>582</v>
      </c>
      <c r="S68" s="14">
        <v>0</v>
      </c>
      <c r="T68" s="16">
        <v>0</v>
      </c>
      <c r="U68" s="14">
        <v>0</v>
      </c>
      <c r="V68" s="16">
        <v>0</v>
      </c>
      <c r="W68" s="14">
        <v>18.28597001</v>
      </c>
      <c r="X68" s="16">
        <v>0.28872281</v>
      </c>
    </row>
    <row r="69" spans="1:24"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v>0</v>
      </c>
      <c r="P69" s="16">
        <v>0</v>
      </c>
      <c r="Q69" s="14" t="s">
        <v>582</v>
      </c>
      <c r="R69" s="16" t="s">
        <v>582</v>
      </c>
      <c r="S69" s="14">
        <v>100</v>
      </c>
      <c r="T69" s="16">
        <v>0</v>
      </c>
      <c r="U69" s="14">
        <v>0</v>
      </c>
      <c r="V69" s="16">
        <v>0</v>
      </c>
      <c r="W69" s="14">
        <v>0</v>
      </c>
      <c r="X69" s="16">
        <v>0</v>
      </c>
    </row>
    <row r="70" spans="1:24" x14ac:dyDescent="0.25">
      <c r="A70" s="11" t="s">
        <v>540</v>
      </c>
      <c r="B70" s="13">
        <v>6036</v>
      </c>
      <c r="C70" s="14">
        <f>(223/B70*100)</f>
        <v>3.6944996686547382</v>
      </c>
      <c r="D70" s="15">
        <v>5813</v>
      </c>
      <c r="E70" s="14">
        <v>9.5268126399999993</v>
      </c>
      <c r="F70" s="16">
        <v>0.53094719999999995</v>
      </c>
      <c r="G70" s="14">
        <v>21.804243509999999</v>
      </c>
      <c r="H70" s="16">
        <v>0.42939098999999997</v>
      </c>
      <c r="I70" s="14">
        <v>38.39528129</v>
      </c>
      <c r="J70" s="16">
        <v>0.65943748000000002</v>
      </c>
      <c r="K70" s="14">
        <v>21.61899949</v>
      </c>
      <c r="L70" s="16">
        <v>0.66280671999999996</v>
      </c>
      <c r="M70" s="14">
        <v>3.2446911900000002</v>
      </c>
      <c r="N70" s="16">
        <v>0.26030371000000002</v>
      </c>
      <c r="O70" s="14">
        <v>0</v>
      </c>
      <c r="P70" s="16">
        <v>0</v>
      </c>
      <c r="Q70" s="14" t="s">
        <v>582</v>
      </c>
      <c r="R70" s="16" t="s">
        <v>582</v>
      </c>
      <c r="S70" s="14">
        <v>0</v>
      </c>
      <c r="T70" s="16">
        <v>0</v>
      </c>
      <c r="U70" s="14">
        <v>0</v>
      </c>
      <c r="V70" s="16">
        <v>0</v>
      </c>
      <c r="W70" s="14">
        <v>5.4099718799999996</v>
      </c>
      <c r="X70" s="16">
        <v>0.53713697999999999</v>
      </c>
    </row>
    <row r="71" spans="1:24" x14ac:dyDescent="0.25">
      <c r="A71" s="11" t="s">
        <v>541</v>
      </c>
      <c r="B71" s="13">
        <v>6115</v>
      </c>
      <c r="C71" s="14">
        <f>(38/B71*100)</f>
        <v>0.6214227309893704</v>
      </c>
      <c r="D71" s="15">
        <v>6077</v>
      </c>
      <c r="E71" s="14">
        <v>6.8881447299999996</v>
      </c>
      <c r="F71" s="16">
        <v>0.29064533999999997</v>
      </c>
      <c r="G71" s="14">
        <v>12.708168819999999</v>
      </c>
      <c r="H71" s="16">
        <v>0.52166758999999996</v>
      </c>
      <c r="I71" s="14">
        <v>37.844546450000003</v>
      </c>
      <c r="J71" s="16">
        <v>0.58700945000000004</v>
      </c>
      <c r="K71" s="14">
        <v>38.08479011</v>
      </c>
      <c r="L71" s="16">
        <v>0.58148031</v>
      </c>
      <c r="M71" s="14">
        <v>3.2673626200000001</v>
      </c>
      <c r="N71" s="16">
        <v>0.25497606</v>
      </c>
      <c r="O71" s="14">
        <v>0</v>
      </c>
      <c r="P71" s="16">
        <v>0</v>
      </c>
      <c r="Q71" s="14" t="s">
        <v>582</v>
      </c>
      <c r="R71" s="16" t="s">
        <v>582</v>
      </c>
      <c r="S71" s="14">
        <v>0</v>
      </c>
      <c r="T71" s="16">
        <v>0</v>
      </c>
      <c r="U71" s="14">
        <v>0</v>
      </c>
      <c r="V71" s="16">
        <v>0</v>
      </c>
      <c r="W71" s="14">
        <v>1.20698726</v>
      </c>
      <c r="X71" s="16">
        <v>0.15740198999999999</v>
      </c>
    </row>
    <row r="72" spans="1:24" x14ac:dyDescent="0.25">
      <c r="A72" s="11" t="s">
        <v>542</v>
      </c>
      <c r="B72" s="13">
        <v>7708</v>
      </c>
      <c r="C72" s="14">
        <f>(6/B72*100)</f>
        <v>7.7841203943954329E-2</v>
      </c>
      <c r="D72" s="15">
        <v>7702</v>
      </c>
      <c r="E72" s="14">
        <v>7.9300866299999999</v>
      </c>
      <c r="F72" s="16">
        <v>0.37300546000000001</v>
      </c>
      <c r="G72" s="14">
        <v>24.523189240000001</v>
      </c>
      <c r="H72" s="16">
        <v>0.47636337000000001</v>
      </c>
      <c r="I72" s="14">
        <v>44.380488579999998</v>
      </c>
      <c r="J72" s="16">
        <v>0.56346947000000003</v>
      </c>
      <c r="K72" s="14">
        <v>21.576159839999999</v>
      </c>
      <c r="L72" s="16">
        <v>0.51990619999999999</v>
      </c>
      <c r="M72" s="14">
        <v>1.27970161</v>
      </c>
      <c r="N72" s="16">
        <v>0.13580767999999999</v>
      </c>
      <c r="O72" s="14">
        <v>0</v>
      </c>
      <c r="P72" s="16">
        <v>0</v>
      </c>
      <c r="Q72" s="14" t="s">
        <v>582</v>
      </c>
      <c r="R72" s="16" t="s">
        <v>582</v>
      </c>
      <c r="S72" s="14">
        <v>0</v>
      </c>
      <c r="T72" s="16">
        <v>0</v>
      </c>
      <c r="U72" s="14">
        <v>0</v>
      </c>
      <c r="V72" s="16">
        <v>0</v>
      </c>
      <c r="W72" s="14">
        <v>0.31037410999999998</v>
      </c>
      <c r="X72" s="16">
        <v>5.6353060000000003E-2</v>
      </c>
    </row>
    <row r="73" spans="1:24" x14ac:dyDescent="0.25">
      <c r="A73" s="11" t="s">
        <v>543</v>
      </c>
      <c r="B73" s="13">
        <v>8249</v>
      </c>
      <c r="C73" s="14">
        <f>(201/B73*100)</f>
        <v>2.4366589889683601</v>
      </c>
      <c r="D73" s="15">
        <v>8048</v>
      </c>
      <c r="E73" s="14">
        <v>2.0604507999999999</v>
      </c>
      <c r="F73" s="16">
        <v>0.19065844000000001</v>
      </c>
      <c r="G73" s="14">
        <v>10.60037762</v>
      </c>
      <c r="H73" s="16">
        <v>0.43482370999999997</v>
      </c>
      <c r="I73" s="14">
        <v>56.328575350000001</v>
      </c>
      <c r="J73" s="16">
        <v>0.95125941999999997</v>
      </c>
      <c r="K73" s="14">
        <v>26.62771729</v>
      </c>
      <c r="L73" s="16">
        <v>0.84826137000000001</v>
      </c>
      <c r="M73" s="14">
        <v>2.4446406899999999</v>
      </c>
      <c r="N73" s="16">
        <v>0.19515313000000001</v>
      </c>
      <c r="O73" s="14">
        <v>0</v>
      </c>
      <c r="P73" s="16">
        <v>0</v>
      </c>
      <c r="Q73" s="14" t="s">
        <v>582</v>
      </c>
      <c r="R73" s="16" t="s">
        <v>582</v>
      </c>
      <c r="S73" s="14">
        <v>0</v>
      </c>
      <c r="T73" s="16">
        <v>0</v>
      </c>
      <c r="U73" s="14">
        <v>0</v>
      </c>
      <c r="V73" s="16">
        <v>0</v>
      </c>
      <c r="W73" s="14">
        <v>1.9382382499999999</v>
      </c>
      <c r="X73" s="16">
        <v>0.31174723999999998</v>
      </c>
    </row>
    <row r="74" spans="1:24"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v>0</v>
      </c>
      <c r="P74" s="16">
        <v>0</v>
      </c>
      <c r="Q74" s="14" t="s">
        <v>582</v>
      </c>
      <c r="R74" s="16" t="s">
        <v>582</v>
      </c>
      <c r="S74" s="14">
        <v>100</v>
      </c>
      <c r="T74" s="16">
        <v>0</v>
      </c>
      <c r="U74" s="14">
        <v>0</v>
      </c>
      <c r="V74" s="16">
        <v>0</v>
      </c>
      <c r="W74" s="14">
        <v>0</v>
      </c>
      <c r="X74" s="16">
        <v>0</v>
      </c>
    </row>
    <row r="75" spans="1:24" x14ac:dyDescent="0.25">
      <c r="A75" s="11" t="s">
        <v>545</v>
      </c>
      <c r="B75" s="13">
        <v>5375</v>
      </c>
      <c r="C75" s="14">
        <f>(321/B75*100)</f>
        <v>5.9720930232558134</v>
      </c>
      <c r="D75" s="15">
        <v>5054</v>
      </c>
      <c r="E75" s="14">
        <v>5.86141135</v>
      </c>
      <c r="F75" s="16">
        <v>0.36798414000000002</v>
      </c>
      <c r="G75" s="14">
        <v>12.35909644</v>
      </c>
      <c r="H75" s="16">
        <v>0.48541288999999999</v>
      </c>
      <c r="I75" s="14">
        <v>28.24769057</v>
      </c>
      <c r="J75" s="16">
        <v>0.83022839999999998</v>
      </c>
      <c r="K75" s="14">
        <v>33.006881929999999</v>
      </c>
      <c r="L75" s="16">
        <v>0.74542070999999999</v>
      </c>
      <c r="M75" s="14">
        <v>4.5341877400000001</v>
      </c>
      <c r="N75" s="16">
        <v>0.31804452</v>
      </c>
      <c r="O75" s="14">
        <v>0</v>
      </c>
      <c r="P75" s="16">
        <v>0</v>
      </c>
      <c r="Q75" s="14" t="s">
        <v>582</v>
      </c>
      <c r="R75" s="16" t="s">
        <v>582</v>
      </c>
      <c r="S75" s="14">
        <v>0</v>
      </c>
      <c r="T75" s="16">
        <v>0</v>
      </c>
      <c r="U75" s="14">
        <v>0</v>
      </c>
      <c r="V75" s="16">
        <v>0</v>
      </c>
      <c r="W75" s="14">
        <v>15.99073196</v>
      </c>
      <c r="X75" s="16">
        <v>1.1056706599999999</v>
      </c>
    </row>
    <row r="76" spans="1:24" x14ac:dyDescent="0.25">
      <c r="A76" s="11" t="s">
        <v>546</v>
      </c>
      <c r="B76" s="13">
        <v>14167</v>
      </c>
      <c r="C76" s="14">
        <f>(236/B76*100)</f>
        <v>1.6658431566316085</v>
      </c>
      <c r="D76" s="15">
        <v>13931</v>
      </c>
      <c r="E76" s="14">
        <v>8.6845127299999998</v>
      </c>
      <c r="F76" s="16">
        <v>0.29301498999999998</v>
      </c>
      <c r="G76" s="14">
        <v>13.06331668</v>
      </c>
      <c r="H76" s="16">
        <v>0.36129104000000001</v>
      </c>
      <c r="I76" s="14">
        <v>33.078529439999997</v>
      </c>
      <c r="J76" s="16">
        <v>0.54681413000000001</v>
      </c>
      <c r="K76" s="14">
        <v>32.263460330000001</v>
      </c>
      <c r="L76" s="16">
        <v>0.59951049000000001</v>
      </c>
      <c r="M76" s="14">
        <v>5.3664442699999997</v>
      </c>
      <c r="N76" s="16">
        <v>0.22131464000000001</v>
      </c>
      <c r="O76" s="14">
        <v>0</v>
      </c>
      <c r="P76" s="16">
        <v>0</v>
      </c>
      <c r="Q76" s="14" t="s">
        <v>582</v>
      </c>
      <c r="R76" s="16" t="s">
        <v>582</v>
      </c>
      <c r="S76" s="14">
        <v>0</v>
      </c>
      <c r="T76" s="16">
        <v>0</v>
      </c>
      <c r="U76" s="14">
        <v>0</v>
      </c>
      <c r="V76" s="16">
        <v>0</v>
      </c>
      <c r="W76" s="14">
        <v>7.5437365500000002</v>
      </c>
      <c r="X76" s="16">
        <v>0.49443443999999998</v>
      </c>
    </row>
    <row r="77" spans="1:24" x14ac:dyDescent="0.25">
      <c r="A77" s="11" t="s">
        <v>547</v>
      </c>
      <c r="B77" s="13">
        <v>6062</v>
      </c>
      <c r="C77" s="14">
        <f>(372/B77*100)</f>
        <v>6.1365885846255361</v>
      </c>
      <c r="D77" s="15">
        <v>5690</v>
      </c>
      <c r="E77" s="14">
        <v>9.5619995099999997</v>
      </c>
      <c r="F77" s="16">
        <v>0.47328250999999999</v>
      </c>
      <c r="G77" s="14">
        <v>12.49605472</v>
      </c>
      <c r="H77" s="16">
        <v>0.53083731000000001</v>
      </c>
      <c r="I77" s="14">
        <v>33.449769510000003</v>
      </c>
      <c r="J77" s="16">
        <v>0.59125088999999997</v>
      </c>
      <c r="K77" s="14">
        <v>22.388834379999999</v>
      </c>
      <c r="L77" s="16">
        <v>0.65991005999999997</v>
      </c>
      <c r="M77" s="14">
        <v>3.4431999499999999</v>
      </c>
      <c r="N77" s="16">
        <v>0.24020291999999999</v>
      </c>
      <c r="O77" s="14">
        <v>0</v>
      </c>
      <c r="P77" s="16">
        <v>0</v>
      </c>
      <c r="Q77" s="14" t="s">
        <v>582</v>
      </c>
      <c r="R77" s="16" t="s">
        <v>582</v>
      </c>
      <c r="S77" s="14">
        <v>0</v>
      </c>
      <c r="T77" s="16">
        <v>0</v>
      </c>
      <c r="U77" s="14">
        <v>0</v>
      </c>
      <c r="V77" s="16">
        <v>0</v>
      </c>
      <c r="W77" s="14">
        <v>18.660141939999999</v>
      </c>
      <c r="X77" s="16">
        <v>0.89223567000000004</v>
      </c>
    </row>
    <row r="78" spans="1:24"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v>0</v>
      </c>
      <c r="P78" s="16">
        <v>0</v>
      </c>
      <c r="Q78" s="14" t="s">
        <v>582</v>
      </c>
      <c r="R78" s="16" t="s">
        <v>582</v>
      </c>
      <c r="S78" s="14">
        <v>100</v>
      </c>
      <c r="T78" s="16">
        <v>0</v>
      </c>
      <c r="U78" s="14">
        <v>0</v>
      </c>
      <c r="V78" s="16">
        <v>0</v>
      </c>
      <c r="W78" s="14">
        <v>0</v>
      </c>
      <c r="X78" s="16">
        <v>0</v>
      </c>
    </row>
    <row r="79" spans="1:24"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v>0</v>
      </c>
      <c r="P79" s="16">
        <v>0</v>
      </c>
      <c r="Q79" s="14" t="s">
        <v>582</v>
      </c>
      <c r="R79" s="16" t="s">
        <v>582</v>
      </c>
      <c r="S79" s="14">
        <v>100</v>
      </c>
      <c r="T79" s="16">
        <v>0</v>
      </c>
      <c r="U79" s="14">
        <v>0</v>
      </c>
      <c r="V79" s="16">
        <v>0</v>
      </c>
      <c r="W79" s="14">
        <v>0</v>
      </c>
      <c r="X79" s="16">
        <v>0</v>
      </c>
    </row>
    <row r="80" spans="1:24"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v>0</v>
      </c>
      <c r="P80" s="16">
        <v>0</v>
      </c>
      <c r="Q80" s="14" t="s">
        <v>582</v>
      </c>
      <c r="R80" s="16" t="s">
        <v>582</v>
      </c>
      <c r="S80" s="14">
        <v>100</v>
      </c>
      <c r="T80" s="16">
        <v>0</v>
      </c>
      <c r="U80" s="14">
        <v>0</v>
      </c>
      <c r="V80" s="16">
        <v>0</v>
      </c>
      <c r="W80" s="14">
        <v>0</v>
      </c>
      <c r="X80" s="16">
        <v>0</v>
      </c>
    </row>
    <row r="81" spans="1:24" x14ac:dyDescent="0.25">
      <c r="A81" s="19" t="s">
        <v>551</v>
      </c>
      <c r="B81" s="13">
        <v>8861</v>
      </c>
      <c r="C81" s="14">
        <f>(96/B81*100)</f>
        <v>1.0833991648798103</v>
      </c>
      <c r="D81" s="15">
        <v>8765</v>
      </c>
      <c r="E81" s="14">
        <v>2.8611940100000002</v>
      </c>
      <c r="F81" s="16">
        <v>0.30416033999999997</v>
      </c>
      <c r="G81" s="14">
        <v>7.68156908</v>
      </c>
      <c r="H81" s="16">
        <v>0.42496888999999999</v>
      </c>
      <c r="I81" s="14">
        <v>47.10839258</v>
      </c>
      <c r="J81" s="16">
        <v>0.89110920000000005</v>
      </c>
      <c r="K81" s="14">
        <v>37.053899110000003</v>
      </c>
      <c r="L81" s="16">
        <v>1.0033242099999999</v>
      </c>
      <c r="M81" s="14">
        <v>3.3534978299999998</v>
      </c>
      <c r="N81" s="16">
        <v>0.24136052</v>
      </c>
      <c r="O81" s="14">
        <v>0</v>
      </c>
      <c r="P81" s="16">
        <v>0</v>
      </c>
      <c r="Q81" s="14" t="s">
        <v>582</v>
      </c>
      <c r="R81" s="16" t="s">
        <v>582</v>
      </c>
      <c r="S81" s="14">
        <v>0</v>
      </c>
      <c r="T81" s="16">
        <v>0</v>
      </c>
      <c r="U81" s="14">
        <v>0</v>
      </c>
      <c r="V81" s="16">
        <v>0</v>
      </c>
      <c r="W81" s="14">
        <v>1.9414473999999999</v>
      </c>
      <c r="X81" s="16">
        <v>0.27153073999999999</v>
      </c>
    </row>
    <row r="82" spans="1:24"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row>
    <row r="83" spans="1:24" x14ac:dyDescent="0.25">
      <c r="A83" s="3" t="s">
        <v>553</v>
      </c>
    </row>
    <row r="84" spans="1:24"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row>
    <row r="86" spans="1:24"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row>
    <row r="87" spans="1:24"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row>
    <row r="88" spans="1:24"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row>
    <row r="89" spans="1:24"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row>
    <row r="90" spans="1:24"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row>
    <row r="91" spans="1:24"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row>
    <row r="92" spans="1:24"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row>
    <row r="93" spans="1:24"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row>
    <row r="94" spans="1:24"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row>
    <row r="95" spans="1:24"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row>
    <row r="96" spans="1:24"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851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852</v>
      </c>
      <c r="F4" s="22"/>
      <c r="G4" s="21" t="s">
        <v>639</v>
      </c>
      <c r="H4" s="22"/>
      <c r="I4" s="21" t="s">
        <v>638</v>
      </c>
      <c r="J4" s="22"/>
      <c r="K4" s="21" t="s">
        <v>853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(886/B7*100)</f>
        <v>6.0977288368891953</v>
      </c>
      <c r="D7" s="15">
        <v>13644</v>
      </c>
      <c r="E7" s="14">
        <v>24.872570419999999</v>
      </c>
      <c r="F7" s="16">
        <v>0.43351145000000002</v>
      </c>
      <c r="G7" s="14">
        <v>39.724991379999999</v>
      </c>
      <c r="H7" s="16">
        <v>0.50681231999999998</v>
      </c>
      <c r="I7" s="14">
        <v>19.131289249999998</v>
      </c>
      <c r="J7" s="16">
        <v>0.42782269000000001</v>
      </c>
      <c r="K7" s="14">
        <v>8.5455310000000004</v>
      </c>
      <c r="L7" s="16">
        <v>0.27881582999999999</v>
      </c>
      <c r="M7" s="14">
        <v>0</v>
      </c>
      <c r="N7" s="16">
        <v>0</v>
      </c>
      <c r="O7" s="14" t="s">
        <v>582</v>
      </c>
      <c r="P7" s="16" t="s">
        <v>582</v>
      </c>
      <c r="Q7" s="14">
        <v>0</v>
      </c>
      <c r="R7" s="16">
        <v>0</v>
      </c>
      <c r="S7" s="14">
        <v>0</v>
      </c>
      <c r="T7" s="16">
        <v>0</v>
      </c>
      <c r="U7" s="14">
        <v>7.7256179500000002</v>
      </c>
      <c r="V7" s="16">
        <v>0.48447377000000003</v>
      </c>
    </row>
    <row r="8" spans="1:22" x14ac:dyDescent="0.25">
      <c r="A8" s="11" t="s">
        <v>478</v>
      </c>
      <c r="B8" s="13">
        <v>7007</v>
      </c>
      <c r="C8" s="14">
        <f>(197/B8*100)</f>
        <v>2.8114742400456687</v>
      </c>
      <c r="D8" s="15">
        <v>6810</v>
      </c>
      <c r="E8" s="14">
        <v>18.84247903</v>
      </c>
      <c r="F8" s="16">
        <v>0.62678849000000003</v>
      </c>
      <c r="G8" s="14">
        <v>30.709543740000001</v>
      </c>
      <c r="H8" s="16">
        <v>0.71999442999999996</v>
      </c>
      <c r="I8" s="14">
        <v>25.19301871</v>
      </c>
      <c r="J8" s="16">
        <v>0.54048251999999997</v>
      </c>
      <c r="K8" s="14">
        <v>18.161850269999999</v>
      </c>
      <c r="L8" s="16">
        <v>0.68445602999999999</v>
      </c>
      <c r="M8" s="14">
        <v>0</v>
      </c>
      <c r="N8" s="16">
        <v>0</v>
      </c>
      <c r="O8" s="14" t="s">
        <v>582</v>
      </c>
      <c r="P8" s="16" t="s">
        <v>582</v>
      </c>
      <c r="Q8" s="14">
        <v>0.48408118999999999</v>
      </c>
      <c r="R8" s="16">
        <v>0.11919957</v>
      </c>
      <c r="S8" s="14">
        <v>0</v>
      </c>
      <c r="T8" s="16">
        <v>0</v>
      </c>
      <c r="U8" s="14">
        <v>6.6090270599999998</v>
      </c>
      <c r="V8" s="16">
        <v>0.42856335000000001</v>
      </c>
    </row>
    <row r="9" spans="1:22" x14ac:dyDescent="0.25">
      <c r="A9" s="11" t="s">
        <v>479</v>
      </c>
      <c r="B9" s="13">
        <v>9651</v>
      </c>
      <c r="C9" s="14">
        <f>(309/B9*100)</f>
        <v>3.2017407522536527</v>
      </c>
      <c r="D9" s="15">
        <v>9342</v>
      </c>
      <c r="E9" s="14">
        <v>18.850095920000001</v>
      </c>
      <c r="F9" s="16">
        <v>0.58439819999999998</v>
      </c>
      <c r="G9" s="14">
        <v>39.122630630000003</v>
      </c>
      <c r="H9" s="16">
        <v>0.58691411999999998</v>
      </c>
      <c r="I9" s="14">
        <v>20.142703659999999</v>
      </c>
      <c r="J9" s="16">
        <v>0.52428821000000003</v>
      </c>
      <c r="K9" s="14">
        <v>10.058380120000001</v>
      </c>
      <c r="L9" s="16">
        <v>0.35536792</v>
      </c>
      <c r="M9" s="14">
        <v>0</v>
      </c>
      <c r="N9" s="16">
        <v>0</v>
      </c>
      <c r="O9" s="14" t="s">
        <v>582</v>
      </c>
      <c r="P9" s="16" t="s">
        <v>582</v>
      </c>
      <c r="Q9" s="14">
        <v>3.0811031899999999</v>
      </c>
      <c r="R9" s="16">
        <v>0.55156517999999999</v>
      </c>
      <c r="S9" s="14">
        <v>0</v>
      </c>
      <c r="T9" s="16">
        <v>0</v>
      </c>
      <c r="U9" s="14">
        <v>8.7450864700000004</v>
      </c>
      <c r="V9" s="16">
        <v>0.53934757</v>
      </c>
    </row>
    <row r="10" spans="1:22" x14ac:dyDescent="0.25">
      <c r="A10" s="11" t="s">
        <v>480</v>
      </c>
      <c r="B10" s="13">
        <v>20058</v>
      </c>
      <c r="C10" s="14">
        <f>(573/B10*100)</f>
        <v>2.8567155249775653</v>
      </c>
      <c r="D10" s="15">
        <v>19485</v>
      </c>
      <c r="E10" s="14">
        <v>34.199900720000002</v>
      </c>
      <c r="F10" s="16">
        <v>0.56055507000000004</v>
      </c>
      <c r="G10" s="14">
        <v>43.543424629999997</v>
      </c>
      <c r="H10" s="16">
        <v>0.57110349999999999</v>
      </c>
      <c r="I10" s="14">
        <v>12.821759930000001</v>
      </c>
      <c r="J10" s="16">
        <v>0.36183026000000001</v>
      </c>
      <c r="K10" s="14">
        <v>5.3831210299999999</v>
      </c>
      <c r="L10" s="16">
        <v>0.25101821000000002</v>
      </c>
      <c r="M10" s="14">
        <v>0</v>
      </c>
      <c r="N10" s="16">
        <v>0</v>
      </c>
      <c r="O10" s="14" t="s">
        <v>582</v>
      </c>
      <c r="P10" s="16" t="s">
        <v>582</v>
      </c>
      <c r="Q10" s="14">
        <v>0</v>
      </c>
      <c r="R10" s="16">
        <v>0</v>
      </c>
      <c r="S10" s="14">
        <v>0</v>
      </c>
      <c r="T10" s="16">
        <v>0</v>
      </c>
      <c r="U10" s="14">
        <v>4.0517936800000003</v>
      </c>
      <c r="V10" s="16">
        <v>0.39513933000000001</v>
      </c>
    </row>
    <row r="11" spans="1:22" x14ac:dyDescent="0.25">
      <c r="A11" s="11" t="s">
        <v>481</v>
      </c>
      <c r="B11" s="13">
        <v>7053</v>
      </c>
      <c r="C11" s="14">
        <f>(203/B11*100)</f>
        <v>2.8782078548135548</v>
      </c>
      <c r="D11" s="15">
        <v>6850</v>
      </c>
      <c r="E11" s="14">
        <v>28.79714843</v>
      </c>
      <c r="F11" s="16">
        <v>0.73653073000000002</v>
      </c>
      <c r="G11" s="14">
        <v>40.795226970000002</v>
      </c>
      <c r="H11" s="16">
        <v>0.82059550999999997</v>
      </c>
      <c r="I11" s="14">
        <v>14.78500045</v>
      </c>
      <c r="J11" s="16">
        <v>0.55669789999999997</v>
      </c>
      <c r="K11" s="14">
        <v>6.7408948000000004</v>
      </c>
      <c r="L11" s="16">
        <v>0.38615945000000002</v>
      </c>
      <c r="M11" s="14">
        <v>0</v>
      </c>
      <c r="N11" s="16">
        <v>0</v>
      </c>
      <c r="O11" s="14" t="s">
        <v>582</v>
      </c>
      <c r="P11" s="16" t="s">
        <v>582</v>
      </c>
      <c r="Q11" s="14">
        <v>0</v>
      </c>
      <c r="R11" s="16">
        <v>0</v>
      </c>
      <c r="S11" s="14">
        <v>0</v>
      </c>
      <c r="T11" s="16">
        <v>0</v>
      </c>
      <c r="U11" s="14">
        <v>8.8817293599999996</v>
      </c>
      <c r="V11" s="16">
        <v>0.83138327999999995</v>
      </c>
    </row>
    <row r="12" spans="1:22" x14ac:dyDescent="0.25">
      <c r="A12" s="11" t="s">
        <v>482</v>
      </c>
      <c r="B12" s="13">
        <v>6894</v>
      </c>
      <c r="C12" s="14">
        <f>(60/B12*100)</f>
        <v>0.8703220191470844</v>
      </c>
      <c r="D12" s="15">
        <v>6834</v>
      </c>
      <c r="E12" s="14">
        <v>16.953420919999999</v>
      </c>
      <c r="F12" s="16">
        <v>0.66271937999999997</v>
      </c>
      <c r="G12" s="14">
        <v>36.056753010000001</v>
      </c>
      <c r="H12" s="16">
        <v>0.78738262000000003</v>
      </c>
      <c r="I12" s="14">
        <v>30.939631030000001</v>
      </c>
      <c r="J12" s="16">
        <v>0.76337306999999999</v>
      </c>
      <c r="K12" s="14">
        <v>9.6862458100000008</v>
      </c>
      <c r="L12" s="16">
        <v>0.48562873000000001</v>
      </c>
      <c r="M12" s="14">
        <v>0</v>
      </c>
      <c r="N12" s="16">
        <v>0</v>
      </c>
      <c r="O12" s="14" t="s">
        <v>582</v>
      </c>
      <c r="P12" s="16" t="s">
        <v>582</v>
      </c>
      <c r="Q12" s="14">
        <v>2.3480837700000001</v>
      </c>
      <c r="R12" s="16">
        <v>0.59189603000000002</v>
      </c>
      <c r="S12" s="14">
        <v>0</v>
      </c>
      <c r="T12" s="16">
        <v>0</v>
      </c>
      <c r="U12" s="14">
        <v>4.0158654499999997</v>
      </c>
      <c r="V12" s="16">
        <v>0.45772041000000002</v>
      </c>
    </row>
    <row r="13" spans="1:22" x14ac:dyDescent="0.25">
      <c r="A13" s="11" t="s">
        <v>483</v>
      </c>
      <c r="B13" s="13">
        <v>7161</v>
      </c>
      <c r="C13" s="14">
        <f>(266/B13*100)</f>
        <v>3.7145650048875858</v>
      </c>
      <c r="D13" s="15">
        <v>6895</v>
      </c>
      <c r="E13" s="14">
        <v>20.722557070000001</v>
      </c>
      <c r="F13" s="16">
        <v>0.63198765999999995</v>
      </c>
      <c r="G13" s="14">
        <v>34.525825300000001</v>
      </c>
      <c r="H13" s="16">
        <v>0.64845569999999997</v>
      </c>
      <c r="I13" s="14">
        <v>27.02617498</v>
      </c>
      <c r="J13" s="16">
        <v>0.73373317999999998</v>
      </c>
      <c r="K13" s="14">
        <v>9.8188576300000001</v>
      </c>
      <c r="L13" s="16">
        <v>0.48873408000000002</v>
      </c>
      <c r="M13" s="14">
        <v>0</v>
      </c>
      <c r="N13" s="16">
        <v>0</v>
      </c>
      <c r="O13" s="14" t="s">
        <v>582</v>
      </c>
      <c r="P13" s="16" t="s">
        <v>582</v>
      </c>
      <c r="Q13" s="14">
        <v>4.1788899800000001</v>
      </c>
      <c r="R13" s="16">
        <v>0.48098823000000002</v>
      </c>
      <c r="S13" s="14">
        <v>0</v>
      </c>
      <c r="T13" s="16">
        <v>0</v>
      </c>
      <c r="U13" s="14">
        <v>3.72769503</v>
      </c>
      <c r="V13" s="16">
        <v>0.52640633999999997</v>
      </c>
    </row>
    <row r="14" spans="1:22" x14ac:dyDescent="0.25">
      <c r="A14" s="11" t="s">
        <v>484</v>
      </c>
      <c r="B14" s="13">
        <v>5587</v>
      </c>
      <c r="C14" s="14">
        <f>(85/B14*100)</f>
        <v>1.5213889386074815</v>
      </c>
      <c r="D14" s="15">
        <v>5502</v>
      </c>
      <c r="E14" s="14">
        <v>19.989229430000002</v>
      </c>
      <c r="F14" s="16">
        <v>0.60839929999999998</v>
      </c>
      <c r="G14" s="14">
        <v>52.984513409999998</v>
      </c>
      <c r="H14" s="16">
        <v>0.75692267000000002</v>
      </c>
      <c r="I14" s="14">
        <v>21.07282021</v>
      </c>
      <c r="J14" s="16">
        <v>0.62289468999999997</v>
      </c>
      <c r="K14" s="14">
        <v>4.4879689699999998</v>
      </c>
      <c r="L14" s="16">
        <v>0.30708067</v>
      </c>
      <c r="M14" s="14">
        <v>0</v>
      </c>
      <c r="N14" s="16">
        <v>0</v>
      </c>
      <c r="O14" s="14" t="s">
        <v>582</v>
      </c>
      <c r="P14" s="16" t="s">
        <v>582</v>
      </c>
      <c r="Q14" s="14">
        <v>0</v>
      </c>
      <c r="R14" s="16">
        <v>0</v>
      </c>
      <c r="S14" s="14">
        <v>0</v>
      </c>
      <c r="T14" s="16">
        <v>0</v>
      </c>
      <c r="U14" s="14">
        <v>1.4654679799999999</v>
      </c>
      <c r="V14" s="16">
        <v>0.17902319999999999</v>
      </c>
    </row>
    <row r="15" spans="1:22" x14ac:dyDescent="0.25">
      <c r="A15" s="11" t="s">
        <v>485</v>
      </c>
      <c r="B15" s="13">
        <v>5882</v>
      </c>
      <c r="C15" s="14">
        <f>(137/B15*100)</f>
        <v>2.329139748384903</v>
      </c>
      <c r="D15" s="15">
        <v>5745</v>
      </c>
      <c r="E15" s="14">
        <v>19.607425729999999</v>
      </c>
      <c r="F15" s="16">
        <v>0.54978305000000005</v>
      </c>
      <c r="G15" s="14">
        <v>42.40859871</v>
      </c>
      <c r="H15" s="16">
        <v>0.68643708999999997</v>
      </c>
      <c r="I15" s="14">
        <v>26.206006819999999</v>
      </c>
      <c r="J15" s="16">
        <v>0.64118417000000005</v>
      </c>
      <c r="K15" s="14">
        <v>7.2005356799999998</v>
      </c>
      <c r="L15" s="16">
        <v>0.40275311000000003</v>
      </c>
      <c r="M15" s="14">
        <v>0</v>
      </c>
      <c r="N15" s="16">
        <v>0</v>
      </c>
      <c r="O15" s="14" t="s">
        <v>582</v>
      </c>
      <c r="P15" s="16" t="s">
        <v>582</v>
      </c>
      <c r="Q15" s="14">
        <v>1.02804392</v>
      </c>
      <c r="R15" s="16">
        <v>0.46089181000000001</v>
      </c>
      <c r="S15" s="14">
        <v>0</v>
      </c>
      <c r="T15" s="16">
        <v>0</v>
      </c>
      <c r="U15" s="14">
        <v>3.5493891400000002</v>
      </c>
      <c r="V15" s="16">
        <v>0.34251788</v>
      </c>
    </row>
    <row r="16" spans="1:22" x14ac:dyDescent="0.25">
      <c r="A16" s="11" t="s">
        <v>486</v>
      </c>
      <c r="B16" s="13">
        <v>6108</v>
      </c>
      <c r="C16" s="14">
        <f>(175/B16*100)</f>
        <v>2.8650949574328748</v>
      </c>
      <c r="D16" s="15">
        <v>5933</v>
      </c>
      <c r="E16" s="14">
        <v>24.217572990000001</v>
      </c>
      <c r="F16" s="16">
        <v>0.61555632000000005</v>
      </c>
      <c r="G16" s="14">
        <v>33.826660250000003</v>
      </c>
      <c r="H16" s="16">
        <v>0.62658661999999998</v>
      </c>
      <c r="I16" s="14">
        <v>20.123441110000002</v>
      </c>
      <c r="J16" s="16">
        <v>0.56815645000000004</v>
      </c>
      <c r="K16" s="14">
        <v>13.354138689999999</v>
      </c>
      <c r="L16" s="16">
        <v>0.46080159999999998</v>
      </c>
      <c r="M16" s="14">
        <v>0</v>
      </c>
      <c r="N16" s="16">
        <v>0</v>
      </c>
      <c r="O16" s="14" t="s">
        <v>582</v>
      </c>
      <c r="P16" s="16" t="s">
        <v>582</v>
      </c>
      <c r="Q16" s="14">
        <v>0</v>
      </c>
      <c r="R16" s="16">
        <v>0</v>
      </c>
      <c r="S16" s="14">
        <v>0</v>
      </c>
      <c r="T16" s="16">
        <v>0</v>
      </c>
      <c r="U16" s="14">
        <v>8.4781869600000004</v>
      </c>
      <c r="V16" s="16">
        <v>0.76579085999999996</v>
      </c>
    </row>
    <row r="17" spans="1:22" x14ac:dyDescent="0.25">
      <c r="A17" s="11" t="s">
        <v>487</v>
      </c>
      <c r="B17" s="13">
        <v>6504</v>
      </c>
      <c r="C17" s="14">
        <f>(2252/B17*100)</f>
        <v>34.624846248462482</v>
      </c>
      <c r="D17" s="15">
        <v>4252</v>
      </c>
      <c r="E17" s="14">
        <v>16.05631619</v>
      </c>
      <c r="F17" s="16">
        <v>0.65819090999999996</v>
      </c>
      <c r="G17" s="14">
        <v>30.405317019999998</v>
      </c>
      <c r="H17" s="16">
        <v>0.77225776000000002</v>
      </c>
      <c r="I17" s="14">
        <v>25.277421759999999</v>
      </c>
      <c r="J17" s="16">
        <v>0.76576535000000001</v>
      </c>
      <c r="K17" s="14">
        <v>13.72445767</v>
      </c>
      <c r="L17" s="16">
        <v>0.52188411000000001</v>
      </c>
      <c r="M17" s="14">
        <v>0</v>
      </c>
      <c r="N17" s="16">
        <v>0</v>
      </c>
      <c r="O17" s="14" t="s">
        <v>582</v>
      </c>
      <c r="P17" s="16" t="s">
        <v>582</v>
      </c>
      <c r="Q17" s="14">
        <v>3.4719883999999999</v>
      </c>
      <c r="R17" s="16">
        <v>0.45051341</v>
      </c>
      <c r="S17" s="14">
        <v>0</v>
      </c>
      <c r="T17" s="16">
        <v>0</v>
      </c>
      <c r="U17" s="14">
        <v>11.06449896</v>
      </c>
      <c r="V17" s="16">
        <v>0.74214272999999997</v>
      </c>
    </row>
    <row r="18" spans="1:22" x14ac:dyDescent="0.25">
      <c r="A18" s="11" t="s">
        <v>488</v>
      </c>
      <c r="B18" s="13">
        <v>5532</v>
      </c>
      <c r="C18" s="14">
        <f>(31/B18*100)</f>
        <v>0.56037599421547357</v>
      </c>
      <c r="D18" s="15">
        <v>5501</v>
      </c>
      <c r="E18" s="14">
        <v>30.705073670000001</v>
      </c>
      <c r="F18" s="16">
        <v>0.69940248999999999</v>
      </c>
      <c r="G18" s="14">
        <v>38.919315750000003</v>
      </c>
      <c r="H18" s="16">
        <v>0.83899734000000004</v>
      </c>
      <c r="I18" s="14">
        <v>16.680088260000002</v>
      </c>
      <c r="J18" s="16">
        <v>0.63789468999999999</v>
      </c>
      <c r="K18" s="14">
        <v>8.1882522800000004</v>
      </c>
      <c r="L18" s="16">
        <v>0.39896057000000001</v>
      </c>
      <c r="M18" s="14">
        <v>0</v>
      </c>
      <c r="N18" s="16">
        <v>0</v>
      </c>
      <c r="O18" s="14" t="s">
        <v>582</v>
      </c>
      <c r="P18" s="16" t="s">
        <v>582</v>
      </c>
      <c r="Q18" s="14">
        <v>0</v>
      </c>
      <c r="R18" s="16">
        <v>0</v>
      </c>
      <c r="S18" s="14">
        <v>0</v>
      </c>
      <c r="T18" s="16">
        <v>0</v>
      </c>
      <c r="U18" s="14">
        <v>5.5072700499999998</v>
      </c>
      <c r="V18" s="16">
        <v>0.68108340999999994</v>
      </c>
    </row>
    <row r="19" spans="1:22" x14ac:dyDescent="0.25">
      <c r="A19" s="11" t="s">
        <v>489</v>
      </c>
      <c r="B19" s="13">
        <v>5658</v>
      </c>
      <c r="C19" s="14">
        <f>(411/B19*100)</f>
        <v>7.2640509013785781</v>
      </c>
      <c r="D19" s="15">
        <v>5247</v>
      </c>
      <c r="E19" s="14">
        <v>17.807840880000001</v>
      </c>
      <c r="F19" s="16">
        <v>0.59248445999999999</v>
      </c>
      <c r="G19" s="14">
        <v>47.026593650000002</v>
      </c>
      <c r="H19" s="16">
        <v>0.66986555000000003</v>
      </c>
      <c r="I19" s="14">
        <v>21.408214359999999</v>
      </c>
      <c r="J19" s="16">
        <v>0.64462182000000001</v>
      </c>
      <c r="K19" s="14">
        <v>8.6989120999999994</v>
      </c>
      <c r="L19" s="16">
        <v>0.44074394</v>
      </c>
      <c r="M19" s="14">
        <v>0</v>
      </c>
      <c r="N19" s="16">
        <v>0</v>
      </c>
      <c r="O19" s="14" t="s">
        <v>582</v>
      </c>
      <c r="P19" s="16" t="s">
        <v>582</v>
      </c>
      <c r="Q19" s="14">
        <v>0</v>
      </c>
      <c r="R19" s="16">
        <v>0</v>
      </c>
      <c r="S19" s="14">
        <v>0</v>
      </c>
      <c r="T19" s="16">
        <v>0</v>
      </c>
      <c r="U19" s="14">
        <v>5.0584390099999998</v>
      </c>
      <c r="V19" s="16">
        <v>0.47674960999999999</v>
      </c>
    </row>
    <row r="20" spans="1:22" x14ac:dyDescent="0.25">
      <c r="A20" s="11" t="s">
        <v>490</v>
      </c>
      <c r="B20" s="13">
        <v>3371</v>
      </c>
      <c r="C20" s="14">
        <f>(75/B20*100)</f>
        <v>2.2248590922574905</v>
      </c>
      <c r="D20" s="15">
        <v>3296</v>
      </c>
      <c r="E20" s="14">
        <v>25.88784806</v>
      </c>
      <c r="F20" s="16">
        <v>0.74195250000000001</v>
      </c>
      <c r="G20" s="14">
        <v>39.202262279999999</v>
      </c>
      <c r="H20" s="16">
        <v>0.84853643999999995</v>
      </c>
      <c r="I20" s="14">
        <v>20.30389091</v>
      </c>
      <c r="J20" s="16">
        <v>0.67465474000000003</v>
      </c>
      <c r="K20" s="14">
        <v>8.1754063499999994</v>
      </c>
      <c r="L20" s="16">
        <v>0.44477060000000002</v>
      </c>
      <c r="M20" s="14">
        <v>0</v>
      </c>
      <c r="N20" s="16">
        <v>0</v>
      </c>
      <c r="O20" s="14" t="s">
        <v>582</v>
      </c>
      <c r="P20" s="16" t="s">
        <v>582</v>
      </c>
      <c r="Q20" s="14">
        <v>0</v>
      </c>
      <c r="R20" s="16">
        <v>0</v>
      </c>
      <c r="S20" s="14">
        <v>0</v>
      </c>
      <c r="T20" s="16">
        <v>0</v>
      </c>
      <c r="U20" s="14">
        <v>6.4305924000000001</v>
      </c>
      <c r="V20" s="16">
        <v>0.42892047</v>
      </c>
    </row>
    <row r="21" spans="1:22" x14ac:dyDescent="0.25">
      <c r="A21" s="11" t="s">
        <v>491</v>
      </c>
      <c r="B21" s="13">
        <v>5741</v>
      </c>
      <c r="C21" s="14">
        <f>(66/B21*100)</f>
        <v>1.1496255007838356</v>
      </c>
      <c r="D21" s="15">
        <v>5675</v>
      </c>
      <c r="E21" s="14">
        <v>30.446427929999999</v>
      </c>
      <c r="F21" s="16">
        <v>0.78715469000000005</v>
      </c>
      <c r="G21" s="14">
        <v>45.455216569999997</v>
      </c>
      <c r="H21" s="16">
        <v>0.71153442</v>
      </c>
      <c r="I21" s="14">
        <v>15.43366101</v>
      </c>
      <c r="J21" s="16">
        <v>0.66914189000000002</v>
      </c>
      <c r="K21" s="14">
        <v>5.89617726</v>
      </c>
      <c r="L21" s="16">
        <v>0.44142101</v>
      </c>
      <c r="M21" s="14">
        <v>0</v>
      </c>
      <c r="N21" s="16">
        <v>0</v>
      </c>
      <c r="O21" s="14" t="s">
        <v>582</v>
      </c>
      <c r="P21" s="16" t="s">
        <v>582</v>
      </c>
      <c r="Q21" s="14">
        <v>0</v>
      </c>
      <c r="R21" s="16">
        <v>0</v>
      </c>
      <c r="S21" s="14">
        <v>0</v>
      </c>
      <c r="T21" s="16">
        <v>0</v>
      </c>
      <c r="U21" s="14">
        <v>2.7685172300000001</v>
      </c>
      <c r="V21" s="16">
        <v>0.30427436000000002</v>
      </c>
    </row>
    <row r="22" spans="1:22" x14ac:dyDescent="0.25">
      <c r="A22" s="11" t="s">
        <v>492</v>
      </c>
      <c r="B22" s="13">
        <v>6598</v>
      </c>
      <c r="C22" s="14">
        <f>(43/B22*100)</f>
        <v>0.65171264019399822</v>
      </c>
      <c r="D22" s="15">
        <v>6555</v>
      </c>
      <c r="E22" s="14">
        <v>33.031667329999998</v>
      </c>
      <c r="F22" s="16">
        <v>0.98554642000000003</v>
      </c>
      <c r="G22" s="14">
        <v>32.236549539999999</v>
      </c>
      <c r="H22" s="16">
        <v>0.65011149999999995</v>
      </c>
      <c r="I22" s="14">
        <v>18.057520069999999</v>
      </c>
      <c r="J22" s="16">
        <v>0.68002103999999997</v>
      </c>
      <c r="K22" s="14">
        <v>10.155340219999999</v>
      </c>
      <c r="L22" s="16">
        <v>0.50146732000000005</v>
      </c>
      <c r="M22" s="14">
        <v>0</v>
      </c>
      <c r="N22" s="16">
        <v>0</v>
      </c>
      <c r="O22" s="14" t="s">
        <v>582</v>
      </c>
      <c r="P22" s="16" t="s">
        <v>582</v>
      </c>
      <c r="Q22" s="14">
        <v>1.374997E-2</v>
      </c>
      <c r="R22" s="16">
        <v>1.323501E-2</v>
      </c>
      <c r="S22" s="14">
        <v>7.7344460000000004E-2</v>
      </c>
      <c r="T22" s="16">
        <v>5.7670270000000003E-2</v>
      </c>
      <c r="U22" s="14">
        <v>6.42782841</v>
      </c>
      <c r="V22" s="16">
        <v>0.68166198</v>
      </c>
    </row>
    <row r="23" spans="1:22" x14ac:dyDescent="0.25">
      <c r="A23" s="11" t="s">
        <v>493</v>
      </c>
      <c r="B23" s="13">
        <v>11583</v>
      </c>
      <c r="C23" s="14">
        <f>(280/B23*100)</f>
        <v>2.4173357506690842</v>
      </c>
      <c r="D23" s="15">
        <v>11303</v>
      </c>
      <c r="E23" s="14">
        <v>20.820067770000001</v>
      </c>
      <c r="F23" s="16">
        <v>0.76369129000000002</v>
      </c>
      <c r="G23" s="14">
        <v>45.790776010000002</v>
      </c>
      <c r="H23" s="16">
        <v>0.70910220000000002</v>
      </c>
      <c r="I23" s="14">
        <v>22.293488669999999</v>
      </c>
      <c r="J23" s="16">
        <v>0.89313852999999999</v>
      </c>
      <c r="K23" s="14">
        <v>7.1451695199999996</v>
      </c>
      <c r="L23" s="16">
        <v>0.41390867999999997</v>
      </c>
      <c r="M23" s="14">
        <v>0</v>
      </c>
      <c r="N23" s="16">
        <v>0</v>
      </c>
      <c r="O23" s="14" t="s">
        <v>582</v>
      </c>
      <c r="P23" s="16" t="s">
        <v>582</v>
      </c>
      <c r="Q23" s="14">
        <v>0</v>
      </c>
      <c r="R23" s="16">
        <v>0</v>
      </c>
      <c r="S23" s="14">
        <v>0</v>
      </c>
      <c r="T23" s="16">
        <v>0</v>
      </c>
      <c r="U23" s="14">
        <v>3.9504980399999998</v>
      </c>
      <c r="V23" s="16">
        <v>0.41381595999999998</v>
      </c>
    </row>
    <row r="24" spans="1:22" x14ac:dyDescent="0.25">
      <c r="A24" s="11" t="s">
        <v>494</v>
      </c>
      <c r="B24" s="13">
        <v>6647</v>
      </c>
      <c r="C24" s="14">
        <f>(12/B24*100)</f>
        <v>0.18053257108469986</v>
      </c>
      <c r="D24" s="15">
        <v>6635</v>
      </c>
      <c r="E24" s="14">
        <v>22.963346099999999</v>
      </c>
      <c r="F24" s="16">
        <v>0.63038636000000003</v>
      </c>
      <c r="G24" s="14">
        <v>37.000882320000002</v>
      </c>
      <c r="H24" s="16">
        <v>0.65510168000000002</v>
      </c>
      <c r="I24" s="14">
        <v>25.907551009999999</v>
      </c>
      <c r="J24" s="16">
        <v>0.80646313999999997</v>
      </c>
      <c r="K24" s="14">
        <v>11.80803341</v>
      </c>
      <c r="L24" s="16">
        <v>0.46847317999999999</v>
      </c>
      <c r="M24" s="14">
        <v>0</v>
      </c>
      <c r="N24" s="16">
        <v>0</v>
      </c>
      <c r="O24" s="14" t="s">
        <v>582</v>
      </c>
      <c r="P24" s="16" t="s">
        <v>582</v>
      </c>
      <c r="Q24" s="14">
        <v>0</v>
      </c>
      <c r="R24" s="16">
        <v>0</v>
      </c>
      <c r="S24" s="14">
        <v>0</v>
      </c>
      <c r="T24" s="16">
        <v>0</v>
      </c>
      <c r="U24" s="14">
        <v>2.3201871600000001</v>
      </c>
      <c r="V24" s="16">
        <v>0.78373539999999997</v>
      </c>
    </row>
    <row r="25" spans="1:22" x14ac:dyDescent="0.25">
      <c r="A25" s="11" t="s">
        <v>495</v>
      </c>
      <c r="B25" s="13">
        <v>5581</v>
      </c>
      <c r="C25" s="14">
        <f>(25/B25*100)</f>
        <v>0.44794839634474104</v>
      </c>
      <c r="D25" s="15">
        <v>5556</v>
      </c>
      <c r="E25" s="14">
        <v>17.826497809999999</v>
      </c>
      <c r="F25" s="16">
        <v>0.77002691999999995</v>
      </c>
      <c r="G25" s="14">
        <v>47.888978600000002</v>
      </c>
      <c r="H25" s="16">
        <v>0.84848665000000001</v>
      </c>
      <c r="I25" s="14">
        <v>23.899756960000001</v>
      </c>
      <c r="J25" s="16">
        <v>0.78800735</v>
      </c>
      <c r="K25" s="14">
        <v>9.8709960199999998</v>
      </c>
      <c r="L25" s="16">
        <v>0.50587802999999998</v>
      </c>
      <c r="M25" s="14">
        <v>0</v>
      </c>
      <c r="N25" s="16">
        <v>0</v>
      </c>
      <c r="O25" s="14" t="s">
        <v>582</v>
      </c>
      <c r="P25" s="16" t="s">
        <v>582</v>
      </c>
      <c r="Q25" s="14">
        <v>0</v>
      </c>
      <c r="R25" s="16">
        <v>0</v>
      </c>
      <c r="S25" s="14">
        <v>0</v>
      </c>
      <c r="T25" s="16">
        <v>0</v>
      </c>
      <c r="U25" s="14">
        <v>0.51377059999999997</v>
      </c>
      <c r="V25" s="16">
        <v>0.12659116000000001</v>
      </c>
    </row>
    <row r="26" spans="1:22" x14ac:dyDescent="0.25">
      <c r="A26" s="11" t="s">
        <v>496</v>
      </c>
      <c r="B26" s="13">
        <v>4869</v>
      </c>
      <c r="C26" s="14">
        <f>(87/B26*100)</f>
        <v>1.7868145409735057</v>
      </c>
      <c r="D26" s="15">
        <v>4782</v>
      </c>
      <c r="E26" s="14">
        <v>19.825143409999999</v>
      </c>
      <c r="F26" s="16">
        <v>0.61429774999999998</v>
      </c>
      <c r="G26" s="14">
        <v>47.320335049999997</v>
      </c>
      <c r="H26" s="16">
        <v>0.80625899999999995</v>
      </c>
      <c r="I26" s="14">
        <v>24.754036320000001</v>
      </c>
      <c r="J26" s="16">
        <v>0.73337834000000002</v>
      </c>
      <c r="K26" s="14">
        <v>6.3786679099999999</v>
      </c>
      <c r="L26" s="16">
        <v>0.39862592000000002</v>
      </c>
      <c r="M26" s="14">
        <v>0</v>
      </c>
      <c r="N26" s="16">
        <v>0</v>
      </c>
      <c r="O26" s="14" t="s">
        <v>582</v>
      </c>
      <c r="P26" s="16" t="s">
        <v>582</v>
      </c>
      <c r="Q26" s="14">
        <v>0</v>
      </c>
      <c r="R26" s="16">
        <v>0</v>
      </c>
      <c r="S26" s="14">
        <v>0</v>
      </c>
      <c r="T26" s="16">
        <v>0</v>
      </c>
      <c r="U26" s="14">
        <v>1.72181732</v>
      </c>
      <c r="V26" s="16">
        <v>0.20202584000000001</v>
      </c>
    </row>
    <row r="27" spans="1:22" x14ac:dyDescent="0.25">
      <c r="A27" s="11" t="s">
        <v>497</v>
      </c>
      <c r="B27" s="13">
        <v>5299</v>
      </c>
      <c r="C27" s="14">
        <f>(157/B27*100)</f>
        <v>2.962823174183808</v>
      </c>
      <c r="D27" s="15">
        <v>5142</v>
      </c>
      <c r="E27" s="14">
        <v>22.384243680000001</v>
      </c>
      <c r="F27" s="16">
        <v>0.59958807999999997</v>
      </c>
      <c r="G27" s="14">
        <v>32.433775130000001</v>
      </c>
      <c r="H27" s="16">
        <v>0.66315000999999996</v>
      </c>
      <c r="I27" s="14">
        <v>21.988835030000001</v>
      </c>
      <c r="J27" s="16">
        <v>0.54178713000000001</v>
      </c>
      <c r="K27" s="14">
        <v>13.378405519999999</v>
      </c>
      <c r="L27" s="16">
        <v>0.42633795000000002</v>
      </c>
      <c r="M27" s="14">
        <v>0</v>
      </c>
      <c r="N27" s="16">
        <v>0</v>
      </c>
      <c r="O27" s="14" t="s">
        <v>582</v>
      </c>
      <c r="P27" s="16" t="s">
        <v>582</v>
      </c>
      <c r="Q27" s="14">
        <v>0</v>
      </c>
      <c r="R27" s="16">
        <v>0</v>
      </c>
      <c r="S27" s="14">
        <v>0</v>
      </c>
      <c r="T27" s="16">
        <v>0</v>
      </c>
      <c r="U27" s="14">
        <v>9.8147406499999992</v>
      </c>
      <c r="V27" s="16">
        <v>0.36680418999999997</v>
      </c>
    </row>
    <row r="28" spans="1:22" x14ac:dyDescent="0.25">
      <c r="A28" s="11" t="s">
        <v>498</v>
      </c>
      <c r="B28" s="13">
        <v>7568</v>
      </c>
      <c r="C28" s="14">
        <f>(454/B28*100)</f>
        <v>5.998942917547569</v>
      </c>
      <c r="D28" s="15">
        <v>7114</v>
      </c>
      <c r="E28" s="14">
        <v>32.443524230000001</v>
      </c>
      <c r="F28" s="16">
        <v>0.67380947000000002</v>
      </c>
      <c r="G28" s="14">
        <v>48.53071542</v>
      </c>
      <c r="H28" s="16">
        <v>0.70971273000000001</v>
      </c>
      <c r="I28" s="14">
        <v>10.617284829999999</v>
      </c>
      <c r="J28" s="16">
        <v>0.44713538000000003</v>
      </c>
      <c r="K28" s="14">
        <v>3.6394030700000002</v>
      </c>
      <c r="L28" s="16">
        <v>0.26266728</v>
      </c>
      <c r="M28" s="14">
        <v>0</v>
      </c>
      <c r="N28" s="16">
        <v>0</v>
      </c>
      <c r="O28" s="14" t="s">
        <v>582</v>
      </c>
      <c r="P28" s="16" t="s">
        <v>582</v>
      </c>
      <c r="Q28" s="14">
        <v>0</v>
      </c>
      <c r="R28" s="16">
        <v>0</v>
      </c>
      <c r="S28" s="14">
        <v>0</v>
      </c>
      <c r="T28" s="16">
        <v>0</v>
      </c>
      <c r="U28" s="14">
        <v>4.7690724500000004</v>
      </c>
      <c r="V28" s="16">
        <v>0.62704265000000003</v>
      </c>
    </row>
    <row r="29" spans="1:22" x14ac:dyDescent="0.25">
      <c r="A29" s="11" t="s">
        <v>499</v>
      </c>
      <c r="B29" s="13">
        <v>5385</v>
      </c>
      <c r="C29" s="14">
        <f>(30/B29*100)</f>
        <v>0.55710306406685239</v>
      </c>
      <c r="D29" s="15">
        <v>5355</v>
      </c>
      <c r="E29" s="14">
        <v>16.189528209999999</v>
      </c>
      <c r="F29" s="16">
        <v>0.57974429999999999</v>
      </c>
      <c r="G29" s="14">
        <v>35.246575069999999</v>
      </c>
      <c r="H29" s="16">
        <v>0.74412272000000002</v>
      </c>
      <c r="I29" s="14">
        <v>25.20937687</v>
      </c>
      <c r="J29" s="16">
        <v>0.82270164000000001</v>
      </c>
      <c r="K29" s="14">
        <v>17.104699010000001</v>
      </c>
      <c r="L29" s="16">
        <v>0.66876681000000004</v>
      </c>
      <c r="M29" s="14">
        <v>0</v>
      </c>
      <c r="N29" s="16">
        <v>0</v>
      </c>
      <c r="O29" s="14" t="s">
        <v>582</v>
      </c>
      <c r="P29" s="16" t="s">
        <v>582</v>
      </c>
      <c r="Q29" s="14">
        <v>2.7667624100000001</v>
      </c>
      <c r="R29" s="16">
        <v>0.24169378</v>
      </c>
      <c r="S29" s="14">
        <v>0</v>
      </c>
      <c r="T29" s="16">
        <v>0</v>
      </c>
      <c r="U29" s="14">
        <v>3.4830584299999998</v>
      </c>
      <c r="V29" s="16">
        <v>0.42519047999999998</v>
      </c>
    </row>
    <row r="30" spans="1:22" x14ac:dyDescent="0.25">
      <c r="A30" s="11" t="s">
        <v>500</v>
      </c>
      <c r="B30" s="13">
        <v>4520</v>
      </c>
      <c r="C30" s="14">
        <f>(236/B30*100)</f>
        <v>5.221238938053097</v>
      </c>
      <c r="D30" s="15">
        <v>4284</v>
      </c>
      <c r="E30" s="14">
        <v>30.314102680000001</v>
      </c>
      <c r="F30" s="16">
        <v>0.75986967999999999</v>
      </c>
      <c r="G30" s="14">
        <v>43.88290696</v>
      </c>
      <c r="H30" s="16">
        <v>0.70099294000000001</v>
      </c>
      <c r="I30" s="14">
        <v>13.611223450000001</v>
      </c>
      <c r="J30" s="16">
        <v>0.49776469000000001</v>
      </c>
      <c r="K30" s="14">
        <v>6.3893821199999996</v>
      </c>
      <c r="L30" s="16">
        <v>0.39095292999999998</v>
      </c>
      <c r="M30" s="14">
        <v>0</v>
      </c>
      <c r="N30" s="16">
        <v>0</v>
      </c>
      <c r="O30" s="14" t="s">
        <v>582</v>
      </c>
      <c r="P30" s="16" t="s">
        <v>582</v>
      </c>
      <c r="Q30" s="14">
        <v>0</v>
      </c>
      <c r="R30" s="16">
        <v>0</v>
      </c>
      <c r="S30" s="14">
        <v>0</v>
      </c>
      <c r="T30" s="16">
        <v>0</v>
      </c>
      <c r="U30" s="14">
        <v>5.8023847899999996</v>
      </c>
      <c r="V30" s="16">
        <v>0.44085435000000001</v>
      </c>
    </row>
    <row r="31" spans="1:22" x14ac:dyDescent="0.25">
      <c r="A31" s="11" t="s">
        <v>501</v>
      </c>
      <c r="B31" s="13">
        <v>5456</v>
      </c>
      <c r="C31" s="14">
        <f>(153/B31*100)</f>
        <v>2.8042521994134897</v>
      </c>
      <c r="D31" s="15">
        <v>5303</v>
      </c>
      <c r="E31" s="14">
        <v>19.290176370000001</v>
      </c>
      <c r="F31" s="16">
        <v>0.65632614</v>
      </c>
      <c r="G31" s="14">
        <v>45.619274930000003</v>
      </c>
      <c r="H31" s="16">
        <v>0.83040440999999998</v>
      </c>
      <c r="I31" s="14">
        <v>21.80929712</v>
      </c>
      <c r="J31" s="16">
        <v>0.64229316000000003</v>
      </c>
      <c r="K31" s="14">
        <v>7.7626855099999998</v>
      </c>
      <c r="L31" s="16">
        <v>0.42368704000000001</v>
      </c>
      <c r="M31" s="14">
        <v>0</v>
      </c>
      <c r="N31" s="16">
        <v>0</v>
      </c>
      <c r="O31" s="14" t="s">
        <v>582</v>
      </c>
      <c r="P31" s="16" t="s">
        <v>582</v>
      </c>
      <c r="Q31" s="14">
        <v>0</v>
      </c>
      <c r="R31" s="16">
        <v>0</v>
      </c>
      <c r="S31" s="14">
        <v>0</v>
      </c>
      <c r="T31" s="16">
        <v>0</v>
      </c>
      <c r="U31" s="14">
        <v>5.5185660700000003</v>
      </c>
      <c r="V31" s="16">
        <v>0.49942230999999998</v>
      </c>
    </row>
    <row r="32" spans="1:22" x14ac:dyDescent="0.25">
      <c r="A32" s="11" t="s">
        <v>502</v>
      </c>
      <c r="B32" s="13">
        <v>4478</v>
      </c>
      <c r="C32" s="14">
        <f>(6/B32*100)</f>
        <v>0.13398838767306834</v>
      </c>
      <c r="D32" s="15">
        <v>4472</v>
      </c>
      <c r="E32" s="14">
        <v>23.237516710000001</v>
      </c>
      <c r="F32" s="16">
        <v>0.68520614999999996</v>
      </c>
      <c r="G32" s="14">
        <v>43.978101189999997</v>
      </c>
      <c r="H32" s="16">
        <v>0.80320075000000002</v>
      </c>
      <c r="I32" s="14">
        <v>22.963750489999999</v>
      </c>
      <c r="J32" s="16">
        <v>0.69202923999999999</v>
      </c>
      <c r="K32" s="14">
        <v>8.0925229699999992</v>
      </c>
      <c r="L32" s="16">
        <v>0.50925898000000003</v>
      </c>
      <c r="M32" s="14">
        <v>0</v>
      </c>
      <c r="N32" s="16">
        <v>0</v>
      </c>
      <c r="O32" s="14" t="s">
        <v>582</v>
      </c>
      <c r="P32" s="16" t="s">
        <v>582</v>
      </c>
      <c r="Q32" s="14">
        <v>0</v>
      </c>
      <c r="R32" s="16">
        <v>0</v>
      </c>
      <c r="S32" s="14">
        <v>0</v>
      </c>
      <c r="T32" s="16">
        <v>0</v>
      </c>
      <c r="U32" s="14">
        <v>1.7281086400000001</v>
      </c>
      <c r="V32" s="16">
        <v>0.25392158999999997</v>
      </c>
    </row>
    <row r="33" spans="1:22" x14ac:dyDescent="0.25">
      <c r="A33" s="11" t="s">
        <v>503</v>
      </c>
      <c r="B33" s="13">
        <v>7325</v>
      </c>
      <c r="C33" s="14">
        <f>(85/B33*100)</f>
        <v>1.1604095563139931</v>
      </c>
      <c r="D33" s="15">
        <v>7240</v>
      </c>
      <c r="E33" s="14">
        <v>32.142507420000001</v>
      </c>
      <c r="F33" s="16">
        <v>0.76924661999999999</v>
      </c>
      <c r="G33" s="14">
        <v>38.220002940000001</v>
      </c>
      <c r="H33" s="16">
        <v>0.69123981999999995</v>
      </c>
      <c r="I33" s="14">
        <v>15.56835304</v>
      </c>
      <c r="J33" s="16">
        <v>0.52491652</v>
      </c>
      <c r="K33" s="14">
        <v>10.17409103</v>
      </c>
      <c r="L33" s="16">
        <v>0.48026247999999999</v>
      </c>
      <c r="M33" s="14">
        <v>0</v>
      </c>
      <c r="N33" s="16">
        <v>0</v>
      </c>
      <c r="O33" s="14" t="s">
        <v>582</v>
      </c>
      <c r="P33" s="16" t="s">
        <v>582</v>
      </c>
      <c r="Q33" s="14">
        <v>0</v>
      </c>
      <c r="R33" s="16">
        <v>0</v>
      </c>
      <c r="S33" s="14">
        <v>0</v>
      </c>
      <c r="T33" s="16">
        <v>0</v>
      </c>
      <c r="U33" s="14">
        <v>3.8950455800000001</v>
      </c>
      <c r="V33" s="16">
        <v>0.30153961000000001</v>
      </c>
    </row>
    <row r="34" spans="1:22" x14ac:dyDescent="0.25">
      <c r="A34" s="11" t="s">
        <v>504</v>
      </c>
      <c r="B34" s="13">
        <v>6350</v>
      </c>
      <c r="C34" s="14">
        <f>(99/B34*100)</f>
        <v>1.5590551181102361</v>
      </c>
      <c r="D34" s="15">
        <v>6251</v>
      </c>
      <c r="E34" s="14">
        <v>20.345676439999998</v>
      </c>
      <c r="F34" s="16">
        <v>0.57496577999999998</v>
      </c>
      <c r="G34" s="14">
        <v>39.205973190000002</v>
      </c>
      <c r="H34" s="16">
        <v>0.67751655</v>
      </c>
      <c r="I34" s="14">
        <v>23.925680400000001</v>
      </c>
      <c r="J34" s="16">
        <v>0.68080651999999997</v>
      </c>
      <c r="K34" s="14">
        <v>8.1227494500000006</v>
      </c>
      <c r="L34" s="16">
        <v>0.35150790999999998</v>
      </c>
      <c r="M34" s="14">
        <v>0</v>
      </c>
      <c r="N34" s="16">
        <v>0</v>
      </c>
      <c r="O34" s="14" t="s">
        <v>582</v>
      </c>
      <c r="P34" s="16" t="s">
        <v>582</v>
      </c>
      <c r="Q34" s="14">
        <v>2.5902044399999999</v>
      </c>
      <c r="R34" s="16">
        <v>0.53785225000000003</v>
      </c>
      <c r="S34" s="14">
        <v>0</v>
      </c>
      <c r="T34" s="16">
        <v>0</v>
      </c>
      <c r="U34" s="14">
        <v>5.8097160700000003</v>
      </c>
      <c r="V34" s="16">
        <v>0.54591555000000003</v>
      </c>
    </row>
    <row r="35" spans="1:22" x14ac:dyDescent="0.25">
      <c r="A35" s="11" t="s">
        <v>505</v>
      </c>
      <c r="B35" s="13">
        <v>6406</v>
      </c>
      <c r="C35" s="14">
        <f>(69/B35*100)</f>
        <v>1.0771152044957852</v>
      </c>
      <c r="D35" s="15">
        <v>6337</v>
      </c>
      <c r="E35" s="14">
        <v>18.50565258</v>
      </c>
      <c r="F35" s="16">
        <v>0.60513099000000004</v>
      </c>
      <c r="G35" s="14">
        <v>51.093035219999997</v>
      </c>
      <c r="H35" s="16">
        <v>0.74599884000000005</v>
      </c>
      <c r="I35" s="14">
        <v>19.08978067</v>
      </c>
      <c r="J35" s="16">
        <v>0.66502523999999996</v>
      </c>
      <c r="K35" s="14">
        <v>7.5533305300000002</v>
      </c>
      <c r="L35" s="16">
        <v>0.40272287000000001</v>
      </c>
      <c r="M35" s="14">
        <v>0</v>
      </c>
      <c r="N35" s="16">
        <v>0</v>
      </c>
      <c r="O35" s="14" t="s">
        <v>582</v>
      </c>
      <c r="P35" s="16" t="s">
        <v>582</v>
      </c>
      <c r="Q35" s="14">
        <v>1.0404338</v>
      </c>
      <c r="R35" s="16">
        <v>5.6948430000000001E-2</v>
      </c>
      <c r="S35" s="14">
        <v>0</v>
      </c>
      <c r="T35" s="16">
        <v>0</v>
      </c>
      <c r="U35" s="14">
        <v>2.7177671999999999</v>
      </c>
      <c r="V35" s="16">
        <v>0.20748103000000001</v>
      </c>
    </row>
    <row r="36" spans="1:22" x14ac:dyDescent="0.25">
      <c r="A36" s="11" t="s">
        <v>506</v>
      </c>
      <c r="B36" s="13">
        <v>6736</v>
      </c>
      <c r="C36" s="14">
        <f>(84/B36*100)</f>
        <v>1.2470308788598574</v>
      </c>
      <c r="D36" s="15">
        <v>6652</v>
      </c>
      <c r="E36" s="14">
        <v>33.48919944</v>
      </c>
      <c r="F36" s="16">
        <v>0.69433513999999996</v>
      </c>
      <c r="G36" s="14">
        <v>31.837244389999999</v>
      </c>
      <c r="H36" s="16">
        <v>0.70581958</v>
      </c>
      <c r="I36" s="14">
        <v>17.785284879999999</v>
      </c>
      <c r="J36" s="16">
        <v>0.52131039000000001</v>
      </c>
      <c r="K36" s="14">
        <v>12.69348645</v>
      </c>
      <c r="L36" s="16">
        <v>0.44827867999999998</v>
      </c>
      <c r="M36" s="14">
        <v>0</v>
      </c>
      <c r="N36" s="16">
        <v>0</v>
      </c>
      <c r="O36" s="14" t="s">
        <v>582</v>
      </c>
      <c r="P36" s="16" t="s">
        <v>582</v>
      </c>
      <c r="Q36" s="14">
        <v>0</v>
      </c>
      <c r="R36" s="16">
        <v>0</v>
      </c>
      <c r="S36" s="14">
        <v>0</v>
      </c>
      <c r="T36" s="16">
        <v>0</v>
      </c>
      <c r="U36" s="14">
        <v>4.1947848399999996</v>
      </c>
      <c r="V36" s="16">
        <v>0.30798257000000001</v>
      </c>
    </row>
    <row r="37" spans="1:22" x14ac:dyDescent="0.25">
      <c r="A37" s="11" t="s">
        <v>507</v>
      </c>
      <c r="B37" s="13">
        <v>5458</v>
      </c>
      <c r="C37" s="14">
        <f>(167/B37*100)</f>
        <v>3.0597288384023451</v>
      </c>
      <c r="D37" s="15">
        <v>5291</v>
      </c>
      <c r="E37" s="14">
        <v>23.515486259999999</v>
      </c>
      <c r="F37" s="16">
        <v>0.66139996999999995</v>
      </c>
      <c r="G37" s="14">
        <v>43.133192540000003</v>
      </c>
      <c r="H37" s="16">
        <v>0.62641533000000005</v>
      </c>
      <c r="I37" s="14">
        <v>17.128889090000001</v>
      </c>
      <c r="J37" s="16">
        <v>0.59080648000000002</v>
      </c>
      <c r="K37" s="14">
        <v>6.3124459699999997</v>
      </c>
      <c r="L37" s="16">
        <v>0.38953268000000002</v>
      </c>
      <c r="M37" s="14">
        <v>0</v>
      </c>
      <c r="N37" s="16">
        <v>0</v>
      </c>
      <c r="O37" s="14" t="s">
        <v>582</v>
      </c>
      <c r="P37" s="16" t="s">
        <v>582</v>
      </c>
      <c r="Q37" s="14">
        <v>0</v>
      </c>
      <c r="R37" s="16">
        <v>0</v>
      </c>
      <c r="S37" s="14">
        <v>0</v>
      </c>
      <c r="T37" s="16">
        <v>0</v>
      </c>
      <c r="U37" s="14">
        <v>9.9099861499999999</v>
      </c>
      <c r="V37" s="16">
        <v>0.79397227000000004</v>
      </c>
    </row>
    <row r="38" spans="1:22" x14ac:dyDescent="0.25">
      <c r="A38" s="11" t="s">
        <v>508</v>
      </c>
      <c r="B38" s="13">
        <v>5860</v>
      </c>
      <c r="C38" s="14">
        <f>(26/B38*100)</f>
        <v>0.44368600682593862</v>
      </c>
      <c r="D38" s="15">
        <v>5834</v>
      </c>
      <c r="E38" s="14">
        <v>15.14437728</v>
      </c>
      <c r="F38" s="16">
        <v>0.60343133999999998</v>
      </c>
      <c r="G38" s="14">
        <v>31.53689799</v>
      </c>
      <c r="H38" s="16">
        <v>0.85557448000000003</v>
      </c>
      <c r="I38" s="14">
        <v>23.781413260000001</v>
      </c>
      <c r="J38" s="16">
        <v>0.72867495999999998</v>
      </c>
      <c r="K38" s="14">
        <v>15.26300172</v>
      </c>
      <c r="L38" s="16">
        <v>0.72634173999999996</v>
      </c>
      <c r="M38" s="14">
        <v>0</v>
      </c>
      <c r="N38" s="16">
        <v>0</v>
      </c>
      <c r="O38" s="14" t="s">
        <v>582</v>
      </c>
      <c r="P38" s="16" t="s">
        <v>582</v>
      </c>
      <c r="Q38" s="14">
        <v>0</v>
      </c>
      <c r="R38" s="16">
        <v>0</v>
      </c>
      <c r="S38" s="14">
        <v>0</v>
      </c>
      <c r="T38" s="16">
        <v>0</v>
      </c>
      <c r="U38" s="14">
        <v>14.27430975</v>
      </c>
      <c r="V38" s="16">
        <v>0.85108198999999995</v>
      </c>
    </row>
    <row r="39" spans="1:22" x14ac:dyDescent="0.25">
      <c r="A39" s="11" t="s">
        <v>509</v>
      </c>
      <c r="B39" s="13">
        <v>5895</v>
      </c>
      <c r="C39" s="14">
        <f>(33/B39*100)</f>
        <v>0.55979643765903309</v>
      </c>
      <c r="D39" s="15">
        <v>5862</v>
      </c>
      <c r="E39" s="14">
        <v>29.17667136</v>
      </c>
      <c r="F39" s="16">
        <v>0.70126195999999996</v>
      </c>
      <c r="G39" s="14">
        <v>48.116315010000001</v>
      </c>
      <c r="H39" s="16">
        <v>0.73762218000000002</v>
      </c>
      <c r="I39" s="14">
        <v>13.03967711</v>
      </c>
      <c r="J39" s="16">
        <v>0.48420954999999999</v>
      </c>
      <c r="K39" s="14">
        <v>5.8064263299999999</v>
      </c>
      <c r="L39" s="16">
        <v>0.40269608000000001</v>
      </c>
      <c r="M39" s="14">
        <v>0</v>
      </c>
      <c r="N39" s="16">
        <v>0</v>
      </c>
      <c r="O39" s="14" t="s">
        <v>582</v>
      </c>
      <c r="P39" s="16" t="s">
        <v>582</v>
      </c>
      <c r="Q39" s="14">
        <v>0</v>
      </c>
      <c r="R39" s="16">
        <v>0</v>
      </c>
      <c r="S39" s="14">
        <v>0</v>
      </c>
      <c r="T39" s="16">
        <v>0</v>
      </c>
      <c r="U39" s="14">
        <v>3.8609101899999998</v>
      </c>
      <c r="V39" s="16">
        <v>0.57961724000000003</v>
      </c>
    </row>
    <row r="40" spans="1:22" x14ac:dyDescent="0.25">
      <c r="A40" s="11" t="s">
        <v>510</v>
      </c>
      <c r="B40" s="13">
        <v>14157</v>
      </c>
      <c r="C40" s="14">
        <f>(407/B40*100)</f>
        <v>2.8749028749028747</v>
      </c>
      <c r="D40" s="15">
        <v>13750</v>
      </c>
      <c r="E40" s="14">
        <v>31.467088390000001</v>
      </c>
      <c r="F40" s="16">
        <v>0.65961336000000004</v>
      </c>
      <c r="G40" s="14">
        <v>44.278498910000003</v>
      </c>
      <c r="H40" s="16">
        <v>0.57459881999999995</v>
      </c>
      <c r="I40" s="14">
        <v>14.39923016</v>
      </c>
      <c r="J40" s="16">
        <v>0.52354312999999997</v>
      </c>
      <c r="K40" s="14">
        <v>4.8417211800000004</v>
      </c>
      <c r="L40" s="16">
        <v>0.29077381000000002</v>
      </c>
      <c r="M40" s="14">
        <v>0</v>
      </c>
      <c r="N40" s="16">
        <v>0</v>
      </c>
      <c r="O40" s="14" t="s">
        <v>582</v>
      </c>
      <c r="P40" s="16" t="s">
        <v>582</v>
      </c>
      <c r="Q40" s="14">
        <v>0</v>
      </c>
      <c r="R40" s="16">
        <v>0</v>
      </c>
      <c r="S40" s="14">
        <v>0</v>
      </c>
      <c r="T40" s="16">
        <v>0</v>
      </c>
      <c r="U40" s="14">
        <v>5.01346136</v>
      </c>
      <c r="V40" s="16">
        <v>0.46991180999999999</v>
      </c>
    </row>
    <row r="41" spans="1:22" x14ac:dyDescent="0.25">
      <c r="A41" s="11" t="s">
        <v>511</v>
      </c>
      <c r="B41" s="13">
        <v>5712</v>
      </c>
      <c r="C41" s="14">
        <f>(60/B41*100)</f>
        <v>1.0504201680672269</v>
      </c>
      <c r="D41" s="15">
        <v>5652</v>
      </c>
      <c r="E41" s="14">
        <v>26.859121859999998</v>
      </c>
      <c r="F41" s="16">
        <v>0.74479554999999997</v>
      </c>
      <c r="G41" s="14">
        <v>50.300497569999997</v>
      </c>
      <c r="H41" s="16">
        <v>0.80274382</v>
      </c>
      <c r="I41" s="14">
        <v>13.51508492</v>
      </c>
      <c r="J41" s="16">
        <v>0.51007782999999995</v>
      </c>
      <c r="K41" s="14">
        <v>5.1140606799999997</v>
      </c>
      <c r="L41" s="16">
        <v>0.34030839000000002</v>
      </c>
      <c r="M41" s="14">
        <v>0</v>
      </c>
      <c r="N41" s="16">
        <v>0</v>
      </c>
      <c r="O41" s="14" t="s">
        <v>582</v>
      </c>
      <c r="P41" s="16" t="s">
        <v>582</v>
      </c>
      <c r="Q41" s="14">
        <v>0.67935869999999998</v>
      </c>
      <c r="R41" s="16">
        <v>0.18105413000000001</v>
      </c>
      <c r="S41" s="14">
        <v>0</v>
      </c>
      <c r="T41" s="16">
        <v>0</v>
      </c>
      <c r="U41" s="14">
        <v>3.5318762800000001</v>
      </c>
      <c r="V41" s="16">
        <v>0.37666305</v>
      </c>
    </row>
    <row r="42" spans="1:22" x14ac:dyDescent="0.25">
      <c r="A42" s="11" t="s">
        <v>512</v>
      </c>
      <c r="B42" s="13">
        <f>IF(COUNT(B7:B41) &gt; 0, AVERAGE(B7:B41), "\u2014")</f>
        <v>7103.4285714285716</v>
      </c>
      <c r="C42" s="14">
        <f>IF(COUNT(C7:C41) &gt; 0, AVERAGE(C7:C41), "—")</f>
        <v>3.1761420936679605</v>
      </c>
      <c r="D42" s="15">
        <f>IF(COUNT(D7:D41) &gt; 0, AVERAGE(D7:D41), "—")</f>
        <v>6868.028571428571</v>
      </c>
      <c r="E42" s="14">
        <f>IF(COUNT(E7:E41) &gt; 0, AVERAGE(E7:E41), "—")</f>
        <v>23.912214363428571</v>
      </c>
      <c r="F42" s="16">
        <f>IF(COUNT(F7:F41) &gt; 0, SQRT(SUMSQ(F7:F41)/(COUNT(F7:F41)*COUNT(F7:F41)) ), "—")</f>
        <v>0.11326599589733441</v>
      </c>
      <c r="G42" s="14">
        <f>IF(COUNT(G7:G41) &gt; 0, AVERAGE(G7:G41), "—")</f>
        <v>40.924497179428563</v>
      </c>
      <c r="H42" s="16">
        <f>IF(COUNT(H7:H41) &gt; 0, SQRT(SUMSQ(H7:H41)/(COUNT(H7:H41)*COUNT(H7:H41)) ), "—")</f>
        <v>0.12207139814845658</v>
      </c>
      <c r="I42" s="14">
        <f>IF(COUNT(I7:I41) &gt; 0, AVERAGE(I7:I41), "—")</f>
        <v>20.168303908571431</v>
      </c>
      <c r="J42" s="16">
        <f>IF(COUNT(J7:J41) &gt; 0, SQRT(SUMSQ(J7:J41)/(COUNT(J7:J41)*COUNT(J7:J41)) ), "—")</f>
        <v>0.10776495463887763</v>
      </c>
      <c r="K42" s="14">
        <f>IF(COUNT(K7:K41) &gt; 0, AVERAGE(K7:K41), "—")</f>
        <v>9.0207813794285716</v>
      </c>
      <c r="L42" s="16">
        <f>IF(COUNT(L7:L41) &gt; 0, SQRT(SUMSQ(L7:L41)/(COUNT(L7:L41)*COUNT(L7:L41)) ), "—")</f>
        <v>7.5336512126823768E-2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0.61950570771428581</v>
      </c>
      <c r="R42" s="16">
        <f>IF(COUNT(R7:R41) &gt; 0, SQRT(SUMSQ(R7:R41)/(COUNT(R7:R41)*COUNT(R7:R41)) ), "—")</f>
        <v>3.7246083803451131E-2</v>
      </c>
      <c r="S42" s="14">
        <f>IF(COUNT(S7:S41) &gt; 0, AVERAGE(S7:S41), "—")</f>
        <v>2.2098417142857145E-3</v>
      </c>
      <c r="T42" s="16">
        <f>IF(COUNT(T7:T41) &gt; 0, SQRT(SUMSQ(T7:T41)/(COUNT(T7:T41)*COUNT(T7:T41)) ), "—")</f>
        <v>1.6477220000000001E-3</v>
      </c>
      <c r="U42" s="14">
        <f>IF(COUNT(U7:U41) &gt; 0, AVERAGE(U7:U41), "—")</f>
        <v>5.3524876202857143</v>
      </c>
      <c r="V42" s="16">
        <f>IF(COUNT(V7:V41) &gt; 0, SQRT(SUMSQ(V7:V41)/(COUNT(V7:V41)*COUNT(V7:V41)) ), "—")</f>
        <v>8.7605367113047228E-2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28.858343489999999</v>
      </c>
      <c r="F45" s="16">
        <v>0.74016263000000004</v>
      </c>
      <c r="G45" s="14">
        <v>49.235393940000002</v>
      </c>
      <c r="H45" s="16">
        <v>0.94521604999999997</v>
      </c>
      <c r="I45" s="14">
        <v>9.1798689000000007</v>
      </c>
      <c r="J45" s="16">
        <v>0.49993536</v>
      </c>
      <c r="K45" s="14">
        <v>8.1174707500000007</v>
      </c>
      <c r="L45" s="16">
        <v>0.53203478000000004</v>
      </c>
      <c r="M45" s="14">
        <v>0</v>
      </c>
      <c r="N45" s="16">
        <v>0</v>
      </c>
      <c r="O45" s="14" t="s">
        <v>582</v>
      </c>
      <c r="P45" s="16" t="s">
        <v>582</v>
      </c>
      <c r="Q45" s="14">
        <v>0</v>
      </c>
      <c r="R45" s="16">
        <v>0</v>
      </c>
      <c r="S45" s="14">
        <v>0.44373836</v>
      </c>
      <c r="T45" s="16">
        <v>9.0394180000000005E-2</v>
      </c>
      <c r="U45" s="14">
        <v>4.1651845600000001</v>
      </c>
      <c r="V45" s="16">
        <v>0.29441571999999999</v>
      </c>
    </row>
    <row r="46" spans="1:22" x14ac:dyDescent="0.25">
      <c r="A46" s="11" t="s">
        <v>516</v>
      </c>
      <c r="B46" s="13">
        <v>23141</v>
      </c>
      <c r="C46" s="14">
        <f>(2259/B46*100)</f>
        <v>9.7618944730132657</v>
      </c>
      <c r="D46" s="15">
        <v>20882</v>
      </c>
      <c r="E46" s="14">
        <v>19.935813280000001</v>
      </c>
      <c r="F46" s="16">
        <v>0.44977074</v>
      </c>
      <c r="G46" s="14">
        <v>34.200972659999998</v>
      </c>
      <c r="H46" s="16">
        <v>0.69594712000000003</v>
      </c>
      <c r="I46" s="14">
        <v>9.4825146399999998</v>
      </c>
      <c r="J46" s="16">
        <v>0.34636861000000002</v>
      </c>
      <c r="K46" s="14">
        <v>2.4725580699999998</v>
      </c>
      <c r="L46" s="16">
        <v>0.17250314999999999</v>
      </c>
      <c r="M46" s="14">
        <v>0</v>
      </c>
      <c r="N46" s="16">
        <v>0</v>
      </c>
      <c r="O46" s="14" t="s">
        <v>582</v>
      </c>
      <c r="P46" s="16" t="s">
        <v>582</v>
      </c>
      <c r="Q46" s="14">
        <v>0</v>
      </c>
      <c r="R46" s="16">
        <v>0</v>
      </c>
      <c r="S46" s="14">
        <v>0</v>
      </c>
      <c r="T46" s="16">
        <v>0</v>
      </c>
      <c r="U46" s="14">
        <v>33.908141350000001</v>
      </c>
      <c r="V46" s="16">
        <v>1.0251231199999999</v>
      </c>
    </row>
    <row r="47" spans="1:22" x14ac:dyDescent="0.25">
      <c r="A47" s="11" t="s">
        <v>517</v>
      </c>
      <c r="B47" s="13">
        <v>5928</v>
      </c>
      <c r="C47" s="14">
        <f>(420/B47*100)</f>
        <v>7.0850202429149798</v>
      </c>
      <c r="D47" s="15">
        <v>5508</v>
      </c>
      <c r="E47" s="14">
        <v>21.38233464</v>
      </c>
      <c r="F47" s="16">
        <v>0.57147979000000004</v>
      </c>
      <c r="G47" s="14">
        <v>40.641585849999998</v>
      </c>
      <c r="H47" s="16">
        <v>0.91451508999999997</v>
      </c>
      <c r="I47" s="14">
        <v>18.635459099999999</v>
      </c>
      <c r="J47" s="16">
        <v>0.73994336999999999</v>
      </c>
      <c r="K47" s="14">
        <v>6.4421944</v>
      </c>
      <c r="L47" s="16">
        <v>0.40988058999999999</v>
      </c>
      <c r="M47" s="14">
        <v>0</v>
      </c>
      <c r="N47" s="16">
        <v>0</v>
      </c>
      <c r="O47" s="14" t="s">
        <v>582</v>
      </c>
      <c r="P47" s="16" t="s">
        <v>582</v>
      </c>
      <c r="Q47" s="14">
        <v>0</v>
      </c>
      <c r="R47" s="16">
        <v>0</v>
      </c>
      <c r="S47" s="14">
        <v>0</v>
      </c>
      <c r="T47" s="16">
        <v>0</v>
      </c>
      <c r="U47" s="14">
        <v>12.89842602</v>
      </c>
      <c r="V47" s="16">
        <v>0.99225370000000002</v>
      </c>
    </row>
    <row r="48" spans="1:22" x14ac:dyDescent="0.25">
      <c r="A48" s="11" t="s">
        <v>518</v>
      </c>
      <c r="B48" s="13">
        <v>9841</v>
      </c>
      <c r="C48" s="14">
        <f>(9/B48*100)</f>
        <v>9.1454120516207701E-2</v>
      </c>
      <c r="D48" s="15">
        <v>9832</v>
      </c>
      <c r="E48" s="14">
        <v>28.496224309999999</v>
      </c>
      <c r="F48" s="16">
        <v>0.70523873000000004</v>
      </c>
      <c r="G48" s="14">
        <v>60.988070860000001</v>
      </c>
      <c r="H48" s="16">
        <v>0.73253853999999996</v>
      </c>
      <c r="I48" s="14">
        <v>7.5406072699999998</v>
      </c>
      <c r="J48" s="16">
        <v>0.35054146000000003</v>
      </c>
      <c r="K48" s="14">
        <v>1.7614455099999999</v>
      </c>
      <c r="L48" s="16">
        <v>0.19963897999999999</v>
      </c>
      <c r="M48" s="14">
        <v>0</v>
      </c>
      <c r="N48" s="16">
        <v>0</v>
      </c>
      <c r="O48" s="14" t="s">
        <v>582</v>
      </c>
      <c r="P48" s="16" t="s">
        <v>582</v>
      </c>
      <c r="Q48" s="14">
        <v>0</v>
      </c>
      <c r="R48" s="16">
        <v>0</v>
      </c>
      <c r="S48" s="14">
        <v>0</v>
      </c>
      <c r="T48" s="16">
        <v>0</v>
      </c>
      <c r="U48" s="14">
        <v>1.2136520500000001</v>
      </c>
      <c r="V48" s="16">
        <v>0.54566689000000002</v>
      </c>
    </row>
    <row r="49" spans="1:22" x14ac:dyDescent="0.25">
      <c r="A49" s="11" t="s">
        <v>519</v>
      </c>
      <c r="B49" s="13">
        <v>6349</v>
      </c>
      <c r="C49" s="14">
        <f>(56/B49*100)</f>
        <v>0.88202866593164275</v>
      </c>
      <c r="D49" s="15">
        <v>6293</v>
      </c>
      <c r="E49" s="14">
        <v>32.663849829999997</v>
      </c>
      <c r="F49" s="16">
        <v>0.70241708999999997</v>
      </c>
      <c r="G49" s="14">
        <v>46.310553740000003</v>
      </c>
      <c r="H49" s="16">
        <v>0.75261308999999998</v>
      </c>
      <c r="I49" s="14">
        <v>12.229337409999999</v>
      </c>
      <c r="J49" s="16">
        <v>0.55480786000000004</v>
      </c>
      <c r="K49" s="14">
        <v>5.01382671</v>
      </c>
      <c r="L49" s="16">
        <v>0.29876794000000001</v>
      </c>
      <c r="M49" s="14">
        <v>0</v>
      </c>
      <c r="N49" s="16">
        <v>0</v>
      </c>
      <c r="O49" s="14" t="s">
        <v>582</v>
      </c>
      <c r="P49" s="16" t="s">
        <v>582</v>
      </c>
      <c r="Q49" s="14">
        <v>5.50973E-3</v>
      </c>
      <c r="R49" s="16">
        <v>5.5528599999999997E-3</v>
      </c>
      <c r="S49" s="14">
        <v>3.4006830000000002E-2</v>
      </c>
      <c r="T49" s="16">
        <v>2.1202840000000001E-2</v>
      </c>
      <c r="U49" s="14">
        <v>3.7429157499999999</v>
      </c>
      <c r="V49" s="16">
        <v>0.36858687000000001</v>
      </c>
    </row>
    <row r="50" spans="1:22" x14ac:dyDescent="0.25">
      <c r="A50" s="11" t="s">
        <v>520</v>
      </c>
      <c r="B50" s="13">
        <v>11795</v>
      </c>
      <c r="C50" s="14">
        <f>(397/B50*100)</f>
        <v>3.3658329800763034</v>
      </c>
      <c r="D50" s="15">
        <v>11398</v>
      </c>
      <c r="E50" s="14">
        <v>28.962822429999999</v>
      </c>
      <c r="F50" s="16">
        <v>0.67379365000000002</v>
      </c>
      <c r="G50" s="14">
        <v>50.118799549999999</v>
      </c>
      <c r="H50" s="16">
        <v>0.73235391000000005</v>
      </c>
      <c r="I50" s="14">
        <v>12.39166049</v>
      </c>
      <c r="J50" s="16">
        <v>0.48465446000000001</v>
      </c>
      <c r="K50" s="14">
        <v>4.4618208499999996</v>
      </c>
      <c r="L50" s="16">
        <v>0.29875481999999998</v>
      </c>
      <c r="M50" s="14">
        <v>0</v>
      </c>
      <c r="N50" s="16">
        <v>0</v>
      </c>
      <c r="O50" s="14" t="s">
        <v>582</v>
      </c>
      <c r="P50" s="16" t="s">
        <v>582</v>
      </c>
      <c r="Q50" s="14">
        <v>0</v>
      </c>
      <c r="R50" s="16">
        <v>0</v>
      </c>
      <c r="S50" s="14">
        <v>0</v>
      </c>
      <c r="T50" s="16">
        <v>0</v>
      </c>
      <c r="U50" s="14">
        <v>4.0648966700000004</v>
      </c>
      <c r="V50" s="16">
        <v>0.51345779999999996</v>
      </c>
    </row>
    <row r="51" spans="1:22" x14ac:dyDescent="0.25">
      <c r="A51" s="11" t="s">
        <v>521</v>
      </c>
      <c r="B51" s="13">
        <v>6866</v>
      </c>
      <c r="C51" s="14">
        <f>(112/B51*100)</f>
        <v>1.6312263326536558</v>
      </c>
      <c r="D51" s="15">
        <v>6754</v>
      </c>
      <c r="E51" s="14">
        <v>27.887973349999999</v>
      </c>
      <c r="F51" s="16">
        <v>0.71666874999999997</v>
      </c>
      <c r="G51" s="14">
        <v>35.699738150000002</v>
      </c>
      <c r="H51" s="16">
        <v>0.66543976999999999</v>
      </c>
      <c r="I51" s="14">
        <v>11.35351599</v>
      </c>
      <c r="J51" s="16">
        <v>0.40770348000000001</v>
      </c>
      <c r="K51" s="14">
        <v>5.77129739</v>
      </c>
      <c r="L51" s="16">
        <v>0.35674868999999998</v>
      </c>
      <c r="M51" s="14">
        <v>0</v>
      </c>
      <c r="N51" s="16">
        <v>0</v>
      </c>
      <c r="O51" s="14" t="s">
        <v>582</v>
      </c>
      <c r="P51" s="16" t="s">
        <v>582</v>
      </c>
      <c r="Q51" s="14">
        <v>10.57337566</v>
      </c>
      <c r="R51" s="16">
        <v>0.61237803999999996</v>
      </c>
      <c r="S51" s="14">
        <v>0</v>
      </c>
      <c r="T51" s="16">
        <v>0</v>
      </c>
      <c r="U51" s="14">
        <v>8.7140994500000009</v>
      </c>
      <c r="V51" s="16">
        <v>0.82278711999999998</v>
      </c>
    </row>
    <row r="52" spans="1:22" x14ac:dyDescent="0.25">
      <c r="A52" s="11" t="s">
        <v>522</v>
      </c>
      <c r="B52" s="13">
        <v>5809</v>
      </c>
      <c r="C52" s="14">
        <f>(113/B52*100)</f>
        <v>1.9452573592700984</v>
      </c>
      <c r="D52" s="15">
        <v>5696</v>
      </c>
      <c r="E52" s="14">
        <v>22.362635430000001</v>
      </c>
      <c r="F52" s="16">
        <v>0.58913114</v>
      </c>
      <c r="G52" s="14">
        <v>45.559052489999999</v>
      </c>
      <c r="H52" s="16">
        <v>0.76872423999999995</v>
      </c>
      <c r="I52" s="14">
        <v>20.875152</v>
      </c>
      <c r="J52" s="16">
        <v>0.62656694999999996</v>
      </c>
      <c r="K52" s="14">
        <v>8.0528926700000003</v>
      </c>
      <c r="L52" s="16">
        <v>0.44525308000000002</v>
      </c>
      <c r="M52" s="14">
        <v>0</v>
      </c>
      <c r="N52" s="16">
        <v>0</v>
      </c>
      <c r="O52" s="14" t="s">
        <v>582</v>
      </c>
      <c r="P52" s="16" t="s">
        <v>582</v>
      </c>
      <c r="Q52" s="14">
        <v>0</v>
      </c>
      <c r="R52" s="16">
        <v>0</v>
      </c>
      <c r="S52" s="14">
        <v>0</v>
      </c>
      <c r="T52" s="16">
        <v>0</v>
      </c>
      <c r="U52" s="14">
        <v>3.1502674100000001</v>
      </c>
      <c r="V52" s="16">
        <v>0.30672705</v>
      </c>
    </row>
    <row r="53" spans="1:22" x14ac:dyDescent="0.25">
      <c r="A53" s="11" t="s">
        <v>523</v>
      </c>
      <c r="B53" s="13">
        <v>5571</v>
      </c>
      <c r="C53" s="14">
        <f>(122/B53*100)</f>
        <v>2.189912044516245</v>
      </c>
      <c r="D53" s="15">
        <v>5449</v>
      </c>
      <c r="E53" s="14">
        <v>30.04061845</v>
      </c>
      <c r="F53" s="16">
        <v>0.55079544000000003</v>
      </c>
      <c r="G53" s="14">
        <v>38.723039659999998</v>
      </c>
      <c r="H53" s="16">
        <v>0.6565067</v>
      </c>
      <c r="I53" s="14">
        <v>15.449369949999999</v>
      </c>
      <c r="J53" s="16">
        <v>0.49422364000000002</v>
      </c>
      <c r="K53" s="14">
        <v>7.8134806699999997</v>
      </c>
      <c r="L53" s="16">
        <v>0.36473576000000002</v>
      </c>
      <c r="M53" s="14">
        <v>0</v>
      </c>
      <c r="N53" s="16">
        <v>0</v>
      </c>
      <c r="O53" s="14" t="s">
        <v>582</v>
      </c>
      <c r="P53" s="16" t="s">
        <v>582</v>
      </c>
      <c r="Q53" s="14">
        <v>0</v>
      </c>
      <c r="R53" s="16">
        <v>0</v>
      </c>
      <c r="S53" s="14">
        <v>0</v>
      </c>
      <c r="T53" s="16">
        <v>0</v>
      </c>
      <c r="U53" s="14">
        <v>7.9734912700000002</v>
      </c>
      <c r="V53" s="16">
        <v>0.34849014</v>
      </c>
    </row>
    <row r="54" spans="1:22" x14ac:dyDescent="0.25">
      <c r="A54" s="11" t="s">
        <v>524</v>
      </c>
      <c r="B54" s="13">
        <v>4740</v>
      </c>
      <c r="C54" s="14">
        <f>(522/B54*100)</f>
        <v>11.012658227848101</v>
      </c>
      <c r="D54" s="15">
        <v>4218</v>
      </c>
      <c r="E54" s="14">
        <v>37.377396599999997</v>
      </c>
      <c r="F54" s="16">
        <v>1.1633079099999999</v>
      </c>
      <c r="G54" s="14">
        <v>37.003974300000003</v>
      </c>
      <c r="H54" s="16">
        <v>0.99232772999999996</v>
      </c>
      <c r="I54" s="14">
        <v>7.9691102100000002</v>
      </c>
      <c r="J54" s="16">
        <v>0.55764247</v>
      </c>
      <c r="K54" s="14">
        <v>5.89118355</v>
      </c>
      <c r="L54" s="16">
        <v>0.45301574999999999</v>
      </c>
      <c r="M54" s="14">
        <v>0</v>
      </c>
      <c r="N54" s="16">
        <v>0</v>
      </c>
      <c r="O54" s="14" t="s">
        <v>582</v>
      </c>
      <c r="P54" s="16" t="s">
        <v>582</v>
      </c>
      <c r="Q54" s="14">
        <v>0</v>
      </c>
      <c r="R54" s="16">
        <v>0</v>
      </c>
      <c r="S54" s="14">
        <v>0</v>
      </c>
      <c r="T54" s="16">
        <v>0</v>
      </c>
      <c r="U54" s="14">
        <v>11.75833533</v>
      </c>
      <c r="V54" s="16">
        <v>1.3335743200000001</v>
      </c>
    </row>
    <row r="55" spans="1:22" x14ac:dyDescent="0.25">
      <c r="A55" s="11" t="s">
        <v>525</v>
      </c>
      <c r="B55" s="13">
        <v>5316</v>
      </c>
      <c r="C55" s="14">
        <f>(22/B55*100)</f>
        <v>0.41384499623777277</v>
      </c>
      <c r="D55" s="15">
        <v>5294</v>
      </c>
      <c r="E55" s="14">
        <v>22.35108786</v>
      </c>
      <c r="F55" s="16">
        <v>0.68280010000000002</v>
      </c>
      <c r="G55" s="14">
        <v>46.257357079999998</v>
      </c>
      <c r="H55" s="16">
        <v>0.92422881999999995</v>
      </c>
      <c r="I55" s="14">
        <v>22.737703629999999</v>
      </c>
      <c r="J55" s="16">
        <v>0.79064190999999995</v>
      </c>
      <c r="K55" s="14">
        <v>4.9375535299999997</v>
      </c>
      <c r="L55" s="16">
        <v>0.32389328000000001</v>
      </c>
      <c r="M55" s="14">
        <v>0</v>
      </c>
      <c r="N55" s="16">
        <v>0</v>
      </c>
      <c r="O55" s="14" t="s">
        <v>582</v>
      </c>
      <c r="P55" s="16" t="s">
        <v>582</v>
      </c>
      <c r="Q55" s="14">
        <v>0</v>
      </c>
      <c r="R55" s="16">
        <v>0</v>
      </c>
      <c r="S55" s="14">
        <v>0.48479989000000001</v>
      </c>
      <c r="T55" s="16">
        <v>9.7827460000000005E-2</v>
      </c>
      <c r="U55" s="14">
        <v>3.2314980100000001</v>
      </c>
      <c r="V55" s="16">
        <v>0.31111100000000003</v>
      </c>
    </row>
    <row r="56" spans="1:22" x14ac:dyDescent="0.25">
      <c r="A56" s="11" t="s">
        <v>526</v>
      </c>
      <c r="B56" s="13">
        <v>5359</v>
      </c>
      <c r="C56" s="14">
        <f>(77/B56*100)</f>
        <v>1.4368352304534429</v>
      </c>
      <c r="D56" s="15">
        <v>5282</v>
      </c>
      <c r="E56" s="14">
        <v>19.931059000000001</v>
      </c>
      <c r="F56" s="16">
        <v>0.54012130000000003</v>
      </c>
      <c r="G56" s="14">
        <v>51.624404380000001</v>
      </c>
      <c r="H56" s="16">
        <v>0.64716068000000004</v>
      </c>
      <c r="I56" s="14">
        <v>19.872052879999998</v>
      </c>
      <c r="J56" s="16">
        <v>0.53460563999999999</v>
      </c>
      <c r="K56" s="14">
        <v>7.12042617</v>
      </c>
      <c r="L56" s="16">
        <v>0.39881048000000002</v>
      </c>
      <c r="M56" s="14">
        <v>0</v>
      </c>
      <c r="N56" s="16">
        <v>0</v>
      </c>
      <c r="O56" s="14" t="s">
        <v>582</v>
      </c>
      <c r="P56" s="16" t="s">
        <v>582</v>
      </c>
      <c r="Q56" s="14">
        <v>0</v>
      </c>
      <c r="R56" s="16">
        <v>0</v>
      </c>
      <c r="S56" s="14">
        <v>0</v>
      </c>
      <c r="T56" s="16">
        <v>0</v>
      </c>
      <c r="U56" s="14">
        <v>1.45205757</v>
      </c>
      <c r="V56" s="16">
        <v>0.22544910000000001</v>
      </c>
    </row>
    <row r="57" spans="1:22" x14ac:dyDescent="0.25">
      <c r="A57" s="11" t="s">
        <v>527</v>
      </c>
      <c r="B57" s="13">
        <v>6513</v>
      </c>
      <c r="C57" s="14">
        <f>(0/B57*100)</f>
        <v>0</v>
      </c>
      <c r="D57" s="15">
        <v>6513</v>
      </c>
      <c r="E57" s="14">
        <v>44.306113330000002</v>
      </c>
      <c r="F57" s="16">
        <v>0.98636345000000003</v>
      </c>
      <c r="G57" s="14">
        <v>48.205794130000001</v>
      </c>
      <c r="H57" s="16">
        <v>1.0634462899999999</v>
      </c>
      <c r="I57" s="14">
        <v>2.4436637000000001</v>
      </c>
      <c r="J57" s="16">
        <v>0.24297084999999999</v>
      </c>
      <c r="K57" s="14">
        <v>1.9696352699999999</v>
      </c>
      <c r="L57" s="16">
        <v>0.25161816999999997</v>
      </c>
      <c r="M57" s="14">
        <v>0</v>
      </c>
      <c r="N57" s="16">
        <v>0</v>
      </c>
      <c r="O57" s="14" t="s">
        <v>582</v>
      </c>
      <c r="P57" s="16" t="s">
        <v>582</v>
      </c>
      <c r="Q57" s="14">
        <v>0</v>
      </c>
      <c r="R57" s="16">
        <v>0</v>
      </c>
      <c r="S57" s="14">
        <v>5.3396859999999997E-2</v>
      </c>
      <c r="T57" s="16">
        <v>5.2848989999999998E-2</v>
      </c>
      <c r="U57" s="14">
        <v>3.0213967099999999</v>
      </c>
      <c r="V57" s="16">
        <v>0.50625644000000003</v>
      </c>
    </row>
    <row r="58" spans="1:22" x14ac:dyDescent="0.25">
      <c r="A58" s="11" t="s">
        <v>528</v>
      </c>
      <c r="B58" s="13">
        <v>7267</v>
      </c>
      <c r="C58" s="14">
        <f>(10/B58*100)</f>
        <v>0.13760836658868861</v>
      </c>
      <c r="D58" s="15">
        <v>7257</v>
      </c>
      <c r="E58" s="14">
        <v>43.167500580000002</v>
      </c>
      <c r="F58" s="16">
        <v>0.71141779999999999</v>
      </c>
      <c r="G58" s="14">
        <v>42.758571930000002</v>
      </c>
      <c r="H58" s="16">
        <v>0.82730683000000005</v>
      </c>
      <c r="I58" s="14">
        <v>5.7525074199999997</v>
      </c>
      <c r="J58" s="16">
        <v>0.36378289000000003</v>
      </c>
      <c r="K58" s="14">
        <v>3.2156682999999999</v>
      </c>
      <c r="L58" s="16">
        <v>0.27205789000000002</v>
      </c>
      <c r="M58" s="14">
        <v>0</v>
      </c>
      <c r="N58" s="16">
        <v>0</v>
      </c>
      <c r="O58" s="14" t="s">
        <v>582</v>
      </c>
      <c r="P58" s="16" t="s">
        <v>582</v>
      </c>
      <c r="Q58" s="14">
        <v>0</v>
      </c>
      <c r="R58" s="16">
        <v>0</v>
      </c>
      <c r="S58" s="14">
        <v>0.60059921000000005</v>
      </c>
      <c r="T58" s="16">
        <v>0.14639437</v>
      </c>
      <c r="U58" s="14">
        <v>4.50515256</v>
      </c>
      <c r="V58" s="16">
        <v>0.58441757000000005</v>
      </c>
    </row>
    <row r="59" spans="1:22" x14ac:dyDescent="0.25">
      <c r="A59" s="11" t="s">
        <v>529</v>
      </c>
      <c r="B59" s="13">
        <v>4826</v>
      </c>
      <c r="C59" s="14">
        <f>(26/B59*100)</f>
        <v>0.53874844591794446</v>
      </c>
      <c r="D59" s="15">
        <v>4800</v>
      </c>
      <c r="E59" s="14">
        <v>42.917364339999999</v>
      </c>
      <c r="F59" s="16">
        <v>0.92776977999999999</v>
      </c>
      <c r="G59" s="14">
        <v>45.786136020000001</v>
      </c>
      <c r="H59" s="16">
        <v>0.94317048000000003</v>
      </c>
      <c r="I59" s="14">
        <v>5.5195396099999998</v>
      </c>
      <c r="J59" s="16">
        <v>0.35492400000000002</v>
      </c>
      <c r="K59" s="14">
        <v>2.7201007399999999</v>
      </c>
      <c r="L59" s="16">
        <v>0.26574893999999999</v>
      </c>
      <c r="M59" s="14">
        <v>0</v>
      </c>
      <c r="N59" s="16">
        <v>0</v>
      </c>
      <c r="O59" s="14" t="s">
        <v>582</v>
      </c>
      <c r="P59" s="16" t="s">
        <v>582</v>
      </c>
      <c r="Q59" s="14">
        <v>0</v>
      </c>
      <c r="R59" s="16">
        <v>0</v>
      </c>
      <c r="S59" s="14">
        <v>0.60172325000000004</v>
      </c>
      <c r="T59" s="16">
        <v>0.12310614</v>
      </c>
      <c r="U59" s="14">
        <v>2.4551360500000001</v>
      </c>
      <c r="V59" s="16">
        <v>0.26221786000000002</v>
      </c>
    </row>
    <row r="60" spans="1:22" x14ac:dyDescent="0.25">
      <c r="A60" s="11" t="s">
        <v>530</v>
      </c>
      <c r="B60" s="13">
        <v>4546</v>
      </c>
      <c r="C60" s="14">
        <f>(15/B60*100)</f>
        <v>0.32996040475142985</v>
      </c>
      <c r="D60" s="15">
        <v>4531</v>
      </c>
      <c r="E60" s="14">
        <v>36.157087109999999</v>
      </c>
      <c r="F60" s="16">
        <v>1.0466822499999999</v>
      </c>
      <c r="G60" s="14">
        <v>43.830780609999998</v>
      </c>
      <c r="H60" s="16">
        <v>1.0610128599999999</v>
      </c>
      <c r="I60" s="14">
        <v>10.213646389999999</v>
      </c>
      <c r="J60" s="16">
        <v>0.55852374999999999</v>
      </c>
      <c r="K60" s="14">
        <v>5.6104735300000002</v>
      </c>
      <c r="L60" s="16">
        <v>0.38986451999999999</v>
      </c>
      <c r="M60" s="14">
        <v>0</v>
      </c>
      <c r="N60" s="16">
        <v>0</v>
      </c>
      <c r="O60" s="14" t="s">
        <v>582</v>
      </c>
      <c r="P60" s="16" t="s">
        <v>582</v>
      </c>
      <c r="Q60" s="14">
        <v>0</v>
      </c>
      <c r="R60" s="16">
        <v>0</v>
      </c>
      <c r="S60" s="14">
        <v>0.26046249999999999</v>
      </c>
      <c r="T60" s="16">
        <v>7.8920749999999998E-2</v>
      </c>
      <c r="U60" s="14">
        <v>3.9275498500000001</v>
      </c>
      <c r="V60" s="16">
        <v>0.53366990000000003</v>
      </c>
    </row>
    <row r="61" spans="1:22" x14ac:dyDescent="0.25">
      <c r="A61" s="11" t="s">
        <v>531</v>
      </c>
      <c r="B61" s="13">
        <v>6525</v>
      </c>
      <c r="C61" s="14">
        <f>(181/B61*100)</f>
        <v>2.7739463601532566</v>
      </c>
      <c r="D61" s="15">
        <v>6344</v>
      </c>
      <c r="E61" s="14">
        <v>38.693601119999997</v>
      </c>
      <c r="F61" s="16">
        <v>0.69461381</v>
      </c>
      <c r="G61" s="14">
        <v>38.742580680000003</v>
      </c>
      <c r="H61" s="16">
        <v>0.70597715000000005</v>
      </c>
      <c r="I61" s="14">
        <v>11.683485320000001</v>
      </c>
      <c r="J61" s="16">
        <v>0.46161044000000001</v>
      </c>
      <c r="K61" s="14">
        <v>6.7108642999999999</v>
      </c>
      <c r="L61" s="16">
        <v>0.30287905999999998</v>
      </c>
      <c r="M61" s="14">
        <v>0</v>
      </c>
      <c r="N61" s="16">
        <v>0</v>
      </c>
      <c r="O61" s="14" t="s">
        <v>582</v>
      </c>
      <c r="P61" s="16" t="s">
        <v>582</v>
      </c>
      <c r="Q61" s="14">
        <v>0</v>
      </c>
      <c r="R61" s="16">
        <v>0</v>
      </c>
      <c r="S61" s="14">
        <v>0</v>
      </c>
      <c r="T61" s="16">
        <v>0</v>
      </c>
      <c r="U61" s="14">
        <v>4.1694685800000002</v>
      </c>
      <c r="V61" s="16">
        <v>0.47540155000000001</v>
      </c>
    </row>
    <row r="62" spans="1:22" x14ac:dyDescent="0.25">
      <c r="A62" s="11" t="s">
        <v>532</v>
      </c>
      <c r="B62" s="13">
        <v>4476</v>
      </c>
      <c r="C62" s="14">
        <f>(3/B62*100)</f>
        <v>6.7024128686327081E-2</v>
      </c>
      <c r="D62" s="15">
        <v>4473</v>
      </c>
      <c r="E62" s="14">
        <v>20.143322059999999</v>
      </c>
      <c r="F62" s="16">
        <v>0.57225219000000005</v>
      </c>
      <c r="G62" s="14">
        <v>54.737055499999997</v>
      </c>
      <c r="H62" s="16">
        <v>0.76372465</v>
      </c>
      <c r="I62" s="14">
        <v>19.08284965</v>
      </c>
      <c r="J62" s="16">
        <v>0.66276550000000001</v>
      </c>
      <c r="K62" s="14">
        <v>5.5855412500000003</v>
      </c>
      <c r="L62" s="16">
        <v>0.35820861999999998</v>
      </c>
      <c r="M62" s="14">
        <v>0</v>
      </c>
      <c r="N62" s="16">
        <v>0</v>
      </c>
      <c r="O62" s="14" t="s">
        <v>582</v>
      </c>
      <c r="P62" s="16" t="s">
        <v>582</v>
      </c>
      <c r="Q62" s="14">
        <v>0</v>
      </c>
      <c r="R62" s="16">
        <v>0</v>
      </c>
      <c r="S62" s="14">
        <v>0</v>
      </c>
      <c r="T62" s="16">
        <v>0</v>
      </c>
      <c r="U62" s="14">
        <v>0.45123154999999998</v>
      </c>
      <c r="V62" s="16">
        <v>0.10018427000000001</v>
      </c>
    </row>
    <row r="63" spans="1:22" x14ac:dyDescent="0.25">
      <c r="A63" s="11" t="s">
        <v>533</v>
      </c>
      <c r="B63" s="13">
        <v>5324</v>
      </c>
      <c r="C63" s="14">
        <f>(13/B63*100)</f>
        <v>0.24417731029301279</v>
      </c>
      <c r="D63" s="15">
        <v>5311</v>
      </c>
      <c r="E63" s="14">
        <v>26.096472160000001</v>
      </c>
      <c r="F63" s="16">
        <v>0.60558535000000002</v>
      </c>
      <c r="G63" s="14">
        <v>51.79912144</v>
      </c>
      <c r="H63" s="16">
        <v>0.69075065000000002</v>
      </c>
      <c r="I63" s="14">
        <v>10.66944764</v>
      </c>
      <c r="J63" s="16">
        <v>0.52097607000000001</v>
      </c>
      <c r="K63" s="14">
        <v>3.4588972099999999</v>
      </c>
      <c r="L63" s="16">
        <v>0.29736688999999999</v>
      </c>
      <c r="M63" s="14">
        <v>0</v>
      </c>
      <c r="N63" s="16">
        <v>0</v>
      </c>
      <c r="O63" s="14" t="s">
        <v>582</v>
      </c>
      <c r="P63" s="16" t="s">
        <v>582</v>
      </c>
      <c r="Q63" s="14">
        <v>4.826693E-2</v>
      </c>
      <c r="R63" s="16">
        <v>2.9712140000000001E-2</v>
      </c>
      <c r="S63" s="14">
        <v>0.22476926999999999</v>
      </c>
      <c r="T63" s="16">
        <v>7.4232140000000002E-2</v>
      </c>
      <c r="U63" s="14">
        <v>7.7030253399999999</v>
      </c>
      <c r="V63" s="16">
        <v>0.39767175999999999</v>
      </c>
    </row>
    <row r="64" spans="1:22" x14ac:dyDescent="0.25">
      <c r="A64" s="11" t="s">
        <v>534</v>
      </c>
      <c r="B64" s="13">
        <v>3634</v>
      </c>
      <c r="C64" s="14">
        <f>(3/B64*100)</f>
        <v>8.2553659878921298E-2</v>
      </c>
      <c r="D64" s="15">
        <v>3631</v>
      </c>
      <c r="E64" s="14">
        <v>30.907430089999998</v>
      </c>
      <c r="F64" s="16">
        <v>0.67387454000000002</v>
      </c>
      <c r="G64" s="14">
        <v>36.453347110000003</v>
      </c>
      <c r="H64" s="16">
        <v>0.74443340999999996</v>
      </c>
      <c r="I64" s="14">
        <v>19.638111930000001</v>
      </c>
      <c r="J64" s="16">
        <v>0.44098175000000001</v>
      </c>
      <c r="K64" s="14">
        <v>9.1472558999999993</v>
      </c>
      <c r="L64" s="16">
        <v>0.44460653</v>
      </c>
      <c r="M64" s="14">
        <v>0</v>
      </c>
      <c r="N64" s="16">
        <v>0</v>
      </c>
      <c r="O64" s="14" t="s">
        <v>582</v>
      </c>
      <c r="P64" s="16" t="s">
        <v>582</v>
      </c>
      <c r="Q64" s="14">
        <v>0</v>
      </c>
      <c r="R64" s="16">
        <v>0</v>
      </c>
      <c r="S64" s="14">
        <v>2.665238E-2</v>
      </c>
      <c r="T64" s="16">
        <v>2.657176E-2</v>
      </c>
      <c r="U64" s="14">
        <v>3.8272025900000002</v>
      </c>
      <c r="V64" s="16">
        <v>0.28506257000000002</v>
      </c>
    </row>
    <row r="65" spans="1:22" x14ac:dyDescent="0.25">
      <c r="A65" s="11" t="s">
        <v>535</v>
      </c>
      <c r="B65" s="13">
        <v>5325</v>
      </c>
      <c r="C65" s="14">
        <f>(14/B65*100)</f>
        <v>0.26291079812206569</v>
      </c>
      <c r="D65" s="15">
        <v>5311</v>
      </c>
      <c r="E65" s="14">
        <v>25.62611347</v>
      </c>
      <c r="F65" s="16">
        <v>0.73682722</v>
      </c>
      <c r="G65" s="14">
        <v>45.73786217</v>
      </c>
      <c r="H65" s="16">
        <v>0.84076156999999996</v>
      </c>
      <c r="I65" s="14">
        <v>21.669558049999999</v>
      </c>
      <c r="J65" s="16">
        <v>0.67833385999999996</v>
      </c>
      <c r="K65" s="14">
        <v>3.0493620899999998</v>
      </c>
      <c r="L65" s="16">
        <v>0.22863121</v>
      </c>
      <c r="M65" s="14">
        <v>0</v>
      </c>
      <c r="N65" s="16">
        <v>0</v>
      </c>
      <c r="O65" s="14" t="s">
        <v>582</v>
      </c>
      <c r="P65" s="16" t="s">
        <v>582</v>
      </c>
      <c r="Q65" s="14">
        <v>0.24148606</v>
      </c>
      <c r="R65" s="16">
        <v>6.2253030000000001E-2</v>
      </c>
      <c r="S65" s="14">
        <v>1.90332E-2</v>
      </c>
      <c r="T65" s="16">
        <v>1.9035280000000002E-2</v>
      </c>
      <c r="U65" s="14">
        <v>3.65658496</v>
      </c>
      <c r="V65" s="16">
        <v>0.36114352</v>
      </c>
    </row>
    <row r="66" spans="1:22" x14ac:dyDescent="0.25">
      <c r="A66" s="11" t="s">
        <v>536</v>
      </c>
      <c r="B66" s="13">
        <v>5665</v>
      </c>
      <c r="C66" s="14">
        <f>(95/B66*100)</f>
        <v>1.6769638128861428</v>
      </c>
      <c r="D66" s="15">
        <v>5570</v>
      </c>
      <c r="E66" s="14">
        <v>29.935499350000001</v>
      </c>
      <c r="F66" s="16">
        <v>0.63966093999999996</v>
      </c>
      <c r="G66" s="14">
        <v>41.559019319999997</v>
      </c>
      <c r="H66" s="16">
        <v>0.61533384000000002</v>
      </c>
      <c r="I66" s="14">
        <v>10.644388530000001</v>
      </c>
      <c r="J66" s="16">
        <v>0.39376030000000001</v>
      </c>
      <c r="K66" s="14">
        <v>4.6157780500000003</v>
      </c>
      <c r="L66" s="16">
        <v>0.27886667999999998</v>
      </c>
      <c r="M66" s="14">
        <v>0</v>
      </c>
      <c r="N66" s="16">
        <v>0</v>
      </c>
      <c r="O66" s="14" t="s">
        <v>582</v>
      </c>
      <c r="P66" s="16" t="s">
        <v>582</v>
      </c>
      <c r="Q66" s="14">
        <v>0</v>
      </c>
      <c r="R66" s="16">
        <v>0</v>
      </c>
      <c r="S66" s="14">
        <v>0</v>
      </c>
      <c r="T66" s="16">
        <v>0</v>
      </c>
      <c r="U66" s="14">
        <v>13.245314759999999</v>
      </c>
      <c r="V66" s="16">
        <v>0.36082872999999999</v>
      </c>
    </row>
    <row r="67" spans="1:22" x14ac:dyDescent="0.25">
      <c r="A67" s="11" t="s">
        <v>537</v>
      </c>
      <c r="B67" s="13">
        <v>6971</v>
      </c>
      <c r="C67" s="14">
        <f>(1033/B67*100)</f>
        <v>14.818533926265959</v>
      </c>
      <c r="D67" s="15">
        <v>5938</v>
      </c>
      <c r="E67" s="14">
        <v>27.68231424</v>
      </c>
      <c r="F67" s="16">
        <v>0.52378486000000002</v>
      </c>
      <c r="G67" s="14">
        <v>58.887288439999999</v>
      </c>
      <c r="H67" s="16">
        <v>0.66488873999999998</v>
      </c>
      <c r="I67" s="14">
        <v>7.9598993399999998</v>
      </c>
      <c r="J67" s="16">
        <v>0.42734997000000002</v>
      </c>
      <c r="K67" s="14">
        <v>2.86423403</v>
      </c>
      <c r="L67" s="16">
        <v>0.27389530000000001</v>
      </c>
      <c r="M67" s="14">
        <v>0</v>
      </c>
      <c r="N67" s="16">
        <v>0</v>
      </c>
      <c r="O67" s="14" t="s">
        <v>582</v>
      </c>
      <c r="P67" s="16" t="s">
        <v>582</v>
      </c>
      <c r="Q67" s="14">
        <v>0</v>
      </c>
      <c r="R67" s="16">
        <v>0</v>
      </c>
      <c r="S67" s="14">
        <v>0</v>
      </c>
      <c r="T67" s="16">
        <v>0</v>
      </c>
      <c r="U67" s="14">
        <v>2.6062639500000002</v>
      </c>
      <c r="V67" s="16">
        <v>0.25194429000000002</v>
      </c>
    </row>
    <row r="68" spans="1:22" x14ac:dyDescent="0.25">
      <c r="A68" s="11" t="s">
        <v>538</v>
      </c>
      <c r="B68" s="13">
        <v>12083</v>
      </c>
      <c r="C68" s="14">
        <f>(31/B68*100)</f>
        <v>0.2565588016221137</v>
      </c>
      <c r="D68" s="15">
        <v>12052</v>
      </c>
      <c r="E68" s="14">
        <v>28.732664379999999</v>
      </c>
      <c r="F68" s="16">
        <v>0.39137896999999999</v>
      </c>
      <c r="G68" s="14">
        <v>41.528177499999998</v>
      </c>
      <c r="H68" s="16">
        <v>0.40914593999999999</v>
      </c>
      <c r="I68" s="14">
        <v>7.8318836699999999</v>
      </c>
      <c r="J68" s="16">
        <v>0.26273241000000003</v>
      </c>
      <c r="K68" s="14">
        <v>3.95495778</v>
      </c>
      <c r="L68" s="16">
        <v>0.18145318999999999</v>
      </c>
      <c r="M68" s="14">
        <v>0</v>
      </c>
      <c r="N68" s="16">
        <v>0</v>
      </c>
      <c r="O68" s="14" t="s">
        <v>582</v>
      </c>
      <c r="P68" s="16" t="s">
        <v>582</v>
      </c>
      <c r="Q68" s="14">
        <v>0</v>
      </c>
      <c r="R68" s="16">
        <v>0</v>
      </c>
      <c r="S68" s="14">
        <v>0</v>
      </c>
      <c r="T68" s="16">
        <v>0</v>
      </c>
      <c r="U68" s="14">
        <v>17.952316660000001</v>
      </c>
      <c r="V68" s="16">
        <v>0.30100321000000002</v>
      </c>
    </row>
    <row r="69" spans="1:22" x14ac:dyDescent="0.25">
      <c r="A69" s="11" t="s">
        <v>539</v>
      </c>
      <c r="B69" s="13">
        <v>4876</v>
      </c>
      <c r="C69" s="14">
        <f>(0/B69*100)</f>
        <v>0</v>
      </c>
      <c r="D69" s="15">
        <v>4876</v>
      </c>
      <c r="E69" s="14">
        <v>30.456865109999999</v>
      </c>
      <c r="F69" s="16">
        <v>0.99151012000000005</v>
      </c>
      <c r="G69" s="14">
        <v>45.102887279999997</v>
      </c>
      <c r="H69" s="16">
        <v>0.80004273999999997</v>
      </c>
      <c r="I69" s="14">
        <v>18.707397629999999</v>
      </c>
      <c r="J69" s="16">
        <v>0.76430260000000005</v>
      </c>
      <c r="K69" s="14">
        <v>5.3233581299999999</v>
      </c>
      <c r="L69" s="16">
        <v>0.40636274999999999</v>
      </c>
      <c r="M69" s="14">
        <v>0</v>
      </c>
      <c r="N69" s="16">
        <v>0</v>
      </c>
      <c r="O69" s="14" t="s">
        <v>582</v>
      </c>
      <c r="P69" s="16" t="s">
        <v>582</v>
      </c>
      <c r="Q69" s="14">
        <v>0</v>
      </c>
      <c r="R69" s="16">
        <v>0</v>
      </c>
      <c r="S69" s="14">
        <v>0</v>
      </c>
      <c r="T69" s="16">
        <v>0</v>
      </c>
      <c r="U69" s="14">
        <v>0.40949184999999999</v>
      </c>
      <c r="V69" s="16">
        <v>0.12508586999999999</v>
      </c>
    </row>
    <row r="70" spans="1:22" x14ac:dyDescent="0.25">
      <c r="A70" s="11" t="s">
        <v>540</v>
      </c>
      <c r="B70" s="13">
        <v>6036</v>
      </c>
      <c r="C70" s="14">
        <f>(223/B70*100)</f>
        <v>3.6944996686547382</v>
      </c>
      <c r="D70" s="15">
        <v>5813</v>
      </c>
      <c r="E70" s="14">
        <v>21.241077310000001</v>
      </c>
      <c r="F70" s="16">
        <v>0.66539956</v>
      </c>
      <c r="G70" s="14">
        <v>52.022935179999998</v>
      </c>
      <c r="H70" s="16">
        <v>0.96730914999999995</v>
      </c>
      <c r="I70" s="14">
        <v>18.004932329999999</v>
      </c>
      <c r="J70" s="16">
        <v>0.49624444000000001</v>
      </c>
      <c r="K70" s="14">
        <v>4.09249639</v>
      </c>
      <c r="L70" s="16">
        <v>0.27133352999999999</v>
      </c>
      <c r="M70" s="14">
        <v>0</v>
      </c>
      <c r="N70" s="16">
        <v>0</v>
      </c>
      <c r="O70" s="14" t="s">
        <v>582</v>
      </c>
      <c r="P70" s="16" t="s">
        <v>582</v>
      </c>
      <c r="Q70" s="14">
        <v>0</v>
      </c>
      <c r="R70" s="16">
        <v>0</v>
      </c>
      <c r="S70" s="14">
        <v>0</v>
      </c>
      <c r="T70" s="16">
        <v>0</v>
      </c>
      <c r="U70" s="14">
        <v>4.6385587900000003</v>
      </c>
      <c r="V70" s="16">
        <v>0.53353958000000001</v>
      </c>
    </row>
    <row r="71" spans="1:22" x14ac:dyDescent="0.25">
      <c r="A71" s="11" t="s">
        <v>541</v>
      </c>
      <c r="B71" s="13">
        <v>6115</v>
      </c>
      <c r="C71" s="14">
        <f>(40/B71*100)</f>
        <v>0.65412919051512675</v>
      </c>
      <c r="D71" s="15">
        <v>6075</v>
      </c>
      <c r="E71" s="14">
        <v>29.936881570000001</v>
      </c>
      <c r="F71" s="16">
        <v>0.63117257000000004</v>
      </c>
      <c r="G71" s="14">
        <v>57.384620949999999</v>
      </c>
      <c r="H71" s="16">
        <v>0.69672922999999998</v>
      </c>
      <c r="I71" s="14">
        <v>8.9084629999999994</v>
      </c>
      <c r="J71" s="16">
        <v>0.41561485999999997</v>
      </c>
      <c r="K71" s="14">
        <v>2.7474194500000002</v>
      </c>
      <c r="L71" s="16">
        <v>0.20243344999999999</v>
      </c>
      <c r="M71" s="14">
        <v>0</v>
      </c>
      <c r="N71" s="16">
        <v>0</v>
      </c>
      <c r="O71" s="14" t="s">
        <v>582</v>
      </c>
      <c r="P71" s="16" t="s">
        <v>582</v>
      </c>
      <c r="Q71" s="14">
        <v>0</v>
      </c>
      <c r="R71" s="16">
        <v>0</v>
      </c>
      <c r="S71" s="14">
        <v>0</v>
      </c>
      <c r="T71" s="16">
        <v>0</v>
      </c>
      <c r="U71" s="14">
        <v>1.0226150300000001</v>
      </c>
      <c r="V71" s="16">
        <v>0.12325198</v>
      </c>
    </row>
    <row r="72" spans="1:22" x14ac:dyDescent="0.25">
      <c r="A72" s="11" t="s">
        <v>542</v>
      </c>
      <c r="B72" s="13">
        <v>7708</v>
      </c>
      <c r="C72" s="14">
        <f>(7/B72*100)</f>
        <v>9.0814737934613393E-2</v>
      </c>
      <c r="D72" s="15">
        <v>7701</v>
      </c>
      <c r="E72" s="14">
        <v>19.119442150000001</v>
      </c>
      <c r="F72" s="16">
        <v>0.51544931000000005</v>
      </c>
      <c r="G72" s="14">
        <v>56.213548580000001</v>
      </c>
      <c r="H72" s="16">
        <v>0.73550793999999997</v>
      </c>
      <c r="I72" s="14">
        <v>19.276382080000001</v>
      </c>
      <c r="J72" s="16">
        <v>0.56703948000000004</v>
      </c>
      <c r="K72" s="14">
        <v>5.1573530700000001</v>
      </c>
      <c r="L72" s="16">
        <v>0.30903556999999998</v>
      </c>
      <c r="M72" s="14">
        <v>0</v>
      </c>
      <c r="N72" s="16">
        <v>0</v>
      </c>
      <c r="O72" s="14" t="s">
        <v>582</v>
      </c>
      <c r="P72" s="16" t="s">
        <v>582</v>
      </c>
      <c r="Q72" s="14">
        <v>0</v>
      </c>
      <c r="R72" s="16">
        <v>0</v>
      </c>
      <c r="S72" s="14">
        <v>0</v>
      </c>
      <c r="T72" s="16">
        <v>0</v>
      </c>
      <c r="U72" s="14">
        <v>0.23327413</v>
      </c>
      <c r="V72" s="16">
        <v>5.5736710000000002E-2</v>
      </c>
    </row>
    <row r="73" spans="1:22" x14ac:dyDescent="0.25">
      <c r="A73" s="11" t="s">
        <v>543</v>
      </c>
      <c r="B73" s="13">
        <v>8249</v>
      </c>
      <c r="C73" s="14">
        <f>(204/B73*100)</f>
        <v>2.4730270335798279</v>
      </c>
      <c r="D73" s="15">
        <v>8045</v>
      </c>
      <c r="E73" s="14">
        <v>13.884227340000001</v>
      </c>
      <c r="F73" s="16">
        <v>0.55761861000000001</v>
      </c>
      <c r="G73" s="14">
        <v>76.467348200000004</v>
      </c>
      <c r="H73" s="16">
        <v>0.84387403999999999</v>
      </c>
      <c r="I73" s="14">
        <v>6.9968462999999996</v>
      </c>
      <c r="J73" s="16">
        <v>0.34400923</v>
      </c>
      <c r="K73" s="14">
        <v>1.08625463</v>
      </c>
      <c r="L73" s="16">
        <v>0.15070312</v>
      </c>
      <c r="M73" s="14">
        <v>0</v>
      </c>
      <c r="N73" s="16">
        <v>0</v>
      </c>
      <c r="O73" s="14" t="s">
        <v>582</v>
      </c>
      <c r="P73" s="16" t="s">
        <v>582</v>
      </c>
      <c r="Q73" s="14">
        <v>0</v>
      </c>
      <c r="R73" s="16">
        <v>0</v>
      </c>
      <c r="S73" s="14">
        <v>0</v>
      </c>
      <c r="T73" s="16">
        <v>0</v>
      </c>
      <c r="U73" s="14">
        <v>1.5653235400000001</v>
      </c>
      <c r="V73" s="16">
        <v>0.34811114999999998</v>
      </c>
    </row>
    <row r="74" spans="1:22" x14ac:dyDescent="0.25">
      <c r="A74" s="11" t="s">
        <v>544</v>
      </c>
      <c r="B74" s="13">
        <v>4692</v>
      </c>
      <c r="C74" s="14">
        <f>(82/B74*100)</f>
        <v>1.7476555839727195</v>
      </c>
      <c r="D74" s="15">
        <v>4610</v>
      </c>
      <c r="E74" s="14">
        <v>39.229533789999998</v>
      </c>
      <c r="F74" s="16">
        <v>0.71397632</v>
      </c>
      <c r="G74" s="14">
        <v>37.001964970000003</v>
      </c>
      <c r="H74" s="16">
        <v>0.77179845000000002</v>
      </c>
      <c r="I74" s="14">
        <v>10.92637032</v>
      </c>
      <c r="J74" s="16">
        <v>0.54907866000000005</v>
      </c>
      <c r="K74" s="14">
        <v>6.8067965399999997</v>
      </c>
      <c r="L74" s="16">
        <v>0.39036200999999998</v>
      </c>
      <c r="M74" s="14">
        <v>0</v>
      </c>
      <c r="N74" s="16">
        <v>0</v>
      </c>
      <c r="O74" s="14" t="s">
        <v>582</v>
      </c>
      <c r="P74" s="16" t="s">
        <v>582</v>
      </c>
      <c r="Q74" s="14">
        <v>0</v>
      </c>
      <c r="R74" s="16">
        <v>0</v>
      </c>
      <c r="S74" s="14">
        <v>8.3544679999999996E-2</v>
      </c>
      <c r="T74" s="16">
        <v>4.4724600000000003E-2</v>
      </c>
      <c r="U74" s="14">
        <v>5.9517897</v>
      </c>
      <c r="V74" s="16">
        <v>0.42505516999999998</v>
      </c>
    </row>
    <row r="75" spans="1:22" x14ac:dyDescent="0.25">
      <c r="A75" s="11" t="s">
        <v>545</v>
      </c>
      <c r="B75" s="13">
        <v>5375</v>
      </c>
      <c r="C75" s="14">
        <f>(322/B75*100)</f>
        <v>5.9906976744186045</v>
      </c>
      <c r="D75" s="15">
        <v>5053</v>
      </c>
      <c r="E75" s="14">
        <v>32.302257580000003</v>
      </c>
      <c r="F75" s="16">
        <v>0.79106089999999996</v>
      </c>
      <c r="G75" s="14">
        <v>44.123252999999998</v>
      </c>
      <c r="H75" s="16">
        <v>0.91215091999999998</v>
      </c>
      <c r="I75" s="14">
        <v>7.0959154800000004</v>
      </c>
      <c r="J75" s="16">
        <v>0.38299772999999998</v>
      </c>
      <c r="K75" s="14">
        <v>2.9958092199999999</v>
      </c>
      <c r="L75" s="16">
        <v>0.30713308</v>
      </c>
      <c r="M75" s="14">
        <v>0</v>
      </c>
      <c r="N75" s="16">
        <v>0</v>
      </c>
      <c r="O75" s="14" t="s">
        <v>582</v>
      </c>
      <c r="P75" s="16" t="s">
        <v>582</v>
      </c>
      <c r="Q75" s="14">
        <v>0</v>
      </c>
      <c r="R75" s="16">
        <v>0</v>
      </c>
      <c r="S75" s="14">
        <v>0</v>
      </c>
      <c r="T75" s="16">
        <v>0</v>
      </c>
      <c r="U75" s="14">
        <v>13.48276473</v>
      </c>
      <c r="V75" s="16">
        <v>0.98958047999999998</v>
      </c>
    </row>
    <row r="76" spans="1:22" x14ac:dyDescent="0.25">
      <c r="A76" s="11" t="s">
        <v>546</v>
      </c>
      <c r="B76" s="13">
        <v>14167</v>
      </c>
      <c r="C76" s="14">
        <f>(236/B76*100)</f>
        <v>1.6658431566316085</v>
      </c>
      <c r="D76" s="15">
        <v>13931</v>
      </c>
      <c r="E76" s="14">
        <v>34.193626760000001</v>
      </c>
      <c r="F76" s="16">
        <v>0.60407838000000003</v>
      </c>
      <c r="G76" s="14">
        <v>46.036572679999999</v>
      </c>
      <c r="H76" s="16">
        <v>0.52884151999999995</v>
      </c>
      <c r="I76" s="14">
        <v>8.3605128099999995</v>
      </c>
      <c r="J76" s="16">
        <v>0.27637832000000001</v>
      </c>
      <c r="K76" s="14">
        <v>4.3513925200000001</v>
      </c>
      <c r="L76" s="16">
        <v>0.23875165000000001</v>
      </c>
      <c r="M76" s="14">
        <v>0</v>
      </c>
      <c r="N76" s="16">
        <v>0</v>
      </c>
      <c r="O76" s="14" t="s">
        <v>582</v>
      </c>
      <c r="P76" s="16" t="s">
        <v>582</v>
      </c>
      <c r="Q76" s="14">
        <v>0</v>
      </c>
      <c r="R76" s="16">
        <v>0</v>
      </c>
      <c r="S76" s="14">
        <v>0</v>
      </c>
      <c r="T76" s="16">
        <v>0</v>
      </c>
      <c r="U76" s="14">
        <v>7.0578952299999997</v>
      </c>
      <c r="V76" s="16">
        <v>0.47685031</v>
      </c>
    </row>
    <row r="77" spans="1:22" x14ac:dyDescent="0.25">
      <c r="A77" s="11" t="s">
        <v>547</v>
      </c>
      <c r="B77" s="13">
        <v>6062</v>
      </c>
      <c r="C77" s="14">
        <f>(397/B77*100)</f>
        <v>6.5489937314417688</v>
      </c>
      <c r="D77" s="15">
        <v>5665</v>
      </c>
      <c r="E77" s="14">
        <v>25.068407239999999</v>
      </c>
      <c r="F77" s="16">
        <v>0.60209153000000004</v>
      </c>
      <c r="G77" s="14">
        <v>40.198979850000001</v>
      </c>
      <c r="H77" s="16">
        <v>0.77747197999999995</v>
      </c>
      <c r="I77" s="14">
        <v>11.79173434</v>
      </c>
      <c r="J77" s="16">
        <v>0.48288951000000002</v>
      </c>
      <c r="K77" s="14">
        <v>4.9858395199999999</v>
      </c>
      <c r="L77" s="16">
        <v>0.32306635</v>
      </c>
      <c r="M77" s="14">
        <v>0</v>
      </c>
      <c r="N77" s="16">
        <v>0</v>
      </c>
      <c r="O77" s="14" t="s">
        <v>582</v>
      </c>
      <c r="P77" s="16" t="s">
        <v>582</v>
      </c>
      <c r="Q77" s="14">
        <v>0</v>
      </c>
      <c r="R77" s="16">
        <v>0</v>
      </c>
      <c r="S77" s="14">
        <v>0</v>
      </c>
      <c r="T77" s="16">
        <v>0</v>
      </c>
      <c r="U77" s="14">
        <v>17.95503905</v>
      </c>
      <c r="V77" s="16">
        <v>0.92233050999999999</v>
      </c>
    </row>
    <row r="78" spans="1:22" x14ac:dyDescent="0.25">
      <c r="A78" s="11" t="s">
        <v>548</v>
      </c>
      <c r="B78" s="13">
        <v>5826</v>
      </c>
      <c r="C78" s="14">
        <f>(0/B78*100)</f>
        <v>0</v>
      </c>
      <c r="D78" s="15">
        <v>5826</v>
      </c>
      <c r="E78" s="14">
        <v>32.344480339999997</v>
      </c>
      <c r="F78" s="16">
        <v>0.80060626999999995</v>
      </c>
      <c r="G78" s="14">
        <v>58.486153539999997</v>
      </c>
      <c r="H78" s="16">
        <v>0.80160896999999998</v>
      </c>
      <c r="I78" s="14">
        <v>5.0994133599999998</v>
      </c>
      <c r="J78" s="16">
        <v>0.40040291</v>
      </c>
      <c r="K78" s="14">
        <v>3.8569683600000002</v>
      </c>
      <c r="L78" s="16">
        <v>0.31187097000000003</v>
      </c>
      <c r="M78" s="14">
        <v>0</v>
      </c>
      <c r="N78" s="16">
        <v>0</v>
      </c>
      <c r="O78" s="14" t="s">
        <v>582</v>
      </c>
      <c r="P78" s="16" t="s">
        <v>582</v>
      </c>
      <c r="Q78" s="14">
        <v>2.4295359999999998E-2</v>
      </c>
      <c r="R78" s="16">
        <v>2.426712E-2</v>
      </c>
      <c r="S78" s="14">
        <v>5.2944650000000003E-2</v>
      </c>
      <c r="T78" s="16">
        <v>1.728882E-2</v>
      </c>
      <c r="U78" s="14">
        <v>0.13574438999999999</v>
      </c>
      <c r="V78" s="16">
        <v>5.5127099999999998E-2</v>
      </c>
    </row>
    <row r="79" spans="1:22" ht="24.95" customHeight="1" x14ac:dyDescent="0.25">
      <c r="A79" s="11" t="s">
        <v>549</v>
      </c>
      <c r="B79" s="13">
        <v>1657</v>
      </c>
      <c r="C79" s="14">
        <f>(41/B79*100)</f>
        <v>2.4743512371756187</v>
      </c>
      <c r="D79" s="15">
        <v>1616</v>
      </c>
      <c r="E79" s="14">
        <v>24.278673619999999</v>
      </c>
      <c r="F79" s="16">
        <v>1.2196351999999999</v>
      </c>
      <c r="G79" s="14">
        <v>44.302765100000002</v>
      </c>
      <c r="H79" s="16">
        <v>1.1615747300000001</v>
      </c>
      <c r="I79" s="14">
        <v>21.121281669999998</v>
      </c>
      <c r="J79" s="16">
        <v>1.0538571400000001</v>
      </c>
      <c r="K79" s="14">
        <v>7.5575642399999996</v>
      </c>
      <c r="L79" s="16">
        <v>0.72431281000000003</v>
      </c>
      <c r="M79" s="14">
        <v>0</v>
      </c>
      <c r="N79" s="16">
        <v>0</v>
      </c>
      <c r="O79" s="14" t="s">
        <v>582</v>
      </c>
      <c r="P79" s="16" t="s">
        <v>582</v>
      </c>
      <c r="Q79" s="14">
        <v>6.9224569999999999E-2</v>
      </c>
      <c r="R79" s="16">
        <v>7.0038879999999998E-2</v>
      </c>
      <c r="S79" s="14">
        <v>0.19659380000000001</v>
      </c>
      <c r="T79" s="16">
        <v>0.11288884</v>
      </c>
      <c r="U79" s="14">
        <v>2.473897</v>
      </c>
      <c r="V79" s="16">
        <v>0.27421664000000001</v>
      </c>
    </row>
    <row r="80" spans="1:22" x14ac:dyDescent="0.25">
      <c r="A80" s="11" t="s">
        <v>550</v>
      </c>
      <c r="B80" s="13">
        <v>7841</v>
      </c>
      <c r="C80" s="14">
        <f>(0/B80*100)</f>
        <v>0</v>
      </c>
      <c r="D80" s="15">
        <v>7841</v>
      </c>
      <c r="E80" s="14">
        <v>37.895891329999998</v>
      </c>
      <c r="F80" s="16">
        <v>0.90266215999999999</v>
      </c>
      <c r="G80" s="14">
        <v>44.664412050000003</v>
      </c>
      <c r="H80" s="16">
        <v>0.83500445000000001</v>
      </c>
      <c r="I80" s="14">
        <v>9.8483508799999999</v>
      </c>
      <c r="J80" s="16">
        <v>0.48585436999999998</v>
      </c>
      <c r="K80" s="14">
        <v>7.4100347700000002</v>
      </c>
      <c r="L80" s="16">
        <v>0.36362916000000001</v>
      </c>
      <c r="M80" s="14">
        <v>0</v>
      </c>
      <c r="N80" s="16">
        <v>0</v>
      </c>
      <c r="O80" s="14" t="s">
        <v>582</v>
      </c>
      <c r="P80" s="16" t="s">
        <v>582</v>
      </c>
      <c r="Q80" s="14">
        <v>0</v>
      </c>
      <c r="R80" s="16">
        <v>0</v>
      </c>
      <c r="S80" s="14">
        <v>0</v>
      </c>
      <c r="T80" s="16">
        <v>0</v>
      </c>
      <c r="U80" s="14">
        <v>0.18131096999999999</v>
      </c>
      <c r="V80" s="16">
        <v>8.1619399999999995E-2</v>
      </c>
    </row>
    <row r="81" spans="1:22" x14ac:dyDescent="0.25">
      <c r="A81" s="19" t="s">
        <v>551</v>
      </c>
      <c r="B81" s="13">
        <v>8861</v>
      </c>
      <c r="C81" s="14">
        <f>(99/B81*100)</f>
        <v>1.1172553887823045</v>
      </c>
      <c r="D81" s="15">
        <v>8762</v>
      </c>
      <c r="E81" s="14">
        <v>33.897005610000001</v>
      </c>
      <c r="F81" s="16">
        <v>1.0100457599999999</v>
      </c>
      <c r="G81" s="14">
        <v>56.008289150000003</v>
      </c>
      <c r="H81" s="16">
        <v>0.86063456999999999</v>
      </c>
      <c r="I81" s="14">
        <v>7.2512047500000003</v>
      </c>
      <c r="J81" s="16">
        <v>0.44677150999999998</v>
      </c>
      <c r="K81" s="14">
        <v>1.35646347</v>
      </c>
      <c r="L81" s="16">
        <v>0.16129808000000001</v>
      </c>
      <c r="M81" s="14">
        <v>0</v>
      </c>
      <c r="N81" s="16">
        <v>0</v>
      </c>
      <c r="O81" s="14" t="s">
        <v>582</v>
      </c>
      <c r="P81" s="16" t="s">
        <v>582</v>
      </c>
      <c r="Q81" s="14">
        <v>0</v>
      </c>
      <c r="R81" s="16">
        <v>0</v>
      </c>
      <c r="S81" s="14">
        <v>0</v>
      </c>
      <c r="T81" s="16">
        <v>0</v>
      </c>
      <c r="U81" s="14">
        <v>1.4870370100000001</v>
      </c>
      <c r="V81" s="16">
        <v>0.25166218000000001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854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852</v>
      </c>
      <c r="F4" s="22"/>
      <c r="G4" s="21" t="s">
        <v>639</v>
      </c>
      <c r="H4" s="22"/>
      <c r="I4" s="21" t="s">
        <v>638</v>
      </c>
      <c r="J4" s="22"/>
      <c r="K4" s="21" t="s">
        <v>853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(886/B7*100)</f>
        <v>6.0977288368891953</v>
      </c>
      <c r="D7" s="15">
        <v>13644</v>
      </c>
      <c r="E7" s="14">
        <v>21.665097679999999</v>
      </c>
      <c r="F7" s="16">
        <v>0.45721116000000001</v>
      </c>
      <c r="G7" s="14">
        <v>34.964738920000002</v>
      </c>
      <c r="H7" s="16">
        <v>0.50959993000000003</v>
      </c>
      <c r="I7" s="14">
        <v>25.10420169</v>
      </c>
      <c r="J7" s="16">
        <v>0.50370382000000002</v>
      </c>
      <c r="K7" s="14">
        <v>10.207123230000001</v>
      </c>
      <c r="L7" s="16">
        <v>0.30899153000000001</v>
      </c>
      <c r="M7" s="14">
        <v>0</v>
      </c>
      <c r="N7" s="16">
        <v>0</v>
      </c>
      <c r="O7" s="14" t="s">
        <v>582</v>
      </c>
      <c r="P7" s="16" t="s">
        <v>582</v>
      </c>
      <c r="Q7" s="14">
        <v>0</v>
      </c>
      <c r="R7" s="16">
        <v>0</v>
      </c>
      <c r="S7" s="14">
        <v>0</v>
      </c>
      <c r="T7" s="16">
        <v>0</v>
      </c>
      <c r="U7" s="14">
        <v>8.0588384699999995</v>
      </c>
      <c r="V7" s="16">
        <v>0.49085665000000001</v>
      </c>
    </row>
    <row r="8" spans="1:22" x14ac:dyDescent="0.25">
      <c r="A8" s="11" t="s">
        <v>478</v>
      </c>
      <c r="B8" s="13">
        <v>7007</v>
      </c>
      <c r="C8" s="14">
        <f>(197/B8*100)</f>
        <v>2.8114742400456687</v>
      </c>
      <c r="D8" s="15">
        <v>6810</v>
      </c>
      <c r="E8" s="14">
        <v>15.983351839999999</v>
      </c>
      <c r="F8" s="16">
        <v>0.50333066999999998</v>
      </c>
      <c r="G8" s="14">
        <v>27.68854198</v>
      </c>
      <c r="H8" s="16">
        <v>0.72906870999999995</v>
      </c>
      <c r="I8" s="14">
        <v>28.294676500000001</v>
      </c>
      <c r="J8" s="16">
        <v>0.61541067000000005</v>
      </c>
      <c r="K8" s="14">
        <v>20.53469183</v>
      </c>
      <c r="L8" s="16">
        <v>0.69112278999999999</v>
      </c>
      <c r="M8" s="14">
        <v>0</v>
      </c>
      <c r="N8" s="16">
        <v>0</v>
      </c>
      <c r="O8" s="14" t="s">
        <v>582</v>
      </c>
      <c r="P8" s="16" t="s">
        <v>582</v>
      </c>
      <c r="Q8" s="14">
        <v>0.48408118999999999</v>
      </c>
      <c r="R8" s="16">
        <v>0.11919957</v>
      </c>
      <c r="S8" s="14">
        <v>0</v>
      </c>
      <c r="T8" s="16">
        <v>0</v>
      </c>
      <c r="U8" s="14">
        <v>7.0146566699999999</v>
      </c>
      <c r="V8" s="16">
        <v>0.43237821999999998</v>
      </c>
    </row>
    <row r="9" spans="1:22" x14ac:dyDescent="0.25">
      <c r="A9" s="11" t="s">
        <v>479</v>
      </c>
      <c r="B9" s="13">
        <v>9651</v>
      </c>
      <c r="C9" s="14">
        <f>(309/B9*100)</f>
        <v>3.2017407522536527</v>
      </c>
      <c r="D9" s="15">
        <v>9342</v>
      </c>
      <c r="E9" s="14">
        <v>15.77410822</v>
      </c>
      <c r="F9" s="16">
        <v>0.47893728000000002</v>
      </c>
      <c r="G9" s="14">
        <v>33.109607130000001</v>
      </c>
      <c r="H9" s="16">
        <v>0.54887697000000002</v>
      </c>
      <c r="I9" s="14">
        <v>27.34417775</v>
      </c>
      <c r="J9" s="16">
        <v>0.61003134000000003</v>
      </c>
      <c r="K9" s="14">
        <v>11.506360880000001</v>
      </c>
      <c r="L9" s="16">
        <v>0.37334935000000002</v>
      </c>
      <c r="M9" s="14">
        <v>0</v>
      </c>
      <c r="N9" s="16">
        <v>0</v>
      </c>
      <c r="O9" s="14" t="s">
        <v>582</v>
      </c>
      <c r="P9" s="16" t="s">
        <v>582</v>
      </c>
      <c r="Q9" s="14">
        <v>3.0811031899999999</v>
      </c>
      <c r="R9" s="16">
        <v>0.55156517999999999</v>
      </c>
      <c r="S9" s="14">
        <v>0</v>
      </c>
      <c r="T9" s="16">
        <v>0</v>
      </c>
      <c r="U9" s="14">
        <v>9.1846428299999996</v>
      </c>
      <c r="V9" s="16">
        <v>0.53342305000000001</v>
      </c>
    </row>
    <row r="10" spans="1:22" x14ac:dyDescent="0.25">
      <c r="A10" s="11" t="s">
        <v>480</v>
      </c>
      <c r="B10" s="13">
        <v>20058</v>
      </c>
      <c r="C10" s="14">
        <f>(573/B10*100)</f>
        <v>2.8567155249775653</v>
      </c>
      <c r="D10" s="15">
        <v>19485</v>
      </c>
      <c r="E10" s="14">
        <v>30.51841181</v>
      </c>
      <c r="F10" s="16">
        <v>0.52815763999999998</v>
      </c>
      <c r="G10" s="14">
        <v>39.860070960000002</v>
      </c>
      <c r="H10" s="16">
        <v>0.58206305000000003</v>
      </c>
      <c r="I10" s="14">
        <v>18.860665699999998</v>
      </c>
      <c r="J10" s="16">
        <v>0.41842079999999998</v>
      </c>
      <c r="K10" s="14">
        <v>6.3878307899999998</v>
      </c>
      <c r="L10" s="16">
        <v>0.26725696999999998</v>
      </c>
      <c r="M10" s="14">
        <v>0</v>
      </c>
      <c r="N10" s="16">
        <v>0</v>
      </c>
      <c r="O10" s="14" t="s">
        <v>582</v>
      </c>
      <c r="P10" s="16" t="s">
        <v>582</v>
      </c>
      <c r="Q10" s="14">
        <v>0</v>
      </c>
      <c r="R10" s="16">
        <v>0</v>
      </c>
      <c r="S10" s="14">
        <v>0</v>
      </c>
      <c r="T10" s="16">
        <v>0</v>
      </c>
      <c r="U10" s="14">
        <v>4.3730207500000002</v>
      </c>
      <c r="V10" s="16">
        <v>0.40356821999999998</v>
      </c>
    </row>
    <row r="11" spans="1:22" x14ac:dyDescent="0.25">
      <c r="A11" s="11" t="s">
        <v>481</v>
      </c>
      <c r="B11" s="13">
        <v>7053</v>
      </c>
      <c r="C11" s="14">
        <f>(203/B11*100)</f>
        <v>2.8782078548135548</v>
      </c>
      <c r="D11" s="15">
        <v>6850</v>
      </c>
      <c r="E11" s="14">
        <v>25.202972039999999</v>
      </c>
      <c r="F11" s="16">
        <v>0.78678669999999995</v>
      </c>
      <c r="G11" s="14">
        <v>38.43381909</v>
      </c>
      <c r="H11" s="16">
        <v>0.77258435000000003</v>
      </c>
      <c r="I11" s="14">
        <v>20.041037150000001</v>
      </c>
      <c r="J11" s="16">
        <v>0.61825531</v>
      </c>
      <c r="K11" s="14">
        <v>7.0691141399999999</v>
      </c>
      <c r="L11" s="16">
        <v>0.39290692999999999</v>
      </c>
      <c r="M11" s="14">
        <v>0</v>
      </c>
      <c r="N11" s="16">
        <v>0</v>
      </c>
      <c r="O11" s="14" t="s">
        <v>582</v>
      </c>
      <c r="P11" s="16" t="s">
        <v>582</v>
      </c>
      <c r="Q11" s="14">
        <v>0</v>
      </c>
      <c r="R11" s="16">
        <v>0</v>
      </c>
      <c r="S11" s="14">
        <v>0</v>
      </c>
      <c r="T11" s="16">
        <v>0</v>
      </c>
      <c r="U11" s="14">
        <v>9.2530575800000001</v>
      </c>
      <c r="V11" s="16">
        <v>0.82662910999999994</v>
      </c>
    </row>
    <row r="12" spans="1:22" x14ac:dyDescent="0.25">
      <c r="A12" s="11" t="s">
        <v>482</v>
      </c>
      <c r="B12" s="13">
        <v>6894</v>
      </c>
      <c r="C12" s="14">
        <f>(60/B12*100)</f>
        <v>0.8703220191470844</v>
      </c>
      <c r="D12" s="15">
        <v>6834</v>
      </c>
      <c r="E12" s="14">
        <v>14.046630479999999</v>
      </c>
      <c r="F12" s="16">
        <v>0.64330779999999999</v>
      </c>
      <c r="G12" s="14">
        <v>33.888401090000002</v>
      </c>
      <c r="H12" s="16">
        <v>0.90700592000000002</v>
      </c>
      <c r="I12" s="14">
        <v>34.95041638</v>
      </c>
      <c r="J12" s="16">
        <v>0.88195312000000003</v>
      </c>
      <c r="K12" s="14">
        <v>10.338721400000001</v>
      </c>
      <c r="L12" s="16">
        <v>0.50115757000000005</v>
      </c>
      <c r="M12" s="14">
        <v>0</v>
      </c>
      <c r="N12" s="16">
        <v>0</v>
      </c>
      <c r="O12" s="14" t="s">
        <v>582</v>
      </c>
      <c r="P12" s="16" t="s">
        <v>582</v>
      </c>
      <c r="Q12" s="14">
        <v>2.3480837700000001</v>
      </c>
      <c r="R12" s="16">
        <v>0.59189603000000002</v>
      </c>
      <c r="S12" s="14">
        <v>0</v>
      </c>
      <c r="T12" s="16">
        <v>0</v>
      </c>
      <c r="U12" s="14">
        <v>4.4277468799999999</v>
      </c>
      <c r="V12" s="16">
        <v>0.44778667</v>
      </c>
    </row>
    <row r="13" spans="1:22" x14ac:dyDescent="0.25">
      <c r="A13" s="11" t="s">
        <v>483</v>
      </c>
      <c r="B13" s="13">
        <v>7161</v>
      </c>
      <c r="C13" s="14">
        <f>(266/B13*100)</f>
        <v>3.7145650048875858</v>
      </c>
      <c r="D13" s="15">
        <v>6895</v>
      </c>
      <c r="E13" s="14">
        <v>20.37275116</v>
      </c>
      <c r="F13" s="16">
        <v>0.56084809000000002</v>
      </c>
      <c r="G13" s="14">
        <v>35.291120990000003</v>
      </c>
      <c r="H13" s="16">
        <v>0.68316940999999998</v>
      </c>
      <c r="I13" s="14">
        <v>26.634081810000001</v>
      </c>
      <c r="J13" s="16">
        <v>0.67672588</v>
      </c>
      <c r="K13" s="14">
        <v>9.6550981100000008</v>
      </c>
      <c r="L13" s="16">
        <v>0.48670282999999998</v>
      </c>
      <c r="M13" s="14">
        <v>0</v>
      </c>
      <c r="N13" s="16">
        <v>0</v>
      </c>
      <c r="O13" s="14" t="s">
        <v>582</v>
      </c>
      <c r="P13" s="16" t="s">
        <v>582</v>
      </c>
      <c r="Q13" s="14">
        <v>4.1788899800000001</v>
      </c>
      <c r="R13" s="16">
        <v>0.48098823000000002</v>
      </c>
      <c r="S13" s="14">
        <v>0</v>
      </c>
      <c r="T13" s="16">
        <v>0</v>
      </c>
      <c r="U13" s="14">
        <v>3.8680579499999999</v>
      </c>
      <c r="V13" s="16">
        <v>0.55122022999999998</v>
      </c>
    </row>
    <row r="14" spans="1:22" x14ac:dyDescent="0.25">
      <c r="A14" s="11" t="s">
        <v>484</v>
      </c>
      <c r="B14" s="13">
        <v>5587</v>
      </c>
      <c r="C14" s="14">
        <f>(85/B14*100)</f>
        <v>1.5213889386074815</v>
      </c>
      <c r="D14" s="15">
        <v>5502</v>
      </c>
      <c r="E14" s="14">
        <v>17.613630560000001</v>
      </c>
      <c r="F14" s="16">
        <v>0.52006543000000005</v>
      </c>
      <c r="G14" s="14">
        <v>54.51437146</v>
      </c>
      <c r="H14" s="16">
        <v>0.70613994999999996</v>
      </c>
      <c r="I14" s="14">
        <v>21.993485029999999</v>
      </c>
      <c r="J14" s="16">
        <v>0.68099849000000001</v>
      </c>
      <c r="K14" s="14">
        <v>4.1269707000000002</v>
      </c>
      <c r="L14" s="16">
        <v>0.29404205999999999</v>
      </c>
      <c r="M14" s="14">
        <v>0</v>
      </c>
      <c r="N14" s="16">
        <v>0</v>
      </c>
      <c r="O14" s="14" t="s">
        <v>582</v>
      </c>
      <c r="P14" s="16" t="s">
        <v>582</v>
      </c>
      <c r="Q14" s="14">
        <v>0</v>
      </c>
      <c r="R14" s="16">
        <v>0</v>
      </c>
      <c r="S14" s="14">
        <v>0</v>
      </c>
      <c r="T14" s="16">
        <v>0</v>
      </c>
      <c r="U14" s="14">
        <v>1.75154224</v>
      </c>
      <c r="V14" s="16">
        <v>0.22380479</v>
      </c>
    </row>
    <row r="15" spans="1:22" x14ac:dyDescent="0.25">
      <c r="A15" s="11" t="s">
        <v>485</v>
      </c>
      <c r="B15" s="13">
        <v>5882</v>
      </c>
      <c r="C15" s="14">
        <f>(137/B15*100)</f>
        <v>2.329139748384903</v>
      </c>
      <c r="D15" s="15">
        <v>5745</v>
      </c>
      <c r="E15" s="14">
        <v>18.590843400000001</v>
      </c>
      <c r="F15" s="16">
        <v>0.57116056000000004</v>
      </c>
      <c r="G15" s="14">
        <v>48.681029369999997</v>
      </c>
      <c r="H15" s="16">
        <v>0.69412728000000001</v>
      </c>
      <c r="I15" s="14">
        <v>22.442224509999999</v>
      </c>
      <c r="J15" s="16">
        <v>0.60406773999999996</v>
      </c>
      <c r="K15" s="14">
        <v>5.4558598600000003</v>
      </c>
      <c r="L15" s="16">
        <v>0.33737077999999998</v>
      </c>
      <c r="M15" s="14">
        <v>0</v>
      </c>
      <c r="N15" s="16">
        <v>0</v>
      </c>
      <c r="O15" s="14" t="s">
        <v>582</v>
      </c>
      <c r="P15" s="16" t="s">
        <v>582</v>
      </c>
      <c r="Q15" s="14">
        <v>1.02804392</v>
      </c>
      <c r="R15" s="16">
        <v>0.46089181000000001</v>
      </c>
      <c r="S15" s="14">
        <v>0</v>
      </c>
      <c r="T15" s="16">
        <v>0</v>
      </c>
      <c r="U15" s="14">
        <v>3.8019989500000002</v>
      </c>
      <c r="V15" s="16">
        <v>0.36152951999999999</v>
      </c>
    </row>
    <row r="16" spans="1:22" x14ac:dyDescent="0.25">
      <c r="A16" s="11" t="s">
        <v>486</v>
      </c>
      <c r="B16" s="13">
        <v>6108</v>
      </c>
      <c r="C16" s="14">
        <f>(175/B16*100)</f>
        <v>2.8650949574328748</v>
      </c>
      <c r="D16" s="15">
        <v>5933</v>
      </c>
      <c r="E16" s="14">
        <v>20.108637640000001</v>
      </c>
      <c r="F16" s="16">
        <v>0.64225129999999997</v>
      </c>
      <c r="G16" s="14">
        <v>31.631099549999998</v>
      </c>
      <c r="H16" s="16">
        <v>0.68375622999999996</v>
      </c>
      <c r="I16" s="14">
        <v>24.80414137</v>
      </c>
      <c r="J16" s="16">
        <v>0.65611501999999999</v>
      </c>
      <c r="K16" s="14">
        <v>14.565720580000001</v>
      </c>
      <c r="L16" s="16">
        <v>0.49997042000000003</v>
      </c>
      <c r="M16" s="14">
        <v>0</v>
      </c>
      <c r="N16" s="16">
        <v>0</v>
      </c>
      <c r="O16" s="14" t="s">
        <v>582</v>
      </c>
      <c r="P16" s="16" t="s">
        <v>582</v>
      </c>
      <c r="Q16" s="14">
        <v>0</v>
      </c>
      <c r="R16" s="16">
        <v>0</v>
      </c>
      <c r="S16" s="14">
        <v>0</v>
      </c>
      <c r="T16" s="16">
        <v>0</v>
      </c>
      <c r="U16" s="14">
        <v>8.8904008599999997</v>
      </c>
      <c r="V16" s="16">
        <v>0.78579423000000004</v>
      </c>
    </row>
    <row r="17" spans="1:22" x14ac:dyDescent="0.25">
      <c r="A17" s="11" t="s">
        <v>487</v>
      </c>
      <c r="B17" s="13">
        <v>6504</v>
      </c>
      <c r="C17" s="14">
        <f>(2252/B17*100)</f>
        <v>34.624846248462482</v>
      </c>
      <c r="D17" s="15">
        <v>4252</v>
      </c>
      <c r="E17" s="14">
        <v>12.41240075</v>
      </c>
      <c r="F17" s="16">
        <v>0.52582266</v>
      </c>
      <c r="G17" s="14">
        <v>26.257790660000001</v>
      </c>
      <c r="H17" s="16">
        <v>0.73150124999999999</v>
      </c>
      <c r="I17" s="14">
        <v>29.207376010000001</v>
      </c>
      <c r="J17" s="16">
        <v>0.76225215000000002</v>
      </c>
      <c r="K17" s="14">
        <v>16.810684049999999</v>
      </c>
      <c r="L17" s="16">
        <v>0.58036995000000002</v>
      </c>
      <c r="M17" s="14">
        <v>0</v>
      </c>
      <c r="N17" s="16">
        <v>0</v>
      </c>
      <c r="O17" s="14" t="s">
        <v>582</v>
      </c>
      <c r="P17" s="16" t="s">
        <v>582</v>
      </c>
      <c r="Q17" s="14">
        <v>3.4719883999999999</v>
      </c>
      <c r="R17" s="16">
        <v>0.45051341</v>
      </c>
      <c r="S17" s="14">
        <v>0</v>
      </c>
      <c r="T17" s="16">
        <v>0</v>
      </c>
      <c r="U17" s="14">
        <v>11.839760139999999</v>
      </c>
      <c r="V17" s="16">
        <v>0.75770881999999995</v>
      </c>
    </row>
    <row r="18" spans="1:22" x14ac:dyDescent="0.25">
      <c r="A18" s="11" t="s">
        <v>488</v>
      </c>
      <c r="B18" s="13">
        <v>5532</v>
      </c>
      <c r="C18" s="14">
        <f>(31/B18*100)</f>
        <v>0.56037599421547357</v>
      </c>
      <c r="D18" s="15">
        <v>5501</v>
      </c>
      <c r="E18" s="14">
        <v>21.952716939999998</v>
      </c>
      <c r="F18" s="16">
        <v>0.72372221999999997</v>
      </c>
      <c r="G18" s="14">
        <v>46.4325373</v>
      </c>
      <c r="H18" s="16">
        <v>0.84902016999999996</v>
      </c>
      <c r="I18" s="14">
        <v>19.5074583</v>
      </c>
      <c r="J18" s="16">
        <v>0.53805353</v>
      </c>
      <c r="K18" s="14">
        <v>6.4874310499999996</v>
      </c>
      <c r="L18" s="16">
        <v>0.35743067000000001</v>
      </c>
      <c r="M18" s="14">
        <v>0</v>
      </c>
      <c r="N18" s="16">
        <v>0</v>
      </c>
      <c r="O18" s="14" t="s">
        <v>582</v>
      </c>
      <c r="P18" s="16" t="s">
        <v>582</v>
      </c>
      <c r="Q18" s="14">
        <v>0</v>
      </c>
      <c r="R18" s="16">
        <v>0</v>
      </c>
      <c r="S18" s="14">
        <v>0</v>
      </c>
      <c r="T18" s="16">
        <v>0</v>
      </c>
      <c r="U18" s="14">
        <v>5.6198564099999997</v>
      </c>
      <c r="V18" s="16">
        <v>0.67587706000000003</v>
      </c>
    </row>
    <row r="19" spans="1:22" x14ac:dyDescent="0.25">
      <c r="A19" s="11" t="s">
        <v>489</v>
      </c>
      <c r="B19" s="13">
        <v>5658</v>
      </c>
      <c r="C19" s="14">
        <f>(411/B19*100)</f>
        <v>7.2640509013785781</v>
      </c>
      <c r="D19" s="15">
        <v>5247</v>
      </c>
      <c r="E19" s="14">
        <v>13.49724503</v>
      </c>
      <c r="F19" s="16">
        <v>0.59219876000000005</v>
      </c>
      <c r="G19" s="14">
        <v>40.94601789</v>
      </c>
      <c r="H19" s="16">
        <v>0.89955154999999998</v>
      </c>
      <c r="I19" s="14">
        <v>29.935878840000001</v>
      </c>
      <c r="J19" s="16">
        <v>0.82507775000000005</v>
      </c>
      <c r="K19" s="14">
        <v>10.24348406</v>
      </c>
      <c r="L19" s="16">
        <v>0.46413084999999998</v>
      </c>
      <c r="M19" s="14">
        <v>0</v>
      </c>
      <c r="N19" s="16">
        <v>0</v>
      </c>
      <c r="O19" s="14" t="s">
        <v>582</v>
      </c>
      <c r="P19" s="16" t="s">
        <v>582</v>
      </c>
      <c r="Q19" s="14">
        <v>0</v>
      </c>
      <c r="R19" s="16">
        <v>0</v>
      </c>
      <c r="S19" s="14">
        <v>0</v>
      </c>
      <c r="T19" s="16">
        <v>0</v>
      </c>
      <c r="U19" s="14">
        <v>5.3773741800000003</v>
      </c>
      <c r="V19" s="16">
        <v>0.47864744999999997</v>
      </c>
    </row>
    <row r="20" spans="1:22" x14ac:dyDescent="0.25">
      <c r="A20" s="11" t="s">
        <v>490</v>
      </c>
      <c r="B20" s="13">
        <v>3371</v>
      </c>
      <c r="C20" s="14">
        <f>(75/B20*100)</f>
        <v>2.2248590922574905</v>
      </c>
      <c r="D20" s="15">
        <v>3296</v>
      </c>
      <c r="E20" s="14">
        <v>22.455695110000001</v>
      </c>
      <c r="F20" s="16">
        <v>0.75433558999999994</v>
      </c>
      <c r="G20" s="14">
        <v>40.27824433</v>
      </c>
      <c r="H20" s="16">
        <v>0.93231834000000002</v>
      </c>
      <c r="I20" s="14">
        <v>22.314496460000001</v>
      </c>
      <c r="J20" s="16">
        <v>0.74948572999999996</v>
      </c>
      <c r="K20" s="14">
        <v>8.22122989</v>
      </c>
      <c r="L20" s="16">
        <v>0.46676451000000002</v>
      </c>
      <c r="M20" s="14">
        <v>0</v>
      </c>
      <c r="N20" s="16">
        <v>0</v>
      </c>
      <c r="O20" s="14" t="s">
        <v>582</v>
      </c>
      <c r="P20" s="16" t="s">
        <v>582</v>
      </c>
      <c r="Q20" s="14">
        <v>0</v>
      </c>
      <c r="R20" s="16">
        <v>0</v>
      </c>
      <c r="S20" s="14">
        <v>0</v>
      </c>
      <c r="T20" s="16">
        <v>0</v>
      </c>
      <c r="U20" s="14">
        <v>6.7303341999999997</v>
      </c>
      <c r="V20" s="16">
        <v>0.43700513000000002</v>
      </c>
    </row>
    <row r="21" spans="1:22" x14ac:dyDescent="0.25">
      <c r="A21" s="11" t="s">
        <v>491</v>
      </c>
      <c r="B21" s="13">
        <v>5741</v>
      </c>
      <c r="C21" s="14">
        <f>(66/B21*100)</f>
        <v>1.1496255007838356</v>
      </c>
      <c r="D21" s="15">
        <v>5675</v>
      </c>
      <c r="E21" s="14">
        <v>27.548375480000001</v>
      </c>
      <c r="F21" s="16">
        <v>0.80443845999999997</v>
      </c>
      <c r="G21" s="14">
        <v>38.208740130000002</v>
      </c>
      <c r="H21" s="16">
        <v>0.78903919</v>
      </c>
      <c r="I21" s="14">
        <v>23.90423749</v>
      </c>
      <c r="J21" s="16">
        <v>0.66634020999999999</v>
      </c>
      <c r="K21" s="14">
        <v>7.31228883</v>
      </c>
      <c r="L21" s="16">
        <v>0.45543071000000002</v>
      </c>
      <c r="M21" s="14">
        <v>0</v>
      </c>
      <c r="N21" s="16">
        <v>0</v>
      </c>
      <c r="O21" s="14" t="s">
        <v>582</v>
      </c>
      <c r="P21" s="16" t="s">
        <v>582</v>
      </c>
      <c r="Q21" s="14">
        <v>0</v>
      </c>
      <c r="R21" s="16">
        <v>0</v>
      </c>
      <c r="S21" s="14">
        <v>0</v>
      </c>
      <c r="T21" s="16">
        <v>0</v>
      </c>
      <c r="U21" s="14">
        <v>3.0263580700000001</v>
      </c>
      <c r="V21" s="16">
        <v>0.33239677000000001</v>
      </c>
    </row>
    <row r="22" spans="1:22" x14ac:dyDescent="0.25">
      <c r="A22" s="11" t="s">
        <v>492</v>
      </c>
      <c r="B22" s="13">
        <v>6598</v>
      </c>
      <c r="C22" s="14">
        <f>(43/B22*100)</f>
        <v>0.65171264019399822</v>
      </c>
      <c r="D22" s="15">
        <v>6555</v>
      </c>
      <c r="E22" s="14">
        <v>27.513458830000001</v>
      </c>
      <c r="F22" s="16">
        <v>0.97028895999999998</v>
      </c>
      <c r="G22" s="14">
        <v>31.822021379999999</v>
      </c>
      <c r="H22" s="16">
        <v>0.63519519000000002</v>
      </c>
      <c r="I22" s="14">
        <v>23.22045318</v>
      </c>
      <c r="J22" s="16">
        <v>0.76666920000000005</v>
      </c>
      <c r="K22" s="14">
        <v>10.785592490000001</v>
      </c>
      <c r="L22" s="16">
        <v>0.56425705999999998</v>
      </c>
      <c r="M22" s="14">
        <v>0</v>
      </c>
      <c r="N22" s="16">
        <v>0</v>
      </c>
      <c r="O22" s="14" t="s">
        <v>582</v>
      </c>
      <c r="P22" s="16" t="s">
        <v>582</v>
      </c>
      <c r="Q22" s="14">
        <v>0</v>
      </c>
      <c r="R22" s="16">
        <v>0</v>
      </c>
      <c r="S22" s="14">
        <v>8.0696770000000001E-2</v>
      </c>
      <c r="T22" s="16">
        <v>4.1230120000000002E-2</v>
      </c>
      <c r="U22" s="14">
        <v>6.5777773499999999</v>
      </c>
      <c r="V22" s="16">
        <v>0.70272036999999998</v>
      </c>
    </row>
    <row r="23" spans="1:22" x14ac:dyDescent="0.25">
      <c r="A23" s="11" t="s">
        <v>493</v>
      </c>
      <c r="B23" s="13">
        <v>11583</v>
      </c>
      <c r="C23" s="14">
        <f>(280/B23*100)</f>
        <v>2.4173357506690842</v>
      </c>
      <c r="D23" s="15">
        <v>11303</v>
      </c>
      <c r="E23" s="14">
        <v>17.736863849999999</v>
      </c>
      <c r="F23" s="16">
        <v>0.70688779999999996</v>
      </c>
      <c r="G23" s="14">
        <v>44.919448060000001</v>
      </c>
      <c r="H23" s="16">
        <v>0.94702512000000005</v>
      </c>
      <c r="I23" s="14">
        <v>25.543685249999999</v>
      </c>
      <c r="J23" s="16">
        <v>1.0256216899999999</v>
      </c>
      <c r="K23" s="14">
        <v>7.2204913900000003</v>
      </c>
      <c r="L23" s="16">
        <v>0.38087579999999999</v>
      </c>
      <c r="M23" s="14">
        <v>0</v>
      </c>
      <c r="N23" s="16">
        <v>0</v>
      </c>
      <c r="O23" s="14" t="s">
        <v>582</v>
      </c>
      <c r="P23" s="16" t="s">
        <v>582</v>
      </c>
      <c r="Q23" s="14">
        <v>0</v>
      </c>
      <c r="R23" s="16">
        <v>0</v>
      </c>
      <c r="S23" s="14">
        <v>0</v>
      </c>
      <c r="T23" s="16">
        <v>0</v>
      </c>
      <c r="U23" s="14">
        <v>4.57951145</v>
      </c>
      <c r="V23" s="16">
        <v>0.41898763999999999</v>
      </c>
    </row>
    <row r="24" spans="1:22" x14ac:dyDescent="0.25">
      <c r="A24" s="11" t="s">
        <v>494</v>
      </c>
      <c r="B24" s="13">
        <v>6647</v>
      </c>
      <c r="C24" s="14">
        <f>(12/B24*100)</f>
        <v>0.18053257108469986</v>
      </c>
      <c r="D24" s="15">
        <v>6635</v>
      </c>
      <c r="E24" s="14">
        <v>20.936477150000002</v>
      </c>
      <c r="F24" s="16">
        <v>0.61986803000000001</v>
      </c>
      <c r="G24" s="14">
        <v>34.050889959999999</v>
      </c>
      <c r="H24" s="16">
        <v>0.64665114000000001</v>
      </c>
      <c r="I24" s="14">
        <v>29.213261200000002</v>
      </c>
      <c r="J24" s="16">
        <v>0.77046345999999999</v>
      </c>
      <c r="K24" s="14">
        <v>13.23698767</v>
      </c>
      <c r="L24" s="16">
        <v>0.50457048999999998</v>
      </c>
      <c r="M24" s="14">
        <v>0</v>
      </c>
      <c r="N24" s="16">
        <v>0</v>
      </c>
      <c r="O24" s="14" t="s">
        <v>582</v>
      </c>
      <c r="P24" s="16" t="s">
        <v>582</v>
      </c>
      <c r="Q24" s="14">
        <v>0</v>
      </c>
      <c r="R24" s="16">
        <v>0</v>
      </c>
      <c r="S24" s="14">
        <v>0</v>
      </c>
      <c r="T24" s="16">
        <v>0</v>
      </c>
      <c r="U24" s="14">
        <v>2.5623840200000001</v>
      </c>
      <c r="V24" s="16">
        <v>0.77856449000000005</v>
      </c>
    </row>
    <row r="25" spans="1:22" x14ac:dyDescent="0.25">
      <c r="A25" s="11" t="s">
        <v>495</v>
      </c>
      <c r="B25" s="13">
        <v>5581</v>
      </c>
      <c r="C25" s="14">
        <f>(25/B25*100)</f>
        <v>0.44794839634474104</v>
      </c>
      <c r="D25" s="15">
        <v>5556</v>
      </c>
      <c r="E25" s="14">
        <v>16.71557512</v>
      </c>
      <c r="F25" s="16">
        <v>0.75609479000000002</v>
      </c>
      <c r="G25" s="14">
        <v>39.890543049999998</v>
      </c>
      <c r="H25" s="16">
        <v>0.85565173000000005</v>
      </c>
      <c r="I25" s="14">
        <v>30.634038109999999</v>
      </c>
      <c r="J25" s="16">
        <v>0.81919668000000001</v>
      </c>
      <c r="K25" s="14">
        <v>12.196093830000001</v>
      </c>
      <c r="L25" s="16">
        <v>0.52552257000000002</v>
      </c>
      <c r="M25" s="14">
        <v>0</v>
      </c>
      <c r="N25" s="16">
        <v>0</v>
      </c>
      <c r="O25" s="14" t="s">
        <v>582</v>
      </c>
      <c r="P25" s="16" t="s">
        <v>582</v>
      </c>
      <c r="Q25" s="14">
        <v>0</v>
      </c>
      <c r="R25" s="16">
        <v>0</v>
      </c>
      <c r="S25" s="14">
        <v>0</v>
      </c>
      <c r="T25" s="16">
        <v>0</v>
      </c>
      <c r="U25" s="14">
        <v>0.56374988999999998</v>
      </c>
      <c r="V25" s="16">
        <v>0.12577949999999999</v>
      </c>
    </row>
    <row r="26" spans="1:22" x14ac:dyDescent="0.25">
      <c r="A26" s="11" t="s">
        <v>496</v>
      </c>
      <c r="B26" s="13">
        <v>4869</v>
      </c>
      <c r="C26" s="14">
        <f>(87/B26*100)</f>
        <v>1.7868145409735057</v>
      </c>
      <c r="D26" s="15">
        <v>4782</v>
      </c>
      <c r="E26" s="14">
        <v>16.31364095</v>
      </c>
      <c r="F26" s="16">
        <v>0.55521841000000005</v>
      </c>
      <c r="G26" s="14">
        <v>47.619498470000003</v>
      </c>
      <c r="H26" s="16">
        <v>0.75168506000000002</v>
      </c>
      <c r="I26" s="14">
        <v>28.494887080000002</v>
      </c>
      <c r="J26" s="16">
        <v>0.62716810000000001</v>
      </c>
      <c r="K26" s="14">
        <v>5.5056921000000001</v>
      </c>
      <c r="L26" s="16">
        <v>0.34004645999999999</v>
      </c>
      <c r="M26" s="14">
        <v>0</v>
      </c>
      <c r="N26" s="16">
        <v>0</v>
      </c>
      <c r="O26" s="14" t="s">
        <v>582</v>
      </c>
      <c r="P26" s="16" t="s">
        <v>582</v>
      </c>
      <c r="Q26" s="14">
        <v>0</v>
      </c>
      <c r="R26" s="16">
        <v>0</v>
      </c>
      <c r="S26" s="14">
        <v>0</v>
      </c>
      <c r="T26" s="16">
        <v>0</v>
      </c>
      <c r="U26" s="14">
        <v>2.0662813999999998</v>
      </c>
      <c r="V26" s="16">
        <v>0.20022488999999999</v>
      </c>
    </row>
    <row r="27" spans="1:22" x14ac:dyDescent="0.25">
      <c r="A27" s="11" t="s">
        <v>497</v>
      </c>
      <c r="B27" s="13">
        <v>5299</v>
      </c>
      <c r="C27" s="14">
        <f>(157/B27*100)</f>
        <v>2.962823174183808</v>
      </c>
      <c r="D27" s="15">
        <v>5142</v>
      </c>
      <c r="E27" s="14">
        <v>18.898802719999999</v>
      </c>
      <c r="F27" s="16">
        <v>0.51239610999999996</v>
      </c>
      <c r="G27" s="14">
        <v>30.382694910000001</v>
      </c>
      <c r="H27" s="16">
        <v>0.61089380999999998</v>
      </c>
      <c r="I27" s="14">
        <v>25.628125189999999</v>
      </c>
      <c r="J27" s="16">
        <v>0.53455732</v>
      </c>
      <c r="K27" s="14">
        <v>15.118672780000001</v>
      </c>
      <c r="L27" s="16">
        <v>0.45266055999999999</v>
      </c>
      <c r="M27" s="14">
        <v>0</v>
      </c>
      <c r="N27" s="16">
        <v>0</v>
      </c>
      <c r="O27" s="14" t="s">
        <v>582</v>
      </c>
      <c r="P27" s="16" t="s">
        <v>582</v>
      </c>
      <c r="Q27" s="14">
        <v>0</v>
      </c>
      <c r="R27" s="16">
        <v>0</v>
      </c>
      <c r="S27" s="14">
        <v>0</v>
      </c>
      <c r="T27" s="16">
        <v>0</v>
      </c>
      <c r="U27" s="14">
        <v>9.9717044000000001</v>
      </c>
      <c r="V27" s="16">
        <v>0.38003046000000001</v>
      </c>
    </row>
    <row r="28" spans="1:22" x14ac:dyDescent="0.25">
      <c r="A28" s="11" t="s">
        <v>498</v>
      </c>
      <c r="B28" s="13">
        <v>7568</v>
      </c>
      <c r="C28" s="14">
        <f>(454/B28*100)</f>
        <v>5.998942917547569</v>
      </c>
      <c r="D28" s="15">
        <v>7114</v>
      </c>
      <c r="E28" s="14">
        <v>27.921102699999999</v>
      </c>
      <c r="F28" s="16">
        <v>0.65931799000000002</v>
      </c>
      <c r="G28" s="14">
        <v>49.060925820000001</v>
      </c>
      <c r="H28" s="16">
        <v>0.73787751000000001</v>
      </c>
      <c r="I28" s="14">
        <v>14.025049170000001</v>
      </c>
      <c r="J28" s="16">
        <v>0.47973065999999998</v>
      </c>
      <c r="K28" s="14">
        <v>3.9840333000000001</v>
      </c>
      <c r="L28" s="16">
        <v>0.29512140999999997</v>
      </c>
      <c r="M28" s="14">
        <v>0</v>
      </c>
      <c r="N28" s="16">
        <v>0</v>
      </c>
      <c r="O28" s="14" t="s">
        <v>582</v>
      </c>
      <c r="P28" s="16" t="s">
        <v>582</v>
      </c>
      <c r="Q28" s="14">
        <v>0</v>
      </c>
      <c r="R28" s="16">
        <v>0</v>
      </c>
      <c r="S28" s="14">
        <v>0</v>
      </c>
      <c r="T28" s="16">
        <v>0</v>
      </c>
      <c r="U28" s="14">
        <v>5.0088890099999999</v>
      </c>
      <c r="V28" s="16">
        <v>0.64633821999999996</v>
      </c>
    </row>
    <row r="29" spans="1:22" x14ac:dyDescent="0.25">
      <c r="A29" s="11" t="s">
        <v>499</v>
      </c>
      <c r="B29" s="13">
        <v>5385</v>
      </c>
      <c r="C29" s="14">
        <f>(30/B29*100)</f>
        <v>0.55710306406685239</v>
      </c>
      <c r="D29" s="15">
        <v>5355</v>
      </c>
      <c r="E29" s="14">
        <v>14.16988553</v>
      </c>
      <c r="F29" s="16">
        <v>0.53225917</v>
      </c>
      <c r="G29" s="14">
        <v>30.712125589999999</v>
      </c>
      <c r="H29" s="16">
        <v>0.78210478999999999</v>
      </c>
      <c r="I29" s="14">
        <v>30.14201259</v>
      </c>
      <c r="J29" s="16">
        <v>0.85601355999999995</v>
      </c>
      <c r="K29" s="14">
        <v>18.525456810000001</v>
      </c>
      <c r="L29" s="16">
        <v>0.67015276000000001</v>
      </c>
      <c r="M29" s="14">
        <v>0</v>
      </c>
      <c r="N29" s="16">
        <v>0</v>
      </c>
      <c r="O29" s="14" t="s">
        <v>582</v>
      </c>
      <c r="P29" s="16" t="s">
        <v>582</v>
      </c>
      <c r="Q29" s="14">
        <v>2.7667624100000001</v>
      </c>
      <c r="R29" s="16">
        <v>0.24169378</v>
      </c>
      <c r="S29" s="14">
        <v>0</v>
      </c>
      <c r="T29" s="16">
        <v>0</v>
      </c>
      <c r="U29" s="14">
        <v>3.68375707</v>
      </c>
      <c r="V29" s="16">
        <v>0.42768108999999999</v>
      </c>
    </row>
    <row r="30" spans="1:22" x14ac:dyDescent="0.25">
      <c r="A30" s="11" t="s">
        <v>500</v>
      </c>
      <c r="B30" s="13">
        <v>4520</v>
      </c>
      <c r="C30" s="14">
        <f>(236/B30*100)</f>
        <v>5.221238938053097</v>
      </c>
      <c r="D30" s="15">
        <v>4284</v>
      </c>
      <c r="E30" s="14">
        <v>27.267601410000001</v>
      </c>
      <c r="F30" s="16">
        <v>0.74217367999999995</v>
      </c>
      <c r="G30" s="14">
        <v>39.504417699999998</v>
      </c>
      <c r="H30" s="16">
        <v>0.71080745000000001</v>
      </c>
      <c r="I30" s="14">
        <v>19.302378569999998</v>
      </c>
      <c r="J30" s="16">
        <v>0.56899153999999996</v>
      </c>
      <c r="K30" s="14">
        <v>7.7123270799999997</v>
      </c>
      <c r="L30" s="16">
        <v>0.46140238</v>
      </c>
      <c r="M30" s="14">
        <v>0</v>
      </c>
      <c r="N30" s="16">
        <v>0</v>
      </c>
      <c r="O30" s="14" t="s">
        <v>582</v>
      </c>
      <c r="P30" s="16" t="s">
        <v>582</v>
      </c>
      <c r="Q30" s="14">
        <v>0</v>
      </c>
      <c r="R30" s="16">
        <v>0</v>
      </c>
      <c r="S30" s="14">
        <v>0</v>
      </c>
      <c r="T30" s="16">
        <v>0</v>
      </c>
      <c r="U30" s="14">
        <v>6.2132752499999997</v>
      </c>
      <c r="V30" s="16">
        <v>0.42545619000000001</v>
      </c>
    </row>
    <row r="31" spans="1:22" x14ac:dyDescent="0.25">
      <c r="A31" s="11" t="s">
        <v>501</v>
      </c>
      <c r="B31" s="13">
        <v>5456</v>
      </c>
      <c r="C31" s="14">
        <f>(153/B31*100)</f>
        <v>2.8042521994134897</v>
      </c>
      <c r="D31" s="15">
        <v>5303</v>
      </c>
      <c r="E31" s="14">
        <v>16.870777230000002</v>
      </c>
      <c r="F31" s="16">
        <v>0.63674180000000002</v>
      </c>
      <c r="G31" s="14">
        <v>43.667125110000001</v>
      </c>
      <c r="H31" s="16">
        <v>0.85568284999999999</v>
      </c>
      <c r="I31" s="14">
        <v>25.327504449999999</v>
      </c>
      <c r="J31" s="16">
        <v>0.71392359999999999</v>
      </c>
      <c r="K31" s="14">
        <v>8.3100391699999996</v>
      </c>
      <c r="L31" s="16">
        <v>0.42164989000000003</v>
      </c>
      <c r="M31" s="14">
        <v>0</v>
      </c>
      <c r="N31" s="16">
        <v>0</v>
      </c>
      <c r="O31" s="14" t="s">
        <v>582</v>
      </c>
      <c r="P31" s="16" t="s">
        <v>582</v>
      </c>
      <c r="Q31" s="14">
        <v>0</v>
      </c>
      <c r="R31" s="16">
        <v>0</v>
      </c>
      <c r="S31" s="14">
        <v>0</v>
      </c>
      <c r="T31" s="16">
        <v>0</v>
      </c>
      <c r="U31" s="14">
        <v>5.8245540399999998</v>
      </c>
      <c r="V31" s="16">
        <v>0.51023806999999999</v>
      </c>
    </row>
    <row r="32" spans="1:22" x14ac:dyDescent="0.25">
      <c r="A32" s="11" t="s">
        <v>502</v>
      </c>
      <c r="B32" s="13">
        <v>4478</v>
      </c>
      <c r="C32" s="14">
        <f>(6/B32*100)</f>
        <v>0.13398838767306834</v>
      </c>
      <c r="D32" s="15">
        <v>4472</v>
      </c>
      <c r="E32" s="14">
        <v>19.497683840000001</v>
      </c>
      <c r="F32" s="16">
        <v>0.68315049999999999</v>
      </c>
      <c r="G32" s="14">
        <v>39.621517109999999</v>
      </c>
      <c r="H32" s="16">
        <v>0.79582127999999996</v>
      </c>
      <c r="I32" s="14">
        <v>29.917977100000002</v>
      </c>
      <c r="J32" s="16">
        <v>0.84955707999999996</v>
      </c>
      <c r="K32" s="14">
        <v>9.0361622100000005</v>
      </c>
      <c r="L32" s="16">
        <v>0.48657068999999997</v>
      </c>
      <c r="M32" s="14">
        <v>0</v>
      </c>
      <c r="N32" s="16">
        <v>0</v>
      </c>
      <c r="O32" s="14" t="s">
        <v>582</v>
      </c>
      <c r="P32" s="16" t="s">
        <v>582</v>
      </c>
      <c r="Q32" s="14">
        <v>0</v>
      </c>
      <c r="R32" s="16">
        <v>0</v>
      </c>
      <c r="S32" s="14">
        <v>0</v>
      </c>
      <c r="T32" s="16">
        <v>0</v>
      </c>
      <c r="U32" s="14">
        <v>1.9266597400000001</v>
      </c>
      <c r="V32" s="16">
        <v>0.28384819</v>
      </c>
    </row>
    <row r="33" spans="1:22" x14ac:dyDescent="0.25">
      <c r="A33" s="11" t="s">
        <v>503</v>
      </c>
      <c r="B33" s="13">
        <v>7325</v>
      </c>
      <c r="C33" s="14">
        <f>(85/B33*100)</f>
        <v>1.1604095563139931</v>
      </c>
      <c r="D33" s="15">
        <v>7240</v>
      </c>
      <c r="E33" s="14">
        <v>28.84560535</v>
      </c>
      <c r="F33" s="16">
        <v>0.73030132999999997</v>
      </c>
      <c r="G33" s="14">
        <v>40.259248970000002</v>
      </c>
      <c r="H33" s="16">
        <v>0.71826933999999998</v>
      </c>
      <c r="I33" s="14">
        <v>17.315773579999998</v>
      </c>
      <c r="J33" s="16">
        <v>0.56189591000000005</v>
      </c>
      <c r="K33" s="14">
        <v>9.4030798400000002</v>
      </c>
      <c r="L33" s="16">
        <v>0.42080620000000002</v>
      </c>
      <c r="M33" s="14">
        <v>0</v>
      </c>
      <c r="N33" s="16">
        <v>0</v>
      </c>
      <c r="O33" s="14" t="s">
        <v>582</v>
      </c>
      <c r="P33" s="16" t="s">
        <v>582</v>
      </c>
      <c r="Q33" s="14">
        <v>0</v>
      </c>
      <c r="R33" s="16">
        <v>0</v>
      </c>
      <c r="S33" s="14">
        <v>0</v>
      </c>
      <c r="T33" s="16">
        <v>0</v>
      </c>
      <c r="U33" s="14">
        <v>4.1762922600000003</v>
      </c>
      <c r="V33" s="16">
        <v>0.29146297999999998</v>
      </c>
    </row>
    <row r="34" spans="1:22" x14ac:dyDescent="0.25">
      <c r="A34" s="11" t="s">
        <v>504</v>
      </c>
      <c r="B34" s="13">
        <v>6350</v>
      </c>
      <c r="C34" s="14">
        <f>(99/B34*100)</f>
        <v>1.5590551181102361</v>
      </c>
      <c r="D34" s="15">
        <v>6251</v>
      </c>
      <c r="E34" s="14">
        <v>15.18909736</v>
      </c>
      <c r="F34" s="16">
        <v>0.52937511999999998</v>
      </c>
      <c r="G34" s="14">
        <v>38.723876269999998</v>
      </c>
      <c r="H34" s="16">
        <v>0.65100029000000004</v>
      </c>
      <c r="I34" s="14">
        <v>29.06367019</v>
      </c>
      <c r="J34" s="16">
        <v>0.72626683999999997</v>
      </c>
      <c r="K34" s="14">
        <v>7.9436448200000003</v>
      </c>
      <c r="L34" s="16">
        <v>0.35252156000000001</v>
      </c>
      <c r="M34" s="14">
        <v>0</v>
      </c>
      <c r="N34" s="16">
        <v>0</v>
      </c>
      <c r="O34" s="14" t="s">
        <v>582</v>
      </c>
      <c r="P34" s="16" t="s">
        <v>582</v>
      </c>
      <c r="Q34" s="14">
        <v>2.5902044399999999</v>
      </c>
      <c r="R34" s="16">
        <v>0.53785225000000003</v>
      </c>
      <c r="S34" s="14">
        <v>0</v>
      </c>
      <c r="T34" s="16">
        <v>0</v>
      </c>
      <c r="U34" s="14">
        <v>6.4895069200000002</v>
      </c>
      <c r="V34" s="16">
        <v>0.56736489000000001</v>
      </c>
    </row>
    <row r="35" spans="1:22" x14ac:dyDescent="0.25">
      <c r="A35" s="11" t="s">
        <v>505</v>
      </c>
      <c r="B35" s="13">
        <v>6406</v>
      </c>
      <c r="C35" s="14">
        <f>(69/B35*100)</f>
        <v>1.0771152044957852</v>
      </c>
      <c r="D35" s="15">
        <v>6337</v>
      </c>
      <c r="E35" s="14">
        <v>15.96506456</v>
      </c>
      <c r="F35" s="16">
        <v>0.62779560999999995</v>
      </c>
      <c r="G35" s="14">
        <v>47.646464530000003</v>
      </c>
      <c r="H35" s="16">
        <v>0.70568379999999997</v>
      </c>
      <c r="I35" s="14">
        <v>24.825002340000001</v>
      </c>
      <c r="J35" s="16">
        <v>0.74834219999999996</v>
      </c>
      <c r="K35" s="14">
        <v>7.5825315099999999</v>
      </c>
      <c r="L35" s="16">
        <v>0.43168413999999999</v>
      </c>
      <c r="M35" s="14">
        <v>0</v>
      </c>
      <c r="N35" s="16">
        <v>0</v>
      </c>
      <c r="O35" s="14" t="s">
        <v>582</v>
      </c>
      <c r="P35" s="16" t="s">
        <v>582</v>
      </c>
      <c r="Q35" s="14">
        <v>1.0404338</v>
      </c>
      <c r="R35" s="16">
        <v>5.6948430000000001E-2</v>
      </c>
      <c r="S35" s="14">
        <v>0</v>
      </c>
      <c r="T35" s="16">
        <v>0</v>
      </c>
      <c r="U35" s="14">
        <v>2.9405032499999999</v>
      </c>
      <c r="V35" s="16">
        <v>0.24507084000000001</v>
      </c>
    </row>
    <row r="36" spans="1:22" x14ac:dyDescent="0.25">
      <c r="A36" s="11" t="s">
        <v>506</v>
      </c>
      <c r="B36" s="13">
        <v>6736</v>
      </c>
      <c r="C36" s="14">
        <f>(84/B36*100)</f>
        <v>1.2470308788598574</v>
      </c>
      <c r="D36" s="15">
        <v>6652</v>
      </c>
      <c r="E36" s="14">
        <v>28.577094939999999</v>
      </c>
      <c r="F36" s="16">
        <v>0.60745490000000002</v>
      </c>
      <c r="G36" s="14">
        <v>33.716188809999998</v>
      </c>
      <c r="H36" s="16">
        <v>0.53427703999999998</v>
      </c>
      <c r="I36" s="14">
        <v>20.2839961</v>
      </c>
      <c r="J36" s="16">
        <v>0.57104770000000005</v>
      </c>
      <c r="K36" s="14">
        <v>12.671988750000001</v>
      </c>
      <c r="L36" s="16">
        <v>0.43391460999999998</v>
      </c>
      <c r="M36" s="14">
        <v>0</v>
      </c>
      <c r="N36" s="16">
        <v>0</v>
      </c>
      <c r="O36" s="14" t="s">
        <v>582</v>
      </c>
      <c r="P36" s="16" t="s">
        <v>582</v>
      </c>
      <c r="Q36" s="14">
        <v>0</v>
      </c>
      <c r="R36" s="16">
        <v>0</v>
      </c>
      <c r="S36" s="14">
        <v>0</v>
      </c>
      <c r="T36" s="16">
        <v>0</v>
      </c>
      <c r="U36" s="14">
        <v>4.7507314000000003</v>
      </c>
      <c r="V36" s="16">
        <v>0.31239584999999997</v>
      </c>
    </row>
    <row r="37" spans="1:22" x14ac:dyDescent="0.25">
      <c r="A37" s="11" t="s">
        <v>507</v>
      </c>
      <c r="B37" s="13">
        <v>5458</v>
      </c>
      <c r="C37" s="14">
        <f>(167/B37*100)</f>
        <v>3.0597288384023451</v>
      </c>
      <c r="D37" s="15">
        <v>5291</v>
      </c>
      <c r="E37" s="14">
        <v>21.943686670000002</v>
      </c>
      <c r="F37" s="16">
        <v>0.74217701999999997</v>
      </c>
      <c r="G37" s="14">
        <v>38.60248327</v>
      </c>
      <c r="H37" s="16">
        <v>0.70522501999999998</v>
      </c>
      <c r="I37" s="14">
        <v>21.869933</v>
      </c>
      <c r="J37" s="16">
        <v>0.60572559999999998</v>
      </c>
      <c r="K37" s="14">
        <v>7.4658012500000002</v>
      </c>
      <c r="L37" s="16">
        <v>0.42021670999999999</v>
      </c>
      <c r="M37" s="14">
        <v>0</v>
      </c>
      <c r="N37" s="16">
        <v>0</v>
      </c>
      <c r="O37" s="14" t="s">
        <v>582</v>
      </c>
      <c r="P37" s="16" t="s">
        <v>582</v>
      </c>
      <c r="Q37" s="14">
        <v>0</v>
      </c>
      <c r="R37" s="16">
        <v>0</v>
      </c>
      <c r="S37" s="14">
        <v>0</v>
      </c>
      <c r="T37" s="16">
        <v>0</v>
      </c>
      <c r="U37" s="14">
        <v>10.11809581</v>
      </c>
      <c r="V37" s="16">
        <v>0.80913539000000001</v>
      </c>
    </row>
    <row r="38" spans="1:22" x14ac:dyDescent="0.25">
      <c r="A38" s="11" t="s">
        <v>508</v>
      </c>
      <c r="B38" s="13">
        <v>5860</v>
      </c>
      <c r="C38" s="14">
        <f>(26/B38*100)</f>
        <v>0.44368600682593862</v>
      </c>
      <c r="D38" s="15">
        <v>5834</v>
      </c>
      <c r="E38" s="14">
        <v>12.76582335</v>
      </c>
      <c r="F38" s="16">
        <v>0.59435753999999996</v>
      </c>
      <c r="G38" s="14">
        <v>28.066095820000001</v>
      </c>
      <c r="H38" s="16">
        <v>0.78179478000000002</v>
      </c>
      <c r="I38" s="14">
        <v>26.90274136</v>
      </c>
      <c r="J38" s="16">
        <v>0.74751933999999998</v>
      </c>
      <c r="K38" s="14">
        <v>17.649627540000001</v>
      </c>
      <c r="L38" s="16">
        <v>0.61861907999999999</v>
      </c>
      <c r="M38" s="14">
        <v>0</v>
      </c>
      <c r="N38" s="16">
        <v>0</v>
      </c>
      <c r="O38" s="14" t="s">
        <v>582</v>
      </c>
      <c r="P38" s="16" t="s">
        <v>582</v>
      </c>
      <c r="Q38" s="14">
        <v>0</v>
      </c>
      <c r="R38" s="16">
        <v>0</v>
      </c>
      <c r="S38" s="14">
        <v>0</v>
      </c>
      <c r="T38" s="16">
        <v>0</v>
      </c>
      <c r="U38" s="14">
        <v>14.61571193</v>
      </c>
      <c r="V38" s="16">
        <v>0.86062804999999998</v>
      </c>
    </row>
    <row r="39" spans="1:22" x14ac:dyDescent="0.25">
      <c r="A39" s="11" t="s">
        <v>509</v>
      </c>
      <c r="B39" s="13">
        <v>5895</v>
      </c>
      <c r="C39" s="14">
        <f>(33/B39*100)</f>
        <v>0.55979643765903309</v>
      </c>
      <c r="D39" s="15">
        <v>5862</v>
      </c>
      <c r="E39" s="14">
        <v>25.730049709999999</v>
      </c>
      <c r="F39" s="16">
        <v>0.65651658999999996</v>
      </c>
      <c r="G39" s="14">
        <v>50.02517521</v>
      </c>
      <c r="H39" s="16">
        <v>0.68173715999999995</v>
      </c>
      <c r="I39" s="14">
        <v>14.94039652</v>
      </c>
      <c r="J39" s="16">
        <v>0.50634798000000003</v>
      </c>
      <c r="K39" s="14">
        <v>5.1656043800000004</v>
      </c>
      <c r="L39" s="16">
        <v>0.37488695999999999</v>
      </c>
      <c r="M39" s="14">
        <v>0</v>
      </c>
      <c r="N39" s="16">
        <v>0</v>
      </c>
      <c r="O39" s="14" t="s">
        <v>582</v>
      </c>
      <c r="P39" s="16" t="s">
        <v>582</v>
      </c>
      <c r="Q39" s="14">
        <v>0</v>
      </c>
      <c r="R39" s="16">
        <v>0</v>
      </c>
      <c r="S39" s="14">
        <v>0</v>
      </c>
      <c r="T39" s="16">
        <v>0</v>
      </c>
      <c r="U39" s="14">
        <v>4.1387741800000004</v>
      </c>
      <c r="V39" s="16">
        <v>0.60594581999999997</v>
      </c>
    </row>
    <row r="40" spans="1:22" x14ac:dyDescent="0.25">
      <c r="A40" s="11" t="s">
        <v>510</v>
      </c>
      <c r="B40" s="13">
        <v>14157</v>
      </c>
      <c r="C40" s="14">
        <f>(407/B40*100)</f>
        <v>2.8749028749028747</v>
      </c>
      <c r="D40" s="15">
        <v>13750</v>
      </c>
      <c r="E40" s="14">
        <v>26.985538049999999</v>
      </c>
      <c r="F40" s="16">
        <v>0.66588738000000003</v>
      </c>
      <c r="G40" s="14">
        <v>36.927465220000002</v>
      </c>
      <c r="H40" s="16">
        <v>0.60042576000000003</v>
      </c>
      <c r="I40" s="14">
        <v>23.67341309</v>
      </c>
      <c r="J40" s="16">
        <v>0.63616572999999998</v>
      </c>
      <c r="K40" s="14">
        <v>7.0209672400000001</v>
      </c>
      <c r="L40" s="16">
        <v>0.36080172999999999</v>
      </c>
      <c r="M40" s="14">
        <v>0</v>
      </c>
      <c r="N40" s="16">
        <v>0</v>
      </c>
      <c r="O40" s="14" t="s">
        <v>582</v>
      </c>
      <c r="P40" s="16" t="s">
        <v>582</v>
      </c>
      <c r="Q40" s="14">
        <v>0</v>
      </c>
      <c r="R40" s="16">
        <v>0</v>
      </c>
      <c r="S40" s="14">
        <v>0</v>
      </c>
      <c r="T40" s="16">
        <v>0</v>
      </c>
      <c r="U40" s="14">
        <v>5.3926164099999996</v>
      </c>
      <c r="V40" s="16">
        <v>0.47954715999999997</v>
      </c>
    </row>
    <row r="41" spans="1:22" x14ac:dyDescent="0.25">
      <c r="A41" s="11" t="s">
        <v>511</v>
      </c>
      <c r="B41" s="13">
        <v>5712</v>
      </c>
      <c r="C41" s="14">
        <f>(60/B41*100)</f>
        <v>1.0504201680672269</v>
      </c>
      <c r="D41" s="15">
        <v>5652</v>
      </c>
      <c r="E41" s="14">
        <v>23.014435349999999</v>
      </c>
      <c r="F41" s="16">
        <v>0.58255572</v>
      </c>
      <c r="G41" s="14">
        <v>45.972015730000003</v>
      </c>
      <c r="H41" s="16">
        <v>0.77681166999999995</v>
      </c>
      <c r="I41" s="14">
        <v>20.19650472</v>
      </c>
      <c r="J41" s="16">
        <v>0.60396530999999998</v>
      </c>
      <c r="K41" s="14">
        <v>6.3543534499999996</v>
      </c>
      <c r="L41" s="16">
        <v>0.35787324999999998</v>
      </c>
      <c r="M41" s="14">
        <v>0</v>
      </c>
      <c r="N41" s="16">
        <v>0</v>
      </c>
      <c r="O41" s="14" t="s">
        <v>582</v>
      </c>
      <c r="P41" s="16" t="s">
        <v>582</v>
      </c>
      <c r="Q41" s="14">
        <v>0.67935869999999998</v>
      </c>
      <c r="R41" s="16">
        <v>0.18105413000000001</v>
      </c>
      <c r="S41" s="14">
        <v>0</v>
      </c>
      <c r="T41" s="16">
        <v>0</v>
      </c>
      <c r="U41" s="14">
        <v>3.7833320499999998</v>
      </c>
      <c r="V41" s="16">
        <v>0.38447294999999998</v>
      </c>
    </row>
    <row r="42" spans="1:22" x14ac:dyDescent="0.25">
      <c r="A42" s="11" t="s">
        <v>512</v>
      </c>
      <c r="B42" s="13">
        <f>IF(COUNT(B7:B41) &gt; 0, AVERAGE(B7:B41), "\u2014")</f>
        <v>7103.4285714285716</v>
      </c>
      <c r="C42" s="14">
        <f>IF(COUNT(C7:C41) &gt; 0, AVERAGE(C7:C41), "—")</f>
        <v>3.1761420936679605</v>
      </c>
      <c r="D42" s="15">
        <f>IF(COUNT(D7:D41) &gt; 0, AVERAGE(D7:D41), "—")</f>
        <v>6868.028571428571</v>
      </c>
      <c r="E42" s="14">
        <f>IF(COUNT(E7:E41) &gt; 0, AVERAGE(E7:E41), "—")</f>
        <v>20.588603794571426</v>
      </c>
      <c r="F42" s="16">
        <f>IF(COUNT(F7:F41) &gt; 0, SQRT(SUMSQ(F7:F41)/(COUNT(F7:F41)*COUNT(F7:F41)) ), "—")</f>
        <v>0.10878871298708305</v>
      </c>
      <c r="G42" s="14">
        <f>IF(COUNT(G7:G41) &gt; 0, AVERAGE(G7:G41), "—")</f>
        <v>38.896467195428578</v>
      </c>
      <c r="H42" s="16">
        <f>IF(COUNT(H7:H41) &gt; 0, SQRT(SUMSQ(H7:H41)/(COUNT(H7:H41)*COUNT(H7:H41)) ), "—")</f>
        <v>0.12453550888355797</v>
      </c>
      <c r="I42" s="14">
        <f>IF(COUNT(I7:I41) &gt; 0, AVERAGE(I7:I41), "—")</f>
        <v>24.453124508000002</v>
      </c>
      <c r="J42" s="16">
        <f>IF(COUNT(J7:J41) &gt; 0, SQRT(SUMSQ(J7:J41)/(COUNT(J7:J41)*COUNT(J7:J41)) ), "—")</f>
        <v>0.11569235111126508</v>
      </c>
      <c r="K42" s="14">
        <f>IF(COUNT(K7:K41) &gt; 0, AVERAGE(K7:K41), "—")</f>
        <v>9.766050200285715</v>
      </c>
      <c r="L42" s="16">
        <f>IF(COUNT(L7:L41) &gt; 0, SQRT(SUMSQ(L7:L41)/(COUNT(L7:L41)*COUNT(L7:L41)) ), "—")</f>
        <v>7.6100504482813761E-2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0.61911285142857153</v>
      </c>
      <c r="R42" s="16">
        <f>IF(COUNT(R7:R41) &gt; 0, SQRT(SUMSQ(R7:R41)/(COUNT(R7:R41)*COUNT(R7:R41)) ), "—")</f>
        <v>3.7244164193296306E-2</v>
      </c>
      <c r="S42" s="14">
        <f>IF(COUNT(S7:S41) &gt; 0, AVERAGE(S7:S41), "—")</f>
        <v>2.3056220000000002E-3</v>
      </c>
      <c r="T42" s="16">
        <f>IF(COUNT(T7:T41) &gt; 0, SQRT(SUMSQ(T7:T41)/(COUNT(T7:T41)*COUNT(T7:T41)) ), "—")</f>
        <v>1.1780034285714285E-3</v>
      </c>
      <c r="U42" s="14">
        <f>IF(COUNT(U7:U41) &gt; 0, AVERAGE(U7:U41), "—")</f>
        <v>5.6743358288571439</v>
      </c>
      <c r="V42" s="16">
        <f>IF(COUNT(V7:V41) &gt; 0, SQRT(SUMSQ(V7:V41)/(COUNT(V7:V41)*COUNT(V7:V41)) ), "—")</f>
        <v>8.9104505625816288E-2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28.507017380000001</v>
      </c>
      <c r="F45" s="16">
        <v>0.77505292999999997</v>
      </c>
      <c r="G45" s="14">
        <v>48.777003809999997</v>
      </c>
      <c r="H45" s="16">
        <v>0.89059283</v>
      </c>
      <c r="I45" s="14">
        <v>10.031694419999999</v>
      </c>
      <c r="J45" s="16">
        <v>0.41293290999999999</v>
      </c>
      <c r="K45" s="14">
        <v>7.48927239</v>
      </c>
      <c r="L45" s="16">
        <v>0.45414568</v>
      </c>
      <c r="M45" s="14">
        <v>0</v>
      </c>
      <c r="N45" s="16">
        <v>0</v>
      </c>
      <c r="O45" s="14" t="s">
        <v>582</v>
      </c>
      <c r="P45" s="16" t="s">
        <v>582</v>
      </c>
      <c r="Q45" s="14">
        <v>0</v>
      </c>
      <c r="R45" s="16">
        <v>0</v>
      </c>
      <c r="S45" s="14">
        <v>0.45037907999999999</v>
      </c>
      <c r="T45" s="16">
        <v>9.4452930000000004E-2</v>
      </c>
      <c r="U45" s="14">
        <v>4.7446329299999999</v>
      </c>
      <c r="V45" s="16">
        <v>0.32299622</v>
      </c>
    </row>
    <row r="46" spans="1:22" x14ac:dyDescent="0.25">
      <c r="A46" s="11" t="s">
        <v>516</v>
      </c>
      <c r="B46" s="13">
        <v>23141</v>
      </c>
      <c r="C46" s="14">
        <f>(2259/B46*100)</f>
        <v>9.7618944730132657</v>
      </c>
      <c r="D46" s="15">
        <v>20882</v>
      </c>
      <c r="E46" s="14">
        <v>17.41757647</v>
      </c>
      <c r="F46" s="16">
        <v>0.44951385999999999</v>
      </c>
      <c r="G46" s="14">
        <v>34.296053290000003</v>
      </c>
      <c r="H46" s="16">
        <v>0.68031151000000001</v>
      </c>
      <c r="I46" s="14">
        <v>11.35881148</v>
      </c>
      <c r="J46" s="16">
        <v>0.39225239000000001</v>
      </c>
      <c r="K46" s="14">
        <v>2.48147633</v>
      </c>
      <c r="L46" s="16">
        <v>0.16128898999999999</v>
      </c>
      <c r="M46" s="14">
        <v>0</v>
      </c>
      <c r="N46" s="16">
        <v>0</v>
      </c>
      <c r="O46" s="14" t="s">
        <v>582</v>
      </c>
      <c r="P46" s="16" t="s">
        <v>582</v>
      </c>
      <c r="Q46" s="14">
        <v>0</v>
      </c>
      <c r="R46" s="16">
        <v>0</v>
      </c>
      <c r="S46" s="14">
        <v>0</v>
      </c>
      <c r="T46" s="16">
        <v>0</v>
      </c>
      <c r="U46" s="14">
        <v>34.446082439999998</v>
      </c>
      <c r="V46" s="16">
        <v>1.02915577</v>
      </c>
    </row>
    <row r="47" spans="1:22" x14ac:dyDescent="0.25">
      <c r="A47" s="11" t="s">
        <v>517</v>
      </c>
      <c r="B47" s="13">
        <v>5928</v>
      </c>
      <c r="C47" s="14">
        <f>(420/B47*100)</f>
        <v>7.0850202429149798</v>
      </c>
      <c r="D47" s="15">
        <v>5508</v>
      </c>
      <c r="E47" s="14">
        <v>17.16448359</v>
      </c>
      <c r="F47" s="16">
        <v>0.56190156999999996</v>
      </c>
      <c r="G47" s="14">
        <v>39.178082689999997</v>
      </c>
      <c r="H47" s="16">
        <v>0.87314369999999997</v>
      </c>
      <c r="I47" s="14">
        <v>23.95728699</v>
      </c>
      <c r="J47" s="16">
        <v>0.79329680999999996</v>
      </c>
      <c r="K47" s="14">
        <v>6.3815710299999999</v>
      </c>
      <c r="L47" s="16">
        <v>0.38427709999999998</v>
      </c>
      <c r="M47" s="14">
        <v>0</v>
      </c>
      <c r="N47" s="16">
        <v>0</v>
      </c>
      <c r="O47" s="14" t="s">
        <v>582</v>
      </c>
      <c r="P47" s="16" t="s">
        <v>582</v>
      </c>
      <c r="Q47" s="14">
        <v>0</v>
      </c>
      <c r="R47" s="16">
        <v>0</v>
      </c>
      <c r="S47" s="14">
        <v>0</v>
      </c>
      <c r="T47" s="16">
        <v>0</v>
      </c>
      <c r="U47" s="14">
        <v>13.3185757</v>
      </c>
      <c r="V47" s="16">
        <v>1.00193877</v>
      </c>
    </row>
    <row r="48" spans="1:22" x14ac:dyDescent="0.25">
      <c r="A48" s="11" t="s">
        <v>518</v>
      </c>
      <c r="B48" s="13">
        <v>9841</v>
      </c>
      <c r="C48" s="14">
        <f>(9/B48*100)</f>
        <v>9.1454120516207701E-2</v>
      </c>
      <c r="D48" s="15">
        <v>9832</v>
      </c>
      <c r="E48" s="14">
        <v>25.188156639999999</v>
      </c>
      <c r="F48" s="16">
        <v>0.75828424999999999</v>
      </c>
      <c r="G48" s="14">
        <v>60.408286889999999</v>
      </c>
      <c r="H48" s="16">
        <v>0.77974838000000002</v>
      </c>
      <c r="I48" s="14">
        <v>11.174279670000001</v>
      </c>
      <c r="J48" s="16">
        <v>0.44325272999999998</v>
      </c>
      <c r="K48" s="14">
        <v>1.8847557399999999</v>
      </c>
      <c r="L48" s="16">
        <v>0.18651913000000001</v>
      </c>
      <c r="M48" s="14">
        <v>0</v>
      </c>
      <c r="N48" s="16">
        <v>0</v>
      </c>
      <c r="O48" s="14" t="s">
        <v>582</v>
      </c>
      <c r="P48" s="16" t="s">
        <v>582</v>
      </c>
      <c r="Q48" s="14">
        <v>0</v>
      </c>
      <c r="R48" s="16">
        <v>0</v>
      </c>
      <c r="S48" s="14">
        <v>0</v>
      </c>
      <c r="T48" s="16">
        <v>0</v>
      </c>
      <c r="U48" s="14">
        <v>1.3445210599999999</v>
      </c>
      <c r="V48" s="16">
        <v>0.55075485000000002</v>
      </c>
    </row>
    <row r="49" spans="1:22" x14ac:dyDescent="0.25">
      <c r="A49" s="11" t="s">
        <v>519</v>
      </c>
      <c r="B49" s="13">
        <v>6349</v>
      </c>
      <c r="C49" s="14">
        <f>(56/B49*100)</f>
        <v>0.88202866593164275</v>
      </c>
      <c r="D49" s="15">
        <v>6293</v>
      </c>
      <c r="E49" s="14">
        <v>26.338985099999999</v>
      </c>
      <c r="F49" s="16">
        <v>0.65329598</v>
      </c>
      <c r="G49" s="14">
        <v>43.208875749999997</v>
      </c>
      <c r="H49" s="16">
        <v>0.72774028000000002</v>
      </c>
      <c r="I49" s="14">
        <v>20.577059909999999</v>
      </c>
      <c r="J49" s="16">
        <v>0.62619864999999997</v>
      </c>
      <c r="K49" s="14">
        <v>5.9427459899999997</v>
      </c>
      <c r="L49" s="16">
        <v>0.35156019999999999</v>
      </c>
      <c r="M49" s="14">
        <v>0</v>
      </c>
      <c r="N49" s="16">
        <v>0</v>
      </c>
      <c r="O49" s="14" t="s">
        <v>582</v>
      </c>
      <c r="P49" s="16" t="s">
        <v>582</v>
      </c>
      <c r="Q49" s="14">
        <v>0</v>
      </c>
      <c r="R49" s="16">
        <v>0</v>
      </c>
      <c r="S49" s="14">
        <v>2.4774589999999999E-2</v>
      </c>
      <c r="T49" s="16">
        <v>2.4797659999999999E-2</v>
      </c>
      <c r="U49" s="14">
        <v>3.9075586599999999</v>
      </c>
      <c r="V49" s="16">
        <v>0.40597984999999998</v>
      </c>
    </row>
    <row r="50" spans="1:22" x14ac:dyDescent="0.25">
      <c r="A50" s="11" t="s">
        <v>520</v>
      </c>
      <c r="B50" s="13">
        <v>11795</v>
      </c>
      <c r="C50" s="14">
        <f>(397/B50*100)</f>
        <v>3.3658329800763034</v>
      </c>
      <c r="D50" s="15">
        <v>11398</v>
      </c>
      <c r="E50" s="14">
        <v>24.934294059999999</v>
      </c>
      <c r="F50" s="16">
        <v>0.59923473000000005</v>
      </c>
      <c r="G50" s="14">
        <v>48.919292839999997</v>
      </c>
      <c r="H50" s="16">
        <v>0.65852809000000001</v>
      </c>
      <c r="I50" s="14">
        <v>16.864946589999999</v>
      </c>
      <c r="J50" s="16">
        <v>0.52463853999999999</v>
      </c>
      <c r="K50" s="14">
        <v>4.7020334100000003</v>
      </c>
      <c r="L50" s="16">
        <v>0.30331040999999997</v>
      </c>
      <c r="M50" s="14">
        <v>0</v>
      </c>
      <c r="N50" s="16">
        <v>0</v>
      </c>
      <c r="O50" s="14" t="s">
        <v>582</v>
      </c>
      <c r="P50" s="16" t="s">
        <v>582</v>
      </c>
      <c r="Q50" s="14">
        <v>0</v>
      </c>
      <c r="R50" s="16">
        <v>0</v>
      </c>
      <c r="S50" s="14">
        <v>0</v>
      </c>
      <c r="T50" s="16">
        <v>0</v>
      </c>
      <c r="U50" s="14">
        <v>4.5794331000000001</v>
      </c>
      <c r="V50" s="16">
        <v>0.52269628000000001</v>
      </c>
    </row>
    <row r="51" spans="1:22" x14ac:dyDescent="0.25">
      <c r="A51" s="11" t="s">
        <v>521</v>
      </c>
      <c r="B51" s="13">
        <v>6866</v>
      </c>
      <c r="C51" s="14">
        <f>(112/B51*100)</f>
        <v>1.6312263326536558</v>
      </c>
      <c r="D51" s="15">
        <v>6754</v>
      </c>
      <c r="E51" s="14">
        <v>24.227122680000001</v>
      </c>
      <c r="F51" s="16">
        <v>0.62141858000000005</v>
      </c>
      <c r="G51" s="14">
        <v>35.355225179999998</v>
      </c>
      <c r="H51" s="16">
        <v>0.69802076000000002</v>
      </c>
      <c r="I51" s="14">
        <v>15.18114269</v>
      </c>
      <c r="J51" s="16">
        <v>0.53551263999999998</v>
      </c>
      <c r="K51" s="14">
        <v>5.7281423699999996</v>
      </c>
      <c r="L51" s="16">
        <v>0.32770908999999998</v>
      </c>
      <c r="M51" s="14">
        <v>0</v>
      </c>
      <c r="N51" s="16">
        <v>0</v>
      </c>
      <c r="O51" s="14" t="s">
        <v>582</v>
      </c>
      <c r="P51" s="16" t="s">
        <v>582</v>
      </c>
      <c r="Q51" s="14">
        <v>10.57337566</v>
      </c>
      <c r="R51" s="16">
        <v>0.61237803999999996</v>
      </c>
      <c r="S51" s="14">
        <v>0</v>
      </c>
      <c r="T51" s="16">
        <v>0</v>
      </c>
      <c r="U51" s="14">
        <v>8.9349914100000003</v>
      </c>
      <c r="V51" s="16">
        <v>0.83256655000000002</v>
      </c>
    </row>
    <row r="52" spans="1:22" x14ac:dyDescent="0.25">
      <c r="A52" s="11" t="s">
        <v>522</v>
      </c>
      <c r="B52" s="13">
        <v>5809</v>
      </c>
      <c r="C52" s="14">
        <f>(113/B52*100)</f>
        <v>1.9452573592700984</v>
      </c>
      <c r="D52" s="15">
        <v>5696</v>
      </c>
      <c r="E52" s="14">
        <v>19.136594280000001</v>
      </c>
      <c r="F52" s="16">
        <v>0.59376870000000004</v>
      </c>
      <c r="G52" s="14">
        <v>44.79383472</v>
      </c>
      <c r="H52" s="16">
        <v>0.75631824000000003</v>
      </c>
      <c r="I52" s="14">
        <v>24.521354930000001</v>
      </c>
      <c r="J52" s="16">
        <v>0.71188138000000001</v>
      </c>
      <c r="K52" s="14">
        <v>7.9622540300000004</v>
      </c>
      <c r="L52" s="16">
        <v>0.46954200000000001</v>
      </c>
      <c r="M52" s="14">
        <v>0</v>
      </c>
      <c r="N52" s="16">
        <v>0</v>
      </c>
      <c r="O52" s="14" t="s">
        <v>582</v>
      </c>
      <c r="P52" s="16" t="s">
        <v>582</v>
      </c>
      <c r="Q52" s="14">
        <v>0</v>
      </c>
      <c r="R52" s="16">
        <v>0</v>
      </c>
      <c r="S52" s="14">
        <v>0</v>
      </c>
      <c r="T52" s="16">
        <v>0</v>
      </c>
      <c r="U52" s="14">
        <v>3.58596205</v>
      </c>
      <c r="V52" s="16">
        <v>0.32342164000000001</v>
      </c>
    </row>
    <row r="53" spans="1:22" x14ac:dyDescent="0.25">
      <c r="A53" s="11" t="s">
        <v>523</v>
      </c>
      <c r="B53" s="13">
        <v>5571</v>
      </c>
      <c r="C53" s="14">
        <f>(122/B53*100)</f>
        <v>2.189912044516245</v>
      </c>
      <c r="D53" s="15">
        <v>5449</v>
      </c>
      <c r="E53" s="14">
        <v>22.878825039999999</v>
      </c>
      <c r="F53" s="16">
        <v>0.51728775000000005</v>
      </c>
      <c r="G53" s="14">
        <v>44.131452920000001</v>
      </c>
      <c r="H53" s="16">
        <v>0.64554493999999996</v>
      </c>
      <c r="I53" s="14">
        <v>18.402808780000001</v>
      </c>
      <c r="J53" s="16">
        <v>0.54823405000000003</v>
      </c>
      <c r="K53" s="14">
        <v>6.23958675</v>
      </c>
      <c r="L53" s="16">
        <v>0.35624810000000001</v>
      </c>
      <c r="M53" s="14">
        <v>0</v>
      </c>
      <c r="N53" s="16">
        <v>0</v>
      </c>
      <c r="O53" s="14" t="s">
        <v>582</v>
      </c>
      <c r="P53" s="16" t="s">
        <v>582</v>
      </c>
      <c r="Q53" s="14">
        <v>0</v>
      </c>
      <c r="R53" s="16">
        <v>0</v>
      </c>
      <c r="S53" s="14">
        <v>0</v>
      </c>
      <c r="T53" s="16">
        <v>0</v>
      </c>
      <c r="U53" s="14">
        <v>8.3473264999999994</v>
      </c>
      <c r="V53" s="16">
        <v>0.36540551999999998</v>
      </c>
    </row>
    <row r="54" spans="1:22" x14ac:dyDescent="0.25">
      <c r="A54" s="11" t="s">
        <v>524</v>
      </c>
      <c r="B54" s="13">
        <v>4740</v>
      </c>
      <c r="C54" s="14">
        <f>(522/B54*100)</f>
        <v>11.012658227848101</v>
      </c>
      <c r="D54" s="15">
        <v>4218</v>
      </c>
      <c r="E54" s="14">
        <v>32.118519020000001</v>
      </c>
      <c r="F54" s="16">
        <v>1.0675196899999999</v>
      </c>
      <c r="G54" s="14">
        <v>37.812915099999998</v>
      </c>
      <c r="H54" s="16">
        <v>0.93983554999999996</v>
      </c>
      <c r="I54" s="14">
        <v>11.170137799999999</v>
      </c>
      <c r="J54" s="16">
        <v>0.69966706000000001</v>
      </c>
      <c r="K54" s="14">
        <v>5.7152615999999998</v>
      </c>
      <c r="L54" s="16">
        <v>0.40668774000000002</v>
      </c>
      <c r="M54" s="14">
        <v>0</v>
      </c>
      <c r="N54" s="16">
        <v>0</v>
      </c>
      <c r="O54" s="14" t="s">
        <v>582</v>
      </c>
      <c r="P54" s="16" t="s">
        <v>582</v>
      </c>
      <c r="Q54" s="14">
        <v>0</v>
      </c>
      <c r="R54" s="16">
        <v>0</v>
      </c>
      <c r="S54" s="14">
        <v>0</v>
      </c>
      <c r="T54" s="16">
        <v>0</v>
      </c>
      <c r="U54" s="14">
        <v>13.183166480000001</v>
      </c>
      <c r="V54" s="16">
        <v>1.3815322699999999</v>
      </c>
    </row>
    <row r="55" spans="1:22" x14ac:dyDescent="0.25">
      <c r="A55" s="11" t="s">
        <v>525</v>
      </c>
      <c r="B55" s="13">
        <v>5316</v>
      </c>
      <c r="C55" s="14">
        <f>(22/B55*100)</f>
        <v>0.41384499623777277</v>
      </c>
      <c r="D55" s="15">
        <v>5294</v>
      </c>
      <c r="E55" s="14">
        <v>18.168358359999999</v>
      </c>
      <c r="F55" s="16">
        <v>0.61212809999999995</v>
      </c>
      <c r="G55" s="14">
        <v>43.113271109999999</v>
      </c>
      <c r="H55" s="16">
        <v>0.93378908999999999</v>
      </c>
      <c r="I55" s="14">
        <v>28.614036070000001</v>
      </c>
      <c r="J55" s="16">
        <v>0.88726302999999995</v>
      </c>
      <c r="K55" s="14">
        <v>6.1940745399999999</v>
      </c>
      <c r="L55" s="16">
        <v>0.37749211999999999</v>
      </c>
      <c r="M55" s="14">
        <v>0</v>
      </c>
      <c r="N55" s="16">
        <v>0</v>
      </c>
      <c r="O55" s="14" t="s">
        <v>582</v>
      </c>
      <c r="P55" s="16" t="s">
        <v>582</v>
      </c>
      <c r="Q55" s="14">
        <v>0</v>
      </c>
      <c r="R55" s="16">
        <v>0</v>
      </c>
      <c r="S55" s="14">
        <v>0.52077781000000001</v>
      </c>
      <c r="T55" s="16">
        <v>0.11186002</v>
      </c>
      <c r="U55" s="14">
        <v>3.3894821099999999</v>
      </c>
      <c r="V55" s="16">
        <v>0.32032903000000001</v>
      </c>
    </row>
    <row r="56" spans="1:22" x14ac:dyDescent="0.25">
      <c r="A56" s="11" t="s">
        <v>526</v>
      </c>
      <c r="B56" s="13">
        <v>5359</v>
      </c>
      <c r="C56" s="14">
        <f>(77/B56*100)</f>
        <v>1.4368352304534429</v>
      </c>
      <c r="D56" s="15">
        <v>5282</v>
      </c>
      <c r="E56" s="14">
        <v>19.51569361</v>
      </c>
      <c r="F56" s="16">
        <v>0.588225</v>
      </c>
      <c r="G56" s="14">
        <v>51.093436990000001</v>
      </c>
      <c r="H56" s="16">
        <v>0.70817680000000005</v>
      </c>
      <c r="I56" s="14">
        <v>20.974689600000001</v>
      </c>
      <c r="J56" s="16">
        <v>0.62451957999999996</v>
      </c>
      <c r="K56" s="14">
        <v>6.6874830899999997</v>
      </c>
      <c r="L56" s="16">
        <v>0.38869122</v>
      </c>
      <c r="M56" s="14">
        <v>0</v>
      </c>
      <c r="N56" s="16">
        <v>0</v>
      </c>
      <c r="O56" s="14" t="s">
        <v>582</v>
      </c>
      <c r="P56" s="16" t="s">
        <v>582</v>
      </c>
      <c r="Q56" s="14">
        <v>0</v>
      </c>
      <c r="R56" s="16">
        <v>0</v>
      </c>
      <c r="S56" s="14">
        <v>0</v>
      </c>
      <c r="T56" s="16">
        <v>0</v>
      </c>
      <c r="U56" s="14">
        <v>1.7286967099999999</v>
      </c>
      <c r="V56" s="16">
        <v>0.24439783000000001</v>
      </c>
    </row>
    <row r="57" spans="1:22" x14ac:dyDescent="0.25">
      <c r="A57" s="11" t="s">
        <v>527</v>
      </c>
      <c r="B57" s="13">
        <v>6513</v>
      </c>
      <c r="C57" s="14">
        <f>(0/B57*100)</f>
        <v>0</v>
      </c>
      <c r="D57" s="15">
        <v>6513</v>
      </c>
      <c r="E57" s="14">
        <v>37.331665299999997</v>
      </c>
      <c r="F57" s="16">
        <v>0.83999305000000002</v>
      </c>
      <c r="G57" s="14">
        <v>54.210314840000002</v>
      </c>
      <c r="H57" s="16">
        <v>0.95419602999999997</v>
      </c>
      <c r="I57" s="14">
        <v>3.4566228699999999</v>
      </c>
      <c r="J57" s="16">
        <v>0.28476551</v>
      </c>
      <c r="K57" s="14">
        <v>1.7372879000000001</v>
      </c>
      <c r="L57" s="16">
        <v>0.19241924999999999</v>
      </c>
      <c r="M57" s="14">
        <v>0</v>
      </c>
      <c r="N57" s="16">
        <v>0</v>
      </c>
      <c r="O57" s="14" t="s">
        <v>582</v>
      </c>
      <c r="P57" s="16" t="s">
        <v>582</v>
      </c>
      <c r="Q57" s="14">
        <v>0</v>
      </c>
      <c r="R57" s="16">
        <v>0</v>
      </c>
      <c r="S57" s="14">
        <v>6.7242709999999997E-2</v>
      </c>
      <c r="T57" s="16">
        <v>5.4625140000000003E-2</v>
      </c>
      <c r="U57" s="14">
        <v>3.19686637</v>
      </c>
      <c r="V57" s="16">
        <v>0.52030595000000002</v>
      </c>
    </row>
    <row r="58" spans="1:22" x14ac:dyDescent="0.25">
      <c r="A58" s="11" t="s">
        <v>528</v>
      </c>
      <c r="B58" s="13">
        <v>7267</v>
      </c>
      <c r="C58" s="14">
        <f>(10/B58*100)</f>
        <v>0.13760836658868861</v>
      </c>
      <c r="D58" s="15">
        <v>7257</v>
      </c>
      <c r="E58" s="14">
        <v>37.852540439999999</v>
      </c>
      <c r="F58" s="16">
        <v>0.76764157</v>
      </c>
      <c r="G58" s="14">
        <v>43.048976279999998</v>
      </c>
      <c r="H58" s="16">
        <v>0.71339567999999998</v>
      </c>
      <c r="I58" s="14">
        <v>10.09447076</v>
      </c>
      <c r="J58" s="16">
        <v>0.41271152</v>
      </c>
      <c r="K58" s="14">
        <v>3.77250364</v>
      </c>
      <c r="L58" s="16">
        <v>0.27143661000000002</v>
      </c>
      <c r="M58" s="14">
        <v>0</v>
      </c>
      <c r="N58" s="16">
        <v>0</v>
      </c>
      <c r="O58" s="14" t="s">
        <v>582</v>
      </c>
      <c r="P58" s="16" t="s">
        <v>582</v>
      </c>
      <c r="Q58" s="14">
        <v>7.2005599999999999E-3</v>
      </c>
      <c r="R58" s="16">
        <v>5.09553E-3</v>
      </c>
      <c r="S58" s="14">
        <v>0.72902266999999998</v>
      </c>
      <c r="T58" s="16">
        <v>0.13320512000000001</v>
      </c>
      <c r="U58" s="14">
        <v>4.4952856499999996</v>
      </c>
      <c r="V58" s="16">
        <v>0.58862879000000001</v>
      </c>
    </row>
    <row r="59" spans="1:22" x14ac:dyDescent="0.25">
      <c r="A59" s="11" t="s">
        <v>529</v>
      </c>
      <c r="B59" s="13">
        <v>4826</v>
      </c>
      <c r="C59" s="14">
        <f>(26/B59*100)</f>
        <v>0.53874844591794446</v>
      </c>
      <c r="D59" s="15">
        <v>4800</v>
      </c>
      <c r="E59" s="14">
        <v>44.406315829999997</v>
      </c>
      <c r="F59" s="16">
        <v>0.80694646999999997</v>
      </c>
      <c r="G59" s="14">
        <v>41.772890099999998</v>
      </c>
      <c r="H59" s="16">
        <v>0.84665615000000005</v>
      </c>
      <c r="I59" s="14">
        <v>7.6042211499999999</v>
      </c>
      <c r="J59" s="16">
        <v>0.53228034999999996</v>
      </c>
      <c r="K59" s="14">
        <v>2.7865238400000001</v>
      </c>
      <c r="L59" s="16">
        <v>0.26681843999999999</v>
      </c>
      <c r="M59" s="14">
        <v>0</v>
      </c>
      <c r="N59" s="16">
        <v>0</v>
      </c>
      <c r="O59" s="14" t="s">
        <v>582</v>
      </c>
      <c r="P59" s="16" t="s">
        <v>582</v>
      </c>
      <c r="Q59" s="14">
        <v>0</v>
      </c>
      <c r="R59" s="16">
        <v>0</v>
      </c>
      <c r="S59" s="14">
        <v>0.54410729000000002</v>
      </c>
      <c r="T59" s="16">
        <v>0.1110608</v>
      </c>
      <c r="U59" s="14">
        <v>2.88594179</v>
      </c>
      <c r="V59" s="16">
        <v>0.25954163000000002</v>
      </c>
    </row>
    <row r="60" spans="1:22" x14ac:dyDescent="0.25">
      <c r="A60" s="11" t="s">
        <v>530</v>
      </c>
      <c r="B60" s="13">
        <v>4546</v>
      </c>
      <c r="C60" s="14">
        <f>(15/B60*100)</f>
        <v>0.32996040475142985</v>
      </c>
      <c r="D60" s="15">
        <v>4531</v>
      </c>
      <c r="E60" s="14">
        <v>31.771961189999999</v>
      </c>
      <c r="F60" s="16">
        <v>0.95556288</v>
      </c>
      <c r="G60" s="14">
        <v>46.084699780000001</v>
      </c>
      <c r="H60" s="16">
        <v>1.0255064</v>
      </c>
      <c r="I60" s="14">
        <v>12.309230830000001</v>
      </c>
      <c r="J60" s="16">
        <v>0.63186514000000005</v>
      </c>
      <c r="K60" s="14">
        <v>5.3796844699999999</v>
      </c>
      <c r="L60" s="16">
        <v>0.35710266000000002</v>
      </c>
      <c r="M60" s="14">
        <v>0</v>
      </c>
      <c r="N60" s="16">
        <v>0</v>
      </c>
      <c r="O60" s="14" t="s">
        <v>582</v>
      </c>
      <c r="P60" s="16" t="s">
        <v>582</v>
      </c>
      <c r="Q60" s="14">
        <v>0</v>
      </c>
      <c r="R60" s="16">
        <v>0</v>
      </c>
      <c r="S60" s="14">
        <v>0.59916844000000002</v>
      </c>
      <c r="T60" s="16">
        <v>0.15694342999999999</v>
      </c>
      <c r="U60" s="14">
        <v>3.8552552800000002</v>
      </c>
      <c r="V60" s="16">
        <v>0.54408124999999996</v>
      </c>
    </row>
    <row r="61" spans="1:22" x14ac:dyDescent="0.25">
      <c r="A61" s="11" t="s">
        <v>531</v>
      </c>
      <c r="B61" s="13">
        <v>6525</v>
      </c>
      <c r="C61" s="14">
        <f>(181/B61*100)</f>
        <v>2.7739463601532566</v>
      </c>
      <c r="D61" s="15">
        <v>6344</v>
      </c>
      <c r="E61" s="14">
        <v>32.161366700000002</v>
      </c>
      <c r="F61" s="16">
        <v>0.64220052000000005</v>
      </c>
      <c r="G61" s="14">
        <v>41.669148229999998</v>
      </c>
      <c r="H61" s="16">
        <v>0.67289432999999998</v>
      </c>
      <c r="I61" s="14">
        <v>15.90915772</v>
      </c>
      <c r="J61" s="16">
        <v>0.57567011999999995</v>
      </c>
      <c r="K61" s="14">
        <v>6.1101771999999999</v>
      </c>
      <c r="L61" s="16">
        <v>0.33285748999999998</v>
      </c>
      <c r="M61" s="14">
        <v>0</v>
      </c>
      <c r="N61" s="16">
        <v>0</v>
      </c>
      <c r="O61" s="14" t="s">
        <v>582</v>
      </c>
      <c r="P61" s="16" t="s">
        <v>582</v>
      </c>
      <c r="Q61" s="14">
        <v>0</v>
      </c>
      <c r="R61" s="16">
        <v>0</v>
      </c>
      <c r="S61" s="14">
        <v>0</v>
      </c>
      <c r="T61" s="16">
        <v>0</v>
      </c>
      <c r="U61" s="14">
        <v>4.15015014</v>
      </c>
      <c r="V61" s="16">
        <v>0.45288127</v>
      </c>
    </row>
    <row r="62" spans="1:22" x14ac:dyDescent="0.25">
      <c r="A62" s="11" t="s">
        <v>532</v>
      </c>
      <c r="B62" s="13">
        <v>4476</v>
      </c>
      <c r="C62" s="14">
        <f>(3/B62*100)</f>
        <v>6.7024128686327081E-2</v>
      </c>
      <c r="D62" s="15">
        <v>4473</v>
      </c>
      <c r="E62" s="14">
        <v>17.012703649999999</v>
      </c>
      <c r="F62" s="16">
        <v>0.57387915</v>
      </c>
      <c r="G62" s="14">
        <v>51.461362270000002</v>
      </c>
      <c r="H62" s="16">
        <v>0.86413631999999996</v>
      </c>
      <c r="I62" s="14">
        <v>25.136626660000001</v>
      </c>
      <c r="J62" s="16">
        <v>0.66089816000000001</v>
      </c>
      <c r="K62" s="14">
        <v>5.8067263999999996</v>
      </c>
      <c r="L62" s="16">
        <v>0.34298285000000001</v>
      </c>
      <c r="M62" s="14">
        <v>0</v>
      </c>
      <c r="N62" s="16">
        <v>0</v>
      </c>
      <c r="O62" s="14" t="s">
        <v>582</v>
      </c>
      <c r="P62" s="16" t="s">
        <v>582</v>
      </c>
      <c r="Q62" s="14">
        <v>0</v>
      </c>
      <c r="R62" s="16">
        <v>0</v>
      </c>
      <c r="S62" s="14">
        <v>0</v>
      </c>
      <c r="T62" s="16">
        <v>0</v>
      </c>
      <c r="U62" s="14">
        <v>0.58258100999999995</v>
      </c>
      <c r="V62" s="16">
        <v>0.12229709</v>
      </c>
    </row>
    <row r="63" spans="1:22" x14ac:dyDescent="0.25">
      <c r="A63" s="11" t="s">
        <v>533</v>
      </c>
      <c r="B63" s="13">
        <v>5324</v>
      </c>
      <c r="C63" s="14">
        <f>(13/B63*100)</f>
        <v>0.24417731029301279</v>
      </c>
      <c r="D63" s="15">
        <v>5311</v>
      </c>
      <c r="E63" s="14">
        <v>25.079761919999999</v>
      </c>
      <c r="F63" s="16">
        <v>0.60998048000000005</v>
      </c>
      <c r="G63" s="14">
        <v>49.103920160000001</v>
      </c>
      <c r="H63" s="16">
        <v>0.86085782</v>
      </c>
      <c r="I63" s="14">
        <v>13.40651557</v>
      </c>
      <c r="J63" s="16">
        <v>0.59297774000000003</v>
      </c>
      <c r="K63" s="14">
        <v>3.9371567600000001</v>
      </c>
      <c r="L63" s="16">
        <v>0.26403891000000002</v>
      </c>
      <c r="M63" s="14">
        <v>0</v>
      </c>
      <c r="N63" s="16">
        <v>0</v>
      </c>
      <c r="O63" s="14" t="s">
        <v>582</v>
      </c>
      <c r="P63" s="16" t="s">
        <v>582</v>
      </c>
      <c r="Q63" s="14">
        <v>4.826693E-2</v>
      </c>
      <c r="R63" s="16">
        <v>2.9712140000000001E-2</v>
      </c>
      <c r="S63" s="14">
        <v>0.15340640999999999</v>
      </c>
      <c r="T63" s="16">
        <v>4.5620550000000003E-2</v>
      </c>
      <c r="U63" s="14">
        <v>8.2709722499999998</v>
      </c>
      <c r="V63" s="16">
        <v>0.42916152000000002</v>
      </c>
    </row>
    <row r="64" spans="1:22" x14ac:dyDescent="0.25">
      <c r="A64" s="11" t="s">
        <v>534</v>
      </c>
      <c r="B64" s="13">
        <v>3634</v>
      </c>
      <c r="C64" s="14">
        <f>(3/B64*100)</f>
        <v>8.2553659878921298E-2</v>
      </c>
      <c r="D64" s="15">
        <v>3631</v>
      </c>
      <c r="E64" s="14">
        <v>26.109279099999998</v>
      </c>
      <c r="F64" s="16">
        <v>0.67112455000000004</v>
      </c>
      <c r="G64" s="14">
        <v>31.637966259999999</v>
      </c>
      <c r="H64" s="16">
        <v>0.74618960000000001</v>
      </c>
      <c r="I64" s="14">
        <v>26.89186183</v>
      </c>
      <c r="J64" s="16">
        <v>0.70444815999999999</v>
      </c>
      <c r="K64" s="14">
        <v>11.419402420000001</v>
      </c>
      <c r="L64" s="16">
        <v>0.44524460999999999</v>
      </c>
      <c r="M64" s="14">
        <v>0</v>
      </c>
      <c r="N64" s="16">
        <v>0</v>
      </c>
      <c r="O64" s="14" t="s">
        <v>582</v>
      </c>
      <c r="P64" s="16" t="s">
        <v>582</v>
      </c>
      <c r="Q64" s="14">
        <v>0</v>
      </c>
      <c r="R64" s="16">
        <v>0</v>
      </c>
      <c r="S64" s="14">
        <v>0.1162662</v>
      </c>
      <c r="T64" s="16">
        <v>5.7992670000000003E-2</v>
      </c>
      <c r="U64" s="14">
        <v>3.8252241900000001</v>
      </c>
      <c r="V64" s="16">
        <v>0.29088932000000001</v>
      </c>
    </row>
    <row r="65" spans="1:22" x14ac:dyDescent="0.25">
      <c r="A65" s="11" t="s">
        <v>535</v>
      </c>
      <c r="B65" s="13">
        <v>5325</v>
      </c>
      <c r="C65" s="14">
        <f>(14/B65*100)</f>
        <v>0.26291079812206569</v>
      </c>
      <c r="D65" s="15">
        <v>5311</v>
      </c>
      <c r="E65" s="14">
        <v>22.37975806</v>
      </c>
      <c r="F65" s="16">
        <v>0.65685884999999999</v>
      </c>
      <c r="G65" s="14">
        <v>51.727167829999999</v>
      </c>
      <c r="H65" s="16">
        <v>0.75534692000000003</v>
      </c>
      <c r="I65" s="14">
        <v>19.15779903</v>
      </c>
      <c r="J65" s="16">
        <v>0.63280990999999998</v>
      </c>
      <c r="K65" s="14">
        <v>2.5989410999999998</v>
      </c>
      <c r="L65" s="16">
        <v>0.20957438</v>
      </c>
      <c r="M65" s="14">
        <v>0</v>
      </c>
      <c r="N65" s="16">
        <v>0</v>
      </c>
      <c r="O65" s="14" t="s">
        <v>582</v>
      </c>
      <c r="P65" s="16" t="s">
        <v>582</v>
      </c>
      <c r="Q65" s="14">
        <v>0.24818175000000001</v>
      </c>
      <c r="R65" s="16">
        <v>7.3969069999999998E-2</v>
      </c>
      <c r="S65" s="14">
        <v>0</v>
      </c>
      <c r="T65" s="16">
        <v>0</v>
      </c>
      <c r="U65" s="14">
        <v>3.8881522300000002</v>
      </c>
      <c r="V65" s="16">
        <v>0.38253204000000002</v>
      </c>
    </row>
    <row r="66" spans="1:22" x14ac:dyDescent="0.25">
      <c r="A66" s="11" t="s">
        <v>536</v>
      </c>
      <c r="B66" s="13">
        <v>5665</v>
      </c>
      <c r="C66" s="14">
        <f>(95/B66*100)</f>
        <v>1.6769638128861428</v>
      </c>
      <c r="D66" s="15">
        <v>5570</v>
      </c>
      <c r="E66" s="14">
        <v>22.716976339999999</v>
      </c>
      <c r="F66" s="16">
        <v>0.58377400999999995</v>
      </c>
      <c r="G66" s="14">
        <v>42.331725239999997</v>
      </c>
      <c r="H66" s="16">
        <v>0.62391010000000002</v>
      </c>
      <c r="I66" s="14">
        <v>16.141278280000002</v>
      </c>
      <c r="J66" s="16">
        <v>0.51869551000000003</v>
      </c>
      <c r="K66" s="14">
        <v>5.2005697900000003</v>
      </c>
      <c r="L66" s="16">
        <v>0.26636833999999998</v>
      </c>
      <c r="M66" s="14">
        <v>0</v>
      </c>
      <c r="N66" s="16">
        <v>0</v>
      </c>
      <c r="O66" s="14" t="s">
        <v>582</v>
      </c>
      <c r="P66" s="16" t="s">
        <v>582</v>
      </c>
      <c r="Q66" s="14">
        <v>0</v>
      </c>
      <c r="R66" s="16">
        <v>0</v>
      </c>
      <c r="S66" s="14">
        <v>0</v>
      </c>
      <c r="T66" s="16">
        <v>0</v>
      </c>
      <c r="U66" s="14">
        <v>13.60945034</v>
      </c>
      <c r="V66" s="16">
        <v>0.34675631000000001</v>
      </c>
    </row>
    <row r="67" spans="1:22" x14ac:dyDescent="0.25">
      <c r="A67" s="11" t="s">
        <v>537</v>
      </c>
      <c r="B67" s="13">
        <v>6971</v>
      </c>
      <c r="C67" s="14">
        <f>(1033/B67*100)</f>
        <v>14.818533926265959</v>
      </c>
      <c r="D67" s="15">
        <v>5938</v>
      </c>
      <c r="E67" s="14">
        <v>26.92798617</v>
      </c>
      <c r="F67" s="16">
        <v>0.55287788000000004</v>
      </c>
      <c r="G67" s="14">
        <v>55.917601320000003</v>
      </c>
      <c r="H67" s="16">
        <v>0.77694649000000005</v>
      </c>
      <c r="I67" s="14">
        <v>10.90181445</v>
      </c>
      <c r="J67" s="16">
        <v>0.49328820000000001</v>
      </c>
      <c r="K67" s="14">
        <v>3.2176422200000001</v>
      </c>
      <c r="L67" s="16">
        <v>0.27600991000000002</v>
      </c>
      <c r="M67" s="14">
        <v>0</v>
      </c>
      <c r="N67" s="16">
        <v>0</v>
      </c>
      <c r="O67" s="14" t="s">
        <v>582</v>
      </c>
      <c r="P67" s="16" t="s">
        <v>582</v>
      </c>
      <c r="Q67" s="14">
        <v>0</v>
      </c>
      <c r="R67" s="16">
        <v>0</v>
      </c>
      <c r="S67" s="14">
        <v>0</v>
      </c>
      <c r="T67" s="16">
        <v>0</v>
      </c>
      <c r="U67" s="14">
        <v>3.0349558399999998</v>
      </c>
      <c r="V67" s="16">
        <v>0.29706830000000001</v>
      </c>
    </row>
    <row r="68" spans="1:22" x14ac:dyDescent="0.25">
      <c r="A68" s="11" t="s">
        <v>538</v>
      </c>
      <c r="B68" s="13">
        <v>12083</v>
      </c>
      <c r="C68" s="14">
        <f>(31/B68*100)</f>
        <v>0.2565588016221137</v>
      </c>
      <c r="D68" s="15">
        <v>12052</v>
      </c>
      <c r="E68" s="14">
        <v>25.564769770000002</v>
      </c>
      <c r="F68" s="16">
        <v>0.37520023000000002</v>
      </c>
      <c r="G68" s="14">
        <v>41.095267679999999</v>
      </c>
      <c r="H68" s="16">
        <v>0.36983136</v>
      </c>
      <c r="I68" s="14">
        <v>10.783700850000001</v>
      </c>
      <c r="J68" s="16">
        <v>0.27910266</v>
      </c>
      <c r="K68" s="14">
        <v>4.0379612600000003</v>
      </c>
      <c r="L68" s="16">
        <v>0.18793623000000001</v>
      </c>
      <c r="M68" s="14">
        <v>0</v>
      </c>
      <c r="N68" s="16">
        <v>0</v>
      </c>
      <c r="O68" s="14" t="s">
        <v>582</v>
      </c>
      <c r="P68" s="16" t="s">
        <v>582</v>
      </c>
      <c r="Q68" s="14">
        <v>0</v>
      </c>
      <c r="R68" s="16">
        <v>0</v>
      </c>
      <c r="S68" s="14">
        <v>0</v>
      </c>
      <c r="T68" s="16">
        <v>0</v>
      </c>
      <c r="U68" s="14">
        <v>18.518300450000002</v>
      </c>
      <c r="V68" s="16">
        <v>0.31428742999999998</v>
      </c>
    </row>
    <row r="69" spans="1:22" x14ac:dyDescent="0.25">
      <c r="A69" s="11" t="s">
        <v>539</v>
      </c>
      <c r="B69" s="13">
        <v>4876</v>
      </c>
      <c r="C69" s="14">
        <f>(0/B69*100)</f>
        <v>0</v>
      </c>
      <c r="D69" s="15">
        <v>4876</v>
      </c>
      <c r="E69" s="14">
        <v>28.53724012</v>
      </c>
      <c r="F69" s="16">
        <v>0.87344535999999995</v>
      </c>
      <c r="G69" s="14">
        <v>46.597031340000001</v>
      </c>
      <c r="H69" s="16">
        <v>0.84283905000000003</v>
      </c>
      <c r="I69" s="14">
        <v>19.00956571</v>
      </c>
      <c r="J69" s="16">
        <v>0.78820389999999996</v>
      </c>
      <c r="K69" s="14">
        <v>5.3705073700000003</v>
      </c>
      <c r="L69" s="16">
        <v>0.42477933000000001</v>
      </c>
      <c r="M69" s="14">
        <v>0</v>
      </c>
      <c r="N69" s="16">
        <v>0</v>
      </c>
      <c r="O69" s="14" t="s">
        <v>582</v>
      </c>
      <c r="P69" s="16" t="s">
        <v>582</v>
      </c>
      <c r="Q69" s="14">
        <v>0</v>
      </c>
      <c r="R69" s="16">
        <v>0</v>
      </c>
      <c r="S69" s="14">
        <v>0</v>
      </c>
      <c r="T69" s="16">
        <v>0</v>
      </c>
      <c r="U69" s="14">
        <v>0.48565545999999998</v>
      </c>
      <c r="V69" s="16">
        <v>0.13349994000000001</v>
      </c>
    </row>
    <row r="70" spans="1:22" x14ac:dyDescent="0.25">
      <c r="A70" s="11" t="s">
        <v>540</v>
      </c>
      <c r="B70" s="13">
        <v>6036</v>
      </c>
      <c r="C70" s="14">
        <f>(223/B70*100)</f>
        <v>3.6944996686547382</v>
      </c>
      <c r="D70" s="15">
        <v>5813</v>
      </c>
      <c r="E70" s="14">
        <v>18.486532839999999</v>
      </c>
      <c r="F70" s="16">
        <v>0.50396790000000002</v>
      </c>
      <c r="G70" s="14">
        <v>54.03826445</v>
      </c>
      <c r="H70" s="16">
        <v>0.69679985</v>
      </c>
      <c r="I70" s="14">
        <v>18.282629910000001</v>
      </c>
      <c r="J70" s="16">
        <v>0.51866405999999998</v>
      </c>
      <c r="K70" s="14">
        <v>3.9665606200000001</v>
      </c>
      <c r="L70" s="16">
        <v>0.28017550000000002</v>
      </c>
      <c r="M70" s="14">
        <v>0</v>
      </c>
      <c r="N70" s="16">
        <v>0</v>
      </c>
      <c r="O70" s="14" t="s">
        <v>582</v>
      </c>
      <c r="P70" s="16" t="s">
        <v>582</v>
      </c>
      <c r="Q70" s="14">
        <v>0</v>
      </c>
      <c r="R70" s="16">
        <v>0</v>
      </c>
      <c r="S70" s="14">
        <v>0</v>
      </c>
      <c r="T70" s="16">
        <v>0</v>
      </c>
      <c r="U70" s="14">
        <v>5.2260121899999996</v>
      </c>
      <c r="V70" s="16">
        <v>0.54385536000000001</v>
      </c>
    </row>
    <row r="71" spans="1:22" x14ac:dyDescent="0.25">
      <c r="A71" s="11" t="s">
        <v>541</v>
      </c>
      <c r="B71" s="13">
        <v>6115</v>
      </c>
      <c r="C71" s="14">
        <f>(40/B71*100)</f>
        <v>0.65412919051512675</v>
      </c>
      <c r="D71" s="15">
        <v>6075</v>
      </c>
      <c r="E71" s="14">
        <v>27.370092769999999</v>
      </c>
      <c r="F71" s="16">
        <v>0.66057310000000002</v>
      </c>
      <c r="G71" s="14">
        <v>54.792681279999996</v>
      </c>
      <c r="H71" s="16">
        <v>0.73594250999999999</v>
      </c>
      <c r="I71" s="14">
        <v>12.727920190000001</v>
      </c>
      <c r="J71" s="16">
        <v>0.42428265999999998</v>
      </c>
      <c r="K71" s="14">
        <v>3.8073148799999998</v>
      </c>
      <c r="L71" s="16">
        <v>0.24099482</v>
      </c>
      <c r="M71" s="14">
        <v>0</v>
      </c>
      <c r="N71" s="16">
        <v>0</v>
      </c>
      <c r="O71" s="14" t="s">
        <v>582</v>
      </c>
      <c r="P71" s="16" t="s">
        <v>582</v>
      </c>
      <c r="Q71" s="14">
        <v>0</v>
      </c>
      <c r="R71" s="16">
        <v>0</v>
      </c>
      <c r="S71" s="14">
        <v>0</v>
      </c>
      <c r="T71" s="16">
        <v>0</v>
      </c>
      <c r="U71" s="14">
        <v>1.3019908899999999</v>
      </c>
      <c r="V71" s="16">
        <v>0.13656515</v>
      </c>
    </row>
    <row r="72" spans="1:22" x14ac:dyDescent="0.25">
      <c r="A72" s="11" t="s">
        <v>542</v>
      </c>
      <c r="B72" s="13">
        <v>7708</v>
      </c>
      <c r="C72" s="14">
        <f>(7/B72*100)</f>
        <v>9.0814737934613393E-2</v>
      </c>
      <c r="D72" s="15">
        <v>7701</v>
      </c>
      <c r="E72" s="14">
        <v>18.05991174</v>
      </c>
      <c r="F72" s="16">
        <v>0.55208303000000003</v>
      </c>
      <c r="G72" s="14">
        <v>51.846501750000002</v>
      </c>
      <c r="H72" s="16">
        <v>0.70993914999999996</v>
      </c>
      <c r="I72" s="14">
        <v>23.951938770000002</v>
      </c>
      <c r="J72" s="16">
        <v>0.63334926999999996</v>
      </c>
      <c r="K72" s="14">
        <v>5.8672060300000002</v>
      </c>
      <c r="L72" s="16">
        <v>0.33597471000000001</v>
      </c>
      <c r="M72" s="14">
        <v>0</v>
      </c>
      <c r="N72" s="16">
        <v>0</v>
      </c>
      <c r="O72" s="14" t="s">
        <v>582</v>
      </c>
      <c r="P72" s="16" t="s">
        <v>582</v>
      </c>
      <c r="Q72" s="14">
        <v>0</v>
      </c>
      <c r="R72" s="16">
        <v>0</v>
      </c>
      <c r="S72" s="14">
        <v>0</v>
      </c>
      <c r="T72" s="16">
        <v>0</v>
      </c>
      <c r="U72" s="14">
        <v>0.27444170000000001</v>
      </c>
      <c r="V72" s="16">
        <v>6.142334E-2</v>
      </c>
    </row>
    <row r="73" spans="1:22" x14ac:dyDescent="0.25">
      <c r="A73" s="11" t="s">
        <v>543</v>
      </c>
      <c r="B73" s="13">
        <v>8249</v>
      </c>
      <c r="C73" s="14">
        <f>(204/B73*100)</f>
        <v>2.4730270335798279</v>
      </c>
      <c r="D73" s="15">
        <v>8045</v>
      </c>
      <c r="E73" s="14">
        <v>19.383009399999999</v>
      </c>
      <c r="F73" s="16">
        <v>0.66591703999999996</v>
      </c>
      <c r="G73" s="14">
        <v>70.149231209999996</v>
      </c>
      <c r="H73" s="16">
        <v>0.81288607999999996</v>
      </c>
      <c r="I73" s="14">
        <v>7.6244644700000004</v>
      </c>
      <c r="J73" s="16">
        <v>0.31994081000000002</v>
      </c>
      <c r="K73" s="14">
        <v>1.1107466100000001</v>
      </c>
      <c r="L73" s="16">
        <v>0.14424993</v>
      </c>
      <c r="M73" s="14">
        <v>0</v>
      </c>
      <c r="N73" s="16">
        <v>0</v>
      </c>
      <c r="O73" s="14" t="s">
        <v>582</v>
      </c>
      <c r="P73" s="16" t="s">
        <v>582</v>
      </c>
      <c r="Q73" s="14">
        <v>0</v>
      </c>
      <c r="R73" s="16">
        <v>0</v>
      </c>
      <c r="S73" s="14">
        <v>0</v>
      </c>
      <c r="T73" s="16">
        <v>0</v>
      </c>
      <c r="U73" s="14">
        <v>1.73254832</v>
      </c>
      <c r="V73" s="16">
        <v>0.33667809999999998</v>
      </c>
    </row>
    <row r="74" spans="1:22" x14ac:dyDescent="0.25">
      <c r="A74" s="11" t="s">
        <v>544</v>
      </c>
      <c r="B74" s="13">
        <v>4692</v>
      </c>
      <c r="C74" s="14">
        <f>(82/B74*100)</f>
        <v>1.7476555839727195</v>
      </c>
      <c r="D74" s="15">
        <v>4610</v>
      </c>
      <c r="E74" s="14">
        <v>34.681439910000002</v>
      </c>
      <c r="F74" s="16">
        <v>0.72553493999999996</v>
      </c>
      <c r="G74" s="14">
        <v>34.474653019999998</v>
      </c>
      <c r="H74" s="16">
        <v>0.73225041999999996</v>
      </c>
      <c r="I74" s="14">
        <v>17.112506069999998</v>
      </c>
      <c r="J74" s="16">
        <v>0.69473194000000005</v>
      </c>
      <c r="K74" s="14">
        <v>7.11781094</v>
      </c>
      <c r="L74" s="16">
        <v>0.40800308000000002</v>
      </c>
      <c r="M74" s="14">
        <v>0</v>
      </c>
      <c r="N74" s="16">
        <v>0</v>
      </c>
      <c r="O74" s="14" t="s">
        <v>582</v>
      </c>
      <c r="P74" s="16" t="s">
        <v>582</v>
      </c>
      <c r="Q74" s="14">
        <v>0</v>
      </c>
      <c r="R74" s="16">
        <v>0</v>
      </c>
      <c r="S74" s="14">
        <v>0.22076219</v>
      </c>
      <c r="T74" s="16">
        <v>6.9031040000000002E-2</v>
      </c>
      <c r="U74" s="14">
        <v>6.3928278599999997</v>
      </c>
      <c r="V74" s="16">
        <v>0.44037306999999998</v>
      </c>
    </row>
    <row r="75" spans="1:22" x14ac:dyDescent="0.25">
      <c r="A75" s="11" t="s">
        <v>545</v>
      </c>
      <c r="B75" s="13">
        <v>5375</v>
      </c>
      <c r="C75" s="14">
        <f>(322/B75*100)</f>
        <v>5.9906976744186045</v>
      </c>
      <c r="D75" s="15">
        <v>5053</v>
      </c>
      <c r="E75" s="14">
        <v>29.89035432</v>
      </c>
      <c r="F75" s="16">
        <v>0.79728725</v>
      </c>
      <c r="G75" s="14">
        <v>43.93334952</v>
      </c>
      <c r="H75" s="16">
        <v>0.95057354000000005</v>
      </c>
      <c r="I75" s="14">
        <v>8.9603835600000004</v>
      </c>
      <c r="J75" s="16">
        <v>0.37231522</v>
      </c>
      <c r="K75" s="14">
        <v>3.0627986800000002</v>
      </c>
      <c r="L75" s="16">
        <v>0.27854623000000001</v>
      </c>
      <c r="M75" s="14">
        <v>0</v>
      </c>
      <c r="N75" s="16">
        <v>0</v>
      </c>
      <c r="O75" s="14" t="s">
        <v>582</v>
      </c>
      <c r="P75" s="16" t="s">
        <v>582</v>
      </c>
      <c r="Q75" s="14">
        <v>0</v>
      </c>
      <c r="R75" s="16">
        <v>0</v>
      </c>
      <c r="S75" s="14">
        <v>0</v>
      </c>
      <c r="T75" s="16">
        <v>0</v>
      </c>
      <c r="U75" s="14">
        <v>14.153113919999999</v>
      </c>
      <c r="V75" s="16">
        <v>1.0463919800000001</v>
      </c>
    </row>
    <row r="76" spans="1:22" x14ac:dyDescent="0.25">
      <c r="A76" s="11" t="s">
        <v>546</v>
      </c>
      <c r="B76" s="13">
        <v>14167</v>
      </c>
      <c r="C76" s="14">
        <f>(236/B76*100)</f>
        <v>1.6658431566316085</v>
      </c>
      <c r="D76" s="15">
        <v>13931</v>
      </c>
      <c r="E76" s="14">
        <v>31.32736573</v>
      </c>
      <c r="F76" s="16">
        <v>0.60089207</v>
      </c>
      <c r="G76" s="14">
        <v>44.483902409999999</v>
      </c>
      <c r="H76" s="16">
        <v>0.62157483999999996</v>
      </c>
      <c r="I76" s="14">
        <v>12.033563559999999</v>
      </c>
      <c r="J76" s="16">
        <v>0.40673220999999998</v>
      </c>
      <c r="K76" s="14">
        <v>4.8656018599999999</v>
      </c>
      <c r="L76" s="16">
        <v>0.24251622</v>
      </c>
      <c r="M76" s="14">
        <v>0</v>
      </c>
      <c r="N76" s="16">
        <v>0</v>
      </c>
      <c r="O76" s="14" t="s">
        <v>582</v>
      </c>
      <c r="P76" s="16" t="s">
        <v>582</v>
      </c>
      <c r="Q76" s="14">
        <v>0</v>
      </c>
      <c r="R76" s="16">
        <v>0</v>
      </c>
      <c r="S76" s="14">
        <v>0</v>
      </c>
      <c r="T76" s="16">
        <v>0</v>
      </c>
      <c r="U76" s="14">
        <v>7.2895664499999997</v>
      </c>
      <c r="V76" s="16">
        <v>0.47691728</v>
      </c>
    </row>
    <row r="77" spans="1:22" x14ac:dyDescent="0.25">
      <c r="A77" s="11" t="s">
        <v>547</v>
      </c>
      <c r="B77" s="13">
        <v>6062</v>
      </c>
      <c r="C77" s="14">
        <f>(397/B77*100)</f>
        <v>6.5489937314417688</v>
      </c>
      <c r="D77" s="15">
        <v>5665</v>
      </c>
      <c r="E77" s="14">
        <v>19.723957500000001</v>
      </c>
      <c r="F77" s="16">
        <v>0.59563266000000004</v>
      </c>
      <c r="G77" s="14">
        <v>37.328438550000001</v>
      </c>
      <c r="H77" s="16">
        <v>0.81123407000000003</v>
      </c>
      <c r="I77" s="14">
        <v>18.057377379999998</v>
      </c>
      <c r="J77" s="16">
        <v>0.62362245000000005</v>
      </c>
      <c r="K77" s="14">
        <v>5.8392563800000001</v>
      </c>
      <c r="L77" s="16">
        <v>0.37834927000000002</v>
      </c>
      <c r="M77" s="14">
        <v>0</v>
      </c>
      <c r="N77" s="16">
        <v>0</v>
      </c>
      <c r="O77" s="14" t="s">
        <v>582</v>
      </c>
      <c r="P77" s="16" t="s">
        <v>582</v>
      </c>
      <c r="Q77" s="14">
        <v>0</v>
      </c>
      <c r="R77" s="16">
        <v>0</v>
      </c>
      <c r="S77" s="14">
        <v>0</v>
      </c>
      <c r="T77" s="16">
        <v>0</v>
      </c>
      <c r="U77" s="14">
        <v>19.050970199999998</v>
      </c>
      <c r="V77" s="16">
        <v>0.97661706000000004</v>
      </c>
    </row>
    <row r="78" spans="1:22" x14ac:dyDescent="0.25">
      <c r="A78" s="11" t="s">
        <v>548</v>
      </c>
      <c r="B78" s="13">
        <v>5826</v>
      </c>
      <c r="C78" s="14">
        <f>(0/B78*100)</f>
        <v>0</v>
      </c>
      <c r="D78" s="15">
        <v>5826</v>
      </c>
      <c r="E78" s="14">
        <v>27.49536887</v>
      </c>
      <c r="F78" s="16">
        <v>0.75903957</v>
      </c>
      <c r="G78" s="14">
        <v>60.221200869999997</v>
      </c>
      <c r="H78" s="16">
        <v>0.77417948999999997</v>
      </c>
      <c r="I78" s="14">
        <v>7.9894385000000003</v>
      </c>
      <c r="J78" s="16">
        <v>0.47723703000000001</v>
      </c>
      <c r="K78" s="14">
        <v>4.0306443200000004</v>
      </c>
      <c r="L78" s="16">
        <v>0.30795356000000002</v>
      </c>
      <c r="M78" s="14">
        <v>0</v>
      </c>
      <c r="N78" s="16">
        <v>0</v>
      </c>
      <c r="O78" s="14" t="s">
        <v>582</v>
      </c>
      <c r="P78" s="16" t="s">
        <v>582</v>
      </c>
      <c r="Q78" s="14">
        <v>4.9185230000000003E-2</v>
      </c>
      <c r="R78" s="16">
        <v>4.875024E-2</v>
      </c>
      <c r="S78" s="14">
        <v>3.4503699999999998E-2</v>
      </c>
      <c r="T78" s="16">
        <v>2.4454130000000001E-2</v>
      </c>
      <c r="U78" s="14">
        <v>0.17965851999999999</v>
      </c>
      <c r="V78" s="16">
        <v>6.0653110000000003E-2</v>
      </c>
    </row>
    <row r="79" spans="1:22" ht="24.95" customHeight="1" x14ac:dyDescent="0.25">
      <c r="A79" s="11" t="s">
        <v>549</v>
      </c>
      <c r="B79" s="13">
        <v>1657</v>
      </c>
      <c r="C79" s="14">
        <f>(41/B79*100)</f>
        <v>2.4743512371756187</v>
      </c>
      <c r="D79" s="15">
        <v>1616</v>
      </c>
      <c r="E79" s="14">
        <v>21.714910809999999</v>
      </c>
      <c r="F79" s="16">
        <v>1.0923140099999999</v>
      </c>
      <c r="G79" s="14">
        <v>36.463981709999999</v>
      </c>
      <c r="H79" s="16">
        <v>1.0370378499999999</v>
      </c>
      <c r="I79" s="14">
        <v>28.495233320000001</v>
      </c>
      <c r="J79" s="16">
        <v>1.0789351599999999</v>
      </c>
      <c r="K79" s="14">
        <v>10.72366875</v>
      </c>
      <c r="L79" s="16">
        <v>0.73748733</v>
      </c>
      <c r="M79" s="14">
        <v>0</v>
      </c>
      <c r="N79" s="16">
        <v>0</v>
      </c>
      <c r="O79" s="14" t="s">
        <v>582</v>
      </c>
      <c r="P79" s="16" t="s">
        <v>582</v>
      </c>
      <c r="Q79" s="14">
        <v>0</v>
      </c>
      <c r="R79" s="16">
        <v>0</v>
      </c>
      <c r="S79" s="14">
        <v>0</v>
      </c>
      <c r="T79" s="16">
        <v>0</v>
      </c>
      <c r="U79" s="14">
        <v>2.6022054099999998</v>
      </c>
      <c r="V79" s="16">
        <v>0.33615493000000002</v>
      </c>
    </row>
    <row r="80" spans="1:22" x14ac:dyDescent="0.25">
      <c r="A80" s="11" t="s">
        <v>550</v>
      </c>
      <c r="B80" s="13">
        <v>7841</v>
      </c>
      <c r="C80" s="14">
        <f>(0/B80*100)</f>
        <v>0</v>
      </c>
      <c r="D80" s="15">
        <v>7841</v>
      </c>
      <c r="E80" s="14">
        <v>36.276406950000002</v>
      </c>
      <c r="F80" s="16">
        <v>0.83103477000000003</v>
      </c>
      <c r="G80" s="14">
        <v>46.120904549999999</v>
      </c>
      <c r="H80" s="16">
        <v>0.75637469999999996</v>
      </c>
      <c r="I80" s="14">
        <v>10.110905969999999</v>
      </c>
      <c r="J80" s="16">
        <v>0.53991612</v>
      </c>
      <c r="K80" s="14">
        <v>7.2541811100000002</v>
      </c>
      <c r="L80" s="16">
        <v>0.35605218</v>
      </c>
      <c r="M80" s="14">
        <v>0</v>
      </c>
      <c r="N80" s="16">
        <v>0</v>
      </c>
      <c r="O80" s="14" t="s">
        <v>582</v>
      </c>
      <c r="P80" s="16" t="s">
        <v>582</v>
      </c>
      <c r="Q80" s="14">
        <v>0</v>
      </c>
      <c r="R80" s="16">
        <v>0</v>
      </c>
      <c r="S80" s="14">
        <v>0</v>
      </c>
      <c r="T80" s="16">
        <v>0</v>
      </c>
      <c r="U80" s="14">
        <v>0.23760141000000001</v>
      </c>
      <c r="V80" s="16">
        <v>8.4299620000000006E-2</v>
      </c>
    </row>
    <row r="81" spans="1:22" x14ac:dyDescent="0.25">
      <c r="A81" s="19" t="s">
        <v>551</v>
      </c>
      <c r="B81" s="13">
        <v>8861</v>
      </c>
      <c r="C81" s="14">
        <f>(99/B81*100)</f>
        <v>1.1172553887823045</v>
      </c>
      <c r="D81" s="15">
        <v>8762</v>
      </c>
      <c r="E81" s="14">
        <v>32.389731410000003</v>
      </c>
      <c r="F81" s="16">
        <v>1.01705439</v>
      </c>
      <c r="G81" s="14">
        <v>57.619107919999998</v>
      </c>
      <c r="H81" s="16">
        <v>0.94780432999999997</v>
      </c>
      <c r="I81" s="14">
        <v>7.1307062800000001</v>
      </c>
      <c r="J81" s="16">
        <v>0.46511406999999999</v>
      </c>
      <c r="K81" s="14">
        <v>1.2034687900000001</v>
      </c>
      <c r="L81" s="16">
        <v>0.15270121</v>
      </c>
      <c r="M81" s="14">
        <v>0</v>
      </c>
      <c r="N81" s="16">
        <v>0</v>
      </c>
      <c r="O81" s="14" t="s">
        <v>582</v>
      </c>
      <c r="P81" s="16" t="s">
        <v>582</v>
      </c>
      <c r="Q81" s="14">
        <v>0</v>
      </c>
      <c r="R81" s="16">
        <v>0</v>
      </c>
      <c r="S81" s="14">
        <v>0</v>
      </c>
      <c r="T81" s="16">
        <v>0</v>
      </c>
      <c r="U81" s="14">
        <v>1.65698561</v>
      </c>
      <c r="V81" s="16">
        <v>0.25951961000000001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855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852</v>
      </c>
      <c r="F4" s="22"/>
      <c r="G4" s="21" t="s">
        <v>639</v>
      </c>
      <c r="H4" s="22"/>
      <c r="I4" s="21" t="s">
        <v>638</v>
      </c>
      <c r="J4" s="22"/>
      <c r="K4" s="21" t="s">
        <v>853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(886/B7*100)</f>
        <v>6.0977288368891953</v>
      </c>
      <c r="D7" s="15">
        <v>13644</v>
      </c>
      <c r="E7" s="14">
        <v>23.09617884</v>
      </c>
      <c r="F7" s="16">
        <v>0.45478579000000002</v>
      </c>
      <c r="G7" s="14">
        <v>38.210805260000001</v>
      </c>
      <c r="H7" s="16">
        <v>0.52381714000000001</v>
      </c>
      <c r="I7" s="14">
        <v>21.282123649999999</v>
      </c>
      <c r="J7" s="16">
        <v>0.45421254</v>
      </c>
      <c r="K7" s="14">
        <v>9.2973925899999994</v>
      </c>
      <c r="L7" s="16">
        <v>0.31525004000000001</v>
      </c>
      <c r="M7" s="14">
        <v>0</v>
      </c>
      <c r="N7" s="16">
        <v>0</v>
      </c>
      <c r="O7" s="14" t="s">
        <v>582</v>
      </c>
      <c r="P7" s="16" t="s">
        <v>582</v>
      </c>
      <c r="Q7" s="14">
        <v>0</v>
      </c>
      <c r="R7" s="16">
        <v>0</v>
      </c>
      <c r="S7" s="14">
        <v>0</v>
      </c>
      <c r="T7" s="16">
        <v>0</v>
      </c>
      <c r="U7" s="14">
        <v>8.1134996600000004</v>
      </c>
      <c r="V7" s="16">
        <v>0.50499846000000004</v>
      </c>
    </row>
    <row r="8" spans="1:22" x14ac:dyDescent="0.25">
      <c r="A8" s="11" t="s">
        <v>478</v>
      </c>
      <c r="B8" s="13">
        <v>7007</v>
      </c>
      <c r="C8" s="14">
        <f>(197/B8*100)</f>
        <v>2.8114742400456687</v>
      </c>
      <c r="D8" s="15">
        <v>6810</v>
      </c>
      <c r="E8" s="14">
        <v>17.223383420000001</v>
      </c>
      <c r="F8" s="16">
        <v>0.50400697000000005</v>
      </c>
      <c r="G8" s="14">
        <v>28.901147609999999</v>
      </c>
      <c r="H8" s="16">
        <v>0.66294447999999995</v>
      </c>
      <c r="I8" s="14">
        <v>27.39551058</v>
      </c>
      <c r="J8" s="16">
        <v>0.55024295000000001</v>
      </c>
      <c r="K8" s="14">
        <v>18.7892878</v>
      </c>
      <c r="L8" s="16">
        <v>0.65444939999999996</v>
      </c>
      <c r="M8" s="14">
        <v>0</v>
      </c>
      <c r="N8" s="16">
        <v>0</v>
      </c>
      <c r="O8" s="14" t="s">
        <v>582</v>
      </c>
      <c r="P8" s="16" t="s">
        <v>582</v>
      </c>
      <c r="Q8" s="14">
        <v>0.48408118999999999</v>
      </c>
      <c r="R8" s="16">
        <v>0.11919957</v>
      </c>
      <c r="S8" s="14">
        <v>0</v>
      </c>
      <c r="T8" s="16">
        <v>0</v>
      </c>
      <c r="U8" s="14">
        <v>7.2065894000000004</v>
      </c>
      <c r="V8" s="16">
        <v>0.43204495999999998</v>
      </c>
    </row>
    <row r="9" spans="1:22" x14ac:dyDescent="0.25">
      <c r="A9" s="11" t="s">
        <v>479</v>
      </c>
      <c r="B9" s="13">
        <v>9651</v>
      </c>
      <c r="C9" s="14">
        <f>(309/B9*100)</f>
        <v>3.2017407522536527</v>
      </c>
      <c r="D9" s="15">
        <v>9342</v>
      </c>
      <c r="E9" s="14">
        <v>15.44444614</v>
      </c>
      <c r="F9" s="16">
        <v>0.47208704000000001</v>
      </c>
      <c r="G9" s="14">
        <v>39.764192729999998</v>
      </c>
      <c r="H9" s="16">
        <v>0.53856351000000002</v>
      </c>
      <c r="I9" s="14">
        <v>23.190359390000001</v>
      </c>
      <c r="J9" s="16">
        <v>0.54580293000000002</v>
      </c>
      <c r="K9" s="14">
        <v>9.1074836399999999</v>
      </c>
      <c r="L9" s="16">
        <v>0.36385951999999999</v>
      </c>
      <c r="M9" s="14">
        <v>0</v>
      </c>
      <c r="N9" s="16">
        <v>0</v>
      </c>
      <c r="O9" s="14" t="s">
        <v>582</v>
      </c>
      <c r="P9" s="16" t="s">
        <v>582</v>
      </c>
      <c r="Q9" s="14">
        <v>3.0811031899999999</v>
      </c>
      <c r="R9" s="16">
        <v>0.55156517999999999</v>
      </c>
      <c r="S9" s="14">
        <v>0</v>
      </c>
      <c r="T9" s="16">
        <v>0</v>
      </c>
      <c r="U9" s="14">
        <v>9.4124148999999999</v>
      </c>
      <c r="V9" s="16">
        <v>0.56600311000000003</v>
      </c>
    </row>
    <row r="10" spans="1:22" x14ac:dyDescent="0.25">
      <c r="A10" s="11" t="s">
        <v>480</v>
      </c>
      <c r="B10" s="13">
        <v>20058</v>
      </c>
      <c r="C10" s="14">
        <f>(573/B10*100)</f>
        <v>2.8567155249775653</v>
      </c>
      <c r="D10" s="15">
        <v>19485</v>
      </c>
      <c r="E10" s="14">
        <v>31.876075140000001</v>
      </c>
      <c r="F10" s="16">
        <v>0.55703539999999996</v>
      </c>
      <c r="G10" s="14">
        <v>44.038734750000003</v>
      </c>
      <c r="H10" s="16">
        <v>0.51233859000000004</v>
      </c>
      <c r="I10" s="14">
        <v>14.236650170000001</v>
      </c>
      <c r="J10" s="16">
        <v>0.40804952999999999</v>
      </c>
      <c r="K10" s="14">
        <v>5.3177683399999998</v>
      </c>
      <c r="L10" s="16">
        <v>0.23165499000000001</v>
      </c>
      <c r="M10" s="14">
        <v>0</v>
      </c>
      <c r="N10" s="16">
        <v>0</v>
      </c>
      <c r="O10" s="14" t="s">
        <v>582</v>
      </c>
      <c r="P10" s="16" t="s">
        <v>582</v>
      </c>
      <c r="Q10" s="14">
        <v>0</v>
      </c>
      <c r="R10" s="16">
        <v>0</v>
      </c>
      <c r="S10" s="14">
        <v>0</v>
      </c>
      <c r="T10" s="16">
        <v>0</v>
      </c>
      <c r="U10" s="14">
        <v>4.5307715999999996</v>
      </c>
      <c r="V10" s="16">
        <v>0.41101472</v>
      </c>
    </row>
    <row r="11" spans="1:22" x14ac:dyDescent="0.25">
      <c r="A11" s="11" t="s">
        <v>481</v>
      </c>
      <c r="B11" s="13">
        <v>7053</v>
      </c>
      <c r="C11" s="14">
        <f>(203/B11*100)</f>
        <v>2.8782078548135548</v>
      </c>
      <c r="D11" s="15">
        <v>6850</v>
      </c>
      <c r="E11" s="14">
        <v>26.104181499999999</v>
      </c>
      <c r="F11" s="16">
        <v>0.78159100000000004</v>
      </c>
      <c r="G11" s="14">
        <v>42.281077490000001</v>
      </c>
      <c r="H11" s="16">
        <v>0.78086032000000005</v>
      </c>
      <c r="I11" s="14">
        <v>15.68445904</v>
      </c>
      <c r="J11" s="16">
        <v>0.54853724000000004</v>
      </c>
      <c r="K11" s="14">
        <v>6.7142439999999999</v>
      </c>
      <c r="L11" s="16">
        <v>0.4146687</v>
      </c>
      <c r="M11" s="14">
        <v>0</v>
      </c>
      <c r="N11" s="16">
        <v>0</v>
      </c>
      <c r="O11" s="14" t="s">
        <v>582</v>
      </c>
      <c r="P11" s="16" t="s">
        <v>582</v>
      </c>
      <c r="Q11" s="14">
        <v>0</v>
      </c>
      <c r="R11" s="16">
        <v>0</v>
      </c>
      <c r="S11" s="14">
        <v>0</v>
      </c>
      <c r="T11" s="16">
        <v>0</v>
      </c>
      <c r="U11" s="14">
        <v>9.2160379700000004</v>
      </c>
      <c r="V11" s="16">
        <v>0.85130163999999997</v>
      </c>
    </row>
    <row r="12" spans="1:22" x14ac:dyDescent="0.25">
      <c r="A12" s="11" t="s">
        <v>482</v>
      </c>
      <c r="B12" s="13">
        <v>6894</v>
      </c>
      <c r="C12" s="14">
        <f>(60/B12*100)</f>
        <v>0.8703220191470844</v>
      </c>
      <c r="D12" s="15">
        <v>6834</v>
      </c>
      <c r="E12" s="14">
        <v>13.664289569999999</v>
      </c>
      <c r="F12" s="16">
        <v>0.57892178999999999</v>
      </c>
      <c r="G12" s="14">
        <v>34.528084720000003</v>
      </c>
      <c r="H12" s="16">
        <v>0.88224108000000001</v>
      </c>
      <c r="I12" s="14">
        <v>34.933726409999998</v>
      </c>
      <c r="J12" s="16">
        <v>0.78866243000000003</v>
      </c>
      <c r="K12" s="14">
        <v>10.00997125</v>
      </c>
      <c r="L12" s="16">
        <v>0.51070148999999998</v>
      </c>
      <c r="M12" s="14">
        <v>0</v>
      </c>
      <c r="N12" s="16">
        <v>0</v>
      </c>
      <c r="O12" s="14" t="s">
        <v>582</v>
      </c>
      <c r="P12" s="16" t="s">
        <v>582</v>
      </c>
      <c r="Q12" s="14">
        <v>2.3480837700000001</v>
      </c>
      <c r="R12" s="16">
        <v>0.59189603000000002</v>
      </c>
      <c r="S12" s="14">
        <v>0</v>
      </c>
      <c r="T12" s="16">
        <v>0</v>
      </c>
      <c r="U12" s="14">
        <v>4.5158442799999996</v>
      </c>
      <c r="V12" s="16">
        <v>0.47304121999999998</v>
      </c>
    </row>
    <row r="13" spans="1:22" x14ac:dyDescent="0.25">
      <c r="A13" s="11" t="s">
        <v>483</v>
      </c>
      <c r="B13" s="13">
        <v>7161</v>
      </c>
      <c r="C13" s="14">
        <f>(266/B13*100)</f>
        <v>3.7145650048875858</v>
      </c>
      <c r="D13" s="15">
        <v>6895</v>
      </c>
      <c r="E13" s="14">
        <v>18.920762020000002</v>
      </c>
      <c r="F13" s="16">
        <v>0.56026706000000004</v>
      </c>
      <c r="G13" s="14">
        <v>37.995505029999997</v>
      </c>
      <c r="H13" s="16">
        <v>0.73927284000000004</v>
      </c>
      <c r="I13" s="14">
        <v>25.853115339999999</v>
      </c>
      <c r="J13" s="16">
        <v>0.60422072000000004</v>
      </c>
      <c r="K13" s="14">
        <v>8.9980331699999994</v>
      </c>
      <c r="L13" s="16">
        <v>0.51066867999999999</v>
      </c>
      <c r="M13" s="14">
        <v>0</v>
      </c>
      <c r="N13" s="16">
        <v>0</v>
      </c>
      <c r="O13" s="14" t="s">
        <v>582</v>
      </c>
      <c r="P13" s="16" t="s">
        <v>582</v>
      </c>
      <c r="Q13" s="14">
        <v>4.1788899800000001</v>
      </c>
      <c r="R13" s="16">
        <v>0.48098823000000002</v>
      </c>
      <c r="S13" s="14">
        <v>0</v>
      </c>
      <c r="T13" s="16">
        <v>0</v>
      </c>
      <c r="U13" s="14">
        <v>4.05369446</v>
      </c>
      <c r="V13" s="16">
        <v>0.52879228</v>
      </c>
    </row>
    <row r="14" spans="1:22" x14ac:dyDescent="0.25">
      <c r="A14" s="11" t="s">
        <v>484</v>
      </c>
      <c r="B14" s="13">
        <v>5587</v>
      </c>
      <c r="C14" s="14">
        <f>(85/B14*100)</f>
        <v>1.5213889386074815</v>
      </c>
      <c r="D14" s="15">
        <v>5502</v>
      </c>
      <c r="E14" s="14">
        <v>17.236908100000001</v>
      </c>
      <c r="F14" s="16">
        <v>0.54188616000000001</v>
      </c>
      <c r="G14" s="14">
        <v>52.910063299999997</v>
      </c>
      <c r="H14" s="16">
        <v>0.69176926999999999</v>
      </c>
      <c r="I14" s="14">
        <v>23.564747709999999</v>
      </c>
      <c r="J14" s="16">
        <v>0.67287797000000005</v>
      </c>
      <c r="K14" s="14">
        <v>4.5021282999999999</v>
      </c>
      <c r="L14" s="16">
        <v>0.30609387999999998</v>
      </c>
      <c r="M14" s="14">
        <v>0</v>
      </c>
      <c r="N14" s="16">
        <v>0</v>
      </c>
      <c r="O14" s="14" t="s">
        <v>582</v>
      </c>
      <c r="P14" s="16" t="s">
        <v>582</v>
      </c>
      <c r="Q14" s="14">
        <v>0</v>
      </c>
      <c r="R14" s="16">
        <v>0</v>
      </c>
      <c r="S14" s="14">
        <v>0</v>
      </c>
      <c r="T14" s="16">
        <v>0</v>
      </c>
      <c r="U14" s="14">
        <v>1.7861525899999999</v>
      </c>
      <c r="V14" s="16">
        <v>0.22247288000000001</v>
      </c>
    </row>
    <row r="15" spans="1:22" x14ac:dyDescent="0.25">
      <c r="A15" s="11" t="s">
        <v>485</v>
      </c>
      <c r="B15" s="13">
        <v>5882</v>
      </c>
      <c r="C15" s="14">
        <f>(137/B15*100)</f>
        <v>2.329139748384903</v>
      </c>
      <c r="D15" s="15">
        <v>5745</v>
      </c>
      <c r="E15" s="14">
        <v>18.31089785</v>
      </c>
      <c r="F15" s="16">
        <v>0.56262582999999999</v>
      </c>
      <c r="G15" s="14">
        <v>44.275928690000001</v>
      </c>
      <c r="H15" s="16">
        <v>0.70680604000000002</v>
      </c>
      <c r="I15" s="14">
        <v>25.97824048</v>
      </c>
      <c r="J15" s="16">
        <v>0.62101428999999997</v>
      </c>
      <c r="K15" s="14">
        <v>6.3965156399999996</v>
      </c>
      <c r="L15" s="16">
        <v>0.41485708999999998</v>
      </c>
      <c r="M15" s="14">
        <v>0</v>
      </c>
      <c r="N15" s="16">
        <v>0</v>
      </c>
      <c r="O15" s="14" t="s">
        <v>582</v>
      </c>
      <c r="P15" s="16" t="s">
        <v>582</v>
      </c>
      <c r="Q15" s="14">
        <v>1.02804392</v>
      </c>
      <c r="R15" s="16">
        <v>0.46089181000000001</v>
      </c>
      <c r="S15" s="14">
        <v>0</v>
      </c>
      <c r="T15" s="16">
        <v>0</v>
      </c>
      <c r="U15" s="14">
        <v>4.0103734099999997</v>
      </c>
      <c r="V15" s="16">
        <v>0.36576089000000001</v>
      </c>
    </row>
    <row r="16" spans="1:22" x14ac:dyDescent="0.25">
      <c r="A16" s="11" t="s">
        <v>486</v>
      </c>
      <c r="B16" s="13">
        <v>6108</v>
      </c>
      <c r="C16" s="14">
        <f>(175/B16*100)</f>
        <v>2.8650949574328748</v>
      </c>
      <c r="D16" s="15">
        <v>5933</v>
      </c>
      <c r="E16" s="14">
        <v>19.954711270000001</v>
      </c>
      <c r="F16" s="16">
        <v>0.61870586000000005</v>
      </c>
      <c r="G16" s="14">
        <v>38.14305762</v>
      </c>
      <c r="H16" s="16">
        <v>0.62714468999999995</v>
      </c>
      <c r="I16" s="14">
        <v>20.655166779999998</v>
      </c>
      <c r="J16" s="16">
        <v>0.56967661000000003</v>
      </c>
      <c r="K16" s="14">
        <v>12.004669679999999</v>
      </c>
      <c r="L16" s="16">
        <v>0.46692431000000001</v>
      </c>
      <c r="M16" s="14">
        <v>0</v>
      </c>
      <c r="N16" s="16">
        <v>0</v>
      </c>
      <c r="O16" s="14" t="s">
        <v>582</v>
      </c>
      <c r="P16" s="16" t="s">
        <v>582</v>
      </c>
      <c r="Q16" s="14">
        <v>0</v>
      </c>
      <c r="R16" s="16">
        <v>0</v>
      </c>
      <c r="S16" s="14">
        <v>0</v>
      </c>
      <c r="T16" s="16">
        <v>0</v>
      </c>
      <c r="U16" s="14">
        <v>9.2423946499999996</v>
      </c>
      <c r="V16" s="16">
        <v>0.78928069999999995</v>
      </c>
    </row>
    <row r="17" spans="1:22" x14ac:dyDescent="0.25">
      <c r="A17" s="11" t="s">
        <v>487</v>
      </c>
      <c r="B17" s="13">
        <v>6504</v>
      </c>
      <c r="C17" s="14">
        <f>(2252/B17*100)</f>
        <v>34.624846248462482</v>
      </c>
      <c r="D17" s="15">
        <v>4252</v>
      </c>
      <c r="E17" s="14">
        <v>12.574246580000001</v>
      </c>
      <c r="F17" s="16">
        <v>0.55770326999999997</v>
      </c>
      <c r="G17" s="14">
        <v>28.82122743</v>
      </c>
      <c r="H17" s="16">
        <v>0.80231697000000002</v>
      </c>
      <c r="I17" s="14">
        <v>27.322117460000001</v>
      </c>
      <c r="J17" s="16">
        <v>0.79175322999999997</v>
      </c>
      <c r="K17" s="14">
        <v>15.5983021</v>
      </c>
      <c r="L17" s="16">
        <v>0.53661745000000005</v>
      </c>
      <c r="M17" s="14">
        <v>0</v>
      </c>
      <c r="N17" s="16">
        <v>0</v>
      </c>
      <c r="O17" s="14" t="s">
        <v>582</v>
      </c>
      <c r="P17" s="16" t="s">
        <v>582</v>
      </c>
      <c r="Q17" s="14">
        <v>3.4719883999999999</v>
      </c>
      <c r="R17" s="16">
        <v>0.45051341</v>
      </c>
      <c r="S17" s="14">
        <v>0</v>
      </c>
      <c r="T17" s="16">
        <v>0</v>
      </c>
      <c r="U17" s="14">
        <v>12.212118029999999</v>
      </c>
      <c r="V17" s="16">
        <v>0.77267867999999995</v>
      </c>
    </row>
    <row r="18" spans="1:22" x14ac:dyDescent="0.25">
      <c r="A18" s="11" t="s">
        <v>488</v>
      </c>
      <c r="B18" s="13">
        <v>5532</v>
      </c>
      <c r="C18" s="14">
        <f>(31/B18*100)</f>
        <v>0.56037599421547357</v>
      </c>
      <c r="D18" s="15">
        <v>5501</v>
      </c>
      <c r="E18" s="14">
        <v>24.95276561</v>
      </c>
      <c r="F18" s="16">
        <v>0.68870858000000001</v>
      </c>
      <c r="G18" s="14">
        <v>43.032917550000001</v>
      </c>
      <c r="H18" s="16">
        <v>0.88244796000000003</v>
      </c>
      <c r="I18" s="14">
        <v>19.24950321</v>
      </c>
      <c r="J18" s="16">
        <v>0.62619955000000005</v>
      </c>
      <c r="K18" s="14">
        <v>6.6412155799999999</v>
      </c>
      <c r="L18" s="16">
        <v>0.39583034</v>
      </c>
      <c r="M18" s="14">
        <v>0</v>
      </c>
      <c r="N18" s="16">
        <v>0</v>
      </c>
      <c r="O18" s="14" t="s">
        <v>582</v>
      </c>
      <c r="P18" s="16" t="s">
        <v>582</v>
      </c>
      <c r="Q18" s="14">
        <v>0</v>
      </c>
      <c r="R18" s="16">
        <v>0</v>
      </c>
      <c r="S18" s="14">
        <v>0</v>
      </c>
      <c r="T18" s="16">
        <v>0</v>
      </c>
      <c r="U18" s="14">
        <v>6.12359805</v>
      </c>
      <c r="V18" s="16">
        <v>0.69925559000000004</v>
      </c>
    </row>
    <row r="19" spans="1:22" x14ac:dyDescent="0.25">
      <c r="A19" s="11" t="s">
        <v>489</v>
      </c>
      <c r="B19" s="13">
        <v>5658</v>
      </c>
      <c r="C19" s="14">
        <f>(411/B19*100)</f>
        <v>7.2640509013785781</v>
      </c>
      <c r="D19" s="15">
        <v>5247</v>
      </c>
      <c r="E19" s="14">
        <v>14.051564949999999</v>
      </c>
      <c r="F19" s="16">
        <v>0.55078808999999995</v>
      </c>
      <c r="G19" s="14">
        <v>39.34433628</v>
      </c>
      <c r="H19" s="16">
        <v>0.79213089999999997</v>
      </c>
      <c r="I19" s="14">
        <v>30.00019635</v>
      </c>
      <c r="J19" s="16">
        <v>0.71510708000000001</v>
      </c>
      <c r="K19" s="14">
        <v>10.765430759999999</v>
      </c>
      <c r="L19" s="16">
        <v>0.52238817000000004</v>
      </c>
      <c r="M19" s="14">
        <v>0</v>
      </c>
      <c r="N19" s="16">
        <v>0</v>
      </c>
      <c r="O19" s="14" t="s">
        <v>582</v>
      </c>
      <c r="P19" s="16" t="s">
        <v>582</v>
      </c>
      <c r="Q19" s="14">
        <v>0</v>
      </c>
      <c r="R19" s="16">
        <v>0</v>
      </c>
      <c r="S19" s="14">
        <v>0</v>
      </c>
      <c r="T19" s="16">
        <v>0</v>
      </c>
      <c r="U19" s="14">
        <v>5.8384716599999997</v>
      </c>
      <c r="V19" s="16">
        <v>0.49627937</v>
      </c>
    </row>
    <row r="20" spans="1:22" x14ac:dyDescent="0.25">
      <c r="A20" s="11" t="s">
        <v>490</v>
      </c>
      <c r="B20" s="13">
        <v>3371</v>
      </c>
      <c r="C20" s="14">
        <f>(75/B20*100)</f>
        <v>2.2248590922574905</v>
      </c>
      <c r="D20" s="15">
        <v>3296</v>
      </c>
      <c r="E20" s="14">
        <v>22.487399509999999</v>
      </c>
      <c r="F20" s="16">
        <v>0.71202308999999997</v>
      </c>
      <c r="G20" s="14">
        <v>40.628389650000003</v>
      </c>
      <c r="H20" s="16">
        <v>0.85089577999999999</v>
      </c>
      <c r="I20" s="14">
        <v>22.012011059999999</v>
      </c>
      <c r="J20" s="16">
        <v>0.66641998999999996</v>
      </c>
      <c r="K20" s="14">
        <v>7.9421775400000003</v>
      </c>
      <c r="L20" s="16">
        <v>0.42147442000000002</v>
      </c>
      <c r="M20" s="14">
        <v>0</v>
      </c>
      <c r="N20" s="16">
        <v>0</v>
      </c>
      <c r="O20" s="14" t="s">
        <v>582</v>
      </c>
      <c r="P20" s="16" t="s">
        <v>582</v>
      </c>
      <c r="Q20" s="14">
        <v>0</v>
      </c>
      <c r="R20" s="16">
        <v>0</v>
      </c>
      <c r="S20" s="14">
        <v>0</v>
      </c>
      <c r="T20" s="16">
        <v>0</v>
      </c>
      <c r="U20" s="14">
        <v>6.9300222399999996</v>
      </c>
      <c r="V20" s="16">
        <v>0.42629528</v>
      </c>
    </row>
    <row r="21" spans="1:22" x14ac:dyDescent="0.25">
      <c r="A21" s="11" t="s">
        <v>491</v>
      </c>
      <c r="B21" s="13">
        <v>5741</v>
      </c>
      <c r="C21" s="14">
        <f>(66/B21*100)</f>
        <v>1.1496255007838356</v>
      </c>
      <c r="D21" s="15">
        <v>5675</v>
      </c>
      <c r="E21" s="14">
        <v>29.317488019999999</v>
      </c>
      <c r="F21" s="16">
        <v>0.89435222000000003</v>
      </c>
      <c r="G21" s="14">
        <v>44.716616309999999</v>
      </c>
      <c r="H21" s="16">
        <v>0.66700892000000001</v>
      </c>
      <c r="I21" s="14">
        <v>16.733772729999998</v>
      </c>
      <c r="J21" s="16">
        <v>0.66835809000000002</v>
      </c>
      <c r="K21" s="14">
        <v>6.0825947400000002</v>
      </c>
      <c r="L21" s="16">
        <v>0.47490054999999998</v>
      </c>
      <c r="M21" s="14">
        <v>0</v>
      </c>
      <c r="N21" s="16">
        <v>0</v>
      </c>
      <c r="O21" s="14" t="s">
        <v>582</v>
      </c>
      <c r="P21" s="16" t="s">
        <v>582</v>
      </c>
      <c r="Q21" s="14">
        <v>0</v>
      </c>
      <c r="R21" s="16">
        <v>0</v>
      </c>
      <c r="S21" s="14">
        <v>0</v>
      </c>
      <c r="T21" s="16">
        <v>0</v>
      </c>
      <c r="U21" s="14">
        <v>3.1495281899999998</v>
      </c>
      <c r="V21" s="16">
        <v>0.31645433000000001</v>
      </c>
    </row>
    <row r="22" spans="1:22" x14ac:dyDescent="0.25">
      <c r="A22" s="11" t="s">
        <v>492</v>
      </c>
      <c r="B22" s="13">
        <v>6598</v>
      </c>
      <c r="C22" s="14">
        <f>(43/B22*100)</f>
        <v>0.65171264019399822</v>
      </c>
      <c r="D22" s="15">
        <v>6555</v>
      </c>
      <c r="E22" s="14">
        <v>31.23609025</v>
      </c>
      <c r="F22" s="16">
        <v>1.03679926</v>
      </c>
      <c r="G22" s="14">
        <v>35.32786548</v>
      </c>
      <c r="H22" s="16">
        <v>0.77654276</v>
      </c>
      <c r="I22" s="14">
        <v>17.734405110000001</v>
      </c>
      <c r="J22" s="16">
        <v>0.64654719000000005</v>
      </c>
      <c r="K22" s="14">
        <v>8.9309505100000006</v>
      </c>
      <c r="L22" s="16">
        <v>0.46455614000000001</v>
      </c>
      <c r="M22" s="14">
        <v>0</v>
      </c>
      <c r="N22" s="16">
        <v>0</v>
      </c>
      <c r="O22" s="14" t="s">
        <v>582</v>
      </c>
      <c r="P22" s="16" t="s">
        <v>582</v>
      </c>
      <c r="Q22" s="14">
        <v>0</v>
      </c>
      <c r="R22" s="16">
        <v>0</v>
      </c>
      <c r="S22" s="14">
        <v>5.9329739999999999E-2</v>
      </c>
      <c r="T22" s="16">
        <v>3.4552670000000001E-2</v>
      </c>
      <c r="U22" s="14">
        <v>6.7113589200000003</v>
      </c>
      <c r="V22" s="16">
        <v>0.67462529000000004</v>
      </c>
    </row>
    <row r="23" spans="1:22" x14ac:dyDescent="0.25">
      <c r="A23" s="11" t="s">
        <v>493</v>
      </c>
      <c r="B23" s="13">
        <v>11583</v>
      </c>
      <c r="C23" s="14">
        <f>(280/B23*100)</f>
        <v>2.4173357506690842</v>
      </c>
      <c r="D23" s="15">
        <v>11303</v>
      </c>
      <c r="E23" s="14">
        <v>17.977943369999998</v>
      </c>
      <c r="F23" s="16">
        <v>0.77498913999999997</v>
      </c>
      <c r="G23" s="14">
        <v>51.554292109999999</v>
      </c>
      <c r="H23" s="16">
        <v>0.83422021999999996</v>
      </c>
      <c r="I23" s="14">
        <v>20.073193400000001</v>
      </c>
      <c r="J23" s="16">
        <v>0.67573158</v>
      </c>
      <c r="K23" s="14">
        <v>5.7557258999999998</v>
      </c>
      <c r="L23" s="16">
        <v>0.36902592000000001</v>
      </c>
      <c r="M23" s="14">
        <v>0</v>
      </c>
      <c r="N23" s="16">
        <v>0</v>
      </c>
      <c r="O23" s="14" t="s">
        <v>582</v>
      </c>
      <c r="P23" s="16" t="s">
        <v>582</v>
      </c>
      <c r="Q23" s="14">
        <v>0</v>
      </c>
      <c r="R23" s="16">
        <v>0</v>
      </c>
      <c r="S23" s="14">
        <v>0</v>
      </c>
      <c r="T23" s="16">
        <v>0</v>
      </c>
      <c r="U23" s="14">
        <v>4.6388452100000004</v>
      </c>
      <c r="V23" s="16">
        <v>0.42022992999999997</v>
      </c>
    </row>
    <row r="24" spans="1:22" x14ac:dyDescent="0.25">
      <c r="A24" s="11" t="s">
        <v>494</v>
      </c>
      <c r="B24" s="13">
        <v>6647</v>
      </c>
      <c r="C24" s="14">
        <f>(12/B24*100)</f>
        <v>0.18053257108469986</v>
      </c>
      <c r="D24" s="15">
        <v>6635</v>
      </c>
      <c r="E24" s="14">
        <v>18.083125379999998</v>
      </c>
      <c r="F24" s="16">
        <v>0.56829172999999999</v>
      </c>
      <c r="G24" s="14">
        <v>37.104204500000002</v>
      </c>
      <c r="H24" s="16">
        <v>0.61887080000000005</v>
      </c>
      <c r="I24" s="14">
        <v>29.754987750000002</v>
      </c>
      <c r="J24" s="16">
        <v>0.80564753</v>
      </c>
      <c r="K24" s="14">
        <v>12.42307059</v>
      </c>
      <c r="L24" s="16">
        <v>0.45774967999999999</v>
      </c>
      <c r="M24" s="14">
        <v>0</v>
      </c>
      <c r="N24" s="16">
        <v>0</v>
      </c>
      <c r="O24" s="14" t="s">
        <v>582</v>
      </c>
      <c r="P24" s="16" t="s">
        <v>582</v>
      </c>
      <c r="Q24" s="14">
        <v>0</v>
      </c>
      <c r="R24" s="16">
        <v>0</v>
      </c>
      <c r="S24" s="14">
        <v>0</v>
      </c>
      <c r="T24" s="16">
        <v>0</v>
      </c>
      <c r="U24" s="14">
        <v>2.6346117800000002</v>
      </c>
      <c r="V24" s="16">
        <v>0.80151446000000004</v>
      </c>
    </row>
    <row r="25" spans="1:22" x14ac:dyDescent="0.25">
      <c r="A25" s="11" t="s">
        <v>495</v>
      </c>
      <c r="B25" s="13">
        <v>5581</v>
      </c>
      <c r="C25" s="14">
        <f>(25/B25*100)</f>
        <v>0.44794839634474104</v>
      </c>
      <c r="D25" s="15">
        <v>5556</v>
      </c>
      <c r="E25" s="14">
        <v>18.086781800000001</v>
      </c>
      <c r="F25" s="16">
        <v>0.77936468999999997</v>
      </c>
      <c r="G25" s="14">
        <v>44.187405529999999</v>
      </c>
      <c r="H25" s="16">
        <v>0.82360571000000005</v>
      </c>
      <c r="I25" s="14">
        <v>26.21382083</v>
      </c>
      <c r="J25" s="16">
        <v>0.80632665999999997</v>
      </c>
      <c r="K25" s="14">
        <v>10.88527201</v>
      </c>
      <c r="L25" s="16">
        <v>0.51175115999999998</v>
      </c>
      <c r="M25" s="14">
        <v>0</v>
      </c>
      <c r="N25" s="16">
        <v>0</v>
      </c>
      <c r="O25" s="14" t="s">
        <v>582</v>
      </c>
      <c r="P25" s="16" t="s">
        <v>582</v>
      </c>
      <c r="Q25" s="14">
        <v>0</v>
      </c>
      <c r="R25" s="16">
        <v>0</v>
      </c>
      <c r="S25" s="14">
        <v>0</v>
      </c>
      <c r="T25" s="16">
        <v>0</v>
      </c>
      <c r="U25" s="14">
        <v>0.62671982999999998</v>
      </c>
      <c r="V25" s="16">
        <v>0.1410257</v>
      </c>
    </row>
    <row r="26" spans="1:22" x14ac:dyDescent="0.25">
      <c r="A26" s="11" t="s">
        <v>496</v>
      </c>
      <c r="B26" s="13">
        <v>4869</v>
      </c>
      <c r="C26" s="14">
        <f>(87/B26*100)</f>
        <v>1.7868145409735057</v>
      </c>
      <c r="D26" s="15">
        <v>4782</v>
      </c>
      <c r="E26" s="14">
        <v>15.83370994</v>
      </c>
      <c r="F26" s="16">
        <v>0.63720423000000004</v>
      </c>
      <c r="G26" s="14">
        <v>42.631507139999997</v>
      </c>
      <c r="H26" s="16">
        <v>0.82862621999999997</v>
      </c>
      <c r="I26" s="14">
        <v>32.952284290000001</v>
      </c>
      <c r="J26" s="16">
        <v>0.78266634000000002</v>
      </c>
      <c r="K26" s="14">
        <v>6.3070144600000004</v>
      </c>
      <c r="L26" s="16">
        <v>0.42482731000000001</v>
      </c>
      <c r="M26" s="14">
        <v>0</v>
      </c>
      <c r="N26" s="16">
        <v>0</v>
      </c>
      <c r="O26" s="14" t="s">
        <v>582</v>
      </c>
      <c r="P26" s="16" t="s">
        <v>582</v>
      </c>
      <c r="Q26" s="14">
        <v>0</v>
      </c>
      <c r="R26" s="16">
        <v>0</v>
      </c>
      <c r="S26" s="14">
        <v>0</v>
      </c>
      <c r="T26" s="16">
        <v>0</v>
      </c>
      <c r="U26" s="14">
        <v>2.27548416</v>
      </c>
      <c r="V26" s="16">
        <v>0.24733604000000001</v>
      </c>
    </row>
    <row r="27" spans="1:22" x14ac:dyDescent="0.25">
      <c r="A27" s="11" t="s">
        <v>497</v>
      </c>
      <c r="B27" s="13">
        <v>5299</v>
      </c>
      <c r="C27" s="14">
        <f>(157/B27*100)</f>
        <v>2.962823174183808</v>
      </c>
      <c r="D27" s="15">
        <v>5142</v>
      </c>
      <c r="E27" s="14">
        <v>19.49257656</v>
      </c>
      <c r="F27" s="16">
        <v>0.58892986000000003</v>
      </c>
      <c r="G27" s="14">
        <v>33.16210719</v>
      </c>
      <c r="H27" s="16">
        <v>0.65346563999999996</v>
      </c>
      <c r="I27" s="14">
        <v>23.896225879999999</v>
      </c>
      <c r="J27" s="16">
        <v>0.49846519</v>
      </c>
      <c r="K27" s="14">
        <v>13.23037886</v>
      </c>
      <c r="L27" s="16">
        <v>0.42615466000000002</v>
      </c>
      <c r="M27" s="14">
        <v>0</v>
      </c>
      <c r="N27" s="16">
        <v>0</v>
      </c>
      <c r="O27" s="14" t="s">
        <v>582</v>
      </c>
      <c r="P27" s="16" t="s">
        <v>582</v>
      </c>
      <c r="Q27" s="14">
        <v>0</v>
      </c>
      <c r="R27" s="16">
        <v>0</v>
      </c>
      <c r="S27" s="14">
        <v>0</v>
      </c>
      <c r="T27" s="16">
        <v>0</v>
      </c>
      <c r="U27" s="14">
        <v>10.2187115</v>
      </c>
      <c r="V27" s="16">
        <v>0.37861909999999999</v>
      </c>
    </row>
    <row r="28" spans="1:22" x14ac:dyDescent="0.25">
      <c r="A28" s="11" t="s">
        <v>498</v>
      </c>
      <c r="B28" s="13">
        <v>7568</v>
      </c>
      <c r="C28" s="14">
        <f>(454/B28*100)</f>
        <v>5.998942917547569</v>
      </c>
      <c r="D28" s="15">
        <v>7114</v>
      </c>
      <c r="E28" s="14">
        <v>29.349287350000001</v>
      </c>
      <c r="F28" s="16">
        <v>0.73957883000000002</v>
      </c>
      <c r="G28" s="14">
        <v>51.263329140000003</v>
      </c>
      <c r="H28" s="16">
        <v>0.73220041000000002</v>
      </c>
      <c r="I28" s="14">
        <v>10.929336940000001</v>
      </c>
      <c r="J28" s="16">
        <v>0.42537446000000001</v>
      </c>
      <c r="K28" s="14">
        <v>3.2734379699999998</v>
      </c>
      <c r="L28" s="16">
        <v>0.25973845000000001</v>
      </c>
      <c r="M28" s="14">
        <v>0</v>
      </c>
      <c r="N28" s="16">
        <v>0</v>
      </c>
      <c r="O28" s="14" t="s">
        <v>582</v>
      </c>
      <c r="P28" s="16" t="s">
        <v>582</v>
      </c>
      <c r="Q28" s="14">
        <v>0</v>
      </c>
      <c r="R28" s="16">
        <v>0</v>
      </c>
      <c r="S28" s="14">
        <v>0</v>
      </c>
      <c r="T28" s="16">
        <v>0</v>
      </c>
      <c r="U28" s="14">
        <v>5.1846085999999998</v>
      </c>
      <c r="V28" s="16">
        <v>0.65572498999999995</v>
      </c>
    </row>
    <row r="29" spans="1:22" x14ac:dyDescent="0.25">
      <c r="A29" s="11" t="s">
        <v>499</v>
      </c>
      <c r="B29" s="13">
        <v>5385</v>
      </c>
      <c r="C29" s="14">
        <f>(30/B29*100)</f>
        <v>0.55710306406685239</v>
      </c>
      <c r="D29" s="15">
        <v>5355</v>
      </c>
      <c r="E29" s="14">
        <v>13.43605286</v>
      </c>
      <c r="F29" s="16">
        <v>0.52151932999999995</v>
      </c>
      <c r="G29" s="14">
        <v>37.5880565</v>
      </c>
      <c r="H29" s="16">
        <v>0.73726236000000001</v>
      </c>
      <c r="I29" s="14">
        <v>26.979655900000001</v>
      </c>
      <c r="J29" s="16">
        <v>0.71503196999999996</v>
      </c>
      <c r="K29" s="14">
        <v>15.318122669999999</v>
      </c>
      <c r="L29" s="16">
        <v>0.60230477000000004</v>
      </c>
      <c r="M29" s="14">
        <v>0</v>
      </c>
      <c r="N29" s="16">
        <v>0</v>
      </c>
      <c r="O29" s="14" t="s">
        <v>582</v>
      </c>
      <c r="P29" s="16" t="s">
        <v>582</v>
      </c>
      <c r="Q29" s="14">
        <v>2.7667624100000001</v>
      </c>
      <c r="R29" s="16">
        <v>0.24169378</v>
      </c>
      <c r="S29" s="14">
        <v>0</v>
      </c>
      <c r="T29" s="16">
        <v>0</v>
      </c>
      <c r="U29" s="14">
        <v>3.91134965</v>
      </c>
      <c r="V29" s="16">
        <v>0.44661730999999999</v>
      </c>
    </row>
    <row r="30" spans="1:22" x14ac:dyDescent="0.25">
      <c r="A30" s="11" t="s">
        <v>500</v>
      </c>
      <c r="B30" s="13">
        <v>4520</v>
      </c>
      <c r="C30" s="14">
        <f>(236/B30*100)</f>
        <v>5.221238938053097</v>
      </c>
      <c r="D30" s="15">
        <v>4284</v>
      </c>
      <c r="E30" s="14">
        <v>28.131511490000001</v>
      </c>
      <c r="F30" s="16">
        <v>0.82837548999999999</v>
      </c>
      <c r="G30" s="14">
        <v>42.755947159999998</v>
      </c>
      <c r="H30" s="16">
        <v>0.78100515000000004</v>
      </c>
      <c r="I30" s="14">
        <v>16.006407379999999</v>
      </c>
      <c r="J30" s="16">
        <v>0.55523904999999996</v>
      </c>
      <c r="K30" s="14">
        <v>6.77117697</v>
      </c>
      <c r="L30" s="16">
        <v>0.44755545000000002</v>
      </c>
      <c r="M30" s="14">
        <v>0</v>
      </c>
      <c r="N30" s="16">
        <v>0</v>
      </c>
      <c r="O30" s="14" t="s">
        <v>582</v>
      </c>
      <c r="P30" s="16" t="s">
        <v>582</v>
      </c>
      <c r="Q30" s="14">
        <v>0</v>
      </c>
      <c r="R30" s="16">
        <v>0</v>
      </c>
      <c r="S30" s="14">
        <v>0</v>
      </c>
      <c r="T30" s="16">
        <v>0</v>
      </c>
      <c r="U30" s="14">
        <v>6.3349570000000002</v>
      </c>
      <c r="V30" s="16">
        <v>0.42978776000000002</v>
      </c>
    </row>
    <row r="31" spans="1:22" x14ac:dyDescent="0.25">
      <c r="A31" s="11" t="s">
        <v>501</v>
      </c>
      <c r="B31" s="13">
        <v>5456</v>
      </c>
      <c r="C31" s="14">
        <f>(153/B31*100)</f>
        <v>2.8042521994134897</v>
      </c>
      <c r="D31" s="15">
        <v>5303</v>
      </c>
      <c r="E31" s="14">
        <v>17.976118929999998</v>
      </c>
      <c r="F31" s="16">
        <v>0.66563539999999999</v>
      </c>
      <c r="G31" s="14">
        <v>45.178978549999997</v>
      </c>
      <c r="H31" s="16">
        <v>0.82608113999999999</v>
      </c>
      <c r="I31" s="14">
        <v>23.707163189999999</v>
      </c>
      <c r="J31" s="16">
        <v>0.62525308000000002</v>
      </c>
      <c r="K31" s="14">
        <v>7.2455765699999999</v>
      </c>
      <c r="L31" s="16">
        <v>0.37493906999999999</v>
      </c>
      <c r="M31" s="14">
        <v>0</v>
      </c>
      <c r="N31" s="16">
        <v>0</v>
      </c>
      <c r="O31" s="14" t="s">
        <v>582</v>
      </c>
      <c r="P31" s="16" t="s">
        <v>582</v>
      </c>
      <c r="Q31" s="14">
        <v>0</v>
      </c>
      <c r="R31" s="16">
        <v>0</v>
      </c>
      <c r="S31" s="14">
        <v>0</v>
      </c>
      <c r="T31" s="16">
        <v>0</v>
      </c>
      <c r="U31" s="14">
        <v>5.8921627599999997</v>
      </c>
      <c r="V31" s="16">
        <v>0.53015652999999996</v>
      </c>
    </row>
    <row r="32" spans="1:22" x14ac:dyDescent="0.25">
      <c r="A32" s="11" t="s">
        <v>502</v>
      </c>
      <c r="B32" s="13">
        <v>4478</v>
      </c>
      <c r="C32" s="14">
        <f>(6/B32*100)</f>
        <v>0.13398838767306834</v>
      </c>
      <c r="D32" s="15">
        <v>4472</v>
      </c>
      <c r="E32" s="14">
        <v>20.618578169999999</v>
      </c>
      <c r="F32" s="16">
        <v>0.69207299</v>
      </c>
      <c r="G32" s="14">
        <v>48.282047990000002</v>
      </c>
      <c r="H32" s="16">
        <v>0.78987215</v>
      </c>
      <c r="I32" s="14">
        <v>22.346885780000001</v>
      </c>
      <c r="J32" s="16">
        <v>0.56688872999999995</v>
      </c>
      <c r="K32" s="14">
        <v>6.8370358700000002</v>
      </c>
      <c r="L32" s="16">
        <v>0.38757309000000001</v>
      </c>
      <c r="M32" s="14">
        <v>0</v>
      </c>
      <c r="N32" s="16">
        <v>0</v>
      </c>
      <c r="O32" s="14" t="s">
        <v>582</v>
      </c>
      <c r="P32" s="16" t="s">
        <v>582</v>
      </c>
      <c r="Q32" s="14">
        <v>0</v>
      </c>
      <c r="R32" s="16">
        <v>0</v>
      </c>
      <c r="S32" s="14">
        <v>0</v>
      </c>
      <c r="T32" s="16">
        <v>0</v>
      </c>
      <c r="U32" s="14">
        <v>1.9154521900000001</v>
      </c>
      <c r="V32" s="16">
        <v>0.27277559000000001</v>
      </c>
    </row>
    <row r="33" spans="1:22" x14ac:dyDescent="0.25">
      <c r="A33" s="11" t="s">
        <v>503</v>
      </c>
      <c r="B33" s="13">
        <v>7325</v>
      </c>
      <c r="C33" s="14">
        <f>(85/B33*100)</f>
        <v>1.1604095563139931</v>
      </c>
      <c r="D33" s="15">
        <v>7240</v>
      </c>
      <c r="E33" s="14">
        <v>27.984017309999999</v>
      </c>
      <c r="F33" s="16">
        <v>0.77110668999999998</v>
      </c>
      <c r="G33" s="14">
        <v>44.034445910000002</v>
      </c>
      <c r="H33" s="16">
        <v>0.77393752999999998</v>
      </c>
      <c r="I33" s="14">
        <v>15.29707515</v>
      </c>
      <c r="J33" s="16">
        <v>0.61995655999999999</v>
      </c>
      <c r="K33" s="14">
        <v>8.2775856300000008</v>
      </c>
      <c r="L33" s="16">
        <v>0.42763730999999999</v>
      </c>
      <c r="M33" s="14">
        <v>0</v>
      </c>
      <c r="N33" s="16">
        <v>0</v>
      </c>
      <c r="O33" s="14" t="s">
        <v>582</v>
      </c>
      <c r="P33" s="16" t="s">
        <v>582</v>
      </c>
      <c r="Q33" s="14">
        <v>0</v>
      </c>
      <c r="R33" s="16">
        <v>0</v>
      </c>
      <c r="S33" s="14">
        <v>0</v>
      </c>
      <c r="T33" s="16">
        <v>0</v>
      </c>
      <c r="U33" s="14">
        <v>4.4068760100000004</v>
      </c>
      <c r="V33" s="16">
        <v>0.32127111000000003</v>
      </c>
    </row>
    <row r="34" spans="1:22" x14ac:dyDescent="0.25">
      <c r="A34" s="11" t="s">
        <v>504</v>
      </c>
      <c r="B34" s="13">
        <v>6350</v>
      </c>
      <c r="C34" s="14">
        <f>(99/B34*100)</f>
        <v>1.5590551181102361</v>
      </c>
      <c r="D34" s="15">
        <v>6251</v>
      </c>
      <c r="E34" s="14">
        <v>15.35029933</v>
      </c>
      <c r="F34" s="16">
        <v>0.49222089000000002</v>
      </c>
      <c r="G34" s="14">
        <v>42.514353069999999</v>
      </c>
      <c r="H34" s="16">
        <v>0.68722755000000002</v>
      </c>
      <c r="I34" s="14">
        <v>25.989261509999999</v>
      </c>
      <c r="J34" s="16">
        <v>0.65207075000000003</v>
      </c>
      <c r="K34" s="14">
        <v>7.2332156999999997</v>
      </c>
      <c r="L34" s="16">
        <v>0.36817084999999999</v>
      </c>
      <c r="M34" s="14">
        <v>0</v>
      </c>
      <c r="N34" s="16">
        <v>0</v>
      </c>
      <c r="O34" s="14" t="s">
        <v>582</v>
      </c>
      <c r="P34" s="16" t="s">
        <v>582</v>
      </c>
      <c r="Q34" s="14">
        <v>2.5902044399999999</v>
      </c>
      <c r="R34" s="16">
        <v>0.53785225000000003</v>
      </c>
      <c r="S34" s="14">
        <v>0</v>
      </c>
      <c r="T34" s="16">
        <v>0</v>
      </c>
      <c r="U34" s="14">
        <v>6.3226659500000002</v>
      </c>
      <c r="V34" s="16">
        <v>0.57304748999999999</v>
      </c>
    </row>
    <row r="35" spans="1:22" x14ac:dyDescent="0.25">
      <c r="A35" s="11" t="s">
        <v>505</v>
      </c>
      <c r="B35" s="13">
        <v>6406</v>
      </c>
      <c r="C35" s="14">
        <f>(69/B35*100)</f>
        <v>1.0771152044957852</v>
      </c>
      <c r="D35" s="15">
        <v>6337</v>
      </c>
      <c r="E35" s="14">
        <v>15.70256318</v>
      </c>
      <c r="F35" s="16">
        <v>0.61679125999999995</v>
      </c>
      <c r="G35" s="14">
        <v>44.265245550000003</v>
      </c>
      <c r="H35" s="16">
        <v>0.72829098000000003</v>
      </c>
      <c r="I35" s="14">
        <v>27.861464470000001</v>
      </c>
      <c r="J35" s="16">
        <v>0.68733683999999995</v>
      </c>
      <c r="K35" s="14">
        <v>8.0029157000000009</v>
      </c>
      <c r="L35" s="16">
        <v>0.43587808</v>
      </c>
      <c r="M35" s="14">
        <v>0</v>
      </c>
      <c r="N35" s="16">
        <v>0</v>
      </c>
      <c r="O35" s="14" t="s">
        <v>582</v>
      </c>
      <c r="P35" s="16" t="s">
        <v>582</v>
      </c>
      <c r="Q35" s="14">
        <v>1.0404338</v>
      </c>
      <c r="R35" s="16">
        <v>5.6948430000000001E-2</v>
      </c>
      <c r="S35" s="14">
        <v>0</v>
      </c>
      <c r="T35" s="16">
        <v>0</v>
      </c>
      <c r="U35" s="14">
        <v>3.1273773</v>
      </c>
      <c r="V35" s="16">
        <v>0.24558663</v>
      </c>
    </row>
    <row r="36" spans="1:22" x14ac:dyDescent="0.25">
      <c r="A36" s="11" t="s">
        <v>506</v>
      </c>
      <c r="B36" s="13">
        <v>6736</v>
      </c>
      <c r="C36" s="14">
        <f>(84/B36*100)</f>
        <v>1.2470308788598574</v>
      </c>
      <c r="D36" s="15">
        <v>6652</v>
      </c>
      <c r="E36" s="14">
        <v>29.00384901</v>
      </c>
      <c r="F36" s="16">
        <v>0.60683381000000003</v>
      </c>
      <c r="G36" s="14">
        <v>38.098346190000001</v>
      </c>
      <c r="H36" s="16">
        <v>0.67814648</v>
      </c>
      <c r="I36" s="14">
        <v>17.50900657</v>
      </c>
      <c r="J36" s="16">
        <v>0.50539926999999996</v>
      </c>
      <c r="K36" s="14">
        <v>10.55830589</v>
      </c>
      <c r="L36" s="16">
        <v>0.40769982999999999</v>
      </c>
      <c r="M36" s="14">
        <v>0</v>
      </c>
      <c r="N36" s="16">
        <v>0</v>
      </c>
      <c r="O36" s="14" t="s">
        <v>582</v>
      </c>
      <c r="P36" s="16" t="s">
        <v>582</v>
      </c>
      <c r="Q36" s="14">
        <v>0</v>
      </c>
      <c r="R36" s="16">
        <v>0</v>
      </c>
      <c r="S36" s="14">
        <v>0</v>
      </c>
      <c r="T36" s="16">
        <v>0</v>
      </c>
      <c r="U36" s="14">
        <v>4.8304923300000002</v>
      </c>
      <c r="V36" s="16">
        <v>0.33490998</v>
      </c>
    </row>
    <row r="37" spans="1:22" x14ac:dyDescent="0.25">
      <c r="A37" s="11" t="s">
        <v>507</v>
      </c>
      <c r="B37" s="13">
        <v>5458</v>
      </c>
      <c r="C37" s="14">
        <f>(167/B37*100)</f>
        <v>3.0597288384023451</v>
      </c>
      <c r="D37" s="15">
        <v>5291</v>
      </c>
      <c r="E37" s="14">
        <v>23.05829009</v>
      </c>
      <c r="F37" s="16">
        <v>0.75767021999999995</v>
      </c>
      <c r="G37" s="14">
        <v>43.422232530000002</v>
      </c>
      <c r="H37" s="16">
        <v>0.73913830000000003</v>
      </c>
      <c r="I37" s="14">
        <v>17.582378349999999</v>
      </c>
      <c r="J37" s="16">
        <v>0.54598804999999995</v>
      </c>
      <c r="K37" s="14">
        <v>5.6546278499999998</v>
      </c>
      <c r="L37" s="16">
        <v>0.35958393999999999</v>
      </c>
      <c r="M37" s="14">
        <v>0</v>
      </c>
      <c r="N37" s="16">
        <v>0</v>
      </c>
      <c r="O37" s="14" t="s">
        <v>582</v>
      </c>
      <c r="P37" s="16" t="s">
        <v>582</v>
      </c>
      <c r="Q37" s="14">
        <v>0</v>
      </c>
      <c r="R37" s="16">
        <v>0</v>
      </c>
      <c r="S37" s="14">
        <v>0</v>
      </c>
      <c r="T37" s="16">
        <v>0</v>
      </c>
      <c r="U37" s="14">
        <v>10.282471170000001</v>
      </c>
      <c r="V37" s="16">
        <v>0.80239724999999995</v>
      </c>
    </row>
    <row r="38" spans="1:22" x14ac:dyDescent="0.25">
      <c r="A38" s="11" t="s">
        <v>508</v>
      </c>
      <c r="B38" s="13">
        <v>5860</v>
      </c>
      <c r="C38" s="14">
        <f>(26/B38*100)</f>
        <v>0.44368600682593862</v>
      </c>
      <c r="D38" s="15">
        <v>5834</v>
      </c>
      <c r="E38" s="14">
        <v>12.856913110000001</v>
      </c>
      <c r="F38" s="16">
        <v>0.39819753000000002</v>
      </c>
      <c r="G38" s="14">
        <v>31.761072540000001</v>
      </c>
      <c r="H38" s="16">
        <v>0.83230669000000002</v>
      </c>
      <c r="I38" s="14">
        <v>24.515248830000001</v>
      </c>
      <c r="J38" s="16">
        <v>0.75385329999999995</v>
      </c>
      <c r="K38" s="14">
        <v>15.63774609</v>
      </c>
      <c r="L38" s="16">
        <v>0.55508553000000005</v>
      </c>
      <c r="M38" s="14">
        <v>0</v>
      </c>
      <c r="N38" s="16">
        <v>0</v>
      </c>
      <c r="O38" s="14" t="s">
        <v>582</v>
      </c>
      <c r="P38" s="16" t="s">
        <v>582</v>
      </c>
      <c r="Q38" s="14">
        <v>0</v>
      </c>
      <c r="R38" s="16">
        <v>0</v>
      </c>
      <c r="S38" s="14">
        <v>0</v>
      </c>
      <c r="T38" s="16">
        <v>0</v>
      </c>
      <c r="U38" s="14">
        <v>15.22901942</v>
      </c>
      <c r="V38" s="16">
        <v>0.87492972000000002</v>
      </c>
    </row>
    <row r="39" spans="1:22" x14ac:dyDescent="0.25">
      <c r="A39" s="11" t="s">
        <v>509</v>
      </c>
      <c r="B39" s="13">
        <v>5895</v>
      </c>
      <c r="C39" s="14">
        <f>(33/B39*100)</f>
        <v>0.55979643765903309</v>
      </c>
      <c r="D39" s="15">
        <v>5862</v>
      </c>
      <c r="E39" s="14">
        <v>26.548837320000001</v>
      </c>
      <c r="F39" s="16">
        <v>0.69371881999999996</v>
      </c>
      <c r="G39" s="14">
        <v>44.962045289999999</v>
      </c>
      <c r="H39" s="16">
        <v>0.79669674000000001</v>
      </c>
      <c r="I39" s="14">
        <v>16.941303380000001</v>
      </c>
      <c r="J39" s="16">
        <v>0.49047358000000002</v>
      </c>
      <c r="K39" s="14">
        <v>7.0242947300000003</v>
      </c>
      <c r="L39" s="16">
        <v>0.47873921000000003</v>
      </c>
      <c r="M39" s="14">
        <v>0</v>
      </c>
      <c r="N39" s="16">
        <v>0</v>
      </c>
      <c r="O39" s="14" t="s">
        <v>582</v>
      </c>
      <c r="P39" s="16" t="s">
        <v>582</v>
      </c>
      <c r="Q39" s="14">
        <v>0</v>
      </c>
      <c r="R39" s="16">
        <v>0</v>
      </c>
      <c r="S39" s="14">
        <v>0</v>
      </c>
      <c r="T39" s="16">
        <v>0</v>
      </c>
      <c r="U39" s="14">
        <v>4.5235192700000004</v>
      </c>
      <c r="V39" s="16">
        <v>0.60609853000000002</v>
      </c>
    </row>
    <row r="40" spans="1:22" x14ac:dyDescent="0.25">
      <c r="A40" s="11" t="s">
        <v>510</v>
      </c>
      <c r="B40" s="13">
        <v>14157</v>
      </c>
      <c r="C40" s="14">
        <f>(407/B40*100)</f>
        <v>2.8749028749028747</v>
      </c>
      <c r="D40" s="15">
        <v>13750</v>
      </c>
      <c r="E40" s="14">
        <v>28.5229325</v>
      </c>
      <c r="F40" s="16">
        <v>0.70675986000000002</v>
      </c>
      <c r="G40" s="14">
        <v>44.01763682</v>
      </c>
      <c r="H40" s="16">
        <v>0.61878407999999996</v>
      </c>
      <c r="I40" s="14">
        <v>16.19638604</v>
      </c>
      <c r="J40" s="16">
        <v>0.51844789000000002</v>
      </c>
      <c r="K40" s="14">
        <v>5.4785450100000004</v>
      </c>
      <c r="L40" s="16">
        <v>0.33412306000000003</v>
      </c>
      <c r="M40" s="14">
        <v>0</v>
      </c>
      <c r="N40" s="16">
        <v>0</v>
      </c>
      <c r="O40" s="14" t="s">
        <v>582</v>
      </c>
      <c r="P40" s="16" t="s">
        <v>582</v>
      </c>
      <c r="Q40" s="14">
        <v>0</v>
      </c>
      <c r="R40" s="16">
        <v>0</v>
      </c>
      <c r="S40" s="14">
        <v>0</v>
      </c>
      <c r="T40" s="16">
        <v>0</v>
      </c>
      <c r="U40" s="14">
        <v>5.78449963</v>
      </c>
      <c r="V40" s="16">
        <v>0.49829952</v>
      </c>
    </row>
    <row r="41" spans="1:22" x14ac:dyDescent="0.25">
      <c r="A41" s="11" t="s">
        <v>511</v>
      </c>
      <c r="B41" s="13">
        <v>5712</v>
      </c>
      <c r="C41" s="14">
        <f>(60/B41*100)</f>
        <v>1.0504201680672269</v>
      </c>
      <c r="D41" s="15">
        <v>5652</v>
      </c>
      <c r="E41" s="14">
        <v>23.25457755</v>
      </c>
      <c r="F41" s="16">
        <v>0.60312270000000001</v>
      </c>
      <c r="G41" s="14">
        <v>47.248584530000002</v>
      </c>
      <c r="H41" s="16">
        <v>0.68281269</v>
      </c>
      <c r="I41" s="14">
        <v>18.731421180000002</v>
      </c>
      <c r="J41" s="16">
        <v>0.61359489</v>
      </c>
      <c r="K41" s="14">
        <v>5.9088813199999999</v>
      </c>
      <c r="L41" s="16">
        <v>0.36365639</v>
      </c>
      <c r="M41" s="14">
        <v>0</v>
      </c>
      <c r="N41" s="16">
        <v>0</v>
      </c>
      <c r="O41" s="14" t="s">
        <v>582</v>
      </c>
      <c r="P41" s="16" t="s">
        <v>582</v>
      </c>
      <c r="Q41" s="14">
        <v>0.67935869999999998</v>
      </c>
      <c r="R41" s="16">
        <v>0.18105413000000001</v>
      </c>
      <c r="S41" s="14">
        <v>0</v>
      </c>
      <c r="T41" s="16">
        <v>0</v>
      </c>
      <c r="U41" s="14">
        <v>4.1771767200000003</v>
      </c>
      <c r="V41" s="16">
        <v>0.46447666999999998</v>
      </c>
    </row>
    <row r="42" spans="1:22" x14ac:dyDescent="0.25">
      <c r="A42" s="11" t="s">
        <v>512</v>
      </c>
      <c r="B42" s="13">
        <f>IF(COUNT(B7:B41) &gt; 0, AVERAGE(B7:B41), "\u2014")</f>
        <v>7103.4285714285716</v>
      </c>
      <c r="C42" s="14">
        <f>IF(COUNT(C7:C41) &gt; 0, AVERAGE(C7:C41), "—")</f>
        <v>3.1761420936679605</v>
      </c>
      <c r="D42" s="15">
        <f>IF(COUNT(D7:D41) &gt; 0, AVERAGE(D7:D41), "—")</f>
        <v>6868.028571428571</v>
      </c>
      <c r="E42" s="14">
        <f>IF(COUNT(E7:E41) &gt; 0, AVERAGE(E7:E41), "—")</f>
        <v>21.077695829142858</v>
      </c>
      <c r="F42" s="16">
        <f>IF(COUNT(F7:F41) &gt; 0, SQRT(SUMSQ(F7:F41)/(COUNT(F7:F41)*COUNT(F7:F41)) ), "—")</f>
        <v>0.11099250711562776</v>
      </c>
      <c r="G42" s="14">
        <f>IF(COUNT(G7:G41) &gt; 0, AVERAGE(G7:G41), "—")</f>
        <v>41.341479661142856</v>
      </c>
      <c r="H42" s="16">
        <f>IF(COUNT(H7:H41) &gt; 0, SQRT(SUMSQ(H7:H41)/(COUNT(H7:H41)*COUNT(H7:H41)) ), "—")</f>
        <v>0.1246893706209299</v>
      </c>
      <c r="I42" s="14">
        <f>IF(COUNT(I7:I41) &gt; 0, AVERAGE(I7:I41), "—")</f>
        <v>22.265988922571427</v>
      </c>
      <c r="J42" s="16">
        <f>IF(COUNT(J7:J41) &gt; 0, SQRT(SUMSQ(J7:J41)/(COUNT(J7:J41)*COUNT(J7:J41)) ), "—")</f>
        <v>0.10645668977524921</v>
      </c>
      <c r="K42" s="14">
        <f>IF(COUNT(K7:K41) &gt; 0, AVERAGE(K7:K41), "—")</f>
        <v>8.8263170122857115</v>
      </c>
      <c r="L42" s="16">
        <f>IF(COUNT(L7:L41) &gt; 0, SQRT(SUMSQ(L7:L41)/(COUNT(L7:L41)*COUNT(L7:L41)) ), "—")</f>
        <v>7.397614523679398E-2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0.61911285142857153</v>
      </c>
      <c r="R42" s="16">
        <f>IF(COUNT(R7:R41) &gt; 0, SQRT(SUMSQ(R7:R41)/(COUNT(R7:R41)*COUNT(R7:R41)) ), "—")</f>
        <v>3.7244164193296306E-2</v>
      </c>
      <c r="S42" s="14">
        <f>IF(COUNT(S7:S41) &gt; 0, AVERAGE(S7:S41), "—")</f>
        <v>1.6951354285714285E-3</v>
      </c>
      <c r="T42" s="16">
        <f>IF(COUNT(T7:T41) &gt; 0, SQRT(SUMSQ(T7:T41)/(COUNT(T7:T41)*COUNT(T7:T41)) ), "—")</f>
        <v>9.872191428571429E-4</v>
      </c>
      <c r="U42" s="14">
        <f>IF(COUNT(U7:U41) &gt; 0, AVERAGE(U7:U41), "—")</f>
        <v>5.8677105854285712</v>
      </c>
      <c r="V42" s="16">
        <f>IF(COUNT(V7:V41) &gt; 0, SQRT(SUMSQ(V7:V41)/(COUNT(V7:V41)*COUNT(V7:V41)) ), "—")</f>
        <v>9.0767604702088611E-2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29.541976160000001</v>
      </c>
      <c r="F45" s="16">
        <v>0.64409963999999997</v>
      </c>
      <c r="G45" s="14">
        <v>46.710394370000003</v>
      </c>
      <c r="H45" s="16">
        <v>0.93428688999999998</v>
      </c>
      <c r="I45" s="14">
        <v>10.68027099</v>
      </c>
      <c r="J45" s="16">
        <v>0.52631766000000002</v>
      </c>
      <c r="K45" s="14">
        <v>8.1844803200000005</v>
      </c>
      <c r="L45" s="16">
        <v>0.42511616000000002</v>
      </c>
      <c r="M45" s="14">
        <v>0</v>
      </c>
      <c r="N45" s="16">
        <v>0</v>
      </c>
      <c r="O45" s="14" t="s">
        <v>582</v>
      </c>
      <c r="P45" s="16" t="s">
        <v>582</v>
      </c>
      <c r="Q45" s="14">
        <v>0</v>
      </c>
      <c r="R45" s="16">
        <v>0</v>
      </c>
      <c r="S45" s="14">
        <v>0.31813045000000001</v>
      </c>
      <c r="T45" s="16">
        <v>7.8992759999999995E-2</v>
      </c>
      <c r="U45" s="14">
        <v>4.5647477199999997</v>
      </c>
      <c r="V45" s="16">
        <v>0.31354610999999999</v>
      </c>
    </row>
    <row r="46" spans="1:22" x14ac:dyDescent="0.25">
      <c r="A46" s="11" t="s">
        <v>516</v>
      </c>
      <c r="B46" s="13">
        <v>23141</v>
      </c>
      <c r="C46" s="14">
        <f>(2259/B46*100)</f>
        <v>9.7618944730132657</v>
      </c>
      <c r="D46" s="15">
        <v>20882</v>
      </c>
      <c r="E46" s="14">
        <v>17.647343060000001</v>
      </c>
      <c r="F46" s="16">
        <v>0.48015384</v>
      </c>
      <c r="G46" s="14">
        <v>37.938380719999998</v>
      </c>
      <c r="H46" s="16">
        <v>0.77746903000000001</v>
      </c>
      <c r="I46" s="14">
        <v>7.6096016100000003</v>
      </c>
      <c r="J46" s="16">
        <v>0.27186473</v>
      </c>
      <c r="K46" s="14">
        <v>1.98111689</v>
      </c>
      <c r="L46" s="16">
        <v>0.12565709</v>
      </c>
      <c r="M46" s="14">
        <v>0</v>
      </c>
      <c r="N46" s="16">
        <v>0</v>
      </c>
      <c r="O46" s="14" t="s">
        <v>582</v>
      </c>
      <c r="P46" s="16" t="s">
        <v>582</v>
      </c>
      <c r="Q46" s="14">
        <v>0</v>
      </c>
      <c r="R46" s="16">
        <v>0</v>
      </c>
      <c r="S46" s="14">
        <v>0</v>
      </c>
      <c r="T46" s="16">
        <v>0</v>
      </c>
      <c r="U46" s="14">
        <v>34.823557710000003</v>
      </c>
      <c r="V46" s="16">
        <v>1.02189134</v>
      </c>
    </row>
    <row r="47" spans="1:22" x14ac:dyDescent="0.25">
      <c r="A47" s="11" t="s">
        <v>517</v>
      </c>
      <c r="B47" s="13">
        <v>5928</v>
      </c>
      <c r="C47" s="14">
        <f>(420/B47*100)</f>
        <v>7.0850202429149798</v>
      </c>
      <c r="D47" s="15">
        <v>5508</v>
      </c>
      <c r="E47" s="14">
        <v>18.114906210000001</v>
      </c>
      <c r="F47" s="16">
        <v>0.58239803999999995</v>
      </c>
      <c r="G47" s="14">
        <v>43.388441649999997</v>
      </c>
      <c r="H47" s="16">
        <v>0.87239458999999997</v>
      </c>
      <c r="I47" s="14">
        <v>19.110909119999999</v>
      </c>
      <c r="J47" s="16">
        <v>0.68545679999999998</v>
      </c>
      <c r="K47" s="14">
        <v>5.4479876999999997</v>
      </c>
      <c r="L47" s="16">
        <v>0.34311451999999998</v>
      </c>
      <c r="M47" s="14">
        <v>0</v>
      </c>
      <c r="N47" s="16">
        <v>0</v>
      </c>
      <c r="O47" s="14" t="s">
        <v>582</v>
      </c>
      <c r="P47" s="16" t="s">
        <v>582</v>
      </c>
      <c r="Q47" s="14">
        <v>0</v>
      </c>
      <c r="R47" s="16">
        <v>0</v>
      </c>
      <c r="S47" s="14">
        <v>0</v>
      </c>
      <c r="T47" s="16">
        <v>0</v>
      </c>
      <c r="U47" s="14">
        <v>13.93775533</v>
      </c>
      <c r="V47" s="16">
        <v>1.04480171</v>
      </c>
    </row>
    <row r="48" spans="1:22" x14ac:dyDescent="0.25">
      <c r="A48" s="11" t="s">
        <v>518</v>
      </c>
      <c r="B48" s="13">
        <v>9841</v>
      </c>
      <c r="C48" s="14">
        <f>(9/B48*100)</f>
        <v>9.1454120516207701E-2</v>
      </c>
      <c r="D48" s="15">
        <v>9832</v>
      </c>
      <c r="E48" s="14">
        <v>25.14388447</v>
      </c>
      <c r="F48" s="16">
        <v>0.71693395999999998</v>
      </c>
      <c r="G48" s="14">
        <v>61.388350699999997</v>
      </c>
      <c r="H48" s="16">
        <v>0.67981005000000005</v>
      </c>
      <c r="I48" s="14">
        <v>10.01556927</v>
      </c>
      <c r="J48" s="16">
        <v>0.39278512999999998</v>
      </c>
      <c r="K48" s="14">
        <v>1.9823451299999999</v>
      </c>
      <c r="L48" s="16">
        <v>0.19933329999999999</v>
      </c>
      <c r="M48" s="14">
        <v>0</v>
      </c>
      <c r="N48" s="16">
        <v>0</v>
      </c>
      <c r="O48" s="14" t="s">
        <v>582</v>
      </c>
      <c r="P48" s="16" t="s">
        <v>582</v>
      </c>
      <c r="Q48" s="14">
        <v>0</v>
      </c>
      <c r="R48" s="16">
        <v>0</v>
      </c>
      <c r="S48" s="14">
        <v>0</v>
      </c>
      <c r="T48" s="16">
        <v>0</v>
      </c>
      <c r="U48" s="14">
        <v>1.4698504299999999</v>
      </c>
      <c r="V48" s="16">
        <v>0.55448449</v>
      </c>
    </row>
    <row r="49" spans="1:22" x14ac:dyDescent="0.25">
      <c r="A49" s="11" t="s">
        <v>519</v>
      </c>
      <c r="B49" s="13">
        <v>6349</v>
      </c>
      <c r="C49" s="14">
        <f>(56/B49*100)</f>
        <v>0.88202866593164275</v>
      </c>
      <c r="D49" s="15">
        <v>6293</v>
      </c>
      <c r="E49" s="14">
        <v>29.1205891</v>
      </c>
      <c r="F49" s="16">
        <v>0.76229144999999998</v>
      </c>
      <c r="G49" s="14">
        <v>46.576332559999997</v>
      </c>
      <c r="H49" s="16">
        <v>0.69463638000000005</v>
      </c>
      <c r="I49" s="14">
        <v>15.300341299999999</v>
      </c>
      <c r="J49" s="16">
        <v>0.56530933999999999</v>
      </c>
      <c r="K49" s="14">
        <v>4.8471919300000001</v>
      </c>
      <c r="L49" s="16">
        <v>0.32172519999999999</v>
      </c>
      <c r="M49" s="14">
        <v>0</v>
      </c>
      <c r="N49" s="16">
        <v>0</v>
      </c>
      <c r="O49" s="14" t="s">
        <v>582</v>
      </c>
      <c r="P49" s="16" t="s">
        <v>582</v>
      </c>
      <c r="Q49" s="14">
        <v>0</v>
      </c>
      <c r="R49" s="16">
        <v>0</v>
      </c>
      <c r="S49" s="14">
        <v>4.7473439999999999E-2</v>
      </c>
      <c r="T49" s="16">
        <v>3.2030669999999997E-2</v>
      </c>
      <c r="U49" s="14">
        <v>4.1080716700000002</v>
      </c>
      <c r="V49" s="16">
        <v>0.40971699</v>
      </c>
    </row>
    <row r="50" spans="1:22" x14ac:dyDescent="0.25">
      <c r="A50" s="11" t="s">
        <v>520</v>
      </c>
      <c r="B50" s="13">
        <v>11795</v>
      </c>
      <c r="C50" s="14">
        <f>(397/B50*100)</f>
        <v>3.3658329800763034</v>
      </c>
      <c r="D50" s="15">
        <v>11398</v>
      </c>
      <c r="E50" s="14">
        <v>25.89744597</v>
      </c>
      <c r="F50" s="16">
        <v>0.61433543000000002</v>
      </c>
      <c r="G50" s="14">
        <v>49.587414629999998</v>
      </c>
      <c r="H50" s="16">
        <v>0.67364464000000002</v>
      </c>
      <c r="I50" s="14">
        <v>14.95665324</v>
      </c>
      <c r="J50" s="16">
        <v>0.44679904999999998</v>
      </c>
      <c r="K50" s="14">
        <v>4.7840741700000002</v>
      </c>
      <c r="L50" s="16">
        <v>0.28884117999999998</v>
      </c>
      <c r="M50" s="14">
        <v>0</v>
      </c>
      <c r="N50" s="16">
        <v>0</v>
      </c>
      <c r="O50" s="14" t="s">
        <v>582</v>
      </c>
      <c r="P50" s="16" t="s">
        <v>582</v>
      </c>
      <c r="Q50" s="14">
        <v>0</v>
      </c>
      <c r="R50" s="16">
        <v>0</v>
      </c>
      <c r="S50" s="14">
        <v>0</v>
      </c>
      <c r="T50" s="16">
        <v>0</v>
      </c>
      <c r="U50" s="14">
        <v>4.7744119899999999</v>
      </c>
      <c r="V50" s="16">
        <v>0.53920743000000004</v>
      </c>
    </row>
    <row r="51" spans="1:22" x14ac:dyDescent="0.25">
      <c r="A51" s="11" t="s">
        <v>521</v>
      </c>
      <c r="B51" s="13">
        <v>6866</v>
      </c>
      <c r="C51" s="14">
        <f>(112/B51*100)</f>
        <v>1.6312263326536558</v>
      </c>
      <c r="D51" s="15">
        <v>6754</v>
      </c>
      <c r="E51" s="14">
        <v>25.855569360000001</v>
      </c>
      <c r="F51" s="16">
        <v>0.66615378000000003</v>
      </c>
      <c r="G51" s="14">
        <v>38.813213910000002</v>
      </c>
      <c r="H51" s="16">
        <v>0.71235141000000002</v>
      </c>
      <c r="I51" s="14">
        <v>10.83575284</v>
      </c>
      <c r="J51" s="16">
        <v>0.46950059</v>
      </c>
      <c r="K51" s="14">
        <v>4.9440860500000001</v>
      </c>
      <c r="L51" s="16">
        <v>0.26212358000000002</v>
      </c>
      <c r="M51" s="14">
        <v>0</v>
      </c>
      <c r="N51" s="16">
        <v>0</v>
      </c>
      <c r="O51" s="14" t="s">
        <v>582</v>
      </c>
      <c r="P51" s="16" t="s">
        <v>582</v>
      </c>
      <c r="Q51" s="14">
        <v>10.57337566</v>
      </c>
      <c r="R51" s="16">
        <v>0.61237803999999996</v>
      </c>
      <c r="S51" s="14">
        <v>0</v>
      </c>
      <c r="T51" s="16">
        <v>0</v>
      </c>
      <c r="U51" s="14">
        <v>8.9780021699999999</v>
      </c>
      <c r="V51" s="16">
        <v>0.82933126999999995</v>
      </c>
    </row>
    <row r="52" spans="1:22" x14ac:dyDescent="0.25">
      <c r="A52" s="11" t="s">
        <v>522</v>
      </c>
      <c r="B52" s="13">
        <v>5809</v>
      </c>
      <c r="C52" s="14">
        <f>(113/B52*100)</f>
        <v>1.9452573592700984</v>
      </c>
      <c r="D52" s="15">
        <v>5696</v>
      </c>
      <c r="E52" s="14">
        <v>18.59795991</v>
      </c>
      <c r="F52" s="16">
        <v>0.56883486999999999</v>
      </c>
      <c r="G52" s="14">
        <v>46.277121440000002</v>
      </c>
      <c r="H52" s="16">
        <v>0.81706599000000002</v>
      </c>
      <c r="I52" s="14">
        <v>24.350475599999999</v>
      </c>
      <c r="J52" s="16">
        <v>0.67676365000000005</v>
      </c>
      <c r="K52" s="14">
        <v>7.2003162999999999</v>
      </c>
      <c r="L52" s="16">
        <v>0.42915452999999998</v>
      </c>
      <c r="M52" s="14">
        <v>0</v>
      </c>
      <c r="N52" s="16">
        <v>0</v>
      </c>
      <c r="O52" s="14" t="s">
        <v>582</v>
      </c>
      <c r="P52" s="16" t="s">
        <v>582</v>
      </c>
      <c r="Q52" s="14">
        <v>0</v>
      </c>
      <c r="R52" s="16">
        <v>0</v>
      </c>
      <c r="S52" s="14">
        <v>0</v>
      </c>
      <c r="T52" s="16">
        <v>0</v>
      </c>
      <c r="U52" s="14">
        <v>3.5741267400000001</v>
      </c>
      <c r="V52" s="16">
        <v>0.33044889999999999</v>
      </c>
    </row>
    <row r="53" spans="1:22" x14ac:dyDescent="0.25">
      <c r="A53" s="11" t="s">
        <v>523</v>
      </c>
      <c r="B53" s="13">
        <v>5571</v>
      </c>
      <c r="C53" s="14">
        <f>(122/B53*100)</f>
        <v>2.189912044516245</v>
      </c>
      <c r="D53" s="15">
        <v>5449</v>
      </c>
      <c r="E53" s="14">
        <v>24.658339819999998</v>
      </c>
      <c r="F53" s="16">
        <v>0.55797836999999995</v>
      </c>
      <c r="G53" s="14">
        <v>41.134541609999999</v>
      </c>
      <c r="H53" s="16">
        <v>0.55511822</v>
      </c>
      <c r="I53" s="14">
        <v>19.472083000000001</v>
      </c>
      <c r="J53" s="16">
        <v>0.47631079999999998</v>
      </c>
      <c r="K53" s="14">
        <v>6.2989157000000002</v>
      </c>
      <c r="L53" s="16">
        <v>0.31476619</v>
      </c>
      <c r="M53" s="14">
        <v>0</v>
      </c>
      <c r="N53" s="16">
        <v>0</v>
      </c>
      <c r="O53" s="14" t="s">
        <v>582</v>
      </c>
      <c r="P53" s="16" t="s">
        <v>582</v>
      </c>
      <c r="Q53" s="14">
        <v>0</v>
      </c>
      <c r="R53" s="16">
        <v>0</v>
      </c>
      <c r="S53" s="14">
        <v>0</v>
      </c>
      <c r="T53" s="16">
        <v>0</v>
      </c>
      <c r="U53" s="14">
        <v>8.4361198799999997</v>
      </c>
      <c r="V53" s="16">
        <v>0.36204365999999999</v>
      </c>
    </row>
    <row r="54" spans="1:22" x14ac:dyDescent="0.25">
      <c r="A54" s="11" t="s">
        <v>524</v>
      </c>
      <c r="B54" s="13">
        <v>4740</v>
      </c>
      <c r="C54" s="14">
        <f>(522/B54*100)</f>
        <v>11.012658227848101</v>
      </c>
      <c r="D54" s="15">
        <v>4218</v>
      </c>
      <c r="E54" s="14">
        <v>33.961612979999998</v>
      </c>
      <c r="F54" s="16">
        <v>1.11438305</v>
      </c>
      <c r="G54" s="14">
        <v>38.431429479999998</v>
      </c>
      <c r="H54" s="16">
        <v>1.0831750899999999</v>
      </c>
      <c r="I54" s="14">
        <v>7.34013239</v>
      </c>
      <c r="J54" s="16">
        <v>0.46859656</v>
      </c>
      <c r="K54" s="14">
        <v>5.7828257399999998</v>
      </c>
      <c r="L54" s="16">
        <v>0.49529055999999999</v>
      </c>
      <c r="M54" s="14">
        <v>0</v>
      </c>
      <c r="N54" s="16">
        <v>0</v>
      </c>
      <c r="O54" s="14" t="s">
        <v>582</v>
      </c>
      <c r="P54" s="16" t="s">
        <v>582</v>
      </c>
      <c r="Q54" s="14">
        <v>0</v>
      </c>
      <c r="R54" s="16">
        <v>0</v>
      </c>
      <c r="S54" s="14">
        <v>0</v>
      </c>
      <c r="T54" s="16">
        <v>0</v>
      </c>
      <c r="U54" s="14">
        <v>14.483999409999999</v>
      </c>
      <c r="V54" s="16">
        <v>1.35690935</v>
      </c>
    </row>
    <row r="55" spans="1:22" x14ac:dyDescent="0.25">
      <c r="A55" s="11" t="s">
        <v>525</v>
      </c>
      <c r="B55" s="13">
        <v>5316</v>
      </c>
      <c r="C55" s="14">
        <f>(22/B55*100)</f>
        <v>0.41384499623777277</v>
      </c>
      <c r="D55" s="15">
        <v>5294</v>
      </c>
      <c r="E55" s="14">
        <v>21.355733449999999</v>
      </c>
      <c r="F55" s="16">
        <v>0.67149946000000005</v>
      </c>
      <c r="G55" s="14">
        <v>51.1160681</v>
      </c>
      <c r="H55" s="16">
        <v>0.76038640999999996</v>
      </c>
      <c r="I55" s="14">
        <v>19.21705098</v>
      </c>
      <c r="J55" s="16">
        <v>0.63528775000000004</v>
      </c>
      <c r="K55" s="14">
        <v>4.2396056</v>
      </c>
      <c r="L55" s="16">
        <v>0.31244217000000002</v>
      </c>
      <c r="M55" s="14">
        <v>0</v>
      </c>
      <c r="N55" s="16">
        <v>0</v>
      </c>
      <c r="O55" s="14" t="s">
        <v>582</v>
      </c>
      <c r="P55" s="16" t="s">
        <v>582</v>
      </c>
      <c r="Q55" s="14">
        <v>0</v>
      </c>
      <c r="R55" s="16">
        <v>0</v>
      </c>
      <c r="S55" s="14">
        <v>0.38752522</v>
      </c>
      <c r="T55" s="16">
        <v>8.48328E-2</v>
      </c>
      <c r="U55" s="14">
        <v>3.6840166499999998</v>
      </c>
      <c r="V55" s="16">
        <v>0.33439204</v>
      </c>
    </row>
    <row r="56" spans="1:22" x14ac:dyDescent="0.25">
      <c r="A56" s="11" t="s">
        <v>526</v>
      </c>
      <c r="B56" s="13">
        <v>5359</v>
      </c>
      <c r="C56" s="14">
        <f>(77/B56*100)</f>
        <v>1.4368352304534429</v>
      </c>
      <c r="D56" s="15">
        <v>5282</v>
      </c>
      <c r="E56" s="14">
        <v>21.139923679999999</v>
      </c>
      <c r="F56" s="16">
        <v>0.58179391999999996</v>
      </c>
      <c r="G56" s="14">
        <v>52.930228550000002</v>
      </c>
      <c r="H56" s="16">
        <v>0.72778922999999995</v>
      </c>
      <c r="I56" s="14">
        <v>17.854274719999999</v>
      </c>
      <c r="J56" s="16">
        <v>0.57510291999999996</v>
      </c>
      <c r="K56" s="14">
        <v>6.4424533799999999</v>
      </c>
      <c r="L56" s="16">
        <v>0.36768704000000002</v>
      </c>
      <c r="M56" s="14">
        <v>0</v>
      </c>
      <c r="N56" s="16">
        <v>0</v>
      </c>
      <c r="O56" s="14" t="s">
        <v>582</v>
      </c>
      <c r="P56" s="16" t="s">
        <v>582</v>
      </c>
      <c r="Q56" s="14">
        <v>0</v>
      </c>
      <c r="R56" s="16">
        <v>0</v>
      </c>
      <c r="S56" s="14">
        <v>0</v>
      </c>
      <c r="T56" s="16">
        <v>0</v>
      </c>
      <c r="U56" s="14">
        <v>1.6331196800000001</v>
      </c>
      <c r="V56" s="16">
        <v>0.22902438999999999</v>
      </c>
    </row>
    <row r="57" spans="1:22" x14ac:dyDescent="0.25">
      <c r="A57" s="11" t="s">
        <v>527</v>
      </c>
      <c r="B57" s="13">
        <v>6513</v>
      </c>
      <c r="C57" s="14">
        <f>(0/B57*100)</f>
        <v>0</v>
      </c>
      <c r="D57" s="15">
        <v>6513</v>
      </c>
      <c r="E57" s="14">
        <v>39.106631319999998</v>
      </c>
      <c r="F57" s="16">
        <v>0.93778452999999995</v>
      </c>
      <c r="G57" s="14">
        <v>51.43174209</v>
      </c>
      <c r="H57" s="16">
        <v>1.0075667699999999</v>
      </c>
      <c r="I57" s="14">
        <v>4.1685772300000004</v>
      </c>
      <c r="J57" s="16">
        <v>0.30459278000000001</v>
      </c>
      <c r="K57" s="14">
        <v>2.0284916700000002</v>
      </c>
      <c r="L57" s="16">
        <v>0.26675268000000002</v>
      </c>
      <c r="M57" s="14">
        <v>0</v>
      </c>
      <c r="N57" s="16">
        <v>0</v>
      </c>
      <c r="O57" s="14" t="s">
        <v>582</v>
      </c>
      <c r="P57" s="16" t="s">
        <v>582</v>
      </c>
      <c r="Q57" s="14">
        <v>0</v>
      </c>
      <c r="R57" s="16">
        <v>0</v>
      </c>
      <c r="S57" s="14">
        <v>9.8647550000000001E-2</v>
      </c>
      <c r="T57" s="16">
        <v>5.2154060000000002E-2</v>
      </c>
      <c r="U57" s="14">
        <v>3.1659101399999998</v>
      </c>
      <c r="V57" s="16">
        <v>0.52132562000000005</v>
      </c>
    </row>
    <row r="58" spans="1:22" x14ac:dyDescent="0.25">
      <c r="A58" s="11" t="s">
        <v>528</v>
      </c>
      <c r="B58" s="13">
        <v>7267</v>
      </c>
      <c r="C58" s="14">
        <f>(10/B58*100)</f>
        <v>0.13760836658868861</v>
      </c>
      <c r="D58" s="15">
        <v>7257</v>
      </c>
      <c r="E58" s="14">
        <v>40.19519219</v>
      </c>
      <c r="F58" s="16">
        <v>0.87421384999999996</v>
      </c>
      <c r="G58" s="14">
        <v>39.897421510000001</v>
      </c>
      <c r="H58" s="16">
        <v>0.83034958999999997</v>
      </c>
      <c r="I58" s="14">
        <v>10.558043039999999</v>
      </c>
      <c r="J58" s="16">
        <v>0.52309183000000004</v>
      </c>
      <c r="K58" s="14">
        <v>3.77573633</v>
      </c>
      <c r="L58" s="16">
        <v>0.28397886999999999</v>
      </c>
      <c r="M58" s="14">
        <v>0</v>
      </c>
      <c r="N58" s="16">
        <v>0</v>
      </c>
      <c r="O58" s="14" t="s">
        <v>582</v>
      </c>
      <c r="P58" s="16" t="s">
        <v>582</v>
      </c>
      <c r="Q58" s="14">
        <v>0</v>
      </c>
      <c r="R58" s="16">
        <v>0</v>
      </c>
      <c r="S58" s="14">
        <v>0.63851581999999996</v>
      </c>
      <c r="T58" s="16">
        <v>0.10729308</v>
      </c>
      <c r="U58" s="14">
        <v>4.9350911100000001</v>
      </c>
      <c r="V58" s="16">
        <v>0.64775393999999997</v>
      </c>
    </row>
    <row r="59" spans="1:22" x14ac:dyDescent="0.25">
      <c r="A59" s="11" t="s">
        <v>529</v>
      </c>
      <c r="B59" s="13">
        <v>4826</v>
      </c>
      <c r="C59" s="14">
        <f>(26/B59*100)</f>
        <v>0.53874844591794446</v>
      </c>
      <c r="D59" s="15">
        <v>4800</v>
      </c>
      <c r="E59" s="14">
        <v>44.519623549999999</v>
      </c>
      <c r="F59" s="16">
        <v>0.90314687000000005</v>
      </c>
      <c r="G59" s="14">
        <v>40.686285890000001</v>
      </c>
      <c r="H59" s="16">
        <v>0.99391333000000004</v>
      </c>
      <c r="I59" s="14">
        <v>8.0521598500000007</v>
      </c>
      <c r="J59" s="16">
        <v>0.51655991000000001</v>
      </c>
      <c r="K59" s="14">
        <v>3.1533298400000001</v>
      </c>
      <c r="L59" s="16">
        <v>0.26200547000000002</v>
      </c>
      <c r="M59" s="14">
        <v>0</v>
      </c>
      <c r="N59" s="16">
        <v>0</v>
      </c>
      <c r="O59" s="14" t="s">
        <v>582</v>
      </c>
      <c r="P59" s="16" t="s">
        <v>582</v>
      </c>
      <c r="Q59" s="14">
        <v>0</v>
      </c>
      <c r="R59" s="16">
        <v>0</v>
      </c>
      <c r="S59" s="14">
        <v>0.62835686000000002</v>
      </c>
      <c r="T59" s="16">
        <v>0.13145324</v>
      </c>
      <c r="U59" s="14">
        <v>2.9602439999999999</v>
      </c>
      <c r="V59" s="16">
        <v>0.28647403999999999</v>
      </c>
    </row>
    <row r="60" spans="1:22" x14ac:dyDescent="0.25">
      <c r="A60" s="11" t="s">
        <v>530</v>
      </c>
      <c r="B60" s="13">
        <v>4546</v>
      </c>
      <c r="C60" s="14">
        <f>(15/B60*100)</f>
        <v>0.32996040475142985</v>
      </c>
      <c r="D60" s="15">
        <v>4531</v>
      </c>
      <c r="E60" s="14">
        <v>29.219701310000001</v>
      </c>
      <c r="F60" s="16">
        <v>1.0680051800000001</v>
      </c>
      <c r="G60" s="14">
        <v>47.332652320000001</v>
      </c>
      <c r="H60" s="16">
        <v>1.0653825100000001</v>
      </c>
      <c r="I60" s="14">
        <v>14.44293384</v>
      </c>
      <c r="J60" s="16">
        <v>0.52634572999999996</v>
      </c>
      <c r="K60" s="14">
        <v>4.4576120899999996</v>
      </c>
      <c r="L60" s="16">
        <v>0.32560249000000002</v>
      </c>
      <c r="M60" s="14">
        <v>0</v>
      </c>
      <c r="N60" s="16">
        <v>0</v>
      </c>
      <c r="O60" s="14" t="s">
        <v>582</v>
      </c>
      <c r="P60" s="16" t="s">
        <v>582</v>
      </c>
      <c r="Q60" s="14">
        <v>0</v>
      </c>
      <c r="R60" s="16">
        <v>0</v>
      </c>
      <c r="S60" s="14">
        <v>0.41215042000000002</v>
      </c>
      <c r="T60" s="16">
        <v>0.11436552</v>
      </c>
      <c r="U60" s="14">
        <v>4.1349500099999998</v>
      </c>
      <c r="V60" s="16">
        <v>0.52633527000000002</v>
      </c>
    </row>
    <row r="61" spans="1:22" x14ac:dyDescent="0.25">
      <c r="A61" s="11" t="s">
        <v>531</v>
      </c>
      <c r="B61" s="13">
        <v>6525</v>
      </c>
      <c r="C61" s="14">
        <f>(181/B61*100)</f>
        <v>2.7739463601532566</v>
      </c>
      <c r="D61" s="15">
        <v>6344</v>
      </c>
      <c r="E61" s="14">
        <v>29.18697543</v>
      </c>
      <c r="F61" s="16">
        <v>0.58960599999999996</v>
      </c>
      <c r="G61" s="14">
        <v>37.869235310000001</v>
      </c>
      <c r="H61" s="16">
        <v>0.61130494999999996</v>
      </c>
      <c r="I61" s="14">
        <v>19.965839039999999</v>
      </c>
      <c r="J61" s="16">
        <v>0.56319978000000004</v>
      </c>
      <c r="K61" s="14">
        <v>8.7771307299999997</v>
      </c>
      <c r="L61" s="16">
        <v>0.43951589000000002</v>
      </c>
      <c r="M61" s="14">
        <v>0</v>
      </c>
      <c r="N61" s="16">
        <v>0</v>
      </c>
      <c r="O61" s="14" t="s">
        <v>582</v>
      </c>
      <c r="P61" s="16" t="s">
        <v>582</v>
      </c>
      <c r="Q61" s="14">
        <v>0</v>
      </c>
      <c r="R61" s="16">
        <v>0</v>
      </c>
      <c r="S61" s="14">
        <v>0</v>
      </c>
      <c r="T61" s="16">
        <v>0</v>
      </c>
      <c r="U61" s="14">
        <v>4.2008194999999997</v>
      </c>
      <c r="V61" s="16">
        <v>0.48036959000000001</v>
      </c>
    </row>
    <row r="62" spans="1:22" x14ac:dyDescent="0.25">
      <c r="A62" s="11" t="s">
        <v>532</v>
      </c>
      <c r="B62" s="13">
        <v>4476</v>
      </c>
      <c r="C62" s="14">
        <f>(3/B62*100)</f>
        <v>6.7024128686327081E-2</v>
      </c>
      <c r="D62" s="15">
        <v>4473</v>
      </c>
      <c r="E62" s="14">
        <v>18.799295480000001</v>
      </c>
      <c r="F62" s="16">
        <v>0.59916475999999996</v>
      </c>
      <c r="G62" s="14">
        <v>57.441911709999999</v>
      </c>
      <c r="H62" s="16">
        <v>0.87150817000000003</v>
      </c>
      <c r="I62" s="14">
        <v>18.371898529999999</v>
      </c>
      <c r="J62" s="16">
        <v>0.62949043000000005</v>
      </c>
      <c r="K62" s="14">
        <v>4.9839558000000004</v>
      </c>
      <c r="L62" s="16">
        <v>0.37182459000000001</v>
      </c>
      <c r="M62" s="14">
        <v>0</v>
      </c>
      <c r="N62" s="16">
        <v>0</v>
      </c>
      <c r="O62" s="14" t="s">
        <v>582</v>
      </c>
      <c r="P62" s="16" t="s">
        <v>582</v>
      </c>
      <c r="Q62" s="14">
        <v>0</v>
      </c>
      <c r="R62" s="16">
        <v>0</v>
      </c>
      <c r="S62" s="14">
        <v>0</v>
      </c>
      <c r="T62" s="16">
        <v>0</v>
      </c>
      <c r="U62" s="14">
        <v>0.40293847999999999</v>
      </c>
      <c r="V62" s="16">
        <v>0.10349298</v>
      </c>
    </row>
    <row r="63" spans="1:22" x14ac:dyDescent="0.25">
      <c r="A63" s="11" t="s">
        <v>533</v>
      </c>
      <c r="B63" s="13">
        <v>5324</v>
      </c>
      <c r="C63" s="14">
        <f>(13/B63*100)</f>
        <v>0.24417731029301279</v>
      </c>
      <c r="D63" s="15">
        <v>5311</v>
      </c>
      <c r="E63" s="14">
        <v>27.19427288</v>
      </c>
      <c r="F63" s="16">
        <v>0.72569844999999999</v>
      </c>
      <c r="G63" s="14">
        <v>45.670743080000001</v>
      </c>
      <c r="H63" s="16">
        <v>0.92243043000000002</v>
      </c>
      <c r="I63" s="14">
        <v>14.076104620000001</v>
      </c>
      <c r="J63" s="16">
        <v>0.50996666000000002</v>
      </c>
      <c r="K63" s="14">
        <v>4.4716231999999998</v>
      </c>
      <c r="L63" s="16">
        <v>0.32747714999999999</v>
      </c>
      <c r="M63" s="14">
        <v>0</v>
      </c>
      <c r="N63" s="16">
        <v>0</v>
      </c>
      <c r="O63" s="14" t="s">
        <v>582</v>
      </c>
      <c r="P63" s="16" t="s">
        <v>582</v>
      </c>
      <c r="Q63" s="14">
        <v>4.826693E-2</v>
      </c>
      <c r="R63" s="16">
        <v>2.9712140000000001E-2</v>
      </c>
      <c r="S63" s="14">
        <v>0.22526188999999999</v>
      </c>
      <c r="T63" s="16">
        <v>5.1659389999999999E-2</v>
      </c>
      <c r="U63" s="14">
        <v>8.3137274100000003</v>
      </c>
      <c r="V63" s="16">
        <v>0.42980242000000002</v>
      </c>
    </row>
    <row r="64" spans="1:22" x14ac:dyDescent="0.25">
      <c r="A64" s="11" t="s">
        <v>534</v>
      </c>
      <c r="B64" s="13">
        <v>3634</v>
      </c>
      <c r="C64" s="14">
        <f>(3/B64*100)</f>
        <v>8.2553659878921298E-2</v>
      </c>
      <c r="D64" s="15">
        <v>3631</v>
      </c>
      <c r="E64" s="14">
        <v>26.018602560000001</v>
      </c>
      <c r="F64" s="16">
        <v>0.72123528999999997</v>
      </c>
      <c r="G64" s="14">
        <v>36.435120699999999</v>
      </c>
      <c r="H64" s="16">
        <v>0.83231734999999996</v>
      </c>
      <c r="I64" s="14">
        <v>23.533354419999998</v>
      </c>
      <c r="J64" s="16">
        <v>0.60721373999999995</v>
      </c>
      <c r="K64" s="14">
        <v>9.9640749300000007</v>
      </c>
      <c r="L64" s="16">
        <v>0.47818644999999999</v>
      </c>
      <c r="M64" s="14">
        <v>0</v>
      </c>
      <c r="N64" s="16">
        <v>0</v>
      </c>
      <c r="O64" s="14" t="s">
        <v>582</v>
      </c>
      <c r="P64" s="16" t="s">
        <v>582</v>
      </c>
      <c r="Q64" s="14">
        <v>0</v>
      </c>
      <c r="R64" s="16">
        <v>0</v>
      </c>
      <c r="S64" s="14">
        <v>8.3553959999999997E-2</v>
      </c>
      <c r="T64" s="16">
        <v>4.8113660000000003E-2</v>
      </c>
      <c r="U64" s="14">
        <v>3.9652934200000001</v>
      </c>
      <c r="V64" s="16">
        <v>0.28927656000000002</v>
      </c>
    </row>
    <row r="65" spans="1:22" x14ac:dyDescent="0.25">
      <c r="A65" s="11" t="s">
        <v>535</v>
      </c>
      <c r="B65" s="13">
        <v>5325</v>
      </c>
      <c r="C65" s="14">
        <f>(14/B65*100)</f>
        <v>0.26291079812206569</v>
      </c>
      <c r="D65" s="15">
        <v>5311</v>
      </c>
      <c r="E65" s="14">
        <v>23.21754383</v>
      </c>
      <c r="F65" s="16">
        <v>0.70512275000000002</v>
      </c>
      <c r="G65" s="14">
        <v>48.55918089</v>
      </c>
      <c r="H65" s="16">
        <v>0.69330133999999999</v>
      </c>
      <c r="I65" s="14">
        <v>21.146180300000001</v>
      </c>
      <c r="J65" s="16">
        <v>0.68844313999999995</v>
      </c>
      <c r="K65" s="14">
        <v>2.81052159</v>
      </c>
      <c r="L65" s="16">
        <v>0.25106194999999998</v>
      </c>
      <c r="M65" s="14">
        <v>0</v>
      </c>
      <c r="N65" s="16">
        <v>0</v>
      </c>
      <c r="O65" s="14" t="s">
        <v>582</v>
      </c>
      <c r="P65" s="16" t="s">
        <v>582</v>
      </c>
      <c r="Q65" s="14">
        <v>0.14399569000000001</v>
      </c>
      <c r="R65" s="16">
        <v>5.6712730000000003E-2</v>
      </c>
      <c r="S65" s="14">
        <v>0</v>
      </c>
      <c r="T65" s="16">
        <v>0</v>
      </c>
      <c r="U65" s="14">
        <v>4.1225777099999998</v>
      </c>
      <c r="V65" s="16">
        <v>0.39702387</v>
      </c>
    </row>
    <row r="66" spans="1:22" x14ac:dyDescent="0.25">
      <c r="A66" s="11" t="s">
        <v>536</v>
      </c>
      <c r="B66" s="13">
        <v>5665</v>
      </c>
      <c r="C66" s="14">
        <f>(95/B66*100)</f>
        <v>1.6769638128861428</v>
      </c>
      <c r="D66" s="15">
        <v>5570</v>
      </c>
      <c r="E66" s="14">
        <v>21.506331960000001</v>
      </c>
      <c r="F66" s="16">
        <v>0.53717707000000003</v>
      </c>
      <c r="G66" s="14">
        <v>40.272471719999999</v>
      </c>
      <c r="H66" s="16">
        <v>0.61631762000000001</v>
      </c>
      <c r="I66" s="14">
        <v>18.619574849999999</v>
      </c>
      <c r="J66" s="16">
        <v>0.46181597000000002</v>
      </c>
      <c r="K66" s="14">
        <v>5.3404439100000003</v>
      </c>
      <c r="L66" s="16">
        <v>0.25092911000000001</v>
      </c>
      <c r="M66" s="14">
        <v>0</v>
      </c>
      <c r="N66" s="16">
        <v>0</v>
      </c>
      <c r="O66" s="14" t="s">
        <v>582</v>
      </c>
      <c r="P66" s="16" t="s">
        <v>582</v>
      </c>
      <c r="Q66" s="14">
        <v>0</v>
      </c>
      <c r="R66" s="16">
        <v>0</v>
      </c>
      <c r="S66" s="14">
        <v>0</v>
      </c>
      <c r="T66" s="16">
        <v>0</v>
      </c>
      <c r="U66" s="14">
        <v>14.261177549999999</v>
      </c>
      <c r="V66" s="16">
        <v>0.35302402999999999</v>
      </c>
    </row>
    <row r="67" spans="1:22" x14ac:dyDescent="0.25">
      <c r="A67" s="11" t="s">
        <v>537</v>
      </c>
      <c r="B67" s="13">
        <v>6971</v>
      </c>
      <c r="C67" s="14">
        <f>(1033/B67*100)</f>
        <v>14.818533926265959</v>
      </c>
      <c r="D67" s="15">
        <v>5938</v>
      </c>
      <c r="E67" s="14">
        <v>27.081788029999998</v>
      </c>
      <c r="F67" s="16">
        <v>0.57293874</v>
      </c>
      <c r="G67" s="14">
        <v>56.584623200000003</v>
      </c>
      <c r="H67" s="16">
        <v>0.71841608999999995</v>
      </c>
      <c r="I67" s="14">
        <v>9.9304548500000003</v>
      </c>
      <c r="J67" s="16">
        <v>0.45528648999999999</v>
      </c>
      <c r="K67" s="14">
        <v>2.8921773000000002</v>
      </c>
      <c r="L67" s="16">
        <v>0.24503969</v>
      </c>
      <c r="M67" s="14">
        <v>0</v>
      </c>
      <c r="N67" s="16">
        <v>0</v>
      </c>
      <c r="O67" s="14" t="s">
        <v>582</v>
      </c>
      <c r="P67" s="16" t="s">
        <v>582</v>
      </c>
      <c r="Q67" s="14">
        <v>0</v>
      </c>
      <c r="R67" s="16">
        <v>0</v>
      </c>
      <c r="S67" s="14">
        <v>0</v>
      </c>
      <c r="T67" s="16">
        <v>0</v>
      </c>
      <c r="U67" s="14">
        <v>3.5109566299999999</v>
      </c>
      <c r="V67" s="16">
        <v>0.29284676999999998</v>
      </c>
    </row>
    <row r="68" spans="1:22" x14ac:dyDescent="0.25">
      <c r="A68" s="11" t="s">
        <v>538</v>
      </c>
      <c r="B68" s="13">
        <v>12083</v>
      </c>
      <c r="C68" s="14">
        <f>(31/B68*100)</f>
        <v>0.2565588016221137</v>
      </c>
      <c r="D68" s="15">
        <v>12052</v>
      </c>
      <c r="E68" s="14">
        <v>26.637799560000001</v>
      </c>
      <c r="F68" s="16">
        <v>0.41300562000000002</v>
      </c>
      <c r="G68" s="14">
        <v>39.815419140000003</v>
      </c>
      <c r="H68" s="16">
        <v>0.43312063000000001</v>
      </c>
      <c r="I68" s="14">
        <v>11.16684843</v>
      </c>
      <c r="J68" s="16">
        <v>0.30574631000000002</v>
      </c>
      <c r="K68" s="14">
        <v>3.80132994</v>
      </c>
      <c r="L68" s="16">
        <v>0.18812340999999999</v>
      </c>
      <c r="M68" s="14">
        <v>0</v>
      </c>
      <c r="N68" s="16">
        <v>0</v>
      </c>
      <c r="O68" s="14" t="s">
        <v>582</v>
      </c>
      <c r="P68" s="16" t="s">
        <v>582</v>
      </c>
      <c r="Q68" s="14">
        <v>0</v>
      </c>
      <c r="R68" s="16">
        <v>0</v>
      </c>
      <c r="S68" s="14">
        <v>0</v>
      </c>
      <c r="T68" s="16">
        <v>0</v>
      </c>
      <c r="U68" s="14">
        <v>18.57860294</v>
      </c>
      <c r="V68" s="16">
        <v>0.29772828000000001</v>
      </c>
    </row>
    <row r="69" spans="1:22" x14ac:dyDescent="0.25">
      <c r="A69" s="11" t="s">
        <v>539</v>
      </c>
      <c r="B69" s="13">
        <v>4876</v>
      </c>
      <c r="C69" s="14">
        <f>(0/B69*100)</f>
        <v>0</v>
      </c>
      <c r="D69" s="15">
        <v>4876</v>
      </c>
      <c r="E69" s="14">
        <v>27.154190150000002</v>
      </c>
      <c r="F69" s="16">
        <v>0.84108470999999996</v>
      </c>
      <c r="G69" s="14">
        <v>48.718470119999999</v>
      </c>
      <c r="H69" s="16">
        <v>0.84015755000000003</v>
      </c>
      <c r="I69" s="14">
        <v>18.107911550000001</v>
      </c>
      <c r="J69" s="16">
        <v>0.72038952999999994</v>
      </c>
      <c r="K69" s="14">
        <v>5.4981204200000002</v>
      </c>
      <c r="L69" s="16">
        <v>0.52754067000000004</v>
      </c>
      <c r="M69" s="14">
        <v>0</v>
      </c>
      <c r="N69" s="16">
        <v>0</v>
      </c>
      <c r="O69" s="14" t="s">
        <v>582</v>
      </c>
      <c r="P69" s="16" t="s">
        <v>582</v>
      </c>
      <c r="Q69" s="14">
        <v>0</v>
      </c>
      <c r="R69" s="16">
        <v>0</v>
      </c>
      <c r="S69" s="14">
        <v>0</v>
      </c>
      <c r="T69" s="16">
        <v>0</v>
      </c>
      <c r="U69" s="14">
        <v>0.52130776000000001</v>
      </c>
      <c r="V69" s="16">
        <v>0.14091766999999999</v>
      </c>
    </row>
    <row r="70" spans="1:22" x14ac:dyDescent="0.25">
      <c r="A70" s="11" t="s">
        <v>540</v>
      </c>
      <c r="B70" s="13">
        <v>6036</v>
      </c>
      <c r="C70" s="14">
        <f>(223/B70*100)</f>
        <v>3.6944996686547382</v>
      </c>
      <c r="D70" s="15">
        <v>5813</v>
      </c>
      <c r="E70" s="14">
        <v>17.685324869999999</v>
      </c>
      <c r="F70" s="16">
        <v>0.62813755000000004</v>
      </c>
      <c r="G70" s="14">
        <v>48.226754620000001</v>
      </c>
      <c r="H70" s="16">
        <v>0.76694147000000001</v>
      </c>
      <c r="I70" s="14">
        <v>23.977625490000001</v>
      </c>
      <c r="J70" s="16">
        <v>0.53339548999999997</v>
      </c>
      <c r="K70" s="14">
        <v>4.7544182900000003</v>
      </c>
      <c r="L70" s="16">
        <v>0.37937420999999999</v>
      </c>
      <c r="M70" s="14">
        <v>0</v>
      </c>
      <c r="N70" s="16">
        <v>0</v>
      </c>
      <c r="O70" s="14" t="s">
        <v>582</v>
      </c>
      <c r="P70" s="16" t="s">
        <v>582</v>
      </c>
      <c r="Q70" s="14">
        <v>0</v>
      </c>
      <c r="R70" s="16">
        <v>0</v>
      </c>
      <c r="S70" s="14">
        <v>0</v>
      </c>
      <c r="T70" s="16">
        <v>0</v>
      </c>
      <c r="U70" s="14">
        <v>5.3558767400000002</v>
      </c>
      <c r="V70" s="16">
        <v>0.54275472999999996</v>
      </c>
    </row>
    <row r="71" spans="1:22" x14ac:dyDescent="0.25">
      <c r="A71" s="11" t="s">
        <v>541</v>
      </c>
      <c r="B71" s="13">
        <v>6115</v>
      </c>
      <c r="C71" s="14">
        <f>(40/B71*100)</f>
        <v>0.65412919051512675</v>
      </c>
      <c r="D71" s="15">
        <v>6075</v>
      </c>
      <c r="E71" s="14">
        <v>29.06159057</v>
      </c>
      <c r="F71" s="16">
        <v>0.61162253</v>
      </c>
      <c r="G71" s="14">
        <v>55.773541899999998</v>
      </c>
      <c r="H71" s="16">
        <v>0.65952763999999997</v>
      </c>
      <c r="I71" s="14">
        <v>10.500604709999999</v>
      </c>
      <c r="J71" s="16">
        <v>0.37922599000000001</v>
      </c>
      <c r="K71" s="14">
        <v>3.4642632099999999</v>
      </c>
      <c r="L71" s="16">
        <v>0.23301682000000001</v>
      </c>
      <c r="M71" s="14">
        <v>0</v>
      </c>
      <c r="N71" s="16">
        <v>0</v>
      </c>
      <c r="O71" s="14" t="s">
        <v>582</v>
      </c>
      <c r="P71" s="16" t="s">
        <v>582</v>
      </c>
      <c r="Q71" s="14">
        <v>0</v>
      </c>
      <c r="R71" s="16">
        <v>0</v>
      </c>
      <c r="S71" s="14">
        <v>0</v>
      </c>
      <c r="T71" s="16">
        <v>0</v>
      </c>
      <c r="U71" s="14">
        <v>1.1999996100000001</v>
      </c>
      <c r="V71" s="16">
        <v>0.14017146999999999</v>
      </c>
    </row>
    <row r="72" spans="1:22" x14ac:dyDescent="0.25">
      <c r="A72" s="11" t="s">
        <v>542</v>
      </c>
      <c r="B72" s="13">
        <v>7708</v>
      </c>
      <c r="C72" s="14">
        <f>(7/B72*100)</f>
        <v>9.0814737934613393E-2</v>
      </c>
      <c r="D72" s="15">
        <v>7701</v>
      </c>
      <c r="E72" s="14">
        <v>19.338639560000001</v>
      </c>
      <c r="F72" s="16">
        <v>0.53486805999999998</v>
      </c>
      <c r="G72" s="14">
        <v>57.1592433</v>
      </c>
      <c r="H72" s="16">
        <v>0.69454309000000003</v>
      </c>
      <c r="I72" s="14">
        <v>18.237732309999998</v>
      </c>
      <c r="J72" s="16">
        <v>0.54731781999999995</v>
      </c>
      <c r="K72" s="14">
        <v>4.9809833399999999</v>
      </c>
      <c r="L72" s="16">
        <v>0.30869559000000002</v>
      </c>
      <c r="M72" s="14">
        <v>0</v>
      </c>
      <c r="N72" s="16">
        <v>0</v>
      </c>
      <c r="O72" s="14" t="s">
        <v>582</v>
      </c>
      <c r="P72" s="16" t="s">
        <v>582</v>
      </c>
      <c r="Q72" s="14">
        <v>0</v>
      </c>
      <c r="R72" s="16">
        <v>0</v>
      </c>
      <c r="S72" s="14">
        <v>0</v>
      </c>
      <c r="T72" s="16">
        <v>0</v>
      </c>
      <c r="U72" s="14">
        <v>0.28340148999999998</v>
      </c>
      <c r="V72" s="16">
        <v>6.0186459999999997E-2</v>
      </c>
    </row>
    <row r="73" spans="1:22" x14ac:dyDescent="0.25">
      <c r="A73" s="11" t="s">
        <v>543</v>
      </c>
      <c r="B73" s="13">
        <v>8249</v>
      </c>
      <c r="C73" s="14">
        <f>(204/B73*100)</f>
        <v>2.4730270335798279</v>
      </c>
      <c r="D73" s="15">
        <v>8045</v>
      </c>
      <c r="E73" s="14">
        <v>19.475317059999998</v>
      </c>
      <c r="F73" s="16">
        <v>0.58328016999999999</v>
      </c>
      <c r="G73" s="14">
        <v>68.944391069999995</v>
      </c>
      <c r="H73" s="16">
        <v>0.72717516000000004</v>
      </c>
      <c r="I73" s="14">
        <v>8.5373622900000008</v>
      </c>
      <c r="J73" s="16">
        <v>0.37357400000000002</v>
      </c>
      <c r="K73" s="14">
        <v>1.25103816</v>
      </c>
      <c r="L73" s="16">
        <v>0.1215691</v>
      </c>
      <c r="M73" s="14">
        <v>0</v>
      </c>
      <c r="N73" s="16">
        <v>0</v>
      </c>
      <c r="O73" s="14" t="s">
        <v>582</v>
      </c>
      <c r="P73" s="16" t="s">
        <v>582</v>
      </c>
      <c r="Q73" s="14">
        <v>0</v>
      </c>
      <c r="R73" s="16">
        <v>0</v>
      </c>
      <c r="S73" s="14">
        <v>0</v>
      </c>
      <c r="T73" s="16">
        <v>0</v>
      </c>
      <c r="U73" s="14">
        <v>1.79189142</v>
      </c>
      <c r="V73" s="16">
        <v>0.35602887</v>
      </c>
    </row>
    <row r="74" spans="1:22" x14ac:dyDescent="0.25">
      <c r="A74" s="11" t="s">
        <v>544</v>
      </c>
      <c r="B74" s="13">
        <v>4692</v>
      </c>
      <c r="C74" s="14">
        <f>(82/B74*100)</f>
        <v>1.7476555839727195</v>
      </c>
      <c r="D74" s="15">
        <v>4610</v>
      </c>
      <c r="E74" s="14">
        <v>33.542268460000003</v>
      </c>
      <c r="F74" s="16">
        <v>0.73130105000000001</v>
      </c>
      <c r="G74" s="14">
        <v>40.100989319999996</v>
      </c>
      <c r="H74" s="16">
        <v>0.70986594000000003</v>
      </c>
      <c r="I74" s="14">
        <v>13.12618586</v>
      </c>
      <c r="J74" s="16">
        <v>0.60033197999999999</v>
      </c>
      <c r="K74" s="14">
        <v>6.5165265100000003</v>
      </c>
      <c r="L74" s="16">
        <v>0.34623760999999997</v>
      </c>
      <c r="M74" s="14">
        <v>0</v>
      </c>
      <c r="N74" s="16">
        <v>0</v>
      </c>
      <c r="O74" s="14" t="s">
        <v>582</v>
      </c>
      <c r="P74" s="16" t="s">
        <v>582</v>
      </c>
      <c r="Q74" s="14">
        <v>0</v>
      </c>
      <c r="R74" s="16">
        <v>0</v>
      </c>
      <c r="S74" s="14">
        <v>0.15420569000000001</v>
      </c>
      <c r="T74" s="16">
        <v>6.2729179999999995E-2</v>
      </c>
      <c r="U74" s="14">
        <v>6.5598241499999999</v>
      </c>
      <c r="V74" s="16">
        <v>0.44268946999999997</v>
      </c>
    </row>
    <row r="75" spans="1:22" x14ac:dyDescent="0.25">
      <c r="A75" s="11" t="s">
        <v>545</v>
      </c>
      <c r="B75" s="13">
        <v>5375</v>
      </c>
      <c r="C75" s="14">
        <f>(322/B75*100)</f>
        <v>5.9906976744186045</v>
      </c>
      <c r="D75" s="15">
        <v>5053</v>
      </c>
      <c r="E75" s="14">
        <v>32.091810799999998</v>
      </c>
      <c r="F75" s="16">
        <v>0.85471257</v>
      </c>
      <c r="G75" s="14">
        <v>40.158158399999998</v>
      </c>
      <c r="H75" s="16">
        <v>0.85239096999999997</v>
      </c>
      <c r="I75" s="14">
        <v>10.39062096</v>
      </c>
      <c r="J75" s="16">
        <v>0.43927936000000001</v>
      </c>
      <c r="K75" s="14">
        <v>3.11614835</v>
      </c>
      <c r="L75" s="16">
        <v>0.29877552000000002</v>
      </c>
      <c r="M75" s="14">
        <v>0</v>
      </c>
      <c r="N75" s="16">
        <v>0</v>
      </c>
      <c r="O75" s="14" t="s">
        <v>582</v>
      </c>
      <c r="P75" s="16" t="s">
        <v>582</v>
      </c>
      <c r="Q75" s="14">
        <v>0</v>
      </c>
      <c r="R75" s="16">
        <v>0</v>
      </c>
      <c r="S75" s="14">
        <v>0</v>
      </c>
      <c r="T75" s="16">
        <v>0</v>
      </c>
      <c r="U75" s="14">
        <v>14.243261499999999</v>
      </c>
      <c r="V75" s="16">
        <v>1.07289027</v>
      </c>
    </row>
    <row r="76" spans="1:22" x14ac:dyDescent="0.25">
      <c r="A76" s="11" t="s">
        <v>546</v>
      </c>
      <c r="B76" s="13">
        <v>14167</v>
      </c>
      <c r="C76" s="14">
        <f>(236/B76*100)</f>
        <v>1.6658431566316085</v>
      </c>
      <c r="D76" s="15">
        <v>13931</v>
      </c>
      <c r="E76" s="14">
        <v>31.762889210000001</v>
      </c>
      <c r="F76" s="16">
        <v>0.58595989000000004</v>
      </c>
      <c r="G76" s="14">
        <v>44.487833190000003</v>
      </c>
      <c r="H76" s="16">
        <v>0.49839636999999998</v>
      </c>
      <c r="I76" s="14">
        <v>11.875137840000001</v>
      </c>
      <c r="J76" s="16">
        <v>0.31418605999999999</v>
      </c>
      <c r="K76" s="14">
        <v>4.3771921000000003</v>
      </c>
      <c r="L76" s="16">
        <v>0.24489109000000001</v>
      </c>
      <c r="M76" s="14">
        <v>0</v>
      </c>
      <c r="N76" s="16">
        <v>0</v>
      </c>
      <c r="O76" s="14" t="s">
        <v>582</v>
      </c>
      <c r="P76" s="16" t="s">
        <v>582</v>
      </c>
      <c r="Q76" s="14">
        <v>0</v>
      </c>
      <c r="R76" s="16">
        <v>0</v>
      </c>
      <c r="S76" s="14">
        <v>0</v>
      </c>
      <c r="T76" s="16">
        <v>0</v>
      </c>
      <c r="U76" s="14">
        <v>7.49694766</v>
      </c>
      <c r="V76" s="16">
        <v>0.46494547000000003</v>
      </c>
    </row>
    <row r="77" spans="1:22" x14ac:dyDescent="0.25">
      <c r="A77" s="11" t="s">
        <v>547</v>
      </c>
      <c r="B77" s="13">
        <v>6062</v>
      </c>
      <c r="C77" s="14">
        <f>(397/B77*100)</f>
        <v>6.5489937314417688</v>
      </c>
      <c r="D77" s="15">
        <v>5665</v>
      </c>
      <c r="E77" s="14">
        <v>19.684926520000001</v>
      </c>
      <c r="F77" s="16">
        <v>0.59710817000000005</v>
      </c>
      <c r="G77" s="14">
        <v>38.012985309999998</v>
      </c>
      <c r="H77" s="16">
        <v>0.71408316000000005</v>
      </c>
      <c r="I77" s="14">
        <v>17.907498279999999</v>
      </c>
      <c r="J77" s="16">
        <v>0.57337817000000002</v>
      </c>
      <c r="K77" s="14">
        <v>5.1528537200000004</v>
      </c>
      <c r="L77" s="16">
        <v>0.31881324</v>
      </c>
      <c r="M77" s="14">
        <v>0</v>
      </c>
      <c r="N77" s="16">
        <v>0</v>
      </c>
      <c r="O77" s="14" t="s">
        <v>582</v>
      </c>
      <c r="P77" s="16" t="s">
        <v>582</v>
      </c>
      <c r="Q77" s="14">
        <v>0</v>
      </c>
      <c r="R77" s="16">
        <v>0</v>
      </c>
      <c r="S77" s="14">
        <v>0</v>
      </c>
      <c r="T77" s="16">
        <v>0</v>
      </c>
      <c r="U77" s="14">
        <v>19.241736169999999</v>
      </c>
      <c r="V77" s="16">
        <v>0.95370577000000001</v>
      </c>
    </row>
    <row r="78" spans="1:22" x14ac:dyDescent="0.25">
      <c r="A78" s="11" t="s">
        <v>548</v>
      </c>
      <c r="B78" s="13">
        <v>5826</v>
      </c>
      <c r="C78" s="14">
        <f>(0/B78*100)</f>
        <v>0</v>
      </c>
      <c r="D78" s="15">
        <v>5826</v>
      </c>
      <c r="E78" s="14">
        <v>26.005049830000001</v>
      </c>
      <c r="F78" s="16">
        <v>0.86660172999999996</v>
      </c>
      <c r="G78" s="14">
        <v>58.94589483</v>
      </c>
      <c r="H78" s="16">
        <v>1.0594464100000001</v>
      </c>
      <c r="I78" s="14">
        <v>10.482610319999999</v>
      </c>
      <c r="J78" s="16">
        <v>0.62840801999999996</v>
      </c>
      <c r="K78" s="14">
        <v>4.3091867800000001</v>
      </c>
      <c r="L78" s="16">
        <v>0.35420492999999997</v>
      </c>
      <c r="M78" s="14">
        <v>0</v>
      </c>
      <c r="N78" s="16">
        <v>0</v>
      </c>
      <c r="O78" s="14" t="s">
        <v>582</v>
      </c>
      <c r="P78" s="16" t="s">
        <v>582</v>
      </c>
      <c r="Q78" s="14">
        <v>4.9185230000000003E-2</v>
      </c>
      <c r="R78" s="16">
        <v>4.875024E-2</v>
      </c>
      <c r="S78" s="14">
        <v>3.5944980000000001E-2</v>
      </c>
      <c r="T78" s="16">
        <v>2.559579E-2</v>
      </c>
      <c r="U78" s="14">
        <v>0.17212802999999999</v>
      </c>
      <c r="V78" s="16">
        <v>6.0967159999999999E-2</v>
      </c>
    </row>
    <row r="79" spans="1:22" ht="24.95" customHeight="1" x14ac:dyDescent="0.25">
      <c r="A79" s="11" t="s">
        <v>549</v>
      </c>
      <c r="B79" s="13">
        <v>1657</v>
      </c>
      <c r="C79" s="14">
        <f>(41/B79*100)</f>
        <v>2.4743512371756187</v>
      </c>
      <c r="D79" s="15">
        <v>1616</v>
      </c>
      <c r="E79" s="14">
        <v>24.90851425</v>
      </c>
      <c r="F79" s="16">
        <v>1.3205073599999999</v>
      </c>
      <c r="G79" s="14">
        <v>44.784267020000001</v>
      </c>
      <c r="H79" s="16">
        <v>1.22674401</v>
      </c>
      <c r="I79" s="14">
        <v>19.722875269999999</v>
      </c>
      <c r="J79" s="16">
        <v>1.2600025800000001</v>
      </c>
      <c r="K79" s="14">
        <v>7.6873226099999998</v>
      </c>
      <c r="L79" s="16">
        <v>0.76511525999999996</v>
      </c>
      <c r="M79" s="14">
        <v>0</v>
      </c>
      <c r="N79" s="16">
        <v>0</v>
      </c>
      <c r="O79" s="14" t="s">
        <v>582</v>
      </c>
      <c r="P79" s="16" t="s">
        <v>582</v>
      </c>
      <c r="Q79" s="14">
        <v>0</v>
      </c>
      <c r="R79" s="16">
        <v>0</v>
      </c>
      <c r="S79" s="14">
        <v>6.3283660000000005E-2</v>
      </c>
      <c r="T79" s="16">
        <v>6.3979739999999993E-2</v>
      </c>
      <c r="U79" s="14">
        <v>2.8337371899999999</v>
      </c>
      <c r="V79" s="16">
        <v>0.33272754999999998</v>
      </c>
    </row>
    <row r="80" spans="1:22" x14ac:dyDescent="0.25">
      <c r="A80" s="11" t="s">
        <v>550</v>
      </c>
      <c r="B80" s="13">
        <v>7841</v>
      </c>
      <c r="C80" s="14">
        <f>(0/B80*100)</f>
        <v>0</v>
      </c>
      <c r="D80" s="15">
        <v>7841</v>
      </c>
      <c r="E80" s="14">
        <v>33.737316419999999</v>
      </c>
      <c r="F80" s="16">
        <v>0.84811959000000003</v>
      </c>
      <c r="G80" s="14">
        <v>45.643086760000003</v>
      </c>
      <c r="H80" s="16">
        <v>0.83079526999999997</v>
      </c>
      <c r="I80" s="14">
        <v>13.16815858</v>
      </c>
      <c r="J80" s="16">
        <v>0.62776034999999997</v>
      </c>
      <c r="K80" s="14">
        <v>7.19434255</v>
      </c>
      <c r="L80" s="16">
        <v>0.35973507999999998</v>
      </c>
      <c r="M80" s="14">
        <v>0</v>
      </c>
      <c r="N80" s="16">
        <v>0</v>
      </c>
      <c r="O80" s="14" t="s">
        <v>582</v>
      </c>
      <c r="P80" s="16" t="s">
        <v>582</v>
      </c>
      <c r="Q80" s="14">
        <v>0</v>
      </c>
      <c r="R80" s="16">
        <v>0</v>
      </c>
      <c r="S80" s="14">
        <v>0</v>
      </c>
      <c r="T80" s="16">
        <v>0</v>
      </c>
      <c r="U80" s="14">
        <v>0.25709568999999999</v>
      </c>
      <c r="V80" s="16">
        <v>8.5456799999999999E-2</v>
      </c>
    </row>
    <row r="81" spans="1:22" x14ac:dyDescent="0.25">
      <c r="A81" s="19" t="s">
        <v>551</v>
      </c>
      <c r="B81" s="13">
        <v>8861</v>
      </c>
      <c r="C81" s="14">
        <f>(99/B81*100)</f>
        <v>1.1172553887823045</v>
      </c>
      <c r="D81" s="15">
        <v>8762</v>
      </c>
      <c r="E81" s="14">
        <v>31.84148459</v>
      </c>
      <c r="F81" s="16">
        <v>0.95912750999999996</v>
      </c>
      <c r="G81" s="14">
        <v>55.96773803</v>
      </c>
      <c r="H81" s="16">
        <v>0.90481533000000003</v>
      </c>
      <c r="I81" s="14">
        <v>9.0059185700000004</v>
      </c>
      <c r="J81" s="16">
        <v>0.47492245</v>
      </c>
      <c r="K81" s="14">
        <v>1.5102426799999999</v>
      </c>
      <c r="L81" s="16">
        <v>0.18100707999999999</v>
      </c>
      <c r="M81" s="14">
        <v>0</v>
      </c>
      <c r="N81" s="16">
        <v>0</v>
      </c>
      <c r="O81" s="14" t="s">
        <v>582</v>
      </c>
      <c r="P81" s="16" t="s">
        <v>582</v>
      </c>
      <c r="Q81" s="14">
        <v>0</v>
      </c>
      <c r="R81" s="16">
        <v>0</v>
      </c>
      <c r="S81" s="14">
        <v>0</v>
      </c>
      <c r="T81" s="16">
        <v>0</v>
      </c>
      <c r="U81" s="14">
        <v>1.67461613</v>
      </c>
      <c r="V81" s="16">
        <v>0.27451301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856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852</v>
      </c>
      <c r="F4" s="22"/>
      <c r="G4" s="21" t="s">
        <v>639</v>
      </c>
      <c r="H4" s="22"/>
      <c r="I4" s="21" t="s">
        <v>638</v>
      </c>
      <c r="J4" s="22"/>
      <c r="K4" s="21" t="s">
        <v>853</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(886/B7*100)</f>
        <v>6.0977288368891953</v>
      </c>
      <c r="D7" s="15">
        <v>13644</v>
      </c>
      <c r="E7" s="14">
        <v>19.709121150000001</v>
      </c>
      <c r="F7" s="16">
        <v>0.46361340000000001</v>
      </c>
      <c r="G7" s="14">
        <v>36.484843720000001</v>
      </c>
      <c r="H7" s="16">
        <v>0.48346207000000002</v>
      </c>
      <c r="I7" s="14">
        <v>25.242911639999999</v>
      </c>
      <c r="J7" s="16">
        <v>0.44713903999999999</v>
      </c>
      <c r="K7" s="14">
        <v>10.24054675</v>
      </c>
      <c r="L7" s="16">
        <v>0.29786963</v>
      </c>
      <c r="M7" s="14">
        <v>0</v>
      </c>
      <c r="N7" s="16">
        <v>0</v>
      </c>
      <c r="O7" s="14" t="s">
        <v>582</v>
      </c>
      <c r="P7" s="16" t="s">
        <v>582</v>
      </c>
      <c r="Q7" s="14">
        <v>0</v>
      </c>
      <c r="R7" s="16">
        <v>0</v>
      </c>
      <c r="S7" s="14">
        <v>0</v>
      </c>
      <c r="T7" s="16">
        <v>0</v>
      </c>
      <c r="U7" s="14">
        <v>8.3225767400000006</v>
      </c>
      <c r="V7" s="16">
        <v>0.48652849999999997</v>
      </c>
    </row>
    <row r="8" spans="1:22" x14ac:dyDescent="0.25">
      <c r="A8" s="11" t="s">
        <v>478</v>
      </c>
      <c r="B8" s="13">
        <v>7007</v>
      </c>
      <c r="C8" s="14">
        <f>(197/B8*100)</f>
        <v>2.8114742400456687</v>
      </c>
      <c r="D8" s="15">
        <v>6810</v>
      </c>
      <c r="E8" s="14">
        <v>15.59418631</v>
      </c>
      <c r="F8" s="16">
        <v>0.53483954</v>
      </c>
      <c r="G8" s="14">
        <v>26.017682050000001</v>
      </c>
      <c r="H8" s="16">
        <v>0.71483797999999998</v>
      </c>
      <c r="I8" s="14">
        <v>29.60753631</v>
      </c>
      <c r="J8" s="16">
        <v>0.65589790999999997</v>
      </c>
      <c r="K8" s="14">
        <v>20.844692290000001</v>
      </c>
      <c r="L8" s="16">
        <v>0.72057932000000002</v>
      </c>
      <c r="M8" s="14">
        <v>0</v>
      </c>
      <c r="N8" s="16">
        <v>0</v>
      </c>
      <c r="O8" s="14" t="s">
        <v>582</v>
      </c>
      <c r="P8" s="16" t="s">
        <v>582</v>
      </c>
      <c r="Q8" s="14">
        <v>0.48408118999999999</v>
      </c>
      <c r="R8" s="16">
        <v>0.11919957</v>
      </c>
      <c r="S8" s="14">
        <v>0</v>
      </c>
      <c r="T8" s="16">
        <v>0</v>
      </c>
      <c r="U8" s="14">
        <v>7.4518218599999999</v>
      </c>
      <c r="V8" s="16">
        <v>0.44737190999999998</v>
      </c>
    </row>
    <row r="9" spans="1:22" x14ac:dyDescent="0.25">
      <c r="A9" s="11" t="s">
        <v>479</v>
      </c>
      <c r="B9" s="13">
        <v>9651</v>
      </c>
      <c r="C9" s="14">
        <f>(309/B9*100)</f>
        <v>3.2017407522536527</v>
      </c>
      <c r="D9" s="15">
        <v>9342</v>
      </c>
      <c r="E9" s="14">
        <v>12.98660009</v>
      </c>
      <c r="F9" s="16">
        <v>0.41694625000000002</v>
      </c>
      <c r="G9" s="14">
        <v>33.09379508</v>
      </c>
      <c r="H9" s="16">
        <v>0.53751051999999999</v>
      </c>
      <c r="I9" s="14">
        <v>29.277838769999999</v>
      </c>
      <c r="J9" s="16">
        <v>0.64992130000000004</v>
      </c>
      <c r="K9" s="14">
        <v>12.124198310000001</v>
      </c>
      <c r="L9" s="16">
        <v>0.38487969</v>
      </c>
      <c r="M9" s="14">
        <v>0</v>
      </c>
      <c r="N9" s="16">
        <v>0</v>
      </c>
      <c r="O9" s="14" t="s">
        <v>582</v>
      </c>
      <c r="P9" s="16" t="s">
        <v>582</v>
      </c>
      <c r="Q9" s="14">
        <v>3.0811031899999999</v>
      </c>
      <c r="R9" s="16">
        <v>0.55156517999999999</v>
      </c>
      <c r="S9" s="14">
        <v>0</v>
      </c>
      <c r="T9" s="16">
        <v>0</v>
      </c>
      <c r="U9" s="14">
        <v>9.4364645599999992</v>
      </c>
      <c r="V9" s="16">
        <v>0.57498245000000003</v>
      </c>
    </row>
    <row r="10" spans="1:22" x14ac:dyDescent="0.25">
      <c r="A10" s="11" t="s">
        <v>480</v>
      </c>
      <c r="B10" s="13">
        <v>20058</v>
      </c>
      <c r="C10" s="14">
        <f>(573/B10*100)</f>
        <v>2.8567155249775653</v>
      </c>
      <c r="D10" s="15">
        <v>19485</v>
      </c>
      <c r="E10" s="14">
        <v>28.773939989999999</v>
      </c>
      <c r="F10" s="16">
        <v>0.52323016</v>
      </c>
      <c r="G10" s="14">
        <v>41.651084220000001</v>
      </c>
      <c r="H10" s="16">
        <v>0.51897126999999998</v>
      </c>
      <c r="I10" s="14">
        <v>18.392715330000001</v>
      </c>
      <c r="J10" s="16">
        <v>0.38885519000000002</v>
      </c>
      <c r="K10" s="14">
        <v>6.69673783</v>
      </c>
      <c r="L10" s="16">
        <v>0.25517825999999999</v>
      </c>
      <c r="M10" s="14">
        <v>0</v>
      </c>
      <c r="N10" s="16">
        <v>0</v>
      </c>
      <c r="O10" s="14" t="s">
        <v>582</v>
      </c>
      <c r="P10" s="16" t="s">
        <v>582</v>
      </c>
      <c r="Q10" s="14">
        <v>0</v>
      </c>
      <c r="R10" s="16">
        <v>0</v>
      </c>
      <c r="S10" s="14">
        <v>0</v>
      </c>
      <c r="T10" s="16">
        <v>0</v>
      </c>
      <c r="U10" s="14">
        <v>4.4855226200000002</v>
      </c>
      <c r="V10" s="16">
        <v>0.42103760000000001</v>
      </c>
    </row>
    <row r="11" spans="1:22" x14ac:dyDescent="0.25">
      <c r="A11" s="11" t="s">
        <v>481</v>
      </c>
      <c r="B11" s="13">
        <v>7053</v>
      </c>
      <c r="C11" s="14">
        <f>(203/B11*100)</f>
        <v>2.8782078548135548</v>
      </c>
      <c r="D11" s="15">
        <v>6850</v>
      </c>
      <c r="E11" s="14">
        <v>22.789897190000001</v>
      </c>
      <c r="F11" s="16">
        <v>0.64531117000000005</v>
      </c>
      <c r="G11" s="14">
        <v>38.756866770000002</v>
      </c>
      <c r="H11" s="16">
        <v>0.71962552000000002</v>
      </c>
      <c r="I11" s="14">
        <v>20.908238040000001</v>
      </c>
      <c r="J11" s="16">
        <v>0.74696355000000003</v>
      </c>
      <c r="K11" s="14">
        <v>7.9283718700000003</v>
      </c>
      <c r="L11" s="16">
        <v>0.41266423000000002</v>
      </c>
      <c r="M11" s="14">
        <v>0</v>
      </c>
      <c r="N11" s="16">
        <v>0</v>
      </c>
      <c r="O11" s="14" t="s">
        <v>582</v>
      </c>
      <c r="P11" s="16" t="s">
        <v>582</v>
      </c>
      <c r="Q11" s="14">
        <v>0</v>
      </c>
      <c r="R11" s="16">
        <v>0</v>
      </c>
      <c r="S11" s="14">
        <v>0</v>
      </c>
      <c r="T11" s="16">
        <v>0</v>
      </c>
      <c r="U11" s="14">
        <v>9.6166261399999993</v>
      </c>
      <c r="V11" s="16">
        <v>0.82129629999999998</v>
      </c>
    </row>
    <row r="12" spans="1:22" x14ac:dyDescent="0.25">
      <c r="A12" s="11" t="s">
        <v>482</v>
      </c>
      <c r="B12" s="13">
        <v>6894</v>
      </c>
      <c r="C12" s="14">
        <f>(60/B12*100)</f>
        <v>0.8703220191470844</v>
      </c>
      <c r="D12" s="15">
        <v>6834</v>
      </c>
      <c r="E12" s="14">
        <v>12.439176570000001</v>
      </c>
      <c r="F12" s="16">
        <v>0.56014507999999996</v>
      </c>
      <c r="G12" s="14">
        <v>32.474071680000002</v>
      </c>
      <c r="H12" s="16">
        <v>0.83514917</v>
      </c>
      <c r="I12" s="14">
        <v>36.683027490000001</v>
      </c>
      <c r="J12" s="16">
        <v>0.74093014000000001</v>
      </c>
      <c r="K12" s="14">
        <v>11.552054180000001</v>
      </c>
      <c r="L12" s="16">
        <v>0.52334354000000005</v>
      </c>
      <c r="M12" s="14">
        <v>0</v>
      </c>
      <c r="N12" s="16">
        <v>0</v>
      </c>
      <c r="O12" s="14" t="s">
        <v>582</v>
      </c>
      <c r="P12" s="16" t="s">
        <v>582</v>
      </c>
      <c r="Q12" s="14">
        <v>2.3480837700000001</v>
      </c>
      <c r="R12" s="16">
        <v>0.59189603000000002</v>
      </c>
      <c r="S12" s="14">
        <v>0</v>
      </c>
      <c r="T12" s="16">
        <v>0</v>
      </c>
      <c r="U12" s="14">
        <v>4.5035863000000003</v>
      </c>
      <c r="V12" s="16">
        <v>0.45680340000000003</v>
      </c>
    </row>
    <row r="13" spans="1:22" x14ac:dyDescent="0.25">
      <c r="A13" s="11" t="s">
        <v>483</v>
      </c>
      <c r="B13" s="13">
        <v>7161</v>
      </c>
      <c r="C13" s="14">
        <f>(266/B13*100)</f>
        <v>3.7145650048875858</v>
      </c>
      <c r="D13" s="15">
        <v>6895</v>
      </c>
      <c r="E13" s="14">
        <v>15.24120768</v>
      </c>
      <c r="F13" s="16">
        <v>0.48079413999999998</v>
      </c>
      <c r="G13" s="14">
        <v>33.559368900000003</v>
      </c>
      <c r="H13" s="16">
        <v>0.63680924999999999</v>
      </c>
      <c r="I13" s="14">
        <v>32.371396849999996</v>
      </c>
      <c r="J13" s="16">
        <v>0.70746631000000004</v>
      </c>
      <c r="K13" s="14">
        <v>10.628822599999999</v>
      </c>
      <c r="L13" s="16">
        <v>0.46758627000000003</v>
      </c>
      <c r="M13" s="14">
        <v>0</v>
      </c>
      <c r="N13" s="16">
        <v>0</v>
      </c>
      <c r="O13" s="14" t="s">
        <v>582</v>
      </c>
      <c r="P13" s="16" t="s">
        <v>582</v>
      </c>
      <c r="Q13" s="14">
        <v>4.1788899800000001</v>
      </c>
      <c r="R13" s="16">
        <v>0.48098823000000002</v>
      </c>
      <c r="S13" s="14">
        <v>0</v>
      </c>
      <c r="T13" s="16">
        <v>0</v>
      </c>
      <c r="U13" s="14">
        <v>4.0203139800000001</v>
      </c>
      <c r="V13" s="16">
        <v>0.49735766999999997</v>
      </c>
    </row>
    <row r="14" spans="1:22" x14ac:dyDescent="0.25">
      <c r="A14" s="11" t="s">
        <v>484</v>
      </c>
      <c r="B14" s="13">
        <v>5587</v>
      </c>
      <c r="C14" s="14">
        <f>(85/B14*100)</f>
        <v>1.5213889386074815</v>
      </c>
      <c r="D14" s="15">
        <v>5502</v>
      </c>
      <c r="E14" s="14">
        <v>13.78558084</v>
      </c>
      <c r="F14" s="16">
        <v>0.46285229999999999</v>
      </c>
      <c r="G14" s="14">
        <v>46.157815399999997</v>
      </c>
      <c r="H14" s="16">
        <v>0.73803322000000005</v>
      </c>
      <c r="I14" s="14">
        <v>31.858595950000002</v>
      </c>
      <c r="J14" s="16">
        <v>0.76643919000000005</v>
      </c>
      <c r="K14" s="14">
        <v>6.4380427300000003</v>
      </c>
      <c r="L14" s="16">
        <v>0.37828035999999998</v>
      </c>
      <c r="M14" s="14">
        <v>0</v>
      </c>
      <c r="N14" s="16">
        <v>0</v>
      </c>
      <c r="O14" s="14" t="s">
        <v>582</v>
      </c>
      <c r="P14" s="16" t="s">
        <v>582</v>
      </c>
      <c r="Q14" s="14">
        <v>0</v>
      </c>
      <c r="R14" s="16">
        <v>0</v>
      </c>
      <c r="S14" s="14">
        <v>0</v>
      </c>
      <c r="T14" s="16">
        <v>0</v>
      </c>
      <c r="U14" s="14">
        <v>1.75996508</v>
      </c>
      <c r="V14" s="16">
        <v>0.21995187999999999</v>
      </c>
    </row>
    <row r="15" spans="1:22" x14ac:dyDescent="0.25">
      <c r="A15" s="11" t="s">
        <v>485</v>
      </c>
      <c r="B15" s="13">
        <v>5882</v>
      </c>
      <c r="C15" s="14">
        <f>(137/B15*100)</f>
        <v>2.329139748384903</v>
      </c>
      <c r="D15" s="15">
        <v>5745</v>
      </c>
      <c r="E15" s="14">
        <v>16.500957549999999</v>
      </c>
      <c r="F15" s="16">
        <v>0.53088533000000004</v>
      </c>
      <c r="G15" s="14">
        <v>44.253528809999999</v>
      </c>
      <c r="H15" s="16">
        <v>0.72656208</v>
      </c>
      <c r="I15" s="14">
        <v>27.688376309999999</v>
      </c>
      <c r="J15" s="16">
        <v>0.68954744999999995</v>
      </c>
      <c r="K15" s="14">
        <v>6.4760699500000003</v>
      </c>
      <c r="L15" s="16">
        <v>0.41171724999999998</v>
      </c>
      <c r="M15" s="14">
        <v>0</v>
      </c>
      <c r="N15" s="16">
        <v>0</v>
      </c>
      <c r="O15" s="14" t="s">
        <v>582</v>
      </c>
      <c r="P15" s="16" t="s">
        <v>582</v>
      </c>
      <c r="Q15" s="14">
        <v>1.02804392</v>
      </c>
      <c r="R15" s="16">
        <v>0.46089181000000001</v>
      </c>
      <c r="S15" s="14">
        <v>0</v>
      </c>
      <c r="T15" s="16">
        <v>0</v>
      </c>
      <c r="U15" s="14">
        <v>4.0530234700000003</v>
      </c>
      <c r="V15" s="16">
        <v>0.37325439999999999</v>
      </c>
    </row>
    <row r="16" spans="1:22" x14ac:dyDescent="0.25">
      <c r="A16" s="11" t="s">
        <v>486</v>
      </c>
      <c r="B16" s="13">
        <v>6108</v>
      </c>
      <c r="C16" s="14">
        <f>(175/B16*100)</f>
        <v>2.8650949574328748</v>
      </c>
      <c r="D16" s="15">
        <v>5933</v>
      </c>
      <c r="E16" s="14">
        <v>13.773196110000001</v>
      </c>
      <c r="F16" s="16">
        <v>0.45692325</v>
      </c>
      <c r="G16" s="14">
        <v>31.728147490000001</v>
      </c>
      <c r="H16" s="16">
        <v>0.64752518000000003</v>
      </c>
      <c r="I16" s="14">
        <v>29.763210319999999</v>
      </c>
      <c r="J16" s="16">
        <v>0.78134318999999997</v>
      </c>
      <c r="K16" s="14">
        <v>15.56670035</v>
      </c>
      <c r="L16" s="16">
        <v>0.50153857999999996</v>
      </c>
      <c r="M16" s="14">
        <v>0</v>
      </c>
      <c r="N16" s="16">
        <v>0</v>
      </c>
      <c r="O16" s="14" t="s">
        <v>582</v>
      </c>
      <c r="P16" s="16" t="s">
        <v>582</v>
      </c>
      <c r="Q16" s="14">
        <v>0</v>
      </c>
      <c r="R16" s="16">
        <v>0</v>
      </c>
      <c r="S16" s="14">
        <v>0</v>
      </c>
      <c r="T16" s="16">
        <v>0</v>
      </c>
      <c r="U16" s="14">
        <v>9.1687457299999995</v>
      </c>
      <c r="V16" s="16">
        <v>0.79261957999999999</v>
      </c>
    </row>
    <row r="17" spans="1:22" x14ac:dyDescent="0.25">
      <c r="A17" s="11" t="s">
        <v>487</v>
      </c>
      <c r="B17" s="13">
        <v>6504</v>
      </c>
      <c r="C17" s="14">
        <f>(2252/B17*100)</f>
        <v>34.624846248462482</v>
      </c>
      <c r="D17" s="15">
        <v>4252</v>
      </c>
      <c r="E17" s="14">
        <v>11.37654787</v>
      </c>
      <c r="F17" s="16">
        <v>0.58748038999999996</v>
      </c>
      <c r="G17" s="14">
        <v>25.389120649999999</v>
      </c>
      <c r="H17" s="16">
        <v>0.70148367</v>
      </c>
      <c r="I17" s="14">
        <v>30.060308920000001</v>
      </c>
      <c r="J17" s="16">
        <v>0.85433329000000002</v>
      </c>
      <c r="K17" s="14">
        <v>17.19429285</v>
      </c>
      <c r="L17" s="16">
        <v>0.57717960000000001</v>
      </c>
      <c r="M17" s="14">
        <v>0</v>
      </c>
      <c r="N17" s="16">
        <v>0</v>
      </c>
      <c r="O17" s="14" t="s">
        <v>582</v>
      </c>
      <c r="P17" s="16" t="s">
        <v>582</v>
      </c>
      <c r="Q17" s="14">
        <v>3.4719883999999999</v>
      </c>
      <c r="R17" s="16">
        <v>0.45051341</v>
      </c>
      <c r="S17" s="14">
        <v>0</v>
      </c>
      <c r="T17" s="16">
        <v>0</v>
      </c>
      <c r="U17" s="14">
        <v>12.507741299999999</v>
      </c>
      <c r="V17" s="16">
        <v>0.74722151000000003</v>
      </c>
    </row>
    <row r="18" spans="1:22" x14ac:dyDescent="0.25">
      <c r="A18" s="11" t="s">
        <v>488</v>
      </c>
      <c r="B18" s="13">
        <v>5532</v>
      </c>
      <c r="C18" s="14">
        <f>(31/B18*100)</f>
        <v>0.56037599421547357</v>
      </c>
      <c r="D18" s="15">
        <v>5501</v>
      </c>
      <c r="E18" s="14">
        <v>20.856059559999998</v>
      </c>
      <c r="F18" s="16">
        <v>0.67538730000000002</v>
      </c>
      <c r="G18" s="14">
        <v>37.796774210000002</v>
      </c>
      <c r="H18" s="16">
        <v>0.86337662000000004</v>
      </c>
      <c r="I18" s="14">
        <v>25.103389849999999</v>
      </c>
      <c r="J18" s="16">
        <v>0.84987698</v>
      </c>
      <c r="K18" s="14">
        <v>10.21959418</v>
      </c>
      <c r="L18" s="16">
        <v>0.50159704999999999</v>
      </c>
      <c r="M18" s="14">
        <v>0</v>
      </c>
      <c r="N18" s="16">
        <v>0</v>
      </c>
      <c r="O18" s="14" t="s">
        <v>582</v>
      </c>
      <c r="P18" s="16" t="s">
        <v>582</v>
      </c>
      <c r="Q18" s="14">
        <v>0</v>
      </c>
      <c r="R18" s="16">
        <v>0</v>
      </c>
      <c r="S18" s="14">
        <v>0</v>
      </c>
      <c r="T18" s="16">
        <v>0</v>
      </c>
      <c r="U18" s="14">
        <v>6.0241821900000003</v>
      </c>
      <c r="V18" s="16">
        <v>0.68143757999999999</v>
      </c>
    </row>
    <row r="19" spans="1:22" x14ac:dyDescent="0.25">
      <c r="A19" s="11" t="s">
        <v>489</v>
      </c>
      <c r="B19" s="13">
        <v>5658</v>
      </c>
      <c r="C19" s="14">
        <f>(411/B19*100)</f>
        <v>7.2640509013785781</v>
      </c>
      <c r="D19" s="15">
        <v>5247</v>
      </c>
      <c r="E19" s="14">
        <v>12.614723270000001</v>
      </c>
      <c r="F19" s="16">
        <v>0.50906551</v>
      </c>
      <c r="G19" s="14">
        <v>37.36612959</v>
      </c>
      <c r="H19" s="16">
        <v>0.84500644999999996</v>
      </c>
      <c r="I19" s="14">
        <v>30.549294639999999</v>
      </c>
      <c r="J19" s="16">
        <v>0.73656858000000003</v>
      </c>
      <c r="K19" s="14">
        <v>13.050548920000001</v>
      </c>
      <c r="L19" s="16">
        <v>0.51988239999999997</v>
      </c>
      <c r="M19" s="14">
        <v>0</v>
      </c>
      <c r="N19" s="16">
        <v>0</v>
      </c>
      <c r="O19" s="14" t="s">
        <v>582</v>
      </c>
      <c r="P19" s="16" t="s">
        <v>582</v>
      </c>
      <c r="Q19" s="14">
        <v>0</v>
      </c>
      <c r="R19" s="16">
        <v>0</v>
      </c>
      <c r="S19" s="14">
        <v>0</v>
      </c>
      <c r="T19" s="16">
        <v>0</v>
      </c>
      <c r="U19" s="14">
        <v>6.4193035800000002</v>
      </c>
      <c r="V19" s="16">
        <v>0.51755247999999998</v>
      </c>
    </row>
    <row r="20" spans="1:22" x14ac:dyDescent="0.25">
      <c r="A20" s="11" t="s">
        <v>490</v>
      </c>
      <c r="B20" s="13">
        <v>3371</v>
      </c>
      <c r="C20" s="14">
        <f>(75/B20*100)</f>
        <v>2.2248590922574905</v>
      </c>
      <c r="D20" s="15">
        <v>3296</v>
      </c>
      <c r="E20" s="14">
        <v>21.42686642</v>
      </c>
      <c r="F20" s="16">
        <v>0.72285822</v>
      </c>
      <c r="G20" s="14">
        <v>40.056721449999998</v>
      </c>
      <c r="H20" s="16">
        <v>0.89459588000000001</v>
      </c>
      <c r="I20" s="14">
        <v>22.44992791</v>
      </c>
      <c r="J20" s="16">
        <v>0.71776826999999999</v>
      </c>
      <c r="K20" s="14">
        <v>8.8768426300000005</v>
      </c>
      <c r="L20" s="16">
        <v>0.50456652999999996</v>
      </c>
      <c r="M20" s="14">
        <v>0</v>
      </c>
      <c r="N20" s="16">
        <v>0</v>
      </c>
      <c r="O20" s="14" t="s">
        <v>582</v>
      </c>
      <c r="P20" s="16" t="s">
        <v>582</v>
      </c>
      <c r="Q20" s="14">
        <v>0</v>
      </c>
      <c r="R20" s="16">
        <v>0</v>
      </c>
      <c r="S20" s="14">
        <v>0</v>
      </c>
      <c r="T20" s="16">
        <v>0</v>
      </c>
      <c r="U20" s="14">
        <v>7.18964158</v>
      </c>
      <c r="V20" s="16">
        <v>0.45155971</v>
      </c>
    </row>
    <row r="21" spans="1:22" x14ac:dyDescent="0.25">
      <c r="A21" s="11" t="s">
        <v>491</v>
      </c>
      <c r="B21" s="13">
        <v>5741</v>
      </c>
      <c r="C21" s="14">
        <f>(66/B21*100)</f>
        <v>1.1496255007838356</v>
      </c>
      <c r="D21" s="15">
        <v>5675</v>
      </c>
      <c r="E21" s="14">
        <v>26.485408039999999</v>
      </c>
      <c r="F21" s="16">
        <v>0.81746220999999997</v>
      </c>
      <c r="G21" s="14">
        <v>42.583122490000001</v>
      </c>
      <c r="H21" s="16">
        <v>0.71149145999999996</v>
      </c>
      <c r="I21" s="14">
        <v>20.447680429999998</v>
      </c>
      <c r="J21" s="16">
        <v>0.64402556</v>
      </c>
      <c r="K21" s="14">
        <v>7.3512331700000004</v>
      </c>
      <c r="L21" s="16">
        <v>0.45922993000000001</v>
      </c>
      <c r="M21" s="14">
        <v>0</v>
      </c>
      <c r="N21" s="16">
        <v>0</v>
      </c>
      <c r="O21" s="14" t="s">
        <v>582</v>
      </c>
      <c r="P21" s="16" t="s">
        <v>582</v>
      </c>
      <c r="Q21" s="14">
        <v>0</v>
      </c>
      <c r="R21" s="16">
        <v>0</v>
      </c>
      <c r="S21" s="14">
        <v>0</v>
      </c>
      <c r="T21" s="16">
        <v>0</v>
      </c>
      <c r="U21" s="14">
        <v>3.13255587</v>
      </c>
      <c r="V21" s="16">
        <v>0.34002029</v>
      </c>
    </row>
    <row r="22" spans="1:22" x14ac:dyDescent="0.25">
      <c r="A22" s="11" t="s">
        <v>492</v>
      </c>
      <c r="B22" s="13">
        <v>6598</v>
      </c>
      <c r="C22" s="14">
        <f>(43/B22*100)</f>
        <v>0.65171264019399822</v>
      </c>
      <c r="D22" s="15">
        <v>6555</v>
      </c>
      <c r="E22" s="14">
        <v>27.024378209999998</v>
      </c>
      <c r="F22" s="16">
        <v>0.81810938</v>
      </c>
      <c r="G22" s="14">
        <v>32.937675679999998</v>
      </c>
      <c r="H22" s="16">
        <v>0.67464402000000001</v>
      </c>
      <c r="I22" s="14">
        <v>21.868096520000002</v>
      </c>
      <c r="J22" s="16">
        <v>0.80137667000000001</v>
      </c>
      <c r="K22" s="14">
        <v>11.148548030000001</v>
      </c>
      <c r="L22" s="16">
        <v>0.48411832999999999</v>
      </c>
      <c r="M22" s="14">
        <v>0</v>
      </c>
      <c r="N22" s="16">
        <v>0</v>
      </c>
      <c r="O22" s="14" t="s">
        <v>582</v>
      </c>
      <c r="P22" s="16" t="s">
        <v>582</v>
      </c>
      <c r="Q22" s="14">
        <v>0</v>
      </c>
      <c r="R22" s="16">
        <v>0</v>
      </c>
      <c r="S22" s="14">
        <v>4.566767E-2</v>
      </c>
      <c r="T22" s="16">
        <v>3.1713480000000002E-2</v>
      </c>
      <c r="U22" s="14">
        <v>6.9756338900000001</v>
      </c>
      <c r="V22" s="16">
        <v>0.68735394000000005</v>
      </c>
    </row>
    <row r="23" spans="1:22" x14ac:dyDescent="0.25">
      <c r="A23" s="11" t="s">
        <v>493</v>
      </c>
      <c r="B23" s="13">
        <v>11583</v>
      </c>
      <c r="C23" s="14">
        <f>(280/B23*100)</f>
        <v>2.4173357506690842</v>
      </c>
      <c r="D23" s="15">
        <v>11303</v>
      </c>
      <c r="E23" s="14">
        <v>16.012590230000001</v>
      </c>
      <c r="F23" s="16">
        <v>0.65081102000000002</v>
      </c>
      <c r="G23" s="14">
        <v>44.794220459999998</v>
      </c>
      <c r="H23" s="16">
        <v>0.84730125000000001</v>
      </c>
      <c r="I23" s="14">
        <v>26.319281419999999</v>
      </c>
      <c r="J23" s="16">
        <v>0.89252176999999999</v>
      </c>
      <c r="K23" s="14">
        <v>7.9574168399999996</v>
      </c>
      <c r="L23" s="16">
        <v>0.35919537000000001</v>
      </c>
      <c r="M23" s="14">
        <v>0</v>
      </c>
      <c r="N23" s="16">
        <v>0</v>
      </c>
      <c r="O23" s="14" t="s">
        <v>582</v>
      </c>
      <c r="P23" s="16" t="s">
        <v>582</v>
      </c>
      <c r="Q23" s="14">
        <v>0</v>
      </c>
      <c r="R23" s="16">
        <v>0</v>
      </c>
      <c r="S23" s="14">
        <v>0</v>
      </c>
      <c r="T23" s="16">
        <v>0</v>
      </c>
      <c r="U23" s="14">
        <v>4.9164910400000004</v>
      </c>
      <c r="V23" s="16">
        <v>0.44045689999999998</v>
      </c>
    </row>
    <row r="24" spans="1:22" x14ac:dyDescent="0.25">
      <c r="A24" s="11" t="s">
        <v>494</v>
      </c>
      <c r="B24" s="13">
        <v>6647</v>
      </c>
      <c r="C24" s="14">
        <f>(12/B24*100)</f>
        <v>0.18053257108469986</v>
      </c>
      <c r="D24" s="15">
        <v>6635</v>
      </c>
      <c r="E24" s="14">
        <v>14.67327094</v>
      </c>
      <c r="F24" s="16">
        <v>0.51628651999999997</v>
      </c>
      <c r="G24" s="14">
        <v>36.108609639999997</v>
      </c>
      <c r="H24" s="16">
        <v>0.62807822999999996</v>
      </c>
      <c r="I24" s="14">
        <v>33.19149367</v>
      </c>
      <c r="J24" s="16">
        <v>0.80831633999999997</v>
      </c>
      <c r="K24" s="14">
        <v>13.46484802</v>
      </c>
      <c r="L24" s="16">
        <v>0.49632478000000002</v>
      </c>
      <c r="M24" s="14">
        <v>0</v>
      </c>
      <c r="N24" s="16">
        <v>0</v>
      </c>
      <c r="O24" s="14" t="s">
        <v>582</v>
      </c>
      <c r="P24" s="16" t="s">
        <v>582</v>
      </c>
      <c r="Q24" s="14">
        <v>0</v>
      </c>
      <c r="R24" s="16">
        <v>0</v>
      </c>
      <c r="S24" s="14">
        <v>0</v>
      </c>
      <c r="T24" s="16">
        <v>0</v>
      </c>
      <c r="U24" s="14">
        <v>2.5617777300000002</v>
      </c>
      <c r="V24" s="16">
        <v>0.79783009999999999</v>
      </c>
    </row>
    <row r="25" spans="1:22" x14ac:dyDescent="0.25">
      <c r="A25" s="11" t="s">
        <v>495</v>
      </c>
      <c r="B25" s="13">
        <v>5581</v>
      </c>
      <c r="C25" s="14">
        <f>(25/B25*100)</f>
        <v>0.44794839634474104</v>
      </c>
      <c r="D25" s="15">
        <v>5556</v>
      </c>
      <c r="E25" s="14">
        <v>17.09775183</v>
      </c>
      <c r="F25" s="16">
        <v>0.78656950000000003</v>
      </c>
      <c r="G25" s="14">
        <v>46.291498390000001</v>
      </c>
      <c r="H25" s="16">
        <v>0.81050405000000003</v>
      </c>
      <c r="I25" s="14">
        <v>25.253535459999998</v>
      </c>
      <c r="J25" s="16">
        <v>0.68365933000000001</v>
      </c>
      <c r="K25" s="14">
        <v>10.69919548</v>
      </c>
      <c r="L25" s="16">
        <v>0.48173737999999999</v>
      </c>
      <c r="M25" s="14">
        <v>0</v>
      </c>
      <c r="N25" s="16">
        <v>0</v>
      </c>
      <c r="O25" s="14" t="s">
        <v>582</v>
      </c>
      <c r="P25" s="16" t="s">
        <v>582</v>
      </c>
      <c r="Q25" s="14">
        <v>0</v>
      </c>
      <c r="R25" s="16">
        <v>0</v>
      </c>
      <c r="S25" s="14">
        <v>0</v>
      </c>
      <c r="T25" s="16">
        <v>0</v>
      </c>
      <c r="U25" s="14">
        <v>0.65801883000000005</v>
      </c>
      <c r="V25" s="16">
        <v>0.13314864000000001</v>
      </c>
    </row>
    <row r="26" spans="1:22" x14ac:dyDescent="0.25">
      <c r="A26" s="11" t="s">
        <v>496</v>
      </c>
      <c r="B26" s="13">
        <v>4869</v>
      </c>
      <c r="C26" s="14">
        <f>(87/B26*100)</f>
        <v>1.7868145409735057</v>
      </c>
      <c r="D26" s="15">
        <v>4782</v>
      </c>
      <c r="E26" s="14">
        <v>14.806392430000001</v>
      </c>
      <c r="F26" s="16">
        <v>0.49488064999999998</v>
      </c>
      <c r="G26" s="14">
        <v>42.906472749999999</v>
      </c>
      <c r="H26" s="16">
        <v>0.69830758000000004</v>
      </c>
      <c r="I26" s="14">
        <v>32.409258809999997</v>
      </c>
      <c r="J26" s="16">
        <v>0.68413016000000004</v>
      </c>
      <c r="K26" s="14">
        <v>7.4979844199999999</v>
      </c>
      <c r="L26" s="16">
        <v>0.41632250999999998</v>
      </c>
      <c r="M26" s="14">
        <v>0</v>
      </c>
      <c r="N26" s="16">
        <v>0</v>
      </c>
      <c r="O26" s="14" t="s">
        <v>582</v>
      </c>
      <c r="P26" s="16" t="s">
        <v>582</v>
      </c>
      <c r="Q26" s="14">
        <v>0</v>
      </c>
      <c r="R26" s="16">
        <v>0</v>
      </c>
      <c r="S26" s="14">
        <v>0</v>
      </c>
      <c r="T26" s="16">
        <v>0</v>
      </c>
      <c r="U26" s="14">
        <v>2.3798916000000001</v>
      </c>
      <c r="V26" s="16">
        <v>0.26581379999999999</v>
      </c>
    </row>
    <row r="27" spans="1:22" x14ac:dyDescent="0.25">
      <c r="A27" s="11" t="s">
        <v>497</v>
      </c>
      <c r="B27" s="13">
        <v>5299</v>
      </c>
      <c r="C27" s="14">
        <f>(157/B27*100)</f>
        <v>2.962823174183808</v>
      </c>
      <c r="D27" s="15">
        <v>5142</v>
      </c>
      <c r="E27" s="14">
        <v>17.08918203</v>
      </c>
      <c r="F27" s="16">
        <v>0.52840586</v>
      </c>
      <c r="G27" s="14">
        <v>30.050014860000001</v>
      </c>
      <c r="H27" s="16">
        <v>0.63399494000000001</v>
      </c>
      <c r="I27" s="14">
        <v>26.28236746</v>
      </c>
      <c r="J27" s="16">
        <v>0.59511647000000001</v>
      </c>
      <c r="K27" s="14">
        <v>16.121354419999999</v>
      </c>
      <c r="L27" s="16">
        <v>0.48440678999999998</v>
      </c>
      <c r="M27" s="14">
        <v>0</v>
      </c>
      <c r="N27" s="16">
        <v>0</v>
      </c>
      <c r="O27" s="14" t="s">
        <v>582</v>
      </c>
      <c r="P27" s="16" t="s">
        <v>582</v>
      </c>
      <c r="Q27" s="14">
        <v>0</v>
      </c>
      <c r="R27" s="16">
        <v>0</v>
      </c>
      <c r="S27" s="14">
        <v>0</v>
      </c>
      <c r="T27" s="16">
        <v>0</v>
      </c>
      <c r="U27" s="14">
        <v>10.457081240000001</v>
      </c>
      <c r="V27" s="16">
        <v>0.37254303</v>
      </c>
    </row>
    <row r="28" spans="1:22" x14ac:dyDescent="0.25">
      <c r="A28" s="11" t="s">
        <v>498</v>
      </c>
      <c r="B28" s="13">
        <v>7568</v>
      </c>
      <c r="C28" s="14">
        <f>(454/B28*100)</f>
        <v>5.998942917547569</v>
      </c>
      <c r="D28" s="15">
        <v>7114</v>
      </c>
      <c r="E28" s="14">
        <v>25.756894599999999</v>
      </c>
      <c r="F28" s="16">
        <v>0.62502327000000002</v>
      </c>
      <c r="G28" s="14">
        <v>49.306240010000003</v>
      </c>
      <c r="H28" s="16">
        <v>0.68910802999999998</v>
      </c>
      <c r="I28" s="14">
        <v>14.820783130000001</v>
      </c>
      <c r="J28" s="16">
        <v>0.51879220999999998</v>
      </c>
      <c r="K28" s="14">
        <v>4.4918774299999997</v>
      </c>
      <c r="L28" s="16">
        <v>0.31218379000000002</v>
      </c>
      <c r="M28" s="14">
        <v>0</v>
      </c>
      <c r="N28" s="16">
        <v>0</v>
      </c>
      <c r="O28" s="14" t="s">
        <v>582</v>
      </c>
      <c r="P28" s="16" t="s">
        <v>582</v>
      </c>
      <c r="Q28" s="14">
        <v>0</v>
      </c>
      <c r="R28" s="16">
        <v>0</v>
      </c>
      <c r="S28" s="14">
        <v>0</v>
      </c>
      <c r="T28" s="16">
        <v>0</v>
      </c>
      <c r="U28" s="14">
        <v>5.62420483</v>
      </c>
      <c r="V28" s="16">
        <v>0.67164597999999998</v>
      </c>
    </row>
    <row r="29" spans="1:22" x14ac:dyDescent="0.25">
      <c r="A29" s="11" t="s">
        <v>499</v>
      </c>
      <c r="B29" s="13">
        <v>5385</v>
      </c>
      <c r="C29" s="14">
        <f>(30/B29*100)</f>
        <v>0.55710306406685239</v>
      </c>
      <c r="D29" s="15">
        <v>5355</v>
      </c>
      <c r="E29" s="14">
        <v>11.951350079999999</v>
      </c>
      <c r="F29" s="16">
        <v>0.52348494000000001</v>
      </c>
      <c r="G29" s="14">
        <v>31.99614489</v>
      </c>
      <c r="H29" s="16">
        <v>0.78140938000000004</v>
      </c>
      <c r="I29" s="14">
        <v>32.139603479999998</v>
      </c>
      <c r="J29" s="16">
        <v>0.79102475000000005</v>
      </c>
      <c r="K29" s="14">
        <v>17.283729439999998</v>
      </c>
      <c r="L29" s="16">
        <v>0.65413865000000004</v>
      </c>
      <c r="M29" s="14">
        <v>0</v>
      </c>
      <c r="N29" s="16">
        <v>0</v>
      </c>
      <c r="O29" s="14" t="s">
        <v>582</v>
      </c>
      <c r="P29" s="16" t="s">
        <v>582</v>
      </c>
      <c r="Q29" s="14">
        <v>2.7667624100000001</v>
      </c>
      <c r="R29" s="16">
        <v>0.24169378</v>
      </c>
      <c r="S29" s="14">
        <v>0</v>
      </c>
      <c r="T29" s="16">
        <v>0</v>
      </c>
      <c r="U29" s="14">
        <v>3.8624097100000001</v>
      </c>
      <c r="V29" s="16">
        <v>0.43087758999999998</v>
      </c>
    </row>
    <row r="30" spans="1:22" x14ac:dyDescent="0.25">
      <c r="A30" s="11" t="s">
        <v>500</v>
      </c>
      <c r="B30" s="13">
        <v>4520</v>
      </c>
      <c r="C30" s="14">
        <f>(236/B30*100)</f>
        <v>5.221238938053097</v>
      </c>
      <c r="D30" s="15">
        <v>4284</v>
      </c>
      <c r="E30" s="14">
        <v>26.036399249999999</v>
      </c>
      <c r="F30" s="16">
        <v>0.71161231000000003</v>
      </c>
      <c r="G30" s="14">
        <v>41.815622550000001</v>
      </c>
      <c r="H30" s="16">
        <v>0.7782753</v>
      </c>
      <c r="I30" s="14">
        <v>18.418857750000001</v>
      </c>
      <c r="J30" s="16">
        <v>0.64743687000000005</v>
      </c>
      <c r="K30" s="14">
        <v>7.4366564999999998</v>
      </c>
      <c r="L30" s="16">
        <v>0.47368797000000001</v>
      </c>
      <c r="M30" s="14">
        <v>0</v>
      </c>
      <c r="N30" s="16">
        <v>0</v>
      </c>
      <c r="O30" s="14" t="s">
        <v>582</v>
      </c>
      <c r="P30" s="16" t="s">
        <v>582</v>
      </c>
      <c r="Q30" s="14">
        <v>0</v>
      </c>
      <c r="R30" s="16">
        <v>0</v>
      </c>
      <c r="S30" s="14">
        <v>0</v>
      </c>
      <c r="T30" s="16">
        <v>0</v>
      </c>
      <c r="U30" s="14">
        <v>6.2924639400000002</v>
      </c>
      <c r="V30" s="16">
        <v>0.45224026000000001</v>
      </c>
    </row>
    <row r="31" spans="1:22" x14ac:dyDescent="0.25">
      <c r="A31" s="11" t="s">
        <v>501</v>
      </c>
      <c r="B31" s="13">
        <v>5456</v>
      </c>
      <c r="C31" s="14">
        <f>(153/B31*100)</f>
        <v>2.8042521994134897</v>
      </c>
      <c r="D31" s="15">
        <v>5303</v>
      </c>
      <c r="E31" s="14">
        <v>15.870568110000001</v>
      </c>
      <c r="F31" s="16">
        <v>0.53764031999999995</v>
      </c>
      <c r="G31" s="14">
        <v>40.498467939999998</v>
      </c>
      <c r="H31" s="16">
        <v>0.77774328000000004</v>
      </c>
      <c r="I31" s="14">
        <v>29.398871710000002</v>
      </c>
      <c r="J31" s="16">
        <v>0.61168440000000002</v>
      </c>
      <c r="K31" s="14">
        <v>8.3195679299999998</v>
      </c>
      <c r="L31" s="16">
        <v>0.41234124999999999</v>
      </c>
      <c r="M31" s="14">
        <v>0</v>
      </c>
      <c r="N31" s="16">
        <v>0</v>
      </c>
      <c r="O31" s="14" t="s">
        <v>582</v>
      </c>
      <c r="P31" s="16" t="s">
        <v>582</v>
      </c>
      <c r="Q31" s="14">
        <v>0</v>
      </c>
      <c r="R31" s="16">
        <v>0</v>
      </c>
      <c r="S31" s="14">
        <v>0</v>
      </c>
      <c r="T31" s="16">
        <v>0</v>
      </c>
      <c r="U31" s="14">
        <v>5.9125243000000003</v>
      </c>
      <c r="V31" s="16">
        <v>0.52932648000000004</v>
      </c>
    </row>
    <row r="32" spans="1:22" x14ac:dyDescent="0.25">
      <c r="A32" s="11" t="s">
        <v>502</v>
      </c>
      <c r="B32" s="13">
        <v>4478</v>
      </c>
      <c r="C32" s="14">
        <f>(6/B32*100)</f>
        <v>0.13398838767306834</v>
      </c>
      <c r="D32" s="15">
        <v>4472</v>
      </c>
      <c r="E32" s="14">
        <v>18.004005790000001</v>
      </c>
      <c r="F32" s="16">
        <v>0.63955039000000002</v>
      </c>
      <c r="G32" s="14">
        <v>39.277757119999997</v>
      </c>
      <c r="H32" s="16">
        <v>0.74337067000000001</v>
      </c>
      <c r="I32" s="14">
        <v>30.927130699999999</v>
      </c>
      <c r="J32" s="16">
        <v>0.79412351000000003</v>
      </c>
      <c r="K32" s="14">
        <v>9.8075888899999999</v>
      </c>
      <c r="L32" s="16">
        <v>0.49434637999999997</v>
      </c>
      <c r="M32" s="14">
        <v>0</v>
      </c>
      <c r="N32" s="16">
        <v>0</v>
      </c>
      <c r="O32" s="14" t="s">
        <v>582</v>
      </c>
      <c r="P32" s="16" t="s">
        <v>582</v>
      </c>
      <c r="Q32" s="14">
        <v>0</v>
      </c>
      <c r="R32" s="16">
        <v>0</v>
      </c>
      <c r="S32" s="14">
        <v>0</v>
      </c>
      <c r="T32" s="16">
        <v>0</v>
      </c>
      <c r="U32" s="14">
        <v>1.9835175</v>
      </c>
      <c r="V32" s="16">
        <v>0.27611518000000002</v>
      </c>
    </row>
    <row r="33" spans="1:22" x14ac:dyDescent="0.25">
      <c r="A33" s="11" t="s">
        <v>503</v>
      </c>
      <c r="B33" s="13">
        <v>7325</v>
      </c>
      <c r="C33" s="14">
        <f>(85/B33*100)</f>
        <v>1.1604095563139931</v>
      </c>
      <c r="D33" s="15">
        <v>7240</v>
      </c>
      <c r="E33" s="14">
        <v>26.945638809999998</v>
      </c>
      <c r="F33" s="16">
        <v>0.66248211000000001</v>
      </c>
      <c r="G33" s="14">
        <v>41.758111749999998</v>
      </c>
      <c r="H33" s="16">
        <v>0.69267131000000004</v>
      </c>
      <c r="I33" s="14">
        <v>17.93588368</v>
      </c>
      <c r="J33" s="16">
        <v>0.61267092999999995</v>
      </c>
      <c r="K33" s="14">
        <v>8.7833276100000006</v>
      </c>
      <c r="L33" s="16">
        <v>0.40183413000000001</v>
      </c>
      <c r="M33" s="14">
        <v>0</v>
      </c>
      <c r="N33" s="16">
        <v>0</v>
      </c>
      <c r="O33" s="14" t="s">
        <v>582</v>
      </c>
      <c r="P33" s="16" t="s">
        <v>582</v>
      </c>
      <c r="Q33" s="14">
        <v>0</v>
      </c>
      <c r="R33" s="16">
        <v>0</v>
      </c>
      <c r="S33" s="14">
        <v>0</v>
      </c>
      <c r="T33" s="16">
        <v>0</v>
      </c>
      <c r="U33" s="14">
        <v>4.5770381499999999</v>
      </c>
      <c r="V33" s="16">
        <v>0.32300962999999999</v>
      </c>
    </row>
    <row r="34" spans="1:22" x14ac:dyDescent="0.25">
      <c r="A34" s="11" t="s">
        <v>504</v>
      </c>
      <c r="B34" s="13">
        <v>6350</v>
      </c>
      <c r="C34" s="14">
        <f>(99/B34*100)</f>
        <v>1.5590551181102361</v>
      </c>
      <c r="D34" s="15">
        <v>6251</v>
      </c>
      <c r="E34" s="14">
        <v>14.593446269999999</v>
      </c>
      <c r="F34" s="16">
        <v>0.55232766</v>
      </c>
      <c r="G34" s="14">
        <v>37.073723000000001</v>
      </c>
      <c r="H34" s="16">
        <v>0.70070045000000003</v>
      </c>
      <c r="I34" s="14">
        <v>28.608609869999999</v>
      </c>
      <c r="J34" s="16">
        <v>0.72312067000000002</v>
      </c>
      <c r="K34" s="14">
        <v>10.467622629999999</v>
      </c>
      <c r="L34" s="16">
        <v>0.44810689999999997</v>
      </c>
      <c r="M34" s="14">
        <v>0</v>
      </c>
      <c r="N34" s="16">
        <v>0</v>
      </c>
      <c r="O34" s="14" t="s">
        <v>582</v>
      </c>
      <c r="P34" s="16" t="s">
        <v>582</v>
      </c>
      <c r="Q34" s="14">
        <v>2.5902044399999999</v>
      </c>
      <c r="R34" s="16">
        <v>0.53785225000000003</v>
      </c>
      <c r="S34" s="14">
        <v>0</v>
      </c>
      <c r="T34" s="16">
        <v>0</v>
      </c>
      <c r="U34" s="14">
        <v>6.6663937799999999</v>
      </c>
      <c r="V34" s="16">
        <v>0.56557142000000005</v>
      </c>
    </row>
    <row r="35" spans="1:22" x14ac:dyDescent="0.25">
      <c r="A35" s="11" t="s">
        <v>505</v>
      </c>
      <c r="B35" s="13">
        <v>6406</v>
      </c>
      <c r="C35" s="14">
        <f>(69/B35*100)</f>
        <v>1.0771152044957852</v>
      </c>
      <c r="D35" s="15">
        <v>6337</v>
      </c>
      <c r="E35" s="14">
        <v>12.52464647</v>
      </c>
      <c r="F35" s="16">
        <v>0.51073331</v>
      </c>
      <c r="G35" s="14">
        <v>41.553610689999999</v>
      </c>
      <c r="H35" s="16">
        <v>0.73461076999999997</v>
      </c>
      <c r="I35" s="14">
        <v>31.914707679999999</v>
      </c>
      <c r="J35" s="16">
        <v>0.81845179999999995</v>
      </c>
      <c r="K35" s="14">
        <v>9.7146252099999995</v>
      </c>
      <c r="L35" s="16">
        <v>0.42054351000000001</v>
      </c>
      <c r="M35" s="14">
        <v>0</v>
      </c>
      <c r="N35" s="16">
        <v>0</v>
      </c>
      <c r="O35" s="14" t="s">
        <v>582</v>
      </c>
      <c r="P35" s="16" t="s">
        <v>582</v>
      </c>
      <c r="Q35" s="14">
        <v>1.0404338</v>
      </c>
      <c r="R35" s="16">
        <v>5.6948430000000001E-2</v>
      </c>
      <c r="S35" s="14">
        <v>0</v>
      </c>
      <c r="T35" s="16">
        <v>0</v>
      </c>
      <c r="U35" s="14">
        <v>3.25197615</v>
      </c>
      <c r="V35" s="16">
        <v>0.22050030000000001</v>
      </c>
    </row>
    <row r="36" spans="1:22" x14ac:dyDescent="0.25">
      <c r="A36" s="11" t="s">
        <v>506</v>
      </c>
      <c r="B36" s="13">
        <v>6736</v>
      </c>
      <c r="C36" s="14">
        <f>(84/B36*100)</f>
        <v>1.2470308788598574</v>
      </c>
      <c r="D36" s="15">
        <v>6652</v>
      </c>
      <c r="E36" s="14">
        <v>24.598467370000002</v>
      </c>
      <c r="F36" s="16">
        <v>0.63924793999999996</v>
      </c>
      <c r="G36" s="14">
        <v>40.04648418</v>
      </c>
      <c r="H36" s="16">
        <v>0.80597483000000003</v>
      </c>
      <c r="I36" s="14">
        <v>19.037509320000002</v>
      </c>
      <c r="J36" s="16">
        <v>0.53901052000000005</v>
      </c>
      <c r="K36" s="14">
        <v>11.16532701</v>
      </c>
      <c r="L36" s="16">
        <v>0.42668914000000002</v>
      </c>
      <c r="M36" s="14">
        <v>0</v>
      </c>
      <c r="N36" s="16">
        <v>0</v>
      </c>
      <c r="O36" s="14" t="s">
        <v>582</v>
      </c>
      <c r="P36" s="16" t="s">
        <v>582</v>
      </c>
      <c r="Q36" s="14">
        <v>0</v>
      </c>
      <c r="R36" s="16">
        <v>0</v>
      </c>
      <c r="S36" s="14">
        <v>0</v>
      </c>
      <c r="T36" s="16">
        <v>0</v>
      </c>
      <c r="U36" s="14">
        <v>5.1522121299999997</v>
      </c>
      <c r="V36" s="16">
        <v>0.34064137</v>
      </c>
    </row>
    <row r="37" spans="1:22" x14ac:dyDescent="0.25">
      <c r="A37" s="11" t="s">
        <v>507</v>
      </c>
      <c r="B37" s="13">
        <v>5458</v>
      </c>
      <c r="C37" s="14">
        <f>(167/B37*100)</f>
        <v>3.0597288384023451</v>
      </c>
      <c r="D37" s="15">
        <v>5291</v>
      </c>
      <c r="E37" s="14">
        <v>20.549038889999999</v>
      </c>
      <c r="F37" s="16">
        <v>0.66588543</v>
      </c>
      <c r="G37" s="14">
        <v>37.701684389999997</v>
      </c>
      <c r="H37" s="16">
        <v>0.71522686000000002</v>
      </c>
      <c r="I37" s="14">
        <v>23.878007449999998</v>
      </c>
      <c r="J37" s="16">
        <v>0.70930926000000005</v>
      </c>
      <c r="K37" s="14">
        <v>7.8255986699999998</v>
      </c>
      <c r="L37" s="16">
        <v>0.40622861999999998</v>
      </c>
      <c r="M37" s="14">
        <v>0</v>
      </c>
      <c r="N37" s="16">
        <v>0</v>
      </c>
      <c r="O37" s="14" t="s">
        <v>582</v>
      </c>
      <c r="P37" s="16" t="s">
        <v>582</v>
      </c>
      <c r="Q37" s="14">
        <v>0</v>
      </c>
      <c r="R37" s="16">
        <v>0</v>
      </c>
      <c r="S37" s="14">
        <v>0</v>
      </c>
      <c r="T37" s="16">
        <v>0</v>
      </c>
      <c r="U37" s="14">
        <v>10.045670599999999</v>
      </c>
      <c r="V37" s="16">
        <v>0.81566813999999999</v>
      </c>
    </row>
    <row r="38" spans="1:22" x14ac:dyDescent="0.25">
      <c r="A38" s="11" t="s">
        <v>508</v>
      </c>
      <c r="B38" s="13">
        <v>5860</v>
      </c>
      <c r="C38" s="14">
        <f>(26/B38*100)</f>
        <v>0.44368600682593862</v>
      </c>
      <c r="D38" s="15">
        <v>5834</v>
      </c>
      <c r="E38" s="14">
        <v>9.6954178300000002</v>
      </c>
      <c r="F38" s="16">
        <v>0.46708767000000001</v>
      </c>
      <c r="G38" s="14">
        <v>26.535219990000002</v>
      </c>
      <c r="H38" s="16">
        <v>0.83482827000000004</v>
      </c>
      <c r="I38" s="14">
        <v>29.57175621</v>
      </c>
      <c r="J38" s="16">
        <v>0.84848612999999995</v>
      </c>
      <c r="K38" s="14">
        <v>18.827441310000001</v>
      </c>
      <c r="L38" s="16">
        <v>0.56944892000000003</v>
      </c>
      <c r="M38" s="14">
        <v>0</v>
      </c>
      <c r="N38" s="16">
        <v>0</v>
      </c>
      <c r="O38" s="14" t="s">
        <v>582</v>
      </c>
      <c r="P38" s="16" t="s">
        <v>582</v>
      </c>
      <c r="Q38" s="14">
        <v>0</v>
      </c>
      <c r="R38" s="16">
        <v>0</v>
      </c>
      <c r="S38" s="14">
        <v>0</v>
      </c>
      <c r="T38" s="16">
        <v>0</v>
      </c>
      <c r="U38" s="14">
        <v>15.37016466</v>
      </c>
      <c r="V38" s="16">
        <v>0.87729763000000005</v>
      </c>
    </row>
    <row r="39" spans="1:22" x14ac:dyDescent="0.25">
      <c r="A39" s="11" t="s">
        <v>509</v>
      </c>
      <c r="B39" s="13">
        <v>5895</v>
      </c>
      <c r="C39" s="14">
        <f>(33/B39*100)</f>
        <v>0.55979643765903309</v>
      </c>
      <c r="D39" s="15">
        <v>5862</v>
      </c>
      <c r="E39" s="14">
        <v>24.34226469</v>
      </c>
      <c r="F39" s="16">
        <v>0.68116564999999996</v>
      </c>
      <c r="G39" s="14">
        <v>42.98186269</v>
      </c>
      <c r="H39" s="16">
        <v>0.70270091000000001</v>
      </c>
      <c r="I39" s="14">
        <v>18.572651520000001</v>
      </c>
      <c r="J39" s="16">
        <v>0.57762760000000002</v>
      </c>
      <c r="K39" s="14">
        <v>9.2640775699999995</v>
      </c>
      <c r="L39" s="16">
        <v>0.45279858000000001</v>
      </c>
      <c r="M39" s="14">
        <v>0</v>
      </c>
      <c r="N39" s="16">
        <v>0</v>
      </c>
      <c r="O39" s="14" t="s">
        <v>582</v>
      </c>
      <c r="P39" s="16" t="s">
        <v>582</v>
      </c>
      <c r="Q39" s="14">
        <v>0</v>
      </c>
      <c r="R39" s="16">
        <v>0</v>
      </c>
      <c r="S39" s="14">
        <v>0</v>
      </c>
      <c r="T39" s="16">
        <v>0</v>
      </c>
      <c r="U39" s="14">
        <v>4.8391435300000003</v>
      </c>
      <c r="V39" s="16">
        <v>0.62041612999999995</v>
      </c>
    </row>
    <row r="40" spans="1:22" x14ac:dyDescent="0.25">
      <c r="A40" s="11" t="s">
        <v>510</v>
      </c>
      <c r="B40" s="13">
        <v>14157</v>
      </c>
      <c r="C40" s="14">
        <f>(407/B40*100)</f>
        <v>2.8749028749028747</v>
      </c>
      <c r="D40" s="15">
        <v>13750</v>
      </c>
      <c r="E40" s="14">
        <v>25.211293739999999</v>
      </c>
      <c r="F40" s="16">
        <v>0.69465065000000004</v>
      </c>
      <c r="G40" s="14">
        <v>42.014772120000003</v>
      </c>
      <c r="H40" s="16">
        <v>0.70127649000000003</v>
      </c>
      <c r="I40" s="14">
        <v>20.415232459999999</v>
      </c>
      <c r="J40" s="16">
        <v>0.63850631999999996</v>
      </c>
      <c r="K40" s="14">
        <v>6.6319674500000003</v>
      </c>
      <c r="L40" s="16">
        <v>0.32394061000000002</v>
      </c>
      <c r="M40" s="14">
        <v>0</v>
      </c>
      <c r="N40" s="16">
        <v>0</v>
      </c>
      <c r="O40" s="14" t="s">
        <v>582</v>
      </c>
      <c r="P40" s="16" t="s">
        <v>582</v>
      </c>
      <c r="Q40" s="14">
        <v>0</v>
      </c>
      <c r="R40" s="16">
        <v>0</v>
      </c>
      <c r="S40" s="14">
        <v>0</v>
      </c>
      <c r="T40" s="16">
        <v>0</v>
      </c>
      <c r="U40" s="14">
        <v>5.7267342299999999</v>
      </c>
      <c r="V40" s="16">
        <v>0.48367125999999999</v>
      </c>
    </row>
    <row r="41" spans="1:22" x14ac:dyDescent="0.25">
      <c r="A41" s="11" t="s">
        <v>511</v>
      </c>
      <c r="B41" s="13">
        <v>5712</v>
      </c>
      <c r="C41" s="14">
        <f>(60/B41*100)</f>
        <v>1.0504201680672269</v>
      </c>
      <c r="D41" s="15">
        <v>5652</v>
      </c>
      <c r="E41" s="14">
        <v>21.958309459999999</v>
      </c>
      <c r="F41" s="16">
        <v>0.61775913999999998</v>
      </c>
      <c r="G41" s="14">
        <v>44.833795440000003</v>
      </c>
      <c r="H41" s="16">
        <v>0.73037052000000002</v>
      </c>
      <c r="I41" s="14">
        <v>21.334131159999998</v>
      </c>
      <c r="J41" s="16">
        <v>0.62360822000000005</v>
      </c>
      <c r="K41" s="14">
        <v>7.0288647800000001</v>
      </c>
      <c r="L41" s="16">
        <v>0.37667918</v>
      </c>
      <c r="M41" s="14">
        <v>0</v>
      </c>
      <c r="N41" s="16">
        <v>0</v>
      </c>
      <c r="O41" s="14" t="s">
        <v>582</v>
      </c>
      <c r="P41" s="16" t="s">
        <v>582</v>
      </c>
      <c r="Q41" s="14">
        <v>0.67935869999999998</v>
      </c>
      <c r="R41" s="16">
        <v>0.18105413000000001</v>
      </c>
      <c r="S41" s="14">
        <v>0</v>
      </c>
      <c r="T41" s="16">
        <v>0</v>
      </c>
      <c r="U41" s="14">
        <v>4.1655404599999999</v>
      </c>
      <c r="V41" s="16">
        <v>0.38703862999999999</v>
      </c>
    </row>
    <row r="42" spans="1:22" x14ac:dyDescent="0.25">
      <c r="A42" s="11" t="s">
        <v>512</v>
      </c>
      <c r="B42" s="13">
        <f>IF(COUNT(B7:B41) &gt; 0, AVERAGE(B7:B41), "\u2014")</f>
        <v>7103.4285714285716</v>
      </c>
      <c r="C42" s="14">
        <f>IF(COUNT(C7:C41) &gt; 0, AVERAGE(C7:C41), "—")</f>
        <v>3.1761420936679605</v>
      </c>
      <c r="D42" s="15">
        <f>IF(COUNT(D7:D41) &gt; 0, AVERAGE(D7:D41), "—")</f>
        <v>6868.028571428571</v>
      </c>
      <c r="E42" s="14">
        <f>IF(COUNT(E7:E41) &gt; 0, AVERAGE(E7:E41), "—")</f>
        <v>18.54556501914286</v>
      </c>
      <c r="F42" s="16">
        <f>IF(COUNT(F7:F41) &gt; 0, SQRT(SUMSQ(F7:F41)/(COUNT(F7:F41)*COUNT(F7:F41)) ), "—")</f>
        <v>0.10158158058690522</v>
      </c>
      <c r="G42" s="14">
        <f>IF(COUNT(G7:G41) &gt; 0, AVERAGE(G7:G41), "—")</f>
        <v>38.224316030000011</v>
      </c>
      <c r="H42" s="16">
        <f>IF(COUNT(H7:H41) &gt; 0, SQRT(SUMSQ(H7:H41)/(COUNT(H7:H41)*COUNT(H7:H41)) ), "—")</f>
        <v>0.12297008800409391</v>
      </c>
      <c r="I42" s="14">
        <f>IF(COUNT(I7:I41) &gt; 0, AVERAGE(I7:I41), "—")</f>
        <v>26.07720623485714</v>
      </c>
      <c r="J42" s="16">
        <f>IF(COUNT(J7:J41) &gt; 0, SQRT(SUMSQ(J7:J41)/(COUNT(J7:J41)*COUNT(J7:J41)) ), "—")</f>
        <v>0.11891273003551928</v>
      </c>
      <c r="K42" s="14">
        <f>IF(COUNT(K7:K41) &gt; 0, AVERAGE(K7:K41), "—")</f>
        <v>10.546467664285712</v>
      </c>
      <c r="L42" s="16">
        <f>IF(COUNT(L7:L41) &gt; 0, SQRT(SUMSQ(L7:L41)/(COUNT(L7:L41)*COUNT(L7:L41)) ), "—")</f>
        <v>7.7958225140555115E-2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0.61911285142857153</v>
      </c>
      <c r="R42" s="16">
        <f>IF(COUNT(R7:R41) &gt; 0, SQRT(SUMSQ(R7:R41)/(COUNT(R7:R41)*COUNT(R7:R41)) ), "—")</f>
        <v>3.7244164193296306E-2</v>
      </c>
      <c r="S42" s="14">
        <f>IF(COUNT(S7:S41) &gt; 0, AVERAGE(S7:S41), "—")</f>
        <v>1.3047905714285715E-3</v>
      </c>
      <c r="T42" s="16">
        <f>IF(COUNT(T7:T41) &gt; 0, SQRT(SUMSQ(T7:T41)/(COUNT(T7:T41)*COUNT(T7:T41)) ), "—")</f>
        <v>9.0609942857142862E-4</v>
      </c>
      <c r="U42" s="14">
        <f>IF(COUNT(U7:U41) &gt; 0, AVERAGE(U7:U41), "—")</f>
        <v>5.9860274085714282</v>
      </c>
      <c r="V42" s="16">
        <f>IF(COUNT(V7:V41) &gt; 0, SQRT(SUMSQ(V7:V41)/(COUNT(V7:V41)*COUNT(V7:V41)) ), "—")</f>
        <v>9.0448629142128326E-2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28.986581999999999</v>
      </c>
      <c r="F45" s="16">
        <v>0.69169760000000002</v>
      </c>
      <c r="G45" s="14">
        <v>42.824446309999999</v>
      </c>
      <c r="H45" s="16">
        <v>0.87027116000000004</v>
      </c>
      <c r="I45" s="14">
        <v>12.794325150000001</v>
      </c>
      <c r="J45" s="16">
        <v>0.54245845999999998</v>
      </c>
      <c r="K45" s="14">
        <v>10.233482090000001</v>
      </c>
      <c r="L45" s="16">
        <v>0.53235359999999998</v>
      </c>
      <c r="M45" s="14">
        <v>0</v>
      </c>
      <c r="N45" s="16">
        <v>0</v>
      </c>
      <c r="O45" s="14" t="s">
        <v>582</v>
      </c>
      <c r="P45" s="16" t="s">
        <v>582</v>
      </c>
      <c r="Q45" s="14">
        <v>2.1079790000000001E-2</v>
      </c>
      <c r="R45" s="16">
        <v>2.1154450000000002E-2</v>
      </c>
      <c r="S45" s="14">
        <v>0.36666176</v>
      </c>
      <c r="T45" s="16">
        <v>7.2436650000000005E-2</v>
      </c>
      <c r="U45" s="14">
        <v>4.77342289</v>
      </c>
      <c r="V45" s="16">
        <v>0.29241523000000003</v>
      </c>
    </row>
    <row r="46" spans="1:22" x14ac:dyDescent="0.25">
      <c r="A46" s="11" t="s">
        <v>516</v>
      </c>
      <c r="B46" s="13">
        <v>23141</v>
      </c>
      <c r="C46" s="14">
        <f>(2259/B46*100)</f>
        <v>9.7618944730132657</v>
      </c>
      <c r="D46" s="15">
        <v>20882</v>
      </c>
      <c r="E46" s="14">
        <v>15.53463245</v>
      </c>
      <c r="F46" s="16">
        <v>0.44478390000000001</v>
      </c>
      <c r="G46" s="14">
        <v>33.609339550000001</v>
      </c>
      <c r="H46" s="16">
        <v>0.73312317999999999</v>
      </c>
      <c r="I46" s="14">
        <v>12.48999442</v>
      </c>
      <c r="J46" s="16">
        <v>0.40000517000000002</v>
      </c>
      <c r="K46" s="14">
        <v>3.24598319</v>
      </c>
      <c r="L46" s="16">
        <v>0.15570531000000001</v>
      </c>
      <c r="M46" s="14">
        <v>0</v>
      </c>
      <c r="N46" s="16">
        <v>0</v>
      </c>
      <c r="O46" s="14" t="s">
        <v>582</v>
      </c>
      <c r="P46" s="16" t="s">
        <v>582</v>
      </c>
      <c r="Q46" s="14">
        <v>0</v>
      </c>
      <c r="R46" s="16">
        <v>0</v>
      </c>
      <c r="S46" s="14">
        <v>0</v>
      </c>
      <c r="T46" s="16">
        <v>0</v>
      </c>
      <c r="U46" s="14">
        <v>35.120050390000003</v>
      </c>
      <c r="V46" s="16">
        <v>1.01925453</v>
      </c>
    </row>
    <row r="47" spans="1:22" x14ac:dyDescent="0.25">
      <c r="A47" s="11" t="s">
        <v>517</v>
      </c>
      <c r="B47" s="13">
        <v>5928</v>
      </c>
      <c r="C47" s="14">
        <f>(420/B47*100)</f>
        <v>7.0850202429149798</v>
      </c>
      <c r="D47" s="15">
        <v>5508</v>
      </c>
      <c r="E47" s="14">
        <v>16.914460500000001</v>
      </c>
      <c r="F47" s="16">
        <v>0.53468594999999997</v>
      </c>
      <c r="G47" s="14">
        <v>36.628475549999997</v>
      </c>
      <c r="H47" s="16">
        <v>0.77899965000000004</v>
      </c>
      <c r="I47" s="14">
        <v>23.317008659999999</v>
      </c>
      <c r="J47" s="16">
        <v>0.91214715000000002</v>
      </c>
      <c r="K47" s="14">
        <v>9.1289777999999995</v>
      </c>
      <c r="L47" s="16">
        <v>0.46501928999999997</v>
      </c>
      <c r="M47" s="14">
        <v>0</v>
      </c>
      <c r="N47" s="16">
        <v>0</v>
      </c>
      <c r="O47" s="14" t="s">
        <v>582</v>
      </c>
      <c r="P47" s="16" t="s">
        <v>582</v>
      </c>
      <c r="Q47" s="14">
        <v>0</v>
      </c>
      <c r="R47" s="16">
        <v>0</v>
      </c>
      <c r="S47" s="14">
        <v>0</v>
      </c>
      <c r="T47" s="16">
        <v>0</v>
      </c>
      <c r="U47" s="14">
        <v>14.01107749</v>
      </c>
      <c r="V47" s="16">
        <v>1.0269958400000001</v>
      </c>
    </row>
    <row r="48" spans="1:22" x14ac:dyDescent="0.25">
      <c r="A48" s="11" t="s">
        <v>518</v>
      </c>
      <c r="B48" s="13">
        <v>9841</v>
      </c>
      <c r="C48" s="14">
        <f>(9/B48*100)</f>
        <v>9.1454120516207701E-2</v>
      </c>
      <c r="D48" s="15">
        <v>9832</v>
      </c>
      <c r="E48" s="14">
        <v>22.982702849999999</v>
      </c>
      <c r="F48" s="16">
        <v>0.74985948000000002</v>
      </c>
      <c r="G48" s="14">
        <v>57.319417110000003</v>
      </c>
      <c r="H48" s="16">
        <v>0.82135946999999998</v>
      </c>
      <c r="I48" s="14">
        <v>15.296675410000001</v>
      </c>
      <c r="J48" s="16">
        <v>0.58833327000000002</v>
      </c>
      <c r="K48" s="14">
        <v>2.8263066600000002</v>
      </c>
      <c r="L48" s="16">
        <v>0.23470516999999999</v>
      </c>
      <c r="M48" s="14">
        <v>0</v>
      </c>
      <c r="N48" s="16">
        <v>0</v>
      </c>
      <c r="O48" s="14" t="s">
        <v>582</v>
      </c>
      <c r="P48" s="16" t="s">
        <v>582</v>
      </c>
      <c r="Q48" s="14">
        <v>0</v>
      </c>
      <c r="R48" s="16">
        <v>0</v>
      </c>
      <c r="S48" s="14">
        <v>0</v>
      </c>
      <c r="T48" s="16">
        <v>0</v>
      </c>
      <c r="U48" s="14">
        <v>1.5748979700000001</v>
      </c>
      <c r="V48" s="16">
        <v>0.53191754999999996</v>
      </c>
    </row>
    <row r="49" spans="1:22" x14ac:dyDescent="0.25">
      <c r="A49" s="11" t="s">
        <v>519</v>
      </c>
      <c r="B49" s="13">
        <v>6349</v>
      </c>
      <c r="C49" s="14">
        <f>(56/B49*100)</f>
        <v>0.88202866593164275</v>
      </c>
      <c r="D49" s="15">
        <v>6293</v>
      </c>
      <c r="E49" s="14">
        <v>25.062464330000001</v>
      </c>
      <c r="F49" s="16">
        <v>0.56432987000000001</v>
      </c>
      <c r="G49" s="14">
        <v>43.791939300000003</v>
      </c>
      <c r="H49" s="16">
        <v>0.56664382999999996</v>
      </c>
      <c r="I49" s="14">
        <v>20.464538789999999</v>
      </c>
      <c r="J49" s="16">
        <v>0.70348314999999995</v>
      </c>
      <c r="K49" s="14">
        <v>6.4581364700000004</v>
      </c>
      <c r="L49" s="16">
        <v>0.31354410999999999</v>
      </c>
      <c r="M49" s="14">
        <v>0</v>
      </c>
      <c r="N49" s="16">
        <v>0</v>
      </c>
      <c r="O49" s="14" t="s">
        <v>582</v>
      </c>
      <c r="P49" s="16" t="s">
        <v>582</v>
      </c>
      <c r="Q49" s="14">
        <v>0</v>
      </c>
      <c r="R49" s="16">
        <v>0</v>
      </c>
      <c r="S49" s="14">
        <v>9.7153619999999996E-2</v>
      </c>
      <c r="T49" s="16">
        <v>4.801888E-2</v>
      </c>
      <c r="U49" s="14">
        <v>4.1257674800000004</v>
      </c>
      <c r="V49" s="16">
        <v>0.42484368</v>
      </c>
    </row>
    <row r="50" spans="1:22" x14ac:dyDescent="0.25">
      <c r="A50" s="11" t="s">
        <v>520</v>
      </c>
      <c r="B50" s="13">
        <v>11795</v>
      </c>
      <c r="C50" s="14">
        <f>(397/B50*100)</f>
        <v>3.3658329800763034</v>
      </c>
      <c r="D50" s="15">
        <v>11398</v>
      </c>
      <c r="E50" s="14">
        <v>21.062478689999999</v>
      </c>
      <c r="F50" s="16">
        <v>0.63244001999999999</v>
      </c>
      <c r="G50" s="14">
        <v>47.332634259999999</v>
      </c>
      <c r="H50" s="16">
        <v>0.72644138000000003</v>
      </c>
      <c r="I50" s="14">
        <v>19.74665929</v>
      </c>
      <c r="J50" s="16">
        <v>0.55058989000000003</v>
      </c>
      <c r="K50" s="14">
        <v>6.6782888500000004</v>
      </c>
      <c r="L50" s="16">
        <v>0.34350809999999998</v>
      </c>
      <c r="M50" s="14">
        <v>0</v>
      </c>
      <c r="N50" s="16">
        <v>0</v>
      </c>
      <c r="O50" s="14" t="s">
        <v>582</v>
      </c>
      <c r="P50" s="16" t="s">
        <v>582</v>
      </c>
      <c r="Q50" s="14">
        <v>0</v>
      </c>
      <c r="R50" s="16">
        <v>0</v>
      </c>
      <c r="S50" s="14">
        <v>0</v>
      </c>
      <c r="T50" s="16">
        <v>0</v>
      </c>
      <c r="U50" s="14">
        <v>5.1799389099999997</v>
      </c>
      <c r="V50" s="16">
        <v>0.53425964999999997</v>
      </c>
    </row>
    <row r="51" spans="1:22" x14ac:dyDescent="0.25">
      <c r="A51" s="11" t="s">
        <v>521</v>
      </c>
      <c r="B51" s="13">
        <v>6866</v>
      </c>
      <c r="C51" s="14">
        <f>(112/B51*100)</f>
        <v>1.6312263326536558</v>
      </c>
      <c r="D51" s="15">
        <v>6754</v>
      </c>
      <c r="E51" s="14">
        <v>22.71254536</v>
      </c>
      <c r="F51" s="16">
        <v>0.63095758999999996</v>
      </c>
      <c r="G51" s="14">
        <v>36.743045039999998</v>
      </c>
      <c r="H51" s="16">
        <v>0.70512657999999995</v>
      </c>
      <c r="I51" s="14">
        <v>15.192820360000001</v>
      </c>
      <c r="J51" s="16">
        <v>0.54576369999999996</v>
      </c>
      <c r="K51" s="14">
        <v>5.4172865799999999</v>
      </c>
      <c r="L51" s="16">
        <v>0.28767377999999999</v>
      </c>
      <c r="M51" s="14">
        <v>0</v>
      </c>
      <c r="N51" s="16">
        <v>0</v>
      </c>
      <c r="O51" s="14" t="s">
        <v>582</v>
      </c>
      <c r="P51" s="16" t="s">
        <v>582</v>
      </c>
      <c r="Q51" s="14">
        <v>10.57337566</v>
      </c>
      <c r="R51" s="16">
        <v>0.61237803999999996</v>
      </c>
      <c r="S51" s="14">
        <v>0</v>
      </c>
      <c r="T51" s="16">
        <v>0</v>
      </c>
      <c r="U51" s="14">
        <v>9.3609270000000002</v>
      </c>
      <c r="V51" s="16">
        <v>0.83046531000000001</v>
      </c>
    </row>
    <row r="52" spans="1:22" x14ac:dyDescent="0.25">
      <c r="A52" s="11" t="s">
        <v>522</v>
      </c>
      <c r="B52" s="13">
        <v>5809</v>
      </c>
      <c r="C52" s="14">
        <f>(113/B52*100)</f>
        <v>1.9452573592700984</v>
      </c>
      <c r="D52" s="15">
        <v>5696</v>
      </c>
      <c r="E52" s="14">
        <v>16.84375751</v>
      </c>
      <c r="F52" s="16">
        <v>0.58885010999999998</v>
      </c>
      <c r="G52" s="14">
        <v>42.79992146</v>
      </c>
      <c r="H52" s="16">
        <v>0.77862509000000002</v>
      </c>
      <c r="I52" s="14">
        <v>27.35273201</v>
      </c>
      <c r="J52" s="16">
        <v>0.70186210000000004</v>
      </c>
      <c r="K52" s="14">
        <v>9.1183279099999996</v>
      </c>
      <c r="L52" s="16">
        <v>0.47445443999999998</v>
      </c>
      <c r="M52" s="14">
        <v>0</v>
      </c>
      <c r="N52" s="16">
        <v>0</v>
      </c>
      <c r="O52" s="14" t="s">
        <v>582</v>
      </c>
      <c r="P52" s="16" t="s">
        <v>582</v>
      </c>
      <c r="Q52" s="14">
        <v>0</v>
      </c>
      <c r="R52" s="16">
        <v>0</v>
      </c>
      <c r="S52" s="14">
        <v>0</v>
      </c>
      <c r="T52" s="16">
        <v>0</v>
      </c>
      <c r="U52" s="14">
        <v>3.8852611100000001</v>
      </c>
      <c r="V52" s="16">
        <v>0.33237687999999999</v>
      </c>
    </row>
    <row r="53" spans="1:22" x14ac:dyDescent="0.25">
      <c r="A53" s="11" t="s">
        <v>523</v>
      </c>
      <c r="B53" s="13">
        <v>5571</v>
      </c>
      <c r="C53" s="14">
        <f>(122/B53*100)</f>
        <v>2.189912044516245</v>
      </c>
      <c r="D53" s="15">
        <v>5449</v>
      </c>
      <c r="E53" s="14">
        <v>22.19333426</v>
      </c>
      <c r="F53" s="16">
        <v>0.54674171999999999</v>
      </c>
      <c r="G53" s="14">
        <v>37.94527987</v>
      </c>
      <c r="H53" s="16">
        <v>0.56518718999999995</v>
      </c>
      <c r="I53" s="14">
        <v>20.804858100000001</v>
      </c>
      <c r="J53" s="16">
        <v>0.58792007999999996</v>
      </c>
      <c r="K53" s="14">
        <v>10.438466010000001</v>
      </c>
      <c r="L53" s="16">
        <v>0.41730405999999998</v>
      </c>
      <c r="M53" s="14">
        <v>0</v>
      </c>
      <c r="N53" s="16">
        <v>0</v>
      </c>
      <c r="O53" s="14" t="s">
        <v>582</v>
      </c>
      <c r="P53" s="16" t="s">
        <v>582</v>
      </c>
      <c r="Q53" s="14">
        <v>0</v>
      </c>
      <c r="R53" s="16">
        <v>0</v>
      </c>
      <c r="S53" s="14">
        <v>0</v>
      </c>
      <c r="T53" s="16">
        <v>0</v>
      </c>
      <c r="U53" s="14">
        <v>8.6180617599999998</v>
      </c>
      <c r="V53" s="16">
        <v>0.35553419000000003</v>
      </c>
    </row>
    <row r="54" spans="1:22" x14ac:dyDescent="0.25">
      <c r="A54" s="11" t="s">
        <v>524</v>
      </c>
      <c r="B54" s="13">
        <v>4740</v>
      </c>
      <c r="C54" s="14">
        <f>(522/B54*100)</f>
        <v>11.012658227848101</v>
      </c>
      <c r="D54" s="15">
        <v>4218</v>
      </c>
      <c r="E54" s="14">
        <v>29.389553150000001</v>
      </c>
      <c r="F54" s="16">
        <v>1.0218730199999999</v>
      </c>
      <c r="G54" s="14">
        <v>37.700895000000003</v>
      </c>
      <c r="H54" s="16">
        <v>1.03470248</v>
      </c>
      <c r="I54" s="14">
        <v>11.01905032</v>
      </c>
      <c r="J54" s="16">
        <v>0.64163793000000002</v>
      </c>
      <c r="K54" s="14">
        <v>6.8361820399999997</v>
      </c>
      <c r="L54" s="16">
        <v>0.48369959000000001</v>
      </c>
      <c r="M54" s="14">
        <v>0</v>
      </c>
      <c r="N54" s="16">
        <v>0</v>
      </c>
      <c r="O54" s="14" t="s">
        <v>582</v>
      </c>
      <c r="P54" s="16" t="s">
        <v>582</v>
      </c>
      <c r="Q54" s="14">
        <v>0</v>
      </c>
      <c r="R54" s="16">
        <v>0</v>
      </c>
      <c r="S54" s="14">
        <v>0</v>
      </c>
      <c r="T54" s="16">
        <v>0</v>
      </c>
      <c r="U54" s="14">
        <v>15.054319489999999</v>
      </c>
      <c r="V54" s="16">
        <v>1.3578581300000001</v>
      </c>
    </row>
    <row r="55" spans="1:22" x14ac:dyDescent="0.25">
      <c r="A55" s="11" t="s">
        <v>525</v>
      </c>
      <c r="B55" s="13">
        <v>5316</v>
      </c>
      <c r="C55" s="14">
        <f>(22/B55*100)</f>
        <v>0.41384499623777277</v>
      </c>
      <c r="D55" s="15">
        <v>5294</v>
      </c>
      <c r="E55" s="14">
        <v>18.70084786</v>
      </c>
      <c r="F55" s="16">
        <v>0.53347571000000005</v>
      </c>
      <c r="G55" s="14">
        <v>46.520304350000004</v>
      </c>
      <c r="H55" s="16">
        <v>0.80276154</v>
      </c>
      <c r="I55" s="14">
        <v>23.65632892</v>
      </c>
      <c r="J55" s="16">
        <v>0.65297634999999998</v>
      </c>
      <c r="K55" s="14">
        <v>6.9568620599999997</v>
      </c>
      <c r="L55" s="16">
        <v>0.39851019999999998</v>
      </c>
      <c r="M55" s="14">
        <v>0</v>
      </c>
      <c r="N55" s="16">
        <v>0</v>
      </c>
      <c r="O55" s="14" t="s">
        <v>582</v>
      </c>
      <c r="P55" s="16" t="s">
        <v>582</v>
      </c>
      <c r="Q55" s="14">
        <v>0</v>
      </c>
      <c r="R55" s="16">
        <v>0</v>
      </c>
      <c r="S55" s="14">
        <v>0.31541921000000001</v>
      </c>
      <c r="T55" s="16">
        <v>6.5570809999999993E-2</v>
      </c>
      <c r="U55" s="14">
        <v>3.8502375999999998</v>
      </c>
      <c r="V55" s="16">
        <v>0.35007328999999998</v>
      </c>
    </row>
    <row r="56" spans="1:22" x14ac:dyDescent="0.25">
      <c r="A56" s="11" t="s">
        <v>526</v>
      </c>
      <c r="B56" s="13">
        <v>5359</v>
      </c>
      <c r="C56" s="14">
        <f>(77/B56*100)</f>
        <v>1.4368352304534429</v>
      </c>
      <c r="D56" s="15">
        <v>5282</v>
      </c>
      <c r="E56" s="14">
        <v>17.78552913</v>
      </c>
      <c r="F56" s="16">
        <v>0.64047931999999996</v>
      </c>
      <c r="G56" s="14">
        <v>50.180254740000002</v>
      </c>
      <c r="H56" s="16">
        <v>0.76496964000000001</v>
      </c>
      <c r="I56" s="14">
        <v>23.15871478</v>
      </c>
      <c r="J56" s="16">
        <v>0.66042100999999998</v>
      </c>
      <c r="K56" s="14">
        <v>7.2137036700000001</v>
      </c>
      <c r="L56" s="16">
        <v>0.36908489</v>
      </c>
      <c r="M56" s="14">
        <v>0</v>
      </c>
      <c r="N56" s="16">
        <v>0</v>
      </c>
      <c r="O56" s="14" t="s">
        <v>582</v>
      </c>
      <c r="P56" s="16" t="s">
        <v>582</v>
      </c>
      <c r="Q56" s="14">
        <v>0</v>
      </c>
      <c r="R56" s="16">
        <v>0</v>
      </c>
      <c r="S56" s="14">
        <v>0</v>
      </c>
      <c r="T56" s="16">
        <v>0</v>
      </c>
      <c r="U56" s="14">
        <v>1.6617976800000001</v>
      </c>
      <c r="V56" s="16">
        <v>0.25127480000000002</v>
      </c>
    </row>
    <row r="57" spans="1:22" x14ac:dyDescent="0.25">
      <c r="A57" s="11" t="s">
        <v>527</v>
      </c>
      <c r="B57" s="13">
        <v>6513</v>
      </c>
      <c r="C57" s="14">
        <f>(0/B57*100)</f>
        <v>0</v>
      </c>
      <c r="D57" s="15">
        <v>6513</v>
      </c>
      <c r="E57" s="14">
        <v>33.294568519999999</v>
      </c>
      <c r="F57" s="16">
        <v>0.95054903000000002</v>
      </c>
      <c r="G57" s="14">
        <v>54.365382779999997</v>
      </c>
      <c r="H57" s="16">
        <v>0.95909135000000001</v>
      </c>
      <c r="I57" s="14">
        <v>6.7519524999999998</v>
      </c>
      <c r="J57" s="16">
        <v>0.44652192000000002</v>
      </c>
      <c r="K57" s="14">
        <v>2.1883172100000001</v>
      </c>
      <c r="L57" s="16">
        <v>0.27131367000000001</v>
      </c>
      <c r="M57" s="14">
        <v>0</v>
      </c>
      <c r="N57" s="16">
        <v>0</v>
      </c>
      <c r="O57" s="14" t="s">
        <v>582</v>
      </c>
      <c r="P57" s="16" t="s">
        <v>582</v>
      </c>
      <c r="Q57" s="14">
        <v>0</v>
      </c>
      <c r="R57" s="16">
        <v>0</v>
      </c>
      <c r="S57" s="14">
        <v>7.9134380000000004E-2</v>
      </c>
      <c r="T57" s="16">
        <v>5.8773680000000002E-2</v>
      </c>
      <c r="U57" s="14">
        <v>3.3206446000000001</v>
      </c>
      <c r="V57" s="16">
        <v>0.53286131999999997</v>
      </c>
    </row>
    <row r="58" spans="1:22" x14ac:dyDescent="0.25">
      <c r="A58" s="11" t="s">
        <v>528</v>
      </c>
      <c r="B58" s="13">
        <v>7267</v>
      </c>
      <c r="C58" s="14">
        <f>(10/B58*100)</f>
        <v>0.13760836658868861</v>
      </c>
      <c r="D58" s="15">
        <v>7257</v>
      </c>
      <c r="E58" s="14">
        <v>38.540936690000002</v>
      </c>
      <c r="F58" s="16">
        <v>0.80151764999999997</v>
      </c>
      <c r="G58" s="14">
        <v>39.773996250000003</v>
      </c>
      <c r="H58" s="16">
        <v>0.76593663999999995</v>
      </c>
      <c r="I58" s="14">
        <v>10.700626270000001</v>
      </c>
      <c r="J58" s="16">
        <v>0.51361836999999999</v>
      </c>
      <c r="K58" s="14">
        <v>5.5663935100000002</v>
      </c>
      <c r="L58" s="16">
        <v>0.32456751</v>
      </c>
      <c r="M58" s="14">
        <v>0</v>
      </c>
      <c r="N58" s="16">
        <v>0</v>
      </c>
      <c r="O58" s="14" t="s">
        <v>582</v>
      </c>
      <c r="P58" s="16" t="s">
        <v>582</v>
      </c>
      <c r="Q58" s="14">
        <v>0</v>
      </c>
      <c r="R58" s="16">
        <v>0</v>
      </c>
      <c r="S58" s="14">
        <v>0.55386791000000002</v>
      </c>
      <c r="T58" s="16">
        <v>0.11314468</v>
      </c>
      <c r="U58" s="14">
        <v>4.8641793800000004</v>
      </c>
      <c r="V58" s="16">
        <v>0.62564474999999997</v>
      </c>
    </row>
    <row r="59" spans="1:22" x14ac:dyDescent="0.25">
      <c r="A59" s="11" t="s">
        <v>529</v>
      </c>
      <c r="B59" s="13">
        <v>4826</v>
      </c>
      <c r="C59" s="14">
        <f>(26/B59*100)</f>
        <v>0.53874844591794446</v>
      </c>
      <c r="D59" s="15">
        <v>4800</v>
      </c>
      <c r="E59" s="14">
        <v>42.835309170000002</v>
      </c>
      <c r="F59" s="16">
        <v>0.84998119999999999</v>
      </c>
      <c r="G59" s="14">
        <v>39.360602759999999</v>
      </c>
      <c r="H59" s="16">
        <v>0.82664936</v>
      </c>
      <c r="I59" s="14">
        <v>9.3844757300000001</v>
      </c>
      <c r="J59" s="16">
        <v>0.56043346000000005</v>
      </c>
      <c r="K59" s="14">
        <v>4.6908528399999998</v>
      </c>
      <c r="L59" s="16">
        <v>0.37869744999999999</v>
      </c>
      <c r="M59" s="14">
        <v>0</v>
      </c>
      <c r="N59" s="16">
        <v>0</v>
      </c>
      <c r="O59" s="14" t="s">
        <v>582</v>
      </c>
      <c r="P59" s="16" t="s">
        <v>582</v>
      </c>
      <c r="Q59" s="14">
        <v>0</v>
      </c>
      <c r="R59" s="16">
        <v>0</v>
      </c>
      <c r="S59" s="14">
        <v>0.61920438</v>
      </c>
      <c r="T59" s="16">
        <v>0.12778282999999999</v>
      </c>
      <c r="U59" s="14">
        <v>3.1095551100000001</v>
      </c>
      <c r="V59" s="16">
        <v>0.29442062000000002</v>
      </c>
    </row>
    <row r="60" spans="1:22" x14ac:dyDescent="0.25">
      <c r="A60" s="11" t="s">
        <v>530</v>
      </c>
      <c r="B60" s="13">
        <v>4546</v>
      </c>
      <c r="C60" s="14">
        <f>(15/B60*100)</f>
        <v>0.32996040475142985</v>
      </c>
      <c r="D60" s="15">
        <v>4531</v>
      </c>
      <c r="E60" s="14">
        <v>31.400633970000001</v>
      </c>
      <c r="F60" s="16">
        <v>0.96236213000000004</v>
      </c>
      <c r="G60" s="14">
        <v>42.62322099</v>
      </c>
      <c r="H60" s="16">
        <v>0.91370467</v>
      </c>
      <c r="I60" s="14">
        <v>12.56886763</v>
      </c>
      <c r="J60" s="16">
        <v>0.61757013999999999</v>
      </c>
      <c r="K60" s="14">
        <v>9.1122951499999996</v>
      </c>
      <c r="L60" s="16">
        <v>0.51187108999999997</v>
      </c>
      <c r="M60" s="14">
        <v>0</v>
      </c>
      <c r="N60" s="16">
        <v>0</v>
      </c>
      <c r="O60" s="14" t="s">
        <v>582</v>
      </c>
      <c r="P60" s="16" t="s">
        <v>582</v>
      </c>
      <c r="Q60" s="14">
        <v>0</v>
      </c>
      <c r="R60" s="16">
        <v>0</v>
      </c>
      <c r="S60" s="14">
        <v>0.27687258999999997</v>
      </c>
      <c r="T60" s="16">
        <v>8.8398589999999999E-2</v>
      </c>
      <c r="U60" s="14">
        <v>4.0181096600000004</v>
      </c>
      <c r="V60" s="16">
        <v>0.52637290000000003</v>
      </c>
    </row>
    <row r="61" spans="1:22" x14ac:dyDescent="0.25">
      <c r="A61" s="11" t="s">
        <v>531</v>
      </c>
      <c r="B61" s="13">
        <v>6525</v>
      </c>
      <c r="C61" s="14">
        <f>(181/B61*100)</f>
        <v>2.7739463601532566</v>
      </c>
      <c r="D61" s="15">
        <v>6344</v>
      </c>
      <c r="E61" s="14">
        <v>26.910900519999998</v>
      </c>
      <c r="F61" s="16">
        <v>0.57958065000000003</v>
      </c>
      <c r="G61" s="14">
        <v>37.890206859999999</v>
      </c>
      <c r="H61" s="16">
        <v>0.68898216000000001</v>
      </c>
      <c r="I61" s="14">
        <v>19.46724987</v>
      </c>
      <c r="J61" s="16">
        <v>0.60249551000000001</v>
      </c>
      <c r="K61" s="14">
        <v>11.10315465</v>
      </c>
      <c r="L61" s="16">
        <v>0.45840260999999999</v>
      </c>
      <c r="M61" s="14">
        <v>0</v>
      </c>
      <c r="N61" s="16">
        <v>0</v>
      </c>
      <c r="O61" s="14" t="s">
        <v>582</v>
      </c>
      <c r="P61" s="16" t="s">
        <v>582</v>
      </c>
      <c r="Q61" s="14">
        <v>0</v>
      </c>
      <c r="R61" s="16">
        <v>0</v>
      </c>
      <c r="S61" s="14">
        <v>0</v>
      </c>
      <c r="T61" s="16">
        <v>0</v>
      </c>
      <c r="U61" s="14">
        <v>4.6284881000000002</v>
      </c>
      <c r="V61" s="16">
        <v>0.49165535999999999</v>
      </c>
    </row>
    <row r="62" spans="1:22" x14ac:dyDescent="0.25">
      <c r="A62" s="11" t="s">
        <v>532</v>
      </c>
      <c r="B62" s="13">
        <v>4476</v>
      </c>
      <c r="C62" s="14">
        <f>(3/B62*100)</f>
        <v>6.7024128686327081E-2</v>
      </c>
      <c r="D62" s="15">
        <v>4473</v>
      </c>
      <c r="E62" s="14">
        <v>14.28338651</v>
      </c>
      <c r="F62" s="16">
        <v>0.45778950000000002</v>
      </c>
      <c r="G62" s="14">
        <v>50.767929799999997</v>
      </c>
      <c r="H62" s="16">
        <v>0.79975397000000004</v>
      </c>
      <c r="I62" s="14">
        <v>27.76962142</v>
      </c>
      <c r="J62" s="16">
        <v>0.71002566</v>
      </c>
      <c r="K62" s="14">
        <v>6.68519927</v>
      </c>
      <c r="L62" s="16">
        <v>0.40232612000000001</v>
      </c>
      <c r="M62" s="14">
        <v>0</v>
      </c>
      <c r="N62" s="16">
        <v>0</v>
      </c>
      <c r="O62" s="14" t="s">
        <v>582</v>
      </c>
      <c r="P62" s="16" t="s">
        <v>582</v>
      </c>
      <c r="Q62" s="14">
        <v>0</v>
      </c>
      <c r="R62" s="16">
        <v>0</v>
      </c>
      <c r="S62" s="14">
        <v>0</v>
      </c>
      <c r="T62" s="16">
        <v>0</v>
      </c>
      <c r="U62" s="14">
        <v>0.49386299</v>
      </c>
      <c r="V62" s="16">
        <v>9.9464460000000005E-2</v>
      </c>
    </row>
    <row r="63" spans="1:22" x14ac:dyDescent="0.25">
      <c r="A63" s="11" t="s">
        <v>533</v>
      </c>
      <c r="B63" s="13">
        <v>5324</v>
      </c>
      <c r="C63" s="14">
        <f>(13/B63*100)</f>
        <v>0.24417731029301279</v>
      </c>
      <c r="D63" s="15">
        <v>5311</v>
      </c>
      <c r="E63" s="14">
        <v>26.24497637</v>
      </c>
      <c r="F63" s="16">
        <v>0.68663934000000004</v>
      </c>
      <c r="G63" s="14">
        <v>42.026952289999997</v>
      </c>
      <c r="H63" s="16">
        <v>0.71941997999999996</v>
      </c>
      <c r="I63" s="14">
        <v>16.601137510000001</v>
      </c>
      <c r="J63" s="16">
        <v>0.50803498999999996</v>
      </c>
      <c r="K63" s="14">
        <v>6.6409045400000002</v>
      </c>
      <c r="L63" s="16">
        <v>0.39993828999999997</v>
      </c>
      <c r="M63" s="14">
        <v>0</v>
      </c>
      <c r="N63" s="16">
        <v>0</v>
      </c>
      <c r="O63" s="14" t="s">
        <v>582</v>
      </c>
      <c r="P63" s="16" t="s">
        <v>582</v>
      </c>
      <c r="Q63" s="14">
        <v>4.826693E-2</v>
      </c>
      <c r="R63" s="16">
        <v>2.9712140000000001E-2</v>
      </c>
      <c r="S63" s="14">
        <v>0.10112668</v>
      </c>
      <c r="T63" s="16">
        <v>5.252598E-2</v>
      </c>
      <c r="U63" s="14">
        <v>8.3366356699999997</v>
      </c>
      <c r="V63" s="16">
        <v>0.42439695</v>
      </c>
    </row>
    <row r="64" spans="1:22" x14ac:dyDescent="0.25">
      <c r="A64" s="11" t="s">
        <v>534</v>
      </c>
      <c r="B64" s="13">
        <v>3634</v>
      </c>
      <c r="C64" s="14">
        <f>(3/B64*100)</f>
        <v>8.2553659878921298E-2</v>
      </c>
      <c r="D64" s="15">
        <v>3631</v>
      </c>
      <c r="E64" s="14">
        <v>24.950162389999999</v>
      </c>
      <c r="F64" s="16">
        <v>0.69017161999999999</v>
      </c>
      <c r="G64" s="14">
        <v>36.5397453</v>
      </c>
      <c r="H64" s="16">
        <v>0.79663543000000003</v>
      </c>
      <c r="I64" s="14">
        <v>23.38286381</v>
      </c>
      <c r="J64" s="16">
        <v>0.68441587999999998</v>
      </c>
      <c r="K64" s="14">
        <v>11.14087818</v>
      </c>
      <c r="L64" s="16">
        <v>0.50033280000000002</v>
      </c>
      <c r="M64" s="14">
        <v>0</v>
      </c>
      <c r="N64" s="16">
        <v>0</v>
      </c>
      <c r="O64" s="14" t="s">
        <v>582</v>
      </c>
      <c r="P64" s="16" t="s">
        <v>582</v>
      </c>
      <c r="Q64" s="14">
        <v>0</v>
      </c>
      <c r="R64" s="16">
        <v>0</v>
      </c>
      <c r="S64" s="14">
        <v>5.7214969999999997E-2</v>
      </c>
      <c r="T64" s="16">
        <v>4.0312729999999998E-2</v>
      </c>
      <c r="U64" s="14">
        <v>3.9291353500000001</v>
      </c>
      <c r="V64" s="16">
        <v>0.29650742000000002</v>
      </c>
    </row>
    <row r="65" spans="1:22" x14ac:dyDescent="0.25">
      <c r="A65" s="11" t="s">
        <v>535</v>
      </c>
      <c r="B65" s="13">
        <v>5325</v>
      </c>
      <c r="C65" s="14">
        <f>(14/B65*100)</f>
        <v>0.26291079812206569</v>
      </c>
      <c r="D65" s="15">
        <v>5311</v>
      </c>
      <c r="E65" s="14">
        <v>22.793390949999999</v>
      </c>
      <c r="F65" s="16">
        <v>0.65687989999999996</v>
      </c>
      <c r="G65" s="14">
        <v>47.666435210000003</v>
      </c>
      <c r="H65" s="16">
        <v>0.71633506999999996</v>
      </c>
      <c r="I65" s="14">
        <v>21.042956870000001</v>
      </c>
      <c r="J65" s="16">
        <v>0.61453738999999996</v>
      </c>
      <c r="K65" s="14">
        <v>4.1649973100000004</v>
      </c>
      <c r="L65" s="16">
        <v>0.27405167000000002</v>
      </c>
      <c r="M65" s="14">
        <v>0</v>
      </c>
      <c r="N65" s="16">
        <v>0</v>
      </c>
      <c r="O65" s="14" t="s">
        <v>582</v>
      </c>
      <c r="P65" s="16" t="s">
        <v>582</v>
      </c>
      <c r="Q65" s="14">
        <v>8.4533170000000005E-2</v>
      </c>
      <c r="R65" s="16">
        <v>3.8322920000000003E-2</v>
      </c>
      <c r="S65" s="14">
        <v>0</v>
      </c>
      <c r="T65" s="16">
        <v>0</v>
      </c>
      <c r="U65" s="14">
        <v>4.2476864900000004</v>
      </c>
      <c r="V65" s="16">
        <v>0.39524885999999998</v>
      </c>
    </row>
    <row r="66" spans="1:22" x14ac:dyDescent="0.25">
      <c r="A66" s="11" t="s">
        <v>536</v>
      </c>
      <c r="B66" s="13">
        <v>5665</v>
      </c>
      <c r="C66" s="14">
        <f>(95/B66*100)</f>
        <v>1.6769638128861428</v>
      </c>
      <c r="D66" s="15">
        <v>5570</v>
      </c>
      <c r="E66" s="14">
        <v>21.470306839999999</v>
      </c>
      <c r="F66" s="16">
        <v>0.51247798</v>
      </c>
      <c r="G66" s="14">
        <v>37.597114490000003</v>
      </c>
      <c r="H66" s="16">
        <v>0.60032976000000005</v>
      </c>
      <c r="I66" s="14">
        <v>18.468626480000001</v>
      </c>
      <c r="J66" s="16">
        <v>0.46615416999999998</v>
      </c>
      <c r="K66" s="14">
        <v>8.2961551199999999</v>
      </c>
      <c r="L66" s="16">
        <v>0.3225172</v>
      </c>
      <c r="M66" s="14">
        <v>0</v>
      </c>
      <c r="N66" s="16">
        <v>0</v>
      </c>
      <c r="O66" s="14" t="s">
        <v>582</v>
      </c>
      <c r="P66" s="16" t="s">
        <v>582</v>
      </c>
      <c r="Q66" s="14">
        <v>0</v>
      </c>
      <c r="R66" s="16">
        <v>0</v>
      </c>
      <c r="S66" s="14">
        <v>0</v>
      </c>
      <c r="T66" s="16">
        <v>0</v>
      </c>
      <c r="U66" s="14">
        <v>14.167797070000001</v>
      </c>
      <c r="V66" s="16">
        <v>0.37244998000000001</v>
      </c>
    </row>
    <row r="67" spans="1:22" x14ac:dyDescent="0.25">
      <c r="A67" s="11" t="s">
        <v>537</v>
      </c>
      <c r="B67" s="13">
        <v>6971</v>
      </c>
      <c r="C67" s="14">
        <f>(1033/B67*100)</f>
        <v>14.818533926265959</v>
      </c>
      <c r="D67" s="15">
        <v>5938</v>
      </c>
      <c r="E67" s="14">
        <v>21.101476040000001</v>
      </c>
      <c r="F67" s="16">
        <v>0.54517989</v>
      </c>
      <c r="G67" s="14">
        <v>52.887539080000003</v>
      </c>
      <c r="H67" s="16">
        <v>0.78728978000000005</v>
      </c>
      <c r="I67" s="14">
        <v>18.320276790000001</v>
      </c>
      <c r="J67" s="16">
        <v>0.72083185999999999</v>
      </c>
      <c r="K67" s="14">
        <v>4.1315394200000002</v>
      </c>
      <c r="L67" s="16">
        <v>0.32188932999999997</v>
      </c>
      <c r="M67" s="14">
        <v>0</v>
      </c>
      <c r="N67" s="16">
        <v>0</v>
      </c>
      <c r="O67" s="14" t="s">
        <v>582</v>
      </c>
      <c r="P67" s="16" t="s">
        <v>582</v>
      </c>
      <c r="Q67" s="14">
        <v>0</v>
      </c>
      <c r="R67" s="16">
        <v>0</v>
      </c>
      <c r="S67" s="14">
        <v>0</v>
      </c>
      <c r="T67" s="16">
        <v>0</v>
      </c>
      <c r="U67" s="14">
        <v>3.55916867</v>
      </c>
      <c r="V67" s="16">
        <v>0.29726543999999999</v>
      </c>
    </row>
    <row r="68" spans="1:22" x14ac:dyDescent="0.25">
      <c r="A68" s="11" t="s">
        <v>538</v>
      </c>
      <c r="B68" s="13">
        <v>12083</v>
      </c>
      <c r="C68" s="14">
        <f>(31/B68*100)</f>
        <v>0.2565588016221137</v>
      </c>
      <c r="D68" s="15">
        <v>12052</v>
      </c>
      <c r="E68" s="14">
        <v>24.944431009999999</v>
      </c>
      <c r="F68" s="16">
        <v>0.40211575999999999</v>
      </c>
      <c r="G68" s="14">
        <v>39.227314030000002</v>
      </c>
      <c r="H68" s="16">
        <v>0.38274978999999998</v>
      </c>
      <c r="I68" s="14">
        <v>11.373267970000001</v>
      </c>
      <c r="J68" s="16">
        <v>0.26144775999999997</v>
      </c>
      <c r="K68" s="14">
        <v>5.8668476800000002</v>
      </c>
      <c r="L68" s="16">
        <v>0.22417638000000001</v>
      </c>
      <c r="M68" s="14">
        <v>0</v>
      </c>
      <c r="N68" s="16">
        <v>0</v>
      </c>
      <c r="O68" s="14" t="s">
        <v>582</v>
      </c>
      <c r="P68" s="16" t="s">
        <v>582</v>
      </c>
      <c r="Q68" s="14">
        <v>0</v>
      </c>
      <c r="R68" s="16">
        <v>0</v>
      </c>
      <c r="S68" s="14">
        <v>0</v>
      </c>
      <c r="T68" s="16">
        <v>0</v>
      </c>
      <c r="U68" s="14">
        <v>18.588139309999999</v>
      </c>
      <c r="V68" s="16">
        <v>0.31569616</v>
      </c>
    </row>
    <row r="69" spans="1:22" x14ac:dyDescent="0.25">
      <c r="A69" s="11" t="s">
        <v>539</v>
      </c>
      <c r="B69" s="13">
        <v>4876</v>
      </c>
      <c r="C69" s="14">
        <f>(0/B69*100)</f>
        <v>0</v>
      </c>
      <c r="D69" s="15">
        <v>4876</v>
      </c>
      <c r="E69" s="14">
        <v>27.628392890000001</v>
      </c>
      <c r="F69" s="16">
        <v>0.81475531999999995</v>
      </c>
      <c r="G69" s="14">
        <v>45.950457800000002</v>
      </c>
      <c r="H69" s="16">
        <v>0.76609453000000005</v>
      </c>
      <c r="I69" s="14">
        <v>19.245087829999999</v>
      </c>
      <c r="J69" s="16">
        <v>0.60540857999999997</v>
      </c>
      <c r="K69" s="14">
        <v>6.6746303600000001</v>
      </c>
      <c r="L69" s="16">
        <v>0.50532560999999998</v>
      </c>
      <c r="M69" s="14">
        <v>0</v>
      </c>
      <c r="N69" s="16">
        <v>0</v>
      </c>
      <c r="O69" s="14" t="s">
        <v>582</v>
      </c>
      <c r="P69" s="16" t="s">
        <v>582</v>
      </c>
      <c r="Q69" s="14">
        <v>0</v>
      </c>
      <c r="R69" s="16">
        <v>0</v>
      </c>
      <c r="S69" s="14">
        <v>0</v>
      </c>
      <c r="T69" s="16">
        <v>0</v>
      </c>
      <c r="U69" s="14">
        <v>0.50143112999999995</v>
      </c>
      <c r="V69" s="16">
        <v>0.14498412999999999</v>
      </c>
    </row>
    <row r="70" spans="1:22" x14ac:dyDescent="0.25">
      <c r="A70" s="11" t="s">
        <v>540</v>
      </c>
      <c r="B70" s="13">
        <v>6036</v>
      </c>
      <c r="C70" s="14">
        <f>(223/B70*100)</f>
        <v>3.6944996686547382</v>
      </c>
      <c r="D70" s="15">
        <v>5813</v>
      </c>
      <c r="E70" s="14">
        <v>16.432494040000002</v>
      </c>
      <c r="F70" s="16">
        <v>0.55118361000000005</v>
      </c>
      <c r="G70" s="14">
        <v>46.850504389999998</v>
      </c>
      <c r="H70" s="16">
        <v>0.75989229999999997</v>
      </c>
      <c r="I70" s="14">
        <v>24.826355719999999</v>
      </c>
      <c r="J70" s="16">
        <v>0.53415793</v>
      </c>
      <c r="K70" s="14">
        <v>6.6568423799999996</v>
      </c>
      <c r="L70" s="16">
        <v>0.41685763999999997</v>
      </c>
      <c r="M70" s="14">
        <v>0</v>
      </c>
      <c r="N70" s="16">
        <v>0</v>
      </c>
      <c r="O70" s="14" t="s">
        <v>582</v>
      </c>
      <c r="P70" s="16" t="s">
        <v>582</v>
      </c>
      <c r="Q70" s="14">
        <v>0</v>
      </c>
      <c r="R70" s="16">
        <v>0</v>
      </c>
      <c r="S70" s="14">
        <v>0</v>
      </c>
      <c r="T70" s="16">
        <v>0</v>
      </c>
      <c r="U70" s="14">
        <v>5.2338034699999998</v>
      </c>
      <c r="V70" s="16">
        <v>0.51598991999999999</v>
      </c>
    </row>
    <row r="71" spans="1:22" x14ac:dyDescent="0.25">
      <c r="A71" s="11" t="s">
        <v>541</v>
      </c>
      <c r="B71" s="13">
        <v>6115</v>
      </c>
      <c r="C71" s="14">
        <f>(40/B71*100)</f>
        <v>0.65412919051512675</v>
      </c>
      <c r="D71" s="15">
        <v>6075</v>
      </c>
      <c r="E71" s="14">
        <v>23.839381589999999</v>
      </c>
      <c r="F71" s="16">
        <v>0.63071725999999995</v>
      </c>
      <c r="G71" s="14">
        <v>54.567995449999998</v>
      </c>
      <c r="H71" s="16">
        <v>0.66072085999999997</v>
      </c>
      <c r="I71" s="14">
        <v>15.755630180000001</v>
      </c>
      <c r="J71" s="16">
        <v>0.52818586999999995</v>
      </c>
      <c r="K71" s="14">
        <v>4.66361721</v>
      </c>
      <c r="L71" s="16">
        <v>0.29794053999999998</v>
      </c>
      <c r="M71" s="14">
        <v>0</v>
      </c>
      <c r="N71" s="16">
        <v>0</v>
      </c>
      <c r="O71" s="14" t="s">
        <v>582</v>
      </c>
      <c r="P71" s="16" t="s">
        <v>582</v>
      </c>
      <c r="Q71" s="14">
        <v>0</v>
      </c>
      <c r="R71" s="16">
        <v>0</v>
      </c>
      <c r="S71" s="14">
        <v>0</v>
      </c>
      <c r="T71" s="16">
        <v>0</v>
      </c>
      <c r="U71" s="14">
        <v>1.1733755699999999</v>
      </c>
      <c r="V71" s="16">
        <v>0.14909648</v>
      </c>
    </row>
    <row r="72" spans="1:22" x14ac:dyDescent="0.25">
      <c r="A72" s="11" t="s">
        <v>542</v>
      </c>
      <c r="B72" s="13">
        <v>7708</v>
      </c>
      <c r="C72" s="14">
        <f>(7/B72*100)</f>
        <v>9.0814737934613393E-2</v>
      </c>
      <c r="D72" s="15">
        <v>7701</v>
      </c>
      <c r="E72" s="14">
        <v>18.226089940000001</v>
      </c>
      <c r="F72" s="16">
        <v>0.56711842000000001</v>
      </c>
      <c r="G72" s="14">
        <v>53.379848719999998</v>
      </c>
      <c r="H72" s="16">
        <v>0.73832249000000005</v>
      </c>
      <c r="I72" s="14">
        <v>22.098367589999999</v>
      </c>
      <c r="J72" s="16">
        <v>0.60467932000000002</v>
      </c>
      <c r="K72" s="14">
        <v>5.8760505900000002</v>
      </c>
      <c r="L72" s="16">
        <v>0.31606772</v>
      </c>
      <c r="M72" s="14">
        <v>0</v>
      </c>
      <c r="N72" s="16">
        <v>0</v>
      </c>
      <c r="O72" s="14" t="s">
        <v>582</v>
      </c>
      <c r="P72" s="16" t="s">
        <v>582</v>
      </c>
      <c r="Q72" s="14">
        <v>0</v>
      </c>
      <c r="R72" s="16">
        <v>0</v>
      </c>
      <c r="S72" s="14">
        <v>0</v>
      </c>
      <c r="T72" s="16">
        <v>0</v>
      </c>
      <c r="U72" s="14">
        <v>0.41964315000000002</v>
      </c>
      <c r="V72" s="16">
        <v>8.3475519999999998E-2</v>
      </c>
    </row>
    <row r="73" spans="1:22" x14ac:dyDescent="0.25">
      <c r="A73" s="11" t="s">
        <v>543</v>
      </c>
      <c r="B73" s="13">
        <v>8249</v>
      </c>
      <c r="C73" s="14">
        <f>(204/B73*100)</f>
        <v>2.4730270335798279</v>
      </c>
      <c r="D73" s="15">
        <v>8045</v>
      </c>
      <c r="E73" s="14">
        <v>17.24809651</v>
      </c>
      <c r="F73" s="16">
        <v>0.52516753000000005</v>
      </c>
      <c r="G73" s="14">
        <v>70.787842749999996</v>
      </c>
      <c r="H73" s="16">
        <v>0.75119501</v>
      </c>
      <c r="I73" s="14">
        <v>8.5176437699999994</v>
      </c>
      <c r="J73" s="16">
        <v>0.35640137</v>
      </c>
      <c r="K73" s="14">
        <v>1.6042321900000001</v>
      </c>
      <c r="L73" s="16">
        <v>0.20602318</v>
      </c>
      <c r="M73" s="14">
        <v>0</v>
      </c>
      <c r="N73" s="16">
        <v>0</v>
      </c>
      <c r="O73" s="14" t="s">
        <v>582</v>
      </c>
      <c r="P73" s="16" t="s">
        <v>582</v>
      </c>
      <c r="Q73" s="14">
        <v>0</v>
      </c>
      <c r="R73" s="16">
        <v>0</v>
      </c>
      <c r="S73" s="14">
        <v>0</v>
      </c>
      <c r="T73" s="16">
        <v>0</v>
      </c>
      <c r="U73" s="14">
        <v>1.8421847899999999</v>
      </c>
      <c r="V73" s="16">
        <v>0.33251747999999998</v>
      </c>
    </row>
    <row r="74" spans="1:22" x14ac:dyDescent="0.25">
      <c r="A74" s="11" t="s">
        <v>544</v>
      </c>
      <c r="B74" s="13">
        <v>4692</v>
      </c>
      <c r="C74" s="14">
        <f>(82/B74*100)</f>
        <v>1.7476555839727195</v>
      </c>
      <c r="D74" s="15">
        <v>4610</v>
      </c>
      <c r="E74" s="14">
        <v>33.805865279999999</v>
      </c>
      <c r="F74" s="16">
        <v>0.74722818000000002</v>
      </c>
      <c r="G74" s="14">
        <v>39.078363189999997</v>
      </c>
      <c r="H74" s="16">
        <v>0.74104327999999997</v>
      </c>
      <c r="I74" s="14">
        <v>12.670845890000001</v>
      </c>
      <c r="J74" s="16">
        <v>0.56439344000000002</v>
      </c>
      <c r="K74" s="14">
        <v>8.0129072000000008</v>
      </c>
      <c r="L74" s="16">
        <v>0.41624729999999999</v>
      </c>
      <c r="M74" s="14">
        <v>0</v>
      </c>
      <c r="N74" s="16">
        <v>0</v>
      </c>
      <c r="O74" s="14" t="s">
        <v>582</v>
      </c>
      <c r="P74" s="16" t="s">
        <v>582</v>
      </c>
      <c r="Q74" s="14">
        <v>0</v>
      </c>
      <c r="R74" s="16">
        <v>0</v>
      </c>
      <c r="S74" s="14">
        <v>0.10783935</v>
      </c>
      <c r="T74" s="16">
        <v>5.6093659999999997E-2</v>
      </c>
      <c r="U74" s="14">
        <v>6.3241790900000003</v>
      </c>
      <c r="V74" s="16">
        <v>0.43138989999999999</v>
      </c>
    </row>
    <row r="75" spans="1:22" x14ac:dyDescent="0.25">
      <c r="A75" s="11" t="s">
        <v>545</v>
      </c>
      <c r="B75" s="13">
        <v>5375</v>
      </c>
      <c r="C75" s="14">
        <f>(322/B75*100)</f>
        <v>5.9906976744186045</v>
      </c>
      <c r="D75" s="15">
        <v>5053</v>
      </c>
      <c r="E75" s="14">
        <v>25.684173510000001</v>
      </c>
      <c r="F75" s="16">
        <v>0.65163665000000004</v>
      </c>
      <c r="G75" s="14">
        <v>40.352245009999997</v>
      </c>
      <c r="H75" s="16">
        <v>0.97056403000000002</v>
      </c>
      <c r="I75" s="14">
        <v>12.33251654</v>
      </c>
      <c r="J75" s="16">
        <v>0.42531026999999999</v>
      </c>
      <c r="K75" s="14">
        <v>5.78153323</v>
      </c>
      <c r="L75" s="16">
        <v>0.35541265</v>
      </c>
      <c r="M75" s="14">
        <v>0</v>
      </c>
      <c r="N75" s="16">
        <v>0</v>
      </c>
      <c r="O75" s="14" t="s">
        <v>582</v>
      </c>
      <c r="P75" s="16" t="s">
        <v>582</v>
      </c>
      <c r="Q75" s="14">
        <v>0</v>
      </c>
      <c r="R75" s="16">
        <v>0</v>
      </c>
      <c r="S75" s="14">
        <v>0</v>
      </c>
      <c r="T75" s="16">
        <v>0</v>
      </c>
      <c r="U75" s="14">
        <v>15.849531710000001</v>
      </c>
      <c r="V75" s="16">
        <v>1.0828420999999999</v>
      </c>
    </row>
    <row r="76" spans="1:22" x14ac:dyDescent="0.25">
      <c r="A76" s="11" t="s">
        <v>546</v>
      </c>
      <c r="B76" s="13">
        <v>14167</v>
      </c>
      <c r="C76" s="14">
        <f>(236/B76*100)</f>
        <v>1.6658431566316085</v>
      </c>
      <c r="D76" s="15">
        <v>13931</v>
      </c>
      <c r="E76" s="14">
        <v>30.840406699999999</v>
      </c>
      <c r="F76" s="16">
        <v>0.66172582000000002</v>
      </c>
      <c r="G76" s="14">
        <v>42.449472790000002</v>
      </c>
      <c r="H76" s="16">
        <v>0.62415852000000005</v>
      </c>
      <c r="I76" s="14">
        <v>12.273555160000001</v>
      </c>
      <c r="J76" s="16">
        <v>0.41160469</v>
      </c>
      <c r="K76" s="14">
        <v>6.7457554799999997</v>
      </c>
      <c r="L76" s="16">
        <v>0.30308754999999998</v>
      </c>
      <c r="M76" s="14">
        <v>0</v>
      </c>
      <c r="N76" s="16">
        <v>0</v>
      </c>
      <c r="O76" s="14" t="s">
        <v>582</v>
      </c>
      <c r="P76" s="16" t="s">
        <v>582</v>
      </c>
      <c r="Q76" s="14">
        <v>0</v>
      </c>
      <c r="R76" s="16">
        <v>0</v>
      </c>
      <c r="S76" s="14">
        <v>0</v>
      </c>
      <c r="T76" s="16">
        <v>0</v>
      </c>
      <c r="U76" s="14">
        <v>7.6908098699999998</v>
      </c>
      <c r="V76" s="16">
        <v>0.49577483999999999</v>
      </c>
    </row>
    <row r="77" spans="1:22" x14ac:dyDescent="0.25">
      <c r="A77" s="11" t="s">
        <v>547</v>
      </c>
      <c r="B77" s="13">
        <v>6062</v>
      </c>
      <c r="C77" s="14">
        <f>(397/B77*100)</f>
        <v>6.5489937314417688</v>
      </c>
      <c r="D77" s="15">
        <v>5665</v>
      </c>
      <c r="E77" s="14">
        <v>17.705769100000001</v>
      </c>
      <c r="F77" s="16">
        <v>0.58166881999999998</v>
      </c>
      <c r="G77" s="14">
        <v>35.682734859999997</v>
      </c>
      <c r="H77" s="16">
        <v>0.80292649999999999</v>
      </c>
      <c r="I77" s="14">
        <v>19.887331459999999</v>
      </c>
      <c r="J77" s="16">
        <v>0.62644697000000005</v>
      </c>
      <c r="K77" s="14">
        <v>7.1969338699999996</v>
      </c>
      <c r="L77" s="16">
        <v>0.37574373999999999</v>
      </c>
      <c r="M77" s="14">
        <v>0</v>
      </c>
      <c r="N77" s="16">
        <v>0</v>
      </c>
      <c r="O77" s="14" t="s">
        <v>582</v>
      </c>
      <c r="P77" s="16" t="s">
        <v>582</v>
      </c>
      <c r="Q77" s="14">
        <v>0</v>
      </c>
      <c r="R77" s="16">
        <v>0</v>
      </c>
      <c r="S77" s="14">
        <v>0</v>
      </c>
      <c r="T77" s="16">
        <v>0</v>
      </c>
      <c r="U77" s="14">
        <v>19.527230710000001</v>
      </c>
      <c r="V77" s="16">
        <v>0.91428772000000003</v>
      </c>
    </row>
    <row r="78" spans="1:22" x14ac:dyDescent="0.25">
      <c r="A78" s="11" t="s">
        <v>548</v>
      </c>
      <c r="B78" s="13">
        <v>5826</v>
      </c>
      <c r="C78" s="14">
        <f>(0/B78*100)</f>
        <v>0</v>
      </c>
      <c r="D78" s="15">
        <v>5826</v>
      </c>
      <c r="E78" s="14">
        <v>16.7337712</v>
      </c>
      <c r="F78" s="16">
        <v>0.68849921999999997</v>
      </c>
      <c r="G78" s="14">
        <v>55.259812230000001</v>
      </c>
      <c r="H78" s="16">
        <v>0.87337604000000002</v>
      </c>
      <c r="I78" s="14">
        <v>22.94441471</v>
      </c>
      <c r="J78" s="16">
        <v>0.76697009000000005</v>
      </c>
      <c r="K78" s="14">
        <v>4.7922254300000002</v>
      </c>
      <c r="L78" s="16">
        <v>0.36287003000000001</v>
      </c>
      <c r="M78" s="14">
        <v>0</v>
      </c>
      <c r="N78" s="16">
        <v>0</v>
      </c>
      <c r="O78" s="14" t="s">
        <v>582</v>
      </c>
      <c r="P78" s="16" t="s">
        <v>582</v>
      </c>
      <c r="Q78" s="14">
        <v>2.4295359999999998E-2</v>
      </c>
      <c r="R78" s="16">
        <v>2.426712E-2</v>
      </c>
      <c r="S78" s="14">
        <v>1.650389E-2</v>
      </c>
      <c r="T78" s="16">
        <v>1.6737390000000001E-2</v>
      </c>
      <c r="U78" s="14">
        <v>0.22897717000000001</v>
      </c>
      <c r="V78" s="16">
        <v>6.7142400000000005E-2</v>
      </c>
    </row>
    <row r="79" spans="1:22" ht="24.95" customHeight="1" x14ac:dyDescent="0.25">
      <c r="A79" s="11" t="s">
        <v>549</v>
      </c>
      <c r="B79" s="13">
        <v>1657</v>
      </c>
      <c r="C79" s="14">
        <f>(41/B79*100)</f>
        <v>2.4743512371756187</v>
      </c>
      <c r="D79" s="15">
        <v>1616</v>
      </c>
      <c r="E79" s="14">
        <v>18.9445692</v>
      </c>
      <c r="F79" s="16">
        <v>1.0459906699999999</v>
      </c>
      <c r="G79" s="14">
        <v>38.108996550000001</v>
      </c>
      <c r="H79" s="16">
        <v>1.3361313100000001</v>
      </c>
      <c r="I79" s="14">
        <v>30.95145995</v>
      </c>
      <c r="J79" s="16">
        <v>1.5372438100000001</v>
      </c>
      <c r="K79" s="14">
        <v>9.2545427</v>
      </c>
      <c r="L79" s="16">
        <v>0.72638868000000001</v>
      </c>
      <c r="M79" s="14">
        <v>0</v>
      </c>
      <c r="N79" s="16">
        <v>0</v>
      </c>
      <c r="O79" s="14" t="s">
        <v>582</v>
      </c>
      <c r="P79" s="16" t="s">
        <v>582</v>
      </c>
      <c r="Q79" s="14">
        <v>0</v>
      </c>
      <c r="R79" s="16">
        <v>0</v>
      </c>
      <c r="S79" s="14">
        <v>5.2945279999999997E-2</v>
      </c>
      <c r="T79" s="16">
        <v>5.2860520000000001E-2</v>
      </c>
      <c r="U79" s="14">
        <v>2.6874863200000001</v>
      </c>
      <c r="V79" s="16">
        <v>0.34846912000000002</v>
      </c>
    </row>
    <row r="80" spans="1:22" x14ac:dyDescent="0.25">
      <c r="A80" s="11" t="s">
        <v>550</v>
      </c>
      <c r="B80" s="13">
        <v>7841</v>
      </c>
      <c r="C80" s="14">
        <f>(0/B80*100)</f>
        <v>0</v>
      </c>
      <c r="D80" s="15">
        <v>7841</v>
      </c>
      <c r="E80" s="14">
        <v>33.750690050000003</v>
      </c>
      <c r="F80" s="16">
        <v>0.84646310999999996</v>
      </c>
      <c r="G80" s="14">
        <v>45.188001659999998</v>
      </c>
      <c r="H80" s="16">
        <v>0.80825570000000002</v>
      </c>
      <c r="I80" s="14">
        <v>13.11714119</v>
      </c>
      <c r="J80" s="16">
        <v>0.58526557999999995</v>
      </c>
      <c r="K80" s="14">
        <v>7.6876268300000001</v>
      </c>
      <c r="L80" s="16">
        <v>0.40211616</v>
      </c>
      <c r="M80" s="14">
        <v>0</v>
      </c>
      <c r="N80" s="16">
        <v>0</v>
      </c>
      <c r="O80" s="14" t="s">
        <v>582</v>
      </c>
      <c r="P80" s="16" t="s">
        <v>582</v>
      </c>
      <c r="Q80" s="14">
        <v>0</v>
      </c>
      <c r="R80" s="16">
        <v>0</v>
      </c>
      <c r="S80" s="14">
        <v>0</v>
      </c>
      <c r="T80" s="16">
        <v>0</v>
      </c>
      <c r="U80" s="14">
        <v>0.25654028000000001</v>
      </c>
      <c r="V80" s="16">
        <v>8.5445779999999999E-2</v>
      </c>
    </row>
    <row r="81" spans="1:22" x14ac:dyDescent="0.25">
      <c r="A81" s="19" t="s">
        <v>551</v>
      </c>
      <c r="B81" s="13">
        <v>8861</v>
      </c>
      <c r="C81" s="14">
        <f>(99/B81*100)</f>
        <v>1.1172553887823045</v>
      </c>
      <c r="D81" s="15">
        <v>8762</v>
      </c>
      <c r="E81" s="14">
        <v>32.199699930000001</v>
      </c>
      <c r="F81" s="16">
        <v>0.98099457000000001</v>
      </c>
      <c r="G81" s="14">
        <v>54.730879870000003</v>
      </c>
      <c r="H81" s="16">
        <v>0.87167625999999998</v>
      </c>
      <c r="I81" s="14">
        <v>9.4037532200000005</v>
      </c>
      <c r="J81" s="16">
        <v>0.50110233999999998</v>
      </c>
      <c r="K81" s="14">
        <v>1.7842286599999999</v>
      </c>
      <c r="L81" s="16">
        <v>0.20638122</v>
      </c>
      <c r="M81" s="14">
        <v>0</v>
      </c>
      <c r="N81" s="16">
        <v>0</v>
      </c>
      <c r="O81" s="14" t="s">
        <v>582</v>
      </c>
      <c r="P81" s="16" t="s">
        <v>582</v>
      </c>
      <c r="Q81" s="14">
        <v>0</v>
      </c>
      <c r="R81" s="16">
        <v>0</v>
      </c>
      <c r="S81" s="14">
        <v>0</v>
      </c>
      <c r="T81" s="16">
        <v>0</v>
      </c>
      <c r="U81" s="14">
        <v>1.8814383100000001</v>
      </c>
      <c r="V81" s="16">
        <v>0.25762618999999998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857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19.205775320000001</v>
      </c>
      <c r="F7" s="16">
        <v>0.44668531</v>
      </c>
      <c r="G7" s="14">
        <v>46.740979369999998</v>
      </c>
      <c r="H7" s="16">
        <v>0.69348376</v>
      </c>
      <c r="I7" s="14">
        <v>18.465878610000001</v>
      </c>
      <c r="J7" s="16">
        <v>0.47805673999999998</v>
      </c>
      <c r="K7" s="14">
        <v>6.5409072100000003</v>
      </c>
      <c r="L7" s="16">
        <v>0.23346534999999999</v>
      </c>
      <c r="M7" s="14">
        <v>0</v>
      </c>
      <c r="N7" s="16">
        <v>0</v>
      </c>
      <c r="O7" s="14" t="s">
        <v>582</v>
      </c>
      <c r="P7" s="16" t="s">
        <v>582</v>
      </c>
      <c r="Q7" s="14">
        <v>0</v>
      </c>
      <c r="R7" s="16">
        <v>0</v>
      </c>
      <c r="S7" s="14">
        <v>0</v>
      </c>
      <c r="T7" s="16">
        <v>0</v>
      </c>
      <c r="U7" s="14">
        <v>9.0464594799999993</v>
      </c>
      <c r="V7" s="16">
        <v>0.54399982999999996</v>
      </c>
    </row>
    <row r="8" spans="1:22" x14ac:dyDescent="0.25">
      <c r="A8" s="11" t="s">
        <v>478</v>
      </c>
      <c r="B8" s="13">
        <v>7007</v>
      </c>
      <c r="C8" s="14">
        <f>(222/B8*100)</f>
        <v>3.1682603111174537</v>
      </c>
      <c r="D8" s="15">
        <v>6785</v>
      </c>
      <c r="E8" s="14">
        <v>16.017162979999998</v>
      </c>
      <c r="F8" s="16">
        <v>0.59035053000000004</v>
      </c>
      <c r="G8" s="14">
        <v>40.652943870000001</v>
      </c>
      <c r="H8" s="16">
        <v>0.76375057000000002</v>
      </c>
      <c r="I8" s="14">
        <v>21.459370790000001</v>
      </c>
      <c r="J8" s="16">
        <v>0.6820444</v>
      </c>
      <c r="K8" s="14">
        <v>12.06267439</v>
      </c>
      <c r="L8" s="16">
        <v>0.52827212999999995</v>
      </c>
      <c r="M8" s="14">
        <v>0</v>
      </c>
      <c r="N8" s="16">
        <v>0</v>
      </c>
      <c r="O8" s="14" t="s">
        <v>582</v>
      </c>
      <c r="P8" s="16" t="s">
        <v>582</v>
      </c>
      <c r="Q8" s="14">
        <v>0.48578356</v>
      </c>
      <c r="R8" s="16">
        <v>0.11961577</v>
      </c>
      <c r="S8" s="14">
        <v>0</v>
      </c>
      <c r="T8" s="16">
        <v>0</v>
      </c>
      <c r="U8" s="14">
        <v>9.3220644200000002</v>
      </c>
      <c r="V8" s="16">
        <v>0.44464838000000001</v>
      </c>
    </row>
    <row r="9" spans="1:22" x14ac:dyDescent="0.25">
      <c r="A9" s="11" t="s">
        <v>479</v>
      </c>
      <c r="B9" s="13">
        <v>9651</v>
      </c>
      <c r="C9" s="14">
        <f>(326/B9*100)</f>
        <v>3.3778883017303905</v>
      </c>
      <c r="D9" s="15">
        <v>9325</v>
      </c>
      <c r="E9" s="14">
        <v>18.167977350000001</v>
      </c>
      <c r="F9" s="16">
        <v>0.47929596000000002</v>
      </c>
      <c r="G9" s="14">
        <v>41.061137209999998</v>
      </c>
      <c r="H9" s="16">
        <v>0.62003280000000005</v>
      </c>
      <c r="I9" s="14">
        <v>18.809466440000001</v>
      </c>
      <c r="J9" s="16">
        <v>0.51327078000000004</v>
      </c>
      <c r="K9" s="14">
        <v>8.5193540100000007</v>
      </c>
      <c r="L9" s="16">
        <v>0.34375753999999997</v>
      </c>
      <c r="M9" s="14">
        <v>0</v>
      </c>
      <c r="N9" s="16">
        <v>0</v>
      </c>
      <c r="O9" s="14" t="s">
        <v>582</v>
      </c>
      <c r="P9" s="16" t="s">
        <v>582</v>
      </c>
      <c r="Q9" s="14">
        <v>3.0874793899999999</v>
      </c>
      <c r="R9" s="16">
        <v>0.55275662000000003</v>
      </c>
      <c r="S9" s="14">
        <v>0</v>
      </c>
      <c r="T9" s="16">
        <v>0</v>
      </c>
      <c r="U9" s="14">
        <v>10.3545856</v>
      </c>
      <c r="V9" s="16">
        <v>0.63492225999999996</v>
      </c>
    </row>
    <row r="10" spans="1:22" x14ac:dyDescent="0.25">
      <c r="A10" s="11" t="s">
        <v>480</v>
      </c>
      <c r="B10" s="13">
        <v>20058</v>
      </c>
      <c r="C10" s="14">
        <f>(579/B10*100)</f>
        <v>2.8866287765480108</v>
      </c>
      <c r="D10" s="15">
        <v>19479</v>
      </c>
      <c r="E10" s="14">
        <v>26.49392933</v>
      </c>
      <c r="F10" s="16">
        <v>0.62259050000000005</v>
      </c>
      <c r="G10" s="14">
        <v>49.115575479999997</v>
      </c>
      <c r="H10" s="16">
        <v>0.59723207</v>
      </c>
      <c r="I10" s="14">
        <v>14.902328430000001</v>
      </c>
      <c r="J10" s="16">
        <v>0.32619532000000001</v>
      </c>
      <c r="K10" s="14">
        <v>4.5139546800000003</v>
      </c>
      <c r="L10" s="16">
        <v>0.25797102</v>
      </c>
      <c r="M10" s="14">
        <v>0</v>
      </c>
      <c r="N10" s="16">
        <v>0</v>
      </c>
      <c r="O10" s="14" t="s">
        <v>582</v>
      </c>
      <c r="P10" s="16" t="s">
        <v>582</v>
      </c>
      <c r="Q10" s="14">
        <v>0</v>
      </c>
      <c r="R10" s="16">
        <v>0</v>
      </c>
      <c r="S10" s="14">
        <v>0</v>
      </c>
      <c r="T10" s="16">
        <v>0</v>
      </c>
      <c r="U10" s="14">
        <v>4.9742120700000001</v>
      </c>
      <c r="V10" s="16">
        <v>0.44090093000000002</v>
      </c>
    </row>
    <row r="11" spans="1:22" x14ac:dyDescent="0.25">
      <c r="A11" s="11" t="s">
        <v>481</v>
      </c>
      <c r="B11" s="13">
        <v>7053</v>
      </c>
      <c r="C11" s="14">
        <f>(213/B11*100)</f>
        <v>3.0199914929817098</v>
      </c>
      <c r="D11" s="15">
        <v>6840</v>
      </c>
      <c r="E11" s="14">
        <v>15.38066156</v>
      </c>
      <c r="F11" s="16">
        <v>0.55856035000000004</v>
      </c>
      <c r="G11" s="14">
        <v>37.542222670000001</v>
      </c>
      <c r="H11" s="16">
        <v>0.79758359000000001</v>
      </c>
      <c r="I11" s="14">
        <v>28.990015769999999</v>
      </c>
      <c r="J11" s="16">
        <v>0.6684966</v>
      </c>
      <c r="K11" s="14">
        <v>7.6508998500000001</v>
      </c>
      <c r="L11" s="16">
        <v>0.40689829999999999</v>
      </c>
      <c r="M11" s="14">
        <v>0</v>
      </c>
      <c r="N11" s="16">
        <v>0</v>
      </c>
      <c r="O11" s="14" t="s">
        <v>582</v>
      </c>
      <c r="P11" s="16" t="s">
        <v>582</v>
      </c>
      <c r="Q11" s="14">
        <v>0</v>
      </c>
      <c r="R11" s="16">
        <v>0</v>
      </c>
      <c r="S11" s="14">
        <v>0</v>
      </c>
      <c r="T11" s="16">
        <v>0</v>
      </c>
      <c r="U11" s="14">
        <v>10.43620014</v>
      </c>
      <c r="V11" s="16">
        <v>0.86987802999999997</v>
      </c>
    </row>
    <row r="12" spans="1:22" x14ac:dyDescent="0.25">
      <c r="A12" s="11" t="s">
        <v>482</v>
      </c>
      <c r="B12" s="13">
        <v>6894</v>
      </c>
      <c r="C12" s="14">
        <f>(60/B12*100)</f>
        <v>0.8703220191470844</v>
      </c>
      <c r="D12" s="15">
        <v>6834</v>
      </c>
      <c r="E12" s="14">
        <v>26.398116160000001</v>
      </c>
      <c r="F12" s="16">
        <v>0.62809143000000001</v>
      </c>
      <c r="G12" s="14">
        <v>46.19562784</v>
      </c>
      <c r="H12" s="16">
        <v>0.77912139999999996</v>
      </c>
      <c r="I12" s="14">
        <v>16.04032681</v>
      </c>
      <c r="J12" s="16">
        <v>0.54767394000000003</v>
      </c>
      <c r="K12" s="14">
        <v>4.4274669800000002</v>
      </c>
      <c r="L12" s="16">
        <v>0.29517222999999998</v>
      </c>
      <c r="M12" s="14">
        <v>0</v>
      </c>
      <c r="N12" s="16">
        <v>0</v>
      </c>
      <c r="O12" s="14" t="s">
        <v>582</v>
      </c>
      <c r="P12" s="16" t="s">
        <v>582</v>
      </c>
      <c r="Q12" s="14">
        <v>2.3480837700000001</v>
      </c>
      <c r="R12" s="16">
        <v>0.59189603000000002</v>
      </c>
      <c r="S12" s="14">
        <v>0</v>
      </c>
      <c r="T12" s="16">
        <v>0</v>
      </c>
      <c r="U12" s="14">
        <v>4.5903784400000003</v>
      </c>
      <c r="V12" s="16">
        <v>0.45779324999999998</v>
      </c>
    </row>
    <row r="13" spans="1:22" x14ac:dyDescent="0.25">
      <c r="A13" s="11" t="s">
        <v>483</v>
      </c>
      <c r="B13" s="13">
        <v>7161</v>
      </c>
      <c r="C13" s="14">
        <f>(283/B13*100)</f>
        <v>3.9519620164781459</v>
      </c>
      <c r="D13" s="15">
        <v>6878</v>
      </c>
      <c r="E13" s="14">
        <v>22.213518390000001</v>
      </c>
      <c r="F13" s="16">
        <v>0.59670608999999997</v>
      </c>
      <c r="G13" s="14">
        <v>46.53676248</v>
      </c>
      <c r="H13" s="16">
        <v>0.80533231000000005</v>
      </c>
      <c r="I13" s="14">
        <v>15.620278259999999</v>
      </c>
      <c r="J13" s="16">
        <v>0.48451724000000002</v>
      </c>
      <c r="K13" s="14">
        <v>6.2963186699999998</v>
      </c>
      <c r="L13" s="16">
        <v>0.42921327999999997</v>
      </c>
      <c r="M13" s="14">
        <v>0</v>
      </c>
      <c r="N13" s="16">
        <v>0</v>
      </c>
      <c r="O13" s="14" t="s">
        <v>582</v>
      </c>
      <c r="P13" s="16" t="s">
        <v>582</v>
      </c>
      <c r="Q13" s="14">
        <v>4.18767874</v>
      </c>
      <c r="R13" s="16">
        <v>0.48225799000000003</v>
      </c>
      <c r="S13" s="14">
        <v>0</v>
      </c>
      <c r="T13" s="16">
        <v>0</v>
      </c>
      <c r="U13" s="14">
        <v>5.1454434600000001</v>
      </c>
      <c r="V13" s="16">
        <v>0.57040009000000003</v>
      </c>
    </row>
    <row r="14" spans="1:22" x14ac:dyDescent="0.25">
      <c r="A14" s="11" t="s">
        <v>484</v>
      </c>
      <c r="B14" s="13">
        <v>5587</v>
      </c>
      <c r="C14" s="14">
        <f>(89/B14*100)</f>
        <v>1.59298371218901</v>
      </c>
      <c r="D14" s="15">
        <v>5498</v>
      </c>
      <c r="E14" s="14">
        <v>18.952584760000001</v>
      </c>
      <c r="F14" s="16">
        <v>0.59677944999999999</v>
      </c>
      <c r="G14" s="14">
        <v>49.11070497</v>
      </c>
      <c r="H14" s="16">
        <v>0.81731003999999996</v>
      </c>
      <c r="I14" s="14">
        <v>23.779636499999999</v>
      </c>
      <c r="J14" s="16">
        <v>0.69869236000000001</v>
      </c>
      <c r="K14" s="14">
        <v>6.2917502699999996</v>
      </c>
      <c r="L14" s="16">
        <v>0.38164761000000003</v>
      </c>
      <c r="M14" s="14">
        <v>0</v>
      </c>
      <c r="N14" s="16">
        <v>0</v>
      </c>
      <c r="O14" s="14" t="s">
        <v>582</v>
      </c>
      <c r="P14" s="16" t="s">
        <v>582</v>
      </c>
      <c r="Q14" s="14">
        <v>0</v>
      </c>
      <c r="R14" s="16">
        <v>0</v>
      </c>
      <c r="S14" s="14">
        <v>0</v>
      </c>
      <c r="T14" s="16">
        <v>0</v>
      </c>
      <c r="U14" s="14">
        <v>1.8653234999999999</v>
      </c>
      <c r="V14" s="16">
        <v>0.19678543000000001</v>
      </c>
    </row>
    <row r="15" spans="1:22" x14ac:dyDescent="0.25">
      <c r="A15" s="11" t="s">
        <v>485</v>
      </c>
      <c r="B15" s="13">
        <v>5882</v>
      </c>
      <c r="C15" s="14">
        <f>(153/B15*100)</f>
        <v>2.601156069364162</v>
      </c>
      <c r="D15" s="15">
        <v>5729</v>
      </c>
      <c r="E15" s="14">
        <v>14.379464410000001</v>
      </c>
      <c r="F15" s="16">
        <v>0.51599362999999998</v>
      </c>
      <c r="G15" s="14">
        <v>47.988023079999998</v>
      </c>
      <c r="H15" s="16">
        <v>0.82942092000000001</v>
      </c>
      <c r="I15" s="14">
        <v>23.087095349999998</v>
      </c>
      <c r="J15" s="16">
        <v>0.59828771000000003</v>
      </c>
      <c r="K15" s="14">
        <v>9.2836213799999996</v>
      </c>
      <c r="L15" s="16">
        <v>0.43555316999999999</v>
      </c>
      <c r="M15" s="14">
        <v>0</v>
      </c>
      <c r="N15" s="16">
        <v>0</v>
      </c>
      <c r="O15" s="14" t="s">
        <v>582</v>
      </c>
      <c r="P15" s="16" t="s">
        <v>582</v>
      </c>
      <c r="Q15" s="14">
        <v>1.03093375</v>
      </c>
      <c r="R15" s="16">
        <v>0.46218765000000001</v>
      </c>
      <c r="S15" s="14">
        <v>0</v>
      </c>
      <c r="T15" s="16">
        <v>0</v>
      </c>
      <c r="U15" s="14">
        <v>4.2308620299999999</v>
      </c>
      <c r="V15" s="16">
        <v>0.45240330000000001</v>
      </c>
    </row>
    <row r="16" spans="1:22" x14ac:dyDescent="0.25">
      <c r="A16" s="11" t="s">
        <v>486</v>
      </c>
      <c r="B16" s="13">
        <v>6108</v>
      </c>
      <c r="C16" s="14">
        <f>(178/B16*100)</f>
        <v>2.914210870988867</v>
      </c>
      <c r="D16" s="15">
        <v>5930</v>
      </c>
      <c r="E16" s="14">
        <v>15.75559938</v>
      </c>
      <c r="F16" s="16">
        <v>0.45640145999999998</v>
      </c>
      <c r="G16" s="14">
        <v>37.683701669999998</v>
      </c>
      <c r="H16" s="16">
        <v>0.76704779999999995</v>
      </c>
      <c r="I16" s="14">
        <v>23.01890586</v>
      </c>
      <c r="J16" s="16">
        <v>0.67178475999999998</v>
      </c>
      <c r="K16" s="14">
        <v>11.865464599999999</v>
      </c>
      <c r="L16" s="16">
        <v>0.47986116000000001</v>
      </c>
      <c r="M16" s="14">
        <v>0</v>
      </c>
      <c r="N16" s="16">
        <v>0</v>
      </c>
      <c r="O16" s="14" t="s">
        <v>582</v>
      </c>
      <c r="P16" s="16" t="s">
        <v>582</v>
      </c>
      <c r="Q16" s="14">
        <v>0</v>
      </c>
      <c r="R16" s="16">
        <v>0</v>
      </c>
      <c r="S16" s="14">
        <v>0</v>
      </c>
      <c r="T16" s="16">
        <v>0</v>
      </c>
      <c r="U16" s="14">
        <v>11.67632849</v>
      </c>
      <c r="V16" s="16">
        <v>0.76552958000000004</v>
      </c>
    </row>
    <row r="17" spans="1:22" x14ac:dyDescent="0.25">
      <c r="A17" s="11" t="s">
        <v>487</v>
      </c>
      <c r="B17" s="13">
        <v>6504</v>
      </c>
      <c r="C17" s="14">
        <f>(2366/B17*100)</f>
        <v>36.377613776137764</v>
      </c>
      <c r="D17" s="15">
        <v>4138</v>
      </c>
      <c r="E17" s="14">
        <v>16.657173709999999</v>
      </c>
      <c r="F17" s="16">
        <v>0.59320865</v>
      </c>
      <c r="G17" s="14">
        <v>41.120975979999997</v>
      </c>
      <c r="H17" s="16">
        <v>0.92178777000000001</v>
      </c>
      <c r="I17" s="14">
        <v>15.251667210000001</v>
      </c>
      <c r="J17" s="16">
        <v>0.57940840000000005</v>
      </c>
      <c r="K17" s="14">
        <v>7.7382607700000001</v>
      </c>
      <c r="L17" s="16">
        <v>0.49435278999999999</v>
      </c>
      <c r="M17" s="14">
        <v>0</v>
      </c>
      <c r="N17" s="16">
        <v>0</v>
      </c>
      <c r="O17" s="14" t="s">
        <v>582</v>
      </c>
      <c r="P17" s="16" t="s">
        <v>582</v>
      </c>
      <c r="Q17" s="14">
        <v>3.5676509099999998</v>
      </c>
      <c r="R17" s="16">
        <v>0.46086832999999999</v>
      </c>
      <c r="S17" s="14">
        <v>0</v>
      </c>
      <c r="T17" s="16">
        <v>0</v>
      </c>
      <c r="U17" s="14">
        <v>15.66427144</v>
      </c>
      <c r="V17" s="16">
        <v>0.88290153999999998</v>
      </c>
    </row>
    <row r="18" spans="1:22" x14ac:dyDescent="0.25">
      <c r="A18" s="11" t="s">
        <v>488</v>
      </c>
      <c r="B18" s="13">
        <v>5532</v>
      </c>
      <c r="C18" s="14">
        <f>(31/B18*100)</f>
        <v>0.56037599421547357</v>
      </c>
      <c r="D18" s="15">
        <v>5501</v>
      </c>
      <c r="E18" s="14">
        <v>25.34697336</v>
      </c>
      <c r="F18" s="16">
        <v>0.64152617000000001</v>
      </c>
      <c r="G18" s="14">
        <v>38.961106299999997</v>
      </c>
      <c r="H18" s="16">
        <v>0.77790146999999998</v>
      </c>
      <c r="I18" s="14">
        <v>20.603956849999999</v>
      </c>
      <c r="J18" s="16">
        <v>0.66838761999999996</v>
      </c>
      <c r="K18" s="14">
        <v>8.7800364399999999</v>
      </c>
      <c r="L18" s="16">
        <v>0.45914328999999998</v>
      </c>
      <c r="M18" s="14">
        <v>0</v>
      </c>
      <c r="N18" s="16">
        <v>0</v>
      </c>
      <c r="O18" s="14" t="s">
        <v>582</v>
      </c>
      <c r="P18" s="16" t="s">
        <v>582</v>
      </c>
      <c r="Q18" s="14">
        <v>0</v>
      </c>
      <c r="R18" s="16">
        <v>0</v>
      </c>
      <c r="S18" s="14">
        <v>0</v>
      </c>
      <c r="T18" s="16">
        <v>0</v>
      </c>
      <c r="U18" s="14">
        <v>6.30792704</v>
      </c>
      <c r="V18" s="16">
        <v>0.69257458999999999</v>
      </c>
    </row>
    <row r="19" spans="1:22" x14ac:dyDescent="0.25">
      <c r="A19" s="11" t="s">
        <v>489</v>
      </c>
      <c r="B19" s="13">
        <v>5658</v>
      </c>
      <c r="C19" s="14">
        <f>(433/B19*100)</f>
        <v>7.6528808766348533</v>
      </c>
      <c r="D19" s="15">
        <v>5225</v>
      </c>
      <c r="E19" s="14">
        <v>20.56652828</v>
      </c>
      <c r="F19" s="16">
        <v>0.64365092000000002</v>
      </c>
      <c r="G19" s="14">
        <v>44.19628505</v>
      </c>
      <c r="H19" s="16">
        <v>0.77617462000000004</v>
      </c>
      <c r="I19" s="14">
        <v>21.932592150000001</v>
      </c>
      <c r="J19" s="16">
        <v>0.61737500999999995</v>
      </c>
      <c r="K19" s="14">
        <v>7.4864505599999998</v>
      </c>
      <c r="L19" s="16">
        <v>0.35903110999999999</v>
      </c>
      <c r="M19" s="14">
        <v>0</v>
      </c>
      <c r="N19" s="16">
        <v>0</v>
      </c>
      <c r="O19" s="14" t="s">
        <v>582</v>
      </c>
      <c r="P19" s="16" t="s">
        <v>582</v>
      </c>
      <c r="Q19" s="14">
        <v>0</v>
      </c>
      <c r="R19" s="16">
        <v>0</v>
      </c>
      <c r="S19" s="14">
        <v>0</v>
      </c>
      <c r="T19" s="16">
        <v>0</v>
      </c>
      <c r="U19" s="14">
        <v>5.8181439499999996</v>
      </c>
      <c r="V19" s="16">
        <v>0.49091744999999998</v>
      </c>
    </row>
    <row r="20" spans="1:22" x14ac:dyDescent="0.25">
      <c r="A20" s="11" t="s">
        <v>490</v>
      </c>
      <c r="B20" s="13">
        <v>3371</v>
      </c>
      <c r="C20" s="14">
        <f>(75/B20*100)</f>
        <v>2.2248590922574905</v>
      </c>
      <c r="D20" s="15">
        <v>3296</v>
      </c>
      <c r="E20" s="14">
        <v>25.48439935</v>
      </c>
      <c r="F20" s="16">
        <v>0.73040437999999996</v>
      </c>
      <c r="G20" s="14">
        <v>40.423439680000001</v>
      </c>
      <c r="H20" s="16">
        <v>0.91967392999999997</v>
      </c>
      <c r="I20" s="14">
        <v>17.230639740000001</v>
      </c>
      <c r="J20" s="16">
        <v>0.67882653000000004</v>
      </c>
      <c r="K20" s="14">
        <v>8.4741753400000004</v>
      </c>
      <c r="L20" s="16">
        <v>0.49513705000000002</v>
      </c>
      <c r="M20" s="14">
        <v>0</v>
      </c>
      <c r="N20" s="16">
        <v>0</v>
      </c>
      <c r="O20" s="14" t="s">
        <v>582</v>
      </c>
      <c r="P20" s="16" t="s">
        <v>582</v>
      </c>
      <c r="Q20" s="14">
        <v>0</v>
      </c>
      <c r="R20" s="16">
        <v>0</v>
      </c>
      <c r="S20" s="14">
        <v>0</v>
      </c>
      <c r="T20" s="16">
        <v>0</v>
      </c>
      <c r="U20" s="14">
        <v>8.3873458900000006</v>
      </c>
      <c r="V20" s="16">
        <v>0.50047856000000002</v>
      </c>
    </row>
    <row r="21" spans="1:22" x14ac:dyDescent="0.25">
      <c r="A21" s="11" t="s">
        <v>491</v>
      </c>
      <c r="B21" s="13">
        <v>5741</v>
      </c>
      <c r="C21" s="14">
        <f>(70/B21*100)</f>
        <v>1.2192997735586135</v>
      </c>
      <c r="D21" s="15">
        <v>5671</v>
      </c>
      <c r="E21" s="14">
        <v>15.95192881</v>
      </c>
      <c r="F21" s="16">
        <v>0.49474607999999998</v>
      </c>
      <c r="G21" s="14">
        <v>44.595747600000003</v>
      </c>
      <c r="H21" s="16">
        <v>0.62467426000000004</v>
      </c>
      <c r="I21" s="14">
        <v>25.319980449999999</v>
      </c>
      <c r="J21" s="16">
        <v>0.67815899000000002</v>
      </c>
      <c r="K21" s="14">
        <v>10.58246937</v>
      </c>
      <c r="L21" s="16">
        <v>0.45933932</v>
      </c>
      <c r="M21" s="14">
        <v>0</v>
      </c>
      <c r="N21" s="16">
        <v>0</v>
      </c>
      <c r="O21" s="14" t="s">
        <v>582</v>
      </c>
      <c r="P21" s="16" t="s">
        <v>582</v>
      </c>
      <c r="Q21" s="14">
        <v>0</v>
      </c>
      <c r="R21" s="16">
        <v>0</v>
      </c>
      <c r="S21" s="14">
        <v>0</v>
      </c>
      <c r="T21" s="16">
        <v>0</v>
      </c>
      <c r="U21" s="14">
        <v>3.54987377</v>
      </c>
      <c r="V21" s="16">
        <v>0.33393951999999999</v>
      </c>
    </row>
    <row r="22" spans="1:22" x14ac:dyDescent="0.25">
      <c r="A22" s="11" t="s">
        <v>492</v>
      </c>
      <c r="B22" s="13">
        <v>6598</v>
      </c>
      <c r="C22" s="14">
        <f>(43/B22*100)</f>
        <v>0.65171264019399822</v>
      </c>
      <c r="D22" s="15">
        <v>6555</v>
      </c>
      <c r="E22" s="14">
        <v>29.467997669999999</v>
      </c>
      <c r="F22" s="16">
        <v>0.63141590000000003</v>
      </c>
      <c r="G22" s="14">
        <v>40.677144769999998</v>
      </c>
      <c r="H22" s="16">
        <v>0.67814777000000004</v>
      </c>
      <c r="I22" s="14">
        <v>15.532244540000001</v>
      </c>
      <c r="J22" s="16">
        <v>0.65631187999999996</v>
      </c>
      <c r="K22" s="14">
        <v>6.9915379499999997</v>
      </c>
      <c r="L22" s="16">
        <v>0.42703115000000003</v>
      </c>
      <c r="M22" s="14">
        <v>0</v>
      </c>
      <c r="N22" s="16">
        <v>0</v>
      </c>
      <c r="O22" s="14" t="s">
        <v>582</v>
      </c>
      <c r="P22" s="16" t="s">
        <v>582</v>
      </c>
      <c r="Q22" s="14">
        <v>0</v>
      </c>
      <c r="R22" s="16">
        <v>0</v>
      </c>
      <c r="S22" s="14">
        <v>0</v>
      </c>
      <c r="T22" s="16">
        <v>0</v>
      </c>
      <c r="U22" s="14">
        <v>7.3310750699999998</v>
      </c>
      <c r="V22" s="16">
        <v>0.68357102999999997</v>
      </c>
    </row>
    <row r="23" spans="1:22" x14ac:dyDescent="0.25">
      <c r="A23" s="11" t="s">
        <v>493</v>
      </c>
      <c r="B23" s="13">
        <v>11583</v>
      </c>
      <c r="C23" s="14">
        <f>(281/B23*100)</f>
        <v>2.4259690926357593</v>
      </c>
      <c r="D23" s="15">
        <v>11302</v>
      </c>
      <c r="E23" s="14">
        <v>24.088862500000001</v>
      </c>
      <c r="F23" s="16">
        <v>0.60281810000000002</v>
      </c>
      <c r="G23" s="14">
        <v>48.031823500000002</v>
      </c>
      <c r="H23" s="16">
        <v>0.66097554999999997</v>
      </c>
      <c r="I23" s="14">
        <v>16.9360164</v>
      </c>
      <c r="J23" s="16">
        <v>0.57152765000000005</v>
      </c>
      <c r="K23" s="14">
        <v>5.4267995899999999</v>
      </c>
      <c r="L23" s="16">
        <v>0.25616563999999997</v>
      </c>
      <c r="M23" s="14">
        <v>0</v>
      </c>
      <c r="N23" s="16">
        <v>0</v>
      </c>
      <c r="O23" s="14" t="s">
        <v>582</v>
      </c>
      <c r="P23" s="16" t="s">
        <v>582</v>
      </c>
      <c r="Q23" s="14">
        <v>0</v>
      </c>
      <c r="R23" s="16">
        <v>0</v>
      </c>
      <c r="S23" s="14">
        <v>0</v>
      </c>
      <c r="T23" s="16">
        <v>0</v>
      </c>
      <c r="U23" s="14">
        <v>5.5164980100000003</v>
      </c>
      <c r="V23" s="16">
        <v>0.39674535999999999</v>
      </c>
    </row>
    <row r="24" spans="1:22" x14ac:dyDescent="0.25">
      <c r="A24" s="11" t="s">
        <v>494</v>
      </c>
      <c r="B24" s="13">
        <v>6647</v>
      </c>
      <c r="C24" s="14">
        <f>(14/B24*100)</f>
        <v>0.21062133293214985</v>
      </c>
      <c r="D24" s="15">
        <v>6633</v>
      </c>
      <c r="E24" s="14">
        <v>8.1673809100000003</v>
      </c>
      <c r="F24" s="16">
        <v>0.40631597000000003</v>
      </c>
      <c r="G24" s="14">
        <v>52.885689739999997</v>
      </c>
      <c r="H24" s="16">
        <v>0.74031142999999999</v>
      </c>
      <c r="I24" s="14">
        <v>25.075187509999999</v>
      </c>
      <c r="J24" s="16">
        <v>0.56655191000000005</v>
      </c>
      <c r="K24" s="14">
        <v>11.19652389</v>
      </c>
      <c r="L24" s="16">
        <v>0.45005094000000001</v>
      </c>
      <c r="M24" s="14">
        <v>0</v>
      </c>
      <c r="N24" s="16">
        <v>0</v>
      </c>
      <c r="O24" s="14" t="s">
        <v>582</v>
      </c>
      <c r="P24" s="16" t="s">
        <v>582</v>
      </c>
      <c r="Q24" s="14">
        <v>0</v>
      </c>
      <c r="R24" s="16">
        <v>0</v>
      </c>
      <c r="S24" s="14">
        <v>0</v>
      </c>
      <c r="T24" s="16">
        <v>0</v>
      </c>
      <c r="U24" s="14">
        <v>2.67521795</v>
      </c>
      <c r="V24" s="16">
        <v>0.81745659000000004</v>
      </c>
    </row>
    <row r="25" spans="1:22" x14ac:dyDescent="0.25">
      <c r="A25" s="11" t="s">
        <v>495</v>
      </c>
      <c r="B25" s="13">
        <v>5581</v>
      </c>
      <c r="C25" s="14">
        <f>(25/B25*100)</f>
        <v>0.44794839634474104</v>
      </c>
      <c r="D25" s="15">
        <v>5556</v>
      </c>
      <c r="E25" s="14">
        <v>12.84109933</v>
      </c>
      <c r="F25" s="16">
        <v>0.60109957000000003</v>
      </c>
      <c r="G25" s="14">
        <v>54.719604760000003</v>
      </c>
      <c r="H25" s="16">
        <v>0.62491094999999997</v>
      </c>
      <c r="I25" s="14">
        <v>25.714497919999999</v>
      </c>
      <c r="J25" s="16">
        <v>0.68555644999999998</v>
      </c>
      <c r="K25" s="14">
        <v>6.1005289600000001</v>
      </c>
      <c r="L25" s="16">
        <v>0.35953213000000001</v>
      </c>
      <c r="M25" s="14">
        <v>0</v>
      </c>
      <c r="N25" s="16">
        <v>0</v>
      </c>
      <c r="O25" s="14" t="s">
        <v>582</v>
      </c>
      <c r="P25" s="16" t="s">
        <v>582</v>
      </c>
      <c r="Q25" s="14">
        <v>0</v>
      </c>
      <c r="R25" s="16">
        <v>0</v>
      </c>
      <c r="S25" s="14">
        <v>0</v>
      </c>
      <c r="T25" s="16">
        <v>0</v>
      </c>
      <c r="U25" s="14">
        <v>0.62426903</v>
      </c>
      <c r="V25" s="16">
        <v>0.13289777</v>
      </c>
    </row>
    <row r="26" spans="1:22" x14ac:dyDescent="0.25">
      <c r="A26" s="11" t="s">
        <v>496</v>
      </c>
      <c r="B26" s="13">
        <v>4869</v>
      </c>
      <c r="C26" s="14">
        <f>(88/B26*100)</f>
        <v>1.8073526391456152</v>
      </c>
      <c r="D26" s="15">
        <v>4781</v>
      </c>
      <c r="E26" s="14">
        <v>18.409176769999998</v>
      </c>
      <c r="F26" s="16">
        <v>0.65467417000000006</v>
      </c>
      <c r="G26" s="14">
        <v>47.918410719999997</v>
      </c>
      <c r="H26" s="16">
        <v>0.79959066999999995</v>
      </c>
      <c r="I26" s="14">
        <v>24.5795195</v>
      </c>
      <c r="J26" s="16">
        <v>0.63867662000000003</v>
      </c>
      <c r="K26" s="14">
        <v>6.1839683799999996</v>
      </c>
      <c r="L26" s="16">
        <v>0.39270809000000001</v>
      </c>
      <c r="M26" s="14">
        <v>0</v>
      </c>
      <c r="N26" s="16">
        <v>0</v>
      </c>
      <c r="O26" s="14" t="s">
        <v>582</v>
      </c>
      <c r="P26" s="16" t="s">
        <v>582</v>
      </c>
      <c r="Q26" s="14">
        <v>0</v>
      </c>
      <c r="R26" s="16">
        <v>0</v>
      </c>
      <c r="S26" s="14">
        <v>0</v>
      </c>
      <c r="T26" s="16">
        <v>0</v>
      </c>
      <c r="U26" s="14">
        <v>2.9089246200000001</v>
      </c>
      <c r="V26" s="16">
        <v>0.27786086999999998</v>
      </c>
    </row>
    <row r="27" spans="1:22" x14ac:dyDescent="0.25">
      <c r="A27" s="11" t="s">
        <v>497</v>
      </c>
      <c r="B27" s="13">
        <v>5299</v>
      </c>
      <c r="C27" s="14">
        <f>(170/B27*100)</f>
        <v>3.2081524816003024</v>
      </c>
      <c r="D27" s="15">
        <v>5129</v>
      </c>
      <c r="E27" s="14">
        <v>18.866518299999999</v>
      </c>
      <c r="F27" s="16">
        <v>0.55219249000000004</v>
      </c>
      <c r="G27" s="14">
        <v>41.161986630000001</v>
      </c>
      <c r="H27" s="16">
        <v>0.60015448000000005</v>
      </c>
      <c r="I27" s="14">
        <v>19.0514285</v>
      </c>
      <c r="J27" s="16">
        <v>0.52145163000000005</v>
      </c>
      <c r="K27" s="14">
        <v>9.5797285900000002</v>
      </c>
      <c r="L27" s="16">
        <v>0.38879866000000002</v>
      </c>
      <c r="M27" s="14">
        <v>0</v>
      </c>
      <c r="N27" s="16">
        <v>0</v>
      </c>
      <c r="O27" s="14" t="s">
        <v>582</v>
      </c>
      <c r="P27" s="16" t="s">
        <v>582</v>
      </c>
      <c r="Q27" s="14">
        <v>0</v>
      </c>
      <c r="R27" s="16">
        <v>0</v>
      </c>
      <c r="S27" s="14">
        <v>0</v>
      </c>
      <c r="T27" s="16">
        <v>0</v>
      </c>
      <c r="U27" s="14">
        <v>11.340337979999999</v>
      </c>
      <c r="V27" s="16">
        <v>0.41947752999999999</v>
      </c>
    </row>
    <row r="28" spans="1:22" x14ac:dyDescent="0.25">
      <c r="A28" s="11" t="s">
        <v>498</v>
      </c>
      <c r="B28" s="13">
        <v>7568</v>
      </c>
      <c r="C28" s="14">
        <f>(490/B28*100)</f>
        <v>6.4746300211416488</v>
      </c>
      <c r="D28" s="15">
        <v>7078</v>
      </c>
      <c r="E28" s="14">
        <v>24.943838979999999</v>
      </c>
      <c r="F28" s="16">
        <v>0.69331217000000001</v>
      </c>
      <c r="G28" s="14">
        <v>48.874492850000003</v>
      </c>
      <c r="H28" s="16">
        <v>0.77031574000000003</v>
      </c>
      <c r="I28" s="14">
        <v>18.02054146</v>
      </c>
      <c r="J28" s="16">
        <v>0.58322671999999998</v>
      </c>
      <c r="K28" s="14">
        <v>3.1458710700000001</v>
      </c>
      <c r="L28" s="16">
        <v>0.22696345000000001</v>
      </c>
      <c r="M28" s="14">
        <v>0</v>
      </c>
      <c r="N28" s="16">
        <v>0</v>
      </c>
      <c r="O28" s="14" t="s">
        <v>582</v>
      </c>
      <c r="P28" s="16" t="s">
        <v>582</v>
      </c>
      <c r="Q28" s="14">
        <v>0</v>
      </c>
      <c r="R28" s="16">
        <v>0</v>
      </c>
      <c r="S28" s="14">
        <v>0</v>
      </c>
      <c r="T28" s="16">
        <v>0</v>
      </c>
      <c r="U28" s="14">
        <v>5.0152556400000003</v>
      </c>
      <c r="V28" s="16">
        <v>0.64476449000000002</v>
      </c>
    </row>
    <row r="29" spans="1:22" x14ac:dyDescent="0.25">
      <c r="A29" s="11" t="s">
        <v>499</v>
      </c>
      <c r="B29" s="13">
        <v>5385</v>
      </c>
      <c r="C29" s="14">
        <f>(30/B29*100)</f>
        <v>0.55710306406685239</v>
      </c>
      <c r="D29" s="15">
        <v>5355</v>
      </c>
      <c r="E29" s="14">
        <v>16.42551924</v>
      </c>
      <c r="F29" s="16">
        <v>0.63754093999999994</v>
      </c>
      <c r="G29" s="14">
        <v>51.159047010000002</v>
      </c>
      <c r="H29" s="16">
        <v>0.81176988999999999</v>
      </c>
      <c r="I29" s="14">
        <v>16.058847979999999</v>
      </c>
      <c r="J29" s="16">
        <v>0.55684023999999999</v>
      </c>
      <c r="K29" s="14">
        <v>10.33983798</v>
      </c>
      <c r="L29" s="16">
        <v>0.47785216000000003</v>
      </c>
      <c r="M29" s="14">
        <v>0</v>
      </c>
      <c r="N29" s="16">
        <v>0</v>
      </c>
      <c r="O29" s="14" t="s">
        <v>582</v>
      </c>
      <c r="P29" s="16" t="s">
        <v>582</v>
      </c>
      <c r="Q29" s="14">
        <v>2.7667624100000001</v>
      </c>
      <c r="R29" s="16">
        <v>0.24169378</v>
      </c>
      <c r="S29" s="14">
        <v>0</v>
      </c>
      <c r="T29" s="16">
        <v>0</v>
      </c>
      <c r="U29" s="14">
        <v>3.24998539</v>
      </c>
      <c r="V29" s="16">
        <v>0.37139385000000003</v>
      </c>
    </row>
    <row r="30" spans="1:22" x14ac:dyDescent="0.25">
      <c r="A30" s="11" t="s">
        <v>500</v>
      </c>
      <c r="B30" s="13">
        <v>4520</v>
      </c>
      <c r="C30" s="14">
        <f>(243/B30*100)</f>
        <v>5.3761061946902649</v>
      </c>
      <c r="D30" s="15">
        <v>4277</v>
      </c>
      <c r="E30" s="14">
        <v>15.96558823</v>
      </c>
      <c r="F30" s="16">
        <v>0.56800733000000003</v>
      </c>
      <c r="G30" s="14">
        <v>48.442725889999998</v>
      </c>
      <c r="H30" s="16">
        <v>0.78275008999999995</v>
      </c>
      <c r="I30" s="14">
        <v>21.595055080000002</v>
      </c>
      <c r="J30" s="16">
        <v>0.71316742</v>
      </c>
      <c r="K30" s="14">
        <v>7.0321955999999997</v>
      </c>
      <c r="L30" s="16">
        <v>0.39332444</v>
      </c>
      <c r="M30" s="14">
        <v>0</v>
      </c>
      <c r="N30" s="16">
        <v>0</v>
      </c>
      <c r="O30" s="14" t="s">
        <v>582</v>
      </c>
      <c r="P30" s="16" t="s">
        <v>582</v>
      </c>
      <c r="Q30" s="14">
        <v>0</v>
      </c>
      <c r="R30" s="16">
        <v>0</v>
      </c>
      <c r="S30" s="14">
        <v>0</v>
      </c>
      <c r="T30" s="16">
        <v>0</v>
      </c>
      <c r="U30" s="14">
        <v>6.9644351999999996</v>
      </c>
      <c r="V30" s="16">
        <v>0.51121689000000003</v>
      </c>
    </row>
    <row r="31" spans="1:22" x14ac:dyDescent="0.25">
      <c r="A31" s="11" t="s">
        <v>501</v>
      </c>
      <c r="B31" s="13">
        <v>5456</v>
      </c>
      <c r="C31" s="14">
        <f>(152/B31*100)</f>
        <v>2.7859237536656889</v>
      </c>
      <c r="D31" s="15">
        <v>5304</v>
      </c>
      <c r="E31" s="14">
        <v>12.88867495</v>
      </c>
      <c r="F31" s="16">
        <v>0.5081253</v>
      </c>
      <c r="G31" s="14">
        <v>50.798897930000003</v>
      </c>
      <c r="H31" s="16">
        <v>0.84784092</v>
      </c>
      <c r="I31" s="14">
        <v>20.307268499999999</v>
      </c>
      <c r="J31" s="16">
        <v>0.63470331999999996</v>
      </c>
      <c r="K31" s="14">
        <v>8.7594737699999996</v>
      </c>
      <c r="L31" s="16">
        <v>0.37087982000000003</v>
      </c>
      <c r="M31" s="14">
        <v>0</v>
      </c>
      <c r="N31" s="16">
        <v>0</v>
      </c>
      <c r="O31" s="14" t="s">
        <v>582</v>
      </c>
      <c r="P31" s="16" t="s">
        <v>582</v>
      </c>
      <c r="Q31" s="14">
        <v>0</v>
      </c>
      <c r="R31" s="16">
        <v>0</v>
      </c>
      <c r="S31" s="14">
        <v>0</v>
      </c>
      <c r="T31" s="16">
        <v>0</v>
      </c>
      <c r="U31" s="14">
        <v>7.24568485</v>
      </c>
      <c r="V31" s="16">
        <v>0.55889664999999999</v>
      </c>
    </row>
    <row r="32" spans="1:22" x14ac:dyDescent="0.25">
      <c r="A32" s="11" t="s">
        <v>502</v>
      </c>
      <c r="B32" s="13">
        <v>4478</v>
      </c>
      <c r="C32" s="14">
        <f>(6/B32*100)</f>
        <v>0.13398838767306834</v>
      </c>
      <c r="D32" s="15">
        <v>4472</v>
      </c>
      <c r="E32" s="14">
        <v>20.900901319999999</v>
      </c>
      <c r="F32" s="16">
        <v>0.69638182999999998</v>
      </c>
      <c r="G32" s="14">
        <v>49.856226659999997</v>
      </c>
      <c r="H32" s="16">
        <v>0.82406579000000002</v>
      </c>
      <c r="I32" s="14">
        <v>20.85830614</v>
      </c>
      <c r="J32" s="16">
        <v>0.68183108000000003</v>
      </c>
      <c r="K32" s="14">
        <v>6.1073214900000004</v>
      </c>
      <c r="L32" s="16">
        <v>0.39071622</v>
      </c>
      <c r="M32" s="14">
        <v>0</v>
      </c>
      <c r="N32" s="16">
        <v>0</v>
      </c>
      <c r="O32" s="14" t="s">
        <v>582</v>
      </c>
      <c r="P32" s="16" t="s">
        <v>582</v>
      </c>
      <c r="Q32" s="14">
        <v>0</v>
      </c>
      <c r="R32" s="16">
        <v>0</v>
      </c>
      <c r="S32" s="14">
        <v>0</v>
      </c>
      <c r="T32" s="16">
        <v>0</v>
      </c>
      <c r="U32" s="14">
        <v>2.2772443899999999</v>
      </c>
      <c r="V32" s="16">
        <v>0.29022210999999998</v>
      </c>
    </row>
    <row r="33" spans="1:22" x14ac:dyDescent="0.25">
      <c r="A33" s="11" t="s">
        <v>503</v>
      </c>
      <c r="B33" s="13">
        <v>7325</v>
      </c>
      <c r="C33" s="14">
        <f>(85/B33*100)</f>
        <v>1.1604095563139931</v>
      </c>
      <c r="D33" s="15">
        <v>7240</v>
      </c>
      <c r="E33" s="14">
        <v>23.87314185</v>
      </c>
      <c r="F33" s="16">
        <v>0.73915681</v>
      </c>
      <c r="G33" s="14">
        <v>48.079617140000003</v>
      </c>
      <c r="H33" s="16">
        <v>0.75979859999999999</v>
      </c>
      <c r="I33" s="14">
        <v>19.936730319999999</v>
      </c>
      <c r="J33" s="16">
        <v>0.68993462000000005</v>
      </c>
      <c r="K33" s="14">
        <v>5.1250927900000001</v>
      </c>
      <c r="L33" s="16">
        <v>0.29458032000000001</v>
      </c>
      <c r="M33" s="14">
        <v>0</v>
      </c>
      <c r="N33" s="16">
        <v>0</v>
      </c>
      <c r="O33" s="14" t="s">
        <v>582</v>
      </c>
      <c r="P33" s="16" t="s">
        <v>582</v>
      </c>
      <c r="Q33" s="14">
        <v>0</v>
      </c>
      <c r="R33" s="16">
        <v>0</v>
      </c>
      <c r="S33" s="14">
        <v>0</v>
      </c>
      <c r="T33" s="16">
        <v>0</v>
      </c>
      <c r="U33" s="14">
        <v>2.9854178899999999</v>
      </c>
      <c r="V33" s="16">
        <v>0.28199770000000002</v>
      </c>
    </row>
    <row r="34" spans="1:22" x14ac:dyDescent="0.25">
      <c r="A34" s="11" t="s">
        <v>504</v>
      </c>
      <c r="B34" s="13">
        <v>6350</v>
      </c>
      <c r="C34" s="14">
        <f>(106/B34*100)</f>
        <v>1.6692913385826771</v>
      </c>
      <c r="D34" s="15">
        <v>6244</v>
      </c>
      <c r="E34" s="14">
        <v>20.573486989999999</v>
      </c>
      <c r="F34" s="16">
        <v>0.57820983999999997</v>
      </c>
      <c r="G34" s="14">
        <v>42.240345089999998</v>
      </c>
      <c r="H34" s="16">
        <v>0.87573184999999998</v>
      </c>
      <c r="I34" s="14">
        <v>18.69680146</v>
      </c>
      <c r="J34" s="16">
        <v>0.47203536000000001</v>
      </c>
      <c r="K34" s="14">
        <v>9.6394334199999996</v>
      </c>
      <c r="L34" s="16">
        <v>0.50922774999999998</v>
      </c>
      <c r="M34" s="14">
        <v>0</v>
      </c>
      <c r="N34" s="16">
        <v>0</v>
      </c>
      <c r="O34" s="14" t="s">
        <v>582</v>
      </c>
      <c r="P34" s="16" t="s">
        <v>582</v>
      </c>
      <c r="Q34" s="14">
        <v>2.5933456800000001</v>
      </c>
      <c r="R34" s="16">
        <v>0.53833872000000005</v>
      </c>
      <c r="S34" s="14">
        <v>0</v>
      </c>
      <c r="T34" s="16">
        <v>0</v>
      </c>
      <c r="U34" s="14">
        <v>6.2565873600000002</v>
      </c>
      <c r="V34" s="16">
        <v>0.53173535999999999</v>
      </c>
    </row>
    <row r="35" spans="1:22" x14ac:dyDescent="0.25">
      <c r="A35" s="11" t="s">
        <v>505</v>
      </c>
      <c r="B35" s="13">
        <v>6406</v>
      </c>
      <c r="C35" s="14">
        <f>(74/B35*100)</f>
        <v>1.1551670309085234</v>
      </c>
      <c r="D35" s="15">
        <v>6332</v>
      </c>
      <c r="E35" s="14">
        <v>21.165561709999999</v>
      </c>
      <c r="F35" s="16">
        <v>0.66500585999999995</v>
      </c>
      <c r="G35" s="14">
        <v>48.964424749999999</v>
      </c>
      <c r="H35" s="16">
        <v>0.79581707999999995</v>
      </c>
      <c r="I35" s="14">
        <v>20.842816289999998</v>
      </c>
      <c r="J35" s="16">
        <v>0.68633836000000004</v>
      </c>
      <c r="K35" s="14">
        <v>4.6041521000000003</v>
      </c>
      <c r="L35" s="16">
        <v>0.27107506999999997</v>
      </c>
      <c r="M35" s="14">
        <v>0</v>
      </c>
      <c r="N35" s="16">
        <v>0</v>
      </c>
      <c r="O35" s="14" t="s">
        <v>582</v>
      </c>
      <c r="P35" s="16" t="s">
        <v>582</v>
      </c>
      <c r="Q35" s="14">
        <v>1.0414681100000001</v>
      </c>
      <c r="R35" s="16">
        <v>5.7018800000000001E-2</v>
      </c>
      <c r="S35" s="14">
        <v>0</v>
      </c>
      <c r="T35" s="16">
        <v>0</v>
      </c>
      <c r="U35" s="14">
        <v>3.3815770299999999</v>
      </c>
      <c r="V35" s="16">
        <v>0.25368912999999998</v>
      </c>
    </row>
    <row r="36" spans="1:22" x14ac:dyDescent="0.25">
      <c r="A36" s="11" t="s">
        <v>506</v>
      </c>
      <c r="B36" s="13">
        <v>6736</v>
      </c>
      <c r="C36" s="14">
        <f>(88/B36*100)</f>
        <v>1.3064133016627077</v>
      </c>
      <c r="D36" s="15">
        <v>6648</v>
      </c>
      <c r="E36" s="14">
        <v>16.036246739999999</v>
      </c>
      <c r="F36" s="16">
        <v>0.45889259999999998</v>
      </c>
      <c r="G36" s="14">
        <v>38.733520380000002</v>
      </c>
      <c r="H36" s="16">
        <v>0.66611377999999999</v>
      </c>
      <c r="I36" s="14">
        <v>25.166214740000001</v>
      </c>
      <c r="J36" s="16">
        <v>0.54982116000000003</v>
      </c>
      <c r="K36" s="14">
        <v>14.908182719999999</v>
      </c>
      <c r="L36" s="16">
        <v>0.58540150000000002</v>
      </c>
      <c r="M36" s="14">
        <v>0</v>
      </c>
      <c r="N36" s="16">
        <v>0</v>
      </c>
      <c r="O36" s="14" t="s">
        <v>582</v>
      </c>
      <c r="P36" s="16" t="s">
        <v>582</v>
      </c>
      <c r="Q36" s="14">
        <v>0</v>
      </c>
      <c r="R36" s="16">
        <v>0</v>
      </c>
      <c r="S36" s="14">
        <v>0</v>
      </c>
      <c r="T36" s="16">
        <v>0</v>
      </c>
      <c r="U36" s="14">
        <v>5.1558354199999998</v>
      </c>
      <c r="V36" s="16">
        <v>0.36502010000000001</v>
      </c>
    </row>
    <row r="37" spans="1:22" x14ac:dyDescent="0.25">
      <c r="A37" s="11" t="s">
        <v>507</v>
      </c>
      <c r="B37" s="13">
        <v>5458</v>
      </c>
      <c r="C37" s="14">
        <f>(181/B37*100)</f>
        <v>3.3162330524001464</v>
      </c>
      <c r="D37" s="15">
        <v>5277</v>
      </c>
      <c r="E37" s="14">
        <v>14.23427266</v>
      </c>
      <c r="F37" s="16">
        <v>0.63794163999999998</v>
      </c>
      <c r="G37" s="14">
        <v>44.612870989999998</v>
      </c>
      <c r="H37" s="16">
        <v>0.88328868999999999</v>
      </c>
      <c r="I37" s="14">
        <v>21.688026440000002</v>
      </c>
      <c r="J37" s="16">
        <v>0.58065836999999998</v>
      </c>
      <c r="K37" s="14">
        <v>8.0060960800000007</v>
      </c>
      <c r="L37" s="16">
        <v>0.41706710000000002</v>
      </c>
      <c r="M37" s="14">
        <v>0</v>
      </c>
      <c r="N37" s="16">
        <v>0</v>
      </c>
      <c r="O37" s="14" t="s">
        <v>582</v>
      </c>
      <c r="P37" s="16" t="s">
        <v>582</v>
      </c>
      <c r="Q37" s="14">
        <v>0</v>
      </c>
      <c r="R37" s="16">
        <v>0</v>
      </c>
      <c r="S37" s="14">
        <v>0</v>
      </c>
      <c r="T37" s="16">
        <v>0</v>
      </c>
      <c r="U37" s="14">
        <v>11.45873383</v>
      </c>
      <c r="V37" s="16">
        <v>0.87971628000000002</v>
      </c>
    </row>
    <row r="38" spans="1:22" x14ac:dyDescent="0.25">
      <c r="A38" s="11" t="s">
        <v>508</v>
      </c>
      <c r="B38" s="13">
        <v>5860</v>
      </c>
      <c r="C38" s="14">
        <f>(27/B38*100)</f>
        <v>0.46075085324232085</v>
      </c>
      <c r="D38" s="15">
        <v>5833</v>
      </c>
      <c r="E38" s="14">
        <v>15.14357961</v>
      </c>
      <c r="F38" s="16">
        <v>0.65630599000000001</v>
      </c>
      <c r="G38" s="14">
        <v>38.321506509999999</v>
      </c>
      <c r="H38" s="16">
        <v>0.79924335999999996</v>
      </c>
      <c r="I38" s="14">
        <v>20.72729107</v>
      </c>
      <c r="J38" s="16">
        <v>0.75521786999999996</v>
      </c>
      <c r="K38" s="14">
        <v>8.7002045700000004</v>
      </c>
      <c r="L38" s="16">
        <v>0.44005418000000002</v>
      </c>
      <c r="M38" s="14">
        <v>0</v>
      </c>
      <c r="N38" s="16">
        <v>0</v>
      </c>
      <c r="O38" s="14" t="s">
        <v>582</v>
      </c>
      <c r="P38" s="16" t="s">
        <v>582</v>
      </c>
      <c r="Q38" s="14">
        <v>0</v>
      </c>
      <c r="R38" s="16">
        <v>0</v>
      </c>
      <c r="S38" s="14">
        <v>0</v>
      </c>
      <c r="T38" s="16">
        <v>0</v>
      </c>
      <c r="U38" s="14">
        <v>17.107418249999998</v>
      </c>
      <c r="V38" s="16">
        <v>0.95429900999999995</v>
      </c>
    </row>
    <row r="39" spans="1:22" x14ac:dyDescent="0.25">
      <c r="A39" s="11" t="s">
        <v>509</v>
      </c>
      <c r="B39" s="13">
        <v>5895</v>
      </c>
      <c r="C39" s="14">
        <f>(33/B39*100)</f>
        <v>0.55979643765903309</v>
      </c>
      <c r="D39" s="15">
        <v>5862</v>
      </c>
      <c r="E39" s="14">
        <v>27.55961258</v>
      </c>
      <c r="F39" s="16">
        <v>0.75306021000000001</v>
      </c>
      <c r="G39" s="14">
        <v>49.659300170000002</v>
      </c>
      <c r="H39" s="16">
        <v>0.76138043</v>
      </c>
      <c r="I39" s="14">
        <v>11.51617562</v>
      </c>
      <c r="J39" s="16">
        <v>0.38363523999999999</v>
      </c>
      <c r="K39" s="14">
        <v>7.1548440500000003</v>
      </c>
      <c r="L39" s="16">
        <v>0.43649345000000001</v>
      </c>
      <c r="M39" s="14">
        <v>0</v>
      </c>
      <c r="N39" s="16">
        <v>0</v>
      </c>
      <c r="O39" s="14" t="s">
        <v>582</v>
      </c>
      <c r="P39" s="16" t="s">
        <v>582</v>
      </c>
      <c r="Q39" s="14">
        <v>0</v>
      </c>
      <c r="R39" s="16">
        <v>0</v>
      </c>
      <c r="S39" s="14">
        <v>0</v>
      </c>
      <c r="T39" s="16">
        <v>0</v>
      </c>
      <c r="U39" s="14">
        <v>4.1100675799999999</v>
      </c>
      <c r="V39" s="16">
        <v>0.60294238</v>
      </c>
    </row>
    <row r="40" spans="1:22" x14ac:dyDescent="0.25">
      <c r="A40" s="11" t="s">
        <v>510</v>
      </c>
      <c r="B40" s="13">
        <v>14157</v>
      </c>
      <c r="C40" s="14">
        <f>(415/B40*100)</f>
        <v>2.9314120223211133</v>
      </c>
      <c r="D40" s="15">
        <v>13742</v>
      </c>
      <c r="E40" s="14">
        <v>23.730086530000001</v>
      </c>
      <c r="F40" s="16">
        <v>0.59607337000000005</v>
      </c>
      <c r="G40" s="14">
        <v>47.875241289999998</v>
      </c>
      <c r="H40" s="16">
        <v>0.80583558</v>
      </c>
      <c r="I40" s="14">
        <v>16.492082719999999</v>
      </c>
      <c r="J40" s="16">
        <v>0.50029911999999999</v>
      </c>
      <c r="K40" s="14">
        <v>5.0054178499999997</v>
      </c>
      <c r="L40" s="16">
        <v>0.31369103999999998</v>
      </c>
      <c r="M40" s="14">
        <v>0</v>
      </c>
      <c r="N40" s="16">
        <v>0</v>
      </c>
      <c r="O40" s="14" t="s">
        <v>582</v>
      </c>
      <c r="P40" s="16" t="s">
        <v>582</v>
      </c>
      <c r="Q40" s="14">
        <v>0</v>
      </c>
      <c r="R40" s="16">
        <v>0</v>
      </c>
      <c r="S40" s="14">
        <v>0</v>
      </c>
      <c r="T40" s="16">
        <v>0</v>
      </c>
      <c r="U40" s="14">
        <v>6.89717161</v>
      </c>
      <c r="V40" s="16">
        <v>0.62818494999999996</v>
      </c>
    </row>
    <row r="41" spans="1:22" x14ac:dyDescent="0.25">
      <c r="A41" s="11" t="s">
        <v>511</v>
      </c>
      <c r="B41" s="13">
        <v>5712</v>
      </c>
      <c r="C41" s="14">
        <f>(61/B41*100)</f>
        <v>1.0679271708683473</v>
      </c>
      <c r="D41" s="15">
        <v>5651</v>
      </c>
      <c r="E41" s="14">
        <v>26.861747959999999</v>
      </c>
      <c r="F41" s="16">
        <v>0.6519374</v>
      </c>
      <c r="G41" s="14">
        <v>45.473586840000003</v>
      </c>
      <c r="H41" s="16">
        <v>0.67425970000000002</v>
      </c>
      <c r="I41" s="14">
        <v>17.282381109999999</v>
      </c>
      <c r="J41" s="16">
        <v>0.54781811999999996</v>
      </c>
      <c r="K41" s="14">
        <v>5.2319222600000002</v>
      </c>
      <c r="L41" s="16">
        <v>0.27512536999999998</v>
      </c>
      <c r="M41" s="14">
        <v>0</v>
      </c>
      <c r="N41" s="16">
        <v>0</v>
      </c>
      <c r="O41" s="14" t="s">
        <v>582</v>
      </c>
      <c r="P41" s="16" t="s">
        <v>582</v>
      </c>
      <c r="Q41" s="14">
        <v>0.67945878999999998</v>
      </c>
      <c r="R41" s="16">
        <v>0.18108098</v>
      </c>
      <c r="S41" s="14">
        <v>0</v>
      </c>
      <c r="T41" s="16">
        <v>0</v>
      </c>
      <c r="U41" s="14">
        <v>4.4709030399999996</v>
      </c>
      <c r="V41" s="16">
        <v>0.58107699000000002</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19.689002513714286</v>
      </c>
      <c r="F42" s="16">
        <f>IF(COUNT(F7:F41) &gt; 0, SQRT(SUMSQ(F7:F41)/(COUNT(F7:F41)*COUNT(F7:F41)) ), "—")</f>
        <v>0.1018529346165504</v>
      </c>
      <c r="G42" s="14">
        <f>IF(COUNT(G7:G41) &gt; 0, AVERAGE(G7:G41), "—")</f>
        <v>45.440334196285718</v>
      </c>
      <c r="H42" s="16">
        <f>IF(COUNT(H7:H41) &gt; 0, SQRT(SUMSQ(H7:H41)/(COUNT(H7:H41)*COUNT(H7:H41)) ), "—")</f>
        <v>0.12954062361850607</v>
      </c>
      <c r="I42" s="14">
        <f>IF(COUNT(I7:I41) &gt; 0, AVERAGE(I7:I41), "—")</f>
        <v>20.016844929142856</v>
      </c>
      <c r="J42" s="16">
        <f>IF(COUNT(J7:J41) &gt; 0, SQRT(SUMSQ(J7:J41)/(COUNT(J7:J41)*COUNT(J7:J41)) ), "—")</f>
        <v>0.10205613524606726</v>
      </c>
      <c r="K42" s="14">
        <f>IF(COUNT(K7:K41) &gt; 0, AVERAGE(K7:K41), "—")</f>
        <v>7.70722678942857</v>
      </c>
      <c r="L42" s="16">
        <f>IF(COUNT(L7:L41) &gt; 0, SQRT(SUMSQ(L7:L41)/(COUNT(L7:L41)*COUNT(L7:L41)) ), "—")</f>
        <v>6.8006704298588072E-2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0.6225327174285713</v>
      </c>
      <c r="R42" s="16">
        <f>IF(COUNT(R7:R41) &gt; 0, SQRT(SUMSQ(R7:R41)/(COUNT(R7:R41)*COUNT(R7:R41)) ), "—")</f>
        <v>3.7395235532577467E-2</v>
      </c>
      <c r="S42" s="14">
        <f>IF(COUNT(S7:S41) &gt; 0, AVERAGE(S7:S41), "—")</f>
        <v>0</v>
      </c>
      <c r="T42" s="16">
        <f>IF(COUNT(T7:T41) &gt; 0, SQRT(SUMSQ(T7:T41)/(COUNT(T7:T41)*COUNT(T7:T41)) ), "—")</f>
        <v>0</v>
      </c>
      <c r="U42" s="14">
        <f>IF(COUNT(U7:U41) &gt; 0, AVERAGE(U7:U41), "—")</f>
        <v>6.5240588531428552</v>
      </c>
      <c r="V42" s="16">
        <f>IF(COUNT(V7:V41) &gt; 0, SQRT(SUMSQ(V7:V41)/(COUNT(V7:V41)*COUNT(V7:V41)) ), "—")</f>
        <v>9.5575482275890883E-2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27.609935610000001</v>
      </c>
      <c r="F45" s="16">
        <v>0.74030960000000001</v>
      </c>
      <c r="G45" s="14">
        <v>34.354357069999999</v>
      </c>
      <c r="H45" s="16">
        <v>0.67337082999999998</v>
      </c>
      <c r="I45" s="14">
        <v>18.600988579999999</v>
      </c>
      <c r="J45" s="16">
        <v>0.61741405999999999</v>
      </c>
      <c r="K45" s="14">
        <v>13.203010920000001</v>
      </c>
      <c r="L45" s="16">
        <v>0.51022805000000004</v>
      </c>
      <c r="M45" s="14">
        <v>0</v>
      </c>
      <c r="N45" s="16">
        <v>0</v>
      </c>
      <c r="O45" s="14" t="s">
        <v>582</v>
      </c>
      <c r="P45" s="16" t="s">
        <v>582</v>
      </c>
      <c r="Q45" s="14">
        <v>0</v>
      </c>
      <c r="R45" s="16">
        <v>0</v>
      </c>
      <c r="S45" s="14">
        <v>0.43836385</v>
      </c>
      <c r="T45" s="16">
        <v>0.1650962</v>
      </c>
      <c r="U45" s="14">
        <v>5.7933439800000004</v>
      </c>
      <c r="V45" s="16">
        <v>0.33149609000000002</v>
      </c>
    </row>
    <row r="46" spans="1:22" x14ac:dyDescent="0.25">
      <c r="A46" s="11" t="s">
        <v>516</v>
      </c>
      <c r="B46" s="13">
        <v>23141</v>
      </c>
      <c r="C46" s="14">
        <f>(2289/B46*100)</f>
        <v>9.8915345058554074</v>
      </c>
      <c r="D46" s="15">
        <v>20852</v>
      </c>
      <c r="E46" s="14">
        <v>20.975169480000002</v>
      </c>
      <c r="F46" s="16">
        <v>0.56822019000000001</v>
      </c>
      <c r="G46" s="14">
        <v>27.713840390000001</v>
      </c>
      <c r="H46" s="16">
        <v>0.55781628000000005</v>
      </c>
      <c r="I46" s="14">
        <v>9.8837586000000002</v>
      </c>
      <c r="J46" s="16">
        <v>0.33790398999999999</v>
      </c>
      <c r="K46" s="14">
        <v>4.5984162499999996</v>
      </c>
      <c r="L46" s="16">
        <v>0.23725593</v>
      </c>
      <c r="M46" s="14">
        <v>0</v>
      </c>
      <c r="N46" s="16">
        <v>0</v>
      </c>
      <c r="O46" s="14" t="s">
        <v>582</v>
      </c>
      <c r="P46" s="16" t="s">
        <v>582</v>
      </c>
      <c r="Q46" s="14">
        <v>0</v>
      </c>
      <c r="R46" s="16">
        <v>0</v>
      </c>
      <c r="S46" s="14">
        <v>0</v>
      </c>
      <c r="T46" s="16">
        <v>0</v>
      </c>
      <c r="U46" s="14">
        <v>36.828815280000001</v>
      </c>
      <c r="V46" s="16">
        <v>1.0690098800000001</v>
      </c>
    </row>
    <row r="47" spans="1:22" x14ac:dyDescent="0.25">
      <c r="A47" s="11" t="s">
        <v>517</v>
      </c>
      <c r="B47" s="13">
        <v>5928</v>
      </c>
      <c r="C47" s="14">
        <f>(440/B47*100)</f>
        <v>7.4224021592442648</v>
      </c>
      <c r="D47" s="15">
        <v>5488</v>
      </c>
      <c r="E47" s="14">
        <v>27.227026670000001</v>
      </c>
      <c r="F47" s="16">
        <v>0.62617431999999995</v>
      </c>
      <c r="G47" s="14">
        <v>40.227881019999998</v>
      </c>
      <c r="H47" s="16">
        <v>0.86653690999999999</v>
      </c>
      <c r="I47" s="14">
        <v>13.084139</v>
      </c>
      <c r="J47" s="16">
        <v>0.58963776000000001</v>
      </c>
      <c r="K47" s="14">
        <v>4.5095032499999999</v>
      </c>
      <c r="L47" s="16">
        <v>0.29499697000000003</v>
      </c>
      <c r="M47" s="14">
        <v>0</v>
      </c>
      <c r="N47" s="16">
        <v>0</v>
      </c>
      <c r="O47" s="14" t="s">
        <v>582</v>
      </c>
      <c r="P47" s="16" t="s">
        <v>582</v>
      </c>
      <c r="Q47" s="14">
        <v>0</v>
      </c>
      <c r="R47" s="16">
        <v>0</v>
      </c>
      <c r="S47" s="14">
        <v>0</v>
      </c>
      <c r="T47" s="16">
        <v>0</v>
      </c>
      <c r="U47" s="14">
        <v>14.95145005</v>
      </c>
      <c r="V47" s="16">
        <v>1.0171742100000001</v>
      </c>
    </row>
    <row r="48" spans="1:22" x14ac:dyDescent="0.25">
      <c r="A48" s="11" t="s">
        <v>518</v>
      </c>
      <c r="B48" s="13">
        <v>9841</v>
      </c>
      <c r="C48" s="14">
        <f>(8/B48*100)</f>
        <v>8.1292551569962401E-2</v>
      </c>
      <c r="D48" s="15">
        <v>9833</v>
      </c>
      <c r="E48" s="14">
        <v>15.88438931</v>
      </c>
      <c r="F48" s="16">
        <v>0.59570403999999999</v>
      </c>
      <c r="G48" s="14">
        <v>56.281456679999998</v>
      </c>
      <c r="H48" s="16">
        <v>0.72009559999999995</v>
      </c>
      <c r="I48" s="14">
        <v>21.742941720000001</v>
      </c>
      <c r="J48" s="16">
        <v>0.70747910000000003</v>
      </c>
      <c r="K48" s="14">
        <v>4.7359118200000001</v>
      </c>
      <c r="L48" s="16">
        <v>0.27384416</v>
      </c>
      <c r="M48" s="14">
        <v>0</v>
      </c>
      <c r="N48" s="16">
        <v>0</v>
      </c>
      <c r="O48" s="14" t="s">
        <v>582</v>
      </c>
      <c r="P48" s="16" t="s">
        <v>582</v>
      </c>
      <c r="Q48" s="14">
        <v>0</v>
      </c>
      <c r="R48" s="16">
        <v>0</v>
      </c>
      <c r="S48" s="14">
        <v>0</v>
      </c>
      <c r="T48" s="16">
        <v>0</v>
      </c>
      <c r="U48" s="14">
        <v>1.35530047</v>
      </c>
      <c r="V48" s="16">
        <v>0.53107504000000005</v>
      </c>
    </row>
    <row r="49" spans="1:22" x14ac:dyDescent="0.25">
      <c r="A49" s="11" t="s">
        <v>519</v>
      </c>
      <c r="B49" s="13">
        <v>6349</v>
      </c>
      <c r="C49" s="14">
        <f>(56/B49*100)</f>
        <v>0.88202866593164275</v>
      </c>
      <c r="D49" s="15">
        <v>6293</v>
      </c>
      <c r="E49" s="14">
        <v>29.628863710000001</v>
      </c>
      <c r="F49" s="16">
        <v>0.81285591000000001</v>
      </c>
      <c r="G49" s="14">
        <v>36.563133370000003</v>
      </c>
      <c r="H49" s="16">
        <v>0.68087785000000001</v>
      </c>
      <c r="I49" s="14">
        <v>20.84706959</v>
      </c>
      <c r="J49" s="16">
        <v>0.61609164999999999</v>
      </c>
      <c r="K49" s="14">
        <v>9.6736667000000001</v>
      </c>
      <c r="L49" s="16">
        <v>0.49930426</v>
      </c>
      <c r="M49" s="14">
        <v>0</v>
      </c>
      <c r="N49" s="16">
        <v>0</v>
      </c>
      <c r="O49" s="14" t="s">
        <v>582</v>
      </c>
      <c r="P49" s="16" t="s">
        <v>582</v>
      </c>
      <c r="Q49" s="14">
        <v>0</v>
      </c>
      <c r="R49" s="16">
        <v>0</v>
      </c>
      <c r="S49" s="14">
        <v>3.6545340000000003E-2</v>
      </c>
      <c r="T49" s="16">
        <v>2.7824459999999999E-2</v>
      </c>
      <c r="U49" s="14">
        <v>3.25072129</v>
      </c>
      <c r="V49" s="16">
        <v>0.38192756</v>
      </c>
    </row>
    <row r="50" spans="1:22" x14ac:dyDescent="0.25">
      <c r="A50" s="11" t="s">
        <v>520</v>
      </c>
      <c r="B50" s="13">
        <v>11795</v>
      </c>
      <c r="C50" s="14">
        <f>(413/B50*100)</f>
        <v>3.5014836795252227</v>
      </c>
      <c r="D50" s="15">
        <v>11382</v>
      </c>
      <c r="E50" s="14">
        <v>22.072826060000001</v>
      </c>
      <c r="F50" s="16">
        <v>0.58911919000000001</v>
      </c>
      <c r="G50" s="14">
        <v>40.475731430000003</v>
      </c>
      <c r="H50" s="16">
        <v>0.65304684999999996</v>
      </c>
      <c r="I50" s="14">
        <v>25.170022899999999</v>
      </c>
      <c r="J50" s="16">
        <v>0.68982065000000004</v>
      </c>
      <c r="K50" s="14">
        <v>7.6487247299999996</v>
      </c>
      <c r="L50" s="16">
        <v>0.30137051999999998</v>
      </c>
      <c r="M50" s="14">
        <v>0</v>
      </c>
      <c r="N50" s="16">
        <v>0</v>
      </c>
      <c r="O50" s="14" t="s">
        <v>582</v>
      </c>
      <c r="P50" s="16" t="s">
        <v>582</v>
      </c>
      <c r="Q50" s="14">
        <v>0</v>
      </c>
      <c r="R50" s="16">
        <v>0</v>
      </c>
      <c r="S50" s="14">
        <v>0</v>
      </c>
      <c r="T50" s="16">
        <v>0</v>
      </c>
      <c r="U50" s="14">
        <v>4.6326948799999998</v>
      </c>
      <c r="V50" s="16">
        <v>0.52188601000000001</v>
      </c>
    </row>
    <row r="51" spans="1:22" x14ac:dyDescent="0.25">
      <c r="A51" s="11" t="s">
        <v>521</v>
      </c>
      <c r="B51" s="13">
        <v>6866</v>
      </c>
      <c r="C51" s="14">
        <f>(112/B51*100)</f>
        <v>1.6312263326536558</v>
      </c>
      <c r="D51" s="15">
        <v>6754</v>
      </c>
      <c r="E51" s="14">
        <v>14.69557127</v>
      </c>
      <c r="F51" s="16">
        <v>0.46543405999999998</v>
      </c>
      <c r="G51" s="14">
        <v>28.576632700000001</v>
      </c>
      <c r="H51" s="16">
        <v>0.74858186999999998</v>
      </c>
      <c r="I51" s="14">
        <v>27.926179659999999</v>
      </c>
      <c r="J51" s="16">
        <v>0.60275270999999997</v>
      </c>
      <c r="K51" s="14">
        <v>8.5223848499999999</v>
      </c>
      <c r="L51" s="16">
        <v>0.33554456999999999</v>
      </c>
      <c r="M51" s="14">
        <v>0</v>
      </c>
      <c r="N51" s="16">
        <v>0</v>
      </c>
      <c r="O51" s="14" t="s">
        <v>582</v>
      </c>
      <c r="P51" s="16" t="s">
        <v>582</v>
      </c>
      <c r="Q51" s="14">
        <v>10.57325494</v>
      </c>
      <c r="R51" s="16">
        <v>0.61207285</v>
      </c>
      <c r="S51" s="14">
        <v>0</v>
      </c>
      <c r="T51" s="16">
        <v>0</v>
      </c>
      <c r="U51" s="14">
        <v>9.7059765700000007</v>
      </c>
      <c r="V51" s="16">
        <v>0.90854243999999995</v>
      </c>
    </row>
    <row r="52" spans="1:22" x14ac:dyDescent="0.25">
      <c r="A52" s="11" t="s">
        <v>522</v>
      </c>
      <c r="B52" s="13">
        <v>5809</v>
      </c>
      <c r="C52" s="14">
        <f>(115/B52*100)</f>
        <v>1.9796866930624892</v>
      </c>
      <c r="D52" s="15">
        <v>5694</v>
      </c>
      <c r="E52" s="14">
        <v>19.176833040000002</v>
      </c>
      <c r="F52" s="16">
        <v>0.59356133</v>
      </c>
      <c r="G52" s="14">
        <v>48.154049229999998</v>
      </c>
      <c r="H52" s="16">
        <v>0.67166579000000004</v>
      </c>
      <c r="I52" s="14">
        <v>20.347851479999999</v>
      </c>
      <c r="J52" s="16">
        <v>0.60111543000000001</v>
      </c>
      <c r="K52" s="14">
        <v>8.0871347799999995</v>
      </c>
      <c r="L52" s="16">
        <v>0.41625371999999999</v>
      </c>
      <c r="M52" s="14">
        <v>0</v>
      </c>
      <c r="N52" s="16">
        <v>0</v>
      </c>
      <c r="O52" s="14" t="s">
        <v>582</v>
      </c>
      <c r="P52" s="16" t="s">
        <v>582</v>
      </c>
      <c r="Q52" s="14">
        <v>0</v>
      </c>
      <c r="R52" s="16">
        <v>0</v>
      </c>
      <c r="S52" s="14">
        <v>0</v>
      </c>
      <c r="T52" s="16">
        <v>0</v>
      </c>
      <c r="U52" s="14">
        <v>4.2341314800000003</v>
      </c>
      <c r="V52" s="16">
        <v>0.36599772000000003</v>
      </c>
    </row>
    <row r="53" spans="1:22" x14ac:dyDescent="0.25">
      <c r="A53" s="11" t="s">
        <v>523</v>
      </c>
      <c r="B53" s="13">
        <v>5571</v>
      </c>
      <c r="C53" s="14">
        <f>(123/B53*100)</f>
        <v>2.2078621432417878</v>
      </c>
      <c r="D53" s="15">
        <v>5448</v>
      </c>
      <c r="E53" s="14">
        <v>23.979174780000001</v>
      </c>
      <c r="F53" s="16">
        <v>0.65213774000000002</v>
      </c>
      <c r="G53" s="14">
        <v>39.75670101</v>
      </c>
      <c r="H53" s="16">
        <v>0.64722285999999996</v>
      </c>
      <c r="I53" s="14">
        <v>19.393757300000001</v>
      </c>
      <c r="J53" s="16">
        <v>0.58582761999999999</v>
      </c>
      <c r="K53" s="14">
        <v>7.7894733</v>
      </c>
      <c r="L53" s="16">
        <v>0.41044836000000001</v>
      </c>
      <c r="M53" s="14">
        <v>0</v>
      </c>
      <c r="N53" s="16">
        <v>0</v>
      </c>
      <c r="O53" s="14" t="s">
        <v>582</v>
      </c>
      <c r="P53" s="16" t="s">
        <v>582</v>
      </c>
      <c r="Q53" s="14">
        <v>0</v>
      </c>
      <c r="R53" s="16">
        <v>0</v>
      </c>
      <c r="S53" s="14">
        <v>0</v>
      </c>
      <c r="T53" s="16">
        <v>0</v>
      </c>
      <c r="U53" s="14">
        <v>9.0808936100000004</v>
      </c>
      <c r="V53" s="16">
        <v>0.3562554</v>
      </c>
    </row>
    <row r="54" spans="1:22" x14ac:dyDescent="0.25">
      <c r="A54" s="11" t="s">
        <v>524</v>
      </c>
      <c r="B54" s="13">
        <v>4740</v>
      </c>
      <c r="C54" s="14">
        <f>(548/B54*100)</f>
        <v>11.561181434599156</v>
      </c>
      <c r="D54" s="15">
        <v>4192</v>
      </c>
      <c r="E54" s="14">
        <v>32.891918449999999</v>
      </c>
      <c r="F54" s="16">
        <v>0.99949021999999998</v>
      </c>
      <c r="G54" s="14">
        <v>37.525829680000001</v>
      </c>
      <c r="H54" s="16">
        <v>0.92177567000000005</v>
      </c>
      <c r="I54" s="14">
        <v>11.04401762</v>
      </c>
      <c r="J54" s="16">
        <v>0.68959778999999999</v>
      </c>
      <c r="K54" s="14">
        <v>4.7700855200000003</v>
      </c>
      <c r="L54" s="16">
        <v>0.48323083</v>
      </c>
      <c r="M54" s="14">
        <v>0</v>
      </c>
      <c r="N54" s="16">
        <v>0</v>
      </c>
      <c r="O54" s="14" t="s">
        <v>582</v>
      </c>
      <c r="P54" s="16" t="s">
        <v>582</v>
      </c>
      <c r="Q54" s="14">
        <v>0</v>
      </c>
      <c r="R54" s="16">
        <v>0</v>
      </c>
      <c r="S54" s="14">
        <v>0</v>
      </c>
      <c r="T54" s="16">
        <v>0</v>
      </c>
      <c r="U54" s="14">
        <v>13.76814873</v>
      </c>
      <c r="V54" s="16">
        <v>1.3518882299999999</v>
      </c>
    </row>
    <row r="55" spans="1:22" x14ac:dyDescent="0.25">
      <c r="A55" s="11" t="s">
        <v>525</v>
      </c>
      <c r="B55" s="13">
        <v>5316</v>
      </c>
      <c r="C55" s="14">
        <f>(22/B55*100)</f>
        <v>0.41384499623777277</v>
      </c>
      <c r="D55" s="15">
        <v>5294</v>
      </c>
      <c r="E55" s="14">
        <v>24.735294060000001</v>
      </c>
      <c r="F55" s="16">
        <v>0.70048608999999995</v>
      </c>
      <c r="G55" s="14">
        <v>52.069877679999998</v>
      </c>
      <c r="H55" s="16">
        <v>0.89383798000000003</v>
      </c>
      <c r="I55" s="14">
        <v>14.046814510000001</v>
      </c>
      <c r="J55" s="16">
        <v>0.51161849999999998</v>
      </c>
      <c r="K55" s="14">
        <v>4.792713</v>
      </c>
      <c r="L55" s="16">
        <v>0.36796482000000003</v>
      </c>
      <c r="M55" s="14">
        <v>0</v>
      </c>
      <c r="N55" s="16">
        <v>0</v>
      </c>
      <c r="O55" s="14" t="s">
        <v>582</v>
      </c>
      <c r="P55" s="16" t="s">
        <v>582</v>
      </c>
      <c r="Q55" s="14">
        <v>0</v>
      </c>
      <c r="R55" s="16">
        <v>0</v>
      </c>
      <c r="S55" s="14">
        <v>0.38198876999999998</v>
      </c>
      <c r="T55" s="16">
        <v>9.9700319999999995E-2</v>
      </c>
      <c r="U55" s="14">
        <v>3.97331199</v>
      </c>
      <c r="V55" s="16">
        <v>0.31790308</v>
      </c>
    </row>
    <row r="56" spans="1:22" x14ac:dyDescent="0.25">
      <c r="A56" s="11" t="s">
        <v>526</v>
      </c>
      <c r="B56" s="13">
        <v>5359</v>
      </c>
      <c r="C56" s="14">
        <f>(77/B56*100)</f>
        <v>1.4368352304534429</v>
      </c>
      <c r="D56" s="15">
        <v>5282</v>
      </c>
      <c r="E56" s="14">
        <v>11.97958841</v>
      </c>
      <c r="F56" s="16">
        <v>0.46843481999999997</v>
      </c>
      <c r="G56" s="14">
        <v>57.54261314</v>
      </c>
      <c r="H56" s="16">
        <v>0.68848237000000001</v>
      </c>
      <c r="I56" s="14">
        <v>21.85307607</v>
      </c>
      <c r="J56" s="16">
        <v>0.63422944999999997</v>
      </c>
      <c r="K56" s="14">
        <v>7.2342150900000002</v>
      </c>
      <c r="L56" s="16">
        <v>0.44643823999999999</v>
      </c>
      <c r="M56" s="14">
        <v>0</v>
      </c>
      <c r="N56" s="16">
        <v>0</v>
      </c>
      <c r="O56" s="14" t="s">
        <v>582</v>
      </c>
      <c r="P56" s="16" t="s">
        <v>582</v>
      </c>
      <c r="Q56" s="14">
        <v>0</v>
      </c>
      <c r="R56" s="16">
        <v>0</v>
      </c>
      <c r="S56" s="14">
        <v>0</v>
      </c>
      <c r="T56" s="16">
        <v>0</v>
      </c>
      <c r="U56" s="14">
        <v>1.3905072999999999</v>
      </c>
      <c r="V56" s="16">
        <v>0.21571302000000001</v>
      </c>
    </row>
    <row r="57" spans="1:22" x14ac:dyDescent="0.25">
      <c r="A57" s="11" t="s">
        <v>527</v>
      </c>
      <c r="B57" s="13">
        <v>6513</v>
      </c>
      <c r="C57" s="14">
        <f>(0/B57*100)</f>
        <v>0</v>
      </c>
      <c r="D57" s="15">
        <v>6513</v>
      </c>
      <c r="E57" s="14">
        <v>11.4632924</v>
      </c>
      <c r="F57" s="16">
        <v>0.63026377</v>
      </c>
      <c r="G57" s="14">
        <v>45.70707341</v>
      </c>
      <c r="H57" s="16">
        <v>0.99601214000000005</v>
      </c>
      <c r="I57" s="14">
        <v>27.024699439999999</v>
      </c>
      <c r="J57" s="16">
        <v>0.83079822999999997</v>
      </c>
      <c r="K57" s="14">
        <v>11.648067409999999</v>
      </c>
      <c r="L57" s="16">
        <v>0.58474285999999998</v>
      </c>
      <c r="M57" s="14">
        <v>0</v>
      </c>
      <c r="N57" s="16">
        <v>0</v>
      </c>
      <c r="O57" s="14" t="s">
        <v>582</v>
      </c>
      <c r="P57" s="16" t="s">
        <v>582</v>
      </c>
      <c r="Q57" s="14">
        <v>0</v>
      </c>
      <c r="R57" s="16">
        <v>0</v>
      </c>
      <c r="S57" s="14">
        <v>4.6971939999999997E-2</v>
      </c>
      <c r="T57" s="16">
        <v>2.7565070000000001E-2</v>
      </c>
      <c r="U57" s="14">
        <v>4.1098953900000001</v>
      </c>
      <c r="V57" s="16">
        <v>0.60371995000000001</v>
      </c>
    </row>
    <row r="58" spans="1:22" x14ac:dyDescent="0.25">
      <c r="A58" s="11" t="s">
        <v>528</v>
      </c>
      <c r="B58" s="13">
        <v>7267</v>
      </c>
      <c r="C58" s="14">
        <f>(10/B58*100)</f>
        <v>0.13760836658868861</v>
      </c>
      <c r="D58" s="15">
        <v>7257</v>
      </c>
      <c r="E58" s="14">
        <v>34.997216350000002</v>
      </c>
      <c r="F58" s="16">
        <v>1.0187754600000001</v>
      </c>
      <c r="G58" s="14">
        <v>40.781339320000001</v>
      </c>
      <c r="H58" s="16">
        <v>0.93256413999999999</v>
      </c>
      <c r="I58" s="14">
        <v>13.64539514</v>
      </c>
      <c r="J58" s="16">
        <v>0.59344554999999999</v>
      </c>
      <c r="K58" s="14">
        <v>5.08290167</v>
      </c>
      <c r="L58" s="16">
        <v>0.36043603000000002</v>
      </c>
      <c r="M58" s="14">
        <v>0</v>
      </c>
      <c r="N58" s="16">
        <v>0</v>
      </c>
      <c r="O58" s="14" t="s">
        <v>582</v>
      </c>
      <c r="P58" s="16" t="s">
        <v>582</v>
      </c>
      <c r="Q58" s="14">
        <v>0</v>
      </c>
      <c r="R58" s="16">
        <v>0</v>
      </c>
      <c r="S58" s="14">
        <v>0.66372401999999997</v>
      </c>
      <c r="T58" s="16">
        <v>0.12839094000000001</v>
      </c>
      <c r="U58" s="14">
        <v>4.8294234899999999</v>
      </c>
      <c r="V58" s="16">
        <v>0.62057172000000005</v>
      </c>
    </row>
    <row r="59" spans="1:22" x14ac:dyDescent="0.25">
      <c r="A59" s="11" t="s">
        <v>529</v>
      </c>
      <c r="B59" s="13">
        <v>4826</v>
      </c>
      <c r="C59" s="14">
        <f>(26/B59*100)</f>
        <v>0.53874844591794446</v>
      </c>
      <c r="D59" s="15">
        <v>4800</v>
      </c>
      <c r="E59" s="14">
        <v>23.571991319999999</v>
      </c>
      <c r="F59" s="16">
        <v>0.68682326999999999</v>
      </c>
      <c r="G59" s="14">
        <v>38.09406165</v>
      </c>
      <c r="H59" s="16">
        <v>0.83398006999999996</v>
      </c>
      <c r="I59" s="14">
        <v>23.04684773</v>
      </c>
      <c r="J59" s="16">
        <v>0.71190717000000003</v>
      </c>
      <c r="K59" s="14">
        <v>11.46780049</v>
      </c>
      <c r="L59" s="16">
        <v>0.52686650000000002</v>
      </c>
      <c r="M59" s="14">
        <v>0</v>
      </c>
      <c r="N59" s="16">
        <v>0</v>
      </c>
      <c r="O59" s="14" t="s">
        <v>582</v>
      </c>
      <c r="P59" s="16" t="s">
        <v>582</v>
      </c>
      <c r="Q59" s="14">
        <v>0</v>
      </c>
      <c r="R59" s="16">
        <v>0</v>
      </c>
      <c r="S59" s="14">
        <v>0.58784234000000002</v>
      </c>
      <c r="T59" s="16">
        <v>0.13429107000000001</v>
      </c>
      <c r="U59" s="14">
        <v>3.2314564699999999</v>
      </c>
      <c r="V59" s="16">
        <v>0.28003354000000003</v>
      </c>
    </row>
    <row r="60" spans="1:22" x14ac:dyDescent="0.25">
      <c r="A60" s="11" t="s">
        <v>530</v>
      </c>
      <c r="B60" s="13">
        <v>4546</v>
      </c>
      <c r="C60" s="14">
        <f>(15/B60*100)</f>
        <v>0.32996040475142985</v>
      </c>
      <c r="D60" s="15">
        <v>4531</v>
      </c>
      <c r="E60" s="14">
        <v>36.035832190000001</v>
      </c>
      <c r="F60" s="16">
        <v>1.24710364</v>
      </c>
      <c r="G60" s="14">
        <v>40.683293949999999</v>
      </c>
      <c r="H60" s="16">
        <v>1.1735570900000001</v>
      </c>
      <c r="I60" s="14">
        <v>11.52616197</v>
      </c>
      <c r="J60" s="16">
        <v>0.55520027999999999</v>
      </c>
      <c r="K60" s="14">
        <v>5.8859318700000003</v>
      </c>
      <c r="L60" s="16">
        <v>0.50547385</v>
      </c>
      <c r="M60" s="14">
        <v>0</v>
      </c>
      <c r="N60" s="16">
        <v>0</v>
      </c>
      <c r="O60" s="14" t="s">
        <v>582</v>
      </c>
      <c r="P60" s="16" t="s">
        <v>582</v>
      </c>
      <c r="Q60" s="14">
        <v>0</v>
      </c>
      <c r="R60" s="16">
        <v>0</v>
      </c>
      <c r="S60" s="14">
        <v>0.38001731999999999</v>
      </c>
      <c r="T60" s="16">
        <v>0.10653082</v>
      </c>
      <c r="U60" s="14">
        <v>5.4887626999999997</v>
      </c>
      <c r="V60" s="16">
        <v>0.59305602000000002</v>
      </c>
    </row>
    <row r="61" spans="1:22" x14ac:dyDescent="0.25">
      <c r="A61" s="11" t="s">
        <v>531</v>
      </c>
      <c r="B61" s="13">
        <v>6525</v>
      </c>
      <c r="C61" s="14">
        <f>(184/B61*100)</f>
        <v>2.8199233716475094</v>
      </c>
      <c r="D61" s="15">
        <v>6341</v>
      </c>
      <c r="E61" s="14">
        <v>22.286939709999999</v>
      </c>
      <c r="F61" s="16">
        <v>0.57467796999999998</v>
      </c>
      <c r="G61" s="14">
        <v>53.75166823</v>
      </c>
      <c r="H61" s="16">
        <v>0.70941838999999995</v>
      </c>
      <c r="I61" s="14">
        <v>14.628539140000001</v>
      </c>
      <c r="J61" s="16">
        <v>0.46838207999999998</v>
      </c>
      <c r="K61" s="14">
        <v>4.87198726</v>
      </c>
      <c r="L61" s="16">
        <v>0.30043216</v>
      </c>
      <c r="M61" s="14">
        <v>0</v>
      </c>
      <c r="N61" s="16">
        <v>0</v>
      </c>
      <c r="O61" s="14" t="s">
        <v>582</v>
      </c>
      <c r="P61" s="16" t="s">
        <v>582</v>
      </c>
      <c r="Q61" s="14">
        <v>0</v>
      </c>
      <c r="R61" s="16">
        <v>0</v>
      </c>
      <c r="S61" s="14">
        <v>0</v>
      </c>
      <c r="T61" s="16">
        <v>0</v>
      </c>
      <c r="U61" s="14">
        <v>4.4608656599999996</v>
      </c>
      <c r="V61" s="16">
        <v>0.50844915999999996</v>
      </c>
    </row>
    <row r="62" spans="1:22" x14ac:dyDescent="0.25">
      <c r="A62" s="11" t="s">
        <v>532</v>
      </c>
      <c r="B62" s="13">
        <v>4476</v>
      </c>
      <c r="C62" s="14">
        <f>(3/B62*100)</f>
        <v>6.7024128686327081E-2</v>
      </c>
      <c r="D62" s="15">
        <v>4473</v>
      </c>
      <c r="E62" s="14">
        <v>13.469959599999999</v>
      </c>
      <c r="F62" s="16">
        <v>0.61686901999999999</v>
      </c>
      <c r="G62" s="14">
        <v>54.933700469999998</v>
      </c>
      <c r="H62" s="16">
        <v>0.77094673000000002</v>
      </c>
      <c r="I62" s="14">
        <v>23.956715750000001</v>
      </c>
      <c r="J62" s="16">
        <v>0.61158329</v>
      </c>
      <c r="K62" s="14">
        <v>7.0613584500000002</v>
      </c>
      <c r="L62" s="16">
        <v>0.38071918999999999</v>
      </c>
      <c r="M62" s="14">
        <v>0</v>
      </c>
      <c r="N62" s="16">
        <v>0</v>
      </c>
      <c r="O62" s="14" t="s">
        <v>582</v>
      </c>
      <c r="P62" s="16" t="s">
        <v>582</v>
      </c>
      <c r="Q62" s="14">
        <v>0</v>
      </c>
      <c r="R62" s="16">
        <v>0</v>
      </c>
      <c r="S62" s="14">
        <v>0</v>
      </c>
      <c r="T62" s="16">
        <v>0</v>
      </c>
      <c r="U62" s="14">
        <v>0.57826573999999997</v>
      </c>
      <c r="V62" s="16">
        <v>0.10888218</v>
      </c>
    </row>
    <row r="63" spans="1:22" x14ac:dyDescent="0.25">
      <c r="A63" s="11" t="s">
        <v>533</v>
      </c>
      <c r="B63" s="13">
        <v>5324</v>
      </c>
      <c r="C63" s="14">
        <f>(13/B63*100)</f>
        <v>0.24417731029301279</v>
      </c>
      <c r="D63" s="15">
        <v>5311</v>
      </c>
      <c r="E63" s="14">
        <v>29.266495209999999</v>
      </c>
      <c r="F63" s="16">
        <v>0.76420789</v>
      </c>
      <c r="G63" s="14">
        <v>36.751660690000001</v>
      </c>
      <c r="H63" s="16">
        <v>0.66313438999999996</v>
      </c>
      <c r="I63" s="14">
        <v>18.791857759999999</v>
      </c>
      <c r="J63" s="16">
        <v>0.59850623000000003</v>
      </c>
      <c r="K63" s="14">
        <v>7.5004570299999997</v>
      </c>
      <c r="L63" s="16">
        <v>0.38661027999999997</v>
      </c>
      <c r="M63" s="14">
        <v>0</v>
      </c>
      <c r="N63" s="16">
        <v>0</v>
      </c>
      <c r="O63" s="14" t="s">
        <v>582</v>
      </c>
      <c r="P63" s="16" t="s">
        <v>582</v>
      </c>
      <c r="Q63" s="14">
        <v>0.12540101000000001</v>
      </c>
      <c r="R63" s="16">
        <v>4.6816389999999999E-2</v>
      </c>
      <c r="S63" s="14">
        <v>5.1431030000000003E-2</v>
      </c>
      <c r="T63" s="16">
        <v>2.6566929999999999E-2</v>
      </c>
      <c r="U63" s="14">
        <v>7.5126972700000003</v>
      </c>
      <c r="V63" s="16">
        <v>0.37748463999999998</v>
      </c>
    </row>
    <row r="64" spans="1:22" x14ac:dyDescent="0.25">
      <c r="A64" s="11" t="s">
        <v>534</v>
      </c>
      <c r="B64" s="13">
        <v>3634</v>
      </c>
      <c r="C64" s="14">
        <f>(3/B64*100)</f>
        <v>8.2553659878921298E-2</v>
      </c>
      <c r="D64" s="15">
        <v>3631</v>
      </c>
      <c r="E64" s="14">
        <v>21.724589290000001</v>
      </c>
      <c r="F64" s="16">
        <v>0.72115629999999997</v>
      </c>
      <c r="G64" s="14">
        <v>46.795921370000002</v>
      </c>
      <c r="H64" s="16">
        <v>0.76271272999999995</v>
      </c>
      <c r="I64" s="14">
        <v>18.16435718</v>
      </c>
      <c r="J64" s="16">
        <v>0.64653296000000005</v>
      </c>
      <c r="K64" s="14">
        <v>8.9511984499999997</v>
      </c>
      <c r="L64" s="16">
        <v>0.44911352999999998</v>
      </c>
      <c r="M64" s="14">
        <v>0</v>
      </c>
      <c r="N64" s="16">
        <v>0</v>
      </c>
      <c r="O64" s="14" t="s">
        <v>582</v>
      </c>
      <c r="P64" s="16" t="s">
        <v>582</v>
      </c>
      <c r="Q64" s="14">
        <v>0</v>
      </c>
      <c r="R64" s="16">
        <v>0</v>
      </c>
      <c r="S64" s="14">
        <v>0</v>
      </c>
      <c r="T64" s="16">
        <v>0</v>
      </c>
      <c r="U64" s="14">
        <v>4.3639337200000003</v>
      </c>
      <c r="V64" s="16">
        <v>0.31013674000000002</v>
      </c>
    </row>
    <row r="65" spans="1:22" x14ac:dyDescent="0.25">
      <c r="A65" s="11" t="s">
        <v>535</v>
      </c>
      <c r="B65" s="13">
        <v>5325</v>
      </c>
      <c r="C65" s="14">
        <f>(14/B65*100)</f>
        <v>0.26291079812206569</v>
      </c>
      <c r="D65" s="15">
        <v>5311</v>
      </c>
      <c r="E65" s="14">
        <v>18.31102053</v>
      </c>
      <c r="F65" s="16">
        <v>0.60023565000000001</v>
      </c>
      <c r="G65" s="14">
        <v>47.249481080000002</v>
      </c>
      <c r="H65" s="16">
        <v>0.66669696000000001</v>
      </c>
      <c r="I65" s="14">
        <v>24.233634259999999</v>
      </c>
      <c r="J65" s="16">
        <v>0.64263857000000002</v>
      </c>
      <c r="K65" s="14">
        <v>5.3556295499999997</v>
      </c>
      <c r="L65" s="16">
        <v>0.35084741000000003</v>
      </c>
      <c r="M65" s="14">
        <v>0</v>
      </c>
      <c r="N65" s="16">
        <v>0</v>
      </c>
      <c r="O65" s="14" t="s">
        <v>582</v>
      </c>
      <c r="P65" s="16" t="s">
        <v>582</v>
      </c>
      <c r="Q65" s="14">
        <v>0.21539774</v>
      </c>
      <c r="R65" s="16">
        <v>5.8350239999999998E-2</v>
      </c>
      <c r="S65" s="14">
        <v>1.55427E-2</v>
      </c>
      <c r="T65" s="16">
        <v>1.5554460000000001E-2</v>
      </c>
      <c r="U65" s="14">
        <v>4.61929414</v>
      </c>
      <c r="V65" s="16">
        <v>0.37926752000000002</v>
      </c>
    </row>
    <row r="66" spans="1:22" x14ac:dyDescent="0.25">
      <c r="A66" s="11" t="s">
        <v>536</v>
      </c>
      <c r="B66" s="13">
        <v>5665</v>
      </c>
      <c r="C66" s="14">
        <f>(97/B66*100)</f>
        <v>1.7122683142100619</v>
      </c>
      <c r="D66" s="15">
        <v>5568</v>
      </c>
      <c r="E66" s="14">
        <v>27.343596460000001</v>
      </c>
      <c r="F66" s="16">
        <v>0.60326552</v>
      </c>
      <c r="G66" s="14">
        <v>34.282942920000004</v>
      </c>
      <c r="H66" s="16">
        <v>0.69147289000000001</v>
      </c>
      <c r="I66" s="14">
        <v>15.230927189999999</v>
      </c>
      <c r="J66" s="16">
        <v>0.45403057000000002</v>
      </c>
      <c r="K66" s="14">
        <v>7.2508800899999999</v>
      </c>
      <c r="L66" s="16">
        <v>0.33225782999999998</v>
      </c>
      <c r="M66" s="14">
        <v>0</v>
      </c>
      <c r="N66" s="16">
        <v>0</v>
      </c>
      <c r="O66" s="14" t="s">
        <v>582</v>
      </c>
      <c r="P66" s="16" t="s">
        <v>582</v>
      </c>
      <c r="Q66" s="14">
        <v>0</v>
      </c>
      <c r="R66" s="16">
        <v>0</v>
      </c>
      <c r="S66" s="14">
        <v>0</v>
      </c>
      <c r="T66" s="16">
        <v>0</v>
      </c>
      <c r="U66" s="14">
        <v>15.89165335</v>
      </c>
      <c r="V66" s="16">
        <v>0.41675287999999999</v>
      </c>
    </row>
    <row r="67" spans="1:22" x14ac:dyDescent="0.25">
      <c r="A67" s="11" t="s">
        <v>537</v>
      </c>
      <c r="B67" s="13">
        <v>6971</v>
      </c>
      <c r="C67" s="14">
        <f>(1089/B67*100)</f>
        <v>15.621861999713097</v>
      </c>
      <c r="D67" s="15">
        <v>5882</v>
      </c>
      <c r="E67" s="14">
        <v>21.962628030000001</v>
      </c>
      <c r="F67" s="16">
        <v>0.60867170999999998</v>
      </c>
      <c r="G67" s="14">
        <v>58.584049239999999</v>
      </c>
      <c r="H67" s="16">
        <v>0.80051369999999999</v>
      </c>
      <c r="I67" s="14">
        <v>13.75344205</v>
      </c>
      <c r="J67" s="16">
        <v>0.42358324000000003</v>
      </c>
      <c r="K67" s="14">
        <v>2.3338997899999998</v>
      </c>
      <c r="L67" s="16">
        <v>0.22721653999999999</v>
      </c>
      <c r="M67" s="14">
        <v>0</v>
      </c>
      <c r="N67" s="16">
        <v>0</v>
      </c>
      <c r="O67" s="14" t="s">
        <v>582</v>
      </c>
      <c r="P67" s="16" t="s">
        <v>582</v>
      </c>
      <c r="Q67" s="14">
        <v>0</v>
      </c>
      <c r="R67" s="16">
        <v>0</v>
      </c>
      <c r="S67" s="14">
        <v>0</v>
      </c>
      <c r="T67" s="16">
        <v>0</v>
      </c>
      <c r="U67" s="14">
        <v>3.3659808899999999</v>
      </c>
      <c r="V67" s="16">
        <v>0.28325649000000003</v>
      </c>
    </row>
    <row r="68" spans="1:22" x14ac:dyDescent="0.25">
      <c r="A68" s="11" t="s">
        <v>538</v>
      </c>
      <c r="B68" s="13">
        <v>12083</v>
      </c>
      <c r="C68" s="14">
        <f>(31/B68*100)</f>
        <v>0.2565588016221137</v>
      </c>
      <c r="D68" s="15">
        <v>12052</v>
      </c>
      <c r="E68" s="14">
        <v>25.424168590000001</v>
      </c>
      <c r="F68" s="16">
        <v>0.35542105000000002</v>
      </c>
      <c r="G68" s="14">
        <v>38.646875700000002</v>
      </c>
      <c r="H68" s="16">
        <v>0.42731135999999997</v>
      </c>
      <c r="I68" s="14">
        <v>11.49188848</v>
      </c>
      <c r="J68" s="16">
        <v>0.29444610999999998</v>
      </c>
      <c r="K68" s="14">
        <v>4.6917281300000004</v>
      </c>
      <c r="L68" s="16">
        <v>0.19666338999999999</v>
      </c>
      <c r="M68" s="14">
        <v>0</v>
      </c>
      <c r="N68" s="16">
        <v>0</v>
      </c>
      <c r="O68" s="14" t="s">
        <v>582</v>
      </c>
      <c r="P68" s="16" t="s">
        <v>582</v>
      </c>
      <c r="Q68" s="14">
        <v>0</v>
      </c>
      <c r="R68" s="16">
        <v>0</v>
      </c>
      <c r="S68" s="14">
        <v>0</v>
      </c>
      <c r="T68" s="16">
        <v>0</v>
      </c>
      <c r="U68" s="14">
        <v>19.745339099999999</v>
      </c>
      <c r="V68" s="16">
        <v>0.34267766</v>
      </c>
    </row>
    <row r="69" spans="1:22" x14ac:dyDescent="0.25">
      <c r="A69" s="11" t="s">
        <v>539</v>
      </c>
      <c r="B69" s="13">
        <v>4876</v>
      </c>
      <c r="C69" s="14">
        <f>(0/B69*100)</f>
        <v>0</v>
      </c>
      <c r="D69" s="15">
        <v>4876</v>
      </c>
      <c r="E69" s="14">
        <v>17.519754599999999</v>
      </c>
      <c r="F69" s="16">
        <v>0.85750223000000003</v>
      </c>
      <c r="G69" s="14">
        <v>42.634950320000002</v>
      </c>
      <c r="H69" s="16">
        <v>0.88252386999999999</v>
      </c>
      <c r="I69" s="14">
        <v>29.066790579999999</v>
      </c>
      <c r="J69" s="16">
        <v>0.87892835000000002</v>
      </c>
      <c r="K69" s="14">
        <v>10.25607593</v>
      </c>
      <c r="L69" s="16">
        <v>0.55979515000000002</v>
      </c>
      <c r="M69" s="14">
        <v>0</v>
      </c>
      <c r="N69" s="16">
        <v>0</v>
      </c>
      <c r="O69" s="14" t="s">
        <v>582</v>
      </c>
      <c r="P69" s="16" t="s">
        <v>582</v>
      </c>
      <c r="Q69" s="14">
        <v>0</v>
      </c>
      <c r="R69" s="16">
        <v>0</v>
      </c>
      <c r="S69" s="14">
        <v>0</v>
      </c>
      <c r="T69" s="16">
        <v>0</v>
      </c>
      <c r="U69" s="14">
        <v>0.52242856999999998</v>
      </c>
      <c r="V69" s="16">
        <v>0.19451107000000001</v>
      </c>
    </row>
    <row r="70" spans="1:22" x14ac:dyDescent="0.25">
      <c r="A70" s="11" t="s">
        <v>540</v>
      </c>
      <c r="B70" s="13">
        <v>6036</v>
      </c>
      <c r="C70" s="14">
        <f>(223/B70*100)</f>
        <v>3.6944996686547382</v>
      </c>
      <c r="D70" s="15">
        <v>5813</v>
      </c>
      <c r="E70" s="14">
        <v>23.358387919999998</v>
      </c>
      <c r="F70" s="16">
        <v>0.75273064999999995</v>
      </c>
      <c r="G70" s="14">
        <v>38.578298490000002</v>
      </c>
      <c r="H70" s="16">
        <v>0.78355121000000005</v>
      </c>
      <c r="I70" s="14">
        <v>25.360546110000001</v>
      </c>
      <c r="J70" s="16">
        <v>0.75968506000000002</v>
      </c>
      <c r="K70" s="14">
        <v>6.9204541199999996</v>
      </c>
      <c r="L70" s="16">
        <v>0.39514651000000001</v>
      </c>
      <c r="M70" s="14">
        <v>0</v>
      </c>
      <c r="N70" s="16">
        <v>0</v>
      </c>
      <c r="O70" s="14" t="s">
        <v>582</v>
      </c>
      <c r="P70" s="16" t="s">
        <v>582</v>
      </c>
      <c r="Q70" s="14">
        <v>0</v>
      </c>
      <c r="R70" s="16">
        <v>0</v>
      </c>
      <c r="S70" s="14">
        <v>0</v>
      </c>
      <c r="T70" s="16">
        <v>0</v>
      </c>
      <c r="U70" s="14">
        <v>5.7823133599999998</v>
      </c>
      <c r="V70" s="16">
        <v>0.56945031999999995</v>
      </c>
    </row>
    <row r="71" spans="1:22" x14ac:dyDescent="0.25">
      <c r="A71" s="11" t="s">
        <v>541</v>
      </c>
      <c r="B71" s="13">
        <v>6115</v>
      </c>
      <c r="C71" s="14">
        <f>(43/B71*100)</f>
        <v>0.70318887980376121</v>
      </c>
      <c r="D71" s="15">
        <v>6072</v>
      </c>
      <c r="E71" s="14">
        <v>16.964017070000001</v>
      </c>
      <c r="F71" s="16">
        <v>0.45697247000000002</v>
      </c>
      <c r="G71" s="14">
        <v>56.417303910000001</v>
      </c>
      <c r="H71" s="16">
        <v>0.64920056000000004</v>
      </c>
      <c r="I71" s="14">
        <v>20.719925029999999</v>
      </c>
      <c r="J71" s="16">
        <v>0.50288041999999999</v>
      </c>
      <c r="K71" s="14">
        <v>4.6300717699999998</v>
      </c>
      <c r="L71" s="16">
        <v>0.27393798000000003</v>
      </c>
      <c r="M71" s="14">
        <v>0</v>
      </c>
      <c r="N71" s="16">
        <v>0</v>
      </c>
      <c r="O71" s="14" t="s">
        <v>582</v>
      </c>
      <c r="P71" s="16" t="s">
        <v>582</v>
      </c>
      <c r="Q71" s="14">
        <v>0</v>
      </c>
      <c r="R71" s="16">
        <v>0</v>
      </c>
      <c r="S71" s="14">
        <v>0</v>
      </c>
      <c r="T71" s="16">
        <v>0</v>
      </c>
      <c r="U71" s="14">
        <v>1.2686822200000001</v>
      </c>
      <c r="V71" s="16">
        <v>0.1460428</v>
      </c>
    </row>
    <row r="72" spans="1:22" x14ac:dyDescent="0.25">
      <c r="A72" s="11" t="s">
        <v>542</v>
      </c>
      <c r="B72" s="13">
        <v>7708</v>
      </c>
      <c r="C72" s="14">
        <f>(7/B72*100)</f>
        <v>9.0814737934613393E-2</v>
      </c>
      <c r="D72" s="15">
        <v>7701</v>
      </c>
      <c r="E72" s="14">
        <v>17.458730379999999</v>
      </c>
      <c r="F72" s="16">
        <v>0.48186909999999999</v>
      </c>
      <c r="G72" s="14">
        <v>59.982894350000002</v>
      </c>
      <c r="H72" s="16">
        <v>0.56485801000000002</v>
      </c>
      <c r="I72" s="14">
        <v>18.24769315</v>
      </c>
      <c r="J72" s="16">
        <v>0.51273919000000001</v>
      </c>
      <c r="K72" s="14">
        <v>4.1060902099999996</v>
      </c>
      <c r="L72" s="16">
        <v>0.25811085</v>
      </c>
      <c r="M72" s="14">
        <v>0</v>
      </c>
      <c r="N72" s="16">
        <v>0</v>
      </c>
      <c r="O72" s="14" t="s">
        <v>582</v>
      </c>
      <c r="P72" s="16" t="s">
        <v>582</v>
      </c>
      <c r="Q72" s="14">
        <v>0</v>
      </c>
      <c r="R72" s="16">
        <v>0</v>
      </c>
      <c r="S72" s="14">
        <v>0</v>
      </c>
      <c r="T72" s="16">
        <v>0</v>
      </c>
      <c r="U72" s="14">
        <v>0.20459190999999999</v>
      </c>
      <c r="V72" s="16">
        <v>5.0397320000000002E-2</v>
      </c>
    </row>
    <row r="73" spans="1:22" x14ac:dyDescent="0.25">
      <c r="A73" s="11" t="s">
        <v>543</v>
      </c>
      <c r="B73" s="13">
        <v>8249</v>
      </c>
      <c r="C73" s="14">
        <f>(205/B73*100)</f>
        <v>2.4851497151169837</v>
      </c>
      <c r="D73" s="15">
        <v>8044</v>
      </c>
      <c r="E73" s="14">
        <v>16.817563750000001</v>
      </c>
      <c r="F73" s="16">
        <v>0.58729317000000003</v>
      </c>
      <c r="G73" s="14">
        <v>63.115149010000003</v>
      </c>
      <c r="H73" s="16">
        <v>0.85094338999999997</v>
      </c>
      <c r="I73" s="14">
        <v>14.829663200000001</v>
      </c>
      <c r="J73" s="16">
        <v>0.50087760999999997</v>
      </c>
      <c r="K73" s="14">
        <v>3.5595113</v>
      </c>
      <c r="L73" s="16">
        <v>0.28291459000000002</v>
      </c>
      <c r="M73" s="14">
        <v>0</v>
      </c>
      <c r="N73" s="16">
        <v>0</v>
      </c>
      <c r="O73" s="14" t="s">
        <v>582</v>
      </c>
      <c r="P73" s="16" t="s">
        <v>582</v>
      </c>
      <c r="Q73" s="14">
        <v>0</v>
      </c>
      <c r="R73" s="16">
        <v>0</v>
      </c>
      <c r="S73" s="14">
        <v>0</v>
      </c>
      <c r="T73" s="16">
        <v>0</v>
      </c>
      <c r="U73" s="14">
        <v>1.67811274</v>
      </c>
      <c r="V73" s="16">
        <v>0.35448848999999999</v>
      </c>
    </row>
    <row r="74" spans="1:22" x14ac:dyDescent="0.25">
      <c r="A74" s="11" t="s">
        <v>544</v>
      </c>
      <c r="B74" s="13">
        <v>4692</v>
      </c>
      <c r="C74" s="14">
        <f>(82/B74*100)</f>
        <v>1.7476555839727195</v>
      </c>
      <c r="D74" s="15">
        <v>4610</v>
      </c>
      <c r="E74" s="14">
        <v>21.998880029999999</v>
      </c>
      <c r="F74" s="16">
        <v>0.71265387999999996</v>
      </c>
      <c r="G74" s="14">
        <v>46.473715800000001</v>
      </c>
      <c r="H74" s="16">
        <v>0.82789078000000005</v>
      </c>
      <c r="I74" s="14">
        <v>16.849807949999999</v>
      </c>
      <c r="J74" s="16">
        <v>0.65972085000000003</v>
      </c>
      <c r="K74" s="14">
        <v>6.5847411300000003</v>
      </c>
      <c r="L74" s="16">
        <v>0.38820903000000001</v>
      </c>
      <c r="M74" s="14">
        <v>0</v>
      </c>
      <c r="N74" s="16">
        <v>0</v>
      </c>
      <c r="O74" s="14" t="s">
        <v>582</v>
      </c>
      <c r="P74" s="16" t="s">
        <v>582</v>
      </c>
      <c r="Q74" s="14">
        <v>0</v>
      </c>
      <c r="R74" s="16">
        <v>0</v>
      </c>
      <c r="S74" s="14">
        <v>0.16443445000000001</v>
      </c>
      <c r="T74" s="16">
        <v>8.4434969999999998E-2</v>
      </c>
      <c r="U74" s="14">
        <v>7.9284206399999997</v>
      </c>
      <c r="V74" s="16">
        <v>0.41880452000000001</v>
      </c>
    </row>
    <row r="75" spans="1:22" x14ac:dyDescent="0.25">
      <c r="A75" s="11" t="s">
        <v>545</v>
      </c>
      <c r="B75" s="13">
        <v>5375</v>
      </c>
      <c r="C75" s="14">
        <f>(331/B75*100)</f>
        <v>6.1581395348837207</v>
      </c>
      <c r="D75" s="15">
        <v>5044</v>
      </c>
      <c r="E75" s="14">
        <v>25.372744269999998</v>
      </c>
      <c r="F75" s="16">
        <v>0.76960097000000005</v>
      </c>
      <c r="G75" s="14">
        <v>33.325387069999998</v>
      </c>
      <c r="H75" s="16">
        <v>0.78378075000000003</v>
      </c>
      <c r="I75" s="14">
        <v>17.609207040000001</v>
      </c>
      <c r="J75" s="16">
        <v>0.61947823999999996</v>
      </c>
      <c r="K75" s="14">
        <v>5.43894447</v>
      </c>
      <c r="L75" s="16">
        <v>0.37532355000000001</v>
      </c>
      <c r="M75" s="14">
        <v>0</v>
      </c>
      <c r="N75" s="16">
        <v>0</v>
      </c>
      <c r="O75" s="14" t="s">
        <v>582</v>
      </c>
      <c r="P75" s="16" t="s">
        <v>582</v>
      </c>
      <c r="Q75" s="14">
        <v>0</v>
      </c>
      <c r="R75" s="16">
        <v>0</v>
      </c>
      <c r="S75" s="14">
        <v>0</v>
      </c>
      <c r="T75" s="16">
        <v>0</v>
      </c>
      <c r="U75" s="14">
        <v>18.25371715</v>
      </c>
      <c r="V75" s="16">
        <v>1.2642910199999999</v>
      </c>
    </row>
    <row r="76" spans="1:22" x14ac:dyDescent="0.25">
      <c r="A76" s="11" t="s">
        <v>546</v>
      </c>
      <c r="B76" s="13">
        <v>14167</v>
      </c>
      <c r="C76" s="14">
        <f>(237/B76*100)</f>
        <v>1.672901814074963</v>
      </c>
      <c r="D76" s="15">
        <v>13930</v>
      </c>
      <c r="E76" s="14">
        <v>29.240624929999999</v>
      </c>
      <c r="F76" s="16">
        <v>0.73161969999999998</v>
      </c>
      <c r="G76" s="14">
        <v>42.924484769999999</v>
      </c>
      <c r="H76" s="16">
        <v>0.76711733999999998</v>
      </c>
      <c r="I76" s="14">
        <v>14.202771630000001</v>
      </c>
      <c r="J76" s="16">
        <v>0.37779855000000001</v>
      </c>
      <c r="K76" s="14">
        <v>5.6374863499999996</v>
      </c>
      <c r="L76" s="16">
        <v>0.30064659999999999</v>
      </c>
      <c r="M76" s="14">
        <v>0</v>
      </c>
      <c r="N76" s="16">
        <v>0</v>
      </c>
      <c r="O76" s="14" t="s">
        <v>582</v>
      </c>
      <c r="P76" s="16" t="s">
        <v>582</v>
      </c>
      <c r="Q76" s="14">
        <v>0</v>
      </c>
      <c r="R76" s="16">
        <v>0</v>
      </c>
      <c r="S76" s="14">
        <v>0</v>
      </c>
      <c r="T76" s="16">
        <v>0</v>
      </c>
      <c r="U76" s="14">
        <v>7.99463232</v>
      </c>
      <c r="V76" s="16">
        <v>0.52992676999999999</v>
      </c>
    </row>
    <row r="77" spans="1:22" x14ac:dyDescent="0.25">
      <c r="A77" s="11" t="s">
        <v>547</v>
      </c>
      <c r="B77" s="13">
        <v>6062</v>
      </c>
      <c r="C77" s="14">
        <f>(416/B77*100)</f>
        <v>6.8624216430221052</v>
      </c>
      <c r="D77" s="15">
        <v>5646</v>
      </c>
      <c r="E77" s="14">
        <v>24.452330450000002</v>
      </c>
      <c r="F77" s="16">
        <v>0.63788986000000003</v>
      </c>
      <c r="G77" s="14">
        <v>33.602866579999997</v>
      </c>
      <c r="H77" s="16">
        <v>0.73399223000000002</v>
      </c>
      <c r="I77" s="14">
        <v>15.44157482</v>
      </c>
      <c r="J77" s="16">
        <v>0.51451396999999999</v>
      </c>
      <c r="K77" s="14">
        <v>7.1334274300000002</v>
      </c>
      <c r="L77" s="16">
        <v>0.39561434000000001</v>
      </c>
      <c r="M77" s="14">
        <v>0</v>
      </c>
      <c r="N77" s="16">
        <v>0</v>
      </c>
      <c r="O77" s="14" t="s">
        <v>582</v>
      </c>
      <c r="P77" s="16" t="s">
        <v>582</v>
      </c>
      <c r="Q77" s="14">
        <v>0</v>
      </c>
      <c r="R77" s="16">
        <v>0</v>
      </c>
      <c r="S77" s="14">
        <v>0</v>
      </c>
      <c r="T77" s="16">
        <v>0</v>
      </c>
      <c r="U77" s="14">
        <v>19.369800720000001</v>
      </c>
      <c r="V77" s="16">
        <v>1.00124218</v>
      </c>
    </row>
    <row r="78" spans="1:22" x14ac:dyDescent="0.25">
      <c r="A78" s="11" t="s">
        <v>548</v>
      </c>
      <c r="B78" s="13">
        <v>5826</v>
      </c>
      <c r="C78" s="14">
        <f>(0/B78*100)</f>
        <v>0</v>
      </c>
      <c r="D78" s="15">
        <v>5826</v>
      </c>
      <c r="E78" s="14">
        <v>16.389474320000001</v>
      </c>
      <c r="F78" s="16">
        <v>0.68412125999999995</v>
      </c>
      <c r="G78" s="14">
        <v>50.55540371</v>
      </c>
      <c r="H78" s="16">
        <v>0.75315748999999999</v>
      </c>
      <c r="I78" s="14">
        <v>27.401188049999998</v>
      </c>
      <c r="J78" s="16">
        <v>0.96409940000000005</v>
      </c>
      <c r="K78" s="14">
        <v>5.1812783099999997</v>
      </c>
      <c r="L78" s="16">
        <v>0.40424145</v>
      </c>
      <c r="M78" s="14">
        <v>0</v>
      </c>
      <c r="N78" s="16">
        <v>0</v>
      </c>
      <c r="O78" s="14" t="s">
        <v>582</v>
      </c>
      <c r="P78" s="16" t="s">
        <v>582</v>
      </c>
      <c r="Q78" s="14">
        <v>2.4295359999999998E-2</v>
      </c>
      <c r="R78" s="16">
        <v>2.426712E-2</v>
      </c>
      <c r="S78" s="14">
        <v>4.1503720000000001E-2</v>
      </c>
      <c r="T78" s="16">
        <v>2.4917379999999999E-2</v>
      </c>
      <c r="U78" s="14">
        <v>0.40685652</v>
      </c>
      <c r="V78" s="16">
        <v>7.2728080000000001E-2</v>
      </c>
    </row>
    <row r="79" spans="1:22" ht="24.95" customHeight="1" x14ac:dyDescent="0.25">
      <c r="A79" s="11" t="s">
        <v>549</v>
      </c>
      <c r="B79" s="13">
        <v>1657</v>
      </c>
      <c r="C79" s="14">
        <f>(41/B79*100)</f>
        <v>2.4743512371756187</v>
      </c>
      <c r="D79" s="15">
        <v>1616</v>
      </c>
      <c r="E79" s="14">
        <v>29.57621833</v>
      </c>
      <c r="F79" s="16">
        <v>1.81076467</v>
      </c>
      <c r="G79" s="14">
        <v>41.068230700000001</v>
      </c>
      <c r="H79" s="16">
        <v>1.51004962</v>
      </c>
      <c r="I79" s="14">
        <v>18.80598401</v>
      </c>
      <c r="J79" s="16">
        <v>1.3265315499999999</v>
      </c>
      <c r="K79" s="14">
        <v>7.1862168300000002</v>
      </c>
      <c r="L79" s="16">
        <v>0.86800633000000005</v>
      </c>
      <c r="M79" s="14">
        <v>0</v>
      </c>
      <c r="N79" s="16">
        <v>0</v>
      </c>
      <c r="O79" s="14" t="s">
        <v>582</v>
      </c>
      <c r="P79" s="16" t="s">
        <v>582</v>
      </c>
      <c r="Q79" s="14">
        <v>0</v>
      </c>
      <c r="R79" s="16">
        <v>0</v>
      </c>
      <c r="S79" s="14">
        <v>0</v>
      </c>
      <c r="T79" s="16">
        <v>0</v>
      </c>
      <c r="U79" s="14">
        <v>3.3633501300000002</v>
      </c>
      <c r="V79" s="16">
        <v>0.45666638999999998</v>
      </c>
    </row>
    <row r="80" spans="1:22" x14ac:dyDescent="0.25">
      <c r="A80" s="11" t="s">
        <v>550</v>
      </c>
      <c r="B80" s="13">
        <v>7841</v>
      </c>
      <c r="C80" s="14">
        <f>(0/B80*100)</f>
        <v>0</v>
      </c>
      <c r="D80" s="15">
        <v>7841</v>
      </c>
      <c r="E80" s="14">
        <v>40.286894119999999</v>
      </c>
      <c r="F80" s="16">
        <v>0.88975393999999997</v>
      </c>
      <c r="G80" s="14">
        <v>40.418711469999998</v>
      </c>
      <c r="H80" s="16">
        <v>0.82451700000000006</v>
      </c>
      <c r="I80" s="14">
        <v>14.25913122</v>
      </c>
      <c r="J80" s="16">
        <v>0.64719603999999997</v>
      </c>
      <c r="K80" s="14">
        <v>4.7516454499999998</v>
      </c>
      <c r="L80" s="16">
        <v>0.29265118000000001</v>
      </c>
      <c r="M80" s="14">
        <v>0</v>
      </c>
      <c r="N80" s="16">
        <v>0</v>
      </c>
      <c r="O80" s="14" t="s">
        <v>582</v>
      </c>
      <c r="P80" s="16" t="s">
        <v>582</v>
      </c>
      <c r="Q80" s="14">
        <v>0</v>
      </c>
      <c r="R80" s="16">
        <v>0</v>
      </c>
      <c r="S80" s="14">
        <v>0</v>
      </c>
      <c r="T80" s="16">
        <v>0</v>
      </c>
      <c r="U80" s="14">
        <v>0.28361775</v>
      </c>
      <c r="V80" s="16">
        <v>8.7288149999999995E-2</v>
      </c>
    </row>
    <row r="81" spans="1:22" x14ac:dyDescent="0.25">
      <c r="A81" s="19" t="s">
        <v>551</v>
      </c>
      <c r="B81" s="13">
        <v>8861</v>
      </c>
      <c r="C81" s="14">
        <f>(103/B81*100)</f>
        <v>1.1623970206522967</v>
      </c>
      <c r="D81" s="15">
        <v>8758</v>
      </c>
      <c r="E81" s="14">
        <v>13.53083644</v>
      </c>
      <c r="F81" s="16">
        <v>0.52817919000000002</v>
      </c>
      <c r="G81" s="14">
        <v>57.767608160000002</v>
      </c>
      <c r="H81" s="16">
        <v>0.69614379000000004</v>
      </c>
      <c r="I81" s="14">
        <v>20.878367749999999</v>
      </c>
      <c r="J81" s="16">
        <v>0.53455127999999996</v>
      </c>
      <c r="K81" s="14">
        <v>6.1882591700000003</v>
      </c>
      <c r="L81" s="16">
        <v>0.40835716999999999</v>
      </c>
      <c r="M81" s="14">
        <v>0</v>
      </c>
      <c r="N81" s="16">
        <v>0</v>
      </c>
      <c r="O81" s="14" t="s">
        <v>582</v>
      </c>
      <c r="P81" s="16" t="s">
        <v>582</v>
      </c>
      <c r="Q81" s="14">
        <v>0</v>
      </c>
      <c r="R81" s="16">
        <v>0</v>
      </c>
      <c r="S81" s="14">
        <v>0</v>
      </c>
      <c r="T81" s="16">
        <v>0</v>
      </c>
      <c r="U81" s="14">
        <v>1.6349284799999999</v>
      </c>
      <c r="V81" s="16">
        <v>0.29321174</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37.152463599999997</v>
      </c>
      <c r="F7" s="16">
        <v>0.62319234999999995</v>
      </c>
      <c r="G7" s="14">
        <v>36.712106550000001</v>
      </c>
      <c r="H7" s="16">
        <v>0.62201313000000003</v>
      </c>
      <c r="I7" s="14">
        <v>12.502325819999999</v>
      </c>
      <c r="J7" s="16">
        <v>0.33609748</v>
      </c>
      <c r="K7" s="14">
        <v>4.3951243900000003</v>
      </c>
      <c r="L7" s="16">
        <v>0.24146461999999999</v>
      </c>
      <c r="M7" s="14">
        <v>0</v>
      </c>
      <c r="N7" s="16">
        <v>0</v>
      </c>
      <c r="O7" s="14" t="s">
        <v>582</v>
      </c>
      <c r="P7" s="16" t="s">
        <v>582</v>
      </c>
      <c r="Q7" s="14">
        <v>0</v>
      </c>
      <c r="R7" s="16">
        <v>0</v>
      </c>
      <c r="S7" s="14">
        <v>0</v>
      </c>
      <c r="T7" s="16">
        <v>0</v>
      </c>
      <c r="U7" s="14">
        <v>9.2379796400000007</v>
      </c>
      <c r="V7" s="16">
        <v>0.54911876000000004</v>
      </c>
    </row>
    <row r="8" spans="1:22" x14ac:dyDescent="0.25">
      <c r="A8" s="11" t="s">
        <v>478</v>
      </c>
      <c r="B8" s="13">
        <v>7007</v>
      </c>
      <c r="C8" s="14">
        <f>(222/B8*100)</f>
        <v>3.1682603111174537</v>
      </c>
      <c r="D8" s="15">
        <v>6785</v>
      </c>
      <c r="E8" s="14">
        <v>33.471675410000003</v>
      </c>
      <c r="F8" s="16">
        <v>0.84191665000000004</v>
      </c>
      <c r="G8" s="14">
        <v>35.066808430000002</v>
      </c>
      <c r="H8" s="16">
        <v>0.69147263000000003</v>
      </c>
      <c r="I8" s="14">
        <v>14.756559319999999</v>
      </c>
      <c r="J8" s="16">
        <v>0.47779507999999998</v>
      </c>
      <c r="K8" s="14">
        <v>6.8909084900000002</v>
      </c>
      <c r="L8" s="16">
        <v>0.40652002999999998</v>
      </c>
      <c r="M8" s="14">
        <v>0</v>
      </c>
      <c r="N8" s="16">
        <v>0</v>
      </c>
      <c r="O8" s="14" t="s">
        <v>582</v>
      </c>
      <c r="P8" s="16" t="s">
        <v>582</v>
      </c>
      <c r="Q8" s="14">
        <v>0.48578356</v>
      </c>
      <c r="R8" s="16">
        <v>0.11961577</v>
      </c>
      <c r="S8" s="14">
        <v>0</v>
      </c>
      <c r="T8" s="16">
        <v>0</v>
      </c>
      <c r="U8" s="14">
        <v>9.3282647799999996</v>
      </c>
      <c r="V8" s="16">
        <v>0.41914940000000001</v>
      </c>
    </row>
    <row r="9" spans="1:22" x14ac:dyDescent="0.25">
      <c r="A9" s="11" t="s">
        <v>479</v>
      </c>
      <c r="B9" s="13">
        <v>9651</v>
      </c>
      <c r="C9" s="14">
        <f>(326/B9*100)</f>
        <v>3.3778883017303905</v>
      </c>
      <c r="D9" s="15">
        <v>9325</v>
      </c>
      <c r="E9" s="14">
        <v>28.687868989999998</v>
      </c>
      <c r="F9" s="16">
        <v>0.62159308000000002</v>
      </c>
      <c r="G9" s="14">
        <v>34.12176771</v>
      </c>
      <c r="H9" s="16">
        <v>0.61695809999999995</v>
      </c>
      <c r="I9" s="14">
        <v>16.407373339999999</v>
      </c>
      <c r="J9" s="16">
        <v>0.5170884</v>
      </c>
      <c r="K9" s="14">
        <v>6.8640313500000003</v>
      </c>
      <c r="L9" s="16">
        <v>0.30954566999999999</v>
      </c>
      <c r="M9" s="14">
        <v>0</v>
      </c>
      <c r="N9" s="16">
        <v>0</v>
      </c>
      <c r="O9" s="14" t="s">
        <v>582</v>
      </c>
      <c r="P9" s="16" t="s">
        <v>582</v>
      </c>
      <c r="Q9" s="14">
        <v>3.0874793899999999</v>
      </c>
      <c r="R9" s="16">
        <v>0.55275662000000003</v>
      </c>
      <c r="S9" s="14">
        <v>0</v>
      </c>
      <c r="T9" s="16">
        <v>0</v>
      </c>
      <c r="U9" s="14">
        <v>10.83147922</v>
      </c>
      <c r="V9" s="16">
        <v>0.65968671999999995</v>
      </c>
    </row>
    <row r="10" spans="1:22" x14ac:dyDescent="0.25">
      <c r="A10" s="11" t="s">
        <v>480</v>
      </c>
      <c r="B10" s="13">
        <v>20058</v>
      </c>
      <c r="C10" s="14">
        <f>(579/B10*100)</f>
        <v>2.8866287765480108</v>
      </c>
      <c r="D10" s="15">
        <v>19479</v>
      </c>
      <c r="E10" s="14">
        <v>34.25527769</v>
      </c>
      <c r="F10" s="16">
        <v>0.57459603000000004</v>
      </c>
      <c r="G10" s="14">
        <v>41.177929759999998</v>
      </c>
      <c r="H10" s="16">
        <v>0.47600494999999998</v>
      </c>
      <c r="I10" s="14">
        <v>15.417024939999999</v>
      </c>
      <c r="J10" s="16">
        <v>0.41339752000000002</v>
      </c>
      <c r="K10" s="14">
        <v>3.9954925000000001</v>
      </c>
      <c r="L10" s="16">
        <v>0.22959839000000001</v>
      </c>
      <c r="M10" s="14">
        <v>0</v>
      </c>
      <c r="N10" s="16">
        <v>0</v>
      </c>
      <c r="O10" s="14" t="s">
        <v>582</v>
      </c>
      <c r="P10" s="16" t="s">
        <v>582</v>
      </c>
      <c r="Q10" s="14">
        <v>0</v>
      </c>
      <c r="R10" s="16">
        <v>0</v>
      </c>
      <c r="S10" s="14">
        <v>0</v>
      </c>
      <c r="T10" s="16">
        <v>0</v>
      </c>
      <c r="U10" s="14">
        <v>5.1542751000000004</v>
      </c>
      <c r="V10" s="16">
        <v>0.44727843</v>
      </c>
    </row>
    <row r="11" spans="1:22" x14ac:dyDescent="0.25">
      <c r="A11" s="11" t="s">
        <v>481</v>
      </c>
      <c r="B11" s="13">
        <v>7053</v>
      </c>
      <c r="C11" s="14">
        <f>(213/B11*100)</f>
        <v>3.0199914929817098</v>
      </c>
      <c r="D11" s="15">
        <v>6840</v>
      </c>
      <c r="E11" s="14">
        <v>28.381188590000001</v>
      </c>
      <c r="F11" s="16">
        <v>0.73550181999999997</v>
      </c>
      <c r="G11" s="14">
        <v>39.594153009999999</v>
      </c>
      <c r="H11" s="16">
        <v>0.70291362000000002</v>
      </c>
      <c r="I11" s="14">
        <v>17.284632299999998</v>
      </c>
      <c r="J11" s="16">
        <v>0.55726240000000005</v>
      </c>
      <c r="K11" s="14">
        <v>4.1753645800000001</v>
      </c>
      <c r="L11" s="16">
        <v>0.29601769999999999</v>
      </c>
      <c r="M11" s="14">
        <v>0</v>
      </c>
      <c r="N11" s="16">
        <v>0</v>
      </c>
      <c r="O11" s="14" t="s">
        <v>582</v>
      </c>
      <c r="P11" s="16" t="s">
        <v>582</v>
      </c>
      <c r="Q11" s="14">
        <v>0</v>
      </c>
      <c r="R11" s="16">
        <v>0</v>
      </c>
      <c r="S11" s="14">
        <v>0</v>
      </c>
      <c r="T11" s="16">
        <v>0</v>
      </c>
      <c r="U11" s="14">
        <v>10.56466152</v>
      </c>
      <c r="V11" s="16">
        <v>0.89246603999999996</v>
      </c>
    </row>
    <row r="12" spans="1:22" x14ac:dyDescent="0.25">
      <c r="A12" s="11" t="s">
        <v>482</v>
      </c>
      <c r="B12" s="13">
        <v>6894</v>
      </c>
      <c r="C12" s="14">
        <f>(60/B12*100)</f>
        <v>0.8703220191470844</v>
      </c>
      <c r="D12" s="15">
        <v>6834</v>
      </c>
      <c r="E12" s="14">
        <v>35.4966364</v>
      </c>
      <c r="F12" s="16">
        <v>0.86166788999999999</v>
      </c>
      <c r="G12" s="14">
        <v>38.644904869999998</v>
      </c>
      <c r="H12" s="16">
        <v>0.67763284999999995</v>
      </c>
      <c r="I12" s="14">
        <v>14.4869086</v>
      </c>
      <c r="J12" s="16">
        <v>0.45066815999999998</v>
      </c>
      <c r="K12" s="14">
        <v>3.9200991799999998</v>
      </c>
      <c r="L12" s="16">
        <v>0.27452246000000002</v>
      </c>
      <c r="M12" s="14">
        <v>0</v>
      </c>
      <c r="N12" s="16">
        <v>0</v>
      </c>
      <c r="O12" s="14" t="s">
        <v>582</v>
      </c>
      <c r="P12" s="16" t="s">
        <v>582</v>
      </c>
      <c r="Q12" s="14">
        <v>2.3480837700000001</v>
      </c>
      <c r="R12" s="16">
        <v>0.59189603000000002</v>
      </c>
      <c r="S12" s="14">
        <v>0</v>
      </c>
      <c r="T12" s="16">
        <v>0</v>
      </c>
      <c r="U12" s="14">
        <v>5.1033671700000003</v>
      </c>
      <c r="V12" s="16">
        <v>0.47310608999999998</v>
      </c>
    </row>
    <row r="13" spans="1:22" x14ac:dyDescent="0.25">
      <c r="A13" s="11" t="s">
        <v>483</v>
      </c>
      <c r="B13" s="13">
        <v>7161</v>
      </c>
      <c r="C13" s="14">
        <f>(283/B13*100)</f>
        <v>3.9519620164781459</v>
      </c>
      <c r="D13" s="15">
        <v>6878</v>
      </c>
      <c r="E13" s="14">
        <v>42.62329536</v>
      </c>
      <c r="F13" s="16">
        <v>1.0753587200000001</v>
      </c>
      <c r="G13" s="14">
        <v>34.419851340000001</v>
      </c>
      <c r="H13" s="16">
        <v>0.78006865999999997</v>
      </c>
      <c r="I13" s="14">
        <v>10.21644491</v>
      </c>
      <c r="J13" s="16">
        <v>0.43897157999999997</v>
      </c>
      <c r="K13" s="14">
        <v>3.5705798500000001</v>
      </c>
      <c r="L13" s="16">
        <v>0.32575361000000003</v>
      </c>
      <c r="M13" s="14">
        <v>0</v>
      </c>
      <c r="N13" s="16">
        <v>0</v>
      </c>
      <c r="O13" s="14" t="s">
        <v>582</v>
      </c>
      <c r="P13" s="16" t="s">
        <v>582</v>
      </c>
      <c r="Q13" s="14">
        <v>4.18767874</v>
      </c>
      <c r="R13" s="16">
        <v>0.48225799000000003</v>
      </c>
      <c r="S13" s="14">
        <v>0</v>
      </c>
      <c r="T13" s="16">
        <v>0</v>
      </c>
      <c r="U13" s="14">
        <v>4.9821497900000002</v>
      </c>
      <c r="V13" s="16">
        <v>0.53766122999999999</v>
      </c>
    </row>
    <row r="14" spans="1:22" x14ac:dyDescent="0.25">
      <c r="A14" s="11" t="s">
        <v>484</v>
      </c>
      <c r="B14" s="13">
        <v>5587</v>
      </c>
      <c r="C14" s="14">
        <f>(89/B14*100)</f>
        <v>1.59298371218901</v>
      </c>
      <c r="D14" s="15">
        <v>5498</v>
      </c>
      <c r="E14" s="14">
        <v>31.207297860000001</v>
      </c>
      <c r="F14" s="16">
        <v>0.84198024000000005</v>
      </c>
      <c r="G14" s="14">
        <v>43.886907430000001</v>
      </c>
      <c r="H14" s="16">
        <v>0.81980123999999999</v>
      </c>
      <c r="I14" s="14">
        <v>18.6972913</v>
      </c>
      <c r="J14" s="16">
        <v>0.57562617999999999</v>
      </c>
      <c r="K14" s="14">
        <v>4.1007451399999999</v>
      </c>
      <c r="L14" s="16">
        <v>0.32403912000000001</v>
      </c>
      <c r="M14" s="14">
        <v>0</v>
      </c>
      <c r="N14" s="16">
        <v>0</v>
      </c>
      <c r="O14" s="14" t="s">
        <v>582</v>
      </c>
      <c r="P14" s="16" t="s">
        <v>582</v>
      </c>
      <c r="Q14" s="14">
        <v>0</v>
      </c>
      <c r="R14" s="16">
        <v>0</v>
      </c>
      <c r="S14" s="14">
        <v>0</v>
      </c>
      <c r="T14" s="16">
        <v>0</v>
      </c>
      <c r="U14" s="14">
        <v>2.1077582600000002</v>
      </c>
      <c r="V14" s="16">
        <v>0.23094948000000001</v>
      </c>
    </row>
    <row r="15" spans="1:22" x14ac:dyDescent="0.25">
      <c r="A15" s="11" t="s">
        <v>485</v>
      </c>
      <c r="B15" s="13">
        <v>5882</v>
      </c>
      <c r="C15" s="14">
        <f>(153/B15*100)</f>
        <v>2.601156069364162</v>
      </c>
      <c r="D15" s="15">
        <v>5729</v>
      </c>
      <c r="E15" s="14">
        <v>40.329894430000003</v>
      </c>
      <c r="F15" s="16">
        <v>0.98280816999999998</v>
      </c>
      <c r="G15" s="14">
        <v>38.299953539999997</v>
      </c>
      <c r="H15" s="16">
        <v>0.73734314999999995</v>
      </c>
      <c r="I15" s="14">
        <v>12.30387196</v>
      </c>
      <c r="J15" s="16">
        <v>0.49474900999999999</v>
      </c>
      <c r="K15" s="14">
        <v>3.8252078799999998</v>
      </c>
      <c r="L15" s="16">
        <v>0.27346980999999998</v>
      </c>
      <c r="M15" s="14">
        <v>0</v>
      </c>
      <c r="N15" s="16">
        <v>0</v>
      </c>
      <c r="O15" s="14" t="s">
        <v>582</v>
      </c>
      <c r="P15" s="16" t="s">
        <v>582</v>
      </c>
      <c r="Q15" s="14">
        <v>1.03093375</v>
      </c>
      <c r="R15" s="16">
        <v>0.46218765000000001</v>
      </c>
      <c r="S15" s="14">
        <v>0</v>
      </c>
      <c r="T15" s="16">
        <v>0</v>
      </c>
      <c r="U15" s="14">
        <v>4.2101384399999997</v>
      </c>
      <c r="V15" s="16">
        <v>0.44256721999999998</v>
      </c>
    </row>
    <row r="16" spans="1:22" x14ac:dyDescent="0.25">
      <c r="A16" s="11" t="s">
        <v>486</v>
      </c>
      <c r="B16" s="13">
        <v>6108</v>
      </c>
      <c r="C16" s="14">
        <f>(178/B16*100)</f>
        <v>2.914210870988867</v>
      </c>
      <c r="D16" s="15">
        <v>5930</v>
      </c>
      <c r="E16" s="14">
        <v>26.946374800000001</v>
      </c>
      <c r="F16" s="16">
        <v>0.64928266999999995</v>
      </c>
      <c r="G16" s="14">
        <v>38.337672570000002</v>
      </c>
      <c r="H16" s="16">
        <v>0.57740972000000002</v>
      </c>
      <c r="I16" s="14">
        <v>16.47338864</v>
      </c>
      <c r="J16" s="16">
        <v>0.53646543000000002</v>
      </c>
      <c r="K16" s="14">
        <v>6.6384129200000004</v>
      </c>
      <c r="L16" s="16">
        <v>0.30852019000000003</v>
      </c>
      <c r="M16" s="14">
        <v>0</v>
      </c>
      <c r="N16" s="16">
        <v>0</v>
      </c>
      <c r="O16" s="14" t="s">
        <v>582</v>
      </c>
      <c r="P16" s="16" t="s">
        <v>582</v>
      </c>
      <c r="Q16" s="14">
        <v>0</v>
      </c>
      <c r="R16" s="16">
        <v>0</v>
      </c>
      <c r="S16" s="14">
        <v>0</v>
      </c>
      <c r="T16" s="16">
        <v>0</v>
      </c>
      <c r="U16" s="14">
        <v>11.60415107</v>
      </c>
      <c r="V16" s="16">
        <v>0.83704177000000002</v>
      </c>
    </row>
    <row r="17" spans="1:22" x14ac:dyDescent="0.25">
      <c r="A17" s="11" t="s">
        <v>487</v>
      </c>
      <c r="B17" s="13">
        <v>6504</v>
      </c>
      <c r="C17" s="14">
        <f>(2366/B17*100)</f>
        <v>36.377613776137764</v>
      </c>
      <c r="D17" s="15">
        <v>4138</v>
      </c>
      <c r="E17" s="14">
        <v>30.288603380000001</v>
      </c>
      <c r="F17" s="16">
        <v>0.95878940000000001</v>
      </c>
      <c r="G17" s="14">
        <v>33.046072950000003</v>
      </c>
      <c r="H17" s="16">
        <v>0.93688031999999999</v>
      </c>
      <c r="I17" s="14">
        <v>12.66306391</v>
      </c>
      <c r="J17" s="16">
        <v>0.59568615999999996</v>
      </c>
      <c r="K17" s="14">
        <v>4.7896535199999999</v>
      </c>
      <c r="L17" s="16">
        <v>0.39283298</v>
      </c>
      <c r="M17" s="14">
        <v>0</v>
      </c>
      <c r="N17" s="16">
        <v>0</v>
      </c>
      <c r="O17" s="14" t="s">
        <v>582</v>
      </c>
      <c r="P17" s="16" t="s">
        <v>582</v>
      </c>
      <c r="Q17" s="14">
        <v>3.5676509099999998</v>
      </c>
      <c r="R17" s="16">
        <v>0.46086832999999999</v>
      </c>
      <c r="S17" s="14">
        <v>0</v>
      </c>
      <c r="T17" s="16">
        <v>0</v>
      </c>
      <c r="U17" s="14">
        <v>15.644955319999999</v>
      </c>
      <c r="V17" s="16">
        <v>0.88498562999999997</v>
      </c>
    </row>
    <row r="18" spans="1:22" x14ac:dyDescent="0.25">
      <c r="A18" s="11" t="s">
        <v>488</v>
      </c>
      <c r="B18" s="13">
        <v>5532</v>
      </c>
      <c r="C18" s="14">
        <f>(31/B18*100)</f>
        <v>0.56037599421547357</v>
      </c>
      <c r="D18" s="15">
        <v>5501</v>
      </c>
      <c r="E18" s="14">
        <v>31.2645576</v>
      </c>
      <c r="F18" s="16">
        <v>0.81937388</v>
      </c>
      <c r="G18" s="14">
        <v>35.520159620000001</v>
      </c>
      <c r="H18" s="16">
        <v>0.67197041000000002</v>
      </c>
      <c r="I18" s="14">
        <v>19.450520789999999</v>
      </c>
      <c r="J18" s="16">
        <v>0.63874752000000001</v>
      </c>
      <c r="K18" s="14">
        <v>7.0334748999999999</v>
      </c>
      <c r="L18" s="16">
        <v>0.44299279000000003</v>
      </c>
      <c r="M18" s="14">
        <v>0</v>
      </c>
      <c r="N18" s="16">
        <v>0</v>
      </c>
      <c r="O18" s="14" t="s">
        <v>582</v>
      </c>
      <c r="P18" s="16" t="s">
        <v>582</v>
      </c>
      <c r="Q18" s="14">
        <v>0</v>
      </c>
      <c r="R18" s="16">
        <v>0</v>
      </c>
      <c r="S18" s="14">
        <v>0</v>
      </c>
      <c r="T18" s="16">
        <v>0</v>
      </c>
      <c r="U18" s="14">
        <v>6.7312870900000004</v>
      </c>
      <c r="V18" s="16">
        <v>0.72403848999999998</v>
      </c>
    </row>
    <row r="19" spans="1:22" x14ac:dyDescent="0.25">
      <c r="A19" s="11" t="s">
        <v>489</v>
      </c>
      <c r="B19" s="13">
        <v>5658</v>
      </c>
      <c r="C19" s="14">
        <f>(433/B19*100)</f>
        <v>7.6528808766348533</v>
      </c>
      <c r="D19" s="15">
        <v>5225</v>
      </c>
      <c r="E19" s="14">
        <v>20.82113777</v>
      </c>
      <c r="F19" s="16">
        <v>0.56394997000000002</v>
      </c>
      <c r="G19" s="14">
        <v>43.61168902</v>
      </c>
      <c r="H19" s="16">
        <v>0.72768264999999999</v>
      </c>
      <c r="I19" s="14">
        <v>22.174423409999999</v>
      </c>
      <c r="J19" s="16">
        <v>0.62596962</v>
      </c>
      <c r="K19" s="14">
        <v>6.8405321600000004</v>
      </c>
      <c r="L19" s="16">
        <v>0.34263450000000001</v>
      </c>
      <c r="M19" s="14">
        <v>0</v>
      </c>
      <c r="N19" s="16">
        <v>0</v>
      </c>
      <c r="O19" s="14" t="s">
        <v>582</v>
      </c>
      <c r="P19" s="16" t="s">
        <v>582</v>
      </c>
      <c r="Q19" s="14">
        <v>0</v>
      </c>
      <c r="R19" s="16">
        <v>0</v>
      </c>
      <c r="S19" s="14">
        <v>0</v>
      </c>
      <c r="T19" s="16">
        <v>0</v>
      </c>
      <c r="U19" s="14">
        <v>6.5522176400000003</v>
      </c>
      <c r="V19" s="16">
        <v>0.49999169999999998</v>
      </c>
    </row>
    <row r="20" spans="1:22" x14ac:dyDescent="0.25">
      <c r="A20" s="11" t="s">
        <v>490</v>
      </c>
      <c r="B20" s="13">
        <v>3371</v>
      </c>
      <c r="C20" s="14">
        <f>(75/B20*100)</f>
        <v>2.2248590922574905</v>
      </c>
      <c r="D20" s="15">
        <v>3296</v>
      </c>
      <c r="E20" s="14">
        <v>33.654682489999999</v>
      </c>
      <c r="F20" s="16">
        <v>0.72198773000000005</v>
      </c>
      <c r="G20" s="14">
        <v>35.46716541</v>
      </c>
      <c r="H20" s="16">
        <v>0.87167682000000002</v>
      </c>
      <c r="I20" s="14">
        <v>16.034449949999999</v>
      </c>
      <c r="J20" s="16">
        <v>0.56591833999999996</v>
      </c>
      <c r="K20" s="14">
        <v>6.8682248399999999</v>
      </c>
      <c r="L20" s="16">
        <v>0.49573704000000002</v>
      </c>
      <c r="M20" s="14">
        <v>0</v>
      </c>
      <c r="N20" s="16">
        <v>0</v>
      </c>
      <c r="O20" s="14" t="s">
        <v>582</v>
      </c>
      <c r="P20" s="16" t="s">
        <v>582</v>
      </c>
      <c r="Q20" s="14">
        <v>0</v>
      </c>
      <c r="R20" s="16">
        <v>0</v>
      </c>
      <c r="S20" s="14">
        <v>0</v>
      </c>
      <c r="T20" s="16">
        <v>0</v>
      </c>
      <c r="U20" s="14">
        <v>7.9754773099999996</v>
      </c>
      <c r="V20" s="16">
        <v>0.47648747000000002</v>
      </c>
    </row>
    <row r="21" spans="1:22" x14ac:dyDescent="0.25">
      <c r="A21" s="11" t="s">
        <v>491</v>
      </c>
      <c r="B21" s="13">
        <v>5741</v>
      </c>
      <c r="C21" s="14">
        <f>(70/B21*100)</f>
        <v>1.2192997735586135</v>
      </c>
      <c r="D21" s="15">
        <v>5671</v>
      </c>
      <c r="E21" s="14">
        <v>47.145503589999997</v>
      </c>
      <c r="F21" s="16">
        <v>0.90069836000000003</v>
      </c>
      <c r="G21" s="14">
        <v>35.345420220000001</v>
      </c>
      <c r="H21" s="16">
        <v>0.71593167999999996</v>
      </c>
      <c r="I21" s="14">
        <v>10.37215539</v>
      </c>
      <c r="J21" s="16">
        <v>0.44917968000000003</v>
      </c>
      <c r="K21" s="14">
        <v>3.83143754</v>
      </c>
      <c r="L21" s="16">
        <v>0.30026354</v>
      </c>
      <c r="M21" s="14">
        <v>0</v>
      </c>
      <c r="N21" s="16">
        <v>0</v>
      </c>
      <c r="O21" s="14" t="s">
        <v>582</v>
      </c>
      <c r="P21" s="16" t="s">
        <v>582</v>
      </c>
      <c r="Q21" s="14">
        <v>0</v>
      </c>
      <c r="R21" s="16">
        <v>0</v>
      </c>
      <c r="S21" s="14">
        <v>0</v>
      </c>
      <c r="T21" s="16">
        <v>0</v>
      </c>
      <c r="U21" s="14">
        <v>3.3054832599999999</v>
      </c>
      <c r="V21" s="16">
        <v>0.31157969000000002</v>
      </c>
    </row>
    <row r="22" spans="1:22" x14ac:dyDescent="0.25">
      <c r="A22" s="11" t="s">
        <v>492</v>
      </c>
      <c r="B22" s="13">
        <v>6598</v>
      </c>
      <c r="C22" s="14">
        <f>(43/B22*100)</f>
        <v>0.65171264019399822</v>
      </c>
      <c r="D22" s="15">
        <v>6555</v>
      </c>
      <c r="E22" s="14">
        <v>22.73380826</v>
      </c>
      <c r="F22" s="16">
        <v>0.58868586000000001</v>
      </c>
      <c r="G22" s="14">
        <v>37.441494310000003</v>
      </c>
      <c r="H22" s="16">
        <v>0.58438285999999995</v>
      </c>
      <c r="I22" s="14">
        <v>22.06589073</v>
      </c>
      <c r="J22" s="16">
        <v>0.61595211999999999</v>
      </c>
      <c r="K22" s="14">
        <v>9.7604963900000001</v>
      </c>
      <c r="L22" s="16">
        <v>0.47847013999999999</v>
      </c>
      <c r="M22" s="14">
        <v>0</v>
      </c>
      <c r="N22" s="16">
        <v>0</v>
      </c>
      <c r="O22" s="14" t="s">
        <v>582</v>
      </c>
      <c r="P22" s="16" t="s">
        <v>582</v>
      </c>
      <c r="Q22" s="14">
        <v>0</v>
      </c>
      <c r="R22" s="16">
        <v>0</v>
      </c>
      <c r="S22" s="14">
        <v>4.6947950000000002E-2</v>
      </c>
      <c r="T22" s="16">
        <v>2.666717E-2</v>
      </c>
      <c r="U22" s="14">
        <v>7.95136237</v>
      </c>
      <c r="V22" s="16">
        <v>0.70451693999999998</v>
      </c>
    </row>
    <row r="23" spans="1:22" x14ac:dyDescent="0.25">
      <c r="A23" s="11" t="s">
        <v>493</v>
      </c>
      <c r="B23" s="13">
        <v>11583</v>
      </c>
      <c r="C23" s="14">
        <f>(281/B23*100)</f>
        <v>2.4259690926357593</v>
      </c>
      <c r="D23" s="15">
        <v>11302</v>
      </c>
      <c r="E23" s="14">
        <v>30.898305239999999</v>
      </c>
      <c r="F23" s="16">
        <v>0.70728502999999998</v>
      </c>
      <c r="G23" s="14">
        <v>42.87057403</v>
      </c>
      <c r="H23" s="16">
        <v>0.71636235000000004</v>
      </c>
      <c r="I23" s="14">
        <v>16.088382500000002</v>
      </c>
      <c r="J23" s="16">
        <v>0.47207644999999998</v>
      </c>
      <c r="K23" s="14">
        <v>4.2700376999999996</v>
      </c>
      <c r="L23" s="16">
        <v>0.27728401000000003</v>
      </c>
      <c r="M23" s="14">
        <v>0</v>
      </c>
      <c r="N23" s="16">
        <v>0</v>
      </c>
      <c r="O23" s="14" t="s">
        <v>582</v>
      </c>
      <c r="P23" s="16" t="s">
        <v>582</v>
      </c>
      <c r="Q23" s="14">
        <v>0</v>
      </c>
      <c r="R23" s="16">
        <v>0</v>
      </c>
      <c r="S23" s="14">
        <v>0</v>
      </c>
      <c r="T23" s="16">
        <v>0</v>
      </c>
      <c r="U23" s="14">
        <v>5.8727005300000004</v>
      </c>
      <c r="V23" s="16">
        <v>0.41803119</v>
      </c>
    </row>
    <row r="24" spans="1:22" x14ac:dyDescent="0.25">
      <c r="A24" s="11" t="s">
        <v>494</v>
      </c>
      <c r="B24" s="13">
        <v>6647</v>
      </c>
      <c r="C24" s="14">
        <f>(14/B24*100)</f>
        <v>0.21062133293214985</v>
      </c>
      <c r="D24" s="15">
        <v>6633</v>
      </c>
      <c r="E24" s="14">
        <v>18.07587114</v>
      </c>
      <c r="F24" s="16">
        <v>0.65448415999999998</v>
      </c>
      <c r="G24" s="14">
        <v>46.863275029999997</v>
      </c>
      <c r="H24" s="16">
        <v>0.6097631</v>
      </c>
      <c r="I24" s="14">
        <v>21.811070699999998</v>
      </c>
      <c r="J24" s="16">
        <v>0.63096353999999999</v>
      </c>
      <c r="K24" s="14">
        <v>10.52078757</v>
      </c>
      <c r="L24" s="16">
        <v>0.44579300999999999</v>
      </c>
      <c r="M24" s="14">
        <v>0</v>
      </c>
      <c r="N24" s="16">
        <v>0</v>
      </c>
      <c r="O24" s="14" t="s">
        <v>582</v>
      </c>
      <c r="P24" s="16" t="s">
        <v>582</v>
      </c>
      <c r="Q24" s="14">
        <v>0</v>
      </c>
      <c r="R24" s="16">
        <v>0</v>
      </c>
      <c r="S24" s="14">
        <v>0</v>
      </c>
      <c r="T24" s="16">
        <v>0</v>
      </c>
      <c r="U24" s="14">
        <v>2.72899556</v>
      </c>
      <c r="V24" s="16">
        <v>0.81802743</v>
      </c>
    </row>
    <row r="25" spans="1:22" x14ac:dyDescent="0.25">
      <c r="A25" s="11" t="s">
        <v>495</v>
      </c>
      <c r="B25" s="13">
        <v>5581</v>
      </c>
      <c r="C25" s="14">
        <f>(25/B25*100)</f>
        <v>0.44794839634474104</v>
      </c>
      <c r="D25" s="15">
        <v>5556</v>
      </c>
      <c r="E25" s="14">
        <v>21.0968652</v>
      </c>
      <c r="F25" s="16">
        <v>0.79972750999999997</v>
      </c>
      <c r="G25" s="14">
        <v>50.978139689999999</v>
      </c>
      <c r="H25" s="16">
        <v>0.60947510999999999</v>
      </c>
      <c r="I25" s="14">
        <v>21.688078470000001</v>
      </c>
      <c r="J25" s="16">
        <v>0.71305165999999998</v>
      </c>
      <c r="K25" s="14">
        <v>5.4100180299999998</v>
      </c>
      <c r="L25" s="16">
        <v>0.31609366999999999</v>
      </c>
      <c r="M25" s="14">
        <v>0</v>
      </c>
      <c r="N25" s="16">
        <v>0</v>
      </c>
      <c r="O25" s="14" t="s">
        <v>582</v>
      </c>
      <c r="P25" s="16" t="s">
        <v>582</v>
      </c>
      <c r="Q25" s="14">
        <v>0</v>
      </c>
      <c r="R25" s="16">
        <v>0</v>
      </c>
      <c r="S25" s="14">
        <v>0</v>
      </c>
      <c r="T25" s="16">
        <v>0</v>
      </c>
      <c r="U25" s="14">
        <v>0.82689860999999998</v>
      </c>
      <c r="V25" s="16">
        <v>0.14602456</v>
      </c>
    </row>
    <row r="26" spans="1:22" x14ac:dyDescent="0.25">
      <c r="A26" s="11" t="s">
        <v>496</v>
      </c>
      <c r="B26" s="13">
        <v>4869</v>
      </c>
      <c r="C26" s="14">
        <f>(88/B26*100)</f>
        <v>1.8073526391456152</v>
      </c>
      <c r="D26" s="15">
        <v>4781</v>
      </c>
      <c r="E26" s="14">
        <v>28.21329042</v>
      </c>
      <c r="F26" s="16">
        <v>0.65882673999999997</v>
      </c>
      <c r="G26" s="14">
        <v>45.147627210000003</v>
      </c>
      <c r="H26" s="16">
        <v>0.85615470000000005</v>
      </c>
      <c r="I26" s="14">
        <v>19.375469899999999</v>
      </c>
      <c r="J26" s="16">
        <v>0.72303150000000005</v>
      </c>
      <c r="K26" s="14">
        <v>3.84225672</v>
      </c>
      <c r="L26" s="16">
        <v>0.28417745999999999</v>
      </c>
      <c r="M26" s="14">
        <v>0</v>
      </c>
      <c r="N26" s="16">
        <v>0</v>
      </c>
      <c r="O26" s="14" t="s">
        <v>582</v>
      </c>
      <c r="P26" s="16" t="s">
        <v>582</v>
      </c>
      <c r="Q26" s="14">
        <v>0</v>
      </c>
      <c r="R26" s="16">
        <v>0</v>
      </c>
      <c r="S26" s="14">
        <v>0</v>
      </c>
      <c r="T26" s="16">
        <v>0</v>
      </c>
      <c r="U26" s="14">
        <v>3.42135576</v>
      </c>
      <c r="V26" s="16">
        <v>0.33840258000000001</v>
      </c>
    </row>
    <row r="27" spans="1:22" x14ac:dyDescent="0.25">
      <c r="A27" s="11" t="s">
        <v>497</v>
      </c>
      <c r="B27" s="13">
        <v>5299</v>
      </c>
      <c r="C27" s="14">
        <f>(170/B27*100)</f>
        <v>3.2081524816003024</v>
      </c>
      <c r="D27" s="15">
        <v>5129</v>
      </c>
      <c r="E27" s="14">
        <v>33.394731239999999</v>
      </c>
      <c r="F27" s="16">
        <v>0.65174889000000003</v>
      </c>
      <c r="G27" s="14">
        <v>34.728784949999998</v>
      </c>
      <c r="H27" s="16">
        <v>0.63196138000000002</v>
      </c>
      <c r="I27" s="14">
        <v>14.610979370000001</v>
      </c>
      <c r="J27" s="16">
        <v>0.50011481999999996</v>
      </c>
      <c r="K27" s="14">
        <v>6.0041347099999998</v>
      </c>
      <c r="L27" s="16">
        <v>0.30225457999999999</v>
      </c>
      <c r="M27" s="14">
        <v>0</v>
      </c>
      <c r="N27" s="16">
        <v>0</v>
      </c>
      <c r="O27" s="14" t="s">
        <v>582</v>
      </c>
      <c r="P27" s="16" t="s">
        <v>582</v>
      </c>
      <c r="Q27" s="14">
        <v>0</v>
      </c>
      <c r="R27" s="16">
        <v>0</v>
      </c>
      <c r="S27" s="14">
        <v>0</v>
      </c>
      <c r="T27" s="16">
        <v>0</v>
      </c>
      <c r="U27" s="14">
        <v>11.26136973</v>
      </c>
      <c r="V27" s="16">
        <v>0.42024012999999999</v>
      </c>
    </row>
    <row r="28" spans="1:22" x14ac:dyDescent="0.25">
      <c r="A28" s="11" t="s">
        <v>498</v>
      </c>
      <c r="B28" s="13">
        <v>7568</v>
      </c>
      <c r="C28" s="14">
        <f>(490/B28*100)</f>
        <v>6.4746300211416488</v>
      </c>
      <c r="D28" s="15">
        <v>7078</v>
      </c>
      <c r="E28" s="14">
        <v>22.540016919999999</v>
      </c>
      <c r="F28" s="16">
        <v>0.63596198000000004</v>
      </c>
      <c r="G28" s="14">
        <v>50.860310560000002</v>
      </c>
      <c r="H28" s="16">
        <v>0.78144871000000005</v>
      </c>
      <c r="I28" s="14">
        <v>18.24757928</v>
      </c>
      <c r="J28" s="16">
        <v>0.55165631999999998</v>
      </c>
      <c r="K28" s="14">
        <v>3.0417027299999999</v>
      </c>
      <c r="L28" s="16">
        <v>0.19505673000000001</v>
      </c>
      <c r="M28" s="14">
        <v>0</v>
      </c>
      <c r="N28" s="16">
        <v>0</v>
      </c>
      <c r="O28" s="14" t="s">
        <v>582</v>
      </c>
      <c r="P28" s="16" t="s">
        <v>582</v>
      </c>
      <c r="Q28" s="14">
        <v>0</v>
      </c>
      <c r="R28" s="16">
        <v>0</v>
      </c>
      <c r="S28" s="14">
        <v>0</v>
      </c>
      <c r="T28" s="16">
        <v>0</v>
      </c>
      <c r="U28" s="14">
        <v>5.3103904999999996</v>
      </c>
      <c r="V28" s="16">
        <v>0.65881383000000004</v>
      </c>
    </row>
    <row r="29" spans="1:22" x14ac:dyDescent="0.25">
      <c r="A29" s="11" t="s">
        <v>499</v>
      </c>
      <c r="B29" s="13">
        <v>5385</v>
      </c>
      <c r="C29" s="14">
        <f>(30/B29*100)</f>
        <v>0.55710306406685239</v>
      </c>
      <c r="D29" s="15">
        <v>5355</v>
      </c>
      <c r="E29" s="14">
        <v>38.3531519</v>
      </c>
      <c r="F29" s="16">
        <v>0.79232829000000005</v>
      </c>
      <c r="G29" s="14">
        <v>37.983480900000004</v>
      </c>
      <c r="H29" s="16">
        <v>0.65588195000000005</v>
      </c>
      <c r="I29" s="14">
        <v>11.55644378</v>
      </c>
      <c r="J29" s="16">
        <v>0.49660589999999999</v>
      </c>
      <c r="K29" s="14">
        <v>5.9111619099999997</v>
      </c>
      <c r="L29" s="16">
        <v>0.45559832</v>
      </c>
      <c r="M29" s="14">
        <v>0</v>
      </c>
      <c r="N29" s="16">
        <v>0</v>
      </c>
      <c r="O29" s="14" t="s">
        <v>582</v>
      </c>
      <c r="P29" s="16" t="s">
        <v>582</v>
      </c>
      <c r="Q29" s="14">
        <v>2.7667624100000001</v>
      </c>
      <c r="R29" s="16">
        <v>0.24169378</v>
      </c>
      <c r="S29" s="14">
        <v>0</v>
      </c>
      <c r="T29" s="16">
        <v>0</v>
      </c>
      <c r="U29" s="14">
        <v>3.4289991</v>
      </c>
      <c r="V29" s="16">
        <v>0.37825229999999999</v>
      </c>
    </row>
    <row r="30" spans="1:22" x14ac:dyDescent="0.25">
      <c r="A30" s="11" t="s">
        <v>500</v>
      </c>
      <c r="B30" s="13">
        <v>4520</v>
      </c>
      <c r="C30" s="14">
        <f>(243/B30*100)</f>
        <v>5.3761061946902649</v>
      </c>
      <c r="D30" s="15">
        <v>4277</v>
      </c>
      <c r="E30" s="14">
        <v>34.377181929999999</v>
      </c>
      <c r="F30" s="16">
        <v>0.83755966999999998</v>
      </c>
      <c r="G30" s="14">
        <v>39.140325330000003</v>
      </c>
      <c r="H30" s="16">
        <v>0.77906536999999998</v>
      </c>
      <c r="I30" s="14">
        <v>15.30271832</v>
      </c>
      <c r="J30" s="16">
        <v>0.59625044999999999</v>
      </c>
      <c r="K30" s="14">
        <v>3.9574885399999999</v>
      </c>
      <c r="L30" s="16">
        <v>0.31592886999999997</v>
      </c>
      <c r="M30" s="14">
        <v>0</v>
      </c>
      <c r="N30" s="16">
        <v>0</v>
      </c>
      <c r="O30" s="14" t="s">
        <v>582</v>
      </c>
      <c r="P30" s="16" t="s">
        <v>582</v>
      </c>
      <c r="Q30" s="14">
        <v>0</v>
      </c>
      <c r="R30" s="16">
        <v>0</v>
      </c>
      <c r="S30" s="14">
        <v>0</v>
      </c>
      <c r="T30" s="16">
        <v>0</v>
      </c>
      <c r="U30" s="14">
        <v>7.2222858800000003</v>
      </c>
      <c r="V30" s="16">
        <v>0.49998209999999998</v>
      </c>
    </row>
    <row r="31" spans="1:22" x14ac:dyDescent="0.25">
      <c r="A31" s="11" t="s">
        <v>501</v>
      </c>
      <c r="B31" s="13">
        <v>5456</v>
      </c>
      <c r="C31" s="14">
        <f>(152/B31*100)</f>
        <v>2.7859237536656889</v>
      </c>
      <c r="D31" s="15">
        <v>5304</v>
      </c>
      <c r="E31" s="14">
        <v>26.990404730000002</v>
      </c>
      <c r="F31" s="16">
        <v>0.77724875999999998</v>
      </c>
      <c r="G31" s="14">
        <v>45.429024499999997</v>
      </c>
      <c r="H31" s="16">
        <v>0.73181817999999998</v>
      </c>
      <c r="I31" s="14">
        <v>14.35741043</v>
      </c>
      <c r="J31" s="16">
        <v>0.54671793999999996</v>
      </c>
      <c r="K31" s="14">
        <v>5.6570313299999997</v>
      </c>
      <c r="L31" s="16">
        <v>0.34165309999999999</v>
      </c>
      <c r="M31" s="14">
        <v>0</v>
      </c>
      <c r="N31" s="16">
        <v>0</v>
      </c>
      <c r="O31" s="14" t="s">
        <v>582</v>
      </c>
      <c r="P31" s="16" t="s">
        <v>582</v>
      </c>
      <c r="Q31" s="14">
        <v>0</v>
      </c>
      <c r="R31" s="16">
        <v>0</v>
      </c>
      <c r="S31" s="14">
        <v>0</v>
      </c>
      <c r="T31" s="16">
        <v>0</v>
      </c>
      <c r="U31" s="14">
        <v>7.56612901</v>
      </c>
      <c r="V31" s="16">
        <v>0.56458671999999999</v>
      </c>
    </row>
    <row r="32" spans="1:22" x14ac:dyDescent="0.25">
      <c r="A32" s="11" t="s">
        <v>502</v>
      </c>
      <c r="B32" s="13">
        <v>4478</v>
      </c>
      <c r="C32" s="14">
        <f>(6/B32*100)</f>
        <v>0.13398838767306834</v>
      </c>
      <c r="D32" s="15">
        <v>4472</v>
      </c>
      <c r="E32" s="14">
        <v>29.160874799999998</v>
      </c>
      <c r="F32" s="16">
        <v>0.82324385</v>
      </c>
      <c r="G32" s="14">
        <v>44.484010290000001</v>
      </c>
      <c r="H32" s="16">
        <v>0.71603278000000004</v>
      </c>
      <c r="I32" s="14">
        <v>19.289317690000001</v>
      </c>
      <c r="J32" s="16">
        <v>0.71995978999999999</v>
      </c>
      <c r="K32" s="14">
        <v>4.2609528399999999</v>
      </c>
      <c r="L32" s="16">
        <v>0.32158334999999999</v>
      </c>
      <c r="M32" s="14">
        <v>0</v>
      </c>
      <c r="N32" s="16">
        <v>0</v>
      </c>
      <c r="O32" s="14" t="s">
        <v>582</v>
      </c>
      <c r="P32" s="16" t="s">
        <v>582</v>
      </c>
      <c r="Q32" s="14">
        <v>0</v>
      </c>
      <c r="R32" s="16">
        <v>0</v>
      </c>
      <c r="S32" s="14">
        <v>0</v>
      </c>
      <c r="T32" s="16">
        <v>0</v>
      </c>
      <c r="U32" s="14">
        <v>2.80484438</v>
      </c>
      <c r="V32" s="16">
        <v>0.32018329000000001</v>
      </c>
    </row>
    <row r="33" spans="1:22" x14ac:dyDescent="0.25">
      <c r="A33" s="11" t="s">
        <v>503</v>
      </c>
      <c r="B33" s="13">
        <v>7325</v>
      </c>
      <c r="C33" s="14">
        <f>(85/B33*100)</f>
        <v>1.1604095563139931</v>
      </c>
      <c r="D33" s="15">
        <v>7240</v>
      </c>
      <c r="E33" s="14">
        <v>32.529077770000001</v>
      </c>
      <c r="F33" s="16">
        <v>0.71701773999999996</v>
      </c>
      <c r="G33" s="14">
        <v>42.82405636</v>
      </c>
      <c r="H33" s="16">
        <v>0.65863912000000002</v>
      </c>
      <c r="I33" s="14">
        <v>17.13368393</v>
      </c>
      <c r="J33" s="16">
        <v>0.50180641999999998</v>
      </c>
      <c r="K33" s="14">
        <v>4.32337375</v>
      </c>
      <c r="L33" s="16">
        <v>0.25920273999999999</v>
      </c>
      <c r="M33" s="14">
        <v>0</v>
      </c>
      <c r="N33" s="16">
        <v>0</v>
      </c>
      <c r="O33" s="14" t="s">
        <v>582</v>
      </c>
      <c r="P33" s="16" t="s">
        <v>582</v>
      </c>
      <c r="Q33" s="14">
        <v>0</v>
      </c>
      <c r="R33" s="16">
        <v>0</v>
      </c>
      <c r="S33" s="14">
        <v>0</v>
      </c>
      <c r="T33" s="16">
        <v>0</v>
      </c>
      <c r="U33" s="14">
        <v>3.18980818</v>
      </c>
      <c r="V33" s="16">
        <v>0.28275584999999998</v>
      </c>
    </row>
    <row r="34" spans="1:22" x14ac:dyDescent="0.25">
      <c r="A34" s="11" t="s">
        <v>504</v>
      </c>
      <c r="B34" s="13">
        <v>6350</v>
      </c>
      <c r="C34" s="14">
        <f>(106/B34*100)</f>
        <v>1.6692913385826771</v>
      </c>
      <c r="D34" s="15">
        <v>6244</v>
      </c>
      <c r="E34" s="14">
        <v>22.086330329999999</v>
      </c>
      <c r="F34" s="16">
        <v>0.63746899999999995</v>
      </c>
      <c r="G34" s="14">
        <v>42.828294100000001</v>
      </c>
      <c r="H34" s="16">
        <v>0.59676618000000003</v>
      </c>
      <c r="I34" s="14">
        <v>18.1471047</v>
      </c>
      <c r="J34" s="16">
        <v>0.59180509999999997</v>
      </c>
      <c r="K34" s="14">
        <v>7.3529106799999999</v>
      </c>
      <c r="L34" s="16">
        <v>0.40798772999999999</v>
      </c>
      <c r="M34" s="14">
        <v>0</v>
      </c>
      <c r="N34" s="16">
        <v>0</v>
      </c>
      <c r="O34" s="14" t="s">
        <v>582</v>
      </c>
      <c r="P34" s="16" t="s">
        <v>582</v>
      </c>
      <c r="Q34" s="14">
        <v>2.5933456800000001</v>
      </c>
      <c r="R34" s="16">
        <v>0.53833872000000005</v>
      </c>
      <c r="S34" s="14">
        <v>0</v>
      </c>
      <c r="T34" s="16">
        <v>0</v>
      </c>
      <c r="U34" s="14">
        <v>6.9920144999999998</v>
      </c>
      <c r="V34" s="16">
        <v>0.5513749</v>
      </c>
    </row>
    <row r="35" spans="1:22" x14ac:dyDescent="0.25">
      <c r="A35" s="11" t="s">
        <v>505</v>
      </c>
      <c r="B35" s="13">
        <v>6406</v>
      </c>
      <c r="C35" s="14">
        <f>(74/B35*100)</f>
        <v>1.1551670309085234</v>
      </c>
      <c r="D35" s="15">
        <v>6332</v>
      </c>
      <c r="E35" s="14">
        <v>28.77730287</v>
      </c>
      <c r="F35" s="16">
        <v>0.73246091999999996</v>
      </c>
      <c r="G35" s="14">
        <v>43.762749739999997</v>
      </c>
      <c r="H35" s="16">
        <v>0.75252803000000001</v>
      </c>
      <c r="I35" s="14">
        <v>18.582285760000001</v>
      </c>
      <c r="J35" s="16">
        <v>0.56314938000000003</v>
      </c>
      <c r="K35" s="14">
        <v>4.3084482199999998</v>
      </c>
      <c r="L35" s="16">
        <v>0.29931123999999998</v>
      </c>
      <c r="M35" s="14">
        <v>0</v>
      </c>
      <c r="N35" s="16">
        <v>0</v>
      </c>
      <c r="O35" s="14" t="s">
        <v>582</v>
      </c>
      <c r="P35" s="16" t="s">
        <v>582</v>
      </c>
      <c r="Q35" s="14">
        <v>1.0414681100000001</v>
      </c>
      <c r="R35" s="16">
        <v>5.7018800000000001E-2</v>
      </c>
      <c r="S35" s="14">
        <v>0</v>
      </c>
      <c r="T35" s="16">
        <v>0</v>
      </c>
      <c r="U35" s="14">
        <v>3.5277452899999999</v>
      </c>
      <c r="V35" s="16">
        <v>0.25066187000000001</v>
      </c>
    </row>
    <row r="36" spans="1:22" x14ac:dyDescent="0.25">
      <c r="A36" s="11" t="s">
        <v>506</v>
      </c>
      <c r="B36" s="13">
        <v>6736</v>
      </c>
      <c r="C36" s="14">
        <f>(88/B36*100)</f>
        <v>1.3064133016627077</v>
      </c>
      <c r="D36" s="15">
        <v>6648</v>
      </c>
      <c r="E36" s="14">
        <v>36.54167837</v>
      </c>
      <c r="F36" s="16">
        <v>0.80089277999999997</v>
      </c>
      <c r="G36" s="14">
        <v>34.578018010000001</v>
      </c>
      <c r="H36" s="16">
        <v>0.57001685000000002</v>
      </c>
      <c r="I36" s="14">
        <v>17.01635461</v>
      </c>
      <c r="J36" s="16">
        <v>0.46296601999999998</v>
      </c>
      <c r="K36" s="14">
        <v>6.6501880399999997</v>
      </c>
      <c r="L36" s="16">
        <v>0.42344366</v>
      </c>
      <c r="M36" s="14">
        <v>0</v>
      </c>
      <c r="N36" s="16">
        <v>0</v>
      </c>
      <c r="O36" s="14" t="s">
        <v>582</v>
      </c>
      <c r="P36" s="16" t="s">
        <v>582</v>
      </c>
      <c r="Q36" s="14">
        <v>0</v>
      </c>
      <c r="R36" s="16">
        <v>0</v>
      </c>
      <c r="S36" s="14">
        <v>0</v>
      </c>
      <c r="T36" s="16">
        <v>0</v>
      </c>
      <c r="U36" s="14">
        <v>5.2137609600000001</v>
      </c>
      <c r="V36" s="16">
        <v>0.36131572000000001</v>
      </c>
    </row>
    <row r="37" spans="1:22" x14ac:dyDescent="0.25">
      <c r="A37" s="11" t="s">
        <v>507</v>
      </c>
      <c r="B37" s="13">
        <v>5458</v>
      </c>
      <c r="C37" s="14">
        <f>(181/B37*100)</f>
        <v>3.3162330524001464</v>
      </c>
      <c r="D37" s="15">
        <v>5277</v>
      </c>
      <c r="E37" s="14">
        <v>29.125143900000001</v>
      </c>
      <c r="F37" s="16">
        <v>0.95180328999999997</v>
      </c>
      <c r="G37" s="14">
        <v>38.72891328</v>
      </c>
      <c r="H37" s="16">
        <v>0.65723187999999999</v>
      </c>
      <c r="I37" s="14">
        <v>15.63436899</v>
      </c>
      <c r="J37" s="16">
        <v>0.52021189999999995</v>
      </c>
      <c r="K37" s="14">
        <v>4.8604748999999998</v>
      </c>
      <c r="L37" s="16">
        <v>0.29555748999999998</v>
      </c>
      <c r="M37" s="14">
        <v>0</v>
      </c>
      <c r="N37" s="16">
        <v>0</v>
      </c>
      <c r="O37" s="14" t="s">
        <v>582</v>
      </c>
      <c r="P37" s="16" t="s">
        <v>582</v>
      </c>
      <c r="Q37" s="14">
        <v>0</v>
      </c>
      <c r="R37" s="16">
        <v>0</v>
      </c>
      <c r="S37" s="14">
        <v>0</v>
      </c>
      <c r="T37" s="16">
        <v>0</v>
      </c>
      <c r="U37" s="14">
        <v>11.651098920000001</v>
      </c>
      <c r="V37" s="16">
        <v>0.88337951999999997</v>
      </c>
    </row>
    <row r="38" spans="1:22" x14ac:dyDescent="0.25">
      <c r="A38" s="11" t="s">
        <v>508</v>
      </c>
      <c r="B38" s="13">
        <v>5860</v>
      </c>
      <c r="C38" s="14">
        <f>(27/B38*100)</f>
        <v>0.46075085324232085</v>
      </c>
      <c r="D38" s="15">
        <v>5833</v>
      </c>
      <c r="E38" s="14">
        <v>27.217135169999999</v>
      </c>
      <c r="F38" s="16">
        <v>0.84864247999999998</v>
      </c>
      <c r="G38" s="14">
        <v>34.820528019999998</v>
      </c>
      <c r="H38" s="16">
        <v>0.79504045999999995</v>
      </c>
      <c r="I38" s="14">
        <v>14.84299876</v>
      </c>
      <c r="J38" s="16">
        <v>0.52880415999999997</v>
      </c>
      <c r="K38" s="14">
        <v>5.5816548099999999</v>
      </c>
      <c r="L38" s="16">
        <v>0.32473064000000001</v>
      </c>
      <c r="M38" s="14">
        <v>0</v>
      </c>
      <c r="N38" s="16">
        <v>0</v>
      </c>
      <c r="O38" s="14" t="s">
        <v>582</v>
      </c>
      <c r="P38" s="16" t="s">
        <v>582</v>
      </c>
      <c r="Q38" s="14">
        <v>0</v>
      </c>
      <c r="R38" s="16">
        <v>0</v>
      </c>
      <c r="S38" s="14">
        <v>0</v>
      </c>
      <c r="T38" s="16">
        <v>0</v>
      </c>
      <c r="U38" s="14">
        <v>17.53768324</v>
      </c>
      <c r="V38" s="16">
        <v>0.90197636999999997</v>
      </c>
    </row>
    <row r="39" spans="1:22" x14ac:dyDescent="0.25">
      <c r="A39" s="11" t="s">
        <v>509</v>
      </c>
      <c r="B39" s="13">
        <v>5895</v>
      </c>
      <c r="C39" s="14">
        <f>(33/B39*100)</f>
        <v>0.55979643765903309</v>
      </c>
      <c r="D39" s="15">
        <v>5862</v>
      </c>
      <c r="E39" s="14">
        <v>28.53613803</v>
      </c>
      <c r="F39" s="16">
        <v>0.63200599999999996</v>
      </c>
      <c r="G39" s="14">
        <v>47.543539840000001</v>
      </c>
      <c r="H39" s="16">
        <v>0.76468528999999996</v>
      </c>
      <c r="I39" s="14">
        <v>13.04686695</v>
      </c>
      <c r="J39" s="16">
        <v>0.49439407000000002</v>
      </c>
      <c r="K39" s="14">
        <v>6.1633176299999999</v>
      </c>
      <c r="L39" s="16">
        <v>0.41182411000000002</v>
      </c>
      <c r="M39" s="14">
        <v>0</v>
      </c>
      <c r="N39" s="16">
        <v>0</v>
      </c>
      <c r="O39" s="14" t="s">
        <v>582</v>
      </c>
      <c r="P39" s="16" t="s">
        <v>582</v>
      </c>
      <c r="Q39" s="14">
        <v>0</v>
      </c>
      <c r="R39" s="16">
        <v>0</v>
      </c>
      <c r="S39" s="14">
        <v>0</v>
      </c>
      <c r="T39" s="16">
        <v>0</v>
      </c>
      <c r="U39" s="14">
        <v>4.7101375399999998</v>
      </c>
      <c r="V39" s="16">
        <v>0.64018251000000004</v>
      </c>
    </row>
    <row r="40" spans="1:22" x14ac:dyDescent="0.25">
      <c r="A40" s="11" t="s">
        <v>510</v>
      </c>
      <c r="B40" s="13">
        <v>14157</v>
      </c>
      <c r="C40" s="14">
        <f>(415/B40*100)</f>
        <v>2.9314120223211133</v>
      </c>
      <c r="D40" s="15">
        <v>13742</v>
      </c>
      <c r="E40" s="14">
        <v>39.890771139999998</v>
      </c>
      <c r="F40" s="16">
        <v>0.93844806999999997</v>
      </c>
      <c r="G40" s="14">
        <v>35.515999489999999</v>
      </c>
      <c r="H40" s="16">
        <v>0.69755796999999997</v>
      </c>
      <c r="I40" s="14">
        <v>13.530477339999999</v>
      </c>
      <c r="J40" s="16">
        <v>0.47438340000000001</v>
      </c>
      <c r="K40" s="14">
        <v>3.77135416</v>
      </c>
      <c r="L40" s="16">
        <v>0.25304700000000002</v>
      </c>
      <c r="M40" s="14">
        <v>0</v>
      </c>
      <c r="N40" s="16">
        <v>0</v>
      </c>
      <c r="O40" s="14" t="s">
        <v>582</v>
      </c>
      <c r="P40" s="16" t="s">
        <v>582</v>
      </c>
      <c r="Q40" s="14">
        <v>0</v>
      </c>
      <c r="R40" s="16">
        <v>0</v>
      </c>
      <c r="S40" s="14">
        <v>0</v>
      </c>
      <c r="T40" s="16">
        <v>0</v>
      </c>
      <c r="U40" s="14">
        <v>7.2913978699999999</v>
      </c>
      <c r="V40" s="16">
        <v>0.62075572999999995</v>
      </c>
    </row>
    <row r="41" spans="1:22" x14ac:dyDescent="0.25">
      <c r="A41" s="11" t="s">
        <v>511</v>
      </c>
      <c r="B41" s="13">
        <v>5712</v>
      </c>
      <c r="C41" s="14">
        <f>(61/B41*100)</f>
        <v>1.0679271708683473</v>
      </c>
      <c r="D41" s="15">
        <v>5651</v>
      </c>
      <c r="E41" s="14">
        <v>32.828656430000002</v>
      </c>
      <c r="F41" s="16">
        <v>0.76292466999999997</v>
      </c>
      <c r="G41" s="14">
        <v>40.45674606</v>
      </c>
      <c r="H41" s="16">
        <v>0.62816324999999995</v>
      </c>
      <c r="I41" s="14">
        <v>16.47746647</v>
      </c>
      <c r="J41" s="16">
        <v>0.59952243999999999</v>
      </c>
      <c r="K41" s="14">
        <v>4.7399559199999999</v>
      </c>
      <c r="L41" s="16">
        <v>0.35179408000000001</v>
      </c>
      <c r="M41" s="14">
        <v>0</v>
      </c>
      <c r="N41" s="16">
        <v>0</v>
      </c>
      <c r="O41" s="14" t="s">
        <v>582</v>
      </c>
      <c r="P41" s="16" t="s">
        <v>582</v>
      </c>
      <c r="Q41" s="14">
        <v>0.67945878999999998</v>
      </c>
      <c r="R41" s="16">
        <v>0.18108098</v>
      </c>
      <c r="S41" s="14">
        <v>0</v>
      </c>
      <c r="T41" s="16">
        <v>0</v>
      </c>
      <c r="U41" s="14">
        <v>4.8177163199999997</v>
      </c>
      <c r="V41" s="16">
        <v>0.57502940000000002</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31.002662678571426</v>
      </c>
      <c r="F42" s="16">
        <f>IF(COUNT(F7:F41) &gt; 0, SQRT(SUMSQ(F7:F41)/(COUNT(F7:F41)*COUNT(F7:F41)) ), "—")</f>
        <v>0.13082788161943906</v>
      </c>
      <c r="G42" s="14">
        <f>IF(COUNT(G7:G41) &gt; 0, AVERAGE(G7:G41), "—")</f>
        <v>40.00681297514285</v>
      </c>
      <c r="H42" s="16">
        <f>IF(COUNT(H7:H41) &gt; 0, SQRT(SUMSQ(H7:H41)/(COUNT(H7:H41)*COUNT(H7:H41)) ), "—")</f>
        <v>0.11901590496320677</v>
      </c>
      <c r="I42" s="14">
        <f>IF(COUNT(I7:I41) &gt; 0, AVERAGE(I7:I41), "—")</f>
        <v>16.229868093142858</v>
      </c>
      <c r="J42" s="16">
        <f>IF(COUNT(J7:J41) &gt; 0, SQRT(SUMSQ(J7:J41)/(COUNT(J7:J41)*COUNT(J7:J41)) ), "—")</f>
        <v>9.2778217640564833E-2</v>
      </c>
      <c r="K42" s="14">
        <f>IF(COUNT(K7:K41) &gt; 0, AVERAGE(K7:K41), "—")</f>
        <v>5.3750581662857133</v>
      </c>
      <c r="L42" s="16">
        <f>IF(COUNT(L7:L41) &gt; 0, SQRT(SUMSQ(L7:L41)/(COUNT(L7:L41)*COUNT(L7:L41)) ), "—")</f>
        <v>5.7957937785585036E-2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0.6225327174285713</v>
      </c>
      <c r="R42" s="16">
        <f>IF(COUNT(R7:R41) &gt; 0, SQRT(SUMSQ(R7:R41)/(COUNT(R7:R41)*COUNT(R7:R41)) ), "—")</f>
        <v>3.7395235532577467E-2</v>
      </c>
      <c r="S42" s="14">
        <f>IF(COUNT(S7:S41) &gt; 0, AVERAGE(S7:S41), "—")</f>
        <v>1.3413700000000001E-3</v>
      </c>
      <c r="T42" s="16">
        <f>IF(COUNT(T7:T41) &gt; 0, SQRT(SUMSQ(T7:T41)/(COUNT(T7:T41)*COUNT(T7:T41)) ), "—")</f>
        <v>7.619191428571429E-4</v>
      </c>
      <c r="U42" s="14">
        <f>IF(COUNT(U7:U41) &gt; 0, AVERAGE(U7:U41), "—")</f>
        <v>6.7617239960000006</v>
      </c>
      <c r="V42" s="16">
        <f>IF(COUNT(V7:V41) &gt; 0, SQRT(SUMSQ(V7:V41)/(COUNT(V7:V41)*COUNT(V7:V41)) ), "—")</f>
        <v>9.6685575742683785E-2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30.950311800000001</v>
      </c>
      <c r="F45" s="16">
        <v>0.78792627000000004</v>
      </c>
      <c r="G45" s="14">
        <v>33.931562270000001</v>
      </c>
      <c r="H45" s="16">
        <v>0.76724484000000004</v>
      </c>
      <c r="I45" s="14">
        <v>19.239210530000001</v>
      </c>
      <c r="J45" s="16">
        <v>0.60570840999999997</v>
      </c>
      <c r="K45" s="14">
        <v>9.7719191199999997</v>
      </c>
      <c r="L45" s="16">
        <v>0.48472178999999999</v>
      </c>
      <c r="M45" s="14">
        <v>0</v>
      </c>
      <c r="N45" s="16">
        <v>0</v>
      </c>
      <c r="O45" s="14" t="s">
        <v>582</v>
      </c>
      <c r="P45" s="16" t="s">
        <v>582</v>
      </c>
      <c r="Q45" s="14">
        <v>0</v>
      </c>
      <c r="R45" s="16">
        <v>0</v>
      </c>
      <c r="S45" s="14">
        <v>0.26681195000000002</v>
      </c>
      <c r="T45" s="16">
        <v>7.1476559999999995E-2</v>
      </c>
      <c r="U45" s="14">
        <v>5.8401843299999996</v>
      </c>
      <c r="V45" s="16">
        <v>0.35506374000000002</v>
      </c>
    </row>
    <row r="46" spans="1:22" x14ac:dyDescent="0.25">
      <c r="A46" s="11" t="s">
        <v>516</v>
      </c>
      <c r="B46" s="13">
        <v>23141</v>
      </c>
      <c r="C46" s="14">
        <f>(2289/B46*100)</f>
        <v>9.8915345058554074</v>
      </c>
      <c r="D46" s="15">
        <v>20852</v>
      </c>
      <c r="E46" s="14">
        <v>19.03868963</v>
      </c>
      <c r="F46" s="16">
        <v>0.58225539000000004</v>
      </c>
      <c r="G46" s="14">
        <v>26.310884439999999</v>
      </c>
      <c r="H46" s="16">
        <v>0.57013111000000005</v>
      </c>
      <c r="I46" s="14">
        <v>11.706313290000001</v>
      </c>
      <c r="J46" s="16">
        <v>0.32718180000000002</v>
      </c>
      <c r="K46" s="14">
        <v>4.9397971299999996</v>
      </c>
      <c r="L46" s="16">
        <v>0.24430051</v>
      </c>
      <c r="M46" s="14">
        <v>0</v>
      </c>
      <c r="N46" s="16">
        <v>0</v>
      </c>
      <c r="O46" s="14" t="s">
        <v>582</v>
      </c>
      <c r="P46" s="16" t="s">
        <v>582</v>
      </c>
      <c r="Q46" s="14">
        <v>0</v>
      </c>
      <c r="R46" s="16">
        <v>0</v>
      </c>
      <c r="S46" s="14">
        <v>0</v>
      </c>
      <c r="T46" s="16">
        <v>0</v>
      </c>
      <c r="U46" s="14">
        <v>38.004315519999999</v>
      </c>
      <c r="V46" s="16">
        <v>1.07787133</v>
      </c>
    </row>
    <row r="47" spans="1:22" x14ac:dyDescent="0.25">
      <c r="A47" s="11" t="s">
        <v>517</v>
      </c>
      <c r="B47" s="13">
        <v>5928</v>
      </c>
      <c r="C47" s="14">
        <f>(440/B47*100)</f>
        <v>7.4224021592442648</v>
      </c>
      <c r="D47" s="15">
        <v>5488</v>
      </c>
      <c r="E47" s="14">
        <v>24.07682501</v>
      </c>
      <c r="F47" s="16">
        <v>0.81017965999999997</v>
      </c>
      <c r="G47" s="14">
        <v>42.176953249999997</v>
      </c>
      <c r="H47" s="16">
        <v>0.86287426</v>
      </c>
      <c r="I47" s="14">
        <v>13.88407312</v>
      </c>
      <c r="J47" s="16">
        <v>0.53531375000000003</v>
      </c>
      <c r="K47" s="14">
        <v>3.6858621999999999</v>
      </c>
      <c r="L47" s="16">
        <v>0.26826871000000002</v>
      </c>
      <c r="M47" s="14">
        <v>0</v>
      </c>
      <c r="N47" s="16">
        <v>0</v>
      </c>
      <c r="O47" s="14" t="s">
        <v>582</v>
      </c>
      <c r="P47" s="16" t="s">
        <v>582</v>
      </c>
      <c r="Q47" s="14">
        <v>0</v>
      </c>
      <c r="R47" s="16">
        <v>0</v>
      </c>
      <c r="S47" s="14">
        <v>0</v>
      </c>
      <c r="T47" s="16">
        <v>0</v>
      </c>
      <c r="U47" s="14">
        <v>16.17628642</v>
      </c>
      <c r="V47" s="16">
        <v>1.07997331</v>
      </c>
    </row>
    <row r="48" spans="1:22" x14ac:dyDescent="0.25">
      <c r="A48" s="11" t="s">
        <v>518</v>
      </c>
      <c r="B48" s="13">
        <v>9841</v>
      </c>
      <c r="C48" s="14">
        <f>(8/B48*100)</f>
        <v>8.1292551569962401E-2</v>
      </c>
      <c r="D48" s="15">
        <v>9833</v>
      </c>
      <c r="E48" s="14">
        <v>19.79675473</v>
      </c>
      <c r="F48" s="16">
        <v>0.77317809000000004</v>
      </c>
      <c r="G48" s="14">
        <v>47.074800799999998</v>
      </c>
      <c r="H48" s="16">
        <v>0.77126545000000002</v>
      </c>
      <c r="I48" s="14">
        <v>23.704804289999998</v>
      </c>
      <c r="J48" s="16">
        <v>0.56430798000000004</v>
      </c>
      <c r="K48" s="14">
        <v>7.6216412800000004</v>
      </c>
      <c r="L48" s="16">
        <v>0.45512202000000002</v>
      </c>
      <c r="M48" s="14">
        <v>0</v>
      </c>
      <c r="N48" s="16">
        <v>0</v>
      </c>
      <c r="O48" s="14" t="s">
        <v>582</v>
      </c>
      <c r="P48" s="16" t="s">
        <v>582</v>
      </c>
      <c r="Q48" s="14">
        <v>0</v>
      </c>
      <c r="R48" s="16">
        <v>0</v>
      </c>
      <c r="S48" s="14">
        <v>0</v>
      </c>
      <c r="T48" s="16">
        <v>0</v>
      </c>
      <c r="U48" s="14">
        <v>1.8019989000000001</v>
      </c>
      <c r="V48" s="16">
        <v>0.53415964000000005</v>
      </c>
    </row>
    <row r="49" spans="1:22" x14ac:dyDescent="0.25">
      <c r="A49" s="11" t="s">
        <v>519</v>
      </c>
      <c r="B49" s="13">
        <v>6349</v>
      </c>
      <c r="C49" s="14">
        <f>(56/B49*100)</f>
        <v>0.88202866593164275</v>
      </c>
      <c r="D49" s="15">
        <v>6293</v>
      </c>
      <c r="E49" s="14">
        <v>24.949245430000001</v>
      </c>
      <c r="F49" s="16">
        <v>0.90500406</v>
      </c>
      <c r="G49" s="14">
        <v>41.449881380000001</v>
      </c>
      <c r="H49" s="16">
        <v>0.85691063999999995</v>
      </c>
      <c r="I49" s="14">
        <v>21.337309779999998</v>
      </c>
      <c r="J49" s="16">
        <v>0.82325455999999997</v>
      </c>
      <c r="K49" s="14">
        <v>8.75015696</v>
      </c>
      <c r="L49" s="16">
        <v>0.42896002999999999</v>
      </c>
      <c r="M49" s="14">
        <v>0</v>
      </c>
      <c r="N49" s="16">
        <v>0</v>
      </c>
      <c r="O49" s="14" t="s">
        <v>582</v>
      </c>
      <c r="P49" s="16" t="s">
        <v>582</v>
      </c>
      <c r="Q49" s="14">
        <v>0</v>
      </c>
      <c r="R49" s="16">
        <v>0</v>
      </c>
      <c r="S49" s="14">
        <v>6.4774040000000005E-2</v>
      </c>
      <c r="T49" s="16">
        <v>3.3050870000000003E-2</v>
      </c>
      <c r="U49" s="14">
        <v>3.4486324000000002</v>
      </c>
      <c r="V49" s="16">
        <v>0.40146675999999998</v>
      </c>
    </row>
    <row r="50" spans="1:22" x14ac:dyDescent="0.25">
      <c r="A50" s="11" t="s">
        <v>520</v>
      </c>
      <c r="B50" s="13">
        <v>11795</v>
      </c>
      <c r="C50" s="14">
        <f>(413/B50*100)</f>
        <v>3.5014836795252227</v>
      </c>
      <c r="D50" s="15">
        <v>11382</v>
      </c>
      <c r="E50" s="14">
        <v>18.563293059999999</v>
      </c>
      <c r="F50" s="16">
        <v>0.48574261000000002</v>
      </c>
      <c r="G50" s="14">
        <v>42.694189450000003</v>
      </c>
      <c r="H50" s="16">
        <v>0.66710643999999997</v>
      </c>
      <c r="I50" s="14">
        <v>26.06053666</v>
      </c>
      <c r="J50" s="16">
        <v>0.63947953999999996</v>
      </c>
      <c r="K50" s="14">
        <v>7.2416475199999999</v>
      </c>
      <c r="L50" s="16">
        <v>0.39587697999999999</v>
      </c>
      <c r="M50" s="14">
        <v>0</v>
      </c>
      <c r="N50" s="16">
        <v>0</v>
      </c>
      <c r="O50" s="14" t="s">
        <v>582</v>
      </c>
      <c r="P50" s="16" t="s">
        <v>582</v>
      </c>
      <c r="Q50" s="14">
        <v>0</v>
      </c>
      <c r="R50" s="16">
        <v>0</v>
      </c>
      <c r="S50" s="14">
        <v>0</v>
      </c>
      <c r="T50" s="16">
        <v>0</v>
      </c>
      <c r="U50" s="14">
        <v>5.4403333099999998</v>
      </c>
      <c r="V50" s="16">
        <v>0.54527011999999997</v>
      </c>
    </row>
    <row r="51" spans="1:22" x14ac:dyDescent="0.25">
      <c r="A51" s="11" t="s">
        <v>521</v>
      </c>
      <c r="B51" s="13">
        <v>6866</v>
      </c>
      <c r="C51" s="14">
        <f>(112/B51*100)</f>
        <v>1.6312263326536558</v>
      </c>
      <c r="D51" s="15">
        <v>6754</v>
      </c>
      <c r="E51" s="14">
        <v>19.86107372</v>
      </c>
      <c r="F51" s="16">
        <v>0.48003172</v>
      </c>
      <c r="G51" s="14">
        <v>32.467648740000001</v>
      </c>
      <c r="H51" s="16">
        <v>0.81082719999999997</v>
      </c>
      <c r="I51" s="14">
        <v>21.38320959</v>
      </c>
      <c r="J51" s="16">
        <v>0.61387771999999996</v>
      </c>
      <c r="K51" s="14">
        <v>5.5152403100000003</v>
      </c>
      <c r="L51" s="16">
        <v>0.34493242000000002</v>
      </c>
      <c r="M51" s="14">
        <v>0</v>
      </c>
      <c r="N51" s="16">
        <v>0</v>
      </c>
      <c r="O51" s="14" t="s">
        <v>582</v>
      </c>
      <c r="P51" s="16" t="s">
        <v>582</v>
      </c>
      <c r="Q51" s="14">
        <v>10.57325494</v>
      </c>
      <c r="R51" s="16">
        <v>0.61207285</v>
      </c>
      <c r="S51" s="14">
        <v>0</v>
      </c>
      <c r="T51" s="16">
        <v>0</v>
      </c>
      <c r="U51" s="14">
        <v>10.19957269</v>
      </c>
      <c r="V51" s="16">
        <v>0.88669741000000002</v>
      </c>
    </row>
    <row r="52" spans="1:22" x14ac:dyDescent="0.25">
      <c r="A52" s="11" t="s">
        <v>522</v>
      </c>
      <c r="B52" s="13">
        <v>5809</v>
      </c>
      <c r="C52" s="14">
        <f>(115/B52*100)</f>
        <v>1.9796866930624892</v>
      </c>
      <c r="D52" s="15">
        <v>5694</v>
      </c>
      <c r="E52" s="14">
        <v>26.703780259999998</v>
      </c>
      <c r="F52" s="16">
        <v>0.60260261000000004</v>
      </c>
      <c r="G52" s="14">
        <v>43.100489109999998</v>
      </c>
      <c r="H52" s="16">
        <v>0.66701991000000005</v>
      </c>
      <c r="I52" s="14">
        <v>19.22810316</v>
      </c>
      <c r="J52" s="16">
        <v>0.57455394999999998</v>
      </c>
      <c r="K52" s="14">
        <v>6.3884452400000002</v>
      </c>
      <c r="L52" s="16">
        <v>0.38491303999999998</v>
      </c>
      <c r="M52" s="14">
        <v>0</v>
      </c>
      <c r="N52" s="16">
        <v>0</v>
      </c>
      <c r="O52" s="14" t="s">
        <v>582</v>
      </c>
      <c r="P52" s="16" t="s">
        <v>582</v>
      </c>
      <c r="Q52" s="14">
        <v>0</v>
      </c>
      <c r="R52" s="16">
        <v>0</v>
      </c>
      <c r="S52" s="14">
        <v>0</v>
      </c>
      <c r="T52" s="16">
        <v>0</v>
      </c>
      <c r="U52" s="14">
        <v>4.5791822299999998</v>
      </c>
      <c r="V52" s="16">
        <v>0.37130108000000001</v>
      </c>
    </row>
    <row r="53" spans="1:22" x14ac:dyDescent="0.25">
      <c r="A53" s="11" t="s">
        <v>523</v>
      </c>
      <c r="B53" s="13">
        <v>5571</v>
      </c>
      <c r="C53" s="14">
        <f>(123/B53*100)</f>
        <v>2.2078621432417878</v>
      </c>
      <c r="D53" s="15">
        <v>5448</v>
      </c>
      <c r="E53" s="14">
        <v>17.874440809999999</v>
      </c>
      <c r="F53" s="16">
        <v>0.49180642000000002</v>
      </c>
      <c r="G53" s="14">
        <v>39.097535749999999</v>
      </c>
      <c r="H53" s="16">
        <v>0.64638269999999998</v>
      </c>
      <c r="I53" s="14">
        <v>24.813653769999998</v>
      </c>
      <c r="J53" s="16">
        <v>0.56095048999999997</v>
      </c>
      <c r="K53" s="14">
        <v>8.6189273699999998</v>
      </c>
      <c r="L53" s="16">
        <v>0.36987868000000002</v>
      </c>
      <c r="M53" s="14">
        <v>0</v>
      </c>
      <c r="N53" s="16">
        <v>0</v>
      </c>
      <c r="O53" s="14" t="s">
        <v>582</v>
      </c>
      <c r="P53" s="16" t="s">
        <v>582</v>
      </c>
      <c r="Q53" s="14">
        <v>0</v>
      </c>
      <c r="R53" s="16">
        <v>0</v>
      </c>
      <c r="S53" s="14">
        <v>0</v>
      </c>
      <c r="T53" s="16">
        <v>0</v>
      </c>
      <c r="U53" s="14">
        <v>9.5954423000000002</v>
      </c>
      <c r="V53" s="16">
        <v>0.34738234000000001</v>
      </c>
    </row>
    <row r="54" spans="1:22" x14ac:dyDescent="0.25">
      <c r="A54" s="11" t="s">
        <v>524</v>
      </c>
      <c r="B54" s="13">
        <v>4740</v>
      </c>
      <c r="C54" s="14">
        <f>(548/B54*100)</f>
        <v>11.561181434599156</v>
      </c>
      <c r="D54" s="15">
        <v>4192</v>
      </c>
      <c r="E54" s="14">
        <v>30.503228400000001</v>
      </c>
      <c r="F54" s="16">
        <v>1.1505797900000001</v>
      </c>
      <c r="G54" s="14">
        <v>36.531440439999997</v>
      </c>
      <c r="H54" s="16">
        <v>0.95136295999999998</v>
      </c>
      <c r="I54" s="14">
        <v>11.41869086</v>
      </c>
      <c r="J54" s="16">
        <v>0.56068138000000001</v>
      </c>
      <c r="K54" s="14">
        <v>5.1711066900000002</v>
      </c>
      <c r="L54" s="16">
        <v>0.47950883999999999</v>
      </c>
      <c r="M54" s="14">
        <v>0</v>
      </c>
      <c r="N54" s="16">
        <v>0</v>
      </c>
      <c r="O54" s="14" t="s">
        <v>582</v>
      </c>
      <c r="P54" s="16" t="s">
        <v>582</v>
      </c>
      <c r="Q54" s="14">
        <v>0</v>
      </c>
      <c r="R54" s="16">
        <v>0</v>
      </c>
      <c r="S54" s="14">
        <v>0</v>
      </c>
      <c r="T54" s="16">
        <v>0</v>
      </c>
      <c r="U54" s="14">
        <v>16.375533619999999</v>
      </c>
      <c r="V54" s="16">
        <v>1.3724146500000001</v>
      </c>
    </row>
    <row r="55" spans="1:22" x14ac:dyDescent="0.25">
      <c r="A55" s="11" t="s">
        <v>525</v>
      </c>
      <c r="B55" s="13">
        <v>5316</v>
      </c>
      <c r="C55" s="14">
        <f>(22/B55*100)</f>
        <v>0.41384499623777277</v>
      </c>
      <c r="D55" s="15">
        <v>5294</v>
      </c>
      <c r="E55" s="14">
        <v>34.42918186</v>
      </c>
      <c r="F55" s="16">
        <v>0.72744047000000001</v>
      </c>
      <c r="G55" s="14">
        <v>40.188825430000001</v>
      </c>
      <c r="H55" s="16">
        <v>0.71755440999999998</v>
      </c>
      <c r="I55" s="14">
        <v>15.35838564</v>
      </c>
      <c r="J55" s="16">
        <v>0.49595578000000001</v>
      </c>
      <c r="K55" s="14">
        <v>5.7493548600000004</v>
      </c>
      <c r="L55" s="16">
        <v>0.30767826999999998</v>
      </c>
      <c r="M55" s="14">
        <v>0</v>
      </c>
      <c r="N55" s="16">
        <v>0</v>
      </c>
      <c r="O55" s="14" t="s">
        <v>582</v>
      </c>
      <c r="P55" s="16" t="s">
        <v>582</v>
      </c>
      <c r="Q55" s="14">
        <v>0</v>
      </c>
      <c r="R55" s="16">
        <v>0</v>
      </c>
      <c r="S55" s="14">
        <v>0.50155947999999995</v>
      </c>
      <c r="T55" s="16">
        <v>9.0014259999999999E-2</v>
      </c>
      <c r="U55" s="14">
        <v>3.7726927300000002</v>
      </c>
      <c r="V55" s="16">
        <v>0.31500845999999999</v>
      </c>
    </row>
    <row r="56" spans="1:22" x14ac:dyDescent="0.25">
      <c r="A56" s="11" t="s">
        <v>526</v>
      </c>
      <c r="B56" s="13">
        <v>5359</v>
      </c>
      <c r="C56" s="14">
        <f>(77/B56*100)</f>
        <v>1.4368352304534429</v>
      </c>
      <c r="D56" s="15">
        <v>5282</v>
      </c>
      <c r="E56" s="14">
        <v>20.395344640000001</v>
      </c>
      <c r="F56" s="16">
        <v>0.57461421000000001</v>
      </c>
      <c r="G56" s="14">
        <v>50.77874645</v>
      </c>
      <c r="H56" s="16">
        <v>0.76066317999999999</v>
      </c>
      <c r="I56" s="14">
        <v>20.406147319999999</v>
      </c>
      <c r="J56" s="16">
        <v>0.54781625</v>
      </c>
      <c r="K56" s="14">
        <v>6.9656393000000003</v>
      </c>
      <c r="L56" s="16">
        <v>0.40893537000000002</v>
      </c>
      <c r="M56" s="14">
        <v>0</v>
      </c>
      <c r="N56" s="16">
        <v>0</v>
      </c>
      <c r="O56" s="14" t="s">
        <v>582</v>
      </c>
      <c r="P56" s="16" t="s">
        <v>582</v>
      </c>
      <c r="Q56" s="14">
        <v>0</v>
      </c>
      <c r="R56" s="16">
        <v>0</v>
      </c>
      <c r="S56" s="14">
        <v>0</v>
      </c>
      <c r="T56" s="16">
        <v>0</v>
      </c>
      <c r="U56" s="14">
        <v>1.4541222899999999</v>
      </c>
      <c r="V56" s="16">
        <v>0.22337182999999999</v>
      </c>
    </row>
    <row r="57" spans="1:22" x14ac:dyDescent="0.25">
      <c r="A57" s="11" t="s">
        <v>527</v>
      </c>
      <c r="B57" s="13">
        <v>6513</v>
      </c>
      <c r="C57" s="14">
        <f>(0/B57*100)</f>
        <v>0</v>
      </c>
      <c r="D57" s="15">
        <v>6513</v>
      </c>
      <c r="E57" s="14">
        <v>11.79926888</v>
      </c>
      <c r="F57" s="16">
        <v>0.57115760999999998</v>
      </c>
      <c r="G57" s="14">
        <v>43.007168960000001</v>
      </c>
      <c r="H57" s="16">
        <v>0.83625327000000005</v>
      </c>
      <c r="I57" s="14">
        <v>26.864409179999999</v>
      </c>
      <c r="J57" s="16">
        <v>0.76088387999999996</v>
      </c>
      <c r="K57" s="14">
        <v>14.22795442</v>
      </c>
      <c r="L57" s="16">
        <v>0.61386616999999999</v>
      </c>
      <c r="M57" s="14">
        <v>0</v>
      </c>
      <c r="N57" s="16">
        <v>0</v>
      </c>
      <c r="O57" s="14" t="s">
        <v>582</v>
      </c>
      <c r="P57" s="16" t="s">
        <v>582</v>
      </c>
      <c r="Q57" s="14">
        <v>0</v>
      </c>
      <c r="R57" s="16">
        <v>0</v>
      </c>
      <c r="S57" s="14">
        <v>3.282707E-2</v>
      </c>
      <c r="T57" s="16">
        <v>2.3492409999999998E-2</v>
      </c>
      <c r="U57" s="14">
        <v>4.0683714899999996</v>
      </c>
      <c r="V57" s="16">
        <v>0.61679077000000004</v>
      </c>
    </row>
    <row r="58" spans="1:22" x14ac:dyDescent="0.25">
      <c r="A58" s="11" t="s">
        <v>528</v>
      </c>
      <c r="B58" s="13">
        <v>7267</v>
      </c>
      <c r="C58" s="14">
        <f>(10/B58*100)</f>
        <v>0.13760836658868861</v>
      </c>
      <c r="D58" s="15">
        <v>7257</v>
      </c>
      <c r="E58" s="14">
        <v>33.053188319999997</v>
      </c>
      <c r="F58" s="16">
        <v>0.66127515999999997</v>
      </c>
      <c r="G58" s="14">
        <v>38.487442270000003</v>
      </c>
      <c r="H58" s="16">
        <v>0.62524252999999996</v>
      </c>
      <c r="I58" s="14">
        <v>16.737565759999999</v>
      </c>
      <c r="J58" s="16">
        <v>0.67326425000000001</v>
      </c>
      <c r="K58" s="14">
        <v>5.7790090999999997</v>
      </c>
      <c r="L58" s="16">
        <v>0.36757983</v>
      </c>
      <c r="M58" s="14">
        <v>0</v>
      </c>
      <c r="N58" s="16">
        <v>0</v>
      </c>
      <c r="O58" s="14" t="s">
        <v>582</v>
      </c>
      <c r="P58" s="16" t="s">
        <v>582</v>
      </c>
      <c r="Q58" s="14">
        <v>0</v>
      </c>
      <c r="R58" s="16">
        <v>0</v>
      </c>
      <c r="S58" s="14">
        <v>0.92698199999999997</v>
      </c>
      <c r="T58" s="16">
        <v>0.16422903</v>
      </c>
      <c r="U58" s="14">
        <v>5.0158125499999997</v>
      </c>
      <c r="V58" s="16">
        <v>0.60659141999999999</v>
      </c>
    </row>
    <row r="59" spans="1:22" x14ac:dyDescent="0.25">
      <c r="A59" s="11" t="s">
        <v>529</v>
      </c>
      <c r="B59" s="13">
        <v>4826</v>
      </c>
      <c r="C59" s="14">
        <f>(26/B59*100)</f>
        <v>0.53874844591794446</v>
      </c>
      <c r="D59" s="15">
        <v>4800</v>
      </c>
      <c r="E59" s="14">
        <v>21.824724100000001</v>
      </c>
      <c r="F59" s="16">
        <v>0.63621362000000004</v>
      </c>
      <c r="G59" s="14">
        <v>35.892538180000003</v>
      </c>
      <c r="H59" s="16">
        <v>0.87168126999999995</v>
      </c>
      <c r="I59" s="14">
        <v>20.956697030000001</v>
      </c>
      <c r="J59" s="16">
        <v>0.67855010000000004</v>
      </c>
      <c r="K59" s="14">
        <v>17.03102354</v>
      </c>
      <c r="L59" s="16">
        <v>0.61694174999999996</v>
      </c>
      <c r="M59" s="14">
        <v>0</v>
      </c>
      <c r="N59" s="16">
        <v>0</v>
      </c>
      <c r="O59" s="14" t="s">
        <v>582</v>
      </c>
      <c r="P59" s="16" t="s">
        <v>582</v>
      </c>
      <c r="Q59" s="14">
        <v>0</v>
      </c>
      <c r="R59" s="16">
        <v>0</v>
      </c>
      <c r="S59" s="14">
        <v>0.47531108</v>
      </c>
      <c r="T59" s="16">
        <v>0.11074964</v>
      </c>
      <c r="U59" s="14">
        <v>3.8197060700000001</v>
      </c>
      <c r="V59" s="16">
        <v>0.34220145000000002</v>
      </c>
    </row>
    <row r="60" spans="1:22" x14ac:dyDescent="0.25">
      <c r="A60" s="11" t="s">
        <v>530</v>
      </c>
      <c r="B60" s="13">
        <v>4546</v>
      </c>
      <c r="C60" s="14">
        <f>(15/B60*100)</f>
        <v>0.32996040475142985</v>
      </c>
      <c r="D60" s="15">
        <v>4531</v>
      </c>
      <c r="E60" s="14">
        <v>22.867857820000001</v>
      </c>
      <c r="F60" s="16">
        <v>0.96710686999999995</v>
      </c>
      <c r="G60" s="14">
        <v>40.114011120000001</v>
      </c>
      <c r="H60" s="16">
        <v>1.1436185000000001</v>
      </c>
      <c r="I60" s="14">
        <v>21.256224769999999</v>
      </c>
      <c r="J60" s="16">
        <v>1.07621655</v>
      </c>
      <c r="K60" s="14">
        <v>9.5139140399999995</v>
      </c>
      <c r="L60" s="16">
        <v>0.75059401999999997</v>
      </c>
      <c r="M60" s="14">
        <v>0</v>
      </c>
      <c r="N60" s="16">
        <v>0</v>
      </c>
      <c r="O60" s="14" t="s">
        <v>582</v>
      </c>
      <c r="P60" s="16" t="s">
        <v>582</v>
      </c>
      <c r="Q60" s="14">
        <v>0</v>
      </c>
      <c r="R60" s="16">
        <v>0</v>
      </c>
      <c r="S60" s="14">
        <v>0.64230445000000003</v>
      </c>
      <c r="T60" s="16">
        <v>0.16464669000000001</v>
      </c>
      <c r="U60" s="14">
        <v>5.6056878000000001</v>
      </c>
      <c r="V60" s="16">
        <v>0.64552962999999997</v>
      </c>
    </row>
    <row r="61" spans="1:22" x14ac:dyDescent="0.25">
      <c r="A61" s="11" t="s">
        <v>531</v>
      </c>
      <c r="B61" s="13">
        <v>6525</v>
      </c>
      <c r="C61" s="14">
        <f>(184/B61*100)</f>
        <v>2.8199233716475094</v>
      </c>
      <c r="D61" s="15">
        <v>6341</v>
      </c>
      <c r="E61" s="14">
        <v>32.27569132</v>
      </c>
      <c r="F61" s="16">
        <v>0.79255428999999999</v>
      </c>
      <c r="G61" s="14">
        <v>46.11955373</v>
      </c>
      <c r="H61" s="16">
        <v>0.73399225000000001</v>
      </c>
      <c r="I61" s="14">
        <v>13.52053456</v>
      </c>
      <c r="J61" s="16">
        <v>0.41070417999999997</v>
      </c>
      <c r="K61" s="14">
        <v>3.3786813800000002</v>
      </c>
      <c r="L61" s="16">
        <v>0.23077510000000001</v>
      </c>
      <c r="M61" s="14">
        <v>0</v>
      </c>
      <c r="N61" s="16">
        <v>0</v>
      </c>
      <c r="O61" s="14" t="s">
        <v>582</v>
      </c>
      <c r="P61" s="16" t="s">
        <v>582</v>
      </c>
      <c r="Q61" s="14">
        <v>0</v>
      </c>
      <c r="R61" s="16">
        <v>0</v>
      </c>
      <c r="S61" s="14">
        <v>0</v>
      </c>
      <c r="T61" s="16">
        <v>0</v>
      </c>
      <c r="U61" s="14">
        <v>4.7055390099999999</v>
      </c>
      <c r="V61" s="16">
        <v>0.52075733999999996</v>
      </c>
    </row>
    <row r="62" spans="1:22" x14ac:dyDescent="0.25">
      <c r="A62" s="11" t="s">
        <v>532</v>
      </c>
      <c r="B62" s="13">
        <v>4476</v>
      </c>
      <c r="C62" s="14">
        <f>(3/B62*100)</f>
        <v>6.7024128686327081E-2</v>
      </c>
      <c r="D62" s="15">
        <v>4473</v>
      </c>
      <c r="E62" s="14">
        <v>27.714105880000002</v>
      </c>
      <c r="F62" s="16">
        <v>0.62963603999999995</v>
      </c>
      <c r="G62" s="14">
        <v>45.359026870000001</v>
      </c>
      <c r="H62" s="16">
        <v>0.72130748</v>
      </c>
      <c r="I62" s="14">
        <v>20.235645989999998</v>
      </c>
      <c r="J62" s="16">
        <v>0.59456047999999995</v>
      </c>
      <c r="K62" s="14">
        <v>5.8629779600000003</v>
      </c>
      <c r="L62" s="16">
        <v>0.35210626</v>
      </c>
      <c r="M62" s="14">
        <v>0</v>
      </c>
      <c r="N62" s="16">
        <v>0</v>
      </c>
      <c r="O62" s="14" t="s">
        <v>582</v>
      </c>
      <c r="P62" s="16" t="s">
        <v>582</v>
      </c>
      <c r="Q62" s="14">
        <v>0</v>
      </c>
      <c r="R62" s="16">
        <v>0</v>
      </c>
      <c r="S62" s="14">
        <v>0</v>
      </c>
      <c r="T62" s="16">
        <v>0</v>
      </c>
      <c r="U62" s="14">
        <v>0.82824330000000002</v>
      </c>
      <c r="V62" s="16">
        <v>0.12856296</v>
      </c>
    </row>
    <row r="63" spans="1:22" x14ac:dyDescent="0.25">
      <c r="A63" s="11" t="s">
        <v>533</v>
      </c>
      <c r="B63" s="13">
        <v>5324</v>
      </c>
      <c r="C63" s="14">
        <f>(13/B63*100)</f>
        <v>0.24417731029301279</v>
      </c>
      <c r="D63" s="15">
        <v>5311</v>
      </c>
      <c r="E63" s="14">
        <v>23.86457579</v>
      </c>
      <c r="F63" s="16">
        <v>0.59897206999999997</v>
      </c>
      <c r="G63" s="14">
        <v>36.372936699999997</v>
      </c>
      <c r="H63" s="16">
        <v>0.7932456</v>
      </c>
      <c r="I63" s="14">
        <v>20.95055842</v>
      </c>
      <c r="J63" s="16">
        <v>0.62325518999999996</v>
      </c>
      <c r="K63" s="14">
        <v>10.781498879999999</v>
      </c>
      <c r="L63" s="16">
        <v>0.43005708999999998</v>
      </c>
      <c r="M63" s="14">
        <v>0</v>
      </c>
      <c r="N63" s="16">
        <v>0</v>
      </c>
      <c r="O63" s="14" t="s">
        <v>582</v>
      </c>
      <c r="P63" s="16" t="s">
        <v>582</v>
      </c>
      <c r="Q63" s="14">
        <v>0.12540101000000001</v>
      </c>
      <c r="R63" s="16">
        <v>4.6816389999999999E-2</v>
      </c>
      <c r="S63" s="14">
        <v>9.6177269999999995E-2</v>
      </c>
      <c r="T63" s="16">
        <v>4.5002130000000001E-2</v>
      </c>
      <c r="U63" s="14">
        <v>7.8088519400000003</v>
      </c>
      <c r="V63" s="16">
        <v>0.40283723999999999</v>
      </c>
    </row>
    <row r="64" spans="1:22" x14ac:dyDescent="0.25">
      <c r="A64" s="11" t="s">
        <v>534</v>
      </c>
      <c r="B64" s="13">
        <v>3634</v>
      </c>
      <c r="C64" s="14">
        <f>(3/B64*100)</f>
        <v>8.2553659878921298E-2</v>
      </c>
      <c r="D64" s="15">
        <v>3631</v>
      </c>
      <c r="E64" s="14">
        <v>24.87202963</v>
      </c>
      <c r="F64" s="16">
        <v>0.64284001000000002</v>
      </c>
      <c r="G64" s="14">
        <v>35.921044850000001</v>
      </c>
      <c r="H64" s="16">
        <v>0.7352862</v>
      </c>
      <c r="I64" s="14">
        <v>24.917655889999999</v>
      </c>
      <c r="J64" s="16">
        <v>0.67534861000000002</v>
      </c>
      <c r="K64" s="14">
        <v>9.9025848799999991</v>
      </c>
      <c r="L64" s="16">
        <v>0.44448368999999999</v>
      </c>
      <c r="M64" s="14">
        <v>0</v>
      </c>
      <c r="N64" s="16">
        <v>0</v>
      </c>
      <c r="O64" s="14" t="s">
        <v>582</v>
      </c>
      <c r="P64" s="16" t="s">
        <v>582</v>
      </c>
      <c r="Q64" s="14">
        <v>0</v>
      </c>
      <c r="R64" s="16">
        <v>0</v>
      </c>
      <c r="S64" s="14">
        <v>5.5296909999999998E-2</v>
      </c>
      <c r="T64" s="16">
        <v>3.918895E-2</v>
      </c>
      <c r="U64" s="14">
        <v>4.3313878399999997</v>
      </c>
      <c r="V64" s="16">
        <v>0.31212246999999999</v>
      </c>
    </row>
    <row r="65" spans="1:22" x14ac:dyDescent="0.25">
      <c r="A65" s="11" t="s">
        <v>535</v>
      </c>
      <c r="B65" s="13">
        <v>5325</v>
      </c>
      <c r="C65" s="14">
        <f>(14/B65*100)</f>
        <v>0.26291079812206569</v>
      </c>
      <c r="D65" s="15">
        <v>5311</v>
      </c>
      <c r="E65" s="14">
        <v>28.520733320000001</v>
      </c>
      <c r="F65" s="16">
        <v>0.72997215999999998</v>
      </c>
      <c r="G65" s="14">
        <v>43.332200749999998</v>
      </c>
      <c r="H65" s="16">
        <v>0.71485012000000003</v>
      </c>
      <c r="I65" s="14">
        <v>18.128546839999998</v>
      </c>
      <c r="J65" s="16">
        <v>0.59923398999999999</v>
      </c>
      <c r="K65" s="14">
        <v>5.0342645800000003</v>
      </c>
      <c r="L65" s="16">
        <v>0.34611847000000001</v>
      </c>
      <c r="M65" s="14">
        <v>0</v>
      </c>
      <c r="N65" s="16">
        <v>0</v>
      </c>
      <c r="O65" s="14" t="s">
        <v>582</v>
      </c>
      <c r="P65" s="16" t="s">
        <v>582</v>
      </c>
      <c r="Q65" s="14">
        <v>0.29003855000000001</v>
      </c>
      <c r="R65" s="16">
        <v>7.2468879999999999E-2</v>
      </c>
      <c r="S65" s="14">
        <v>0</v>
      </c>
      <c r="T65" s="16">
        <v>0</v>
      </c>
      <c r="U65" s="14">
        <v>4.6942159600000002</v>
      </c>
      <c r="V65" s="16">
        <v>0.40375728999999999</v>
      </c>
    </row>
    <row r="66" spans="1:22" x14ac:dyDescent="0.25">
      <c r="A66" s="11" t="s">
        <v>536</v>
      </c>
      <c r="B66" s="13">
        <v>5665</v>
      </c>
      <c r="C66" s="14">
        <f>(97/B66*100)</f>
        <v>1.7122683142100619</v>
      </c>
      <c r="D66" s="15">
        <v>5568</v>
      </c>
      <c r="E66" s="14">
        <v>26.383173930000002</v>
      </c>
      <c r="F66" s="16">
        <v>0.6599621</v>
      </c>
      <c r="G66" s="14">
        <v>35.759998809999999</v>
      </c>
      <c r="H66" s="16">
        <v>0.67870662999999998</v>
      </c>
      <c r="I66" s="14">
        <v>15.0840373</v>
      </c>
      <c r="J66" s="16">
        <v>0.44585427999999999</v>
      </c>
      <c r="K66" s="14">
        <v>5.6498595600000003</v>
      </c>
      <c r="L66" s="16">
        <v>0.31908597999999999</v>
      </c>
      <c r="M66" s="14">
        <v>0</v>
      </c>
      <c r="N66" s="16">
        <v>0</v>
      </c>
      <c r="O66" s="14" t="s">
        <v>582</v>
      </c>
      <c r="P66" s="16" t="s">
        <v>582</v>
      </c>
      <c r="Q66" s="14">
        <v>0</v>
      </c>
      <c r="R66" s="16">
        <v>0</v>
      </c>
      <c r="S66" s="14">
        <v>0</v>
      </c>
      <c r="T66" s="16">
        <v>0</v>
      </c>
      <c r="U66" s="14">
        <v>17.122930400000001</v>
      </c>
      <c r="V66" s="16">
        <v>0.43647979999999997</v>
      </c>
    </row>
    <row r="67" spans="1:22" x14ac:dyDescent="0.25">
      <c r="A67" s="11" t="s">
        <v>537</v>
      </c>
      <c r="B67" s="13">
        <v>6971</v>
      </c>
      <c r="C67" s="14">
        <f>(1089/B67*100)</f>
        <v>15.621861999713097</v>
      </c>
      <c r="D67" s="15">
        <v>5882</v>
      </c>
      <c r="E67" s="14">
        <v>27.96514694</v>
      </c>
      <c r="F67" s="16">
        <v>0.72425715999999996</v>
      </c>
      <c r="G67" s="14">
        <v>49.290836779999999</v>
      </c>
      <c r="H67" s="16">
        <v>0.77333218000000004</v>
      </c>
      <c r="I67" s="14">
        <v>15.567334349999999</v>
      </c>
      <c r="J67" s="16">
        <v>0.49550048000000002</v>
      </c>
      <c r="K67" s="14">
        <v>3.4158324900000001</v>
      </c>
      <c r="L67" s="16">
        <v>0.26539620000000003</v>
      </c>
      <c r="M67" s="14">
        <v>0</v>
      </c>
      <c r="N67" s="16">
        <v>0</v>
      </c>
      <c r="O67" s="14" t="s">
        <v>582</v>
      </c>
      <c r="P67" s="16" t="s">
        <v>582</v>
      </c>
      <c r="Q67" s="14">
        <v>0</v>
      </c>
      <c r="R67" s="16">
        <v>0</v>
      </c>
      <c r="S67" s="14">
        <v>0</v>
      </c>
      <c r="T67" s="16">
        <v>0</v>
      </c>
      <c r="U67" s="14">
        <v>3.7608494499999998</v>
      </c>
      <c r="V67" s="16">
        <v>0.31482748999999999</v>
      </c>
    </row>
    <row r="68" spans="1:22" x14ac:dyDescent="0.25">
      <c r="A68" s="11" t="s">
        <v>538</v>
      </c>
      <c r="B68" s="13">
        <v>12083</v>
      </c>
      <c r="C68" s="14">
        <f>(31/B68*100)</f>
        <v>0.2565588016221137</v>
      </c>
      <c r="D68" s="15">
        <v>12052</v>
      </c>
      <c r="E68" s="14">
        <v>22.24660531</v>
      </c>
      <c r="F68" s="16">
        <v>0.38731205000000002</v>
      </c>
      <c r="G68" s="14">
        <v>36.649475469999999</v>
      </c>
      <c r="H68" s="16">
        <v>0.47677066000000001</v>
      </c>
      <c r="I68" s="14">
        <v>15.079737229999999</v>
      </c>
      <c r="J68" s="16">
        <v>0.34518464999999998</v>
      </c>
      <c r="K68" s="14">
        <v>5.5876467600000002</v>
      </c>
      <c r="L68" s="16">
        <v>0.2440022</v>
      </c>
      <c r="M68" s="14">
        <v>0</v>
      </c>
      <c r="N68" s="16">
        <v>0</v>
      </c>
      <c r="O68" s="14" t="s">
        <v>582</v>
      </c>
      <c r="P68" s="16" t="s">
        <v>582</v>
      </c>
      <c r="Q68" s="14">
        <v>0</v>
      </c>
      <c r="R68" s="16">
        <v>0</v>
      </c>
      <c r="S68" s="14">
        <v>0</v>
      </c>
      <c r="T68" s="16">
        <v>0</v>
      </c>
      <c r="U68" s="14">
        <v>20.43653523</v>
      </c>
      <c r="V68" s="16">
        <v>0.34096177999999999</v>
      </c>
    </row>
    <row r="69" spans="1:22" x14ac:dyDescent="0.25">
      <c r="A69" s="11" t="s">
        <v>539</v>
      </c>
      <c r="B69" s="13">
        <v>4876</v>
      </c>
      <c r="C69" s="14">
        <f>(0/B69*100)</f>
        <v>0</v>
      </c>
      <c r="D69" s="15">
        <v>4876</v>
      </c>
      <c r="E69" s="14">
        <v>19.621715210000001</v>
      </c>
      <c r="F69" s="16">
        <v>0.69524622999999997</v>
      </c>
      <c r="G69" s="14">
        <v>42.920704090000001</v>
      </c>
      <c r="H69" s="16">
        <v>0.79564226000000005</v>
      </c>
      <c r="I69" s="14">
        <v>27.045119110000002</v>
      </c>
      <c r="J69" s="16">
        <v>0.71783463999999997</v>
      </c>
      <c r="K69" s="14">
        <v>9.6603587500000003</v>
      </c>
      <c r="L69" s="16">
        <v>0.55960761000000003</v>
      </c>
      <c r="M69" s="14">
        <v>0</v>
      </c>
      <c r="N69" s="16">
        <v>0</v>
      </c>
      <c r="O69" s="14" t="s">
        <v>582</v>
      </c>
      <c r="P69" s="16" t="s">
        <v>582</v>
      </c>
      <c r="Q69" s="14">
        <v>0</v>
      </c>
      <c r="R69" s="16">
        <v>0</v>
      </c>
      <c r="S69" s="14">
        <v>0</v>
      </c>
      <c r="T69" s="16">
        <v>0</v>
      </c>
      <c r="U69" s="14">
        <v>0.75210283</v>
      </c>
      <c r="V69" s="16">
        <v>0.21257622000000001</v>
      </c>
    </row>
    <row r="70" spans="1:22" x14ac:dyDescent="0.25">
      <c r="A70" s="11" t="s">
        <v>540</v>
      </c>
      <c r="B70" s="13">
        <v>6036</v>
      </c>
      <c r="C70" s="14">
        <f>(223/B70*100)</f>
        <v>3.6944996686547382</v>
      </c>
      <c r="D70" s="15">
        <v>5813</v>
      </c>
      <c r="E70" s="14">
        <v>25.352850579999998</v>
      </c>
      <c r="F70" s="16">
        <v>0.87034416000000003</v>
      </c>
      <c r="G70" s="14">
        <v>38.97091313</v>
      </c>
      <c r="H70" s="16">
        <v>0.78780022999999999</v>
      </c>
      <c r="I70" s="14">
        <v>23.20857058</v>
      </c>
      <c r="J70" s="16">
        <v>0.54474634</v>
      </c>
      <c r="K70" s="14">
        <v>5.8899351800000002</v>
      </c>
      <c r="L70" s="16">
        <v>0.28726483000000003</v>
      </c>
      <c r="M70" s="14">
        <v>0</v>
      </c>
      <c r="N70" s="16">
        <v>0</v>
      </c>
      <c r="O70" s="14" t="s">
        <v>582</v>
      </c>
      <c r="P70" s="16" t="s">
        <v>582</v>
      </c>
      <c r="Q70" s="14">
        <v>0</v>
      </c>
      <c r="R70" s="16">
        <v>0</v>
      </c>
      <c r="S70" s="14">
        <v>0</v>
      </c>
      <c r="T70" s="16">
        <v>0</v>
      </c>
      <c r="U70" s="14">
        <v>6.5777305400000001</v>
      </c>
      <c r="V70" s="16">
        <v>0.55409441999999998</v>
      </c>
    </row>
    <row r="71" spans="1:22" x14ac:dyDescent="0.25">
      <c r="A71" s="11" t="s">
        <v>541</v>
      </c>
      <c r="B71" s="13">
        <v>6115</v>
      </c>
      <c r="C71" s="14">
        <f>(43/B71*100)</f>
        <v>0.70318887980376121</v>
      </c>
      <c r="D71" s="15">
        <v>6072</v>
      </c>
      <c r="E71" s="14">
        <v>32.176648380000003</v>
      </c>
      <c r="F71" s="16">
        <v>0.53306606000000001</v>
      </c>
      <c r="G71" s="14">
        <v>43.779306579999997</v>
      </c>
      <c r="H71" s="16">
        <v>0.68575527999999997</v>
      </c>
      <c r="I71" s="14">
        <v>17.777404610000001</v>
      </c>
      <c r="J71" s="16">
        <v>0.50006563000000004</v>
      </c>
      <c r="K71" s="14">
        <v>4.98825377</v>
      </c>
      <c r="L71" s="16">
        <v>0.28311677000000002</v>
      </c>
      <c r="M71" s="14">
        <v>0</v>
      </c>
      <c r="N71" s="16">
        <v>0</v>
      </c>
      <c r="O71" s="14" t="s">
        <v>582</v>
      </c>
      <c r="P71" s="16" t="s">
        <v>582</v>
      </c>
      <c r="Q71" s="14">
        <v>0</v>
      </c>
      <c r="R71" s="16">
        <v>0</v>
      </c>
      <c r="S71" s="14">
        <v>0</v>
      </c>
      <c r="T71" s="16">
        <v>0</v>
      </c>
      <c r="U71" s="14">
        <v>1.27838666</v>
      </c>
      <c r="V71" s="16">
        <v>0.14739479</v>
      </c>
    </row>
    <row r="72" spans="1:22" x14ac:dyDescent="0.25">
      <c r="A72" s="11" t="s">
        <v>542</v>
      </c>
      <c r="B72" s="13">
        <v>7708</v>
      </c>
      <c r="C72" s="14">
        <f>(7/B72*100)</f>
        <v>9.0814737934613393E-2</v>
      </c>
      <c r="D72" s="15">
        <v>7701</v>
      </c>
      <c r="E72" s="14">
        <v>28.535793890000001</v>
      </c>
      <c r="F72" s="16">
        <v>0.72879718000000004</v>
      </c>
      <c r="G72" s="14">
        <v>47.672096500000002</v>
      </c>
      <c r="H72" s="16">
        <v>0.63558998</v>
      </c>
      <c r="I72" s="14">
        <v>18.740399360000001</v>
      </c>
      <c r="J72" s="16">
        <v>0.47529916999999999</v>
      </c>
      <c r="K72" s="14">
        <v>4.7594781700000004</v>
      </c>
      <c r="L72" s="16">
        <v>0.29559162999999999</v>
      </c>
      <c r="M72" s="14">
        <v>0</v>
      </c>
      <c r="N72" s="16">
        <v>0</v>
      </c>
      <c r="O72" s="14" t="s">
        <v>582</v>
      </c>
      <c r="P72" s="16" t="s">
        <v>582</v>
      </c>
      <c r="Q72" s="14">
        <v>0</v>
      </c>
      <c r="R72" s="16">
        <v>0</v>
      </c>
      <c r="S72" s="14">
        <v>0</v>
      </c>
      <c r="T72" s="16">
        <v>0</v>
      </c>
      <c r="U72" s="14">
        <v>0.29223208000000001</v>
      </c>
      <c r="V72" s="16">
        <v>5.7052489999999997E-2</v>
      </c>
    </row>
    <row r="73" spans="1:22" x14ac:dyDescent="0.25">
      <c r="A73" s="11" t="s">
        <v>543</v>
      </c>
      <c r="B73" s="13">
        <v>8249</v>
      </c>
      <c r="C73" s="14">
        <f>(205/B73*100)</f>
        <v>2.4851497151169837</v>
      </c>
      <c r="D73" s="15">
        <v>8044</v>
      </c>
      <c r="E73" s="14">
        <v>16.201890280000001</v>
      </c>
      <c r="F73" s="16">
        <v>0.51138397000000002</v>
      </c>
      <c r="G73" s="14">
        <v>59.892120730000002</v>
      </c>
      <c r="H73" s="16">
        <v>0.70227198999999996</v>
      </c>
      <c r="I73" s="14">
        <v>17.311798880000001</v>
      </c>
      <c r="J73" s="16">
        <v>0.51760786000000003</v>
      </c>
      <c r="K73" s="14">
        <v>4.3801338200000002</v>
      </c>
      <c r="L73" s="16">
        <v>0.34456208999999999</v>
      </c>
      <c r="M73" s="14">
        <v>0</v>
      </c>
      <c r="N73" s="16">
        <v>0</v>
      </c>
      <c r="O73" s="14" t="s">
        <v>582</v>
      </c>
      <c r="P73" s="16" t="s">
        <v>582</v>
      </c>
      <c r="Q73" s="14">
        <v>0</v>
      </c>
      <c r="R73" s="16">
        <v>0</v>
      </c>
      <c r="S73" s="14">
        <v>0</v>
      </c>
      <c r="T73" s="16">
        <v>0</v>
      </c>
      <c r="U73" s="14">
        <v>2.2140562899999998</v>
      </c>
      <c r="V73" s="16">
        <v>0.34621647</v>
      </c>
    </row>
    <row r="74" spans="1:22" x14ac:dyDescent="0.25">
      <c r="A74" s="11" t="s">
        <v>544</v>
      </c>
      <c r="B74" s="13">
        <v>4692</v>
      </c>
      <c r="C74" s="14">
        <f>(82/B74*100)</f>
        <v>1.7476555839727195</v>
      </c>
      <c r="D74" s="15">
        <v>4610</v>
      </c>
      <c r="E74" s="14">
        <v>28.34009034</v>
      </c>
      <c r="F74" s="16">
        <v>0.71044439999999998</v>
      </c>
      <c r="G74" s="14">
        <v>39.807010300000002</v>
      </c>
      <c r="H74" s="16">
        <v>0.89334195000000005</v>
      </c>
      <c r="I74" s="14">
        <v>17.117694289999999</v>
      </c>
      <c r="J74" s="16">
        <v>0.54088007000000005</v>
      </c>
      <c r="K74" s="14">
        <v>6.6559552100000001</v>
      </c>
      <c r="L74" s="16">
        <v>0.3760732</v>
      </c>
      <c r="M74" s="14">
        <v>0</v>
      </c>
      <c r="N74" s="16">
        <v>0</v>
      </c>
      <c r="O74" s="14" t="s">
        <v>582</v>
      </c>
      <c r="P74" s="16" t="s">
        <v>582</v>
      </c>
      <c r="Q74" s="14">
        <v>0</v>
      </c>
      <c r="R74" s="16">
        <v>0</v>
      </c>
      <c r="S74" s="14">
        <v>0.25350588000000002</v>
      </c>
      <c r="T74" s="16">
        <v>7.6819479999999996E-2</v>
      </c>
      <c r="U74" s="14">
        <v>7.8257439800000004</v>
      </c>
      <c r="V74" s="16">
        <v>0.42768877999999999</v>
      </c>
    </row>
    <row r="75" spans="1:22" x14ac:dyDescent="0.25">
      <c r="A75" s="11" t="s">
        <v>545</v>
      </c>
      <c r="B75" s="13">
        <v>5375</v>
      </c>
      <c r="C75" s="14">
        <f>(331/B75*100)</f>
        <v>6.1581395348837207</v>
      </c>
      <c r="D75" s="15">
        <v>5044</v>
      </c>
      <c r="E75" s="14">
        <v>18.257704010000001</v>
      </c>
      <c r="F75" s="16">
        <v>0.71189519000000001</v>
      </c>
      <c r="G75" s="14">
        <v>31.081040789999999</v>
      </c>
      <c r="H75" s="16">
        <v>0.81191506999999996</v>
      </c>
      <c r="I75" s="14">
        <v>22.786860619999999</v>
      </c>
      <c r="J75" s="16">
        <v>0.69176888999999997</v>
      </c>
      <c r="K75" s="14">
        <v>7.2824251100000001</v>
      </c>
      <c r="L75" s="16">
        <v>0.43893202999999997</v>
      </c>
      <c r="M75" s="14">
        <v>0</v>
      </c>
      <c r="N75" s="16">
        <v>0</v>
      </c>
      <c r="O75" s="14" t="s">
        <v>582</v>
      </c>
      <c r="P75" s="16" t="s">
        <v>582</v>
      </c>
      <c r="Q75" s="14">
        <v>0</v>
      </c>
      <c r="R75" s="16">
        <v>0</v>
      </c>
      <c r="S75" s="14">
        <v>0</v>
      </c>
      <c r="T75" s="16">
        <v>0</v>
      </c>
      <c r="U75" s="14">
        <v>20.591969479999999</v>
      </c>
      <c r="V75" s="16">
        <v>1.2596858900000001</v>
      </c>
    </row>
    <row r="76" spans="1:22" x14ac:dyDescent="0.25">
      <c r="A76" s="11" t="s">
        <v>546</v>
      </c>
      <c r="B76" s="13">
        <v>14167</v>
      </c>
      <c r="C76" s="14">
        <f>(237/B76*100)</f>
        <v>1.672901814074963</v>
      </c>
      <c r="D76" s="15">
        <v>13930</v>
      </c>
      <c r="E76" s="14">
        <v>28.80252188</v>
      </c>
      <c r="F76" s="16">
        <v>0.60816369000000003</v>
      </c>
      <c r="G76" s="14">
        <v>40.631413180000003</v>
      </c>
      <c r="H76" s="16">
        <v>0.62374894999999997</v>
      </c>
      <c r="I76" s="14">
        <v>16.77063617</v>
      </c>
      <c r="J76" s="16">
        <v>0.43081941000000001</v>
      </c>
      <c r="K76" s="14">
        <v>5.4446501899999999</v>
      </c>
      <c r="L76" s="16">
        <v>0.27943957000000003</v>
      </c>
      <c r="M76" s="14">
        <v>0</v>
      </c>
      <c r="N76" s="16">
        <v>0</v>
      </c>
      <c r="O76" s="14" t="s">
        <v>582</v>
      </c>
      <c r="P76" s="16" t="s">
        <v>582</v>
      </c>
      <c r="Q76" s="14">
        <v>0</v>
      </c>
      <c r="R76" s="16">
        <v>0</v>
      </c>
      <c r="S76" s="14">
        <v>0</v>
      </c>
      <c r="T76" s="16">
        <v>0</v>
      </c>
      <c r="U76" s="14">
        <v>8.3507785800000001</v>
      </c>
      <c r="V76" s="16">
        <v>0.56801166000000003</v>
      </c>
    </row>
    <row r="77" spans="1:22" x14ac:dyDescent="0.25">
      <c r="A77" s="11" t="s">
        <v>547</v>
      </c>
      <c r="B77" s="13">
        <v>6062</v>
      </c>
      <c r="C77" s="14">
        <f>(416/B77*100)</f>
        <v>6.8624216430221052</v>
      </c>
      <c r="D77" s="15">
        <v>5646</v>
      </c>
      <c r="E77" s="14">
        <v>28.497834990000001</v>
      </c>
      <c r="F77" s="16">
        <v>0.82798161999999997</v>
      </c>
      <c r="G77" s="14">
        <v>33.091760780000001</v>
      </c>
      <c r="H77" s="16">
        <v>0.73079958</v>
      </c>
      <c r="I77" s="14">
        <v>13.50027199</v>
      </c>
      <c r="J77" s="16">
        <v>0.51487419999999995</v>
      </c>
      <c r="K77" s="14">
        <v>4.3417723099999996</v>
      </c>
      <c r="L77" s="16">
        <v>0.31399059000000001</v>
      </c>
      <c r="M77" s="14">
        <v>0</v>
      </c>
      <c r="N77" s="16">
        <v>0</v>
      </c>
      <c r="O77" s="14" t="s">
        <v>582</v>
      </c>
      <c r="P77" s="16" t="s">
        <v>582</v>
      </c>
      <c r="Q77" s="14">
        <v>0</v>
      </c>
      <c r="R77" s="16">
        <v>0</v>
      </c>
      <c r="S77" s="14">
        <v>0</v>
      </c>
      <c r="T77" s="16">
        <v>0</v>
      </c>
      <c r="U77" s="14">
        <v>20.56835993</v>
      </c>
      <c r="V77" s="16">
        <v>1.0428376100000001</v>
      </c>
    </row>
    <row r="78" spans="1:22" x14ac:dyDescent="0.25">
      <c r="A78" s="11" t="s">
        <v>548</v>
      </c>
      <c r="B78" s="13">
        <v>5826</v>
      </c>
      <c r="C78" s="14">
        <f>(0/B78*100)</f>
        <v>0</v>
      </c>
      <c r="D78" s="15">
        <v>5826</v>
      </c>
      <c r="E78" s="14">
        <v>17.354306650000002</v>
      </c>
      <c r="F78" s="16">
        <v>0.71918212999999998</v>
      </c>
      <c r="G78" s="14">
        <v>43.143326010000003</v>
      </c>
      <c r="H78" s="16">
        <v>0.86978425999999998</v>
      </c>
      <c r="I78" s="14">
        <v>26.4457187</v>
      </c>
      <c r="J78" s="16">
        <v>0.70373005</v>
      </c>
      <c r="K78" s="14">
        <v>12.690565339999999</v>
      </c>
      <c r="L78" s="16">
        <v>0.84989185</v>
      </c>
      <c r="M78" s="14">
        <v>0</v>
      </c>
      <c r="N78" s="16">
        <v>0</v>
      </c>
      <c r="O78" s="14" t="s">
        <v>582</v>
      </c>
      <c r="P78" s="16" t="s">
        <v>582</v>
      </c>
      <c r="Q78" s="14">
        <v>2.4889870000000001E-2</v>
      </c>
      <c r="R78" s="16">
        <v>2.448496E-2</v>
      </c>
      <c r="S78" s="14">
        <v>5.1283189999999999E-2</v>
      </c>
      <c r="T78" s="16">
        <v>3.0134749999999998E-2</v>
      </c>
      <c r="U78" s="14">
        <v>0.28991024999999998</v>
      </c>
      <c r="V78" s="16">
        <v>6.9200360000000002E-2</v>
      </c>
    </row>
    <row r="79" spans="1:22" ht="24.95" customHeight="1" x14ac:dyDescent="0.25">
      <c r="A79" s="11" t="s">
        <v>549</v>
      </c>
      <c r="B79" s="13">
        <v>1657</v>
      </c>
      <c r="C79" s="14">
        <f>(41/B79*100)</f>
        <v>2.4743512371756187</v>
      </c>
      <c r="D79" s="15">
        <v>1616</v>
      </c>
      <c r="E79" s="14">
        <v>34.349373360000001</v>
      </c>
      <c r="F79" s="16">
        <v>1.88089247</v>
      </c>
      <c r="G79" s="14">
        <v>38.609829859999998</v>
      </c>
      <c r="H79" s="16">
        <v>0.97260511000000005</v>
      </c>
      <c r="I79" s="14">
        <v>17.4588018</v>
      </c>
      <c r="J79" s="16">
        <v>1.0268017599999999</v>
      </c>
      <c r="K79" s="14">
        <v>6.1412866299999997</v>
      </c>
      <c r="L79" s="16">
        <v>0.80991502999999998</v>
      </c>
      <c r="M79" s="14">
        <v>0</v>
      </c>
      <c r="N79" s="16">
        <v>0</v>
      </c>
      <c r="O79" s="14" t="s">
        <v>582</v>
      </c>
      <c r="P79" s="16" t="s">
        <v>582</v>
      </c>
      <c r="Q79" s="14">
        <v>0</v>
      </c>
      <c r="R79" s="16">
        <v>0</v>
      </c>
      <c r="S79" s="14">
        <v>6.3283660000000005E-2</v>
      </c>
      <c r="T79" s="16">
        <v>6.3979739999999993E-2</v>
      </c>
      <c r="U79" s="14">
        <v>3.3774247000000002</v>
      </c>
      <c r="V79" s="16">
        <v>0.42982571000000003</v>
      </c>
    </row>
    <row r="80" spans="1:22" x14ac:dyDescent="0.25">
      <c r="A80" s="11" t="s">
        <v>550</v>
      </c>
      <c r="B80" s="13">
        <v>7841</v>
      </c>
      <c r="C80" s="14">
        <f>(0/B80*100)</f>
        <v>0</v>
      </c>
      <c r="D80" s="15">
        <v>7841</v>
      </c>
      <c r="E80" s="14">
        <v>37.964554630000002</v>
      </c>
      <c r="F80" s="16">
        <v>0.84218808999999994</v>
      </c>
      <c r="G80" s="14">
        <v>39.868004689999999</v>
      </c>
      <c r="H80" s="16">
        <v>0.72417432999999998</v>
      </c>
      <c r="I80" s="14">
        <v>14.779401030000001</v>
      </c>
      <c r="J80" s="16">
        <v>0.54413940999999999</v>
      </c>
      <c r="K80" s="14">
        <v>7.0515455999999999</v>
      </c>
      <c r="L80" s="16">
        <v>0.52676086</v>
      </c>
      <c r="M80" s="14">
        <v>0</v>
      </c>
      <c r="N80" s="16">
        <v>0</v>
      </c>
      <c r="O80" s="14" t="s">
        <v>582</v>
      </c>
      <c r="P80" s="16" t="s">
        <v>582</v>
      </c>
      <c r="Q80" s="14">
        <v>0</v>
      </c>
      <c r="R80" s="16">
        <v>0</v>
      </c>
      <c r="S80" s="14">
        <v>0</v>
      </c>
      <c r="T80" s="16">
        <v>0</v>
      </c>
      <c r="U80" s="14">
        <v>0.33649403999999999</v>
      </c>
      <c r="V80" s="16">
        <v>9.3223360000000005E-2</v>
      </c>
    </row>
    <row r="81" spans="1:22" x14ac:dyDescent="0.25">
      <c r="A81" s="19" t="s">
        <v>551</v>
      </c>
      <c r="B81" s="13">
        <v>8861</v>
      </c>
      <c r="C81" s="14">
        <f>(103/B81*100)</f>
        <v>1.1623970206522967</v>
      </c>
      <c r="D81" s="15">
        <v>8758</v>
      </c>
      <c r="E81" s="14">
        <v>10.116172239999999</v>
      </c>
      <c r="F81" s="16">
        <v>0.45837700999999997</v>
      </c>
      <c r="G81" s="14">
        <v>51.327944870000003</v>
      </c>
      <c r="H81" s="16">
        <v>0.72452592000000005</v>
      </c>
      <c r="I81" s="14">
        <v>27.479525509999998</v>
      </c>
      <c r="J81" s="16">
        <v>0.59521424000000001</v>
      </c>
      <c r="K81" s="14">
        <v>9.1895599000000008</v>
      </c>
      <c r="L81" s="16">
        <v>0.47346656999999998</v>
      </c>
      <c r="M81" s="14">
        <v>0</v>
      </c>
      <c r="N81" s="16">
        <v>0</v>
      </c>
      <c r="O81" s="14" t="s">
        <v>582</v>
      </c>
      <c r="P81" s="16" t="s">
        <v>582</v>
      </c>
      <c r="Q81" s="14">
        <v>0</v>
      </c>
      <c r="R81" s="16">
        <v>0</v>
      </c>
      <c r="S81" s="14">
        <v>0</v>
      </c>
      <c r="T81" s="16">
        <v>0</v>
      </c>
      <c r="U81" s="14">
        <v>1.88679749</v>
      </c>
      <c r="V81" s="16">
        <v>0.29875839999999998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19.447877680000001</v>
      </c>
      <c r="F7" s="16">
        <v>0.39732350999999999</v>
      </c>
      <c r="G7" s="14">
        <v>38.604291609999997</v>
      </c>
      <c r="H7" s="16">
        <v>0.57411535999999996</v>
      </c>
      <c r="I7" s="14">
        <v>24.13793209</v>
      </c>
      <c r="J7" s="16">
        <v>0.48288405000000001</v>
      </c>
      <c r="K7" s="14">
        <v>8.1810013500000007</v>
      </c>
      <c r="L7" s="16">
        <v>0.26940483999999998</v>
      </c>
      <c r="M7" s="14">
        <v>0</v>
      </c>
      <c r="N7" s="16">
        <v>0</v>
      </c>
      <c r="O7" s="14" t="s">
        <v>582</v>
      </c>
      <c r="P7" s="16" t="s">
        <v>582</v>
      </c>
      <c r="Q7" s="14">
        <v>0</v>
      </c>
      <c r="R7" s="16">
        <v>0</v>
      </c>
      <c r="S7" s="14">
        <v>0</v>
      </c>
      <c r="T7" s="16">
        <v>0</v>
      </c>
      <c r="U7" s="14">
        <v>9.6288972699999995</v>
      </c>
      <c r="V7" s="16">
        <v>0.54438755000000005</v>
      </c>
    </row>
    <row r="8" spans="1:22" x14ac:dyDescent="0.25">
      <c r="A8" s="11" t="s">
        <v>478</v>
      </c>
      <c r="B8" s="13">
        <v>7007</v>
      </c>
      <c r="C8" s="14">
        <f>(222/B8*100)</f>
        <v>3.1682603111174537</v>
      </c>
      <c r="D8" s="15">
        <v>6785</v>
      </c>
      <c r="E8" s="14">
        <v>18.664106199999999</v>
      </c>
      <c r="F8" s="16">
        <v>0.60375729</v>
      </c>
      <c r="G8" s="14">
        <v>32.643781910000001</v>
      </c>
      <c r="H8" s="16">
        <v>0.65479065000000003</v>
      </c>
      <c r="I8" s="14">
        <v>25.473360960000001</v>
      </c>
      <c r="J8" s="16">
        <v>0.58497060000000001</v>
      </c>
      <c r="K8" s="14">
        <v>12.86057301</v>
      </c>
      <c r="L8" s="16">
        <v>0.49770221999999997</v>
      </c>
      <c r="M8" s="14">
        <v>0</v>
      </c>
      <c r="N8" s="16">
        <v>0</v>
      </c>
      <c r="O8" s="14" t="s">
        <v>582</v>
      </c>
      <c r="P8" s="16" t="s">
        <v>582</v>
      </c>
      <c r="Q8" s="14">
        <v>0.48578356</v>
      </c>
      <c r="R8" s="16">
        <v>0.11961577</v>
      </c>
      <c r="S8" s="14">
        <v>0</v>
      </c>
      <c r="T8" s="16">
        <v>0</v>
      </c>
      <c r="U8" s="14">
        <v>9.8723943599999995</v>
      </c>
      <c r="V8" s="16">
        <v>0.43534810000000002</v>
      </c>
    </row>
    <row r="9" spans="1:22" x14ac:dyDescent="0.25">
      <c r="A9" s="11" t="s">
        <v>479</v>
      </c>
      <c r="B9" s="13">
        <v>9651</v>
      </c>
      <c r="C9" s="14">
        <f>(326/B9*100)</f>
        <v>3.3778883017303905</v>
      </c>
      <c r="D9" s="15">
        <v>9325</v>
      </c>
      <c r="E9" s="14">
        <v>20.15282345</v>
      </c>
      <c r="F9" s="16">
        <v>0.51498047999999996</v>
      </c>
      <c r="G9" s="14">
        <v>32.296516330000003</v>
      </c>
      <c r="H9" s="16">
        <v>0.57999659999999997</v>
      </c>
      <c r="I9" s="14">
        <v>22.429410879999999</v>
      </c>
      <c r="J9" s="16">
        <v>0.53693488</v>
      </c>
      <c r="K9" s="14">
        <v>11.032311760000001</v>
      </c>
      <c r="L9" s="16">
        <v>0.35738731000000001</v>
      </c>
      <c r="M9" s="14">
        <v>0</v>
      </c>
      <c r="N9" s="16">
        <v>0</v>
      </c>
      <c r="O9" s="14" t="s">
        <v>582</v>
      </c>
      <c r="P9" s="16" t="s">
        <v>582</v>
      </c>
      <c r="Q9" s="14">
        <v>3.0874793899999999</v>
      </c>
      <c r="R9" s="16">
        <v>0.55275662000000003</v>
      </c>
      <c r="S9" s="14">
        <v>0</v>
      </c>
      <c r="T9" s="16">
        <v>0</v>
      </c>
      <c r="U9" s="14">
        <v>11.0014582</v>
      </c>
      <c r="V9" s="16">
        <v>0.65562951999999997</v>
      </c>
    </row>
    <row r="10" spans="1:22" x14ac:dyDescent="0.25">
      <c r="A10" s="11" t="s">
        <v>480</v>
      </c>
      <c r="B10" s="13">
        <v>20058</v>
      </c>
      <c r="C10" s="14">
        <f>(579/B10*100)</f>
        <v>2.8866287765480108</v>
      </c>
      <c r="D10" s="15">
        <v>19479</v>
      </c>
      <c r="E10" s="14">
        <v>23.25354218</v>
      </c>
      <c r="F10" s="16">
        <v>0.50897749000000003</v>
      </c>
      <c r="G10" s="14">
        <v>40.27138635</v>
      </c>
      <c r="H10" s="16">
        <v>0.48395057000000002</v>
      </c>
      <c r="I10" s="14">
        <v>24.412226400000002</v>
      </c>
      <c r="J10" s="16">
        <v>0.42272883</v>
      </c>
      <c r="K10" s="14">
        <v>6.4235643800000002</v>
      </c>
      <c r="L10" s="16">
        <v>0.28454269999999998</v>
      </c>
      <c r="M10" s="14">
        <v>0</v>
      </c>
      <c r="N10" s="16">
        <v>0</v>
      </c>
      <c r="O10" s="14" t="s">
        <v>582</v>
      </c>
      <c r="P10" s="16" t="s">
        <v>582</v>
      </c>
      <c r="Q10" s="14">
        <v>0</v>
      </c>
      <c r="R10" s="16">
        <v>0</v>
      </c>
      <c r="S10" s="14">
        <v>0</v>
      </c>
      <c r="T10" s="16">
        <v>0</v>
      </c>
      <c r="U10" s="14">
        <v>5.6392806899999997</v>
      </c>
      <c r="V10" s="16">
        <v>0.48522164000000001</v>
      </c>
    </row>
    <row r="11" spans="1:22" x14ac:dyDescent="0.25">
      <c r="A11" s="11" t="s">
        <v>481</v>
      </c>
      <c r="B11" s="13">
        <v>7053</v>
      </c>
      <c r="C11" s="14">
        <f>(213/B11*100)</f>
        <v>3.0199914929817098</v>
      </c>
      <c r="D11" s="15">
        <v>6840</v>
      </c>
      <c r="E11" s="14">
        <v>12.98383825</v>
      </c>
      <c r="F11" s="16">
        <v>0.47195558999999998</v>
      </c>
      <c r="G11" s="14">
        <v>34.80424979</v>
      </c>
      <c r="H11" s="16">
        <v>0.67608135999999996</v>
      </c>
      <c r="I11" s="14">
        <v>31.381620259999998</v>
      </c>
      <c r="J11" s="16">
        <v>0.82007419000000004</v>
      </c>
      <c r="K11" s="14">
        <v>9.8295607700000005</v>
      </c>
      <c r="L11" s="16">
        <v>0.40190615000000002</v>
      </c>
      <c r="M11" s="14">
        <v>0</v>
      </c>
      <c r="N11" s="16">
        <v>0</v>
      </c>
      <c r="O11" s="14" t="s">
        <v>582</v>
      </c>
      <c r="P11" s="16" t="s">
        <v>582</v>
      </c>
      <c r="Q11" s="14">
        <v>0</v>
      </c>
      <c r="R11" s="16">
        <v>0</v>
      </c>
      <c r="S11" s="14">
        <v>0</v>
      </c>
      <c r="T11" s="16">
        <v>0</v>
      </c>
      <c r="U11" s="14">
        <v>11.00073093</v>
      </c>
      <c r="V11" s="16">
        <v>0.88676929999999998</v>
      </c>
    </row>
    <row r="12" spans="1:22" x14ac:dyDescent="0.25">
      <c r="A12" s="11" t="s">
        <v>482</v>
      </c>
      <c r="B12" s="13">
        <v>6894</v>
      </c>
      <c r="C12" s="14">
        <f>(60/B12*100)</f>
        <v>0.8703220191470844</v>
      </c>
      <c r="D12" s="15">
        <v>6834</v>
      </c>
      <c r="E12" s="14">
        <v>25.836754840000001</v>
      </c>
      <c r="F12" s="16">
        <v>0.70391948000000004</v>
      </c>
      <c r="G12" s="14">
        <v>39.583611089999998</v>
      </c>
      <c r="H12" s="16">
        <v>0.72408848000000003</v>
      </c>
      <c r="I12" s="14">
        <v>20.824884220000001</v>
      </c>
      <c r="J12" s="16">
        <v>0.60660950999999996</v>
      </c>
      <c r="K12" s="14">
        <v>5.6279452900000004</v>
      </c>
      <c r="L12" s="16">
        <v>0.33522561000000001</v>
      </c>
      <c r="M12" s="14">
        <v>0</v>
      </c>
      <c r="N12" s="16">
        <v>0</v>
      </c>
      <c r="O12" s="14" t="s">
        <v>582</v>
      </c>
      <c r="P12" s="16" t="s">
        <v>582</v>
      </c>
      <c r="Q12" s="14">
        <v>2.3480837700000001</v>
      </c>
      <c r="R12" s="16">
        <v>0.59189603000000002</v>
      </c>
      <c r="S12" s="14">
        <v>0</v>
      </c>
      <c r="T12" s="16">
        <v>0</v>
      </c>
      <c r="U12" s="14">
        <v>5.7787207900000004</v>
      </c>
      <c r="V12" s="16">
        <v>0.47582065000000001</v>
      </c>
    </row>
    <row r="13" spans="1:22" x14ac:dyDescent="0.25">
      <c r="A13" s="11" t="s">
        <v>483</v>
      </c>
      <c r="B13" s="13">
        <v>7161</v>
      </c>
      <c r="C13" s="14">
        <f>(283/B13*100)</f>
        <v>3.9519620164781459</v>
      </c>
      <c r="D13" s="15">
        <v>6878</v>
      </c>
      <c r="E13" s="14">
        <v>15.34229953</v>
      </c>
      <c r="F13" s="16">
        <v>0.59971925000000004</v>
      </c>
      <c r="G13" s="14">
        <v>35.51714346</v>
      </c>
      <c r="H13" s="16">
        <v>0.74031351999999995</v>
      </c>
      <c r="I13" s="14">
        <v>26.313836770000002</v>
      </c>
      <c r="J13" s="16">
        <v>0.64833954000000005</v>
      </c>
      <c r="K13" s="14">
        <v>13.08434755</v>
      </c>
      <c r="L13" s="16">
        <v>0.51537622999999999</v>
      </c>
      <c r="M13" s="14">
        <v>0</v>
      </c>
      <c r="N13" s="16">
        <v>0</v>
      </c>
      <c r="O13" s="14" t="s">
        <v>582</v>
      </c>
      <c r="P13" s="16" t="s">
        <v>582</v>
      </c>
      <c r="Q13" s="14">
        <v>4.18767874</v>
      </c>
      <c r="R13" s="16">
        <v>0.48225799000000003</v>
      </c>
      <c r="S13" s="14">
        <v>0</v>
      </c>
      <c r="T13" s="16">
        <v>0</v>
      </c>
      <c r="U13" s="14">
        <v>5.5546939499999999</v>
      </c>
      <c r="V13" s="16">
        <v>0.61879558000000001</v>
      </c>
    </row>
    <row r="14" spans="1:22" x14ac:dyDescent="0.25">
      <c r="A14" s="11" t="s">
        <v>484</v>
      </c>
      <c r="B14" s="13">
        <v>5587</v>
      </c>
      <c r="C14" s="14">
        <f>(89/B14*100)</f>
        <v>1.59298371218901</v>
      </c>
      <c r="D14" s="15">
        <v>5498</v>
      </c>
      <c r="E14" s="14">
        <v>17.868181889999999</v>
      </c>
      <c r="F14" s="16">
        <v>0.60296050000000001</v>
      </c>
      <c r="G14" s="14">
        <v>39.494635879999997</v>
      </c>
      <c r="H14" s="16">
        <v>0.68151112999999997</v>
      </c>
      <c r="I14" s="14">
        <v>30.010508959999999</v>
      </c>
      <c r="J14" s="16">
        <v>0.76951824000000002</v>
      </c>
      <c r="K14" s="14">
        <v>10.110139759999999</v>
      </c>
      <c r="L14" s="16">
        <v>0.51014716999999998</v>
      </c>
      <c r="M14" s="14">
        <v>0</v>
      </c>
      <c r="N14" s="16">
        <v>0</v>
      </c>
      <c r="O14" s="14" t="s">
        <v>582</v>
      </c>
      <c r="P14" s="16" t="s">
        <v>582</v>
      </c>
      <c r="Q14" s="14">
        <v>0</v>
      </c>
      <c r="R14" s="16">
        <v>0</v>
      </c>
      <c r="S14" s="14">
        <v>0</v>
      </c>
      <c r="T14" s="16">
        <v>0</v>
      </c>
      <c r="U14" s="14">
        <v>2.5165335099999999</v>
      </c>
      <c r="V14" s="16">
        <v>0.24051907</v>
      </c>
    </row>
    <row r="15" spans="1:22" x14ac:dyDescent="0.25">
      <c r="A15" s="11" t="s">
        <v>485</v>
      </c>
      <c r="B15" s="13">
        <v>5882</v>
      </c>
      <c r="C15" s="14">
        <f>(153/B15*100)</f>
        <v>2.601156069364162</v>
      </c>
      <c r="D15" s="15">
        <v>5729</v>
      </c>
      <c r="E15" s="14">
        <v>17.195396219999999</v>
      </c>
      <c r="F15" s="16">
        <v>0.64019466999999997</v>
      </c>
      <c r="G15" s="14">
        <v>37.978120650000001</v>
      </c>
      <c r="H15" s="16">
        <v>0.81755093000000001</v>
      </c>
      <c r="I15" s="14">
        <v>28.410762500000001</v>
      </c>
      <c r="J15" s="16">
        <v>0.66556097999999997</v>
      </c>
      <c r="K15" s="14">
        <v>10.81070574</v>
      </c>
      <c r="L15" s="16">
        <v>0.53621361999999995</v>
      </c>
      <c r="M15" s="14">
        <v>0</v>
      </c>
      <c r="N15" s="16">
        <v>0</v>
      </c>
      <c r="O15" s="14" t="s">
        <v>582</v>
      </c>
      <c r="P15" s="16" t="s">
        <v>582</v>
      </c>
      <c r="Q15" s="14">
        <v>1.03093375</v>
      </c>
      <c r="R15" s="16">
        <v>0.46218765000000001</v>
      </c>
      <c r="S15" s="14">
        <v>0</v>
      </c>
      <c r="T15" s="16">
        <v>0</v>
      </c>
      <c r="U15" s="14">
        <v>4.5740811399999997</v>
      </c>
      <c r="V15" s="16">
        <v>0.45801768999999998</v>
      </c>
    </row>
    <row r="16" spans="1:22" x14ac:dyDescent="0.25">
      <c r="A16" s="11" t="s">
        <v>486</v>
      </c>
      <c r="B16" s="13">
        <v>6108</v>
      </c>
      <c r="C16" s="14">
        <f>(178/B16*100)</f>
        <v>2.914210870988867</v>
      </c>
      <c r="D16" s="15">
        <v>5930</v>
      </c>
      <c r="E16" s="14">
        <v>23.383540870000001</v>
      </c>
      <c r="F16" s="16">
        <v>0.61612308000000005</v>
      </c>
      <c r="G16" s="14">
        <v>37.628575560000002</v>
      </c>
      <c r="H16" s="16">
        <v>0.75242134999999999</v>
      </c>
      <c r="I16" s="14">
        <v>19.616006509999998</v>
      </c>
      <c r="J16" s="16">
        <v>0.62323894999999996</v>
      </c>
      <c r="K16" s="14">
        <v>7.8075359799999999</v>
      </c>
      <c r="L16" s="16">
        <v>0.34445940000000003</v>
      </c>
      <c r="M16" s="14">
        <v>0</v>
      </c>
      <c r="N16" s="16">
        <v>0</v>
      </c>
      <c r="O16" s="14" t="s">
        <v>582</v>
      </c>
      <c r="P16" s="16" t="s">
        <v>582</v>
      </c>
      <c r="Q16" s="14">
        <v>0</v>
      </c>
      <c r="R16" s="16">
        <v>0</v>
      </c>
      <c r="S16" s="14">
        <v>0</v>
      </c>
      <c r="T16" s="16">
        <v>0</v>
      </c>
      <c r="U16" s="14">
        <v>11.56434108</v>
      </c>
      <c r="V16" s="16">
        <v>0.79737451999999998</v>
      </c>
    </row>
    <row r="17" spans="1:22" x14ac:dyDescent="0.25">
      <c r="A17" s="11" t="s">
        <v>487</v>
      </c>
      <c r="B17" s="13">
        <v>6504</v>
      </c>
      <c r="C17" s="14">
        <f>(2366/B17*100)</f>
        <v>36.377613776137764</v>
      </c>
      <c r="D17" s="15">
        <v>4138</v>
      </c>
      <c r="E17" s="14">
        <v>19.004148570000002</v>
      </c>
      <c r="F17" s="16">
        <v>0.74518309000000005</v>
      </c>
      <c r="G17" s="14">
        <v>34.43368778</v>
      </c>
      <c r="H17" s="16">
        <v>0.93038317999999998</v>
      </c>
      <c r="I17" s="14">
        <v>19.776900000000001</v>
      </c>
      <c r="J17" s="16">
        <v>0.77850417000000005</v>
      </c>
      <c r="K17" s="14">
        <v>6.9981490500000003</v>
      </c>
      <c r="L17" s="16">
        <v>0.42182512</v>
      </c>
      <c r="M17" s="14">
        <v>0</v>
      </c>
      <c r="N17" s="16">
        <v>0</v>
      </c>
      <c r="O17" s="14" t="s">
        <v>582</v>
      </c>
      <c r="P17" s="16" t="s">
        <v>582</v>
      </c>
      <c r="Q17" s="14">
        <v>3.5676509099999998</v>
      </c>
      <c r="R17" s="16">
        <v>0.46086832999999999</v>
      </c>
      <c r="S17" s="14">
        <v>0</v>
      </c>
      <c r="T17" s="16">
        <v>0</v>
      </c>
      <c r="U17" s="14">
        <v>16.219463699999999</v>
      </c>
      <c r="V17" s="16">
        <v>0.90749343999999998</v>
      </c>
    </row>
    <row r="18" spans="1:22" x14ac:dyDescent="0.25">
      <c r="A18" s="11" t="s">
        <v>488</v>
      </c>
      <c r="B18" s="13">
        <v>5532</v>
      </c>
      <c r="C18" s="14">
        <f>(31/B18*100)</f>
        <v>0.56037599421547357</v>
      </c>
      <c r="D18" s="15">
        <v>5501</v>
      </c>
      <c r="E18" s="14">
        <v>23.708988099999999</v>
      </c>
      <c r="F18" s="16">
        <v>0.60376635000000001</v>
      </c>
      <c r="G18" s="14">
        <v>32.238434689999998</v>
      </c>
      <c r="H18" s="16">
        <v>0.77947188000000001</v>
      </c>
      <c r="I18" s="14">
        <v>24.680558210000001</v>
      </c>
      <c r="J18" s="16">
        <v>0.62332544999999995</v>
      </c>
      <c r="K18" s="14">
        <v>12.255320129999999</v>
      </c>
      <c r="L18" s="16">
        <v>0.48730036999999998</v>
      </c>
      <c r="M18" s="14">
        <v>0</v>
      </c>
      <c r="N18" s="16">
        <v>0</v>
      </c>
      <c r="O18" s="14" t="s">
        <v>582</v>
      </c>
      <c r="P18" s="16" t="s">
        <v>582</v>
      </c>
      <c r="Q18" s="14">
        <v>0</v>
      </c>
      <c r="R18" s="16">
        <v>0</v>
      </c>
      <c r="S18" s="14">
        <v>0</v>
      </c>
      <c r="T18" s="16">
        <v>0</v>
      </c>
      <c r="U18" s="14">
        <v>7.1166988599999996</v>
      </c>
      <c r="V18" s="16">
        <v>0.68020232000000003</v>
      </c>
    </row>
    <row r="19" spans="1:22" x14ac:dyDescent="0.25">
      <c r="A19" s="11" t="s">
        <v>489</v>
      </c>
      <c r="B19" s="13">
        <v>5658</v>
      </c>
      <c r="C19" s="14">
        <f>(433/B19*100)</f>
        <v>7.6528808766348533</v>
      </c>
      <c r="D19" s="15">
        <v>5225</v>
      </c>
      <c r="E19" s="14">
        <v>18.462922039999999</v>
      </c>
      <c r="F19" s="16">
        <v>0.49031184</v>
      </c>
      <c r="G19" s="14">
        <v>36.627873870000002</v>
      </c>
      <c r="H19" s="16">
        <v>0.64630281000000001</v>
      </c>
      <c r="I19" s="14">
        <v>26.14290411</v>
      </c>
      <c r="J19" s="16">
        <v>0.67377675999999997</v>
      </c>
      <c r="K19" s="14">
        <v>12.09343002</v>
      </c>
      <c r="L19" s="16">
        <v>0.56204242999999998</v>
      </c>
      <c r="M19" s="14">
        <v>0</v>
      </c>
      <c r="N19" s="16">
        <v>0</v>
      </c>
      <c r="O19" s="14" t="s">
        <v>582</v>
      </c>
      <c r="P19" s="16" t="s">
        <v>582</v>
      </c>
      <c r="Q19" s="14">
        <v>0</v>
      </c>
      <c r="R19" s="16">
        <v>0</v>
      </c>
      <c r="S19" s="14">
        <v>0</v>
      </c>
      <c r="T19" s="16">
        <v>0</v>
      </c>
      <c r="U19" s="14">
        <v>6.6728699599999999</v>
      </c>
      <c r="V19" s="16">
        <v>0.50807318000000001</v>
      </c>
    </row>
    <row r="20" spans="1:22" x14ac:dyDescent="0.25">
      <c r="A20" s="11" t="s">
        <v>490</v>
      </c>
      <c r="B20" s="13">
        <v>3371</v>
      </c>
      <c r="C20" s="14">
        <f>(75/B20*100)</f>
        <v>2.2248590922574905</v>
      </c>
      <c r="D20" s="15">
        <v>3296</v>
      </c>
      <c r="E20" s="14">
        <v>21.909088149999999</v>
      </c>
      <c r="F20" s="16">
        <v>0.64812546999999998</v>
      </c>
      <c r="G20" s="14">
        <v>41.096707420000001</v>
      </c>
      <c r="H20" s="16">
        <v>0.83874194000000002</v>
      </c>
      <c r="I20" s="14">
        <v>20.729220179999999</v>
      </c>
      <c r="J20" s="16">
        <v>0.79088928999999997</v>
      </c>
      <c r="K20" s="14">
        <v>8.1271582500000008</v>
      </c>
      <c r="L20" s="16">
        <v>0.46289298000000001</v>
      </c>
      <c r="M20" s="14">
        <v>0</v>
      </c>
      <c r="N20" s="16">
        <v>0</v>
      </c>
      <c r="O20" s="14" t="s">
        <v>582</v>
      </c>
      <c r="P20" s="16" t="s">
        <v>582</v>
      </c>
      <c r="Q20" s="14">
        <v>0</v>
      </c>
      <c r="R20" s="16">
        <v>0</v>
      </c>
      <c r="S20" s="14">
        <v>0</v>
      </c>
      <c r="T20" s="16">
        <v>0</v>
      </c>
      <c r="U20" s="14">
        <v>8.1378260000000004</v>
      </c>
      <c r="V20" s="16">
        <v>0.49391811000000002</v>
      </c>
    </row>
    <row r="21" spans="1:22" x14ac:dyDescent="0.25">
      <c r="A21" s="11" t="s">
        <v>491</v>
      </c>
      <c r="B21" s="13">
        <v>5741</v>
      </c>
      <c r="C21" s="14">
        <f>(70/B21*100)</f>
        <v>1.2192997735586135</v>
      </c>
      <c r="D21" s="15">
        <v>5671</v>
      </c>
      <c r="E21" s="14">
        <v>20.061690909999999</v>
      </c>
      <c r="F21" s="16">
        <v>0.63190142000000005</v>
      </c>
      <c r="G21" s="14">
        <v>37.686719230000001</v>
      </c>
      <c r="H21" s="16">
        <v>0.68264986000000005</v>
      </c>
      <c r="I21" s="14">
        <v>27.261944939999999</v>
      </c>
      <c r="J21" s="16">
        <v>0.70577970000000001</v>
      </c>
      <c r="K21" s="14">
        <v>11.20155022</v>
      </c>
      <c r="L21" s="16">
        <v>0.43218588000000002</v>
      </c>
      <c r="M21" s="14">
        <v>0</v>
      </c>
      <c r="N21" s="16">
        <v>0</v>
      </c>
      <c r="O21" s="14" t="s">
        <v>582</v>
      </c>
      <c r="P21" s="16" t="s">
        <v>582</v>
      </c>
      <c r="Q21" s="14">
        <v>0</v>
      </c>
      <c r="R21" s="16">
        <v>0</v>
      </c>
      <c r="S21" s="14">
        <v>0</v>
      </c>
      <c r="T21" s="16">
        <v>0</v>
      </c>
      <c r="U21" s="14">
        <v>3.7880947100000002</v>
      </c>
      <c r="V21" s="16">
        <v>0.32830510000000002</v>
      </c>
    </row>
    <row r="22" spans="1:22" x14ac:dyDescent="0.25">
      <c r="A22" s="11" t="s">
        <v>492</v>
      </c>
      <c r="B22" s="13">
        <v>6598</v>
      </c>
      <c r="C22" s="14">
        <f>(43/B22*100)</f>
        <v>0.65171264019399822</v>
      </c>
      <c r="D22" s="15">
        <v>6555</v>
      </c>
      <c r="E22" s="14">
        <v>18.984194559999999</v>
      </c>
      <c r="F22" s="16">
        <v>0.56542594000000002</v>
      </c>
      <c r="G22" s="14">
        <v>32.300969690000002</v>
      </c>
      <c r="H22" s="16">
        <v>0.63781047000000002</v>
      </c>
      <c r="I22" s="14">
        <v>26.789603629999998</v>
      </c>
      <c r="J22" s="16">
        <v>0.61869278000000005</v>
      </c>
      <c r="K22" s="14">
        <v>13.73829067</v>
      </c>
      <c r="L22" s="16">
        <v>0.54277593000000002</v>
      </c>
      <c r="M22" s="14">
        <v>0</v>
      </c>
      <c r="N22" s="16">
        <v>0</v>
      </c>
      <c r="O22" s="14" t="s">
        <v>582</v>
      </c>
      <c r="P22" s="16" t="s">
        <v>582</v>
      </c>
      <c r="Q22" s="14">
        <v>0</v>
      </c>
      <c r="R22" s="16">
        <v>0</v>
      </c>
      <c r="S22" s="14">
        <v>4.3185790000000002E-2</v>
      </c>
      <c r="T22" s="16">
        <v>3.053144E-2</v>
      </c>
      <c r="U22" s="14">
        <v>8.1437556499999992</v>
      </c>
      <c r="V22" s="16">
        <v>0.68998775000000001</v>
      </c>
    </row>
    <row r="23" spans="1:22" x14ac:dyDescent="0.25">
      <c r="A23" s="11" t="s">
        <v>493</v>
      </c>
      <c r="B23" s="13">
        <v>11583</v>
      </c>
      <c r="C23" s="14">
        <f>(281/B23*100)</f>
        <v>2.4259690926357593</v>
      </c>
      <c r="D23" s="15">
        <v>11302</v>
      </c>
      <c r="E23" s="14">
        <v>17.977225499999999</v>
      </c>
      <c r="F23" s="16">
        <v>0.54451276000000004</v>
      </c>
      <c r="G23" s="14">
        <v>38.289895029999997</v>
      </c>
      <c r="H23" s="16">
        <v>0.59349074000000002</v>
      </c>
      <c r="I23" s="14">
        <v>26.93672574</v>
      </c>
      <c r="J23" s="16">
        <v>0.55412629999999996</v>
      </c>
      <c r="K23" s="14">
        <v>10.43337457</v>
      </c>
      <c r="L23" s="16">
        <v>0.40629317999999998</v>
      </c>
      <c r="M23" s="14">
        <v>0</v>
      </c>
      <c r="N23" s="16">
        <v>0</v>
      </c>
      <c r="O23" s="14" t="s">
        <v>582</v>
      </c>
      <c r="P23" s="16" t="s">
        <v>582</v>
      </c>
      <c r="Q23" s="14">
        <v>0</v>
      </c>
      <c r="R23" s="16">
        <v>0</v>
      </c>
      <c r="S23" s="14">
        <v>0</v>
      </c>
      <c r="T23" s="16">
        <v>0</v>
      </c>
      <c r="U23" s="14">
        <v>6.3627791699999996</v>
      </c>
      <c r="V23" s="16">
        <v>0.40338956999999998</v>
      </c>
    </row>
    <row r="24" spans="1:22" x14ac:dyDescent="0.25">
      <c r="A24" s="11" t="s">
        <v>494</v>
      </c>
      <c r="B24" s="13">
        <v>6647</v>
      </c>
      <c r="C24" s="14">
        <f>(14/B24*100)</f>
        <v>0.21062133293214985</v>
      </c>
      <c r="D24" s="15">
        <v>6633</v>
      </c>
      <c r="E24" s="14">
        <v>5.8872145700000003</v>
      </c>
      <c r="F24" s="16">
        <v>0.37353446000000001</v>
      </c>
      <c r="G24" s="14">
        <v>36.513906990000002</v>
      </c>
      <c r="H24" s="16">
        <v>0.72459828999999998</v>
      </c>
      <c r="I24" s="14">
        <v>37.369844350000001</v>
      </c>
      <c r="J24" s="16">
        <v>0.75645795000000005</v>
      </c>
      <c r="K24" s="14">
        <v>17.322441779999998</v>
      </c>
      <c r="L24" s="16">
        <v>0.57647831999999999</v>
      </c>
      <c r="M24" s="14">
        <v>0</v>
      </c>
      <c r="N24" s="16">
        <v>0</v>
      </c>
      <c r="O24" s="14" t="s">
        <v>582</v>
      </c>
      <c r="P24" s="16" t="s">
        <v>582</v>
      </c>
      <c r="Q24" s="14">
        <v>0</v>
      </c>
      <c r="R24" s="16">
        <v>0</v>
      </c>
      <c r="S24" s="14">
        <v>0</v>
      </c>
      <c r="T24" s="16">
        <v>0</v>
      </c>
      <c r="U24" s="14">
        <v>2.9065923100000002</v>
      </c>
      <c r="V24" s="16">
        <v>0.83831332000000003</v>
      </c>
    </row>
    <row r="25" spans="1:22" x14ac:dyDescent="0.25">
      <c r="A25" s="11" t="s">
        <v>495</v>
      </c>
      <c r="B25" s="13">
        <v>5581</v>
      </c>
      <c r="C25" s="14">
        <f>(25/B25*100)</f>
        <v>0.44794839634474104</v>
      </c>
      <c r="D25" s="15">
        <v>5556</v>
      </c>
      <c r="E25" s="14">
        <v>14.98338888</v>
      </c>
      <c r="F25" s="16">
        <v>0.59191210999999999</v>
      </c>
      <c r="G25" s="14">
        <v>50.212364909999998</v>
      </c>
      <c r="H25" s="16">
        <v>0.72154898999999995</v>
      </c>
      <c r="I25" s="14">
        <v>27.097787669999999</v>
      </c>
      <c r="J25" s="16">
        <v>0.80569880000000005</v>
      </c>
      <c r="K25" s="14">
        <v>6.8625465999999999</v>
      </c>
      <c r="L25" s="16">
        <v>0.36362887999999999</v>
      </c>
      <c r="M25" s="14">
        <v>0</v>
      </c>
      <c r="N25" s="16">
        <v>0</v>
      </c>
      <c r="O25" s="14" t="s">
        <v>582</v>
      </c>
      <c r="P25" s="16" t="s">
        <v>582</v>
      </c>
      <c r="Q25" s="14">
        <v>0</v>
      </c>
      <c r="R25" s="16">
        <v>0</v>
      </c>
      <c r="S25" s="14">
        <v>0</v>
      </c>
      <c r="T25" s="16">
        <v>0</v>
      </c>
      <c r="U25" s="14">
        <v>0.84391192999999998</v>
      </c>
      <c r="V25" s="16">
        <v>0.15795249</v>
      </c>
    </row>
    <row r="26" spans="1:22" x14ac:dyDescent="0.25">
      <c r="A26" s="11" t="s">
        <v>496</v>
      </c>
      <c r="B26" s="13">
        <v>4869</v>
      </c>
      <c r="C26" s="14">
        <f>(88/B26*100)</f>
        <v>1.8073526391456152</v>
      </c>
      <c r="D26" s="15">
        <v>4781</v>
      </c>
      <c r="E26" s="14">
        <v>15.82607005</v>
      </c>
      <c r="F26" s="16">
        <v>0.54202684999999995</v>
      </c>
      <c r="G26" s="14">
        <v>37.87809086</v>
      </c>
      <c r="H26" s="16">
        <v>0.86242795000000005</v>
      </c>
      <c r="I26" s="14">
        <v>30.158526630000001</v>
      </c>
      <c r="J26" s="16">
        <v>0.69907808999999999</v>
      </c>
      <c r="K26" s="14">
        <v>12.380459249999999</v>
      </c>
      <c r="L26" s="16">
        <v>0.49977778</v>
      </c>
      <c r="M26" s="14">
        <v>0</v>
      </c>
      <c r="N26" s="16">
        <v>0</v>
      </c>
      <c r="O26" s="14" t="s">
        <v>582</v>
      </c>
      <c r="P26" s="16" t="s">
        <v>582</v>
      </c>
      <c r="Q26" s="14">
        <v>0</v>
      </c>
      <c r="R26" s="16">
        <v>0</v>
      </c>
      <c r="S26" s="14">
        <v>0</v>
      </c>
      <c r="T26" s="16">
        <v>0</v>
      </c>
      <c r="U26" s="14">
        <v>3.7568532100000001</v>
      </c>
      <c r="V26" s="16">
        <v>0.31698021999999998</v>
      </c>
    </row>
    <row r="27" spans="1:22" x14ac:dyDescent="0.25">
      <c r="A27" s="11" t="s">
        <v>497</v>
      </c>
      <c r="B27" s="13">
        <v>5299</v>
      </c>
      <c r="C27" s="14">
        <f>(170/B27*100)</f>
        <v>3.2081524816003024</v>
      </c>
      <c r="D27" s="15">
        <v>5129</v>
      </c>
      <c r="E27" s="14">
        <v>23.185384939999999</v>
      </c>
      <c r="F27" s="16">
        <v>0.55134006999999996</v>
      </c>
      <c r="G27" s="14">
        <v>35.101301110000001</v>
      </c>
      <c r="H27" s="16">
        <v>0.72955954999999995</v>
      </c>
      <c r="I27" s="14">
        <v>21.095219270000001</v>
      </c>
      <c r="J27" s="16">
        <v>0.60553064999999995</v>
      </c>
      <c r="K27" s="14">
        <v>8.7754060500000008</v>
      </c>
      <c r="L27" s="16">
        <v>0.36765310000000001</v>
      </c>
      <c r="M27" s="14">
        <v>0</v>
      </c>
      <c r="N27" s="16">
        <v>0</v>
      </c>
      <c r="O27" s="14" t="s">
        <v>582</v>
      </c>
      <c r="P27" s="16" t="s">
        <v>582</v>
      </c>
      <c r="Q27" s="14">
        <v>0</v>
      </c>
      <c r="R27" s="16">
        <v>0</v>
      </c>
      <c r="S27" s="14">
        <v>0</v>
      </c>
      <c r="T27" s="16">
        <v>0</v>
      </c>
      <c r="U27" s="14">
        <v>11.84268863</v>
      </c>
      <c r="V27" s="16">
        <v>0.41717209999999999</v>
      </c>
    </row>
    <row r="28" spans="1:22" x14ac:dyDescent="0.25">
      <c r="A28" s="11" t="s">
        <v>498</v>
      </c>
      <c r="B28" s="13">
        <v>7568</v>
      </c>
      <c r="C28" s="14">
        <f>(490/B28*100)</f>
        <v>6.4746300211416488</v>
      </c>
      <c r="D28" s="15">
        <v>7078</v>
      </c>
      <c r="E28" s="14">
        <v>18.47115621</v>
      </c>
      <c r="F28" s="16">
        <v>0.49995522999999997</v>
      </c>
      <c r="G28" s="14">
        <v>45.041271940000001</v>
      </c>
      <c r="H28" s="16">
        <v>0.72891514999999996</v>
      </c>
      <c r="I28" s="14">
        <v>25.326752370000001</v>
      </c>
      <c r="J28" s="16">
        <v>0.68860286999999998</v>
      </c>
      <c r="K28" s="14">
        <v>5.37500613</v>
      </c>
      <c r="L28" s="16">
        <v>0.31474646000000001</v>
      </c>
      <c r="M28" s="14">
        <v>0</v>
      </c>
      <c r="N28" s="16">
        <v>0</v>
      </c>
      <c r="O28" s="14" t="s">
        <v>582</v>
      </c>
      <c r="P28" s="16" t="s">
        <v>582</v>
      </c>
      <c r="Q28" s="14">
        <v>0</v>
      </c>
      <c r="R28" s="16">
        <v>0</v>
      </c>
      <c r="S28" s="14">
        <v>0</v>
      </c>
      <c r="T28" s="16">
        <v>0</v>
      </c>
      <c r="U28" s="14">
        <v>5.7858133499999997</v>
      </c>
      <c r="V28" s="16">
        <v>0.65910318000000001</v>
      </c>
    </row>
    <row r="29" spans="1:22" x14ac:dyDescent="0.25">
      <c r="A29" s="11" t="s">
        <v>499</v>
      </c>
      <c r="B29" s="13">
        <v>5385</v>
      </c>
      <c r="C29" s="14">
        <f>(30/B29*100)</f>
        <v>0.55710306406685239</v>
      </c>
      <c r="D29" s="15">
        <v>5355</v>
      </c>
      <c r="E29" s="14">
        <v>22.137771520000001</v>
      </c>
      <c r="F29" s="16">
        <v>0.71904464000000001</v>
      </c>
      <c r="G29" s="14">
        <v>40.050956810000002</v>
      </c>
      <c r="H29" s="16">
        <v>0.81789579000000001</v>
      </c>
      <c r="I29" s="14">
        <v>21.856063769999999</v>
      </c>
      <c r="J29" s="16">
        <v>0.57507923999999999</v>
      </c>
      <c r="K29" s="14">
        <v>9.5952011299999995</v>
      </c>
      <c r="L29" s="16">
        <v>0.46905053000000002</v>
      </c>
      <c r="M29" s="14">
        <v>0</v>
      </c>
      <c r="N29" s="16">
        <v>0</v>
      </c>
      <c r="O29" s="14" t="s">
        <v>582</v>
      </c>
      <c r="P29" s="16" t="s">
        <v>582</v>
      </c>
      <c r="Q29" s="14">
        <v>2.7667624100000001</v>
      </c>
      <c r="R29" s="16">
        <v>0.24169378</v>
      </c>
      <c r="S29" s="14">
        <v>0</v>
      </c>
      <c r="T29" s="16">
        <v>0</v>
      </c>
      <c r="U29" s="14">
        <v>3.5932443699999999</v>
      </c>
      <c r="V29" s="16">
        <v>0.39390976</v>
      </c>
    </row>
    <row r="30" spans="1:22" x14ac:dyDescent="0.25">
      <c r="A30" s="11" t="s">
        <v>500</v>
      </c>
      <c r="B30" s="13">
        <v>4520</v>
      </c>
      <c r="C30" s="14">
        <f>(243/B30*100)</f>
        <v>5.3761061946902649</v>
      </c>
      <c r="D30" s="15">
        <v>4277</v>
      </c>
      <c r="E30" s="14">
        <v>15.86948724</v>
      </c>
      <c r="F30" s="16">
        <v>0.75695966000000003</v>
      </c>
      <c r="G30" s="14">
        <v>37.167899720000001</v>
      </c>
      <c r="H30" s="16">
        <v>0.80251618000000002</v>
      </c>
      <c r="I30" s="14">
        <v>29.48103566</v>
      </c>
      <c r="J30" s="16">
        <v>0.82357387000000004</v>
      </c>
      <c r="K30" s="14">
        <v>9.6495425699999995</v>
      </c>
      <c r="L30" s="16">
        <v>0.45335837000000001</v>
      </c>
      <c r="M30" s="14">
        <v>0</v>
      </c>
      <c r="N30" s="16">
        <v>0</v>
      </c>
      <c r="O30" s="14" t="s">
        <v>582</v>
      </c>
      <c r="P30" s="16" t="s">
        <v>582</v>
      </c>
      <c r="Q30" s="14">
        <v>0</v>
      </c>
      <c r="R30" s="16">
        <v>0</v>
      </c>
      <c r="S30" s="14">
        <v>0</v>
      </c>
      <c r="T30" s="16">
        <v>0</v>
      </c>
      <c r="U30" s="14">
        <v>7.8320348099999997</v>
      </c>
      <c r="V30" s="16">
        <v>0.50836216000000001</v>
      </c>
    </row>
    <row r="31" spans="1:22" x14ac:dyDescent="0.25">
      <c r="A31" s="11" t="s">
        <v>501</v>
      </c>
      <c r="B31" s="13">
        <v>5456</v>
      </c>
      <c r="C31" s="14">
        <f>(152/B31*100)</f>
        <v>2.7859237536656889</v>
      </c>
      <c r="D31" s="15">
        <v>5304</v>
      </c>
      <c r="E31" s="14">
        <v>21.61140327</v>
      </c>
      <c r="F31" s="16">
        <v>0.77953293999999995</v>
      </c>
      <c r="G31" s="14">
        <v>48.799654070000003</v>
      </c>
      <c r="H31" s="16">
        <v>0.80087328999999996</v>
      </c>
      <c r="I31" s="14">
        <v>16.23680998</v>
      </c>
      <c r="J31" s="16">
        <v>0.41703173999999998</v>
      </c>
      <c r="K31" s="14">
        <v>5.6945726299999997</v>
      </c>
      <c r="L31" s="16">
        <v>0.34220537000000001</v>
      </c>
      <c r="M31" s="14">
        <v>0</v>
      </c>
      <c r="N31" s="16">
        <v>0</v>
      </c>
      <c r="O31" s="14" t="s">
        <v>582</v>
      </c>
      <c r="P31" s="16" t="s">
        <v>582</v>
      </c>
      <c r="Q31" s="14">
        <v>0</v>
      </c>
      <c r="R31" s="16">
        <v>0</v>
      </c>
      <c r="S31" s="14">
        <v>0</v>
      </c>
      <c r="T31" s="16">
        <v>0</v>
      </c>
      <c r="U31" s="14">
        <v>7.6575600499999998</v>
      </c>
      <c r="V31" s="16">
        <v>0.57074471000000004</v>
      </c>
    </row>
    <row r="32" spans="1:22" x14ac:dyDescent="0.25">
      <c r="A32" s="11" t="s">
        <v>502</v>
      </c>
      <c r="B32" s="13">
        <v>4478</v>
      </c>
      <c r="C32" s="14">
        <f>(6/B32*100)</f>
        <v>0.13398838767306834</v>
      </c>
      <c r="D32" s="15">
        <v>4472</v>
      </c>
      <c r="E32" s="14">
        <v>24.666731039999998</v>
      </c>
      <c r="F32" s="16">
        <v>0.70057345999999998</v>
      </c>
      <c r="G32" s="14">
        <v>43.802915179999999</v>
      </c>
      <c r="H32" s="16">
        <v>0.73847222999999995</v>
      </c>
      <c r="I32" s="14">
        <v>22.76874252</v>
      </c>
      <c r="J32" s="16">
        <v>0.68033266000000003</v>
      </c>
      <c r="K32" s="14">
        <v>5.4948396800000001</v>
      </c>
      <c r="L32" s="16">
        <v>0.34278526999999998</v>
      </c>
      <c r="M32" s="14">
        <v>0</v>
      </c>
      <c r="N32" s="16">
        <v>0</v>
      </c>
      <c r="O32" s="14" t="s">
        <v>582</v>
      </c>
      <c r="P32" s="16" t="s">
        <v>582</v>
      </c>
      <c r="Q32" s="14">
        <v>0</v>
      </c>
      <c r="R32" s="16">
        <v>0</v>
      </c>
      <c r="S32" s="14">
        <v>0</v>
      </c>
      <c r="T32" s="16">
        <v>0</v>
      </c>
      <c r="U32" s="14">
        <v>3.2667715799999999</v>
      </c>
      <c r="V32" s="16">
        <v>0.34919378000000001</v>
      </c>
    </row>
    <row r="33" spans="1:22" x14ac:dyDescent="0.25">
      <c r="A33" s="11" t="s">
        <v>503</v>
      </c>
      <c r="B33" s="13">
        <v>7325</v>
      </c>
      <c r="C33" s="14">
        <f>(85/B33*100)</f>
        <v>1.1604095563139931</v>
      </c>
      <c r="D33" s="15">
        <v>7240</v>
      </c>
      <c r="E33" s="14">
        <v>19.58892651</v>
      </c>
      <c r="F33" s="16">
        <v>0.67003827999999999</v>
      </c>
      <c r="G33" s="14">
        <v>41.440329640000002</v>
      </c>
      <c r="H33" s="16">
        <v>0.71265612</v>
      </c>
      <c r="I33" s="14">
        <v>27.7484559</v>
      </c>
      <c r="J33" s="16">
        <v>0.64138892000000003</v>
      </c>
      <c r="K33" s="14">
        <v>7.7685356499999996</v>
      </c>
      <c r="L33" s="16">
        <v>0.36801262000000001</v>
      </c>
      <c r="M33" s="14">
        <v>0</v>
      </c>
      <c r="N33" s="16">
        <v>0</v>
      </c>
      <c r="O33" s="14" t="s">
        <v>582</v>
      </c>
      <c r="P33" s="16" t="s">
        <v>582</v>
      </c>
      <c r="Q33" s="14">
        <v>0</v>
      </c>
      <c r="R33" s="16">
        <v>0</v>
      </c>
      <c r="S33" s="14">
        <v>0</v>
      </c>
      <c r="T33" s="16">
        <v>0</v>
      </c>
      <c r="U33" s="14">
        <v>3.4537523000000001</v>
      </c>
      <c r="V33" s="16">
        <v>0.28431507</v>
      </c>
    </row>
    <row r="34" spans="1:22" x14ac:dyDescent="0.25">
      <c r="A34" s="11" t="s">
        <v>504</v>
      </c>
      <c r="B34" s="13">
        <v>6350</v>
      </c>
      <c r="C34" s="14">
        <f>(106/B34*100)</f>
        <v>1.6692913385826771</v>
      </c>
      <c r="D34" s="15">
        <v>6244</v>
      </c>
      <c r="E34" s="14">
        <v>19.08503438</v>
      </c>
      <c r="F34" s="16">
        <v>0.49130781000000001</v>
      </c>
      <c r="G34" s="14">
        <v>36.441942519999998</v>
      </c>
      <c r="H34" s="16">
        <v>0.66726892999999998</v>
      </c>
      <c r="I34" s="14">
        <v>23.213172530000001</v>
      </c>
      <c r="J34" s="16">
        <v>0.56547223999999996</v>
      </c>
      <c r="K34" s="14">
        <v>10.791740000000001</v>
      </c>
      <c r="L34" s="16">
        <v>0.48452843000000001</v>
      </c>
      <c r="M34" s="14">
        <v>0</v>
      </c>
      <c r="N34" s="16">
        <v>0</v>
      </c>
      <c r="O34" s="14" t="s">
        <v>582</v>
      </c>
      <c r="P34" s="16" t="s">
        <v>582</v>
      </c>
      <c r="Q34" s="14">
        <v>2.5933456800000001</v>
      </c>
      <c r="R34" s="16">
        <v>0.53833872000000005</v>
      </c>
      <c r="S34" s="14">
        <v>0</v>
      </c>
      <c r="T34" s="16">
        <v>0</v>
      </c>
      <c r="U34" s="14">
        <v>7.8747648899999998</v>
      </c>
      <c r="V34" s="16">
        <v>0.55420954</v>
      </c>
    </row>
    <row r="35" spans="1:22" x14ac:dyDescent="0.25">
      <c r="A35" s="11" t="s">
        <v>505</v>
      </c>
      <c r="B35" s="13">
        <v>6406</v>
      </c>
      <c r="C35" s="14">
        <f>(74/B35*100)</f>
        <v>1.1551670309085234</v>
      </c>
      <c r="D35" s="15">
        <v>6332</v>
      </c>
      <c r="E35" s="14">
        <v>16.981987060000002</v>
      </c>
      <c r="F35" s="16">
        <v>0.63020282000000005</v>
      </c>
      <c r="G35" s="14">
        <v>40.22106273</v>
      </c>
      <c r="H35" s="16">
        <v>0.85089053999999997</v>
      </c>
      <c r="I35" s="14">
        <v>29.472410610000001</v>
      </c>
      <c r="J35" s="16">
        <v>0.81518148000000001</v>
      </c>
      <c r="K35" s="14">
        <v>8.2970571100000008</v>
      </c>
      <c r="L35" s="16">
        <v>0.36530117000000001</v>
      </c>
      <c r="M35" s="14">
        <v>0</v>
      </c>
      <c r="N35" s="16">
        <v>0</v>
      </c>
      <c r="O35" s="14" t="s">
        <v>582</v>
      </c>
      <c r="P35" s="16" t="s">
        <v>582</v>
      </c>
      <c r="Q35" s="14">
        <v>1.0414681100000001</v>
      </c>
      <c r="R35" s="16">
        <v>5.7018800000000001E-2</v>
      </c>
      <c r="S35" s="14">
        <v>0</v>
      </c>
      <c r="T35" s="16">
        <v>0</v>
      </c>
      <c r="U35" s="14">
        <v>3.9860143699999999</v>
      </c>
      <c r="V35" s="16">
        <v>0.25617984999999999</v>
      </c>
    </row>
    <row r="36" spans="1:22" x14ac:dyDescent="0.25">
      <c r="A36" s="11" t="s">
        <v>506</v>
      </c>
      <c r="B36" s="13">
        <v>6736</v>
      </c>
      <c r="C36" s="14">
        <f>(88/B36*100)</f>
        <v>1.3064133016627077</v>
      </c>
      <c r="D36" s="15">
        <v>6648</v>
      </c>
      <c r="E36" s="14">
        <v>20.84662543</v>
      </c>
      <c r="F36" s="16">
        <v>0.60971085000000003</v>
      </c>
      <c r="G36" s="14">
        <v>32.796859159999997</v>
      </c>
      <c r="H36" s="16">
        <v>0.67427479000000001</v>
      </c>
      <c r="I36" s="14">
        <v>25.935671379999999</v>
      </c>
      <c r="J36" s="16">
        <v>0.61539783000000003</v>
      </c>
      <c r="K36" s="14">
        <v>15.06730945</v>
      </c>
      <c r="L36" s="16">
        <v>0.56874586999999999</v>
      </c>
      <c r="M36" s="14">
        <v>0</v>
      </c>
      <c r="N36" s="16">
        <v>0</v>
      </c>
      <c r="O36" s="14" t="s">
        <v>582</v>
      </c>
      <c r="P36" s="16" t="s">
        <v>582</v>
      </c>
      <c r="Q36" s="14">
        <v>0</v>
      </c>
      <c r="R36" s="16">
        <v>0</v>
      </c>
      <c r="S36" s="14">
        <v>0</v>
      </c>
      <c r="T36" s="16">
        <v>0</v>
      </c>
      <c r="U36" s="14">
        <v>5.3535345799999998</v>
      </c>
      <c r="V36" s="16">
        <v>0.38188545000000002</v>
      </c>
    </row>
    <row r="37" spans="1:22" x14ac:dyDescent="0.25">
      <c r="A37" s="11" t="s">
        <v>507</v>
      </c>
      <c r="B37" s="13">
        <v>5458</v>
      </c>
      <c r="C37" s="14">
        <f>(181/B37*100)</f>
        <v>3.3162330524001464</v>
      </c>
      <c r="D37" s="15">
        <v>5277</v>
      </c>
      <c r="E37" s="14">
        <v>15.01975094</v>
      </c>
      <c r="F37" s="16">
        <v>0.64669304000000005</v>
      </c>
      <c r="G37" s="14">
        <v>38.35066526</v>
      </c>
      <c r="H37" s="16">
        <v>0.78600784000000001</v>
      </c>
      <c r="I37" s="14">
        <v>25.460839799999999</v>
      </c>
      <c r="J37" s="16">
        <v>0.65284050999999998</v>
      </c>
      <c r="K37" s="14">
        <v>9.2027319199999997</v>
      </c>
      <c r="L37" s="16">
        <v>0.41472018999999999</v>
      </c>
      <c r="M37" s="14">
        <v>0</v>
      </c>
      <c r="N37" s="16">
        <v>0</v>
      </c>
      <c r="O37" s="14" t="s">
        <v>582</v>
      </c>
      <c r="P37" s="16" t="s">
        <v>582</v>
      </c>
      <c r="Q37" s="14">
        <v>0</v>
      </c>
      <c r="R37" s="16">
        <v>0</v>
      </c>
      <c r="S37" s="14">
        <v>0</v>
      </c>
      <c r="T37" s="16">
        <v>0</v>
      </c>
      <c r="U37" s="14">
        <v>11.96601208</v>
      </c>
      <c r="V37" s="16">
        <v>0.92307052999999994</v>
      </c>
    </row>
    <row r="38" spans="1:22" x14ac:dyDescent="0.25">
      <c r="A38" s="11" t="s">
        <v>508</v>
      </c>
      <c r="B38" s="13">
        <v>5860</v>
      </c>
      <c r="C38" s="14">
        <f>(27/B38*100)</f>
        <v>0.46075085324232085</v>
      </c>
      <c r="D38" s="15">
        <v>5833</v>
      </c>
      <c r="E38" s="14">
        <v>16.091124780000001</v>
      </c>
      <c r="F38" s="16">
        <v>0.65941802000000005</v>
      </c>
      <c r="G38" s="14">
        <v>32.263035379999998</v>
      </c>
      <c r="H38" s="16">
        <v>0.73211607999999995</v>
      </c>
      <c r="I38" s="14">
        <v>23.469172990000001</v>
      </c>
      <c r="J38" s="16">
        <v>0.71126577000000002</v>
      </c>
      <c r="K38" s="14">
        <v>10.638715489999999</v>
      </c>
      <c r="L38" s="16">
        <v>0.48370066</v>
      </c>
      <c r="M38" s="14">
        <v>0</v>
      </c>
      <c r="N38" s="16">
        <v>0</v>
      </c>
      <c r="O38" s="14" t="s">
        <v>582</v>
      </c>
      <c r="P38" s="16" t="s">
        <v>582</v>
      </c>
      <c r="Q38" s="14">
        <v>0</v>
      </c>
      <c r="R38" s="16">
        <v>0</v>
      </c>
      <c r="S38" s="14">
        <v>0</v>
      </c>
      <c r="T38" s="16">
        <v>0</v>
      </c>
      <c r="U38" s="14">
        <v>17.537951360000001</v>
      </c>
      <c r="V38" s="16">
        <v>0.95859749999999999</v>
      </c>
    </row>
    <row r="39" spans="1:22" x14ac:dyDescent="0.25">
      <c r="A39" s="11" t="s">
        <v>509</v>
      </c>
      <c r="B39" s="13">
        <v>5895</v>
      </c>
      <c r="C39" s="14">
        <f>(33/B39*100)</f>
        <v>0.55979643765903309</v>
      </c>
      <c r="D39" s="15">
        <v>5862</v>
      </c>
      <c r="E39" s="14">
        <v>24.30962937</v>
      </c>
      <c r="F39" s="16">
        <v>0.74113817999999998</v>
      </c>
      <c r="G39" s="14">
        <v>43.193742870000001</v>
      </c>
      <c r="H39" s="16">
        <v>0.74799762999999997</v>
      </c>
      <c r="I39" s="14">
        <v>18.192004059999999</v>
      </c>
      <c r="J39" s="16">
        <v>0.58642163999999997</v>
      </c>
      <c r="K39" s="14">
        <v>9.0197527900000001</v>
      </c>
      <c r="L39" s="16">
        <v>0.44019882999999999</v>
      </c>
      <c r="M39" s="14">
        <v>0</v>
      </c>
      <c r="N39" s="16">
        <v>0</v>
      </c>
      <c r="O39" s="14" t="s">
        <v>582</v>
      </c>
      <c r="P39" s="16" t="s">
        <v>582</v>
      </c>
      <c r="Q39" s="14">
        <v>0</v>
      </c>
      <c r="R39" s="16">
        <v>0</v>
      </c>
      <c r="S39" s="14">
        <v>0</v>
      </c>
      <c r="T39" s="16">
        <v>0</v>
      </c>
      <c r="U39" s="14">
        <v>5.2848709100000004</v>
      </c>
      <c r="V39" s="16">
        <v>0.65392808999999996</v>
      </c>
    </row>
    <row r="40" spans="1:22" x14ac:dyDescent="0.25">
      <c r="A40" s="11" t="s">
        <v>510</v>
      </c>
      <c r="B40" s="13">
        <v>14157</v>
      </c>
      <c r="C40" s="14">
        <f>(415/B40*100)</f>
        <v>2.9314120223211133</v>
      </c>
      <c r="D40" s="15">
        <v>13742</v>
      </c>
      <c r="E40" s="14">
        <v>31.924319059999998</v>
      </c>
      <c r="F40" s="16">
        <v>0.83130101999999995</v>
      </c>
      <c r="G40" s="14">
        <v>40.335746669999999</v>
      </c>
      <c r="H40" s="16">
        <v>0.64435249000000006</v>
      </c>
      <c r="I40" s="14">
        <v>15.577981100000001</v>
      </c>
      <c r="J40" s="16">
        <v>0.50685407999999998</v>
      </c>
      <c r="K40" s="14">
        <v>4.5584382100000003</v>
      </c>
      <c r="L40" s="16">
        <v>0.25323691999999998</v>
      </c>
      <c r="M40" s="14">
        <v>0</v>
      </c>
      <c r="N40" s="16">
        <v>0</v>
      </c>
      <c r="O40" s="14" t="s">
        <v>582</v>
      </c>
      <c r="P40" s="16" t="s">
        <v>582</v>
      </c>
      <c r="Q40" s="14">
        <v>0</v>
      </c>
      <c r="R40" s="16">
        <v>0</v>
      </c>
      <c r="S40" s="14">
        <v>0</v>
      </c>
      <c r="T40" s="16">
        <v>0</v>
      </c>
      <c r="U40" s="14">
        <v>7.60351496</v>
      </c>
      <c r="V40" s="16">
        <v>0.64710646000000005</v>
      </c>
    </row>
    <row r="41" spans="1:22" x14ac:dyDescent="0.25">
      <c r="A41" s="11" t="s">
        <v>511</v>
      </c>
      <c r="B41" s="13">
        <v>5712</v>
      </c>
      <c r="C41" s="14">
        <f>(61/B41*100)</f>
        <v>1.0679271708683473</v>
      </c>
      <c r="D41" s="15">
        <v>5651</v>
      </c>
      <c r="E41" s="14">
        <v>24.19655826</v>
      </c>
      <c r="F41" s="16">
        <v>0.73085906</v>
      </c>
      <c r="G41" s="14">
        <v>39.829061799999998</v>
      </c>
      <c r="H41" s="16">
        <v>0.69323027999999998</v>
      </c>
      <c r="I41" s="14">
        <v>22.79347576</v>
      </c>
      <c r="J41" s="16">
        <v>0.68947409999999998</v>
      </c>
      <c r="K41" s="14">
        <v>7.2021436000000003</v>
      </c>
      <c r="L41" s="16">
        <v>0.38204343000000002</v>
      </c>
      <c r="M41" s="14">
        <v>0</v>
      </c>
      <c r="N41" s="16">
        <v>0</v>
      </c>
      <c r="O41" s="14" t="s">
        <v>582</v>
      </c>
      <c r="P41" s="16" t="s">
        <v>582</v>
      </c>
      <c r="Q41" s="14">
        <v>0.67945878999999998</v>
      </c>
      <c r="R41" s="16">
        <v>0.18108098</v>
      </c>
      <c r="S41" s="14">
        <v>0</v>
      </c>
      <c r="T41" s="16">
        <v>0</v>
      </c>
      <c r="U41" s="14">
        <v>5.2993017800000004</v>
      </c>
      <c r="V41" s="16">
        <v>0.66640052000000005</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19.569119498571428</v>
      </c>
      <c r="F42" s="16">
        <f>IF(COUNT(F7:F41) &gt; 0, SQRT(SUMSQ(F7:F41)/(COUNT(F7:F41)*COUNT(F7:F41)) ), "—")</f>
        <v>0.1049247183637271</v>
      </c>
      <c r="G42" s="14">
        <f>IF(COUNT(G7:G41) &gt; 0, AVERAGE(G7:G41), "—")</f>
        <v>38.312497370285719</v>
      </c>
      <c r="H42" s="16">
        <f>IF(COUNT(H7:H41) &gt; 0, SQRT(SUMSQ(H7:H41)/(COUNT(H7:H41)*COUNT(H7:H41)) ), "—")</f>
        <v>0.12279213342722714</v>
      </c>
      <c r="I42" s="14">
        <f>IF(COUNT(I7:I41) &gt; 0, AVERAGE(I7:I41), "—")</f>
        <v>24.816639220285712</v>
      </c>
      <c r="J42" s="16">
        <f>IF(COUNT(J7:J41) &gt; 0, SQRT(SUMSQ(J7:J41)/(COUNT(J7:J41)*COUNT(J7:J41)) ), "—")</f>
        <v>0.11127512562320477</v>
      </c>
      <c r="K42" s="14">
        <f>IF(COUNT(K7:K41) &gt; 0, AVERAGE(K7:K41), "—")</f>
        <v>9.5517542440000014</v>
      </c>
      <c r="L42" s="16">
        <f>IF(COUNT(L7:L41) &gt; 0, SQRT(SUMSQ(L7:L41)/(COUNT(L7:L41)*COUNT(L7:L41)) ), "—")</f>
        <v>7.3248793856832972E-2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0.6225327174285713</v>
      </c>
      <c r="R42" s="16">
        <f>IF(COUNT(R7:R41) &gt; 0, SQRT(SUMSQ(R7:R41)/(COUNT(R7:R41)*COUNT(R7:R41)) ), "—")</f>
        <v>3.7395235532577467E-2</v>
      </c>
      <c r="S42" s="14">
        <f>IF(COUNT(S7:S41) &gt; 0, AVERAGE(S7:S41), "—")</f>
        <v>1.2338797142857144E-3</v>
      </c>
      <c r="T42" s="16">
        <f>IF(COUNT(T7:T41) &gt; 0, SQRT(SUMSQ(T7:T41)/(COUNT(T7:T41)*COUNT(T7:T41)) ), "—")</f>
        <v>8.7232685714285711E-4</v>
      </c>
      <c r="U42" s="14">
        <f>IF(COUNT(U7:U41) &gt; 0, AVERAGE(U7:U41), "—")</f>
        <v>7.1262230697142872</v>
      </c>
      <c r="V42" s="16">
        <f>IF(COUNT(V7:V41) &gt; 0, SQRT(SUMSQ(V7:V41)/(COUNT(V7:V41)*COUNT(V7:V41)) ), "—")</f>
        <v>9.8743079633719172E-2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21.161918150000002</v>
      </c>
      <c r="F45" s="16">
        <v>0.51510977000000002</v>
      </c>
      <c r="G45" s="14">
        <v>32.03158861</v>
      </c>
      <c r="H45" s="16">
        <v>0.77919170999999998</v>
      </c>
      <c r="I45" s="14">
        <v>22.191713570000001</v>
      </c>
      <c r="J45" s="16">
        <v>0.59785666999999998</v>
      </c>
      <c r="K45" s="14">
        <v>17.897886209999999</v>
      </c>
      <c r="L45" s="16">
        <v>0.70090342000000005</v>
      </c>
      <c r="M45" s="14">
        <v>0</v>
      </c>
      <c r="N45" s="16">
        <v>0</v>
      </c>
      <c r="O45" s="14" t="s">
        <v>582</v>
      </c>
      <c r="P45" s="16" t="s">
        <v>582</v>
      </c>
      <c r="Q45" s="14">
        <v>0</v>
      </c>
      <c r="R45" s="16">
        <v>0</v>
      </c>
      <c r="S45" s="14">
        <v>0.23877261</v>
      </c>
      <c r="T45" s="16">
        <v>6.5284759999999997E-2</v>
      </c>
      <c r="U45" s="14">
        <v>6.4781208499999998</v>
      </c>
      <c r="V45" s="16">
        <v>0.33956249999999999</v>
      </c>
    </row>
    <row r="46" spans="1:22" x14ac:dyDescent="0.25">
      <c r="A46" s="11" t="s">
        <v>516</v>
      </c>
      <c r="B46" s="13">
        <v>23141</v>
      </c>
      <c r="C46" s="14">
        <f>(2289/B46*100)</f>
        <v>9.8915345058554074</v>
      </c>
      <c r="D46" s="15">
        <v>20852</v>
      </c>
      <c r="E46" s="14">
        <v>14.14418802</v>
      </c>
      <c r="F46" s="16">
        <v>0.40082245</v>
      </c>
      <c r="G46" s="14">
        <v>25.60945328</v>
      </c>
      <c r="H46" s="16">
        <v>0.68019282000000003</v>
      </c>
      <c r="I46" s="14">
        <v>15.313589609999999</v>
      </c>
      <c r="J46" s="16">
        <v>0.38091240999999998</v>
      </c>
      <c r="K46" s="14">
        <v>6.61183604</v>
      </c>
      <c r="L46" s="16">
        <v>0.31246055</v>
      </c>
      <c r="M46" s="14">
        <v>0</v>
      </c>
      <c r="N46" s="16">
        <v>0</v>
      </c>
      <c r="O46" s="14" t="s">
        <v>582</v>
      </c>
      <c r="P46" s="16" t="s">
        <v>582</v>
      </c>
      <c r="Q46" s="14">
        <v>0</v>
      </c>
      <c r="R46" s="16">
        <v>0</v>
      </c>
      <c r="S46" s="14">
        <v>0</v>
      </c>
      <c r="T46" s="16">
        <v>0</v>
      </c>
      <c r="U46" s="14">
        <v>38.32093304</v>
      </c>
      <c r="V46" s="16">
        <v>1.06878567</v>
      </c>
    </row>
    <row r="47" spans="1:22" x14ac:dyDescent="0.25">
      <c r="A47" s="11" t="s">
        <v>517</v>
      </c>
      <c r="B47" s="13">
        <v>5928</v>
      </c>
      <c r="C47" s="14">
        <f>(440/B47*100)</f>
        <v>7.4224021592442648</v>
      </c>
      <c r="D47" s="15">
        <v>5488</v>
      </c>
      <c r="E47" s="14">
        <v>22.333820889999998</v>
      </c>
      <c r="F47" s="16">
        <v>0.60833190999999998</v>
      </c>
      <c r="G47" s="14">
        <v>37.763867529999999</v>
      </c>
      <c r="H47" s="16">
        <v>0.82537199999999999</v>
      </c>
      <c r="I47" s="14">
        <v>17.985894859999998</v>
      </c>
      <c r="J47" s="16">
        <v>0.53974789999999995</v>
      </c>
      <c r="K47" s="14">
        <v>5.2386675</v>
      </c>
      <c r="L47" s="16">
        <v>0.36530846</v>
      </c>
      <c r="M47" s="14">
        <v>0</v>
      </c>
      <c r="N47" s="16">
        <v>0</v>
      </c>
      <c r="O47" s="14" t="s">
        <v>582</v>
      </c>
      <c r="P47" s="16" t="s">
        <v>582</v>
      </c>
      <c r="Q47" s="14">
        <v>0</v>
      </c>
      <c r="R47" s="16">
        <v>0</v>
      </c>
      <c r="S47" s="14">
        <v>0</v>
      </c>
      <c r="T47" s="16">
        <v>0</v>
      </c>
      <c r="U47" s="14">
        <v>16.677749210000002</v>
      </c>
      <c r="V47" s="16">
        <v>1.06321439</v>
      </c>
    </row>
    <row r="48" spans="1:22" x14ac:dyDescent="0.25">
      <c r="A48" s="11" t="s">
        <v>518</v>
      </c>
      <c r="B48" s="13">
        <v>9841</v>
      </c>
      <c r="C48" s="14">
        <f>(8/B48*100)</f>
        <v>8.1292551569962401E-2</v>
      </c>
      <c r="D48" s="15">
        <v>9833</v>
      </c>
      <c r="E48" s="14">
        <v>12.21816241</v>
      </c>
      <c r="F48" s="16">
        <v>0.53387794</v>
      </c>
      <c r="G48" s="14">
        <v>43.730968760000003</v>
      </c>
      <c r="H48" s="16">
        <v>0.72289106999999997</v>
      </c>
      <c r="I48" s="14">
        <v>31.492935299999999</v>
      </c>
      <c r="J48" s="16">
        <v>0.72226765000000004</v>
      </c>
      <c r="K48" s="14">
        <v>10.83881899</v>
      </c>
      <c r="L48" s="16">
        <v>0.5091987</v>
      </c>
      <c r="M48" s="14">
        <v>0</v>
      </c>
      <c r="N48" s="16">
        <v>0</v>
      </c>
      <c r="O48" s="14" t="s">
        <v>582</v>
      </c>
      <c r="P48" s="16" t="s">
        <v>582</v>
      </c>
      <c r="Q48" s="14">
        <v>0</v>
      </c>
      <c r="R48" s="16">
        <v>0</v>
      </c>
      <c r="S48" s="14">
        <v>0</v>
      </c>
      <c r="T48" s="16">
        <v>0</v>
      </c>
      <c r="U48" s="14">
        <v>1.71911455</v>
      </c>
      <c r="V48" s="16">
        <v>0.54235255000000004</v>
      </c>
    </row>
    <row r="49" spans="1:22" x14ac:dyDescent="0.25">
      <c r="A49" s="11" t="s">
        <v>519</v>
      </c>
      <c r="B49" s="13">
        <v>6349</v>
      </c>
      <c r="C49" s="14">
        <f>(56/B49*100)</f>
        <v>0.88202866593164275</v>
      </c>
      <c r="D49" s="15">
        <v>6293</v>
      </c>
      <c r="E49" s="14">
        <v>15.877694269999999</v>
      </c>
      <c r="F49" s="16">
        <v>0.56740723999999998</v>
      </c>
      <c r="G49" s="14">
        <v>33.435300150000003</v>
      </c>
      <c r="H49" s="16">
        <v>0.81157656</v>
      </c>
      <c r="I49" s="14">
        <v>30.972932520000001</v>
      </c>
      <c r="J49" s="16">
        <v>0.69233206000000003</v>
      </c>
      <c r="K49" s="14">
        <v>15.55934637</v>
      </c>
      <c r="L49" s="16">
        <v>0.53892622999999995</v>
      </c>
      <c r="M49" s="14">
        <v>0</v>
      </c>
      <c r="N49" s="16">
        <v>0</v>
      </c>
      <c r="O49" s="14" t="s">
        <v>582</v>
      </c>
      <c r="P49" s="16" t="s">
        <v>582</v>
      </c>
      <c r="Q49" s="14">
        <v>0</v>
      </c>
      <c r="R49" s="16">
        <v>0</v>
      </c>
      <c r="S49" s="14">
        <v>4.571629E-2</v>
      </c>
      <c r="T49" s="16">
        <v>3.3331390000000002E-2</v>
      </c>
      <c r="U49" s="14">
        <v>4.1090103999999998</v>
      </c>
      <c r="V49" s="16">
        <v>0.42512073</v>
      </c>
    </row>
    <row r="50" spans="1:22" x14ac:dyDescent="0.25">
      <c r="A50" s="11" t="s">
        <v>520</v>
      </c>
      <c r="B50" s="13">
        <v>11795</v>
      </c>
      <c r="C50" s="14">
        <f>(413/B50*100)</f>
        <v>3.5014836795252227</v>
      </c>
      <c r="D50" s="15">
        <v>11382</v>
      </c>
      <c r="E50" s="14">
        <v>15.71818552</v>
      </c>
      <c r="F50" s="16">
        <v>0.4501674</v>
      </c>
      <c r="G50" s="14">
        <v>38.218943080000003</v>
      </c>
      <c r="H50" s="16">
        <v>0.65572430000000004</v>
      </c>
      <c r="I50" s="14">
        <v>29.023060829999999</v>
      </c>
      <c r="J50" s="16">
        <v>0.5555274</v>
      </c>
      <c r="K50" s="14">
        <v>11.28105147</v>
      </c>
      <c r="L50" s="16">
        <v>0.47856950999999998</v>
      </c>
      <c r="M50" s="14">
        <v>0</v>
      </c>
      <c r="N50" s="16">
        <v>0</v>
      </c>
      <c r="O50" s="14" t="s">
        <v>582</v>
      </c>
      <c r="P50" s="16" t="s">
        <v>582</v>
      </c>
      <c r="Q50" s="14">
        <v>0</v>
      </c>
      <c r="R50" s="16">
        <v>0</v>
      </c>
      <c r="S50" s="14">
        <v>0</v>
      </c>
      <c r="T50" s="16">
        <v>0</v>
      </c>
      <c r="U50" s="14">
        <v>5.7587590999999998</v>
      </c>
      <c r="V50" s="16">
        <v>0.57299540999999998</v>
      </c>
    </row>
    <row r="51" spans="1:22" x14ac:dyDescent="0.25">
      <c r="A51" s="11" t="s">
        <v>521</v>
      </c>
      <c r="B51" s="13">
        <v>6866</v>
      </c>
      <c r="C51" s="14">
        <f>(112/B51*100)</f>
        <v>1.6312263326536558</v>
      </c>
      <c r="D51" s="15">
        <v>6754</v>
      </c>
      <c r="E51" s="14">
        <v>13.544502420000001</v>
      </c>
      <c r="F51" s="16">
        <v>0.53651243999999998</v>
      </c>
      <c r="G51" s="14">
        <v>27.293969400000002</v>
      </c>
      <c r="H51" s="16">
        <v>0.76878334999999998</v>
      </c>
      <c r="I51" s="14">
        <v>28.179485589999999</v>
      </c>
      <c r="J51" s="16">
        <v>0.64145025</v>
      </c>
      <c r="K51" s="14">
        <v>9.9024574100000002</v>
      </c>
      <c r="L51" s="16">
        <v>0.38375295999999998</v>
      </c>
      <c r="M51" s="14">
        <v>0</v>
      </c>
      <c r="N51" s="16">
        <v>0</v>
      </c>
      <c r="O51" s="14" t="s">
        <v>582</v>
      </c>
      <c r="P51" s="16" t="s">
        <v>582</v>
      </c>
      <c r="Q51" s="14">
        <v>10.57325494</v>
      </c>
      <c r="R51" s="16">
        <v>0.61207285</v>
      </c>
      <c r="S51" s="14">
        <v>0</v>
      </c>
      <c r="T51" s="16">
        <v>0</v>
      </c>
      <c r="U51" s="14">
        <v>10.50633025</v>
      </c>
      <c r="V51" s="16">
        <v>0.89943163999999998</v>
      </c>
    </row>
    <row r="52" spans="1:22" x14ac:dyDescent="0.25">
      <c r="A52" s="11" t="s">
        <v>522</v>
      </c>
      <c r="B52" s="13">
        <v>5809</v>
      </c>
      <c r="C52" s="14">
        <f>(115/B52*100)</f>
        <v>1.9796866930624892</v>
      </c>
      <c r="D52" s="15">
        <v>5694</v>
      </c>
      <c r="E52" s="14">
        <v>29.852654650000002</v>
      </c>
      <c r="F52" s="16">
        <v>0.69938363000000003</v>
      </c>
      <c r="G52" s="14">
        <v>39.996810930000002</v>
      </c>
      <c r="H52" s="16">
        <v>0.66043266</v>
      </c>
      <c r="I52" s="14">
        <v>17.94787045</v>
      </c>
      <c r="J52" s="16">
        <v>0.58008881000000001</v>
      </c>
      <c r="K52" s="14">
        <v>6.7895706100000002</v>
      </c>
      <c r="L52" s="16">
        <v>0.40578184</v>
      </c>
      <c r="M52" s="14">
        <v>0</v>
      </c>
      <c r="N52" s="16">
        <v>0</v>
      </c>
      <c r="O52" s="14" t="s">
        <v>582</v>
      </c>
      <c r="P52" s="16" t="s">
        <v>582</v>
      </c>
      <c r="Q52" s="14">
        <v>0</v>
      </c>
      <c r="R52" s="16">
        <v>0</v>
      </c>
      <c r="S52" s="14">
        <v>0</v>
      </c>
      <c r="T52" s="16">
        <v>0</v>
      </c>
      <c r="U52" s="14">
        <v>5.4130933700000003</v>
      </c>
      <c r="V52" s="16">
        <v>0.43260121000000001</v>
      </c>
    </row>
    <row r="53" spans="1:22" x14ac:dyDescent="0.25">
      <c r="A53" s="11" t="s">
        <v>523</v>
      </c>
      <c r="B53" s="13">
        <v>5571</v>
      </c>
      <c r="C53" s="14">
        <f>(123/B53*100)</f>
        <v>2.2078621432417878</v>
      </c>
      <c r="D53" s="15">
        <v>5448</v>
      </c>
      <c r="E53" s="14">
        <v>19.007637549999998</v>
      </c>
      <c r="F53" s="16">
        <v>0.54798453999999996</v>
      </c>
      <c r="G53" s="14">
        <v>34.646816250000001</v>
      </c>
      <c r="H53" s="16">
        <v>0.58666783</v>
      </c>
      <c r="I53" s="14">
        <v>26.309832010000001</v>
      </c>
      <c r="J53" s="16">
        <v>0.59106603999999996</v>
      </c>
      <c r="K53" s="14">
        <v>9.9829368400000007</v>
      </c>
      <c r="L53" s="16">
        <v>0.39024149000000002</v>
      </c>
      <c r="M53" s="14">
        <v>0</v>
      </c>
      <c r="N53" s="16">
        <v>0</v>
      </c>
      <c r="O53" s="14" t="s">
        <v>582</v>
      </c>
      <c r="P53" s="16" t="s">
        <v>582</v>
      </c>
      <c r="Q53" s="14">
        <v>0</v>
      </c>
      <c r="R53" s="16">
        <v>0</v>
      </c>
      <c r="S53" s="14">
        <v>0</v>
      </c>
      <c r="T53" s="16">
        <v>0</v>
      </c>
      <c r="U53" s="14">
        <v>10.05277735</v>
      </c>
      <c r="V53" s="16">
        <v>0.38751579000000003</v>
      </c>
    </row>
    <row r="54" spans="1:22" x14ac:dyDescent="0.25">
      <c r="A54" s="11" t="s">
        <v>524</v>
      </c>
      <c r="B54" s="13">
        <v>4740</v>
      </c>
      <c r="C54" s="14">
        <f>(548/B54*100)</f>
        <v>11.561181434599156</v>
      </c>
      <c r="D54" s="15">
        <v>4192</v>
      </c>
      <c r="E54" s="14">
        <v>24.007101039999998</v>
      </c>
      <c r="F54" s="16">
        <v>0.85437916999999997</v>
      </c>
      <c r="G54" s="14">
        <v>36.549690030000001</v>
      </c>
      <c r="H54" s="16">
        <v>0.96582263999999995</v>
      </c>
      <c r="I54" s="14">
        <v>15.68925825</v>
      </c>
      <c r="J54" s="16">
        <v>0.65464462000000001</v>
      </c>
      <c r="K54" s="14">
        <v>6.7210713200000001</v>
      </c>
      <c r="L54" s="16">
        <v>0.57646454999999996</v>
      </c>
      <c r="M54" s="14">
        <v>0</v>
      </c>
      <c r="N54" s="16">
        <v>0</v>
      </c>
      <c r="O54" s="14" t="s">
        <v>582</v>
      </c>
      <c r="P54" s="16" t="s">
        <v>582</v>
      </c>
      <c r="Q54" s="14">
        <v>0</v>
      </c>
      <c r="R54" s="16">
        <v>0</v>
      </c>
      <c r="S54" s="14">
        <v>0</v>
      </c>
      <c r="T54" s="16">
        <v>0</v>
      </c>
      <c r="U54" s="14">
        <v>17.032879359999999</v>
      </c>
      <c r="V54" s="16">
        <v>1.4058588999999999</v>
      </c>
    </row>
    <row r="55" spans="1:22" x14ac:dyDescent="0.25">
      <c r="A55" s="11" t="s">
        <v>525</v>
      </c>
      <c r="B55" s="13">
        <v>5316</v>
      </c>
      <c r="C55" s="14">
        <f>(22/B55*100)</f>
        <v>0.41384499623777277</v>
      </c>
      <c r="D55" s="15">
        <v>5294</v>
      </c>
      <c r="E55" s="14">
        <v>26.866061040000002</v>
      </c>
      <c r="F55" s="16">
        <v>0.64582664999999995</v>
      </c>
      <c r="G55" s="14">
        <v>37.335789589999997</v>
      </c>
      <c r="H55" s="16">
        <v>0.74606216000000003</v>
      </c>
      <c r="I55" s="14">
        <v>20.541974320000001</v>
      </c>
      <c r="J55" s="16">
        <v>0.54112336999999999</v>
      </c>
      <c r="K55" s="14">
        <v>9.7025019199999996</v>
      </c>
      <c r="L55" s="16">
        <v>0.3588597</v>
      </c>
      <c r="M55" s="14">
        <v>0</v>
      </c>
      <c r="N55" s="16">
        <v>0</v>
      </c>
      <c r="O55" s="14" t="s">
        <v>582</v>
      </c>
      <c r="P55" s="16" t="s">
        <v>582</v>
      </c>
      <c r="Q55" s="14">
        <v>0</v>
      </c>
      <c r="R55" s="16">
        <v>0</v>
      </c>
      <c r="S55" s="14">
        <v>0.40719749</v>
      </c>
      <c r="T55" s="16">
        <v>9.6895419999999996E-2</v>
      </c>
      <c r="U55" s="14">
        <v>5.1464756500000002</v>
      </c>
      <c r="V55" s="16">
        <v>0.36171828</v>
      </c>
    </row>
    <row r="56" spans="1:22" x14ac:dyDescent="0.25">
      <c r="A56" s="11" t="s">
        <v>526</v>
      </c>
      <c r="B56" s="13">
        <v>5359</v>
      </c>
      <c r="C56" s="14">
        <f>(77/B56*100)</f>
        <v>1.4368352304534429</v>
      </c>
      <c r="D56" s="15">
        <v>5282</v>
      </c>
      <c r="E56" s="14">
        <v>11.36067905</v>
      </c>
      <c r="F56" s="16">
        <v>0.48639392999999997</v>
      </c>
      <c r="G56" s="14">
        <v>47.844833229999999</v>
      </c>
      <c r="H56" s="16">
        <v>0.77195639999999999</v>
      </c>
      <c r="I56" s="14">
        <v>28.605082169999999</v>
      </c>
      <c r="J56" s="16">
        <v>0.64107817</v>
      </c>
      <c r="K56" s="14">
        <v>10.838561009999999</v>
      </c>
      <c r="L56" s="16">
        <v>0.51132593000000004</v>
      </c>
      <c r="M56" s="14">
        <v>0</v>
      </c>
      <c r="N56" s="16">
        <v>0</v>
      </c>
      <c r="O56" s="14" t="s">
        <v>582</v>
      </c>
      <c r="P56" s="16" t="s">
        <v>582</v>
      </c>
      <c r="Q56" s="14">
        <v>0</v>
      </c>
      <c r="R56" s="16">
        <v>0</v>
      </c>
      <c r="S56" s="14">
        <v>0</v>
      </c>
      <c r="T56" s="16">
        <v>0</v>
      </c>
      <c r="U56" s="14">
        <v>1.35084454</v>
      </c>
      <c r="V56" s="16">
        <v>0.22095904999999999</v>
      </c>
    </row>
    <row r="57" spans="1:22" x14ac:dyDescent="0.25">
      <c r="A57" s="11" t="s">
        <v>527</v>
      </c>
      <c r="B57" s="13">
        <v>6513</v>
      </c>
      <c r="C57" s="14">
        <f>(0/B57*100)</f>
        <v>0</v>
      </c>
      <c r="D57" s="15">
        <v>6513</v>
      </c>
      <c r="E57" s="14">
        <v>9.9493597999999999</v>
      </c>
      <c r="F57" s="16">
        <v>0.54346050999999995</v>
      </c>
      <c r="G57" s="14">
        <v>38.644471379999999</v>
      </c>
      <c r="H57" s="16">
        <v>0.89022184000000004</v>
      </c>
      <c r="I57" s="14">
        <v>30.060351000000001</v>
      </c>
      <c r="J57" s="16">
        <v>0.69326600999999999</v>
      </c>
      <c r="K57" s="14">
        <v>16.916527640000002</v>
      </c>
      <c r="L57" s="16">
        <v>0.68064161999999995</v>
      </c>
      <c r="M57" s="14">
        <v>0</v>
      </c>
      <c r="N57" s="16">
        <v>0</v>
      </c>
      <c r="O57" s="14" t="s">
        <v>582</v>
      </c>
      <c r="P57" s="16" t="s">
        <v>582</v>
      </c>
      <c r="Q57" s="14">
        <v>0</v>
      </c>
      <c r="R57" s="16">
        <v>0</v>
      </c>
      <c r="S57" s="14">
        <v>8.1066089999999993E-2</v>
      </c>
      <c r="T57" s="16">
        <v>3.6506730000000001E-2</v>
      </c>
      <c r="U57" s="14">
        <v>4.3482241000000004</v>
      </c>
      <c r="V57" s="16">
        <v>0.63843362999999997</v>
      </c>
    </row>
    <row r="58" spans="1:22" x14ac:dyDescent="0.25">
      <c r="A58" s="11" t="s">
        <v>528</v>
      </c>
      <c r="B58" s="13">
        <v>7267</v>
      </c>
      <c r="C58" s="14">
        <f>(10/B58*100)</f>
        <v>0.13760836658868861</v>
      </c>
      <c r="D58" s="15">
        <v>7257</v>
      </c>
      <c r="E58" s="14">
        <v>37.026805590000002</v>
      </c>
      <c r="F58" s="16">
        <v>0.79502832000000001</v>
      </c>
      <c r="G58" s="14">
        <v>33.16910944</v>
      </c>
      <c r="H58" s="16">
        <v>0.72130751999999998</v>
      </c>
      <c r="I58" s="14">
        <v>16.938852709999999</v>
      </c>
      <c r="J58" s="16">
        <v>0.59754971999999995</v>
      </c>
      <c r="K58" s="14">
        <v>6.2024297600000002</v>
      </c>
      <c r="L58" s="16">
        <v>0.36882374000000001</v>
      </c>
      <c r="M58" s="14">
        <v>0</v>
      </c>
      <c r="N58" s="16">
        <v>0</v>
      </c>
      <c r="O58" s="14" t="s">
        <v>582</v>
      </c>
      <c r="P58" s="16" t="s">
        <v>582</v>
      </c>
      <c r="Q58" s="14">
        <v>0</v>
      </c>
      <c r="R58" s="16">
        <v>0</v>
      </c>
      <c r="S58" s="14">
        <v>0.66437528000000001</v>
      </c>
      <c r="T58" s="16">
        <v>0.13177643</v>
      </c>
      <c r="U58" s="14">
        <v>5.9984272299999999</v>
      </c>
      <c r="V58" s="16">
        <v>0.66006290999999995</v>
      </c>
    </row>
    <row r="59" spans="1:22" x14ac:dyDescent="0.25">
      <c r="A59" s="11" t="s">
        <v>529</v>
      </c>
      <c r="B59" s="13">
        <v>4826</v>
      </c>
      <c r="C59" s="14">
        <f>(26/B59*100)</f>
        <v>0.53874844591794446</v>
      </c>
      <c r="D59" s="15">
        <v>4800</v>
      </c>
      <c r="E59" s="14">
        <v>22.321528669999999</v>
      </c>
      <c r="F59" s="16">
        <v>0.72888923000000005</v>
      </c>
      <c r="G59" s="14">
        <v>29.191825810000001</v>
      </c>
      <c r="H59" s="16">
        <v>0.77086487999999997</v>
      </c>
      <c r="I59" s="14">
        <v>22.456325459999999</v>
      </c>
      <c r="J59" s="16">
        <v>0.83349300999999998</v>
      </c>
      <c r="K59" s="14">
        <v>21.089755629999999</v>
      </c>
      <c r="L59" s="16">
        <v>0.76290225</v>
      </c>
      <c r="M59" s="14">
        <v>0</v>
      </c>
      <c r="N59" s="16">
        <v>0</v>
      </c>
      <c r="O59" s="14" t="s">
        <v>582</v>
      </c>
      <c r="P59" s="16" t="s">
        <v>582</v>
      </c>
      <c r="Q59" s="14">
        <v>0</v>
      </c>
      <c r="R59" s="16">
        <v>0</v>
      </c>
      <c r="S59" s="14">
        <v>0.52843689999999999</v>
      </c>
      <c r="T59" s="16">
        <v>0.110737</v>
      </c>
      <c r="U59" s="14">
        <v>4.4121275400000002</v>
      </c>
      <c r="V59" s="16">
        <v>0.39417659999999999</v>
      </c>
    </row>
    <row r="60" spans="1:22" x14ac:dyDescent="0.25">
      <c r="A60" s="11" t="s">
        <v>530</v>
      </c>
      <c r="B60" s="13">
        <v>4546</v>
      </c>
      <c r="C60" s="14">
        <f>(15/B60*100)</f>
        <v>0.32996040475142985</v>
      </c>
      <c r="D60" s="15">
        <v>4531</v>
      </c>
      <c r="E60" s="14">
        <v>24.749320910000002</v>
      </c>
      <c r="F60" s="16">
        <v>0.91905462999999998</v>
      </c>
      <c r="G60" s="14">
        <v>33.721371359999999</v>
      </c>
      <c r="H60" s="16">
        <v>1.14423283</v>
      </c>
      <c r="I60" s="14">
        <v>24.023167340000001</v>
      </c>
      <c r="J60" s="16">
        <v>0.88308257000000001</v>
      </c>
      <c r="K60" s="14">
        <v>10.748738960000001</v>
      </c>
      <c r="L60" s="16">
        <v>0.59458509000000004</v>
      </c>
      <c r="M60" s="14">
        <v>0</v>
      </c>
      <c r="N60" s="16">
        <v>0</v>
      </c>
      <c r="O60" s="14" t="s">
        <v>582</v>
      </c>
      <c r="P60" s="16" t="s">
        <v>582</v>
      </c>
      <c r="Q60" s="14">
        <v>2.2666660000000002E-2</v>
      </c>
      <c r="R60" s="16">
        <v>2.2856060000000001E-2</v>
      </c>
      <c r="S60" s="14">
        <v>0.66511120000000001</v>
      </c>
      <c r="T60" s="16">
        <v>0.15078079</v>
      </c>
      <c r="U60" s="14">
        <v>6.0696235700000001</v>
      </c>
      <c r="V60" s="16">
        <v>0.62483047999999997</v>
      </c>
    </row>
    <row r="61" spans="1:22" x14ac:dyDescent="0.25">
      <c r="A61" s="11" t="s">
        <v>531</v>
      </c>
      <c r="B61" s="13">
        <v>6525</v>
      </c>
      <c r="C61" s="14">
        <f>(184/B61*100)</f>
        <v>2.8199233716475094</v>
      </c>
      <c r="D61" s="15">
        <v>6341</v>
      </c>
      <c r="E61" s="14">
        <v>25.238109170000001</v>
      </c>
      <c r="F61" s="16">
        <v>0.66278537999999998</v>
      </c>
      <c r="G61" s="14">
        <v>42.960416510000002</v>
      </c>
      <c r="H61" s="16">
        <v>0.77112837000000001</v>
      </c>
      <c r="I61" s="14">
        <v>20.261477859999999</v>
      </c>
      <c r="J61" s="16">
        <v>0.54437537000000003</v>
      </c>
      <c r="K61" s="14">
        <v>5.9139932699999997</v>
      </c>
      <c r="L61" s="16">
        <v>0.35379307999999998</v>
      </c>
      <c r="M61" s="14">
        <v>0</v>
      </c>
      <c r="N61" s="16">
        <v>0</v>
      </c>
      <c r="O61" s="14" t="s">
        <v>582</v>
      </c>
      <c r="P61" s="16" t="s">
        <v>582</v>
      </c>
      <c r="Q61" s="14">
        <v>0</v>
      </c>
      <c r="R61" s="16">
        <v>0</v>
      </c>
      <c r="S61" s="14">
        <v>0</v>
      </c>
      <c r="T61" s="16">
        <v>0</v>
      </c>
      <c r="U61" s="14">
        <v>5.6260031899999996</v>
      </c>
      <c r="V61" s="16">
        <v>0.59313627000000002</v>
      </c>
    </row>
    <row r="62" spans="1:22" x14ac:dyDescent="0.25">
      <c r="A62" s="11" t="s">
        <v>532</v>
      </c>
      <c r="B62" s="13">
        <v>4476</v>
      </c>
      <c r="C62" s="14">
        <f>(3/B62*100)</f>
        <v>6.7024128686327081E-2</v>
      </c>
      <c r="D62" s="15">
        <v>4473</v>
      </c>
      <c r="E62" s="14">
        <v>13.789790180000001</v>
      </c>
      <c r="F62" s="16">
        <v>0.48932059999999999</v>
      </c>
      <c r="G62" s="14">
        <v>41.3987835</v>
      </c>
      <c r="H62" s="16">
        <v>0.72072153000000005</v>
      </c>
      <c r="I62" s="14">
        <v>32.533468220000003</v>
      </c>
      <c r="J62" s="16">
        <v>0.65626260000000003</v>
      </c>
      <c r="K62" s="14">
        <v>11.42966796</v>
      </c>
      <c r="L62" s="16">
        <v>0.49941120999999999</v>
      </c>
      <c r="M62" s="14">
        <v>0</v>
      </c>
      <c r="N62" s="16">
        <v>0</v>
      </c>
      <c r="O62" s="14" t="s">
        <v>582</v>
      </c>
      <c r="P62" s="16" t="s">
        <v>582</v>
      </c>
      <c r="Q62" s="14">
        <v>0</v>
      </c>
      <c r="R62" s="16">
        <v>0</v>
      </c>
      <c r="S62" s="14">
        <v>0</v>
      </c>
      <c r="T62" s="16">
        <v>0</v>
      </c>
      <c r="U62" s="14">
        <v>0.84829014999999997</v>
      </c>
      <c r="V62" s="16">
        <v>0.14061539000000001</v>
      </c>
    </row>
    <row r="63" spans="1:22" x14ac:dyDescent="0.25">
      <c r="A63" s="11" t="s">
        <v>533</v>
      </c>
      <c r="B63" s="13">
        <v>5324</v>
      </c>
      <c r="C63" s="14">
        <f>(13/B63*100)</f>
        <v>0.24417731029301279</v>
      </c>
      <c r="D63" s="15">
        <v>5311</v>
      </c>
      <c r="E63" s="14">
        <v>22.645020330000001</v>
      </c>
      <c r="F63" s="16">
        <v>0.60257689999999997</v>
      </c>
      <c r="G63" s="14">
        <v>31.260885399999999</v>
      </c>
      <c r="H63" s="16">
        <v>0.64707526000000004</v>
      </c>
      <c r="I63" s="14">
        <v>21.299657209999999</v>
      </c>
      <c r="J63" s="16">
        <v>0.57825165000000001</v>
      </c>
      <c r="K63" s="14">
        <v>16.080329389999999</v>
      </c>
      <c r="L63" s="16">
        <v>0.56766788999999995</v>
      </c>
      <c r="M63" s="14">
        <v>0</v>
      </c>
      <c r="N63" s="16">
        <v>0</v>
      </c>
      <c r="O63" s="14" t="s">
        <v>582</v>
      </c>
      <c r="P63" s="16" t="s">
        <v>582</v>
      </c>
      <c r="Q63" s="14">
        <v>0.12540101000000001</v>
      </c>
      <c r="R63" s="16">
        <v>4.6816389999999999E-2</v>
      </c>
      <c r="S63" s="14">
        <v>0.12598519999999999</v>
      </c>
      <c r="T63" s="16">
        <v>5.7218249999999998E-2</v>
      </c>
      <c r="U63" s="14">
        <v>8.4627214500000001</v>
      </c>
      <c r="V63" s="16">
        <v>0.40306097000000002</v>
      </c>
    </row>
    <row r="64" spans="1:22" x14ac:dyDescent="0.25">
      <c r="A64" s="11" t="s">
        <v>534</v>
      </c>
      <c r="B64" s="13">
        <v>3634</v>
      </c>
      <c r="C64" s="14">
        <f>(3/B64*100)</f>
        <v>8.2553659878921298E-2</v>
      </c>
      <c r="D64" s="15">
        <v>3631</v>
      </c>
      <c r="E64" s="14">
        <v>16.202922879999999</v>
      </c>
      <c r="F64" s="16">
        <v>0.57460312000000002</v>
      </c>
      <c r="G64" s="14">
        <v>27.764217989999999</v>
      </c>
      <c r="H64" s="16">
        <v>0.77189370000000002</v>
      </c>
      <c r="I64" s="14">
        <v>29.80662834</v>
      </c>
      <c r="J64" s="16">
        <v>0.69964090999999995</v>
      </c>
      <c r="K64" s="14">
        <v>21.682819179999999</v>
      </c>
      <c r="L64" s="16">
        <v>0.65504678999999999</v>
      </c>
      <c r="M64" s="14">
        <v>0</v>
      </c>
      <c r="N64" s="16">
        <v>0</v>
      </c>
      <c r="O64" s="14" t="s">
        <v>582</v>
      </c>
      <c r="P64" s="16" t="s">
        <v>582</v>
      </c>
      <c r="Q64" s="14">
        <v>0</v>
      </c>
      <c r="R64" s="16">
        <v>0</v>
      </c>
      <c r="S64" s="14">
        <v>9.3039150000000001E-2</v>
      </c>
      <c r="T64" s="16">
        <v>5.3797270000000001E-2</v>
      </c>
      <c r="U64" s="14">
        <v>4.4503724499999997</v>
      </c>
      <c r="V64" s="16">
        <v>0.31458593000000001</v>
      </c>
    </row>
    <row r="65" spans="1:22" x14ac:dyDescent="0.25">
      <c r="A65" s="11" t="s">
        <v>535</v>
      </c>
      <c r="B65" s="13">
        <v>5325</v>
      </c>
      <c r="C65" s="14">
        <f>(14/B65*100)</f>
        <v>0.26291079812206569</v>
      </c>
      <c r="D65" s="15">
        <v>5311</v>
      </c>
      <c r="E65" s="14">
        <v>21.091816690000002</v>
      </c>
      <c r="F65" s="16">
        <v>0.59738522999999999</v>
      </c>
      <c r="G65" s="14">
        <v>37.701101199999997</v>
      </c>
      <c r="H65" s="16">
        <v>0.70636712000000001</v>
      </c>
      <c r="I65" s="14">
        <v>25.663532060000001</v>
      </c>
      <c r="J65" s="16">
        <v>0.74739411</v>
      </c>
      <c r="K65" s="14">
        <v>9.69544009</v>
      </c>
      <c r="L65" s="16">
        <v>0.43337611999999998</v>
      </c>
      <c r="M65" s="14">
        <v>0</v>
      </c>
      <c r="N65" s="16">
        <v>0</v>
      </c>
      <c r="O65" s="14" t="s">
        <v>582</v>
      </c>
      <c r="P65" s="16" t="s">
        <v>582</v>
      </c>
      <c r="Q65" s="14">
        <v>0.26621739</v>
      </c>
      <c r="R65" s="16">
        <v>7.6683210000000002E-2</v>
      </c>
      <c r="S65" s="14">
        <v>3.437772E-2</v>
      </c>
      <c r="T65" s="16">
        <v>2.441873E-2</v>
      </c>
      <c r="U65" s="14">
        <v>5.5475148599999997</v>
      </c>
      <c r="V65" s="16">
        <v>0.42947297000000001</v>
      </c>
    </row>
    <row r="66" spans="1:22" x14ac:dyDescent="0.25">
      <c r="A66" s="11" t="s">
        <v>536</v>
      </c>
      <c r="B66" s="13">
        <v>5665</v>
      </c>
      <c r="C66" s="14">
        <f>(97/B66*100)</f>
        <v>1.7122683142100619</v>
      </c>
      <c r="D66" s="15">
        <v>5568</v>
      </c>
      <c r="E66" s="14">
        <v>24.11810985</v>
      </c>
      <c r="F66" s="16">
        <v>0.52148757999999995</v>
      </c>
      <c r="G66" s="14">
        <v>33.066095429999997</v>
      </c>
      <c r="H66" s="16">
        <v>0.60537109</v>
      </c>
      <c r="I66" s="14">
        <v>17.69339716</v>
      </c>
      <c r="J66" s="16">
        <v>0.47920698</v>
      </c>
      <c r="K66" s="14">
        <v>7.2185151799999998</v>
      </c>
      <c r="L66" s="16">
        <v>0.37588060000000001</v>
      </c>
      <c r="M66" s="14">
        <v>0</v>
      </c>
      <c r="N66" s="16">
        <v>0</v>
      </c>
      <c r="O66" s="14" t="s">
        <v>582</v>
      </c>
      <c r="P66" s="16" t="s">
        <v>582</v>
      </c>
      <c r="Q66" s="14">
        <v>0</v>
      </c>
      <c r="R66" s="16">
        <v>0</v>
      </c>
      <c r="S66" s="14">
        <v>0</v>
      </c>
      <c r="T66" s="16">
        <v>0</v>
      </c>
      <c r="U66" s="14">
        <v>17.903882379999999</v>
      </c>
      <c r="V66" s="16">
        <v>0.47624865999999999</v>
      </c>
    </row>
    <row r="67" spans="1:22" x14ac:dyDescent="0.25">
      <c r="A67" s="11" t="s">
        <v>537</v>
      </c>
      <c r="B67" s="13">
        <v>6971</v>
      </c>
      <c r="C67" s="14">
        <f>(1089/B67*100)</f>
        <v>15.621861999713097</v>
      </c>
      <c r="D67" s="15">
        <v>5882</v>
      </c>
      <c r="E67" s="14">
        <v>18.10333971</v>
      </c>
      <c r="F67" s="16">
        <v>0.57223586000000004</v>
      </c>
      <c r="G67" s="14">
        <v>49.1682676</v>
      </c>
      <c r="H67" s="16">
        <v>0.67459681999999999</v>
      </c>
      <c r="I67" s="14">
        <v>23.8183243</v>
      </c>
      <c r="J67" s="16">
        <v>0.67881371999999995</v>
      </c>
      <c r="K67" s="14">
        <v>4.8835462400000003</v>
      </c>
      <c r="L67" s="16">
        <v>0.32188179</v>
      </c>
      <c r="M67" s="14">
        <v>0</v>
      </c>
      <c r="N67" s="16">
        <v>0</v>
      </c>
      <c r="O67" s="14" t="s">
        <v>582</v>
      </c>
      <c r="P67" s="16" t="s">
        <v>582</v>
      </c>
      <c r="Q67" s="14">
        <v>0</v>
      </c>
      <c r="R67" s="16">
        <v>0</v>
      </c>
      <c r="S67" s="14">
        <v>0</v>
      </c>
      <c r="T67" s="16">
        <v>0</v>
      </c>
      <c r="U67" s="14">
        <v>4.02652214</v>
      </c>
      <c r="V67" s="16">
        <v>0.30937882999999999</v>
      </c>
    </row>
    <row r="68" spans="1:22" x14ac:dyDescent="0.25">
      <c r="A68" s="11" t="s">
        <v>538</v>
      </c>
      <c r="B68" s="13">
        <v>12083</v>
      </c>
      <c r="C68" s="14">
        <f>(31/B68*100)</f>
        <v>0.2565588016221137</v>
      </c>
      <c r="D68" s="15">
        <v>12052</v>
      </c>
      <c r="E68" s="14">
        <v>24.21124974</v>
      </c>
      <c r="F68" s="16">
        <v>0.38692156</v>
      </c>
      <c r="G68" s="14">
        <v>33.286552559999997</v>
      </c>
      <c r="H68" s="16">
        <v>0.42006265999999998</v>
      </c>
      <c r="I68" s="14">
        <v>16.152003430000001</v>
      </c>
      <c r="J68" s="16">
        <v>0.30550248000000002</v>
      </c>
      <c r="K68" s="14">
        <v>5.7687754</v>
      </c>
      <c r="L68" s="16">
        <v>0.23795280999999999</v>
      </c>
      <c r="M68" s="14">
        <v>0</v>
      </c>
      <c r="N68" s="16">
        <v>0</v>
      </c>
      <c r="O68" s="14" t="s">
        <v>582</v>
      </c>
      <c r="P68" s="16" t="s">
        <v>582</v>
      </c>
      <c r="Q68" s="14">
        <v>0</v>
      </c>
      <c r="R68" s="16">
        <v>0</v>
      </c>
      <c r="S68" s="14">
        <v>0</v>
      </c>
      <c r="T68" s="16">
        <v>0</v>
      </c>
      <c r="U68" s="14">
        <v>20.58141887</v>
      </c>
      <c r="V68" s="16">
        <v>0.35468683000000001</v>
      </c>
    </row>
    <row r="69" spans="1:22" x14ac:dyDescent="0.25">
      <c r="A69" s="11" t="s">
        <v>539</v>
      </c>
      <c r="B69" s="13">
        <v>4876</v>
      </c>
      <c r="C69" s="14">
        <f>(0/B69*100)</f>
        <v>0</v>
      </c>
      <c r="D69" s="15">
        <v>4876</v>
      </c>
      <c r="E69" s="14">
        <v>17.733470270000002</v>
      </c>
      <c r="F69" s="16">
        <v>0.73686805</v>
      </c>
      <c r="G69" s="14">
        <v>38.675190010000001</v>
      </c>
      <c r="H69" s="16">
        <v>0.75643185000000002</v>
      </c>
      <c r="I69" s="14">
        <v>29.812473180000001</v>
      </c>
      <c r="J69" s="16">
        <v>0.69139055000000005</v>
      </c>
      <c r="K69" s="14">
        <v>13.092653370000001</v>
      </c>
      <c r="L69" s="16">
        <v>0.60299100000000005</v>
      </c>
      <c r="M69" s="14">
        <v>0</v>
      </c>
      <c r="N69" s="16">
        <v>0</v>
      </c>
      <c r="O69" s="14" t="s">
        <v>582</v>
      </c>
      <c r="P69" s="16" t="s">
        <v>582</v>
      </c>
      <c r="Q69" s="14">
        <v>0</v>
      </c>
      <c r="R69" s="16">
        <v>0</v>
      </c>
      <c r="S69" s="14">
        <v>0</v>
      </c>
      <c r="T69" s="16">
        <v>0</v>
      </c>
      <c r="U69" s="14">
        <v>0.68621317999999998</v>
      </c>
      <c r="V69" s="16">
        <v>0.21881745999999999</v>
      </c>
    </row>
    <row r="70" spans="1:22" x14ac:dyDescent="0.25">
      <c r="A70" s="11" t="s">
        <v>540</v>
      </c>
      <c r="B70" s="13">
        <v>6036</v>
      </c>
      <c r="C70" s="14">
        <f>(223/B70*100)</f>
        <v>3.6944996686547382</v>
      </c>
      <c r="D70" s="15">
        <v>5813</v>
      </c>
      <c r="E70" s="14">
        <v>20.256166530000002</v>
      </c>
      <c r="F70" s="16">
        <v>0.74809731000000002</v>
      </c>
      <c r="G70" s="14">
        <v>35.235612639999999</v>
      </c>
      <c r="H70" s="16">
        <v>0.59255247</v>
      </c>
      <c r="I70" s="14">
        <v>28.105652150000001</v>
      </c>
      <c r="J70" s="16">
        <v>0.66650271000000005</v>
      </c>
      <c r="K70" s="14">
        <v>9.7956110699999996</v>
      </c>
      <c r="L70" s="16">
        <v>0.44133907</v>
      </c>
      <c r="M70" s="14">
        <v>0</v>
      </c>
      <c r="N70" s="16">
        <v>0</v>
      </c>
      <c r="O70" s="14" t="s">
        <v>582</v>
      </c>
      <c r="P70" s="16" t="s">
        <v>582</v>
      </c>
      <c r="Q70" s="14">
        <v>0</v>
      </c>
      <c r="R70" s="16">
        <v>0</v>
      </c>
      <c r="S70" s="14">
        <v>0</v>
      </c>
      <c r="T70" s="16">
        <v>0</v>
      </c>
      <c r="U70" s="14">
        <v>6.6069576100000003</v>
      </c>
      <c r="V70" s="16">
        <v>0.59193110999999998</v>
      </c>
    </row>
    <row r="71" spans="1:22" x14ac:dyDescent="0.25">
      <c r="A71" s="11" t="s">
        <v>541</v>
      </c>
      <c r="B71" s="13">
        <v>6115</v>
      </c>
      <c r="C71" s="14">
        <f>(43/B71*100)</f>
        <v>0.70318887980376121</v>
      </c>
      <c r="D71" s="15">
        <v>6072</v>
      </c>
      <c r="E71" s="14">
        <v>15.083695519999999</v>
      </c>
      <c r="F71" s="16">
        <v>0.41123066000000003</v>
      </c>
      <c r="G71" s="14">
        <v>41.191449419999998</v>
      </c>
      <c r="H71" s="16">
        <v>0.63403710999999996</v>
      </c>
      <c r="I71" s="14">
        <v>28.973202489999998</v>
      </c>
      <c r="J71" s="16">
        <v>0.52938026999999999</v>
      </c>
      <c r="K71" s="14">
        <v>13.145963800000001</v>
      </c>
      <c r="L71" s="16">
        <v>0.38984572000000001</v>
      </c>
      <c r="M71" s="14">
        <v>0</v>
      </c>
      <c r="N71" s="16">
        <v>0</v>
      </c>
      <c r="O71" s="14" t="s">
        <v>582</v>
      </c>
      <c r="P71" s="16" t="s">
        <v>582</v>
      </c>
      <c r="Q71" s="14">
        <v>0</v>
      </c>
      <c r="R71" s="16">
        <v>0</v>
      </c>
      <c r="S71" s="14">
        <v>0</v>
      </c>
      <c r="T71" s="16">
        <v>0</v>
      </c>
      <c r="U71" s="14">
        <v>1.60568877</v>
      </c>
      <c r="V71" s="16">
        <v>0.15429941</v>
      </c>
    </row>
    <row r="72" spans="1:22" x14ac:dyDescent="0.25">
      <c r="A72" s="11" t="s">
        <v>542</v>
      </c>
      <c r="B72" s="13">
        <v>7708</v>
      </c>
      <c r="C72" s="14">
        <f>(7/B72*100)</f>
        <v>9.0814737934613393E-2</v>
      </c>
      <c r="D72" s="15">
        <v>7701</v>
      </c>
      <c r="E72" s="14">
        <v>15.887414679999999</v>
      </c>
      <c r="F72" s="16">
        <v>0.52494514999999997</v>
      </c>
      <c r="G72" s="14">
        <v>49.764352019999997</v>
      </c>
      <c r="H72" s="16">
        <v>0.63240781000000001</v>
      </c>
      <c r="I72" s="14">
        <v>27.44679511</v>
      </c>
      <c r="J72" s="16">
        <v>0.58775100000000002</v>
      </c>
      <c r="K72" s="14">
        <v>6.4990996699999997</v>
      </c>
      <c r="L72" s="16">
        <v>0.30558366999999997</v>
      </c>
      <c r="M72" s="14">
        <v>0</v>
      </c>
      <c r="N72" s="16">
        <v>0</v>
      </c>
      <c r="O72" s="14" t="s">
        <v>582</v>
      </c>
      <c r="P72" s="16" t="s">
        <v>582</v>
      </c>
      <c r="Q72" s="14">
        <v>0</v>
      </c>
      <c r="R72" s="16">
        <v>0</v>
      </c>
      <c r="S72" s="14">
        <v>0</v>
      </c>
      <c r="T72" s="16">
        <v>0</v>
      </c>
      <c r="U72" s="14">
        <v>0.40233851999999998</v>
      </c>
      <c r="V72" s="16">
        <v>6.8387260000000005E-2</v>
      </c>
    </row>
    <row r="73" spans="1:22" x14ac:dyDescent="0.25">
      <c r="A73" s="11" t="s">
        <v>543</v>
      </c>
      <c r="B73" s="13">
        <v>8249</v>
      </c>
      <c r="C73" s="14">
        <f>(205/B73*100)</f>
        <v>2.4851497151169837</v>
      </c>
      <c r="D73" s="15">
        <v>8044</v>
      </c>
      <c r="E73" s="14">
        <v>12.702713109999999</v>
      </c>
      <c r="F73" s="16">
        <v>0.51052058</v>
      </c>
      <c r="G73" s="14">
        <v>54.605332570000002</v>
      </c>
      <c r="H73" s="16">
        <v>0.77540030999999998</v>
      </c>
      <c r="I73" s="14">
        <v>24.14803848</v>
      </c>
      <c r="J73" s="16">
        <v>0.58035369000000003</v>
      </c>
      <c r="K73" s="14">
        <v>5.82240146</v>
      </c>
      <c r="L73" s="16">
        <v>0.33337542999999997</v>
      </c>
      <c r="M73" s="14">
        <v>0</v>
      </c>
      <c r="N73" s="16">
        <v>0</v>
      </c>
      <c r="O73" s="14" t="s">
        <v>582</v>
      </c>
      <c r="P73" s="16" t="s">
        <v>582</v>
      </c>
      <c r="Q73" s="14">
        <v>0</v>
      </c>
      <c r="R73" s="16">
        <v>0</v>
      </c>
      <c r="S73" s="14">
        <v>0</v>
      </c>
      <c r="T73" s="16">
        <v>0</v>
      </c>
      <c r="U73" s="14">
        <v>2.7215143899999998</v>
      </c>
      <c r="V73" s="16">
        <v>0.36530601000000001</v>
      </c>
    </row>
    <row r="74" spans="1:22" x14ac:dyDescent="0.25">
      <c r="A74" s="11" t="s">
        <v>544</v>
      </c>
      <c r="B74" s="13">
        <v>4692</v>
      </c>
      <c r="C74" s="14">
        <f>(82/B74*100)</f>
        <v>1.7476555839727195</v>
      </c>
      <c r="D74" s="15">
        <v>4610</v>
      </c>
      <c r="E74" s="14">
        <v>20.073102599999999</v>
      </c>
      <c r="F74" s="16">
        <v>0.63238437000000003</v>
      </c>
      <c r="G74" s="14">
        <v>34.40205504</v>
      </c>
      <c r="H74" s="16">
        <v>0.70337380999999999</v>
      </c>
      <c r="I74" s="14">
        <v>24.972043119999999</v>
      </c>
      <c r="J74" s="16">
        <v>0.6823998</v>
      </c>
      <c r="K74" s="14">
        <v>11.489348140000001</v>
      </c>
      <c r="L74" s="16">
        <v>0.44437624999999997</v>
      </c>
      <c r="M74" s="14">
        <v>0</v>
      </c>
      <c r="N74" s="16">
        <v>0</v>
      </c>
      <c r="O74" s="14" t="s">
        <v>582</v>
      </c>
      <c r="P74" s="16" t="s">
        <v>582</v>
      </c>
      <c r="Q74" s="14">
        <v>0</v>
      </c>
      <c r="R74" s="16">
        <v>0</v>
      </c>
      <c r="S74" s="14">
        <v>0.30932173000000002</v>
      </c>
      <c r="T74" s="16">
        <v>8.7789779999999998E-2</v>
      </c>
      <c r="U74" s="14">
        <v>8.7541293699999994</v>
      </c>
      <c r="V74" s="16">
        <v>0.47417615000000002</v>
      </c>
    </row>
    <row r="75" spans="1:22" x14ac:dyDescent="0.25">
      <c r="A75" s="11" t="s">
        <v>545</v>
      </c>
      <c r="B75" s="13">
        <v>5375</v>
      </c>
      <c r="C75" s="14">
        <f>(331/B75*100)</f>
        <v>6.1581395348837207</v>
      </c>
      <c r="D75" s="15">
        <v>5044</v>
      </c>
      <c r="E75" s="14">
        <v>14.918033879999999</v>
      </c>
      <c r="F75" s="16">
        <v>0.60686642000000002</v>
      </c>
      <c r="G75" s="14">
        <v>26.934405600000002</v>
      </c>
      <c r="H75" s="16">
        <v>0.68520451999999998</v>
      </c>
      <c r="I75" s="14">
        <v>27.577158260000001</v>
      </c>
      <c r="J75" s="16">
        <v>0.70857418000000005</v>
      </c>
      <c r="K75" s="14">
        <v>9.5331563199999998</v>
      </c>
      <c r="L75" s="16">
        <v>0.45357027</v>
      </c>
      <c r="M75" s="14">
        <v>0</v>
      </c>
      <c r="N75" s="16">
        <v>0</v>
      </c>
      <c r="O75" s="14" t="s">
        <v>582</v>
      </c>
      <c r="P75" s="16" t="s">
        <v>582</v>
      </c>
      <c r="Q75" s="14">
        <v>0</v>
      </c>
      <c r="R75" s="16">
        <v>0</v>
      </c>
      <c r="S75" s="14">
        <v>0</v>
      </c>
      <c r="T75" s="16">
        <v>0</v>
      </c>
      <c r="U75" s="14">
        <v>21.037245939999998</v>
      </c>
      <c r="V75" s="16">
        <v>1.2440968699999999</v>
      </c>
    </row>
    <row r="76" spans="1:22" x14ac:dyDescent="0.25">
      <c r="A76" s="11" t="s">
        <v>546</v>
      </c>
      <c r="B76" s="13">
        <v>14167</v>
      </c>
      <c r="C76" s="14">
        <f>(237/B76*100)</f>
        <v>1.672901814074963</v>
      </c>
      <c r="D76" s="15">
        <v>13930</v>
      </c>
      <c r="E76" s="14">
        <v>29.374997960000002</v>
      </c>
      <c r="F76" s="16">
        <v>0.68498278000000001</v>
      </c>
      <c r="G76" s="14">
        <v>36.980752539999997</v>
      </c>
      <c r="H76" s="16">
        <v>0.55359683000000004</v>
      </c>
      <c r="I76" s="14">
        <v>18.01996402</v>
      </c>
      <c r="J76" s="16">
        <v>0.37969460999999999</v>
      </c>
      <c r="K76" s="14">
        <v>6.3204979899999998</v>
      </c>
      <c r="L76" s="16">
        <v>0.31150977000000002</v>
      </c>
      <c r="M76" s="14">
        <v>0</v>
      </c>
      <c r="N76" s="16">
        <v>0</v>
      </c>
      <c r="O76" s="14" t="s">
        <v>582</v>
      </c>
      <c r="P76" s="16" t="s">
        <v>582</v>
      </c>
      <c r="Q76" s="14">
        <v>0</v>
      </c>
      <c r="R76" s="16">
        <v>0</v>
      </c>
      <c r="S76" s="14">
        <v>0</v>
      </c>
      <c r="T76" s="16">
        <v>0</v>
      </c>
      <c r="U76" s="14">
        <v>9.3037874800000004</v>
      </c>
      <c r="V76" s="16">
        <v>0.55148671999999999</v>
      </c>
    </row>
    <row r="77" spans="1:22" x14ac:dyDescent="0.25">
      <c r="A77" s="11" t="s">
        <v>547</v>
      </c>
      <c r="B77" s="13">
        <v>6062</v>
      </c>
      <c r="C77" s="14">
        <f>(416/B77*100)</f>
        <v>6.8624216430221052</v>
      </c>
      <c r="D77" s="15">
        <v>5646</v>
      </c>
      <c r="E77" s="14">
        <v>16.016954429999998</v>
      </c>
      <c r="F77" s="16">
        <v>0.54659879</v>
      </c>
      <c r="G77" s="14">
        <v>30.8378339</v>
      </c>
      <c r="H77" s="16">
        <v>0.70363905999999998</v>
      </c>
      <c r="I77" s="14">
        <v>23.030972899999998</v>
      </c>
      <c r="J77" s="16">
        <v>0.62866411</v>
      </c>
      <c r="K77" s="14">
        <v>9.0713435499999999</v>
      </c>
      <c r="L77" s="16">
        <v>0.45511626999999999</v>
      </c>
      <c r="M77" s="14">
        <v>0</v>
      </c>
      <c r="N77" s="16">
        <v>0</v>
      </c>
      <c r="O77" s="14" t="s">
        <v>582</v>
      </c>
      <c r="P77" s="16" t="s">
        <v>582</v>
      </c>
      <c r="Q77" s="14">
        <v>0</v>
      </c>
      <c r="R77" s="16">
        <v>0</v>
      </c>
      <c r="S77" s="14">
        <v>0</v>
      </c>
      <c r="T77" s="16">
        <v>0</v>
      </c>
      <c r="U77" s="14">
        <v>21.042895210000001</v>
      </c>
      <c r="V77" s="16">
        <v>1.0382997700000001</v>
      </c>
    </row>
    <row r="78" spans="1:22" x14ac:dyDescent="0.25">
      <c r="A78" s="11" t="s">
        <v>548</v>
      </c>
      <c r="B78" s="13">
        <v>5826</v>
      </c>
      <c r="C78" s="14">
        <f>(0/B78*100)</f>
        <v>0</v>
      </c>
      <c r="D78" s="15">
        <v>5826</v>
      </c>
      <c r="E78" s="14">
        <v>21.146468930000001</v>
      </c>
      <c r="F78" s="16">
        <v>0.81440743000000004</v>
      </c>
      <c r="G78" s="14">
        <v>39.699878550000001</v>
      </c>
      <c r="H78" s="16">
        <v>0.81463381999999995</v>
      </c>
      <c r="I78" s="14">
        <v>27.068996259999999</v>
      </c>
      <c r="J78" s="16">
        <v>0.95535367000000004</v>
      </c>
      <c r="K78" s="14">
        <v>11.608974979999999</v>
      </c>
      <c r="L78" s="16">
        <v>0.67076665999999996</v>
      </c>
      <c r="M78" s="14">
        <v>0</v>
      </c>
      <c r="N78" s="16">
        <v>0</v>
      </c>
      <c r="O78" s="14" t="s">
        <v>582</v>
      </c>
      <c r="P78" s="16" t="s">
        <v>582</v>
      </c>
      <c r="Q78" s="14">
        <v>0</v>
      </c>
      <c r="R78" s="16">
        <v>0</v>
      </c>
      <c r="S78" s="14">
        <v>5.0245070000000003E-2</v>
      </c>
      <c r="T78" s="16">
        <v>2.9667450000000001E-2</v>
      </c>
      <c r="U78" s="14">
        <v>0.42543620999999998</v>
      </c>
      <c r="V78" s="16">
        <v>7.5652960000000005E-2</v>
      </c>
    </row>
    <row r="79" spans="1:22" ht="24.95" customHeight="1" x14ac:dyDescent="0.25">
      <c r="A79" s="11" t="s">
        <v>549</v>
      </c>
      <c r="B79" s="13">
        <v>1657</v>
      </c>
      <c r="C79" s="14">
        <f>(41/B79*100)</f>
        <v>2.4743512371756187</v>
      </c>
      <c r="D79" s="15">
        <v>1616</v>
      </c>
      <c r="E79" s="14">
        <v>16.436086070000002</v>
      </c>
      <c r="F79" s="16">
        <v>1.5601309000000001</v>
      </c>
      <c r="G79" s="14">
        <v>32.852921739999999</v>
      </c>
      <c r="H79" s="16">
        <v>1.21152941</v>
      </c>
      <c r="I79" s="14">
        <v>30.305552479999999</v>
      </c>
      <c r="J79" s="16">
        <v>1.3425128099999999</v>
      </c>
      <c r="K79" s="14">
        <v>16.297515730000001</v>
      </c>
      <c r="L79" s="16">
        <v>1.0108027399999999</v>
      </c>
      <c r="M79" s="14">
        <v>0</v>
      </c>
      <c r="N79" s="16">
        <v>0</v>
      </c>
      <c r="O79" s="14" t="s">
        <v>582</v>
      </c>
      <c r="P79" s="16" t="s">
        <v>582</v>
      </c>
      <c r="Q79" s="14">
        <v>0</v>
      </c>
      <c r="R79" s="16">
        <v>0</v>
      </c>
      <c r="S79" s="14">
        <v>0</v>
      </c>
      <c r="T79" s="16">
        <v>0</v>
      </c>
      <c r="U79" s="14">
        <v>4.1079239799999998</v>
      </c>
      <c r="V79" s="16">
        <v>0.4569917</v>
      </c>
    </row>
    <row r="80" spans="1:22" x14ac:dyDescent="0.25">
      <c r="A80" s="11" t="s">
        <v>550</v>
      </c>
      <c r="B80" s="13">
        <v>7841</v>
      </c>
      <c r="C80" s="14">
        <f>(0/B80*100)</f>
        <v>0</v>
      </c>
      <c r="D80" s="15">
        <v>7841</v>
      </c>
      <c r="E80" s="14">
        <v>33.661686570000001</v>
      </c>
      <c r="F80" s="16">
        <v>0.92280958000000002</v>
      </c>
      <c r="G80" s="14">
        <v>35.955539819999998</v>
      </c>
      <c r="H80" s="16">
        <v>0.71558052999999999</v>
      </c>
      <c r="I80" s="14">
        <v>21.26065522</v>
      </c>
      <c r="J80" s="16">
        <v>0.76277815000000004</v>
      </c>
      <c r="K80" s="14">
        <v>8.7682581899999992</v>
      </c>
      <c r="L80" s="16">
        <v>0.48763937000000002</v>
      </c>
      <c r="M80" s="14">
        <v>0</v>
      </c>
      <c r="N80" s="16">
        <v>0</v>
      </c>
      <c r="O80" s="14" t="s">
        <v>582</v>
      </c>
      <c r="P80" s="16" t="s">
        <v>582</v>
      </c>
      <c r="Q80" s="14">
        <v>0</v>
      </c>
      <c r="R80" s="16">
        <v>0</v>
      </c>
      <c r="S80" s="14">
        <v>0</v>
      </c>
      <c r="T80" s="16">
        <v>0</v>
      </c>
      <c r="U80" s="14">
        <v>0.35386020000000001</v>
      </c>
      <c r="V80" s="16">
        <v>9.9992620000000004E-2</v>
      </c>
    </row>
    <row r="81" spans="1:22" x14ac:dyDescent="0.25">
      <c r="A81" s="19" t="s">
        <v>551</v>
      </c>
      <c r="B81" s="13">
        <v>8861</v>
      </c>
      <c r="C81" s="14">
        <f>(103/B81*100)</f>
        <v>1.1623970206522967</v>
      </c>
      <c r="D81" s="15">
        <v>8758</v>
      </c>
      <c r="E81" s="14">
        <v>11.74303248</v>
      </c>
      <c r="F81" s="16">
        <v>0.46956784000000001</v>
      </c>
      <c r="G81" s="14">
        <v>47.764126019999999</v>
      </c>
      <c r="H81" s="16">
        <v>0.72382637999999999</v>
      </c>
      <c r="I81" s="14">
        <v>27.29837156</v>
      </c>
      <c r="J81" s="16">
        <v>0.57495697999999995</v>
      </c>
      <c r="K81" s="14">
        <v>10.57545606</v>
      </c>
      <c r="L81" s="16">
        <v>0.51246029999999998</v>
      </c>
      <c r="M81" s="14">
        <v>0</v>
      </c>
      <c r="N81" s="16">
        <v>0</v>
      </c>
      <c r="O81" s="14" t="s">
        <v>582</v>
      </c>
      <c r="P81" s="16" t="s">
        <v>582</v>
      </c>
      <c r="Q81" s="14">
        <v>0</v>
      </c>
      <c r="R81" s="16">
        <v>0</v>
      </c>
      <c r="S81" s="14">
        <v>0</v>
      </c>
      <c r="T81" s="16">
        <v>0</v>
      </c>
      <c r="U81" s="14">
        <v>2.6190138799999998</v>
      </c>
      <c r="V81" s="16">
        <v>0.31598106999999998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11.205653180000001</v>
      </c>
      <c r="F7" s="16">
        <v>0.34313529999999998</v>
      </c>
      <c r="G7" s="14">
        <v>39.655810760000001</v>
      </c>
      <c r="H7" s="16">
        <v>0.57354718000000005</v>
      </c>
      <c r="I7" s="14">
        <v>29.98664046</v>
      </c>
      <c r="J7" s="16">
        <v>0.52262165999999999</v>
      </c>
      <c r="K7" s="14">
        <v>9.3538276200000006</v>
      </c>
      <c r="L7" s="16">
        <v>0.27911896000000003</v>
      </c>
      <c r="M7" s="14">
        <v>0</v>
      </c>
      <c r="N7" s="16">
        <v>0</v>
      </c>
      <c r="O7" s="14" t="s">
        <v>582</v>
      </c>
      <c r="P7" s="16" t="s">
        <v>582</v>
      </c>
      <c r="Q7" s="14">
        <v>0</v>
      </c>
      <c r="R7" s="16">
        <v>0</v>
      </c>
      <c r="S7" s="14">
        <v>0</v>
      </c>
      <c r="T7" s="16">
        <v>0</v>
      </c>
      <c r="U7" s="14">
        <v>9.7980679800000008</v>
      </c>
      <c r="V7" s="16">
        <v>0.53250607999999999</v>
      </c>
    </row>
    <row r="8" spans="1:22" x14ac:dyDescent="0.25">
      <c r="A8" s="11" t="s">
        <v>478</v>
      </c>
      <c r="B8" s="13">
        <v>7007</v>
      </c>
      <c r="C8" s="14">
        <f>(222/B8*100)</f>
        <v>3.1682603111174537</v>
      </c>
      <c r="D8" s="15">
        <v>6785</v>
      </c>
      <c r="E8" s="14">
        <v>12.66892197</v>
      </c>
      <c r="F8" s="16">
        <v>0.51378283000000002</v>
      </c>
      <c r="G8" s="14">
        <v>37.548349090000002</v>
      </c>
      <c r="H8" s="16">
        <v>0.66741724000000002</v>
      </c>
      <c r="I8" s="14">
        <v>27.296275309999999</v>
      </c>
      <c r="J8" s="16">
        <v>0.71427067</v>
      </c>
      <c r="K8" s="14">
        <v>12.13040105</v>
      </c>
      <c r="L8" s="16">
        <v>0.44810357000000001</v>
      </c>
      <c r="M8" s="14">
        <v>0</v>
      </c>
      <c r="N8" s="16">
        <v>0</v>
      </c>
      <c r="O8" s="14" t="s">
        <v>582</v>
      </c>
      <c r="P8" s="16" t="s">
        <v>582</v>
      </c>
      <c r="Q8" s="14">
        <v>0.48578356</v>
      </c>
      <c r="R8" s="16">
        <v>0.11961577</v>
      </c>
      <c r="S8" s="14">
        <v>0</v>
      </c>
      <c r="T8" s="16">
        <v>0</v>
      </c>
      <c r="U8" s="14">
        <v>9.8702690200000003</v>
      </c>
      <c r="V8" s="16">
        <v>0.41804387999999998</v>
      </c>
    </row>
    <row r="9" spans="1:22" x14ac:dyDescent="0.25">
      <c r="A9" s="11" t="s">
        <v>479</v>
      </c>
      <c r="B9" s="13">
        <v>9651</v>
      </c>
      <c r="C9" s="14">
        <f>(326/B9*100)</f>
        <v>3.3778883017303905</v>
      </c>
      <c r="D9" s="15">
        <v>9325</v>
      </c>
      <c r="E9" s="14">
        <v>9.9994370000000004</v>
      </c>
      <c r="F9" s="16">
        <v>0.35965417</v>
      </c>
      <c r="G9" s="14">
        <v>32.315732490000002</v>
      </c>
      <c r="H9" s="16">
        <v>0.55179553999999997</v>
      </c>
      <c r="I9" s="14">
        <v>29.688433939999999</v>
      </c>
      <c r="J9" s="16">
        <v>0.60770239000000004</v>
      </c>
      <c r="K9" s="14">
        <v>13.966529209999999</v>
      </c>
      <c r="L9" s="16">
        <v>0.41114700999999998</v>
      </c>
      <c r="M9" s="14">
        <v>0</v>
      </c>
      <c r="N9" s="16">
        <v>0</v>
      </c>
      <c r="O9" s="14" t="s">
        <v>582</v>
      </c>
      <c r="P9" s="16" t="s">
        <v>582</v>
      </c>
      <c r="Q9" s="14">
        <v>3.0874793899999999</v>
      </c>
      <c r="R9" s="16">
        <v>0.55275662000000003</v>
      </c>
      <c r="S9" s="14">
        <v>0</v>
      </c>
      <c r="T9" s="16">
        <v>0</v>
      </c>
      <c r="U9" s="14">
        <v>10.942387979999999</v>
      </c>
      <c r="V9" s="16">
        <v>0.65273784000000001</v>
      </c>
    </row>
    <row r="10" spans="1:22" x14ac:dyDescent="0.25">
      <c r="A10" s="11" t="s">
        <v>480</v>
      </c>
      <c r="B10" s="13">
        <v>20058</v>
      </c>
      <c r="C10" s="14">
        <f>(579/B10*100)</f>
        <v>2.8866287765480108</v>
      </c>
      <c r="D10" s="15">
        <v>19479</v>
      </c>
      <c r="E10" s="14">
        <v>20.87271226</v>
      </c>
      <c r="F10" s="16">
        <v>0.4607676</v>
      </c>
      <c r="G10" s="14">
        <v>42.283231780000001</v>
      </c>
      <c r="H10" s="16">
        <v>0.54510172999999995</v>
      </c>
      <c r="I10" s="14">
        <v>24.08592612</v>
      </c>
      <c r="J10" s="16">
        <v>0.43731779999999998</v>
      </c>
      <c r="K10" s="14">
        <v>6.9382143799999998</v>
      </c>
      <c r="L10" s="16">
        <v>0.28383855000000002</v>
      </c>
      <c r="M10" s="14">
        <v>0</v>
      </c>
      <c r="N10" s="16">
        <v>0</v>
      </c>
      <c r="O10" s="14" t="s">
        <v>582</v>
      </c>
      <c r="P10" s="16" t="s">
        <v>582</v>
      </c>
      <c r="Q10" s="14">
        <v>0</v>
      </c>
      <c r="R10" s="16">
        <v>0</v>
      </c>
      <c r="S10" s="14">
        <v>0</v>
      </c>
      <c r="T10" s="16">
        <v>0</v>
      </c>
      <c r="U10" s="14">
        <v>5.8199154499999999</v>
      </c>
      <c r="V10" s="16">
        <v>0.46185299000000002</v>
      </c>
    </row>
    <row r="11" spans="1:22" x14ac:dyDescent="0.25">
      <c r="A11" s="11" t="s">
        <v>481</v>
      </c>
      <c r="B11" s="13">
        <v>7053</v>
      </c>
      <c r="C11" s="14">
        <f>(213/B11*100)</f>
        <v>3.0199914929817098</v>
      </c>
      <c r="D11" s="15">
        <v>6840</v>
      </c>
      <c r="E11" s="14">
        <v>11.675035169999999</v>
      </c>
      <c r="F11" s="16">
        <v>0.47008928999999999</v>
      </c>
      <c r="G11" s="14">
        <v>34.029113469999999</v>
      </c>
      <c r="H11" s="16">
        <v>0.72218539999999998</v>
      </c>
      <c r="I11" s="14">
        <v>33.402277239999997</v>
      </c>
      <c r="J11" s="16">
        <v>0.80045058000000002</v>
      </c>
      <c r="K11" s="14">
        <v>9.8231955099999997</v>
      </c>
      <c r="L11" s="16">
        <v>0.40082423</v>
      </c>
      <c r="M11" s="14">
        <v>0</v>
      </c>
      <c r="N11" s="16">
        <v>0</v>
      </c>
      <c r="O11" s="14" t="s">
        <v>582</v>
      </c>
      <c r="P11" s="16" t="s">
        <v>582</v>
      </c>
      <c r="Q11" s="14">
        <v>0</v>
      </c>
      <c r="R11" s="16">
        <v>0</v>
      </c>
      <c r="S11" s="14">
        <v>0</v>
      </c>
      <c r="T11" s="16">
        <v>0</v>
      </c>
      <c r="U11" s="14">
        <v>11.070378610000001</v>
      </c>
      <c r="V11" s="16">
        <v>0.88739628999999998</v>
      </c>
    </row>
    <row r="12" spans="1:22" x14ac:dyDescent="0.25">
      <c r="A12" s="11" t="s">
        <v>482</v>
      </c>
      <c r="B12" s="13">
        <v>6894</v>
      </c>
      <c r="C12" s="14">
        <f>(60/B12*100)</f>
        <v>0.8703220191470844</v>
      </c>
      <c r="D12" s="15">
        <v>6834</v>
      </c>
      <c r="E12" s="14">
        <v>12.39198773</v>
      </c>
      <c r="F12" s="16">
        <v>0.40130357</v>
      </c>
      <c r="G12" s="14">
        <v>37.542701839999999</v>
      </c>
      <c r="H12" s="16">
        <v>0.73310966</v>
      </c>
      <c r="I12" s="14">
        <v>31.352781230000002</v>
      </c>
      <c r="J12" s="16">
        <v>0.82059397999999995</v>
      </c>
      <c r="K12" s="14">
        <v>11.07928618</v>
      </c>
      <c r="L12" s="16">
        <v>0.49455643999999999</v>
      </c>
      <c r="M12" s="14">
        <v>0</v>
      </c>
      <c r="N12" s="16">
        <v>0</v>
      </c>
      <c r="O12" s="14" t="s">
        <v>582</v>
      </c>
      <c r="P12" s="16" t="s">
        <v>582</v>
      </c>
      <c r="Q12" s="14">
        <v>2.3480837700000001</v>
      </c>
      <c r="R12" s="16">
        <v>0.59189603000000002</v>
      </c>
      <c r="S12" s="14">
        <v>0</v>
      </c>
      <c r="T12" s="16">
        <v>0</v>
      </c>
      <c r="U12" s="14">
        <v>5.2851592399999996</v>
      </c>
      <c r="V12" s="16">
        <v>0.47679985000000003</v>
      </c>
    </row>
    <row r="13" spans="1:22" x14ac:dyDescent="0.25">
      <c r="A13" s="11" t="s">
        <v>483</v>
      </c>
      <c r="B13" s="13">
        <v>7161</v>
      </c>
      <c r="C13" s="14">
        <f>(283/B13*100)</f>
        <v>3.9519620164781459</v>
      </c>
      <c r="D13" s="15">
        <v>6878</v>
      </c>
      <c r="E13" s="14">
        <v>15.12375396</v>
      </c>
      <c r="F13" s="16">
        <v>0.56325002000000002</v>
      </c>
      <c r="G13" s="14">
        <v>35.757093910000002</v>
      </c>
      <c r="H13" s="16">
        <v>0.71404966999999997</v>
      </c>
      <c r="I13" s="14">
        <v>27.161474330000001</v>
      </c>
      <c r="J13" s="16">
        <v>0.65082662000000002</v>
      </c>
      <c r="K13" s="14">
        <v>12.04318351</v>
      </c>
      <c r="L13" s="16">
        <v>0.51168035999999995</v>
      </c>
      <c r="M13" s="14">
        <v>0</v>
      </c>
      <c r="N13" s="16">
        <v>0</v>
      </c>
      <c r="O13" s="14" t="s">
        <v>582</v>
      </c>
      <c r="P13" s="16" t="s">
        <v>582</v>
      </c>
      <c r="Q13" s="14">
        <v>4.18767874</v>
      </c>
      <c r="R13" s="16">
        <v>0.48225799000000003</v>
      </c>
      <c r="S13" s="14">
        <v>0</v>
      </c>
      <c r="T13" s="16">
        <v>0</v>
      </c>
      <c r="U13" s="14">
        <v>5.7268155500000004</v>
      </c>
      <c r="V13" s="16">
        <v>0.57923290000000005</v>
      </c>
    </row>
    <row r="14" spans="1:22" x14ac:dyDescent="0.25">
      <c r="A14" s="11" t="s">
        <v>484</v>
      </c>
      <c r="B14" s="13">
        <v>5587</v>
      </c>
      <c r="C14" s="14">
        <f>(89/B14*100)</f>
        <v>1.59298371218901</v>
      </c>
      <c r="D14" s="15">
        <v>5498</v>
      </c>
      <c r="E14" s="14">
        <v>15.497263780000001</v>
      </c>
      <c r="F14" s="16">
        <v>0.47972980999999998</v>
      </c>
      <c r="G14" s="14">
        <v>43.868242270000003</v>
      </c>
      <c r="H14" s="16">
        <v>0.75580062999999997</v>
      </c>
      <c r="I14" s="14">
        <v>29.969032720000001</v>
      </c>
      <c r="J14" s="16">
        <v>0.78085462000000005</v>
      </c>
      <c r="K14" s="14">
        <v>7.8728483999999996</v>
      </c>
      <c r="L14" s="16">
        <v>0.44836756999999999</v>
      </c>
      <c r="M14" s="14">
        <v>0</v>
      </c>
      <c r="N14" s="16">
        <v>0</v>
      </c>
      <c r="O14" s="14" t="s">
        <v>582</v>
      </c>
      <c r="P14" s="16" t="s">
        <v>582</v>
      </c>
      <c r="Q14" s="14">
        <v>0</v>
      </c>
      <c r="R14" s="16">
        <v>0</v>
      </c>
      <c r="S14" s="14">
        <v>0</v>
      </c>
      <c r="T14" s="16">
        <v>0</v>
      </c>
      <c r="U14" s="14">
        <v>2.79261282</v>
      </c>
      <c r="V14" s="16">
        <v>0.26768341000000001</v>
      </c>
    </row>
    <row r="15" spans="1:22" x14ac:dyDescent="0.25">
      <c r="A15" s="11" t="s">
        <v>485</v>
      </c>
      <c r="B15" s="13">
        <v>5882</v>
      </c>
      <c r="C15" s="14">
        <f>(153/B15*100)</f>
        <v>2.601156069364162</v>
      </c>
      <c r="D15" s="15">
        <v>5729</v>
      </c>
      <c r="E15" s="14">
        <v>13.49307389</v>
      </c>
      <c r="F15" s="16">
        <v>0.46825783999999998</v>
      </c>
      <c r="G15" s="14">
        <v>41.040427090000001</v>
      </c>
      <c r="H15" s="16">
        <v>0.71715448000000004</v>
      </c>
      <c r="I15" s="14">
        <v>30.395662080000001</v>
      </c>
      <c r="J15" s="16">
        <v>0.63651840999999998</v>
      </c>
      <c r="K15" s="14">
        <v>9.1003723999999995</v>
      </c>
      <c r="L15" s="16">
        <v>0.48671321000000001</v>
      </c>
      <c r="M15" s="14">
        <v>0</v>
      </c>
      <c r="N15" s="16">
        <v>0</v>
      </c>
      <c r="O15" s="14" t="s">
        <v>582</v>
      </c>
      <c r="P15" s="16" t="s">
        <v>582</v>
      </c>
      <c r="Q15" s="14">
        <v>1.03093375</v>
      </c>
      <c r="R15" s="16">
        <v>0.46218765000000001</v>
      </c>
      <c r="S15" s="14">
        <v>0</v>
      </c>
      <c r="T15" s="16">
        <v>0</v>
      </c>
      <c r="U15" s="14">
        <v>4.9395307900000001</v>
      </c>
      <c r="V15" s="16">
        <v>0.44341950000000002</v>
      </c>
    </row>
    <row r="16" spans="1:22" x14ac:dyDescent="0.25">
      <c r="A16" s="11" t="s">
        <v>486</v>
      </c>
      <c r="B16" s="13">
        <v>6108</v>
      </c>
      <c r="C16" s="14">
        <f>(178/B16*100)</f>
        <v>2.914210870988867</v>
      </c>
      <c r="D16" s="15">
        <v>5930</v>
      </c>
      <c r="E16" s="14">
        <v>9.8984342099999996</v>
      </c>
      <c r="F16" s="16">
        <v>0.38290369000000002</v>
      </c>
      <c r="G16" s="14">
        <v>32.600057919999998</v>
      </c>
      <c r="H16" s="16">
        <v>0.78440244999999997</v>
      </c>
      <c r="I16" s="14">
        <v>31.932699450000001</v>
      </c>
      <c r="J16" s="16">
        <v>0.80767109000000004</v>
      </c>
      <c r="K16" s="14">
        <v>13.599829039999999</v>
      </c>
      <c r="L16" s="16">
        <v>0.56366627000000002</v>
      </c>
      <c r="M16" s="14">
        <v>0</v>
      </c>
      <c r="N16" s="16">
        <v>0</v>
      </c>
      <c r="O16" s="14" t="s">
        <v>582</v>
      </c>
      <c r="P16" s="16" t="s">
        <v>582</v>
      </c>
      <c r="Q16" s="14">
        <v>0</v>
      </c>
      <c r="R16" s="16">
        <v>0</v>
      </c>
      <c r="S16" s="14">
        <v>0</v>
      </c>
      <c r="T16" s="16">
        <v>0</v>
      </c>
      <c r="U16" s="14">
        <v>11.96897938</v>
      </c>
      <c r="V16" s="16">
        <v>0.80975348999999996</v>
      </c>
    </row>
    <row r="17" spans="1:22" x14ac:dyDescent="0.25">
      <c r="A17" s="11" t="s">
        <v>487</v>
      </c>
      <c r="B17" s="13">
        <v>6504</v>
      </c>
      <c r="C17" s="14">
        <f>(2366/B17*100)</f>
        <v>36.377613776137764</v>
      </c>
      <c r="D17" s="15">
        <v>4138</v>
      </c>
      <c r="E17" s="14">
        <v>9.9529318300000007</v>
      </c>
      <c r="F17" s="16">
        <v>0.45007224000000001</v>
      </c>
      <c r="G17" s="14">
        <v>36.383214129999999</v>
      </c>
      <c r="H17" s="16">
        <v>0.81634616000000004</v>
      </c>
      <c r="I17" s="14">
        <v>24.17262809</v>
      </c>
      <c r="J17" s="16">
        <v>0.82509270999999995</v>
      </c>
      <c r="K17" s="14">
        <v>9.0967879400000005</v>
      </c>
      <c r="L17" s="16">
        <v>0.49504554000000001</v>
      </c>
      <c r="M17" s="14">
        <v>0</v>
      </c>
      <c r="N17" s="16">
        <v>0</v>
      </c>
      <c r="O17" s="14" t="s">
        <v>582</v>
      </c>
      <c r="P17" s="16" t="s">
        <v>582</v>
      </c>
      <c r="Q17" s="14">
        <v>3.5676509099999998</v>
      </c>
      <c r="R17" s="16">
        <v>0.46086832999999999</v>
      </c>
      <c r="S17" s="14">
        <v>0</v>
      </c>
      <c r="T17" s="16">
        <v>0</v>
      </c>
      <c r="U17" s="14">
        <v>16.826787100000001</v>
      </c>
      <c r="V17" s="16">
        <v>0.93336313000000004</v>
      </c>
    </row>
    <row r="18" spans="1:22" x14ac:dyDescent="0.25">
      <c r="A18" s="11" t="s">
        <v>488</v>
      </c>
      <c r="B18" s="13">
        <v>5532</v>
      </c>
      <c r="C18" s="14">
        <f>(31/B18*100)</f>
        <v>0.56037599421547357</v>
      </c>
      <c r="D18" s="15">
        <v>5501</v>
      </c>
      <c r="E18" s="14">
        <v>16.345001400000001</v>
      </c>
      <c r="F18" s="16">
        <v>0.60826066000000001</v>
      </c>
      <c r="G18" s="14">
        <v>33.861196339999999</v>
      </c>
      <c r="H18" s="16">
        <v>0.74099250000000005</v>
      </c>
      <c r="I18" s="14">
        <v>29.395183459999998</v>
      </c>
      <c r="J18" s="16">
        <v>0.80838315000000005</v>
      </c>
      <c r="K18" s="14">
        <v>13.40426587</v>
      </c>
      <c r="L18" s="16">
        <v>0.41465700999999999</v>
      </c>
      <c r="M18" s="14">
        <v>0</v>
      </c>
      <c r="N18" s="16">
        <v>0</v>
      </c>
      <c r="O18" s="14" t="s">
        <v>582</v>
      </c>
      <c r="P18" s="16" t="s">
        <v>582</v>
      </c>
      <c r="Q18" s="14">
        <v>0</v>
      </c>
      <c r="R18" s="16">
        <v>0</v>
      </c>
      <c r="S18" s="14">
        <v>0</v>
      </c>
      <c r="T18" s="16">
        <v>0</v>
      </c>
      <c r="U18" s="14">
        <v>6.9943529299999998</v>
      </c>
      <c r="V18" s="16">
        <v>0.72543928000000002</v>
      </c>
    </row>
    <row r="19" spans="1:22" x14ac:dyDescent="0.25">
      <c r="A19" s="11" t="s">
        <v>489</v>
      </c>
      <c r="B19" s="13">
        <v>5658</v>
      </c>
      <c r="C19" s="14">
        <f>(433/B19*100)</f>
        <v>7.6528808766348533</v>
      </c>
      <c r="D19" s="15">
        <v>5225</v>
      </c>
      <c r="E19" s="14">
        <v>18.02787726</v>
      </c>
      <c r="F19" s="16">
        <v>0.53710173000000005</v>
      </c>
      <c r="G19" s="14">
        <v>41.93427767</v>
      </c>
      <c r="H19" s="16">
        <v>0.76099589999999995</v>
      </c>
      <c r="I19" s="14">
        <v>24.45391433</v>
      </c>
      <c r="J19" s="16">
        <v>0.66903862000000003</v>
      </c>
      <c r="K19" s="14">
        <v>8.4908895599999994</v>
      </c>
      <c r="L19" s="16">
        <v>0.33919800999999999</v>
      </c>
      <c r="M19" s="14">
        <v>0</v>
      </c>
      <c r="N19" s="16">
        <v>0</v>
      </c>
      <c r="O19" s="14" t="s">
        <v>582</v>
      </c>
      <c r="P19" s="16" t="s">
        <v>582</v>
      </c>
      <c r="Q19" s="14">
        <v>0</v>
      </c>
      <c r="R19" s="16">
        <v>0</v>
      </c>
      <c r="S19" s="14">
        <v>0</v>
      </c>
      <c r="T19" s="16">
        <v>0</v>
      </c>
      <c r="U19" s="14">
        <v>7.0930411700000002</v>
      </c>
      <c r="V19" s="16">
        <v>0.52865967000000003</v>
      </c>
    </row>
    <row r="20" spans="1:22" x14ac:dyDescent="0.25">
      <c r="A20" s="11" t="s">
        <v>490</v>
      </c>
      <c r="B20" s="13">
        <v>3371</v>
      </c>
      <c r="C20" s="14">
        <f>(75/B20*100)</f>
        <v>2.2248590922574905</v>
      </c>
      <c r="D20" s="15">
        <v>3296</v>
      </c>
      <c r="E20" s="14">
        <v>17.76687059</v>
      </c>
      <c r="F20" s="16">
        <v>0.61318379000000001</v>
      </c>
      <c r="G20" s="14">
        <v>40.874508779999999</v>
      </c>
      <c r="H20" s="16">
        <v>0.82350999999999996</v>
      </c>
      <c r="I20" s="14">
        <v>23.266010860000002</v>
      </c>
      <c r="J20" s="16">
        <v>0.70708335</v>
      </c>
      <c r="K20" s="14">
        <v>9.4075310099999996</v>
      </c>
      <c r="L20" s="16">
        <v>0.48786531</v>
      </c>
      <c r="M20" s="14">
        <v>0</v>
      </c>
      <c r="N20" s="16">
        <v>0</v>
      </c>
      <c r="O20" s="14" t="s">
        <v>582</v>
      </c>
      <c r="P20" s="16" t="s">
        <v>582</v>
      </c>
      <c r="Q20" s="14">
        <v>0</v>
      </c>
      <c r="R20" s="16">
        <v>0</v>
      </c>
      <c r="S20" s="14">
        <v>0</v>
      </c>
      <c r="T20" s="16">
        <v>0</v>
      </c>
      <c r="U20" s="14">
        <v>8.6850787599999997</v>
      </c>
      <c r="V20" s="16">
        <v>0.47485419000000001</v>
      </c>
    </row>
    <row r="21" spans="1:22" x14ac:dyDescent="0.25">
      <c r="A21" s="11" t="s">
        <v>491</v>
      </c>
      <c r="B21" s="13">
        <v>5741</v>
      </c>
      <c r="C21" s="14">
        <f>(70/B21*100)</f>
        <v>1.2192997735586135</v>
      </c>
      <c r="D21" s="15">
        <v>5671</v>
      </c>
      <c r="E21" s="14">
        <v>20.09195106</v>
      </c>
      <c r="F21" s="16">
        <v>0.57289853999999996</v>
      </c>
      <c r="G21" s="14">
        <v>41.878071669999997</v>
      </c>
      <c r="H21" s="16">
        <v>0.76855547000000002</v>
      </c>
      <c r="I21" s="14">
        <v>24.462229820000001</v>
      </c>
      <c r="J21" s="16">
        <v>0.59056852000000004</v>
      </c>
      <c r="K21" s="14">
        <v>9.6889234999999996</v>
      </c>
      <c r="L21" s="16">
        <v>0.45141426000000001</v>
      </c>
      <c r="M21" s="14">
        <v>0</v>
      </c>
      <c r="N21" s="16">
        <v>0</v>
      </c>
      <c r="O21" s="14" t="s">
        <v>582</v>
      </c>
      <c r="P21" s="16" t="s">
        <v>582</v>
      </c>
      <c r="Q21" s="14">
        <v>0</v>
      </c>
      <c r="R21" s="16">
        <v>0</v>
      </c>
      <c r="S21" s="14">
        <v>0</v>
      </c>
      <c r="T21" s="16">
        <v>0</v>
      </c>
      <c r="U21" s="14">
        <v>3.8788239500000001</v>
      </c>
      <c r="V21" s="16">
        <v>0.35392384999999998</v>
      </c>
    </row>
    <row r="22" spans="1:22" x14ac:dyDescent="0.25">
      <c r="A22" s="11" t="s">
        <v>492</v>
      </c>
      <c r="B22" s="13">
        <v>6598</v>
      </c>
      <c r="C22" s="14">
        <f>(43/B22*100)</f>
        <v>0.65171264019399822</v>
      </c>
      <c r="D22" s="15">
        <v>6555</v>
      </c>
      <c r="E22" s="14">
        <v>19.647922340000001</v>
      </c>
      <c r="F22" s="16">
        <v>0.54946205999999997</v>
      </c>
      <c r="G22" s="14">
        <v>36.20566986</v>
      </c>
      <c r="H22" s="16">
        <v>0.69622572000000005</v>
      </c>
      <c r="I22" s="14">
        <v>24.081040940000001</v>
      </c>
      <c r="J22" s="16">
        <v>0.58487363000000003</v>
      </c>
      <c r="K22" s="14">
        <v>11.591546210000001</v>
      </c>
      <c r="L22" s="16">
        <v>0.46020547000000001</v>
      </c>
      <c r="M22" s="14">
        <v>0</v>
      </c>
      <c r="N22" s="16">
        <v>0</v>
      </c>
      <c r="O22" s="14" t="s">
        <v>582</v>
      </c>
      <c r="P22" s="16" t="s">
        <v>582</v>
      </c>
      <c r="Q22" s="14">
        <v>0</v>
      </c>
      <c r="R22" s="16">
        <v>0</v>
      </c>
      <c r="S22" s="14">
        <v>2.811232E-2</v>
      </c>
      <c r="T22" s="16">
        <v>1.658629E-2</v>
      </c>
      <c r="U22" s="14">
        <v>8.4457083300000004</v>
      </c>
      <c r="V22" s="16">
        <v>0.69998442999999999</v>
      </c>
    </row>
    <row r="23" spans="1:22" x14ac:dyDescent="0.25">
      <c r="A23" s="11" t="s">
        <v>493</v>
      </c>
      <c r="B23" s="13">
        <v>11583</v>
      </c>
      <c r="C23" s="14">
        <f>(281/B23*100)</f>
        <v>2.4259690926357593</v>
      </c>
      <c r="D23" s="15">
        <v>11302</v>
      </c>
      <c r="E23" s="14">
        <v>16.5019144</v>
      </c>
      <c r="F23" s="16">
        <v>0.59627416</v>
      </c>
      <c r="G23" s="14">
        <v>41.985849510000001</v>
      </c>
      <c r="H23" s="16">
        <v>0.71547718999999999</v>
      </c>
      <c r="I23" s="14">
        <v>26.090595960000002</v>
      </c>
      <c r="J23" s="16">
        <v>0.66105835999999996</v>
      </c>
      <c r="K23" s="14">
        <v>8.9351174199999992</v>
      </c>
      <c r="L23" s="16">
        <v>0.39289024</v>
      </c>
      <c r="M23" s="14">
        <v>0</v>
      </c>
      <c r="N23" s="16">
        <v>0</v>
      </c>
      <c r="O23" s="14" t="s">
        <v>582</v>
      </c>
      <c r="P23" s="16" t="s">
        <v>582</v>
      </c>
      <c r="Q23" s="14">
        <v>0</v>
      </c>
      <c r="R23" s="16">
        <v>0</v>
      </c>
      <c r="S23" s="14">
        <v>0</v>
      </c>
      <c r="T23" s="16">
        <v>0</v>
      </c>
      <c r="U23" s="14">
        <v>6.4865227000000001</v>
      </c>
      <c r="V23" s="16">
        <v>0.40421550000000001</v>
      </c>
    </row>
    <row r="24" spans="1:22" x14ac:dyDescent="0.25">
      <c r="A24" s="11" t="s">
        <v>494</v>
      </c>
      <c r="B24" s="13">
        <v>6647</v>
      </c>
      <c r="C24" s="14">
        <f>(14/B24*100)</f>
        <v>0.21062133293214985</v>
      </c>
      <c r="D24" s="15">
        <v>6633</v>
      </c>
      <c r="E24" s="14">
        <v>9.4478336400000007</v>
      </c>
      <c r="F24" s="16">
        <v>0.43727693000000001</v>
      </c>
      <c r="G24" s="14">
        <v>46.755183420000002</v>
      </c>
      <c r="H24" s="16">
        <v>0.67332628999999999</v>
      </c>
      <c r="I24" s="14">
        <v>28.15462982</v>
      </c>
      <c r="J24" s="16">
        <v>0.65034628000000005</v>
      </c>
      <c r="K24" s="14">
        <v>12.526539339999999</v>
      </c>
      <c r="L24" s="16">
        <v>0.47209158000000001</v>
      </c>
      <c r="M24" s="14">
        <v>0</v>
      </c>
      <c r="N24" s="16">
        <v>0</v>
      </c>
      <c r="O24" s="14" t="s">
        <v>582</v>
      </c>
      <c r="P24" s="16" t="s">
        <v>582</v>
      </c>
      <c r="Q24" s="14">
        <v>0</v>
      </c>
      <c r="R24" s="16">
        <v>0</v>
      </c>
      <c r="S24" s="14">
        <v>0</v>
      </c>
      <c r="T24" s="16">
        <v>0</v>
      </c>
      <c r="U24" s="14">
        <v>3.1158137799999999</v>
      </c>
      <c r="V24" s="16">
        <v>0.82349110000000003</v>
      </c>
    </row>
    <row r="25" spans="1:22" x14ac:dyDescent="0.25">
      <c r="A25" s="11" t="s">
        <v>495</v>
      </c>
      <c r="B25" s="13">
        <v>5581</v>
      </c>
      <c r="C25" s="14">
        <f>(25/B25*100)</f>
        <v>0.44794839634474104</v>
      </c>
      <c r="D25" s="15">
        <v>5556</v>
      </c>
      <c r="E25" s="14">
        <v>18.078820260000001</v>
      </c>
      <c r="F25" s="16">
        <v>0.68913791000000002</v>
      </c>
      <c r="G25" s="14">
        <v>54.275799210000002</v>
      </c>
      <c r="H25" s="16">
        <v>0.64974677000000003</v>
      </c>
      <c r="I25" s="14">
        <v>21.611818339999999</v>
      </c>
      <c r="J25" s="16">
        <v>0.72424337999999999</v>
      </c>
      <c r="K25" s="14">
        <v>4.911829</v>
      </c>
      <c r="L25" s="16">
        <v>0.35719585999999998</v>
      </c>
      <c r="M25" s="14">
        <v>0</v>
      </c>
      <c r="N25" s="16">
        <v>0</v>
      </c>
      <c r="O25" s="14" t="s">
        <v>582</v>
      </c>
      <c r="P25" s="16" t="s">
        <v>582</v>
      </c>
      <c r="Q25" s="14">
        <v>0</v>
      </c>
      <c r="R25" s="16">
        <v>0</v>
      </c>
      <c r="S25" s="14">
        <v>0</v>
      </c>
      <c r="T25" s="16">
        <v>0</v>
      </c>
      <c r="U25" s="14">
        <v>1.1217332</v>
      </c>
      <c r="V25" s="16">
        <v>0.15947033999999999</v>
      </c>
    </row>
    <row r="26" spans="1:22" x14ac:dyDescent="0.25">
      <c r="A26" s="11" t="s">
        <v>496</v>
      </c>
      <c r="B26" s="13">
        <v>4869</v>
      </c>
      <c r="C26" s="14">
        <f>(88/B26*100)</f>
        <v>1.8073526391456152</v>
      </c>
      <c r="D26" s="15">
        <v>4781</v>
      </c>
      <c r="E26" s="14">
        <v>15.875876440000001</v>
      </c>
      <c r="F26" s="16">
        <v>0.54290371000000004</v>
      </c>
      <c r="G26" s="14">
        <v>45.724704289999998</v>
      </c>
      <c r="H26" s="16">
        <v>0.78518350999999997</v>
      </c>
      <c r="I26" s="14">
        <v>28.015564000000001</v>
      </c>
      <c r="J26" s="16">
        <v>0.88931241999999999</v>
      </c>
      <c r="K26" s="14">
        <v>6.6308183600000001</v>
      </c>
      <c r="L26" s="16">
        <v>0.42052794999999998</v>
      </c>
      <c r="M26" s="14">
        <v>0</v>
      </c>
      <c r="N26" s="16">
        <v>0</v>
      </c>
      <c r="O26" s="14" t="s">
        <v>582</v>
      </c>
      <c r="P26" s="16" t="s">
        <v>582</v>
      </c>
      <c r="Q26" s="14">
        <v>0</v>
      </c>
      <c r="R26" s="16">
        <v>0</v>
      </c>
      <c r="S26" s="14">
        <v>0</v>
      </c>
      <c r="T26" s="16">
        <v>0</v>
      </c>
      <c r="U26" s="14">
        <v>3.7530369100000001</v>
      </c>
      <c r="V26" s="16">
        <v>0.32750172999999999</v>
      </c>
    </row>
    <row r="27" spans="1:22" x14ac:dyDescent="0.25">
      <c r="A27" s="11" t="s">
        <v>497</v>
      </c>
      <c r="B27" s="13">
        <v>5299</v>
      </c>
      <c r="C27" s="14">
        <f>(170/B27*100)</f>
        <v>3.2081524816003024</v>
      </c>
      <c r="D27" s="15">
        <v>5129</v>
      </c>
      <c r="E27" s="14">
        <v>13.065950559999999</v>
      </c>
      <c r="F27" s="16">
        <v>0.51999664000000001</v>
      </c>
      <c r="G27" s="14">
        <v>35.950074860000001</v>
      </c>
      <c r="H27" s="16">
        <v>0.65339354999999999</v>
      </c>
      <c r="I27" s="14">
        <v>27.24901629</v>
      </c>
      <c r="J27" s="16">
        <v>0.65467776</v>
      </c>
      <c r="K27" s="14">
        <v>11.551637270000001</v>
      </c>
      <c r="L27" s="16">
        <v>0.42099650999999999</v>
      </c>
      <c r="M27" s="14">
        <v>0</v>
      </c>
      <c r="N27" s="16">
        <v>0</v>
      </c>
      <c r="O27" s="14" t="s">
        <v>582</v>
      </c>
      <c r="P27" s="16" t="s">
        <v>582</v>
      </c>
      <c r="Q27" s="14">
        <v>0</v>
      </c>
      <c r="R27" s="16">
        <v>0</v>
      </c>
      <c r="S27" s="14">
        <v>0</v>
      </c>
      <c r="T27" s="16">
        <v>0</v>
      </c>
      <c r="U27" s="14">
        <v>12.183321019999999</v>
      </c>
      <c r="V27" s="16">
        <v>0.42610113999999999</v>
      </c>
    </row>
    <row r="28" spans="1:22" x14ac:dyDescent="0.25">
      <c r="A28" s="11" t="s">
        <v>498</v>
      </c>
      <c r="B28" s="13">
        <v>7568</v>
      </c>
      <c r="C28" s="14">
        <f>(490/B28*100)</f>
        <v>6.4746300211416488</v>
      </c>
      <c r="D28" s="15">
        <v>7078</v>
      </c>
      <c r="E28" s="14">
        <v>24.022833899999998</v>
      </c>
      <c r="F28" s="16">
        <v>0.60567097999999997</v>
      </c>
      <c r="G28" s="14">
        <v>46.721203840000001</v>
      </c>
      <c r="H28" s="16">
        <v>0.74439009</v>
      </c>
      <c r="I28" s="14">
        <v>19.613592730000001</v>
      </c>
      <c r="J28" s="16">
        <v>0.57499489999999998</v>
      </c>
      <c r="K28" s="14">
        <v>3.9420835799999998</v>
      </c>
      <c r="L28" s="16">
        <v>0.29117604000000002</v>
      </c>
      <c r="M28" s="14">
        <v>0</v>
      </c>
      <c r="N28" s="16">
        <v>0</v>
      </c>
      <c r="O28" s="14" t="s">
        <v>582</v>
      </c>
      <c r="P28" s="16" t="s">
        <v>582</v>
      </c>
      <c r="Q28" s="14">
        <v>0</v>
      </c>
      <c r="R28" s="16">
        <v>0</v>
      </c>
      <c r="S28" s="14">
        <v>0</v>
      </c>
      <c r="T28" s="16">
        <v>0</v>
      </c>
      <c r="U28" s="14">
        <v>5.7002859600000004</v>
      </c>
      <c r="V28" s="16">
        <v>0.64920425000000004</v>
      </c>
    </row>
    <row r="29" spans="1:22" x14ac:dyDescent="0.25">
      <c r="A29" s="11" t="s">
        <v>499</v>
      </c>
      <c r="B29" s="13">
        <v>5385</v>
      </c>
      <c r="C29" s="14">
        <f>(30/B29*100)</f>
        <v>0.55710306406685239</v>
      </c>
      <c r="D29" s="15">
        <v>5355</v>
      </c>
      <c r="E29" s="14">
        <v>10.10208751</v>
      </c>
      <c r="F29" s="16">
        <v>0.45170976000000002</v>
      </c>
      <c r="G29" s="14">
        <v>40.213857500000003</v>
      </c>
      <c r="H29" s="16">
        <v>0.67648136000000003</v>
      </c>
      <c r="I29" s="14">
        <v>28.510550250000001</v>
      </c>
      <c r="J29" s="16">
        <v>0.60184552000000002</v>
      </c>
      <c r="K29" s="14">
        <v>14.80740802</v>
      </c>
      <c r="L29" s="16">
        <v>0.51393891000000003</v>
      </c>
      <c r="M29" s="14">
        <v>0</v>
      </c>
      <c r="N29" s="16">
        <v>0</v>
      </c>
      <c r="O29" s="14" t="s">
        <v>582</v>
      </c>
      <c r="P29" s="16" t="s">
        <v>582</v>
      </c>
      <c r="Q29" s="14">
        <v>2.7667624100000001</v>
      </c>
      <c r="R29" s="16">
        <v>0.24169378</v>
      </c>
      <c r="S29" s="14">
        <v>0</v>
      </c>
      <c r="T29" s="16">
        <v>0</v>
      </c>
      <c r="U29" s="14">
        <v>3.5993343100000001</v>
      </c>
      <c r="V29" s="16">
        <v>0.37666084999999999</v>
      </c>
    </row>
    <row r="30" spans="1:22" x14ac:dyDescent="0.25">
      <c r="A30" s="11" t="s">
        <v>500</v>
      </c>
      <c r="B30" s="13">
        <v>4520</v>
      </c>
      <c r="C30" s="14">
        <f>(243/B30*100)</f>
        <v>5.3761061946902649</v>
      </c>
      <c r="D30" s="15">
        <v>4277</v>
      </c>
      <c r="E30" s="14">
        <v>10.76376718</v>
      </c>
      <c r="F30" s="16">
        <v>0.49733766000000001</v>
      </c>
      <c r="G30" s="14">
        <v>40.383064230000002</v>
      </c>
      <c r="H30" s="16">
        <v>0.73592829999999998</v>
      </c>
      <c r="I30" s="14">
        <v>31.332923879999999</v>
      </c>
      <c r="J30" s="16">
        <v>0.66772986999999995</v>
      </c>
      <c r="K30" s="14">
        <v>9.7725333400000007</v>
      </c>
      <c r="L30" s="16">
        <v>0.45599325000000002</v>
      </c>
      <c r="M30" s="14">
        <v>0</v>
      </c>
      <c r="N30" s="16">
        <v>0</v>
      </c>
      <c r="O30" s="14" t="s">
        <v>582</v>
      </c>
      <c r="P30" s="16" t="s">
        <v>582</v>
      </c>
      <c r="Q30" s="14">
        <v>0</v>
      </c>
      <c r="R30" s="16">
        <v>0</v>
      </c>
      <c r="S30" s="14">
        <v>0</v>
      </c>
      <c r="T30" s="16">
        <v>0</v>
      </c>
      <c r="U30" s="14">
        <v>7.7477113700000002</v>
      </c>
      <c r="V30" s="16">
        <v>0.49663610000000002</v>
      </c>
    </row>
    <row r="31" spans="1:22" x14ac:dyDescent="0.25">
      <c r="A31" s="11" t="s">
        <v>501</v>
      </c>
      <c r="B31" s="13">
        <v>5456</v>
      </c>
      <c r="C31" s="14">
        <f>(152/B31*100)</f>
        <v>2.7859237536656889</v>
      </c>
      <c r="D31" s="15">
        <v>5304</v>
      </c>
      <c r="E31" s="14">
        <v>14.069906599999999</v>
      </c>
      <c r="F31" s="16">
        <v>0.59302100999999996</v>
      </c>
      <c r="G31" s="14">
        <v>50.320574260000001</v>
      </c>
      <c r="H31" s="16">
        <v>0.70458834999999997</v>
      </c>
      <c r="I31" s="14">
        <v>20.911049590000001</v>
      </c>
      <c r="J31" s="16">
        <v>0.53037065000000005</v>
      </c>
      <c r="K31" s="14">
        <v>6.5509869600000004</v>
      </c>
      <c r="L31" s="16">
        <v>0.37805770999999999</v>
      </c>
      <c r="M31" s="14">
        <v>0</v>
      </c>
      <c r="N31" s="16">
        <v>0</v>
      </c>
      <c r="O31" s="14" t="s">
        <v>582</v>
      </c>
      <c r="P31" s="16" t="s">
        <v>582</v>
      </c>
      <c r="Q31" s="14">
        <v>0</v>
      </c>
      <c r="R31" s="16">
        <v>0</v>
      </c>
      <c r="S31" s="14">
        <v>0</v>
      </c>
      <c r="T31" s="16">
        <v>0</v>
      </c>
      <c r="U31" s="14">
        <v>8.1474825899999992</v>
      </c>
      <c r="V31" s="16">
        <v>0.57196992999999996</v>
      </c>
    </row>
    <row r="32" spans="1:22" x14ac:dyDescent="0.25">
      <c r="A32" s="11" t="s">
        <v>502</v>
      </c>
      <c r="B32" s="13">
        <v>4478</v>
      </c>
      <c r="C32" s="14">
        <f>(6/B32*100)</f>
        <v>0.13398838767306834</v>
      </c>
      <c r="D32" s="15">
        <v>4472</v>
      </c>
      <c r="E32" s="14">
        <v>14.961283549999999</v>
      </c>
      <c r="F32" s="16">
        <v>0.65613354000000002</v>
      </c>
      <c r="G32" s="14">
        <v>41.910558819999999</v>
      </c>
      <c r="H32" s="16">
        <v>0.77783212999999995</v>
      </c>
      <c r="I32" s="14">
        <v>30.540378910000001</v>
      </c>
      <c r="J32" s="16">
        <v>0.65325275999999999</v>
      </c>
      <c r="K32" s="14">
        <v>8.64805022</v>
      </c>
      <c r="L32" s="16">
        <v>0.47965879</v>
      </c>
      <c r="M32" s="14">
        <v>0</v>
      </c>
      <c r="N32" s="16">
        <v>0</v>
      </c>
      <c r="O32" s="14" t="s">
        <v>582</v>
      </c>
      <c r="P32" s="16" t="s">
        <v>582</v>
      </c>
      <c r="Q32" s="14">
        <v>0</v>
      </c>
      <c r="R32" s="16">
        <v>0</v>
      </c>
      <c r="S32" s="14">
        <v>0</v>
      </c>
      <c r="T32" s="16">
        <v>0</v>
      </c>
      <c r="U32" s="14">
        <v>3.9397285000000002</v>
      </c>
      <c r="V32" s="16">
        <v>0.35913919</v>
      </c>
    </row>
    <row r="33" spans="1:22" x14ac:dyDescent="0.25">
      <c r="A33" s="11" t="s">
        <v>503</v>
      </c>
      <c r="B33" s="13">
        <v>7325</v>
      </c>
      <c r="C33" s="14">
        <f>(85/B33*100)</f>
        <v>1.1604095563139931</v>
      </c>
      <c r="D33" s="15">
        <v>7240</v>
      </c>
      <c r="E33" s="14">
        <v>15.804908230000001</v>
      </c>
      <c r="F33" s="16">
        <v>0.60897263999999995</v>
      </c>
      <c r="G33" s="14">
        <v>44.815315679999998</v>
      </c>
      <c r="H33" s="16">
        <v>0.73078273000000005</v>
      </c>
      <c r="I33" s="14">
        <v>28.289058570000002</v>
      </c>
      <c r="J33" s="16">
        <v>0.76314751999999997</v>
      </c>
      <c r="K33" s="14">
        <v>7.5189759399999998</v>
      </c>
      <c r="L33" s="16">
        <v>0.35760847000000001</v>
      </c>
      <c r="M33" s="14">
        <v>0</v>
      </c>
      <c r="N33" s="16">
        <v>0</v>
      </c>
      <c r="O33" s="14" t="s">
        <v>582</v>
      </c>
      <c r="P33" s="16" t="s">
        <v>582</v>
      </c>
      <c r="Q33" s="14">
        <v>0</v>
      </c>
      <c r="R33" s="16">
        <v>0</v>
      </c>
      <c r="S33" s="14">
        <v>0</v>
      </c>
      <c r="T33" s="16">
        <v>0</v>
      </c>
      <c r="U33" s="14">
        <v>3.5717415799999999</v>
      </c>
      <c r="V33" s="16">
        <v>0.3116215</v>
      </c>
    </row>
    <row r="34" spans="1:22" x14ac:dyDescent="0.25">
      <c r="A34" s="11" t="s">
        <v>504</v>
      </c>
      <c r="B34" s="13">
        <v>6350</v>
      </c>
      <c r="C34" s="14">
        <f>(106/B34*100)</f>
        <v>1.6692913385826771</v>
      </c>
      <c r="D34" s="15">
        <v>6244</v>
      </c>
      <c r="E34" s="14">
        <v>12.57526144</v>
      </c>
      <c r="F34" s="16">
        <v>0.45680273999999998</v>
      </c>
      <c r="G34" s="14">
        <v>36.357296910000002</v>
      </c>
      <c r="H34" s="16">
        <v>0.67140440999999995</v>
      </c>
      <c r="I34" s="14">
        <v>25.79841287</v>
      </c>
      <c r="J34" s="16">
        <v>0.5453538</v>
      </c>
      <c r="K34" s="14">
        <v>14.24067393</v>
      </c>
      <c r="L34" s="16">
        <v>0.53538965999999999</v>
      </c>
      <c r="M34" s="14">
        <v>0</v>
      </c>
      <c r="N34" s="16">
        <v>0</v>
      </c>
      <c r="O34" s="14" t="s">
        <v>582</v>
      </c>
      <c r="P34" s="16" t="s">
        <v>582</v>
      </c>
      <c r="Q34" s="14">
        <v>2.5933456800000001</v>
      </c>
      <c r="R34" s="16">
        <v>0.53833872000000005</v>
      </c>
      <c r="S34" s="14">
        <v>0</v>
      </c>
      <c r="T34" s="16">
        <v>0</v>
      </c>
      <c r="U34" s="14">
        <v>8.4350091599999999</v>
      </c>
      <c r="V34" s="16">
        <v>0.63282439000000001</v>
      </c>
    </row>
    <row r="35" spans="1:22" x14ac:dyDescent="0.25">
      <c r="A35" s="11" t="s">
        <v>505</v>
      </c>
      <c r="B35" s="13">
        <v>6406</v>
      </c>
      <c r="C35" s="14">
        <f>(74/B35*100)</f>
        <v>1.1551670309085234</v>
      </c>
      <c r="D35" s="15">
        <v>6332</v>
      </c>
      <c r="E35" s="14">
        <v>16.790968320000001</v>
      </c>
      <c r="F35" s="16">
        <v>0.61994484999999999</v>
      </c>
      <c r="G35" s="14">
        <v>44.43964158</v>
      </c>
      <c r="H35" s="16">
        <v>0.78173694000000005</v>
      </c>
      <c r="I35" s="14">
        <v>26.79912388</v>
      </c>
      <c r="J35" s="16">
        <v>0.67474540999999999</v>
      </c>
      <c r="K35" s="14">
        <v>6.8053260699999996</v>
      </c>
      <c r="L35" s="16">
        <v>0.40507300000000002</v>
      </c>
      <c r="M35" s="14">
        <v>0</v>
      </c>
      <c r="N35" s="16">
        <v>0</v>
      </c>
      <c r="O35" s="14" t="s">
        <v>582</v>
      </c>
      <c r="P35" s="16" t="s">
        <v>582</v>
      </c>
      <c r="Q35" s="14">
        <v>1.0414681100000001</v>
      </c>
      <c r="R35" s="16">
        <v>5.7018800000000001E-2</v>
      </c>
      <c r="S35" s="14">
        <v>0</v>
      </c>
      <c r="T35" s="16">
        <v>0</v>
      </c>
      <c r="U35" s="14">
        <v>4.1234720500000002</v>
      </c>
      <c r="V35" s="16">
        <v>0.31741765</v>
      </c>
    </row>
    <row r="36" spans="1:22" x14ac:dyDescent="0.25">
      <c r="A36" s="11" t="s">
        <v>506</v>
      </c>
      <c r="B36" s="13">
        <v>6736</v>
      </c>
      <c r="C36" s="14">
        <f>(88/B36*100)</f>
        <v>1.3064133016627077</v>
      </c>
      <c r="D36" s="15">
        <v>6648</v>
      </c>
      <c r="E36" s="14">
        <v>11.34086396</v>
      </c>
      <c r="F36" s="16">
        <v>0.40451224000000002</v>
      </c>
      <c r="G36" s="14">
        <v>33.331308489999998</v>
      </c>
      <c r="H36" s="16">
        <v>0.62607771000000001</v>
      </c>
      <c r="I36" s="14">
        <v>30.911535409999999</v>
      </c>
      <c r="J36" s="16">
        <v>0.53840425999999997</v>
      </c>
      <c r="K36" s="14">
        <v>18.83146966</v>
      </c>
      <c r="L36" s="16">
        <v>0.60910388000000004</v>
      </c>
      <c r="M36" s="14">
        <v>0</v>
      </c>
      <c r="N36" s="16">
        <v>0</v>
      </c>
      <c r="O36" s="14" t="s">
        <v>582</v>
      </c>
      <c r="P36" s="16" t="s">
        <v>582</v>
      </c>
      <c r="Q36" s="14">
        <v>0</v>
      </c>
      <c r="R36" s="16">
        <v>0</v>
      </c>
      <c r="S36" s="14">
        <v>0</v>
      </c>
      <c r="T36" s="16">
        <v>0</v>
      </c>
      <c r="U36" s="14">
        <v>5.5848224899999996</v>
      </c>
      <c r="V36" s="16">
        <v>0.35520128000000001</v>
      </c>
    </row>
    <row r="37" spans="1:22" x14ac:dyDescent="0.25">
      <c r="A37" s="11" t="s">
        <v>507</v>
      </c>
      <c r="B37" s="13">
        <v>5458</v>
      </c>
      <c r="C37" s="14">
        <f>(181/B37*100)</f>
        <v>3.3162330524001464</v>
      </c>
      <c r="D37" s="15">
        <v>5277</v>
      </c>
      <c r="E37" s="14">
        <v>12.790502719999999</v>
      </c>
      <c r="F37" s="16">
        <v>0.55261952999999997</v>
      </c>
      <c r="G37" s="14">
        <v>38.1665086</v>
      </c>
      <c r="H37" s="16">
        <v>0.69389449000000003</v>
      </c>
      <c r="I37" s="14">
        <v>27.199279879999999</v>
      </c>
      <c r="J37" s="16">
        <v>0.62236265000000002</v>
      </c>
      <c r="K37" s="14">
        <v>9.6917331099999995</v>
      </c>
      <c r="L37" s="16">
        <v>0.49725361000000001</v>
      </c>
      <c r="M37" s="14">
        <v>0</v>
      </c>
      <c r="N37" s="16">
        <v>0</v>
      </c>
      <c r="O37" s="14" t="s">
        <v>582</v>
      </c>
      <c r="P37" s="16" t="s">
        <v>582</v>
      </c>
      <c r="Q37" s="14">
        <v>0</v>
      </c>
      <c r="R37" s="16">
        <v>0</v>
      </c>
      <c r="S37" s="14">
        <v>0</v>
      </c>
      <c r="T37" s="16">
        <v>0</v>
      </c>
      <c r="U37" s="14">
        <v>12.15197569</v>
      </c>
      <c r="V37" s="16">
        <v>0.93303002000000002</v>
      </c>
    </row>
    <row r="38" spans="1:22" x14ac:dyDescent="0.25">
      <c r="A38" s="11" t="s">
        <v>508</v>
      </c>
      <c r="B38" s="13">
        <v>5860</v>
      </c>
      <c r="C38" s="14">
        <f>(27/B38*100)</f>
        <v>0.46075085324232085</v>
      </c>
      <c r="D38" s="15">
        <v>5833</v>
      </c>
      <c r="E38" s="14">
        <v>9.5346020599999992</v>
      </c>
      <c r="F38" s="16">
        <v>0.51093789000000001</v>
      </c>
      <c r="G38" s="14">
        <v>33.788453560000001</v>
      </c>
      <c r="H38" s="16">
        <v>0.88108154000000005</v>
      </c>
      <c r="I38" s="14">
        <v>27.77996684</v>
      </c>
      <c r="J38" s="16">
        <v>0.73346929000000005</v>
      </c>
      <c r="K38" s="14">
        <v>10.981217279999999</v>
      </c>
      <c r="L38" s="16">
        <v>0.49830396999999998</v>
      </c>
      <c r="M38" s="14">
        <v>0</v>
      </c>
      <c r="N38" s="16">
        <v>0</v>
      </c>
      <c r="O38" s="14" t="s">
        <v>582</v>
      </c>
      <c r="P38" s="16" t="s">
        <v>582</v>
      </c>
      <c r="Q38" s="14">
        <v>0</v>
      </c>
      <c r="R38" s="16">
        <v>0</v>
      </c>
      <c r="S38" s="14">
        <v>0</v>
      </c>
      <c r="T38" s="16">
        <v>0</v>
      </c>
      <c r="U38" s="14">
        <v>17.915760259999999</v>
      </c>
      <c r="V38" s="16">
        <v>0.97442814</v>
      </c>
    </row>
    <row r="39" spans="1:22" x14ac:dyDescent="0.25">
      <c r="A39" s="11" t="s">
        <v>509</v>
      </c>
      <c r="B39" s="13">
        <v>5895</v>
      </c>
      <c r="C39" s="14">
        <f>(33/B39*100)</f>
        <v>0.55979643765903309</v>
      </c>
      <c r="D39" s="15">
        <v>5862</v>
      </c>
      <c r="E39" s="14">
        <v>24.798856839999999</v>
      </c>
      <c r="F39" s="16">
        <v>0.76650980000000002</v>
      </c>
      <c r="G39" s="14">
        <v>46.258842680000001</v>
      </c>
      <c r="H39" s="16">
        <v>0.74030786000000004</v>
      </c>
      <c r="I39" s="14">
        <v>15.92234796</v>
      </c>
      <c r="J39" s="16">
        <v>0.59937014</v>
      </c>
      <c r="K39" s="14">
        <v>7.8627507300000001</v>
      </c>
      <c r="L39" s="16">
        <v>0.34927756999999998</v>
      </c>
      <c r="M39" s="14">
        <v>0</v>
      </c>
      <c r="N39" s="16">
        <v>0</v>
      </c>
      <c r="O39" s="14" t="s">
        <v>582</v>
      </c>
      <c r="P39" s="16" t="s">
        <v>582</v>
      </c>
      <c r="Q39" s="14">
        <v>0</v>
      </c>
      <c r="R39" s="16">
        <v>0</v>
      </c>
      <c r="S39" s="14">
        <v>0</v>
      </c>
      <c r="T39" s="16">
        <v>0</v>
      </c>
      <c r="U39" s="14">
        <v>5.1572017900000002</v>
      </c>
      <c r="V39" s="16">
        <v>0.67412170000000005</v>
      </c>
    </row>
    <row r="40" spans="1:22" x14ac:dyDescent="0.25">
      <c r="A40" s="11" t="s">
        <v>510</v>
      </c>
      <c r="B40" s="13">
        <v>14157</v>
      </c>
      <c r="C40" s="14">
        <f>(415/B40*100)</f>
        <v>2.9314120223211133</v>
      </c>
      <c r="D40" s="15">
        <v>13742</v>
      </c>
      <c r="E40" s="14">
        <v>12.84101772</v>
      </c>
      <c r="F40" s="16">
        <v>0.44424415</v>
      </c>
      <c r="G40" s="14">
        <v>39.775936960000003</v>
      </c>
      <c r="H40" s="16">
        <v>0.68014708000000001</v>
      </c>
      <c r="I40" s="14">
        <v>30.330115859999999</v>
      </c>
      <c r="J40" s="16">
        <v>0.63451531999999999</v>
      </c>
      <c r="K40" s="14">
        <v>9.5297903999999996</v>
      </c>
      <c r="L40" s="16">
        <v>0.42780527000000002</v>
      </c>
      <c r="M40" s="14">
        <v>0</v>
      </c>
      <c r="N40" s="16">
        <v>0</v>
      </c>
      <c r="O40" s="14" t="s">
        <v>582</v>
      </c>
      <c r="P40" s="16" t="s">
        <v>582</v>
      </c>
      <c r="Q40" s="14">
        <v>0</v>
      </c>
      <c r="R40" s="16">
        <v>0</v>
      </c>
      <c r="S40" s="14">
        <v>0</v>
      </c>
      <c r="T40" s="16">
        <v>0</v>
      </c>
      <c r="U40" s="14">
        <v>7.52313907</v>
      </c>
      <c r="V40" s="16">
        <v>0.63685890999999994</v>
      </c>
    </row>
    <row r="41" spans="1:22" x14ac:dyDescent="0.25">
      <c r="A41" s="11" t="s">
        <v>511</v>
      </c>
      <c r="B41" s="13">
        <v>5712</v>
      </c>
      <c r="C41" s="14">
        <f>(61/B41*100)</f>
        <v>1.0679271708683473</v>
      </c>
      <c r="D41" s="15">
        <v>5651</v>
      </c>
      <c r="E41" s="14">
        <v>17.462801819999999</v>
      </c>
      <c r="F41" s="16">
        <v>0.56521443000000005</v>
      </c>
      <c r="G41" s="14">
        <v>40.381888709999998</v>
      </c>
      <c r="H41" s="16">
        <v>0.57889668000000005</v>
      </c>
      <c r="I41" s="14">
        <v>27.739795430000001</v>
      </c>
      <c r="J41" s="16">
        <v>0.78657405000000002</v>
      </c>
      <c r="K41" s="14">
        <v>8.3629348599999993</v>
      </c>
      <c r="L41" s="16">
        <v>0.40866471999999998</v>
      </c>
      <c r="M41" s="14">
        <v>0</v>
      </c>
      <c r="N41" s="16">
        <v>0</v>
      </c>
      <c r="O41" s="14" t="s">
        <v>582</v>
      </c>
      <c r="P41" s="16" t="s">
        <v>582</v>
      </c>
      <c r="Q41" s="14">
        <v>0.67945878999999998</v>
      </c>
      <c r="R41" s="16">
        <v>0.18108098</v>
      </c>
      <c r="S41" s="14">
        <v>0</v>
      </c>
      <c r="T41" s="16">
        <v>0</v>
      </c>
      <c r="U41" s="14">
        <v>5.3731203900000004</v>
      </c>
      <c r="V41" s="16">
        <v>0.57771280000000003</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14.728253850857143</v>
      </c>
      <c r="F42" s="16">
        <f>IF(COUNT(F7:F41) &gt; 0, SQRT(SUMSQ(F7:F41)/(COUNT(F7:F41)*COUNT(F7:F41)) ), "—")</f>
        <v>8.9767542847739787E-2</v>
      </c>
      <c r="G42" s="14">
        <f>IF(COUNT(G7:G41) &gt; 0, AVERAGE(G7:G41), "—")</f>
        <v>40.266678919428578</v>
      </c>
      <c r="H42" s="16">
        <f>IF(COUNT(H7:H41) &gt; 0, SQRT(SUMSQ(H7:H41)/(COUNT(H7:H41)*COUNT(H7:H41)) ), "—")</f>
        <v>0.12078339071517172</v>
      </c>
      <c r="I42" s="14">
        <f>IF(COUNT(I7:I41) &gt; 0, AVERAGE(I7:I41), "—")</f>
        <v>27.082913338571423</v>
      </c>
      <c r="J42" s="16">
        <f>IF(COUNT(J7:J41) &gt; 0, SQRT(SUMSQ(J7:J41)/(COUNT(J7:J41)*COUNT(J7:J41)) ), "—")</f>
        <v>0.11465286458729096</v>
      </c>
      <c r="K42" s="14">
        <f>IF(COUNT(K7:K41) &gt; 0, AVERAGE(K7:K41), "—")</f>
        <v>9.9911287679999994</v>
      </c>
      <c r="L42" s="16">
        <f>IF(COUNT(L7:L41) &gt; 0, SQRT(SUMSQ(L7:L41)/(COUNT(L7:L41)*COUNT(L7:L41)) ), "—")</f>
        <v>7.47382573431601E-2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0.6225327174285713</v>
      </c>
      <c r="R42" s="16">
        <f>IF(COUNT(R7:R41) &gt; 0, SQRT(SUMSQ(R7:R41)/(COUNT(R7:R41)*COUNT(R7:R41)) ), "—")</f>
        <v>3.7395235532577467E-2</v>
      </c>
      <c r="S42" s="14">
        <f>IF(COUNT(S7:S41) &gt; 0, AVERAGE(S7:S41), "—")</f>
        <v>8.0320914285714282E-4</v>
      </c>
      <c r="T42" s="16">
        <f>IF(COUNT(T7:T41) &gt; 0, SQRT(SUMSQ(T7:T41)/(COUNT(T7:T41)*COUNT(T7:T41)) ), "—")</f>
        <v>4.7389399999999999E-4</v>
      </c>
      <c r="U42" s="14">
        <f>IF(COUNT(U7:U41) &gt; 0, AVERAGE(U7:U41), "—")</f>
        <v>7.3076891965714266</v>
      </c>
      <c r="V42" s="16">
        <f>IF(COUNT(V7:V41) &gt; 0, SQRT(SUMSQ(V7:V41)/(COUNT(V7:V41)*COUNT(V7:V41)) ), "—")</f>
        <v>9.9179741466629681E-2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29.41588505</v>
      </c>
      <c r="F45" s="16">
        <v>0.64224806000000001</v>
      </c>
      <c r="G45" s="14">
        <v>29.093897739999999</v>
      </c>
      <c r="H45" s="16">
        <v>0.77944913000000005</v>
      </c>
      <c r="I45" s="14">
        <v>21.174789749999999</v>
      </c>
      <c r="J45" s="16">
        <v>0.54305331999999995</v>
      </c>
      <c r="K45" s="14">
        <v>13.27102556</v>
      </c>
      <c r="L45" s="16">
        <v>0.51943280999999997</v>
      </c>
      <c r="M45" s="14">
        <v>0</v>
      </c>
      <c r="N45" s="16">
        <v>0</v>
      </c>
      <c r="O45" s="14" t="s">
        <v>582</v>
      </c>
      <c r="P45" s="16" t="s">
        <v>582</v>
      </c>
      <c r="Q45" s="14">
        <v>0</v>
      </c>
      <c r="R45" s="16">
        <v>0</v>
      </c>
      <c r="S45" s="14">
        <v>0.39269046000000002</v>
      </c>
      <c r="T45" s="16">
        <v>8.9269719999999997E-2</v>
      </c>
      <c r="U45" s="14">
        <v>6.6517114399999997</v>
      </c>
      <c r="V45" s="16">
        <v>0.39851130000000001</v>
      </c>
    </row>
    <row r="46" spans="1:22" x14ac:dyDescent="0.25">
      <c r="A46" s="11" t="s">
        <v>516</v>
      </c>
      <c r="B46" s="13">
        <v>23141</v>
      </c>
      <c r="C46" s="14">
        <f>(2289/B46*100)</f>
        <v>9.8915345058554074</v>
      </c>
      <c r="D46" s="15">
        <v>20852</v>
      </c>
      <c r="E46" s="14">
        <v>14.196500840000001</v>
      </c>
      <c r="F46" s="16">
        <v>0.38254753000000002</v>
      </c>
      <c r="G46" s="14">
        <v>27.27064566</v>
      </c>
      <c r="H46" s="16">
        <v>0.58163359999999997</v>
      </c>
      <c r="I46" s="14">
        <v>14.129924539999999</v>
      </c>
      <c r="J46" s="16">
        <v>0.33274931000000002</v>
      </c>
      <c r="K46" s="14">
        <v>5.9508771899999999</v>
      </c>
      <c r="L46" s="16">
        <v>0.28077449999999998</v>
      </c>
      <c r="M46" s="14">
        <v>0</v>
      </c>
      <c r="N46" s="16">
        <v>0</v>
      </c>
      <c r="O46" s="14" t="s">
        <v>582</v>
      </c>
      <c r="P46" s="16" t="s">
        <v>582</v>
      </c>
      <c r="Q46" s="14">
        <v>0</v>
      </c>
      <c r="R46" s="16">
        <v>0</v>
      </c>
      <c r="S46" s="14">
        <v>0</v>
      </c>
      <c r="T46" s="16">
        <v>0</v>
      </c>
      <c r="U46" s="14">
        <v>38.452051760000003</v>
      </c>
      <c r="V46" s="16">
        <v>1.08240874</v>
      </c>
    </row>
    <row r="47" spans="1:22" x14ac:dyDescent="0.25">
      <c r="A47" s="11" t="s">
        <v>517</v>
      </c>
      <c r="B47" s="13">
        <v>5928</v>
      </c>
      <c r="C47" s="14">
        <f>(440/B47*100)</f>
        <v>7.4224021592442648</v>
      </c>
      <c r="D47" s="15">
        <v>5488</v>
      </c>
      <c r="E47" s="14">
        <v>22.65117966</v>
      </c>
      <c r="F47" s="16">
        <v>0.62867660000000003</v>
      </c>
      <c r="G47" s="14">
        <v>39.876605789999999</v>
      </c>
      <c r="H47" s="16">
        <v>1.00256653</v>
      </c>
      <c r="I47" s="14">
        <v>16.16542127</v>
      </c>
      <c r="J47" s="16">
        <v>0.53369456000000004</v>
      </c>
      <c r="K47" s="14">
        <v>4.5512112199999999</v>
      </c>
      <c r="L47" s="16">
        <v>0.31769963000000001</v>
      </c>
      <c r="M47" s="14">
        <v>0</v>
      </c>
      <c r="N47" s="16">
        <v>0</v>
      </c>
      <c r="O47" s="14" t="s">
        <v>582</v>
      </c>
      <c r="P47" s="16" t="s">
        <v>582</v>
      </c>
      <c r="Q47" s="14">
        <v>0</v>
      </c>
      <c r="R47" s="16">
        <v>0</v>
      </c>
      <c r="S47" s="14">
        <v>0</v>
      </c>
      <c r="T47" s="16">
        <v>0</v>
      </c>
      <c r="U47" s="14">
        <v>16.755582050000001</v>
      </c>
      <c r="V47" s="16">
        <v>1.07352351</v>
      </c>
    </row>
    <row r="48" spans="1:22" x14ac:dyDescent="0.25">
      <c r="A48" s="11" t="s">
        <v>518</v>
      </c>
      <c r="B48" s="13">
        <v>9841</v>
      </c>
      <c r="C48" s="14">
        <f>(8/B48*100)</f>
        <v>8.1292551569962401E-2</v>
      </c>
      <c r="D48" s="15">
        <v>9833</v>
      </c>
      <c r="E48" s="14">
        <v>18.08208913</v>
      </c>
      <c r="F48" s="16">
        <v>0.63796295999999997</v>
      </c>
      <c r="G48" s="14">
        <v>51.157482520000002</v>
      </c>
      <c r="H48" s="16">
        <v>0.84444262999999997</v>
      </c>
      <c r="I48" s="14">
        <v>22.507858850000002</v>
      </c>
      <c r="J48" s="16">
        <v>0.62278705999999995</v>
      </c>
      <c r="K48" s="14">
        <v>6.4882886199999996</v>
      </c>
      <c r="L48" s="16">
        <v>0.40550344999999999</v>
      </c>
      <c r="M48" s="14">
        <v>0</v>
      </c>
      <c r="N48" s="16">
        <v>0</v>
      </c>
      <c r="O48" s="14" t="s">
        <v>582</v>
      </c>
      <c r="P48" s="16" t="s">
        <v>582</v>
      </c>
      <c r="Q48" s="14">
        <v>0</v>
      </c>
      <c r="R48" s="16">
        <v>0</v>
      </c>
      <c r="S48" s="14">
        <v>0</v>
      </c>
      <c r="T48" s="16">
        <v>0</v>
      </c>
      <c r="U48" s="14">
        <v>1.7642808800000001</v>
      </c>
      <c r="V48" s="16">
        <v>0.52801306999999997</v>
      </c>
    </row>
    <row r="49" spans="1:22" x14ac:dyDescent="0.25">
      <c r="A49" s="11" t="s">
        <v>519</v>
      </c>
      <c r="B49" s="13">
        <v>6349</v>
      </c>
      <c r="C49" s="14">
        <f>(56/B49*100)</f>
        <v>0.88202866593164275</v>
      </c>
      <c r="D49" s="15">
        <v>6293</v>
      </c>
      <c r="E49" s="14">
        <v>18.351391889999999</v>
      </c>
      <c r="F49" s="16">
        <v>0.63855547000000001</v>
      </c>
      <c r="G49" s="14">
        <v>38.377012739999998</v>
      </c>
      <c r="H49" s="16">
        <v>0.71896188999999999</v>
      </c>
      <c r="I49" s="14">
        <v>27.28737864</v>
      </c>
      <c r="J49" s="16">
        <v>0.64765086000000005</v>
      </c>
      <c r="K49" s="14">
        <v>11.77155305</v>
      </c>
      <c r="L49" s="16">
        <v>0.48226222000000002</v>
      </c>
      <c r="M49" s="14">
        <v>0</v>
      </c>
      <c r="N49" s="16">
        <v>0</v>
      </c>
      <c r="O49" s="14" t="s">
        <v>582</v>
      </c>
      <c r="P49" s="16" t="s">
        <v>582</v>
      </c>
      <c r="Q49" s="14">
        <v>0</v>
      </c>
      <c r="R49" s="16">
        <v>0</v>
      </c>
      <c r="S49" s="14">
        <v>9.2207250000000004E-2</v>
      </c>
      <c r="T49" s="16">
        <v>2.7734169999999999E-2</v>
      </c>
      <c r="U49" s="14">
        <v>4.1204564299999999</v>
      </c>
      <c r="V49" s="16">
        <v>0.42008431000000002</v>
      </c>
    </row>
    <row r="50" spans="1:22" x14ac:dyDescent="0.25">
      <c r="A50" s="11" t="s">
        <v>520</v>
      </c>
      <c r="B50" s="13">
        <v>11795</v>
      </c>
      <c r="C50" s="14">
        <f>(413/B50*100)</f>
        <v>3.5014836795252227</v>
      </c>
      <c r="D50" s="15">
        <v>11382</v>
      </c>
      <c r="E50" s="14">
        <v>20.75863614</v>
      </c>
      <c r="F50" s="16">
        <v>0.69240369000000002</v>
      </c>
      <c r="G50" s="14">
        <v>38.489093449999999</v>
      </c>
      <c r="H50" s="16">
        <v>0.67067171000000003</v>
      </c>
      <c r="I50" s="14">
        <v>26.724772040000001</v>
      </c>
      <c r="J50" s="16">
        <v>0.56749819999999995</v>
      </c>
      <c r="K50" s="14">
        <v>8.2249083299999999</v>
      </c>
      <c r="L50" s="16">
        <v>0.35826135999999997</v>
      </c>
      <c r="M50" s="14">
        <v>0</v>
      </c>
      <c r="N50" s="16">
        <v>0</v>
      </c>
      <c r="O50" s="14" t="s">
        <v>582</v>
      </c>
      <c r="P50" s="16" t="s">
        <v>582</v>
      </c>
      <c r="Q50" s="14">
        <v>0</v>
      </c>
      <c r="R50" s="16">
        <v>0</v>
      </c>
      <c r="S50" s="14">
        <v>0</v>
      </c>
      <c r="T50" s="16">
        <v>0</v>
      </c>
      <c r="U50" s="14">
        <v>5.8025900400000001</v>
      </c>
      <c r="V50" s="16">
        <v>0.52199636000000005</v>
      </c>
    </row>
    <row r="51" spans="1:22" x14ac:dyDescent="0.25">
      <c r="A51" s="11" t="s">
        <v>521</v>
      </c>
      <c r="B51" s="13">
        <v>6866</v>
      </c>
      <c r="C51" s="14">
        <f>(112/B51*100)</f>
        <v>1.6312263326536558</v>
      </c>
      <c r="D51" s="15">
        <v>6754</v>
      </c>
      <c r="E51" s="14">
        <v>18.84796832</v>
      </c>
      <c r="F51" s="16">
        <v>0.59935552999999997</v>
      </c>
      <c r="G51" s="14">
        <v>33.44401096</v>
      </c>
      <c r="H51" s="16">
        <v>0.73049094999999997</v>
      </c>
      <c r="I51" s="14">
        <v>20.380253360000001</v>
      </c>
      <c r="J51" s="16">
        <v>0.54498314999999997</v>
      </c>
      <c r="K51" s="14">
        <v>6.2229974700000001</v>
      </c>
      <c r="L51" s="16">
        <v>0.33543758000000001</v>
      </c>
      <c r="M51" s="14">
        <v>0</v>
      </c>
      <c r="N51" s="16">
        <v>0</v>
      </c>
      <c r="O51" s="14" t="s">
        <v>582</v>
      </c>
      <c r="P51" s="16" t="s">
        <v>582</v>
      </c>
      <c r="Q51" s="14">
        <v>10.57325494</v>
      </c>
      <c r="R51" s="16">
        <v>0.61207285</v>
      </c>
      <c r="S51" s="14">
        <v>0</v>
      </c>
      <c r="T51" s="16">
        <v>0</v>
      </c>
      <c r="U51" s="14">
        <v>10.53151495</v>
      </c>
      <c r="V51" s="16">
        <v>0.89205973000000005</v>
      </c>
    </row>
    <row r="52" spans="1:22" x14ac:dyDescent="0.25">
      <c r="A52" s="11" t="s">
        <v>522</v>
      </c>
      <c r="B52" s="13">
        <v>5809</v>
      </c>
      <c r="C52" s="14">
        <f>(115/B52*100)</f>
        <v>1.9796866930624892</v>
      </c>
      <c r="D52" s="15">
        <v>5694</v>
      </c>
      <c r="E52" s="14">
        <v>17.916425069999999</v>
      </c>
      <c r="F52" s="16">
        <v>0.53244632999999997</v>
      </c>
      <c r="G52" s="14">
        <v>42.863047229999999</v>
      </c>
      <c r="H52" s="16">
        <v>0.65840149000000003</v>
      </c>
      <c r="I52" s="14">
        <v>25.35479114</v>
      </c>
      <c r="J52" s="16">
        <v>0.61316981999999998</v>
      </c>
      <c r="K52" s="14">
        <v>8.77421528</v>
      </c>
      <c r="L52" s="16">
        <v>0.44023683000000002</v>
      </c>
      <c r="M52" s="14">
        <v>0</v>
      </c>
      <c r="N52" s="16">
        <v>0</v>
      </c>
      <c r="O52" s="14" t="s">
        <v>582</v>
      </c>
      <c r="P52" s="16" t="s">
        <v>582</v>
      </c>
      <c r="Q52" s="14">
        <v>0</v>
      </c>
      <c r="R52" s="16">
        <v>0</v>
      </c>
      <c r="S52" s="14">
        <v>0</v>
      </c>
      <c r="T52" s="16">
        <v>0</v>
      </c>
      <c r="U52" s="14">
        <v>5.0915212800000003</v>
      </c>
      <c r="V52" s="16">
        <v>0.39015874</v>
      </c>
    </row>
    <row r="53" spans="1:22" x14ac:dyDescent="0.25">
      <c r="A53" s="11" t="s">
        <v>523</v>
      </c>
      <c r="B53" s="13">
        <v>5571</v>
      </c>
      <c r="C53" s="14">
        <f>(123/B53*100)</f>
        <v>2.2078621432417878</v>
      </c>
      <c r="D53" s="15">
        <v>5448</v>
      </c>
      <c r="E53" s="14">
        <v>14.743903080000001</v>
      </c>
      <c r="F53" s="16">
        <v>0.42667846999999998</v>
      </c>
      <c r="G53" s="14">
        <v>34.455200159999997</v>
      </c>
      <c r="H53" s="16">
        <v>0.70463808999999999</v>
      </c>
      <c r="I53" s="14">
        <v>28.226349760000002</v>
      </c>
      <c r="J53" s="16">
        <v>0.54723175999999996</v>
      </c>
      <c r="K53" s="14">
        <v>12.378237929999999</v>
      </c>
      <c r="L53" s="16">
        <v>0.40671614</v>
      </c>
      <c r="M53" s="14">
        <v>0</v>
      </c>
      <c r="N53" s="16">
        <v>0</v>
      </c>
      <c r="O53" s="14" t="s">
        <v>582</v>
      </c>
      <c r="P53" s="16" t="s">
        <v>582</v>
      </c>
      <c r="Q53" s="14">
        <v>0</v>
      </c>
      <c r="R53" s="16">
        <v>0</v>
      </c>
      <c r="S53" s="14">
        <v>0</v>
      </c>
      <c r="T53" s="16">
        <v>0</v>
      </c>
      <c r="U53" s="14">
        <v>10.19630907</v>
      </c>
      <c r="V53" s="16">
        <v>0.388428</v>
      </c>
    </row>
    <row r="54" spans="1:22" x14ac:dyDescent="0.25">
      <c r="A54" s="11" t="s">
        <v>524</v>
      </c>
      <c r="B54" s="13">
        <v>4740</v>
      </c>
      <c r="C54" s="14">
        <f>(548/B54*100)</f>
        <v>11.561181434599156</v>
      </c>
      <c r="D54" s="15">
        <v>4192</v>
      </c>
      <c r="E54" s="14">
        <v>31.812219949999999</v>
      </c>
      <c r="F54" s="16">
        <v>0.97719301000000003</v>
      </c>
      <c r="G54" s="14">
        <v>34.657085500000001</v>
      </c>
      <c r="H54" s="16">
        <v>0.95812591000000003</v>
      </c>
      <c r="I54" s="14">
        <v>11.3161133</v>
      </c>
      <c r="J54" s="16">
        <v>0.61301517000000005</v>
      </c>
      <c r="K54" s="14">
        <v>5.0839042699999997</v>
      </c>
      <c r="L54" s="16">
        <v>0.49730986999999999</v>
      </c>
      <c r="M54" s="14">
        <v>0</v>
      </c>
      <c r="N54" s="16">
        <v>0</v>
      </c>
      <c r="O54" s="14" t="s">
        <v>582</v>
      </c>
      <c r="P54" s="16" t="s">
        <v>582</v>
      </c>
      <c r="Q54" s="14">
        <v>0</v>
      </c>
      <c r="R54" s="16">
        <v>0</v>
      </c>
      <c r="S54" s="14">
        <v>0</v>
      </c>
      <c r="T54" s="16">
        <v>0</v>
      </c>
      <c r="U54" s="14">
        <v>17.13067698</v>
      </c>
      <c r="V54" s="16">
        <v>1.43761571</v>
      </c>
    </row>
    <row r="55" spans="1:22" x14ac:dyDescent="0.25">
      <c r="A55" s="11" t="s">
        <v>525</v>
      </c>
      <c r="B55" s="13">
        <v>5316</v>
      </c>
      <c r="C55" s="14">
        <f>(22/B55*100)</f>
        <v>0.41384499623777277</v>
      </c>
      <c r="D55" s="15">
        <v>5294</v>
      </c>
      <c r="E55" s="14">
        <v>32.870842779999997</v>
      </c>
      <c r="F55" s="16">
        <v>0.80173156999999995</v>
      </c>
      <c r="G55" s="14">
        <v>37.087087820000001</v>
      </c>
      <c r="H55" s="16">
        <v>0.72351631000000005</v>
      </c>
      <c r="I55" s="14">
        <v>16.583384200000001</v>
      </c>
      <c r="J55" s="16">
        <v>0.59667267000000002</v>
      </c>
      <c r="K55" s="14">
        <v>8.3962561999999998</v>
      </c>
      <c r="L55" s="16">
        <v>0.3956306</v>
      </c>
      <c r="M55" s="14">
        <v>0</v>
      </c>
      <c r="N55" s="16">
        <v>0</v>
      </c>
      <c r="O55" s="14" t="s">
        <v>582</v>
      </c>
      <c r="P55" s="16" t="s">
        <v>582</v>
      </c>
      <c r="Q55" s="14">
        <v>0</v>
      </c>
      <c r="R55" s="16">
        <v>0</v>
      </c>
      <c r="S55" s="14">
        <v>0.51810608999999996</v>
      </c>
      <c r="T55" s="16">
        <v>0.10614723</v>
      </c>
      <c r="U55" s="14">
        <v>4.54432291</v>
      </c>
      <c r="V55" s="16">
        <v>0.35710755999999999</v>
      </c>
    </row>
    <row r="56" spans="1:22" x14ac:dyDescent="0.25">
      <c r="A56" s="11" t="s">
        <v>526</v>
      </c>
      <c r="B56" s="13">
        <v>5359</v>
      </c>
      <c r="C56" s="14">
        <f>(77/B56*100)</f>
        <v>1.4368352304534429</v>
      </c>
      <c r="D56" s="15">
        <v>5282</v>
      </c>
      <c r="E56" s="14">
        <v>11.65177602</v>
      </c>
      <c r="F56" s="16">
        <v>0.51770346</v>
      </c>
      <c r="G56" s="14">
        <v>50.776397600000003</v>
      </c>
      <c r="H56" s="16">
        <v>0.73901607000000002</v>
      </c>
      <c r="I56" s="14">
        <v>26.769618860000001</v>
      </c>
      <c r="J56" s="16">
        <v>0.60063301999999996</v>
      </c>
      <c r="K56" s="14">
        <v>9.2312630099999993</v>
      </c>
      <c r="L56" s="16">
        <v>0.45260726000000001</v>
      </c>
      <c r="M56" s="14">
        <v>0</v>
      </c>
      <c r="N56" s="16">
        <v>0</v>
      </c>
      <c r="O56" s="14" t="s">
        <v>582</v>
      </c>
      <c r="P56" s="16" t="s">
        <v>582</v>
      </c>
      <c r="Q56" s="14">
        <v>0</v>
      </c>
      <c r="R56" s="16">
        <v>0</v>
      </c>
      <c r="S56" s="14">
        <v>0</v>
      </c>
      <c r="T56" s="16">
        <v>0</v>
      </c>
      <c r="U56" s="14">
        <v>1.5709445099999999</v>
      </c>
      <c r="V56" s="16">
        <v>0.24227683999999999</v>
      </c>
    </row>
    <row r="57" spans="1:22" x14ac:dyDescent="0.25">
      <c r="A57" s="11" t="s">
        <v>527</v>
      </c>
      <c r="B57" s="13">
        <v>6513</v>
      </c>
      <c r="C57" s="14">
        <f>(0/B57*100)</f>
        <v>0</v>
      </c>
      <c r="D57" s="15">
        <v>6513</v>
      </c>
      <c r="E57" s="14">
        <v>18.40335279</v>
      </c>
      <c r="F57" s="16">
        <v>0.66648887000000001</v>
      </c>
      <c r="G57" s="14">
        <v>41.926393920000002</v>
      </c>
      <c r="H57" s="16">
        <v>0.79780494000000002</v>
      </c>
      <c r="I57" s="14">
        <v>27.234483740000002</v>
      </c>
      <c r="J57" s="16">
        <v>0.76540717000000003</v>
      </c>
      <c r="K57" s="14">
        <v>8.02817048</v>
      </c>
      <c r="L57" s="16">
        <v>0.44549170999999999</v>
      </c>
      <c r="M57" s="14">
        <v>0</v>
      </c>
      <c r="N57" s="16">
        <v>0</v>
      </c>
      <c r="O57" s="14" t="s">
        <v>582</v>
      </c>
      <c r="P57" s="16" t="s">
        <v>582</v>
      </c>
      <c r="Q57" s="14">
        <v>0</v>
      </c>
      <c r="R57" s="16">
        <v>0</v>
      </c>
      <c r="S57" s="14">
        <v>5.1188829999999998E-2</v>
      </c>
      <c r="T57" s="16">
        <v>2.6948099999999999E-2</v>
      </c>
      <c r="U57" s="14">
        <v>4.3564102399999998</v>
      </c>
      <c r="V57" s="16">
        <v>0.62615577</v>
      </c>
    </row>
    <row r="58" spans="1:22" x14ac:dyDescent="0.25">
      <c r="A58" s="11" t="s">
        <v>528</v>
      </c>
      <c r="B58" s="13">
        <v>7267</v>
      </c>
      <c r="C58" s="14">
        <f>(10/B58*100)</f>
        <v>0.13760836658868861</v>
      </c>
      <c r="D58" s="15">
        <v>7257</v>
      </c>
      <c r="E58" s="14">
        <v>39.120343800000001</v>
      </c>
      <c r="F58" s="16">
        <v>0.81355778999999995</v>
      </c>
      <c r="G58" s="14">
        <v>34.034650939999999</v>
      </c>
      <c r="H58" s="16">
        <v>0.74991737999999997</v>
      </c>
      <c r="I58" s="14">
        <v>14.93131331</v>
      </c>
      <c r="J58" s="16">
        <v>0.55043814000000002</v>
      </c>
      <c r="K58" s="14">
        <v>5.6534199000000003</v>
      </c>
      <c r="L58" s="16">
        <v>0.31696906000000002</v>
      </c>
      <c r="M58" s="14">
        <v>0</v>
      </c>
      <c r="N58" s="16">
        <v>0</v>
      </c>
      <c r="O58" s="14" t="s">
        <v>582</v>
      </c>
      <c r="P58" s="16" t="s">
        <v>582</v>
      </c>
      <c r="Q58" s="14">
        <v>0</v>
      </c>
      <c r="R58" s="16">
        <v>0</v>
      </c>
      <c r="S58" s="14">
        <v>0.78804989999999997</v>
      </c>
      <c r="T58" s="16">
        <v>0.12007853</v>
      </c>
      <c r="U58" s="14">
        <v>5.4722221500000003</v>
      </c>
      <c r="V58" s="16">
        <v>0.65515683000000002</v>
      </c>
    </row>
    <row r="59" spans="1:22" x14ac:dyDescent="0.25">
      <c r="A59" s="11" t="s">
        <v>529</v>
      </c>
      <c r="B59" s="13">
        <v>4826</v>
      </c>
      <c r="C59" s="14">
        <f>(26/B59*100)</f>
        <v>0.53874844591794446</v>
      </c>
      <c r="D59" s="15">
        <v>4800</v>
      </c>
      <c r="E59" s="14">
        <v>15.21675797</v>
      </c>
      <c r="F59" s="16">
        <v>0.55526014999999995</v>
      </c>
      <c r="G59" s="14">
        <v>29.927448640000001</v>
      </c>
      <c r="H59" s="16">
        <v>0.76972501000000004</v>
      </c>
      <c r="I59" s="14">
        <v>26.551954989999999</v>
      </c>
      <c r="J59" s="16">
        <v>0.87632703999999995</v>
      </c>
      <c r="K59" s="14">
        <v>23.27960543</v>
      </c>
      <c r="L59" s="16">
        <v>0.79729388999999995</v>
      </c>
      <c r="M59" s="14">
        <v>0</v>
      </c>
      <c r="N59" s="16">
        <v>0</v>
      </c>
      <c r="O59" s="14" t="s">
        <v>582</v>
      </c>
      <c r="P59" s="16" t="s">
        <v>582</v>
      </c>
      <c r="Q59" s="14">
        <v>0</v>
      </c>
      <c r="R59" s="16">
        <v>0</v>
      </c>
      <c r="S59" s="14">
        <v>0.60920081000000004</v>
      </c>
      <c r="T59" s="16">
        <v>0.11589188</v>
      </c>
      <c r="U59" s="14">
        <v>4.41503215</v>
      </c>
      <c r="V59" s="16">
        <v>0.34757927999999999</v>
      </c>
    </row>
    <row r="60" spans="1:22" x14ac:dyDescent="0.25">
      <c r="A60" s="11" t="s">
        <v>530</v>
      </c>
      <c r="B60" s="13">
        <v>4546</v>
      </c>
      <c r="C60" s="14">
        <f>(15/B60*100)</f>
        <v>0.32996040475142985</v>
      </c>
      <c r="D60" s="15">
        <v>4531</v>
      </c>
      <c r="E60" s="14">
        <v>23.5951895</v>
      </c>
      <c r="F60" s="16">
        <v>1.0198293700000001</v>
      </c>
      <c r="G60" s="14">
        <v>36.38161496</v>
      </c>
      <c r="H60" s="16">
        <v>0.99986686999999996</v>
      </c>
      <c r="I60" s="14">
        <v>22.18096194</v>
      </c>
      <c r="J60" s="16">
        <v>0.94962542999999999</v>
      </c>
      <c r="K60" s="14">
        <v>10.974452599999999</v>
      </c>
      <c r="L60" s="16">
        <v>0.60581355000000003</v>
      </c>
      <c r="M60" s="14">
        <v>0</v>
      </c>
      <c r="N60" s="16">
        <v>0</v>
      </c>
      <c r="O60" s="14" t="s">
        <v>582</v>
      </c>
      <c r="P60" s="16" t="s">
        <v>582</v>
      </c>
      <c r="Q60" s="14">
        <v>2.2666660000000002E-2</v>
      </c>
      <c r="R60" s="16">
        <v>2.2856060000000001E-2</v>
      </c>
      <c r="S60" s="14">
        <v>0.61438146000000005</v>
      </c>
      <c r="T60" s="16">
        <v>0.11939121</v>
      </c>
      <c r="U60" s="14">
        <v>6.2307328799999997</v>
      </c>
      <c r="V60" s="16">
        <v>0.65131689999999998</v>
      </c>
    </row>
    <row r="61" spans="1:22" x14ac:dyDescent="0.25">
      <c r="A61" s="11" t="s">
        <v>531</v>
      </c>
      <c r="B61" s="13">
        <v>6525</v>
      </c>
      <c r="C61" s="14">
        <f>(184/B61*100)</f>
        <v>2.8199233716475094</v>
      </c>
      <c r="D61" s="15">
        <v>6341</v>
      </c>
      <c r="E61" s="14">
        <v>17.89695747</v>
      </c>
      <c r="F61" s="16">
        <v>0.55567801999999999</v>
      </c>
      <c r="G61" s="14">
        <v>47.860006490000004</v>
      </c>
      <c r="H61" s="16">
        <v>0.76616373000000004</v>
      </c>
      <c r="I61" s="14">
        <v>22.4091165</v>
      </c>
      <c r="J61" s="16">
        <v>0.65962902000000001</v>
      </c>
      <c r="K61" s="14">
        <v>6.0871132399999999</v>
      </c>
      <c r="L61" s="16">
        <v>0.34500662999999998</v>
      </c>
      <c r="M61" s="14">
        <v>0</v>
      </c>
      <c r="N61" s="16">
        <v>0</v>
      </c>
      <c r="O61" s="14" t="s">
        <v>582</v>
      </c>
      <c r="P61" s="16" t="s">
        <v>582</v>
      </c>
      <c r="Q61" s="14">
        <v>0</v>
      </c>
      <c r="R61" s="16">
        <v>0</v>
      </c>
      <c r="S61" s="14">
        <v>0</v>
      </c>
      <c r="T61" s="16">
        <v>0</v>
      </c>
      <c r="U61" s="14">
        <v>5.7468063000000003</v>
      </c>
      <c r="V61" s="16">
        <v>0.54949042000000003</v>
      </c>
    </row>
    <row r="62" spans="1:22" x14ac:dyDescent="0.25">
      <c r="A62" s="11" t="s">
        <v>532</v>
      </c>
      <c r="B62" s="13">
        <v>4476</v>
      </c>
      <c r="C62" s="14">
        <f>(3/B62*100)</f>
        <v>6.7024128686327081E-2</v>
      </c>
      <c r="D62" s="15">
        <v>4473</v>
      </c>
      <c r="E62" s="14">
        <v>14.26368825</v>
      </c>
      <c r="F62" s="16">
        <v>0.52196756</v>
      </c>
      <c r="G62" s="14">
        <v>50.574395619999997</v>
      </c>
      <c r="H62" s="16">
        <v>0.80537674999999997</v>
      </c>
      <c r="I62" s="14">
        <v>26.590779779999998</v>
      </c>
      <c r="J62" s="16">
        <v>0.64030469000000001</v>
      </c>
      <c r="K62" s="14">
        <v>7.6577795999999996</v>
      </c>
      <c r="L62" s="16">
        <v>0.36915905999999998</v>
      </c>
      <c r="M62" s="14">
        <v>0</v>
      </c>
      <c r="N62" s="16">
        <v>0</v>
      </c>
      <c r="O62" s="14" t="s">
        <v>582</v>
      </c>
      <c r="P62" s="16" t="s">
        <v>582</v>
      </c>
      <c r="Q62" s="14">
        <v>0</v>
      </c>
      <c r="R62" s="16">
        <v>0</v>
      </c>
      <c r="S62" s="14">
        <v>0</v>
      </c>
      <c r="T62" s="16">
        <v>0</v>
      </c>
      <c r="U62" s="14">
        <v>0.91335675000000005</v>
      </c>
      <c r="V62" s="16">
        <v>0.13571510000000001</v>
      </c>
    </row>
    <row r="63" spans="1:22" x14ac:dyDescent="0.25">
      <c r="A63" s="11" t="s">
        <v>533</v>
      </c>
      <c r="B63" s="13">
        <v>5324</v>
      </c>
      <c r="C63" s="14">
        <f>(13/B63*100)</f>
        <v>0.24417731029301279</v>
      </c>
      <c r="D63" s="15">
        <v>5311</v>
      </c>
      <c r="E63" s="14">
        <v>15.47962268</v>
      </c>
      <c r="F63" s="16">
        <v>0.50175031999999997</v>
      </c>
      <c r="G63" s="14">
        <v>31.091332990000002</v>
      </c>
      <c r="H63" s="16">
        <v>0.73472210999999998</v>
      </c>
      <c r="I63" s="14">
        <v>24.17762858</v>
      </c>
      <c r="J63" s="16">
        <v>0.63422524000000002</v>
      </c>
      <c r="K63" s="14">
        <v>20.511494729999999</v>
      </c>
      <c r="L63" s="16">
        <v>0.58840981999999997</v>
      </c>
      <c r="M63" s="14">
        <v>0</v>
      </c>
      <c r="N63" s="16">
        <v>0</v>
      </c>
      <c r="O63" s="14" t="s">
        <v>582</v>
      </c>
      <c r="P63" s="16" t="s">
        <v>582</v>
      </c>
      <c r="Q63" s="14">
        <v>0.12540101000000001</v>
      </c>
      <c r="R63" s="16">
        <v>4.6816389999999999E-2</v>
      </c>
      <c r="S63" s="14">
        <v>8.8015209999999997E-2</v>
      </c>
      <c r="T63" s="16">
        <v>3.9887069999999997E-2</v>
      </c>
      <c r="U63" s="14">
        <v>8.5265048100000005</v>
      </c>
      <c r="V63" s="16">
        <v>0.40064820000000001</v>
      </c>
    </row>
    <row r="64" spans="1:22" x14ac:dyDescent="0.25">
      <c r="A64" s="11" t="s">
        <v>534</v>
      </c>
      <c r="B64" s="13">
        <v>3634</v>
      </c>
      <c r="C64" s="14">
        <f>(3/B64*100)</f>
        <v>8.2553659878921298E-2</v>
      </c>
      <c r="D64" s="15">
        <v>3631</v>
      </c>
      <c r="E64" s="14">
        <v>15.27076033</v>
      </c>
      <c r="F64" s="16">
        <v>0.51217172</v>
      </c>
      <c r="G64" s="14">
        <v>35.33008092</v>
      </c>
      <c r="H64" s="16">
        <v>0.87774136999999997</v>
      </c>
      <c r="I64" s="14">
        <v>29.49427369</v>
      </c>
      <c r="J64" s="16">
        <v>0.75943013999999998</v>
      </c>
      <c r="K64" s="14">
        <v>15.23638517</v>
      </c>
      <c r="L64" s="16">
        <v>0.61045426000000003</v>
      </c>
      <c r="M64" s="14">
        <v>0</v>
      </c>
      <c r="N64" s="16">
        <v>0</v>
      </c>
      <c r="O64" s="14" t="s">
        <v>582</v>
      </c>
      <c r="P64" s="16" t="s">
        <v>582</v>
      </c>
      <c r="Q64" s="14">
        <v>0</v>
      </c>
      <c r="R64" s="16">
        <v>0</v>
      </c>
      <c r="S64" s="14">
        <v>0.17489641</v>
      </c>
      <c r="T64" s="16">
        <v>8.4861400000000003E-2</v>
      </c>
      <c r="U64" s="14">
        <v>4.49360347</v>
      </c>
      <c r="V64" s="16">
        <v>0.31284912999999998</v>
      </c>
    </row>
    <row r="65" spans="1:22" x14ac:dyDescent="0.25">
      <c r="A65" s="11" t="s">
        <v>535</v>
      </c>
      <c r="B65" s="13">
        <v>5325</v>
      </c>
      <c r="C65" s="14">
        <f>(14/B65*100)</f>
        <v>0.26291079812206569</v>
      </c>
      <c r="D65" s="15">
        <v>5311</v>
      </c>
      <c r="E65" s="14">
        <v>26.167722340000001</v>
      </c>
      <c r="F65" s="16">
        <v>0.62017336999999995</v>
      </c>
      <c r="G65" s="14">
        <v>41.894210379999997</v>
      </c>
      <c r="H65" s="16">
        <v>0.76773188000000003</v>
      </c>
      <c r="I65" s="14">
        <v>20.020785849999999</v>
      </c>
      <c r="J65" s="16">
        <v>0.53952378000000001</v>
      </c>
      <c r="K65" s="14">
        <v>6.1369433500000001</v>
      </c>
      <c r="L65" s="16">
        <v>0.36851189000000001</v>
      </c>
      <c r="M65" s="14">
        <v>0</v>
      </c>
      <c r="N65" s="16">
        <v>0</v>
      </c>
      <c r="O65" s="14" t="s">
        <v>582</v>
      </c>
      <c r="P65" s="16" t="s">
        <v>582</v>
      </c>
      <c r="Q65" s="14">
        <v>0.34827215</v>
      </c>
      <c r="R65" s="16">
        <v>8.2447290000000006E-2</v>
      </c>
      <c r="S65" s="14">
        <v>0</v>
      </c>
      <c r="T65" s="16">
        <v>0</v>
      </c>
      <c r="U65" s="14">
        <v>5.4320659300000003</v>
      </c>
      <c r="V65" s="16">
        <v>0.43465586</v>
      </c>
    </row>
    <row r="66" spans="1:22" x14ac:dyDescent="0.25">
      <c r="A66" s="11" t="s">
        <v>536</v>
      </c>
      <c r="B66" s="13">
        <v>5665</v>
      </c>
      <c r="C66" s="14">
        <f>(97/B66*100)</f>
        <v>1.7122683142100619</v>
      </c>
      <c r="D66" s="15">
        <v>5568</v>
      </c>
      <c r="E66" s="14">
        <v>21.86342312</v>
      </c>
      <c r="F66" s="16">
        <v>0.56123849000000003</v>
      </c>
      <c r="G66" s="14">
        <v>33.722072679999997</v>
      </c>
      <c r="H66" s="16">
        <v>0.59714769999999995</v>
      </c>
      <c r="I66" s="14">
        <v>18.470800830000002</v>
      </c>
      <c r="J66" s="16">
        <v>0.46460911999999999</v>
      </c>
      <c r="K66" s="14">
        <v>7.9402660000000003</v>
      </c>
      <c r="L66" s="16">
        <v>0.34386337</v>
      </c>
      <c r="M66" s="14">
        <v>0</v>
      </c>
      <c r="N66" s="16">
        <v>0</v>
      </c>
      <c r="O66" s="14" t="s">
        <v>582</v>
      </c>
      <c r="P66" s="16" t="s">
        <v>582</v>
      </c>
      <c r="Q66" s="14">
        <v>0</v>
      </c>
      <c r="R66" s="16">
        <v>0</v>
      </c>
      <c r="S66" s="14">
        <v>0</v>
      </c>
      <c r="T66" s="16">
        <v>0</v>
      </c>
      <c r="U66" s="14">
        <v>18.00343736</v>
      </c>
      <c r="V66" s="16">
        <v>0.40191174000000002</v>
      </c>
    </row>
    <row r="67" spans="1:22" x14ac:dyDescent="0.25">
      <c r="A67" s="11" t="s">
        <v>537</v>
      </c>
      <c r="B67" s="13">
        <v>6971</v>
      </c>
      <c r="C67" s="14">
        <f>(1089/B67*100)</f>
        <v>15.621861999713097</v>
      </c>
      <c r="D67" s="15">
        <v>5882</v>
      </c>
      <c r="E67" s="14">
        <v>27.113659729999998</v>
      </c>
      <c r="F67" s="16">
        <v>0.60857234999999998</v>
      </c>
      <c r="G67" s="14">
        <v>49.41827224</v>
      </c>
      <c r="H67" s="16">
        <v>0.80158646</v>
      </c>
      <c r="I67" s="14">
        <v>15.12459838</v>
      </c>
      <c r="J67" s="16">
        <v>0.53110718999999995</v>
      </c>
      <c r="K67" s="14">
        <v>3.5665753200000001</v>
      </c>
      <c r="L67" s="16">
        <v>0.27929197</v>
      </c>
      <c r="M67" s="14">
        <v>0</v>
      </c>
      <c r="N67" s="16">
        <v>0</v>
      </c>
      <c r="O67" s="14" t="s">
        <v>582</v>
      </c>
      <c r="P67" s="16" t="s">
        <v>582</v>
      </c>
      <c r="Q67" s="14">
        <v>0</v>
      </c>
      <c r="R67" s="16">
        <v>0</v>
      </c>
      <c r="S67" s="14">
        <v>0</v>
      </c>
      <c r="T67" s="16">
        <v>0</v>
      </c>
      <c r="U67" s="14">
        <v>4.7768943200000002</v>
      </c>
      <c r="V67" s="16">
        <v>0.31269461999999998</v>
      </c>
    </row>
    <row r="68" spans="1:22" x14ac:dyDescent="0.25">
      <c r="A68" s="11" t="s">
        <v>538</v>
      </c>
      <c r="B68" s="13">
        <v>12083</v>
      </c>
      <c r="C68" s="14">
        <f>(31/B68*100)</f>
        <v>0.2565588016221137</v>
      </c>
      <c r="D68" s="15">
        <v>12052</v>
      </c>
      <c r="E68" s="14">
        <v>22.446078159999999</v>
      </c>
      <c r="F68" s="16">
        <v>0.37617019000000002</v>
      </c>
      <c r="G68" s="14">
        <v>33.759698469999996</v>
      </c>
      <c r="H68" s="16">
        <v>0.43854538999999998</v>
      </c>
      <c r="I68" s="14">
        <v>16.310724159999999</v>
      </c>
      <c r="J68" s="16">
        <v>0.31197739000000002</v>
      </c>
      <c r="K68" s="14">
        <v>6.9043267799999999</v>
      </c>
      <c r="L68" s="16">
        <v>0.26054968000000001</v>
      </c>
      <c r="M68" s="14">
        <v>0</v>
      </c>
      <c r="N68" s="16">
        <v>0</v>
      </c>
      <c r="O68" s="14" t="s">
        <v>582</v>
      </c>
      <c r="P68" s="16" t="s">
        <v>582</v>
      </c>
      <c r="Q68" s="14">
        <v>0</v>
      </c>
      <c r="R68" s="16">
        <v>0</v>
      </c>
      <c r="S68" s="14">
        <v>0</v>
      </c>
      <c r="T68" s="16">
        <v>0</v>
      </c>
      <c r="U68" s="14">
        <v>20.57917243</v>
      </c>
      <c r="V68" s="16">
        <v>0.37068559000000001</v>
      </c>
    </row>
    <row r="69" spans="1:22" x14ac:dyDescent="0.25">
      <c r="A69" s="11" t="s">
        <v>539</v>
      </c>
      <c r="B69" s="13">
        <v>4876</v>
      </c>
      <c r="C69" s="14">
        <f>(0/B69*100)</f>
        <v>0</v>
      </c>
      <c r="D69" s="15">
        <v>4876</v>
      </c>
      <c r="E69" s="14">
        <v>15.1681223</v>
      </c>
      <c r="F69" s="16">
        <v>0.64464003000000003</v>
      </c>
      <c r="G69" s="14">
        <v>39.001490969999999</v>
      </c>
      <c r="H69" s="16">
        <v>0.83797642000000006</v>
      </c>
      <c r="I69" s="14">
        <v>31.839939260000001</v>
      </c>
      <c r="J69" s="16">
        <v>0.79428034000000003</v>
      </c>
      <c r="K69" s="14">
        <v>13.29674679</v>
      </c>
      <c r="L69" s="16">
        <v>0.70609423000000004</v>
      </c>
      <c r="M69" s="14">
        <v>0</v>
      </c>
      <c r="N69" s="16">
        <v>0</v>
      </c>
      <c r="O69" s="14" t="s">
        <v>582</v>
      </c>
      <c r="P69" s="16" t="s">
        <v>582</v>
      </c>
      <c r="Q69" s="14">
        <v>0</v>
      </c>
      <c r="R69" s="16">
        <v>0</v>
      </c>
      <c r="S69" s="14">
        <v>0</v>
      </c>
      <c r="T69" s="16">
        <v>0</v>
      </c>
      <c r="U69" s="14">
        <v>0.69370069000000001</v>
      </c>
      <c r="V69" s="16">
        <v>0.20729559</v>
      </c>
    </row>
    <row r="70" spans="1:22" x14ac:dyDescent="0.25">
      <c r="A70" s="11" t="s">
        <v>540</v>
      </c>
      <c r="B70" s="13">
        <v>6036</v>
      </c>
      <c r="C70" s="14">
        <f>(223/B70*100)</f>
        <v>3.6944996686547382</v>
      </c>
      <c r="D70" s="15">
        <v>5813</v>
      </c>
      <c r="E70" s="14">
        <v>22.01131226</v>
      </c>
      <c r="F70" s="16">
        <v>0.80673134000000002</v>
      </c>
      <c r="G70" s="14">
        <v>37.412930500000002</v>
      </c>
      <c r="H70" s="16">
        <v>0.74227266000000003</v>
      </c>
      <c r="I70" s="14">
        <v>25.68924204</v>
      </c>
      <c r="J70" s="16">
        <v>0.53407146000000005</v>
      </c>
      <c r="K70" s="14">
        <v>8.1302596400000002</v>
      </c>
      <c r="L70" s="16">
        <v>0.45583439999999997</v>
      </c>
      <c r="M70" s="14">
        <v>0</v>
      </c>
      <c r="N70" s="16">
        <v>0</v>
      </c>
      <c r="O70" s="14" t="s">
        <v>582</v>
      </c>
      <c r="P70" s="16" t="s">
        <v>582</v>
      </c>
      <c r="Q70" s="14">
        <v>0</v>
      </c>
      <c r="R70" s="16">
        <v>0</v>
      </c>
      <c r="S70" s="14">
        <v>0</v>
      </c>
      <c r="T70" s="16">
        <v>0</v>
      </c>
      <c r="U70" s="14">
        <v>6.7562555599999996</v>
      </c>
      <c r="V70" s="16">
        <v>0.57388998999999996</v>
      </c>
    </row>
    <row r="71" spans="1:22" x14ac:dyDescent="0.25">
      <c r="A71" s="11" t="s">
        <v>541</v>
      </c>
      <c r="B71" s="13">
        <v>6115</v>
      </c>
      <c r="C71" s="14">
        <f>(43/B71*100)</f>
        <v>0.70318887980376121</v>
      </c>
      <c r="D71" s="15">
        <v>6072</v>
      </c>
      <c r="E71" s="14">
        <v>12.64925446</v>
      </c>
      <c r="F71" s="16">
        <v>0.43059997999999999</v>
      </c>
      <c r="G71" s="14">
        <v>45.813041480000003</v>
      </c>
      <c r="H71" s="16">
        <v>0.63678272000000002</v>
      </c>
      <c r="I71" s="14">
        <v>29.331284329999999</v>
      </c>
      <c r="J71" s="16">
        <v>0.51922272999999997</v>
      </c>
      <c r="K71" s="14">
        <v>10.44130532</v>
      </c>
      <c r="L71" s="16">
        <v>0.39055107</v>
      </c>
      <c r="M71" s="14">
        <v>0</v>
      </c>
      <c r="N71" s="16">
        <v>0</v>
      </c>
      <c r="O71" s="14" t="s">
        <v>582</v>
      </c>
      <c r="P71" s="16" t="s">
        <v>582</v>
      </c>
      <c r="Q71" s="14">
        <v>0</v>
      </c>
      <c r="R71" s="16">
        <v>0</v>
      </c>
      <c r="S71" s="14">
        <v>0</v>
      </c>
      <c r="T71" s="16">
        <v>0</v>
      </c>
      <c r="U71" s="14">
        <v>1.7651144000000001</v>
      </c>
      <c r="V71" s="16">
        <v>0.14436277</v>
      </c>
    </row>
    <row r="72" spans="1:22" x14ac:dyDescent="0.25">
      <c r="A72" s="11" t="s">
        <v>542</v>
      </c>
      <c r="B72" s="13">
        <v>7708</v>
      </c>
      <c r="C72" s="14">
        <f>(7/B72*100)</f>
        <v>9.0814737934613393E-2</v>
      </c>
      <c r="D72" s="15">
        <v>7701</v>
      </c>
      <c r="E72" s="14">
        <v>21.000908119999998</v>
      </c>
      <c r="F72" s="16">
        <v>0.60597519</v>
      </c>
      <c r="G72" s="14">
        <v>53.887835719999998</v>
      </c>
      <c r="H72" s="16">
        <v>0.60987157000000003</v>
      </c>
      <c r="I72" s="14">
        <v>20.39798279</v>
      </c>
      <c r="J72" s="16">
        <v>0.53448094999999995</v>
      </c>
      <c r="K72" s="14">
        <v>4.2266161200000001</v>
      </c>
      <c r="L72" s="16">
        <v>0.28107421999999999</v>
      </c>
      <c r="M72" s="14">
        <v>0</v>
      </c>
      <c r="N72" s="16">
        <v>0</v>
      </c>
      <c r="O72" s="14" t="s">
        <v>582</v>
      </c>
      <c r="P72" s="16" t="s">
        <v>582</v>
      </c>
      <c r="Q72" s="14">
        <v>0</v>
      </c>
      <c r="R72" s="16">
        <v>0</v>
      </c>
      <c r="S72" s="14">
        <v>0</v>
      </c>
      <c r="T72" s="16">
        <v>0</v>
      </c>
      <c r="U72" s="14">
        <v>0.48665723999999999</v>
      </c>
      <c r="V72" s="16">
        <v>8.0843940000000003E-2</v>
      </c>
    </row>
    <row r="73" spans="1:22" x14ac:dyDescent="0.25">
      <c r="A73" s="11" t="s">
        <v>543</v>
      </c>
      <c r="B73" s="13">
        <v>8249</v>
      </c>
      <c r="C73" s="14">
        <f>(205/B73*100)</f>
        <v>2.4851497151169837</v>
      </c>
      <c r="D73" s="15">
        <v>8044</v>
      </c>
      <c r="E73" s="14">
        <v>19.661912409999999</v>
      </c>
      <c r="F73" s="16">
        <v>0.57955836999999999</v>
      </c>
      <c r="G73" s="14">
        <v>57.796644149999999</v>
      </c>
      <c r="H73" s="16">
        <v>0.68719110999999999</v>
      </c>
      <c r="I73" s="14">
        <v>16.902232850000001</v>
      </c>
      <c r="J73" s="16">
        <v>0.48180024999999999</v>
      </c>
      <c r="K73" s="14">
        <v>3.05286664</v>
      </c>
      <c r="L73" s="16">
        <v>0.28675186000000003</v>
      </c>
      <c r="M73" s="14">
        <v>0</v>
      </c>
      <c r="N73" s="16">
        <v>0</v>
      </c>
      <c r="O73" s="14" t="s">
        <v>582</v>
      </c>
      <c r="P73" s="16" t="s">
        <v>582</v>
      </c>
      <c r="Q73" s="14">
        <v>0</v>
      </c>
      <c r="R73" s="16">
        <v>0</v>
      </c>
      <c r="S73" s="14">
        <v>0</v>
      </c>
      <c r="T73" s="16">
        <v>0</v>
      </c>
      <c r="U73" s="14">
        <v>2.5863439499999998</v>
      </c>
      <c r="V73" s="16">
        <v>0.38187396000000001</v>
      </c>
    </row>
    <row r="74" spans="1:22" x14ac:dyDescent="0.25">
      <c r="A74" s="11" t="s">
        <v>544</v>
      </c>
      <c r="B74" s="13">
        <v>4692</v>
      </c>
      <c r="C74" s="14">
        <f>(82/B74*100)</f>
        <v>1.7476555839727195</v>
      </c>
      <c r="D74" s="15">
        <v>4610</v>
      </c>
      <c r="E74" s="14">
        <v>24.921928919999999</v>
      </c>
      <c r="F74" s="16">
        <v>0.70442824000000004</v>
      </c>
      <c r="G74" s="14">
        <v>36.948561580000003</v>
      </c>
      <c r="H74" s="16">
        <v>0.81567142000000004</v>
      </c>
      <c r="I74" s="14">
        <v>20.312282289999999</v>
      </c>
      <c r="J74" s="16">
        <v>0.68246885999999995</v>
      </c>
      <c r="K74" s="14">
        <v>8.8520180400000008</v>
      </c>
      <c r="L74" s="16">
        <v>0.45384464000000002</v>
      </c>
      <c r="M74" s="14">
        <v>0</v>
      </c>
      <c r="N74" s="16">
        <v>0</v>
      </c>
      <c r="O74" s="14" t="s">
        <v>582</v>
      </c>
      <c r="P74" s="16" t="s">
        <v>582</v>
      </c>
      <c r="Q74" s="14">
        <v>0</v>
      </c>
      <c r="R74" s="16">
        <v>0</v>
      </c>
      <c r="S74" s="14">
        <v>0.51587488000000004</v>
      </c>
      <c r="T74" s="16">
        <v>0.10594842</v>
      </c>
      <c r="U74" s="14">
        <v>8.4493342899999995</v>
      </c>
      <c r="V74" s="16">
        <v>0.43807047999999998</v>
      </c>
    </row>
    <row r="75" spans="1:22" x14ac:dyDescent="0.25">
      <c r="A75" s="11" t="s">
        <v>545</v>
      </c>
      <c r="B75" s="13">
        <v>5375</v>
      </c>
      <c r="C75" s="14">
        <f>(331/B75*100)</f>
        <v>6.1581395348837207</v>
      </c>
      <c r="D75" s="15">
        <v>5044</v>
      </c>
      <c r="E75" s="14">
        <v>16.650782599999999</v>
      </c>
      <c r="F75" s="16">
        <v>0.65443496999999995</v>
      </c>
      <c r="G75" s="14">
        <v>30.50067323</v>
      </c>
      <c r="H75" s="16">
        <v>0.81259179000000004</v>
      </c>
      <c r="I75" s="14">
        <v>23.6727922</v>
      </c>
      <c r="J75" s="16">
        <v>0.64023801000000002</v>
      </c>
      <c r="K75" s="14">
        <v>8.0815961000000005</v>
      </c>
      <c r="L75" s="16">
        <v>0.42894301000000001</v>
      </c>
      <c r="M75" s="14">
        <v>0</v>
      </c>
      <c r="N75" s="16">
        <v>0</v>
      </c>
      <c r="O75" s="14" t="s">
        <v>582</v>
      </c>
      <c r="P75" s="16" t="s">
        <v>582</v>
      </c>
      <c r="Q75" s="14">
        <v>0</v>
      </c>
      <c r="R75" s="16">
        <v>0</v>
      </c>
      <c r="S75" s="14">
        <v>0</v>
      </c>
      <c r="T75" s="16">
        <v>0</v>
      </c>
      <c r="U75" s="14">
        <v>21.094155870000002</v>
      </c>
      <c r="V75" s="16">
        <v>1.26153998</v>
      </c>
    </row>
    <row r="76" spans="1:22" x14ac:dyDescent="0.25">
      <c r="A76" s="11" t="s">
        <v>546</v>
      </c>
      <c r="B76" s="13">
        <v>14167</v>
      </c>
      <c r="C76" s="14">
        <f>(237/B76*100)</f>
        <v>1.672901814074963</v>
      </c>
      <c r="D76" s="15">
        <v>13930</v>
      </c>
      <c r="E76" s="14">
        <v>26.51704651</v>
      </c>
      <c r="F76" s="16">
        <v>0.54721545999999999</v>
      </c>
      <c r="G76" s="14">
        <v>39.960504129999997</v>
      </c>
      <c r="H76" s="16">
        <v>0.57816091000000003</v>
      </c>
      <c r="I76" s="14">
        <v>17.886076280000001</v>
      </c>
      <c r="J76" s="16">
        <v>0.45315760999999999</v>
      </c>
      <c r="K76" s="14">
        <v>6.9935552000000003</v>
      </c>
      <c r="L76" s="16">
        <v>0.28986128</v>
      </c>
      <c r="M76" s="14">
        <v>0</v>
      </c>
      <c r="N76" s="16">
        <v>0</v>
      </c>
      <c r="O76" s="14" t="s">
        <v>582</v>
      </c>
      <c r="P76" s="16" t="s">
        <v>582</v>
      </c>
      <c r="Q76" s="14">
        <v>0</v>
      </c>
      <c r="R76" s="16">
        <v>0</v>
      </c>
      <c r="S76" s="14">
        <v>0</v>
      </c>
      <c r="T76" s="16">
        <v>0</v>
      </c>
      <c r="U76" s="14">
        <v>8.6428178899999999</v>
      </c>
      <c r="V76" s="16">
        <v>0.54132736000000004</v>
      </c>
    </row>
    <row r="77" spans="1:22" x14ac:dyDescent="0.25">
      <c r="A77" s="11" t="s">
        <v>547</v>
      </c>
      <c r="B77" s="13">
        <v>6062</v>
      </c>
      <c r="C77" s="14">
        <f>(416/B77*100)</f>
        <v>6.8624216430221052</v>
      </c>
      <c r="D77" s="15">
        <v>5646</v>
      </c>
      <c r="E77" s="14">
        <v>14.02602845</v>
      </c>
      <c r="F77" s="16">
        <v>0.42436331999999999</v>
      </c>
      <c r="G77" s="14">
        <v>31.045827469999999</v>
      </c>
      <c r="H77" s="16">
        <v>0.69359071000000005</v>
      </c>
      <c r="I77" s="14">
        <v>23.882461800000002</v>
      </c>
      <c r="J77" s="16">
        <v>0.61089557999999999</v>
      </c>
      <c r="K77" s="14">
        <v>9.5120805599999994</v>
      </c>
      <c r="L77" s="16">
        <v>0.41877763000000001</v>
      </c>
      <c r="M77" s="14">
        <v>0</v>
      </c>
      <c r="N77" s="16">
        <v>0</v>
      </c>
      <c r="O77" s="14" t="s">
        <v>582</v>
      </c>
      <c r="P77" s="16" t="s">
        <v>582</v>
      </c>
      <c r="Q77" s="14">
        <v>0</v>
      </c>
      <c r="R77" s="16">
        <v>0</v>
      </c>
      <c r="S77" s="14">
        <v>0</v>
      </c>
      <c r="T77" s="16">
        <v>0</v>
      </c>
      <c r="U77" s="14">
        <v>21.533601709999999</v>
      </c>
      <c r="V77" s="16">
        <v>1.0657535499999999</v>
      </c>
    </row>
    <row r="78" spans="1:22" x14ac:dyDescent="0.25">
      <c r="A78" s="11" t="s">
        <v>548</v>
      </c>
      <c r="B78" s="13">
        <v>5826</v>
      </c>
      <c r="C78" s="14">
        <f>(0/B78*100)</f>
        <v>0</v>
      </c>
      <c r="D78" s="15">
        <v>5826</v>
      </c>
      <c r="E78" s="14">
        <v>24.24305421</v>
      </c>
      <c r="F78" s="16">
        <v>0.65570837999999998</v>
      </c>
      <c r="G78" s="14">
        <v>42.841329909999999</v>
      </c>
      <c r="H78" s="16">
        <v>0.94340785999999999</v>
      </c>
      <c r="I78" s="14">
        <v>23.905776469999999</v>
      </c>
      <c r="J78" s="16">
        <v>0.76355291999999997</v>
      </c>
      <c r="K78" s="14">
        <v>8.4243567099999996</v>
      </c>
      <c r="L78" s="16">
        <v>0.65053870000000003</v>
      </c>
      <c r="M78" s="14">
        <v>0</v>
      </c>
      <c r="N78" s="16">
        <v>0</v>
      </c>
      <c r="O78" s="14" t="s">
        <v>582</v>
      </c>
      <c r="P78" s="16" t="s">
        <v>582</v>
      </c>
      <c r="Q78" s="14">
        <v>4.9185230000000003E-2</v>
      </c>
      <c r="R78" s="16">
        <v>4.875024E-2</v>
      </c>
      <c r="S78" s="14">
        <v>2.8750629999999999E-2</v>
      </c>
      <c r="T78" s="16">
        <v>2.0051759999999998E-2</v>
      </c>
      <c r="U78" s="14">
        <v>0.50754684999999999</v>
      </c>
      <c r="V78" s="16">
        <v>0.11842432</v>
      </c>
    </row>
    <row r="79" spans="1:22" ht="24.95" customHeight="1" x14ac:dyDescent="0.25">
      <c r="A79" s="11" t="s">
        <v>549</v>
      </c>
      <c r="B79" s="13">
        <v>1657</v>
      </c>
      <c r="C79" s="14">
        <f>(41/B79*100)</f>
        <v>2.4743512371756187</v>
      </c>
      <c r="D79" s="15">
        <v>1616</v>
      </c>
      <c r="E79" s="14">
        <v>16.140557470000001</v>
      </c>
      <c r="F79" s="16">
        <v>0.96162033000000002</v>
      </c>
      <c r="G79" s="14">
        <v>35.980507359999997</v>
      </c>
      <c r="H79" s="16">
        <v>1.1824903099999999</v>
      </c>
      <c r="I79" s="14">
        <v>30.88482801</v>
      </c>
      <c r="J79" s="16">
        <v>1.2054002500000001</v>
      </c>
      <c r="K79" s="14">
        <v>13.387752320000001</v>
      </c>
      <c r="L79" s="16">
        <v>1.00672063</v>
      </c>
      <c r="M79" s="14">
        <v>0</v>
      </c>
      <c r="N79" s="16">
        <v>0</v>
      </c>
      <c r="O79" s="14" t="s">
        <v>582</v>
      </c>
      <c r="P79" s="16" t="s">
        <v>582</v>
      </c>
      <c r="Q79" s="14">
        <v>0</v>
      </c>
      <c r="R79" s="16">
        <v>0</v>
      </c>
      <c r="S79" s="14">
        <v>0</v>
      </c>
      <c r="T79" s="16">
        <v>0</v>
      </c>
      <c r="U79" s="14">
        <v>3.6063548399999998</v>
      </c>
      <c r="V79" s="16">
        <v>0.45193897</v>
      </c>
    </row>
    <row r="80" spans="1:22" x14ac:dyDescent="0.25">
      <c r="A80" s="11" t="s">
        <v>550</v>
      </c>
      <c r="B80" s="13">
        <v>7841</v>
      </c>
      <c r="C80" s="14">
        <f>(0/B80*100)</f>
        <v>0</v>
      </c>
      <c r="D80" s="15">
        <v>7841</v>
      </c>
      <c r="E80" s="14">
        <v>31.273924180000002</v>
      </c>
      <c r="F80" s="16">
        <v>0.88146278</v>
      </c>
      <c r="G80" s="14">
        <v>40.69440161</v>
      </c>
      <c r="H80" s="16">
        <v>0.90509649999999997</v>
      </c>
      <c r="I80" s="14">
        <v>20.945984960000001</v>
      </c>
      <c r="J80" s="16">
        <v>0.68095592999999999</v>
      </c>
      <c r="K80" s="14">
        <v>6.7308778699999996</v>
      </c>
      <c r="L80" s="16">
        <v>0.34020160999999999</v>
      </c>
      <c r="M80" s="14">
        <v>0</v>
      </c>
      <c r="N80" s="16">
        <v>0</v>
      </c>
      <c r="O80" s="14" t="s">
        <v>582</v>
      </c>
      <c r="P80" s="16" t="s">
        <v>582</v>
      </c>
      <c r="Q80" s="14">
        <v>0</v>
      </c>
      <c r="R80" s="16">
        <v>0</v>
      </c>
      <c r="S80" s="14">
        <v>0</v>
      </c>
      <c r="T80" s="16">
        <v>0</v>
      </c>
      <c r="U80" s="14">
        <v>0.35481138000000001</v>
      </c>
      <c r="V80" s="16">
        <v>8.9874380000000004E-2</v>
      </c>
    </row>
    <row r="81" spans="1:22" x14ac:dyDescent="0.25">
      <c r="A81" s="19" t="s">
        <v>551</v>
      </c>
      <c r="B81" s="13">
        <v>8861</v>
      </c>
      <c r="C81" s="14">
        <f>(103/B81*100)</f>
        <v>1.1623970206522967</v>
      </c>
      <c r="D81" s="15">
        <v>8758</v>
      </c>
      <c r="E81" s="14">
        <v>17.28994337</v>
      </c>
      <c r="F81" s="16">
        <v>0.57314748999999998</v>
      </c>
      <c r="G81" s="14">
        <v>50.850621310000001</v>
      </c>
      <c r="H81" s="16">
        <v>0.61218996999999997</v>
      </c>
      <c r="I81" s="14">
        <v>23.798283319999999</v>
      </c>
      <c r="J81" s="16">
        <v>0.59451485999999998</v>
      </c>
      <c r="K81" s="14">
        <v>5.9906515999999996</v>
      </c>
      <c r="L81" s="16">
        <v>0.4279963</v>
      </c>
      <c r="M81" s="14">
        <v>0</v>
      </c>
      <c r="N81" s="16">
        <v>0</v>
      </c>
      <c r="O81" s="14" t="s">
        <v>582</v>
      </c>
      <c r="P81" s="16" t="s">
        <v>582</v>
      </c>
      <c r="Q81" s="14">
        <v>0</v>
      </c>
      <c r="R81" s="16">
        <v>0</v>
      </c>
      <c r="S81" s="14">
        <v>0</v>
      </c>
      <c r="T81" s="16">
        <v>0</v>
      </c>
      <c r="U81" s="14">
        <v>2.0705003999999998</v>
      </c>
      <c r="V81" s="16">
        <v>0.30768894000000002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28.655033060000001</v>
      </c>
      <c r="F7" s="16">
        <v>0.45790066000000001</v>
      </c>
      <c r="G7" s="14">
        <v>40.544746719999999</v>
      </c>
      <c r="H7" s="16">
        <v>0.58016979999999996</v>
      </c>
      <c r="I7" s="14">
        <v>15.30735282</v>
      </c>
      <c r="J7" s="16">
        <v>0.48005491</v>
      </c>
      <c r="K7" s="14">
        <v>5.9039077100000004</v>
      </c>
      <c r="L7" s="16">
        <v>0.22473001000000001</v>
      </c>
      <c r="M7" s="14">
        <v>0</v>
      </c>
      <c r="N7" s="16">
        <v>0</v>
      </c>
      <c r="O7" s="14" t="s">
        <v>582</v>
      </c>
      <c r="P7" s="16" t="s">
        <v>582</v>
      </c>
      <c r="Q7" s="14">
        <v>0</v>
      </c>
      <c r="R7" s="16">
        <v>0</v>
      </c>
      <c r="S7" s="14">
        <v>0</v>
      </c>
      <c r="T7" s="16">
        <v>0</v>
      </c>
      <c r="U7" s="14">
        <v>9.5889596899999994</v>
      </c>
      <c r="V7" s="16">
        <v>0.55977580000000005</v>
      </c>
    </row>
    <row r="8" spans="1:22" x14ac:dyDescent="0.25">
      <c r="A8" s="11" t="s">
        <v>478</v>
      </c>
      <c r="B8" s="13">
        <v>7007</v>
      </c>
      <c r="C8" s="14">
        <f>(222/B8*100)</f>
        <v>3.1682603111174537</v>
      </c>
      <c r="D8" s="15">
        <v>6785</v>
      </c>
      <c r="E8" s="14">
        <v>18.531923720000002</v>
      </c>
      <c r="F8" s="16">
        <v>0.57458635000000002</v>
      </c>
      <c r="G8" s="14">
        <v>37.620452069999999</v>
      </c>
      <c r="H8" s="16">
        <v>0.67377777999999999</v>
      </c>
      <c r="I8" s="14">
        <v>22.810583359999999</v>
      </c>
      <c r="J8" s="16">
        <v>0.53998237000000004</v>
      </c>
      <c r="K8" s="14">
        <v>10.50585002</v>
      </c>
      <c r="L8" s="16">
        <v>0.44749978000000001</v>
      </c>
      <c r="M8" s="14">
        <v>0</v>
      </c>
      <c r="N8" s="16">
        <v>0</v>
      </c>
      <c r="O8" s="14" t="s">
        <v>582</v>
      </c>
      <c r="P8" s="16" t="s">
        <v>582</v>
      </c>
      <c r="Q8" s="14">
        <v>0.48578356</v>
      </c>
      <c r="R8" s="16">
        <v>0.11961577</v>
      </c>
      <c r="S8" s="14">
        <v>0</v>
      </c>
      <c r="T8" s="16">
        <v>0</v>
      </c>
      <c r="U8" s="14">
        <v>10.04540727</v>
      </c>
      <c r="V8" s="16">
        <v>0.46329152000000001</v>
      </c>
    </row>
    <row r="9" spans="1:22" x14ac:dyDescent="0.25">
      <c r="A9" s="11" t="s">
        <v>479</v>
      </c>
      <c r="B9" s="13">
        <v>9651</v>
      </c>
      <c r="C9" s="14">
        <f>(326/B9*100)</f>
        <v>3.3778883017303905</v>
      </c>
      <c r="D9" s="15">
        <v>9325</v>
      </c>
      <c r="E9" s="14">
        <v>19.328674719999999</v>
      </c>
      <c r="F9" s="16">
        <v>0.51167448000000004</v>
      </c>
      <c r="G9" s="14">
        <v>35.88706474</v>
      </c>
      <c r="H9" s="16">
        <v>0.56439689999999998</v>
      </c>
      <c r="I9" s="14">
        <v>20.424650669999998</v>
      </c>
      <c r="J9" s="16">
        <v>0.52787174000000003</v>
      </c>
      <c r="K9" s="14">
        <v>9.8395294700000004</v>
      </c>
      <c r="L9" s="16">
        <v>0.36335224999999999</v>
      </c>
      <c r="M9" s="14">
        <v>0</v>
      </c>
      <c r="N9" s="16">
        <v>0</v>
      </c>
      <c r="O9" s="14" t="s">
        <v>582</v>
      </c>
      <c r="P9" s="16" t="s">
        <v>582</v>
      </c>
      <c r="Q9" s="14">
        <v>3.0874793899999999</v>
      </c>
      <c r="R9" s="16">
        <v>0.55275662000000003</v>
      </c>
      <c r="S9" s="14">
        <v>0</v>
      </c>
      <c r="T9" s="16">
        <v>0</v>
      </c>
      <c r="U9" s="14">
        <v>11.432601010000001</v>
      </c>
      <c r="V9" s="16">
        <v>0.66259078000000005</v>
      </c>
    </row>
    <row r="10" spans="1:22" x14ac:dyDescent="0.25">
      <c r="A10" s="11" t="s">
        <v>480</v>
      </c>
      <c r="B10" s="13">
        <v>20058</v>
      </c>
      <c r="C10" s="14">
        <f>(579/B10*100)</f>
        <v>2.8866287765480108</v>
      </c>
      <c r="D10" s="15">
        <v>19479</v>
      </c>
      <c r="E10" s="14">
        <v>33.59438591</v>
      </c>
      <c r="F10" s="16">
        <v>0.62772240999999995</v>
      </c>
      <c r="G10" s="14">
        <v>41.46000042</v>
      </c>
      <c r="H10" s="16">
        <v>0.52574025999999996</v>
      </c>
      <c r="I10" s="14">
        <v>15.07817509</v>
      </c>
      <c r="J10" s="16">
        <v>0.43985395999999999</v>
      </c>
      <c r="K10" s="14">
        <v>4.1687474299999998</v>
      </c>
      <c r="L10" s="16">
        <v>0.23060657000000001</v>
      </c>
      <c r="M10" s="14">
        <v>0</v>
      </c>
      <c r="N10" s="16">
        <v>0</v>
      </c>
      <c r="O10" s="14" t="s">
        <v>582</v>
      </c>
      <c r="P10" s="16" t="s">
        <v>582</v>
      </c>
      <c r="Q10" s="14">
        <v>0</v>
      </c>
      <c r="R10" s="16">
        <v>0</v>
      </c>
      <c r="S10" s="14">
        <v>0</v>
      </c>
      <c r="T10" s="16">
        <v>0</v>
      </c>
      <c r="U10" s="14">
        <v>5.6986911600000001</v>
      </c>
      <c r="V10" s="16">
        <v>0.47762343000000002</v>
      </c>
    </row>
    <row r="11" spans="1:22" x14ac:dyDescent="0.25">
      <c r="A11" s="11" t="s">
        <v>481</v>
      </c>
      <c r="B11" s="13">
        <v>7053</v>
      </c>
      <c r="C11" s="14">
        <f>(213/B11*100)</f>
        <v>3.0199914929817098</v>
      </c>
      <c r="D11" s="15">
        <v>6840</v>
      </c>
      <c r="E11" s="14">
        <v>17.229686560000001</v>
      </c>
      <c r="F11" s="16">
        <v>0.55446881000000003</v>
      </c>
      <c r="G11" s="14">
        <v>38.670448819999997</v>
      </c>
      <c r="H11" s="16">
        <v>0.74976545000000006</v>
      </c>
      <c r="I11" s="14">
        <v>25.417678330000001</v>
      </c>
      <c r="J11" s="16">
        <v>0.73832600000000004</v>
      </c>
      <c r="K11" s="14">
        <v>7.5725124900000003</v>
      </c>
      <c r="L11" s="16">
        <v>0.39442936000000001</v>
      </c>
      <c r="M11" s="14">
        <v>0</v>
      </c>
      <c r="N11" s="16">
        <v>0</v>
      </c>
      <c r="O11" s="14" t="s">
        <v>582</v>
      </c>
      <c r="P11" s="16" t="s">
        <v>582</v>
      </c>
      <c r="Q11" s="14">
        <v>0</v>
      </c>
      <c r="R11" s="16">
        <v>0</v>
      </c>
      <c r="S11" s="14">
        <v>0</v>
      </c>
      <c r="T11" s="16">
        <v>0</v>
      </c>
      <c r="U11" s="14">
        <v>11.10967379</v>
      </c>
      <c r="V11" s="16">
        <v>0.88931568999999999</v>
      </c>
    </row>
    <row r="12" spans="1:22" x14ac:dyDescent="0.25">
      <c r="A12" s="11" t="s">
        <v>482</v>
      </c>
      <c r="B12" s="13">
        <v>6894</v>
      </c>
      <c r="C12" s="14">
        <f>(60/B12*100)</f>
        <v>0.8703220191470844</v>
      </c>
      <c r="D12" s="15">
        <v>6834</v>
      </c>
      <c r="E12" s="14">
        <v>19.382920380000002</v>
      </c>
      <c r="F12" s="16">
        <v>0.51526614999999998</v>
      </c>
      <c r="G12" s="14">
        <v>42.115245209999998</v>
      </c>
      <c r="H12" s="16">
        <v>0.73811380999999998</v>
      </c>
      <c r="I12" s="14">
        <v>23.982573259999999</v>
      </c>
      <c r="J12" s="16">
        <v>0.65855430000000004</v>
      </c>
      <c r="K12" s="14">
        <v>7.0402045700000002</v>
      </c>
      <c r="L12" s="16">
        <v>0.32274000000000003</v>
      </c>
      <c r="M12" s="14">
        <v>0</v>
      </c>
      <c r="N12" s="16">
        <v>0</v>
      </c>
      <c r="O12" s="14" t="s">
        <v>582</v>
      </c>
      <c r="P12" s="16" t="s">
        <v>582</v>
      </c>
      <c r="Q12" s="14">
        <v>2.3480837700000001</v>
      </c>
      <c r="R12" s="16">
        <v>0.59189603000000002</v>
      </c>
      <c r="S12" s="14">
        <v>0</v>
      </c>
      <c r="T12" s="16">
        <v>0</v>
      </c>
      <c r="U12" s="14">
        <v>5.1309728000000003</v>
      </c>
      <c r="V12" s="16">
        <v>0.47248785999999998</v>
      </c>
    </row>
    <row r="13" spans="1:22" x14ac:dyDescent="0.25">
      <c r="A13" s="11" t="s">
        <v>483</v>
      </c>
      <c r="B13" s="13">
        <v>7161</v>
      </c>
      <c r="C13" s="14">
        <f>(283/B13*100)</f>
        <v>3.9519620164781459</v>
      </c>
      <c r="D13" s="15">
        <v>6878</v>
      </c>
      <c r="E13" s="14">
        <v>24.084369840000001</v>
      </c>
      <c r="F13" s="16">
        <v>0.75119638</v>
      </c>
      <c r="G13" s="14">
        <v>37.034615100000003</v>
      </c>
      <c r="H13" s="16">
        <v>0.72847351999999999</v>
      </c>
      <c r="I13" s="14">
        <v>19.513430419999999</v>
      </c>
      <c r="J13" s="16">
        <v>0.61335293000000002</v>
      </c>
      <c r="K13" s="14">
        <v>9.67860941</v>
      </c>
      <c r="L13" s="16">
        <v>0.45190213000000001</v>
      </c>
      <c r="M13" s="14">
        <v>0</v>
      </c>
      <c r="N13" s="16">
        <v>0</v>
      </c>
      <c r="O13" s="14" t="s">
        <v>582</v>
      </c>
      <c r="P13" s="16" t="s">
        <v>582</v>
      </c>
      <c r="Q13" s="14">
        <v>4.18767874</v>
      </c>
      <c r="R13" s="16">
        <v>0.48225799000000003</v>
      </c>
      <c r="S13" s="14">
        <v>0</v>
      </c>
      <c r="T13" s="16">
        <v>0</v>
      </c>
      <c r="U13" s="14">
        <v>5.5012964899999997</v>
      </c>
      <c r="V13" s="16">
        <v>0.54951267000000004</v>
      </c>
    </row>
    <row r="14" spans="1:22" x14ac:dyDescent="0.25">
      <c r="A14" s="11" t="s">
        <v>484</v>
      </c>
      <c r="B14" s="13">
        <v>5587</v>
      </c>
      <c r="C14" s="14">
        <f>(89/B14*100)</f>
        <v>1.59298371218901</v>
      </c>
      <c r="D14" s="15">
        <v>5498</v>
      </c>
      <c r="E14" s="14">
        <v>16.006718710000001</v>
      </c>
      <c r="F14" s="16">
        <v>0.54227674000000003</v>
      </c>
      <c r="G14" s="14">
        <v>41.90943386</v>
      </c>
      <c r="H14" s="16">
        <v>0.68304381000000003</v>
      </c>
      <c r="I14" s="14">
        <v>29.882401219999998</v>
      </c>
      <c r="J14" s="16">
        <v>0.68700477000000004</v>
      </c>
      <c r="K14" s="14">
        <v>9.3378733999999994</v>
      </c>
      <c r="L14" s="16">
        <v>0.46135469000000001</v>
      </c>
      <c r="M14" s="14">
        <v>0</v>
      </c>
      <c r="N14" s="16">
        <v>0</v>
      </c>
      <c r="O14" s="14" t="s">
        <v>582</v>
      </c>
      <c r="P14" s="16" t="s">
        <v>582</v>
      </c>
      <c r="Q14" s="14">
        <v>0</v>
      </c>
      <c r="R14" s="16">
        <v>0</v>
      </c>
      <c r="S14" s="14">
        <v>0</v>
      </c>
      <c r="T14" s="16">
        <v>0</v>
      </c>
      <c r="U14" s="14">
        <v>2.8635728</v>
      </c>
      <c r="V14" s="16">
        <v>0.26534667000000001</v>
      </c>
    </row>
    <row r="15" spans="1:22" x14ac:dyDescent="0.25">
      <c r="A15" s="11" t="s">
        <v>485</v>
      </c>
      <c r="B15" s="13">
        <v>5882</v>
      </c>
      <c r="C15" s="14">
        <f>(153/B15*100)</f>
        <v>2.601156069364162</v>
      </c>
      <c r="D15" s="15">
        <v>5729</v>
      </c>
      <c r="E15" s="14">
        <v>14.432519620000001</v>
      </c>
      <c r="F15" s="16">
        <v>0.54151252000000005</v>
      </c>
      <c r="G15" s="14">
        <v>42.556648299999999</v>
      </c>
      <c r="H15" s="16">
        <v>0.74651330000000005</v>
      </c>
      <c r="I15" s="14">
        <v>28.192599179999998</v>
      </c>
      <c r="J15" s="16">
        <v>0.71350062999999997</v>
      </c>
      <c r="K15" s="14">
        <v>9.1470684900000006</v>
      </c>
      <c r="L15" s="16">
        <v>0.50955170000000005</v>
      </c>
      <c r="M15" s="14">
        <v>0</v>
      </c>
      <c r="N15" s="16">
        <v>0</v>
      </c>
      <c r="O15" s="14" t="s">
        <v>582</v>
      </c>
      <c r="P15" s="16" t="s">
        <v>582</v>
      </c>
      <c r="Q15" s="14">
        <v>1.03093375</v>
      </c>
      <c r="R15" s="16">
        <v>0.46218765000000001</v>
      </c>
      <c r="S15" s="14">
        <v>0</v>
      </c>
      <c r="T15" s="16">
        <v>0</v>
      </c>
      <c r="U15" s="14">
        <v>4.6402306700000002</v>
      </c>
      <c r="V15" s="16">
        <v>0.45546763000000001</v>
      </c>
    </row>
    <row r="16" spans="1:22" x14ac:dyDescent="0.25">
      <c r="A16" s="11" t="s">
        <v>486</v>
      </c>
      <c r="B16" s="13">
        <v>6108</v>
      </c>
      <c r="C16" s="14">
        <f>(178/B16*100)</f>
        <v>2.914210870988867</v>
      </c>
      <c r="D16" s="15">
        <v>5930</v>
      </c>
      <c r="E16" s="14">
        <v>17.224629140000001</v>
      </c>
      <c r="F16" s="16">
        <v>0.57929025999999995</v>
      </c>
      <c r="G16" s="14">
        <v>35.938102299999997</v>
      </c>
      <c r="H16" s="16">
        <v>0.70677261000000002</v>
      </c>
      <c r="I16" s="14">
        <v>24.207306760000002</v>
      </c>
      <c r="J16" s="16">
        <v>0.60375241000000002</v>
      </c>
      <c r="K16" s="14">
        <v>10.375505670000001</v>
      </c>
      <c r="L16" s="16">
        <v>0.52871794999999999</v>
      </c>
      <c r="M16" s="14">
        <v>0</v>
      </c>
      <c r="N16" s="16">
        <v>0</v>
      </c>
      <c r="O16" s="14" t="s">
        <v>582</v>
      </c>
      <c r="P16" s="16" t="s">
        <v>582</v>
      </c>
      <c r="Q16" s="14">
        <v>0</v>
      </c>
      <c r="R16" s="16">
        <v>0</v>
      </c>
      <c r="S16" s="14">
        <v>0</v>
      </c>
      <c r="T16" s="16">
        <v>0</v>
      </c>
      <c r="U16" s="14">
        <v>12.254456129999999</v>
      </c>
      <c r="V16" s="16">
        <v>0.81401721999999999</v>
      </c>
    </row>
    <row r="17" spans="1:22" x14ac:dyDescent="0.25">
      <c r="A17" s="11" t="s">
        <v>487</v>
      </c>
      <c r="B17" s="13">
        <v>6504</v>
      </c>
      <c r="C17" s="14">
        <f>(2366/B17*100)</f>
        <v>36.377613776137764</v>
      </c>
      <c r="D17" s="15">
        <v>4138</v>
      </c>
      <c r="E17" s="14">
        <v>18.601011339999999</v>
      </c>
      <c r="F17" s="16">
        <v>0.67728288000000003</v>
      </c>
      <c r="G17" s="14">
        <v>36.248841880000001</v>
      </c>
      <c r="H17" s="16">
        <v>0.82023699000000005</v>
      </c>
      <c r="I17" s="14">
        <v>17.929388880000001</v>
      </c>
      <c r="J17" s="16">
        <v>0.56711265</v>
      </c>
      <c r="K17" s="14">
        <v>6.9054010000000003</v>
      </c>
      <c r="L17" s="16">
        <v>0.44137390999999998</v>
      </c>
      <c r="M17" s="14">
        <v>0</v>
      </c>
      <c r="N17" s="16">
        <v>0</v>
      </c>
      <c r="O17" s="14" t="s">
        <v>582</v>
      </c>
      <c r="P17" s="16" t="s">
        <v>582</v>
      </c>
      <c r="Q17" s="14">
        <v>3.5676509099999998</v>
      </c>
      <c r="R17" s="16">
        <v>0.46086832999999999</v>
      </c>
      <c r="S17" s="14">
        <v>0</v>
      </c>
      <c r="T17" s="16">
        <v>0</v>
      </c>
      <c r="U17" s="14">
        <v>16.74770599</v>
      </c>
      <c r="V17" s="16">
        <v>0.87113211000000002</v>
      </c>
    </row>
    <row r="18" spans="1:22" x14ac:dyDescent="0.25">
      <c r="A18" s="11" t="s">
        <v>488</v>
      </c>
      <c r="B18" s="13">
        <v>5532</v>
      </c>
      <c r="C18" s="14">
        <f>(31/B18*100)</f>
        <v>0.56037599421547357</v>
      </c>
      <c r="D18" s="15">
        <v>5501</v>
      </c>
      <c r="E18" s="14">
        <v>22.137872349999999</v>
      </c>
      <c r="F18" s="16">
        <v>0.61809890999999995</v>
      </c>
      <c r="G18" s="14">
        <v>35.510272329999999</v>
      </c>
      <c r="H18" s="16">
        <v>0.76165548999999999</v>
      </c>
      <c r="I18" s="14">
        <v>24.44444185</v>
      </c>
      <c r="J18" s="16">
        <v>0.66379056999999997</v>
      </c>
      <c r="K18" s="14">
        <v>10.34337303</v>
      </c>
      <c r="L18" s="16">
        <v>0.41400487000000002</v>
      </c>
      <c r="M18" s="14">
        <v>0</v>
      </c>
      <c r="N18" s="16">
        <v>0</v>
      </c>
      <c r="O18" s="14" t="s">
        <v>582</v>
      </c>
      <c r="P18" s="16" t="s">
        <v>582</v>
      </c>
      <c r="Q18" s="14">
        <v>0</v>
      </c>
      <c r="R18" s="16">
        <v>0</v>
      </c>
      <c r="S18" s="14">
        <v>0</v>
      </c>
      <c r="T18" s="16">
        <v>0</v>
      </c>
      <c r="U18" s="14">
        <v>7.5640404500000002</v>
      </c>
      <c r="V18" s="16">
        <v>0.67663139000000005</v>
      </c>
    </row>
    <row r="19" spans="1:22" x14ac:dyDescent="0.25">
      <c r="A19" s="11" t="s">
        <v>489</v>
      </c>
      <c r="B19" s="13">
        <v>5658</v>
      </c>
      <c r="C19" s="14">
        <f>(433/B19*100)</f>
        <v>7.6528808766348533</v>
      </c>
      <c r="D19" s="15">
        <v>5225</v>
      </c>
      <c r="E19" s="14">
        <v>15.934618</v>
      </c>
      <c r="F19" s="16">
        <v>0.51128719</v>
      </c>
      <c r="G19" s="14">
        <v>37.3118312</v>
      </c>
      <c r="H19" s="16">
        <v>0.65199476000000001</v>
      </c>
      <c r="I19" s="14">
        <v>28.325566340000002</v>
      </c>
      <c r="J19" s="16">
        <v>0.72029924999999995</v>
      </c>
      <c r="K19" s="14">
        <v>11.563856210000001</v>
      </c>
      <c r="L19" s="16">
        <v>0.48697214999999999</v>
      </c>
      <c r="M19" s="14">
        <v>0</v>
      </c>
      <c r="N19" s="16">
        <v>0</v>
      </c>
      <c r="O19" s="14" t="s">
        <v>582</v>
      </c>
      <c r="P19" s="16" t="s">
        <v>582</v>
      </c>
      <c r="Q19" s="14">
        <v>0</v>
      </c>
      <c r="R19" s="16">
        <v>0</v>
      </c>
      <c r="S19" s="14">
        <v>0</v>
      </c>
      <c r="T19" s="16">
        <v>0</v>
      </c>
      <c r="U19" s="14">
        <v>6.8641282500000003</v>
      </c>
      <c r="V19" s="16">
        <v>0.50725960000000003</v>
      </c>
    </row>
    <row r="20" spans="1:22" x14ac:dyDescent="0.25">
      <c r="A20" s="11" t="s">
        <v>490</v>
      </c>
      <c r="B20" s="13">
        <v>3371</v>
      </c>
      <c r="C20" s="14">
        <f>(75/B20*100)</f>
        <v>2.2248590922574905</v>
      </c>
      <c r="D20" s="15">
        <v>3296</v>
      </c>
      <c r="E20" s="14">
        <v>27.33946263</v>
      </c>
      <c r="F20" s="16">
        <v>0.76263948999999998</v>
      </c>
      <c r="G20" s="14">
        <v>38.962929410000001</v>
      </c>
      <c r="H20" s="16">
        <v>0.87713220999999997</v>
      </c>
      <c r="I20" s="14">
        <v>17.555334030000001</v>
      </c>
      <c r="J20" s="16">
        <v>0.68084425000000004</v>
      </c>
      <c r="K20" s="14">
        <v>7.7361653700000002</v>
      </c>
      <c r="L20" s="16">
        <v>0.48081867</v>
      </c>
      <c r="M20" s="14">
        <v>0</v>
      </c>
      <c r="N20" s="16">
        <v>0</v>
      </c>
      <c r="O20" s="14" t="s">
        <v>582</v>
      </c>
      <c r="P20" s="16" t="s">
        <v>582</v>
      </c>
      <c r="Q20" s="14">
        <v>0</v>
      </c>
      <c r="R20" s="16">
        <v>0</v>
      </c>
      <c r="S20" s="14">
        <v>0</v>
      </c>
      <c r="T20" s="16">
        <v>0</v>
      </c>
      <c r="U20" s="14">
        <v>8.4061085599999998</v>
      </c>
      <c r="V20" s="16">
        <v>0.47599807</v>
      </c>
    </row>
    <row r="21" spans="1:22" x14ac:dyDescent="0.25">
      <c r="A21" s="11" t="s">
        <v>491</v>
      </c>
      <c r="B21" s="13">
        <v>5741</v>
      </c>
      <c r="C21" s="14">
        <f>(70/B21*100)</f>
        <v>1.2192997735586135</v>
      </c>
      <c r="D21" s="15">
        <v>5671</v>
      </c>
      <c r="E21" s="14">
        <v>24.252448210000001</v>
      </c>
      <c r="F21" s="16">
        <v>0.60413592000000005</v>
      </c>
      <c r="G21" s="14">
        <v>41.020200869999996</v>
      </c>
      <c r="H21" s="16">
        <v>0.65655951999999995</v>
      </c>
      <c r="I21" s="14">
        <v>21.561930050000001</v>
      </c>
      <c r="J21" s="16">
        <v>0.56822821000000001</v>
      </c>
      <c r="K21" s="14">
        <v>9.2914641800000002</v>
      </c>
      <c r="L21" s="16">
        <v>0.39776906000000001</v>
      </c>
      <c r="M21" s="14">
        <v>0</v>
      </c>
      <c r="N21" s="16">
        <v>0</v>
      </c>
      <c r="O21" s="14" t="s">
        <v>582</v>
      </c>
      <c r="P21" s="16" t="s">
        <v>582</v>
      </c>
      <c r="Q21" s="14">
        <v>0</v>
      </c>
      <c r="R21" s="16">
        <v>0</v>
      </c>
      <c r="S21" s="14">
        <v>0</v>
      </c>
      <c r="T21" s="16">
        <v>0</v>
      </c>
      <c r="U21" s="14">
        <v>3.87395669</v>
      </c>
      <c r="V21" s="16">
        <v>0.37429751</v>
      </c>
    </row>
    <row r="22" spans="1:22" x14ac:dyDescent="0.25">
      <c r="A22" s="11" t="s">
        <v>492</v>
      </c>
      <c r="B22" s="13">
        <v>6598</v>
      </c>
      <c r="C22" s="14">
        <f>(43/B22*100)</f>
        <v>0.65171264019399822</v>
      </c>
      <c r="D22" s="15">
        <v>6555</v>
      </c>
      <c r="E22" s="14">
        <v>20.386199850000001</v>
      </c>
      <c r="F22" s="16">
        <v>0.60304886000000002</v>
      </c>
      <c r="G22" s="14">
        <v>33.550250030000001</v>
      </c>
      <c r="H22" s="16">
        <v>0.71665281999999997</v>
      </c>
      <c r="I22" s="14">
        <v>19.1556581</v>
      </c>
      <c r="J22" s="16">
        <v>0.54794217000000001</v>
      </c>
      <c r="K22" s="14">
        <v>9.5813447600000003</v>
      </c>
      <c r="L22" s="16">
        <v>0.47909401000000001</v>
      </c>
      <c r="M22" s="14">
        <v>0</v>
      </c>
      <c r="N22" s="16">
        <v>0</v>
      </c>
      <c r="O22" s="14" t="s">
        <v>582</v>
      </c>
      <c r="P22" s="16" t="s">
        <v>582</v>
      </c>
      <c r="Q22" s="14">
        <v>10.295261979999999</v>
      </c>
      <c r="R22" s="16">
        <v>1.33042324</v>
      </c>
      <c r="S22" s="14">
        <v>0</v>
      </c>
      <c r="T22" s="16">
        <v>0</v>
      </c>
      <c r="U22" s="14">
        <v>7.0312852799999996</v>
      </c>
      <c r="V22" s="16">
        <v>0.62465735</v>
      </c>
    </row>
    <row r="23" spans="1:22" x14ac:dyDescent="0.25">
      <c r="A23" s="11" t="s">
        <v>493</v>
      </c>
      <c r="B23" s="13">
        <v>11583</v>
      </c>
      <c r="C23" s="14">
        <f>(281/B23*100)</f>
        <v>2.4259690926357593</v>
      </c>
      <c r="D23" s="15">
        <v>11302</v>
      </c>
      <c r="E23" s="14">
        <v>24.087376160000002</v>
      </c>
      <c r="F23" s="16">
        <v>0.70889911000000005</v>
      </c>
      <c r="G23" s="14">
        <v>41.837108139999998</v>
      </c>
      <c r="H23" s="16">
        <v>0.63745200000000002</v>
      </c>
      <c r="I23" s="14">
        <v>21.449006019999999</v>
      </c>
      <c r="J23" s="16">
        <v>0.58993801999999995</v>
      </c>
      <c r="K23" s="14">
        <v>6.5482985200000003</v>
      </c>
      <c r="L23" s="16">
        <v>0.36459848</v>
      </c>
      <c r="M23" s="14">
        <v>0</v>
      </c>
      <c r="N23" s="16">
        <v>0</v>
      </c>
      <c r="O23" s="14" t="s">
        <v>582</v>
      </c>
      <c r="P23" s="16" t="s">
        <v>582</v>
      </c>
      <c r="Q23" s="14">
        <v>0</v>
      </c>
      <c r="R23" s="16">
        <v>0</v>
      </c>
      <c r="S23" s="14">
        <v>0</v>
      </c>
      <c r="T23" s="16">
        <v>0</v>
      </c>
      <c r="U23" s="14">
        <v>6.0782111600000004</v>
      </c>
      <c r="V23" s="16">
        <v>0.40251878000000002</v>
      </c>
    </row>
    <row r="24" spans="1:22" x14ac:dyDescent="0.25">
      <c r="A24" s="11" t="s">
        <v>494</v>
      </c>
      <c r="B24" s="13">
        <v>6647</v>
      </c>
      <c r="C24" s="14">
        <f>(14/B24*100)</f>
        <v>0.21062133293214985</v>
      </c>
      <c r="D24" s="15">
        <v>6633</v>
      </c>
      <c r="E24" s="14">
        <v>11.21768063</v>
      </c>
      <c r="F24" s="16">
        <v>0.44601944999999998</v>
      </c>
      <c r="G24" s="14">
        <v>48.050816439999998</v>
      </c>
      <c r="H24" s="16">
        <v>0.78307537000000005</v>
      </c>
      <c r="I24" s="14">
        <v>26.379522619999999</v>
      </c>
      <c r="J24" s="16">
        <v>0.75327745000000002</v>
      </c>
      <c r="K24" s="14">
        <v>11.09427779</v>
      </c>
      <c r="L24" s="16">
        <v>0.48688492999999999</v>
      </c>
      <c r="M24" s="14">
        <v>0</v>
      </c>
      <c r="N24" s="16">
        <v>0</v>
      </c>
      <c r="O24" s="14" t="s">
        <v>582</v>
      </c>
      <c r="P24" s="16" t="s">
        <v>582</v>
      </c>
      <c r="Q24" s="14">
        <v>0</v>
      </c>
      <c r="R24" s="16">
        <v>0</v>
      </c>
      <c r="S24" s="14">
        <v>0</v>
      </c>
      <c r="T24" s="16">
        <v>0</v>
      </c>
      <c r="U24" s="14">
        <v>3.25770253</v>
      </c>
      <c r="V24" s="16">
        <v>0.81820510000000002</v>
      </c>
    </row>
    <row r="25" spans="1:22" x14ac:dyDescent="0.25">
      <c r="A25" s="11" t="s">
        <v>495</v>
      </c>
      <c r="B25" s="13">
        <v>5581</v>
      </c>
      <c r="C25" s="14">
        <f>(25/B25*100)</f>
        <v>0.44794839634474104</v>
      </c>
      <c r="D25" s="15">
        <v>5556</v>
      </c>
      <c r="E25" s="14">
        <v>17.534260539999998</v>
      </c>
      <c r="F25" s="16">
        <v>0.64367315999999997</v>
      </c>
      <c r="G25" s="14">
        <v>51.788523650000002</v>
      </c>
      <c r="H25" s="16">
        <v>0.63988951999999999</v>
      </c>
      <c r="I25" s="14">
        <v>23.76548932</v>
      </c>
      <c r="J25" s="16">
        <v>0.69633126000000001</v>
      </c>
      <c r="K25" s="14">
        <v>5.8469042399999998</v>
      </c>
      <c r="L25" s="16">
        <v>0.36627588</v>
      </c>
      <c r="M25" s="14">
        <v>0</v>
      </c>
      <c r="N25" s="16">
        <v>0</v>
      </c>
      <c r="O25" s="14" t="s">
        <v>582</v>
      </c>
      <c r="P25" s="16" t="s">
        <v>582</v>
      </c>
      <c r="Q25" s="14">
        <v>0</v>
      </c>
      <c r="R25" s="16">
        <v>0</v>
      </c>
      <c r="S25" s="14">
        <v>0</v>
      </c>
      <c r="T25" s="16">
        <v>0</v>
      </c>
      <c r="U25" s="14">
        <v>1.06482225</v>
      </c>
      <c r="V25" s="16">
        <v>0.14332383000000001</v>
      </c>
    </row>
    <row r="26" spans="1:22" x14ac:dyDescent="0.25">
      <c r="A26" s="11" t="s">
        <v>496</v>
      </c>
      <c r="B26" s="13">
        <v>4869</v>
      </c>
      <c r="C26" s="14">
        <f>(88/B26*100)</f>
        <v>1.8073526391456152</v>
      </c>
      <c r="D26" s="15">
        <v>4781</v>
      </c>
      <c r="E26" s="14">
        <v>18.810530010000001</v>
      </c>
      <c r="F26" s="16">
        <v>0.62661034999999998</v>
      </c>
      <c r="G26" s="14">
        <v>45.366089459999998</v>
      </c>
      <c r="H26" s="16">
        <v>0.77187684999999995</v>
      </c>
      <c r="I26" s="14">
        <v>25.872007979999999</v>
      </c>
      <c r="J26" s="16">
        <v>0.61937249000000005</v>
      </c>
      <c r="K26" s="14">
        <v>6.39610506</v>
      </c>
      <c r="L26" s="16">
        <v>0.35315501999999999</v>
      </c>
      <c r="M26" s="14">
        <v>0</v>
      </c>
      <c r="N26" s="16">
        <v>0</v>
      </c>
      <c r="O26" s="14" t="s">
        <v>582</v>
      </c>
      <c r="P26" s="16" t="s">
        <v>582</v>
      </c>
      <c r="Q26" s="14">
        <v>0</v>
      </c>
      <c r="R26" s="16">
        <v>0</v>
      </c>
      <c r="S26" s="14">
        <v>0</v>
      </c>
      <c r="T26" s="16">
        <v>0</v>
      </c>
      <c r="U26" s="14">
        <v>3.5552674899999999</v>
      </c>
      <c r="V26" s="16">
        <v>0.33199488999999999</v>
      </c>
    </row>
    <row r="27" spans="1:22" x14ac:dyDescent="0.25">
      <c r="A27" s="11" t="s">
        <v>497</v>
      </c>
      <c r="B27" s="13">
        <v>5299</v>
      </c>
      <c r="C27" s="14">
        <f>(170/B27*100)</f>
        <v>3.2081524816003024</v>
      </c>
      <c r="D27" s="15">
        <v>5129</v>
      </c>
      <c r="E27" s="14">
        <v>21.654498820000001</v>
      </c>
      <c r="F27" s="16">
        <v>0.61277853999999998</v>
      </c>
      <c r="G27" s="14">
        <v>36.489251269999997</v>
      </c>
      <c r="H27" s="16">
        <v>0.67335036000000004</v>
      </c>
      <c r="I27" s="14">
        <v>21.037769560000001</v>
      </c>
      <c r="J27" s="16">
        <v>0.60446058999999996</v>
      </c>
      <c r="K27" s="14">
        <v>8.4669859200000008</v>
      </c>
      <c r="L27" s="16">
        <v>0.34040779999999998</v>
      </c>
      <c r="M27" s="14">
        <v>0</v>
      </c>
      <c r="N27" s="16">
        <v>0</v>
      </c>
      <c r="O27" s="14" t="s">
        <v>582</v>
      </c>
      <c r="P27" s="16" t="s">
        <v>582</v>
      </c>
      <c r="Q27" s="14">
        <v>0</v>
      </c>
      <c r="R27" s="16">
        <v>0</v>
      </c>
      <c r="S27" s="14">
        <v>0</v>
      </c>
      <c r="T27" s="16">
        <v>0</v>
      </c>
      <c r="U27" s="14">
        <v>12.35149442</v>
      </c>
      <c r="V27" s="16">
        <v>0.43051816999999998</v>
      </c>
    </row>
    <row r="28" spans="1:22" x14ac:dyDescent="0.25">
      <c r="A28" s="11" t="s">
        <v>498</v>
      </c>
      <c r="B28" s="13">
        <v>7568</v>
      </c>
      <c r="C28" s="14">
        <f>(490/B28*100)</f>
        <v>6.4746300211416488</v>
      </c>
      <c r="D28" s="15">
        <v>7078</v>
      </c>
      <c r="E28" s="14">
        <v>25.147754039999999</v>
      </c>
      <c r="F28" s="16">
        <v>0.68285134999999997</v>
      </c>
      <c r="G28" s="14">
        <v>44.868254159999999</v>
      </c>
      <c r="H28" s="16">
        <v>0.74791448000000005</v>
      </c>
      <c r="I28" s="14">
        <v>19.550757879999999</v>
      </c>
      <c r="J28" s="16">
        <v>0.48304665000000002</v>
      </c>
      <c r="K28" s="14">
        <v>4.5997938999999999</v>
      </c>
      <c r="L28" s="16">
        <v>0.27502221999999998</v>
      </c>
      <c r="M28" s="14">
        <v>0</v>
      </c>
      <c r="N28" s="16">
        <v>0</v>
      </c>
      <c r="O28" s="14" t="s">
        <v>582</v>
      </c>
      <c r="P28" s="16" t="s">
        <v>582</v>
      </c>
      <c r="Q28" s="14">
        <v>0</v>
      </c>
      <c r="R28" s="16">
        <v>0</v>
      </c>
      <c r="S28" s="14">
        <v>0</v>
      </c>
      <c r="T28" s="16">
        <v>0</v>
      </c>
      <c r="U28" s="14">
        <v>5.8334400200000003</v>
      </c>
      <c r="V28" s="16">
        <v>0.67078411000000004</v>
      </c>
    </row>
    <row r="29" spans="1:22" x14ac:dyDescent="0.25">
      <c r="A29" s="11" t="s">
        <v>499</v>
      </c>
      <c r="B29" s="13">
        <v>5385</v>
      </c>
      <c r="C29" s="14">
        <f>(30/B29*100)</f>
        <v>0.55710306406685239</v>
      </c>
      <c r="D29" s="15">
        <v>5355</v>
      </c>
      <c r="E29" s="14">
        <v>18.2461916</v>
      </c>
      <c r="F29" s="16">
        <v>0.57976875999999999</v>
      </c>
      <c r="G29" s="14">
        <v>41.349733049999998</v>
      </c>
      <c r="H29" s="16">
        <v>0.71137315000000001</v>
      </c>
      <c r="I29" s="14">
        <v>22.476799069999998</v>
      </c>
      <c r="J29" s="16">
        <v>0.65788548999999996</v>
      </c>
      <c r="K29" s="14">
        <v>11.574953880000001</v>
      </c>
      <c r="L29" s="16">
        <v>0.54126187000000003</v>
      </c>
      <c r="M29" s="14">
        <v>0</v>
      </c>
      <c r="N29" s="16">
        <v>0</v>
      </c>
      <c r="O29" s="14" t="s">
        <v>582</v>
      </c>
      <c r="P29" s="16" t="s">
        <v>582</v>
      </c>
      <c r="Q29" s="14">
        <v>2.7667624100000001</v>
      </c>
      <c r="R29" s="16">
        <v>0.24169378</v>
      </c>
      <c r="S29" s="14">
        <v>0</v>
      </c>
      <c r="T29" s="16">
        <v>0</v>
      </c>
      <c r="U29" s="14">
        <v>3.5855599900000001</v>
      </c>
      <c r="V29" s="16">
        <v>0.39905425</v>
      </c>
    </row>
    <row r="30" spans="1:22" x14ac:dyDescent="0.25">
      <c r="A30" s="11" t="s">
        <v>500</v>
      </c>
      <c r="B30" s="13">
        <v>4520</v>
      </c>
      <c r="C30" s="14">
        <f>(243/B30*100)</f>
        <v>5.3761061946902649</v>
      </c>
      <c r="D30" s="15">
        <v>4277</v>
      </c>
      <c r="E30" s="14">
        <v>24.902045359999999</v>
      </c>
      <c r="F30" s="16">
        <v>0.73078878000000003</v>
      </c>
      <c r="G30" s="14">
        <v>42.944838220000001</v>
      </c>
      <c r="H30" s="16">
        <v>0.74917319999999998</v>
      </c>
      <c r="I30" s="14">
        <v>18.390647000000001</v>
      </c>
      <c r="J30" s="16">
        <v>0.59034450999999999</v>
      </c>
      <c r="K30" s="14">
        <v>6.1093603400000003</v>
      </c>
      <c r="L30" s="16">
        <v>0.38084963999999999</v>
      </c>
      <c r="M30" s="14">
        <v>0</v>
      </c>
      <c r="N30" s="16">
        <v>0</v>
      </c>
      <c r="O30" s="14" t="s">
        <v>582</v>
      </c>
      <c r="P30" s="16" t="s">
        <v>582</v>
      </c>
      <c r="Q30" s="14">
        <v>0</v>
      </c>
      <c r="R30" s="16">
        <v>0</v>
      </c>
      <c r="S30" s="14">
        <v>0</v>
      </c>
      <c r="T30" s="16">
        <v>0</v>
      </c>
      <c r="U30" s="14">
        <v>7.6531090900000001</v>
      </c>
      <c r="V30" s="16">
        <v>0.52372317000000002</v>
      </c>
    </row>
    <row r="31" spans="1:22" x14ac:dyDescent="0.25">
      <c r="A31" s="11" t="s">
        <v>501</v>
      </c>
      <c r="B31" s="13">
        <v>5456</v>
      </c>
      <c r="C31" s="14">
        <f>(152/B31*100)</f>
        <v>2.7859237536656889</v>
      </c>
      <c r="D31" s="15">
        <v>5304</v>
      </c>
      <c r="E31" s="14">
        <v>21.938232719999998</v>
      </c>
      <c r="F31" s="16">
        <v>0.70057875000000003</v>
      </c>
      <c r="G31" s="14">
        <v>47.916055700000001</v>
      </c>
      <c r="H31" s="16">
        <v>0.67490063</v>
      </c>
      <c r="I31" s="14">
        <v>16.50219873</v>
      </c>
      <c r="J31" s="16">
        <v>0.56094012000000004</v>
      </c>
      <c r="K31" s="14">
        <v>5.6917524799999999</v>
      </c>
      <c r="L31" s="16">
        <v>0.36854893999999999</v>
      </c>
      <c r="M31" s="14">
        <v>0</v>
      </c>
      <c r="N31" s="16">
        <v>0</v>
      </c>
      <c r="O31" s="14" t="s">
        <v>582</v>
      </c>
      <c r="P31" s="16" t="s">
        <v>582</v>
      </c>
      <c r="Q31" s="14">
        <v>0</v>
      </c>
      <c r="R31" s="16">
        <v>0</v>
      </c>
      <c r="S31" s="14">
        <v>0</v>
      </c>
      <c r="T31" s="16">
        <v>0</v>
      </c>
      <c r="U31" s="14">
        <v>7.9517603699999997</v>
      </c>
      <c r="V31" s="16">
        <v>0.55356360000000004</v>
      </c>
    </row>
    <row r="32" spans="1:22" x14ac:dyDescent="0.25">
      <c r="A32" s="11" t="s">
        <v>502</v>
      </c>
      <c r="B32" s="13">
        <v>4478</v>
      </c>
      <c r="C32" s="14">
        <f>(6/B32*100)</f>
        <v>0.13398838767306834</v>
      </c>
      <c r="D32" s="15">
        <v>4472</v>
      </c>
      <c r="E32" s="14">
        <v>19.973085380000001</v>
      </c>
      <c r="F32" s="16">
        <v>0.68039959999999999</v>
      </c>
      <c r="G32" s="14">
        <v>46.001485019999997</v>
      </c>
      <c r="H32" s="16">
        <v>0.72271406999999999</v>
      </c>
      <c r="I32" s="14">
        <v>24.219733340000001</v>
      </c>
      <c r="J32" s="16">
        <v>0.71466664999999996</v>
      </c>
      <c r="K32" s="14">
        <v>6.4952452799999998</v>
      </c>
      <c r="L32" s="16">
        <v>0.39634593000000001</v>
      </c>
      <c r="M32" s="14">
        <v>0</v>
      </c>
      <c r="N32" s="16">
        <v>0</v>
      </c>
      <c r="O32" s="14" t="s">
        <v>582</v>
      </c>
      <c r="P32" s="16" t="s">
        <v>582</v>
      </c>
      <c r="Q32" s="14">
        <v>0</v>
      </c>
      <c r="R32" s="16">
        <v>0</v>
      </c>
      <c r="S32" s="14">
        <v>0</v>
      </c>
      <c r="T32" s="16">
        <v>0</v>
      </c>
      <c r="U32" s="14">
        <v>3.3104509800000002</v>
      </c>
      <c r="V32" s="16">
        <v>0.30510608</v>
      </c>
    </row>
    <row r="33" spans="1:22" x14ac:dyDescent="0.25">
      <c r="A33" s="11" t="s">
        <v>503</v>
      </c>
      <c r="B33" s="13">
        <v>7325</v>
      </c>
      <c r="C33" s="14">
        <f>(85/B33*100)</f>
        <v>1.1604095563139931</v>
      </c>
      <c r="D33" s="15">
        <v>7240</v>
      </c>
      <c r="E33" s="14">
        <v>30.16163272</v>
      </c>
      <c r="F33" s="16">
        <v>0.91975613000000001</v>
      </c>
      <c r="G33" s="14">
        <v>43.596829870000001</v>
      </c>
      <c r="H33" s="16">
        <v>0.77201874999999998</v>
      </c>
      <c r="I33" s="14">
        <v>17.883661050000001</v>
      </c>
      <c r="J33" s="16">
        <v>0.59216201999999996</v>
      </c>
      <c r="K33" s="14">
        <v>4.6866379499999997</v>
      </c>
      <c r="L33" s="16">
        <v>0.28565027999999998</v>
      </c>
      <c r="M33" s="14">
        <v>0</v>
      </c>
      <c r="N33" s="16">
        <v>0</v>
      </c>
      <c r="O33" s="14" t="s">
        <v>582</v>
      </c>
      <c r="P33" s="16" t="s">
        <v>582</v>
      </c>
      <c r="Q33" s="14">
        <v>0</v>
      </c>
      <c r="R33" s="16">
        <v>0</v>
      </c>
      <c r="S33" s="14">
        <v>0</v>
      </c>
      <c r="T33" s="16">
        <v>0</v>
      </c>
      <c r="U33" s="14">
        <v>3.67123841</v>
      </c>
      <c r="V33" s="16">
        <v>0.29912328999999999</v>
      </c>
    </row>
    <row r="34" spans="1:22" x14ac:dyDescent="0.25">
      <c r="A34" s="11" t="s">
        <v>504</v>
      </c>
      <c r="B34" s="13">
        <v>6350</v>
      </c>
      <c r="C34" s="14">
        <f>(106/B34*100)</f>
        <v>1.6692913385826771</v>
      </c>
      <c r="D34" s="15">
        <v>6244</v>
      </c>
      <c r="E34" s="14">
        <v>16.22143033</v>
      </c>
      <c r="F34" s="16">
        <v>0.47843061999999997</v>
      </c>
      <c r="G34" s="14">
        <v>36.865291030000002</v>
      </c>
      <c r="H34" s="16">
        <v>0.73711187</v>
      </c>
      <c r="I34" s="14">
        <v>25.304422689999999</v>
      </c>
      <c r="J34" s="16">
        <v>0.52212449999999999</v>
      </c>
      <c r="K34" s="14">
        <v>11.35186818</v>
      </c>
      <c r="L34" s="16">
        <v>0.46603347000000001</v>
      </c>
      <c r="M34" s="14">
        <v>0</v>
      </c>
      <c r="N34" s="16">
        <v>0</v>
      </c>
      <c r="O34" s="14" t="s">
        <v>582</v>
      </c>
      <c r="P34" s="16" t="s">
        <v>582</v>
      </c>
      <c r="Q34" s="14">
        <v>2.5933456800000001</v>
      </c>
      <c r="R34" s="16">
        <v>0.53833872000000005</v>
      </c>
      <c r="S34" s="14">
        <v>0</v>
      </c>
      <c r="T34" s="16">
        <v>0</v>
      </c>
      <c r="U34" s="14">
        <v>7.6636420899999997</v>
      </c>
      <c r="V34" s="16">
        <v>0.55365485999999997</v>
      </c>
    </row>
    <row r="35" spans="1:22" x14ac:dyDescent="0.25">
      <c r="A35" s="11" t="s">
        <v>505</v>
      </c>
      <c r="B35" s="13">
        <v>6406</v>
      </c>
      <c r="C35" s="14">
        <f>(74/B35*100)</f>
        <v>1.1551670309085234</v>
      </c>
      <c r="D35" s="15">
        <v>6332</v>
      </c>
      <c r="E35" s="14">
        <v>16.236582970000001</v>
      </c>
      <c r="F35" s="16">
        <v>0.66503425000000005</v>
      </c>
      <c r="G35" s="14">
        <v>42.019652630000003</v>
      </c>
      <c r="H35" s="16">
        <v>0.76260461999999996</v>
      </c>
      <c r="I35" s="14">
        <v>28.54949659</v>
      </c>
      <c r="J35" s="16">
        <v>0.63730721999999995</v>
      </c>
      <c r="K35" s="14">
        <v>8.2515319599999994</v>
      </c>
      <c r="L35" s="16">
        <v>0.37606490999999997</v>
      </c>
      <c r="M35" s="14">
        <v>0</v>
      </c>
      <c r="N35" s="16">
        <v>0</v>
      </c>
      <c r="O35" s="14" t="s">
        <v>582</v>
      </c>
      <c r="P35" s="16" t="s">
        <v>582</v>
      </c>
      <c r="Q35" s="14">
        <v>1.0414681100000001</v>
      </c>
      <c r="R35" s="16">
        <v>5.7018800000000001E-2</v>
      </c>
      <c r="S35" s="14">
        <v>0</v>
      </c>
      <c r="T35" s="16">
        <v>0</v>
      </c>
      <c r="U35" s="14">
        <v>3.9012677500000001</v>
      </c>
      <c r="V35" s="16">
        <v>0.29003198000000002</v>
      </c>
    </row>
    <row r="36" spans="1:22" x14ac:dyDescent="0.25">
      <c r="A36" s="11" t="s">
        <v>506</v>
      </c>
      <c r="B36" s="13">
        <v>6736</v>
      </c>
      <c r="C36" s="14">
        <f>(88/B36*100)</f>
        <v>1.3064133016627077</v>
      </c>
      <c r="D36" s="15">
        <v>6648</v>
      </c>
      <c r="E36" s="14">
        <v>21.47829351</v>
      </c>
      <c r="F36" s="16">
        <v>0.60492743000000004</v>
      </c>
      <c r="G36" s="14">
        <v>35.581963850000001</v>
      </c>
      <c r="H36" s="16">
        <v>0.67310053999999997</v>
      </c>
      <c r="I36" s="14">
        <v>24.623332059999999</v>
      </c>
      <c r="J36" s="16">
        <v>0.68093082999999999</v>
      </c>
      <c r="K36" s="14">
        <v>12.52170381</v>
      </c>
      <c r="L36" s="16">
        <v>0.52406496999999996</v>
      </c>
      <c r="M36" s="14">
        <v>0</v>
      </c>
      <c r="N36" s="16">
        <v>0</v>
      </c>
      <c r="O36" s="14" t="s">
        <v>582</v>
      </c>
      <c r="P36" s="16" t="s">
        <v>582</v>
      </c>
      <c r="Q36" s="14">
        <v>0</v>
      </c>
      <c r="R36" s="16">
        <v>0</v>
      </c>
      <c r="S36" s="14">
        <v>0</v>
      </c>
      <c r="T36" s="16">
        <v>0</v>
      </c>
      <c r="U36" s="14">
        <v>5.7947067700000003</v>
      </c>
      <c r="V36" s="16">
        <v>0.37773457999999999</v>
      </c>
    </row>
    <row r="37" spans="1:22" x14ac:dyDescent="0.25">
      <c r="A37" s="11" t="s">
        <v>507</v>
      </c>
      <c r="B37" s="13">
        <v>5458</v>
      </c>
      <c r="C37" s="14">
        <f>(181/B37*100)</f>
        <v>3.3162330524001464</v>
      </c>
      <c r="D37" s="15">
        <v>5277</v>
      </c>
      <c r="E37" s="14">
        <v>23.217187450000001</v>
      </c>
      <c r="F37" s="16">
        <v>1.10295159</v>
      </c>
      <c r="G37" s="14">
        <v>40.551215249999998</v>
      </c>
      <c r="H37" s="16">
        <v>0.78197216000000003</v>
      </c>
      <c r="I37" s="14">
        <v>17.971494020000002</v>
      </c>
      <c r="J37" s="16">
        <v>0.52721468000000005</v>
      </c>
      <c r="K37" s="14">
        <v>6.0601060100000002</v>
      </c>
      <c r="L37" s="16">
        <v>0.35364907000000001</v>
      </c>
      <c r="M37" s="14">
        <v>0</v>
      </c>
      <c r="N37" s="16">
        <v>0</v>
      </c>
      <c r="O37" s="14" t="s">
        <v>582</v>
      </c>
      <c r="P37" s="16" t="s">
        <v>582</v>
      </c>
      <c r="Q37" s="14">
        <v>0</v>
      </c>
      <c r="R37" s="16">
        <v>0</v>
      </c>
      <c r="S37" s="14">
        <v>0</v>
      </c>
      <c r="T37" s="16">
        <v>0</v>
      </c>
      <c r="U37" s="14">
        <v>12.199997270000001</v>
      </c>
      <c r="V37" s="16">
        <v>0.91166884000000004</v>
      </c>
    </row>
    <row r="38" spans="1:22" x14ac:dyDescent="0.25">
      <c r="A38" s="11" t="s">
        <v>508</v>
      </c>
      <c r="B38" s="13">
        <v>5860</v>
      </c>
      <c r="C38" s="14">
        <f>(27/B38*100)</f>
        <v>0.46075085324232085</v>
      </c>
      <c r="D38" s="15">
        <v>5833</v>
      </c>
      <c r="E38" s="14">
        <v>16.56330234</v>
      </c>
      <c r="F38" s="16">
        <v>0.61333356000000006</v>
      </c>
      <c r="G38" s="14">
        <v>35.9915284</v>
      </c>
      <c r="H38" s="16">
        <v>0.86159070999999998</v>
      </c>
      <c r="I38" s="14">
        <v>20.889031419999998</v>
      </c>
      <c r="J38" s="16">
        <v>0.67343529000000002</v>
      </c>
      <c r="K38" s="14">
        <v>8.0717493699999991</v>
      </c>
      <c r="L38" s="16">
        <v>0.35702187000000002</v>
      </c>
      <c r="M38" s="14">
        <v>0</v>
      </c>
      <c r="N38" s="16">
        <v>0</v>
      </c>
      <c r="O38" s="14" t="s">
        <v>582</v>
      </c>
      <c r="P38" s="16" t="s">
        <v>582</v>
      </c>
      <c r="Q38" s="14">
        <v>0</v>
      </c>
      <c r="R38" s="16">
        <v>0</v>
      </c>
      <c r="S38" s="14">
        <v>0</v>
      </c>
      <c r="T38" s="16">
        <v>0</v>
      </c>
      <c r="U38" s="14">
        <v>18.484388469999999</v>
      </c>
      <c r="V38" s="16">
        <v>0.96410868999999999</v>
      </c>
    </row>
    <row r="39" spans="1:22" x14ac:dyDescent="0.25">
      <c r="A39" s="11" t="s">
        <v>509</v>
      </c>
      <c r="B39" s="13">
        <v>5895</v>
      </c>
      <c r="C39" s="14">
        <f>(33/B39*100)</f>
        <v>0.55979643765903309</v>
      </c>
      <c r="D39" s="15">
        <v>5862</v>
      </c>
      <c r="E39" s="14">
        <v>25.858539950000001</v>
      </c>
      <c r="F39" s="16">
        <v>0.70084329999999995</v>
      </c>
      <c r="G39" s="14">
        <v>45.00225013</v>
      </c>
      <c r="H39" s="16">
        <v>0.86175075000000001</v>
      </c>
      <c r="I39" s="14">
        <v>16.965010039999999</v>
      </c>
      <c r="J39" s="16">
        <v>0.45070362000000003</v>
      </c>
      <c r="K39" s="14">
        <v>7.2555702699999998</v>
      </c>
      <c r="L39" s="16">
        <v>0.39025064999999998</v>
      </c>
      <c r="M39" s="14">
        <v>0</v>
      </c>
      <c r="N39" s="16">
        <v>0</v>
      </c>
      <c r="O39" s="14" t="s">
        <v>582</v>
      </c>
      <c r="P39" s="16" t="s">
        <v>582</v>
      </c>
      <c r="Q39" s="14">
        <v>0</v>
      </c>
      <c r="R39" s="16">
        <v>0</v>
      </c>
      <c r="S39" s="14">
        <v>0</v>
      </c>
      <c r="T39" s="16">
        <v>0</v>
      </c>
      <c r="U39" s="14">
        <v>4.91862961</v>
      </c>
      <c r="V39" s="16">
        <v>0.67764206999999999</v>
      </c>
    </row>
    <row r="40" spans="1:22" x14ac:dyDescent="0.25">
      <c r="A40" s="11" t="s">
        <v>510</v>
      </c>
      <c r="B40" s="13">
        <v>14157</v>
      </c>
      <c r="C40" s="14">
        <f>(415/B40*100)</f>
        <v>2.9314120223211133</v>
      </c>
      <c r="D40" s="15">
        <v>13742</v>
      </c>
      <c r="E40" s="14">
        <v>31.38519608</v>
      </c>
      <c r="F40" s="16">
        <v>0.84830139000000004</v>
      </c>
      <c r="G40" s="14">
        <v>41.329322830000002</v>
      </c>
      <c r="H40" s="16">
        <v>0.69468785</v>
      </c>
      <c r="I40" s="14">
        <v>14.842957520000001</v>
      </c>
      <c r="J40" s="16">
        <v>0.57549267000000004</v>
      </c>
      <c r="K40" s="14">
        <v>4.82719232</v>
      </c>
      <c r="L40" s="16">
        <v>0.28732995</v>
      </c>
      <c r="M40" s="14">
        <v>0</v>
      </c>
      <c r="N40" s="16">
        <v>0</v>
      </c>
      <c r="O40" s="14" t="s">
        <v>582</v>
      </c>
      <c r="P40" s="16" t="s">
        <v>582</v>
      </c>
      <c r="Q40" s="14">
        <v>0</v>
      </c>
      <c r="R40" s="16">
        <v>0</v>
      </c>
      <c r="S40" s="14">
        <v>0</v>
      </c>
      <c r="T40" s="16">
        <v>0</v>
      </c>
      <c r="U40" s="14">
        <v>7.6153312599999996</v>
      </c>
      <c r="V40" s="16">
        <v>0.62978873999999996</v>
      </c>
    </row>
    <row r="41" spans="1:22" x14ac:dyDescent="0.25">
      <c r="A41" s="11" t="s">
        <v>511</v>
      </c>
      <c r="B41" s="13">
        <v>5712</v>
      </c>
      <c r="C41" s="14">
        <f>(61/B41*100)</f>
        <v>1.0679271708683473</v>
      </c>
      <c r="D41" s="15">
        <v>5651</v>
      </c>
      <c r="E41" s="14">
        <v>31.732926840000001</v>
      </c>
      <c r="F41" s="16">
        <v>0.72284280000000001</v>
      </c>
      <c r="G41" s="14">
        <v>41.821770370000003</v>
      </c>
      <c r="H41" s="16">
        <v>0.68533542000000003</v>
      </c>
      <c r="I41" s="14">
        <v>15.50577743</v>
      </c>
      <c r="J41" s="16">
        <v>0.52383257000000005</v>
      </c>
      <c r="K41" s="14">
        <v>4.9819508900000002</v>
      </c>
      <c r="L41" s="16">
        <v>0.33144805999999999</v>
      </c>
      <c r="M41" s="14">
        <v>0</v>
      </c>
      <c r="N41" s="16">
        <v>0</v>
      </c>
      <c r="O41" s="14" t="s">
        <v>582</v>
      </c>
      <c r="P41" s="16" t="s">
        <v>582</v>
      </c>
      <c r="Q41" s="14">
        <v>0.67945878999999998</v>
      </c>
      <c r="R41" s="16">
        <v>0.18108098</v>
      </c>
      <c r="S41" s="14">
        <v>0</v>
      </c>
      <c r="T41" s="16">
        <v>0</v>
      </c>
      <c r="U41" s="14">
        <v>5.27811567</v>
      </c>
      <c r="V41" s="16">
        <v>0.56541717999999996</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21.528263471142854</v>
      </c>
      <c r="F42" s="16">
        <f>IF(COUNT(F7:F41) &gt; 0, SQRT(SUMSQ(F7:F41)/(COUNT(F7:F41)*COUNT(F7:F41)) ), "—")</f>
        <v>0.11084609276636814</v>
      </c>
      <c r="G42" s="14">
        <f>IF(COUNT(G7:G41) &gt; 0, AVERAGE(G7:G41), "—")</f>
        <v>40.734658935142853</v>
      </c>
      <c r="H42" s="16">
        <f>IF(COUNT(H7:H41) &gt; 0, SQRT(SUMSQ(H7:H41)/(COUNT(H7:H41)*COUNT(H7:H41)) ), "—")</f>
        <v>0.12203688428356117</v>
      </c>
      <c r="I42" s="14">
        <f>IF(COUNT(I7:I41) &gt; 0, AVERAGE(I7:I41), "—")</f>
        <v>21.599090991428575</v>
      </c>
      <c r="J42" s="16">
        <f>IF(COUNT(J7:J41) &gt; 0, SQRT(SUMSQ(J7:J41)/(COUNT(J7:J41)*COUNT(J7:J41)) ), "—")</f>
        <v>0.10335263444192955</v>
      </c>
      <c r="K42" s="14">
        <f>IF(COUNT(K7:K41) &gt; 0, AVERAGE(K7:K41), "—")</f>
        <v>7.9949543251428574</v>
      </c>
      <c r="L42" s="16">
        <f>IF(COUNT(L7:L41) &gt; 0, SQRT(SUMSQ(L7:L41)/(COUNT(L7:L41)*COUNT(L7:L41)) ), "—")</f>
        <v>6.8438235639902895E-2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0.91668305971428565</v>
      </c>
      <c r="R42" s="16">
        <f>IF(COUNT(R7:R41) &gt; 0, SQRT(SUMSQ(R7:R41)/(COUNT(R7:R41)*COUNT(R7:R41)) ), "—")</f>
        <v>5.3322817087957754E-2</v>
      </c>
      <c r="S42" s="14">
        <f>IF(COUNT(S7:S41) &gt; 0, AVERAGE(S7:S41), "—")</f>
        <v>0</v>
      </c>
      <c r="T42" s="16">
        <f>IF(COUNT(T7:T41) &gt; 0, SQRT(SUMSQ(T7:T41)/(COUNT(T7:T41)*COUNT(T7:T41)) ), "—")</f>
        <v>0</v>
      </c>
      <c r="U42" s="14">
        <f>IF(COUNT(U7:U41) &gt; 0, AVERAGE(U7:U41), "—")</f>
        <v>7.2263492180000002</v>
      </c>
      <c r="V42" s="16">
        <f>IF(COUNT(V7:V41) &gt; 0, SQRT(SUMSQ(V7:V41)/(COUNT(V7:V41)*COUNT(V7:V41)) ), "—")</f>
        <v>9.7613043404624344E-2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22.98445328</v>
      </c>
      <c r="F45" s="16">
        <v>0.61762201000000005</v>
      </c>
      <c r="G45" s="14">
        <v>31.073646759999999</v>
      </c>
      <c r="H45" s="16">
        <v>0.77052907000000004</v>
      </c>
      <c r="I45" s="14">
        <v>22.181033979999999</v>
      </c>
      <c r="J45" s="16">
        <v>0.64213330000000002</v>
      </c>
      <c r="K45" s="14">
        <v>16.056896609999999</v>
      </c>
      <c r="L45" s="16">
        <v>0.58739806000000006</v>
      </c>
      <c r="M45" s="14">
        <v>0</v>
      </c>
      <c r="N45" s="16">
        <v>0</v>
      </c>
      <c r="O45" s="14" t="s">
        <v>582</v>
      </c>
      <c r="P45" s="16" t="s">
        <v>582</v>
      </c>
      <c r="Q45" s="14">
        <v>1.181109E-2</v>
      </c>
      <c r="R45" s="16">
        <v>1.1958399999999999E-2</v>
      </c>
      <c r="S45" s="14">
        <v>0.32503493</v>
      </c>
      <c r="T45" s="16">
        <v>7.3889609999999994E-2</v>
      </c>
      <c r="U45" s="14">
        <v>7.3671233599999999</v>
      </c>
      <c r="V45" s="16">
        <v>0.34804484000000002</v>
      </c>
    </row>
    <row r="46" spans="1:22" x14ac:dyDescent="0.25">
      <c r="A46" s="11" t="s">
        <v>516</v>
      </c>
      <c r="B46" s="13">
        <v>23141</v>
      </c>
      <c r="C46" s="14">
        <f>(2289/B46*100)</f>
        <v>9.8915345058554074</v>
      </c>
      <c r="D46" s="15">
        <v>20852</v>
      </c>
      <c r="E46" s="14">
        <v>16.24031287</v>
      </c>
      <c r="F46" s="16">
        <v>0.44316618000000002</v>
      </c>
      <c r="G46" s="14">
        <v>26.306014269999999</v>
      </c>
      <c r="H46" s="16">
        <v>0.60738979000000004</v>
      </c>
      <c r="I46" s="14">
        <v>13.53616669</v>
      </c>
      <c r="J46" s="16">
        <v>0.36095525000000001</v>
      </c>
      <c r="K46" s="14">
        <v>5.0613008800000001</v>
      </c>
      <c r="L46" s="16">
        <v>0.23975489999999999</v>
      </c>
      <c r="M46" s="14">
        <v>0</v>
      </c>
      <c r="N46" s="16">
        <v>0</v>
      </c>
      <c r="O46" s="14" t="s">
        <v>582</v>
      </c>
      <c r="P46" s="16" t="s">
        <v>582</v>
      </c>
      <c r="Q46" s="14">
        <v>0</v>
      </c>
      <c r="R46" s="16">
        <v>0</v>
      </c>
      <c r="S46" s="14">
        <v>0</v>
      </c>
      <c r="T46" s="16">
        <v>0</v>
      </c>
      <c r="U46" s="14">
        <v>38.856205279999998</v>
      </c>
      <c r="V46" s="16">
        <v>1.08691117</v>
      </c>
    </row>
    <row r="47" spans="1:22" x14ac:dyDescent="0.25">
      <c r="A47" s="11" t="s">
        <v>517</v>
      </c>
      <c r="B47" s="13">
        <v>5928</v>
      </c>
      <c r="C47" s="14">
        <f>(440/B47*100)</f>
        <v>7.4224021592442648</v>
      </c>
      <c r="D47" s="15">
        <v>5488</v>
      </c>
      <c r="E47" s="14">
        <v>23.070901259999999</v>
      </c>
      <c r="F47" s="16">
        <v>0.62811284000000001</v>
      </c>
      <c r="G47" s="14">
        <v>39.722320549999999</v>
      </c>
      <c r="H47" s="16">
        <v>1.0821963299999999</v>
      </c>
      <c r="I47" s="14">
        <v>16.454466</v>
      </c>
      <c r="J47" s="16">
        <v>0.56673404999999999</v>
      </c>
      <c r="K47" s="14">
        <v>4.2320589699999998</v>
      </c>
      <c r="L47" s="16">
        <v>0.30339841000000001</v>
      </c>
      <c r="M47" s="14">
        <v>0</v>
      </c>
      <c r="N47" s="16">
        <v>0</v>
      </c>
      <c r="O47" s="14" t="s">
        <v>582</v>
      </c>
      <c r="P47" s="16" t="s">
        <v>582</v>
      </c>
      <c r="Q47" s="14">
        <v>0</v>
      </c>
      <c r="R47" s="16">
        <v>0</v>
      </c>
      <c r="S47" s="14">
        <v>0</v>
      </c>
      <c r="T47" s="16">
        <v>0</v>
      </c>
      <c r="U47" s="14">
        <v>16.520253220000001</v>
      </c>
      <c r="V47" s="16">
        <v>1.0867551499999999</v>
      </c>
    </row>
    <row r="48" spans="1:22" x14ac:dyDescent="0.25">
      <c r="A48" s="11" t="s">
        <v>518</v>
      </c>
      <c r="B48" s="13">
        <v>9841</v>
      </c>
      <c r="C48" s="14">
        <f>(8/B48*100)</f>
        <v>8.1292551569962401E-2</v>
      </c>
      <c r="D48" s="15">
        <v>9833</v>
      </c>
      <c r="E48" s="14">
        <v>14.834280250000001</v>
      </c>
      <c r="F48" s="16">
        <v>0.57568615999999995</v>
      </c>
      <c r="G48" s="14">
        <v>45.96548233</v>
      </c>
      <c r="H48" s="16">
        <v>0.74186514999999997</v>
      </c>
      <c r="I48" s="14">
        <v>28.619402999999998</v>
      </c>
      <c r="J48" s="16">
        <v>0.62537264000000004</v>
      </c>
      <c r="K48" s="14">
        <v>8.9510737500000008</v>
      </c>
      <c r="L48" s="16">
        <v>0.40304253000000001</v>
      </c>
      <c r="M48" s="14">
        <v>0</v>
      </c>
      <c r="N48" s="16">
        <v>0</v>
      </c>
      <c r="O48" s="14" t="s">
        <v>582</v>
      </c>
      <c r="P48" s="16" t="s">
        <v>582</v>
      </c>
      <c r="Q48" s="14">
        <v>0</v>
      </c>
      <c r="R48" s="16">
        <v>0</v>
      </c>
      <c r="S48" s="14">
        <v>0</v>
      </c>
      <c r="T48" s="16">
        <v>0</v>
      </c>
      <c r="U48" s="14">
        <v>1.62976067</v>
      </c>
      <c r="V48" s="16">
        <v>0.52899341</v>
      </c>
    </row>
    <row r="49" spans="1:22" x14ac:dyDescent="0.25">
      <c r="A49" s="11" t="s">
        <v>519</v>
      </c>
      <c r="B49" s="13">
        <v>6349</v>
      </c>
      <c r="C49" s="14">
        <f>(56/B49*100)</f>
        <v>0.88202866593164275</v>
      </c>
      <c r="D49" s="15">
        <v>6293</v>
      </c>
      <c r="E49" s="14">
        <v>24.53966861</v>
      </c>
      <c r="F49" s="16">
        <v>0.73797493999999997</v>
      </c>
      <c r="G49" s="14">
        <v>38.283451380000002</v>
      </c>
      <c r="H49" s="16">
        <v>0.87125008000000004</v>
      </c>
      <c r="I49" s="14">
        <v>22.970600869999998</v>
      </c>
      <c r="J49" s="16">
        <v>0.69729993000000001</v>
      </c>
      <c r="K49" s="14">
        <v>10.129654</v>
      </c>
      <c r="L49" s="16">
        <v>0.52848207000000003</v>
      </c>
      <c r="M49" s="14">
        <v>0</v>
      </c>
      <c r="N49" s="16">
        <v>0</v>
      </c>
      <c r="O49" s="14" t="s">
        <v>582</v>
      </c>
      <c r="P49" s="16" t="s">
        <v>582</v>
      </c>
      <c r="Q49" s="14">
        <v>0</v>
      </c>
      <c r="R49" s="16">
        <v>0</v>
      </c>
      <c r="S49" s="14">
        <v>4.894072E-2</v>
      </c>
      <c r="T49" s="16">
        <v>2.5293039999999999E-2</v>
      </c>
      <c r="U49" s="14">
        <v>4.0276844199999999</v>
      </c>
      <c r="V49" s="16">
        <v>0.43451084000000001</v>
      </c>
    </row>
    <row r="50" spans="1:22" x14ac:dyDescent="0.25">
      <c r="A50" s="11" t="s">
        <v>520</v>
      </c>
      <c r="B50" s="13">
        <v>11795</v>
      </c>
      <c r="C50" s="14">
        <f>(413/B50*100)</f>
        <v>3.5014836795252227</v>
      </c>
      <c r="D50" s="15">
        <v>11382</v>
      </c>
      <c r="E50" s="14">
        <v>22.081802509999999</v>
      </c>
      <c r="F50" s="16">
        <v>0.46228224000000001</v>
      </c>
      <c r="G50" s="14">
        <v>38.520193880000001</v>
      </c>
      <c r="H50" s="16">
        <v>0.65470170000000005</v>
      </c>
      <c r="I50" s="14">
        <v>25.582384739999998</v>
      </c>
      <c r="J50" s="16">
        <v>0.61118130000000004</v>
      </c>
      <c r="K50" s="14">
        <v>7.77365262</v>
      </c>
      <c r="L50" s="16">
        <v>0.37861545000000002</v>
      </c>
      <c r="M50" s="14">
        <v>0</v>
      </c>
      <c r="N50" s="16">
        <v>0</v>
      </c>
      <c r="O50" s="14" t="s">
        <v>582</v>
      </c>
      <c r="P50" s="16" t="s">
        <v>582</v>
      </c>
      <c r="Q50" s="14">
        <v>0</v>
      </c>
      <c r="R50" s="16">
        <v>0</v>
      </c>
      <c r="S50" s="14">
        <v>0</v>
      </c>
      <c r="T50" s="16">
        <v>0</v>
      </c>
      <c r="U50" s="14">
        <v>6.0419662499999998</v>
      </c>
      <c r="V50" s="16">
        <v>0.55965319000000002</v>
      </c>
    </row>
    <row r="51" spans="1:22" x14ac:dyDescent="0.25">
      <c r="A51" s="11" t="s">
        <v>521</v>
      </c>
      <c r="B51" s="13">
        <v>6866</v>
      </c>
      <c r="C51" s="14">
        <f>(112/B51*100)</f>
        <v>1.6312263326536558</v>
      </c>
      <c r="D51" s="15">
        <v>6754</v>
      </c>
      <c r="E51" s="14">
        <v>18.741022709999999</v>
      </c>
      <c r="F51" s="16">
        <v>0.56215570999999998</v>
      </c>
      <c r="G51" s="14">
        <v>30.293052639999999</v>
      </c>
      <c r="H51" s="16">
        <v>0.71115015999999998</v>
      </c>
      <c r="I51" s="14">
        <v>22.196515640000001</v>
      </c>
      <c r="J51" s="16">
        <v>0.66398694999999996</v>
      </c>
      <c r="K51" s="14">
        <v>7.1584710400000002</v>
      </c>
      <c r="L51" s="16">
        <v>0.34368282</v>
      </c>
      <c r="M51" s="14">
        <v>0</v>
      </c>
      <c r="N51" s="16">
        <v>0</v>
      </c>
      <c r="O51" s="14" t="s">
        <v>582</v>
      </c>
      <c r="P51" s="16" t="s">
        <v>582</v>
      </c>
      <c r="Q51" s="14">
        <v>10.57325494</v>
      </c>
      <c r="R51" s="16">
        <v>0.61207285</v>
      </c>
      <c r="S51" s="14">
        <v>0</v>
      </c>
      <c r="T51" s="16">
        <v>0</v>
      </c>
      <c r="U51" s="14">
        <v>11.037683019999999</v>
      </c>
      <c r="V51" s="16">
        <v>0.90174725</v>
      </c>
    </row>
    <row r="52" spans="1:22" x14ac:dyDescent="0.25">
      <c r="A52" s="11" t="s">
        <v>522</v>
      </c>
      <c r="B52" s="13">
        <v>5809</v>
      </c>
      <c r="C52" s="14">
        <f>(115/B52*100)</f>
        <v>1.9796866930624892</v>
      </c>
      <c r="D52" s="15">
        <v>5694</v>
      </c>
      <c r="E52" s="14">
        <v>20.782571829999998</v>
      </c>
      <c r="F52" s="16">
        <v>0.52440549999999997</v>
      </c>
      <c r="G52" s="14">
        <v>42.669236349999998</v>
      </c>
      <c r="H52" s="16">
        <v>0.67466417999999995</v>
      </c>
      <c r="I52" s="14">
        <v>23.753809180000001</v>
      </c>
      <c r="J52" s="16">
        <v>0.59156476999999996</v>
      </c>
      <c r="K52" s="14">
        <v>7.8628325200000004</v>
      </c>
      <c r="L52" s="16">
        <v>0.39465064999999999</v>
      </c>
      <c r="M52" s="14">
        <v>0</v>
      </c>
      <c r="N52" s="16">
        <v>0</v>
      </c>
      <c r="O52" s="14" t="s">
        <v>582</v>
      </c>
      <c r="P52" s="16" t="s">
        <v>582</v>
      </c>
      <c r="Q52" s="14">
        <v>0</v>
      </c>
      <c r="R52" s="16">
        <v>0</v>
      </c>
      <c r="S52" s="14">
        <v>0</v>
      </c>
      <c r="T52" s="16">
        <v>0</v>
      </c>
      <c r="U52" s="14">
        <v>4.9315501199999998</v>
      </c>
      <c r="V52" s="16">
        <v>0.41579054999999998</v>
      </c>
    </row>
    <row r="53" spans="1:22" x14ac:dyDescent="0.25">
      <c r="A53" s="11" t="s">
        <v>523</v>
      </c>
      <c r="B53" s="13">
        <v>5571</v>
      </c>
      <c r="C53" s="14">
        <f>(123/B53*100)</f>
        <v>2.2078621432417878</v>
      </c>
      <c r="D53" s="15">
        <v>5448</v>
      </c>
      <c r="E53" s="14">
        <v>18.78242556</v>
      </c>
      <c r="F53" s="16">
        <v>0.55215808</v>
      </c>
      <c r="G53" s="14">
        <v>35.926410650000001</v>
      </c>
      <c r="H53" s="16">
        <v>0.73100138999999997</v>
      </c>
      <c r="I53" s="14">
        <v>25.124211280000001</v>
      </c>
      <c r="J53" s="16">
        <v>0.64672028999999998</v>
      </c>
      <c r="K53" s="14">
        <v>10.05109446</v>
      </c>
      <c r="L53" s="16">
        <v>0.39803324000000001</v>
      </c>
      <c r="M53" s="14">
        <v>0</v>
      </c>
      <c r="N53" s="16">
        <v>0</v>
      </c>
      <c r="O53" s="14" t="s">
        <v>582</v>
      </c>
      <c r="P53" s="16" t="s">
        <v>582</v>
      </c>
      <c r="Q53" s="14">
        <v>0</v>
      </c>
      <c r="R53" s="16">
        <v>0</v>
      </c>
      <c r="S53" s="14">
        <v>0</v>
      </c>
      <c r="T53" s="16">
        <v>0</v>
      </c>
      <c r="U53" s="14">
        <v>10.115858040000001</v>
      </c>
      <c r="V53" s="16">
        <v>0.37757542999999999</v>
      </c>
    </row>
    <row r="54" spans="1:22" x14ac:dyDescent="0.25">
      <c r="A54" s="11" t="s">
        <v>524</v>
      </c>
      <c r="B54" s="13">
        <v>4740</v>
      </c>
      <c r="C54" s="14">
        <f>(548/B54*100)</f>
        <v>11.561181434599156</v>
      </c>
      <c r="D54" s="15">
        <v>4192</v>
      </c>
      <c r="E54" s="14">
        <v>29.644832180000002</v>
      </c>
      <c r="F54" s="16">
        <v>0.98353765000000004</v>
      </c>
      <c r="G54" s="14">
        <v>33.592471500000002</v>
      </c>
      <c r="H54" s="16">
        <v>0.88999362000000004</v>
      </c>
      <c r="I54" s="14">
        <v>13.278663890000001</v>
      </c>
      <c r="J54" s="16">
        <v>0.60685613000000005</v>
      </c>
      <c r="K54" s="14">
        <v>5.9985675799999996</v>
      </c>
      <c r="L54" s="16">
        <v>0.57185092999999998</v>
      </c>
      <c r="M54" s="14">
        <v>0</v>
      </c>
      <c r="N54" s="16">
        <v>0</v>
      </c>
      <c r="O54" s="14" t="s">
        <v>582</v>
      </c>
      <c r="P54" s="16" t="s">
        <v>582</v>
      </c>
      <c r="Q54" s="14">
        <v>0</v>
      </c>
      <c r="R54" s="16">
        <v>0</v>
      </c>
      <c r="S54" s="14">
        <v>0</v>
      </c>
      <c r="T54" s="16">
        <v>0</v>
      </c>
      <c r="U54" s="14">
        <v>17.48546485</v>
      </c>
      <c r="V54" s="16">
        <v>1.37823618</v>
      </c>
    </row>
    <row r="55" spans="1:22" x14ac:dyDescent="0.25">
      <c r="A55" s="11" t="s">
        <v>525</v>
      </c>
      <c r="B55" s="13">
        <v>5316</v>
      </c>
      <c r="C55" s="14">
        <f>(22/B55*100)</f>
        <v>0.41384499623777277</v>
      </c>
      <c r="D55" s="15">
        <v>5294</v>
      </c>
      <c r="E55" s="14">
        <v>32.416857479999997</v>
      </c>
      <c r="F55" s="16">
        <v>0.71782842000000002</v>
      </c>
      <c r="G55" s="14">
        <v>37.589023259999998</v>
      </c>
      <c r="H55" s="16">
        <v>0.65261944000000005</v>
      </c>
      <c r="I55" s="14">
        <v>17.813154239999999</v>
      </c>
      <c r="J55" s="16">
        <v>0.56116814000000004</v>
      </c>
      <c r="K55" s="14">
        <v>7.00231767</v>
      </c>
      <c r="L55" s="16">
        <v>0.39588143999999997</v>
      </c>
      <c r="M55" s="14">
        <v>0</v>
      </c>
      <c r="N55" s="16">
        <v>0</v>
      </c>
      <c r="O55" s="14" t="s">
        <v>582</v>
      </c>
      <c r="P55" s="16" t="s">
        <v>582</v>
      </c>
      <c r="Q55" s="14">
        <v>0</v>
      </c>
      <c r="R55" s="16">
        <v>0</v>
      </c>
      <c r="S55" s="14">
        <v>0.35535971</v>
      </c>
      <c r="T55" s="16">
        <v>8.2358749999999994E-2</v>
      </c>
      <c r="U55" s="14">
        <v>4.8232876400000002</v>
      </c>
      <c r="V55" s="16">
        <v>0.37745358000000001</v>
      </c>
    </row>
    <row r="56" spans="1:22" x14ac:dyDescent="0.25">
      <c r="A56" s="11" t="s">
        <v>526</v>
      </c>
      <c r="B56" s="13">
        <v>5359</v>
      </c>
      <c r="C56" s="14">
        <f>(77/B56*100)</f>
        <v>1.4368352304534429</v>
      </c>
      <c r="D56" s="15">
        <v>5282</v>
      </c>
      <c r="E56" s="14">
        <v>15.07734348</v>
      </c>
      <c r="F56" s="16">
        <v>0.56113583</v>
      </c>
      <c r="G56" s="14">
        <v>50.893453090000001</v>
      </c>
      <c r="H56" s="16">
        <v>0.60962291999999996</v>
      </c>
      <c r="I56" s="14">
        <v>24.466345759999999</v>
      </c>
      <c r="J56" s="16">
        <v>0.56741242000000003</v>
      </c>
      <c r="K56" s="14">
        <v>8.1198260799999993</v>
      </c>
      <c r="L56" s="16">
        <v>0.48763152999999998</v>
      </c>
      <c r="M56" s="14">
        <v>0</v>
      </c>
      <c r="N56" s="16">
        <v>0</v>
      </c>
      <c r="O56" s="14" t="s">
        <v>582</v>
      </c>
      <c r="P56" s="16" t="s">
        <v>582</v>
      </c>
      <c r="Q56" s="14">
        <v>0</v>
      </c>
      <c r="R56" s="16">
        <v>0</v>
      </c>
      <c r="S56" s="14">
        <v>0</v>
      </c>
      <c r="T56" s="16">
        <v>0</v>
      </c>
      <c r="U56" s="14">
        <v>1.4430316000000001</v>
      </c>
      <c r="V56" s="16">
        <v>0.23735713999999999</v>
      </c>
    </row>
    <row r="57" spans="1:22" x14ac:dyDescent="0.25">
      <c r="A57" s="11" t="s">
        <v>527</v>
      </c>
      <c r="B57" s="13">
        <v>6513</v>
      </c>
      <c r="C57" s="14">
        <f>(0/B57*100)</f>
        <v>0</v>
      </c>
      <c r="D57" s="15">
        <v>6513</v>
      </c>
      <c r="E57" s="14">
        <v>10.17500547</v>
      </c>
      <c r="F57" s="16">
        <v>0.51936603999999997</v>
      </c>
      <c r="G57" s="14">
        <v>34.564028899999997</v>
      </c>
      <c r="H57" s="16">
        <v>0.76303383000000002</v>
      </c>
      <c r="I57" s="14">
        <v>27.21498996</v>
      </c>
      <c r="J57" s="16">
        <v>0.78663815999999998</v>
      </c>
      <c r="K57" s="14">
        <v>23.374498719999998</v>
      </c>
      <c r="L57" s="16">
        <v>0.72314615999999998</v>
      </c>
      <c r="M57" s="14">
        <v>0</v>
      </c>
      <c r="N57" s="16">
        <v>0</v>
      </c>
      <c r="O57" s="14" t="s">
        <v>582</v>
      </c>
      <c r="P57" s="16" t="s">
        <v>582</v>
      </c>
      <c r="Q57" s="14">
        <v>1.422519E-2</v>
      </c>
      <c r="R57" s="16">
        <v>1.42813E-2</v>
      </c>
      <c r="S57" s="14">
        <v>8.4175559999999996E-2</v>
      </c>
      <c r="T57" s="16">
        <v>4.4354079999999997E-2</v>
      </c>
      <c r="U57" s="14">
        <v>4.57307621</v>
      </c>
      <c r="V57" s="16">
        <v>0.63785767000000004</v>
      </c>
    </row>
    <row r="58" spans="1:22" x14ac:dyDescent="0.25">
      <c r="A58" s="11" t="s">
        <v>528</v>
      </c>
      <c r="B58" s="13">
        <v>7267</v>
      </c>
      <c r="C58" s="14">
        <f>(10/B58*100)</f>
        <v>0.13760836658868861</v>
      </c>
      <c r="D58" s="15">
        <v>7257</v>
      </c>
      <c r="E58" s="14">
        <v>32.517612849999999</v>
      </c>
      <c r="F58" s="16">
        <v>0.69726220999999999</v>
      </c>
      <c r="G58" s="14">
        <v>34.453617880000003</v>
      </c>
      <c r="H58" s="16">
        <v>0.70369917999999998</v>
      </c>
      <c r="I58" s="14">
        <v>18.561922500000001</v>
      </c>
      <c r="J58" s="16">
        <v>0.60461321000000001</v>
      </c>
      <c r="K58" s="14">
        <v>7.6296103200000003</v>
      </c>
      <c r="L58" s="16">
        <v>0.40144481999999998</v>
      </c>
      <c r="M58" s="14">
        <v>0</v>
      </c>
      <c r="N58" s="16">
        <v>0</v>
      </c>
      <c r="O58" s="14" t="s">
        <v>582</v>
      </c>
      <c r="P58" s="16" t="s">
        <v>582</v>
      </c>
      <c r="Q58" s="14">
        <v>0</v>
      </c>
      <c r="R58" s="16">
        <v>0</v>
      </c>
      <c r="S58" s="14">
        <v>0.99286059000000004</v>
      </c>
      <c r="T58" s="16">
        <v>0.14381851000000001</v>
      </c>
      <c r="U58" s="14">
        <v>5.8443758600000004</v>
      </c>
      <c r="V58" s="16">
        <v>0.63674359999999997</v>
      </c>
    </row>
    <row r="59" spans="1:22" x14ac:dyDescent="0.25">
      <c r="A59" s="11" t="s">
        <v>529</v>
      </c>
      <c r="B59" s="13">
        <v>4826</v>
      </c>
      <c r="C59" s="14">
        <f>(26/B59*100)</f>
        <v>0.53874844591794446</v>
      </c>
      <c r="D59" s="15">
        <v>4800</v>
      </c>
      <c r="E59" s="14">
        <v>20.659040359999999</v>
      </c>
      <c r="F59" s="16">
        <v>0.72799471999999998</v>
      </c>
      <c r="G59" s="14">
        <v>31.007797450000002</v>
      </c>
      <c r="H59" s="16">
        <v>0.74685376999999997</v>
      </c>
      <c r="I59" s="14">
        <v>25.003774190000001</v>
      </c>
      <c r="J59" s="16">
        <v>0.74257234000000005</v>
      </c>
      <c r="K59" s="14">
        <v>18.26704041</v>
      </c>
      <c r="L59" s="16">
        <v>0.78712356000000006</v>
      </c>
      <c r="M59" s="14">
        <v>0</v>
      </c>
      <c r="N59" s="16">
        <v>0</v>
      </c>
      <c r="O59" s="14" t="s">
        <v>582</v>
      </c>
      <c r="P59" s="16" t="s">
        <v>582</v>
      </c>
      <c r="Q59" s="14">
        <v>0</v>
      </c>
      <c r="R59" s="16">
        <v>0</v>
      </c>
      <c r="S59" s="14">
        <v>0.59807180999999998</v>
      </c>
      <c r="T59" s="16">
        <v>0.13715744999999999</v>
      </c>
      <c r="U59" s="14">
        <v>4.4642757800000004</v>
      </c>
      <c r="V59" s="16">
        <v>0.36822795000000003</v>
      </c>
    </row>
    <row r="60" spans="1:22" x14ac:dyDescent="0.25">
      <c r="A60" s="11" t="s">
        <v>530</v>
      </c>
      <c r="B60" s="13">
        <v>4546</v>
      </c>
      <c r="C60" s="14">
        <f>(15/B60*100)</f>
        <v>0.32996040475142985</v>
      </c>
      <c r="D60" s="15">
        <v>4531</v>
      </c>
      <c r="E60" s="14">
        <v>29.10118009</v>
      </c>
      <c r="F60" s="16">
        <v>1.1663027699999999</v>
      </c>
      <c r="G60" s="14">
        <v>35.087754099999998</v>
      </c>
      <c r="H60" s="16">
        <v>1.0637496200000001</v>
      </c>
      <c r="I60" s="14">
        <v>20.332019200000001</v>
      </c>
      <c r="J60" s="16">
        <v>0.88073807999999998</v>
      </c>
      <c r="K60" s="14">
        <v>8.4315240199999995</v>
      </c>
      <c r="L60" s="16">
        <v>0.57169647000000001</v>
      </c>
      <c r="M60" s="14">
        <v>0</v>
      </c>
      <c r="N60" s="16">
        <v>0</v>
      </c>
      <c r="O60" s="14" t="s">
        <v>582</v>
      </c>
      <c r="P60" s="16" t="s">
        <v>582</v>
      </c>
      <c r="Q60" s="14">
        <v>0</v>
      </c>
      <c r="R60" s="16">
        <v>0</v>
      </c>
      <c r="S60" s="14">
        <v>1.01450332</v>
      </c>
      <c r="T60" s="16">
        <v>0.17450341</v>
      </c>
      <c r="U60" s="14">
        <v>6.0330192699999996</v>
      </c>
      <c r="V60" s="16">
        <v>0.66279043000000004</v>
      </c>
    </row>
    <row r="61" spans="1:22" x14ac:dyDescent="0.25">
      <c r="A61" s="11" t="s">
        <v>531</v>
      </c>
      <c r="B61" s="13">
        <v>6525</v>
      </c>
      <c r="C61" s="14">
        <f>(184/B61*100)</f>
        <v>2.8199233716475094</v>
      </c>
      <c r="D61" s="15">
        <v>6341</v>
      </c>
      <c r="E61" s="14">
        <v>21.428497499999999</v>
      </c>
      <c r="F61" s="16">
        <v>0.56941861000000005</v>
      </c>
      <c r="G61" s="14">
        <v>45.365279520000001</v>
      </c>
      <c r="H61" s="16">
        <v>0.80340758000000001</v>
      </c>
      <c r="I61" s="14">
        <v>21.292495070000001</v>
      </c>
      <c r="J61" s="16">
        <v>0.56329154000000003</v>
      </c>
      <c r="K61" s="14">
        <v>6.2346351999999996</v>
      </c>
      <c r="L61" s="16">
        <v>0.34628832999999998</v>
      </c>
      <c r="M61" s="14">
        <v>0</v>
      </c>
      <c r="N61" s="16">
        <v>0</v>
      </c>
      <c r="O61" s="14" t="s">
        <v>582</v>
      </c>
      <c r="P61" s="16" t="s">
        <v>582</v>
      </c>
      <c r="Q61" s="14">
        <v>0</v>
      </c>
      <c r="R61" s="16">
        <v>0</v>
      </c>
      <c r="S61" s="14">
        <v>0</v>
      </c>
      <c r="T61" s="16">
        <v>0</v>
      </c>
      <c r="U61" s="14">
        <v>5.6790927199999999</v>
      </c>
      <c r="V61" s="16">
        <v>0.51127988000000002</v>
      </c>
    </row>
    <row r="62" spans="1:22" x14ac:dyDescent="0.25">
      <c r="A62" s="11" t="s">
        <v>532</v>
      </c>
      <c r="B62" s="13">
        <v>4476</v>
      </c>
      <c r="C62" s="14">
        <f>(3/B62*100)</f>
        <v>6.7024128686327081E-2</v>
      </c>
      <c r="D62" s="15">
        <v>4473</v>
      </c>
      <c r="E62" s="14">
        <v>17.858956500000001</v>
      </c>
      <c r="F62" s="16">
        <v>0.54291754000000003</v>
      </c>
      <c r="G62" s="14">
        <v>47.242296090000004</v>
      </c>
      <c r="H62" s="16">
        <v>0.75616209000000001</v>
      </c>
      <c r="I62" s="14">
        <v>26.093497620000001</v>
      </c>
      <c r="J62" s="16">
        <v>0.68597666999999996</v>
      </c>
      <c r="K62" s="14">
        <v>7.9544461000000002</v>
      </c>
      <c r="L62" s="16">
        <v>0.41728710000000002</v>
      </c>
      <c r="M62" s="14">
        <v>0</v>
      </c>
      <c r="N62" s="16">
        <v>0</v>
      </c>
      <c r="O62" s="14" t="s">
        <v>582</v>
      </c>
      <c r="P62" s="16" t="s">
        <v>582</v>
      </c>
      <c r="Q62" s="14">
        <v>0</v>
      </c>
      <c r="R62" s="16">
        <v>0</v>
      </c>
      <c r="S62" s="14">
        <v>0</v>
      </c>
      <c r="T62" s="16">
        <v>0</v>
      </c>
      <c r="U62" s="14">
        <v>0.85080369</v>
      </c>
      <c r="V62" s="16">
        <v>0.13879744999999999</v>
      </c>
    </row>
    <row r="63" spans="1:22" x14ac:dyDescent="0.25">
      <c r="A63" s="11" t="s">
        <v>533</v>
      </c>
      <c r="B63" s="13">
        <v>5324</v>
      </c>
      <c r="C63" s="14">
        <f>(13/B63*100)</f>
        <v>0.24417731029301279</v>
      </c>
      <c r="D63" s="15">
        <v>5311</v>
      </c>
      <c r="E63" s="14">
        <v>26.237786249999999</v>
      </c>
      <c r="F63" s="16">
        <v>0.68732808999999995</v>
      </c>
      <c r="G63" s="14">
        <v>32.100343270000003</v>
      </c>
      <c r="H63" s="16">
        <v>0.69610810999999995</v>
      </c>
      <c r="I63" s="14">
        <v>21.282080329999999</v>
      </c>
      <c r="J63" s="16">
        <v>0.68436118999999995</v>
      </c>
      <c r="K63" s="14">
        <v>11.524433139999999</v>
      </c>
      <c r="L63" s="16">
        <v>0.46449574999999999</v>
      </c>
      <c r="M63" s="14">
        <v>0</v>
      </c>
      <c r="N63" s="16">
        <v>0</v>
      </c>
      <c r="O63" s="14" t="s">
        <v>582</v>
      </c>
      <c r="P63" s="16" t="s">
        <v>582</v>
      </c>
      <c r="Q63" s="14">
        <v>0.12540101000000001</v>
      </c>
      <c r="R63" s="16">
        <v>4.6816389999999999E-2</v>
      </c>
      <c r="S63" s="14">
        <v>0.11532756</v>
      </c>
      <c r="T63" s="16">
        <v>4.5507230000000003E-2</v>
      </c>
      <c r="U63" s="14">
        <v>8.6146284400000006</v>
      </c>
      <c r="V63" s="16">
        <v>0.40061207999999998</v>
      </c>
    </row>
    <row r="64" spans="1:22" x14ac:dyDescent="0.25">
      <c r="A64" s="11" t="s">
        <v>534</v>
      </c>
      <c r="B64" s="13">
        <v>3634</v>
      </c>
      <c r="C64" s="14">
        <f>(3/B64*100)</f>
        <v>8.2553659878921298E-2</v>
      </c>
      <c r="D64" s="15">
        <v>3631</v>
      </c>
      <c r="E64" s="14">
        <v>31.738501710000001</v>
      </c>
      <c r="F64" s="16">
        <v>0.70053683</v>
      </c>
      <c r="G64" s="14">
        <v>34.848230340000001</v>
      </c>
      <c r="H64" s="16">
        <v>0.66252535000000001</v>
      </c>
      <c r="I64" s="14">
        <v>18.541552639999999</v>
      </c>
      <c r="J64" s="16">
        <v>0.57104295999999999</v>
      </c>
      <c r="K64" s="14">
        <v>10.167303179999999</v>
      </c>
      <c r="L64" s="16">
        <v>0.51493802</v>
      </c>
      <c r="M64" s="14">
        <v>0</v>
      </c>
      <c r="N64" s="16">
        <v>0</v>
      </c>
      <c r="O64" s="14" t="s">
        <v>582</v>
      </c>
      <c r="P64" s="16" t="s">
        <v>582</v>
      </c>
      <c r="Q64" s="14">
        <v>0</v>
      </c>
      <c r="R64" s="16">
        <v>0</v>
      </c>
      <c r="S64" s="14">
        <v>0.13064206</v>
      </c>
      <c r="T64" s="16">
        <v>5.830113E-2</v>
      </c>
      <c r="U64" s="14">
        <v>4.5737700800000001</v>
      </c>
      <c r="V64" s="16">
        <v>0.33238265</v>
      </c>
    </row>
    <row r="65" spans="1:22" x14ac:dyDescent="0.25">
      <c r="A65" s="11" t="s">
        <v>535</v>
      </c>
      <c r="B65" s="13">
        <v>5325</v>
      </c>
      <c r="C65" s="14">
        <f>(14/B65*100)</f>
        <v>0.26291079812206569</v>
      </c>
      <c r="D65" s="15">
        <v>5311</v>
      </c>
      <c r="E65" s="14">
        <v>24.473439800000001</v>
      </c>
      <c r="F65" s="16">
        <v>0.54569380999999995</v>
      </c>
      <c r="G65" s="14">
        <v>41.591632679999996</v>
      </c>
      <c r="H65" s="16">
        <v>0.74156778000000001</v>
      </c>
      <c r="I65" s="14">
        <v>21.73118607</v>
      </c>
      <c r="J65" s="16">
        <v>0.68330584000000005</v>
      </c>
      <c r="K65" s="14">
        <v>6.5624109700000002</v>
      </c>
      <c r="L65" s="16">
        <v>0.33905128000000001</v>
      </c>
      <c r="M65" s="14">
        <v>0</v>
      </c>
      <c r="N65" s="16">
        <v>0</v>
      </c>
      <c r="O65" s="14" t="s">
        <v>582</v>
      </c>
      <c r="P65" s="16" t="s">
        <v>582</v>
      </c>
      <c r="Q65" s="14">
        <v>0.30246938000000001</v>
      </c>
      <c r="R65" s="16">
        <v>8.1220239999999999E-2</v>
      </c>
      <c r="S65" s="14">
        <v>1.90332E-2</v>
      </c>
      <c r="T65" s="16">
        <v>1.9035280000000002E-2</v>
      </c>
      <c r="U65" s="14">
        <v>5.3198278999999999</v>
      </c>
      <c r="V65" s="16">
        <v>0.45873559000000003</v>
      </c>
    </row>
    <row r="66" spans="1:22" x14ac:dyDescent="0.25">
      <c r="A66" s="11" t="s">
        <v>536</v>
      </c>
      <c r="B66" s="13">
        <v>5665</v>
      </c>
      <c r="C66" s="14">
        <f>(97/B66*100)</f>
        <v>1.7122683142100619</v>
      </c>
      <c r="D66" s="15">
        <v>5568</v>
      </c>
      <c r="E66" s="14">
        <v>23.53230576</v>
      </c>
      <c r="F66" s="16">
        <v>0.60934412000000004</v>
      </c>
      <c r="G66" s="14">
        <v>33.181442529999998</v>
      </c>
      <c r="H66" s="16">
        <v>0.58579696999999997</v>
      </c>
      <c r="I66" s="14">
        <v>18.164819309999999</v>
      </c>
      <c r="J66" s="16">
        <v>0.44997696999999998</v>
      </c>
      <c r="K66" s="14">
        <v>7.4546059900000001</v>
      </c>
      <c r="L66" s="16">
        <v>0.37695085</v>
      </c>
      <c r="M66" s="14">
        <v>0</v>
      </c>
      <c r="N66" s="16">
        <v>0</v>
      </c>
      <c r="O66" s="14" t="s">
        <v>582</v>
      </c>
      <c r="P66" s="16" t="s">
        <v>582</v>
      </c>
      <c r="Q66" s="14">
        <v>0</v>
      </c>
      <c r="R66" s="16">
        <v>0</v>
      </c>
      <c r="S66" s="14">
        <v>0</v>
      </c>
      <c r="T66" s="16">
        <v>0</v>
      </c>
      <c r="U66" s="14">
        <v>17.666826400000001</v>
      </c>
      <c r="V66" s="16">
        <v>0.46590543000000001</v>
      </c>
    </row>
    <row r="67" spans="1:22" x14ac:dyDescent="0.25">
      <c r="A67" s="11" t="s">
        <v>537</v>
      </c>
      <c r="B67" s="13">
        <v>6971</v>
      </c>
      <c r="C67" s="14">
        <f>(1089/B67*100)</f>
        <v>15.621861999713097</v>
      </c>
      <c r="D67" s="15">
        <v>5882</v>
      </c>
      <c r="E67" s="14">
        <v>27.766067620000001</v>
      </c>
      <c r="F67" s="16">
        <v>0.73934144999999996</v>
      </c>
      <c r="G67" s="14">
        <v>45.652590240000002</v>
      </c>
      <c r="H67" s="16">
        <v>0.83629332000000001</v>
      </c>
      <c r="I67" s="14">
        <v>17.179637450000001</v>
      </c>
      <c r="J67" s="16">
        <v>0.59456277999999996</v>
      </c>
      <c r="K67" s="14">
        <v>4.2628227299999999</v>
      </c>
      <c r="L67" s="16">
        <v>0.27945210999999998</v>
      </c>
      <c r="M67" s="14">
        <v>0</v>
      </c>
      <c r="N67" s="16">
        <v>0</v>
      </c>
      <c r="O67" s="14" t="s">
        <v>582</v>
      </c>
      <c r="P67" s="16" t="s">
        <v>582</v>
      </c>
      <c r="Q67" s="14">
        <v>0</v>
      </c>
      <c r="R67" s="16">
        <v>0</v>
      </c>
      <c r="S67" s="14">
        <v>0</v>
      </c>
      <c r="T67" s="16">
        <v>0</v>
      </c>
      <c r="U67" s="14">
        <v>5.13888195</v>
      </c>
      <c r="V67" s="16">
        <v>0.36424029000000002</v>
      </c>
    </row>
    <row r="68" spans="1:22" x14ac:dyDescent="0.25">
      <c r="A68" s="11" t="s">
        <v>538</v>
      </c>
      <c r="B68" s="13">
        <v>12083</v>
      </c>
      <c r="C68" s="14">
        <f>(31/B68*100)</f>
        <v>0.2565588016221137</v>
      </c>
      <c r="D68" s="15">
        <v>12052</v>
      </c>
      <c r="E68" s="14">
        <v>25.869749290000001</v>
      </c>
      <c r="F68" s="16">
        <v>0.43600071000000001</v>
      </c>
      <c r="G68" s="14">
        <v>33.539669959999998</v>
      </c>
      <c r="H68" s="16">
        <v>0.43310249000000001</v>
      </c>
      <c r="I68" s="14">
        <v>14.32846861</v>
      </c>
      <c r="J68" s="16">
        <v>0.33389148000000002</v>
      </c>
      <c r="K68" s="14">
        <v>5.5395694799999999</v>
      </c>
      <c r="L68" s="16">
        <v>0.21568118</v>
      </c>
      <c r="M68" s="14">
        <v>0</v>
      </c>
      <c r="N68" s="16">
        <v>0</v>
      </c>
      <c r="O68" s="14" t="s">
        <v>582</v>
      </c>
      <c r="P68" s="16" t="s">
        <v>582</v>
      </c>
      <c r="Q68" s="14">
        <v>0</v>
      </c>
      <c r="R68" s="16">
        <v>0</v>
      </c>
      <c r="S68" s="14">
        <v>0</v>
      </c>
      <c r="T68" s="16">
        <v>0</v>
      </c>
      <c r="U68" s="14">
        <v>20.722542650000001</v>
      </c>
      <c r="V68" s="16">
        <v>0.34479334</v>
      </c>
    </row>
    <row r="69" spans="1:22" x14ac:dyDescent="0.25">
      <c r="A69" s="11" t="s">
        <v>539</v>
      </c>
      <c r="B69" s="13">
        <v>4876</v>
      </c>
      <c r="C69" s="14">
        <f>(0/B69*100)</f>
        <v>0</v>
      </c>
      <c r="D69" s="15">
        <v>4876</v>
      </c>
      <c r="E69" s="14">
        <v>18.93468421</v>
      </c>
      <c r="F69" s="16">
        <v>0.73810330000000002</v>
      </c>
      <c r="G69" s="14">
        <v>39.855017330000003</v>
      </c>
      <c r="H69" s="16">
        <v>0.78542431000000001</v>
      </c>
      <c r="I69" s="14">
        <v>29.052528120000002</v>
      </c>
      <c r="J69" s="16">
        <v>0.79318747999999994</v>
      </c>
      <c r="K69" s="14">
        <v>11.326975109999999</v>
      </c>
      <c r="L69" s="16">
        <v>0.56489758000000001</v>
      </c>
      <c r="M69" s="14">
        <v>0</v>
      </c>
      <c r="N69" s="16">
        <v>0</v>
      </c>
      <c r="O69" s="14" t="s">
        <v>582</v>
      </c>
      <c r="P69" s="16" t="s">
        <v>582</v>
      </c>
      <c r="Q69" s="14">
        <v>0</v>
      </c>
      <c r="R69" s="16">
        <v>0</v>
      </c>
      <c r="S69" s="14">
        <v>0</v>
      </c>
      <c r="T69" s="16">
        <v>0</v>
      </c>
      <c r="U69" s="14">
        <v>0.83079521999999995</v>
      </c>
      <c r="V69" s="16">
        <v>0.19304363999999999</v>
      </c>
    </row>
    <row r="70" spans="1:22" x14ac:dyDescent="0.25">
      <c r="A70" s="11" t="s">
        <v>540</v>
      </c>
      <c r="B70" s="13">
        <v>6036</v>
      </c>
      <c r="C70" s="14">
        <f>(223/B70*100)</f>
        <v>3.6944996686547382</v>
      </c>
      <c r="D70" s="15">
        <v>5813</v>
      </c>
      <c r="E70" s="14">
        <v>17.690940869999999</v>
      </c>
      <c r="F70" s="16">
        <v>0.81303616000000001</v>
      </c>
      <c r="G70" s="14">
        <v>35.998548909999997</v>
      </c>
      <c r="H70" s="16">
        <v>0.74590997000000003</v>
      </c>
      <c r="I70" s="14">
        <v>29.010416849999999</v>
      </c>
      <c r="J70" s="16">
        <v>0.84454994000000005</v>
      </c>
      <c r="K70" s="14">
        <v>10.346279060000001</v>
      </c>
      <c r="L70" s="16">
        <v>0.46848158000000001</v>
      </c>
      <c r="M70" s="14">
        <v>0</v>
      </c>
      <c r="N70" s="16">
        <v>0</v>
      </c>
      <c r="O70" s="14" t="s">
        <v>582</v>
      </c>
      <c r="P70" s="16" t="s">
        <v>582</v>
      </c>
      <c r="Q70" s="14">
        <v>0</v>
      </c>
      <c r="R70" s="16">
        <v>0</v>
      </c>
      <c r="S70" s="14">
        <v>0</v>
      </c>
      <c r="T70" s="16">
        <v>0</v>
      </c>
      <c r="U70" s="14">
        <v>6.9538143200000002</v>
      </c>
      <c r="V70" s="16">
        <v>0.60280204999999998</v>
      </c>
    </row>
    <row r="71" spans="1:22" x14ac:dyDescent="0.25">
      <c r="A71" s="11" t="s">
        <v>541</v>
      </c>
      <c r="B71" s="13">
        <v>6115</v>
      </c>
      <c r="C71" s="14">
        <f>(43/B71*100)</f>
        <v>0.70318887980376121</v>
      </c>
      <c r="D71" s="15">
        <v>6072</v>
      </c>
      <c r="E71" s="14">
        <v>27.238799350000001</v>
      </c>
      <c r="F71" s="16">
        <v>0.74789992000000005</v>
      </c>
      <c r="G71" s="14">
        <v>49.698817589999997</v>
      </c>
      <c r="H71" s="16">
        <v>0.68085465999999994</v>
      </c>
      <c r="I71" s="14">
        <v>16.659967210000001</v>
      </c>
      <c r="J71" s="16">
        <v>0.44234475000000001</v>
      </c>
      <c r="K71" s="14">
        <v>4.8504981000000003</v>
      </c>
      <c r="L71" s="16">
        <v>0.32680036000000001</v>
      </c>
      <c r="M71" s="14">
        <v>0</v>
      </c>
      <c r="N71" s="16">
        <v>0</v>
      </c>
      <c r="O71" s="14" t="s">
        <v>582</v>
      </c>
      <c r="P71" s="16" t="s">
        <v>582</v>
      </c>
      <c r="Q71" s="14">
        <v>0</v>
      </c>
      <c r="R71" s="16">
        <v>0</v>
      </c>
      <c r="S71" s="14">
        <v>0</v>
      </c>
      <c r="T71" s="16">
        <v>0</v>
      </c>
      <c r="U71" s="14">
        <v>1.55191776</v>
      </c>
      <c r="V71" s="16">
        <v>0.16660119000000001</v>
      </c>
    </row>
    <row r="72" spans="1:22" x14ac:dyDescent="0.25">
      <c r="A72" s="11" t="s">
        <v>542</v>
      </c>
      <c r="B72" s="13">
        <v>7708</v>
      </c>
      <c r="C72" s="14">
        <f>(7/B72*100)</f>
        <v>9.0814737934613393E-2</v>
      </c>
      <c r="D72" s="15">
        <v>7701</v>
      </c>
      <c r="E72" s="14">
        <v>21.567136810000001</v>
      </c>
      <c r="F72" s="16">
        <v>0.58587268000000003</v>
      </c>
      <c r="G72" s="14">
        <v>50.530210019999998</v>
      </c>
      <c r="H72" s="16">
        <v>0.68639923999999997</v>
      </c>
      <c r="I72" s="14">
        <v>22.178580889999999</v>
      </c>
      <c r="J72" s="16">
        <v>0.56818133999999998</v>
      </c>
      <c r="K72" s="14">
        <v>5.3579079500000004</v>
      </c>
      <c r="L72" s="16">
        <v>0.28507679000000002</v>
      </c>
      <c r="M72" s="14">
        <v>0</v>
      </c>
      <c r="N72" s="16">
        <v>0</v>
      </c>
      <c r="O72" s="14" t="s">
        <v>582</v>
      </c>
      <c r="P72" s="16" t="s">
        <v>582</v>
      </c>
      <c r="Q72" s="14">
        <v>0</v>
      </c>
      <c r="R72" s="16">
        <v>0</v>
      </c>
      <c r="S72" s="14">
        <v>0</v>
      </c>
      <c r="T72" s="16">
        <v>0</v>
      </c>
      <c r="U72" s="14">
        <v>0.36616431999999999</v>
      </c>
      <c r="V72" s="16">
        <v>6.822396E-2</v>
      </c>
    </row>
    <row r="73" spans="1:22" x14ac:dyDescent="0.25">
      <c r="A73" s="11" t="s">
        <v>543</v>
      </c>
      <c r="B73" s="13">
        <v>8249</v>
      </c>
      <c r="C73" s="14">
        <f>(205/B73*100)</f>
        <v>2.4851497151169837</v>
      </c>
      <c r="D73" s="15">
        <v>8044</v>
      </c>
      <c r="E73" s="14">
        <v>15.612933529999999</v>
      </c>
      <c r="F73" s="16">
        <v>0.45465670000000002</v>
      </c>
      <c r="G73" s="14">
        <v>53.25530311</v>
      </c>
      <c r="H73" s="16">
        <v>0.77120496000000005</v>
      </c>
      <c r="I73" s="14">
        <v>21.467510770000001</v>
      </c>
      <c r="J73" s="16">
        <v>0.56677089000000003</v>
      </c>
      <c r="K73" s="14">
        <v>7.3502039200000002</v>
      </c>
      <c r="L73" s="16">
        <v>0.45793993999999999</v>
      </c>
      <c r="M73" s="14">
        <v>0</v>
      </c>
      <c r="N73" s="16">
        <v>0</v>
      </c>
      <c r="O73" s="14" t="s">
        <v>582</v>
      </c>
      <c r="P73" s="16" t="s">
        <v>582</v>
      </c>
      <c r="Q73" s="14">
        <v>0</v>
      </c>
      <c r="R73" s="16">
        <v>0</v>
      </c>
      <c r="S73" s="14">
        <v>0</v>
      </c>
      <c r="T73" s="16">
        <v>0</v>
      </c>
      <c r="U73" s="14">
        <v>2.31404868</v>
      </c>
      <c r="V73" s="16">
        <v>0.36521432999999998</v>
      </c>
    </row>
    <row r="74" spans="1:22" x14ac:dyDescent="0.25">
      <c r="A74" s="11" t="s">
        <v>544</v>
      </c>
      <c r="B74" s="13">
        <v>4692</v>
      </c>
      <c r="C74" s="14">
        <f>(82/B74*100)</f>
        <v>1.7476555839727195</v>
      </c>
      <c r="D74" s="15">
        <v>4610</v>
      </c>
      <c r="E74" s="14">
        <v>33.469883230000001</v>
      </c>
      <c r="F74" s="16">
        <v>0.72249337000000002</v>
      </c>
      <c r="G74" s="14">
        <v>34.828142239999998</v>
      </c>
      <c r="H74" s="16">
        <v>0.74654295000000004</v>
      </c>
      <c r="I74" s="14">
        <v>15.510577659999999</v>
      </c>
      <c r="J74" s="16">
        <v>0.55902308000000001</v>
      </c>
      <c r="K74" s="14">
        <v>6.8632563800000002</v>
      </c>
      <c r="L74" s="16">
        <v>0.39633172999999999</v>
      </c>
      <c r="M74" s="14">
        <v>0</v>
      </c>
      <c r="N74" s="16">
        <v>0</v>
      </c>
      <c r="O74" s="14" t="s">
        <v>582</v>
      </c>
      <c r="P74" s="16" t="s">
        <v>582</v>
      </c>
      <c r="Q74" s="14">
        <v>0</v>
      </c>
      <c r="R74" s="16">
        <v>0</v>
      </c>
      <c r="S74" s="14">
        <v>0.44772803999999999</v>
      </c>
      <c r="T74" s="16">
        <v>0.11467086</v>
      </c>
      <c r="U74" s="14">
        <v>8.8804124499999997</v>
      </c>
      <c r="V74" s="16">
        <v>0.45003215000000002</v>
      </c>
    </row>
    <row r="75" spans="1:22" x14ac:dyDescent="0.25">
      <c r="A75" s="11" t="s">
        <v>545</v>
      </c>
      <c r="B75" s="13">
        <v>5375</v>
      </c>
      <c r="C75" s="14">
        <f>(331/B75*100)</f>
        <v>6.1581395348837207</v>
      </c>
      <c r="D75" s="15">
        <v>5044</v>
      </c>
      <c r="E75" s="14">
        <v>16.447444279999999</v>
      </c>
      <c r="F75" s="16">
        <v>0.67014832999999996</v>
      </c>
      <c r="G75" s="14">
        <v>28.362314640000001</v>
      </c>
      <c r="H75" s="16">
        <v>0.76511554999999998</v>
      </c>
      <c r="I75" s="14">
        <v>23.913939719999998</v>
      </c>
      <c r="J75" s="16">
        <v>0.73154300999999999</v>
      </c>
      <c r="K75" s="14">
        <v>9.4432467599999992</v>
      </c>
      <c r="L75" s="16">
        <v>0.4646208</v>
      </c>
      <c r="M75" s="14">
        <v>0</v>
      </c>
      <c r="N75" s="16">
        <v>0</v>
      </c>
      <c r="O75" s="14" t="s">
        <v>582</v>
      </c>
      <c r="P75" s="16" t="s">
        <v>582</v>
      </c>
      <c r="Q75" s="14">
        <v>0</v>
      </c>
      <c r="R75" s="16">
        <v>0</v>
      </c>
      <c r="S75" s="14">
        <v>0</v>
      </c>
      <c r="T75" s="16">
        <v>0</v>
      </c>
      <c r="U75" s="14">
        <v>21.833054610000001</v>
      </c>
      <c r="V75" s="16">
        <v>1.2637049600000001</v>
      </c>
    </row>
    <row r="76" spans="1:22" x14ac:dyDescent="0.25">
      <c r="A76" s="11" t="s">
        <v>546</v>
      </c>
      <c r="B76" s="13">
        <v>14167</v>
      </c>
      <c r="C76" s="14">
        <f>(237/B76*100)</f>
        <v>1.672901814074963</v>
      </c>
      <c r="D76" s="15">
        <v>13930</v>
      </c>
      <c r="E76" s="14">
        <v>28.696025580000001</v>
      </c>
      <c r="F76" s="16">
        <v>0.70421314999999995</v>
      </c>
      <c r="G76" s="14">
        <v>38.20052768</v>
      </c>
      <c r="H76" s="16">
        <v>0.54459559000000002</v>
      </c>
      <c r="I76" s="14">
        <v>18.258069710000001</v>
      </c>
      <c r="J76" s="16">
        <v>0.41052128999999998</v>
      </c>
      <c r="K76" s="14">
        <v>5.9174981600000001</v>
      </c>
      <c r="L76" s="16">
        <v>0.30300964000000002</v>
      </c>
      <c r="M76" s="14">
        <v>0</v>
      </c>
      <c r="N76" s="16">
        <v>0</v>
      </c>
      <c r="O76" s="14" t="s">
        <v>582</v>
      </c>
      <c r="P76" s="16" t="s">
        <v>582</v>
      </c>
      <c r="Q76" s="14">
        <v>0</v>
      </c>
      <c r="R76" s="16">
        <v>0</v>
      </c>
      <c r="S76" s="14">
        <v>0</v>
      </c>
      <c r="T76" s="16">
        <v>0</v>
      </c>
      <c r="U76" s="14">
        <v>8.9278788599999999</v>
      </c>
      <c r="V76" s="16">
        <v>0.55831215999999995</v>
      </c>
    </row>
    <row r="77" spans="1:22" x14ac:dyDescent="0.25">
      <c r="A77" s="11" t="s">
        <v>547</v>
      </c>
      <c r="B77" s="13">
        <v>6062</v>
      </c>
      <c r="C77" s="14">
        <f>(416/B77*100)</f>
        <v>6.8624216430221052</v>
      </c>
      <c r="D77" s="15">
        <v>5646</v>
      </c>
      <c r="E77" s="14">
        <v>17.939768900000001</v>
      </c>
      <c r="F77" s="16">
        <v>0.59433477000000001</v>
      </c>
      <c r="G77" s="14">
        <v>32.49192386</v>
      </c>
      <c r="H77" s="16">
        <v>0.79246333999999996</v>
      </c>
      <c r="I77" s="14">
        <v>19.781878150000001</v>
      </c>
      <c r="J77" s="16">
        <v>0.59732923000000004</v>
      </c>
      <c r="K77" s="14">
        <v>7.6025954999999996</v>
      </c>
      <c r="L77" s="16">
        <v>0.35696713000000002</v>
      </c>
      <c r="M77" s="14">
        <v>0</v>
      </c>
      <c r="N77" s="16">
        <v>0</v>
      </c>
      <c r="O77" s="14" t="s">
        <v>582</v>
      </c>
      <c r="P77" s="16" t="s">
        <v>582</v>
      </c>
      <c r="Q77" s="14">
        <v>0</v>
      </c>
      <c r="R77" s="16">
        <v>0</v>
      </c>
      <c r="S77" s="14">
        <v>0</v>
      </c>
      <c r="T77" s="16">
        <v>0</v>
      </c>
      <c r="U77" s="14">
        <v>22.1838336</v>
      </c>
      <c r="V77" s="16">
        <v>1.06041557</v>
      </c>
    </row>
    <row r="78" spans="1:22" x14ac:dyDescent="0.25">
      <c r="A78" s="11" t="s">
        <v>548</v>
      </c>
      <c r="B78" s="13">
        <v>5826</v>
      </c>
      <c r="C78" s="14">
        <f>(0/B78*100)</f>
        <v>0</v>
      </c>
      <c r="D78" s="15">
        <v>5826</v>
      </c>
      <c r="E78" s="14">
        <v>25.699612070000001</v>
      </c>
      <c r="F78" s="16">
        <v>0.93965498999999997</v>
      </c>
      <c r="G78" s="14">
        <v>37.098492309999997</v>
      </c>
      <c r="H78" s="16">
        <v>0.67240721999999997</v>
      </c>
      <c r="I78" s="14">
        <v>22.251953060000002</v>
      </c>
      <c r="J78" s="16">
        <v>0.65012546999999998</v>
      </c>
      <c r="K78" s="14">
        <v>14.45996441</v>
      </c>
      <c r="L78" s="16">
        <v>0.94026072000000005</v>
      </c>
      <c r="M78" s="14">
        <v>0</v>
      </c>
      <c r="N78" s="16">
        <v>0</v>
      </c>
      <c r="O78" s="14" t="s">
        <v>582</v>
      </c>
      <c r="P78" s="16" t="s">
        <v>582</v>
      </c>
      <c r="Q78" s="14">
        <v>0</v>
      </c>
      <c r="R78" s="16">
        <v>0</v>
      </c>
      <c r="S78" s="14">
        <v>8.1240740000000006E-2</v>
      </c>
      <c r="T78" s="16">
        <v>3.4718939999999997E-2</v>
      </c>
      <c r="U78" s="14">
        <v>0.40873741000000002</v>
      </c>
      <c r="V78" s="16">
        <v>8.4012740000000002E-2</v>
      </c>
    </row>
    <row r="79" spans="1:22" ht="24.95" customHeight="1" x14ac:dyDescent="0.25">
      <c r="A79" s="11" t="s">
        <v>549</v>
      </c>
      <c r="B79" s="13">
        <v>1657</v>
      </c>
      <c r="C79" s="14">
        <f>(41/B79*100)</f>
        <v>2.4743512371756187</v>
      </c>
      <c r="D79" s="15">
        <v>1616</v>
      </c>
      <c r="E79" s="14">
        <v>29.932933930000001</v>
      </c>
      <c r="F79" s="16">
        <v>1.74992638</v>
      </c>
      <c r="G79" s="14">
        <v>38.243530579999998</v>
      </c>
      <c r="H79" s="16">
        <v>1.3227424000000001</v>
      </c>
      <c r="I79" s="14">
        <v>19.944927010000001</v>
      </c>
      <c r="J79" s="16">
        <v>1.13150442</v>
      </c>
      <c r="K79" s="14">
        <v>8.38534471</v>
      </c>
      <c r="L79" s="16">
        <v>0.71305510999999999</v>
      </c>
      <c r="M79" s="14">
        <v>0</v>
      </c>
      <c r="N79" s="16">
        <v>0</v>
      </c>
      <c r="O79" s="14" t="s">
        <v>582</v>
      </c>
      <c r="P79" s="16" t="s">
        <v>582</v>
      </c>
      <c r="Q79" s="14">
        <v>0</v>
      </c>
      <c r="R79" s="16">
        <v>0</v>
      </c>
      <c r="S79" s="14">
        <v>6.6726740000000007E-2</v>
      </c>
      <c r="T79" s="16">
        <v>6.7068630000000004E-2</v>
      </c>
      <c r="U79" s="14">
        <v>3.42653703</v>
      </c>
      <c r="V79" s="16">
        <v>0.44304012999999998</v>
      </c>
    </row>
    <row r="80" spans="1:22" x14ac:dyDescent="0.25">
      <c r="A80" s="11" t="s">
        <v>550</v>
      </c>
      <c r="B80" s="13">
        <v>7841</v>
      </c>
      <c r="C80" s="14">
        <f>(0/B80*100)</f>
        <v>0</v>
      </c>
      <c r="D80" s="15">
        <v>7841</v>
      </c>
      <c r="E80" s="14">
        <v>35.650905979999997</v>
      </c>
      <c r="F80" s="16">
        <v>0.89330301000000001</v>
      </c>
      <c r="G80" s="14">
        <v>39.608717679999998</v>
      </c>
      <c r="H80" s="16">
        <v>0.73227123000000005</v>
      </c>
      <c r="I80" s="14">
        <v>18.138668299999999</v>
      </c>
      <c r="J80" s="16">
        <v>0.63954960000000005</v>
      </c>
      <c r="K80" s="14">
        <v>6.2749604699999999</v>
      </c>
      <c r="L80" s="16">
        <v>0.39977010000000002</v>
      </c>
      <c r="M80" s="14">
        <v>0</v>
      </c>
      <c r="N80" s="16">
        <v>0</v>
      </c>
      <c r="O80" s="14" t="s">
        <v>582</v>
      </c>
      <c r="P80" s="16" t="s">
        <v>582</v>
      </c>
      <c r="Q80" s="14">
        <v>0</v>
      </c>
      <c r="R80" s="16">
        <v>0</v>
      </c>
      <c r="S80" s="14">
        <v>0</v>
      </c>
      <c r="T80" s="16">
        <v>0</v>
      </c>
      <c r="U80" s="14">
        <v>0.32674756999999999</v>
      </c>
      <c r="V80" s="16">
        <v>9.2452110000000004E-2</v>
      </c>
    </row>
    <row r="81" spans="1:22" x14ac:dyDescent="0.25">
      <c r="A81" s="19" t="s">
        <v>551</v>
      </c>
      <c r="B81" s="13">
        <v>8861</v>
      </c>
      <c r="C81" s="14">
        <f>(103/B81*100)</f>
        <v>1.1623970206522967</v>
      </c>
      <c r="D81" s="15">
        <v>8758</v>
      </c>
      <c r="E81" s="14">
        <v>15.653792340000001</v>
      </c>
      <c r="F81" s="16">
        <v>0.61447737999999996</v>
      </c>
      <c r="G81" s="14">
        <v>49.073739580000002</v>
      </c>
      <c r="H81" s="16">
        <v>0.74389296999999999</v>
      </c>
      <c r="I81" s="14">
        <v>24.916432839999999</v>
      </c>
      <c r="J81" s="16">
        <v>0.59746776999999995</v>
      </c>
      <c r="K81" s="14">
        <v>8.2566738799999992</v>
      </c>
      <c r="L81" s="16">
        <v>0.45749166000000002</v>
      </c>
      <c r="M81" s="14">
        <v>0</v>
      </c>
      <c r="N81" s="16">
        <v>0</v>
      </c>
      <c r="O81" s="14" t="s">
        <v>582</v>
      </c>
      <c r="P81" s="16" t="s">
        <v>582</v>
      </c>
      <c r="Q81" s="14">
        <v>0</v>
      </c>
      <c r="R81" s="16">
        <v>0</v>
      </c>
      <c r="S81" s="14">
        <v>0</v>
      </c>
      <c r="T81" s="16">
        <v>0</v>
      </c>
      <c r="U81" s="14">
        <v>2.09936137</v>
      </c>
      <c r="V81" s="16">
        <v>0.30353055000000001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15.421029389999999</v>
      </c>
      <c r="F7" s="16">
        <v>0.39936843999999999</v>
      </c>
      <c r="G7" s="14">
        <v>40.700475369999999</v>
      </c>
      <c r="H7" s="16">
        <v>0.58675960999999999</v>
      </c>
      <c r="I7" s="14">
        <v>25.555267730000001</v>
      </c>
      <c r="J7" s="16">
        <v>0.53531264999999995</v>
      </c>
      <c r="K7" s="14">
        <v>8.55929742</v>
      </c>
      <c r="L7" s="16">
        <v>0.29130415999999998</v>
      </c>
      <c r="M7" s="14">
        <v>0</v>
      </c>
      <c r="N7" s="16">
        <v>0</v>
      </c>
      <c r="O7" s="14" t="s">
        <v>582</v>
      </c>
      <c r="P7" s="16" t="s">
        <v>582</v>
      </c>
      <c r="Q7" s="14">
        <v>0</v>
      </c>
      <c r="R7" s="16">
        <v>0</v>
      </c>
      <c r="S7" s="14">
        <v>0</v>
      </c>
      <c r="T7" s="16">
        <v>0</v>
      </c>
      <c r="U7" s="14">
        <v>9.7639300900000006</v>
      </c>
      <c r="V7" s="16">
        <v>0.52523494999999998</v>
      </c>
    </row>
    <row r="8" spans="1:22" x14ac:dyDescent="0.25">
      <c r="A8" s="11" t="s">
        <v>478</v>
      </c>
      <c r="B8" s="13">
        <v>7007</v>
      </c>
      <c r="C8" s="14">
        <f>(222/B8*100)</f>
        <v>3.1682603111174537</v>
      </c>
      <c r="D8" s="15">
        <v>6785</v>
      </c>
      <c r="E8" s="14">
        <v>13.078270910000001</v>
      </c>
      <c r="F8" s="16">
        <v>0.54112638000000002</v>
      </c>
      <c r="G8" s="14">
        <v>32.674235760000002</v>
      </c>
      <c r="H8" s="16">
        <v>0.65058875999999999</v>
      </c>
      <c r="I8" s="14">
        <v>28.95006759</v>
      </c>
      <c r="J8" s="16">
        <v>0.67475991999999996</v>
      </c>
      <c r="K8" s="14">
        <v>14.20610654</v>
      </c>
      <c r="L8" s="16">
        <v>0.50562304999999996</v>
      </c>
      <c r="M8" s="14">
        <v>0</v>
      </c>
      <c r="N8" s="16">
        <v>0</v>
      </c>
      <c r="O8" s="14" t="s">
        <v>582</v>
      </c>
      <c r="P8" s="16" t="s">
        <v>582</v>
      </c>
      <c r="Q8" s="14">
        <v>0.48578356</v>
      </c>
      <c r="R8" s="16">
        <v>0.11961577</v>
      </c>
      <c r="S8" s="14">
        <v>0</v>
      </c>
      <c r="T8" s="16">
        <v>0</v>
      </c>
      <c r="U8" s="14">
        <v>10.605535639999999</v>
      </c>
      <c r="V8" s="16">
        <v>0.47690589</v>
      </c>
    </row>
    <row r="9" spans="1:22" x14ac:dyDescent="0.25">
      <c r="A9" s="11" t="s">
        <v>479</v>
      </c>
      <c r="B9" s="13">
        <v>9651</v>
      </c>
      <c r="C9" s="14">
        <f>(326/B9*100)</f>
        <v>3.3778883017303905</v>
      </c>
      <c r="D9" s="15">
        <v>9325</v>
      </c>
      <c r="E9" s="14">
        <v>18.037310139999999</v>
      </c>
      <c r="F9" s="16">
        <v>0.45211770000000001</v>
      </c>
      <c r="G9" s="14">
        <v>35.374463409999997</v>
      </c>
      <c r="H9" s="16">
        <v>0.54592638000000004</v>
      </c>
      <c r="I9" s="14">
        <v>21.853577120000001</v>
      </c>
      <c r="J9" s="16">
        <v>0.51167541000000005</v>
      </c>
      <c r="K9" s="14">
        <v>9.9938219999999998</v>
      </c>
      <c r="L9" s="16">
        <v>0.38108040999999998</v>
      </c>
      <c r="M9" s="14">
        <v>0</v>
      </c>
      <c r="N9" s="16">
        <v>0</v>
      </c>
      <c r="O9" s="14" t="s">
        <v>582</v>
      </c>
      <c r="P9" s="16" t="s">
        <v>582</v>
      </c>
      <c r="Q9" s="14">
        <v>3.0874793899999999</v>
      </c>
      <c r="R9" s="16">
        <v>0.55275662000000003</v>
      </c>
      <c r="S9" s="14">
        <v>0</v>
      </c>
      <c r="T9" s="16">
        <v>0</v>
      </c>
      <c r="U9" s="14">
        <v>11.65334794</v>
      </c>
      <c r="V9" s="16">
        <v>0.65778442000000004</v>
      </c>
    </row>
    <row r="10" spans="1:22" x14ac:dyDescent="0.25">
      <c r="A10" s="11" t="s">
        <v>480</v>
      </c>
      <c r="B10" s="13">
        <v>20058</v>
      </c>
      <c r="C10" s="14">
        <f>(579/B10*100)</f>
        <v>2.8866287765480108</v>
      </c>
      <c r="D10" s="15">
        <v>19479</v>
      </c>
      <c r="E10" s="14">
        <v>23.648422149999998</v>
      </c>
      <c r="F10" s="16">
        <v>0.55674672000000003</v>
      </c>
      <c r="G10" s="14">
        <v>43.095310830000003</v>
      </c>
      <c r="H10" s="16">
        <v>0.51992455999999998</v>
      </c>
      <c r="I10" s="14">
        <v>21.67441032</v>
      </c>
      <c r="J10" s="16">
        <v>0.41596817000000003</v>
      </c>
      <c r="K10" s="14">
        <v>5.7845148499999999</v>
      </c>
      <c r="L10" s="16">
        <v>0.24563071</v>
      </c>
      <c r="M10" s="14">
        <v>0</v>
      </c>
      <c r="N10" s="16">
        <v>0</v>
      </c>
      <c r="O10" s="14" t="s">
        <v>582</v>
      </c>
      <c r="P10" s="16" t="s">
        <v>582</v>
      </c>
      <c r="Q10" s="14">
        <v>0</v>
      </c>
      <c r="R10" s="16">
        <v>0</v>
      </c>
      <c r="S10" s="14">
        <v>0</v>
      </c>
      <c r="T10" s="16">
        <v>0</v>
      </c>
      <c r="U10" s="14">
        <v>5.7973418499999996</v>
      </c>
      <c r="V10" s="16">
        <v>0.46620797000000003</v>
      </c>
    </row>
    <row r="11" spans="1:22" x14ac:dyDescent="0.25">
      <c r="A11" s="11" t="s">
        <v>481</v>
      </c>
      <c r="B11" s="13">
        <v>7053</v>
      </c>
      <c r="C11" s="14">
        <f>(213/B11*100)</f>
        <v>3.0199914929817098</v>
      </c>
      <c r="D11" s="15">
        <v>6840</v>
      </c>
      <c r="E11" s="14">
        <v>15.82754259</v>
      </c>
      <c r="F11" s="16">
        <v>0.51927539</v>
      </c>
      <c r="G11" s="14">
        <v>36.538475849999998</v>
      </c>
      <c r="H11" s="16">
        <v>0.76240657999999994</v>
      </c>
      <c r="I11" s="14">
        <v>28.195916749999999</v>
      </c>
      <c r="J11" s="16">
        <v>0.77113412999999997</v>
      </c>
      <c r="K11" s="14">
        <v>8.0075684299999992</v>
      </c>
      <c r="L11" s="16">
        <v>0.42147561</v>
      </c>
      <c r="M11" s="14">
        <v>0</v>
      </c>
      <c r="N11" s="16">
        <v>0</v>
      </c>
      <c r="O11" s="14" t="s">
        <v>582</v>
      </c>
      <c r="P11" s="16" t="s">
        <v>582</v>
      </c>
      <c r="Q11" s="14">
        <v>0</v>
      </c>
      <c r="R11" s="16">
        <v>0</v>
      </c>
      <c r="S11" s="14">
        <v>0</v>
      </c>
      <c r="T11" s="16">
        <v>0</v>
      </c>
      <c r="U11" s="14">
        <v>11.430496379999999</v>
      </c>
      <c r="V11" s="16">
        <v>0.89028088999999999</v>
      </c>
    </row>
    <row r="12" spans="1:22" x14ac:dyDescent="0.25">
      <c r="A12" s="11" t="s">
        <v>482</v>
      </c>
      <c r="B12" s="13">
        <v>6894</v>
      </c>
      <c r="C12" s="14">
        <f>(60/B12*100)</f>
        <v>0.8703220191470844</v>
      </c>
      <c r="D12" s="15">
        <v>6834</v>
      </c>
      <c r="E12" s="14">
        <v>19.464026690000001</v>
      </c>
      <c r="F12" s="16">
        <v>0.53573915999999999</v>
      </c>
      <c r="G12" s="14">
        <v>39.206075300000002</v>
      </c>
      <c r="H12" s="16">
        <v>0.79115787999999998</v>
      </c>
      <c r="I12" s="14">
        <v>25.256430999999999</v>
      </c>
      <c r="J12" s="16">
        <v>0.59059452999999995</v>
      </c>
      <c r="K12" s="14">
        <v>8.1722267199999994</v>
      </c>
      <c r="L12" s="16">
        <v>0.37189707</v>
      </c>
      <c r="M12" s="14">
        <v>0</v>
      </c>
      <c r="N12" s="16">
        <v>0</v>
      </c>
      <c r="O12" s="14" t="s">
        <v>582</v>
      </c>
      <c r="P12" s="16" t="s">
        <v>582</v>
      </c>
      <c r="Q12" s="14">
        <v>2.3480837700000001</v>
      </c>
      <c r="R12" s="16">
        <v>0.59189603000000002</v>
      </c>
      <c r="S12" s="14">
        <v>0</v>
      </c>
      <c r="T12" s="16">
        <v>0</v>
      </c>
      <c r="U12" s="14">
        <v>5.55315651</v>
      </c>
      <c r="V12" s="16">
        <v>0.46902574000000002</v>
      </c>
    </row>
    <row r="13" spans="1:22" x14ac:dyDescent="0.25">
      <c r="A13" s="11" t="s">
        <v>483</v>
      </c>
      <c r="B13" s="13">
        <v>7161</v>
      </c>
      <c r="C13" s="14">
        <f>(283/B13*100)</f>
        <v>3.9519620164781459</v>
      </c>
      <c r="D13" s="15">
        <v>6878</v>
      </c>
      <c r="E13" s="14">
        <v>23.549118270000001</v>
      </c>
      <c r="F13" s="16">
        <v>0.74939164999999996</v>
      </c>
      <c r="G13" s="14">
        <v>39.33619771</v>
      </c>
      <c r="H13" s="16">
        <v>0.87356869000000004</v>
      </c>
      <c r="I13" s="14">
        <v>19.178771739999998</v>
      </c>
      <c r="J13" s="16">
        <v>0.59978704999999999</v>
      </c>
      <c r="K13" s="14">
        <v>7.8337738400000001</v>
      </c>
      <c r="L13" s="16">
        <v>0.48409524999999998</v>
      </c>
      <c r="M13" s="14">
        <v>0</v>
      </c>
      <c r="N13" s="16">
        <v>0</v>
      </c>
      <c r="O13" s="14" t="s">
        <v>582</v>
      </c>
      <c r="P13" s="16" t="s">
        <v>582</v>
      </c>
      <c r="Q13" s="14">
        <v>4.18767874</v>
      </c>
      <c r="R13" s="16">
        <v>0.48225799000000003</v>
      </c>
      <c r="S13" s="14">
        <v>0</v>
      </c>
      <c r="T13" s="16">
        <v>0</v>
      </c>
      <c r="U13" s="14">
        <v>5.9144597000000001</v>
      </c>
      <c r="V13" s="16">
        <v>0.61063078999999998</v>
      </c>
    </row>
    <row r="14" spans="1:22" x14ac:dyDescent="0.25">
      <c r="A14" s="11" t="s">
        <v>484</v>
      </c>
      <c r="B14" s="13">
        <v>5587</v>
      </c>
      <c r="C14" s="14">
        <f>(89/B14*100)</f>
        <v>1.59298371218901</v>
      </c>
      <c r="D14" s="15">
        <v>5498</v>
      </c>
      <c r="E14" s="14">
        <v>19.200737549999999</v>
      </c>
      <c r="F14" s="16">
        <v>0.49382379999999998</v>
      </c>
      <c r="G14" s="14">
        <v>45.638276050000002</v>
      </c>
      <c r="H14" s="16">
        <v>0.70403099000000002</v>
      </c>
      <c r="I14" s="14">
        <v>26.015577239999999</v>
      </c>
      <c r="J14" s="16">
        <v>0.68856426999999998</v>
      </c>
      <c r="K14" s="14">
        <v>6.7825317800000002</v>
      </c>
      <c r="L14" s="16">
        <v>0.36415372000000001</v>
      </c>
      <c r="M14" s="14">
        <v>0</v>
      </c>
      <c r="N14" s="16">
        <v>0</v>
      </c>
      <c r="O14" s="14" t="s">
        <v>582</v>
      </c>
      <c r="P14" s="16" t="s">
        <v>582</v>
      </c>
      <c r="Q14" s="14">
        <v>0</v>
      </c>
      <c r="R14" s="16">
        <v>0</v>
      </c>
      <c r="S14" s="14">
        <v>0</v>
      </c>
      <c r="T14" s="16">
        <v>0</v>
      </c>
      <c r="U14" s="14">
        <v>2.36287738</v>
      </c>
      <c r="V14" s="16">
        <v>0.22752478000000001</v>
      </c>
    </row>
    <row r="15" spans="1:22" x14ac:dyDescent="0.25">
      <c r="A15" s="11" t="s">
        <v>485</v>
      </c>
      <c r="B15" s="13">
        <v>5882</v>
      </c>
      <c r="C15" s="14">
        <f>(153/B15*100)</f>
        <v>2.601156069364162</v>
      </c>
      <c r="D15" s="15">
        <v>5729</v>
      </c>
      <c r="E15" s="14">
        <v>18.76995372</v>
      </c>
      <c r="F15" s="16">
        <v>0.54693837000000001</v>
      </c>
      <c r="G15" s="14">
        <v>44.186032070000003</v>
      </c>
      <c r="H15" s="16">
        <v>0.75502132</v>
      </c>
      <c r="I15" s="14">
        <v>23.948366870000001</v>
      </c>
      <c r="J15" s="16">
        <v>0.62856135999999996</v>
      </c>
      <c r="K15" s="14">
        <v>7.2756143299999998</v>
      </c>
      <c r="L15" s="16">
        <v>0.38082517999999999</v>
      </c>
      <c r="M15" s="14">
        <v>0</v>
      </c>
      <c r="N15" s="16">
        <v>0</v>
      </c>
      <c r="O15" s="14" t="s">
        <v>582</v>
      </c>
      <c r="P15" s="16" t="s">
        <v>582</v>
      </c>
      <c r="Q15" s="14">
        <v>1.03093375</v>
      </c>
      <c r="R15" s="16">
        <v>0.46218765000000001</v>
      </c>
      <c r="S15" s="14">
        <v>0</v>
      </c>
      <c r="T15" s="16">
        <v>0</v>
      </c>
      <c r="U15" s="14">
        <v>4.7890992700000004</v>
      </c>
      <c r="V15" s="16">
        <v>0.46405016999999998</v>
      </c>
    </row>
    <row r="16" spans="1:22" x14ac:dyDescent="0.25">
      <c r="A16" s="11" t="s">
        <v>486</v>
      </c>
      <c r="B16" s="13">
        <v>6108</v>
      </c>
      <c r="C16" s="14">
        <f>(178/B16*100)</f>
        <v>2.914210870988867</v>
      </c>
      <c r="D16" s="15">
        <v>5930</v>
      </c>
      <c r="E16" s="14">
        <v>17.83133127</v>
      </c>
      <c r="F16" s="16">
        <v>0.51123189999999996</v>
      </c>
      <c r="G16" s="14">
        <v>37.386297550000002</v>
      </c>
      <c r="H16" s="16">
        <v>0.66723670000000002</v>
      </c>
      <c r="I16" s="14">
        <v>22.892737029999999</v>
      </c>
      <c r="J16" s="16">
        <v>0.65518122999999995</v>
      </c>
      <c r="K16" s="14">
        <v>9.6819231299999995</v>
      </c>
      <c r="L16" s="16">
        <v>0.41885985999999997</v>
      </c>
      <c r="M16" s="14">
        <v>0</v>
      </c>
      <c r="N16" s="16">
        <v>0</v>
      </c>
      <c r="O16" s="14" t="s">
        <v>582</v>
      </c>
      <c r="P16" s="16" t="s">
        <v>582</v>
      </c>
      <c r="Q16" s="14">
        <v>0</v>
      </c>
      <c r="R16" s="16">
        <v>0</v>
      </c>
      <c r="S16" s="14">
        <v>0</v>
      </c>
      <c r="T16" s="16">
        <v>0</v>
      </c>
      <c r="U16" s="14">
        <v>12.207711010000001</v>
      </c>
      <c r="V16" s="16">
        <v>0.84425494000000001</v>
      </c>
    </row>
    <row r="17" spans="1:22" x14ac:dyDescent="0.25">
      <c r="A17" s="11" t="s">
        <v>487</v>
      </c>
      <c r="B17" s="13">
        <v>6504</v>
      </c>
      <c r="C17" s="14">
        <f>(2366/B17*100)</f>
        <v>36.377613776137764</v>
      </c>
      <c r="D17" s="15">
        <v>4138</v>
      </c>
      <c r="E17" s="14">
        <v>13.08979023</v>
      </c>
      <c r="F17" s="16">
        <v>0.50136250999999998</v>
      </c>
      <c r="G17" s="14">
        <v>32.369503420000001</v>
      </c>
      <c r="H17" s="16">
        <v>0.68594549999999999</v>
      </c>
      <c r="I17" s="14">
        <v>23.72002732</v>
      </c>
      <c r="J17" s="16">
        <v>0.71335548999999998</v>
      </c>
      <c r="K17" s="14">
        <v>9.8410556499999995</v>
      </c>
      <c r="L17" s="16">
        <v>0.54143777999999998</v>
      </c>
      <c r="M17" s="14">
        <v>0</v>
      </c>
      <c r="N17" s="16">
        <v>0</v>
      </c>
      <c r="O17" s="14" t="s">
        <v>582</v>
      </c>
      <c r="P17" s="16" t="s">
        <v>582</v>
      </c>
      <c r="Q17" s="14">
        <v>3.5676509099999998</v>
      </c>
      <c r="R17" s="16">
        <v>0.46086832999999999</v>
      </c>
      <c r="S17" s="14">
        <v>0</v>
      </c>
      <c r="T17" s="16">
        <v>0</v>
      </c>
      <c r="U17" s="14">
        <v>17.411972460000001</v>
      </c>
      <c r="V17" s="16">
        <v>0.87529016999999998</v>
      </c>
    </row>
    <row r="18" spans="1:22" x14ac:dyDescent="0.25">
      <c r="A18" s="11" t="s">
        <v>488</v>
      </c>
      <c r="B18" s="13">
        <v>5532</v>
      </c>
      <c r="C18" s="14">
        <f>(31/B18*100)</f>
        <v>0.56037599421547357</v>
      </c>
      <c r="D18" s="15">
        <v>5501</v>
      </c>
      <c r="E18" s="14">
        <v>16.53221375</v>
      </c>
      <c r="F18" s="16">
        <v>0.63223733000000004</v>
      </c>
      <c r="G18" s="14">
        <v>35.077082539999999</v>
      </c>
      <c r="H18" s="16">
        <v>0.75598966999999995</v>
      </c>
      <c r="I18" s="14">
        <v>28.026923759999999</v>
      </c>
      <c r="J18" s="16">
        <v>0.78875600999999995</v>
      </c>
      <c r="K18" s="14">
        <v>12.950714809999999</v>
      </c>
      <c r="L18" s="16">
        <v>0.53323796000000001</v>
      </c>
      <c r="M18" s="14">
        <v>0</v>
      </c>
      <c r="N18" s="16">
        <v>0</v>
      </c>
      <c r="O18" s="14" t="s">
        <v>582</v>
      </c>
      <c r="P18" s="16" t="s">
        <v>582</v>
      </c>
      <c r="Q18" s="14">
        <v>0</v>
      </c>
      <c r="R18" s="16">
        <v>0</v>
      </c>
      <c r="S18" s="14">
        <v>0</v>
      </c>
      <c r="T18" s="16">
        <v>0</v>
      </c>
      <c r="U18" s="14">
        <v>7.4130651299999997</v>
      </c>
      <c r="V18" s="16">
        <v>0.77279578000000004</v>
      </c>
    </row>
    <row r="19" spans="1:22" x14ac:dyDescent="0.25">
      <c r="A19" s="11" t="s">
        <v>489</v>
      </c>
      <c r="B19" s="13">
        <v>5658</v>
      </c>
      <c r="C19" s="14">
        <f>(433/B19*100)</f>
        <v>7.6528808766348533</v>
      </c>
      <c r="D19" s="15">
        <v>5225</v>
      </c>
      <c r="E19" s="14">
        <v>16.785319399999999</v>
      </c>
      <c r="F19" s="16">
        <v>0.52221421999999995</v>
      </c>
      <c r="G19" s="14">
        <v>41.785202550000001</v>
      </c>
      <c r="H19" s="16">
        <v>0.73694378000000005</v>
      </c>
      <c r="I19" s="14">
        <v>25.86369401</v>
      </c>
      <c r="J19" s="16">
        <v>0.62251798999999997</v>
      </c>
      <c r="K19" s="14">
        <v>8.3005944100000004</v>
      </c>
      <c r="L19" s="16">
        <v>0.38612816</v>
      </c>
      <c r="M19" s="14">
        <v>0</v>
      </c>
      <c r="N19" s="16">
        <v>0</v>
      </c>
      <c r="O19" s="14" t="s">
        <v>582</v>
      </c>
      <c r="P19" s="16" t="s">
        <v>582</v>
      </c>
      <c r="Q19" s="14">
        <v>0</v>
      </c>
      <c r="R19" s="16">
        <v>0</v>
      </c>
      <c r="S19" s="14">
        <v>0</v>
      </c>
      <c r="T19" s="16">
        <v>0</v>
      </c>
      <c r="U19" s="14">
        <v>7.2651896300000001</v>
      </c>
      <c r="V19" s="16">
        <v>0.55051346999999995</v>
      </c>
    </row>
    <row r="20" spans="1:22" x14ac:dyDescent="0.25">
      <c r="A20" s="11" t="s">
        <v>490</v>
      </c>
      <c r="B20" s="13">
        <v>3371</v>
      </c>
      <c r="C20" s="14">
        <f>(75/B20*100)</f>
        <v>2.2248590922574905</v>
      </c>
      <c r="D20" s="15">
        <v>3296</v>
      </c>
      <c r="E20" s="14">
        <v>24.61360286</v>
      </c>
      <c r="F20" s="16">
        <v>0.69713417</v>
      </c>
      <c r="G20" s="14">
        <v>39.559103710000002</v>
      </c>
      <c r="H20" s="16">
        <v>0.81655895999999994</v>
      </c>
      <c r="I20" s="14">
        <v>18.93058671</v>
      </c>
      <c r="J20" s="16">
        <v>0.60377760999999996</v>
      </c>
      <c r="K20" s="14">
        <v>8.1728459099999995</v>
      </c>
      <c r="L20" s="16">
        <v>0.51269520000000002</v>
      </c>
      <c r="M20" s="14">
        <v>0</v>
      </c>
      <c r="N20" s="16">
        <v>0</v>
      </c>
      <c r="O20" s="14" t="s">
        <v>582</v>
      </c>
      <c r="P20" s="16" t="s">
        <v>582</v>
      </c>
      <c r="Q20" s="14">
        <v>0</v>
      </c>
      <c r="R20" s="16">
        <v>0</v>
      </c>
      <c r="S20" s="14">
        <v>0</v>
      </c>
      <c r="T20" s="16">
        <v>0</v>
      </c>
      <c r="U20" s="14">
        <v>8.7238608099999997</v>
      </c>
      <c r="V20" s="16">
        <v>0.46178489</v>
      </c>
    </row>
    <row r="21" spans="1:22" x14ac:dyDescent="0.25">
      <c r="A21" s="11" t="s">
        <v>491</v>
      </c>
      <c r="B21" s="13">
        <v>5741</v>
      </c>
      <c r="C21" s="14">
        <f>(70/B21*100)</f>
        <v>1.2192997735586135</v>
      </c>
      <c r="D21" s="15">
        <v>5671</v>
      </c>
      <c r="E21" s="14">
        <v>19.542194850000001</v>
      </c>
      <c r="F21" s="16">
        <v>0.55907001000000001</v>
      </c>
      <c r="G21" s="14">
        <v>38.944250109999999</v>
      </c>
      <c r="H21" s="16">
        <v>0.62604371999999997</v>
      </c>
      <c r="I21" s="14">
        <v>26.412181069999999</v>
      </c>
      <c r="J21" s="16">
        <v>0.54899978000000005</v>
      </c>
      <c r="K21" s="14">
        <v>11.15338538</v>
      </c>
      <c r="L21" s="16">
        <v>0.41716711000000001</v>
      </c>
      <c r="M21" s="14">
        <v>0</v>
      </c>
      <c r="N21" s="16">
        <v>0</v>
      </c>
      <c r="O21" s="14" t="s">
        <v>582</v>
      </c>
      <c r="P21" s="16" t="s">
        <v>582</v>
      </c>
      <c r="Q21" s="14">
        <v>0</v>
      </c>
      <c r="R21" s="16">
        <v>0</v>
      </c>
      <c r="S21" s="14">
        <v>0</v>
      </c>
      <c r="T21" s="16">
        <v>0</v>
      </c>
      <c r="U21" s="14">
        <v>3.94798859</v>
      </c>
      <c r="V21" s="16">
        <v>0.35198252000000002</v>
      </c>
    </row>
    <row r="22" spans="1:22" x14ac:dyDescent="0.25">
      <c r="A22" s="11" t="s">
        <v>492</v>
      </c>
      <c r="B22" s="13">
        <v>6598</v>
      </c>
      <c r="C22" s="14">
        <f>(43/B22*100)</f>
        <v>0.65171264019399822</v>
      </c>
      <c r="D22" s="15">
        <v>6555</v>
      </c>
      <c r="E22" s="14">
        <v>31.184559190000002</v>
      </c>
      <c r="F22" s="16">
        <v>0.68490903999999997</v>
      </c>
      <c r="G22" s="14">
        <v>36.1671847</v>
      </c>
      <c r="H22" s="16">
        <v>0.69011453</v>
      </c>
      <c r="I22" s="14">
        <v>16.956446419999999</v>
      </c>
      <c r="J22" s="16">
        <v>0.56322461000000001</v>
      </c>
      <c r="K22" s="14">
        <v>7.4630019399999998</v>
      </c>
      <c r="L22" s="16">
        <v>0.35312230999999999</v>
      </c>
      <c r="M22" s="14">
        <v>0</v>
      </c>
      <c r="N22" s="16">
        <v>0</v>
      </c>
      <c r="O22" s="14" t="s">
        <v>582</v>
      </c>
      <c r="P22" s="16" t="s">
        <v>582</v>
      </c>
      <c r="Q22" s="14">
        <v>0</v>
      </c>
      <c r="R22" s="16">
        <v>0</v>
      </c>
      <c r="S22" s="14">
        <v>6.7287730000000004E-2</v>
      </c>
      <c r="T22" s="16">
        <v>2.85042E-2</v>
      </c>
      <c r="U22" s="14">
        <v>8.1615200199999993</v>
      </c>
      <c r="V22" s="16">
        <v>0.70991497999999997</v>
      </c>
    </row>
    <row r="23" spans="1:22" x14ac:dyDescent="0.25">
      <c r="A23" s="11" t="s">
        <v>493</v>
      </c>
      <c r="B23" s="13">
        <v>11583</v>
      </c>
      <c r="C23" s="14">
        <f>(281/B23*100)</f>
        <v>2.4259690926357593</v>
      </c>
      <c r="D23" s="15">
        <v>11302</v>
      </c>
      <c r="E23" s="14">
        <v>24.171253190000002</v>
      </c>
      <c r="F23" s="16">
        <v>0.61247682000000003</v>
      </c>
      <c r="G23" s="14">
        <v>41.623830660000003</v>
      </c>
      <c r="H23" s="16">
        <v>0.64212343000000005</v>
      </c>
      <c r="I23" s="14">
        <v>20.939307230000001</v>
      </c>
      <c r="J23" s="16">
        <v>0.67713073999999995</v>
      </c>
      <c r="K23" s="14">
        <v>6.8579815100000001</v>
      </c>
      <c r="L23" s="16">
        <v>0.37862465000000001</v>
      </c>
      <c r="M23" s="14">
        <v>0</v>
      </c>
      <c r="N23" s="16">
        <v>0</v>
      </c>
      <c r="O23" s="14" t="s">
        <v>582</v>
      </c>
      <c r="P23" s="16" t="s">
        <v>582</v>
      </c>
      <c r="Q23" s="14">
        <v>0</v>
      </c>
      <c r="R23" s="16">
        <v>0</v>
      </c>
      <c r="S23" s="14">
        <v>0</v>
      </c>
      <c r="T23" s="16">
        <v>0</v>
      </c>
      <c r="U23" s="14">
        <v>6.4076274199999999</v>
      </c>
      <c r="V23" s="16">
        <v>0.42189237000000002</v>
      </c>
    </row>
    <row r="24" spans="1:22" x14ac:dyDescent="0.25">
      <c r="A24" s="11" t="s">
        <v>494</v>
      </c>
      <c r="B24" s="13">
        <v>6647</v>
      </c>
      <c r="C24" s="14">
        <f>(14/B24*100)</f>
        <v>0.21062133293214985</v>
      </c>
      <c r="D24" s="15">
        <v>6633</v>
      </c>
      <c r="E24" s="14">
        <v>7.0834991799999996</v>
      </c>
      <c r="F24" s="16">
        <v>0.36188972000000003</v>
      </c>
      <c r="G24" s="14">
        <v>41.296662810000001</v>
      </c>
      <c r="H24" s="16">
        <v>0.70110285999999999</v>
      </c>
      <c r="I24" s="14">
        <v>33.917639710000003</v>
      </c>
      <c r="J24" s="16">
        <v>0.66026207000000003</v>
      </c>
      <c r="K24" s="14">
        <v>14.414098149999999</v>
      </c>
      <c r="L24" s="16">
        <v>0.52996394000000002</v>
      </c>
      <c r="M24" s="14">
        <v>0</v>
      </c>
      <c r="N24" s="16">
        <v>0</v>
      </c>
      <c r="O24" s="14" t="s">
        <v>582</v>
      </c>
      <c r="P24" s="16" t="s">
        <v>582</v>
      </c>
      <c r="Q24" s="14">
        <v>0</v>
      </c>
      <c r="R24" s="16">
        <v>0</v>
      </c>
      <c r="S24" s="14">
        <v>0</v>
      </c>
      <c r="T24" s="16">
        <v>0</v>
      </c>
      <c r="U24" s="14">
        <v>3.28810015</v>
      </c>
      <c r="V24" s="16">
        <v>0.80346203000000005</v>
      </c>
    </row>
    <row r="25" spans="1:22" x14ac:dyDescent="0.25">
      <c r="A25" s="11" t="s">
        <v>495</v>
      </c>
      <c r="B25" s="13">
        <v>5581</v>
      </c>
      <c r="C25" s="14">
        <f>(25/B25*100)</f>
        <v>0.44794839634474104</v>
      </c>
      <c r="D25" s="15">
        <v>5556</v>
      </c>
      <c r="E25" s="14">
        <v>9.4917622399999999</v>
      </c>
      <c r="F25" s="16">
        <v>0.52031590000000005</v>
      </c>
      <c r="G25" s="14">
        <v>45.194989049999997</v>
      </c>
      <c r="H25" s="16">
        <v>0.62899534000000001</v>
      </c>
      <c r="I25" s="14">
        <v>35.458582929999999</v>
      </c>
      <c r="J25" s="16">
        <v>0.70666046999999999</v>
      </c>
      <c r="K25" s="14">
        <v>8.8008082699999992</v>
      </c>
      <c r="L25" s="16">
        <v>0.41164330999999998</v>
      </c>
      <c r="M25" s="14">
        <v>0</v>
      </c>
      <c r="N25" s="16">
        <v>0</v>
      </c>
      <c r="O25" s="14" t="s">
        <v>582</v>
      </c>
      <c r="P25" s="16" t="s">
        <v>582</v>
      </c>
      <c r="Q25" s="14">
        <v>0</v>
      </c>
      <c r="R25" s="16">
        <v>0</v>
      </c>
      <c r="S25" s="14">
        <v>0</v>
      </c>
      <c r="T25" s="16">
        <v>0</v>
      </c>
      <c r="U25" s="14">
        <v>1.0538575100000001</v>
      </c>
      <c r="V25" s="16">
        <v>0.15899716</v>
      </c>
    </row>
    <row r="26" spans="1:22" x14ac:dyDescent="0.25">
      <c r="A26" s="11" t="s">
        <v>496</v>
      </c>
      <c r="B26" s="13">
        <v>4869</v>
      </c>
      <c r="C26" s="14">
        <f>(88/B26*100)</f>
        <v>1.8073526391456152</v>
      </c>
      <c r="D26" s="15">
        <v>4781</v>
      </c>
      <c r="E26" s="14">
        <v>17.75110858</v>
      </c>
      <c r="F26" s="16">
        <v>0.56946501000000005</v>
      </c>
      <c r="G26" s="14">
        <v>43.67101504</v>
      </c>
      <c r="H26" s="16">
        <v>0.69340999999999997</v>
      </c>
      <c r="I26" s="14">
        <v>27.675009840000001</v>
      </c>
      <c r="J26" s="16">
        <v>0.77520062999999995</v>
      </c>
      <c r="K26" s="14">
        <v>7.0669542700000001</v>
      </c>
      <c r="L26" s="16">
        <v>0.35868199000000001</v>
      </c>
      <c r="M26" s="14">
        <v>0</v>
      </c>
      <c r="N26" s="16">
        <v>0</v>
      </c>
      <c r="O26" s="14" t="s">
        <v>582</v>
      </c>
      <c r="P26" s="16" t="s">
        <v>582</v>
      </c>
      <c r="Q26" s="14">
        <v>0</v>
      </c>
      <c r="R26" s="16">
        <v>0</v>
      </c>
      <c r="S26" s="14">
        <v>0</v>
      </c>
      <c r="T26" s="16">
        <v>0</v>
      </c>
      <c r="U26" s="14">
        <v>3.8359122700000001</v>
      </c>
      <c r="V26" s="16">
        <v>0.34725747000000001</v>
      </c>
    </row>
    <row r="27" spans="1:22" x14ac:dyDescent="0.25">
      <c r="A27" s="11" t="s">
        <v>497</v>
      </c>
      <c r="B27" s="13">
        <v>5299</v>
      </c>
      <c r="C27" s="14">
        <f>(170/B27*100)</f>
        <v>3.2081524816003024</v>
      </c>
      <c r="D27" s="15">
        <v>5129</v>
      </c>
      <c r="E27" s="14">
        <v>16.512384260000001</v>
      </c>
      <c r="F27" s="16">
        <v>0.61394678000000003</v>
      </c>
      <c r="G27" s="14">
        <v>34.79100914</v>
      </c>
      <c r="H27" s="16">
        <v>0.61040042000000005</v>
      </c>
      <c r="I27" s="14">
        <v>25.86732112</v>
      </c>
      <c r="J27" s="16">
        <v>0.60808178999999996</v>
      </c>
      <c r="K27" s="14">
        <v>10.22938882</v>
      </c>
      <c r="L27" s="16">
        <v>0.39151605</v>
      </c>
      <c r="M27" s="14">
        <v>0</v>
      </c>
      <c r="N27" s="16">
        <v>0</v>
      </c>
      <c r="O27" s="14" t="s">
        <v>582</v>
      </c>
      <c r="P27" s="16" t="s">
        <v>582</v>
      </c>
      <c r="Q27" s="14">
        <v>0</v>
      </c>
      <c r="R27" s="16">
        <v>0</v>
      </c>
      <c r="S27" s="14">
        <v>0</v>
      </c>
      <c r="T27" s="16">
        <v>0</v>
      </c>
      <c r="U27" s="14">
        <v>12.599896660000001</v>
      </c>
      <c r="V27" s="16">
        <v>0.43113475000000001</v>
      </c>
    </row>
    <row r="28" spans="1:22" x14ac:dyDescent="0.25">
      <c r="A28" s="11" t="s">
        <v>498</v>
      </c>
      <c r="B28" s="13">
        <v>7568</v>
      </c>
      <c r="C28" s="14">
        <f>(490/B28*100)</f>
        <v>6.4746300211416488</v>
      </c>
      <c r="D28" s="15">
        <v>7078</v>
      </c>
      <c r="E28" s="14">
        <v>16.829718769999999</v>
      </c>
      <c r="F28" s="16">
        <v>0.53133189999999997</v>
      </c>
      <c r="G28" s="14">
        <v>46.341824529999997</v>
      </c>
      <c r="H28" s="16">
        <v>0.87956473000000002</v>
      </c>
      <c r="I28" s="14">
        <v>24.790525290000001</v>
      </c>
      <c r="J28" s="16">
        <v>0.71033875999999996</v>
      </c>
      <c r="K28" s="14">
        <v>5.7537080100000004</v>
      </c>
      <c r="L28" s="16">
        <v>0.35007853999999999</v>
      </c>
      <c r="M28" s="14">
        <v>0</v>
      </c>
      <c r="N28" s="16">
        <v>0</v>
      </c>
      <c r="O28" s="14" t="s">
        <v>582</v>
      </c>
      <c r="P28" s="16" t="s">
        <v>582</v>
      </c>
      <c r="Q28" s="14">
        <v>0</v>
      </c>
      <c r="R28" s="16">
        <v>0</v>
      </c>
      <c r="S28" s="14">
        <v>0</v>
      </c>
      <c r="T28" s="16">
        <v>0</v>
      </c>
      <c r="U28" s="14">
        <v>6.2842234000000001</v>
      </c>
      <c r="V28" s="16">
        <v>0.67131288</v>
      </c>
    </row>
    <row r="29" spans="1:22" x14ac:dyDescent="0.25">
      <c r="A29" s="11" t="s">
        <v>499</v>
      </c>
      <c r="B29" s="13">
        <v>5385</v>
      </c>
      <c r="C29" s="14">
        <f>(30/B29*100)</f>
        <v>0.55710306406685239</v>
      </c>
      <c r="D29" s="15">
        <v>5355</v>
      </c>
      <c r="E29" s="14">
        <v>14.43654139</v>
      </c>
      <c r="F29" s="16">
        <v>0.59611347000000003</v>
      </c>
      <c r="G29" s="14">
        <v>39.297866159999998</v>
      </c>
      <c r="H29" s="16">
        <v>0.71372245000000001</v>
      </c>
      <c r="I29" s="14">
        <v>25.20879579</v>
      </c>
      <c r="J29" s="16">
        <v>0.70916235000000005</v>
      </c>
      <c r="K29" s="14">
        <v>14.3696853</v>
      </c>
      <c r="L29" s="16">
        <v>0.59417271999999999</v>
      </c>
      <c r="M29" s="14">
        <v>0</v>
      </c>
      <c r="N29" s="16">
        <v>0</v>
      </c>
      <c r="O29" s="14" t="s">
        <v>582</v>
      </c>
      <c r="P29" s="16" t="s">
        <v>582</v>
      </c>
      <c r="Q29" s="14">
        <v>2.7667624100000001</v>
      </c>
      <c r="R29" s="16">
        <v>0.24169378</v>
      </c>
      <c r="S29" s="14">
        <v>0</v>
      </c>
      <c r="T29" s="16">
        <v>0</v>
      </c>
      <c r="U29" s="14">
        <v>3.9203489500000002</v>
      </c>
      <c r="V29" s="16">
        <v>0.36415258</v>
      </c>
    </row>
    <row r="30" spans="1:22" x14ac:dyDescent="0.25">
      <c r="A30" s="11" t="s">
        <v>500</v>
      </c>
      <c r="B30" s="13">
        <v>4520</v>
      </c>
      <c r="C30" s="14">
        <f>(243/B30*100)</f>
        <v>5.3761061946902649</v>
      </c>
      <c r="D30" s="15">
        <v>4277</v>
      </c>
      <c r="E30" s="14">
        <v>13.988099050000001</v>
      </c>
      <c r="F30" s="16">
        <v>0.67587900999999995</v>
      </c>
      <c r="G30" s="14">
        <v>40.160415520000001</v>
      </c>
      <c r="H30" s="16">
        <v>0.89836234999999998</v>
      </c>
      <c r="I30" s="14">
        <v>29.111900769999998</v>
      </c>
      <c r="J30" s="16">
        <v>0.71416687000000001</v>
      </c>
      <c r="K30" s="14">
        <v>8.8314737500000007</v>
      </c>
      <c r="L30" s="16">
        <v>0.47241252</v>
      </c>
      <c r="M30" s="14">
        <v>0</v>
      </c>
      <c r="N30" s="16">
        <v>0</v>
      </c>
      <c r="O30" s="14" t="s">
        <v>582</v>
      </c>
      <c r="P30" s="16" t="s">
        <v>582</v>
      </c>
      <c r="Q30" s="14">
        <v>0</v>
      </c>
      <c r="R30" s="16">
        <v>0</v>
      </c>
      <c r="S30" s="14">
        <v>0</v>
      </c>
      <c r="T30" s="16">
        <v>0</v>
      </c>
      <c r="U30" s="14">
        <v>7.9081108999999996</v>
      </c>
      <c r="V30" s="16">
        <v>0.51014375999999995</v>
      </c>
    </row>
    <row r="31" spans="1:22" x14ac:dyDescent="0.25">
      <c r="A31" s="11" t="s">
        <v>501</v>
      </c>
      <c r="B31" s="13">
        <v>5456</v>
      </c>
      <c r="C31" s="14">
        <f>(152/B31*100)</f>
        <v>2.7859237536656889</v>
      </c>
      <c r="D31" s="15">
        <v>5304</v>
      </c>
      <c r="E31" s="14">
        <v>15.2248629</v>
      </c>
      <c r="F31" s="16">
        <v>0.63798721000000003</v>
      </c>
      <c r="G31" s="14">
        <v>47.113947250000002</v>
      </c>
      <c r="H31" s="16">
        <v>0.79831081999999998</v>
      </c>
      <c r="I31" s="14">
        <v>21.8928546</v>
      </c>
      <c r="J31" s="16">
        <v>0.50897563000000001</v>
      </c>
      <c r="K31" s="14">
        <v>7.5745830500000002</v>
      </c>
      <c r="L31" s="16">
        <v>0.37323700999999998</v>
      </c>
      <c r="M31" s="14">
        <v>0</v>
      </c>
      <c r="N31" s="16">
        <v>0</v>
      </c>
      <c r="O31" s="14" t="s">
        <v>582</v>
      </c>
      <c r="P31" s="16" t="s">
        <v>582</v>
      </c>
      <c r="Q31" s="14">
        <v>0</v>
      </c>
      <c r="R31" s="16">
        <v>0</v>
      </c>
      <c r="S31" s="14">
        <v>0</v>
      </c>
      <c r="T31" s="16">
        <v>0</v>
      </c>
      <c r="U31" s="14">
        <v>8.1937521899999997</v>
      </c>
      <c r="V31" s="16">
        <v>0.54906701999999996</v>
      </c>
    </row>
    <row r="32" spans="1:22" x14ac:dyDescent="0.25">
      <c r="A32" s="11" t="s">
        <v>502</v>
      </c>
      <c r="B32" s="13">
        <v>4478</v>
      </c>
      <c r="C32" s="14">
        <f>(6/B32*100)</f>
        <v>0.13398838767306834</v>
      </c>
      <c r="D32" s="15">
        <v>4472</v>
      </c>
      <c r="E32" s="14">
        <v>29.418520900000001</v>
      </c>
      <c r="F32" s="16">
        <v>0.80409103000000004</v>
      </c>
      <c r="G32" s="14">
        <v>44.115832400000002</v>
      </c>
      <c r="H32" s="16">
        <v>0.80775306000000002</v>
      </c>
      <c r="I32" s="14">
        <v>18.863916239999998</v>
      </c>
      <c r="J32" s="16">
        <v>0.62919013999999995</v>
      </c>
      <c r="K32" s="14">
        <v>4.6522310100000004</v>
      </c>
      <c r="L32" s="16">
        <v>0.35561535</v>
      </c>
      <c r="M32" s="14">
        <v>0</v>
      </c>
      <c r="N32" s="16">
        <v>0</v>
      </c>
      <c r="O32" s="14" t="s">
        <v>582</v>
      </c>
      <c r="P32" s="16" t="s">
        <v>582</v>
      </c>
      <c r="Q32" s="14">
        <v>0</v>
      </c>
      <c r="R32" s="16">
        <v>0</v>
      </c>
      <c r="S32" s="14">
        <v>0</v>
      </c>
      <c r="T32" s="16">
        <v>0</v>
      </c>
      <c r="U32" s="14">
        <v>2.9494994499999998</v>
      </c>
      <c r="V32" s="16">
        <v>0.32089722999999998</v>
      </c>
    </row>
    <row r="33" spans="1:22" x14ac:dyDescent="0.25">
      <c r="A33" s="11" t="s">
        <v>503</v>
      </c>
      <c r="B33" s="13">
        <v>7325</v>
      </c>
      <c r="C33" s="14">
        <f>(85/B33*100)</f>
        <v>1.1604095563139931</v>
      </c>
      <c r="D33" s="15">
        <v>7240</v>
      </c>
      <c r="E33" s="14">
        <v>25.549820409999999</v>
      </c>
      <c r="F33" s="16">
        <v>0.71381218999999996</v>
      </c>
      <c r="G33" s="14">
        <v>45.937926279999999</v>
      </c>
      <c r="H33" s="16">
        <v>0.63212133999999998</v>
      </c>
      <c r="I33" s="14">
        <v>20.39637523</v>
      </c>
      <c r="J33" s="16">
        <v>0.63896377000000004</v>
      </c>
      <c r="K33" s="14">
        <v>4.48074394</v>
      </c>
      <c r="L33" s="16">
        <v>0.30079569</v>
      </c>
      <c r="M33" s="14">
        <v>0</v>
      </c>
      <c r="N33" s="16">
        <v>0</v>
      </c>
      <c r="O33" s="14" t="s">
        <v>582</v>
      </c>
      <c r="P33" s="16" t="s">
        <v>582</v>
      </c>
      <c r="Q33" s="14">
        <v>0</v>
      </c>
      <c r="R33" s="16">
        <v>0</v>
      </c>
      <c r="S33" s="14">
        <v>0</v>
      </c>
      <c r="T33" s="16">
        <v>0</v>
      </c>
      <c r="U33" s="14">
        <v>3.6351341499999998</v>
      </c>
      <c r="V33" s="16">
        <v>0.31010547999999999</v>
      </c>
    </row>
    <row r="34" spans="1:22" x14ac:dyDescent="0.25">
      <c r="A34" s="11" t="s">
        <v>504</v>
      </c>
      <c r="B34" s="13">
        <v>6350</v>
      </c>
      <c r="C34" s="14">
        <f>(106/B34*100)</f>
        <v>1.6692913385826771</v>
      </c>
      <c r="D34" s="15">
        <v>6244</v>
      </c>
      <c r="E34" s="14">
        <v>18.790403609999998</v>
      </c>
      <c r="F34" s="16">
        <v>0.48332101</v>
      </c>
      <c r="G34" s="14">
        <v>39.322579760000004</v>
      </c>
      <c r="H34" s="16">
        <v>0.65411717000000003</v>
      </c>
      <c r="I34" s="14">
        <v>22.246946229999999</v>
      </c>
      <c r="J34" s="16">
        <v>0.58192964000000003</v>
      </c>
      <c r="K34" s="14">
        <v>9.3985230499999997</v>
      </c>
      <c r="L34" s="16">
        <v>0.42367387000000001</v>
      </c>
      <c r="M34" s="14">
        <v>0</v>
      </c>
      <c r="N34" s="16">
        <v>0</v>
      </c>
      <c r="O34" s="14" t="s">
        <v>582</v>
      </c>
      <c r="P34" s="16" t="s">
        <v>582</v>
      </c>
      <c r="Q34" s="14">
        <v>2.5933456800000001</v>
      </c>
      <c r="R34" s="16">
        <v>0.53833872000000005</v>
      </c>
      <c r="S34" s="14">
        <v>0</v>
      </c>
      <c r="T34" s="16">
        <v>0</v>
      </c>
      <c r="U34" s="14">
        <v>7.6482016699999997</v>
      </c>
      <c r="V34" s="16">
        <v>0.59072718999999996</v>
      </c>
    </row>
    <row r="35" spans="1:22" x14ac:dyDescent="0.25">
      <c r="A35" s="11" t="s">
        <v>505</v>
      </c>
      <c r="B35" s="13">
        <v>6406</v>
      </c>
      <c r="C35" s="14">
        <f>(74/B35*100)</f>
        <v>1.1551670309085234</v>
      </c>
      <c r="D35" s="15">
        <v>6332</v>
      </c>
      <c r="E35" s="14">
        <v>17.312510840000002</v>
      </c>
      <c r="F35" s="16">
        <v>0.58949514000000003</v>
      </c>
      <c r="G35" s="14">
        <v>43.006518989999996</v>
      </c>
      <c r="H35" s="16">
        <v>0.78080985999999997</v>
      </c>
      <c r="I35" s="14">
        <v>27.514752009999999</v>
      </c>
      <c r="J35" s="16">
        <v>0.71976127000000001</v>
      </c>
      <c r="K35" s="14">
        <v>6.8547362400000003</v>
      </c>
      <c r="L35" s="16">
        <v>0.37126997</v>
      </c>
      <c r="M35" s="14">
        <v>0</v>
      </c>
      <c r="N35" s="16">
        <v>0</v>
      </c>
      <c r="O35" s="14" t="s">
        <v>582</v>
      </c>
      <c r="P35" s="16" t="s">
        <v>582</v>
      </c>
      <c r="Q35" s="14">
        <v>1.0414681100000001</v>
      </c>
      <c r="R35" s="16">
        <v>5.7018800000000001E-2</v>
      </c>
      <c r="S35" s="14">
        <v>0</v>
      </c>
      <c r="T35" s="16">
        <v>0</v>
      </c>
      <c r="U35" s="14">
        <v>4.27001381</v>
      </c>
      <c r="V35" s="16">
        <v>0.32654112000000002</v>
      </c>
    </row>
    <row r="36" spans="1:22" x14ac:dyDescent="0.25">
      <c r="A36" s="11" t="s">
        <v>506</v>
      </c>
      <c r="B36" s="13">
        <v>6736</v>
      </c>
      <c r="C36" s="14">
        <f>(88/B36*100)</f>
        <v>1.3064133016627077</v>
      </c>
      <c r="D36" s="15">
        <v>6648</v>
      </c>
      <c r="E36" s="14">
        <v>20.008387859999999</v>
      </c>
      <c r="F36" s="16">
        <v>0.63310759000000005</v>
      </c>
      <c r="G36" s="14">
        <v>36.281574069999998</v>
      </c>
      <c r="H36" s="16">
        <v>0.65698036000000004</v>
      </c>
      <c r="I36" s="14">
        <v>25.795284079999998</v>
      </c>
      <c r="J36" s="16">
        <v>0.64398982999999999</v>
      </c>
      <c r="K36" s="14">
        <v>12.17661419</v>
      </c>
      <c r="L36" s="16">
        <v>0.53964159</v>
      </c>
      <c r="M36" s="14">
        <v>0</v>
      </c>
      <c r="N36" s="16">
        <v>0</v>
      </c>
      <c r="O36" s="14" t="s">
        <v>582</v>
      </c>
      <c r="P36" s="16" t="s">
        <v>582</v>
      </c>
      <c r="Q36" s="14">
        <v>0</v>
      </c>
      <c r="R36" s="16">
        <v>0</v>
      </c>
      <c r="S36" s="14">
        <v>0</v>
      </c>
      <c r="T36" s="16">
        <v>0</v>
      </c>
      <c r="U36" s="14">
        <v>5.7381398099999998</v>
      </c>
      <c r="V36" s="16">
        <v>0.3764634</v>
      </c>
    </row>
    <row r="37" spans="1:22" x14ac:dyDescent="0.25">
      <c r="A37" s="11" t="s">
        <v>507</v>
      </c>
      <c r="B37" s="13">
        <v>5458</v>
      </c>
      <c r="C37" s="14">
        <f>(181/B37*100)</f>
        <v>3.3162330524001464</v>
      </c>
      <c r="D37" s="15">
        <v>5277</v>
      </c>
      <c r="E37" s="14">
        <v>15.07173422</v>
      </c>
      <c r="F37" s="16">
        <v>0.59390829000000001</v>
      </c>
      <c r="G37" s="14">
        <v>41.096801710000001</v>
      </c>
      <c r="H37" s="16">
        <v>0.89457249000000005</v>
      </c>
      <c r="I37" s="14">
        <v>23.846592510000001</v>
      </c>
      <c r="J37" s="16">
        <v>0.61932301999999995</v>
      </c>
      <c r="K37" s="14">
        <v>7.4380101999999999</v>
      </c>
      <c r="L37" s="16">
        <v>0.40866324999999998</v>
      </c>
      <c r="M37" s="14">
        <v>0</v>
      </c>
      <c r="N37" s="16">
        <v>0</v>
      </c>
      <c r="O37" s="14" t="s">
        <v>582</v>
      </c>
      <c r="P37" s="16" t="s">
        <v>582</v>
      </c>
      <c r="Q37" s="14">
        <v>0</v>
      </c>
      <c r="R37" s="16">
        <v>0</v>
      </c>
      <c r="S37" s="14">
        <v>0</v>
      </c>
      <c r="T37" s="16">
        <v>0</v>
      </c>
      <c r="U37" s="14">
        <v>12.54686135</v>
      </c>
      <c r="V37" s="16">
        <v>0.92393183999999995</v>
      </c>
    </row>
    <row r="38" spans="1:22" x14ac:dyDescent="0.25">
      <c r="A38" s="11" t="s">
        <v>508</v>
      </c>
      <c r="B38" s="13">
        <v>5860</v>
      </c>
      <c r="C38" s="14">
        <f>(27/B38*100)</f>
        <v>0.46075085324232085</v>
      </c>
      <c r="D38" s="15">
        <v>5833</v>
      </c>
      <c r="E38" s="14">
        <v>11.522494760000001</v>
      </c>
      <c r="F38" s="16">
        <v>0.45873760000000002</v>
      </c>
      <c r="G38" s="14">
        <v>31.36824597</v>
      </c>
      <c r="H38" s="16">
        <v>0.74297053999999996</v>
      </c>
      <c r="I38" s="14">
        <v>27.14260582</v>
      </c>
      <c r="J38" s="16">
        <v>0.74844211999999999</v>
      </c>
      <c r="K38" s="14">
        <v>11.16992394</v>
      </c>
      <c r="L38" s="16">
        <v>0.43017151999999997</v>
      </c>
      <c r="M38" s="14">
        <v>0</v>
      </c>
      <c r="N38" s="16">
        <v>0</v>
      </c>
      <c r="O38" s="14" t="s">
        <v>582</v>
      </c>
      <c r="P38" s="16" t="s">
        <v>582</v>
      </c>
      <c r="Q38" s="14">
        <v>0</v>
      </c>
      <c r="R38" s="16">
        <v>0</v>
      </c>
      <c r="S38" s="14">
        <v>0</v>
      </c>
      <c r="T38" s="16">
        <v>0</v>
      </c>
      <c r="U38" s="14">
        <v>18.796729500000001</v>
      </c>
      <c r="V38" s="16">
        <v>0.92941298999999999</v>
      </c>
    </row>
    <row r="39" spans="1:22" x14ac:dyDescent="0.25">
      <c r="A39" s="11" t="s">
        <v>509</v>
      </c>
      <c r="B39" s="13">
        <v>5895</v>
      </c>
      <c r="C39" s="14">
        <f>(33/B39*100)</f>
        <v>0.55979643765903309</v>
      </c>
      <c r="D39" s="15">
        <v>5862</v>
      </c>
      <c r="E39" s="14">
        <v>23.937930380000001</v>
      </c>
      <c r="F39" s="16">
        <v>0.75604959999999999</v>
      </c>
      <c r="G39" s="14">
        <v>44.077345649999998</v>
      </c>
      <c r="H39" s="16">
        <v>0.62713311999999999</v>
      </c>
      <c r="I39" s="14">
        <v>18.324210709999999</v>
      </c>
      <c r="J39" s="16">
        <v>0.48193061999999998</v>
      </c>
      <c r="K39" s="14">
        <v>8.4742678599999994</v>
      </c>
      <c r="L39" s="16">
        <v>0.41583473999999998</v>
      </c>
      <c r="M39" s="14">
        <v>0</v>
      </c>
      <c r="N39" s="16">
        <v>0</v>
      </c>
      <c r="O39" s="14" t="s">
        <v>582</v>
      </c>
      <c r="P39" s="16" t="s">
        <v>582</v>
      </c>
      <c r="Q39" s="14">
        <v>0</v>
      </c>
      <c r="R39" s="16">
        <v>0</v>
      </c>
      <c r="S39" s="14">
        <v>0</v>
      </c>
      <c r="T39" s="16">
        <v>0</v>
      </c>
      <c r="U39" s="14">
        <v>5.1862453999999998</v>
      </c>
      <c r="V39" s="16">
        <v>0.71383180000000002</v>
      </c>
    </row>
    <row r="40" spans="1:22" x14ac:dyDescent="0.25">
      <c r="A40" s="11" t="s">
        <v>510</v>
      </c>
      <c r="B40" s="13">
        <v>14157</v>
      </c>
      <c r="C40" s="14">
        <f>(415/B40*100)</f>
        <v>2.9314120223211133</v>
      </c>
      <c r="D40" s="15">
        <v>13742</v>
      </c>
      <c r="E40" s="14">
        <v>17.935585240000002</v>
      </c>
      <c r="F40" s="16">
        <v>0.49705811</v>
      </c>
      <c r="G40" s="14">
        <v>40.680096159999998</v>
      </c>
      <c r="H40" s="16">
        <v>0.84434028000000005</v>
      </c>
      <c r="I40" s="14">
        <v>26.0605324</v>
      </c>
      <c r="J40" s="16">
        <v>0.66039042999999997</v>
      </c>
      <c r="K40" s="14">
        <v>7.43078781</v>
      </c>
      <c r="L40" s="16">
        <v>0.35610488000000001</v>
      </c>
      <c r="M40" s="14">
        <v>0</v>
      </c>
      <c r="N40" s="16">
        <v>0</v>
      </c>
      <c r="O40" s="14" t="s">
        <v>582</v>
      </c>
      <c r="P40" s="16" t="s">
        <v>582</v>
      </c>
      <c r="Q40" s="14">
        <v>0</v>
      </c>
      <c r="R40" s="16">
        <v>0</v>
      </c>
      <c r="S40" s="14">
        <v>0</v>
      </c>
      <c r="T40" s="16">
        <v>0</v>
      </c>
      <c r="U40" s="14">
        <v>7.8929983899999998</v>
      </c>
      <c r="V40" s="16">
        <v>0.62466065999999998</v>
      </c>
    </row>
    <row r="41" spans="1:22" x14ac:dyDescent="0.25">
      <c r="A41" s="11" t="s">
        <v>511</v>
      </c>
      <c r="B41" s="13">
        <v>5712</v>
      </c>
      <c r="C41" s="14">
        <f>(61/B41*100)</f>
        <v>1.0679271708683473</v>
      </c>
      <c r="D41" s="15">
        <v>5651</v>
      </c>
      <c r="E41" s="14">
        <v>23.376115420000001</v>
      </c>
      <c r="F41" s="16">
        <v>0.62756856999999999</v>
      </c>
      <c r="G41" s="14">
        <v>41.777837759999997</v>
      </c>
      <c r="H41" s="16">
        <v>0.64320326999999999</v>
      </c>
      <c r="I41" s="14">
        <v>22.03345126</v>
      </c>
      <c r="J41" s="16">
        <v>0.59115329000000005</v>
      </c>
      <c r="K41" s="14">
        <v>6.6518534799999998</v>
      </c>
      <c r="L41" s="16">
        <v>0.31129161</v>
      </c>
      <c r="M41" s="14">
        <v>0</v>
      </c>
      <c r="N41" s="16">
        <v>0</v>
      </c>
      <c r="O41" s="14" t="s">
        <v>582</v>
      </c>
      <c r="P41" s="16" t="s">
        <v>582</v>
      </c>
      <c r="Q41" s="14">
        <v>0.67945878999999998</v>
      </c>
      <c r="R41" s="16">
        <v>0.18108098</v>
      </c>
      <c r="S41" s="14">
        <v>0</v>
      </c>
      <c r="T41" s="16">
        <v>0</v>
      </c>
      <c r="U41" s="14">
        <v>5.4812833000000003</v>
      </c>
      <c r="V41" s="16">
        <v>0.53471844000000002</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18.428233033142856</v>
      </c>
      <c r="F42" s="16">
        <f>IF(COUNT(F7:F41) &gt; 0, SQRT(SUMSQ(F7:F41)/(COUNT(F7:F41)*COUNT(F7:F41)) ), "—")</f>
        <v>9.8867084639363986E-2</v>
      </c>
      <c r="G42" s="14">
        <f>IF(COUNT(G7:G41) &gt; 0, AVERAGE(G7:G41), "—")</f>
        <v>40.148413881142865</v>
      </c>
      <c r="H42" s="16">
        <f>IF(COUNT(H7:H41) &gt; 0, SQRT(SUMSQ(H7:H41)/(COUNT(H7:H41)*COUNT(H7:H41)) ), "—")</f>
        <v>0.12192641525581921</v>
      </c>
      <c r="I42" s="14">
        <f>IF(COUNT(I7:I41) &gt; 0, AVERAGE(I7:I41), "—")</f>
        <v>24.586216755714286</v>
      </c>
      <c r="J42" s="16">
        <f>IF(COUNT(J7:J41) &gt; 0, SQRT(SUMSQ(J7:J41)/(COUNT(J7:J41)*COUNT(J7:J41)) ), "—")</f>
        <v>0.10864028139770769</v>
      </c>
      <c r="K42" s="14">
        <f>IF(COUNT(K7:K41) &gt; 0, AVERAGE(K7:K41), "—")</f>
        <v>8.7658671425714285</v>
      </c>
      <c r="L42" s="16">
        <f>IF(COUNT(L7:L41) &gt; 0, SQRT(SUMSQ(L7:L41)/(COUNT(L7:L41)*COUNT(L7:L41)) ), "—")</f>
        <v>7.0713448162465803E-2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0.6225327174285713</v>
      </c>
      <c r="R42" s="16">
        <f>IF(COUNT(R7:R41) &gt; 0, SQRT(SUMSQ(R7:R41)/(COUNT(R7:R41)*COUNT(R7:R41)) ), "—")</f>
        <v>3.7395235532577467E-2</v>
      </c>
      <c r="S42" s="14">
        <f>IF(COUNT(S7:S41) &gt; 0, AVERAGE(S7:S41), "—")</f>
        <v>1.9225065714285716E-3</v>
      </c>
      <c r="T42" s="16">
        <f>IF(COUNT(T7:T41) &gt; 0, SQRT(SUMSQ(T7:T41)/(COUNT(T7:T41)*COUNT(T7:T41)) ), "—")</f>
        <v>8.1440571428571438E-4</v>
      </c>
      <c r="U42" s="14">
        <f>IF(COUNT(U7:U41) &gt; 0, AVERAGE(U7:U41), "—")</f>
        <v>7.4468139625714276</v>
      </c>
      <c r="V42" s="16">
        <f>IF(COUNT(V7:V41) &gt; 0, SQRT(SUMSQ(V7:V41)/(COUNT(V7:V41)*COUNT(V7:V41)) ), "—")</f>
        <v>9.9081789090997102E-2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22.958169519999998</v>
      </c>
      <c r="F45" s="16">
        <v>0.70922074999999996</v>
      </c>
      <c r="G45" s="14">
        <v>31.183773899999998</v>
      </c>
      <c r="H45" s="16">
        <v>0.83049603999999999</v>
      </c>
      <c r="I45" s="14">
        <v>21.69298689</v>
      </c>
      <c r="J45" s="16">
        <v>0.68996482999999997</v>
      </c>
      <c r="K45" s="14">
        <v>16.799244309999999</v>
      </c>
      <c r="L45" s="16">
        <v>0.63267523000000003</v>
      </c>
      <c r="M45" s="14">
        <v>0</v>
      </c>
      <c r="N45" s="16">
        <v>0</v>
      </c>
      <c r="O45" s="14" t="s">
        <v>582</v>
      </c>
      <c r="P45" s="16" t="s">
        <v>582</v>
      </c>
      <c r="Q45" s="14">
        <v>1.181109E-2</v>
      </c>
      <c r="R45" s="16">
        <v>1.1958399999999999E-2</v>
      </c>
      <c r="S45" s="14">
        <v>0.51274852000000004</v>
      </c>
      <c r="T45" s="16">
        <v>9.818296E-2</v>
      </c>
      <c r="U45" s="14">
        <v>6.8412657699999997</v>
      </c>
      <c r="V45" s="16">
        <v>0.39138245999999999</v>
      </c>
    </row>
    <row r="46" spans="1:22" x14ac:dyDescent="0.25">
      <c r="A46" s="11" t="s">
        <v>516</v>
      </c>
      <c r="B46" s="13">
        <v>23141</v>
      </c>
      <c r="C46" s="14">
        <f>(2289/B46*100)</f>
        <v>9.8915345058554074</v>
      </c>
      <c r="D46" s="15">
        <v>20852</v>
      </c>
      <c r="E46" s="14">
        <v>14.001184780000001</v>
      </c>
      <c r="F46" s="16">
        <v>0.39595577999999998</v>
      </c>
      <c r="G46" s="14">
        <v>26.142078300000001</v>
      </c>
      <c r="H46" s="16">
        <v>0.63561572</v>
      </c>
      <c r="I46" s="14">
        <v>14.99715365</v>
      </c>
      <c r="J46" s="16">
        <v>0.38918764</v>
      </c>
      <c r="K46" s="14">
        <v>5.8238150199999996</v>
      </c>
      <c r="L46" s="16">
        <v>0.249559</v>
      </c>
      <c r="M46" s="14">
        <v>0</v>
      </c>
      <c r="N46" s="16">
        <v>0</v>
      </c>
      <c r="O46" s="14" t="s">
        <v>582</v>
      </c>
      <c r="P46" s="16" t="s">
        <v>582</v>
      </c>
      <c r="Q46" s="14">
        <v>0</v>
      </c>
      <c r="R46" s="16">
        <v>0</v>
      </c>
      <c r="S46" s="14">
        <v>0</v>
      </c>
      <c r="T46" s="16">
        <v>0</v>
      </c>
      <c r="U46" s="14">
        <v>39.035768249999997</v>
      </c>
      <c r="V46" s="16">
        <v>1.0962691200000001</v>
      </c>
    </row>
    <row r="47" spans="1:22" x14ac:dyDescent="0.25">
      <c r="A47" s="11" t="s">
        <v>517</v>
      </c>
      <c r="B47" s="13">
        <v>5928</v>
      </c>
      <c r="C47" s="14">
        <f>(440/B47*100)</f>
        <v>7.4224021592442648</v>
      </c>
      <c r="D47" s="15">
        <v>5488</v>
      </c>
      <c r="E47" s="14">
        <v>22.40071489</v>
      </c>
      <c r="F47" s="16">
        <v>0.61151038000000002</v>
      </c>
      <c r="G47" s="14">
        <v>38.090585779999998</v>
      </c>
      <c r="H47" s="16">
        <v>0.79401728000000005</v>
      </c>
      <c r="I47" s="14">
        <v>17.603954720000001</v>
      </c>
      <c r="J47" s="16">
        <v>0.52727279000000005</v>
      </c>
      <c r="K47" s="14">
        <v>5.36033837</v>
      </c>
      <c r="L47" s="16">
        <v>0.34330445999999998</v>
      </c>
      <c r="M47" s="14">
        <v>0</v>
      </c>
      <c r="N47" s="16">
        <v>0</v>
      </c>
      <c r="O47" s="14" t="s">
        <v>582</v>
      </c>
      <c r="P47" s="16" t="s">
        <v>582</v>
      </c>
      <c r="Q47" s="14">
        <v>0</v>
      </c>
      <c r="R47" s="16">
        <v>0</v>
      </c>
      <c r="S47" s="14">
        <v>0</v>
      </c>
      <c r="T47" s="16">
        <v>0</v>
      </c>
      <c r="U47" s="14">
        <v>16.54440623</v>
      </c>
      <c r="V47" s="16">
        <v>1.0999374099999999</v>
      </c>
    </row>
    <row r="48" spans="1:22" x14ac:dyDescent="0.25">
      <c r="A48" s="11" t="s">
        <v>518</v>
      </c>
      <c r="B48" s="13">
        <v>9841</v>
      </c>
      <c r="C48" s="14">
        <f>(8/B48*100)</f>
        <v>8.1292551569962401E-2</v>
      </c>
      <c r="D48" s="15">
        <v>9833</v>
      </c>
      <c r="E48" s="14">
        <v>22.32484032</v>
      </c>
      <c r="F48" s="16">
        <v>0.75788438999999996</v>
      </c>
      <c r="G48" s="14">
        <v>49.491448409999997</v>
      </c>
      <c r="H48" s="16">
        <v>0.69363812999999996</v>
      </c>
      <c r="I48" s="14">
        <v>20.430906490000002</v>
      </c>
      <c r="J48" s="16">
        <v>0.59466543000000005</v>
      </c>
      <c r="K48" s="14">
        <v>5.8926688199999999</v>
      </c>
      <c r="L48" s="16">
        <v>0.3736159</v>
      </c>
      <c r="M48" s="14">
        <v>0</v>
      </c>
      <c r="N48" s="16">
        <v>0</v>
      </c>
      <c r="O48" s="14" t="s">
        <v>582</v>
      </c>
      <c r="P48" s="16" t="s">
        <v>582</v>
      </c>
      <c r="Q48" s="14">
        <v>0</v>
      </c>
      <c r="R48" s="16">
        <v>0</v>
      </c>
      <c r="S48" s="14">
        <v>0</v>
      </c>
      <c r="T48" s="16">
        <v>0</v>
      </c>
      <c r="U48" s="14">
        <v>1.86013597</v>
      </c>
      <c r="V48" s="16">
        <v>0.53929852</v>
      </c>
    </row>
    <row r="49" spans="1:22" x14ac:dyDescent="0.25">
      <c r="A49" s="11" t="s">
        <v>519</v>
      </c>
      <c r="B49" s="13">
        <v>6349</v>
      </c>
      <c r="C49" s="14">
        <f>(56/B49*100)</f>
        <v>0.88202866593164275</v>
      </c>
      <c r="D49" s="15">
        <v>6293</v>
      </c>
      <c r="E49" s="14">
        <v>20.483494449999998</v>
      </c>
      <c r="F49" s="16">
        <v>0.68203795</v>
      </c>
      <c r="G49" s="14">
        <v>35.408217999999998</v>
      </c>
      <c r="H49" s="16">
        <v>0.68518389999999996</v>
      </c>
      <c r="I49" s="14">
        <v>26.41602876</v>
      </c>
      <c r="J49" s="16">
        <v>0.73781026999999999</v>
      </c>
      <c r="K49" s="14">
        <v>13.84422251</v>
      </c>
      <c r="L49" s="16">
        <v>0.52330272</v>
      </c>
      <c r="M49" s="14">
        <v>0</v>
      </c>
      <c r="N49" s="16">
        <v>0</v>
      </c>
      <c r="O49" s="14" t="s">
        <v>582</v>
      </c>
      <c r="P49" s="16" t="s">
        <v>582</v>
      </c>
      <c r="Q49" s="14">
        <v>0</v>
      </c>
      <c r="R49" s="16">
        <v>0</v>
      </c>
      <c r="S49" s="14">
        <v>0.10917754</v>
      </c>
      <c r="T49" s="16">
        <v>5.6754110000000003E-2</v>
      </c>
      <c r="U49" s="14">
        <v>3.73885873</v>
      </c>
      <c r="V49" s="16">
        <v>0.43225129000000001</v>
      </c>
    </row>
    <row r="50" spans="1:22" x14ac:dyDescent="0.25">
      <c r="A50" s="11" t="s">
        <v>520</v>
      </c>
      <c r="B50" s="13">
        <v>11795</v>
      </c>
      <c r="C50" s="14">
        <f>(413/B50*100)</f>
        <v>3.5014836795252227</v>
      </c>
      <c r="D50" s="15">
        <v>11382</v>
      </c>
      <c r="E50" s="14">
        <v>15.88547061</v>
      </c>
      <c r="F50" s="16">
        <v>0.36738548999999998</v>
      </c>
      <c r="G50" s="14">
        <v>39.520412389999997</v>
      </c>
      <c r="H50" s="16">
        <v>0.63394163999999997</v>
      </c>
      <c r="I50" s="14">
        <v>28.453281830000002</v>
      </c>
      <c r="J50" s="16">
        <v>0.68060947000000005</v>
      </c>
      <c r="K50" s="14">
        <v>9.9144618199999996</v>
      </c>
      <c r="L50" s="16">
        <v>0.42478895</v>
      </c>
      <c r="M50" s="14">
        <v>0</v>
      </c>
      <c r="N50" s="16">
        <v>0</v>
      </c>
      <c r="O50" s="14" t="s">
        <v>582</v>
      </c>
      <c r="P50" s="16" t="s">
        <v>582</v>
      </c>
      <c r="Q50" s="14">
        <v>0</v>
      </c>
      <c r="R50" s="16">
        <v>0</v>
      </c>
      <c r="S50" s="14">
        <v>0</v>
      </c>
      <c r="T50" s="16">
        <v>0</v>
      </c>
      <c r="U50" s="14">
        <v>6.2263733500000003</v>
      </c>
      <c r="V50" s="16">
        <v>0.56564278999999995</v>
      </c>
    </row>
    <row r="51" spans="1:22" x14ac:dyDescent="0.25">
      <c r="A51" s="11" t="s">
        <v>521</v>
      </c>
      <c r="B51" s="13">
        <v>6866</v>
      </c>
      <c r="C51" s="14">
        <f>(112/B51*100)</f>
        <v>1.6312263326536558</v>
      </c>
      <c r="D51" s="15">
        <v>6754</v>
      </c>
      <c r="E51" s="14">
        <v>12.87355114</v>
      </c>
      <c r="F51" s="16">
        <v>0.52632044</v>
      </c>
      <c r="G51" s="14">
        <v>28.077544150000001</v>
      </c>
      <c r="H51" s="16">
        <v>0.63616183000000004</v>
      </c>
      <c r="I51" s="14">
        <v>28.883703820000001</v>
      </c>
      <c r="J51" s="16">
        <v>0.59641889999999997</v>
      </c>
      <c r="K51" s="14">
        <v>8.5461434199999999</v>
      </c>
      <c r="L51" s="16">
        <v>0.38505136000000001</v>
      </c>
      <c r="M51" s="14">
        <v>0</v>
      </c>
      <c r="N51" s="16">
        <v>0</v>
      </c>
      <c r="O51" s="14" t="s">
        <v>582</v>
      </c>
      <c r="P51" s="16" t="s">
        <v>582</v>
      </c>
      <c r="Q51" s="14">
        <v>10.57325494</v>
      </c>
      <c r="R51" s="16">
        <v>0.61207285</v>
      </c>
      <c r="S51" s="14">
        <v>0</v>
      </c>
      <c r="T51" s="16">
        <v>0</v>
      </c>
      <c r="U51" s="14">
        <v>11.04580253</v>
      </c>
      <c r="V51" s="16">
        <v>0.92436890000000005</v>
      </c>
    </row>
    <row r="52" spans="1:22" x14ac:dyDescent="0.25">
      <c r="A52" s="11" t="s">
        <v>522</v>
      </c>
      <c r="B52" s="13">
        <v>5809</v>
      </c>
      <c r="C52" s="14">
        <f>(115/B52*100)</f>
        <v>1.9796866930624892</v>
      </c>
      <c r="D52" s="15">
        <v>5694</v>
      </c>
      <c r="E52" s="14">
        <v>15.40103399</v>
      </c>
      <c r="F52" s="16">
        <v>0.43320143</v>
      </c>
      <c r="G52" s="14">
        <v>40.596237760000001</v>
      </c>
      <c r="H52" s="16">
        <v>0.62099842000000005</v>
      </c>
      <c r="I52" s="14">
        <v>29.000323810000001</v>
      </c>
      <c r="J52" s="16">
        <v>0.68957263999999996</v>
      </c>
      <c r="K52" s="14">
        <v>10.20162403</v>
      </c>
      <c r="L52" s="16">
        <v>0.38549724000000002</v>
      </c>
      <c r="M52" s="14">
        <v>0</v>
      </c>
      <c r="N52" s="16">
        <v>0</v>
      </c>
      <c r="O52" s="14" t="s">
        <v>582</v>
      </c>
      <c r="P52" s="16" t="s">
        <v>582</v>
      </c>
      <c r="Q52" s="14">
        <v>0</v>
      </c>
      <c r="R52" s="16">
        <v>0</v>
      </c>
      <c r="S52" s="14">
        <v>0</v>
      </c>
      <c r="T52" s="16">
        <v>0</v>
      </c>
      <c r="U52" s="14">
        <v>4.8007804199999997</v>
      </c>
      <c r="V52" s="16">
        <v>0.40678273999999998</v>
      </c>
    </row>
    <row r="53" spans="1:22" x14ac:dyDescent="0.25">
      <c r="A53" s="11" t="s">
        <v>523</v>
      </c>
      <c r="B53" s="13">
        <v>5571</v>
      </c>
      <c r="C53" s="14">
        <f>(123/B53*100)</f>
        <v>2.2078621432417878</v>
      </c>
      <c r="D53" s="15">
        <v>5448</v>
      </c>
      <c r="E53" s="14">
        <v>16.858226040000002</v>
      </c>
      <c r="F53" s="16">
        <v>0.49509607999999999</v>
      </c>
      <c r="G53" s="14">
        <v>36.996899480000003</v>
      </c>
      <c r="H53" s="16">
        <v>0.66316989999999998</v>
      </c>
      <c r="I53" s="14">
        <v>26.18274272</v>
      </c>
      <c r="J53" s="16">
        <v>0.68620806999999995</v>
      </c>
      <c r="K53" s="14">
        <v>9.6785365599999995</v>
      </c>
      <c r="L53" s="16">
        <v>0.41548816</v>
      </c>
      <c r="M53" s="14">
        <v>0</v>
      </c>
      <c r="N53" s="16">
        <v>0</v>
      </c>
      <c r="O53" s="14" t="s">
        <v>582</v>
      </c>
      <c r="P53" s="16" t="s">
        <v>582</v>
      </c>
      <c r="Q53" s="14">
        <v>0</v>
      </c>
      <c r="R53" s="16">
        <v>0</v>
      </c>
      <c r="S53" s="14">
        <v>0</v>
      </c>
      <c r="T53" s="16">
        <v>0</v>
      </c>
      <c r="U53" s="14">
        <v>10.28359519</v>
      </c>
      <c r="V53" s="16">
        <v>0.41052485</v>
      </c>
    </row>
    <row r="54" spans="1:22" x14ac:dyDescent="0.25">
      <c r="A54" s="11" t="s">
        <v>524</v>
      </c>
      <c r="B54" s="13">
        <v>4740</v>
      </c>
      <c r="C54" s="14">
        <f>(548/B54*100)</f>
        <v>11.561181434599156</v>
      </c>
      <c r="D54" s="15">
        <v>4192</v>
      </c>
      <c r="E54" s="14">
        <v>26.081800019999999</v>
      </c>
      <c r="F54" s="16">
        <v>0.89962502</v>
      </c>
      <c r="G54" s="14">
        <v>36.286155669999999</v>
      </c>
      <c r="H54" s="16">
        <v>0.97945631</v>
      </c>
      <c r="I54" s="14">
        <v>13.39332855</v>
      </c>
      <c r="J54" s="16">
        <v>0.63871668999999998</v>
      </c>
      <c r="K54" s="14">
        <v>5.9470150200000003</v>
      </c>
      <c r="L54" s="16">
        <v>0.54140750000000004</v>
      </c>
      <c r="M54" s="14">
        <v>0</v>
      </c>
      <c r="N54" s="16">
        <v>0</v>
      </c>
      <c r="O54" s="14" t="s">
        <v>582</v>
      </c>
      <c r="P54" s="16" t="s">
        <v>582</v>
      </c>
      <c r="Q54" s="14">
        <v>0</v>
      </c>
      <c r="R54" s="16">
        <v>0</v>
      </c>
      <c r="S54" s="14">
        <v>0</v>
      </c>
      <c r="T54" s="16">
        <v>0</v>
      </c>
      <c r="U54" s="14">
        <v>18.29170075</v>
      </c>
      <c r="V54" s="16">
        <v>1.4132380099999999</v>
      </c>
    </row>
    <row r="55" spans="1:22" x14ac:dyDescent="0.25">
      <c r="A55" s="11" t="s">
        <v>525</v>
      </c>
      <c r="B55" s="13">
        <v>5316</v>
      </c>
      <c r="C55" s="14">
        <f>(22/B55*100)</f>
        <v>0.41384499623777277</v>
      </c>
      <c r="D55" s="15">
        <v>5294</v>
      </c>
      <c r="E55" s="14">
        <v>23.479751910000001</v>
      </c>
      <c r="F55" s="16">
        <v>0.68146130999999999</v>
      </c>
      <c r="G55" s="14">
        <v>40.308438379999998</v>
      </c>
      <c r="H55" s="16">
        <v>0.69913871000000005</v>
      </c>
      <c r="I55" s="14">
        <v>22.170059250000001</v>
      </c>
      <c r="J55" s="16">
        <v>0.62521291999999995</v>
      </c>
      <c r="K55" s="14">
        <v>9.0852072199999991</v>
      </c>
      <c r="L55" s="16">
        <v>0.43754156</v>
      </c>
      <c r="M55" s="14">
        <v>0</v>
      </c>
      <c r="N55" s="16">
        <v>0</v>
      </c>
      <c r="O55" s="14" t="s">
        <v>582</v>
      </c>
      <c r="P55" s="16" t="s">
        <v>582</v>
      </c>
      <c r="Q55" s="14">
        <v>0</v>
      </c>
      <c r="R55" s="16">
        <v>0</v>
      </c>
      <c r="S55" s="14">
        <v>0.76437323000000001</v>
      </c>
      <c r="T55" s="16">
        <v>0.11417964999999999</v>
      </c>
      <c r="U55" s="14">
        <v>4.1921700099999999</v>
      </c>
      <c r="V55" s="16">
        <v>0.33072380000000001</v>
      </c>
    </row>
    <row r="56" spans="1:22" x14ac:dyDescent="0.25">
      <c r="A56" s="11" t="s">
        <v>526</v>
      </c>
      <c r="B56" s="13">
        <v>5359</v>
      </c>
      <c r="C56" s="14">
        <f>(77/B56*100)</f>
        <v>1.4368352304534429</v>
      </c>
      <c r="D56" s="15">
        <v>5282</v>
      </c>
      <c r="E56" s="14">
        <v>17.367720049999999</v>
      </c>
      <c r="F56" s="16">
        <v>0.44646337000000003</v>
      </c>
      <c r="G56" s="14">
        <v>49.779294880000002</v>
      </c>
      <c r="H56" s="16">
        <v>0.71271883000000003</v>
      </c>
      <c r="I56" s="14">
        <v>23.71045621</v>
      </c>
      <c r="J56" s="16">
        <v>0.72911386</v>
      </c>
      <c r="K56" s="14">
        <v>7.55250675</v>
      </c>
      <c r="L56" s="16">
        <v>0.38596331</v>
      </c>
      <c r="M56" s="14">
        <v>0</v>
      </c>
      <c r="N56" s="16">
        <v>0</v>
      </c>
      <c r="O56" s="14" t="s">
        <v>582</v>
      </c>
      <c r="P56" s="16" t="s">
        <v>582</v>
      </c>
      <c r="Q56" s="14">
        <v>0</v>
      </c>
      <c r="R56" s="16">
        <v>0</v>
      </c>
      <c r="S56" s="14">
        <v>0</v>
      </c>
      <c r="T56" s="16">
        <v>0</v>
      </c>
      <c r="U56" s="14">
        <v>1.59002211</v>
      </c>
      <c r="V56" s="16">
        <v>0.23083008999999999</v>
      </c>
    </row>
    <row r="57" spans="1:22" x14ac:dyDescent="0.25">
      <c r="A57" s="11" t="s">
        <v>527</v>
      </c>
      <c r="B57" s="13">
        <v>6513</v>
      </c>
      <c r="C57" s="14">
        <f>(0/B57*100)</f>
        <v>0</v>
      </c>
      <c r="D57" s="15">
        <v>6513</v>
      </c>
      <c r="E57" s="14">
        <v>9.6446177199999994</v>
      </c>
      <c r="F57" s="16">
        <v>0.53640916999999999</v>
      </c>
      <c r="G57" s="14">
        <v>35.545984410000003</v>
      </c>
      <c r="H57" s="16">
        <v>0.76580713</v>
      </c>
      <c r="I57" s="14">
        <v>30.00167914</v>
      </c>
      <c r="J57" s="16">
        <v>0.76701361000000001</v>
      </c>
      <c r="K57" s="14">
        <v>20.198847229999998</v>
      </c>
      <c r="L57" s="16">
        <v>0.61923207000000002</v>
      </c>
      <c r="M57" s="14">
        <v>0</v>
      </c>
      <c r="N57" s="16">
        <v>0</v>
      </c>
      <c r="O57" s="14" t="s">
        <v>582</v>
      </c>
      <c r="P57" s="16" t="s">
        <v>582</v>
      </c>
      <c r="Q57" s="14">
        <v>0</v>
      </c>
      <c r="R57" s="16">
        <v>0</v>
      </c>
      <c r="S57" s="14">
        <v>0.13541449</v>
      </c>
      <c r="T57" s="16">
        <v>5.7444200000000001E-2</v>
      </c>
      <c r="U57" s="14">
        <v>4.4734569999999998</v>
      </c>
      <c r="V57" s="16">
        <v>0.64918551000000002</v>
      </c>
    </row>
    <row r="58" spans="1:22" x14ac:dyDescent="0.25">
      <c r="A58" s="11" t="s">
        <v>528</v>
      </c>
      <c r="B58" s="13">
        <v>7267</v>
      </c>
      <c r="C58" s="14">
        <f>(10/B58*100)</f>
        <v>0.13760836658868861</v>
      </c>
      <c r="D58" s="15">
        <v>7257</v>
      </c>
      <c r="E58" s="14">
        <v>33.556321339999997</v>
      </c>
      <c r="F58" s="16">
        <v>0.77616068999999999</v>
      </c>
      <c r="G58" s="14">
        <v>36.146909780000001</v>
      </c>
      <c r="H58" s="16">
        <v>0.68218928000000001</v>
      </c>
      <c r="I58" s="14">
        <v>17.702495129999999</v>
      </c>
      <c r="J58" s="16">
        <v>0.55240637999999997</v>
      </c>
      <c r="K58" s="14">
        <v>6.2807666900000001</v>
      </c>
      <c r="L58" s="16">
        <v>0.37441762000000001</v>
      </c>
      <c r="M58" s="14">
        <v>0</v>
      </c>
      <c r="N58" s="16">
        <v>0</v>
      </c>
      <c r="O58" s="14" t="s">
        <v>582</v>
      </c>
      <c r="P58" s="16" t="s">
        <v>582</v>
      </c>
      <c r="Q58" s="14">
        <v>0</v>
      </c>
      <c r="R58" s="16">
        <v>0</v>
      </c>
      <c r="S58" s="14">
        <v>0.80562681999999997</v>
      </c>
      <c r="T58" s="16">
        <v>0.11351219999999999</v>
      </c>
      <c r="U58" s="14">
        <v>5.5078802500000004</v>
      </c>
      <c r="V58" s="16">
        <v>0.63670691999999995</v>
      </c>
    </row>
    <row r="59" spans="1:22" x14ac:dyDescent="0.25">
      <c r="A59" s="11" t="s">
        <v>529</v>
      </c>
      <c r="B59" s="13">
        <v>4826</v>
      </c>
      <c r="C59" s="14">
        <f>(26/B59*100)</f>
        <v>0.53874844591794446</v>
      </c>
      <c r="D59" s="15">
        <v>4800</v>
      </c>
      <c r="E59" s="14">
        <v>21.911625000000001</v>
      </c>
      <c r="F59" s="16">
        <v>0.71924347</v>
      </c>
      <c r="G59" s="14">
        <v>30.817899489999999</v>
      </c>
      <c r="H59" s="16">
        <v>0.83894997999999998</v>
      </c>
      <c r="I59" s="14">
        <v>25.001264320000001</v>
      </c>
      <c r="J59" s="16">
        <v>0.72226351</v>
      </c>
      <c r="K59" s="14">
        <v>17.523036680000001</v>
      </c>
      <c r="L59" s="16">
        <v>0.61723554000000003</v>
      </c>
      <c r="M59" s="14">
        <v>0</v>
      </c>
      <c r="N59" s="16">
        <v>0</v>
      </c>
      <c r="O59" s="14" t="s">
        <v>582</v>
      </c>
      <c r="P59" s="16" t="s">
        <v>582</v>
      </c>
      <c r="Q59" s="14">
        <v>0</v>
      </c>
      <c r="R59" s="16">
        <v>0</v>
      </c>
      <c r="S59" s="14">
        <v>0.68700187999999995</v>
      </c>
      <c r="T59" s="16">
        <v>0.13915920000000001</v>
      </c>
      <c r="U59" s="14">
        <v>4.0591726299999999</v>
      </c>
      <c r="V59" s="16">
        <v>0.33656607999999999</v>
      </c>
    </row>
    <row r="60" spans="1:22" x14ac:dyDescent="0.25">
      <c r="A60" s="11" t="s">
        <v>530</v>
      </c>
      <c r="B60" s="13">
        <v>4546</v>
      </c>
      <c r="C60" s="14">
        <f>(15/B60*100)</f>
        <v>0.32996040475142985</v>
      </c>
      <c r="D60" s="15">
        <v>4531</v>
      </c>
      <c r="E60" s="14">
        <v>29.275534520000001</v>
      </c>
      <c r="F60" s="16">
        <v>0.91321220000000003</v>
      </c>
      <c r="G60" s="14">
        <v>36.581254829999999</v>
      </c>
      <c r="H60" s="16">
        <v>0.81719624000000002</v>
      </c>
      <c r="I60" s="14">
        <v>19.369092689999999</v>
      </c>
      <c r="J60" s="16">
        <v>0.77740938000000004</v>
      </c>
      <c r="K60" s="14">
        <v>7.9771344500000003</v>
      </c>
      <c r="L60" s="16">
        <v>0.51319468999999995</v>
      </c>
      <c r="M60" s="14">
        <v>0</v>
      </c>
      <c r="N60" s="16">
        <v>0</v>
      </c>
      <c r="O60" s="14" t="s">
        <v>582</v>
      </c>
      <c r="P60" s="16" t="s">
        <v>582</v>
      </c>
      <c r="Q60" s="14">
        <v>0</v>
      </c>
      <c r="R60" s="16">
        <v>0</v>
      </c>
      <c r="S60" s="14">
        <v>0.78873930000000003</v>
      </c>
      <c r="T60" s="16">
        <v>0.14667780999999999</v>
      </c>
      <c r="U60" s="14">
        <v>6.0082442</v>
      </c>
      <c r="V60" s="16">
        <v>0.66105002000000002</v>
      </c>
    </row>
    <row r="61" spans="1:22" x14ac:dyDescent="0.25">
      <c r="A61" s="11" t="s">
        <v>531</v>
      </c>
      <c r="B61" s="13">
        <v>6525</v>
      </c>
      <c r="C61" s="14">
        <f>(184/B61*100)</f>
        <v>2.8199233716475094</v>
      </c>
      <c r="D61" s="15">
        <v>6341</v>
      </c>
      <c r="E61" s="14">
        <v>19.351305809999999</v>
      </c>
      <c r="F61" s="16">
        <v>0.47087568000000002</v>
      </c>
      <c r="G61" s="14">
        <v>47.969594499999999</v>
      </c>
      <c r="H61" s="16">
        <v>0.74033817000000002</v>
      </c>
      <c r="I61" s="14">
        <v>21.889465640000001</v>
      </c>
      <c r="J61" s="16">
        <v>0.62170144999999999</v>
      </c>
      <c r="K61" s="14">
        <v>5.7489930400000002</v>
      </c>
      <c r="L61" s="16">
        <v>0.37536389999999997</v>
      </c>
      <c r="M61" s="14">
        <v>0</v>
      </c>
      <c r="N61" s="16">
        <v>0</v>
      </c>
      <c r="O61" s="14" t="s">
        <v>582</v>
      </c>
      <c r="P61" s="16" t="s">
        <v>582</v>
      </c>
      <c r="Q61" s="14">
        <v>0</v>
      </c>
      <c r="R61" s="16">
        <v>0</v>
      </c>
      <c r="S61" s="14">
        <v>0</v>
      </c>
      <c r="T61" s="16">
        <v>0</v>
      </c>
      <c r="U61" s="14">
        <v>5.0406410099999999</v>
      </c>
      <c r="V61" s="16">
        <v>0.53515557999999996</v>
      </c>
    </row>
    <row r="62" spans="1:22" x14ac:dyDescent="0.25">
      <c r="A62" s="11" t="s">
        <v>532</v>
      </c>
      <c r="B62" s="13">
        <v>4476</v>
      </c>
      <c r="C62" s="14">
        <f>(3/B62*100)</f>
        <v>6.7024128686327081E-2</v>
      </c>
      <c r="D62" s="15">
        <v>4473</v>
      </c>
      <c r="E62" s="14">
        <v>17.91389744</v>
      </c>
      <c r="F62" s="16">
        <v>0.61852121000000004</v>
      </c>
      <c r="G62" s="14">
        <v>47.310782770000003</v>
      </c>
      <c r="H62" s="16">
        <v>0.77965781000000001</v>
      </c>
      <c r="I62" s="14">
        <v>26.434937430000002</v>
      </c>
      <c r="J62" s="16">
        <v>0.71267446999999995</v>
      </c>
      <c r="K62" s="14">
        <v>7.2255722499999999</v>
      </c>
      <c r="L62" s="16">
        <v>0.43227117999999998</v>
      </c>
      <c r="M62" s="14">
        <v>0</v>
      </c>
      <c r="N62" s="16">
        <v>0</v>
      </c>
      <c r="O62" s="14" t="s">
        <v>582</v>
      </c>
      <c r="P62" s="16" t="s">
        <v>582</v>
      </c>
      <c r="Q62" s="14">
        <v>0</v>
      </c>
      <c r="R62" s="16">
        <v>0</v>
      </c>
      <c r="S62" s="14">
        <v>0</v>
      </c>
      <c r="T62" s="16">
        <v>0</v>
      </c>
      <c r="U62" s="14">
        <v>1.1148101100000001</v>
      </c>
      <c r="V62" s="16">
        <v>0.16881610999999999</v>
      </c>
    </row>
    <row r="63" spans="1:22" x14ac:dyDescent="0.25">
      <c r="A63" s="11" t="s">
        <v>533</v>
      </c>
      <c r="B63" s="13">
        <v>5324</v>
      </c>
      <c r="C63" s="14">
        <f>(13/B63*100)</f>
        <v>0.24417731029301279</v>
      </c>
      <c r="D63" s="15">
        <v>5311</v>
      </c>
      <c r="E63" s="14">
        <v>20.830943940000001</v>
      </c>
      <c r="F63" s="16">
        <v>0.57881888000000004</v>
      </c>
      <c r="G63" s="14">
        <v>33.114085240000001</v>
      </c>
      <c r="H63" s="16">
        <v>0.59714084999999995</v>
      </c>
      <c r="I63" s="14">
        <v>23.528183769999998</v>
      </c>
      <c r="J63" s="16">
        <v>0.63363818999999999</v>
      </c>
      <c r="K63" s="14">
        <v>13.968652970000001</v>
      </c>
      <c r="L63" s="16">
        <v>0.48379464999999999</v>
      </c>
      <c r="M63" s="14">
        <v>0</v>
      </c>
      <c r="N63" s="16">
        <v>0</v>
      </c>
      <c r="O63" s="14" t="s">
        <v>582</v>
      </c>
      <c r="P63" s="16" t="s">
        <v>582</v>
      </c>
      <c r="Q63" s="14">
        <v>0.12540101000000001</v>
      </c>
      <c r="R63" s="16">
        <v>4.6816389999999999E-2</v>
      </c>
      <c r="S63" s="14">
        <v>0.16450996000000001</v>
      </c>
      <c r="T63" s="16">
        <v>6.2969499999999998E-2</v>
      </c>
      <c r="U63" s="14">
        <v>8.2682231000000002</v>
      </c>
      <c r="V63" s="16">
        <v>0.40623371000000003</v>
      </c>
    </row>
    <row r="64" spans="1:22" x14ac:dyDescent="0.25">
      <c r="A64" s="11" t="s">
        <v>534</v>
      </c>
      <c r="B64" s="13">
        <v>3634</v>
      </c>
      <c r="C64" s="14">
        <f>(3/B64*100)</f>
        <v>8.2553659878921298E-2</v>
      </c>
      <c r="D64" s="15">
        <v>3631</v>
      </c>
      <c r="E64" s="14">
        <v>25.27095512</v>
      </c>
      <c r="F64" s="16">
        <v>0.66815599000000003</v>
      </c>
      <c r="G64" s="14">
        <v>34.380449679999998</v>
      </c>
      <c r="H64" s="16">
        <v>0.79427272000000004</v>
      </c>
      <c r="I64" s="14">
        <v>23.853124520000001</v>
      </c>
      <c r="J64" s="16">
        <v>0.63124448</v>
      </c>
      <c r="K64" s="14">
        <v>11.744084620000001</v>
      </c>
      <c r="L64" s="16">
        <v>0.57034594999999999</v>
      </c>
      <c r="M64" s="14">
        <v>0</v>
      </c>
      <c r="N64" s="16">
        <v>0</v>
      </c>
      <c r="O64" s="14" t="s">
        <v>582</v>
      </c>
      <c r="P64" s="16" t="s">
        <v>582</v>
      </c>
      <c r="Q64" s="14">
        <v>0</v>
      </c>
      <c r="R64" s="16">
        <v>0</v>
      </c>
      <c r="S64" s="14">
        <v>5.0738499999999999E-2</v>
      </c>
      <c r="T64" s="16">
        <v>3.5953640000000002E-2</v>
      </c>
      <c r="U64" s="14">
        <v>4.7006475600000002</v>
      </c>
      <c r="V64" s="16">
        <v>0.33983077</v>
      </c>
    </row>
    <row r="65" spans="1:22" x14ac:dyDescent="0.25">
      <c r="A65" s="11" t="s">
        <v>535</v>
      </c>
      <c r="B65" s="13">
        <v>5325</v>
      </c>
      <c r="C65" s="14">
        <f>(14/B65*100)</f>
        <v>0.26291079812206569</v>
      </c>
      <c r="D65" s="15">
        <v>5311</v>
      </c>
      <c r="E65" s="14">
        <v>20.49044924</v>
      </c>
      <c r="F65" s="16">
        <v>0.59555796999999999</v>
      </c>
      <c r="G65" s="14">
        <v>40.304051309999998</v>
      </c>
      <c r="H65" s="16">
        <v>0.62989706999999995</v>
      </c>
      <c r="I65" s="14">
        <v>25.860665010000002</v>
      </c>
      <c r="J65" s="16">
        <v>0.65462052999999998</v>
      </c>
      <c r="K65" s="14">
        <v>7.2409903599999996</v>
      </c>
      <c r="L65" s="16">
        <v>0.35515119000000001</v>
      </c>
      <c r="M65" s="14">
        <v>0</v>
      </c>
      <c r="N65" s="16">
        <v>0</v>
      </c>
      <c r="O65" s="14" t="s">
        <v>582</v>
      </c>
      <c r="P65" s="16" t="s">
        <v>582</v>
      </c>
      <c r="Q65" s="14">
        <v>0.38263678000000001</v>
      </c>
      <c r="R65" s="16">
        <v>0.10134056</v>
      </c>
      <c r="S65" s="14">
        <v>0</v>
      </c>
      <c r="T65" s="16">
        <v>0</v>
      </c>
      <c r="U65" s="14">
        <v>5.7212072999999997</v>
      </c>
      <c r="V65" s="16">
        <v>0.43961463000000001</v>
      </c>
    </row>
    <row r="66" spans="1:22" x14ac:dyDescent="0.25">
      <c r="A66" s="11" t="s">
        <v>536</v>
      </c>
      <c r="B66" s="13">
        <v>5665</v>
      </c>
      <c r="C66" s="14">
        <f>(97/B66*100)</f>
        <v>1.7122683142100619</v>
      </c>
      <c r="D66" s="15">
        <v>5568</v>
      </c>
      <c r="E66" s="14">
        <v>22.38811901</v>
      </c>
      <c r="F66" s="16">
        <v>0.55427702999999995</v>
      </c>
      <c r="G66" s="14">
        <v>33.844449990000001</v>
      </c>
      <c r="H66" s="16">
        <v>0.63569682999999999</v>
      </c>
      <c r="I66" s="14">
        <v>18.580763050000002</v>
      </c>
      <c r="J66" s="16">
        <v>0.56434773999999999</v>
      </c>
      <c r="K66" s="14">
        <v>7.2416605299999999</v>
      </c>
      <c r="L66" s="16">
        <v>0.34253151999999998</v>
      </c>
      <c r="M66" s="14">
        <v>0</v>
      </c>
      <c r="N66" s="16">
        <v>0</v>
      </c>
      <c r="O66" s="14" t="s">
        <v>582</v>
      </c>
      <c r="P66" s="16" t="s">
        <v>582</v>
      </c>
      <c r="Q66" s="14">
        <v>0</v>
      </c>
      <c r="R66" s="16">
        <v>0</v>
      </c>
      <c r="S66" s="14">
        <v>0</v>
      </c>
      <c r="T66" s="16">
        <v>0</v>
      </c>
      <c r="U66" s="14">
        <v>17.945007409999999</v>
      </c>
      <c r="V66" s="16">
        <v>0.44159324999999999</v>
      </c>
    </row>
    <row r="67" spans="1:22" x14ac:dyDescent="0.25">
      <c r="A67" s="11" t="s">
        <v>537</v>
      </c>
      <c r="B67" s="13">
        <v>6971</v>
      </c>
      <c r="C67" s="14">
        <f>(1089/B67*100)</f>
        <v>15.621861999713097</v>
      </c>
      <c r="D67" s="15">
        <v>5882</v>
      </c>
      <c r="E67" s="14">
        <v>21.321535690000001</v>
      </c>
      <c r="F67" s="16">
        <v>0.55415413999999996</v>
      </c>
      <c r="G67" s="14">
        <v>49.761527989999998</v>
      </c>
      <c r="H67" s="16">
        <v>0.67251150999999998</v>
      </c>
      <c r="I67" s="14">
        <v>19.37580505</v>
      </c>
      <c r="J67" s="16">
        <v>0.50918938000000002</v>
      </c>
      <c r="K67" s="14">
        <v>4.3974570599999998</v>
      </c>
      <c r="L67" s="16">
        <v>0.27593032000000001</v>
      </c>
      <c r="M67" s="14">
        <v>0</v>
      </c>
      <c r="N67" s="16">
        <v>0</v>
      </c>
      <c r="O67" s="14" t="s">
        <v>582</v>
      </c>
      <c r="P67" s="16" t="s">
        <v>582</v>
      </c>
      <c r="Q67" s="14">
        <v>0</v>
      </c>
      <c r="R67" s="16">
        <v>0</v>
      </c>
      <c r="S67" s="14">
        <v>0</v>
      </c>
      <c r="T67" s="16">
        <v>0</v>
      </c>
      <c r="U67" s="14">
        <v>5.1436742000000004</v>
      </c>
      <c r="V67" s="16">
        <v>0.36033250999999999</v>
      </c>
    </row>
    <row r="68" spans="1:22" x14ac:dyDescent="0.25">
      <c r="A68" s="11" t="s">
        <v>538</v>
      </c>
      <c r="B68" s="13">
        <v>12083</v>
      </c>
      <c r="C68" s="14">
        <f>(31/B68*100)</f>
        <v>0.2565588016221137</v>
      </c>
      <c r="D68" s="15">
        <v>12052</v>
      </c>
      <c r="E68" s="14">
        <v>20.034178430000001</v>
      </c>
      <c r="F68" s="16">
        <v>0.38488475</v>
      </c>
      <c r="G68" s="14">
        <v>35.4134551</v>
      </c>
      <c r="H68" s="16">
        <v>0.40482702999999998</v>
      </c>
      <c r="I68" s="14">
        <v>17.20157219</v>
      </c>
      <c r="J68" s="16">
        <v>0.34524445999999998</v>
      </c>
      <c r="K68" s="14">
        <v>6.3242430000000001</v>
      </c>
      <c r="L68" s="16">
        <v>0.23590459999999999</v>
      </c>
      <c r="M68" s="14">
        <v>0</v>
      </c>
      <c r="N68" s="16">
        <v>0</v>
      </c>
      <c r="O68" s="14" t="s">
        <v>582</v>
      </c>
      <c r="P68" s="16" t="s">
        <v>582</v>
      </c>
      <c r="Q68" s="14">
        <v>0</v>
      </c>
      <c r="R68" s="16">
        <v>0</v>
      </c>
      <c r="S68" s="14">
        <v>0</v>
      </c>
      <c r="T68" s="16">
        <v>0</v>
      </c>
      <c r="U68" s="14">
        <v>21.026551269999999</v>
      </c>
      <c r="V68" s="16">
        <v>0.35356785000000002</v>
      </c>
    </row>
    <row r="69" spans="1:22" x14ac:dyDescent="0.25">
      <c r="A69" s="11" t="s">
        <v>539</v>
      </c>
      <c r="B69" s="13">
        <v>4876</v>
      </c>
      <c r="C69" s="14">
        <f>(0/B69*100)</f>
        <v>0</v>
      </c>
      <c r="D69" s="15">
        <v>4876</v>
      </c>
      <c r="E69" s="14">
        <v>18.1132116</v>
      </c>
      <c r="F69" s="16">
        <v>0.67618897</v>
      </c>
      <c r="G69" s="14">
        <v>41.676627099999997</v>
      </c>
      <c r="H69" s="16">
        <v>0.82943975999999997</v>
      </c>
      <c r="I69" s="14">
        <v>28.942637829999999</v>
      </c>
      <c r="J69" s="16">
        <v>0.81451127000000001</v>
      </c>
      <c r="K69" s="14">
        <v>10.52427556</v>
      </c>
      <c r="L69" s="16">
        <v>0.59558058999999997</v>
      </c>
      <c r="M69" s="14">
        <v>0</v>
      </c>
      <c r="N69" s="16">
        <v>0</v>
      </c>
      <c r="O69" s="14" t="s">
        <v>582</v>
      </c>
      <c r="P69" s="16" t="s">
        <v>582</v>
      </c>
      <c r="Q69" s="14">
        <v>0</v>
      </c>
      <c r="R69" s="16">
        <v>0</v>
      </c>
      <c r="S69" s="14">
        <v>0</v>
      </c>
      <c r="T69" s="16">
        <v>0</v>
      </c>
      <c r="U69" s="14">
        <v>0.74324791000000001</v>
      </c>
      <c r="V69" s="16">
        <v>0.22210326999999999</v>
      </c>
    </row>
    <row r="70" spans="1:22" x14ac:dyDescent="0.25">
      <c r="A70" s="11" t="s">
        <v>540</v>
      </c>
      <c r="B70" s="13">
        <v>6036</v>
      </c>
      <c r="C70" s="14">
        <f>(223/B70*100)</f>
        <v>3.6944996686547382</v>
      </c>
      <c r="D70" s="15">
        <v>5813</v>
      </c>
      <c r="E70" s="14">
        <v>22.675143510000002</v>
      </c>
      <c r="F70" s="16">
        <v>0.74697532</v>
      </c>
      <c r="G70" s="14">
        <v>37.289657300000002</v>
      </c>
      <c r="H70" s="16">
        <v>0.63894700000000004</v>
      </c>
      <c r="I70" s="14">
        <v>25.465438599999999</v>
      </c>
      <c r="J70" s="16">
        <v>0.6517096</v>
      </c>
      <c r="K70" s="14">
        <v>7.4876989600000003</v>
      </c>
      <c r="L70" s="16">
        <v>0.45597928999999998</v>
      </c>
      <c r="M70" s="14">
        <v>0</v>
      </c>
      <c r="N70" s="16">
        <v>0</v>
      </c>
      <c r="O70" s="14" t="s">
        <v>582</v>
      </c>
      <c r="P70" s="16" t="s">
        <v>582</v>
      </c>
      <c r="Q70" s="14">
        <v>0</v>
      </c>
      <c r="R70" s="16">
        <v>0</v>
      </c>
      <c r="S70" s="14">
        <v>0</v>
      </c>
      <c r="T70" s="16">
        <v>0</v>
      </c>
      <c r="U70" s="14">
        <v>7.0820616300000001</v>
      </c>
      <c r="V70" s="16">
        <v>0.56825066000000002</v>
      </c>
    </row>
    <row r="71" spans="1:22" x14ac:dyDescent="0.25">
      <c r="A71" s="11" t="s">
        <v>541</v>
      </c>
      <c r="B71" s="13">
        <v>6115</v>
      </c>
      <c r="C71" s="14">
        <f>(43/B71*100)</f>
        <v>0.70318887980376121</v>
      </c>
      <c r="D71" s="15">
        <v>6072</v>
      </c>
      <c r="E71" s="14">
        <v>16.15231249</v>
      </c>
      <c r="F71" s="16">
        <v>0.4380503</v>
      </c>
      <c r="G71" s="14">
        <v>45.876730780000003</v>
      </c>
      <c r="H71" s="16">
        <v>0.65103666000000004</v>
      </c>
      <c r="I71" s="14">
        <v>27.509234530000001</v>
      </c>
      <c r="J71" s="16">
        <v>0.48509151</v>
      </c>
      <c r="K71" s="14">
        <v>8.5598167699999994</v>
      </c>
      <c r="L71" s="16">
        <v>0.40098566000000002</v>
      </c>
      <c r="M71" s="14">
        <v>0</v>
      </c>
      <c r="N71" s="16">
        <v>0</v>
      </c>
      <c r="O71" s="14" t="s">
        <v>582</v>
      </c>
      <c r="P71" s="16" t="s">
        <v>582</v>
      </c>
      <c r="Q71" s="14">
        <v>0</v>
      </c>
      <c r="R71" s="16">
        <v>0</v>
      </c>
      <c r="S71" s="14">
        <v>0</v>
      </c>
      <c r="T71" s="16">
        <v>0</v>
      </c>
      <c r="U71" s="14">
        <v>1.90190543</v>
      </c>
      <c r="V71" s="16">
        <v>0.19734188999999999</v>
      </c>
    </row>
    <row r="72" spans="1:22" x14ac:dyDescent="0.25">
      <c r="A72" s="11" t="s">
        <v>542</v>
      </c>
      <c r="B72" s="13">
        <v>7708</v>
      </c>
      <c r="C72" s="14">
        <f>(7/B72*100)</f>
        <v>9.0814737934613393E-2</v>
      </c>
      <c r="D72" s="15">
        <v>7701</v>
      </c>
      <c r="E72" s="14">
        <v>17.916606170000001</v>
      </c>
      <c r="F72" s="16">
        <v>0.58638049000000003</v>
      </c>
      <c r="G72" s="14">
        <v>51.473635610000002</v>
      </c>
      <c r="H72" s="16">
        <v>0.66783981999999997</v>
      </c>
      <c r="I72" s="14">
        <v>24.311855900000001</v>
      </c>
      <c r="J72" s="16">
        <v>0.56194504999999995</v>
      </c>
      <c r="K72" s="14">
        <v>5.66998494</v>
      </c>
      <c r="L72" s="16">
        <v>0.30219372999999999</v>
      </c>
      <c r="M72" s="14">
        <v>0</v>
      </c>
      <c r="N72" s="16">
        <v>0</v>
      </c>
      <c r="O72" s="14" t="s">
        <v>582</v>
      </c>
      <c r="P72" s="16" t="s">
        <v>582</v>
      </c>
      <c r="Q72" s="14">
        <v>0</v>
      </c>
      <c r="R72" s="16">
        <v>0</v>
      </c>
      <c r="S72" s="14">
        <v>0</v>
      </c>
      <c r="T72" s="16">
        <v>0</v>
      </c>
      <c r="U72" s="14">
        <v>0.62791739000000002</v>
      </c>
      <c r="V72" s="16">
        <v>9.0041640000000006E-2</v>
      </c>
    </row>
    <row r="73" spans="1:22" x14ac:dyDescent="0.25">
      <c r="A73" s="11" t="s">
        <v>543</v>
      </c>
      <c r="B73" s="13">
        <v>8249</v>
      </c>
      <c r="C73" s="14">
        <f>(205/B73*100)</f>
        <v>2.4851497151169837</v>
      </c>
      <c r="D73" s="15">
        <v>8044</v>
      </c>
      <c r="E73" s="14">
        <v>15.56206321</v>
      </c>
      <c r="F73" s="16">
        <v>0.49911356000000001</v>
      </c>
      <c r="G73" s="14">
        <v>54.975414389999997</v>
      </c>
      <c r="H73" s="16">
        <v>0.72846993000000004</v>
      </c>
      <c r="I73" s="14">
        <v>21.735750209999999</v>
      </c>
      <c r="J73" s="16">
        <v>0.59982769000000002</v>
      </c>
      <c r="K73" s="14">
        <v>5.5159666300000003</v>
      </c>
      <c r="L73" s="16">
        <v>0.35228630999999999</v>
      </c>
      <c r="M73" s="14">
        <v>0</v>
      </c>
      <c r="N73" s="16">
        <v>0</v>
      </c>
      <c r="O73" s="14" t="s">
        <v>582</v>
      </c>
      <c r="P73" s="16" t="s">
        <v>582</v>
      </c>
      <c r="Q73" s="14">
        <v>0</v>
      </c>
      <c r="R73" s="16">
        <v>0</v>
      </c>
      <c r="S73" s="14">
        <v>0</v>
      </c>
      <c r="T73" s="16">
        <v>0</v>
      </c>
      <c r="U73" s="14">
        <v>2.2108055700000002</v>
      </c>
      <c r="V73" s="16">
        <v>0.35013916</v>
      </c>
    </row>
    <row r="74" spans="1:22" x14ac:dyDescent="0.25">
      <c r="A74" s="11" t="s">
        <v>544</v>
      </c>
      <c r="B74" s="13">
        <v>4692</v>
      </c>
      <c r="C74" s="14">
        <f>(82/B74*100)</f>
        <v>1.7476555839727195</v>
      </c>
      <c r="D74" s="15">
        <v>4610</v>
      </c>
      <c r="E74" s="14">
        <v>21.532649039999999</v>
      </c>
      <c r="F74" s="16">
        <v>0.65521554999999998</v>
      </c>
      <c r="G74" s="14">
        <v>37.174038269999997</v>
      </c>
      <c r="H74" s="16">
        <v>0.86174023</v>
      </c>
      <c r="I74" s="14">
        <v>23.62359236</v>
      </c>
      <c r="J74" s="16">
        <v>0.66889807999999995</v>
      </c>
      <c r="K74" s="14">
        <v>8.5942160199999993</v>
      </c>
      <c r="L74" s="16">
        <v>0.42314844000000001</v>
      </c>
      <c r="M74" s="14">
        <v>0</v>
      </c>
      <c r="N74" s="16">
        <v>0</v>
      </c>
      <c r="O74" s="14" t="s">
        <v>582</v>
      </c>
      <c r="P74" s="16" t="s">
        <v>582</v>
      </c>
      <c r="Q74" s="14">
        <v>0</v>
      </c>
      <c r="R74" s="16">
        <v>0</v>
      </c>
      <c r="S74" s="14">
        <v>0.53549738000000002</v>
      </c>
      <c r="T74" s="16">
        <v>0.1397186</v>
      </c>
      <c r="U74" s="14">
        <v>8.5400069300000006</v>
      </c>
      <c r="V74" s="16">
        <v>0.44216538</v>
      </c>
    </row>
    <row r="75" spans="1:22" x14ac:dyDescent="0.25">
      <c r="A75" s="11" t="s">
        <v>545</v>
      </c>
      <c r="B75" s="13">
        <v>5375</v>
      </c>
      <c r="C75" s="14">
        <f>(331/B75*100)</f>
        <v>6.1581395348837207</v>
      </c>
      <c r="D75" s="15">
        <v>5044</v>
      </c>
      <c r="E75" s="14">
        <v>18.158071289999999</v>
      </c>
      <c r="F75" s="16">
        <v>0.64824963999999996</v>
      </c>
      <c r="G75" s="14">
        <v>31.12164508</v>
      </c>
      <c r="H75" s="16">
        <v>0.81950712000000003</v>
      </c>
      <c r="I75" s="14">
        <v>21.284962019999998</v>
      </c>
      <c r="J75" s="16">
        <v>0.64536762000000003</v>
      </c>
      <c r="K75" s="14">
        <v>8.1361255499999992</v>
      </c>
      <c r="L75" s="16">
        <v>0.39775503000000001</v>
      </c>
      <c r="M75" s="14">
        <v>0</v>
      </c>
      <c r="N75" s="16">
        <v>0</v>
      </c>
      <c r="O75" s="14" t="s">
        <v>582</v>
      </c>
      <c r="P75" s="16" t="s">
        <v>582</v>
      </c>
      <c r="Q75" s="14">
        <v>0</v>
      </c>
      <c r="R75" s="16">
        <v>0</v>
      </c>
      <c r="S75" s="14">
        <v>0</v>
      </c>
      <c r="T75" s="16">
        <v>0</v>
      </c>
      <c r="U75" s="14">
        <v>21.29919606</v>
      </c>
      <c r="V75" s="16">
        <v>1.2716768199999999</v>
      </c>
    </row>
    <row r="76" spans="1:22" x14ac:dyDescent="0.25">
      <c r="A76" s="11" t="s">
        <v>546</v>
      </c>
      <c r="B76" s="13">
        <v>14167</v>
      </c>
      <c r="C76" s="14">
        <f>(237/B76*100)</f>
        <v>1.672901814074963</v>
      </c>
      <c r="D76" s="15">
        <v>13930</v>
      </c>
      <c r="E76" s="14">
        <v>24.173716559999999</v>
      </c>
      <c r="F76" s="16">
        <v>0.44522463000000001</v>
      </c>
      <c r="G76" s="14">
        <v>40.381995320000001</v>
      </c>
      <c r="H76" s="16">
        <v>0.50083476999999998</v>
      </c>
      <c r="I76" s="14">
        <v>19.621629410000001</v>
      </c>
      <c r="J76" s="16">
        <v>0.47683552000000001</v>
      </c>
      <c r="K76" s="14">
        <v>6.8559628300000002</v>
      </c>
      <c r="L76" s="16">
        <v>0.30037939000000002</v>
      </c>
      <c r="M76" s="14">
        <v>0</v>
      </c>
      <c r="N76" s="16">
        <v>0</v>
      </c>
      <c r="O76" s="14" t="s">
        <v>582</v>
      </c>
      <c r="P76" s="16" t="s">
        <v>582</v>
      </c>
      <c r="Q76" s="14">
        <v>0</v>
      </c>
      <c r="R76" s="16">
        <v>0</v>
      </c>
      <c r="S76" s="14">
        <v>0</v>
      </c>
      <c r="T76" s="16">
        <v>0</v>
      </c>
      <c r="U76" s="14">
        <v>8.9666958799999996</v>
      </c>
      <c r="V76" s="16">
        <v>0.56563096999999996</v>
      </c>
    </row>
    <row r="77" spans="1:22" x14ac:dyDescent="0.25">
      <c r="A77" s="11" t="s">
        <v>547</v>
      </c>
      <c r="B77" s="13">
        <v>6062</v>
      </c>
      <c r="C77" s="14">
        <f>(416/B77*100)</f>
        <v>6.8624216430221052</v>
      </c>
      <c r="D77" s="15">
        <v>5646</v>
      </c>
      <c r="E77" s="14">
        <v>16.780044950000001</v>
      </c>
      <c r="F77" s="16">
        <v>0.60477431999999998</v>
      </c>
      <c r="G77" s="14">
        <v>31.723694309999999</v>
      </c>
      <c r="H77" s="16">
        <v>0.80519794</v>
      </c>
      <c r="I77" s="14">
        <v>20.55949266</v>
      </c>
      <c r="J77" s="16">
        <v>0.56996084000000002</v>
      </c>
      <c r="K77" s="14">
        <v>8.5742294500000007</v>
      </c>
      <c r="L77" s="16">
        <v>0.40328761000000002</v>
      </c>
      <c r="M77" s="14">
        <v>0</v>
      </c>
      <c r="N77" s="16">
        <v>0</v>
      </c>
      <c r="O77" s="14" t="s">
        <v>582</v>
      </c>
      <c r="P77" s="16" t="s">
        <v>582</v>
      </c>
      <c r="Q77" s="14">
        <v>0</v>
      </c>
      <c r="R77" s="16">
        <v>0</v>
      </c>
      <c r="S77" s="14">
        <v>0</v>
      </c>
      <c r="T77" s="16">
        <v>0</v>
      </c>
      <c r="U77" s="14">
        <v>22.36253863</v>
      </c>
      <c r="V77" s="16">
        <v>1.0152696299999999</v>
      </c>
    </row>
    <row r="78" spans="1:22" x14ac:dyDescent="0.25">
      <c r="A78" s="11" t="s">
        <v>548</v>
      </c>
      <c r="B78" s="13">
        <v>5826</v>
      </c>
      <c r="C78" s="14">
        <f>(0/B78*100)</f>
        <v>0</v>
      </c>
      <c r="D78" s="15">
        <v>5826</v>
      </c>
      <c r="E78" s="14">
        <v>13.0309279</v>
      </c>
      <c r="F78" s="16">
        <v>0.58068794999999995</v>
      </c>
      <c r="G78" s="14">
        <v>34.637629650000001</v>
      </c>
      <c r="H78" s="16">
        <v>0.70657097999999996</v>
      </c>
      <c r="I78" s="14">
        <v>32.238940280000001</v>
      </c>
      <c r="J78" s="16">
        <v>0.78434672000000005</v>
      </c>
      <c r="K78" s="14">
        <v>19.59798022</v>
      </c>
      <c r="L78" s="16">
        <v>0.72710792999999996</v>
      </c>
      <c r="M78" s="14">
        <v>0</v>
      </c>
      <c r="N78" s="16">
        <v>0</v>
      </c>
      <c r="O78" s="14" t="s">
        <v>582</v>
      </c>
      <c r="P78" s="16" t="s">
        <v>582</v>
      </c>
      <c r="Q78" s="14">
        <v>2.4295359999999998E-2</v>
      </c>
      <c r="R78" s="16">
        <v>2.426712E-2</v>
      </c>
      <c r="S78" s="14">
        <v>1.650389E-2</v>
      </c>
      <c r="T78" s="16">
        <v>1.6737390000000001E-2</v>
      </c>
      <c r="U78" s="14">
        <v>0.45372270999999997</v>
      </c>
      <c r="V78" s="16">
        <v>9.4196360000000007E-2</v>
      </c>
    </row>
    <row r="79" spans="1:22" ht="24.95" customHeight="1" x14ac:dyDescent="0.25">
      <c r="A79" s="11" t="s">
        <v>549</v>
      </c>
      <c r="B79" s="13">
        <v>1657</v>
      </c>
      <c r="C79" s="14">
        <f>(41/B79*100)</f>
        <v>2.4743512371756187</v>
      </c>
      <c r="D79" s="15">
        <v>1616</v>
      </c>
      <c r="E79" s="14">
        <v>23.723762659999998</v>
      </c>
      <c r="F79" s="16">
        <v>1.5959230900000001</v>
      </c>
      <c r="G79" s="14">
        <v>32.77043939</v>
      </c>
      <c r="H79" s="16">
        <v>1.28252839</v>
      </c>
      <c r="I79" s="14">
        <v>26.14091732</v>
      </c>
      <c r="J79" s="16">
        <v>1.1773881799999999</v>
      </c>
      <c r="K79" s="14">
        <v>13.573996299999999</v>
      </c>
      <c r="L79" s="16">
        <v>0.87324365000000004</v>
      </c>
      <c r="M79" s="14">
        <v>0</v>
      </c>
      <c r="N79" s="16">
        <v>0</v>
      </c>
      <c r="O79" s="14" t="s">
        <v>582</v>
      </c>
      <c r="P79" s="16" t="s">
        <v>582</v>
      </c>
      <c r="Q79" s="14">
        <v>0</v>
      </c>
      <c r="R79" s="16">
        <v>0</v>
      </c>
      <c r="S79" s="14">
        <v>0</v>
      </c>
      <c r="T79" s="16">
        <v>0</v>
      </c>
      <c r="U79" s="14">
        <v>3.7908843399999999</v>
      </c>
      <c r="V79" s="16">
        <v>0.49373349999999999</v>
      </c>
    </row>
    <row r="80" spans="1:22" x14ac:dyDescent="0.25">
      <c r="A80" s="11" t="s">
        <v>550</v>
      </c>
      <c r="B80" s="13">
        <v>7841</v>
      </c>
      <c r="C80" s="14">
        <f>(0/B80*100)</f>
        <v>0</v>
      </c>
      <c r="D80" s="15">
        <v>7841</v>
      </c>
      <c r="E80" s="14">
        <v>34.244314869999997</v>
      </c>
      <c r="F80" s="16">
        <v>1.02718859</v>
      </c>
      <c r="G80" s="14">
        <v>37.332024339999997</v>
      </c>
      <c r="H80" s="16">
        <v>0.82151348999999996</v>
      </c>
      <c r="I80" s="14">
        <v>21.397900629999999</v>
      </c>
      <c r="J80" s="16">
        <v>0.79310588999999998</v>
      </c>
      <c r="K80" s="14">
        <v>6.6896528899999996</v>
      </c>
      <c r="L80" s="16">
        <v>0.38206272000000002</v>
      </c>
      <c r="M80" s="14">
        <v>0</v>
      </c>
      <c r="N80" s="16">
        <v>0</v>
      </c>
      <c r="O80" s="14" t="s">
        <v>582</v>
      </c>
      <c r="P80" s="16" t="s">
        <v>582</v>
      </c>
      <c r="Q80" s="14">
        <v>0</v>
      </c>
      <c r="R80" s="16">
        <v>0</v>
      </c>
      <c r="S80" s="14">
        <v>0</v>
      </c>
      <c r="T80" s="16">
        <v>0</v>
      </c>
      <c r="U80" s="14">
        <v>0.33610728000000001</v>
      </c>
      <c r="V80" s="16">
        <v>8.9318690000000006E-2</v>
      </c>
    </row>
    <row r="81" spans="1:22" x14ac:dyDescent="0.25">
      <c r="A81" s="19" t="s">
        <v>551</v>
      </c>
      <c r="B81" s="13">
        <v>8861</v>
      </c>
      <c r="C81" s="14">
        <f>(103/B81*100)</f>
        <v>1.1623970206522967</v>
      </c>
      <c r="D81" s="15">
        <v>8758</v>
      </c>
      <c r="E81" s="14">
        <v>12.1051967</v>
      </c>
      <c r="F81" s="16">
        <v>0.48353131999999999</v>
      </c>
      <c r="G81" s="14">
        <v>48.280240220000003</v>
      </c>
      <c r="H81" s="16">
        <v>0.78137537999999995</v>
      </c>
      <c r="I81" s="14">
        <v>28.621955119999999</v>
      </c>
      <c r="J81" s="16">
        <v>0.57155252999999995</v>
      </c>
      <c r="K81" s="14">
        <v>8.9365990699999998</v>
      </c>
      <c r="L81" s="16">
        <v>0.44897839</v>
      </c>
      <c r="M81" s="14">
        <v>0</v>
      </c>
      <c r="N81" s="16">
        <v>0</v>
      </c>
      <c r="O81" s="14" t="s">
        <v>582</v>
      </c>
      <c r="P81" s="16" t="s">
        <v>582</v>
      </c>
      <c r="Q81" s="14">
        <v>0</v>
      </c>
      <c r="R81" s="16">
        <v>0</v>
      </c>
      <c r="S81" s="14">
        <v>0</v>
      </c>
      <c r="T81" s="16">
        <v>0</v>
      </c>
      <c r="U81" s="14">
        <v>2.0560088900000002</v>
      </c>
      <c r="V81" s="16">
        <v>0.31718262000000003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15.1890958</v>
      </c>
      <c r="F7" s="16">
        <v>0.37101051000000002</v>
      </c>
      <c r="G7" s="14">
        <v>36.152465370000002</v>
      </c>
      <c r="H7" s="16">
        <v>0.54385570000000005</v>
      </c>
      <c r="I7" s="14">
        <v>26.894588460000001</v>
      </c>
      <c r="J7" s="16">
        <v>0.45720998000000002</v>
      </c>
      <c r="K7" s="14">
        <v>12.048747110000001</v>
      </c>
      <c r="L7" s="16">
        <v>0.32498906</v>
      </c>
      <c r="M7" s="14">
        <v>0</v>
      </c>
      <c r="N7" s="16">
        <v>0</v>
      </c>
      <c r="O7" s="14" t="s">
        <v>582</v>
      </c>
      <c r="P7" s="16" t="s">
        <v>582</v>
      </c>
      <c r="Q7" s="14">
        <v>0</v>
      </c>
      <c r="R7" s="16">
        <v>0</v>
      </c>
      <c r="S7" s="14">
        <v>0</v>
      </c>
      <c r="T7" s="16">
        <v>0</v>
      </c>
      <c r="U7" s="14">
        <v>9.7151032599999994</v>
      </c>
      <c r="V7" s="16">
        <v>0.56282927999999999</v>
      </c>
    </row>
    <row r="8" spans="1:22" x14ac:dyDescent="0.25">
      <c r="A8" s="11" t="s">
        <v>478</v>
      </c>
      <c r="B8" s="13">
        <v>7007</v>
      </c>
      <c r="C8" s="14">
        <f>(222/B8*100)</f>
        <v>3.1682603111174537</v>
      </c>
      <c r="D8" s="15">
        <v>6785</v>
      </c>
      <c r="E8" s="14">
        <v>13.45464582</v>
      </c>
      <c r="F8" s="16">
        <v>0.58007989000000004</v>
      </c>
      <c r="G8" s="14">
        <v>30.06474304</v>
      </c>
      <c r="H8" s="16">
        <v>0.53293590999999996</v>
      </c>
      <c r="I8" s="14">
        <v>26.83644314</v>
      </c>
      <c r="J8" s="16">
        <v>0.72556575000000001</v>
      </c>
      <c r="K8" s="14">
        <v>19.128463400000001</v>
      </c>
      <c r="L8" s="16">
        <v>0.58944505000000003</v>
      </c>
      <c r="M8" s="14">
        <v>0</v>
      </c>
      <c r="N8" s="16">
        <v>0</v>
      </c>
      <c r="O8" s="14" t="s">
        <v>582</v>
      </c>
      <c r="P8" s="16" t="s">
        <v>582</v>
      </c>
      <c r="Q8" s="14">
        <v>0.48578356</v>
      </c>
      <c r="R8" s="16">
        <v>0.11961577</v>
      </c>
      <c r="S8" s="14">
        <v>0</v>
      </c>
      <c r="T8" s="16">
        <v>0</v>
      </c>
      <c r="U8" s="14">
        <v>10.029921030000001</v>
      </c>
      <c r="V8" s="16">
        <v>0.41506621999999999</v>
      </c>
    </row>
    <row r="9" spans="1:22" x14ac:dyDescent="0.25">
      <c r="A9" s="11" t="s">
        <v>479</v>
      </c>
      <c r="B9" s="13">
        <v>9651</v>
      </c>
      <c r="C9" s="14">
        <f>(326/B9*100)</f>
        <v>3.3778883017303905</v>
      </c>
      <c r="D9" s="15">
        <v>9325</v>
      </c>
      <c r="E9" s="14">
        <v>15.544867379999999</v>
      </c>
      <c r="F9" s="16">
        <v>0.42995792999999999</v>
      </c>
      <c r="G9" s="14">
        <v>28.487157799999999</v>
      </c>
      <c r="H9" s="16">
        <v>0.50180374999999999</v>
      </c>
      <c r="I9" s="14">
        <v>25.679496279999999</v>
      </c>
      <c r="J9" s="16">
        <v>0.57027335000000001</v>
      </c>
      <c r="K9" s="14">
        <v>15.912817649999999</v>
      </c>
      <c r="L9" s="16">
        <v>0.49132817000000001</v>
      </c>
      <c r="M9" s="14">
        <v>0</v>
      </c>
      <c r="N9" s="16">
        <v>0</v>
      </c>
      <c r="O9" s="14" t="s">
        <v>582</v>
      </c>
      <c r="P9" s="16" t="s">
        <v>582</v>
      </c>
      <c r="Q9" s="14">
        <v>3.0874793899999999</v>
      </c>
      <c r="R9" s="16">
        <v>0.55275662000000003</v>
      </c>
      <c r="S9" s="14">
        <v>0</v>
      </c>
      <c r="T9" s="16">
        <v>0</v>
      </c>
      <c r="U9" s="14">
        <v>11.28818152</v>
      </c>
      <c r="V9" s="16">
        <v>0.65793044000000001</v>
      </c>
    </row>
    <row r="10" spans="1:22" x14ac:dyDescent="0.25">
      <c r="A10" s="11" t="s">
        <v>480</v>
      </c>
      <c r="B10" s="13">
        <v>20058</v>
      </c>
      <c r="C10" s="14">
        <f>(579/B10*100)</f>
        <v>2.8866287765480108</v>
      </c>
      <c r="D10" s="15">
        <v>19479</v>
      </c>
      <c r="E10" s="14">
        <v>20.8009062</v>
      </c>
      <c r="F10" s="16">
        <v>0.47538416</v>
      </c>
      <c r="G10" s="14">
        <v>39.325493960000003</v>
      </c>
      <c r="H10" s="16">
        <v>0.53343459999999998</v>
      </c>
      <c r="I10" s="14">
        <v>24.35982349</v>
      </c>
      <c r="J10" s="16">
        <v>0.42692606999999999</v>
      </c>
      <c r="K10" s="14">
        <v>9.9528002200000003</v>
      </c>
      <c r="L10" s="16">
        <v>0.36930438999999998</v>
      </c>
      <c r="M10" s="14">
        <v>0</v>
      </c>
      <c r="N10" s="16">
        <v>0</v>
      </c>
      <c r="O10" s="14" t="s">
        <v>582</v>
      </c>
      <c r="P10" s="16" t="s">
        <v>582</v>
      </c>
      <c r="Q10" s="14">
        <v>0</v>
      </c>
      <c r="R10" s="16">
        <v>0</v>
      </c>
      <c r="S10" s="14">
        <v>0</v>
      </c>
      <c r="T10" s="16">
        <v>0</v>
      </c>
      <c r="U10" s="14">
        <v>5.5609761300000002</v>
      </c>
      <c r="V10" s="16">
        <v>0.48262158999999999</v>
      </c>
    </row>
    <row r="11" spans="1:22" x14ac:dyDescent="0.25">
      <c r="A11" s="11" t="s">
        <v>481</v>
      </c>
      <c r="B11" s="13">
        <v>7053</v>
      </c>
      <c r="C11" s="14">
        <f>(213/B11*100)</f>
        <v>3.0199914929817098</v>
      </c>
      <c r="D11" s="15">
        <v>6840</v>
      </c>
      <c r="E11" s="14">
        <v>13.295048359999999</v>
      </c>
      <c r="F11" s="16">
        <v>0.45296470999999999</v>
      </c>
      <c r="G11" s="14">
        <v>32.548920340000002</v>
      </c>
      <c r="H11" s="16">
        <v>0.80902087</v>
      </c>
      <c r="I11" s="14">
        <v>30.793462170000002</v>
      </c>
      <c r="J11" s="16">
        <v>0.65464710000000004</v>
      </c>
      <c r="K11" s="14">
        <v>12.008860070000001</v>
      </c>
      <c r="L11" s="16">
        <v>0.49678146000000001</v>
      </c>
      <c r="M11" s="14">
        <v>0</v>
      </c>
      <c r="N11" s="16">
        <v>0</v>
      </c>
      <c r="O11" s="14" t="s">
        <v>582</v>
      </c>
      <c r="P11" s="16" t="s">
        <v>582</v>
      </c>
      <c r="Q11" s="14">
        <v>0</v>
      </c>
      <c r="R11" s="16">
        <v>0</v>
      </c>
      <c r="S11" s="14">
        <v>0</v>
      </c>
      <c r="T11" s="16">
        <v>0</v>
      </c>
      <c r="U11" s="14">
        <v>11.35370906</v>
      </c>
      <c r="V11" s="16">
        <v>0.90870687999999999</v>
      </c>
    </row>
    <row r="12" spans="1:22" x14ac:dyDescent="0.25">
      <c r="A12" s="11" t="s">
        <v>482</v>
      </c>
      <c r="B12" s="13">
        <v>6894</v>
      </c>
      <c r="C12" s="14">
        <f>(60/B12*100)</f>
        <v>0.8703220191470844</v>
      </c>
      <c r="D12" s="15">
        <v>6834</v>
      </c>
      <c r="E12" s="14">
        <v>17.56248081</v>
      </c>
      <c r="F12" s="16">
        <v>0.54694684999999998</v>
      </c>
      <c r="G12" s="14">
        <v>36.248191249999998</v>
      </c>
      <c r="H12" s="16">
        <v>0.67363841000000002</v>
      </c>
      <c r="I12" s="14">
        <v>26.768716850000001</v>
      </c>
      <c r="J12" s="16">
        <v>0.64416786000000004</v>
      </c>
      <c r="K12" s="14">
        <v>11.32080288</v>
      </c>
      <c r="L12" s="16">
        <v>0.44225423000000003</v>
      </c>
      <c r="M12" s="14">
        <v>0</v>
      </c>
      <c r="N12" s="16">
        <v>0</v>
      </c>
      <c r="O12" s="14" t="s">
        <v>582</v>
      </c>
      <c r="P12" s="16" t="s">
        <v>582</v>
      </c>
      <c r="Q12" s="14">
        <v>2.3480837700000001</v>
      </c>
      <c r="R12" s="16">
        <v>0.59189603000000002</v>
      </c>
      <c r="S12" s="14">
        <v>0</v>
      </c>
      <c r="T12" s="16">
        <v>0</v>
      </c>
      <c r="U12" s="14">
        <v>5.7517244300000003</v>
      </c>
      <c r="V12" s="16">
        <v>0.47197808000000002</v>
      </c>
    </row>
    <row r="13" spans="1:22" x14ac:dyDescent="0.25">
      <c r="A13" s="11" t="s">
        <v>483</v>
      </c>
      <c r="B13" s="13">
        <v>7161</v>
      </c>
      <c r="C13" s="14">
        <f>(283/B13*100)</f>
        <v>3.9519620164781459</v>
      </c>
      <c r="D13" s="15">
        <v>6878</v>
      </c>
      <c r="E13" s="14">
        <v>18.958835489999998</v>
      </c>
      <c r="F13" s="16">
        <v>0.62205462</v>
      </c>
      <c r="G13" s="14">
        <v>34.745463559999997</v>
      </c>
      <c r="H13" s="16">
        <v>0.75191070000000004</v>
      </c>
      <c r="I13" s="14">
        <v>22.699948729999999</v>
      </c>
      <c r="J13" s="16">
        <v>0.61083816999999996</v>
      </c>
      <c r="K13" s="14">
        <v>13.69740202</v>
      </c>
      <c r="L13" s="16">
        <v>0.55417167000000001</v>
      </c>
      <c r="M13" s="14">
        <v>0</v>
      </c>
      <c r="N13" s="16">
        <v>0</v>
      </c>
      <c r="O13" s="14" t="s">
        <v>582</v>
      </c>
      <c r="P13" s="16" t="s">
        <v>582</v>
      </c>
      <c r="Q13" s="14">
        <v>4.18767874</v>
      </c>
      <c r="R13" s="16">
        <v>0.48225799000000003</v>
      </c>
      <c r="S13" s="14">
        <v>0</v>
      </c>
      <c r="T13" s="16">
        <v>0</v>
      </c>
      <c r="U13" s="14">
        <v>5.7106714600000004</v>
      </c>
      <c r="V13" s="16">
        <v>0.57864539000000004</v>
      </c>
    </row>
    <row r="14" spans="1:22" x14ac:dyDescent="0.25">
      <c r="A14" s="11" t="s">
        <v>484</v>
      </c>
      <c r="B14" s="13">
        <v>5587</v>
      </c>
      <c r="C14" s="14">
        <f>(89/B14*100)</f>
        <v>1.59298371218901</v>
      </c>
      <c r="D14" s="15">
        <v>5498</v>
      </c>
      <c r="E14" s="14">
        <v>13.73075616</v>
      </c>
      <c r="F14" s="16">
        <v>0.55058165999999997</v>
      </c>
      <c r="G14" s="14">
        <v>34.418334799999997</v>
      </c>
      <c r="H14" s="16">
        <v>0.79538841999999998</v>
      </c>
      <c r="I14" s="14">
        <v>33.445077660000003</v>
      </c>
      <c r="J14" s="16">
        <v>0.82459916</v>
      </c>
      <c r="K14" s="14">
        <v>15.78385209</v>
      </c>
      <c r="L14" s="16">
        <v>0.66454099</v>
      </c>
      <c r="M14" s="14">
        <v>0</v>
      </c>
      <c r="N14" s="16">
        <v>0</v>
      </c>
      <c r="O14" s="14" t="s">
        <v>582</v>
      </c>
      <c r="P14" s="16" t="s">
        <v>582</v>
      </c>
      <c r="Q14" s="14">
        <v>0</v>
      </c>
      <c r="R14" s="16">
        <v>0</v>
      </c>
      <c r="S14" s="14">
        <v>0</v>
      </c>
      <c r="T14" s="16">
        <v>0</v>
      </c>
      <c r="U14" s="14">
        <v>2.6219793</v>
      </c>
      <c r="V14" s="16">
        <v>0.27094528000000001</v>
      </c>
    </row>
    <row r="15" spans="1:22" x14ac:dyDescent="0.25">
      <c r="A15" s="11" t="s">
        <v>485</v>
      </c>
      <c r="B15" s="13">
        <v>5882</v>
      </c>
      <c r="C15" s="14">
        <f>(153/B15*100)</f>
        <v>2.601156069364162</v>
      </c>
      <c r="D15" s="15">
        <v>5729</v>
      </c>
      <c r="E15" s="14">
        <v>16.481106090000001</v>
      </c>
      <c r="F15" s="16">
        <v>0.55595901999999997</v>
      </c>
      <c r="G15" s="14">
        <v>38.589791910000002</v>
      </c>
      <c r="H15" s="16">
        <v>0.83459415000000003</v>
      </c>
      <c r="I15" s="14">
        <v>27.93613268</v>
      </c>
      <c r="J15" s="16">
        <v>0.56583784999999998</v>
      </c>
      <c r="K15" s="14">
        <v>10.758499479999999</v>
      </c>
      <c r="L15" s="16">
        <v>0.48433904999999999</v>
      </c>
      <c r="M15" s="14">
        <v>0</v>
      </c>
      <c r="N15" s="16">
        <v>0</v>
      </c>
      <c r="O15" s="14" t="s">
        <v>582</v>
      </c>
      <c r="P15" s="16" t="s">
        <v>582</v>
      </c>
      <c r="Q15" s="14">
        <v>1.03093375</v>
      </c>
      <c r="R15" s="16">
        <v>0.46218765000000001</v>
      </c>
      <c r="S15" s="14">
        <v>0</v>
      </c>
      <c r="T15" s="16">
        <v>0</v>
      </c>
      <c r="U15" s="14">
        <v>5.2035360800000001</v>
      </c>
      <c r="V15" s="16">
        <v>0.47311098000000001</v>
      </c>
    </row>
    <row r="16" spans="1:22" x14ac:dyDescent="0.25">
      <c r="A16" s="11" t="s">
        <v>486</v>
      </c>
      <c r="B16" s="13">
        <v>6108</v>
      </c>
      <c r="C16" s="14">
        <f>(178/B16*100)</f>
        <v>2.914210870988867</v>
      </c>
      <c r="D16" s="15">
        <v>5930</v>
      </c>
      <c r="E16" s="14">
        <v>17.31235448</v>
      </c>
      <c r="F16" s="16">
        <v>0.53707362999999997</v>
      </c>
      <c r="G16" s="14">
        <v>32.040583220000002</v>
      </c>
      <c r="H16" s="16">
        <v>0.59462477000000002</v>
      </c>
      <c r="I16" s="14">
        <v>24.56045224</v>
      </c>
      <c r="J16" s="16">
        <v>0.74351515000000001</v>
      </c>
      <c r="K16" s="14">
        <v>13.908003320000001</v>
      </c>
      <c r="L16" s="16">
        <v>0.43404868000000002</v>
      </c>
      <c r="M16" s="14">
        <v>0</v>
      </c>
      <c r="N16" s="16">
        <v>0</v>
      </c>
      <c r="O16" s="14" t="s">
        <v>582</v>
      </c>
      <c r="P16" s="16" t="s">
        <v>582</v>
      </c>
      <c r="Q16" s="14">
        <v>0</v>
      </c>
      <c r="R16" s="16">
        <v>0</v>
      </c>
      <c r="S16" s="14">
        <v>0</v>
      </c>
      <c r="T16" s="16">
        <v>0</v>
      </c>
      <c r="U16" s="14">
        <v>12.17860673</v>
      </c>
      <c r="V16" s="16">
        <v>0.81070354</v>
      </c>
    </row>
    <row r="17" spans="1:22" x14ac:dyDescent="0.25">
      <c r="A17" s="11" t="s">
        <v>487</v>
      </c>
      <c r="B17" s="13">
        <v>6504</v>
      </c>
      <c r="C17" s="14">
        <f>(2366/B17*100)</f>
        <v>36.377613776137764</v>
      </c>
      <c r="D17" s="15">
        <v>4138</v>
      </c>
      <c r="E17" s="14">
        <v>10.61371774</v>
      </c>
      <c r="F17" s="16">
        <v>0.45847802999999998</v>
      </c>
      <c r="G17" s="14">
        <v>29.49001865</v>
      </c>
      <c r="H17" s="16">
        <v>0.75458139999999996</v>
      </c>
      <c r="I17" s="14">
        <v>24.38152285</v>
      </c>
      <c r="J17" s="16">
        <v>0.73739849999999996</v>
      </c>
      <c r="K17" s="14">
        <v>14.64825929</v>
      </c>
      <c r="L17" s="16">
        <v>0.56736381999999996</v>
      </c>
      <c r="M17" s="14">
        <v>0</v>
      </c>
      <c r="N17" s="16">
        <v>0</v>
      </c>
      <c r="O17" s="14" t="s">
        <v>582</v>
      </c>
      <c r="P17" s="16" t="s">
        <v>582</v>
      </c>
      <c r="Q17" s="14">
        <v>3.5676509099999998</v>
      </c>
      <c r="R17" s="16">
        <v>0.46086832999999999</v>
      </c>
      <c r="S17" s="14">
        <v>0</v>
      </c>
      <c r="T17" s="16">
        <v>0</v>
      </c>
      <c r="U17" s="14">
        <v>17.29883057</v>
      </c>
      <c r="V17" s="16">
        <v>0.85360643999999997</v>
      </c>
    </row>
    <row r="18" spans="1:22" x14ac:dyDescent="0.25">
      <c r="A18" s="11" t="s">
        <v>488</v>
      </c>
      <c r="B18" s="13">
        <v>5532</v>
      </c>
      <c r="C18" s="14">
        <f>(31/B18*100)</f>
        <v>0.56037599421547357</v>
      </c>
      <c r="D18" s="15">
        <v>5501</v>
      </c>
      <c r="E18" s="14">
        <v>16.272564500000001</v>
      </c>
      <c r="F18" s="16">
        <v>0.52521918000000001</v>
      </c>
      <c r="G18" s="14">
        <v>28.520181560000001</v>
      </c>
      <c r="H18" s="16">
        <v>0.68463768999999997</v>
      </c>
      <c r="I18" s="14">
        <v>27.860625339999999</v>
      </c>
      <c r="J18" s="16">
        <v>0.70758354999999995</v>
      </c>
      <c r="K18" s="14">
        <v>20.744979489999999</v>
      </c>
      <c r="L18" s="16">
        <v>0.61126440000000004</v>
      </c>
      <c r="M18" s="14">
        <v>0</v>
      </c>
      <c r="N18" s="16">
        <v>0</v>
      </c>
      <c r="O18" s="14" t="s">
        <v>582</v>
      </c>
      <c r="P18" s="16" t="s">
        <v>582</v>
      </c>
      <c r="Q18" s="14">
        <v>0</v>
      </c>
      <c r="R18" s="16">
        <v>0</v>
      </c>
      <c r="S18" s="14">
        <v>0</v>
      </c>
      <c r="T18" s="16">
        <v>0</v>
      </c>
      <c r="U18" s="14">
        <v>6.6016491100000003</v>
      </c>
      <c r="V18" s="16">
        <v>0.68294653999999999</v>
      </c>
    </row>
    <row r="19" spans="1:22" x14ac:dyDescent="0.25">
      <c r="A19" s="11" t="s">
        <v>489</v>
      </c>
      <c r="B19" s="13">
        <v>5658</v>
      </c>
      <c r="C19" s="14">
        <f>(433/B19*100)</f>
        <v>7.6528808766348533</v>
      </c>
      <c r="D19" s="15">
        <v>5225</v>
      </c>
      <c r="E19" s="14">
        <v>14.024042420000001</v>
      </c>
      <c r="F19" s="16">
        <v>0.53558642999999995</v>
      </c>
      <c r="G19" s="14">
        <v>32.5735277</v>
      </c>
      <c r="H19" s="16">
        <v>0.62868016999999998</v>
      </c>
      <c r="I19" s="14">
        <v>29.73448784</v>
      </c>
      <c r="J19" s="16">
        <v>0.69375956999999999</v>
      </c>
      <c r="K19" s="14">
        <v>16.679377079999998</v>
      </c>
      <c r="L19" s="16">
        <v>0.57793576999999996</v>
      </c>
      <c r="M19" s="14">
        <v>0</v>
      </c>
      <c r="N19" s="16">
        <v>0</v>
      </c>
      <c r="O19" s="14" t="s">
        <v>582</v>
      </c>
      <c r="P19" s="16" t="s">
        <v>582</v>
      </c>
      <c r="Q19" s="14">
        <v>0</v>
      </c>
      <c r="R19" s="16">
        <v>0</v>
      </c>
      <c r="S19" s="14">
        <v>0</v>
      </c>
      <c r="T19" s="16">
        <v>0</v>
      </c>
      <c r="U19" s="14">
        <v>6.9885649599999997</v>
      </c>
      <c r="V19" s="16">
        <v>0.51748285999999999</v>
      </c>
    </row>
    <row r="20" spans="1:22" x14ac:dyDescent="0.25">
      <c r="A20" s="11" t="s">
        <v>490</v>
      </c>
      <c r="B20" s="13">
        <v>3371</v>
      </c>
      <c r="C20" s="14">
        <f>(75/B20*100)</f>
        <v>2.2248590922574905</v>
      </c>
      <c r="D20" s="15">
        <v>3296</v>
      </c>
      <c r="E20" s="14">
        <v>21.136423539999999</v>
      </c>
      <c r="F20" s="16">
        <v>0.67093325000000004</v>
      </c>
      <c r="G20" s="14">
        <v>38.148565570000002</v>
      </c>
      <c r="H20" s="16">
        <v>0.89637608000000002</v>
      </c>
      <c r="I20" s="14">
        <v>21.18162092</v>
      </c>
      <c r="J20" s="16">
        <v>0.72199100999999999</v>
      </c>
      <c r="K20" s="14">
        <v>10.755455209999999</v>
      </c>
      <c r="L20" s="16">
        <v>0.57539671999999997</v>
      </c>
      <c r="M20" s="14">
        <v>0</v>
      </c>
      <c r="N20" s="16">
        <v>0</v>
      </c>
      <c r="O20" s="14" t="s">
        <v>582</v>
      </c>
      <c r="P20" s="16" t="s">
        <v>582</v>
      </c>
      <c r="Q20" s="14">
        <v>0</v>
      </c>
      <c r="R20" s="16">
        <v>0</v>
      </c>
      <c r="S20" s="14">
        <v>0</v>
      </c>
      <c r="T20" s="16">
        <v>0</v>
      </c>
      <c r="U20" s="14">
        <v>8.7779347600000008</v>
      </c>
      <c r="V20" s="16">
        <v>0.47629371999999998</v>
      </c>
    </row>
    <row r="21" spans="1:22" x14ac:dyDescent="0.25">
      <c r="A21" s="11" t="s">
        <v>491</v>
      </c>
      <c r="B21" s="13">
        <v>5741</v>
      </c>
      <c r="C21" s="14">
        <f>(70/B21*100)</f>
        <v>1.2192997735586135</v>
      </c>
      <c r="D21" s="15">
        <v>5671</v>
      </c>
      <c r="E21" s="14">
        <v>13.336118020000001</v>
      </c>
      <c r="F21" s="16">
        <v>0.4519474</v>
      </c>
      <c r="G21" s="14">
        <v>30.525542990000002</v>
      </c>
      <c r="H21" s="16">
        <v>0.59408304999999995</v>
      </c>
      <c r="I21" s="14">
        <v>31.885135269999999</v>
      </c>
      <c r="J21" s="16">
        <v>0.67340714999999995</v>
      </c>
      <c r="K21" s="14">
        <v>20.270273119999999</v>
      </c>
      <c r="L21" s="16">
        <v>0.58431215999999997</v>
      </c>
      <c r="M21" s="14">
        <v>0</v>
      </c>
      <c r="N21" s="16">
        <v>0</v>
      </c>
      <c r="O21" s="14" t="s">
        <v>582</v>
      </c>
      <c r="P21" s="16" t="s">
        <v>582</v>
      </c>
      <c r="Q21" s="14">
        <v>0</v>
      </c>
      <c r="R21" s="16">
        <v>0</v>
      </c>
      <c r="S21" s="14">
        <v>0</v>
      </c>
      <c r="T21" s="16">
        <v>0</v>
      </c>
      <c r="U21" s="14">
        <v>3.9829306099999999</v>
      </c>
      <c r="V21" s="16">
        <v>0.35274017000000002</v>
      </c>
    </row>
    <row r="22" spans="1:22" x14ac:dyDescent="0.25">
      <c r="A22" s="11" t="s">
        <v>492</v>
      </c>
      <c r="B22" s="13">
        <v>6598</v>
      </c>
      <c r="C22" s="14">
        <f>(43/B22*100)</f>
        <v>0.65171264019399822</v>
      </c>
      <c r="D22" s="15">
        <v>6555</v>
      </c>
      <c r="E22" s="14">
        <v>17.829708530000001</v>
      </c>
      <c r="F22" s="16">
        <v>0.51828481000000004</v>
      </c>
      <c r="G22" s="14">
        <v>28.58745553</v>
      </c>
      <c r="H22" s="16">
        <v>0.71685169999999998</v>
      </c>
      <c r="I22" s="14">
        <v>22.045513809999999</v>
      </c>
      <c r="J22" s="16">
        <v>0.65940237999999995</v>
      </c>
      <c r="K22" s="14">
        <v>14.364452760000001</v>
      </c>
      <c r="L22" s="16">
        <v>0.63867088999999999</v>
      </c>
      <c r="M22" s="14">
        <v>0</v>
      </c>
      <c r="N22" s="16">
        <v>0</v>
      </c>
      <c r="O22" s="14" t="s">
        <v>582</v>
      </c>
      <c r="P22" s="16" t="s">
        <v>582</v>
      </c>
      <c r="Q22" s="14">
        <v>10.295261979999999</v>
      </c>
      <c r="R22" s="16">
        <v>1.33042324</v>
      </c>
      <c r="S22" s="14">
        <v>0</v>
      </c>
      <c r="T22" s="16">
        <v>0</v>
      </c>
      <c r="U22" s="14">
        <v>6.8776073899999997</v>
      </c>
      <c r="V22" s="16">
        <v>0.61608518999999995</v>
      </c>
    </row>
    <row r="23" spans="1:22" x14ac:dyDescent="0.25">
      <c r="A23" s="11" t="s">
        <v>493</v>
      </c>
      <c r="B23" s="13">
        <v>11583</v>
      </c>
      <c r="C23" s="14">
        <f>(281/B23*100)</f>
        <v>2.4259690926357593</v>
      </c>
      <c r="D23" s="15">
        <v>11302</v>
      </c>
      <c r="E23" s="14">
        <v>17.487021349999999</v>
      </c>
      <c r="F23" s="16">
        <v>0.50769103000000004</v>
      </c>
      <c r="G23" s="14">
        <v>33.894735240000003</v>
      </c>
      <c r="H23" s="16">
        <v>0.60662103000000001</v>
      </c>
      <c r="I23" s="14">
        <v>26.81853899</v>
      </c>
      <c r="J23" s="16">
        <v>0.62658128999999996</v>
      </c>
      <c r="K23" s="14">
        <v>15.4685878</v>
      </c>
      <c r="L23" s="16">
        <v>0.53131194000000004</v>
      </c>
      <c r="M23" s="14">
        <v>0</v>
      </c>
      <c r="N23" s="16">
        <v>0</v>
      </c>
      <c r="O23" s="14" t="s">
        <v>582</v>
      </c>
      <c r="P23" s="16" t="s">
        <v>582</v>
      </c>
      <c r="Q23" s="14">
        <v>0</v>
      </c>
      <c r="R23" s="16">
        <v>0</v>
      </c>
      <c r="S23" s="14">
        <v>0</v>
      </c>
      <c r="T23" s="16">
        <v>0</v>
      </c>
      <c r="U23" s="14">
        <v>6.3311166200000004</v>
      </c>
      <c r="V23" s="16">
        <v>0.40838722</v>
      </c>
    </row>
    <row r="24" spans="1:22" x14ac:dyDescent="0.25">
      <c r="A24" s="11" t="s">
        <v>494</v>
      </c>
      <c r="B24" s="13">
        <v>6647</v>
      </c>
      <c r="C24" s="14">
        <f>(14/B24*100)</f>
        <v>0.21062133293214985</v>
      </c>
      <c r="D24" s="15">
        <v>6633</v>
      </c>
      <c r="E24" s="14">
        <v>6.9317570100000001</v>
      </c>
      <c r="F24" s="16">
        <v>0.35225113000000002</v>
      </c>
      <c r="G24" s="14">
        <v>30.811516829999999</v>
      </c>
      <c r="H24" s="16">
        <v>0.71827832999999996</v>
      </c>
      <c r="I24" s="14">
        <v>37.977495220000002</v>
      </c>
      <c r="J24" s="16">
        <v>0.80327534</v>
      </c>
      <c r="K24" s="14">
        <v>21.142251819999998</v>
      </c>
      <c r="L24" s="16">
        <v>0.66202682999999996</v>
      </c>
      <c r="M24" s="14">
        <v>0</v>
      </c>
      <c r="N24" s="16">
        <v>0</v>
      </c>
      <c r="O24" s="14" t="s">
        <v>582</v>
      </c>
      <c r="P24" s="16" t="s">
        <v>582</v>
      </c>
      <c r="Q24" s="14">
        <v>0</v>
      </c>
      <c r="R24" s="16">
        <v>0</v>
      </c>
      <c r="S24" s="14">
        <v>0</v>
      </c>
      <c r="T24" s="16">
        <v>0</v>
      </c>
      <c r="U24" s="14">
        <v>3.1369791199999999</v>
      </c>
      <c r="V24" s="16">
        <v>0.81805245000000004</v>
      </c>
    </row>
    <row r="25" spans="1:22" x14ac:dyDescent="0.25">
      <c r="A25" s="11" t="s">
        <v>495</v>
      </c>
      <c r="B25" s="13">
        <v>5581</v>
      </c>
      <c r="C25" s="14">
        <f>(25/B25*100)</f>
        <v>0.44794839634474104</v>
      </c>
      <c r="D25" s="15">
        <v>5556</v>
      </c>
      <c r="E25" s="14">
        <v>11.89381667</v>
      </c>
      <c r="F25" s="16">
        <v>0.58666954999999998</v>
      </c>
      <c r="G25" s="14">
        <v>43.685257309999997</v>
      </c>
      <c r="H25" s="16">
        <v>0.69426326999999999</v>
      </c>
      <c r="I25" s="14">
        <v>34.194298199999999</v>
      </c>
      <c r="J25" s="16">
        <v>0.72930786000000003</v>
      </c>
      <c r="K25" s="14">
        <v>9.3494125399999994</v>
      </c>
      <c r="L25" s="16">
        <v>0.39942033999999998</v>
      </c>
      <c r="M25" s="14">
        <v>0</v>
      </c>
      <c r="N25" s="16">
        <v>0</v>
      </c>
      <c r="O25" s="14" t="s">
        <v>582</v>
      </c>
      <c r="P25" s="16" t="s">
        <v>582</v>
      </c>
      <c r="Q25" s="14">
        <v>0</v>
      </c>
      <c r="R25" s="16">
        <v>0</v>
      </c>
      <c r="S25" s="14">
        <v>0</v>
      </c>
      <c r="T25" s="16">
        <v>0</v>
      </c>
      <c r="U25" s="14">
        <v>0.87721528000000004</v>
      </c>
      <c r="V25" s="16">
        <v>0.15597884000000001</v>
      </c>
    </row>
    <row r="26" spans="1:22" x14ac:dyDescent="0.25">
      <c r="A26" s="11" t="s">
        <v>496</v>
      </c>
      <c r="B26" s="13">
        <v>4869</v>
      </c>
      <c r="C26" s="14">
        <f>(88/B26*100)</f>
        <v>1.8073526391456152</v>
      </c>
      <c r="D26" s="15">
        <v>4781</v>
      </c>
      <c r="E26" s="14">
        <v>15.72507727</v>
      </c>
      <c r="F26" s="16">
        <v>0.55644729000000004</v>
      </c>
      <c r="G26" s="14">
        <v>36.606179040000001</v>
      </c>
      <c r="H26" s="16">
        <v>0.83492875</v>
      </c>
      <c r="I26" s="14">
        <v>31.869891320000001</v>
      </c>
      <c r="J26" s="16">
        <v>0.76283752000000005</v>
      </c>
      <c r="K26" s="14">
        <v>12.08376741</v>
      </c>
      <c r="L26" s="16">
        <v>0.55260328000000003</v>
      </c>
      <c r="M26" s="14">
        <v>0</v>
      </c>
      <c r="N26" s="16">
        <v>0</v>
      </c>
      <c r="O26" s="14" t="s">
        <v>582</v>
      </c>
      <c r="P26" s="16" t="s">
        <v>582</v>
      </c>
      <c r="Q26" s="14">
        <v>0</v>
      </c>
      <c r="R26" s="16">
        <v>0</v>
      </c>
      <c r="S26" s="14">
        <v>0</v>
      </c>
      <c r="T26" s="16">
        <v>0</v>
      </c>
      <c r="U26" s="14">
        <v>3.7150849699999999</v>
      </c>
      <c r="V26" s="16">
        <v>0.34426962</v>
      </c>
    </row>
    <row r="27" spans="1:22" x14ac:dyDescent="0.25">
      <c r="A27" s="11" t="s">
        <v>497</v>
      </c>
      <c r="B27" s="13">
        <v>5299</v>
      </c>
      <c r="C27" s="14">
        <f>(170/B27*100)</f>
        <v>3.2081524816003024</v>
      </c>
      <c r="D27" s="15">
        <v>5129</v>
      </c>
      <c r="E27" s="14">
        <v>14.768993289999999</v>
      </c>
      <c r="F27" s="16">
        <v>0.56280934999999999</v>
      </c>
      <c r="G27" s="14">
        <v>29.84709389</v>
      </c>
      <c r="H27" s="16">
        <v>0.63477382000000004</v>
      </c>
      <c r="I27" s="14">
        <v>27.243134739999999</v>
      </c>
      <c r="J27" s="16">
        <v>0.54585134000000002</v>
      </c>
      <c r="K27" s="14">
        <v>15.474452980000001</v>
      </c>
      <c r="L27" s="16">
        <v>0.51464783000000003</v>
      </c>
      <c r="M27" s="14">
        <v>0</v>
      </c>
      <c r="N27" s="16">
        <v>0</v>
      </c>
      <c r="O27" s="14" t="s">
        <v>582</v>
      </c>
      <c r="P27" s="16" t="s">
        <v>582</v>
      </c>
      <c r="Q27" s="14">
        <v>0</v>
      </c>
      <c r="R27" s="16">
        <v>0</v>
      </c>
      <c r="S27" s="14">
        <v>0</v>
      </c>
      <c r="T27" s="16">
        <v>0</v>
      </c>
      <c r="U27" s="14">
        <v>12.6663251</v>
      </c>
      <c r="V27" s="16">
        <v>0.48113784999999998</v>
      </c>
    </row>
    <row r="28" spans="1:22" x14ac:dyDescent="0.25">
      <c r="A28" s="11" t="s">
        <v>498</v>
      </c>
      <c r="B28" s="13">
        <v>7568</v>
      </c>
      <c r="C28" s="14">
        <f>(490/B28*100)</f>
        <v>6.4746300211416488</v>
      </c>
      <c r="D28" s="15">
        <v>7078</v>
      </c>
      <c r="E28" s="14">
        <v>16.640483079999999</v>
      </c>
      <c r="F28" s="16">
        <v>0.57719218999999999</v>
      </c>
      <c r="G28" s="14">
        <v>42.45384293</v>
      </c>
      <c r="H28" s="16">
        <v>0.76365950000000005</v>
      </c>
      <c r="I28" s="14">
        <v>26.571366730000001</v>
      </c>
      <c r="J28" s="16">
        <v>0.65710676999999995</v>
      </c>
      <c r="K28" s="14">
        <v>8.1874026799999999</v>
      </c>
      <c r="L28" s="16">
        <v>0.42432234000000002</v>
      </c>
      <c r="M28" s="14">
        <v>0</v>
      </c>
      <c r="N28" s="16">
        <v>0</v>
      </c>
      <c r="O28" s="14" t="s">
        <v>582</v>
      </c>
      <c r="P28" s="16" t="s">
        <v>582</v>
      </c>
      <c r="Q28" s="14">
        <v>0</v>
      </c>
      <c r="R28" s="16">
        <v>0</v>
      </c>
      <c r="S28" s="14">
        <v>0</v>
      </c>
      <c r="T28" s="16">
        <v>0</v>
      </c>
      <c r="U28" s="14">
        <v>6.1469045900000001</v>
      </c>
      <c r="V28" s="16">
        <v>0.67726476999999996</v>
      </c>
    </row>
    <row r="29" spans="1:22" x14ac:dyDescent="0.25">
      <c r="A29" s="11" t="s">
        <v>499</v>
      </c>
      <c r="B29" s="13">
        <v>5385</v>
      </c>
      <c r="C29" s="14">
        <f>(30/B29*100)</f>
        <v>0.55710306406685239</v>
      </c>
      <c r="D29" s="15">
        <v>5355</v>
      </c>
      <c r="E29" s="14">
        <v>14.75001898</v>
      </c>
      <c r="F29" s="16">
        <v>0.59355385999999999</v>
      </c>
      <c r="G29" s="14">
        <v>35.619714960000003</v>
      </c>
      <c r="H29" s="16">
        <v>0.74395655000000005</v>
      </c>
      <c r="I29" s="14">
        <v>25.474018600000001</v>
      </c>
      <c r="J29" s="16">
        <v>0.64090634000000002</v>
      </c>
      <c r="K29" s="14">
        <v>17.933984630000001</v>
      </c>
      <c r="L29" s="16">
        <v>0.67234079999999996</v>
      </c>
      <c r="M29" s="14">
        <v>0</v>
      </c>
      <c r="N29" s="16">
        <v>0</v>
      </c>
      <c r="O29" s="14" t="s">
        <v>582</v>
      </c>
      <c r="P29" s="16" t="s">
        <v>582</v>
      </c>
      <c r="Q29" s="14">
        <v>2.7667624100000001</v>
      </c>
      <c r="R29" s="16">
        <v>0.24169378</v>
      </c>
      <c r="S29" s="14">
        <v>0</v>
      </c>
      <c r="T29" s="16">
        <v>0</v>
      </c>
      <c r="U29" s="14">
        <v>3.4555004199999999</v>
      </c>
      <c r="V29" s="16">
        <v>0.37873498</v>
      </c>
    </row>
    <row r="30" spans="1:22" x14ac:dyDescent="0.25">
      <c r="A30" s="11" t="s">
        <v>500</v>
      </c>
      <c r="B30" s="13">
        <v>4520</v>
      </c>
      <c r="C30" s="14">
        <f>(243/B30*100)</f>
        <v>5.3761061946902649</v>
      </c>
      <c r="D30" s="15">
        <v>4277</v>
      </c>
      <c r="E30" s="14">
        <v>12.827559000000001</v>
      </c>
      <c r="F30" s="16">
        <v>0.61150910000000003</v>
      </c>
      <c r="G30" s="14">
        <v>35.345900460000003</v>
      </c>
      <c r="H30" s="16">
        <v>0.67333010000000004</v>
      </c>
      <c r="I30" s="14">
        <v>29.973676730000001</v>
      </c>
      <c r="J30" s="16">
        <v>0.77946841</v>
      </c>
      <c r="K30" s="14">
        <v>13.90051748</v>
      </c>
      <c r="L30" s="16">
        <v>0.59602964999999997</v>
      </c>
      <c r="M30" s="14">
        <v>0</v>
      </c>
      <c r="N30" s="16">
        <v>0</v>
      </c>
      <c r="O30" s="14" t="s">
        <v>582</v>
      </c>
      <c r="P30" s="16" t="s">
        <v>582</v>
      </c>
      <c r="Q30" s="14">
        <v>0</v>
      </c>
      <c r="R30" s="16">
        <v>0</v>
      </c>
      <c r="S30" s="14">
        <v>0</v>
      </c>
      <c r="T30" s="16">
        <v>0</v>
      </c>
      <c r="U30" s="14">
        <v>7.9523463300000001</v>
      </c>
      <c r="V30" s="16">
        <v>0.50077667999999997</v>
      </c>
    </row>
    <row r="31" spans="1:22" x14ac:dyDescent="0.25">
      <c r="A31" s="11" t="s">
        <v>501</v>
      </c>
      <c r="B31" s="13">
        <v>5456</v>
      </c>
      <c r="C31" s="14">
        <f>(152/B31*100)</f>
        <v>2.7859237536656889</v>
      </c>
      <c r="D31" s="15">
        <v>5304</v>
      </c>
      <c r="E31" s="14">
        <v>17.94194491</v>
      </c>
      <c r="F31" s="16">
        <v>0.57994184999999998</v>
      </c>
      <c r="G31" s="14">
        <v>46.358441589999998</v>
      </c>
      <c r="H31" s="16">
        <v>0.80267553999999997</v>
      </c>
      <c r="I31" s="14">
        <v>20.15872581</v>
      </c>
      <c r="J31" s="16">
        <v>0.53508728000000005</v>
      </c>
      <c r="K31" s="14">
        <v>7.5668856099999999</v>
      </c>
      <c r="L31" s="16">
        <v>0.39513678000000002</v>
      </c>
      <c r="M31" s="14">
        <v>0</v>
      </c>
      <c r="N31" s="16">
        <v>0</v>
      </c>
      <c r="O31" s="14" t="s">
        <v>582</v>
      </c>
      <c r="P31" s="16" t="s">
        <v>582</v>
      </c>
      <c r="Q31" s="14">
        <v>0</v>
      </c>
      <c r="R31" s="16">
        <v>0</v>
      </c>
      <c r="S31" s="14">
        <v>0</v>
      </c>
      <c r="T31" s="16">
        <v>0</v>
      </c>
      <c r="U31" s="14">
        <v>7.97400208</v>
      </c>
      <c r="V31" s="16">
        <v>0.58650789999999997</v>
      </c>
    </row>
    <row r="32" spans="1:22" x14ac:dyDescent="0.25">
      <c r="A32" s="11" t="s">
        <v>502</v>
      </c>
      <c r="B32" s="13">
        <v>4478</v>
      </c>
      <c r="C32" s="14">
        <f>(6/B32*100)</f>
        <v>0.13398838767306834</v>
      </c>
      <c r="D32" s="15">
        <v>4472</v>
      </c>
      <c r="E32" s="14">
        <v>16.192033380000002</v>
      </c>
      <c r="F32" s="16">
        <v>0.60278125999999999</v>
      </c>
      <c r="G32" s="14">
        <v>38.36943582</v>
      </c>
      <c r="H32" s="16">
        <v>0.70991128999999997</v>
      </c>
      <c r="I32" s="14">
        <v>29.999733280000001</v>
      </c>
      <c r="J32" s="16">
        <v>0.65366683999999997</v>
      </c>
      <c r="K32" s="14">
        <v>12.80806527</v>
      </c>
      <c r="L32" s="16">
        <v>0.53299923999999999</v>
      </c>
      <c r="M32" s="14">
        <v>0</v>
      </c>
      <c r="N32" s="16">
        <v>0</v>
      </c>
      <c r="O32" s="14" t="s">
        <v>582</v>
      </c>
      <c r="P32" s="16" t="s">
        <v>582</v>
      </c>
      <c r="Q32" s="14">
        <v>0</v>
      </c>
      <c r="R32" s="16">
        <v>0</v>
      </c>
      <c r="S32" s="14">
        <v>0</v>
      </c>
      <c r="T32" s="16">
        <v>0</v>
      </c>
      <c r="U32" s="14">
        <v>2.6307322499999999</v>
      </c>
      <c r="V32" s="16">
        <v>0.31203236000000001</v>
      </c>
    </row>
    <row r="33" spans="1:22" x14ac:dyDescent="0.25">
      <c r="A33" s="11" t="s">
        <v>503</v>
      </c>
      <c r="B33" s="13">
        <v>7325</v>
      </c>
      <c r="C33" s="14">
        <f>(85/B33*100)</f>
        <v>1.1604095563139931</v>
      </c>
      <c r="D33" s="15">
        <v>7240</v>
      </c>
      <c r="E33" s="14">
        <v>19.12036522</v>
      </c>
      <c r="F33" s="16">
        <v>0.64122031000000002</v>
      </c>
      <c r="G33" s="14">
        <v>40.520481629999999</v>
      </c>
      <c r="H33" s="16">
        <v>0.62830858999999994</v>
      </c>
      <c r="I33" s="14">
        <v>27.89236279</v>
      </c>
      <c r="J33" s="16">
        <v>0.65682666000000001</v>
      </c>
      <c r="K33" s="14">
        <v>8.8859511599999994</v>
      </c>
      <c r="L33" s="16">
        <v>0.34240345999999999</v>
      </c>
      <c r="M33" s="14">
        <v>0</v>
      </c>
      <c r="N33" s="16">
        <v>0</v>
      </c>
      <c r="O33" s="14" t="s">
        <v>582</v>
      </c>
      <c r="P33" s="16" t="s">
        <v>582</v>
      </c>
      <c r="Q33" s="14">
        <v>0</v>
      </c>
      <c r="R33" s="16">
        <v>0</v>
      </c>
      <c r="S33" s="14">
        <v>0</v>
      </c>
      <c r="T33" s="16">
        <v>0</v>
      </c>
      <c r="U33" s="14">
        <v>3.5808391999999998</v>
      </c>
      <c r="V33" s="16">
        <v>0.3121777</v>
      </c>
    </row>
    <row r="34" spans="1:22" x14ac:dyDescent="0.25">
      <c r="A34" s="11" t="s">
        <v>504</v>
      </c>
      <c r="B34" s="13">
        <v>6350</v>
      </c>
      <c r="C34" s="14">
        <f>(106/B34*100)</f>
        <v>1.6692913385826771</v>
      </c>
      <c r="D34" s="15">
        <v>6244</v>
      </c>
      <c r="E34" s="14">
        <v>15.212866719999999</v>
      </c>
      <c r="F34" s="16">
        <v>0.53899737000000003</v>
      </c>
      <c r="G34" s="14">
        <v>35.28045384</v>
      </c>
      <c r="H34" s="16">
        <v>0.75789903000000003</v>
      </c>
      <c r="I34" s="14">
        <v>24.844409850000002</v>
      </c>
      <c r="J34" s="16">
        <v>0.57818188999999998</v>
      </c>
      <c r="K34" s="14">
        <v>14.611794339999999</v>
      </c>
      <c r="L34" s="16">
        <v>0.63381193000000002</v>
      </c>
      <c r="M34" s="14">
        <v>0</v>
      </c>
      <c r="N34" s="16">
        <v>0</v>
      </c>
      <c r="O34" s="14" t="s">
        <v>582</v>
      </c>
      <c r="P34" s="16" t="s">
        <v>582</v>
      </c>
      <c r="Q34" s="14">
        <v>2.5933456800000001</v>
      </c>
      <c r="R34" s="16">
        <v>0.53833872000000005</v>
      </c>
      <c r="S34" s="14">
        <v>0</v>
      </c>
      <c r="T34" s="16">
        <v>0</v>
      </c>
      <c r="U34" s="14">
        <v>7.4571295700000002</v>
      </c>
      <c r="V34" s="16">
        <v>0.58390505000000004</v>
      </c>
    </row>
    <row r="35" spans="1:22" x14ac:dyDescent="0.25">
      <c r="A35" s="11" t="s">
        <v>505</v>
      </c>
      <c r="B35" s="13">
        <v>6406</v>
      </c>
      <c r="C35" s="14">
        <f>(74/B35*100)</f>
        <v>1.1551670309085234</v>
      </c>
      <c r="D35" s="15">
        <v>6332</v>
      </c>
      <c r="E35" s="14">
        <v>14.513938680000001</v>
      </c>
      <c r="F35" s="16">
        <v>0.54373676999999998</v>
      </c>
      <c r="G35" s="14">
        <v>37.342137219999998</v>
      </c>
      <c r="H35" s="16">
        <v>0.64323353999999999</v>
      </c>
      <c r="I35" s="14">
        <v>29.839109189999999</v>
      </c>
      <c r="J35" s="16">
        <v>0.70448946000000001</v>
      </c>
      <c r="K35" s="14">
        <v>13.35356341</v>
      </c>
      <c r="L35" s="16">
        <v>0.52933412999999996</v>
      </c>
      <c r="M35" s="14">
        <v>0</v>
      </c>
      <c r="N35" s="16">
        <v>0</v>
      </c>
      <c r="O35" s="14" t="s">
        <v>582</v>
      </c>
      <c r="P35" s="16" t="s">
        <v>582</v>
      </c>
      <c r="Q35" s="14">
        <v>1.0414681100000001</v>
      </c>
      <c r="R35" s="16">
        <v>5.7018800000000001E-2</v>
      </c>
      <c r="S35" s="14">
        <v>0</v>
      </c>
      <c r="T35" s="16">
        <v>0</v>
      </c>
      <c r="U35" s="14">
        <v>3.9097833899999999</v>
      </c>
      <c r="V35" s="16">
        <v>0.27173116000000003</v>
      </c>
    </row>
    <row r="36" spans="1:22" x14ac:dyDescent="0.25">
      <c r="A36" s="11" t="s">
        <v>506</v>
      </c>
      <c r="B36" s="13">
        <v>6736</v>
      </c>
      <c r="C36" s="14">
        <f>(88/B36*100)</f>
        <v>1.3064133016627077</v>
      </c>
      <c r="D36" s="15">
        <v>6648</v>
      </c>
      <c r="E36" s="14">
        <v>18.481753019999999</v>
      </c>
      <c r="F36" s="16">
        <v>0.51455930000000005</v>
      </c>
      <c r="G36" s="14">
        <v>33.523947329999999</v>
      </c>
      <c r="H36" s="16">
        <v>0.68852793000000001</v>
      </c>
      <c r="I36" s="14">
        <v>25.699420719999999</v>
      </c>
      <c r="J36" s="16">
        <v>0.55525135000000003</v>
      </c>
      <c r="K36" s="14">
        <v>16.605963320000001</v>
      </c>
      <c r="L36" s="16">
        <v>0.55105711999999996</v>
      </c>
      <c r="M36" s="14">
        <v>0</v>
      </c>
      <c r="N36" s="16">
        <v>0</v>
      </c>
      <c r="O36" s="14" t="s">
        <v>582</v>
      </c>
      <c r="P36" s="16" t="s">
        <v>582</v>
      </c>
      <c r="Q36" s="14">
        <v>0</v>
      </c>
      <c r="R36" s="16">
        <v>0</v>
      </c>
      <c r="S36" s="14">
        <v>0</v>
      </c>
      <c r="T36" s="16">
        <v>0</v>
      </c>
      <c r="U36" s="14">
        <v>5.6889156099999996</v>
      </c>
      <c r="V36" s="16">
        <v>0.3525277</v>
      </c>
    </row>
    <row r="37" spans="1:22" x14ac:dyDescent="0.25">
      <c r="A37" s="11" t="s">
        <v>507</v>
      </c>
      <c r="B37" s="13">
        <v>5458</v>
      </c>
      <c r="C37" s="14">
        <f>(181/B37*100)</f>
        <v>3.3162330524001464</v>
      </c>
      <c r="D37" s="15">
        <v>5277</v>
      </c>
      <c r="E37" s="14">
        <v>14.810970920000001</v>
      </c>
      <c r="F37" s="16">
        <v>0.58122578999999996</v>
      </c>
      <c r="G37" s="14">
        <v>35.947447619999998</v>
      </c>
      <c r="H37" s="16">
        <v>0.73970395</v>
      </c>
      <c r="I37" s="14">
        <v>26.295598089999999</v>
      </c>
      <c r="J37" s="16">
        <v>0.66021114000000003</v>
      </c>
      <c r="K37" s="14">
        <v>10.48641106</v>
      </c>
      <c r="L37" s="16">
        <v>0.46114094999999999</v>
      </c>
      <c r="M37" s="14">
        <v>0</v>
      </c>
      <c r="N37" s="16">
        <v>0</v>
      </c>
      <c r="O37" s="14" t="s">
        <v>582</v>
      </c>
      <c r="P37" s="16" t="s">
        <v>582</v>
      </c>
      <c r="Q37" s="14">
        <v>0</v>
      </c>
      <c r="R37" s="16">
        <v>0</v>
      </c>
      <c r="S37" s="14">
        <v>0</v>
      </c>
      <c r="T37" s="16">
        <v>0</v>
      </c>
      <c r="U37" s="14">
        <v>12.45957231</v>
      </c>
      <c r="V37" s="16">
        <v>0.95565255000000005</v>
      </c>
    </row>
    <row r="38" spans="1:22" x14ac:dyDescent="0.25">
      <c r="A38" s="11" t="s">
        <v>508</v>
      </c>
      <c r="B38" s="13">
        <v>5860</v>
      </c>
      <c r="C38" s="14">
        <f>(27/B38*100)</f>
        <v>0.46075085324232085</v>
      </c>
      <c r="D38" s="15">
        <v>5833</v>
      </c>
      <c r="E38" s="14">
        <v>12.379310970000001</v>
      </c>
      <c r="F38" s="16">
        <v>0.45032939999999999</v>
      </c>
      <c r="G38" s="14">
        <v>30.458874730000002</v>
      </c>
      <c r="H38" s="16">
        <v>0.81541019999999997</v>
      </c>
      <c r="I38" s="14">
        <v>24.712612329999999</v>
      </c>
      <c r="J38" s="16">
        <v>0.62184101999999997</v>
      </c>
      <c r="K38" s="14">
        <v>14.053390139999999</v>
      </c>
      <c r="L38" s="16">
        <v>0.46033332999999999</v>
      </c>
      <c r="M38" s="14">
        <v>0</v>
      </c>
      <c r="N38" s="16">
        <v>0</v>
      </c>
      <c r="O38" s="14" t="s">
        <v>582</v>
      </c>
      <c r="P38" s="16" t="s">
        <v>582</v>
      </c>
      <c r="Q38" s="14">
        <v>0</v>
      </c>
      <c r="R38" s="16">
        <v>0</v>
      </c>
      <c r="S38" s="14">
        <v>0</v>
      </c>
      <c r="T38" s="16">
        <v>0</v>
      </c>
      <c r="U38" s="14">
        <v>18.395811819999999</v>
      </c>
      <c r="V38" s="16">
        <v>0.95749684999999995</v>
      </c>
    </row>
    <row r="39" spans="1:22" x14ac:dyDescent="0.25">
      <c r="A39" s="11" t="s">
        <v>509</v>
      </c>
      <c r="B39" s="13">
        <v>5895</v>
      </c>
      <c r="C39" s="14">
        <f>(33/B39*100)</f>
        <v>0.55979643765903309</v>
      </c>
      <c r="D39" s="15">
        <v>5862</v>
      </c>
      <c r="E39" s="14">
        <v>20.76050609</v>
      </c>
      <c r="F39" s="16">
        <v>0.64702526000000005</v>
      </c>
      <c r="G39" s="14">
        <v>40.705145680000001</v>
      </c>
      <c r="H39" s="16">
        <v>0.66189092000000005</v>
      </c>
      <c r="I39" s="14">
        <v>20.821584990000002</v>
      </c>
      <c r="J39" s="16">
        <v>0.62910920999999997</v>
      </c>
      <c r="K39" s="14">
        <v>12.629209660000001</v>
      </c>
      <c r="L39" s="16">
        <v>0.43791074000000002</v>
      </c>
      <c r="M39" s="14">
        <v>0</v>
      </c>
      <c r="N39" s="16">
        <v>0</v>
      </c>
      <c r="O39" s="14" t="s">
        <v>582</v>
      </c>
      <c r="P39" s="16" t="s">
        <v>582</v>
      </c>
      <c r="Q39" s="14">
        <v>0</v>
      </c>
      <c r="R39" s="16">
        <v>0</v>
      </c>
      <c r="S39" s="14">
        <v>0</v>
      </c>
      <c r="T39" s="16">
        <v>0</v>
      </c>
      <c r="U39" s="14">
        <v>5.0835535800000002</v>
      </c>
      <c r="V39" s="16">
        <v>0.66995276000000004</v>
      </c>
    </row>
    <row r="40" spans="1:22" x14ac:dyDescent="0.25">
      <c r="A40" s="11" t="s">
        <v>510</v>
      </c>
      <c r="B40" s="13">
        <v>14157</v>
      </c>
      <c r="C40" s="14">
        <f>(415/B40*100)</f>
        <v>2.9314120223211133</v>
      </c>
      <c r="D40" s="15">
        <v>13742</v>
      </c>
      <c r="E40" s="14">
        <v>18.2831495</v>
      </c>
      <c r="F40" s="16">
        <v>0.43090949000000001</v>
      </c>
      <c r="G40" s="14">
        <v>35.647396110000003</v>
      </c>
      <c r="H40" s="16">
        <v>0.54953856999999995</v>
      </c>
      <c r="I40" s="14">
        <v>26.712363719999999</v>
      </c>
      <c r="J40" s="16">
        <v>0.57261108000000005</v>
      </c>
      <c r="K40" s="14">
        <v>11.5075222</v>
      </c>
      <c r="L40" s="16">
        <v>0.45488824</v>
      </c>
      <c r="M40" s="14">
        <v>0</v>
      </c>
      <c r="N40" s="16">
        <v>0</v>
      </c>
      <c r="O40" s="14" t="s">
        <v>582</v>
      </c>
      <c r="P40" s="16" t="s">
        <v>582</v>
      </c>
      <c r="Q40" s="14">
        <v>0</v>
      </c>
      <c r="R40" s="16">
        <v>0</v>
      </c>
      <c r="S40" s="14">
        <v>0</v>
      </c>
      <c r="T40" s="16">
        <v>0</v>
      </c>
      <c r="U40" s="14">
        <v>7.8495684600000004</v>
      </c>
      <c r="V40" s="16">
        <v>0.65132462000000002</v>
      </c>
    </row>
    <row r="41" spans="1:22" x14ac:dyDescent="0.25">
      <c r="A41" s="11" t="s">
        <v>511</v>
      </c>
      <c r="B41" s="13">
        <v>5712</v>
      </c>
      <c r="C41" s="14">
        <f>(61/B41*100)</f>
        <v>1.0679271708683473</v>
      </c>
      <c r="D41" s="15">
        <v>5651</v>
      </c>
      <c r="E41" s="14">
        <v>20.395586059999999</v>
      </c>
      <c r="F41" s="16">
        <v>0.53028171000000002</v>
      </c>
      <c r="G41" s="14">
        <v>40.049464960000002</v>
      </c>
      <c r="H41" s="16">
        <v>0.68738860999999996</v>
      </c>
      <c r="I41" s="14">
        <v>23.708046020000001</v>
      </c>
      <c r="J41" s="16">
        <v>0.69753841000000005</v>
      </c>
      <c r="K41" s="14">
        <v>9.8062174399999993</v>
      </c>
      <c r="L41" s="16">
        <v>0.41883300000000001</v>
      </c>
      <c r="M41" s="14">
        <v>0</v>
      </c>
      <c r="N41" s="16">
        <v>0</v>
      </c>
      <c r="O41" s="14" t="s">
        <v>582</v>
      </c>
      <c r="P41" s="16" t="s">
        <v>582</v>
      </c>
      <c r="Q41" s="14">
        <v>0.67945878999999998</v>
      </c>
      <c r="R41" s="16">
        <v>0.18108098</v>
      </c>
      <c r="S41" s="14">
        <v>0</v>
      </c>
      <c r="T41" s="16">
        <v>0</v>
      </c>
      <c r="U41" s="14">
        <v>5.3612267200000003</v>
      </c>
      <c r="V41" s="16">
        <v>0.61356345000000001</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15.847423527428578</v>
      </c>
      <c r="F42" s="16">
        <f>IF(COUNT(F7:F41) &gt; 0, SQRT(SUMSQ(F7:F41)/(COUNT(F7:F41)*COUNT(F7:F41)) ), "—")</f>
        <v>9.1127250538221113E-2</v>
      </c>
      <c r="G42" s="14">
        <f>IF(COUNT(G7:G41) &gt; 0, AVERAGE(G7:G41), "—")</f>
        <v>35.226682984</v>
      </c>
      <c r="H42" s="16">
        <f>IF(COUNT(H7:H41) &gt; 0, SQRT(SUMSQ(H7:H41)/(COUNT(H7:H41)*COUNT(H7:H41)) ), "—")</f>
        <v>0.11801818405908023</v>
      </c>
      <c r="I42" s="14">
        <f>IF(COUNT(I7:I41) &gt; 0, AVERAGE(I7:I41), "—")</f>
        <v>27.081983858571427</v>
      </c>
      <c r="J42" s="16">
        <f>IF(COUNT(J7:J41) &gt; 0, SQRT(SUMSQ(J7:J41)/(COUNT(J7:J41)*COUNT(J7:J41)) ), "—")</f>
        <v>0.11126104038571159</v>
      </c>
      <c r="K42" s="14">
        <f>IF(COUNT(K7:K41) &gt; 0, AVERAGE(K7:K41), "—")</f>
        <v>13.652525603999999</v>
      </c>
      <c r="L42" s="16">
        <f>IF(COUNT(L7:L41) &gt; 0, SQRT(SUMSQ(L7:L41)/(COUNT(L7:L41)*COUNT(L7:L41)) ), "—")</f>
        <v>8.8221819464879836E-2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0.91668305971428565</v>
      </c>
      <c r="R42" s="16">
        <f>IF(COUNT(R7:R41) &gt; 0, SQRT(SUMSQ(R7:R41)/(COUNT(R7:R41)*COUNT(R7:R41)) ), "—")</f>
        <v>5.3322817087957754E-2</v>
      </c>
      <c r="S42" s="14">
        <f>IF(COUNT(S7:S41) &gt; 0, AVERAGE(S7:S41), "—")</f>
        <v>0</v>
      </c>
      <c r="T42" s="16">
        <f>IF(COUNT(T7:T41) &gt; 0, SQRT(SUMSQ(T7:T41)/(COUNT(T7:T41)*COUNT(T7:T41)) ), "—")</f>
        <v>0</v>
      </c>
      <c r="U42" s="14">
        <f>IF(COUNT(U7:U41) &gt; 0, AVERAGE(U7:U41), "—")</f>
        <v>7.2747009662857129</v>
      </c>
      <c r="V42" s="16">
        <f>IF(COUNT(V7:V41) &gt; 0, SQRT(SUMSQ(V7:V41)/(COUNT(V7:V41)*COUNT(V7:V41)) ), "—")</f>
        <v>9.8590360991657799E-2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16.17705303</v>
      </c>
      <c r="F45" s="16">
        <v>0.54351097999999998</v>
      </c>
      <c r="G45" s="14">
        <v>25.318428569999998</v>
      </c>
      <c r="H45" s="16">
        <v>0.67650606999999996</v>
      </c>
      <c r="I45" s="14">
        <v>21.961044879999999</v>
      </c>
      <c r="J45" s="16">
        <v>0.58283437999999999</v>
      </c>
      <c r="K45" s="14">
        <v>29.474806610000002</v>
      </c>
      <c r="L45" s="16">
        <v>0.78673148999999998</v>
      </c>
      <c r="M45" s="14">
        <v>0</v>
      </c>
      <c r="N45" s="16">
        <v>0</v>
      </c>
      <c r="O45" s="14" t="s">
        <v>582</v>
      </c>
      <c r="P45" s="16" t="s">
        <v>582</v>
      </c>
      <c r="Q45" s="14">
        <v>1.181109E-2</v>
      </c>
      <c r="R45" s="16">
        <v>1.1958399999999999E-2</v>
      </c>
      <c r="S45" s="14">
        <v>0.29058012</v>
      </c>
      <c r="T45" s="16">
        <v>7.2291250000000001E-2</v>
      </c>
      <c r="U45" s="14">
        <v>6.7662757100000004</v>
      </c>
      <c r="V45" s="16">
        <v>0.37792775000000001</v>
      </c>
    </row>
    <row r="46" spans="1:22" x14ac:dyDescent="0.25">
      <c r="A46" s="11" t="s">
        <v>516</v>
      </c>
      <c r="B46" s="13">
        <v>23141</v>
      </c>
      <c r="C46" s="14">
        <f>(2289/B46*100)</f>
        <v>9.8915345058554074</v>
      </c>
      <c r="D46" s="15">
        <v>20852</v>
      </c>
      <c r="E46" s="14">
        <v>11.563931159999999</v>
      </c>
      <c r="F46" s="16">
        <v>0.37143394000000002</v>
      </c>
      <c r="G46" s="14">
        <v>23.40517028</v>
      </c>
      <c r="H46" s="16">
        <v>0.59774437000000002</v>
      </c>
      <c r="I46" s="14">
        <v>16.110044129999999</v>
      </c>
      <c r="J46" s="16">
        <v>0.41724872000000002</v>
      </c>
      <c r="K46" s="14">
        <v>9.8903378100000001</v>
      </c>
      <c r="L46" s="16">
        <v>0.31991892</v>
      </c>
      <c r="M46" s="14">
        <v>0</v>
      </c>
      <c r="N46" s="16">
        <v>0</v>
      </c>
      <c r="O46" s="14" t="s">
        <v>582</v>
      </c>
      <c r="P46" s="16" t="s">
        <v>582</v>
      </c>
      <c r="Q46" s="14">
        <v>0</v>
      </c>
      <c r="R46" s="16">
        <v>0</v>
      </c>
      <c r="S46" s="14">
        <v>0</v>
      </c>
      <c r="T46" s="16">
        <v>0</v>
      </c>
      <c r="U46" s="14">
        <v>39.030516609999999</v>
      </c>
      <c r="V46" s="16">
        <v>1.09132534</v>
      </c>
    </row>
    <row r="47" spans="1:22" x14ac:dyDescent="0.25">
      <c r="A47" s="11" t="s">
        <v>517</v>
      </c>
      <c r="B47" s="13">
        <v>5928</v>
      </c>
      <c r="C47" s="14">
        <f>(440/B47*100)</f>
        <v>7.4224021592442648</v>
      </c>
      <c r="D47" s="15">
        <v>5488</v>
      </c>
      <c r="E47" s="14">
        <v>19.090933889999999</v>
      </c>
      <c r="F47" s="16">
        <v>0.51875475999999998</v>
      </c>
      <c r="G47" s="14">
        <v>34.791155920000001</v>
      </c>
      <c r="H47" s="16">
        <v>0.84750378000000004</v>
      </c>
      <c r="I47" s="14">
        <v>21.507289780000001</v>
      </c>
      <c r="J47" s="16">
        <v>0.66914351999999999</v>
      </c>
      <c r="K47" s="14">
        <v>7.9368889600000001</v>
      </c>
      <c r="L47" s="16">
        <v>0.44657860999999999</v>
      </c>
      <c r="M47" s="14">
        <v>0</v>
      </c>
      <c r="N47" s="16">
        <v>0</v>
      </c>
      <c r="O47" s="14" t="s">
        <v>582</v>
      </c>
      <c r="P47" s="16" t="s">
        <v>582</v>
      </c>
      <c r="Q47" s="14">
        <v>0</v>
      </c>
      <c r="R47" s="16">
        <v>0</v>
      </c>
      <c r="S47" s="14">
        <v>0</v>
      </c>
      <c r="T47" s="16">
        <v>0</v>
      </c>
      <c r="U47" s="14">
        <v>16.673731449999998</v>
      </c>
      <c r="V47" s="16">
        <v>1.0785620499999999</v>
      </c>
    </row>
    <row r="48" spans="1:22" x14ac:dyDescent="0.25">
      <c r="A48" s="11" t="s">
        <v>518</v>
      </c>
      <c r="B48" s="13">
        <v>9841</v>
      </c>
      <c r="C48" s="14">
        <f>(8/B48*100)</f>
        <v>8.1292551569962401E-2</v>
      </c>
      <c r="D48" s="15">
        <v>9833</v>
      </c>
      <c r="E48" s="14">
        <v>9.6516154600000004</v>
      </c>
      <c r="F48" s="16">
        <v>0.53132913999999998</v>
      </c>
      <c r="G48" s="14">
        <v>37.872444510000001</v>
      </c>
      <c r="H48" s="16">
        <v>0.86851201</v>
      </c>
      <c r="I48" s="14">
        <v>33.242986190000003</v>
      </c>
      <c r="J48" s="16">
        <v>0.81503579999999998</v>
      </c>
      <c r="K48" s="14">
        <v>17.281459900000002</v>
      </c>
      <c r="L48" s="16">
        <v>0.62035938000000002</v>
      </c>
      <c r="M48" s="14">
        <v>0</v>
      </c>
      <c r="N48" s="16">
        <v>0</v>
      </c>
      <c r="O48" s="14" t="s">
        <v>582</v>
      </c>
      <c r="P48" s="16" t="s">
        <v>582</v>
      </c>
      <c r="Q48" s="14">
        <v>0</v>
      </c>
      <c r="R48" s="16">
        <v>0</v>
      </c>
      <c r="S48" s="14">
        <v>0</v>
      </c>
      <c r="T48" s="16">
        <v>0</v>
      </c>
      <c r="U48" s="14">
        <v>1.9514939499999999</v>
      </c>
      <c r="V48" s="16">
        <v>0.53753108000000005</v>
      </c>
    </row>
    <row r="49" spans="1:22" x14ac:dyDescent="0.25">
      <c r="A49" s="11" t="s">
        <v>519</v>
      </c>
      <c r="B49" s="13">
        <v>6349</v>
      </c>
      <c r="C49" s="14">
        <f>(56/B49*100)</f>
        <v>0.88202866593164275</v>
      </c>
      <c r="D49" s="15">
        <v>6293</v>
      </c>
      <c r="E49" s="14">
        <v>16.043909029999998</v>
      </c>
      <c r="F49" s="16">
        <v>0.52709845</v>
      </c>
      <c r="G49" s="14">
        <v>32.693504330000003</v>
      </c>
      <c r="H49" s="16">
        <v>0.76236157999999998</v>
      </c>
      <c r="I49" s="14">
        <v>27.428350120000001</v>
      </c>
      <c r="J49" s="16">
        <v>0.72803399000000002</v>
      </c>
      <c r="K49" s="14">
        <v>19.98541342</v>
      </c>
      <c r="L49" s="16">
        <v>0.66794125000000004</v>
      </c>
      <c r="M49" s="14">
        <v>0</v>
      </c>
      <c r="N49" s="16">
        <v>0</v>
      </c>
      <c r="O49" s="14" t="s">
        <v>582</v>
      </c>
      <c r="P49" s="16" t="s">
        <v>582</v>
      </c>
      <c r="Q49" s="14">
        <v>0</v>
      </c>
      <c r="R49" s="16">
        <v>0</v>
      </c>
      <c r="S49" s="14">
        <v>7.9132549999999996E-2</v>
      </c>
      <c r="T49" s="16">
        <v>4.1116920000000001E-2</v>
      </c>
      <c r="U49" s="14">
        <v>3.76969055</v>
      </c>
      <c r="V49" s="16">
        <v>0.42403431000000003</v>
      </c>
    </row>
    <row r="50" spans="1:22" x14ac:dyDescent="0.25">
      <c r="A50" s="11" t="s">
        <v>520</v>
      </c>
      <c r="B50" s="13">
        <v>11795</v>
      </c>
      <c r="C50" s="14">
        <f>(413/B50*100)</f>
        <v>3.5014836795252227</v>
      </c>
      <c r="D50" s="15">
        <v>11382</v>
      </c>
      <c r="E50" s="14">
        <v>13.52844574</v>
      </c>
      <c r="F50" s="16">
        <v>0.41774120999999997</v>
      </c>
      <c r="G50" s="14">
        <v>34.78984792</v>
      </c>
      <c r="H50" s="16">
        <v>0.54536720000000005</v>
      </c>
      <c r="I50" s="14">
        <v>29.910590719999998</v>
      </c>
      <c r="J50" s="16">
        <v>0.63965528999999999</v>
      </c>
      <c r="K50" s="14">
        <v>15.48510621</v>
      </c>
      <c r="L50" s="16">
        <v>0.53033604000000001</v>
      </c>
      <c r="M50" s="14">
        <v>0</v>
      </c>
      <c r="N50" s="16">
        <v>0</v>
      </c>
      <c r="O50" s="14" t="s">
        <v>582</v>
      </c>
      <c r="P50" s="16" t="s">
        <v>582</v>
      </c>
      <c r="Q50" s="14">
        <v>0</v>
      </c>
      <c r="R50" s="16">
        <v>0</v>
      </c>
      <c r="S50" s="14">
        <v>0</v>
      </c>
      <c r="T50" s="16">
        <v>0</v>
      </c>
      <c r="U50" s="14">
        <v>6.2860094100000001</v>
      </c>
      <c r="V50" s="16">
        <v>0.53690908999999998</v>
      </c>
    </row>
    <row r="51" spans="1:22" x14ac:dyDescent="0.25">
      <c r="A51" s="11" t="s">
        <v>521</v>
      </c>
      <c r="B51" s="13">
        <v>6866</v>
      </c>
      <c r="C51" s="14">
        <f>(112/B51*100)</f>
        <v>1.6312263326536558</v>
      </c>
      <c r="D51" s="15">
        <v>6754</v>
      </c>
      <c r="E51" s="14">
        <v>10.715986559999999</v>
      </c>
      <c r="F51" s="16">
        <v>0.52664732999999997</v>
      </c>
      <c r="G51" s="14">
        <v>24.7340406</v>
      </c>
      <c r="H51" s="16">
        <v>0.65519713000000002</v>
      </c>
      <c r="I51" s="14">
        <v>28.991098610000002</v>
      </c>
      <c r="J51" s="16">
        <v>0.68641653999999996</v>
      </c>
      <c r="K51" s="14">
        <v>14.282970690000001</v>
      </c>
      <c r="L51" s="16">
        <v>0.45630783000000003</v>
      </c>
      <c r="M51" s="14">
        <v>0</v>
      </c>
      <c r="N51" s="16">
        <v>0</v>
      </c>
      <c r="O51" s="14" t="s">
        <v>582</v>
      </c>
      <c r="P51" s="16" t="s">
        <v>582</v>
      </c>
      <c r="Q51" s="14">
        <v>10.57325494</v>
      </c>
      <c r="R51" s="16">
        <v>0.61207285</v>
      </c>
      <c r="S51" s="14">
        <v>0</v>
      </c>
      <c r="T51" s="16">
        <v>0</v>
      </c>
      <c r="U51" s="14">
        <v>10.7026486</v>
      </c>
      <c r="V51" s="16">
        <v>0.94059442000000004</v>
      </c>
    </row>
    <row r="52" spans="1:22" x14ac:dyDescent="0.25">
      <c r="A52" s="11" t="s">
        <v>522</v>
      </c>
      <c r="B52" s="13">
        <v>5809</v>
      </c>
      <c r="C52" s="14">
        <f>(115/B52*100)</f>
        <v>1.9796866930624892</v>
      </c>
      <c r="D52" s="15">
        <v>5694</v>
      </c>
      <c r="E52" s="14">
        <v>15.844555039999999</v>
      </c>
      <c r="F52" s="16">
        <v>0.47626294000000002</v>
      </c>
      <c r="G52" s="14">
        <v>35.991083600000003</v>
      </c>
      <c r="H52" s="16">
        <v>0.73740015000000003</v>
      </c>
      <c r="I52" s="14">
        <v>27.987044439999998</v>
      </c>
      <c r="J52" s="16">
        <v>0.68456486000000005</v>
      </c>
      <c r="K52" s="14">
        <v>15.287728489999999</v>
      </c>
      <c r="L52" s="16">
        <v>0.49271973000000002</v>
      </c>
      <c r="M52" s="14">
        <v>0</v>
      </c>
      <c r="N52" s="16">
        <v>0</v>
      </c>
      <c r="O52" s="14" t="s">
        <v>582</v>
      </c>
      <c r="P52" s="16" t="s">
        <v>582</v>
      </c>
      <c r="Q52" s="14">
        <v>0</v>
      </c>
      <c r="R52" s="16">
        <v>0</v>
      </c>
      <c r="S52" s="14">
        <v>0</v>
      </c>
      <c r="T52" s="16">
        <v>0</v>
      </c>
      <c r="U52" s="14">
        <v>4.8895884299999999</v>
      </c>
      <c r="V52" s="16">
        <v>0.38378245999999999</v>
      </c>
    </row>
    <row r="53" spans="1:22" x14ac:dyDescent="0.25">
      <c r="A53" s="11" t="s">
        <v>523</v>
      </c>
      <c r="B53" s="13">
        <v>5571</v>
      </c>
      <c r="C53" s="14">
        <f>(123/B53*100)</f>
        <v>2.2078621432417878</v>
      </c>
      <c r="D53" s="15">
        <v>5448</v>
      </c>
      <c r="E53" s="14">
        <v>17.547832490000001</v>
      </c>
      <c r="F53" s="16">
        <v>0.57449885000000001</v>
      </c>
      <c r="G53" s="14">
        <v>32.107807870000002</v>
      </c>
      <c r="H53" s="16">
        <v>0.66523043999999998</v>
      </c>
      <c r="I53" s="14">
        <v>27.07762125</v>
      </c>
      <c r="J53" s="16">
        <v>0.58007604999999995</v>
      </c>
      <c r="K53" s="14">
        <v>13.316336339999999</v>
      </c>
      <c r="L53" s="16">
        <v>0.44655887</v>
      </c>
      <c r="M53" s="14">
        <v>0</v>
      </c>
      <c r="N53" s="16">
        <v>0</v>
      </c>
      <c r="O53" s="14" t="s">
        <v>582</v>
      </c>
      <c r="P53" s="16" t="s">
        <v>582</v>
      </c>
      <c r="Q53" s="14">
        <v>0</v>
      </c>
      <c r="R53" s="16">
        <v>0</v>
      </c>
      <c r="S53" s="14">
        <v>0</v>
      </c>
      <c r="T53" s="16">
        <v>0</v>
      </c>
      <c r="U53" s="14">
        <v>9.9504020499999992</v>
      </c>
      <c r="V53" s="16">
        <v>0.36603844000000002</v>
      </c>
    </row>
    <row r="54" spans="1:22" x14ac:dyDescent="0.25">
      <c r="A54" s="11" t="s">
        <v>524</v>
      </c>
      <c r="B54" s="13">
        <v>4740</v>
      </c>
      <c r="C54" s="14">
        <f>(548/B54*100)</f>
        <v>11.561181434599156</v>
      </c>
      <c r="D54" s="15">
        <v>4192</v>
      </c>
      <c r="E54" s="14">
        <v>21.835805529999998</v>
      </c>
      <c r="F54" s="16">
        <v>0.91913149000000005</v>
      </c>
      <c r="G54" s="14">
        <v>31.623970920000001</v>
      </c>
      <c r="H54" s="16">
        <v>0.79037221000000002</v>
      </c>
      <c r="I54" s="14">
        <v>17.60475112</v>
      </c>
      <c r="J54" s="16">
        <v>0.57995266999999995</v>
      </c>
      <c r="K54" s="14">
        <v>10.27096671</v>
      </c>
      <c r="L54" s="16">
        <v>0.61379954000000003</v>
      </c>
      <c r="M54" s="14">
        <v>0</v>
      </c>
      <c r="N54" s="16">
        <v>0</v>
      </c>
      <c r="O54" s="14" t="s">
        <v>582</v>
      </c>
      <c r="P54" s="16" t="s">
        <v>582</v>
      </c>
      <c r="Q54" s="14">
        <v>0</v>
      </c>
      <c r="R54" s="16">
        <v>0</v>
      </c>
      <c r="S54" s="14">
        <v>0</v>
      </c>
      <c r="T54" s="16">
        <v>0</v>
      </c>
      <c r="U54" s="14">
        <v>18.664505720000001</v>
      </c>
      <c r="V54" s="16">
        <v>1.41906033</v>
      </c>
    </row>
    <row r="55" spans="1:22" x14ac:dyDescent="0.25">
      <c r="A55" s="11" t="s">
        <v>525</v>
      </c>
      <c r="B55" s="13">
        <v>5316</v>
      </c>
      <c r="C55" s="14">
        <f>(22/B55*100)</f>
        <v>0.41384499623777277</v>
      </c>
      <c r="D55" s="15">
        <v>5294</v>
      </c>
      <c r="E55" s="14">
        <v>19.884973810000002</v>
      </c>
      <c r="F55" s="16">
        <v>0.59939063000000004</v>
      </c>
      <c r="G55" s="14">
        <v>36.569415919999997</v>
      </c>
      <c r="H55" s="16">
        <v>0.78625652000000001</v>
      </c>
      <c r="I55" s="14">
        <v>23.991342530000001</v>
      </c>
      <c r="J55" s="16">
        <v>0.73451429999999995</v>
      </c>
      <c r="K55" s="14">
        <v>14.713296509999999</v>
      </c>
      <c r="L55" s="16">
        <v>0.60057853000000005</v>
      </c>
      <c r="M55" s="14">
        <v>0</v>
      </c>
      <c r="N55" s="16">
        <v>0</v>
      </c>
      <c r="O55" s="14" t="s">
        <v>582</v>
      </c>
      <c r="P55" s="16" t="s">
        <v>582</v>
      </c>
      <c r="Q55" s="14">
        <v>0</v>
      </c>
      <c r="R55" s="16">
        <v>0</v>
      </c>
      <c r="S55" s="14">
        <v>0.51743722999999997</v>
      </c>
      <c r="T55" s="16">
        <v>9.1647049999999994E-2</v>
      </c>
      <c r="U55" s="14">
        <v>4.3235340000000004</v>
      </c>
      <c r="V55" s="16">
        <v>0.32740152</v>
      </c>
    </row>
    <row r="56" spans="1:22" x14ac:dyDescent="0.25">
      <c r="A56" s="11" t="s">
        <v>526</v>
      </c>
      <c r="B56" s="13">
        <v>5359</v>
      </c>
      <c r="C56" s="14">
        <f>(77/B56*100)</f>
        <v>1.4368352304534429</v>
      </c>
      <c r="D56" s="15">
        <v>5282</v>
      </c>
      <c r="E56" s="14">
        <v>9.7504211600000001</v>
      </c>
      <c r="F56" s="16">
        <v>0.47336485</v>
      </c>
      <c r="G56" s="14">
        <v>39.376323020000001</v>
      </c>
      <c r="H56" s="16">
        <v>0.72039615999999995</v>
      </c>
      <c r="I56" s="14">
        <v>33.474876459999997</v>
      </c>
      <c r="J56" s="16">
        <v>0.75655479999999997</v>
      </c>
      <c r="K56" s="14">
        <v>15.719692</v>
      </c>
      <c r="L56" s="16">
        <v>0.51016998999999996</v>
      </c>
      <c r="M56" s="14">
        <v>0</v>
      </c>
      <c r="N56" s="16">
        <v>0</v>
      </c>
      <c r="O56" s="14" t="s">
        <v>582</v>
      </c>
      <c r="P56" s="16" t="s">
        <v>582</v>
      </c>
      <c r="Q56" s="14">
        <v>0</v>
      </c>
      <c r="R56" s="16">
        <v>0</v>
      </c>
      <c r="S56" s="14">
        <v>0</v>
      </c>
      <c r="T56" s="16">
        <v>0</v>
      </c>
      <c r="U56" s="14">
        <v>1.6786873600000001</v>
      </c>
      <c r="V56" s="16">
        <v>0.23380101</v>
      </c>
    </row>
    <row r="57" spans="1:22" x14ac:dyDescent="0.25">
      <c r="A57" s="11" t="s">
        <v>527</v>
      </c>
      <c r="B57" s="13">
        <v>6513</v>
      </c>
      <c r="C57" s="14">
        <f>(0/B57*100)</f>
        <v>0</v>
      </c>
      <c r="D57" s="15">
        <v>6513</v>
      </c>
      <c r="E57" s="14">
        <v>6.5321537699999999</v>
      </c>
      <c r="F57" s="16">
        <v>0.36347214</v>
      </c>
      <c r="G57" s="14">
        <v>29.347851439999999</v>
      </c>
      <c r="H57" s="16">
        <v>0.71506583000000001</v>
      </c>
      <c r="I57" s="14">
        <v>26.889514940000002</v>
      </c>
      <c r="J57" s="16">
        <v>0.83286855000000004</v>
      </c>
      <c r="K57" s="14">
        <v>32.524965639999998</v>
      </c>
      <c r="L57" s="16">
        <v>0.89170057999999996</v>
      </c>
      <c r="M57" s="14">
        <v>0</v>
      </c>
      <c r="N57" s="16">
        <v>0</v>
      </c>
      <c r="O57" s="14" t="s">
        <v>582</v>
      </c>
      <c r="P57" s="16" t="s">
        <v>582</v>
      </c>
      <c r="Q57" s="14">
        <v>1.422519E-2</v>
      </c>
      <c r="R57" s="16">
        <v>1.42813E-2</v>
      </c>
      <c r="S57" s="14">
        <v>0.11062408</v>
      </c>
      <c r="T57" s="16">
        <v>5.250925E-2</v>
      </c>
      <c r="U57" s="14">
        <v>4.5806649400000001</v>
      </c>
      <c r="V57" s="16">
        <v>0.64221465</v>
      </c>
    </row>
    <row r="58" spans="1:22" x14ac:dyDescent="0.25">
      <c r="A58" s="11" t="s">
        <v>528</v>
      </c>
      <c r="B58" s="13">
        <v>7267</v>
      </c>
      <c r="C58" s="14">
        <f>(10/B58*100)</f>
        <v>0.13760836658868861</v>
      </c>
      <c r="D58" s="15">
        <v>7257</v>
      </c>
      <c r="E58" s="14">
        <v>27.68256418</v>
      </c>
      <c r="F58" s="16">
        <v>0.79266499000000001</v>
      </c>
      <c r="G58" s="14">
        <v>34.673022979999999</v>
      </c>
      <c r="H58" s="16">
        <v>0.74484362999999998</v>
      </c>
      <c r="I58" s="14">
        <v>20.27238608</v>
      </c>
      <c r="J58" s="16">
        <v>0.65724656999999997</v>
      </c>
      <c r="K58" s="14">
        <v>11.345858379999999</v>
      </c>
      <c r="L58" s="16">
        <v>0.56983892999999997</v>
      </c>
      <c r="M58" s="14">
        <v>0</v>
      </c>
      <c r="N58" s="16">
        <v>0</v>
      </c>
      <c r="O58" s="14" t="s">
        <v>582</v>
      </c>
      <c r="P58" s="16" t="s">
        <v>582</v>
      </c>
      <c r="Q58" s="14">
        <v>0</v>
      </c>
      <c r="R58" s="16">
        <v>0</v>
      </c>
      <c r="S58" s="14">
        <v>0.64447761000000003</v>
      </c>
      <c r="T58" s="16">
        <v>0.12882393</v>
      </c>
      <c r="U58" s="14">
        <v>5.3816907699999996</v>
      </c>
      <c r="V58" s="16">
        <v>0.65987501000000004</v>
      </c>
    </row>
    <row r="59" spans="1:22" x14ac:dyDescent="0.25">
      <c r="A59" s="11" t="s">
        <v>529</v>
      </c>
      <c r="B59" s="13">
        <v>4826</v>
      </c>
      <c r="C59" s="14">
        <f>(26/B59*100)</f>
        <v>0.53874844591794446</v>
      </c>
      <c r="D59" s="15">
        <v>4800</v>
      </c>
      <c r="E59" s="14">
        <v>15.36238509</v>
      </c>
      <c r="F59" s="16">
        <v>0.67780825</v>
      </c>
      <c r="G59" s="14">
        <v>25.730894500000002</v>
      </c>
      <c r="H59" s="16">
        <v>0.71867508999999996</v>
      </c>
      <c r="I59" s="14">
        <v>23.932102069999999</v>
      </c>
      <c r="J59" s="16">
        <v>0.79659796000000005</v>
      </c>
      <c r="K59" s="14">
        <v>30.662965109999998</v>
      </c>
      <c r="L59" s="16">
        <v>0.84539160000000002</v>
      </c>
      <c r="M59" s="14">
        <v>0</v>
      </c>
      <c r="N59" s="16">
        <v>0</v>
      </c>
      <c r="O59" s="14" t="s">
        <v>582</v>
      </c>
      <c r="P59" s="16" t="s">
        <v>582</v>
      </c>
      <c r="Q59" s="14">
        <v>0</v>
      </c>
      <c r="R59" s="16">
        <v>0</v>
      </c>
      <c r="S59" s="14">
        <v>0.53138587999999998</v>
      </c>
      <c r="T59" s="16">
        <v>0.11847095000000001</v>
      </c>
      <c r="U59" s="14">
        <v>3.7802673699999998</v>
      </c>
      <c r="V59" s="16">
        <v>0.32672658999999998</v>
      </c>
    </row>
    <row r="60" spans="1:22" x14ac:dyDescent="0.25">
      <c r="A60" s="11" t="s">
        <v>530</v>
      </c>
      <c r="B60" s="13">
        <v>4546</v>
      </c>
      <c r="C60" s="14">
        <f>(15/B60*100)</f>
        <v>0.32996040475142985</v>
      </c>
      <c r="D60" s="15">
        <v>4531</v>
      </c>
      <c r="E60" s="14">
        <v>20.988990229999999</v>
      </c>
      <c r="F60" s="16">
        <v>0.96497502999999996</v>
      </c>
      <c r="G60" s="14">
        <v>29.857142899999999</v>
      </c>
      <c r="H60" s="16">
        <v>0.89738249999999997</v>
      </c>
      <c r="I60" s="14">
        <v>23.439707940000002</v>
      </c>
      <c r="J60" s="16">
        <v>0.80273472999999995</v>
      </c>
      <c r="K60" s="14">
        <v>19.23233488</v>
      </c>
      <c r="L60" s="16">
        <v>1.0254576399999999</v>
      </c>
      <c r="M60" s="14">
        <v>0</v>
      </c>
      <c r="N60" s="16">
        <v>0</v>
      </c>
      <c r="O60" s="14" t="s">
        <v>582</v>
      </c>
      <c r="P60" s="16" t="s">
        <v>582</v>
      </c>
      <c r="Q60" s="14">
        <v>0</v>
      </c>
      <c r="R60" s="16">
        <v>0</v>
      </c>
      <c r="S60" s="14">
        <v>0.75238210000000005</v>
      </c>
      <c r="T60" s="16">
        <v>0.15460702000000001</v>
      </c>
      <c r="U60" s="14">
        <v>5.7294419599999999</v>
      </c>
      <c r="V60" s="16">
        <v>0.65301273999999998</v>
      </c>
    </row>
    <row r="61" spans="1:22" x14ac:dyDescent="0.25">
      <c r="A61" s="11" t="s">
        <v>531</v>
      </c>
      <c r="B61" s="13">
        <v>6525</v>
      </c>
      <c r="C61" s="14">
        <f>(184/B61*100)</f>
        <v>2.8199233716475094</v>
      </c>
      <c r="D61" s="15">
        <v>6341</v>
      </c>
      <c r="E61" s="14">
        <v>19.561667199999999</v>
      </c>
      <c r="F61" s="16">
        <v>0.55238712999999995</v>
      </c>
      <c r="G61" s="14">
        <v>41.80488588</v>
      </c>
      <c r="H61" s="16">
        <v>0.78339694999999998</v>
      </c>
      <c r="I61" s="14">
        <v>24.368921109999999</v>
      </c>
      <c r="J61" s="16">
        <v>0.69925853000000004</v>
      </c>
      <c r="K61" s="14">
        <v>9.0570794800000005</v>
      </c>
      <c r="L61" s="16">
        <v>0.39079549000000002</v>
      </c>
      <c r="M61" s="14">
        <v>0</v>
      </c>
      <c r="N61" s="16">
        <v>0</v>
      </c>
      <c r="O61" s="14" t="s">
        <v>582</v>
      </c>
      <c r="P61" s="16" t="s">
        <v>582</v>
      </c>
      <c r="Q61" s="14">
        <v>0</v>
      </c>
      <c r="R61" s="16">
        <v>0</v>
      </c>
      <c r="S61" s="14">
        <v>0</v>
      </c>
      <c r="T61" s="16">
        <v>0</v>
      </c>
      <c r="U61" s="14">
        <v>5.2074463399999997</v>
      </c>
      <c r="V61" s="16">
        <v>0.55499646999999996</v>
      </c>
    </row>
    <row r="62" spans="1:22" x14ac:dyDescent="0.25">
      <c r="A62" s="11" t="s">
        <v>532</v>
      </c>
      <c r="B62" s="13">
        <v>4476</v>
      </c>
      <c r="C62" s="14">
        <f>(3/B62*100)</f>
        <v>6.7024128686327081E-2</v>
      </c>
      <c r="D62" s="15">
        <v>4473</v>
      </c>
      <c r="E62" s="14">
        <v>9.2215839200000005</v>
      </c>
      <c r="F62" s="16">
        <v>0.46343740999999999</v>
      </c>
      <c r="G62" s="14">
        <v>36.398395649999998</v>
      </c>
      <c r="H62" s="16">
        <v>0.67106663</v>
      </c>
      <c r="I62" s="14">
        <v>35.726095280000003</v>
      </c>
      <c r="J62" s="16">
        <v>0.63194598999999996</v>
      </c>
      <c r="K62" s="14">
        <v>17.963625449999999</v>
      </c>
      <c r="L62" s="16">
        <v>0.60345172999999996</v>
      </c>
      <c r="M62" s="14">
        <v>0</v>
      </c>
      <c r="N62" s="16">
        <v>0</v>
      </c>
      <c r="O62" s="14" t="s">
        <v>582</v>
      </c>
      <c r="P62" s="16" t="s">
        <v>582</v>
      </c>
      <c r="Q62" s="14">
        <v>0</v>
      </c>
      <c r="R62" s="16">
        <v>0</v>
      </c>
      <c r="S62" s="14">
        <v>0</v>
      </c>
      <c r="T62" s="16">
        <v>0</v>
      </c>
      <c r="U62" s="14">
        <v>0.69029969999999996</v>
      </c>
      <c r="V62" s="16">
        <v>9.6636150000000004E-2</v>
      </c>
    </row>
    <row r="63" spans="1:22" x14ac:dyDescent="0.25">
      <c r="A63" s="11" t="s">
        <v>533</v>
      </c>
      <c r="B63" s="13">
        <v>5324</v>
      </c>
      <c r="C63" s="14">
        <f>(13/B63*100)</f>
        <v>0.24417731029301279</v>
      </c>
      <c r="D63" s="15">
        <v>5311</v>
      </c>
      <c r="E63" s="14">
        <v>20.333968930000001</v>
      </c>
      <c r="F63" s="16">
        <v>0.61458252999999996</v>
      </c>
      <c r="G63" s="14">
        <v>30.425196400000001</v>
      </c>
      <c r="H63" s="16">
        <v>0.70226792000000005</v>
      </c>
      <c r="I63" s="14">
        <v>22.844751899999999</v>
      </c>
      <c r="J63" s="16">
        <v>0.66223631000000005</v>
      </c>
      <c r="K63" s="14">
        <v>17.730060699999999</v>
      </c>
      <c r="L63" s="16">
        <v>0.51773771999999996</v>
      </c>
      <c r="M63" s="14">
        <v>0</v>
      </c>
      <c r="N63" s="16">
        <v>0</v>
      </c>
      <c r="O63" s="14" t="s">
        <v>582</v>
      </c>
      <c r="P63" s="16" t="s">
        <v>582</v>
      </c>
      <c r="Q63" s="14">
        <v>0.12540101000000001</v>
      </c>
      <c r="R63" s="16">
        <v>4.6816389999999999E-2</v>
      </c>
      <c r="S63" s="14">
        <v>0.13253423</v>
      </c>
      <c r="T63" s="16">
        <v>5.6113339999999998E-2</v>
      </c>
      <c r="U63" s="14">
        <v>8.4080868300000002</v>
      </c>
      <c r="V63" s="16">
        <v>0.41674710999999998</v>
      </c>
    </row>
    <row r="64" spans="1:22" x14ac:dyDescent="0.25">
      <c r="A64" s="11" t="s">
        <v>534</v>
      </c>
      <c r="B64" s="13">
        <v>3634</v>
      </c>
      <c r="C64" s="14">
        <f>(3/B64*100)</f>
        <v>8.2553659878921298E-2</v>
      </c>
      <c r="D64" s="15">
        <v>3631</v>
      </c>
      <c r="E64" s="14">
        <v>16.77138416</v>
      </c>
      <c r="F64" s="16">
        <v>0.69170357999999998</v>
      </c>
      <c r="G64" s="14">
        <v>33.441336980000003</v>
      </c>
      <c r="H64" s="16">
        <v>0.80196497</v>
      </c>
      <c r="I64" s="14">
        <v>28.102506210000001</v>
      </c>
      <c r="J64" s="16">
        <v>0.75832241</v>
      </c>
      <c r="K64" s="14">
        <v>17.009860159999999</v>
      </c>
      <c r="L64" s="16">
        <v>0.59321358999999996</v>
      </c>
      <c r="M64" s="14">
        <v>0</v>
      </c>
      <c r="N64" s="16">
        <v>0</v>
      </c>
      <c r="O64" s="14" t="s">
        <v>582</v>
      </c>
      <c r="P64" s="16" t="s">
        <v>582</v>
      </c>
      <c r="Q64" s="14">
        <v>0</v>
      </c>
      <c r="R64" s="16">
        <v>0</v>
      </c>
      <c r="S64" s="14">
        <v>0.15271693</v>
      </c>
      <c r="T64" s="16">
        <v>6.8369879999999994E-2</v>
      </c>
      <c r="U64" s="14">
        <v>4.5221955700000001</v>
      </c>
      <c r="V64" s="16">
        <v>0.31473553999999998</v>
      </c>
    </row>
    <row r="65" spans="1:22" x14ac:dyDescent="0.25">
      <c r="A65" s="11" t="s">
        <v>535</v>
      </c>
      <c r="B65" s="13">
        <v>5325</v>
      </c>
      <c r="C65" s="14">
        <f>(14/B65*100)</f>
        <v>0.26291079812206569</v>
      </c>
      <c r="D65" s="15">
        <v>5311</v>
      </c>
      <c r="E65" s="14">
        <v>14.187075200000001</v>
      </c>
      <c r="F65" s="16">
        <v>0.53092961000000005</v>
      </c>
      <c r="G65" s="14">
        <v>32.453105460000003</v>
      </c>
      <c r="H65" s="16">
        <v>0.78913202999999998</v>
      </c>
      <c r="I65" s="14">
        <v>30.939062289999999</v>
      </c>
      <c r="J65" s="16">
        <v>0.77471931999999999</v>
      </c>
      <c r="K65" s="14">
        <v>16.20937949</v>
      </c>
      <c r="L65" s="16">
        <v>0.51592466999999997</v>
      </c>
      <c r="M65" s="14">
        <v>0</v>
      </c>
      <c r="N65" s="16">
        <v>0</v>
      </c>
      <c r="O65" s="14" t="s">
        <v>582</v>
      </c>
      <c r="P65" s="16" t="s">
        <v>582</v>
      </c>
      <c r="Q65" s="14">
        <v>0.32689877000000001</v>
      </c>
      <c r="R65" s="16">
        <v>8.6331779999999997E-2</v>
      </c>
      <c r="S65" s="14">
        <v>0</v>
      </c>
      <c r="T65" s="16">
        <v>0</v>
      </c>
      <c r="U65" s="14">
        <v>5.8844787900000002</v>
      </c>
      <c r="V65" s="16">
        <v>0.45443160999999999</v>
      </c>
    </row>
    <row r="66" spans="1:22" x14ac:dyDescent="0.25">
      <c r="A66" s="11" t="s">
        <v>536</v>
      </c>
      <c r="B66" s="13">
        <v>5665</v>
      </c>
      <c r="C66" s="14">
        <f>(97/B66*100)</f>
        <v>1.7122683142100619</v>
      </c>
      <c r="D66" s="15">
        <v>5568</v>
      </c>
      <c r="E66" s="14">
        <v>19.641509209999999</v>
      </c>
      <c r="F66" s="16">
        <v>0.49189131000000003</v>
      </c>
      <c r="G66" s="14">
        <v>30.555156060000002</v>
      </c>
      <c r="H66" s="16">
        <v>0.63525993999999997</v>
      </c>
      <c r="I66" s="14">
        <v>20.61500551</v>
      </c>
      <c r="J66" s="16">
        <v>0.55427601000000004</v>
      </c>
      <c r="K66" s="14">
        <v>11.40284299</v>
      </c>
      <c r="L66" s="16">
        <v>0.41710044000000002</v>
      </c>
      <c r="M66" s="14">
        <v>0</v>
      </c>
      <c r="N66" s="16">
        <v>0</v>
      </c>
      <c r="O66" s="14" t="s">
        <v>582</v>
      </c>
      <c r="P66" s="16" t="s">
        <v>582</v>
      </c>
      <c r="Q66" s="14">
        <v>0</v>
      </c>
      <c r="R66" s="16">
        <v>0</v>
      </c>
      <c r="S66" s="14">
        <v>0</v>
      </c>
      <c r="T66" s="16">
        <v>0</v>
      </c>
      <c r="U66" s="14">
        <v>17.78548623</v>
      </c>
      <c r="V66" s="16">
        <v>0.42755474999999998</v>
      </c>
    </row>
    <row r="67" spans="1:22" x14ac:dyDescent="0.25">
      <c r="A67" s="11" t="s">
        <v>537</v>
      </c>
      <c r="B67" s="13">
        <v>6971</v>
      </c>
      <c r="C67" s="14">
        <f>(1089/B67*100)</f>
        <v>15.621861999713097</v>
      </c>
      <c r="D67" s="15">
        <v>5882</v>
      </c>
      <c r="E67" s="14">
        <v>17.573915670000002</v>
      </c>
      <c r="F67" s="16">
        <v>0.47048706000000001</v>
      </c>
      <c r="G67" s="14">
        <v>45.336480440000003</v>
      </c>
      <c r="H67" s="16">
        <v>0.74694216000000002</v>
      </c>
      <c r="I67" s="14">
        <v>24.27248998</v>
      </c>
      <c r="J67" s="16">
        <v>0.58544695000000002</v>
      </c>
      <c r="K67" s="14">
        <v>7.8417790600000004</v>
      </c>
      <c r="L67" s="16">
        <v>0.27284171000000002</v>
      </c>
      <c r="M67" s="14">
        <v>0</v>
      </c>
      <c r="N67" s="16">
        <v>0</v>
      </c>
      <c r="O67" s="14" t="s">
        <v>582</v>
      </c>
      <c r="P67" s="16" t="s">
        <v>582</v>
      </c>
      <c r="Q67" s="14">
        <v>0</v>
      </c>
      <c r="R67" s="16">
        <v>0</v>
      </c>
      <c r="S67" s="14">
        <v>0</v>
      </c>
      <c r="T67" s="16">
        <v>0</v>
      </c>
      <c r="U67" s="14">
        <v>4.9753348600000002</v>
      </c>
      <c r="V67" s="16">
        <v>0.35154468999999999</v>
      </c>
    </row>
    <row r="68" spans="1:22" x14ac:dyDescent="0.25">
      <c r="A68" s="11" t="s">
        <v>538</v>
      </c>
      <c r="B68" s="13">
        <v>12083</v>
      </c>
      <c r="C68" s="14">
        <f>(31/B68*100)</f>
        <v>0.2565588016221137</v>
      </c>
      <c r="D68" s="15">
        <v>12052</v>
      </c>
      <c r="E68" s="14">
        <v>17.249794619999999</v>
      </c>
      <c r="F68" s="16">
        <v>0.34461649</v>
      </c>
      <c r="G68" s="14">
        <v>32.741565530000003</v>
      </c>
      <c r="H68" s="16">
        <v>0.41966753000000001</v>
      </c>
      <c r="I68" s="14">
        <v>19.295522550000001</v>
      </c>
      <c r="J68" s="16">
        <v>0.33765539</v>
      </c>
      <c r="K68" s="14">
        <v>9.6464689900000007</v>
      </c>
      <c r="L68" s="16">
        <v>0.24351137</v>
      </c>
      <c r="M68" s="14">
        <v>0</v>
      </c>
      <c r="N68" s="16">
        <v>0</v>
      </c>
      <c r="O68" s="14" t="s">
        <v>582</v>
      </c>
      <c r="P68" s="16" t="s">
        <v>582</v>
      </c>
      <c r="Q68" s="14">
        <v>0</v>
      </c>
      <c r="R68" s="16">
        <v>0</v>
      </c>
      <c r="S68" s="14">
        <v>0</v>
      </c>
      <c r="T68" s="16">
        <v>0</v>
      </c>
      <c r="U68" s="14">
        <v>21.066648319999999</v>
      </c>
      <c r="V68" s="16">
        <v>0.34842075</v>
      </c>
    </row>
    <row r="69" spans="1:22" x14ac:dyDescent="0.25">
      <c r="A69" s="11" t="s">
        <v>539</v>
      </c>
      <c r="B69" s="13">
        <v>4876</v>
      </c>
      <c r="C69" s="14">
        <f>(0/B69*100)</f>
        <v>0</v>
      </c>
      <c r="D69" s="15">
        <v>4876</v>
      </c>
      <c r="E69" s="14">
        <v>15.614482410000001</v>
      </c>
      <c r="F69" s="16">
        <v>0.66942604999999999</v>
      </c>
      <c r="G69" s="14">
        <v>34.426516960000001</v>
      </c>
      <c r="H69" s="16">
        <v>0.74567039000000002</v>
      </c>
      <c r="I69" s="14">
        <v>31.129340450000001</v>
      </c>
      <c r="J69" s="16">
        <v>0.80684515999999995</v>
      </c>
      <c r="K69" s="14">
        <v>18.158070899999998</v>
      </c>
      <c r="L69" s="16">
        <v>0.70437119999999998</v>
      </c>
      <c r="M69" s="14">
        <v>0</v>
      </c>
      <c r="N69" s="16">
        <v>0</v>
      </c>
      <c r="O69" s="14" t="s">
        <v>582</v>
      </c>
      <c r="P69" s="16" t="s">
        <v>582</v>
      </c>
      <c r="Q69" s="14">
        <v>0</v>
      </c>
      <c r="R69" s="16">
        <v>0</v>
      </c>
      <c r="S69" s="14">
        <v>0</v>
      </c>
      <c r="T69" s="16">
        <v>0</v>
      </c>
      <c r="U69" s="14">
        <v>0.67158929000000001</v>
      </c>
      <c r="V69" s="16">
        <v>0.22047489000000001</v>
      </c>
    </row>
    <row r="70" spans="1:22" x14ac:dyDescent="0.25">
      <c r="A70" s="11" t="s">
        <v>540</v>
      </c>
      <c r="B70" s="13">
        <v>6036</v>
      </c>
      <c r="C70" s="14">
        <f>(223/B70*100)</f>
        <v>3.6944996686547382</v>
      </c>
      <c r="D70" s="15">
        <v>5813</v>
      </c>
      <c r="E70" s="14">
        <v>15.26554178</v>
      </c>
      <c r="F70" s="16">
        <v>0.59454638999999998</v>
      </c>
      <c r="G70" s="14">
        <v>31.704585829999999</v>
      </c>
      <c r="H70" s="16">
        <v>0.68104363000000001</v>
      </c>
      <c r="I70" s="14">
        <v>30.629779769999999</v>
      </c>
      <c r="J70" s="16">
        <v>0.86652267999999999</v>
      </c>
      <c r="K70" s="14">
        <v>15.9416262</v>
      </c>
      <c r="L70" s="16">
        <v>0.52304218000000002</v>
      </c>
      <c r="M70" s="14">
        <v>0</v>
      </c>
      <c r="N70" s="16">
        <v>0</v>
      </c>
      <c r="O70" s="14" t="s">
        <v>582</v>
      </c>
      <c r="P70" s="16" t="s">
        <v>582</v>
      </c>
      <c r="Q70" s="14">
        <v>0</v>
      </c>
      <c r="R70" s="16">
        <v>0</v>
      </c>
      <c r="S70" s="14">
        <v>0</v>
      </c>
      <c r="T70" s="16">
        <v>0</v>
      </c>
      <c r="U70" s="14">
        <v>6.4584664099999998</v>
      </c>
      <c r="V70" s="16">
        <v>0.59135782000000003</v>
      </c>
    </row>
    <row r="71" spans="1:22" x14ac:dyDescent="0.25">
      <c r="A71" s="11" t="s">
        <v>541</v>
      </c>
      <c r="B71" s="13">
        <v>6115</v>
      </c>
      <c r="C71" s="14">
        <f>(43/B71*100)</f>
        <v>0.70318887980376121</v>
      </c>
      <c r="D71" s="15">
        <v>6072</v>
      </c>
      <c r="E71" s="14">
        <v>13.11070628</v>
      </c>
      <c r="F71" s="16">
        <v>0.38092303999999999</v>
      </c>
      <c r="G71" s="14">
        <v>38.083909640000002</v>
      </c>
      <c r="H71" s="16">
        <v>0.67768702999999997</v>
      </c>
      <c r="I71" s="14">
        <v>30.413782950000002</v>
      </c>
      <c r="J71" s="16">
        <v>0.60431551999999999</v>
      </c>
      <c r="K71" s="14">
        <v>16.570308059999999</v>
      </c>
      <c r="L71" s="16">
        <v>0.52395164999999999</v>
      </c>
      <c r="M71" s="14">
        <v>0</v>
      </c>
      <c r="N71" s="16">
        <v>0</v>
      </c>
      <c r="O71" s="14" t="s">
        <v>582</v>
      </c>
      <c r="P71" s="16" t="s">
        <v>582</v>
      </c>
      <c r="Q71" s="14">
        <v>0</v>
      </c>
      <c r="R71" s="16">
        <v>0</v>
      </c>
      <c r="S71" s="14">
        <v>0</v>
      </c>
      <c r="T71" s="16">
        <v>0</v>
      </c>
      <c r="U71" s="14">
        <v>1.8212930700000001</v>
      </c>
      <c r="V71" s="16">
        <v>0.16666574000000001</v>
      </c>
    </row>
    <row r="72" spans="1:22" x14ac:dyDescent="0.25">
      <c r="A72" s="11" t="s">
        <v>542</v>
      </c>
      <c r="B72" s="13">
        <v>7708</v>
      </c>
      <c r="C72" s="14">
        <f>(7/B72*100)</f>
        <v>9.0814737934613393E-2</v>
      </c>
      <c r="D72" s="15">
        <v>7701</v>
      </c>
      <c r="E72" s="14">
        <v>13.97132781</v>
      </c>
      <c r="F72" s="16">
        <v>0.54652392999999999</v>
      </c>
      <c r="G72" s="14">
        <v>45.350823140000003</v>
      </c>
      <c r="H72" s="16">
        <v>0.54419384999999998</v>
      </c>
      <c r="I72" s="14">
        <v>29.298808510000001</v>
      </c>
      <c r="J72" s="16">
        <v>0.61396479999999998</v>
      </c>
      <c r="K72" s="14">
        <v>10.815526500000001</v>
      </c>
      <c r="L72" s="16">
        <v>0.38919375</v>
      </c>
      <c r="M72" s="14">
        <v>0</v>
      </c>
      <c r="N72" s="16">
        <v>0</v>
      </c>
      <c r="O72" s="14" t="s">
        <v>582</v>
      </c>
      <c r="P72" s="16" t="s">
        <v>582</v>
      </c>
      <c r="Q72" s="14">
        <v>0</v>
      </c>
      <c r="R72" s="16">
        <v>0</v>
      </c>
      <c r="S72" s="14">
        <v>0</v>
      </c>
      <c r="T72" s="16">
        <v>0</v>
      </c>
      <c r="U72" s="14">
        <v>0.56351404000000005</v>
      </c>
      <c r="V72" s="16">
        <v>8.3456740000000001E-2</v>
      </c>
    </row>
    <row r="73" spans="1:22" x14ac:dyDescent="0.25">
      <c r="A73" s="11" t="s">
        <v>543</v>
      </c>
      <c r="B73" s="13">
        <v>8249</v>
      </c>
      <c r="C73" s="14">
        <f>(205/B73*100)</f>
        <v>2.4851497151169837</v>
      </c>
      <c r="D73" s="15">
        <v>8044</v>
      </c>
      <c r="E73" s="14">
        <v>12.326690640000001</v>
      </c>
      <c r="F73" s="16">
        <v>0.52172677999999995</v>
      </c>
      <c r="G73" s="14">
        <v>52.945796139999999</v>
      </c>
      <c r="H73" s="16">
        <v>0.82597226000000001</v>
      </c>
      <c r="I73" s="14">
        <v>24.484433689999999</v>
      </c>
      <c r="J73" s="16">
        <v>0.75685632000000003</v>
      </c>
      <c r="K73" s="14">
        <v>7.87880249</v>
      </c>
      <c r="L73" s="16">
        <v>0.42477124999999999</v>
      </c>
      <c r="M73" s="14">
        <v>0</v>
      </c>
      <c r="N73" s="16">
        <v>0</v>
      </c>
      <c r="O73" s="14" t="s">
        <v>582</v>
      </c>
      <c r="P73" s="16" t="s">
        <v>582</v>
      </c>
      <c r="Q73" s="14">
        <v>0</v>
      </c>
      <c r="R73" s="16">
        <v>0</v>
      </c>
      <c r="S73" s="14">
        <v>0</v>
      </c>
      <c r="T73" s="16">
        <v>0</v>
      </c>
      <c r="U73" s="14">
        <v>2.3642770400000002</v>
      </c>
      <c r="V73" s="16">
        <v>0.37734389000000002</v>
      </c>
    </row>
    <row r="74" spans="1:22" x14ac:dyDescent="0.25">
      <c r="A74" s="11" t="s">
        <v>544</v>
      </c>
      <c r="B74" s="13">
        <v>4692</v>
      </c>
      <c r="C74" s="14">
        <f>(82/B74*100)</f>
        <v>1.7476555839727195</v>
      </c>
      <c r="D74" s="15">
        <v>4610</v>
      </c>
      <c r="E74" s="14">
        <v>16.03248099</v>
      </c>
      <c r="F74" s="16">
        <v>0.64649157000000002</v>
      </c>
      <c r="G74" s="14">
        <v>28.907274780000002</v>
      </c>
      <c r="H74" s="16">
        <v>0.74655517000000005</v>
      </c>
      <c r="I74" s="14">
        <v>27.722171840000001</v>
      </c>
      <c r="J74" s="16">
        <v>0.61141131000000004</v>
      </c>
      <c r="K74" s="14">
        <v>18.530200480000001</v>
      </c>
      <c r="L74" s="16">
        <v>0.52324908999999997</v>
      </c>
      <c r="M74" s="14">
        <v>0</v>
      </c>
      <c r="N74" s="16">
        <v>0</v>
      </c>
      <c r="O74" s="14" t="s">
        <v>582</v>
      </c>
      <c r="P74" s="16" t="s">
        <v>582</v>
      </c>
      <c r="Q74" s="14">
        <v>0</v>
      </c>
      <c r="R74" s="16">
        <v>0</v>
      </c>
      <c r="S74" s="14">
        <v>0.34179905999999999</v>
      </c>
      <c r="T74" s="16">
        <v>9.4017260000000005E-2</v>
      </c>
      <c r="U74" s="14">
        <v>8.4660728499999998</v>
      </c>
      <c r="V74" s="16">
        <v>0.42306557</v>
      </c>
    </row>
    <row r="75" spans="1:22" x14ac:dyDescent="0.25">
      <c r="A75" s="11" t="s">
        <v>545</v>
      </c>
      <c r="B75" s="13">
        <v>5375</v>
      </c>
      <c r="C75" s="14">
        <f>(331/B75*100)</f>
        <v>6.1581395348837207</v>
      </c>
      <c r="D75" s="15">
        <v>5044</v>
      </c>
      <c r="E75" s="14">
        <v>14.34153564</v>
      </c>
      <c r="F75" s="16">
        <v>0.63760090999999997</v>
      </c>
      <c r="G75" s="14">
        <v>25.396335300000001</v>
      </c>
      <c r="H75" s="16">
        <v>0.69500253999999995</v>
      </c>
      <c r="I75" s="14">
        <v>27.104969260000001</v>
      </c>
      <c r="J75" s="16">
        <v>0.83151772999999995</v>
      </c>
      <c r="K75" s="14">
        <v>12.74509114</v>
      </c>
      <c r="L75" s="16">
        <v>0.51119751999999996</v>
      </c>
      <c r="M75" s="14">
        <v>0</v>
      </c>
      <c r="N75" s="16">
        <v>0</v>
      </c>
      <c r="O75" s="14" t="s">
        <v>582</v>
      </c>
      <c r="P75" s="16" t="s">
        <v>582</v>
      </c>
      <c r="Q75" s="14">
        <v>0</v>
      </c>
      <c r="R75" s="16">
        <v>0</v>
      </c>
      <c r="S75" s="14">
        <v>0</v>
      </c>
      <c r="T75" s="16">
        <v>0</v>
      </c>
      <c r="U75" s="14">
        <v>20.412068659999999</v>
      </c>
      <c r="V75" s="16">
        <v>1.26336458</v>
      </c>
    </row>
    <row r="76" spans="1:22" x14ac:dyDescent="0.25">
      <c r="A76" s="11" t="s">
        <v>546</v>
      </c>
      <c r="B76" s="13">
        <v>14167</v>
      </c>
      <c r="C76" s="14">
        <f>(237/B76*100)</f>
        <v>1.672901814074963</v>
      </c>
      <c r="D76" s="15">
        <v>13930</v>
      </c>
      <c r="E76" s="14">
        <v>22.334370589999999</v>
      </c>
      <c r="F76" s="16">
        <v>0.34893163999999999</v>
      </c>
      <c r="G76" s="14">
        <v>37.284268259999997</v>
      </c>
      <c r="H76" s="16">
        <v>0.50583504000000001</v>
      </c>
      <c r="I76" s="14">
        <v>22.176195289999999</v>
      </c>
      <c r="J76" s="16">
        <v>0.41776113999999998</v>
      </c>
      <c r="K76" s="14">
        <v>9.77587005</v>
      </c>
      <c r="L76" s="16">
        <v>0.36926588999999999</v>
      </c>
      <c r="M76" s="14">
        <v>0</v>
      </c>
      <c r="N76" s="16">
        <v>0</v>
      </c>
      <c r="O76" s="14" t="s">
        <v>582</v>
      </c>
      <c r="P76" s="16" t="s">
        <v>582</v>
      </c>
      <c r="Q76" s="14">
        <v>0</v>
      </c>
      <c r="R76" s="16">
        <v>0</v>
      </c>
      <c r="S76" s="14">
        <v>0</v>
      </c>
      <c r="T76" s="16">
        <v>0</v>
      </c>
      <c r="U76" s="14">
        <v>8.4292958000000002</v>
      </c>
      <c r="V76" s="16">
        <v>0.57304034999999998</v>
      </c>
    </row>
    <row r="77" spans="1:22" x14ac:dyDescent="0.25">
      <c r="A77" s="11" t="s">
        <v>547</v>
      </c>
      <c r="B77" s="13">
        <v>6062</v>
      </c>
      <c r="C77" s="14">
        <f>(416/B77*100)</f>
        <v>6.8624216430221052</v>
      </c>
      <c r="D77" s="15">
        <v>5646</v>
      </c>
      <c r="E77" s="14">
        <v>14.95138785</v>
      </c>
      <c r="F77" s="16">
        <v>0.55709642000000004</v>
      </c>
      <c r="G77" s="14">
        <v>29.339235519999999</v>
      </c>
      <c r="H77" s="16">
        <v>0.63058247000000001</v>
      </c>
      <c r="I77" s="14">
        <v>21.055659519999999</v>
      </c>
      <c r="J77" s="16">
        <v>0.56561293999999995</v>
      </c>
      <c r="K77" s="14">
        <v>11.98004323</v>
      </c>
      <c r="L77" s="16">
        <v>0.43887061999999999</v>
      </c>
      <c r="M77" s="14">
        <v>0</v>
      </c>
      <c r="N77" s="16">
        <v>0</v>
      </c>
      <c r="O77" s="14" t="s">
        <v>582</v>
      </c>
      <c r="P77" s="16" t="s">
        <v>582</v>
      </c>
      <c r="Q77" s="14">
        <v>0</v>
      </c>
      <c r="R77" s="16">
        <v>0</v>
      </c>
      <c r="S77" s="14">
        <v>0</v>
      </c>
      <c r="T77" s="16">
        <v>0</v>
      </c>
      <c r="U77" s="14">
        <v>22.67367389</v>
      </c>
      <c r="V77" s="16">
        <v>1.0279585200000001</v>
      </c>
    </row>
    <row r="78" spans="1:22" x14ac:dyDescent="0.25">
      <c r="A78" s="11" t="s">
        <v>548</v>
      </c>
      <c r="B78" s="13">
        <v>5826</v>
      </c>
      <c r="C78" s="14">
        <f>(0/B78*100)</f>
        <v>0</v>
      </c>
      <c r="D78" s="15">
        <v>5826</v>
      </c>
      <c r="E78" s="14">
        <v>4.8162694200000002</v>
      </c>
      <c r="F78" s="16">
        <v>0.33715156000000002</v>
      </c>
      <c r="G78" s="14">
        <v>21.203267390000001</v>
      </c>
      <c r="H78" s="16">
        <v>0.91852562999999998</v>
      </c>
      <c r="I78" s="14">
        <v>28.70138128</v>
      </c>
      <c r="J78" s="16">
        <v>0.79211551000000002</v>
      </c>
      <c r="K78" s="14">
        <v>44.80159372</v>
      </c>
      <c r="L78" s="16">
        <v>1.1427885200000001</v>
      </c>
      <c r="M78" s="14">
        <v>0</v>
      </c>
      <c r="N78" s="16">
        <v>0</v>
      </c>
      <c r="O78" s="14" t="s">
        <v>582</v>
      </c>
      <c r="P78" s="16" t="s">
        <v>582</v>
      </c>
      <c r="Q78" s="14">
        <v>0</v>
      </c>
      <c r="R78" s="16">
        <v>0</v>
      </c>
      <c r="S78" s="14">
        <v>8.1766560000000002E-2</v>
      </c>
      <c r="T78" s="16">
        <v>5.2992570000000003E-2</v>
      </c>
      <c r="U78" s="14">
        <v>0.39572162999999999</v>
      </c>
      <c r="V78" s="16">
        <v>7.5012380000000003E-2</v>
      </c>
    </row>
    <row r="79" spans="1:22" ht="24.95" customHeight="1" x14ac:dyDescent="0.25">
      <c r="A79" s="11" t="s">
        <v>549</v>
      </c>
      <c r="B79" s="13">
        <v>1657</v>
      </c>
      <c r="C79" s="14">
        <f>(41/B79*100)</f>
        <v>2.4743512371756187</v>
      </c>
      <c r="D79" s="15">
        <v>1616</v>
      </c>
      <c r="E79" s="14">
        <v>17.210620049999999</v>
      </c>
      <c r="F79" s="16">
        <v>1.0258363699999999</v>
      </c>
      <c r="G79" s="14">
        <v>32.957180129999998</v>
      </c>
      <c r="H79" s="16">
        <v>1.32265655</v>
      </c>
      <c r="I79" s="14">
        <v>28.606816290000001</v>
      </c>
      <c r="J79" s="16">
        <v>1.2318045200000001</v>
      </c>
      <c r="K79" s="14">
        <v>17.387941779999998</v>
      </c>
      <c r="L79" s="16">
        <v>1.1712384300000001</v>
      </c>
      <c r="M79" s="14">
        <v>0</v>
      </c>
      <c r="N79" s="16">
        <v>0</v>
      </c>
      <c r="O79" s="14" t="s">
        <v>582</v>
      </c>
      <c r="P79" s="16" t="s">
        <v>582</v>
      </c>
      <c r="Q79" s="14">
        <v>0</v>
      </c>
      <c r="R79" s="16">
        <v>0</v>
      </c>
      <c r="S79" s="14">
        <v>0</v>
      </c>
      <c r="T79" s="16">
        <v>0</v>
      </c>
      <c r="U79" s="14">
        <v>3.83744175</v>
      </c>
      <c r="V79" s="16">
        <v>0.47972229999999999</v>
      </c>
    </row>
    <row r="80" spans="1:22" x14ac:dyDescent="0.25">
      <c r="A80" s="11" t="s">
        <v>550</v>
      </c>
      <c r="B80" s="13">
        <v>7841</v>
      </c>
      <c r="C80" s="14">
        <f>(0/B80*100)</f>
        <v>0</v>
      </c>
      <c r="D80" s="15">
        <v>7841</v>
      </c>
      <c r="E80" s="14">
        <v>24.01375462</v>
      </c>
      <c r="F80" s="16">
        <v>0.75350406000000003</v>
      </c>
      <c r="G80" s="14">
        <v>36.699854690000002</v>
      </c>
      <c r="H80" s="16">
        <v>0.73247346000000002</v>
      </c>
      <c r="I80" s="14">
        <v>26.886665860000001</v>
      </c>
      <c r="J80" s="16">
        <v>0.83882752999999999</v>
      </c>
      <c r="K80" s="14">
        <v>12.066637800000001</v>
      </c>
      <c r="L80" s="16">
        <v>0.57010145999999995</v>
      </c>
      <c r="M80" s="14">
        <v>0</v>
      </c>
      <c r="N80" s="16">
        <v>0</v>
      </c>
      <c r="O80" s="14" t="s">
        <v>582</v>
      </c>
      <c r="P80" s="16" t="s">
        <v>582</v>
      </c>
      <c r="Q80" s="14">
        <v>0</v>
      </c>
      <c r="R80" s="16">
        <v>0</v>
      </c>
      <c r="S80" s="14">
        <v>0</v>
      </c>
      <c r="T80" s="16">
        <v>0</v>
      </c>
      <c r="U80" s="14">
        <v>0.33308703000000001</v>
      </c>
      <c r="V80" s="16">
        <v>9.2712929999999999E-2</v>
      </c>
    </row>
    <row r="81" spans="1:22" x14ac:dyDescent="0.25">
      <c r="A81" s="19" t="s">
        <v>551</v>
      </c>
      <c r="B81" s="13">
        <v>8861</v>
      </c>
      <c r="C81" s="14">
        <f>(103/B81*100)</f>
        <v>1.1623970206522967</v>
      </c>
      <c r="D81" s="15">
        <v>8758</v>
      </c>
      <c r="E81" s="14">
        <v>7.67712723</v>
      </c>
      <c r="F81" s="16">
        <v>0.36679784999999998</v>
      </c>
      <c r="G81" s="14">
        <v>41.868452269999999</v>
      </c>
      <c r="H81" s="16">
        <v>0.76566025999999998</v>
      </c>
      <c r="I81" s="14">
        <v>30.615581639999998</v>
      </c>
      <c r="J81" s="16">
        <v>0.66667933000000001</v>
      </c>
      <c r="K81" s="14">
        <v>17.742108900000002</v>
      </c>
      <c r="L81" s="16">
        <v>0.60541465000000005</v>
      </c>
      <c r="M81" s="14">
        <v>0</v>
      </c>
      <c r="N81" s="16">
        <v>0</v>
      </c>
      <c r="O81" s="14" t="s">
        <v>582</v>
      </c>
      <c r="P81" s="16" t="s">
        <v>582</v>
      </c>
      <c r="Q81" s="14">
        <v>0</v>
      </c>
      <c r="R81" s="16">
        <v>0</v>
      </c>
      <c r="S81" s="14">
        <v>0</v>
      </c>
      <c r="T81" s="16">
        <v>0</v>
      </c>
      <c r="U81" s="14">
        <v>2.0967299700000002</v>
      </c>
      <c r="V81" s="16">
        <v>0.32767879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858</v>
      </c>
      <c r="F4" s="22"/>
      <c r="G4" s="21" t="s">
        <v>859</v>
      </c>
      <c r="H4" s="22"/>
      <c r="I4" s="21" t="s">
        <v>860</v>
      </c>
      <c r="J4" s="22"/>
      <c r="K4" s="21" t="s">
        <v>861</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(923/B7*100)</f>
        <v>6.3523743977976599</v>
      </c>
      <c r="D7" s="15">
        <v>13607</v>
      </c>
      <c r="E7" s="14">
        <v>12.056769149999999</v>
      </c>
      <c r="F7" s="16">
        <v>0.42667439000000001</v>
      </c>
      <c r="G7" s="14">
        <v>32.371412130000003</v>
      </c>
      <c r="H7" s="16">
        <v>0.55346852000000002</v>
      </c>
      <c r="I7" s="14">
        <v>29.849869510000001</v>
      </c>
      <c r="J7" s="16">
        <v>0.54438291999999999</v>
      </c>
      <c r="K7" s="14">
        <v>16.100579880000002</v>
      </c>
      <c r="L7" s="16">
        <v>0.37949274999999999</v>
      </c>
      <c r="M7" s="14">
        <v>0</v>
      </c>
      <c r="N7" s="16">
        <v>0</v>
      </c>
      <c r="O7" s="14" t="s">
        <v>582</v>
      </c>
      <c r="P7" s="16" t="s">
        <v>582</v>
      </c>
      <c r="Q7" s="14">
        <v>0</v>
      </c>
      <c r="R7" s="16">
        <v>0</v>
      </c>
      <c r="S7" s="14">
        <v>0</v>
      </c>
      <c r="T7" s="16">
        <v>0</v>
      </c>
      <c r="U7" s="14">
        <v>9.6213693300000003</v>
      </c>
      <c r="V7" s="16">
        <v>0.55449029000000005</v>
      </c>
    </row>
    <row r="8" spans="1:22" x14ac:dyDescent="0.25">
      <c r="A8" s="11" t="s">
        <v>478</v>
      </c>
      <c r="B8" s="13">
        <v>7007</v>
      </c>
      <c r="C8" s="14">
        <f>(222/B8*100)</f>
        <v>3.1682603111174537</v>
      </c>
      <c r="D8" s="15">
        <v>6785</v>
      </c>
      <c r="E8" s="14">
        <v>15.75006123</v>
      </c>
      <c r="F8" s="16">
        <v>0.61826639000000005</v>
      </c>
      <c r="G8" s="14">
        <v>27.838146869999999</v>
      </c>
      <c r="H8" s="16">
        <v>0.56798364000000001</v>
      </c>
      <c r="I8" s="14">
        <v>25.24525861</v>
      </c>
      <c r="J8" s="16">
        <v>0.51484700999999999</v>
      </c>
      <c r="K8" s="14">
        <v>20.477061540000001</v>
      </c>
      <c r="L8" s="16">
        <v>0.65408401999999999</v>
      </c>
      <c r="M8" s="14">
        <v>0</v>
      </c>
      <c r="N8" s="16">
        <v>0</v>
      </c>
      <c r="O8" s="14" t="s">
        <v>582</v>
      </c>
      <c r="P8" s="16" t="s">
        <v>582</v>
      </c>
      <c r="Q8" s="14">
        <v>0.48578356</v>
      </c>
      <c r="R8" s="16">
        <v>0.11961577</v>
      </c>
      <c r="S8" s="14">
        <v>0</v>
      </c>
      <c r="T8" s="16">
        <v>0</v>
      </c>
      <c r="U8" s="14">
        <v>10.203688189999999</v>
      </c>
      <c r="V8" s="16">
        <v>0.46157407</v>
      </c>
    </row>
    <row r="9" spans="1:22" x14ac:dyDescent="0.25">
      <c r="A9" s="11" t="s">
        <v>479</v>
      </c>
      <c r="B9" s="13">
        <v>9651</v>
      </c>
      <c r="C9" s="14">
        <f>(326/B9*100)</f>
        <v>3.3778883017303905</v>
      </c>
      <c r="D9" s="15">
        <v>9325</v>
      </c>
      <c r="E9" s="14">
        <v>14.77934203</v>
      </c>
      <c r="F9" s="16">
        <v>0.45936571999999998</v>
      </c>
      <c r="G9" s="14">
        <v>28.390881230000002</v>
      </c>
      <c r="H9" s="16">
        <v>0.44586864999999998</v>
      </c>
      <c r="I9" s="14">
        <v>24.194403999999999</v>
      </c>
      <c r="J9" s="16">
        <v>0.56867654999999995</v>
      </c>
      <c r="K9" s="14">
        <v>18.02045966</v>
      </c>
      <c r="L9" s="16">
        <v>0.55054506000000003</v>
      </c>
      <c r="M9" s="14">
        <v>0</v>
      </c>
      <c r="N9" s="16">
        <v>0</v>
      </c>
      <c r="O9" s="14" t="s">
        <v>582</v>
      </c>
      <c r="P9" s="16" t="s">
        <v>582</v>
      </c>
      <c r="Q9" s="14">
        <v>3.0874793899999999</v>
      </c>
      <c r="R9" s="16">
        <v>0.55275662000000003</v>
      </c>
      <c r="S9" s="14">
        <v>0</v>
      </c>
      <c r="T9" s="16">
        <v>0</v>
      </c>
      <c r="U9" s="14">
        <v>11.5274337</v>
      </c>
      <c r="V9" s="16">
        <v>0.64192665000000004</v>
      </c>
    </row>
    <row r="10" spans="1:22" x14ac:dyDescent="0.25">
      <c r="A10" s="11" t="s">
        <v>480</v>
      </c>
      <c r="B10" s="13">
        <v>20058</v>
      </c>
      <c r="C10" s="14">
        <f>(579/B10*100)</f>
        <v>2.8866287765480108</v>
      </c>
      <c r="D10" s="15">
        <v>19479</v>
      </c>
      <c r="E10" s="14">
        <v>21.20654029</v>
      </c>
      <c r="F10" s="16">
        <v>0.53345133</v>
      </c>
      <c r="G10" s="14">
        <v>38.449459689999998</v>
      </c>
      <c r="H10" s="16">
        <v>0.54994788999999999</v>
      </c>
      <c r="I10" s="14">
        <v>24.513684909999998</v>
      </c>
      <c r="J10" s="16">
        <v>0.42181589000000003</v>
      </c>
      <c r="K10" s="14">
        <v>10.28090617</v>
      </c>
      <c r="L10" s="16">
        <v>0.35008449000000003</v>
      </c>
      <c r="M10" s="14">
        <v>0</v>
      </c>
      <c r="N10" s="16">
        <v>0</v>
      </c>
      <c r="O10" s="14" t="s">
        <v>582</v>
      </c>
      <c r="P10" s="16" t="s">
        <v>582</v>
      </c>
      <c r="Q10" s="14">
        <v>0</v>
      </c>
      <c r="R10" s="16">
        <v>0</v>
      </c>
      <c r="S10" s="14">
        <v>0</v>
      </c>
      <c r="T10" s="16">
        <v>0</v>
      </c>
      <c r="U10" s="14">
        <v>5.5494089400000002</v>
      </c>
      <c r="V10" s="16">
        <v>0.45918567999999998</v>
      </c>
    </row>
    <row r="11" spans="1:22" x14ac:dyDescent="0.25">
      <c r="A11" s="11" t="s">
        <v>481</v>
      </c>
      <c r="B11" s="13">
        <v>7053</v>
      </c>
      <c r="C11" s="14">
        <f>(213/B11*100)</f>
        <v>3.0199914929817098</v>
      </c>
      <c r="D11" s="15">
        <v>6840</v>
      </c>
      <c r="E11" s="14">
        <v>13.822695680000001</v>
      </c>
      <c r="F11" s="16">
        <v>0.44755577000000002</v>
      </c>
      <c r="G11" s="14">
        <v>31.649281080000002</v>
      </c>
      <c r="H11" s="16">
        <v>0.69566623999999999</v>
      </c>
      <c r="I11" s="14">
        <v>30.26829193</v>
      </c>
      <c r="J11" s="16">
        <v>0.63090840000000004</v>
      </c>
      <c r="K11" s="14">
        <v>12.550884140000001</v>
      </c>
      <c r="L11" s="16">
        <v>0.50653446000000002</v>
      </c>
      <c r="M11" s="14">
        <v>0</v>
      </c>
      <c r="N11" s="16">
        <v>0</v>
      </c>
      <c r="O11" s="14" t="s">
        <v>582</v>
      </c>
      <c r="P11" s="16" t="s">
        <v>582</v>
      </c>
      <c r="Q11" s="14">
        <v>0</v>
      </c>
      <c r="R11" s="16">
        <v>0</v>
      </c>
      <c r="S11" s="14">
        <v>0</v>
      </c>
      <c r="T11" s="16">
        <v>0</v>
      </c>
      <c r="U11" s="14">
        <v>11.70884717</v>
      </c>
      <c r="V11" s="16">
        <v>0.8972639</v>
      </c>
    </row>
    <row r="12" spans="1:22" x14ac:dyDescent="0.25">
      <c r="A12" s="11" t="s">
        <v>482</v>
      </c>
      <c r="B12" s="13">
        <v>6894</v>
      </c>
      <c r="C12" s="14">
        <f>(60/B12*100)</f>
        <v>0.8703220191470844</v>
      </c>
      <c r="D12" s="15">
        <v>6834</v>
      </c>
      <c r="E12" s="14">
        <v>12.6091783</v>
      </c>
      <c r="F12" s="16">
        <v>0.51753908999999998</v>
      </c>
      <c r="G12" s="14">
        <v>33.645411760000002</v>
      </c>
      <c r="H12" s="16">
        <v>0.71521588999999997</v>
      </c>
      <c r="I12" s="14">
        <v>29.614865500000001</v>
      </c>
      <c r="J12" s="16">
        <v>0.64921222999999995</v>
      </c>
      <c r="K12" s="14">
        <v>16.229801649999999</v>
      </c>
      <c r="L12" s="16">
        <v>0.54191173000000004</v>
      </c>
      <c r="M12" s="14">
        <v>0</v>
      </c>
      <c r="N12" s="16">
        <v>0</v>
      </c>
      <c r="O12" s="14" t="s">
        <v>582</v>
      </c>
      <c r="P12" s="16" t="s">
        <v>582</v>
      </c>
      <c r="Q12" s="14">
        <v>2.3480837700000001</v>
      </c>
      <c r="R12" s="16">
        <v>0.59189603000000002</v>
      </c>
      <c r="S12" s="14">
        <v>0</v>
      </c>
      <c r="T12" s="16">
        <v>0</v>
      </c>
      <c r="U12" s="14">
        <v>5.5526590100000002</v>
      </c>
      <c r="V12" s="16">
        <v>0.46509035999999998</v>
      </c>
    </row>
    <row r="13" spans="1:22" x14ac:dyDescent="0.25">
      <c r="A13" s="11" t="s">
        <v>483</v>
      </c>
      <c r="B13" s="13">
        <v>7161</v>
      </c>
      <c r="C13" s="14">
        <f>(283/B13*100)</f>
        <v>3.9519620164781459</v>
      </c>
      <c r="D13" s="15">
        <v>6878</v>
      </c>
      <c r="E13" s="14">
        <v>13.649813200000001</v>
      </c>
      <c r="F13" s="16">
        <v>0.55821346999999999</v>
      </c>
      <c r="G13" s="14">
        <v>30.80120827</v>
      </c>
      <c r="H13" s="16">
        <v>0.62871200000000005</v>
      </c>
      <c r="I13" s="14">
        <v>25.757054660000001</v>
      </c>
      <c r="J13" s="16">
        <v>0.64051062999999997</v>
      </c>
      <c r="K13" s="14">
        <v>19.936641099999999</v>
      </c>
      <c r="L13" s="16">
        <v>0.58162007999999998</v>
      </c>
      <c r="M13" s="14">
        <v>0</v>
      </c>
      <c r="N13" s="16">
        <v>0</v>
      </c>
      <c r="O13" s="14" t="s">
        <v>582</v>
      </c>
      <c r="P13" s="16" t="s">
        <v>582</v>
      </c>
      <c r="Q13" s="14">
        <v>4.18767874</v>
      </c>
      <c r="R13" s="16">
        <v>0.48225799000000003</v>
      </c>
      <c r="S13" s="14">
        <v>0</v>
      </c>
      <c r="T13" s="16">
        <v>0</v>
      </c>
      <c r="U13" s="14">
        <v>5.6676040299999997</v>
      </c>
      <c r="V13" s="16">
        <v>0.54129499000000003</v>
      </c>
    </row>
    <row r="14" spans="1:22" x14ac:dyDescent="0.25">
      <c r="A14" s="11" t="s">
        <v>484</v>
      </c>
      <c r="B14" s="13">
        <v>5587</v>
      </c>
      <c r="C14" s="14">
        <f>(89/B14*100)</f>
        <v>1.59298371218901</v>
      </c>
      <c r="D14" s="15">
        <v>5498</v>
      </c>
      <c r="E14" s="14">
        <v>14.218611170000001</v>
      </c>
      <c r="F14" s="16">
        <v>0.62858526000000003</v>
      </c>
      <c r="G14" s="14">
        <v>35.047582970000001</v>
      </c>
      <c r="H14" s="16">
        <v>0.74046111999999997</v>
      </c>
      <c r="I14" s="14">
        <v>33.065812229999999</v>
      </c>
      <c r="J14" s="16">
        <v>0.87324265000000001</v>
      </c>
      <c r="K14" s="14">
        <v>15.347926960000001</v>
      </c>
      <c r="L14" s="16">
        <v>0.57994060000000003</v>
      </c>
      <c r="M14" s="14">
        <v>0</v>
      </c>
      <c r="N14" s="16">
        <v>0</v>
      </c>
      <c r="O14" s="14" t="s">
        <v>582</v>
      </c>
      <c r="P14" s="16" t="s">
        <v>582</v>
      </c>
      <c r="Q14" s="14">
        <v>0</v>
      </c>
      <c r="R14" s="16">
        <v>0</v>
      </c>
      <c r="S14" s="14">
        <v>0</v>
      </c>
      <c r="T14" s="16">
        <v>0</v>
      </c>
      <c r="U14" s="14">
        <v>2.3200666600000002</v>
      </c>
      <c r="V14" s="16">
        <v>0.23861091000000001</v>
      </c>
    </row>
    <row r="15" spans="1:22" x14ac:dyDescent="0.25">
      <c r="A15" s="11" t="s">
        <v>485</v>
      </c>
      <c r="B15" s="13">
        <v>5882</v>
      </c>
      <c r="C15" s="14">
        <f>(153/B15*100)</f>
        <v>2.601156069364162</v>
      </c>
      <c r="D15" s="15">
        <v>5729</v>
      </c>
      <c r="E15" s="14">
        <v>10.572617060000001</v>
      </c>
      <c r="F15" s="16">
        <v>0.50536903</v>
      </c>
      <c r="G15" s="14">
        <v>31.634009150000001</v>
      </c>
      <c r="H15" s="16">
        <v>0.68622313999999995</v>
      </c>
      <c r="I15" s="14">
        <v>32.889356579999998</v>
      </c>
      <c r="J15" s="16">
        <v>0.63275680000000001</v>
      </c>
      <c r="K15" s="14">
        <v>18.99456185</v>
      </c>
      <c r="L15" s="16">
        <v>0.61145691000000002</v>
      </c>
      <c r="M15" s="14">
        <v>0</v>
      </c>
      <c r="N15" s="16">
        <v>0</v>
      </c>
      <c r="O15" s="14" t="s">
        <v>582</v>
      </c>
      <c r="P15" s="16" t="s">
        <v>582</v>
      </c>
      <c r="Q15" s="14">
        <v>1.03093375</v>
      </c>
      <c r="R15" s="16">
        <v>0.46218765000000001</v>
      </c>
      <c r="S15" s="14">
        <v>0</v>
      </c>
      <c r="T15" s="16">
        <v>0</v>
      </c>
      <c r="U15" s="14">
        <v>4.8785216</v>
      </c>
      <c r="V15" s="16">
        <v>0.46777594</v>
      </c>
    </row>
    <row r="16" spans="1:22" x14ac:dyDescent="0.25">
      <c r="A16" s="11" t="s">
        <v>486</v>
      </c>
      <c r="B16" s="13">
        <v>6108</v>
      </c>
      <c r="C16" s="14">
        <f>(178/B16*100)</f>
        <v>2.914210870988867</v>
      </c>
      <c r="D16" s="15">
        <v>5930</v>
      </c>
      <c r="E16" s="14">
        <v>10.778474750000001</v>
      </c>
      <c r="F16" s="16">
        <v>0.44682023999999998</v>
      </c>
      <c r="G16" s="14">
        <v>26.67479926</v>
      </c>
      <c r="H16" s="16">
        <v>0.62966962000000004</v>
      </c>
      <c r="I16" s="14">
        <v>27.752646810000002</v>
      </c>
      <c r="J16" s="16">
        <v>0.67101833</v>
      </c>
      <c r="K16" s="14">
        <v>22.408804379999999</v>
      </c>
      <c r="L16" s="16">
        <v>0.60144240999999998</v>
      </c>
      <c r="M16" s="14">
        <v>0</v>
      </c>
      <c r="N16" s="16">
        <v>0</v>
      </c>
      <c r="O16" s="14" t="s">
        <v>582</v>
      </c>
      <c r="P16" s="16" t="s">
        <v>582</v>
      </c>
      <c r="Q16" s="14">
        <v>0</v>
      </c>
      <c r="R16" s="16">
        <v>0</v>
      </c>
      <c r="S16" s="14">
        <v>0</v>
      </c>
      <c r="T16" s="16">
        <v>0</v>
      </c>
      <c r="U16" s="14">
        <v>12.385274799999999</v>
      </c>
      <c r="V16" s="16">
        <v>0.82266558000000001</v>
      </c>
    </row>
    <row r="17" spans="1:22" x14ac:dyDescent="0.25">
      <c r="A17" s="11" t="s">
        <v>487</v>
      </c>
      <c r="B17" s="13">
        <v>6504</v>
      </c>
      <c r="C17" s="14">
        <f>(2366/B17*100)</f>
        <v>36.377613776137764</v>
      </c>
      <c r="D17" s="15">
        <v>4138</v>
      </c>
      <c r="E17" s="14">
        <v>14.733436920000001</v>
      </c>
      <c r="F17" s="16">
        <v>0.65370538</v>
      </c>
      <c r="G17" s="14">
        <v>28.97010204</v>
      </c>
      <c r="H17" s="16">
        <v>0.88821549</v>
      </c>
      <c r="I17" s="14">
        <v>21.760123029999999</v>
      </c>
      <c r="J17" s="16">
        <v>0.79237491999999998</v>
      </c>
      <c r="K17" s="14">
        <v>13.42041961</v>
      </c>
      <c r="L17" s="16">
        <v>0.59248749999999994</v>
      </c>
      <c r="M17" s="14">
        <v>0</v>
      </c>
      <c r="N17" s="16">
        <v>0</v>
      </c>
      <c r="O17" s="14" t="s">
        <v>582</v>
      </c>
      <c r="P17" s="16" t="s">
        <v>582</v>
      </c>
      <c r="Q17" s="14">
        <v>3.5676509099999998</v>
      </c>
      <c r="R17" s="16">
        <v>0.46086832999999999</v>
      </c>
      <c r="S17" s="14">
        <v>0</v>
      </c>
      <c r="T17" s="16">
        <v>0</v>
      </c>
      <c r="U17" s="14">
        <v>17.548267490000001</v>
      </c>
      <c r="V17" s="16">
        <v>0.88575442999999998</v>
      </c>
    </row>
    <row r="18" spans="1:22" x14ac:dyDescent="0.25">
      <c r="A18" s="11" t="s">
        <v>488</v>
      </c>
      <c r="B18" s="13">
        <v>5532</v>
      </c>
      <c r="C18" s="14">
        <f>(31/B18*100)</f>
        <v>0.56037599421547357</v>
      </c>
      <c r="D18" s="15">
        <v>5501</v>
      </c>
      <c r="E18" s="14">
        <v>21.057862480000001</v>
      </c>
      <c r="F18" s="16">
        <v>0.63491350000000002</v>
      </c>
      <c r="G18" s="14">
        <v>30.977684010000001</v>
      </c>
      <c r="H18" s="16">
        <v>0.69303300999999995</v>
      </c>
      <c r="I18" s="14">
        <v>26.3845223</v>
      </c>
      <c r="J18" s="16">
        <v>0.63140507999999995</v>
      </c>
      <c r="K18" s="14">
        <v>14.546147980000001</v>
      </c>
      <c r="L18" s="16">
        <v>0.47876352999999999</v>
      </c>
      <c r="M18" s="14">
        <v>0</v>
      </c>
      <c r="N18" s="16">
        <v>0</v>
      </c>
      <c r="O18" s="14" t="s">
        <v>582</v>
      </c>
      <c r="P18" s="16" t="s">
        <v>582</v>
      </c>
      <c r="Q18" s="14">
        <v>0</v>
      </c>
      <c r="R18" s="16">
        <v>0</v>
      </c>
      <c r="S18" s="14">
        <v>0</v>
      </c>
      <c r="T18" s="16">
        <v>0</v>
      </c>
      <c r="U18" s="14">
        <v>7.03378324</v>
      </c>
      <c r="V18" s="16">
        <v>0.74879505000000002</v>
      </c>
    </row>
    <row r="19" spans="1:22" x14ac:dyDescent="0.25">
      <c r="A19" s="11" t="s">
        <v>489</v>
      </c>
      <c r="B19" s="13">
        <v>5658</v>
      </c>
      <c r="C19" s="14">
        <f>(433/B19*100)</f>
        <v>7.6528808766348533</v>
      </c>
      <c r="D19" s="15">
        <v>5225</v>
      </c>
      <c r="E19" s="14">
        <v>18.020718160000001</v>
      </c>
      <c r="F19" s="16">
        <v>0.58490998000000005</v>
      </c>
      <c r="G19" s="14">
        <v>36.088782719999998</v>
      </c>
      <c r="H19" s="16">
        <v>0.64046108000000002</v>
      </c>
      <c r="I19" s="14">
        <v>25.717251019999999</v>
      </c>
      <c r="J19" s="16">
        <v>0.54380527000000001</v>
      </c>
      <c r="K19" s="14">
        <v>13.39326204</v>
      </c>
      <c r="L19" s="16">
        <v>0.48660249</v>
      </c>
      <c r="M19" s="14">
        <v>0</v>
      </c>
      <c r="N19" s="16">
        <v>0</v>
      </c>
      <c r="O19" s="14" t="s">
        <v>582</v>
      </c>
      <c r="P19" s="16" t="s">
        <v>582</v>
      </c>
      <c r="Q19" s="14">
        <v>0</v>
      </c>
      <c r="R19" s="16">
        <v>0</v>
      </c>
      <c r="S19" s="14">
        <v>0</v>
      </c>
      <c r="T19" s="16">
        <v>0</v>
      </c>
      <c r="U19" s="14">
        <v>6.7799860599999997</v>
      </c>
      <c r="V19" s="16">
        <v>0.50204019</v>
      </c>
    </row>
    <row r="20" spans="1:22" x14ac:dyDescent="0.25">
      <c r="A20" s="11" t="s">
        <v>490</v>
      </c>
      <c r="B20" s="13">
        <v>3371</v>
      </c>
      <c r="C20" s="14">
        <f>(75/B20*100)</f>
        <v>2.2248590922574905</v>
      </c>
      <c r="D20" s="15">
        <v>3296</v>
      </c>
      <c r="E20" s="14">
        <v>19.26782905</v>
      </c>
      <c r="F20" s="16">
        <v>0.69803187</v>
      </c>
      <c r="G20" s="14">
        <v>37.803583510000003</v>
      </c>
      <c r="H20" s="16">
        <v>0.87718019000000003</v>
      </c>
      <c r="I20" s="14">
        <v>22.011217769999998</v>
      </c>
      <c r="J20" s="16">
        <v>0.66957389</v>
      </c>
      <c r="K20" s="14">
        <v>11.73192699</v>
      </c>
      <c r="L20" s="16">
        <v>0.57199339999999999</v>
      </c>
      <c r="M20" s="14">
        <v>0</v>
      </c>
      <c r="N20" s="16">
        <v>0</v>
      </c>
      <c r="O20" s="14" t="s">
        <v>582</v>
      </c>
      <c r="P20" s="16" t="s">
        <v>582</v>
      </c>
      <c r="Q20" s="14">
        <v>0</v>
      </c>
      <c r="R20" s="16">
        <v>0</v>
      </c>
      <c r="S20" s="14">
        <v>0</v>
      </c>
      <c r="T20" s="16">
        <v>0</v>
      </c>
      <c r="U20" s="14">
        <v>9.1854426799999995</v>
      </c>
      <c r="V20" s="16">
        <v>0.49153088</v>
      </c>
    </row>
    <row r="21" spans="1:22" x14ac:dyDescent="0.25">
      <c r="A21" s="11" t="s">
        <v>491</v>
      </c>
      <c r="B21" s="13">
        <v>5741</v>
      </c>
      <c r="C21" s="14">
        <f>(70/B21*100)</f>
        <v>1.2192997735586135</v>
      </c>
      <c r="D21" s="15">
        <v>5671</v>
      </c>
      <c r="E21" s="14">
        <v>28.773013949999999</v>
      </c>
      <c r="F21" s="16">
        <v>0.77271935999999997</v>
      </c>
      <c r="G21" s="14">
        <v>35.407571859999997</v>
      </c>
      <c r="H21" s="16">
        <v>0.77504227999999997</v>
      </c>
      <c r="I21" s="14">
        <v>20.61507065</v>
      </c>
      <c r="J21" s="16">
        <v>0.68661468000000003</v>
      </c>
      <c r="K21" s="14">
        <v>11.68744951</v>
      </c>
      <c r="L21" s="16">
        <v>0.49208702999999998</v>
      </c>
      <c r="M21" s="14">
        <v>0</v>
      </c>
      <c r="N21" s="16">
        <v>0</v>
      </c>
      <c r="O21" s="14" t="s">
        <v>582</v>
      </c>
      <c r="P21" s="16" t="s">
        <v>582</v>
      </c>
      <c r="Q21" s="14">
        <v>0</v>
      </c>
      <c r="R21" s="16">
        <v>0</v>
      </c>
      <c r="S21" s="14">
        <v>0</v>
      </c>
      <c r="T21" s="16">
        <v>0</v>
      </c>
      <c r="U21" s="14">
        <v>3.51689403</v>
      </c>
      <c r="V21" s="16">
        <v>0.34314740999999999</v>
      </c>
    </row>
    <row r="22" spans="1:22" x14ac:dyDescent="0.25">
      <c r="A22" s="11" t="s">
        <v>492</v>
      </c>
      <c r="B22" s="13">
        <v>6598</v>
      </c>
      <c r="C22" s="14">
        <f>(43/B22*100)</f>
        <v>0.65171264019399822</v>
      </c>
      <c r="D22" s="15">
        <v>6555</v>
      </c>
      <c r="E22" s="14">
        <v>15.507687560000001</v>
      </c>
      <c r="F22" s="16">
        <v>0.55196593000000005</v>
      </c>
      <c r="G22" s="14">
        <v>25.988903969999999</v>
      </c>
      <c r="H22" s="16">
        <v>0.69294036000000003</v>
      </c>
      <c r="I22" s="14">
        <v>21.96564459</v>
      </c>
      <c r="J22" s="16">
        <v>0.68203307999999996</v>
      </c>
      <c r="K22" s="14">
        <v>19.2247199</v>
      </c>
      <c r="L22" s="16">
        <v>0.80516072999999999</v>
      </c>
      <c r="M22" s="14">
        <v>0</v>
      </c>
      <c r="N22" s="16">
        <v>0</v>
      </c>
      <c r="O22" s="14" t="s">
        <v>582</v>
      </c>
      <c r="P22" s="16" t="s">
        <v>582</v>
      </c>
      <c r="Q22" s="14">
        <v>10.295261979999999</v>
      </c>
      <c r="R22" s="16">
        <v>1.33042324</v>
      </c>
      <c r="S22" s="14">
        <v>0</v>
      </c>
      <c r="T22" s="16">
        <v>0</v>
      </c>
      <c r="U22" s="14">
        <v>7.0177820000000004</v>
      </c>
      <c r="V22" s="16">
        <v>0.66322033000000002</v>
      </c>
    </row>
    <row r="23" spans="1:22" x14ac:dyDescent="0.25">
      <c r="A23" s="11" t="s">
        <v>493</v>
      </c>
      <c r="B23" s="13">
        <v>11583</v>
      </c>
      <c r="C23" s="14">
        <f>(281/B23*100)</f>
        <v>2.4259690926357593</v>
      </c>
      <c r="D23" s="15">
        <v>11302</v>
      </c>
      <c r="E23" s="14">
        <v>18.44479759</v>
      </c>
      <c r="F23" s="16">
        <v>0.55287516000000003</v>
      </c>
      <c r="G23" s="14">
        <v>36.500888709999998</v>
      </c>
      <c r="H23" s="16">
        <v>0.68069351</v>
      </c>
      <c r="I23" s="14">
        <v>25.35902965</v>
      </c>
      <c r="J23" s="16">
        <v>0.55562789000000001</v>
      </c>
      <c r="K23" s="14">
        <v>13.404814050000001</v>
      </c>
      <c r="L23" s="16">
        <v>0.48502174999999997</v>
      </c>
      <c r="M23" s="14">
        <v>0</v>
      </c>
      <c r="N23" s="16">
        <v>0</v>
      </c>
      <c r="O23" s="14" t="s">
        <v>582</v>
      </c>
      <c r="P23" s="16" t="s">
        <v>582</v>
      </c>
      <c r="Q23" s="14">
        <v>0</v>
      </c>
      <c r="R23" s="16">
        <v>0</v>
      </c>
      <c r="S23" s="14">
        <v>0</v>
      </c>
      <c r="T23" s="16">
        <v>0</v>
      </c>
      <c r="U23" s="14">
        <v>6.29047</v>
      </c>
      <c r="V23" s="16">
        <v>0.43320259999999999</v>
      </c>
    </row>
    <row r="24" spans="1:22" x14ac:dyDescent="0.25">
      <c r="A24" s="11" t="s">
        <v>494</v>
      </c>
      <c r="B24" s="13">
        <v>6647</v>
      </c>
      <c r="C24" s="14">
        <f>(14/B24*100)</f>
        <v>0.21062133293214985</v>
      </c>
      <c r="D24" s="15">
        <v>6633</v>
      </c>
      <c r="E24" s="14">
        <v>5.2652525800000003</v>
      </c>
      <c r="F24" s="16">
        <v>0.32030734</v>
      </c>
      <c r="G24" s="14">
        <v>34.404657149999998</v>
      </c>
      <c r="H24" s="16">
        <v>0.71420567999999995</v>
      </c>
      <c r="I24" s="14">
        <v>37.487770089999998</v>
      </c>
      <c r="J24" s="16">
        <v>0.79801089000000003</v>
      </c>
      <c r="K24" s="14">
        <v>19.57378241</v>
      </c>
      <c r="L24" s="16">
        <v>0.63033645999999999</v>
      </c>
      <c r="M24" s="14">
        <v>0</v>
      </c>
      <c r="N24" s="16">
        <v>0</v>
      </c>
      <c r="O24" s="14" t="s">
        <v>582</v>
      </c>
      <c r="P24" s="16" t="s">
        <v>582</v>
      </c>
      <c r="Q24" s="14">
        <v>0</v>
      </c>
      <c r="R24" s="16">
        <v>0</v>
      </c>
      <c r="S24" s="14">
        <v>0</v>
      </c>
      <c r="T24" s="16">
        <v>0</v>
      </c>
      <c r="U24" s="14">
        <v>3.26853777</v>
      </c>
      <c r="V24" s="16">
        <v>0.80208153000000004</v>
      </c>
    </row>
    <row r="25" spans="1:22" x14ac:dyDescent="0.25">
      <c r="A25" s="11" t="s">
        <v>495</v>
      </c>
      <c r="B25" s="13">
        <v>5581</v>
      </c>
      <c r="C25" s="14">
        <f>(25/B25*100)</f>
        <v>0.44794839634474104</v>
      </c>
      <c r="D25" s="15">
        <v>5556</v>
      </c>
      <c r="E25" s="14">
        <v>11.213778189999999</v>
      </c>
      <c r="F25" s="16">
        <v>0.50844661000000002</v>
      </c>
      <c r="G25" s="14">
        <v>47.145827969999999</v>
      </c>
      <c r="H25" s="16">
        <v>0.69705059000000003</v>
      </c>
      <c r="I25" s="14">
        <v>31.76250933</v>
      </c>
      <c r="J25" s="16">
        <v>0.67559192999999995</v>
      </c>
      <c r="K25" s="14">
        <v>8.88535802</v>
      </c>
      <c r="L25" s="16">
        <v>0.44031483999999999</v>
      </c>
      <c r="M25" s="14">
        <v>0</v>
      </c>
      <c r="N25" s="16">
        <v>0</v>
      </c>
      <c r="O25" s="14" t="s">
        <v>582</v>
      </c>
      <c r="P25" s="16" t="s">
        <v>582</v>
      </c>
      <c r="Q25" s="14">
        <v>0</v>
      </c>
      <c r="R25" s="16">
        <v>0</v>
      </c>
      <c r="S25" s="14">
        <v>0</v>
      </c>
      <c r="T25" s="16">
        <v>0</v>
      </c>
      <c r="U25" s="14">
        <v>0.99252647000000005</v>
      </c>
      <c r="V25" s="16">
        <v>0.1603668</v>
      </c>
    </row>
    <row r="26" spans="1:22" x14ac:dyDescent="0.25">
      <c r="A26" s="11" t="s">
        <v>496</v>
      </c>
      <c r="B26" s="13">
        <v>4869</v>
      </c>
      <c r="C26" s="14">
        <f>(88/B26*100)</f>
        <v>1.8073526391456152</v>
      </c>
      <c r="D26" s="15">
        <v>4781</v>
      </c>
      <c r="E26" s="14">
        <v>16.053770799999999</v>
      </c>
      <c r="F26" s="16">
        <v>0.56359566999999999</v>
      </c>
      <c r="G26" s="14">
        <v>36.842059579999997</v>
      </c>
      <c r="H26" s="16">
        <v>0.78218259000000001</v>
      </c>
      <c r="I26" s="14">
        <v>29.814605199999999</v>
      </c>
      <c r="J26" s="16">
        <v>0.67377165999999999</v>
      </c>
      <c r="K26" s="14">
        <v>13.69977991</v>
      </c>
      <c r="L26" s="16">
        <v>0.62384777999999996</v>
      </c>
      <c r="M26" s="14">
        <v>0</v>
      </c>
      <c r="N26" s="16">
        <v>0</v>
      </c>
      <c r="O26" s="14" t="s">
        <v>582</v>
      </c>
      <c r="P26" s="16" t="s">
        <v>582</v>
      </c>
      <c r="Q26" s="14">
        <v>0</v>
      </c>
      <c r="R26" s="16">
        <v>0</v>
      </c>
      <c r="S26" s="14">
        <v>0</v>
      </c>
      <c r="T26" s="16">
        <v>0</v>
      </c>
      <c r="U26" s="14">
        <v>3.5897845099999999</v>
      </c>
      <c r="V26" s="16">
        <v>0.33708324000000001</v>
      </c>
    </row>
    <row r="27" spans="1:22" x14ac:dyDescent="0.25">
      <c r="A27" s="11" t="s">
        <v>497</v>
      </c>
      <c r="B27" s="13">
        <v>5299</v>
      </c>
      <c r="C27" s="14">
        <f>(170/B27*100)</f>
        <v>3.2081524816003024</v>
      </c>
      <c r="D27" s="15">
        <v>5129</v>
      </c>
      <c r="E27" s="14">
        <v>14.12675555</v>
      </c>
      <c r="F27" s="16">
        <v>0.51326205000000003</v>
      </c>
      <c r="G27" s="14">
        <v>27.439874069999998</v>
      </c>
      <c r="H27" s="16">
        <v>0.61437587999999999</v>
      </c>
      <c r="I27" s="14">
        <v>27.337959359999999</v>
      </c>
      <c r="J27" s="16">
        <v>0.65896058999999996</v>
      </c>
      <c r="K27" s="14">
        <v>18.638864040000001</v>
      </c>
      <c r="L27" s="16">
        <v>0.49723270000000003</v>
      </c>
      <c r="M27" s="14">
        <v>0</v>
      </c>
      <c r="N27" s="16">
        <v>0</v>
      </c>
      <c r="O27" s="14" t="s">
        <v>582</v>
      </c>
      <c r="P27" s="16" t="s">
        <v>582</v>
      </c>
      <c r="Q27" s="14">
        <v>0</v>
      </c>
      <c r="R27" s="16">
        <v>0</v>
      </c>
      <c r="S27" s="14">
        <v>0</v>
      </c>
      <c r="T27" s="16">
        <v>0</v>
      </c>
      <c r="U27" s="14">
        <v>12.456546980000001</v>
      </c>
      <c r="V27" s="16">
        <v>0.43983610000000001</v>
      </c>
    </row>
    <row r="28" spans="1:22" x14ac:dyDescent="0.25">
      <c r="A28" s="11" t="s">
        <v>498</v>
      </c>
      <c r="B28" s="13">
        <v>7568</v>
      </c>
      <c r="C28" s="14">
        <f>(490/B28*100)</f>
        <v>6.4746300211416488</v>
      </c>
      <c r="D28" s="15">
        <v>7078</v>
      </c>
      <c r="E28" s="14">
        <v>20.024925020000001</v>
      </c>
      <c r="F28" s="16">
        <v>0.58415908000000005</v>
      </c>
      <c r="G28" s="14">
        <v>44.163733010000001</v>
      </c>
      <c r="H28" s="16">
        <v>0.75674304999999997</v>
      </c>
      <c r="I28" s="14">
        <v>23.828036019999999</v>
      </c>
      <c r="J28" s="16">
        <v>0.57912839000000005</v>
      </c>
      <c r="K28" s="14">
        <v>5.8560926799999997</v>
      </c>
      <c r="L28" s="16">
        <v>0.28331831000000002</v>
      </c>
      <c r="M28" s="14">
        <v>0</v>
      </c>
      <c r="N28" s="16">
        <v>0</v>
      </c>
      <c r="O28" s="14" t="s">
        <v>582</v>
      </c>
      <c r="P28" s="16" t="s">
        <v>582</v>
      </c>
      <c r="Q28" s="14">
        <v>0</v>
      </c>
      <c r="R28" s="16">
        <v>0</v>
      </c>
      <c r="S28" s="14">
        <v>0</v>
      </c>
      <c r="T28" s="16">
        <v>0</v>
      </c>
      <c r="U28" s="14">
        <v>6.1272132800000003</v>
      </c>
      <c r="V28" s="16">
        <v>0.69588068999999997</v>
      </c>
    </row>
    <row r="29" spans="1:22" x14ac:dyDescent="0.25">
      <c r="A29" s="11" t="s">
        <v>499</v>
      </c>
      <c r="B29" s="13">
        <v>5385</v>
      </c>
      <c r="C29" s="14">
        <f>(30/B29*100)</f>
        <v>0.55710306406685239</v>
      </c>
      <c r="D29" s="15">
        <v>5355</v>
      </c>
      <c r="E29" s="14">
        <v>16.500230160000001</v>
      </c>
      <c r="F29" s="16">
        <v>0.59594979999999997</v>
      </c>
      <c r="G29" s="14">
        <v>36.829045860000001</v>
      </c>
      <c r="H29" s="16">
        <v>0.70844107000000001</v>
      </c>
      <c r="I29" s="14">
        <v>23.490783409999999</v>
      </c>
      <c r="J29" s="16">
        <v>0.66635235000000004</v>
      </c>
      <c r="K29" s="14">
        <v>16.906839009999999</v>
      </c>
      <c r="L29" s="16">
        <v>0.65730102000000001</v>
      </c>
      <c r="M29" s="14">
        <v>0</v>
      </c>
      <c r="N29" s="16">
        <v>0</v>
      </c>
      <c r="O29" s="14" t="s">
        <v>582</v>
      </c>
      <c r="P29" s="16" t="s">
        <v>582</v>
      </c>
      <c r="Q29" s="14">
        <v>2.7667624100000001</v>
      </c>
      <c r="R29" s="16">
        <v>0.24169378</v>
      </c>
      <c r="S29" s="14">
        <v>0</v>
      </c>
      <c r="T29" s="16">
        <v>0</v>
      </c>
      <c r="U29" s="14">
        <v>3.5063391500000001</v>
      </c>
      <c r="V29" s="16">
        <v>0.40232878</v>
      </c>
    </row>
    <row r="30" spans="1:22" x14ac:dyDescent="0.25">
      <c r="A30" s="11" t="s">
        <v>500</v>
      </c>
      <c r="B30" s="13">
        <v>4520</v>
      </c>
      <c r="C30" s="14">
        <f>(243/B30*100)</f>
        <v>5.3761061946902649</v>
      </c>
      <c r="D30" s="15">
        <v>4277</v>
      </c>
      <c r="E30" s="14">
        <v>13.46759119</v>
      </c>
      <c r="F30" s="16">
        <v>0.61054215999999994</v>
      </c>
      <c r="G30" s="14">
        <v>34.240261949999997</v>
      </c>
      <c r="H30" s="16">
        <v>0.79089997999999995</v>
      </c>
      <c r="I30" s="14">
        <v>29.446024820000002</v>
      </c>
      <c r="J30" s="16">
        <v>0.76531932999999996</v>
      </c>
      <c r="K30" s="14">
        <v>15.130649569999999</v>
      </c>
      <c r="L30" s="16">
        <v>0.55805844000000004</v>
      </c>
      <c r="M30" s="14">
        <v>0</v>
      </c>
      <c r="N30" s="16">
        <v>0</v>
      </c>
      <c r="O30" s="14" t="s">
        <v>582</v>
      </c>
      <c r="P30" s="16" t="s">
        <v>582</v>
      </c>
      <c r="Q30" s="14">
        <v>0</v>
      </c>
      <c r="R30" s="16">
        <v>0</v>
      </c>
      <c r="S30" s="14">
        <v>0</v>
      </c>
      <c r="T30" s="16">
        <v>0</v>
      </c>
      <c r="U30" s="14">
        <v>7.71547246</v>
      </c>
      <c r="V30" s="16">
        <v>0.5203333</v>
      </c>
    </row>
    <row r="31" spans="1:22" x14ac:dyDescent="0.25">
      <c r="A31" s="11" t="s">
        <v>501</v>
      </c>
      <c r="B31" s="13">
        <v>5456</v>
      </c>
      <c r="C31" s="14">
        <f>(152/B31*100)</f>
        <v>2.7859237536656889</v>
      </c>
      <c r="D31" s="15">
        <v>5304</v>
      </c>
      <c r="E31" s="14">
        <v>18.259116649999999</v>
      </c>
      <c r="F31" s="16">
        <v>0.63262381999999995</v>
      </c>
      <c r="G31" s="14">
        <v>47.299636419999999</v>
      </c>
      <c r="H31" s="16">
        <v>0.76064529999999997</v>
      </c>
      <c r="I31" s="14">
        <v>19.329875470000001</v>
      </c>
      <c r="J31" s="16">
        <v>0.61989930999999998</v>
      </c>
      <c r="K31" s="14">
        <v>7.2878935</v>
      </c>
      <c r="L31" s="16">
        <v>0.42043844000000002</v>
      </c>
      <c r="M31" s="14">
        <v>0</v>
      </c>
      <c r="N31" s="16">
        <v>0</v>
      </c>
      <c r="O31" s="14" t="s">
        <v>582</v>
      </c>
      <c r="P31" s="16" t="s">
        <v>582</v>
      </c>
      <c r="Q31" s="14">
        <v>0</v>
      </c>
      <c r="R31" s="16">
        <v>0</v>
      </c>
      <c r="S31" s="14">
        <v>0</v>
      </c>
      <c r="T31" s="16">
        <v>0</v>
      </c>
      <c r="U31" s="14">
        <v>7.82347796</v>
      </c>
      <c r="V31" s="16">
        <v>0.55115924000000005</v>
      </c>
    </row>
    <row r="32" spans="1:22" x14ac:dyDescent="0.25">
      <c r="A32" s="11" t="s">
        <v>502</v>
      </c>
      <c r="B32" s="13">
        <v>4478</v>
      </c>
      <c r="C32" s="14">
        <f>(6/B32*100)</f>
        <v>0.13398838767306834</v>
      </c>
      <c r="D32" s="15">
        <v>4472</v>
      </c>
      <c r="E32" s="14">
        <v>20.346836700000001</v>
      </c>
      <c r="F32" s="16">
        <v>0.75682859000000002</v>
      </c>
      <c r="G32" s="14">
        <v>42.010781919999999</v>
      </c>
      <c r="H32" s="16">
        <v>0.73900138999999998</v>
      </c>
      <c r="I32" s="14">
        <v>25.63681854</v>
      </c>
      <c r="J32" s="16">
        <v>0.71733670999999999</v>
      </c>
      <c r="K32" s="14">
        <v>9.3675010099999998</v>
      </c>
      <c r="L32" s="16">
        <v>0.52106730000000001</v>
      </c>
      <c r="M32" s="14">
        <v>0</v>
      </c>
      <c r="N32" s="16">
        <v>0</v>
      </c>
      <c r="O32" s="14" t="s">
        <v>582</v>
      </c>
      <c r="P32" s="16" t="s">
        <v>582</v>
      </c>
      <c r="Q32" s="14">
        <v>0</v>
      </c>
      <c r="R32" s="16">
        <v>0</v>
      </c>
      <c r="S32" s="14">
        <v>0</v>
      </c>
      <c r="T32" s="16">
        <v>0</v>
      </c>
      <c r="U32" s="14">
        <v>2.6380618400000002</v>
      </c>
      <c r="V32" s="16">
        <v>0.3021123</v>
      </c>
    </row>
    <row r="33" spans="1:22" x14ac:dyDescent="0.25">
      <c r="A33" s="11" t="s">
        <v>503</v>
      </c>
      <c r="B33" s="13">
        <v>7325</v>
      </c>
      <c r="C33" s="14">
        <f>(85/B33*100)</f>
        <v>1.1604095563139931</v>
      </c>
      <c r="D33" s="15">
        <v>7240</v>
      </c>
      <c r="E33" s="14">
        <v>23.320912809999999</v>
      </c>
      <c r="F33" s="16">
        <v>0.67878232999999999</v>
      </c>
      <c r="G33" s="14">
        <v>41.654031449999998</v>
      </c>
      <c r="H33" s="16">
        <v>0.58472314999999997</v>
      </c>
      <c r="I33" s="14">
        <v>24.352214159999999</v>
      </c>
      <c r="J33" s="16">
        <v>0.63775778999999999</v>
      </c>
      <c r="K33" s="14">
        <v>7.0323400999999999</v>
      </c>
      <c r="L33" s="16">
        <v>0.35995964000000003</v>
      </c>
      <c r="M33" s="14">
        <v>0</v>
      </c>
      <c r="N33" s="16">
        <v>0</v>
      </c>
      <c r="O33" s="14" t="s">
        <v>582</v>
      </c>
      <c r="P33" s="16" t="s">
        <v>582</v>
      </c>
      <c r="Q33" s="14">
        <v>0</v>
      </c>
      <c r="R33" s="16">
        <v>0</v>
      </c>
      <c r="S33" s="14">
        <v>0</v>
      </c>
      <c r="T33" s="16">
        <v>0</v>
      </c>
      <c r="U33" s="14">
        <v>3.6405014800000002</v>
      </c>
      <c r="V33" s="16">
        <v>0.30025572</v>
      </c>
    </row>
    <row r="34" spans="1:22" x14ac:dyDescent="0.25">
      <c r="A34" s="11" t="s">
        <v>504</v>
      </c>
      <c r="B34" s="13">
        <v>6350</v>
      </c>
      <c r="C34" s="14">
        <f>(106/B34*100)</f>
        <v>1.6692913385826771</v>
      </c>
      <c r="D34" s="15">
        <v>6244</v>
      </c>
      <c r="E34" s="14">
        <v>16.311043649999998</v>
      </c>
      <c r="F34" s="16">
        <v>0.48187658</v>
      </c>
      <c r="G34" s="14">
        <v>34.87028583</v>
      </c>
      <c r="H34" s="16">
        <v>0.66819287000000005</v>
      </c>
      <c r="I34" s="14">
        <v>24.260140190000001</v>
      </c>
      <c r="J34" s="16">
        <v>0.56974654999999996</v>
      </c>
      <c r="K34" s="14">
        <v>14.1997719</v>
      </c>
      <c r="L34" s="16">
        <v>0.54265304000000003</v>
      </c>
      <c r="M34" s="14">
        <v>0</v>
      </c>
      <c r="N34" s="16">
        <v>0</v>
      </c>
      <c r="O34" s="14" t="s">
        <v>582</v>
      </c>
      <c r="P34" s="16" t="s">
        <v>582</v>
      </c>
      <c r="Q34" s="14">
        <v>2.5933456800000001</v>
      </c>
      <c r="R34" s="16">
        <v>0.53833872000000005</v>
      </c>
      <c r="S34" s="14">
        <v>0</v>
      </c>
      <c r="T34" s="16">
        <v>0</v>
      </c>
      <c r="U34" s="14">
        <v>7.7654127500000003</v>
      </c>
      <c r="V34" s="16">
        <v>0.59006970999999997</v>
      </c>
    </row>
    <row r="35" spans="1:22" x14ac:dyDescent="0.25">
      <c r="A35" s="11" t="s">
        <v>505</v>
      </c>
      <c r="B35" s="13">
        <v>6406</v>
      </c>
      <c r="C35" s="14">
        <f>(74/B35*100)</f>
        <v>1.1551670309085234</v>
      </c>
      <c r="D35" s="15">
        <v>6332</v>
      </c>
      <c r="E35" s="14">
        <v>23.350425049999998</v>
      </c>
      <c r="F35" s="16">
        <v>0.69744605000000004</v>
      </c>
      <c r="G35" s="14">
        <v>40.620137839999998</v>
      </c>
      <c r="H35" s="16">
        <v>0.73641475000000001</v>
      </c>
      <c r="I35" s="14">
        <v>23.84955836</v>
      </c>
      <c r="J35" s="16">
        <v>0.75583040000000001</v>
      </c>
      <c r="K35" s="14">
        <v>7.8343978400000003</v>
      </c>
      <c r="L35" s="16">
        <v>0.44852583000000001</v>
      </c>
      <c r="M35" s="14">
        <v>0</v>
      </c>
      <c r="N35" s="16">
        <v>0</v>
      </c>
      <c r="O35" s="14" t="s">
        <v>582</v>
      </c>
      <c r="P35" s="16" t="s">
        <v>582</v>
      </c>
      <c r="Q35" s="14">
        <v>1.0414681100000001</v>
      </c>
      <c r="R35" s="16">
        <v>5.7018800000000001E-2</v>
      </c>
      <c r="S35" s="14">
        <v>0</v>
      </c>
      <c r="T35" s="16">
        <v>0</v>
      </c>
      <c r="U35" s="14">
        <v>3.3040127899999998</v>
      </c>
      <c r="V35" s="16">
        <v>0.24876878999999999</v>
      </c>
    </row>
    <row r="36" spans="1:22" x14ac:dyDescent="0.25">
      <c r="A36" s="11" t="s">
        <v>506</v>
      </c>
      <c r="B36" s="13">
        <v>6736</v>
      </c>
      <c r="C36" s="14">
        <f>(88/B36*100)</f>
        <v>1.3064133016627077</v>
      </c>
      <c r="D36" s="15">
        <v>6648</v>
      </c>
      <c r="E36" s="14">
        <v>19.186333040000001</v>
      </c>
      <c r="F36" s="16">
        <v>0.62289256000000004</v>
      </c>
      <c r="G36" s="14">
        <v>31.79321148</v>
      </c>
      <c r="H36" s="16">
        <v>0.58424642000000004</v>
      </c>
      <c r="I36" s="14">
        <v>26.240708439999999</v>
      </c>
      <c r="J36" s="16">
        <v>0.62494775000000002</v>
      </c>
      <c r="K36" s="14">
        <v>17.26566047</v>
      </c>
      <c r="L36" s="16">
        <v>0.60856350000000003</v>
      </c>
      <c r="M36" s="14">
        <v>0</v>
      </c>
      <c r="N36" s="16">
        <v>0</v>
      </c>
      <c r="O36" s="14" t="s">
        <v>582</v>
      </c>
      <c r="P36" s="16" t="s">
        <v>582</v>
      </c>
      <c r="Q36" s="14">
        <v>0</v>
      </c>
      <c r="R36" s="16">
        <v>0</v>
      </c>
      <c r="S36" s="14">
        <v>0</v>
      </c>
      <c r="T36" s="16">
        <v>0</v>
      </c>
      <c r="U36" s="14">
        <v>5.51408656</v>
      </c>
      <c r="V36" s="16">
        <v>0.38068953999999999</v>
      </c>
    </row>
    <row r="37" spans="1:22" x14ac:dyDescent="0.25">
      <c r="A37" s="11" t="s">
        <v>507</v>
      </c>
      <c r="B37" s="13">
        <v>5458</v>
      </c>
      <c r="C37" s="14">
        <f>(181/B37*100)</f>
        <v>3.3162330524001464</v>
      </c>
      <c r="D37" s="15">
        <v>5277</v>
      </c>
      <c r="E37" s="14">
        <v>17.703785280000002</v>
      </c>
      <c r="F37" s="16">
        <v>0.79514629999999997</v>
      </c>
      <c r="G37" s="14">
        <v>35.986538449999998</v>
      </c>
      <c r="H37" s="16">
        <v>0.72408972000000005</v>
      </c>
      <c r="I37" s="14">
        <v>22.666722419999999</v>
      </c>
      <c r="J37" s="16">
        <v>0.68705422999999999</v>
      </c>
      <c r="K37" s="14">
        <v>11.503724269999999</v>
      </c>
      <c r="L37" s="16">
        <v>0.48887922</v>
      </c>
      <c r="M37" s="14">
        <v>0</v>
      </c>
      <c r="N37" s="16">
        <v>0</v>
      </c>
      <c r="O37" s="14" t="s">
        <v>582</v>
      </c>
      <c r="P37" s="16" t="s">
        <v>582</v>
      </c>
      <c r="Q37" s="14">
        <v>0</v>
      </c>
      <c r="R37" s="16">
        <v>0</v>
      </c>
      <c r="S37" s="14">
        <v>0</v>
      </c>
      <c r="T37" s="16">
        <v>0</v>
      </c>
      <c r="U37" s="14">
        <v>12.13922958</v>
      </c>
      <c r="V37" s="16">
        <v>0.92774478000000005</v>
      </c>
    </row>
    <row r="38" spans="1:22" x14ac:dyDescent="0.25">
      <c r="A38" s="11" t="s">
        <v>508</v>
      </c>
      <c r="B38" s="13">
        <v>5860</v>
      </c>
      <c r="C38" s="14">
        <f>(27/B38*100)</f>
        <v>0.46075085324232085</v>
      </c>
      <c r="D38" s="15">
        <v>5833</v>
      </c>
      <c r="E38" s="14">
        <v>11.08971161</v>
      </c>
      <c r="F38" s="16">
        <v>0.62245333000000003</v>
      </c>
      <c r="G38" s="14">
        <v>25.95842197</v>
      </c>
      <c r="H38" s="16">
        <v>0.73056352999999996</v>
      </c>
      <c r="I38" s="14">
        <v>25.11208564</v>
      </c>
      <c r="J38" s="16">
        <v>0.61273836999999998</v>
      </c>
      <c r="K38" s="14">
        <v>18.898747950000001</v>
      </c>
      <c r="L38" s="16">
        <v>0.75399844000000005</v>
      </c>
      <c r="M38" s="14">
        <v>0</v>
      </c>
      <c r="N38" s="16">
        <v>0</v>
      </c>
      <c r="O38" s="14" t="s">
        <v>582</v>
      </c>
      <c r="P38" s="16" t="s">
        <v>582</v>
      </c>
      <c r="Q38" s="14">
        <v>0</v>
      </c>
      <c r="R38" s="16">
        <v>0</v>
      </c>
      <c r="S38" s="14">
        <v>0</v>
      </c>
      <c r="T38" s="16">
        <v>0</v>
      </c>
      <c r="U38" s="14">
        <v>18.941032830000001</v>
      </c>
      <c r="V38" s="16">
        <v>0.92029656000000004</v>
      </c>
    </row>
    <row r="39" spans="1:22" x14ac:dyDescent="0.25">
      <c r="A39" s="11" t="s">
        <v>509</v>
      </c>
      <c r="B39" s="13">
        <v>5895</v>
      </c>
      <c r="C39" s="14">
        <f>(33/B39*100)</f>
        <v>0.55979643765903309</v>
      </c>
      <c r="D39" s="15">
        <v>5862</v>
      </c>
      <c r="E39" s="14">
        <v>27.868376810000001</v>
      </c>
      <c r="F39" s="16">
        <v>0.89803694000000001</v>
      </c>
      <c r="G39" s="14">
        <v>41.157228799999999</v>
      </c>
      <c r="H39" s="16">
        <v>0.72768235999999997</v>
      </c>
      <c r="I39" s="14">
        <v>16.704251289999998</v>
      </c>
      <c r="J39" s="16">
        <v>0.51731835999999998</v>
      </c>
      <c r="K39" s="14">
        <v>9.1610460200000006</v>
      </c>
      <c r="L39" s="16">
        <v>0.41917823999999998</v>
      </c>
      <c r="M39" s="14">
        <v>0</v>
      </c>
      <c r="N39" s="16">
        <v>0</v>
      </c>
      <c r="O39" s="14" t="s">
        <v>582</v>
      </c>
      <c r="P39" s="16" t="s">
        <v>582</v>
      </c>
      <c r="Q39" s="14">
        <v>0</v>
      </c>
      <c r="R39" s="16">
        <v>0</v>
      </c>
      <c r="S39" s="14">
        <v>0</v>
      </c>
      <c r="T39" s="16">
        <v>0</v>
      </c>
      <c r="U39" s="14">
        <v>5.1090970799999997</v>
      </c>
      <c r="V39" s="16">
        <v>0.68728981</v>
      </c>
    </row>
    <row r="40" spans="1:22" x14ac:dyDescent="0.25">
      <c r="A40" s="11" t="s">
        <v>510</v>
      </c>
      <c r="B40" s="13">
        <v>14157</v>
      </c>
      <c r="C40" s="14">
        <f>(415/B40*100)</f>
        <v>2.9314120223211133</v>
      </c>
      <c r="D40" s="15">
        <v>13742</v>
      </c>
      <c r="E40" s="14">
        <v>21.733081299999998</v>
      </c>
      <c r="F40" s="16">
        <v>0.75295124000000002</v>
      </c>
      <c r="G40" s="14">
        <v>36.894677180000002</v>
      </c>
      <c r="H40" s="16">
        <v>0.67043823000000002</v>
      </c>
      <c r="I40" s="14">
        <v>23.840714040000002</v>
      </c>
      <c r="J40" s="16">
        <v>0.71436242999999999</v>
      </c>
      <c r="K40" s="14">
        <v>9.8185061400000002</v>
      </c>
      <c r="L40" s="16">
        <v>0.45165230000000001</v>
      </c>
      <c r="M40" s="14">
        <v>0</v>
      </c>
      <c r="N40" s="16">
        <v>0</v>
      </c>
      <c r="O40" s="14" t="s">
        <v>582</v>
      </c>
      <c r="P40" s="16" t="s">
        <v>582</v>
      </c>
      <c r="Q40" s="14">
        <v>0</v>
      </c>
      <c r="R40" s="16">
        <v>0</v>
      </c>
      <c r="S40" s="14">
        <v>0</v>
      </c>
      <c r="T40" s="16">
        <v>0</v>
      </c>
      <c r="U40" s="14">
        <v>7.71302135</v>
      </c>
      <c r="V40" s="16">
        <v>0.64241018000000005</v>
      </c>
    </row>
    <row r="41" spans="1:22" x14ac:dyDescent="0.25">
      <c r="A41" s="11" t="s">
        <v>511</v>
      </c>
      <c r="B41" s="13">
        <v>5712</v>
      </c>
      <c r="C41" s="14">
        <f>(61/B41*100)</f>
        <v>1.0679271708683473</v>
      </c>
      <c r="D41" s="15">
        <v>5651</v>
      </c>
      <c r="E41" s="14">
        <v>15.75456275</v>
      </c>
      <c r="F41" s="16">
        <v>0.61148462999999997</v>
      </c>
      <c r="G41" s="14">
        <v>35.743189889999996</v>
      </c>
      <c r="H41" s="16">
        <v>0.67954541000000002</v>
      </c>
      <c r="I41" s="14">
        <v>28.967493050000002</v>
      </c>
      <c r="J41" s="16">
        <v>0.75290064000000001</v>
      </c>
      <c r="K41" s="14">
        <v>13.940243710000001</v>
      </c>
      <c r="L41" s="16">
        <v>0.49163401000000001</v>
      </c>
      <c r="M41" s="14">
        <v>0</v>
      </c>
      <c r="N41" s="16">
        <v>0</v>
      </c>
      <c r="O41" s="14" t="s">
        <v>582</v>
      </c>
      <c r="P41" s="16" t="s">
        <v>582</v>
      </c>
      <c r="Q41" s="14">
        <v>0.67945878999999998</v>
      </c>
      <c r="R41" s="16">
        <v>0.18108098</v>
      </c>
      <c r="S41" s="14">
        <v>0</v>
      </c>
      <c r="T41" s="16">
        <v>0</v>
      </c>
      <c r="U41" s="14">
        <v>4.9150517999999996</v>
      </c>
      <c r="V41" s="16">
        <v>0.61317421000000005</v>
      </c>
    </row>
    <row r="42" spans="1:22" x14ac:dyDescent="0.25">
      <c r="A42" s="11" t="s">
        <v>512</v>
      </c>
      <c r="B42" s="13">
        <f>IF(COUNT(B7:B41) &gt; 0, AVERAGE(B7:B41), "\u2014")</f>
        <v>7103.4285714285716</v>
      </c>
      <c r="C42" s="14">
        <f>IF(COUNT(C7:C41) &gt; 0, AVERAGE(C7:C41), "—")</f>
        <v>3.3279347499770182</v>
      </c>
      <c r="D42" s="15">
        <f>IF(COUNT(D7:D41) &gt; 0, AVERAGE(D7:D41), "—")</f>
        <v>6857.3428571428567</v>
      </c>
      <c r="E42" s="14">
        <f>IF(COUNT(E7:E41) &gt; 0, AVERAGE(E7:E41), "—")</f>
        <v>16.766455363142857</v>
      </c>
      <c r="F42" s="16">
        <f>IF(COUNT(F7:F41) &gt; 0, SQRT(SUMSQ(F7:F41)/(COUNT(F7:F41)*COUNT(F7:F41)) ), "—")</f>
        <v>0.10252253344445959</v>
      </c>
      <c r="G42" s="14">
        <f>IF(COUNT(G7:G41) &gt; 0, AVERAGE(G7:G41), "—")</f>
        <v>34.951237429999992</v>
      </c>
      <c r="H42" s="16">
        <f>IF(COUNT(H7:H41) &gt; 0, SQRT(SUMSQ(H7:H41)/(COUNT(H7:H41)*COUNT(H7:H41)) ), "—")</f>
        <v>0.11749261574908934</v>
      </c>
      <c r="I42" s="14">
        <f>IF(COUNT(I7:I41) &gt; 0, AVERAGE(I7:I41), "—")</f>
        <v>26.031210673714291</v>
      </c>
      <c r="J42" s="16">
        <f>IF(COUNT(J7:J41) &gt; 0, SQRT(SUMSQ(J7:J41)/(COUNT(J7:J41)*COUNT(J7:J41)) ), "—")</f>
        <v>0.11085021983493946</v>
      </c>
      <c r="K42" s="14">
        <f>IF(COUNT(K7:K41) &gt; 0, AVERAGE(K7:K41), "—")</f>
        <v>14.078787598857145</v>
      </c>
      <c r="L42" s="16">
        <f>IF(COUNT(L7:L41) &gt; 0, SQRT(SUMSQ(L7:L41)/(COUNT(L7:L41)*COUNT(L7:L41)) ), "—")</f>
        <v>9.1034884228983523E-2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0.91668305971428565</v>
      </c>
      <c r="R42" s="16">
        <f>IF(COUNT(R7:R41) &gt; 0, SQRT(SUMSQ(R7:R41)/(COUNT(R7:R41)*COUNT(R7:R41)) ), "—")</f>
        <v>5.3322817087957754E-2</v>
      </c>
      <c r="S42" s="14">
        <f>IF(COUNT(S7:S41) &gt; 0, AVERAGE(S7:S41), "—")</f>
        <v>0</v>
      </c>
      <c r="T42" s="16">
        <f>IF(COUNT(T7:T41) &gt; 0, SQRT(SUMSQ(T7:T41)/(COUNT(T7:T41)*COUNT(T7:T41)) ), "—")</f>
        <v>0</v>
      </c>
      <c r="U42" s="14">
        <f>IF(COUNT(U7:U41) &gt; 0, AVERAGE(U7:U41), "—")</f>
        <v>7.2556258734285723</v>
      </c>
      <c r="V42" s="16">
        <f>IF(COUNT(V7:V41) &gt; 0, SQRT(SUMSQ(V7:V41)/(COUNT(V7:V41)*COUNT(V7:V41)) ), "—")</f>
        <v>9.8546244657564994E-2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16.416513930000001</v>
      </c>
      <c r="F45" s="16">
        <v>0.64863440999999999</v>
      </c>
      <c r="G45" s="14">
        <v>24.59548732</v>
      </c>
      <c r="H45" s="16">
        <v>0.67829002999999999</v>
      </c>
      <c r="I45" s="14">
        <v>21.393268169999999</v>
      </c>
      <c r="J45" s="16">
        <v>0.60414557999999996</v>
      </c>
      <c r="K45" s="14">
        <v>30.337534009999999</v>
      </c>
      <c r="L45" s="16">
        <v>0.76349486</v>
      </c>
      <c r="M45" s="14">
        <v>0</v>
      </c>
      <c r="N45" s="16">
        <v>0</v>
      </c>
      <c r="O45" s="14" t="s">
        <v>582</v>
      </c>
      <c r="P45" s="16" t="s">
        <v>582</v>
      </c>
      <c r="Q45" s="14">
        <v>1.181109E-2</v>
      </c>
      <c r="R45" s="16">
        <v>1.1958399999999999E-2</v>
      </c>
      <c r="S45" s="14">
        <v>0.13658606000000001</v>
      </c>
      <c r="T45" s="16">
        <v>4.8508870000000003E-2</v>
      </c>
      <c r="U45" s="14">
        <v>7.1087994200000004</v>
      </c>
      <c r="V45" s="16">
        <v>0.40866478000000001</v>
      </c>
    </row>
    <row r="46" spans="1:22" x14ac:dyDescent="0.25">
      <c r="A46" s="11" t="s">
        <v>516</v>
      </c>
      <c r="B46" s="13">
        <v>23141</v>
      </c>
      <c r="C46" s="14">
        <f>(2289/B46*100)</f>
        <v>9.8915345058554074</v>
      </c>
      <c r="D46" s="15">
        <v>20852</v>
      </c>
      <c r="E46" s="14">
        <v>12.74175043</v>
      </c>
      <c r="F46" s="16">
        <v>0.35261745999999999</v>
      </c>
      <c r="G46" s="14">
        <v>23.6337042</v>
      </c>
      <c r="H46" s="16">
        <v>0.61767996999999997</v>
      </c>
      <c r="I46" s="14">
        <v>15.54842522</v>
      </c>
      <c r="J46" s="16">
        <v>0.41019193999999998</v>
      </c>
      <c r="K46" s="14">
        <v>9.0290662899999994</v>
      </c>
      <c r="L46" s="16">
        <v>0.32364517999999998</v>
      </c>
      <c r="M46" s="14">
        <v>0</v>
      </c>
      <c r="N46" s="16">
        <v>0</v>
      </c>
      <c r="O46" s="14" t="s">
        <v>582</v>
      </c>
      <c r="P46" s="16" t="s">
        <v>582</v>
      </c>
      <c r="Q46" s="14">
        <v>0</v>
      </c>
      <c r="R46" s="16">
        <v>0</v>
      </c>
      <c r="S46" s="14">
        <v>0</v>
      </c>
      <c r="T46" s="16">
        <v>0</v>
      </c>
      <c r="U46" s="14">
        <v>39.047053849999998</v>
      </c>
      <c r="V46" s="16">
        <v>1.07899967</v>
      </c>
    </row>
    <row r="47" spans="1:22" x14ac:dyDescent="0.25">
      <c r="A47" s="11" t="s">
        <v>517</v>
      </c>
      <c r="B47" s="13">
        <v>5928</v>
      </c>
      <c r="C47" s="14">
        <f>(440/B47*100)</f>
        <v>7.4224021592442648</v>
      </c>
      <c r="D47" s="15">
        <v>5488</v>
      </c>
      <c r="E47" s="14">
        <v>19.261870940000001</v>
      </c>
      <c r="F47" s="16">
        <v>0.57631684999999999</v>
      </c>
      <c r="G47" s="14">
        <v>36.812748890000002</v>
      </c>
      <c r="H47" s="16">
        <v>0.86007239000000002</v>
      </c>
      <c r="I47" s="14">
        <v>19.275926810000001</v>
      </c>
      <c r="J47" s="16">
        <v>0.70769314999999999</v>
      </c>
      <c r="K47" s="14">
        <v>8.0145189999999999</v>
      </c>
      <c r="L47" s="16">
        <v>0.41422005000000001</v>
      </c>
      <c r="M47" s="14">
        <v>0</v>
      </c>
      <c r="N47" s="16">
        <v>0</v>
      </c>
      <c r="O47" s="14" t="s">
        <v>582</v>
      </c>
      <c r="P47" s="16" t="s">
        <v>582</v>
      </c>
      <c r="Q47" s="14">
        <v>0</v>
      </c>
      <c r="R47" s="16">
        <v>0</v>
      </c>
      <c r="S47" s="14">
        <v>0</v>
      </c>
      <c r="T47" s="16">
        <v>0</v>
      </c>
      <c r="U47" s="14">
        <v>16.634934350000002</v>
      </c>
      <c r="V47" s="16">
        <v>1.10457878</v>
      </c>
    </row>
    <row r="48" spans="1:22" x14ac:dyDescent="0.25">
      <c r="A48" s="11" t="s">
        <v>518</v>
      </c>
      <c r="B48" s="13">
        <v>9841</v>
      </c>
      <c r="C48" s="14">
        <f>(8/B48*100)</f>
        <v>8.1292551569962401E-2</v>
      </c>
      <c r="D48" s="15">
        <v>9833</v>
      </c>
      <c r="E48" s="14">
        <v>19.28216729</v>
      </c>
      <c r="F48" s="16">
        <v>0.78070514999999996</v>
      </c>
      <c r="G48" s="14">
        <v>43.707392499999997</v>
      </c>
      <c r="H48" s="16">
        <v>0.70528694999999997</v>
      </c>
      <c r="I48" s="14">
        <v>24.692648399999999</v>
      </c>
      <c r="J48" s="16">
        <v>0.65647392000000004</v>
      </c>
      <c r="K48" s="14">
        <v>10.40991569</v>
      </c>
      <c r="L48" s="16">
        <v>0.54488031999999997</v>
      </c>
      <c r="M48" s="14">
        <v>0</v>
      </c>
      <c r="N48" s="16">
        <v>0</v>
      </c>
      <c r="O48" s="14" t="s">
        <v>582</v>
      </c>
      <c r="P48" s="16" t="s">
        <v>582</v>
      </c>
      <c r="Q48" s="14">
        <v>0</v>
      </c>
      <c r="R48" s="16">
        <v>0</v>
      </c>
      <c r="S48" s="14">
        <v>0</v>
      </c>
      <c r="T48" s="16">
        <v>0</v>
      </c>
      <c r="U48" s="14">
        <v>1.9078761200000001</v>
      </c>
      <c r="V48" s="16">
        <v>0.54524183999999998</v>
      </c>
    </row>
    <row r="49" spans="1:22" x14ac:dyDescent="0.25">
      <c r="A49" s="11" t="s">
        <v>519</v>
      </c>
      <c r="B49" s="13">
        <v>6349</v>
      </c>
      <c r="C49" s="14">
        <f>(56/B49*100)</f>
        <v>0.88202866593164275</v>
      </c>
      <c r="D49" s="15">
        <v>6293</v>
      </c>
      <c r="E49" s="14">
        <v>17.396959349999999</v>
      </c>
      <c r="F49" s="16">
        <v>0.65549376999999998</v>
      </c>
      <c r="G49" s="14">
        <v>31.904738120000001</v>
      </c>
      <c r="H49" s="16">
        <v>0.83029615000000001</v>
      </c>
      <c r="I49" s="14">
        <v>27.985125350000001</v>
      </c>
      <c r="J49" s="16">
        <v>0.71216975999999999</v>
      </c>
      <c r="K49" s="14">
        <v>18.84443473</v>
      </c>
      <c r="L49" s="16">
        <v>0.64794622999999996</v>
      </c>
      <c r="M49" s="14">
        <v>0</v>
      </c>
      <c r="N49" s="16">
        <v>0</v>
      </c>
      <c r="O49" s="14" t="s">
        <v>582</v>
      </c>
      <c r="P49" s="16" t="s">
        <v>582</v>
      </c>
      <c r="Q49" s="14">
        <v>0</v>
      </c>
      <c r="R49" s="16">
        <v>0</v>
      </c>
      <c r="S49" s="14">
        <v>0</v>
      </c>
      <c r="T49" s="16">
        <v>0</v>
      </c>
      <c r="U49" s="14">
        <v>3.86874246</v>
      </c>
      <c r="V49" s="16">
        <v>0.43293564000000001</v>
      </c>
    </row>
    <row r="50" spans="1:22" x14ac:dyDescent="0.25">
      <c r="A50" s="11" t="s">
        <v>520</v>
      </c>
      <c r="B50" s="13">
        <v>11795</v>
      </c>
      <c r="C50" s="14">
        <f>(413/B50*100)</f>
        <v>3.5014836795252227</v>
      </c>
      <c r="D50" s="15">
        <v>11382</v>
      </c>
      <c r="E50" s="14">
        <v>15.5175784</v>
      </c>
      <c r="F50" s="16">
        <v>0.40104424999999999</v>
      </c>
      <c r="G50" s="14">
        <v>36.162333580000002</v>
      </c>
      <c r="H50" s="16">
        <v>0.76757414000000002</v>
      </c>
      <c r="I50" s="14">
        <v>29.843071569999999</v>
      </c>
      <c r="J50" s="16">
        <v>0.74113892000000003</v>
      </c>
      <c r="K50" s="14">
        <v>12.35840121</v>
      </c>
      <c r="L50" s="16">
        <v>0.46773800999999998</v>
      </c>
      <c r="M50" s="14">
        <v>0</v>
      </c>
      <c r="N50" s="16">
        <v>0</v>
      </c>
      <c r="O50" s="14" t="s">
        <v>582</v>
      </c>
      <c r="P50" s="16" t="s">
        <v>582</v>
      </c>
      <c r="Q50" s="14">
        <v>0</v>
      </c>
      <c r="R50" s="16">
        <v>0</v>
      </c>
      <c r="S50" s="14">
        <v>0</v>
      </c>
      <c r="T50" s="16">
        <v>0</v>
      </c>
      <c r="U50" s="14">
        <v>6.1186152500000004</v>
      </c>
      <c r="V50" s="16">
        <v>0.54327888000000002</v>
      </c>
    </row>
    <row r="51" spans="1:22" x14ac:dyDescent="0.25">
      <c r="A51" s="11" t="s">
        <v>521</v>
      </c>
      <c r="B51" s="13">
        <v>6866</v>
      </c>
      <c r="C51" s="14">
        <f>(112/B51*100)</f>
        <v>1.6312263326536558</v>
      </c>
      <c r="D51" s="15">
        <v>6754</v>
      </c>
      <c r="E51" s="14">
        <v>12.72378093</v>
      </c>
      <c r="F51" s="16">
        <v>0.52650775999999999</v>
      </c>
      <c r="G51" s="14">
        <v>25.85703101</v>
      </c>
      <c r="H51" s="16">
        <v>0.70817934999999999</v>
      </c>
      <c r="I51" s="14">
        <v>28.079920659999999</v>
      </c>
      <c r="J51" s="16">
        <v>0.65977202999999995</v>
      </c>
      <c r="K51" s="14">
        <v>12.12645848</v>
      </c>
      <c r="L51" s="16">
        <v>0.45571456999999999</v>
      </c>
      <c r="M51" s="14">
        <v>0</v>
      </c>
      <c r="N51" s="16">
        <v>0</v>
      </c>
      <c r="O51" s="14" t="s">
        <v>582</v>
      </c>
      <c r="P51" s="16" t="s">
        <v>582</v>
      </c>
      <c r="Q51" s="14">
        <v>10.57325494</v>
      </c>
      <c r="R51" s="16">
        <v>0.61207285</v>
      </c>
      <c r="S51" s="14">
        <v>0</v>
      </c>
      <c r="T51" s="16">
        <v>0</v>
      </c>
      <c r="U51" s="14">
        <v>10.639553980000001</v>
      </c>
      <c r="V51" s="16">
        <v>0.93414111</v>
      </c>
    </row>
    <row r="52" spans="1:22" x14ac:dyDescent="0.25">
      <c r="A52" s="11" t="s">
        <v>522</v>
      </c>
      <c r="B52" s="13">
        <v>5809</v>
      </c>
      <c r="C52" s="14">
        <f>(115/B52*100)</f>
        <v>1.9796866930624892</v>
      </c>
      <c r="D52" s="15">
        <v>5694</v>
      </c>
      <c r="E52" s="14">
        <v>22.661953189999998</v>
      </c>
      <c r="F52" s="16">
        <v>0.72811736000000005</v>
      </c>
      <c r="G52" s="14">
        <v>39.547622580000002</v>
      </c>
      <c r="H52" s="16">
        <v>0.74257804999999999</v>
      </c>
      <c r="I52" s="14">
        <v>23.47622127</v>
      </c>
      <c r="J52" s="16">
        <v>0.55937161999999996</v>
      </c>
      <c r="K52" s="14">
        <v>9.8688137699999992</v>
      </c>
      <c r="L52" s="16">
        <v>0.44569938999999997</v>
      </c>
      <c r="M52" s="14">
        <v>0</v>
      </c>
      <c r="N52" s="16">
        <v>0</v>
      </c>
      <c r="O52" s="14" t="s">
        <v>582</v>
      </c>
      <c r="P52" s="16" t="s">
        <v>582</v>
      </c>
      <c r="Q52" s="14">
        <v>0</v>
      </c>
      <c r="R52" s="16">
        <v>0</v>
      </c>
      <c r="S52" s="14">
        <v>0</v>
      </c>
      <c r="T52" s="16">
        <v>0</v>
      </c>
      <c r="U52" s="14">
        <v>4.4453892000000002</v>
      </c>
      <c r="V52" s="16">
        <v>0.39133451000000002</v>
      </c>
    </row>
    <row r="53" spans="1:22" x14ac:dyDescent="0.25">
      <c r="A53" s="11" t="s">
        <v>523</v>
      </c>
      <c r="B53" s="13">
        <v>5571</v>
      </c>
      <c r="C53" s="14">
        <f>(123/B53*100)</f>
        <v>2.2078621432417878</v>
      </c>
      <c r="D53" s="15">
        <v>5448</v>
      </c>
      <c r="E53" s="14">
        <v>17.51875759</v>
      </c>
      <c r="F53" s="16">
        <v>0.52908986999999996</v>
      </c>
      <c r="G53" s="14">
        <v>34.004484490000003</v>
      </c>
      <c r="H53" s="16">
        <v>0.67496248999999997</v>
      </c>
      <c r="I53" s="14">
        <v>26.2755394</v>
      </c>
      <c r="J53" s="16">
        <v>0.65672898000000002</v>
      </c>
      <c r="K53" s="14">
        <v>12.21602856</v>
      </c>
      <c r="L53" s="16">
        <v>0.46112402000000002</v>
      </c>
      <c r="M53" s="14">
        <v>0</v>
      </c>
      <c r="N53" s="16">
        <v>0</v>
      </c>
      <c r="O53" s="14" t="s">
        <v>582</v>
      </c>
      <c r="P53" s="16" t="s">
        <v>582</v>
      </c>
      <c r="Q53" s="14">
        <v>0</v>
      </c>
      <c r="R53" s="16">
        <v>0</v>
      </c>
      <c r="S53" s="14">
        <v>0</v>
      </c>
      <c r="T53" s="16">
        <v>0</v>
      </c>
      <c r="U53" s="14">
        <v>9.9851899599999996</v>
      </c>
      <c r="V53" s="16">
        <v>0.37060741000000003</v>
      </c>
    </row>
    <row r="54" spans="1:22" x14ac:dyDescent="0.25">
      <c r="A54" s="11" t="s">
        <v>524</v>
      </c>
      <c r="B54" s="13">
        <v>4740</v>
      </c>
      <c r="C54" s="14">
        <f>(548/B54*100)</f>
        <v>11.561181434599156</v>
      </c>
      <c r="D54" s="15">
        <v>4192</v>
      </c>
      <c r="E54" s="14">
        <v>24.860561860000001</v>
      </c>
      <c r="F54" s="16">
        <v>1.01350297</v>
      </c>
      <c r="G54" s="14">
        <v>33.221356329999999</v>
      </c>
      <c r="H54" s="16">
        <v>0.87242118999999996</v>
      </c>
      <c r="I54" s="14">
        <v>15.222864599999999</v>
      </c>
      <c r="J54" s="16">
        <v>0.58874320999999996</v>
      </c>
      <c r="K54" s="14">
        <v>8.2460067800000001</v>
      </c>
      <c r="L54" s="16">
        <v>0.58260221999999995</v>
      </c>
      <c r="M54" s="14">
        <v>0</v>
      </c>
      <c r="N54" s="16">
        <v>0</v>
      </c>
      <c r="O54" s="14" t="s">
        <v>582</v>
      </c>
      <c r="P54" s="16" t="s">
        <v>582</v>
      </c>
      <c r="Q54" s="14">
        <v>0</v>
      </c>
      <c r="R54" s="16">
        <v>0</v>
      </c>
      <c r="S54" s="14">
        <v>0</v>
      </c>
      <c r="T54" s="16">
        <v>0</v>
      </c>
      <c r="U54" s="14">
        <v>18.449210430000001</v>
      </c>
      <c r="V54" s="16">
        <v>1.4420052800000001</v>
      </c>
    </row>
    <row r="55" spans="1:22" x14ac:dyDescent="0.25">
      <c r="A55" s="11" t="s">
        <v>525</v>
      </c>
      <c r="B55" s="13">
        <v>5316</v>
      </c>
      <c r="C55" s="14">
        <f>(22/B55*100)</f>
        <v>0.41384499623777277</v>
      </c>
      <c r="D55" s="15">
        <v>5294</v>
      </c>
      <c r="E55" s="14">
        <v>21.154512230000002</v>
      </c>
      <c r="F55" s="16">
        <v>0.67046733000000003</v>
      </c>
      <c r="G55" s="14">
        <v>34.572376839999997</v>
      </c>
      <c r="H55" s="16">
        <v>0.72166712</v>
      </c>
      <c r="I55" s="14">
        <v>23.686552240000001</v>
      </c>
      <c r="J55" s="16">
        <v>0.65806129999999996</v>
      </c>
      <c r="K55" s="14">
        <v>15.923185930000001</v>
      </c>
      <c r="L55" s="16">
        <v>0.69347080000000005</v>
      </c>
      <c r="M55" s="14">
        <v>0</v>
      </c>
      <c r="N55" s="16">
        <v>0</v>
      </c>
      <c r="O55" s="14" t="s">
        <v>582</v>
      </c>
      <c r="P55" s="16" t="s">
        <v>582</v>
      </c>
      <c r="Q55" s="14">
        <v>0</v>
      </c>
      <c r="R55" s="16">
        <v>0</v>
      </c>
      <c r="S55" s="14">
        <v>0.25962183999999999</v>
      </c>
      <c r="T55" s="16">
        <v>6.9901720000000001E-2</v>
      </c>
      <c r="U55" s="14">
        <v>4.4037509200000002</v>
      </c>
      <c r="V55" s="16">
        <v>0.34174291000000001</v>
      </c>
    </row>
    <row r="56" spans="1:22" x14ac:dyDescent="0.25">
      <c r="A56" s="11" t="s">
        <v>526</v>
      </c>
      <c r="B56" s="13">
        <v>5359</v>
      </c>
      <c r="C56" s="14">
        <f>(77/B56*100)</f>
        <v>1.4368352304534429</v>
      </c>
      <c r="D56" s="15">
        <v>5282</v>
      </c>
      <c r="E56" s="14">
        <v>17.628195980000001</v>
      </c>
      <c r="F56" s="16">
        <v>0.48298624000000001</v>
      </c>
      <c r="G56" s="14">
        <v>49.314744449999999</v>
      </c>
      <c r="H56" s="16">
        <v>0.77104461000000002</v>
      </c>
      <c r="I56" s="14">
        <v>22.437887929999999</v>
      </c>
      <c r="J56" s="16">
        <v>0.68795585999999997</v>
      </c>
      <c r="K56" s="14">
        <v>9.0714153399999997</v>
      </c>
      <c r="L56" s="16">
        <v>0.43510300000000002</v>
      </c>
      <c r="M56" s="14">
        <v>0</v>
      </c>
      <c r="N56" s="16">
        <v>0</v>
      </c>
      <c r="O56" s="14" t="s">
        <v>582</v>
      </c>
      <c r="P56" s="16" t="s">
        <v>582</v>
      </c>
      <c r="Q56" s="14">
        <v>0</v>
      </c>
      <c r="R56" s="16">
        <v>0</v>
      </c>
      <c r="S56" s="14">
        <v>0</v>
      </c>
      <c r="T56" s="16">
        <v>0</v>
      </c>
      <c r="U56" s="14">
        <v>1.5477563000000001</v>
      </c>
      <c r="V56" s="16">
        <v>0.25547040999999998</v>
      </c>
    </row>
    <row r="57" spans="1:22" x14ac:dyDescent="0.25">
      <c r="A57" s="11" t="s">
        <v>527</v>
      </c>
      <c r="B57" s="13">
        <v>6513</v>
      </c>
      <c r="C57" s="14">
        <f>(0/B57*100)</f>
        <v>0</v>
      </c>
      <c r="D57" s="15">
        <v>6513</v>
      </c>
      <c r="E57" s="14">
        <v>6.8738628999999998</v>
      </c>
      <c r="F57" s="16">
        <v>0.44866743999999997</v>
      </c>
      <c r="G57" s="14">
        <v>31.334837350000001</v>
      </c>
      <c r="H57" s="16">
        <v>0.85410337999999997</v>
      </c>
      <c r="I57" s="14">
        <v>28.806883689999999</v>
      </c>
      <c r="J57" s="16">
        <v>0.93854364000000001</v>
      </c>
      <c r="K57" s="14">
        <v>28.336922850000001</v>
      </c>
      <c r="L57" s="16">
        <v>0.93263267000000005</v>
      </c>
      <c r="M57" s="14">
        <v>0</v>
      </c>
      <c r="N57" s="16">
        <v>0</v>
      </c>
      <c r="O57" s="14" t="s">
        <v>582</v>
      </c>
      <c r="P57" s="16" t="s">
        <v>582</v>
      </c>
      <c r="Q57" s="14">
        <v>1.7158349999999999E-2</v>
      </c>
      <c r="R57" s="16">
        <v>2.4136629999999999E-2</v>
      </c>
      <c r="S57" s="14">
        <v>6.6102519999999998E-2</v>
      </c>
      <c r="T57" s="16">
        <v>4.0922489999999999E-2</v>
      </c>
      <c r="U57" s="14">
        <v>4.5642323400000002</v>
      </c>
      <c r="V57" s="16">
        <v>0.64140096999999996</v>
      </c>
    </row>
    <row r="58" spans="1:22" x14ac:dyDescent="0.25">
      <c r="A58" s="11" t="s">
        <v>528</v>
      </c>
      <c r="B58" s="13">
        <v>7267</v>
      </c>
      <c r="C58" s="14">
        <f>(10/B58*100)</f>
        <v>0.13760836658868861</v>
      </c>
      <c r="D58" s="15">
        <v>7257</v>
      </c>
      <c r="E58" s="14">
        <v>36.09233674</v>
      </c>
      <c r="F58" s="16">
        <v>0.73842779999999997</v>
      </c>
      <c r="G58" s="14">
        <v>32.381039100000002</v>
      </c>
      <c r="H58" s="16">
        <v>0.78387258999999998</v>
      </c>
      <c r="I58" s="14">
        <v>17.319184</v>
      </c>
      <c r="J58" s="16">
        <v>0.66824792</v>
      </c>
      <c r="K58" s="14">
        <v>8.45545875</v>
      </c>
      <c r="L58" s="16">
        <v>0.4352625</v>
      </c>
      <c r="M58" s="14">
        <v>0</v>
      </c>
      <c r="N58" s="16">
        <v>0</v>
      </c>
      <c r="O58" s="14" t="s">
        <v>582</v>
      </c>
      <c r="P58" s="16" t="s">
        <v>582</v>
      </c>
      <c r="Q58" s="14">
        <v>0</v>
      </c>
      <c r="R58" s="16">
        <v>0</v>
      </c>
      <c r="S58" s="14">
        <v>0.44716</v>
      </c>
      <c r="T58" s="16">
        <v>9.5601469999999994E-2</v>
      </c>
      <c r="U58" s="14">
        <v>5.3048214199999997</v>
      </c>
      <c r="V58" s="16">
        <v>0.64886054000000004</v>
      </c>
    </row>
    <row r="59" spans="1:22" x14ac:dyDescent="0.25">
      <c r="A59" s="11" t="s">
        <v>529</v>
      </c>
      <c r="B59" s="13">
        <v>4826</v>
      </c>
      <c r="C59" s="14">
        <f>(26/B59*100)</f>
        <v>0.53874844591794446</v>
      </c>
      <c r="D59" s="15">
        <v>4800</v>
      </c>
      <c r="E59" s="14">
        <v>19.307636970000001</v>
      </c>
      <c r="F59" s="16">
        <v>0.65018209000000005</v>
      </c>
      <c r="G59" s="14">
        <v>27.475829829999999</v>
      </c>
      <c r="H59" s="16">
        <v>0.80270644000000002</v>
      </c>
      <c r="I59" s="14">
        <v>24.830554159999998</v>
      </c>
      <c r="J59" s="16">
        <v>0.75315142999999996</v>
      </c>
      <c r="K59" s="14">
        <v>24.012452410000002</v>
      </c>
      <c r="L59" s="16">
        <v>0.73834105000000005</v>
      </c>
      <c r="M59" s="14">
        <v>0</v>
      </c>
      <c r="N59" s="16">
        <v>0</v>
      </c>
      <c r="O59" s="14" t="s">
        <v>582</v>
      </c>
      <c r="P59" s="16" t="s">
        <v>582</v>
      </c>
      <c r="Q59" s="14">
        <v>0</v>
      </c>
      <c r="R59" s="16">
        <v>0</v>
      </c>
      <c r="S59" s="14">
        <v>0.44272034999999998</v>
      </c>
      <c r="T59" s="16">
        <v>0.13830449</v>
      </c>
      <c r="U59" s="14">
        <v>3.9308062800000001</v>
      </c>
      <c r="V59" s="16">
        <v>0.33481481000000002</v>
      </c>
    </row>
    <row r="60" spans="1:22" x14ac:dyDescent="0.25">
      <c r="A60" s="11" t="s">
        <v>530</v>
      </c>
      <c r="B60" s="13">
        <v>4546</v>
      </c>
      <c r="C60" s="14">
        <f>(15/B60*100)</f>
        <v>0.32996040475142985</v>
      </c>
      <c r="D60" s="15">
        <v>4531</v>
      </c>
      <c r="E60" s="14">
        <v>25.026940580000002</v>
      </c>
      <c r="F60" s="16">
        <v>0.98197659999999998</v>
      </c>
      <c r="G60" s="14">
        <v>33.243218900000002</v>
      </c>
      <c r="H60" s="16">
        <v>0.88169257999999995</v>
      </c>
      <c r="I60" s="14">
        <v>21.501872089999999</v>
      </c>
      <c r="J60" s="16">
        <v>0.72842744999999998</v>
      </c>
      <c r="K60" s="14">
        <v>13.880434899999999</v>
      </c>
      <c r="L60" s="16">
        <v>0.70741646999999996</v>
      </c>
      <c r="M60" s="14">
        <v>0</v>
      </c>
      <c r="N60" s="16">
        <v>0</v>
      </c>
      <c r="O60" s="14" t="s">
        <v>582</v>
      </c>
      <c r="P60" s="16" t="s">
        <v>582</v>
      </c>
      <c r="Q60" s="14">
        <v>0</v>
      </c>
      <c r="R60" s="16">
        <v>0</v>
      </c>
      <c r="S60" s="14">
        <v>0.50141712999999999</v>
      </c>
      <c r="T60" s="16">
        <v>0.14582149999999999</v>
      </c>
      <c r="U60" s="14">
        <v>5.8461163999999997</v>
      </c>
      <c r="V60" s="16">
        <v>0.68217934999999996</v>
      </c>
    </row>
    <row r="61" spans="1:22" x14ac:dyDescent="0.25">
      <c r="A61" s="11" t="s">
        <v>531</v>
      </c>
      <c r="B61" s="13">
        <v>6525</v>
      </c>
      <c r="C61" s="14">
        <f>(184/B61*100)</f>
        <v>2.8199233716475094</v>
      </c>
      <c r="D61" s="15">
        <v>6341</v>
      </c>
      <c r="E61" s="14">
        <v>17.934762580000001</v>
      </c>
      <c r="F61" s="16">
        <v>0.50224564000000005</v>
      </c>
      <c r="G61" s="14">
        <v>41.676677499999997</v>
      </c>
      <c r="H61" s="16">
        <v>0.81739861000000003</v>
      </c>
      <c r="I61" s="14">
        <v>24.751570600000001</v>
      </c>
      <c r="J61" s="16">
        <v>0.62574415000000005</v>
      </c>
      <c r="K61" s="14">
        <v>10.511928640000001</v>
      </c>
      <c r="L61" s="16">
        <v>0.42732481</v>
      </c>
      <c r="M61" s="14">
        <v>0</v>
      </c>
      <c r="N61" s="16">
        <v>0</v>
      </c>
      <c r="O61" s="14" t="s">
        <v>582</v>
      </c>
      <c r="P61" s="16" t="s">
        <v>582</v>
      </c>
      <c r="Q61" s="14">
        <v>0</v>
      </c>
      <c r="R61" s="16">
        <v>0</v>
      </c>
      <c r="S61" s="14">
        <v>0</v>
      </c>
      <c r="T61" s="16">
        <v>0</v>
      </c>
      <c r="U61" s="14">
        <v>5.1250606799999998</v>
      </c>
      <c r="V61" s="16">
        <v>0.48192296000000001</v>
      </c>
    </row>
    <row r="62" spans="1:22" x14ac:dyDescent="0.25">
      <c r="A62" s="11" t="s">
        <v>532</v>
      </c>
      <c r="B62" s="13">
        <v>4476</v>
      </c>
      <c r="C62" s="14">
        <f>(3/B62*100)</f>
        <v>6.7024128686327081E-2</v>
      </c>
      <c r="D62" s="15">
        <v>4473</v>
      </c>
      <c r="E62" s="14">
        <v>21.614612619999999</v>
      </c>
      <c r="F62" s="16">
        <v>0.56039572000000004</v>
      </c>
      <c r="G62" s="14">
        <v>45.650257979999999</v>
      </c>
      <c r="H62" s="16">
        <v>0.76870033999999998</v>
      </c>
      <c r="I62" s="14">
        <v>24.193193310000002</v>
      </c>
      <c r="J62" s="16">
        <v>0.67559672000000004</v>
      </c>
      <c r="K62" s="14">
        <v>7.9176670199999997</v>
      </c>
      <c r="L62" s="16">
        <v>0.37098537999999998</v>
      </c>
      <c r="M62" s="14">
        <v>0</v>
      </c>
      <c r="N62" s="16">
        <v>0</v>
      </c>
      <c r="O62" s="14" t="s">
        <v>582</v>
      </c>
      <c r="P62" s="16" t="s">
        <v>582</v>
      </c>
      <c r="Q62" s="14">
        <v>0</v>
      </c>
      <c r="R62" s="16">
        <v>0</v>
      </c>
      <c r="S62" s="14">
        <v>0</v>
      </c>
      <c r="T62" s="16">
        <v>0</v>
      </c>
      <c r="U62" s="14">
        <v>0.62426906000000004</v>
      </c>
      <c r="V62" s="16">
        <v>9.9776550000000006E-2</v>
      </c>
    </row>
    <row r="63" spans="1:22" x14ac:dyDescent="0.25">
      <c r="A63" s="11" t="s">
        <v>533</v>
      </c>
      <c r="B63" s="13">
        <v>5324</v>
      </c>
      <c r="C63" s="14">
        <f>(13/B63*100)</f>
        <v>0.24417731029301279</v>
      </c>
      <c r="D63" s="15">
        <v>5311</v>
      </c>
      <c r="E63" s="14">
        <v>20.580212499999998</v>
      </c>
      <c r="F63" s="16">
        <v>0.57325674000000004</v>
      </c>
      <c r="G63" s="14">
        <v>27.092957200000001</v>
      </c>
      <c r="H63" s="16">
        <v>0.60858593999999999</v>
      </c>
      <c r="I63" s="14">
        <v>23.2014788</v>
      </c>
      <c r="J63" s="16">
        <v>0.64465759</v>
      </c>
      <c r="K63" s="14">
        <v>20.606776079999999</v>
      </c>
      <c r="L63" s="16">
        <v>0.59903819000000003</v>
      </c>
      <c r="M63" s="14">
        <v>0</v>
      </c>
      <c r="N63" s="16">
        <v>0</v>
      </c>
      <c r="O63" s="14" t="s">
        <v>582</v>
      </c>
      <c r="P63" s="16" t="s">
        <v>582</v>
      </c>
      <c r="Q63" s="14">
        <v>0.16688353</v>
      </c>
      <c r="R63" s="16">
        <v>5.5734300000000001E-2</v>
      </c>
      <c r="S63" s="14">
        <v>8.8357309999999994E-2</v>
      </c>
      <c r="T63" s="16">
        <v>4.080172E-2</v>
      </c>
      <c r="U63" s="14">
        <v>8.2633345800000004</v>
      </c>
      <c r="V63" s="16">
        <v>0.41501695999999999</v>
      </c>
    </row>
    <row r="64" spans="1:22" x14ac:dyDescent="0.25">
      <c r="A64" s="11" t="s">
        <v>534</v>
      </c>
      <c r="B64" s="13">
        <v>3634</v>
      </c>
      <c r="C64" s="14">
        <f>(3/B64*100)</f>
        <v>8.2553659878921298E-2</v>
      </c>
      <c r="D64" s="15">
        <v>3631</v>
      </c>
      <c r="E64" s="14">
        <v>24.030335780000001</v>
      </c>
      <c r="F64" s="16">
        <v>0.64510997999999997</v>
      </c>
      <c r="G64" s="14">
        <v>29.702657299999998</v>
      </c>
      <c r="H64" s="16">
        <v>0.77688771999999995</v>
      </c>
      <c r="I64" s="14">
        <v>24.41403403</v>
      </c>
      <c r="J64" s="16">
        <v>0.67241916999999995</v>
      </c>
      <c r="K64" s="14">
        <v>17.216588999999999</v>
      </c>
      <c r="L64" s="16">
        <v>0.55247853000000002</v>
      </c>
      <c r="M64" s="14">
        <v>0</v>
      </c>
      <c r="N64" s="16">
        <v>0</v>
      </c>
      <c r="O64" s="14" t="s">
        <v>582</v>
      </c>
      <c r="P64" s="16" t="s">
        <v>582</v>
      </c>
      <c r="Q64" s="14">
        <v>0</v>
      </c>
      <c r="R64" s="16">
        <v>0</v>
      </c>
      <c r="S64" s="14">
        <v>5.2433340000000002E-2</v>
      </c>
      <c r="T64" s="16">
        <v>3.7145009999999999E-2</v>
      </c>
      <c r="U64" s="14">
        <v>4.58395054</v>
      </c>
      <c r="V64" s="16">
        <v>0.32727763999999998</v>
      </c>
    </row>
    <row r="65" spans="1:22" x14ac:dyDescent="0.25">
      <c r="A65" s="11" t="s">
        <v>535</v>
      </c>
      <c r="B65" s="13">
        <v>5325</v>
      </c>
      <c r="C65" s="14">
        <f>(14/B65*100)</f>
        <v>0.26291079812206569</v>
      </c>
      <c r="D65" s="15">
        <v>5311</v>
      </c>
      <c r="E65" s="14">
        <v>18.16795278</v>
      </c>
      <c r="F65" s="16">
        <v>0.59909973999999999</v>
      </c>
      <c r="G65" s="14">
        <v>34.714880440000002</v>
      </c>
      <c r="H65" s="16">
        <v>0.75017316999999994</v>
      </c>
      <c r="I65" s="14">
        <v>28.49155751</v>
      </c>
      <c r="J65" s="16">
        <v>0.71841674</v>
      </c>
      <c r="K65" s="14">
        <v>12.565446830000001</v>
      </c>
      <c r="L65" s="16">
        <v>0.50673393</v>
      </c>
      <c r="M65" s="14">
        <v>0</v>
      </c>
      <c r="N65" s="16">
        <v>0</v>
      </c>
      <c r="O65" s="14" t="s">
        <v>582</v>
      </c>
      <c r="P65" s="16" t="s">
        <v>582</v>
      </c>
      <c r="Q65" s="14">
        <v>0.10853823</v>
      </c>
      <c r="R65" s="16">
        <v>4.3143460000000002E-2</v>
      </c>
      <c r="S65" s="14">
        <v>3.5606499999999998E-3</v>
      </c>
      <c r="T65" s="16">
        <v>3.5496600000000001E-3</v>
      </c>
      <c r="U65" s="14">
        <v>5.9480635700000004</v>
      </c>
      <c r="V65" s="16">
        <v>0.46736476999999998</v>
      </c>
    </row>
    <row r="66" spans="1:22" x14ac:dyDescent="0.25">
      <c r="A66" s="11" t="s">
        <v>536</v>
      </c>
      <c r="B66" s="13">
        <v>5665</v>
      </c>
      <c r="C66" s="14">
        <f>(97/B66*100)</f>
        <v>1.7122683142100619</v>
      </c>
      <c r="D66" s="15">
        <v>5568</v>
      </c>
      <c r="E66" s="14">
        <v>21.910680500000002</v>
      </c>
      <c r="F66" s="16">
        <v>0.56185620000000003</v>
      </c>
      <c r="G66" s="14">
        <v>31.46732119</v>
      </c>
      <c r="H66" s="16">
        <v>0.63225960000000003</v>
      </c>
      <c r="I66" s="14">
        <v>19.545563390000002</v>
      </c>
      <c r="J66" s="16">
        <v>0.52550363</v>
      </c>
      <c r="K66" s="14">
        <v>9.6730169700000008</v>
      </c>
      <c r="L66" s="16">
        <v>0.43237708000000002</v>
      </c>
      <c r="M66" s="14">
        <v>0</v>
      </c>
      <c r="N66" s="16">
        <v>0</v>
      </c>
      <c r="O66" s="14" t="s">
        <v>582</v>
      </c>
      <c r="P66" s="16" t="s">
        <v>582</v>
      </c>
      <c r="Q66" s="14">
        <v>0</v>
      </c>
      <c r="R66" s="16">
        <v>0</v>
      </c>
      <c r="S66" s="14">
        <v>0</v>
      </c>
      <c r="T66" s="16">
        <v>0</v>
      </c>
      <c r="U66" s="14">
        <v>17.403417950000001</v>
      </c>
      <c r="V66" s="16">
        <v>0.44776273</v>
      </c>
    </row>
    <row r="67" spans="1:22" x14ac:dyDescent="0.25">
      <c r="A67" s="11" t="s">
        <v>537</v>
      </c>
      <c r="B67" s="13">
        <v>6971</v>
      </c>
      <c r="C67" s="14">
        <f>(1089/B67*100)</f>
        <v>15.621861999713097</v>
      </c>
      <c r="D67" s="15">
        <v>5882</v>
      </c>
      <c r="E67" s="14">
        <v>18.83317971</v>
      </c>
      <c r="F67" s="16">
        <v>0.58720939999999999</v>
      </c>
      <c r="G67" s="14">
        <v>45.921651670000003</v>
      </c>
      <c r="H67" s="16">
        <v>0.65388838999999999</v>
      </c>
      <c r="I67" s="14">
        <v>22.6150181</v>
      </c>
      <c r="J67" s="16">
        <v>0.61614172</v>
      </c>
      <c r="K67" s="14">
        <v>7.3135088599999998</v>
      </c>
      <c r="L67" s="16">
        <v>0.36547951000000001</v>
      </c>
      <c r="M67" s="14">
        <v>0</v>
      </c>
      <c r="N67" s="16">
        <v>0</v>
      </c>
      <c r="O67" s="14" t="s">
        <v>582</v>
      </c>
      <c r="P67" s="16" t="s">
        <v>582</v>
      </c>
      <c r="Q67" s="14">
        <v>0</v>
      </c>
      <c r="R67" s="16">
        <v>0</v>
      </c>
      <c r="S67" s="14">
        <v>0</v>
      </c>
      <c r="T67" s="16">
        <v>0</v>
      </c>
      <c r="U67" s="14">
        <v>5.3166416600000002</v>
      </c>
      <c r="V67" s="16">
        <v>0.34631013999999999</v>
      </c>
    </row>
    <row r="68" spans="1:22" x14ac:dyDescent="0.25">
      <c r="A68" s="11" t="s">
        <v>538</v>
      </c>
      <c r="B68" s="13">
        <v>12083</v>
      </c>
      <c r="C68" s="14">
        <f>(31/B68*100)</f>
        <v>0.2565588016221137</v>
      </c>
      <c r="D68" s="15">
        <v>12052</v>
      </c>
      <c r="E68" s="14">
        <v>23.448796170000001</v>
      </c>
      <c r="F68" s="16">
        <v>0.43116056000000003</v>
      </c>
      <c r="G68" s="14">
        <v>31.586518569999999</v>
      </c>
      <c r="H68" s="16">
        <v>0.40028381000000002</v>
      </c>
      <c r="I68" s="14">
        <v>15.882800100000001</v>
      </c>
      <c r="J68" s="16">
        <v>0.36428649000000002</v>
      </c>
      <c r="K68" s="14">
        <v>8.2130123400000006</v>
      </c>
      <c r="L68" s="16">
        <v>0.26422052000000001</v>
      </c>
      <c r="M68" s="14">
        <v>0</v>
      </c>
      <c r="N68" s="16">
        <v>0</v>
      </c>
      <c r="O68" s="14" t="s">
        <v>582</v>
      </c>
      <c r="P68" s="16" t="s">
        <v>582</v>
      </c>
      <c r="Q68" s="14">
        <v>0</v>
      </c>
      <c r="R68" s="16">
        <v>0</v>
      </c>
      <c r="S68" s="14">
        <v>0</v>
      </c>
      <c r="T68" s="16">
        <v>0</v>
      </c>
      <c r="U68" s="14">
        <v>20.86887282</v>
      </c>
      <c r="V68" s="16">
        <v>0.33818217</v>
      </c>
    </row>
    <row r="69" spans="1:22" x14ac:dyDescent="0.25">
      <c r="A69" s="11" t="s">
        <v>539</v>
      </c>
      <c r="B69" s="13">
        <v>4876</v>
      </c>
      <c r="C69" s="14">
        <f>(0/B69*100)</f>
        <v>0</v>
      </c>
      <c r="D69" s="15">
        <v>4876</v>
      </c>
      <c r="E69" s="14">
        <v>16.112377209999998</v>
      </c>
      <c r="F69" s="16">
        <v>0.77788687000000001</v>
      </c>
      <c r="G69" s="14">
        <v>33.664390310000002</v>
      </c>
      <c r="H69" s="16">
        <v>0.81307134000000003</v>
      </c>
      <c r="I69" s="14">
        <v>31.14995935</v>
      </c>
      <c r="J69" s="16">
        <v>0.83051160999999996</v>
      </c>
      <c r="K69" s="14">
        <v>18.419075889999998</v>
      </c>
      <c r="L69" s="16">
        <v>0.70528268000000005</v>
      </c>
      <c r="M69" s="14">
        <v>0</v>
      </c>
      <c r="N69" s="16">
        <v>0</v>
      </c>
      <c r="O69" s="14" t="s">
        <v>582</v>
      </c>
      <c r="P69" s="16" t="s">
        <v>582</v>
      </c>
      <c r="Q69" s="14">
        <v>0</v>
      </c>
      <c r="R69" s="16">
        <v>0</v>
      </c>
      <c r="S69" s="14">
        <v>0</v>
      </c>
      <c r="T69" s="16">
        <v>0</v>
      </c>
      <c r="U69" s="14">
        <v>0.65419724000000001</v>
      </c>
      <c r="V69" s="16">
        <v>0.21975531000000001</v>
      </c>
    </row>
    <row r="70" spans="1:22" x14ac:dyDescent="0.25">
      <c r="A70" s="11" t="s">
        <v>540</v>
      </c>
      <c r="B70" s="13">
        <v>6036</v>
      </c>
      <c r="C70" s="14">
        <f>(223/B70*100)</f>
        <v>3.6944996686547382</v>
      </c>
      <c r="D70" s="15">
        <v>5813</v>
      </c>
      <c r="E70" s="14">
        <v>15.846751060000001</v>
      </c>
      <c r="F70" s="16">
        <v>0.69498983999999997</v>
      </c>
      <c r="G70" s="14">
        <v>30.620594059999998</v>
      </c>
      <c r="H70" s="16">
        <v>0.60399473999999997</v>
      </c>
      <c r="I70" s="14">
        <v>29.90101576</v>
      </c>
      <c r="J70" s="16">
        <v>0.67736315999999996</v>
      </c>
      <c r="K70" s="14">
        <v>17.046928550000001</v>
      </c>
      <c r="L70" s="16">
        <v>0.51538781</v>
      </c>
      <c r="M70" s="14">
        <v>0</v>
      </c>
      <c r="N70" s="16">
        <v>0</v>
      </c>
      <c r="O70" s="14" t="s">
        <v>582</v>
      </c>
      <c r="P70" s="16" t="s">
        <v>582</v>
      </c>
      <c r="Q70" s="14">
        <v>0</v>
      </c>
      <c r="R70" s="16">
        <v>0</v>
      </c>
      <c r="S70" s="14">
        <v>0</v>
      </c>
      <c r="T70" s="16">
        <v>0</v>
      </c>
      <c r="U70" s="14">
        <v>6.5847105600000004</v>
      </c>
      <c r="V70" s="16">
        <v>0.53602830999999995</v>
      </c>
    </row>
    <row r="71" spans="1:22" x14ac:dyDescent="0.25">
      <c r="A71" s="11" t="s">
        <v>541</v>
      </c>
      <c r="B71" s="13">
        <v>6115</v>
      </c>
      <c r="C71" s="14">
        <f>(43/B71*100)</f>
        <v>0.70318887980376121</v>
      </c>
      <c r="D71" s="15">
        <v>6072</v>
      </c>
      <c r="E71" s="14">
        <v>30.269436809999998</v>
      </c>
      <c r="F71" s="16">
        <v>0.64388243000000001</v>
      </c>
      <c r="G71" s="14">
        <v>44.94966419</v>
      </c>
      <c r="H71" s="16">
        <v>0.73991039999999997</v>
      </c>
      <c r="I71" s="14">
        <v>17.663192800000001</v>
      </c>
      <c r="J71" s="16">
        <v>0.47442090999999997</v>
      </c>
      <c r="K71" s="14">
        <v>5.6400730499999998</v>
      </c>
      <c r="L71" s="16">
        <v>0.35133587999999999</v>
      </c>
      <c r="M71" s="14">
        <v>0</v>
      </c>
      <c r="N71" s="16">
        <v>0</v>
      </c>
      <c r="O71" s="14" t="s">
        <v>582</v>
      </c>
      <c r="P71" s="16" t="s">
        <v>582</v>
      </c>
      <c r="Q71" s="14">
        <v>0</v>
      </c>
      <c r="R71" s="16">
        <v>0</v>
      </c>
      <c r="S71" s="14">
        <v>0</v>
      </c>
      <c r="T71" s="16">
        <v>0</v>
      </c>
      <c r="U71" s="14">
        <v>1.47763315</v>
      </c>
      <c r="V71" s="16">
        <v>0.15260329</v>
      </c>
    </row>
    <row r="72" spans="1:22" x14ac:dyDescent="0.25">
      <c r="A72" s="11" t="s">
        <v>542</v>
      </c>
      <c r="B72" s="13">
        <v>7708</v>
      </c>
      <c r="C72" s="14">
        <f>(7/B72*100)</f>
        <v>9.0814737934613393E-2</v>
      </c>
      <c r="D72" s="15">
        <v>7701</v>
      </c>
      <c r="E72" s="14">
        <v>21.68771387</v>
      </c>
      <c r="F72" s="16">
        <v>0.66022594999999995</v>
      </c>
      <c r="G72" s="14">
        <v>48.818970190000002</v>
      </c>
      <c r="H72" s="16">
        <v>0.53058828000000002</v>
      </c>
      <c r="I72" s="14">
        <v>22.99856492</v>
      </c>
      <c r="J72" s="16">
        <v>0.56711332000000003</v>
      </c>
      <c r="K72" s="14">
        <v>6.0875254300000003</v>
      </c>
      <c r="L72" s="16">
        <v>0.33885567</v>
      </c>
      <c r="M72" s="14">
        <v>0</v>
      </c>
      <c r="N72" s="16">
        <v>0</v>
      </c>
      <c r="O72" s="14" t="s">
        <v>582</v>
      </c>
      <c r="P72" s="16" t="s">
        <v>582</v>
      </c>
      <c r="Q72" s="14">
        <v>0</v>
      </c>
      <c r="R72" s="16">
        <v>0</v>
      </c>
      <c r="S72" s="14">
        <v>0</v>
      </c>
      <c r="T72" s="16">
        <v>0</v>
      </c>
      <c r="U72" s="14">
        <v>0.40722557999999998</v>
      </c>
      <c r="V72" s="16">
        <v>6.8910070000000004E-2</v>
      </c>
    </row>
    <row r="73" spans="1:22" x14ac:dyDescent="0.25">
      <c r="A73" s="11" t="s">
        <v>543</v>
      </c>
      <c r="B73" s="13">
        <v>8249</v>
      </c>
      <c r="C73" s="14">
        <f>(205/B73*100)</f>
        <v>2.4851497151169837</v>
      </c>
      <c r="D73" s="15">
        <v>8044</v>
      </c>
      <c r="E73" s="14">
        <v>14.63741005</v>
      </c>
      <c r="F73" s="16">
        <v>0.57114818999999994</v>
      </c>
      <c r="G73" s="14">
        <v>55.53025779</v>
      </c>
      <c r="H73" s="16">
        <v>0.78624028999999995</v>
      </c>
      <c r="I73" s="14">
        <v>21.531485100000001</v>
      </c>
      <c r="J73" s="16">
        <v>0.61111598</v>
      </c>
      <c r="K73" s="14">
        <v>5.8753480299999996</v>
      </c>
      <c r="L73" s="16">
        <v>0.36831098000000001</v>
      </c>
      <c r="M73" s="14">
        <v>0</v>
      </c>
      <c r="N73" s="16">
        <v>0</v>
      </c>
      <c r="O73" s="14" t="s">
        <v>582</v>
      </c>
      <c r="P73" s="16" t="s">
        <v>582</v>
      </c>
      <c r="Q73" s="14">
        <v>0</v>
      </c>
      <c r="R73" s="16">
        <v>0</v>
      </c>
      <c r="S73" s="14">
        <v>0</v>
      </c>
      <c r="T73" s="16">
        <v>0</v>
      </c>
      <c r="U73" s="14">
        <v>2.4254990300000001</v>
      </c>
      <c r="V73" s="16">
        <v>0.34939988999999999</v>
      </c>
    </row>
    <row r="74" spans="1:22" x14ac:dyDescent="0.25">
      <c r="A74" s="11" t="s">
        <v>544</v>
      </c>
      <c r="B74" s="13">
        <v>4692</v>
      </c>
      <c r="C74" s="14">
        <f>(82/B74*100)</f>
        <v>1.7476555839727195</v>
      </c>
      <c r="D74" s="15">
        <v>4610</v>
      </c>
      <c r="E74" s="14">
        <v>20.76364607</v>
      </c>
      <c r="F74" s="16">
        <v>0.58827452000000002</v>
      </c>
      <c r="G74" s="14">
        <v>30.813017219999999</v>
      </c>
      <c r="H74" s="16">
        <v>0.63235728000000002</v>
      </c>
      <c r="I74" s="14">
        <v>23.41171258</v>
      </c>
      <c r="J74" s="16">
        <v>0.65961740999999996</v>
      </c>
      <c r="K74" s="14">
        <v>16.444758920000002</v>
      </c>
      <c r="L74" s="16">
        <v>0.63850989999999996</v>
      </c>
      <c r="M74" s="14">
        <v>0</v>
      </c>
      <c r="N74" s="16">
        <v>0</v>
      </c>
      <c r="O74" s="14" t="s">
        <v>582</v>
      </c>
      <c r="P74" s="16" t="s">
        <v>582</v>
      </c>
      <c r="Q74" s="14">
        <v>0</v>
      </c>
      <c r="R74" s="16">
        <v>0</v>
      </c>
      <c r="S74" s="14">
        <v>0.13408664000000001</v>
      </c>
      <c r="T74" s="16">
        <v>5.2280960000000001E-2</v>
      </c>
      <c r="U74" s="14">
        <v>8.4327785599999991</v>
      </c>
      <c r="V74" s="16">
        <v>0.41500811999999998</v>
      </c>
    </row>
    <row r="75" spans="1:22" x14ac:dyDescent="0.25">
      <c r="A75" s="11" t="s">
        <v>545</v>
      </c>
      <c r="B75" s="13">
        <v>5375</v>
      </c>
      <c r="C75" s="14">
        <f>(331/B75*100)</f>
        <v>6.1581395348837207</v>
      </c>
      <c r="D75" s="15">
        <v>5044</v>
      </c>
      <c r="E75" s="14">
        <v>13.47868697</v>
      </c>
      <c r="F75" s="16">
        <v>0.51472403</v>
      </c>
      <c r="G75" s="14">
        <v>23.610755399999999</v>
      </c>
      <c r="H75" s="16">
        <v>0.80219156000000003</v>
      </c>
      <c r="I75" s="14">
        <v>25.777992019999999</v>
      </c>
      <c r="J75" s="16">
        <v>0.85832021000000003</v>
      </c>
      <c r="K75" s="14">
        <v>16.264279989999999</v>
      </c>
      <c r="L75" s="16">
        <v>0.52779999</v>
      </c>
      <c r="M75" s="14">
        <v>0</v>
      </c>
      <c r="N75" s="16">
        <v>0</v>
      </c>
      <c r="O75" s="14" t="s">
        <v>582</v>
      </c>
      <c r="P75" s="16" t="s">
        <v>582</v>
      </c>
      <c r="Q75" s="14">
        <v>0</v>
      </c>
      <c r="R75" s="16">
        <v>0</v>
      </c>
      <c r="S75" s="14">
        <v>0</v>
      </c>
      <c r="T75" s="16">
        <v>0</v>
      </c>
      <c r="U75" s="14">
        <v>20.868285620000002</v>
      </c>
      <c r="V75" s="16">
        <v>1.27543604</v>
      </c>
    </row>
    <row r="76" spans="1:22" x14ac:dyDescent="0.25">
      <c r="A76" s="11" t="s">
        <v>546</v>
      </c>
      <c r="B76" s="13">
        <v>14167</v>
      </c>
      <c r="C76" s="14">
        <f>(237/B76*100)</f>
        <v>1.672901814074963</v>
      </c>
      <c r="D76" s="15">
        <v>13930</v>
      </c>
      <c r="E76" s="14">
        <v>28.87195139</v>
      </c>
      <c r="F76" s="16">
        <v>0.57670275999999998</v>
      </c>
      <c r="G76" s="14">
        <v>36.184053820000003</v>
      </c>
      <c r="H76" s="16">
        <v>0.46398930999999999</v>
      </c>
      <c r="I76" s="14">
        <v>17.87115734</v>
      </c>
      <c r="J76" s="16">
        <v>0.38442257000000002</v>
      </c>
      <c r="K76" s="14">
        <v>8.3353379000000007</v>
      </c>
      <c r="L76" s="16">
        <v>0.30426698000000002</v>
      </c>
      <c r="M76" s="14">
        <v>0</v>
      </c>
      <c r="N76" s="16">
        <v>0</v>
      </c>
      <c r="O76" s="14" t="s">
        <v>582</v>
      </c>
      <c r="P76" s="16" t="s">
        <v>582</v>
      </c>
      <c r="Q76" s="14">
        <v>0</v>
      </c>
      <c r="R76" s="16">
        <v>0</v>
      </c>
      <c r="S76" s="14">
        <v>0</v>
      </c>
      <c r="T76" s="16">
        <v>0</v>
      </c>
      <c r="U76" s="14">
        <v>8.7374995500000008</v>
      </c>
      <c r="V76" s="16">
        <v>0.54819578000000002</v>
      </c>
    </row>
    <row r="77" spans="1:22" x14ac:dyDescent="0.25">
      <c r="A77" s="11" t="s">
        <v>547</v>
      </c>
      <c r="B77" s="13">
        <v>6062</v>
      </c>
      <c r="C77" s="14">
        <f>(416/B77*100)</f>
        <v>6.8624216430221052</v>
      </c>
      <c r="D77" s="15">
        <v>5646</v>
      </c>
      <c r="E77" s="14">
        <v>14.426297549999999</v>
      </c>
      <c r="F77" s="16">
        <v>0.54317521999999996</v>
      </c>
      <c r="G77" s="14">
        <v>27.666516869999999</v>
      </c>
      <c r="H77" s="16">
        <v>0.73109175000000004</v>
      </c>
      <c r="I77" s="14">
        <v>21.731653040000001</v>
      </c>
      <c r="J77" s="16">
        <v>0.64798445999999998</v>
      </c>
      <c r="K77" s="14">
        <v>14.29639731</v>
      </c>
      <c r="L77" s="16">
        <v>0.52494006999999998</v>
      </c>
      <c r="M77" s="14">
        <v>0</v>
      </c>
      <c r="N77" s="16">
        <v>0</v>
      </c>
      <c r="O77" s="14" t="s">
        <v>582</v>
      </c>
      <c r="P77" s="16" t="s">
        <v>582</v>
      </c>
      <c r="Q77" s="14">
        <v>0</v>
      </c>
      <c r="R77" s="16">
        <v>0</v>
      </c>
      <c r="S77" s="14">
        <v>0</v>
      </c>
      <c r="T77" s="16">
        <v>0</v>
      </c>
      <c r="U77" s="14">
        <v>21.87913524</v>
      </c>
      <c r="V77" s="16">
        <v>1.03715348</v>
      </c>
    </row>
    <row r="78" spans="1:22" x14ac:dyDescent="0.25">
      <c r="A78" s="11" t="s">
        <v>548</v>
      </c>
      <c r="B78" s="13">
        <v>5826</v>
      </c>
      <c r="C78" s="14">
        <f>(0/B78*100)</f>
        <v>0</v>
      </c>
      <c r="D78" s="15">
        <v>5826</v>
      </c>
      <c r="E78" s="14">
        <v>14.13005238</v>
      </c>
      <c r="F78" s="16">
        <v>0.73410752000000001</v>
      </c>
      <c r="G78" s="14">
        <v>33.384680799999998</v>
      </c>
      <c r="H78" s="16">
        <v>0.74820376</v>
      </c>
      <c r="I78" s="14">
        <v>33.421473550000002</v>
      </c>
      <c r="J78" s="16">
        <v>0.94222651000000002</v>
      </c>
      <c r="K78" s="14">
        <v>18.603880969999999</v>
      </c>
      <c r="L78" s="16">
        <v>0.83246905999999998</v>
      </c>
      <c r="M78" s="14">
        <v>0</v>
      </c>
      <c r="N78" s="16">
        <v>0</v>
      </c>
      <c r="O78" s="14" t="s">
        <v>582</v>
      </c>
      <c r="P78" s="16" t="s">
        <v>582</v>
      </c>
      <c r="Q78" s="14">
        <v>2.4295359999999998E-2</v>
      </c>
      <c r="R78" s="16">
        <v>2.426712E-2</v>
      </c>
      <c r="S78" s="14">
        <v>4.874216E-2</v>
      </c>
      <c r="T78" s="16">
        <v>2.8244289999999998E-2</v>
      </c>
      <c r="U78" s="14">
        <v>0.38687477999999997</v>
      </c>
      <c r="V78" s="16">
        <v>8.1777370000000002E-2</v>
      </c>
    </row>
    <row r="79" spans="1:22" ht="24.95" customHeight="1" x14ac:dyDescent="0.25">
      <c r="A79" s="11" t="s">
        <v>549</v>
      </c>
      <c r="B79" s="13">
        <v>1657</v>
      </c>
      <c r="C79" s="14">
        <f>(41/B79*100)</f>
        <v>2.4743512371756187</v>
      </c>
      <c r="D79" s="15">
        <v>1616</v>
      </c>
      <c r="E79" s="14">
        <v>17.97013179</v>
      </c>
      <c r="F79" s="16">
        <v>1.5994304699999999</v>
      </c>
      <c r="G79" s="14">
        <v>27.486669670000001</v>
      </c>
      <c r="H79" s="16">
        <v>1.2942815299999999</v>
      </c>
      <c r="I79" s="14">
        <v>27.436510720000001</v>
      </c>
      <c r="J79" s="16">
        <v>0.86422759999999998</v>
      </c>
      <c r="K79" s="14">
        <v>23.490090819999999</v>
      </c>
      <c r="L79" s="16">
        <v>1.69823579</v>
      </c>
      <c r="M79" s="14">
        <v>0</v>
      </c>
      <c r="N79" s="16">
        <v>0</v>
      </c>
      <c r="O79" s="14" t="s">
        <v>582</v>
      </c>
      <c r="P79" s="16" t="s">
        <v>582</v>
      </c>
      <c r="Q79" s="14">
        <v>0</v>
      </c>
      <c r="R79" s="16">
        <v>0</v>
      </c>
      <c r="S79" s="14">
        <v>0</v>
      </c>
      <c r="T79" s="16">
        <v>0</v>
      </c>
      <c r="U79" s="14">
        <v>3.6165970000000001</v>
      </c>
      <c r="V79" s="16">
        <v>0.49372675999999999</v>
      </c>
    </row>
    <row r="80" spans="1:22" x14ac:dyDescent="0.25">
      <c r="A80" s="11" t="s">
        <v>550</v>
      </c>
      <c r="B80" s="13">
        <v>7841</v>
      </c>
      <c r="C80" s="14">
        <f>(0/B80*100)</f>
        <v>0</v>
      </c>
      <c r="D80" s="15">
        <v>7841</v>
      </c>
      <c r="E80" s="14">
        <v>28.502350809999999</v>
      </c>
      <c r="F80" s="16">
        <v>0.93124706999999995</v>
      </c>
      <c r="G80" s="14">
        <v>35.83232022</v>
      </c>
      <c r="H80" s="16">
        <v>0.78178181999999996</v>
      </c>
      <c r="I80" s="14">
        <v>24.594443519999999</v>
      </c>
      <c r="J80" s="16">
        <v>0.76072801000000001</v>
      </c>
      <c r="K80" s="14">
        <v>10.712808920000001</v>
      </c>
      <c r="L80" s="16">
        <v>0.54316507999999997</v>
      </c>
      <c r="M80" s="14">
        <v>0</v>
      </c>
      <c r="N80" s="16">
        <v>0</v>
      </c>
      <c r="O80" s="14" t="s">
        <v>582</v>
      </c>
      <c r="P80" s="16" t="s">
        <v>582</v>
      </c>
      <c r="Q80" s="14">
        <v>0</v>
      </c>
      <c r="R80" s="16">
        <v>0</v>
      </c>
      <c r="S80" s="14">
        <v>0</v>
      </c>
      <c r="T80" s="16">
        <v>0</v>
      </c>
      <c r="U80" s="14">
        <v>0.35807653</v>
      </c>
      <c r="V80" s="16">
        <v>9.0412839999999994E-2</v>
      </c>
    </row>
    <row r="81" spans="1:22" x14ac:dyDescent="0.25">
      <c r="A81" s="19" t="s">
        <v>551</v>
      </c>
      <c r="B81" s="13">
        <v>8861</v>
      </c>
      <c r="C81" s="14">
        <f>(103/B81*100)</f>
        <v>1.1623970206522967</v>
      </c>
      <c r="D81" s="15">
        <v>8758</v>
      </c>
      <c r="E81" s="14">
        <v>12.09003776</v>
      </c>
      <c r="F81" s="16">
        <v>0.52173166000000004</v>
      </c>
      <c r="G81" s="14">
        <v>47.381113499999998</v>
      </c>
      <c r="H81" s="16">
        <v>0.70227304000000002</v>
      </c>
      <c r="I81" s="14">
        <v>28.174364059999998</v>
      </c>
      <c r="J81" s="16">
        <v>0.57485070999999999</v>
      </c>
      <c r="K81" s="14">
        <v>10.2572455</v>
      </c>
      <c r="L81" s="16">
        <v>0.49386860999999999</v>
      </c>
      <c r="M81" s="14">
        <v>0</v>
      </c>
      <c r="N81" s="16">
        <v>0</v>
      </c>
      <c r="O81" s="14" t="s">
        <v>582</v>
      </c>
      <c r="P81" s="16" t="s">
        <v>582</v>
      </c>
      <c r="Q81" s="14">
        <v>0</v>
      </c>
      <c r="R81" s="16">
        <v>0</v>
      </c>
      <c r="S81" s="14">
        <v>0</v>
      </c>
      <c r="T81" s="16">
        <v>0</v>
      </c>
      <c r="U81" s="14">
        <v>2.0972391799999999</v>
      </c>
      <c r="V81" s="16">
        <v>0.30498781000000003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869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(981/B7*100)</f>
        <v>6.7515485203028218</v>
      </c>
      <c r="D7" s="15">
        <v>13549</v>
      </c>
      <c r="E7" s="14">
        <v>3.3882932100000001</v>
      </c>
      <c r="F7" s="16">
        <v>0.17907138</v>
      </c>
      <c r="G7" s="14">
        <v>6.4184941999999996</v>
      </c>
      <c r="H7" s="16">
        <v>0.24390629</v>
      </c>
      <c r="I7" s="14">
        <v>59.597931750000001</v>
      </c>
      <c r="J7" s="16">
        <v>0.57314171000000003</v>
      </c>
      <c r="K7" s="14">
        <v>21.936508920000001</v>
      </c>
      <c r="L7" s="16">
        <v>0.56354504999999999</v>
      </c>
      <c r="M7" s="14">
        <v>0</v>
      </c>
      <c r="N7" s="16">
        <v>0</v>
      </c>
      <c r="O7" s="14" t="s">
        <v>582</v>
      </c>
      <c r="P7" s="16" t="s">
        <v>582</v>
      </c>
      <c r="Q7" s="14">
        <v>0</v>
      </c>
      <c r="R7" s="16">
        <v>0</v>
      </c>
      <c r="S7" s="14">
        <v>0</v>
      </c>
      <c r="T7" s="16">
        <v>0</v>
      </c>
      <c r="U7" s="14">
        <v>8.6587719199999995</v>
      </c>
      <c r="V7" s="16">
        <v>0.54013171000000004</v>
      </c>
    </row>
    <row r="8" spans="1:22" x14ac:dyDescent="0.25">
      <c r="A8" s="11" t="s">
        <v>478</v>
      </c>
      <c r="B8" s="13">
        <v>7007</v>
      </c>
      <c r="C8" s="14">
        <f>(262/B8*100)</f>
        <v>3.7391180248323108</v>
      </c>
      <c r="D8" s="15">
        <v>6745</v>
      </c>
      <c r="E8" s="14">
        <v>10.063840450000001</v>
      </c>
      <c r="F8" s="16">
        <v>0.52194331000000005</v>
      </c>
      <c r="G8" s="14">
        <v>14.49230695</v>
      </c>
      <c r="H8" s="16">
        <v>0.56963339999999996</v>
      </c>
      <c r="I8" s="14">
        <v>35.527649850000003</v>
      </c>
      <c r="J8" s="16">
        <v>0.64742882999999996</v>
      </c>
      <c r="K8" s="14">
        <v>31.796818980000001</v>
      </c>
      <c r="L8" s="16">
        <v>0.68930687999999996</v>
      </c>
      <c r="M8" s="14">
        <v>0</v>
      </c>
      <c r="N8" s="16">
        <v>0</v>
      </c>
      <c r="O8" s="14" t="s">
        <v>582</v>
      </c>
      <c r="P8" s="16" t="s">
        <v>582</v>
      </c>
      <c r="Q8" s="14">
        <v>0.48865779999999998</v>
      </c>
      <c r="R8" s="16">
        <v>0.12032755000000001</v>
      </c>
      <c r="S8" s="14">
        <v>0</v>
      </c>
      <c r="T8" s="16">
        <v>0</v>
      </c>
      <c r="U8" s="14">
        <v>7.6307259700000003</v>
      </c>
      <c r="V8" s="16">
        <v>0.42352139</v>
      </c>
    </row>
    <row r="9" spans="1:22" x14ac:dyDescent="0.25">
      <c r="A9" s="11" t="s">
        <v>479</v>
      </c>
      <c r="B9" s="13">
        <v>9651</v>
      </c>
      <c r="C9" s="14">
        <f>(344/B9*100)</f>
        <v>3.5643974717645839</v>
      </c>
      <c r="D9" s="15">
        <v>9307</v>
      </c>
      <c r="E9" s="14">
        <v>5.2213694100000003</v>
      </c>
      <c r="F9" s="16">
        <v>0.29437746999999997</v>
      </c>
      <c r="G9" s="14">
        <v>5.6286020099999998</v>
      </c>
      <c r="H9" s="16">
        <v>0.25198112</v>
      </c>
      <c r="I9" s="14">
        <v>50.26399748</v>
      </c>
      <c r="J9" s="16">
        <v>0.56344991</v>
      </c>
      <c r="K9" s="14">
        <v>27.41112072</v>
      </c>
      <c r="L9" s="16">
        <v>0.55289266999999997</v>
      </c>
      <c r="M9" s="14">
        <v>0</v>
      </c>
      <c r="N9" s="16">
        <v>0</v>
      </c>
      <c r="O9" s="14" t="s">
        <v>582</v>
      </c>
      <c r="P9" s="16" t="s">
        <v>582</v>
      </c>
      <c r="Q9" s="14">
        <v>3.0942980900000001</v>
      </c>
      <c r="R9" s="16">
        <v>0.55389109999999997</v>
      </c>
      <c r="S9" s="14">
        <v>0</v>
      </c>
      <c r="T9" s="16">
        <v>0</v>
      </c>
      <c r="U9" s="14">
        <v>8.3806122900000002</v>
      </c>
      <c r="V9" s="16">
        <v>0.53817196</v>
      </c>
    </row>
    <row r="10" spans="1:22" x14ac:dyDescent="0.25">
      <c r="A10" s="11" t="s">
        <v>480</v>
      </c>
      <c r="B10" s="13">
        <v>20058</v>
      </c>
      <c r="C10" s="14">
        <f>(583/B10*100)</f>
        <v>2.9065709442616412</v>
      </c>
      <c r="D10" s="15">
        <v>19475</v>
      </c>
      <c r="E10" s="14">
        <v>4.4592215900000003</v>
      </c>
      <c r="F10" s="16">
        <v>0.21071583999999999</v>
      </c>
      <c r="G10" s="14">
        <v>5.8202742599999997</v>
      </c>
      <c r="H10" s="16">
        <v>0.26951177999999998</v>
      </c>
      <c r="I10" s="14">
        <v>58.00265761</v>
      </c>
      <c r="J10" s="16">
        <v>0.57079837</v>
      </c>
      <c r="K10" s="14">
        <v>27.38343686</v>
      </c>
      <c r="L10" s="16">
        <v>0.51296761999999996</v>
      </c>
      <c r="M10" s="14">
        <v>0</v>
      </c>
      <c r="N10" s="16">
        <v>0</v>
      </c>
      <c r="O10" s="14" t="s">
        <v>582</v>
      </c>
      <c r="P10" s="16" t="s">
        <v>582</v>
      </c>
      <c r="Q10" s="14">
        <v>0</v>
      </c>
      <c r="R10" s="16">
        <v>0</v>
      </c>
      <c r="S10" s="14">
        <v>0</v>
      </c>
      <c r="T10" s="16">
        <v>0</v>
      </c>
      <c r="U10" s="14">
        <v>4.3344096900000002</v>
      </c>
      <c r="V10" s="16">
        <v>0.41744987</v>
      </c>
    </row>
    <row r="11" spans="1:22" x14ac:dyDescent="0.25">
      <c r="A11" s="11" t="s">
        <v>481</v>
      </c>
      <c r="B11" s="13">
        <v>7053</v>
      </c>
      <c r="C11" s="14">
        <f>(229/B11*100)</f>
        <v>3.2468453140507587</v>
      </c>
      <c r="D11" s="15">
        <v>6824</v>
      </c>
      <c r="E11" s="14">
        <v>7.6894323399999998</v>
      </c>
      <c r="F11" s="16">
        <v>0.48718373999999998</v>
      </c>
      <c r="G11" s="14">
        <v>10.139305350000001</v>
      </c>
      <c r="H11" s="16">
        <v>0.43761420000000001</v>
      </c>
      <c r="I11" s="14">
        <v>49.718984380000002</v>
      </c>
      <c r="J11" s="16">
        <v>0.86572510000000003</v>
      </c>
      <c r="K11" s="14">
        <v>22.208055099999999</v>
      </c>
      <c r="L11" s="16">
        <v>0.66607952999999998</v>
      </c>
      <c r="M11" s="14">
        <v>0</v>
      </c>
      <c r="N11" s="16">
        <v>0</v>
      </c>
      <c r="O11" s="14" t="s">
        <v>582</v>
      </c>
      <c r="P11" s="16" t="s">
        <v>582</v>
      </c>
      <c r="Q11" s="14">
        <v>0</v>
      </c>
      <c r="R11" s="16">
        <v>0</v>
      </c>
      <c r="S11" s="14">
        <v>0</v>
      </c>
      <c r="T11" s="16">
        <v>0</v>
      </c>
      <c r="U11" s="14">
        <v>10.24422283</v>
      </c>
      <c r="V11" s="16">
        <v>0.92008213999999999</v>
      </c>
    </row>
    <row r="12" spans="1:22" x14ac:dyDescent="0.25">
      <c r="A12" s="11" t="s">
        <v>482</v>
      </c>
      <c r="B12" s="13">
        <v>6894</v>
      </c>
      <c r="C12" s="14">
        <f>(60/B12*100)</f>
        <v>0.8703220191470844</v>
      </c>
      <c r="D12" s="15">
        <v>6834</v>
      </c>
      <c r="E12" s="14">
        <v>6.8738437000000001</v>
      </c>
      <c r="F12" s="16">
        <v>0.41771539000000002</v>
      </c>
      <c r="G12" s="14">
        <v>9.9005845299999997</v>
      </c>
      <c r="H12" s="16">
        <v>0.43205778</v>
      </c>
      <c r="I12" s="14">
        <v>60.279838400000003</v>
      </c>
      <c r="J12" s="16">
        <v>0.83630033000000004</v>
      </c>
      <c r="K12" s="14">
        <v>16.551753949999998</v>
      </c>
      <c r="L12" s="16">
        <v>0.63013342999999999</v>
      </c>
      <c r="M12" s="14">
        <v>0</v>
      </c>
      <c r="N12" s="16">
        <v>0</v>
      </c>
      <c r="O12" s="14" t="s">
        <v>582</v>
      </c>
      <c r="P12" s="16" t="s">
        <v>582</v>
      </c>
      <c r="Q12" s="14">
        <v>2.3480837700000001</v>
      </c>
      <c r="R12" s="16">
        <v>0.59189603000000002</v>
      </c>
      <c r="S12" s="14">
        <v>0</v>
      </c>
      <c r="T12" s="16">
        <v>0</v>
      </c>
      <c r="U12" s="14">
        <v>4.0458956500000003</v>
      </c>
      <c r="V12" s="16">
        <v>0.44373850999999997</v>
      </c>
    </row>
    <row r="13" spans="1:22" x14ac:dyDescent="0.25">
      <c r="A13" s="11" t="s">
        <v>483</v>
      </c>
      <c r="B13" s="13">
        <v>7161</v>
      </c>
      <c r="C13" s="14">
        <f>(318/B13*100)</f>
        <v>4.4407205697528278</v>
      </c>
      <c r="D13" s="15">
        <v>6843</v>
      </c>
      <c r="E13" s="14">
        <v>4.9118349600000002</v>
      </c>
      <c r="F13" s="16">
        <v>0.3340262</v>
      </c>
      <c r="G13" s="14">
        <v>5.6938972799999998</v>
      </c>
      <c r="H13" s="16">
        <v>0.30039929999999998</v>
      </c>
      <c r="I13" s="14">
        <v>50.484493450000002</v>
      </c>
      <c r="J13" s="16">
        <v>0.89907935999999999</v>
      </c>
      <c r="K13" s="14">
        <v>30.139979539999999</v>
      </c>
      <c r="L13" s="16">
        <v>0.84847567000000002</v>
      </c>
      <c r="M13" s="14">
        <v>0</v>
      </c>
      <c r="N13" s="16">
        <v>0</v>
      </c>
      <c r="O13" s="14" t="s">
        <v>582</v>
      </c>
      <c r="P13" s="16" t="s">
        <v>582</v>
      </c>
      <c r="Q13" s="14">
        <v>4.21004734</v>
      </c>
      <c r="R13" s="16">
        <v>0.48525510999999999</v>
      </c>
      <c r="S13" s="14">
        <v>0</v>
      </c>
      <c r="T13" s="16">
        <v>0</v>
      </c>
      <c r="U13" s="14">
        <v>4.5597474199999999</v>
      </c>
      <c r="V13" s="16">
        <v>0.52344133000000004</v>
      </c>
    </row>
    <row r="14" spans="1:22" x14ac:dyDescent="0.25">
      <c r="A14" s="11" t="s">
        <v>484</v>
      </c>
      <c r="B14" s="13">
        <v>5587</v>
      </c>
      <c r="C14" s="14">
        <f>(93/B14*100)</f>
        <v>1.6645784857705386</v>
      </c>
      <c r="D14" s="15">
        <v>5494</v>
      </c>
      <c r="E14" s="14">
        <v>4.7162064900000003</v>
      </c>
      <c r="F14" s="16">
        <v>0.34660427999999999</v>
      </c>
      <c r="G14" s="14">
        <v>7.3141434199999997</v>
      </c>
      <c r="H14" s="16">
        <v>0.33502710000000002</v>
      </c>
      <c r="I14" s="14">
        <v>65.128356249999996</v>
      </c>
      <c r="J14" s="16">
        <v>0.61696898</v>
      </c>
      <c r="K14" s="14">
        <v>21.232694540000001</v>
      </c>
      <c r="L14" s="16">
        <v>0.56878671999999997</v>
      </c>
      <c r="M14" s="14">
        <v>0</v>
      </c>
      <c r="N14" s="16">
        <v>0</v>
      </c>
      <c r="O14" s="14" t="s">
        <v>582</v>
      </c>
      <c r="P14" s="16" t="s">
        <v>582</v>
      </c>
      <c r="Q14" s="14">
        <v>0</v>
      </c>
      <c r="R14" s="16">
        <v>0</v>
      </c>
      <c r="S14" s="14">
        <v>0</v>
      </c>
      <c r="T14" s="16">
        <v>0</v>
      </c>
      <c r="U14" s="14">
        <v>1.6085993000000001</v>
      </c>
      <c r="V14" s="16">
        <v>0.18253011999999999</v>
      </c>
    </row>
    <row r="15" spans="1:22" x14ac:dyDescent="0.25">
      <c r="A15" s="11" t="s">
        <v>485</v>
      </c>
      <c r="B15" s="13">
        <v>5882</v>
      </c>
      <c r="C15" s="14">
        <f>(169/B15*100)</f>
        <v>2.8731723903434205</v>
      </c>
      <c r="D15" s="15">
        <v>5713</v>
      </c>
      <c r="E15" s="14">
        <v>4.6904312399999997</v>
      </c>
      <c r="F15" s="16">
        <v>0.27970215999999998</v>
      </c>
      <c r="G15" s="14">
        <v>10.49169098</v>
      </c>
      <c r="H15" s="16">
        <v>0.44713292999999998</v>
      </c>
      <c r="I15" s="14">
        <v>60.116317389999999</v>
      </c>
      <c r="J15" s="16">
        <v>0.71596607999999995</v>
      </c>
      <c r="K15" s="14">
        <v>19.903105109999998</v>
      </c>
      <c r="L15" s="16">
        <v>0.58233246000000005</v>
      </c>
      <c r="M15" s="14">
        <v>0</v>
      </c>
      <c r="N15" s="16">
        <v>0</v>
      </c>
      <c r="O15" s="14" t="s">
        <v>582</v>
      </c>
      <c r="P15" s="16" t="s">
        <v>582</v>
      </c>
      <c r="Q15" s="14">
        <v>1.0337023999999999</v>
      </c>
      <c r="R15" s="16">
        <v>0.46345015000000001</v>
      </c>
      <c r="S15" s="14">
        <v>0</v>
      </c>
      <c r="T15" s="16">
        <v>0</v>
      </c>
      <c r="U15" s="14">
        <v>3.7647528800000001</v>
      </c>
      <c r="V15" s="16">
        <v>0.38080456000000001</v>
      </c>
    </row>
    <row r="16" spans="1:22" x14ac:dyDescent="0.25">
      <c r="A16" s="11" t="s">
        <v>486</v>
      </c>
      <c r="B16" s="13">
        <v>6108</v>
      </c>
      <c r="C16" s="14">
        <f>(188/B16*100)</f>
        <v>3.0779305828421739</v>
      </c>
      <c r="D16" s="15">
        <v>5920</v>
      </c>
      <c r="E16" s="14">
        <v>4.68827587</v>
      </c>
      <c r="F16" s="16">
        <v>0.34607284999999999</v>
      </c>
      <c r="G16" s="14">
        <v>6.6571123400000003</v>
      </c>
      <c r="H16" s="16">
        <v>0.34714083000000001</v>
      </c>
      <c r="I16" s="14">
        <v>50.842109309999998</v>
      </c>
      <c r="J16" s="16">
        <v>0.75249962999999997</v>
      </c>
      <c r="K16" s="14">
        <v>28.72025833</v>
      </c>
      <c r="L16" s="16">
        <v>0.65924850000000002</v>
      </c>
      <c r="M16" s="14">
        <v>0</v>
      </c>
      <c r="N16" s="16">
        <v>0</v>
      </c>
      <c r="O16" s="14" t="s">
        <v>582</v>
      </c>
      <c r="P16" s="16" t="s">
        <v>582</v>
      </c>
      <c r="Q16" s="14">
        <v>0</v>
      </c>
      <c r="R16" s="16">
        <v>0</v>
      </c>
      <c r="S16" s="14">
        <v>0</v>
      </c>
      <c r="T16" s="16">
        <v>0</v>
      </c>
      <c r="U16" s="14">
        <v>9.0922441500000009</v>
      </c>
      <c r="V16" s="16">
        <v>0.80170006999999999</v>
      </c>
    </row>
    <row r="17" spans="1:22" x14ac:dyDescent="0.25">
      <c r="A17" s="11" t="s">
        <v>487</v>
      </c>
      <c r="B17" s="13">
        <v>6504</v>
      </c>
      <c r="C17" s="14">
        <f>(2526/B17*100)</f>
        <v>38.837638376383765</v>
      </c>
      <c r="D17" s="15">
        <v>3978</v>
      </c>
      <c r="E17" s="14">
        <v>5.7900697000000001</v>
      </c>
      <c r="F17" s="16">
        <v>0.43688063999999999</v>
      </c>
      <c r="G17" s="14">
        <v>12.406773940000001</v>
      </c>
      <c r="H17" s="16">
        <v>0.59381830000000002</v>
      </c>
      <c r="I17" s="14">
        <v>38.594850739999998</v>
      </c>
      <c r="J17" s="16">
        <v>1.00123462</v>
      </c>
      <c r="K17" s="14">
        <v>26.646211999999998</v>
      </c>
      <c r="L17" s="16">
        <v>0.91501558000000005</v>
      </c>
      <c r="M17" s="14">
        <v>0</v>
      </c>
      <c r="N17" s="16">
        <v>0</v>
      </c>
      <c r="O17" s="14" t="s">
        <v>582</v>
      </c>
      <c r="P17" s="16" t="s">
        <v>582</v>
      </c>
      <c r="Q17" s="14">
        <v>3.70494988</v>
      </c>
      <c r="R17" s="16">
        <v>0.47894420999999998</v>
      </c>
      <c r="S17" s="14">
        <v>0</v>
      </c>
      <c r="T17" s="16">
        <v>0</v>
      </c>
      <c r="U17" s="14">
        <v>12.857143750000001</v>
      </c>
      <c r="V17" s="16">
        <v>0.95244888000000005</v>
      </c>
    </row>
    <row r="18" spans="1:22" x14ac:dyDescent="0.25">
      <c r="A18" s="11" t="s">
        <v>488</v>
      </c>
      <c r="B18" s="13">
        <v>5532</v>
      </c>
      <c r="C18" s="14">
        <f>(32/B18*100)</f>
        <v>0.57845263919016632</v>
      </c>
      <c r="D18" s="15">
        <v>5500</v>
      </c>
      <c r="E18" s="14">
        <v>7.1640535600000002</v>
      </c>
      <c r="F18" s="16">
        <v>0.57226642000000005</v>
      </c>
      <c r="G18" s="14">
        <v>11.596799799999999</v>
      </c>
      <c r="H18" s="16">
        <v>0.45823779999999997</v>
      </c>
      <c r="I18" s="14">
        <v>55.304309029999999</v>
      </c>
      <c r="J18" s="16">
        <v>0.87560987000000001</v>
      </c>
      <c r="K18" s="14">
        <v>20.703079670000001</v>
      </c>
      <c r="L18" s="16">
        <v>0.65515572</v>
      </c>
      <c r="M18" s="14">
        <v>0</v>
      </c>
      <c r="N18" s="16">
        <v>0</v>
      </c>
      <c r="O18" s="14" t="s">
        <v>582</v>
      </c>
      <c r="P18" s="16" t="s">
        <v>582</v>
      </c>
      <c r="Q18" s="14">
        <v>0</v>
      </c>
      <c r="R18" s="16">
        <v>0</v>
      </c>
      <c r="S18" s="14">
        <v>0</v>
      </c>
      <c r="T18" s="16">
        <v>0</v>
      </c>
      <c r="U18" s="14">
        <v>5.2317579399999996</v>
      </c>
      <c r="V18" s="16">
        <v>0.72915275999999996</v>
      </c>
    </row>
    <row r="19" spans="1:22" x14ac:dyDescent="0.25">
      <c r="A19" s="11" t="s">
        <v>489</v>
      </c>
      <c r="B19" s="13">
        <v>5658</v>
      </c>
      <c r="C19" s="14">
        <f>(462/B19*100)</f>
        <v>8.1654294803817606</v>
      </c>
      <c r="D19" s="15">
        <v>5196</v>
      </c>
      <c r="E19" s="14">
        <v>8.9870857399999995</v>
      </c>
      <c r="F19" s="16">
        <v>0.57222620000000002</v>
      </c>
      <c r="G19" s="14">
        <v>12.076059280000001</v>
      </c>
      <c r="H19" s="16">
        <v>0.51233304999999996</v>
      </c>
      <c r="I19" s="14">
        <v>57.039532229999999</v>
      </c>
      <c r="J19" s="16">
        <v>0.70881775000000002</v>
      </c>
      <c r="K19" s="14">
        <v>16.836789249999999</v>
      </c>
      <c r="L19" s="16">
        <v>0.61106300999999996</v>
      </c>
      <c r="M19" s="14">
        <v>0</v>
      </c>
      <c r="N19" s="16">
        <v>0</v>
      </c>
      <c r="O19" s="14" t="s">
        <v>582</v>
      </c>
      <c r="P19" s="16" t="s">
        <v>582</v>
      </c>
      <c r="Q19" s="14">
        <v>0</v>
      </c>
      <c r="R19" s="16">
        <v>0</v>
      </c>
      <c r="S19" s="14">
        <v>0</v>
      </c>
      <c r="T19" s="16">
        <v>0</v>
      </c>
      <c r="U19" s="14">
        <v>5.0605335</v>
      </c>
      <c r="V19" s="16">
        <v>0.45035306000000003</v>
      </c>
    </row>
    <row r="20" spans="1:22" x14ac:dyDescent="0.25">
      <c r="A20" s="11" t="s">
        <v>490</v>
      </c>
      <c r="B20" s="13">
        <v>3371</v>
      </c>
      <c r="C20" s="14">
        <f>(75/B20*100)</f>
        <v>2.2248590922574905</v>
      </c>
      <c r="D20" s="15">
        <v>3296</v>
      </c>
      <c r="E20" s="14">
        <v>5.8396591100000004</v>
      </c>
      <c r="F20" s="16">
        <v>0.43441039999999997</v>
      </c>
      <c r="G20" s="14">
        <v>5.7917889200000001</v>
      </c>
      <c r="H20" s="16">
        <v>0.41365801000000002</v>
      </c>
      <c r="I20" s="14">
        <v>48.676647780000003</v>
      </c>
      <c r="J20" s="16">
        <v>0.91628858999999996</v>
      </c>
      <c r="K20" s="14">
        <v>31.437298070000001</v>
      </c>
      <c r="L20" s="16">
        <v>0.85148884000000002</v>
      </c>
      <c r="M20" s="14">
        <v>0</v>
      </c>
      <c r="N20" s="16">
        <v>0</v>
      </c>
      <c r="O20" s="14" t="s">
        <v>582</v>
      </c>
      <c r="P20" s="16" t="s">
        <v>582</v>
      </c>
      <c r="Q20" s="14">
        <v>0</v>
      </c>
      <c r="R20" s="16">
        <v>0</v>
      </c>
      <c r="S20" s="14">
        <v>0</v>
      </c>
      <c r="T20" s="16">
        <v>0</v>
      </c>
      <c r="U20" s="14">
        <v>8.25460612</v>
      </c>
      <c r="V20" s="16">
        <v>0.48735774999999998</v>
      </c>
    </row>
    <row r="21" spans="1:22" x14ac:dyDescent="0.25">
      <c r="A21" s="11" t="s">
        <v>491</v>
      </c>
      <c r="B21" s="13">
        <v>5741</v>
      </c>
      <c r="C21" s="14">
        <f>(77/B21*100)</f>
        <v>1.3412297509144748</v>
      </c>
      <c r="D21" s="15">
        <v>5664</v>
      </c>
      <c r="E21" s="14">
        <v>2.1498681500000001</v>
      </c>
      <c r="F21" s="16">
        <v>0.21764653</v>
      </c>
      <c r="G21" s="14">
        <v>4.2541143400000001</v>
      </c>
      <c r="H21" s="16">
        <v>0.31219595999999999</v>
      </c>
      <c r="I21" s="14">
        <v>58.704995160000003</v>
      </c>
      <c r="J21" s="16">
        <v>0.75021769000000005</v>
      </c>
      <c r="K21" s="14">
        <v>32.377214510000002</v>
      </c>
      <c r="L21" s="16">
        <v>0.71373445000000002</v>
      </c>
      <c r="M21" s="14">
        <v>0</v>
      </c>
      <c r="N21" s="16">
        <v>0</v>
      </c>
      <c r="O21" s="14" t="s">
        <v>582</v>
      </c>
      <c r="P21" s="16" t="s">
        <v>582</v>
      </c>
      <c r="Q21" s="14">
        <v>0</v>
      </c>
      <c r="R21" s="16">
        <v>0</v>
      </c>
      <c r="S21" s="14">
        <v>0</v>
      </c>
      <c r="T21" s="16">
        <v>0</v>
      </c>
      <c r="U21" s="14">
        <v>2.5138078400000001</v>
      </c>
      <c r="V21" s="16">
        <v>0.27398612999999999</v>
      </c>
    </row>
    <row r="22" spans="1:22" x14ac:dyDescent="0.25">
      <c r="A22" s="11" t="s">
        <v>492</v>
      </c>
      <c r="B22" s="13">
        <v>6598</v>
      </c>
      <c r="C22" s="14">
        <f>(43/B22*100)</f>
        <v>0.65171264019399822</v>
      </c>
      <c r="D22" s="15">
        <v>6555</v>
      </c>
      <c r="E22" s="14">
        <v>7.4737044399999997</v>
      </c>
      <c r="F22" s="16">
        <v>0.46189511999999999</v>
      </c>
      <c r="G22" s="14">
        <v>5.7379726800000004</v>
      </c>
      <c r="H22" s="16">
        <v>0.32846584000000001</v>
      </c>
      <c r="I22" s="14">
        <v>45.835403390000003</v>
      </c>
      <c r="J22" s="16">
        <v>0.80781480999999999</v>
      </c>
      <c r="K22" s="14">
        <v>34.451613629999997</v>
      </c>
      <c r="L22" s="16">
        <v>0.91958563999999998</v>
      </c>
      <c r="M22" s="14">
        <v>0</v>
      </c>
      <c r="N22" s="16">
        <v>0</v>
      </c>
      <c r="O22" s="14" t="s">
        <v>582</v>
      </c>
      <c r="P22" s="16" t="s">
        <v>582</v>
      </c>
      <c r="Q22" s="14">
        <v>0</v>
      </c>
      <c r="R22" s="16">
        <v>0</v>
      </c>
      <c r="S22" s="14">
        <v>0.12102863</v>
      </c>
      <c r="T22" s="16">
        <v>7.3250780000000001E-2</v>
      </c>
      <c r="U22" s="14">
        <v>6.3802772299999999</v>
      </c>
      <c r="V22" s="16">
        <v>0.65531680999999997</v>
      </c>
    </row>
    <row r="23" spans="1:22" x14ac:dyDescent="0.25">
      <c r="A23" s="11" t="s">
        <v>493</v>
      </c>
      <c r="B23" s="13">
        <v>11583</v>
      </c>
      <c r="C23" s="14">
        <f>(295/B23*100)</f>
        <v>2.5468358801692137</v>
      </c>
      <c r="D23" s="15">
        <v>11288</v>
      </c>
      <c r="E23" s="14">
        <v>5.9811837600000004</v>
      </c>
      <c r="F23" s="16">
        <v>0.40589720000000001</v>
      </c>
      <c r="G23" s="14">
        <v>7.7196781000000003</v>
      </c>
      <c r="H23" s="16">
        <v>0.37677639000000002</v>
      </c>
      <c r="I23" s="14">
        <v>58.312122309999999</v>
      </c>
      <c r="J23" s="16">
        <v>0.70065204000000003</v>
      </c>
      <c r="K23" s="14">
        <v>23.462450950000001</v>
      </c>
      <c r="L23" s="16">
        <v>0.66560081000000004</v>
      </c>
      <c r="M23" s="14">
        <v>0</v>
      </c>
      <c r="N23" s="16">
        <v>0</v>
      </c>
      <c r="O23" s="14" t="s">
        <v>582</v>
      </c>
      <c r="P23" s="16" t="s">
        <v>582</v>
      </c>
      <c r="Q23" s="14">
        <v>0</v>
      </c>
      <c r="R23" s="16">
        <v>0</v>
      </c>
      <c r="S23" s="14">
        <v>0</v>
      </c>
      <c r="T23" s="16">
        <v>0</v>
      </c>
      <c r="U23" s="14">
        <v>4.5245648799999998</v>
      </c>
      <c r="V23" s="16">
        <v>0.34875950999999999</v>
      </c>
    </row>
    <row r="24" spans="1:22" x14ac:dyDescent="0.25">
      <c r="A24" s="11" t="s">
        <v>494</v>
      </c>
      <c r="B24" s="13">
        <v>6647</v>
      </c>
      <c r="C24" s="14">
        <f>(16/B24*100)</f>
        <v>0.24071009477959981</v>
      </c>
      <c r="D24" s="15">
        <v>6631</v>
      </c>
      <c r="E24" s="14">
        <v>4.3411407100000003</v>
      </c>
      <c r="F24" s="16">
        <v>0.29355402000000003</v>
      </c>
      <c r="G24" s="14">
        <v>14.559563499999999</v>
      </c>
      <c r="H24" s="16">
        <v>0.40838739000000002</v>
      </c>
      <c r="I24" s="14">
        <v>59.545975640000002</v>
      </c>
      <c r="J24" s="16">
        <v>0.95904040000000002</v>
      </c>
      <c r="K24" s="14">
        <v>18.868263039999999</v>
      </c>
      <c r="L24" s="16">
        <v>0.59958283000000001</v>
      </c>
      <c r="M24" s="14">
        <v>0</v>
      </c>
      <c r="N24" s="16">
        <v>0</v>
      </c>
      <c r="O24" s="14" t="s">
        <v>582</v>
      </c>
      <c r="P24" s="16" t="s">
        <v>582</v>
      </c>
      <c r="Q24" s="14">
        <v>0</v>
      </c>
      <c r="R24" s="16">
        <v>0</v>
      </c>
      <c r="S24" s="14">
        <v>0</v>
      </c>
      <c r="T24" s="16">
        <v>0</v>
      </c>
      <c r="U24" s="14">
        <v>2.6850571200000002</v>
      </c>
      <c r="V24" s="16">
        <v>0.81969510999999995</v>
      </c>
    </row>
    <row r="25" spans="1:22" x14ac:dyDescent="0.25">
      <c r="A25" s="11" t="s">
        <v>495</v>
      </c>
      <c r="B25" s="13">
        <v>5581</v>
      </c>
      <c r="C25" s="14">
        <f>(26/B25*100)</f>
        <v>0.46586633219853069</v>
      </c>
      <c r="D25" s="15">
        <v>5555</v>
      </c>
      <c r="E25" s="14">
        <v>3.7314884099999999</v>
      </c>
      <c r="F25" s="16">
        <v>0.30805637000000002</v>
      </c>
      <c r="G25" s="14">
        <v>9.9871464900000007</v>
      </c>
      <c r="H25" s="16">
        <v>0.49081379000000003</v>
      </c>
      <c r="I25" s="14">
        <v>68.333491629999997</v>
      </c>
      <c r="J25" s="16">
        <v>0.71428248000000005</v>
      </c>
      <c r="K25" s="14">
        <v>17.32051899</v>
      </c>
      <c r="L25" s="16">
        <v>0.67712344000000002</v>
      </c>
      <c r="M25" s="14">
        <v>0</v>
      </c>
      <c r="N25" s="16">
        <v>0</v>
      </c>
      <c r="O25" s="14" t="s">
        <v>582</v>
      </c>
      <c r="P25" s="16" t="s">
        <v>582</v>
      </c>
      <c r="Q25" s="14">
        <v>0</v>
      </c>
      <c r="R25" s="16">
        <v>0</v>
      </c>
      <c r="S25" s="14">
        <v>0</v>
      </c>
      <c r="T25" s="16">
        <v>0</v>
      </c>
      <c r="U25" s="14">
        <v>0.62735448000000005</v>
      </c>
      <c r="V25" s="16">
        <v>0.13413095999999999</v>
      </c>
    </row>
    <row r="26" spans="1:22" x14ac:dyDescent="0.25">
      <c r="A26" s="11" t="s">
        <v>496</v>
      </c>
      <c r="B26" s="13">
        <v>4869</v>
      </c>
      <c r="C26" s="14">
        <f>(96/B26*100)</f>
        <v>1.9716574245224894</v>
      </c>
      <c r="D26" s="15">
        <v>4773</v>
      </c>
      <c r="E26" s="14">
        <v>10.43662567</v>
      </c>
      <c r="F26" s="16">
        <v>0.47543505000000003</v>
      </c>
      <c r="G26" s="14">
        <v>8.3871722399999999</v>
      </c>
      <c r="H26" s="16">
        <v>0.38723297000000001</v>
      </c>
      <c r="I26" s="14">
        <v>56.444206299999998</v>
      </c>
      <c r="J26" s="16">
        <v>0.67815413999999996</v>
      </c>
      <c r="K26" s="14">
        <v>22.609259309999999</v>
      </c>
      <c r="L26" s="16">
        <v>0.61348075000000002</v>
      </c>
      <c r="M26" s="14">
        <v>0</v>
      </c>
      <c r="N26" s="16">
        <v>0</v>
      </c>
      <c r="O26" s="14" t="s">
        <v>582</v>
      </c>
      <c r="P26" s="16" t="s">
        <v>582</v>
      </c>
      <c r="Q26" s="14">
        <v>0</v>
      </c>
      <c r="R26" s="16">
        <v>0</v>
      </c>
      <c r="S26" s="14">
        <v>0</v>
      </c>
      <c r="T26" s="16">
        <v>0</v>
      </c>
      <c r="U26" s="14">
        <v>2.1227364799999999</v>
      </c>
      <c r="V26" s="16">
        <v>0.24301048</v>
      </c>
    </row>
    <row r="27" spans="1:22" x14ac:dyDescent="0.25">
      <c r="A27" s="11" t="s">
        <v>497</v>
      </c>
      <c r="B27" s="13">
        <v>5299</v>
      </c>
      <c r="C27" s="14">
        <f>(191/B27*100)</f>
        <v>3.6044536705038688</v>
      </c>
      <c r="D27" s="15">
        <v>5108</v>
      </c>
      <c r="E27" s="14">
        <v>8.0040033499999996</v>
      </c>
      <c r="F27" s="16">
        <v>0.36494286999999997</v>
      </c>
      <c r="G27" s="14">
        <v>10.141026889999999</v>
      </c>
      <c r="H27" s="16">
        <v>0.37855393999999998</v>
      </c>
      <c r="I27" s="14">
        <v>42.009748389999999</v>
      </c>
      <c r="J27" s="16">
        <v>0.66904034999999995</v>
      </c>
      <c r="K27" s="14">
        <v>29.734335420000001</v>
      </c>
      <c r="L27" s="16">
        <v>0.60469130999999998</v>
      </c>
      <c r="M27" s="14">
        <v>0</v>
      </c>
      <c r="N27" s="16">
        <v>0</v>
      </c>
      <c r="O27" s="14" t="s">
        <v>582</v>
      </c>
      <c r="P27" s="16" t="s">
        <v>582</v>
      </c>
      <c r="Q27" s="14">
        <v>0</v>
      </c>
      <c r="R27" s="16">
        <v>0</v>
      </c>
      <c r="S27" s="14">
        <v>0</v>
      </c>
      <c r="T27" s="16">
        <v>0</v>
      </c>
      <c r="U27" s="14">
        <v>10.11088595</v>
      </c>
      <c r="V27" s="16">
        <v>0.36392823000000002</v>
      </c>
    </row>
    <row r="28" spans="1:22" x14ac:dyDescent="0.25">
      <c r="A28" s="11" t="s">
        <v>498</v>
      </c>
      <c r="B28" s="13">
        <v>7568</v>
      </c>
      <c r="C28" s="14">
        <f>(528/B28*100)</f>
        <v>6.9767441860465116</v>
      </c>
      <c r="D28" s="15">
        <v>7040</v>
      </c>
      <c r="E28" s="14">
        <v>6.8303711099999997</v>
      </c>
      <c r="F28" s="16">
        <v>0.31622443</v>
      </c>
      <c r="G28" s="14">
        <v>8.5227338800000005</v>
      </c>
      <c r="H28" s="16">
        <v>0.43092555999999999</v>
      </c>
      <c r="I28" s="14">
        <v>55.019837819999999</v>
      </c>
      <c r="J28" s="16">
        <v>0.77116852999999996</v>
      </c>
      <c r="K28" s="14">
        <v>24.233280069999999</v>
      </c>
      <c r="L28" s="16">
        <v>0.70099507000000005</v>
      </c>
      <c r="M28" s="14">
        <v>0</v>
      </c>
      <c r="N28" s="16">
        <v>0</v>
      </c>
      <c r="O28" s="14" t="s">
        <v>582</v>
      </c>
      <c r="P28" s="16" t="s">
        <v>582</v>
      </c>
      <c r="Q28" s="14">
        <v>0</v>
      </c>
      <c r="R28" s="16">
        <v>0</v>
      </c>
      <c r="S28" s="14">
        <v>0</v>
      </c>
      <c r="T28" s="16">
        <v>0</v>
      </c>
      <c r="U28" s="14">
        <v>5.3937771300000001</v>
      </c>
      <c r="V28" s="16">
        <v>0.71348597999999996</v>
      </c>
    </row>
    <row r="29" spans="1:22" x14ac:dyDescent="0.25">
      <c r="A29" s="11" t="s">
        <v>499</v>
      </c>
      <c r="B29" s="13">
        <v>5385</v>
      </c>
      <c r="C29" s="14">
        <f>(30/B29*100)</f>
        <v>0.55710306406685239</v>
      </c>
      <c r="D29" s="15">
        <v>5355</v>
      </c>
      <c r="E29" s="14">
        <v>4.5821796800000003</v>
      </c>
      <c r="F29" s="16">
        <v>0.39212591000000002</v>
      </c>
      <c r="G29" s="14">
        <v>9.1420605800000008</v>
      </c>
      <c r="H29" s="16">
        <v>0.39967065000000002</v>
      </c>
      <c r="I29" s="14">
        <v>62.300634170000002</v>
      </c>
      <c r="J29" s="16">
        <v>0.80072549999999998</v>
      </c>
      <c r="K29" s="14">
        <v>18.53028063</v>
      </c>
      <c r="L29" s="16">
        <v>0.64439250000000003</v>
      </c>
      <c r="M29" s="14">
        <v>0</v>
      </c>
      <c r="N29" s="16">
        <v>0</v>
      </c>
      <c r="O29" s="14" t="s">
        <v>582</v>
      </c>
      <c r="P29" s="16" t="s">
        <v>582</v>
      </c>
      <c r="Q29" s="14">
        <v>2.7667624100000001</v>
      </c>
      <c r="R29" s="16">
        <v>0.24169378</v>
      </c>
      <c r="S29" s="14">
        <v>0</v>
      </c>
      <c r="T29" s="16">
        <v>0</v>
      </c>
      <c r="U29" s="14">
        <v>2.6780825300000002</v>
      </c>
      <c r="V29" s="16">
        <v>0.39130311000000001</v>
      </c>
    </row>
    <row r="30" spans="1:22" x14ac:dyDescent="0.25">
      <c r="A30" s="11" t="s">
        <v>500</v>
      </c>
      <c r="B30" s="13">
        <v>4520</v>
      </c>
      <c r="C30" s="14">
        <f>(254/B30*100)</f>
        <v>5.6194690265486731</v>
      </c>
      <c r="D30" s="15">
        <v>4266</v>
      </c>
      <c r="E30" s="14">
        <v>3.0178072500000002</v>
      </c>
      <c r="F30" s="16">
        <v>0.27416311999999998</v>
      </c>
      <c r="G30" s="14">
        <v>6.6838259200000003</v>
      </c>
      <c r="H30" s="16">
        <v>0.39648531999999997</v>
      </c>
      <c r="I30" s="14">
        <v>62.324794330000003</v>
      </c>
      <c r="J30" s="16">
        <v>0.97051836000000002</v>
      </c>
      <c r="K30" s="14">
        <v>21.804938790000001</v>
      </c>
      <c r="L30" s="16">
        <v>0.79591212</v>
      </c>
      <c r="M30" s="14">
        <v>0</v>
      </c>
      <c r="N30" s="16">
        <v>0</v>
      </c>
      <c r="O30" s="14" t="s">
        <v>582</v>
      </c>
      <c r="P30" s="16" t="s">
        <v>582</v>
      </c>
      <c r="Q30" s="14">
        <v>0</v>
      </c>
      <c r="R30" s="16">
        <v>0</v>
      </c>
      <c r="S30" s="14">
        <v>0</v>
      </c>
      <c r="T30" s="16">
        <v>0</v>
      </c>
      <c r="U30" s="14">
        <v>6.1686337099999999</v>
      </c>
      <c r="V30" s="16">
        <v>0.56450224000000004</v>
      </c>
    </row>
    <row r="31" spans="1:22" x14ac:dyDescent="0.25">
      <c r="A31" s="11" t="s">
        <v>501</v>
      </c>
      <c r="B31" s="13">
        <v>5456</v>
      </c>
      <c r="C31" s="14">
        <f>(155/B31*100)</f>
        <v>2.8409090909090908</v>
      </c>
      <c r="D31" s="15">
        <v>5301</v>
      </c>
      <c r="E31" s="14">
        <v>5.1846662600000002</v>
      </c>
      <c r="F31" s="16">
        <v>0.34026345000000002</v>
      </c>
      <c r="G31" s="14">
        <v>9.7649911300000003</v>
      </c>
      <c r="H31" s="16">
        <v>0.45215863000000001</v>
      </c>
      <c r="I31" s="14">
        <v>57.550994899999999</v>
      </c>
      <c r="J31" s="16">
        <v>0.71510558000000002</v>
      </c>
      <c r="K31" s="14">
        <v>21.196839180000001</v>
      </c>
      <c r="L31" s="16">
        <v>0.63552657999999995</v>
      </c>
      <c r="M31" s="14">
        <v>0</v>
      </c>
      <c r="N31" s="16">
        <v>0</v>
      </c>
      <c r="O31" s="14" t="s">
        <v>582</v>
      </c>
      <c r="P31" s="16" t="s">
        <v>582</v>
      </c>
      <c r="Q31" s="14">
        <v>0</v>
      </c>
      <c r="R31" s="16">
        <v>0</v>
      </c>
      <c r="S31" s="14">
        <v>0</v>
      </c>
      <c r="T31" s="16">
        <v>0</v>
      </c>
      <c r="U31" s="14">
        <v>6.3025085299999999</v>
      </c>
      <c r="V31" s="16">
        <v>0.53913650999999996</v>
      </c>
    </row>
    <row r="32" spans="1:22" x14ac:dyDescent="0.25">
      <c r="A32" s="11" t="s">
        <v>502</v>
      </c>
      <c r="B32" s="13">
        <v>4478</v>
      </c>
      <c r="C32" s="14">
        <f>(6/B32*100)</f>
        <v>0.13398838767306834</v>
      </c>
      <c r="D32" s="15">
        <v>4472</v>
      </c>
      <c r="E32" s="14">
        <v>7.52334222</v>
      </c>
      <c r="F32" s="16">
        <v>0.44105307999999999</v>
      </c>
      <c r="G32" s="14">
        <v>5.7234635899999997</v>
      </c>
      <c r="H32" s="16">
        <v>0.28219182999999998</v>
      </c>
      <c r="I32" s="14">
        <v>49.234528419999997</v>
      </c>
      <c r="J32" s="16">
        <v>0.89449297999999999</v>
      </c>
      <c r="K32" s="14">
        <v>35.51057531</v>
      </c>
      <c r="L32" s="16">
        <v>0.91090152000000002</v>
      </c>
      <c r="M32" s="14">
        <v>0</v>
      </c>
      <c r="N32" s="16">
        <v>0</v>
      </c>
      <c r="O32" s="14" t="s">
        <v>582</v>
      </c>
      <c r="P32" s="16" t="s">
        <v>582</v>
      </c>
      <c r="Q32" s="14">
        <v>0</v>
      </c>
      <c r="R32" s="16">
        <v>0</v>
      </c>
      <c r="S32" s="14">
        <v>0</v>
      </c>
      <c r="T32" s="16">
        <v>0</v>
      </c>
      <c r="U32" s="14">
        <v>2.00809046</v>
      </c>
      <c r="V32" s="16">
        <v>0.31634142999999998</v>
      </c>
    </row>
    <row r="33" spans="1:22" x14ac:dyDescent="0.25">
      <c r="A33" s="11" t="s">
        <v>503</v>
      </c>
      <c r="B33" s="13">
        <v>7325</v>
      </c>
      <c r="C33" s="14">
        <f>(87/B33*100)</f>
        <v>1.1877133105802047</v>
      </c>
      <c r="D33" s="15">
        <v>7238</v>
      </c>
      <c r="E33" s="14">
        <v>2.6542148700000001</v>
      </c>
      <c r="F33" s="16">
        <v>0.20108403</v>
      </c>
      <c r="G33" s="14">
        <v>6.6515487499999999</v>
      </c>
      <c r="H33" s="16">
        <v>0.44610171999999998</v>
      </c>
      <c r="I33" s="14">
        <v>61.152993080000002</v>
      </c>
      <c r="J33" s="16">
        <v>0.72499248999999999</v>
      </c>
      <c r="K33" s="14">
        <v>26.765123590000002</v>
      </c>
      <c r="L33" s="16">
        <v>0.72402557999999995</v>
      </c>
      <c r="M33" s="14">
        <v>0</v>
      </c>
      <c r="N33" s="16">
        <v>0</v>
      </c>
      <c r="O33" s="14" t="s">
        <v>582</v>
      </c>
      <c r="P33" s="16" t="s">
        <v>582</v>
      </c>
      <c r="Q33" s="14">
        <v>0</v>
      </c>
      <c r="R33" s="16">
        <v>0</v>
      </c>
      <c r="S33" s="14">
        <v>0</v>
      </c>
      <c r="T33" s="16">
        <v>0</v>
      </c>
      <c r="U33" s="14">
        <v>2.7761197000000002</v>
      </c>
      <c r="V33" s="16">
        <v>0.23518219000000001</v>
      </c>
    </row>
    <row r="34" spans="1:22" x14ac:dyDescent="0.25">
      <c r="A34" s="11" t="s">
        <v>504</v>
      </c>
      <c r="B34" s="13">
        <v>6350</v>
      </c>
      <c r="C34" s="14">
        <f>(107/B34*100)</f>
        <v>1.6850393700787403</v>
      </c>
      <c r="D34" s="15">
        <v>6243</v>
      </c>
      <c r="E34" s="14">
        <v>12.04855798</v>
      </c>
      <c r="F34" s="16">
        <v>0.56622397000000002</v>
      </c>
      <c r="G34" s="14">
        <v>10.41155189</v>
      </c>
      <c r="H34" s="16">
        <v>0.52511563999999999</v>
      </c>
      <c r="I34" s="14">
        <v>53.747293810000002</v>
      </c>
      <c r="J34" s="16">
        <v>0.95999767999999996</v>
      </c>
      <c r="K34" s="14">
        <v>14.80117677</v>
      </c>
      <c r="L34" s="16">
        <v>0.49408762000000001</v>
      </c>
      <c r="M34" s="14">
        <v>0</v>
      </c>
      <c r="N34" s="16">
        <v>0</v>
      </c>
      <c r="O34" s="14" t="s">
        <v>582</v>
      </c>
      <c r="P34" s="16" t="s">
        <v>582</v>
      </c>
      <c r="Q34" s="14">
        <v>2.5934758800000002</v>
      </c>
      <c r="R34" s="16">
        <v>0.53837999999999997</v>
      </c>
      <c r="S34" s="14">
        <v>0</v>
      </c>
      <c r="T34" s="16">
        <v>0</v>
      </c>
      <c r="U34" s="14">
        <v>6.3979436700000001</v>
      </c>
      <c r="V34" s="16">
        <v>0.56346335999999997</v>
      </c>
    </row>
    <row r="35" spans="1:22" x14ac:dyDescent="0.25">
      <c r="A35" s="11" t="s">
        <v>505</v>
      </c>
      <c r="B35" s="13">
        <v>6406</v>
      </c>
      <c r="C35" s="14">
        <f>(78/B35*100)</f>
        <v>1.2176084920387136</v>
      </c>
      <c r="D35" s="15">
        <v>6328</v>
      </c>
      <c r="E35" s="14">
        <v>5.3770322799999999</v>
      </c>
      <c r="F35" s="16">
        <v>0.32968455000000002</v>
      </c>
      <c r="G35" s="14">
        <v>5.6149560899999997</v>
      </c>
      <c r="H35" s="16">
        <v>0.37563433000000002</v>
      </c>
      <c r="I35" s="14">
        <v>58.730523490000003</v>
      </c>
      <c r="J35" s="16">
        <v>0.89561862999999997</v>
      </c>
      <c r="K35" s="14">
        <v>26.843869689999998</v>
      </c>
      <c r="L35" s="16">
        <v>0.75363316999999996</v>
      </c>
      <c r="M35" s="14">
        <v>0</v>
      </c>
      <c r="N35" s="16">
        <v>0</v>
      </c>
      <c r="O35" s="14" t="s">
        <v>582</v>
      </c>
      <c r="P35" s="16" t="s">
        <v>582</v>
      </c>
      <c r="Q35" s="14">
        <v>1.04211941</v>
      </c>
      <c r="R35" s="16">
        <v>5.7101350000000002E-2</v>
      </c>
      <c r="S35" s="14">
        <v>0</v>
      </c>
      <c r="T35" s="16">
        <v>0</v>
      </c>
      <c r="U35" s="14">
        <v>2.3914990399999998</v>
      </c>
      <c r="V35" s="16">
        <v>0.17296807</v>
      </c>
    </row>
    <row r="36" spans="1:22" x14ac:dyDescent="0.25">
      <c r="A36" s="11" t="s">
        <v>506</v>
      </c>
      <c r="B36" s="13">
        <v>6736</v>
      </c>
      <c r="C36" s="14">
        <f>(97/B36*100)</f>
        <v>1.4400237529691211</v>
      </c>
      <c r="D36" s="15">
        <v>6639</v>
      </c>
      <c r="E36" s="14">
        <v>5.8137814499999996</v>
      </c>
      <c r="F36" s="16">
        <v>0.31978040000000002</v>
      </c>
      <c r="G36" s="14">
        <v>7.97841472</v>
      </c>
      <c r="H36" s="16">
        <v>0.35941751999999999</v>
      </c>
      <c r="I36" s="14">
        <v>50.535281920000003</v>
      </c>
      <c r="J36" s="16">
        <v>0.61609444000000002</v>
      </c>
      <c r="K36" s="14">
        <v>30.649647730000002</v>
      </c>
      <c r="L36" s="16">
        <v>0.64797104999999999</v>
      </c>
      <c r="M36" s="14">
        <v>0</v>
      </c>
      <c r="N36" s="16">
        <v>0</v>
      </c>
      <c r="O36" s="14" t="s">
        <v>582</v>
      </c>
      <c r="P36" s="16" t="s">
        <v>582</v>
      </c>
      <c r="Q36" s="14">
        <v>0</v>
      </c>
      <c r="R36" s="16">
        <v>0</v>
      </c>
      <c r="S36" s="14">
        <v>0</v>
      </c>
      <c r="T36" s="16">
        <v>0</v>
      </c>
      <c r="U36" s="14">
        <v>5.0228741799999996</v>
      </c>
      <c r="V36" s="16">
        <v>0.37762236999999998</v>
      </c>
    </row>
    <row r="37" spans="1:22" x14ac:dyDescent="0.25">
      <c r="A37" s="11" t="s">
        <v>507</v>
      </c>
      <c r="B37" s="13">
        <v>5458</v>
      </c>
      <c r="C37" s="14">
        <f>(208/B37*100)</f>
        <v>3.8109197508244779</v>
      </c>
      <c r="D37" s="15">
        <v>5250</v>
      </c>
      <c r="E37" s="14">
        <v>4.5261055700000004</v>
      </c>
      <c r="F37" s="16">
        <v>0.35258146000000001</v>
      </c>
      <c r="G37" s="14">
        <v>8.2814960699999993</v>
      </c>
      <c r="H37" s="16">
        <v>0.38042802999999997</v>
      </c>
      <c r="I37" s="14">
        <v>54.70538123</v>
      </c>
      <c r="J37" s="16">
        <v>0.83497365000000001</v>
      </c>
      <c r="K37" s="14">
        <v>21.654638439999999</v>
      </c>
      <c r="L37" s="16">
        <v>0.68527870999999996</v>
      </c>
      <c r="M37" s="14">
        <v>0</v>
      </c>
      <c r="N37" s="16">
        <v>0</v>
      </c>
      <c r="O37" s="14" t="s">
        <v>582</v>
      </c>
      <c r="P37" s="16" t="s">
        <v>582</v>
      </c>
      <c r="Q37" s="14">
        <v>0</v>
      </c>
      <c r="R37" s="16">
        <v>0</v>
      </c>
      <c r="S37" s="14">
        <v>0</v>
      </c>
      <c r="T37" s="16">
        <v>0</v>
      </c>
      <c r="U37" s="14">
        <v>10.832378690000001</v>
      </c>
      <c r="V37" s="16">
        <v>0.90274668000000002</v>
      </c>
    </row>
    <row r="38" spans="1:22" x14ac:dyDescent="0.25">
      <c r="A38" s="11" t="s">
        <v>508</v>
      </c>
      <c r="B38" s="13">
        <v>5860</v>
      </c>
      <c r="C38" s="14">
        <f>(30/B38*100)</f>
        <v>0.51194539249146753</v>
      </c>
      <c r="D38" s="15">
        <v>5830</v>
      </c>
      <c r="E38" s="14">
        <v>5.5438600600000001</v>
      </c>
      <c r="F38" s="16">
        <v>0.39144955999999997</v>
      </c>
      <c r="G38" s="14">
        <v>10.01520004</v>
      </c>
      <c r="H38" s="16">
        <v>0.54604770999999996</v>
      </c>
      <c r="I38" s="14">
        <v>37.951223599999999</v>
      </c>
      <c r="J38" s="16">
        <v>0.95500302999999997</v>
      </c>
      <c r="K38" s="14">
        <v>28.53746065</v>
      </c>
      <c r="L38" s="16">
        <v>0.72091808000000002</v>
      </c>
      <c r="M38" s="14">
        <v>0</v>
      </c>
      <c r="N38" s="16">
        <v>0</v>
      </c>
      <c r="O38" s="14" t="s">
        <v>582</v>
      </c>
      <c r="P38" s="16" t="s">
        <v>582</v>
      </c>
      <c r="Q38" s="14">
        <v>0</v>
      </c>
      <c r="R38" s="16">
        <v>0</v>
      </c>
      <c r="S38" s="14">
        <v>0</v>
      </c>
      <c r="T38" s="16">
        <v>0</v>
      </c>
      <c r="U38" s="14">
        <v>17.952255650000001</v>
      </c>
      <c r="V38" s="16">
        <v>0.96723395999999995</v>
      </c>
    </row>
    <row r="39" spans="1:22" x14ac:dyDescent="0.25">
      <c r="A39" s="11" t="s">
        <v>509</v>
      </c>
      <c r="B39" s="13">
        <v>5895</v>
      </c>
      <c r="C39" s="14">
        <f>(33/B39*100)</f>
        <v>0.55979643765903309</v>
      </c>
      <c r="D39" s="15">
        <v>5862</v>
      </c>
      <c r="E39" s="14">
        <v>12.171911189999999</v>
      </c>
      <c r="F39" s="16">
        <v>0.67239724999999995</v>
      </c>
      <c r="G39" s="14">
        <v>13.48320157</v>
      </c>
      <c r="H39" s="16">
        <v>0.48462694000000001</v>
      </c>
      <c r="I39" s="14">
        <v>43.777031379999997</v>
      </c>
      <c r="J39" s="16">
        <v>0.75591140999999995</v>
      </c>
      <c r="K39" s="14">
        <v>26.657863280000001</v>
      </c>
      <c r="L39" s="16">
        <v>0.71761074000000002</v>
      </c>
      <c r="M39" s="14">
        <v>0</v>
      </c>
      <c r="N39" s="16">
        <v>0</v>
      </c>
      <c r="O39" s="14" t="s">
        <v>582</v>
      </c>
      <c r="P39" s="16" t="s">
        <v>582</v>
      </c>
      <c r="Q39" s="14">
        <v>0</v>
      </c>
      <c r="R39" s="16">
        <v>0</v>
      </c>
      <c r="S39" s="14">
        <v>0</v>
      </c>
      <c r="T39" s="16">
        <v>0</v>
      </c>
      <c r="U39" s="14">
        <v>3.9099925799999999</v>
      </c>
      <c r="V39" s="16">
        <v>0.5869858</v>
      </c>
    </row>
    <row r="40" spans="1:22" x14ac:dyDescent="0.25">
      <c r="A40" s="11" t="s">
        <v>510</v>
      </c>
      <c r="B40" s="13">
        <v>14157</v>
      </c>
      <c r="C40" s="14">
        <f>(430/B40*100)</f>
        <v>3.0373666737303102</v>
      </c>
      <c r="D40" s="15">
        <v>13727</v>
      </c>
      <c r="E40" s="14">
        <v>3.6108258100000001</v>
      </c>
      <c r="F40" s="16">
        <v>0.23120569999999999</v>
      </c>
      <c r="G40" s="14">
        <v>5.8398949699999996</v>
      </c>
      <c r="H40" s="16">
        <v>0.34975924000000003</v>
      </c>
      <c r="I40" s="14">
        <v>62.113844350000001</v>
      </c>
      <c r="J40" s="16">
        <v>0.80002202</v>
      </c>
      <c r="K40" s="14">
        <v>23.081395690000001</v>
      </c>
      <c r="L40" s="16">
        <v>0.54473711999999996</v>
      </c>
      <c r="M40" s="14">
        <v>0</v>
      </c>
      <c r="N40" s="16">
        <v>0</v>
      </c>
      <c r="O40" s="14" t="s">
        <v>582</v>
      </c>
      <c r="P40" s="16" t="s">
        <v>582</v>
      </c>
      <c r="Q40" s="14">
        <v>0</v>
      </c>
      <c r="R40" s="16">
        <v>0</v>
      </c>
      <c r="S40" s="14">
        <v>0</v>
      </c>
      <c r="T40" s="16">
        <v>0</v>
      </c>
      <c r="U40" s="14">
        <v>5.3540391899999999</v>
      </c>
      <c r="V40" s="16">
        <v>0.53318460999999995</v>
      </c>
    </row>
    <row r="41" spans="1:22" x14ac:dyDescent="0.25">
      <c r="A41" s="11" t="s">
        <v>511</v>
      </c>
      <c r="B41" s="13">
        <v>5712</v>
      </c>
      <c r="C41" s="14">
        <f>(71/B41*100)</f>
        <v>1.2429971988795518</v>
      </c>
      <c r="D41" s="15">
        <v>5641</v>
      </c>
      <c r="E41" s="14">
        <v>4.3514302599999999</v>
      </c>
      <c r="F41" s="16">
        <v>0.34383772000000001</v>
      </c>
      <c r="G41" s="14">
        <v>5.2477352000000002</v>
      </c>
      <c r="H41" s="16">
        <v>0.29446099999999997</v>
      </c>
      <c r="I41" s="14">
        <v>61.715613169999997</v>
      </c>
      <c r="J41" s="16">
        <v>0.72849368999999997</v>
      </c>
      <c r="K41" s="14">
        <v>24.26718211</v>
      </c>
      <c r="L41" s="16">
        <v>0.74970572999999996</v>
      </c>
      <c r="M41" s="14">
        <v>0</v>
      </c>
      <c r="N41" s="16">
        <v>0</v>
      </c>
      <c r="O41" s="14" t="s">
        <v>582</v>
      </c>
      <c r="P41" s="16" t="s">
        <v>582</v>
      </c>
      <c r="Q41" s="14">
        <v>0.68081754999999999</v>
      </c>
      <c r="R41" s="16">
        <v>0.18137060999999999</v>
      </c>
      <c r="S41" s="14">
        <v>0</v>
      </c>
      <c r="T41" s="16">
        <v>0</v>
      </c>
      <c r="U41" s="14">
        <v>3.7372217000000001</v>
      </c>
      <c r="V41" s="16">
        <v>0.47961297000000003</v>
      </c>
    </row>
    <row r="42" spans="1:22" x14ac:dyDescent="0.25">
      <c r="A42" s="11" t="s">
        <v>512</v>
      </c>
      <c r="B42" s="13">
        <f>IF(COUNT(B7:B41) &gt; 0, AVERAGE(B7:B41), "\u2014")</f>
        <v>7103.4285714285716</v>
      </c>
      <c r="C42" s="14">
        <f>IF(COUNT(C7:C41) &gt; 0, AVERAGE(C7:C41), "—")</f>
        <v>3.5595906811159805</v>
      </c>
      <c r="D42" s="15">
        <f>IF(COUNT(D7:D41) &gt; 0, AVERAGE(D7:D41), "—")</f>
        <v>6841.1428571428569</v>
      </c>
      <c r="E42" s="14">
        <f>IF(COUNT(E7:E41) &gt; 0, AVERAGE(E7:E41), "—")</f>
        <v>5.9953633671428559</v>
      </c>
      <c r="F42" s="16">
        <f>IF(COUNT(F7:F41) &gt; 0, SQRT(SUMSQ(F7:F41)/(COUNT(F7:F41)*COUNT(F7:F41)) ), "—")</f>
        <v>6.6332121863450499E-2</v>
      </c>
      <c r="G42" s="14">
        <f>IF(COUNT(G7:G41) &gt; 0, AVERAGE(G7:G41), "—")</f>
        <v>8.5307309114285719</v>
      </c>
      <c r="H42" s="16">
        <f>IF(COUNT(H7:H41) &gt; 0, SQRT(SUMSQ(H7:H41)/(COUNT(H7:H41)*COUNT(H7:H41)) ), "—")</f>
        <v>6.9306733208760116E-2</v>
      </c>
      <c r="I42" s="14">
        <f>IF(COUNT(I7:I41) &gt; 0, AVERAGE(I7:I41), "—")</f>
        <v>54.274959832571426</v>
      </c>
      <c r="J42" s="16">
        <f>IF(COUNT(J7:J41) &gt; 0, SQRT(SUMSQ(J7:J41)/(COUNT(J7:J41)*COUNT(J7:J41)) ), "—")</f>
        <v>0.13319357677102728</v>
      </c>
      <c r="K42" s="14">
        <f>IF(COUNT(K7:K41) &gt; 0, AVERAGE(K7:K41), "—")</f>
        <v>24.750429680571433</v>
      </c>
      <c r="L42" s="16">
        <f>IF(COUNT(L7:L41) &gt; 0, SQRT(SUMSQ(L7:L41)/(COUNT(L7:L41)*COUNT(L7:L41)) ), "—")</f>
        <v>0.11653303157547311</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0.62751184371428581</v>
      </c>
      <c r="R42" s="16">
        <f>IF(COUNT(R7:R41) &gt; 0, SQRT(SUMSQ(R7:R41)/(COUNT(R7:R41)*COUNT(R7:R41)) ), "—")</f>
        <v>3.7641551833382705E-2</v>
      </c>
      <c r="S42" s="14">
        <f>IF(COUNT(S7:S41) &gt; 0, AVERAGE(S7:S41), "—")</f>
        <v>3.4579608571428571E-3</v>
      </c>
      <c r="T42" s="16">
        <f>IF(COUNT(T7:T41) &gt; 0, SQRT(SUMSQ(T7:T41)/(COUNT(T7:T41)*COUNT(T7:T41)) ), "—")</f>
        <v>2.0928794285714285E-3</v>
      </c>
      <c r="U42" s="14">
        <f>IF(COUNT(U7:U41) &gt; 0, AVERAGE(U7:U41), "—")</f>
        <v>5.8175464042857161</v>
      </c>
      <c r="V42" s="16">
        <f>IF(COUNT(V7:V41) &gt; 0, SQRT(SUMSQ(V7:V41)/(COUNT(V7:V41)*COUNT(V7:V41)) ), "—")</f>
        <v>9.4702345369516092E-2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10.36764754</v>
      </c>
      <c r="F45" s="16">
        <v>0.60088213999999995</v>
      </c>
      <c r="G45" s="14">
        <v>9.8547448099999997</v>
      </c>
      <c r="H45" s="16">
        <v>0.53744745000000005</v>
      </c>
      <c r="I45" s="14">
        <v>48.872675010000002</v>
      </c>
      <c r="J45" s="16">
        <v>0.86395524000000001</v>
      </c>
      <c r="K45" s="14">
        <v>25.094174630000001</v>
      </c>
      <c r="L45" s="16">
        <v>0.91710245999999995</v>
      </c>
      <c r="M45" s="14">
        <v>0</v>
      </c>
      <c r="N45" s="16">
        <v>0</v>
      </c>
      <c r="O45" s="14" t="s">
        <v>582</v>
      </c>
      <c r="P45" s="16" t="s">
        <v>582</v>
      </c>
      <c r="Q45" s="14">
        <v>2.2896039999999999E-2</v>
      </c>
      <c r="R45" s="16">
        <v>1.6372830000000001E-2</v>
      </c>
      <c r="S45" s="14">
        <v>0.34232488999999999</v>
      </c>
      <c r="T45" s="16">
        <v>8.8628239999999997E-2</v>
      </c>
      <c r="U45" s="14">
        <v>5.4455370800000003</v>
      </c>
      <c r="V45" s="16">
        <v>0.35071957999999998</v>
      </c>
    </row>
    <row r="46" spans="1:22" x14ac:dyDescent="0.25">
      <c r="A46" s="11" t="s">
        <v>516</v>
      </c>
      <c r="B46" s="13">
        <v>23141</v>
      </c>
      <c r="C46" s="14">
        <f>(2327/B46*100)</f>
        <v>10.055745214122121</v>
      </c>
      <c r="D46" s="15">
        <v>20814</v>
      </c>
      <c r="E46" s="14">
        <v>3.9866650199999998</v>
      </c>
      <c r="F46" s="16">
        <v>0.23376854</v>
      </c>
      <c r="G46" s="14">
        <v>5.6422167500000002</v>
      </c>
      <c r="H46" s="16">
        <v>0.23826715000000001</v>
      </c>
      <c r="I46" s="14">
        <v>41.625201539999999</v>
      </c>
      <c r="J46" s="16">
        <v>0.78411945000000005</v>
      </c>
      <c r="K46" s="14">
        <v>13.303318300000001</v>
      </c>
      <c r="L46" s="16">
        <v>0.43352983</v>
      </c>
      <c r="M46" s="14">
        <v>0</v>
      </c>
      <c r="N46" s="16">
        <v>0</v>
      </c>
      <c r="O46" s="14" t="s">
        <v>582</v>
      </c>
      <c r="P46" s="16" t="s">
        <v>582</v>
      </c>
      <c r="Q46" s="14">
        <v>0</v>
      </c>
      <c r="R46" s="16">
        <v>0</v>
      </c>
      <c r="S46" s="14">
        <v>0</v>
      </c>
      <c r="T46" s="16">
        <v>0</v>
      </c>
      <c r="U46" s="14">
        <v>35.442598390000001</v>
      </c>
      <c r="V46" s="16">
        <v>1.09769911</v>
      </c>
    </row>
    <row r="47" spans="1:22" x14ac:dyDescent="0.25">
      <c r="A47" s="11" t="s">
        <v>517</v>
      </c>
      <c r="B47" s="13">
        <v>5928</v>
      </c>
      <c r="C47" s="14">
        <f>(456/B47*100)</f>
        <v>7.6923076923076925</v>
      </c>
      <c r="D47" s="15">
        <v>5472</v>
      </c>
      <c r="E47" s="14">
        <v>8.8702981899999997</v>
      </c>
      <c r="F47" s="16">
        <v>0.44687554000000002</v>
      </c>
      <c r="G47" s="14">
        <v>7.4588092799999997</v>
      </c>
      <c r="H47" s="16">
        <v>0.42958079999999998</v>
      </c>
      <c r="I47" s="14">
        <v>46.753425</v>
      </c>
      <c r="J47" s="16">
        <v>0.94842179000000004</v>
      </c>
      <c r="K47" s="14">
        <v>22.444772199999999</v>
      </c>
      <c r="L47" s="16">
        <v>0.96596603999999997</v>
      </c>
      <c r="M47" s="14">
        <v>0</v>
      </c>
      <c r="N47" s="16">
        <v>0</v>
      </c>
      <c r="O47" s="14" t="s">
        <v>582</v>
      </c>
      <c r="P47" s="16" t="s">
        <v>582</v>
      </c>
      <c r="Q47" s="14">
        <v>0</v>
      </c>
      <c r="R47" s="16">
        <v>0</v>
      </c>
      <c r="S47" s="14">
        <v>0</v>
      </c>
      <c r="T47" s="16">
        <v>0</v>
      </c>
      <c r="U47" s="14">
        <v>14.47269534</v>
      </c>
      <c r="V47" s="16">
        <v>1.08884297</v>
      </c>
    </row>
    <row r="48" spans="1:22" x14ac:dyDescent="0.25">
      <c r="A48" s="11" t="s">
        <v>518</v>
      </c>
      <c r="B48" s="13">
        <v>9841</v>
      </c>
      <c r="C48" s="14">
        <f>(8/B48*100)</f>
        <v>8.1292551569962401E-2</v>
      </c>
      <c r="D48" s="15">
        <v>9833</v>
      </c>
      <c r="E48" s="14">
        <v>3.0410767000000001</v>
      </c>
      <c r="F48" s="16">
        <v>0.27905236</v>
      </c>
      <c r="G48" s="14">
        <v>7.8456369700000002</v>
      </c>
      <c r="H48" s="16">
        <v>0.41342705000000002</v>
      </c>
      <c r="I48" s="14">
        <v>67.673797969999995</v>
      </c>
      <c r="J48" s="16">
        <v>0.89385842999999998</v>
      </c>
      <c r="K48" s="14">
        <v>20.110309170000001</v>
      </c>
      <c r="L48" s="16">
        <v>0.71526844000000001</v>
      </c>
      <c r="M48" s="14">
        <v>0</v>
      </c>
      <c r="N48" s="16">
        <v>0</v>
      </c>
      <c r="O48" s="14" t="s">
        <v>582</v>
      </c>
      <c r="P48" s="16" t="s">
        <v>582</v>
      </c>
      <c r="Q48" s="14">
        <v>0</v>
      </c>
      <c r="R48" s="16">
        <v>0</v>
      </c>
      <c r="S48" s="14">
        <v>0</v>
      </c>
      <c r="T48" s="16">
        <v>0</v>
      </c>
      <c r="U48" s="14">
        <v>1.3291792</v>
      </c>
      <c r="V48" s="16">
        <v>0.52925433</v>
      </c>
    </row>
    <row r="49" spans="1:22" x14ac:dyDescent="0.25">
      <c r="A49" s="11" t="s">
        <v>519</v>
      </c>
      <c r="B49" s="13">
        <v>6349</v>
      </c>
      <c r="C49" s="14">
        <f>(56/B49*100)</f>
        <v>0.88202866593164275</v>
      </c>
      <c r="D49" s="15">
        <v>6293</v>
      </c>
      <c r="E49" s="14">
        <v>11.84417872</v>
      </c>
      <c r="F49" s="16">
        <v>0.56033670999999996</v>
      </c>
      <c r="G49" s="14">
        <v>12.7044964</v>
      </c>
      <c r="H49" s="16">
        <v>0.51175462999999999</v>
      </c>
      <c r="I49" s="14">
        <v>51.72803047</v>
      </c>
      <c r="J49" s="16">
        <v>0.74134730999999998</v>
      </c>
      <c r="K49" s="14">
        <v>20.264566840000001</v>
      </c>
      <c r="L49" s="16">
        <v>0.61851586999999997</v>
      </c>
      <c r="M49" s="14">
        <v>0</v>
      </c>
      <c r="N49" s="16">
        <v>0</v>
      </c>
      <c r="O49" s="14" t="s">
        <v>582</v>
      </c>
      <c r="P49" s="16" t="s">
        <v>582</v>
      </c>
      <c r="Q49" s="14">
        <v>0</v>
      </c>
      <c r="R49" s="16">
        <v>0</v>
      </c>
      <c r="S49" s="14">
        <v>6.8920999999999996E-2</v>
      </c>
      <c r="T49" s="16">
        <v>3.950853E-2</v>
      </c>
      <c r="U49" s="14">
        <v>3.3898065800000001</v>
      </c>
      <c r="V49" s="16">
        <v>0.38506995999999999</v>
      </c>
    </row>
    <row r="50" spans="1:22" x14ac:dyDescent="0.25">
      <c r="A50" s="11" t="s">
        <v>520</v>
      </c>
      <c r="B50" s="13">
        <v>11795</v>
      </c>
      <c r="C50" s="14">
        <f>(457/B50*100)</f>
        <v>3.87452310300975</v>
      </c>
      <c r="D50" s="15">
        <v>11338</v>
      </c>
      <c r="E50" s="14">
        <v>8.7269185900000004</v>
      </c>
      <c r="F50" s="16">
        <v>0.42603402000000001</v>
      </c>
      <c r="G50" s="14">
        <v>9.6226833799999998</v>
      </c>
      <c r="H50" s="16">
        <v>0.47074293</v>
      </c>
      <c r="I50" s="14">
        <v>56.026477540000002</v>
      </c>
      <c r="J50" s="16">
        <v>0.81675176999999999</v>
      </c>
      <c r="K50" s="14">
        <v>21.335101770000001</v>
      </c>
      <c r="L50" s="16">
        <v>0.47010718000000001</v>
      </c>
      <c r="M50" s="14">
        <v>0</v>
      </c>
      <c r="N50" s="16">
        <v>0</v>
      </c>
      <c r="O50" s="14" t="s">
        <v>582</v>
      </c>
      <c r="P50" s="16" t="s">
        <v>582</v>
      </c>
      <c r="Q50" s="14">
        <v>0</v>
      </c>
      <c r="R50" s="16">
        <v>0</v>
      </c>
      <c r="S50" s="14">
        <v>0</v>
      </c>
      <c r="T50" s="16">
        <v>0</v>
      </c>
      <c r="U50" s="14">
        <v>4.2888187200000001</v>
      </c>
      <c r="V50" s="16">
        <v>0.48905557999999999</v>
      </c>
    </row>
    <row r="51" spans="1:22" x14ac:dyDescent="0.25">
      <c r="A51" s="11" t="s">
        <v>521</v>
      </c>
      <c r="B51" s="13">
        <v>6866</v>
      </c>
      <c r="C51" s="14">
        <f>(119/B51*100)</f>
        <v>1.7331779784445092</v>
      </c>
      <c r="D51" s="15">
        <v>6747</v>
      </c>
      <c r="E51" s="14">
        <v>6.6663766999999998</v>
      </c>
      <c r="F51" s="16">
        <v>0.32932515000000001</v>
      </c>
      <c r="G51" s="14">
        <v>9.8406163099999997</v>
      </c>
      <c r="H51" s="16">
        <v>0.37924177999999997</v>
      </c>
      <c r="I51" s="14">
        <v>45.320420650000003</v>
      </c>
      <c r="J51" s="16">
        <v>0.73857081000000002</v>
      </c>
      <c r="K51" s="14">
        <v>17.50031585</v>
      </c>
      <c r="L51" s="16">
        <v>0.59706272000000005</v>
      </c>
      <c r="M51" s="14">
        <v>0</v>
      </c>
      <c r="N51" s="16">
        <v>0</v>
      </c>
      <c r="O51" s="14" t="s">
        <v>582</v>
      </c>
      <c r="P51" s="16" t="s">
        <v>582</v>
      </c>
      <c r="Q51" s="14">
        <v>10.58839564</v>
      </c>
      <c r="R51" s="16">
        <v>0.61258086</v>
      </c>
      <c r="S51" s="14">
        <v>0</v>
      </c>
      <c r="T51" s="16">
        <v>0</v>
      </c>
      <c r="U51" s="14">
        <v>10.083874850000001</v>
      </c>
      <c r="V51" s="16">
        <v>0.92041386999999997</v>
      </c>
    </row>
    <row r="52" spans="1:22" x14ac:dyDescent="0.25">
      <c r="A52" s="11" t="s">
        <v>522</v>
      </c>
      <c r="B52" s="13">
        <v>5809</v>
      </c>
      <c r="C52" s="14">
        <f>(120/B52*100)</f>
        <v>2.0657600275434671</v>
      </c>
      <c r="D52" s="15">
        <v>5689</v>
      </c>
      <c r="E52" s="14">
        <v>5.0556518099999996</v>
      </c>
      <c r="F52" s="16">
        <v>0.33270050000000001</v>
      </c>
      <c r="G52" s="14">
        <v>5.5549941699999996</v>
      </c>
      <c r="H52" s="16">
        <v>0.39548843</v>
      </c>
      <c r="I52" s="14">
        <v>53.624604920000003</v>
      </c>
      <c r="J52" s="16">
        <v>0.76665958999999995</v>
      </c>
      <c r="K52" s="14">
        <v>32.346122960000002</v>
      </c>
      <c r="L52" s="16">
        <v>0.81597925999999998</v>
      </c>
      <c r="M52" s="14">
        <v>0</v>
      </c>
      <c r="N52" s="16">
        <v>0</v>
      </c>
      <c r="O52" s="14" t="s">
        <v>582</v>
      </c>
      <c r="P52" s="16" t="s">
        <v>582</v>
      </c>
      <c r="Q52" s="14">
        <v>0</v>
      </c>
      <c r="R52" s="16">
        <v>0</v>
      </c>
      <c r="S52" s="14">
        <v>0</v>
      </c>
      <c r="T52" s="16">
        <v>0</v>
      </c>
      <c r="U52" s="14">
        <v>3.4186261400000002</v>
      </c>
      <c r="V52" s="16">
        <v>0.32909338999999999</v>
      </c>
    </row>
    <row r="53" spans="1:22" x14ac:dyDescent="0.25">
      <c r="A53" s="11" t="s">
        <v>523</v>
      </c>
      <c r="B53" s="13">
        <v>5571</v>
      </c>
      <c r="C53" s="14">
        <f>(129/B53*100)</f>
        <v>2.3155627355950457</v>
      </c>
      <c r="D53" s="15">
        <v>5442</v>
      </c>
      <c r="E53" s="14">
        <v>9.9463874000000008</v>
      </c>
      <c r="F53" s="16">
        <v>0.41925446</v>
      </c>
      <c r="G53" s="14">
        <v>10.00341701</v>
      </c>
      <c r="H53" s="16">
        <v>0.40902566000000001</v>
      </c>
      <c r="I53" s="14">
        <v>49.097417</v>
      </c>
      <c r="J53" s="16">
        <v>0.61485705000000002</v>
      </c>
      <c r="K53" s="14">
        <v>22.304064409999999</v>
      </c>
      <c r="L53" s="16">
        <v>0.60545086000000004</v>
      </c>
      <c r="M53" s="14">
        <v>0</v>
      </c>
      <c r="N53" s="16">
        <v>0</v>
      </c>
      <c r="O53" s="14" t="s">
        <v>582</v>
      </c>
      <c r="P53" s="16" t="s">
        <v>582</v>
      </c>
      <c r="Q53" s="14">
        <v>0</v>
      </c>
      <c r="R53" s="16">
        <v>0</v>
      </c>
      <c r="S53" s="14">
        <v>0</v>
      </c>
      <c r="T53" s="16">
        <v>0</v>
      </c>
      <c r="U53" s="14">
        <v>8.6487141899999997</v>
      </c>
      <c r="V53" s="16">
        <v>0.40285566</v>
      </c>
    </row>
    <row r="54" spans="1:22" x14ac:dyDescent="0.25">
      <c r="A54" s="11" t="s">
        <v>524</v>
      </c>
      <c r="B54" s="13">
        <v>4740</v>
      </c>
      <c r="C54" s="14">
        <f>(580/B54*100)</f>
        <v>12.236286919831224</v>
      </c>
      <c r="D54" s="15">
        <v>4160</v>
      </c>
      <c r="E54" s="14">
        <v>11.913584780000001</v>
      </c>
      <c r="F54" s="16">
        <v>0.68300685000000005</v>
      </c>
      <c r="G54" s="14">
        <v>6.9977284099999997</v>
      </c>
      <c r="H54" s="16">
        <v>0.43949221999999999</v>
      </c>
      <c r="I54" s="14">
        <v>40.850798599999997</v>
      </c>
      <c r="J54" s="16">
        <v>1.0662505</v>
      </c>
      <c r="K54" s="14">
        <v>27.278309570000001</v>
      </c>
      <c r="L54" s="16">
        <v>1.14492382</v>
      </c>
      <c r="M54" s="14">
        <v>0</v>
      </c>
      <c r="N54" s="16">
        <v>0</v>
      </c>
      <c r="O54" s="14" t="s">
        <v>582</v>
      </c>
      <c r="P54" s="16" t="s">
        <v>582</v>
      </c>
      <c r="Q54" s="14">
        <v>0</v>
      </c>
      <c r="R54" s="16">
        <v>0</v>
      </c>
      <c r="S54" s="14">
        <v>0</v>
      </c>
      <c r="T54" s="16">
        <v>0</v>
      </c>
      <c r="U54" s="14">
        <v>12.959578629999999</v>
      </c>
      <c r="V54" s="16">
        <v>1.4652485399999999</v>
      </c>
    </row>
    <row r="55" spans="1:22" x14ac:dyDescent="0.25">
      <c r="A55" s="11" t="s">
        <v>525</v>
      </c>
      <c r="B55" s="13">
        <v>5316</v>
      </c>
      <c r="C55" s="14">
        <f>(22/B55*100)</f>
        <v>0.41384499623777277</v>
      </c>
      <c r="D55" s="15">
        <v>5294</v>
      </c>
      <c r="E55" s="14">
        <v>6.4018002100000002</v>
      </c>
      <c r="F55" s="16">
        <v>0.42852187000000003</v>
      </c>
      <c r="G55" s="14">
        <v>6.8288147600000002</v>
      </c>
      <c r="H55" s="16">
        <v>0.35016258</v>
      </c>
      <c r="I55" s="14">
        <v>55.124422639999999</v>
      </c>
      <c r="J55" s="16">
        <v>0.77698800999999995</v>
      </c>
      <c r="K55" s="14">
        <v>27.862849499999999</v>
      </c>
      <c r="L55" s="16">
        <v>0.73495838000000002</v>
      </c>
      <c r="M55" s="14">
        <v>0</v>
      </c>
      <c r="N55" s="16">
        <v>0</v>
      </c>
      <c r="O55" s="14" t="s">
        <v>582</v>
      </c>
      <c r="P55" s="16" t="s">
        <v>582</v>
      </c>
      <c r="Q55" s="14">
        <v>0</v>
      </c>
      <c r="R55" s="16">
        <v>0</v>
      </c>
      <c r="S55" s="14">
        <v>0.44052996999999999</v>
      </c>
      <c r="T55" s="16">
        <v>9.8331829999999995E-2</v>
      </c>
      <c r="U55" s="14">
        <v>3.34158292</v>
      </c>
      <c r="V55" s="16">
        <v>0.29865728000000002</v>
      </c>
    </row>
    <row r="56" spans="1:22" x14ac:dyDescent="0.25">
      <c r="A56" s="11" t="s">
        <v>526</v>
      </c>
      <c r="B56" s="13">
        <v>5359</v>
      </c>
      <c r="C56" s="14">
        <f>(77/B56*100)</f>
        <v>1.4368352304534429</v>
      </c>
      <c r="D56" s="15">
        <v>5282</v>
      </c>
      <c r="E56" s="14">
        <v>3.2846158700000001</v>
      </c>
      <c r="F56" s="16">
        <v>0.29913298999999999</v>
      </c>
      <c r="G56" s="14">
        <v>11.403708930000001</v>
      </c>
      <c r="H56" s="16">
        <v>0.43561697999999999</v>
      </c>
      <c r="I56" s="14">
        <v>67.746185220000001</v>
      </c>
      <c r="J56" s="16">
        <v>0.64354237999999997</v>
      </c>
      <c r="K56" s="14">
        <v>16.3528044</v>
      </c>
      <c r="L56" s="16">
        <v>0.45008150000000002</v>
      </c>
      <c r="M56" s="14">
        <v>0</v>
      </c>
      <c r="N56" s="16">
        <v>0</v>
      </c>
      <c r="O56" s="14" t="s">
        <v>582</v>
      </c>
      <c r="P56" s="16" t="s">
        <v>582</v>
      </c>
      <c r="Q56" s="14">
        <v>0</v>
      </c>
      <c r="R56" s="16">
        <v>0</v>
      </c>
      <c r="S56" s="14">
        <v>0</v>
      </c>
      <c r="T56" s="16">
        <v>0</v>
      </c>
      <c r="U56" s="14">
        <v>1.2126855700000001</v>
      </c>
      <c r="V56" s="16">
        <v>0.22451615999999999</v>
      </c>
    </row>
    <row r="57" spans="1:22" x14ac:dyDescent="0.25">
      <c r="A57" s="11" t="s">
        <v>527</v>
      </c>
      <c r="B57" s="13">
        <v>6513</v>
      </c>
      <c r="C57" s="14">
        <f>(0/B57*100)</f>
        <v>0</v>
      </c>
      <c r="D57" s="15">
        <v>6513</v>
      </c>
      <c r="E57" s="14">
        <v>4.0168655500000003</v>
      </c>
      <c r="F57" s="16">
        <v>0.35497843000000001</v>
      </c>
      <c r="G57" s="14">
        <v>3.9581454800000002</v>
      </c>
      <c r="H57" s="16">
        <v>0.31012264</v>
      </c>
      <c r="I57" s="14">
        <v>58.441022320000002</v>
      </c>
      <c r="J57" s="16">
        <v>1.03099301</v>
      </c>
      <c r="K57" s="14">
        <v>30.036602240000001</v>
      </c>
      <c r="L57" s="16">
        <v>0.83086419</v>
      </c>
      <c r="M57" s="14">
        <v>0</v>
      </c>
      <c r="N57" s="16">
        <v>0</v>
      </c>
      <c r="O57" s="14" t="s">
        <v>582</v>
      </c>
      <c r="P57" s="16" t="s">
        <v>582</v>
      </c>
      <c r="Q57" s="14">
        <v>0</v>
      </c>
      <c r="R57" s="16">
        <v>0</v>
      </c>
      <c r="S57" s="14">
        <v>9.9478739999999996E-2</v>
      </c>
      <c r="T57" s="16">
        <v>5.0593140000000002E-2</v>
      </c>
      <c r="U57" s="14">
        <v>3.4478856699999998</v>
      </c>
      <c r="V57" s="16">
        <v>0.49583038000000001</v>
      </c>
    </row>
    <row r="58" spans="1:22" x14ac:dyDescent="0.25">
      <c r="A58" s="11" t="s">
        <v>528</v>
      </c>
      <c r="B58" s="13">
        <v>7267</v>
      </c>
      <c r="C58" s="14">
        <f>(10/B58*100)</f>
        <v>0.13760836658868861</v>
      </c>
      <c r="D58" s="15">
        <v>7257</v>
      </c>
      <c r="E58" s="14">
        <v>14.645994050000001</v>
      </c>
      <c r="F58" s="16">
        <v>0.74804325000000005</v>
      </c>
      <c r="G58" s="14">
        <v>8.9467270899999995</v>
      </c>
      <c r="H58" s="16">
        <v>0.44361013999999999</v>
      </c>
      <c r="I58" s="14">
        <v>38.936928100000003</v>
      </c>
      <c r="J58" s="16">
        <v>0.81196471000000003</v>
      </c>
      <c r="K58" s="14">
        <v>31.35557296</v>
      </c>
      <c r="L58" s="16">
        <v>0.86091112000000003</v>
      </c>
      <c r="M58" s="14">
        <v>0</v>
      </c>
      <c r="N58" s="16">
        <v>0</v>
      </c>
      <c r="O58" s="14" t="s">
        <v>582</v>
      </c>
      <c r="P58" s="16" t="s">
        <v>582</v>
      </c>
      <c r="Q58" s="14">
        <v>2.15575E-2</v>
      </c>
      <c r="R58" s="16">
        <v>1.522716E-2</v>
      </c>
      <c r="S58" s="14">
        <v>1.14806808</v>
      </c>
      <c r="T58" s="16">
        <v>0.13246332999999999</v>
      </c>
      <c r="U58" s="14">
        <v>4.9451522199999998</v>
      </c>
      <c r="V58" s="16">
        <v>0.62438174000000002</v>
      </c>
    </row>
    <row r="59" spans="1:22" x14ac:dyDescent="0.25">
      <c r="A59" s="11" t="s">
        <v>529</v>
      </c>
      <c r="B59" s="13">
        <v>4826</v>
      </c>
      <c r="C59" s="14">
        <f>(26/B59*100)</f>
        <v>0.53874844591794446</v>
      </c>
      <c r="D59" s="15">
        <v>4800</v>
      </c>
      <c r="E59" s="14">
        <v>8.5101039200000006</v>
      </c>
      <c r="F59" s="16">
        <v>0.51581931000000003</v>
      </c>
      <c r="G59" s="14">
        <v>6.6764432100000004</v>
      </c>
      <c r="H59" s="16">
        <v>0.42693255000000002</v>
      </c>
      <c r="I59" s="14">
        <v>47.416014490000002</v>
      </c>
      <c r="J59" s="16">
        <v>0.92547290000000004</v>
      </c>
      <c r="K59" s="14">
        <v>33.417817390000003</v>
      </c>
      <c r="L59" s="16">
        <v>0.84306311</v>
      </c>
      <c r="M59" s="14">
        <v>0</v>
      </c>
      <c r="N59" s="16">
        <v>0</v>
      </c>
      <c r="O59" s="14" t="s">
        <v>582</v>
      </c>
      <c r="P59" s="16" t="s">
        <v>582</v>
      </c>
      <c r="Q59" s="14">
        <v>0</v>
      </c>
      <c r="R59" s="16">
        <v>0</v>
      </c>
      <c r="S59" s="14">
        <v>0.7631831</v>
      </c>
      <c r="T59" s="16">
        <v>0.14600970999999999</v>
      </c>
      <c r="U59" s="14">
        <v>3.21643788</v>
      </c>
      <c r="V59" s="16">
        <v>0.28918083999999999</v>
      </c>
    </row>
    <row r="60" spans="1:22" x14ac:dyDescent="0.25">
      <c r="A60" s="11" t="s">
        <v>530</v>
      </c>
      <c r="B60" s="13">
        <v>4546</v>
      </c>
      <c r="C60" s="14">
        <f>(15/B60*100)</f>
        <v>0.32996040475142985</v>
      </c>
      <c r="D60" s="15">
        <v>4531</v>
      </c>
      <c r="E60" s="14">
        <v>12.35040193</v>
      </c>
      <c r="F60" s="16">
        <v>0.99751782</v>
      </c>
      <c r="G60" s="14">
        <v>7.0423046600000001</v>
      </c>
      <c r="H60" s="16">
        <v>0.45305803</v>
      </c>
      <c r="I60" s="14">
        <v>48.091723950000002</v>
      </c>
      <c r="J60" s="16">
        <v>1.05312413</v>
      </c>
      <c r="K60" s="14">
        <v>26.669147420000002</v>
      </c>
      <c r="L60" s="16">
        <v>1.21512569</v>
      </c>
      <c r="M60" s="14">
        <v>0</v>
      </c>
      <c r="N60" s="16">
        <v>0</v>
      </c>
      <c r="O60" s="14" t="s">
        <v>582</v>
      </c>
      <c r="P60" s="16" t="s">
        <v>582</v>
      </c>
      <c r="Q60" s="14">
        <v>2.8361919999999999E-2</v>
      </c>
      <c r="R60" s="16">
        <v>2.2629779999999999E-2</v>
      </c>
      <c r="S60" s="14">
        <v>0.49509273999999998</v>
      </c>
      <c r="T60" s="16">
        <v>0.10133751000000001</v>
      </c>
      <c r="U60" s="14">
        <v>5.3229673799999997</v>
      </c>
      <c r="V60" s="16">
        <v>0.53913173999999997</v>
      </c>
    </row>
    <row r="61" spans="1:22" x14ac:dyDescent="0.25">
      <c r="A61" s="11" t="s">
        <v>531</v>
      </c>
      <c r="B61" s="13">
        <v>6525</v>
      </c>
      <c r="C61" s="14">
        <f>(184/B61*100)</f>
        <v>2.8199233716475094</v>
      </c>
      <c r="D61" s="15">
        <v>6341</v>
      </c>
      <c r="E61" s="14">
        <v>10.228314170000001</v>
      </c>
      <c r="F61" s="16">
        <v>0.43691369000000002</v>
      </c>
      <c r="G61" s="14">
        <v>8.0626961599999998</v>
      </c>
      <c r="H61" s="16">
        <v>0.42115954999999999</v>
      </c>
      <c r="I61" s="14">
        <v>32.995553399999999</v>
      </c>
      <c r="J61" s="16">
        <v>0.65301648000000001</v>
      </c>
      <c r="K61" s="14">
        <v>44.802578199999999</v>
      </c>
      <c r="L61" s="16">
        <v>0.81093579999999998</v>
      </c>
      <c r="M61" s="14">
        <v>0</v>
      </c>
      <c r="N61" s="16">
        <v>0</v>
      </c>
      <c r="O61" s="14" t="s">
        <v>582</v>
      </c>
      <c r="P61" s="16" t="s">
        <v>582</v>
      </c>
      <c r="Q61" s="14">
        <v>0</v>
      </c>
      <c r="R61" s="16">
        <v>0</v>
      </c>
      <c r="S61" s="14">
        <v>0</v>
      </c>
      <c r="T61" s="16">
        <v>0</v>
      </c>
      <c r="U61" s="14">
        <v>3.9108580800000001</v>
      </c>
      <c r="V61" s="16">
        <v>0.51393763000000003</v>
      </c>
    </row>
    <row r="62" spans="1:22" x14ac:dyDescent="0.25">
      <c r="A62" s="11" t="s">
        <v>532</v>
      </c>
      <c r="B62" s="13">
        <v>4476</v>
      </c>
      <c r="C62" s="14">
        <f>(3/B62*100)</f>
        <v>6.7024128686327081E-2</v>
      </c>
      <c r="D62" s="15">
        <v>4473</v>
      </c>
      <c r="E62" s="14">
        <v>2.8866279700000002</v>
      </c>
      <c r="F62" s="16">
        <v>0.27884484999999998</v>
      </c>
      <c r="G62" s="14">
        <v>9.3002018100000008</v>
      </c>
      <c r="H62" s="16">
        <v>0.38729966999999998</v>
      </c>
      <c r="I62" s="14">
        <v>68.439873879999993</v>
      </c>
      <c r="J62" s="16">
        <v>0.67061559000000004</v>
      </c>
      <c r="K62" s="14">
        <v>19.015326779999999</v>
      </c>
      <c r="L62" s="16">
        <v>0.60414393</v>
      </c>
      <c r="M62" s="14">
        <v>0</v>
      </c>
      <c r="N62" s="16">
        <v>0</v>
      </c>
      <c r="O62" s="14" t="s">
        <v>582</v>
      </c>
      <c r="P62" s="16" t="s">
        <v>582</v>
      </c>
      <c r="Q62" s="14">
        <v>0</v>
      </c>
      <c r="R62" s="16">
        <v>0</v>
      </c>
      <c r="S62" s="14">
        <v>0</v>
      </c>
      <c r="T62" s="16">
        <v>0</v>
      </c>
      <c r="U62" s="14">
        <v>0.35796957000000001</v>
      </c>
      <c r="V62" s="16">
        <v>8.3718280000000006E-2</v>
      </c>
    </row>
    <row r="63" spans="1:22" x14ac:dyDescent="0.25">
      <c r="A63" s="11" t="s">
        <v>533</v>
      </c>
      <c r="B63" s="13">
        <v>5324</v>
      </c>
      <c r="C63" s="14">
        <f>(13/B63*100)</f>
        <v>0.24417731029301279</v>
      </c>
      <c r="D63" s="15">
        <v>5311</v>
      </c>
      <c r="E63" s="14">
        <v>7.5722881400000004</v>
      </c>
      <c r="F63" s="16">
        <v>0.33436208000000001</v>
      </c>
      <c r="G63" s="14">
        <v>12.198964070000001</v>
      </c>
      <c r="H63" s="16">
        <v>0.44792335</v>
      </c>
      <c r="I63" s="14">
        <v>52.405622409999999</v>
      </c>
      <c r="J63" s="16">
        <v>0.74617871999999996</v>
      </c>
      <c r="K63" s="14">
        <v>19.550407499999999</v>
      </c>
      <c r="L63" s="16">
        <v>0.66881489999999999</v>
      </c>
      <c r="M63" s="14">
        <v>0</v>
      </c>
      <c r="N63" s="16">
        <v>0</v>
      </c>
      <c r="O63" s="14" t="s">
        <v>582</v>
      </c>
      <c r="P63" s="16" t="s">
        <v>582</v>
      </c>
      <c r="Q63" s="14">
        <v>5.8817050000000003E-2</v>
      </c>
      <c r="R63" s="16">
        <v>2.9975720000000001E-2</v>
      </c>
      <c r="S63" s="14">
        <v>0.18764438</v>
      </c>
      <c r="T63" s="16">
        <v>7.0361439999999997E-2</v>
      </c>
      <c r="U63" s="14">
        <v>8.0262564600000008</v>
      </c>
      <c r="V63" s="16">
        <v>0.42825548000000002</v>
      </c>
    </row>
    <row r="64" spans="1:22" x14ac:dyDescent="0.25">
      <c r="A64" s="11" t="s">
        <v>534</v>
      </c>
      <c r="B64" s="13">
        <v>3634</v>
      </c>
      <c r="C64" s="14">
        <f>(3/B64*100)</f>
        <v>8.2553659878921298E-2</v>
      </c>
      <c r="D64" s="15">
        <v>3631</v>
      </c>
      <c r="E64" s="14">
        <v>5.3888670000000003</v>
      </c>
      <c r="F64" s="16">
        <v>0.32716104000000001</v>
      </c>
      <c r="G64" s="14">
        <v>8.9506975000000004</v>
      </c>
      <c r="H64" s="16">
        <v>0.45452426000000001</v>
      </c>
      <c r="I64" s="14">
        <v>54.498525819999998</v>
      </c>
      <c r="J64" s="16">
        <v>0.84106616999999995</v>
      </c>
      <c r="K64" s="14">
        <v>27.086032450000001</v>
      </c>
      <c r="L64" s="16">
        <v>0.75852712</v>
      </c>
      <c r="M64" s="14">
        <v>0</v>
      </c>
      <c r="N64" s="16">
        <v>0</v>
      </c>
      <c r="O64" s="14" t="s">
        <v>582</v>
      </c>
      <c r="P64" s="16" t="s">
        <v>582</v>
      </c>
      <c r="Q64" s="14">
        <v>0</v>
      </c>
      <c r="R64" s="16">
        <v>0</v>
      </c>
      <c r="S64" s="14">
        <v>0.11628135000000001</v>
      </c>
      <c r="T64" s="16">
        <v>5.7882509999999998E-2</v>
      </c>
      <c r="U64" s="14">
        <v>3.9595958800000002</v>
      </c>
      <c r="V64" s="16">
        <v>0.30325711</v>
      </c>
    </row>
    <row r="65" spans="1:22" x14ac:dyDescent="0.25">
      <c r="A65" s="11" t="s">
        <v>535</v>
      </c>
      <c r="B65" s="13">
        <v>5325</v>
      </c>
      <c r="C65" s="14">
        <f>(14/B65*100)</f>
        <v>0.26291079812206569</v>
      </c>
      <c r="D65" s="15">
        <v>5311</v>
      </c>
      <c r="E65" s="14">
        <v>6.3819920799999998</v>
      </c>
      <c r="F65" s="16">
        <v>0.37834022</v>
      </c>
      <c r="G65" s="14">
        <v>10.624056059999999</v>
      </c>
      <c r="H65" s="16">
        <v>0.41823834999999998</v>
      </c>
      <c r="I65" s="14">
        <v>62.778716799999998</v>
      </c>
      <c r="J65" s="16">
        <v>0.72808607999999997</v>
      </c>
      <c r="K65" s="14">
        <v>14.636048479999999</v>
      </c>
      <c r="L65" s="16">
        <v>0.60169002000000005</v>
      </c>
      <c r="M65" s="14">
        <v>0</v>
      </c>
      <c r="N65" s="16">
        <v>0</v>
      </c>
      <c r="O65" s="14" t="s">
        <v>582</v>
      </c>
      <c r="P65" s="16" t="s">
        <v>582</v>
      </c>
      <c r="Q65" s="14">
        <v>0.20179057</v>
      </c>
      <c r="R65" s="16">
        <v>6.0455889999999998E-2</v>
      </c>
      <c r="S65" s="14">
        <v>0</v>
      </c>
      <c r="T65" s="16">
        <v>0</v>
      </c>
      <c r="U65" s="14">
        <v>5.3773960199999999</v>
      </c>
      <c r="V65" s="16">
        <v>0.44843599000000001</v>
      </c>
    </row>
    <row r="66" spans="1:22" x14ac:dyDescent="0.25">
      <c r="A66" s="11" t="s">
        <v>536</v>
      </c>
      <c r="B66" s="13">
        <v>5665</v>
      </c>
      <c r="C66" s="14">
        <f>(100/B66*100)</f>
        <v>1.7652250661959399</v>
      </c>
      <c r="D66" s="15">
        <v>5565</v>
      </c>
      <c r="E66" s="14">
        <v>11.22336756</v>
      </c>
      <c r="F66" s="16">
        <v>0.47347235999999998</v>
      </c>
      <c r="G66" s="14">
        <v>13.354718549999999</v>
      </c>
      <c r="H66" s="16">
        <v>0.43557980000000002</v>
      </c>
      <c r="I66" s="14">
        <v>47.34076597</v>
      </c>
      <c r="J66" s="16">
        <v>0.65380826999999997</v>
      </c>
      <c r="K66" s="14">
        <v>13.627392070000001</v>
      </c>
      <c r="L66" s="16">
        <v>0.52247993000000004</v>
      </c>
      <c r="M66" s="14">
        <v>0</v>
      </c>
      <c r="N66" s="16">
        <v>0</v>
      </c>
      <c r="O66" s="14" t="s">
        <v>582</v>
      </c>
      <c r="P66" s="16" t="s">
        <v>582</v>
      </c>
      <c r="Q66" s="14">
        <v>0</v>
      </c>
      <c r="R66" s="16">
        <v>0</v>
      </c>
      <c r="S66" s="14">
        <v>0</v>
      </c>
      <c r="T66" s="16">
        <v>0</v>
      </c>
      <c r="U66" s="14">
        <v>14.45375585</v>
      </c>
      <c r="V66" s="16">
        <v>0.37964743000000001</v>
      </c>
    </row>
    <row r="67" spans="1:22" x14ac:dyDescent="0.25">
      <c r="A67" s="11" t="s">
        <v>537</v>
      </c>
      <c r="B67" s="13">
        <v>6971</v>
      </c>
      <c r="C67" s="14">
        <f>(1164/B67*100)</f>
        <v>16.697747812365517</v>
      </c>
      <c r="D67" s="15">
        <v>5807</v>
      </c>
      <c r="E67" s="14">
        <v>8.1938162800000001</v>
      </c>
      <c r="F67" s="16">
        <v>0.42796203999999999</v>
      </c>
      <c r="G67" s="14">
        <v>9.74831848</v>
      </c>
      <c r="H67" s="16">
        <v>0.49319162</v>
      </c>
      <c r="I67" s="14">
        <v>57.167456950000002</v>
      </c>
      <c r="J67" s="16">
        <v>0.64454902000000003</v>
      </c>
      <c r="K67" s="14">
        <v>21.96673358</v>
      </c>
      <c r="L67" s="16">
        <v>0.61899121999999995</v>
      </c>
      <c r="M67" s="14">
        <v>0</v>
      </c>
      <c r="N67" s="16">
        <v>0</v>
      </c>
      <c r="O67" s="14" t="s">
        <v>582</v>
      </c>
      <c r="P67" s="16" t="s">
        <v>582</v>
      </c>
      <c r="Q67" s="14">
        <v>0</v>
      </c>
      <c r="R67" s="16">
        <v>0</v>
      </c>
      <c r="S67" s="14">
        <v>0</v>
      </c>
      <c r="T67" s="16">
        <v>0</v>
      </c>
      <c r="U67" s="14">
        <v>2.9236747099999998</v>
      </c>
      <c r="V67" s="16">
        <v>0.24893161</v>
      </c>
    </row>
    <row r="68" spans="1:22" x14ac:dyDescent="0.25">
      <c r="A68" s="11" t="s">
        <v>538</v>
      </c>
      <c r="B68" s="13">
        <v>12083</v>
      </c>
      <c r="C68" s="14">
        <f>(32/B68*100)</f>
        <v>0.26483489199702059</v>
      </c>
      <c r="D68" s="15">
        <v>12051</v>
      </c>
      <c r="E68" s="14">
        <v>8.2143671299999994</v>
      </c>
      <c r="F68" s="16">
        <v>0.2256813</v>
      </c>
      <c r="G68" s="14">
        <v>8.0407427600000005</v>
      </c>
      <c r="H68" s="16">
        <v>0.26826664</v>
      </c>
      <c r="I68" s="14">
        <v>43.752964059999996</v>
      </c>
      <c r="J68" s="16">
        <v>0.47654512999999998</v>
      </c>
      <c r="K68" s="14">
        <v>20.98573721</v>
      </c>
      <c r="L68" s="16">
        <v>0.33143479999999997</v>
      </c>
      <c r="M68" s="14">
        <v>0</v>
      </c>
      <c r="N68" s="16">
        <v>0</v>
      </c>
      <c r="O68" s="14" t="s">
        <v>582</v>
      </c>
      <c r="P68" s="16" t="s">
        <v>582</v>
      </c>
      <c r="Q68" s="14">
        <v>0</v>
      </c>
      <c r="R68" s="16">
        <v>0</v>
      </c>
      <c r="S68" s="14">
        <v>0</v>
      </c>
      <c r="T68" s="16">
        <v>0</v>
      </c>
      <c r="U68" s="14">
        <v>19.00618884</v>
      </c>
      <c r="V68" s="16">
        <v>0.32185612000000002</v>
      </c>
    </row>
    <row r="69" spans="1:22" x14ac:dyDescent="0.25">
      <c r="A69" s="11" t="s">
        <v>539</v>
      </c>
      <c r="B69" s="13">
        <v>4876</v>
      </c>
      <c r="C69" s="14">
        <f>(0/B69*100)</f>
        <v>0</v>
      </c>
      <c r="D69" s="15">
        <v>4876</v>
      </c>
      <c r="E69" s="14">
        <v>10.41951568</v>
      </c>
      <c r="F69" s="16">
        <v>1.0904065599999999</v>
      </c>
      <c r="G69" s="14">
        <v>12.931802729999999</v>
      </c>
      <c r="H69" s="16">
        <v>0.55721134999999999</v>
      </c>
      <c r="I69" s="14">
        <v>60.010778340000002</v>
      </c>
      <c r="J69" s="16">
        <v>1.1811234399999999</v>
      </c>
      <c r="K69" s="14">
        <v>15.82662807</v>
      </c>
      <c r="L69" s="16">
        <v>0.80038231000000004</v>
      </c>
      <c r="M69" s="14">
        <v>0</v>
      </c>
      <c r="N69" s="16">
        <v>0</v>
      </c>
      <c r="O69" s="14" t="s">
        <v>582</v>
      </c>
      <c r="P69" s="16" t="s">
        <v>582</v>
      </c>
      <c r="Q69" s="14">
        <v>0</v>
      </c>
      <c r="R69" s="16">
        <v>0</v>
      </c>
      <c r="S69" s="14">
        <v>0</v>
      </c>
      <c r="T69" s="16">
        <v>0</v>
      </c>
      <c r="U69" s="14">
        <v>0.81127517999999998</v>
      </c>
      <c r="V69" s="16">
        <v>0.18080840000000001</v>
      </c>
    </row>
    <row r="70" spans="1:22" x14ac:dyDescent="0.25">
      <c r="A70" s="11" t="s">
        <v>540</v>
      </c>
      <c r="B70" s="13">
        <v>6036</v>
      </c>
      <c r="C70" s="14">
        <f>(223/B70*100)</f>
        <v>3.6944996686547382</v>
      </c>
      <c r="D70" s="15">
        <v>5813</v>
      </c>
      <c r="E70" s="14">
        <v>7.4930859999999999</v>
      </c>
      <c r="F70" s="16">
        <v>0.57701499000000001</v>
      </c>
      <c r="G70" s="14">
        <v>12.69406337</v>
      </c>
      <c r="H70" s="16">
        <v>0.63852830999999999</v>
      </c>
      <c r="I70" s="14">
        <v>61.507232819999999</v>
      </c>
      <c r="J70" s="16">
        <v>1.0425505900000001</v>
      </c>
      <c r="K70" s="14">
        <v>13.414285550000001</v>
      </c>
      <c r="L70" s="16">
        <v>0.66863223000000005</v>
      </c>
      <c r="M70" s="14">
        <v>0</v>
      </c>
      <c r="N70" s="16">
        <v>0</v>
      </c>
      <c r="O70" s="14" t="s">
        <v>582</v>
      </c>
      <c r="P70" s="16" t="s">
        <v>582</v>
      </c>
      <c r="Q70" s="14">
        <v>0</v>
      </c>
      <c r="R70" s="16">
        <v>0</v>
      </c>
      <c r="S70" s="14">
        <v>0</v>
      </c>
      <c r="T70" s="16">
        <v>0</v>
      </c>
      <c r="U70" s="14">
        <v>4.8913322700000004</v>
      </c>
      <c r="V70" s="16">
        <v>0.49062093000000001</v>
      </c>
    </row>
    <row r="71" spans="1:22" x14ac:dyDescent="0.25">
      <c r="A71" s="11" t="s">
        <v>541</v>
      </c>
      <c r="B71" s="13">
        <v>6115</v>
      </c>
      <c r="C71" s="14">
        <f>(50/B71*100)</f>
        <v>0.81766148814390838</v>
      </c>
      <c r="D71" s="15">
        <v>6065</v>
      </c>
      <c r="E71" s="14">
        <v>2.3875187200000001</v>
      </c>
      <c r="F71" s="16">
        <v>0.19025135000000001</v>
      </c>
      <c r="G71" s="14">
        <v>6.2986611899999998</v>
      </c>
      <c r="H71" s="16">
        <v>0.30403616999999999</v>
      </c>
      <c r="I71" s="14">
        <v>63.126025839999997</v>
      </c>
      <c r="J71" s="16">
        <v>0.60180212</v>
      </c>
      <c r="K71" s="14">
        <v>27.175989439999999</v>
      </c>
      <c r="L71" s="16">
        <v>0.53029000999999998</v>
      </c>
      <c r="M71" s="14">
        <v>0</v>
      </c>
      <c r="N71" s="16">
        <v>0</v>
      </c>
      <c r="O71" s="14" t="s">
        <v>582</v>
      </c>
      <c r="P71" s="16" t="s">
        <v>582</v>
      </c>
      <c r="Q71" s="14">
        <v>0</v>
      </c>
      <c r="R71" s="16">
        <v>0</v>
      </c>
      <c r="S71" s="14">
        <v>0</v>
      </c>
      <c r="T71" s="16">
        <v>0</v>
      </c>
      <c r="U71" s="14">
        <v>1.0118048100000001</v>
      </c>
      <c r="V71" s="16">
        <v>0.11101866000000001</v>
      </c>
    </row>
    <row r="72" spans="1:22" x14ac:dyDescent="0.25">
      <c r="A72" s="11" t="s">
        <v>542</v>
      </c>
      <c r="B72" s="13">
        <v>7708</v>
      </c>
      <c r="C72" s="14">
        <f>(8/B72*100)</f>
        <v>0.10378827192527244</v>
      </c>
      <c r="D72" s="15">
        <v>7700</v>
      </c>
      <c r="E72" s="14">
        <v>2.4463910200000001</v>
      </c>
      <c r="F72" s="16">
        <v>0.16835483000000001</v>
      </c>
      <c r="G72" s="14">
        <v>9.9355275899999995</v>
      </c>
      <c r="H72" s="16">
        <v>0.44460569</v>
      </c>
      <c r="I72" s="14">
        <v>67.783422130000005</v>
      </c>
      <c r="J72" s="16">
        <v>0.61399060000000005</v>
      </c>
      <c r="K72" s="14">
        <v>19.633993060000002</v>
      </c>
      <c r="L72" s="16">
        <v>0.61709378000000004</v>
      </c>
      <c r="M72" s="14">
        <v>0</v>
      </c>
      <c r="N72" s="16">
        <v>0</v>
      </c>
      <c r="O72" s="14" t="s">
        <v>582</v>
      </c>
      <c r="P72" s="16" t="s">
        <v>582</v>
      </c>
      <c r="Q72" s="14">
        <v>0</v>
      </c>
      <c r="R72" s="16">
        <v>0</v>
      </c>
      <c r="S72" s="14">
        <v>0</v>
      </c>
      <c r="T72" s="16">
        <v>0</v>
      </c>
      <c r="U72" s="14">
        <v>0.20066619999999999</v>
      </c>
      <c r="V72" s="16">
        <v>4.2914290000000001E-2</v>
      </c>
    </row>
    <row r="73" spans="1:22" x14ac:dyDescent="0.25">
      <c r="A73" s="11" t="s">
        <v>543</v>
      </c>
      <c r="B73" s="13">
        <v>8249</v>
      </c>
      <c r="C73" s="14">
        <f>(209/B73*100)</f>
        <v>2.5336404412656077</v>
      </c>
      <c r="D73" s="15">
        <v>8040</v>
      </c>
      <c r="E73" s="14">
        <v>2.89130171</v>
      </c>
      <c r="F73" s="16">
        <v>0.26918449999999999</v>
      </c>
      <c r="G73" s="14">
        <v>7.9824274700000002</v>
      </c>
      <c r="H73" s="16">
        <v>0.42100546</v>
      </c>
      <c r="I73" s="14">
        <v>71.320076259999993</v>
      </c>
      <c r="J73" s="16">
        <v>0.78954173000000005</v>
      </c>
      <c r="K73" s="14">
        <v>16.10242182</v>
      </c>
      <c r="L73" s="16">
        <v>0.71453763000000003</v>
      </c>
      <c r="M73" s="14">
        <v>0</v>
      </c>
      <c r="N73" s="16">
        <v>0</v>
      </c>
      <c r="O73" s="14" t="s">
        <v>582</v>
      </c>
      <c r="P73" s="16" t="s">
        <v>582</v>
      </c>
      <c r="Q73" s="14">
        <v>0</v>
      </c>
      <c r="R73" s="16">
        <v>0</v>
      </c>
      <c r="S73" s="14">
        <v>0</v>
      </c>
      <c r="T73" s="16">
        <v>0</v>
      </c>
      <c r="U73" s="14">
        <v>1.7037727499999999</v>
      </c>
      <c r="V73" s="16">
        <v>0.33902809</v>
      </c>
    </row>
    <row r="74" spans="1:22" x14ac:dyDescent="0.25">
      <c r="A74" s="11" t="s">
        <v>544</v>
      </c>
      <c r="B74" s="13">
        <v>4692</v>
      </c>
      <c r="C74" s="14">
        <f>(82/B74*100)</f>
        <v>1.7476555839727195</v>
      </c>
      <c r="D74" s="15">
        <v>4610</v>
      </c>
      <c r="E74" s="14">
        <v>8.0476718399999996</v>
      </c>
      <c r="F74" s="16">
        <v>0.46122249999999998</v>
      </c>
      <c r="G74" s="14">
        <v>4.8758478500000004</v>
      </c>
      <c r="H74" s="16">
        <v>0.32088916000000001</v>
      </c>
      <c r="I74" s="14">
        <v>50.57677434</v>
      </c>
      <c r="J74" s="16">
        <v>0.85751463000000006</v>
      </c>
      <c r="K74" s="14">
        <v>30.189706999999999</v>
      </c>
      <c r="L74" s="16">
        <v>0.78654025000000005</v>
      </c>
      <c r="M74" s="14">
        <v>0</v>
      </c>
      <c r="N74" s="16">
        <v>0</v>
      </c>
      <c r="O74" s="14" t="s">
        <v>582</v>
      </c>
      <c r="P74" s="16" t="s">
        <v>582</v>
      </c>
      <c r="Q74" s="14">
        <v>0</v>
      </c>
      <c r="R74" s="16">
        <v>0</v>
      </c>
      <c r="S74" s="14">
        <v>0.20771572999999999</v>
      </c>
      <c r="T74" s="16">
        <v>7.8567940000000003E-2</v>
      </c>
      <c r="U74" s="14">
        <v>6.1022832300000003</v>
      </c>
      <c r="V74" s="16">
        <v>0.36175348000000002</v>
      </c>
    </row>
    <row r="75" spans="1:22" x14ac:dyDescent="0.25">
      <c r="A75" s="11" t="s">
        <v>545</v>
      </c>
      <c r="B75" s="13">
        <v>5375</v>
      </c>
      <c r="C75" s="14">
        <f>(341/B75*100)</f>
        <v>6.344186046511628</v>
      </c>
      <c r="D75" s="15">
        <v>5034</v>
      </c>
      <c r="E75" s="14">
        <v>8.9936722800000002</v>
      </c>
      <c r="F75" s="16">
        <v>0.49146384999999998</v>
      </c>
      <c r="G75" s="14">
        <v>9.3481975399999993</v>
      </c>
      <c r="H75" s="16">
        <v>0.48172670000000001</v>
      </c>
      <c r="I75" s="14">
        <v>46.994230709999997</v>
      </c>
      <c r="J75" s="16">
        <v>0.98804471000000005</v>
      </c>
      <c r="K75" s="14">
        <v>17.337600420000001</v>
      </c>
      <c r="L75" s="16">
        <v>0.69448407999999995</v>
      </c>
      <c r="M75" s="14">
        <v>0</v>
      </c>
      <c r="N75" s="16">
        <v>0</v>
      </c>
      <c r="O75" s="14" t="s">
        <v>582</v>
      </c>
      <c r="P75" s="16" t="s">
        <v>582</v>
      </c>
      <c r="Q75" s="14">
        <v>0</v>
      </c>
      <c r="R75" s="16">
        <v>0</v>
      </c>
      <c r="S75" s="14">
        <v>0</v>
      </c>
      <c r="T75" s="16">
        <v>0</v>
      </c>
      <c r="U75" s="14">
        <v>17.32629906</v>
      </c>
      <c r="V75" s="16">
        <v>1.2185788399999999</v>
      </c>
    </row>
    <row r="76" spans="1:22" x14ac:dyDescent="0.25">
      <c r="A76" s="11" t="s">
        <v>546</v>
      </c>
      <c r="B76" s="13">
        <v>14167</v>
      </c>
      <c r="C76" s="14">
        <f>(238/B76*100)</f>
        <v>1.6799604715183172</v>
      </c>
      <c r="D76" s="15">
        <v>13929</v>
      </c>
      <c r="E76" s="14">
        <v>7.4807938800000002</v>
      </c>
      <c r="F76" s="16">
        <v>0.33527876000000001</v>
      </c>
      <c r="G76" s="14">
        <v>7.2447498499999998</v>
      </c>
      <c r="H76" s="16">
        <v>0.26782549999999999</v>
      </c>
      <c r="I76" s="14">
        <v>50.00222926</v>
      </c>
      <c r="J76" s="16">
        <v>0.57892469999999996</v>
      </c>
      <c r="K76" s="14">
        <v>27.70615089</v>
      </c>
      <c r="L76" s="16">
        <v>0.55757551000000005</v>
      </c>
      <c r="M76" s="14">
        <v>0</v>
      </c>
      <c r="N76" s="16">
        <v>0</v>
      </c>
      <c r="O76" s="14" t="s">
        <v>582</v>
      </c>
      <c r="P76" s="16" t="s">
        <v>582</v>
      </c>
      <c r="Q76" s="14">
        <v>0</v>
      </c>
      <c r="R76" s="16">
        <v>0</v>
      </c>
      <c r="S76" s="14">
        <v>0</v>
      </c>
      <c r="T76" s="16">
        <v>0</v>
      </c>
      <c r="U76" s="14">
        <v>7.56607612</v>
      </c>
      <c r="V76" s="16">
        <v>0.54028292</v>
      </c>
    </row>
    <row r="77" spans="1:22" x14ac:dyDescent="0.25">
      <c r="A77" s="11" t="s">
        <v>547</v>
      </c>
      <c r="B77" s="13">
        <v>6062</v>
      </c>
      <c r="C77" s="14">
        <f>(455/B77*100)</f>
        <v>7.5057736720554269</v>
      </c>
      <c r="D77" s="15">
        <v>5607</v>
      </c>
      <c r="E77" s="14">
        <v>9.1653997199999999</v>
      </c>
      <c r="F77" s="16">
        <v>0.42630394999999999</v>
      </c>
      <c r="G77" s="14">
        <v>8.5669113400000008</v>
      </c>
      <c r="H77" s="16">
        <v>0.37718752999999999</v>
      </c>
      <c r="I77" s="14">
        <v>47.785451700000003</v>
      </c>
      <c r="J77" s="16">
        <v>0.82370199</v>
      </c>
      <c r="K77" s="14">
        <v>17.351004499999998</v>
      </c>
      <c r="L77" s="16">
        <v>0.59023165</v>
      </c>
      <c r="M77" s="14">
        <v>0</v>
      </c>
      <c r="N77" s="16">
        <v>0</v>
      </c>
      <c r="O77" s="14" t="s">
        <v>582</v>
      </c>
      <c r="P77" s="16" t="s">
        <v>582</v>
      </c>
      <c r="Q77" s="14">
        <v>0</v>
      </c>
      <c r="R77" s="16">
        <v>0</v>
      </c>
      <c r="S77" s="14">
        <v>0</v>
      </c>
      <c r="T77" s="16">
        <v>0</v>
      </c>
      <c r="U77" s="14">
        <v>17.131232740000002</v>
      </c>
      <c r="V77" s="16">
        <v>0.84035033999999997</v>
      </c>
    </row>
    <row r="78" spans="1:22" x14ac:dyDescent="0.25">
      <c r="A78" s="11" t="s">
        <v>548</v>
      </c>
      <c r="B78" s="13">
        <v>5826</v>
      </c>
      <c r="C78" s="14">
        <f>(0/B78*100)</f>
        <v>0</v>
      </c>
      <c r="D78" s="15">
        <v>5826</v>
      </c>
      <c r="E78" s="14">
        <v>4.6395413200000002</v>
      </c>
      <c r="F78" s="16">
        <v>0.34596293</v>
      </c>
      <c r="G78" s="14">
        <v>13.41047081</v>
      </c>
      <c r="H78" s="16">
        <v>0.62761829000000002</v>
      </c>
      <c r="I78" s="14">
        <v>64.162438069999993</v>
      </c>
      <c r="J78" s="16">
        <v>0.84832068999999999</v>
      </c>
      <c r="K78" s="14">
        <v>17.205687050000002</v>
      </c>
      <c r="L78" s="16">
        <v>0.84551419000000005</v>
      </c>
      <c r="M78" s="14">
        <v>0</v>
      </c>
      <c r="N78" s="16">
        <v>0</v>
      </c>
      <c r="O78" s="14" t="s">
        <v>582</v>
      </c>
      <c r="P78" s="16" t="s">
        <v>582</v>
      </c>
      <c r="Q78" s="14">
        <v>2.4295359999999998E-2</v>
      </c>
      <c r="R78" s="16">
        <v>2.426712E-2</v>
      </c>
      <c r="S78" s="14">
        <v>2.870982E-2</v>
      </c>
      <c r="T78" s="16">
        <v>2.08354E-2</v>
      </c>
      <c r="U78" s="14">
        <v>0.52885755000000001</v>
      </c>
      <c r="V78" s="16">
        <v>0.10680220999999999</v>
      </c>
    </row>
    <row r="79" spans="1:22" ht="24.95" customHeight="1" x14ac:dyDescent="0.25">
      <c r="A79" s="11" t="s">
        <v>549</v>
      </c>
      <c r="B79" s="13">
        <v>1657</v>
      </c>
      <c r="C79" s="14">
        <f>(41/B79*100)</f>
        <v>2.4743512371756187</v>
      </c>
      <c r="D79" s="15">
        <v>1616</v>
      </c>
      <c r="E79" s="14">
        <v>6.9930520300000003</v>
      </c>
      <c r="F79" s="16">
        <v>0.71161925999999998</v>
      </c>
      <c r="G79" s="14">
        <v>8.7338088099999993</v>
      </c>
      <c r="H79" s="16">
        <v>0.73367967000000001</v>
      </c>
      <c r="I79" s="14">
        <v>50.097179300000001</v>
      </c>
      <c r="J79" s="16">
        <v>1.17539478</v>
      </c>
      <c r="K79" s="14">
        <v>30.831161250000001</v>
      </c>
      <c r="L79" s="16">
        <v>1.28840668</v>
      </c>
      <c r="M79" s="14">
        <v>0</v>
      </c>
      <c r="N79" s="16">
        <v>0</v>
      </c>
      <c r="O79" s="14" t="s">
        <v>582</v>
      </c>
      <c r="P79" s="16" t="s">
        <v>582</v>
      </c>
      <c r="Q79" s="14">
        <v>0</v>
      </c>
      <c r="R79" s="16">
        <v>0</v>
      </c>
      <c r="S79" s="14">
        <v>0</v>
      </c>
      <c r="T79" s="16">
        <v>0</v>
      </c>
      <c r="U79" s="14">
        <v>3.3447986200000002</v>
      </c>
      <c r="V79" s="16">
        <v>0.57487546</v>
      </c>
    </row>
    <row r="80" spans="1:22" x14ac:dyDescent="0.25">
      <c r="A80" s="11" t="s">
        <v>550</v>
      </c>
      <c r="B80" s="13">
        <v>7841</v>
      </c>
      <c r="C80" s="14">
        <f>(0/B80*100)</f>
        <v>0</v>
      </c>
      <c r="D80" s="15">
        <v>7841</v>
      </c>
      <c r="E80" s="14">
        <v>8.9061722099999994</v>
      </c>
      <c r="F80" s="16">
        <v>0.47399112999999998</v>
      </c>
      <c r="G80" s="14">
        <v>6.8596158000000003</v>
      </c>
      <c r="H80" s="16">
        <v>0.36313140999999999</v>
      </c>
      <c r="I80" s="14">
        <v>52.39086322</v>
      </c>
      <c r="J80" s="16">
        <v>0.96312606999999995</v>
      </c>
      <c r="K80" s="14">
        <v>31.5979983</v>
      </c>
      <c r="L80" s="16">
        <v>1.01666356</v>
      </c>
      <c r="M80" s="14">
        <v>0</v>
      </c>
      <c r="N80" s="16">
        <v>0</v>
      </c>
      <c r="O80" s="14" t="s">
        <v>582</v>
      </c>
      <c r="P80" s="16" t="s">
        <v>582</v>
      </c>
      <c r="Q80" s="14">
        <v>0</v>
      </c>
      <c r="R80" s="16">
        <v>0</v>
      </c>
      <c r="S80" s="14">
        <v>0</v>
      </c>
      <c r="T80" s="16">
        <v>0</v>
      </c>
      <c r="U80" s="14">
        <v>0.24535045999999999</v>
      </c>
      <c r="V80" s="16">
        <v>8.3006040000000003E-2</v>
      </c>
    </row>
    <row r="81" spans="1:22" x14ac:dyDescent="0.25">
      <c r="A81" s="19" t="s">
        <v>551</v>
      </c>
      <c r="B81" s="13">
        <v>8861</v>
      </c>
      <c r="C81" s="14">
        <f>(113/B81*100)</f>
        <v>1.2752511003272768</v>
      </c>
      <c r="D81" s="15">
        <v>8748</v>
      </c>
      <c r="E81" s="14">
        <v>2.5436695199999999</v>
      </c>
      <c r="F81" s="16">
        <v>0.25344824999999999</v>
      </c>
      <c r="G81" s="14">
        <v>5.0346526000000003</v>
      </c>
      <c r="H81" s="16">
        <v>0.34098116000000001</v>
      </c>
      <c r="I81" s="14">
        <v>61.371361790000002</v>
      </c>
      <c r="J81" s="16">
        <v>0.79852652000000002</v>
      </c>
      <c r="K81" s="14">
        <v>29.311611880000001</v>
      </c>
      <c r="L81" s="16">
        <v>0.88586604000000002</v>
      </c>
      <c r="M81" s="14">
        <v>0</v>
      </c>
      <c r="N81" s="16">
        <v>0</v>
      </c>
      <c r="O81" s="14" t="s">
        <v>582</v>
      </c>
      <c r="P81" s="16" t="s">
        <v>582</v>
      </c>
      <c r="Q81" s="14">
        <v>0</v>
      </c>
      <c r="R81" s="16">
        <v>0</v>
      </c>
      <c r="S81" s="14">
        <v>0</v>
      </c>
      <c r="T81" s="16">
        <v>0</v>
      </c>
      <c r="U81" s="14">
        <v>1.7387041999999999</v>
      </c>
      <c r="V81" s="16">
        <v>0.29811124999999999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(981/B7*100)</f>
        <v>6.7515485203028218</v>
      </c>
      <c r="D7" s="15">
        <v>13549</v>
      </c>
      <c r="E7" s="14">
        <v>2.7276828800000001</v>
      </c>
      <c r="F7" s="16">
        <v>0.15417459999999999</v>
      </c>
      <c r="G7" s="14">
        <v>4.9604457699999998</v>
      </c>
      <c r="H7" s="16">
        <v>0.23870378</v>
      </c>
      <c r="I7" s="14">
        <v>57.35796139</v>
      </c>
      <c r="J7" s="16">
        <v>0.56818049000000004</v>
      </c>
      <c r="K7" s="14">
        <v>25.810374280000001</v>
      </c>
      <c r="L7" s="16">
        <v>0.50302619999999998</v>
      </c>
      <c r="M7" s="14">
        <v>0</v>
      </c>
      <c r="N7" s="16">
        <v>0</v>
      </c>
      <c r="O7" s="14" t="s">
        <v>582</v>
      </c>
      <c r="P7" s="16" t="s">
        <v>582</v>
      </c>
      <c r="Q7" s="14">
        <v>0</v>
      </c>
      <c r="R7" s="16">
        <v>0</v>
      </c>
      <c r="S7" s="14">
        <v>0</v>
      </c>
      <c r="T7" s="16">
        <v>0</v>
      </c>
      <c r="U7" s="14">
        <v>9.1435356700000003</v>
      </c>
      <c r="V7" s="16">
        <v>0.55530246999999999</v>
      </c>
    </row>
    <row r="8" spans="1:22" x14ac:dyDescent="0.25">
      <c r="A8" s="11" t="s">
        <v>478</v>
      </c>
      <c r="B8" s="13">
        <v>7007</v>
      </c>
      <c r="C8" s="14">
        <f>(262/B8*100)</f>
        <v>3.7391180248323108</v>
      </c>
      <c r="D8" s="15">
        <v>6745</v>
      </c>
      <c r="E8" s="14">
        <v>8.7412707100000002</v>
      </c>
      <c r="F8" s="16">
        <v>0.41812233999999998</v>
      </c>
      <c r="G8" s="14">
        <v>25.158869979999999</v>
      </c>
      <c r="H8" s="16">
        <v>0.60136131999999998</v>
      </c>
      <c r="I8" s="14">
        <v>41.860045560000003</v>
      </c>
      <c r="J8" s="16">
        <v>0.80216873</v>
      </c>
      <c r="K8" s="14">
        <v>14.99992149</v>
      </c>
      <c r="L8" s="16">
        <v>0.52719616999999996</v>
      </c>
      <c r="M8" s="14">
        <v>0</v>
      </c>
      <c r="N8" s="16">
        <v>0</v>
      </c>
      <c r="O8" s="14" t="s">
        <v>582</v>
      </c>
      <c r="P8" s="16" t="s">
        <v>582</v>
      </c>
      <c r="Q8" s="14">
        <v>0.48865779999999998</v>
      </c>
      <c r="R8" s="16">
        <v>0.12032755000000001</v>
      </c>
      <c r="S8" s="14">
        <v>0</v>
      </c>
      <c r="T8" s="16">
        <v>0</v>
      </c>
      <c r="U8" s="14">
        <v>8.75123447</v>
      </c>
      <c r="V8" s="16">
        <v>0.4556868</v>
      </c>
    </row>
    <row r="9" spans="1:22" x14ac:dyDescent="0.25">
      <c r="A9" s="11" t="s">
        <v>479</v>
      </c>
      <c r="B9" s="13">
        <v>9651</v>
      </c>
      <c r="C9" s="14">
        <f>(344/B9*100)</f>
        <v>3.5643974717645839</v>
      </c>
      <c r="D9" s="15">
        <v>9307</v>
      </c>
      <c r="E9" s="14">
        <v>3.9119598299999998</v>
      </c>
      <c r="F9" s="16">
        <v>0.28189354</v>
      </c>
      <c r="G9" s="14">
        <v>11.71719719</v>
      </c>
      <c r="H9" s="16">
        <v>0.40295521000000001</v>
      </c>
      <c r="I9" s="14">
        <v>58.12213259</v>
      </c>
      <c r="J9" s="16">
        <v>0.65200230000000003</v>
      </c>
      <c r="K9" s="14">
        <v>13.92351775</v>
      </c>
      <c r="L9" s="16">
        <v>0.46415605999999998</v>
      </c>
      <c r="M9" s="14">
        <v>0</v>
      </c>
      <c r="N9" s="16">
        <v>0</v>
      </c>
      <c r="O9" s="14" t="s">
        <v>582</v>
      </c>
      <c r="P9" s="16" t="s">
        <v>582</v>
      </c>
      <c r="Q9" s="14">
        <v>3.0942980900000001</v>
      </c>
      <c r="R9" s="16">
        <v>0.55389109999999997</v>
      </c>
      <c r="S9" s="14">
        <v>0</v>
      </c>
      <c r="T9" s="16">
        <v>0</v>
      </c>
      <c r="U9" s="14">
        <v>9.2308945500000004</v>
      </c>
      <c r="V9" s="16">
        <v>0.54079007999999995</v>
      </c>
    </row>
    <row r="10" spans="1:22" x14ac:dyDescent="0.25">
      <c r="A10" s="11" t="s">
        <v>480</v>
      </c>
      <c r="B10" s="13">
        <v>20058</v>
      </c>
      <c r="C10" s="14">
        <f>(583/B10*100)</f>
        <v>2.9065709442616412</v>
      </c>
      <c r="D10" s="15">
        <v>19475</v>
      </c>
      <c r="E10" s="14">
        <v>3.34394605</v>
      </c>
      <c r="F10" s="16">
        <v>0.20855641</v>
      </c>
      <c r="G10" s="14">
        <v>6.7505084399999999</v>
      </c>
      <c r="H10" s="16">
        <v>0.30859019999999998</v>
      </c>
      <c r="I10" s="14">
        <v>55.678637100000003</v>
      </c>
      <c r="J10" s="16">
        <v>0.61279740000000005</v>
      </c>
      <c r="K10" s="14">
        <v>29.48655033</v>
      </c>
      <c r="L10" s="16">
        <v>0.59235881999999995</v>
      </c>
      <c r="M10" s="14">
        <v>0</v>
      </c>
      <c r="N10" s="16">
        <v>0</v>
      </c>
      <c r="O10" s="14" t="s">
        <v>582</v>
      </c>
      <c r="P10" s="16" t="s">
        <v>582</v>
      </c>
      <c r="Q10" s="14">
        <v>0</v>
      </c>
      <c r="R10" s="16">
        <v>0</v>
      </c>
      <c r="S10" s="14">
        <v>0</v>
      </c>
      <c r="T10" s="16">
        <v>0</v>
      </c>
      <c r="U10" s="14">
        <v>4.74035809</v>
      </c>
      <c r="V10" s="16">
        <v>0.42433812999999998</v>
      </c>
    </row>
    <row r="11" spans="1:22" x14ac:dyDescent="0.25">
      <c r="A11" s="11" t="s">
        <v>481</v>
      </c>
      <c r="B11" s="13">
        <v>7053</v>
      </c>
      <c r="C11" s="14">
        <f>(229/B11*100)</f>
        <v>3.2468453140507587</v>
      </c>
      <c r="D11" s="15">
        <v>6824</v>
      </c>
      <c r="E11" s="14">
        <v>5.45407479</v>
      </c>
      <c r="F11" s="16">
        <v>0.35508677</v>
      </c>
      <c r="G11" s="14">
        <v>15.033267240000001</v>
      </c>
      <c r="H11" s="16">
        <v>0.50232389</v>
      </c>
      <c r="I11" s="14">
        <v>56.213103879999998</v>
      </c>
      <c r="J11" s="16">
        <v>0.89627230000000002</v>
      </c>
      <c r="K11" s="14">
        <v>12.47511211</v>
      </c>
      <c r="L11" s="16">
        <v>0.54784191999999998</v>
      </c>
      <c r="M11" s="14">
        <v>0</v>
      </c>
      <c r="N11" s="16">
        <v>0</v>
      </c>
      <c r="O11" s="14" t="s">
        <v>582</v>
      </c>
      <c r="P11" s="16" t="s">
        <v>582</v>
      </c>
      <c r="Q11" s="14">
        <v>0</v>
      </c>
      <c r="R11" s="16">
        <v>0</v>
      </c>
      <c r="S11" s="14">
        <v>0</v>
      </c>
      <c r="T11" s="16">
        <v>0</v>
      </c>
      <c r="U11" s="14">
        <v>10.82444198</v>
      </c>
      <c r="V11" s="16">
        <v>0.93853717999999997</v>
      </c>
    </row>
    <row r="12" spans="1:22" x14ac:dyDescent="0.25">
      <c r="A12" s="11" t="s">
        <v>482</v>
      </c>
      <c r="B12" s="13">
        <v>6894</v>
      </c>
      <c r="C12" s="14">
        <f>(60/B12*100)</f>
        <v>0.8703220191470844</v>
      </c>
      <c r="D12" s="15">
        <v>6834</v>
      </c>
      <c r="E12" s="14">
        <v>4.5442654300000003</v>
      </c>
      <c r="F12" s="16">
        <v>0.3561164</v>
      </c>
      <c r="G12" s="14">
        <v>15.24974057</v>
      </c>
      <c r="H12" s="16">
        <v>0.55642243999999996</v>
      </c>
      <c r="I12" s="14">
        <v>62.066385099999998</v>
      </c>
      <c r="J12" s="16">
        <v>0.89369745</v>
      </c>
      <c r="K12" s="14">
        <v>10.885375099999999</v>
      </c>
      <c r="L12" s="16">
        <v>0.51226978999999995</v>
      </c>
      <c r="M12" s="14">
        <v>0</v>
      </c>
      <c r="N12" s="16">
        <v>0</v>
      </c>
      <c r="O12" s="14" t="s">
        <v>582</v>
      </c>
      <c r="P12" s="16" t="s">
        <v>582</v>
      </c>
      <c r="Q12" s="14">
        <v>2.3480837700000001</v>
      </c>
      <c r="R12" s="16">
        <v>0.59189603000000002</v>
      </c>
      <c r="S12" s="14">
        <v>0</v>
      </c>
      <c r="T12" s="16">
        <v>0</v>
      </c>
      <c r="U12" s="14">
        <v>4.9061500200000001</v>
      </c>
      <c r="V12" s="16">
        <v>0.48307104000000001</v>
      </c>
    </row>
    <row r="13" spans="1:22" x14ac:dyDescent="0.25">
      <c r="A13" s="11" t="s">
        <v>483</v>
      </c>
      <c r="B13" s="13">
        <v>7161</v>
      </c>
      <c r="C13" s="14">
        <f>(318/B13*100)</f>
        <v>4.4407205697528278</v>
      </c>
      <c r="D13" s="15">
        <v>6843</v>
      </c>
      <c r="E13" s="14">
        <v>3.5948795499999999</v>
      </c>
      <c r="F13" s="16">
        <v>0.30794355000000001</v>
      </c>
      <c r="G13" s="14">
        <v>10.38599608</v>
      </c>
      <c r="H13" s="16">
        <v>0.3768743</v>
      </c>
      <c r="I13" s="14">
        <v>62.374138879999997</v>
      </c>
      <c r="J13" s="16">
        <v>0.89601925999999998</v>
      </c>
      <c r="K13" s="14">
        <v>14.18691798</v>
      </c>
      <c r="L13" s="16">
        <v>0.58572953000000005</v>
      </c>
      <c r="M13" s="14">
        <v>0</v>
      </c>
      <c r="N13" s="16">
        <v>0</v>
      </c>
      <c r="O13" s="14" t="s">
        <v>582</v>
      </c>
      <c r="P13" s="16" t="s">
        <v>582</v>
      </c>
      <c r="Q13" s="14">
        <v>4.21004734</v>
      </c>
      <c r="R13" s="16">
        <v>0.48525510999999999</v>
      </c>
      <c r="S13" s="14">
        <v>0</v>
      </c>
      <c r="T13" s="16">
        <v>0</v>
      </c>
      <c r="U13" s="14">
        <v>5.2480201600000003</v>
      </c>
      <c r="V13" s="16">
        <v>0.53511059999999999</v>
      </c>
    </row>
    <row r="14" spans="1:22" x14ac:dyDescent="0.25">
      <c r="A14" s="11" t="s">
        <v>484</v>
      </c>
      <c r="B14" s="13">
        <v>5587</v>
      </c>
      <c r="C14" s="14">
        <f>(93/B14*100)</f>
        <v>1.6645784857705386</v>
      </c>
      <c r="D14" s="15">
        <v>5494</v>
      </c>
      <c r="E14" s="14">
        <v>3.3309534900000002</v>
      </c>
      <c r="F14" s="16">
        <v>0.28164653000000001</v>
      </c>
      <c r="G14" s="14">
        <v>11.7184948</v>
      </c>
      <c r="H14" s="16">
        <v>0.39025079000000001</v>
      </c>
      <c r="I14" s="14">
        <v>68.435909580000001</v>
      </c>
      <c r="J14" s="16">
        <v>0.74738161000000003</v>
      </c>
      <c r="K14" s="14">
        <v>14.41563152</v>
      </c>
      <c r="L14" s="16">
        <v>0.56651574999999998</v>
      </c>
      <c r="M14" s="14">
        <v>0</v>
      </c>
      <c r="N14" s="16">
        <v>0</v>
      </c>
      <c r="O14" s="14" t="s">
        <v>582</v>
      </c>
      <c r="P14" s="16" t="s">
        <v>582</v>
      </c>
      <c r="Q14" s="14">
        <v>0</v>
      </c>
      <c r="R14" s="16">
        <v>0</v>
      </c>
      <c r="S14" s="14">
        <v>0</v>
      </c>
      <c r="T14" s="16">
        <v>0</v>
      </c>
      <c r="U14" s="14">
        <v>2.0990106100000001</v>
      </c>
      <c r="V14" s="16">
        <v>0.23029263</v>
      </c>
    </row>
    <row r="15" spans="1:22" x14ac:dyDescent="0.25">
      <c r="A15" s="11" t="s">
        <v>485</v>
      </c>
      <c r="B15" s="13">
        <v>5882</v>
      </c>
      <c r="C15" s="14">
        <f>(169/B15*100)</f>
        <v>2.8731723903434205</v>
      </c>
      <c r="D15" s="15">
        <v>5713</v>
      </c>
      <c r="E15" s="14">
        <v>3.6428939599999999</v>
      </c>
      <c r="F15" s="16">
        <v>0.26200069999999998</v>
      </c>
      <c r="G15" s="14">
        <v>11.237698480000001</v>
      </c>
      <c r="H15" s="16">
        <v>0.44937884</v>
      </c>
      <c r="I15" s="14">
        <v>66.604296199999993</v>
      </c>
      <c r="J15" s="16">
        <v>0.76801350999999995</v>
      </c>
      <c r="K15" s="14">
        <v>13.042029530000001</v>
      </c>
      <c r="L15" s="16">
        <v>0.50570314999999999</v>
      </c>
      <c r="M15" s="14">
        <v>0</v>
      </c>
      <c r="N15" s="16">
        <v>0</v>
      </c>
      <c r="O15" s="14" t="s">
        <v>582</v>
      </c>
      <c r="P15" s="16" t="s">
        <v>582</v>
      </c>
      <c r="Q15" s="14">
        <v>1.0337023999999999</v>
      </c>
      <c r="R15" s="16">
        <v>0.46345015000000001</v>
      </c>
      <c r="S15" s="14">
        <v>0</v>
      </c>
      <c r="T15" s="16">
        <v>0</v>
      </c>
      <c r="U15" s="14">
        <v>4.4393794299999998</v>
      </c>
      <c r="V15" s="16">
        <v>0.39393036999999997</v>
      </c>
    </row>
    <row r="16" spans="1:22" x14ac:dyDescent="0.25">
      <c r="A16" s="11" t="s">
        <v>486</v>
      </c>
      <c r="B16" s="13">
        <v>6108</v>
      </c>
      <c r="C16" s="14">
        <f>(188/B16*100)</f>
        <v>3.0779305828421739</v>
      </c>
      <c r="D16" s="15">
        <v>5920</v>
      </c>
      <c r="E16" s="14">
        <v>3.8257237599999998</v>
      </c>
      <c r="F16" s="16">
        <v>0.29332961000000002</v>
      </c>
      <c r="G16" s="14">
        <v>11.41447999</v>
      </c>
      <c r="H16" s="16">
        <v>0.42249424000000002</v>
      </c>
      <c r="I16" s="14">
        <v>59.050527010000003</v>
      </c>
      <c r="J16" s="16">
        <v>0.80700300000000003</v>
      </c>
      <c r="K16" s="14">
        <v>15.32282839</v>
      </c>
      <c r="L16" s="16">
        <v>0.53853620999999996</v>
      </c>
      <c r="M16" s="14">
        <v>0</v>
      </c>
      <c r="N16" s="16">
        <v>0</v>
      </c>
      <c r="O16" s="14" t="s">
        <v>582</v>
      </c>
      <c r="P16" s="16" t="s">
        <v>582</v>
      </c>
      <c r="Q16" s="14">
        <v>0</v>
      </c>
      <c r="R16" s="16">
        <v>0</v>
      </c>
      <c r="S16" s="14">
        <v>0</v>
      </c>
      <c r="T16" s="16">
        <v>0</v>
      </c>
      <c r="U16" s="14">
        <v>10.38644085</v>
      </c>
      <c r="V16" s="16">
        <v>0.81367020999999995</v>
      </c>
    </row>
    <row r="17" spans="1:22" x14ac:dyDescent="0.25">
      <c r="A17" s="11" t="s">
        <v>487</v>
      </c>
      <c r="B17" s="13">
        <v>6504</v>
      </c>
      <c r="C17" s="14">
        <f>(2526/B17*100)</f>
        <v>38.837638376383765</v>
      </c>
      <c r="D17" s="15">
        <v>3978</v>
      </c>
      <c r="E17" s="14">
        <v>4.2595219799999997</v>
      </c>
      <c r="F17" s="16">
        <v>0.33454192999999999</v>
      </c>
      <c r="G17" s="14">
        <v>19.650485719999999</v>
      </c>
      <c r="H17" s="16">
        <v>0.68860469999999996</v>
      </c>
      <c r="I17" s="14">
        <v>43.773050660000003</v>
      </c>
      <c r="J17" s="16">
        <v>0.89690424999999996</v>
      </c>
      <c r="K17" s="14">
        <v>14.34307366</v>
      </c>
      <c r="L17" s="16">
        <v>0.61851559</v>
      </c>
      <c r="M17" s="14">
        <v>0</v>
      </c>
      <c r="N17" s="16">
        <v>0</v>
      </c>
      <c r="O17" s="14" t="s">
        <v>582</v>
      </c>
      <c r="P17" s="16" t="s">
        <v>582</v>
      </c>
      <c r="Q17" s="14">
        <v>3.70494988</v>
      </c>
      <c r="R17" s="16">
        <v>0.47894420999999998</v>
      </c>
      <c r="S17" s="14">
        <v>0</v>
      </c>
      <c r="T17" s="16">
        <v>0</v>
      </c>
      <c r="U17" s="14">
        <v>14.2689181</v>
      </c>
      <c r="V17" s="16">
        <v>0.98795069999999996</v>
      </c>
    </row>
    <row r="18" spans="1:22" x14ac:dyDescent="0.25">
      <c r="A18" s="11" t="s">
        <v>488</v>
      </c>
      <c r="B18" s="13">
        <v>5532</v>
      </c>
      <c r="C18" s="14">
        <f>(32/B18*100)</f>
        <v>0.57845263919016632</v>
      </c>
      <c r="D18" s="15">
        <v>5500</v>
      </c>
      <c r="E18" s="14">
        <v>5.6706065700000003</v>
      </c>
      <c r="F18" s="16">
        <v>0.44509211999999998</v>
      </c>
      <c r="G18" s="14">
        <v>22.69006254</v>
      </c>
      <c r="H18" s="16">
        <v>0.63241579000000003</v>
      </c>
      <c r="I18" s="14">
        <v>53.954293409999998</v>
      </c>
      <c r="J18" s="16">
        <v>0.88801728000000002</v>
      </c>
      <c r="K18" s="14">
        <v>11.315302000000001</v>
      </c>
      <c r="L18" s="16">
        <v>0.52630032000000004</v>
      </c>
      <c r="M18" s="14">
        <v>0</v>
      </c>
      <c r="N18" s="16">
        <v>0</v>
      </c>
      <c r="O18" s="14" t="s">
        <v>582</v>
      </c>
      <c r="P18" s="16" t="s">
        <v>582</v>
      </c>
      <c r="Q18" s="14">
        <v>0</v>
      </c>
      <c r="R18" s="16">
        <v>0</v>
      </c>
      <c r="S18" s="14">
        <v>0</v>
      </c>
      <c r="T18" s="16">
        <v>0</v>
      </c>
      <c r="U18" s="14">
        <v>6.3697354900000001</v>
      </c>
      <c r="V18" s="16">
        <v>0.80199609000000005</v>
      </c>
    </row>
    <row r="19" spans="1:22" x14ac:dyDescent="0.25">
      <c r="A19" s="11" t="s">
        <v>489</v>
      </c>
      <c r="B19" s="13">
        <v>5658</v>
      </c>
      <c r="C19" s="14">
        <f>(462/B19*100)</f>
        <v>8.1654294803817606</v>
      </c>
      <c r="D19" s="15">
        <v>5196</v>
      </c>
      <c r="E19" s="14">
        <v>5.9269716399999997</v>
      </c>
      <c r="F19" s="16">
        <v>0.36517608000000001</v>
      </c>
      <c r="G19" s="14">
        <v>21.037982469999999</v>
      </c>
      <c r="H19" s="16">
        <v>0.64649873000000002</v>
      </c>
      <c r="I19" s="14">
        <v>56.42414145</v>
      </c>
      <c r="J19" s="16">
        <v>0.78527966999999999</v>
      </c>
      <c r="K19" s="14">
        <v>10.197023590000001</v>
      </c>
      <c r="L19" s="16">
        <v>0.42315545999999998</v>
      </c>
      <c r="M19" s="14">
        <v>0</v>
      </c>
      <c r="N19" s="16">
        <v>0</v>
      </c>
      <c r="O19" s="14" t="s">
        <v>582</v>
      </c>
      <c r="P19" s="16" t="s">
        <v>582</v>
      </c>
      <c r="Q19" s="14">
        <v>0</v>
      </c>
      <c r="R19" s="16">
        <v>0</v>
      </c>
      <c r="S19" s="14">
        <v>0</v>
      </c>
      <c r="T19" s="16">
        <v>0</v>
      </c>
      <c r="U19" s="14">
        <v>6.4138808599999999</v>
      </c>
      <c r="V19" s="16">
        <v>0.46273656000000002</v>
      </c>
    </row>
    <row r="20" spans="1:22" x14ac:dyDescent="0.25">
      <c r="A20" s="11" t="s">
        <v>490</v>
      </c>
      <c r="B20" s="13">
        <v>3371</v>
      </c>
      <c r="C20" s="14">
        <f>(75/B20*100)</f>
        <v>2.2248590922574905</v>
      </c>
      <c r="D20" s="15">
        <v>3296</v>
      </c>
      <c r="E20" s="14">
        <v>4.4330680600000001</v>
      </c>
      <c r="F20" s="16">
        <v>0.37413192000000001</v>
      </c>
      <c r="G20" s="14">
        <v>6.6131154600000004</v>
      </c>
      <c r="H20" s="16">
        <v>0.48151243999999999</v>
      </c>
      <c r="I20" s="14">
        <v>56.529753159999999</v>
      </c>
      <c r="J20" s="16">
        <v>0.88714820999999999</v>
      </c>
      <c r="K20" s="14">
        <v>23.90971592</v>
      </c>
      <c r="L20" s="16">
        <v>0.82538405000000004</v>
      </c>
      <c r="M20" s="14">
        <v>0</v>
      </c>
      <c r="N20" s="16">
        <v>0</v>
      </c>
      <c r="O20" s="14" t="s">
        <v>582</v>
      </c>
      <c r="P20" s="16" t="s">
        <v>582</v>
      </c>
      <c r="Q20" s="14">
        <v>0</v>
      </c>
      <c r="R20" s="16">
        <v>0</v>
      </c>
      <c r="S20" s="14">
        <v>0</v>
      </c>
      <c r="T20" s="16">
        <v>0</v>
      </c>
      <c r="U20" s="14">
        <v>8.5143473899999993</v>
      </c>
      <c r="V20" s="16">
        <v>0.45817586999999999</v>
      </c>
    </row>
    <row r="21" spans="1:22" x14ac:dyDescent="0.25">
      <c r="A21" s="11" t="s">
        <v>491</v>
      </c>
      <c r="B21" s="13">
        <v>5741</v>
      </c>
      <c r="C21" s="14">
        <f>(77/B21*100)</f>
        <v>1.3412297509144748</v>
      </c>
      <c r="D21" s="15">
        <v>5664</v>
      </c>
      <c r="E21" s="14">
        <v>1.6714091</v>
      </c>
      <c r="F21" s="16">
        <v>0.19605179</v>
      </c>
      <c r="G21" s="14">
        <v>6.2222381599999999</v>
      </c>
      <c r="H21" s="16">
        <v>0.37280401000000002</v>
      </c>
      <c r="I21" s="14">
        <v>69.24631067</v>
      </c>
      <c r="J21" s="16">
        <v>0.72317668000000002</v>
      </c>
      <c r="K21" s="14">
        <v>19.651791880000001</v>
      </c>
      <c r="L21" s="16">
        <v>0.52968219000000005</v>
      </c>
      <c r="M21" s="14">
        <v>0</v>
      </c>
      <c r="N21" s="16">
        <v>0</v>
      </c>
      <c r="O21" s="14" t="s">
        <v>582</v>
      </c>
      <c r="P21" s="16" t="s">
        <v>582</v>
      </c>
      <c r="Q21" s="14">
        <v>0</v>
      </c>
      <c r="R21" s="16">
        <v>0</v>
      </c>
      <c r="S21" s="14">
        <v>0</v>
      </c>
      <c r="T21" s="16">
        <v>0</v>
      </c>
      <c r="U21" s="14">
        <v>3.2082501799999998</v>
      </c>
      <c r="V21" s="16">
        <v>0.33538949000000001</v>
      </c>
    </row>
    <row r="22" spans="1:22" x14ac:dyDescent="0.25">
      <c r="A22" s="11" t="s">
        <v>492</v>
      </c>
      <c r="B22" s="13">
        <v>6598</v>
      </c>
      <c r="C22" s="14">
        <f>(43/B22*100)</f>
        <v>0.65171264019399822</v>
      </c>
      <c r="D22" s="15">
        <v>6555</v>
      </c>
      <c r="E22" s="14">
        <v>4.8999181099999998</v>
      </c>
      <c r="F22" s="16">
        <v>0.27716500999999999</v>
      </c>
      <c r="G22" s="14">
        <v>10.357708239999999</v>
      </c>
      <c r="H22" s="16">
        <v>0.45712721000000001</v>
      </c>
      <c r="I22" s="14">
        <v>54.284978600000002</v>
      </c>
      <c r="J22" s="16">
        <v>0.88297689999999995</v>
      </c>
      <c r="K22" s="14">
        <v>23.085523630000001</v>
      </c>
      <c r="L22" s="16">
        <v>0.74205416000000002</v>
      </c>
      <c r="M22" s="14">
        <v>0</v>
      </c>
      <c r="N22" s="16">
        <v>0</v>
      </c>
      <c r="O22" s="14" t="s">
        <v>582</v>
      </c>
      <c r="P22" s="16" t="s">
        <v>582</v>
      </c>
      <c r="Q22" s="14">
        <v>0</v>
      </c>
      <c r="R22" s="16">
        <v>0</v>
      </c>
      <c r="S22" s="14">
        <v>6.4350340000000006E-2</v>
      </c>
      <c r="T22" s="16">
        <v>6.8162109999999998E-2</v>
      </c>
      <c r="U22" s="14">
        <v>7.30752107</v>
      </c>
      <c r="V22" s="16">
        <v>0.71660451000000003</v>
      </c>
    </row>
    <row r="23" spans="1:22" x14ac:dyDescent="0.25">
      <c r="A23" s="11" t="s">
        <v>493</v>
      </c>
      <c r="B23" s="13">
        <v>11583</v>
      </c>
      <c r="C23" s="14">
        <f>(295/B23*100)</f>
        <v>2.5468358801692137</v>
      </c>
      <c r="D23" s="15">
        <v>11288</v>
      </c>
      <c r="E23" s="14">
        <v>3.8099057699999999</v>
      </c>
      <c r="F23" s="16">
        <v>0.35755934</v>
      </c>
      <c r="G23" s="14">
        <v>14.904680920000001</v>
      </c>
      <c r="H23" s="16">
        <v>0.51083422999999994</v>
      </c>
      <c r="I23" s="14">
        <v>63.257808279999999</v>
      </c>
      <c r="J23" s="16">
        <v>0.86141517999999995</v>
      </c>
      <c r="K23" s="14">
        <v>12.51746286</v>
      </c>
      <c r="L23" s="16">
        <v>0.45664679000000002</v>
      </c>
      <c r="M23" s="14">
        <v>0</v>
      </c>
      <c r="N23" s="16">
        <v>0</v>
      </c>
      <c r="O23" s="14" t="s">
        <v>582</v>
      </c>
      <c r="P23" s="16" t="s">
        <v>582</v>
      </c>
      <c r="Q23" s="14">
        <v>0</v>
      </c>
      <c r="R23" s="16">
        <v>0</v>
      </c>
      <c r="S23" s="14">
        <v>0</v>
      </c>
      <c r="T23" s="16">
        <v>0</v>
      </c>
      <c r="U23" s="14">
        <v>5.5101421799999999</v>
      </c>
      <c r="V23" s="16">
        <v>0.39529826000000001</v>
      </c>
    </row>
    <row r="24" spans="1:22" x14ac:dyDescent="0.25">
      <c r="A24" s="11" t="s">
        <v>494</v>
      </c>
      <c r="B24" s="13">
        <v>6647</v>
      </c>
      <c r="C24" s="14">
        <f>(16/B24*100)</f>
        <v>0.24071009477959981</v>
      </c>
      <c r="D24" s="15">
        <v>6631</v>
      </c>
      <c r="E24" s="14">
        <v>4.3665803299999997</v>
      </c>
      <c r="F24" s="16">
        <v>0.30059057</v>
      </c>
      <c r="G24" s="14">
        <v>12.67077147</v>
      </c>
      <c r="H24" s="16">
        <v>0.43973783</v>
      </c>
      <c r="I24" s="14">
        <v>59.542707159999999</v>
      </c>
      <c r="J24" s="16">
        <v>0.94852588999999998</v>
      </c>
      <c r="K24" s="14">
        <v>20.461291859999999</v>
      </c>
      <c r="L24" s="16">
        <v>0.72660862000000004</v>
      </c>
      <c r="M24" s="14">
        <v>0</v>
      </c>
      <c r="N24" s="16">
        <v>0</v>
      </c>
      <c r="O24" s="14" t="s">
        <v>582</v>
      </c>
      <c r="P24" s="16" t="s">
        <v>582</v>
      </c>
      <c r="Q24" s="14">
        <v>0</v>
      </c>
      <c r="R24" s="16">
        <v>0</v>
      </c>
      <c r="S24" s="14">
        <v>0</v>
      </c>
      <c r="T24" s="16">
        <v>0</v>
      </c>
      <c r="U24" s="14">
        <v>2.9586491800000001</v>
      </c>
      <c r="V24" s="16">
        <v>0.82015415000000003</v>
      </c>
    </row>
    <row r="25" spans="1:22" x14ac:dyDescent="0.25">
      <c r="A25" s="11" t="s">
        <v>495</v>
      </c>
      <c r="B25" s="13">
        <v>5581</v>
      </c>
      <c r="C25" s="14">
        <f>(26/B25*100)</f>
        <v>0.46586633219853069</v>
      </c>
      <c r="D25" s="15">
        <v>5555</v>
      </c>
      <c r="E25" s="14">
        <v>3.0065044599999999</v>
      </c>
      <c r="F25" s="16">
        <v>0.29566995000000001</v>
      </c>
      <c r="G25" s="14">
        <v>7.4555493000000004</v>
      </c>
      <c r="H25" s="16">
        <v>0.46445234000000002</v>
      </c>
      <c r="I25" s="14">
        <v>68.442832109999998</v>
      </c>
      <c r="J25" s="16">
        <v>0.78914627999999998</v>
      </c>
      <c r="K25" s="14">
        <v>20.487395169999999</v>
      </c>
      <c r="L25" s="16">
        <v>0.68813564999999999</v>
      </c>
      <c r="M25" s="14">
        <v>0</v>
      </c>
      <c r="N25" s="16">
        <v>0</v>
      </c>
      <c r="O25" s="14" t="s">
        <v>582</v>
      </c>
      <c r="P25" s="16" t="s">
        <v>582</v>
      </c>
      <c r="Q25" s="14">
        <v>0</v>
      </c>
      <c r="R25" s="16">
        <v>0</v>
      </c>
      <c r="S25" s="14">
        <v>0</v>
      </c>
      <c r="T25" s="16">
        <v>0</v>
      </c>
      <c r="U25" s="14">
        <v>0.60771894999999998</v>
      </c>
      <c r="V25" s="16">
        <v>0.13693947000000001</v>
      </c>
    </row>
    <row r="26" spans="1:22" x14ac:dyDescent="0.25">
      <c r="A26" s="11" t="s">
        <v>496</v>
      </c>
      <c r="B26" s="13">
        <v>4869</v>
      </c>
      <c r="C26" s="14">
        <f>(96/B26*100)</f>
        <v>1.9716574245224894</v>
      </c>
      <c r="D26" s="15">
        <v>4773</v>
      </c>
      <c r="E26" s="14">
        <v>6.0541050600000004</v>
      </c>
      <c r="F26" s="16">
        <v>0.35307126999999999</v>
      </c>
      <c r="G26" s="14">
        <v>14.285565160000001</v>
      </c>
      <c r="H26" s="16">
        <v>0.51393239000000002</v>
      </c>
      <c r="I26" s="14">
        <v>66.502483339999998</v>
      </c>
      <c r="J26" s="16">
        <v>0.82638425999999998</v>
      </c>
      <c r="K26" s="14">
        <v>10.22172724</v>
      </c>
      <c r="L26" s="16">
        <v>0.53692158000000001</v>
      </c>
      <c r="M26" s="14">
        <v>0</v>
      </c>
      <c r="N26" s="16">
        <v>0</v>
      </c>
      <c r="O26" s="14" t="s">
        <v>582</v>
      </c>
      <c r="P26" s="16" t="s">
        <v>582</v>
      </c>
      <c r="Q26" s="14">
        <v>0</v>
      </c>
      <c r="R26" s="16">
        <v>0</v>
      </c>
      <c r="S26" s="14">
        <v>0</v>
      </c>
      <c r="T26" s="16">
        <v>0</v>
      </c>
      <c r="U26" s="14">
        <v>2.9361192100000002</v>
      </c>
      <c r="V26" s="16">
        <v>0.32175811999999998</v>
      </c>
    </row>
    <row r="27" spans="1:22" x14ac:dyDescent="0.25">
      <c r="A27" s="11" t="s">
        <v>497</v>
      </c>
      <c r="B27" s="13">
        <v>5299</v>
      </c>
      <c r="C27" s="14">
        <f>(191/B27*100)</f>
        <v>3.6044536705038688</v>
      </c>
      <c r="D27" s="15">
        <v>5108</v>
      </c>
      <c r="E27" s="14">
        <v>6.4148499599999997</v>
      </c>
      <c r="F27" s="16">
        <v>0.34476032000000001</v>
      </c>
      <c r="G27" s="14">
        <v>21.82037996</v>
      </c>
      <c r="H27" s="16">
        <v>0.65376091000000003</v>
      </c>
      <c r="I27" s="14">
        <v>47.006227090000003</v>
      </c>
      <c r="J27" s="16">
        <v>0.7381432</v>
      </c>
      <c r="K27" s="14">
        <v>13.184436939999999</v>
      </c>
      <c r="L27" s="16">
        <v>0.47048837999999998</v>
      </c>
      <c r="M27" s="14">
        <v>0</v>
      </c>
      <c r="N27" s="16">
        <v>0</v>
      </c>
      <c r="O27" s="14" t="s">
        <v>582</v>
      </c>
      <c r="P27" s="16" t="s">
        <v>582</v>
      </c>
      <c r="Q27" s="14">
        <v>0</v>
      </c>
      <c r="R27" s="16">
        <v>0</v>
      </c>
      <c r="S27" s="14">
        <v>0</v>
      </c>
      <c r="T27" s="16">
        <v>0</v>
      </c>
      <c r="U27" s="14">
        <v>11.574106049999999</v>
      </c>
      <c r="V27" s="16">
        <v>0.36911558</v>
      </c>
    </row>
    <row r="28" spans="1:22" x14ac:dyDescent="0.25">
      <c r="A28" s="11" t="s">
        <v>498</v>
      </c>
      <c r="B28" s="13">
        <v>7568</v>
      </c>
      <c r="C28" s="14">
        <f>(528/B28*100)</f>
        <v>6.9767441860465116</v>
      </c>
      <c r="D28" s="15">
        <v>7040</v>
      </c>
      <c r="E28" s="14">
        <v>5.2665191099999999</v>
      </c>
      <c r="F28" s="16">
        <v>0.33760001000000001</v>
      </c>
      <c r="G28" s="14">
        <v>17.43216516</v>
      </c>
      <c r="H28" s="16">
        <v>0.51873354999999999</v>
      </c>
      <c r="I28" s="14">
        <v>60.695167290000001</v>
      </c>
      <c r="J28" s="16">
        <v>0.88352774000000001</v>
      </c>
      <c r="K28" s="14">
        <v>10.50796854</v>
      </c>
      <c r="L28" s="16">
        <v>0.49828830000000002</v>
      </c>
      <c r="M28" s="14">
        <v>0</v>
      </c>
      <c r="N28" s="16">
        <v>0</v>
      </c>
      <c r="O28" s="14" t="s">
        <v>582</v>
      </c>
      <c r="P28" s="16" t="s">
        <v>582</v>
      </c>
      <c r="Q28" s="14">
        <v>0</v>
      </c>
      <c r="R28" s="16">
        <v>0</v>
      </c>
      <c r="S28" s="14">
        <v>0</v>
      </c>
      <c r="T28" s="16">
        <v>0</v>
      </c>
      <c r="U28" s="14">
        <v>6.0981798899999999</v>
      </c>
      <c r="V28" s="16">
        <v>0.74627710999999997</v>
      </c>
    </row>
    <row r="29" spans="1:22" x14ac:dyDescent="0.25">
      <c r="A29" s="11" t="s">
        <v>499</v>
      </c>
      <c r="B29" s="13">
        <v>5385</v>
      </c>
      <c r="C29" s="14">
        <f>(30/B29*100)</f>
        <v>0.55710306406685239</v>
      </c>
      <c r="D29" s="15">
        <v>5355</v>
      </c>
      <c r="E29" s="14">
        <v>3.6090783399999999</v>
      </c>
      <c r="F29" s="16">
        <v>0.30538607000000001</v>
      </c>
      <c r="G29" s="14">
        <v>14.51160883</v>
      </c>
      <c r="H29" s="16">
        <v>0.51960934999999997</v>
      </c>
      <c r="I29" s="14">
        <v>67.367778799999996</v>
      </c>
      <c r="J29" s="16">
        <v>0.75054715000000005</v>
      </c>
      <c r="K29" s="14">
        <v>8.6023522000000003</v>
      </c>
      <c r="L29" s="16">
        <v>0.42494124</v>
      </c>
      <c r="M29" s="14">
        <v>0</v>
      </c>
      <c r="N29" s="16">
        <v>0</v>
      </c>
      <c r="O29" s="14" t="s">
        <v>582</v>
      </c>
      <c r="P29" s="16" t="s">
        <v>582</v>
      </c>
      <c r="Q29" s="14">
        <v>2.7667624100000001</v>
      </c>
      <c r="R29" s="16">
        <v>0.24169378</v>
      </c>
      <c r="S29" s="14">
        <v>0</v>
      </c>
      <c r="T29" s="16">
        <v>0</v>
      </c>
      <c r="U29" s="14">
        <v>3.14241942</v>
      </c>
      <c r="V29" s="16">
        <v>0.37638917999999999</v>
      </c>
    </row>
    <row r="30" spans="1:22" x14ac:dyDescent="0.25">
      <c r="A30" s="11" t="s">
        <v>500</v>
      </c>
      <c r="B30" s="13">
        <v>4520</v>
      </c>
      <c r="C30" s="14">
        <f>(254/B30*100)</f>
        <v>5.6194690265486731</v>
      </c>
      <c r="D30" s="15">
        <v>4266</v>
      </c>
      <c r="E30" s="14">
        <v>2.1168994400000001</v>
      </c>
      <c r="F30" s="16">
        <v>0.24240582999999999</v>
      </c>
      <c r="G30" s="14">
        <v>6.5673715799999997</v>
      </c>
      <c r="H30" s="16">
        <v>0.44027439000000002</v>
      </c>
      <c r="I30" s="14">
        <v>61.985771849999999</v>
      </c>
      <c r="J30" s="16">
        <v>0.99904263999999998</v>
      </c>
      <c r="K30" s="14">
        <v>22.454519650000002</v>
      </c>
      <c r="L30" s="16">
        <v>0.83237640999999996</v>
      </c>
      <c r="M30" s="14">
        <v>0</v>
      </c>
      <c r="N30" s="16">
        <v>0</v>
      </c>
      <c r="O30" s="14" t="s">
        <v>582</v>
      </c>
      <c r="P30" s="16" t="s">
        <v>582</v>
      </c>
      <c r="Q30" s="14">
        <v>0</v>
      </c>
      <c r="R30" s="16">
        <v>0</v>
      </c>
      <c r="S30" s="14">
        <v>0</v>
      </c>
      <c r="T30" s="16">
        <v>0</v>
      </c>
      <c r="U30" s="14">
        <v>6.8754374900000004</v>
      </c>
      <c r="V30" s="16">
        <v>0.58527099999999999</v>
      </c>
    </row>
    <row r="31" spans="1:22" x14ac:dyDescent="0.25">
      <c r="A31" s="11" t="s">
        <v>501</v>
      </c>
      <c r="B31" s="13">
        <v>5456</v>
      </c>
      <c r="C31" s="14">
        <f>(155/B31*100)</f>
        <v>2.8409090909090908</v>
      </c>
      <c r="D31" s="15">
        <v>5301</v>
      </c>
      <c r="E31" s="14">
        <v>3.9907046199999998</v>
      </c>
      <c r="F31" s="16">
        <v>0.30009514999999998</v>
      </c>
      <c r="G31" s="14">
        <v>11.44608472</v>
      </c>
      <c r="H31" s="16">
        <v>0.48175193999999999</v>
      </c>
      <c r="I31" s="14">
        <v>62.814731479999999</v>
      </c>
      <c r="J31" s="16">
        <v>0.71337530999999998</v>
      </c>
      <c r="K31" s="14">
        <v>14.3981586</v>
      </c>
      <c r="L31" s="16">
        <v>0.57995896000000002</v>
      </c>
      <c r="M31" s="14">
        <v>0</v>
      </c>
      <c r="N31" s="16">
        <v>0</v>
      </c>
      <c r="O31" s="14" t="s">
        <v>582</v>
      </c>
      <c r="P31" s="16" t="s">
        <v>582</v>
      </c>
      <c r="Q31" s="14">
        <v>0</v>
      </c>
      <c r="R31" s="16">
        <v>0</v>
      </c>
      <c r="S31" s="14">
        <v>0</v>
      </c>
      <c r="T31" s="16">
        <v>0</v>
      </c>
      <c r="U31" s="14">
        <v>7.3503205899999999</v>
      </c>
      <c r="V31" s="16">
        <v>0.55969824999999995</v>
      </c>
    </row>
    <row r="32" spans="1:22" x14ac:dyDescent="0.25">
      <c r="A32" s="11" t="s">
        <v>502</v>
      </c>
      <c r="B32" s="13">
        <v>4478</v>
      </c>
      <c r="C32" s="14">
        <f>(6/B32*100)</f>
        <v>0.13398838767306834</v>
      </c>
      <c r="D32" s="15">
        <v>4472</v>
      </c>
      <c r="E32" s="14">
        <v>4.9024967000000004</v>
      </c>
      <c r="F32" s="16">
        <v>0.37399197000000001</v>
      </c>
      <c r="G32" s="14">
        <v>16.756718769999999</v>
      </c>
      <c r="H32" s="16">
        <v>0.54102695000000001</v>
      </c>
      <c r="I32" s="14">
        <v>64.756849959999997</v>
      </c>
      <c r="J32" s="16">
        <v>0.69436812999999997</v>
      </c>
      <c r="K32" s="14">
        <v>11.06347502</v>
      </c>
      <c r="L32" s="16">
        <v>0.44582814999999998</v>
      </c>
      <c r="M32" s="14">
        <v>0</v>
      </c>
      <c r="N32" s="16">
        <v>0</v>
      </c>
      <c r="O32" s="14" t="s">
        <v>582</v>
      </c>
      <c r="P32" s="16" t="s">
        <v>582</v>
      </c>
      <c r="Q32" s="14">
        <v>0</v>
      </c>
      <c r="R32" s="16">
        <v>0</v>
      </c>
      <c r="S32" s="14">
        <v>0</v>
      </c>
      <c r="T32" s="16">
        <v>0</v>
      </c>
      <c r="U32" s="14">
        <v>2.52045955</v>
      </c>
      <c r="V32" s="16">
        <v>0.33012764</v>
      </c>
    </row>
    <row r="33" spans="1:22" x14ac:dyDescent="0.25">
      <c r="A33" s="11" t="s">
        <v>503</v>
      </c>
      <c r="B33" s="13">
        <v>7325</v>
      </c>
      <c r="C33" s="14">
        <f>(87/B33*100)</f>
        <v>1.1877133105802047</v>
      </c>
      <c r="D33" s="15">
        <v>7238</v>
      </c>
      <c r="E33" s="14">
        <v>2.26255563</v>
      </c>
      <c r="F33" s="16">
        <v>0.20577619999999999</v>
      </c>
      <c r="G33" s="14">
        <v>6.56291037</v>
      </c>
      <c r="H33" s="16">
        <v>0.40226052000000001</v>
      </c>
      <c r="I33" s="14">
        <v>60.042164339999999</v>
      </c>
      <c r="J33" s="16">
        <v>0.81633586999999996</v>
      </c>
      <c r="K33" s="14">
        <v>27.83053541</v>
      </c>
      <c r="L33" s="16">
        <v>0.82594794000000005</v>
      </c>
      <c r="M33" s="14">
        <v>0</v>
      </c>
      <c r="N33" s="16">
        <v>0</v>
      </c>
      <c r="O33" s="14" t="s">
        <v>582</v>
      </c>
      <c r="P33" s="16" t="s">
        <v>582</v>
      </c>
      <c r="Q33" s="14">
        <v>0</v>
      </c>
      <c r="R33" s="16">
        <v>0</v>
      </c>
      <c r="S33" s="14">
        <v>0</v>
      </c>
      <c r="T33" s="16">
        <v>0</v>
      </c>
      <c r="U33" s="14">
        <v>3.3018342600000001</v>
      </c>
      <c r="V33" s="16">
        <v>0.27889977999999999</v>
      </c>
    </row>
    <row r="34" spans="1:22" x14ac:dyDescent="0.25">
      <c r="A34" s="11" t="s">
        <v>504</v>
      </c>
      <c r="B34" s="13">
        <v>6350</v>
      </c>
      <c r="C34" s="14">
        <f>(107/B34*100)</f>
        <v>1.6850393700787403</v>
      </c>
      <c r="D34" s="15">
        <v>6243</v>
      </c>
      <c r="E34" s="14">
        <v>6.9146300800000002</v>
      </c>
      <c r="F34" s="16">
        <v>0.32191417</v>
      </c>
      <c r="G34" s="14">
        <v>15.78149816</v>
      </c>
      <c r="H34" s="16">
        <v>0.55735098999999999</v>
      </c>
      <c r="I34" s="14">
        <v>57.49879644</v>
      </c>
      <c r="J34" s="16">
        <v>0.91851106000000005</v>
      </c>
      <c r="K34" s="14">
        <v>8.9533413599999996</v>
      </c>
      <c r="L34" s="16">
        <v>0.36318604999999998</v>
      </c>
      <c r="M34" s="14">
        <v>0</v>
      </c>
      <c r="N34" s="16">
        <v>0</v>
      </c>
      <c r="O34" s="14" t="s">
        <v>582</v>
      </c>
      <c r="P34" s="16" t="s">
        <v>582</v>
      </c>
      <c r="Q34" s="14">
        <v>2.5934758800000002</v>
      </c>
      <c r="R34" s="16">
        <v>0.53837999999999997</v>
      </c>
      <c r="S34" s="14">
        <v>0</v>
      </c>
      <c r="T34" s="16">
        <v>0</v>
      </c>
      <c r="U34" s="14">
        <v>8.2582580799999992</v>
      </c>
      <c r="V34" s="16">
        <v>0.69050606000000003</v>
      </c>
    </row>
    <row r="35" spans="1:22" x14ac:dyDescent="0.25">
      <c r="A35" s="11" t="s">
        <v>505</v>
      </c>
      <c r="B35" s="13">
        <v>6406</v>
      </c>
      <c r="C35" s="14">
        <f>(78/B35*100)</f>
        <v>1.2176084920387136</v>
      </c>
      <c r="D35" s="15">
        <v>6328</v>
      </c>
      <c r="E35" s="14">
        <v>3.8159590699999999</v>
      </c>
      <c r="F35" s="16">
        <v>0.25247376999999999</v>
      </c>
      <c r="G35" s="14">
        <v>8.9766029300000003</v>
      </c>
      <c r="H35" s="16">
        <v>0.44072677999999998</v>
      </c>
      <c r="I35" s="14">
        <v>66.791350989999998</v>
      </c>
      <c r="J35" s="16">
        <v>0.75220078000000001</v>
      </c>
      <c r="K35" s="14">
        <v>16.073321180000001</v>
      </c>
      <c r="L35" s="16">
        <v>0.65539309000000001</v>
      </c>
      <c r="M35" s="14">
        <v>0</v>
      </c>
      <c r="N35" s="16">
        <v>0</v>
      </c>
      <c r="O35" s="14" t="s">
        <v>582</v>
      </c>
      <c r="P35" s="16" t="s">
        <v>582</v>
      </c>
      <c r="Q35" s="14">
        <v>1.04211941</v>
      </c>
      <c r="R35" s="16">
        <v>5.7101350000000002E-2</v>
      </c>
      <c r="S35" s="14">
        <v>0</v>
      </c>
      <c r="T35" s="16">
        <v>0</v>
      </c>
      <c r="U35" s="14">
        <v>3.3006464200000001</v>
      </c>
      <c r="V35" s="16">
        <v>0.22089429999999999</v>
      </c>
    </row>
    <row r="36" spans="1:22" x14ac:dyDescent="0.25">
      <c r="A36" s="11" t="s">
        <v>506</v>
      </c>
      <c r="B36" s="13">
        <v>6736</v>
      </c>
      <c r="C36" s="14">
        <f>(97/B36*100)</f>
        <v>1.4400237529691211</v>
      </c>
      <c r="D36" s="15">
        <v>6639</v>
      </c>
      <c r="E36" s="14">
        <v>4.6879097200000004</v>
      </c>
      <c r="F36" s="16">
        <v>0.29139661</v>
      </c>
      <c r="G36" s="14">
        <v>12.175142470000001</v>
      </c>
      <c r="H36" s="16">
        <v>0.48508929000000001</v>
      </c>
      <c r="I36" s="14">
        <v>60.305986609999998</v>
      </c>
      <c r="J36" s="16">
        <v>0.71936593000000004</v>
      </c>
      <c r="K36" s="14">
        <v>17.22337482</v>
      </c>
      <c r="L36" s="16">
        <v>0.56920453000000004</v>
      </c>
      <c r="M36" s="14">
        <v>0</v>
      </c>
      <c r="N36" s="16">
        <v>0</v>
      </c>
      <c r="O36" s="14" t="s">
        <v>582</v>
      </c>
      <c r="P36" s="16" t="s">
        <v>582</v>
      </c>
      <c r="Q36" s="14">
        <v>0</v>
      </c>
      <c r="R36" s="16">
        <v>0</v>
      </c>
      <c r="S36" s="14">
        <v>0</v>
      </c>
      <c r="T36" s="16">
        <v>0</v>
      </c>
      <c r="U36" s="14">
        <v>5.6075863699999999</v>
      </c>
      <c r="V36" s="16">
        <v>0.37873876000000001</v>
      </c>
    </row>
    <row r="37" spans="1:22" x14ac:dyDescent="0.25">
      <c r="A37" s="11" t="s">
        <v>507</v>
      </c>
      <c r="B37" s="13">
        <v>5458</v>
      </c>
      <c r="C37" s="14">
        <f>(208/B37*100)</f>
        <v>3.8109197508244779</v>
      </c>
      <c r="D37" s="15">
        <v>5250</v>
      </c>
      <c r="E37" s="14">
        <v>3.7326943099999998</v>
      </c>
      <c r="F37" s="16">
        <v>0.27520535000000002</v>
      </c>
      <c r="G37" s="14">
        <v>8.7399604800000006</v>
      </c>
      <c r="H37" s="16">
        <v>0.45464092</v>
      </c>
      <c r="I37" s="14">
        <v>57.29215404</v>
      </c>
      <c r="J37" s="16">
        <v>0.92851293999999995</v>
      </c>
      <c r="K37" s="14">
        <v>18.663221790000001</v>
      </c>
      <c r="L37" s="16">
        <v>0.81534762999999999</v>
      </c>
      <c r="M37" s="14">
        <v>0</v>
      </c>
      <c r="N37" s="16">
        <v>0</v>
      </c>
      <c r="O37" s="14" t="s">
        <v>582</v>
      </c>
      <c r="P37" s="16" t="s">
        <v>582</v>
      </c>
      <c r="Q37" s="14">
        <v>0</v>
      </c>
      <c r="R37" s="16">
        <v>0</v>
      </c>
      <c r="S37" s="14">
        <v>0</v>
      </c>
      <c r="T37" s="16">
        <v>0</v>
      </c>
      <c r="U37" s="14">
        <v>11.571969380000001</v>
      </c>
      <c r="V37" s="16">
        <v>0.91549305999999997</v>
      </c>
    </row>
    <row r="38" spans="1:22" x14ac:dyDescent="0.25">
      <c r="A38" s="11" t="s">
        <v>508</v>
      </c>
      <c r="B38" s="13">
        <v>5860</v>
      </c>
      <c r="C38" s="14">
        <f>(30/B38*100)</f>
        <v>0.51194539249146753</v>
      </c>
      <c r="D38" s="15">
        <v>5830</v>
      </c>
      <c r="E38" s="14">
        <v>4.8608245700000001</v>
      </c>
      <c r="F38" s="16">
        <v>0.30806253</v>
      </c>
      <c r="G38" s="14">
        <v>19.704482290000001</v>
      </c>
      <c r="H38" s="16">
        <v>0.70467040000000003</v>
      </c>
      <c r="I38" s="14">
        <v>43.540844380000003</v>
      </c>
      <c r="J38" s="16">
        <v>0.81815861999999995</v>
      </c>
      <c r="K38" s="14">
        <v>12.71807254</v>
      </c>
      <c r="L38" s="16">
        <v>0.48922408000000001</v>
      </c>
      <c r="M38" s="14">
        <v>0</v>
      </c>
      <c r="N38" s="16">
        <v>0</v>
      </c>
      <c r="O38" s="14" t="s">
        <v>582</v>
      </c>
      <c r="P38" s="16" t="s">
        <v>582</v>
      </c>
      <c r="Q38" s="14">
        <v>0</v>
      </c>
      <c r="R38" s="16">
        <v>0</v>
      </c>
      <c r="S38" s="14">
        <v>0</v>
      </c>
      <c r="T38" s="16">
        <v>0</v>
      </c>
      <c r="U38" s="14">
        <v>19.175776219999999</v>
      </c>
      <c r="V38" s="16">
        <v>0.96076740000000005</v>
      </c>
    </row>
    <row r="39" spans="1:22" x14ac:dyDescent="0.25">
      <c r="A39" s="11" t="s">
        <v>509</v>
      </c>
      <c r="B39" s="13">
        <v>5895</v>
      </c>
      <c r="C39" s="14">
        <f>(33/B39*100)</f>
        <v>0.55979643765903309</v>
      </c>
      <c r="D39" s="15">
        <v>5862</v>
      </c>
      <c r="E39" s="14">
        <v>8.8175783299999999</v>
      </c>
      <c r="F39" s="16">
        <v>0.50231380999999997</v>
      </c>
      <c r="G39" s="14">
        <v>17.94971799</v>
      </c>
      <c r="H39" s="16">
        <v>0.64105414999999999</v>
      </c>
      <c r="I39" s="14">
        <v>50.959884989999999</v>
      </c>
      <c r="J39" s="16">
        <v>0.89842588000000001</v>
      </c>
      <c r="K39" s="14">
        <v>17.595563219999999</v>
      </c>
      <c r="L39" s="16">
        <v>0.69549539999999999</v>
      </c>
      <c r="M39" s="14">
        <v>0</v>
      </c>
      <c r="N39" s="16">
        <v>0</v>
      </c>
      <c r="O39" s="14" t="s">
        <v>582</v>
      </c>
      <c r="P39" s="16" t="s">
        <v>582</v>
      </c>
      <c r="Q39" s="14">
        <v>0</v>
      </c>
      <c r="R39" s="16">
        <v>0</v>
      </c>
      <c r="S39" s="14">
        <v>0</v>
      </c>
      <c r="T39" s="16">
        <v>0</v>
      </c>
      <c r="U39" s="14">
        <v>4.6772554700000004</v>
      </c>
      <c r="V39" s="16">
        <v>0.60845313000000001</v>
      </c>
    </row>
    <row r="40" spans="1:22" x14ac:dyDescent="0.25">
      <c r="A40" s="11" t="s">
        <v>510</v>
      </c>
      <c r="B40" s="13">
        <v>14157</v>
      </c>
      <c r="C40" s="14">
        <f>(430/B40*100)</f>
        <v>3.0373666737303102</v>
      </c>
      <c r="D40" s="15">
        <v>13727</v>
      </c>
      <c r="E40" s="14">
        <v>2.59796074</v>
      </c>
      <c r="F40" s="16">
        <v>0.18666906</v>
      </c>
      <c r="G40" s="14">
        <v>5.2651672600000001</v>
      </c>
      <c r="H40" s="16">
        <v>0.29006261999999999</v>
      </c>
      <c r="I40" s="14">
        <v>61.249458959999998</v>
      </c>
      <c r="J40" s="16">
        <v>0.72609736000000002</v>
      </c>
      <c r="K40" s="14">
        <v>24.400032079999999</v>
      </c>
      <c r="L40" s="16">
        <v>0.72299809999999998</v>
      </c>
      <c r="M40" s="14">
        <v>0</v>
      </c>
      <c r="N40" s="16">
        <v>0</v>
      </c>
      <c r="O40" s="14" t="s">
        <v>582</v>
      </c>
      <c r="P40" s="16" t="s">
        <v>582</v>
      </c>
      <c r="Q40" s="14">
        <v>0</v>
      </c>
      <c r="R40" s="16">
        <v>0</v>
      </c>
      <c r="S40" s="14">
        <v>0</v>
      </c>
      <c r="T40" s="16">
        <v>0</v>
      </c>
      <c r="U40" s="14">
        <v>6.4873809700000002</v>
      </c>
      <c r="V40" s="16">
        <v>0.59981795999999998</v>
      </c>
    </row>
    <row r="41" spans="1:22" x14ac:dyDescent="0.25">
      <c r="A41" s="11" t="s">
        <v>511</v>
      </c>
      <c r="B41" s="13">
        <v>5712</v>
      </c>
      <c r="C41" s="14">
        <f>(71/B41*100)</f>
        <v>1.2429971988795518</v>
      </c>
      <c r="D41" s="15">
        <v>5641</v>
      </c>
      <c r="E41" s="14">
        <v>3.4741030500000001</v>
      </c>
      <c r="F41" s="16">
        <v>0.2818464</v>
      </c>
      <c r="G41" s="14">
        <v>4.5278581600000001</v>
      </c>
      <c r="H41" s="16">
        <v>0.29729700999999997</v>
      </c>
      <c r="I41" s="14">
        <v>58.834425979999999</v>
      </c>
      <c r="J41" s="16">
        <v>0.87677757000000001</v>
      </c>
      <c r="K41" s="14">
        <v>28.250079540000002</v>
      </c>
      <c r="L41" s="16">
        <v>1.0089570699999999</v>
      </c>
      <c r="M41" s="14">
        <v>0</v>
      </c>
      <c r="N41" s="16">
        <v>0</v>
      </c>
      <c r="O41" s="14" t="s">
        <v>582</v>
      </c>
      <c r="P41" s="16" t="s">
        <v>582</v>
      </c>
      <c r="Q41" s="14">
        <v>0.68081754999999999</v>
      </c>
      <c r="R41" s="16">
        <v>0.18137060999999999</v>
      </c>
      <c r="S41" s="14">
        <v>0</v>
      </c>
      <c r="T41" s="16">
        <v>0</v>
      </c>
      <c r="U41" s="14">
        <v>4.2327157299999998</v>
      </c>
      <c r="V41" s="16">
        <v>0.49784661000000002</v>
      </c>
    </row>
    <row r="42" spans="1:22" x14ac:dyDescent="0.25">
      <c r="A42" s="11" t="s">
        <v>512</v>
      </c>
      <c r="B42" s="13">
        <f>IF(COUNT(B7:B41) &gt; 0, AVERAGE(B7:B41), "\u2014")</f>
        <v>7103.4285714285716</v>
      </c>
      <c r="C42" s="14">
        <f>IF(COUNT(C7:C41) &gt; 0, AVERAGE(C7:C41), "—")</f>
        <v>3.5595906811159805</v>
      </c>
      <c r="D42" s="15">
        <f>IF(COUNT(D7:D41) &gt; 0, AVERAGE(D7:D41), "—")</f>
        <v>6841.1428571428569</v>
      </c>
      <c r="E42" s="14">
        <f>IF(COUNT(E7:E41) &gt; 0, AVERAGE(E7:E41), "—")</f>
        <v>4.4194572914285715</v>
      </c>
      <c r="F42" s="16">
        <f>IF(COUNT(F7:F41) &gt; 0, SQRT(SUMSQ(F7:F41)/(COUNT(F7:F41)*COUNT(F7:F41)) ), "—")</f>
        <v>5.329048188223609E-2</v>
      </c>
      <c r="G42" s="14">
        <f>IF(COUNT(G7:G41) &gt; 0, AVERAGE(G7:G41), "—")</f>
        <v>12.792357917428573</v>
      </c>
      <c r="H42" s="16">
        <f>IF(COUNT(H7:H41) &gt; 0, SQRT(SUMSQ(H7:H41)/(COUNT(H7:H41)*COUNT(H7:H41)) ), "—")</f>
        <v>8.3752945087351968E-2</v>
      </c>
      <c r="I42" s="14">
        <f>IF(COUNT(I7:I41) &gt; 0, AVERAGE(I7:I41), "—")</f>
        <v>58.88180255228572</v>
      </c>
      <c r="J42" s="16">
        <f>IF(COUNT(J7:J41) &gt; 0, SQRT(SUMSQ(J7:J41)/(COUNT(J7:J41)*COUNT(J7:J41)) ), "—")</f>
        <v>0.13798592235514506</v>
      </c>
      <c r="K42" s="14">
        <f>IF(COUNT(K7:K41) &gt; 0, AVERAGE(K7:K41), "—")</f>
        <v>16.647343405142859</v>
      </c>
      <c r="L42" s="16">
        <f>IF(COUNT(L7:L41) &gt; 0, SQRT(SUMSQ(L7:L41)/(COUNT(L7:L41)*COUNT(L7:L41)) ), "—")</f>
        <v>0.10338513775943792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0.62751184371428581</v>
      </c>
      <c r="R42" s="16">
        <f>IF(COUNT(R7:R41) &gt; 0, SQRT(SUMSQ(R7:R41)/(COUNT(R7:R41)*COUNT(R7:R41)) ), "—")</f>
        <v>3.7641551833382705E-2</v>
      </c>
      <c r="S42" s="14">
        <f>IF(COUNT(S7:S41) &gt; 0, AVERAGE(S7:S41), "—")</f>
        <v>1.8385811428571429E-3</v>
      </c>
      <c r="T42" s="16">
        <f>IF(COUNT(T7:T41) &gt; 0, SQRT(SUMSQ(T7:T41)/(COUNT(T7:T41)*COUNT(T7:T41)) ), "—")</f>
        <v>1.9474888571428572E-3</v>
      </c>
      <c r="U42" s="14">
        <f>IF(COUNT(U7:U41) &gt; 0, AVERAGE(U7:U41), "—")</f>
        <v>6.6296884094285717</v>
      </c>
      <c r="V42" s="16">
        <f>IF(COUNT(V7:V41) &gt; 0, SQRT(SUMSQ(V7:V41)/(COUNT(V7:V41)*COUNT(V7:V41)) ), "—")</f>
        <v>9.8831362785041246E-2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7.13676873</v>
      </c>
      <c r="F45" s="16">
        <v>0.46040903</v>
      </c>
      <c r="G45" s="14">
        <v>20.115256850000002</v>
      </c>
      <c r="H45" s="16">
        <v>0.67562014999999997</v>
      </c>
      <c r="I45" s="14">
        <v>52.575973480000002</v>
      </c>
      <c r="J45" s="16">
        <v>0.79682500999999994</v>
      </c>
      <c r="K45" s="14">
        <v>14.116798920000001</v>
      </c>
      <c r="L45" s="16">
        <v>0.55298354999999999</v>
      </c>
      <c r="M45" s="14">
        <v>0</v>
      </c>
      <c r="N45" s="16">
        <v>0</v>
      </c>
      <c r="O45" s="14" t="s">
        <v>582</v>
      </c>
      <c r="P45" s="16" t="s">
        <v>582</v>
      </c>
      <c r="Q45" s="14">
        <v>1.181109E-2</v>
      </c>
      <c r="R45" s="16">
        <v>1.1958399999999999E-2</v>
      </c>
      <c r="S45" s="14">
        <v>0.35564572</v>
      </c>
      <c r="T45" s="16">
        <v>7.6491390000000006E-2</v>
      </c>
      <c r="U45" s="14">
        <v>5.6877452100000001</v>
      </c>
      <c r="V45" s="16">
        <v>0.33827072000000002</v>
      </c>
    </row>
    <row r="46" spans="1:22" x14ac:dyDescent="0.25">
      <c r="A46" s="11" t="s">
        <v>516</v>
      </c>
      <c r="B46" s="13">
        <v>23141</v>
      </c>
      <c r="C46" s="14">
        <f>(2327/B46*100)</f>
        <v>10.055745214122121</v>
      </c>
      <c r="D46" s="15">
        <v>20814</v>
      </c>
      <c r="E46" s="14">
        <v>2.4145418099999998</v>
      </c>
      <c r="F46" s="16">
        <v>0.17504834</v>
      </c>
      <c r="G46" s="14">
        <v>7.4897877900000003</v>
      </c>
      <c r="H46" s="16">
        <v>0.30478110000000003</v>
      </c>
      <c r="I46" s="14">
        <v>43.819348009999999</v>
      </c>
      <c r="J46" s="16">
        <v>0.83093196999999996</v>
      </c>
      <c r="K46" s="14">
        <v>9.7211358600000004</v>
      </c>
      <c r="L46" s="16">
        <v>0.32976411999999999</v>
      </c>
      <c r="M46" s="14">
        <v>0</v>
      </c>
      <c r="N46" s="16">
        <v>0</v>
      </c>
      <c r="O46" s="14" t="s">
        <v>582</v>
      </c>
      <c r="P46" s="16" t="s">
        <v>582</v>
      </c>
      <c r="Q46" s="14">
        <v>0</v>
      </c>
      <c r="R46" s="16">
        <v>0</v>
      </c>
      <c r="S46" s="14">
        <v>0</v>
      </c>
      <c r="T46" s="16">
        <v>0</v>
      </c>
      <c r="U46" s="14">
        <v>36.55518653</v>
      </c>
      <c r="V46" s="16">
        <v>1.0952289399999999</v>
      </c>
    </row>
    <row r="47" spans="1:22" x14ac:dyDescent="0.25">
      <c r="A47" s="11" t="s">
        <v>517</v>
      </c>
      <c r="B47" s="13">
        <v>5928</v>
      </c>
      <c r="C47" s="14">
        <f>(456/B47*100)</f>
        <v>7.6923076923076925</v>
      </c>
      <c r="D47" s="15">
        <v>5472</v>
      </c>
      <c r="E47" s="14">
        <v>5.35078312</v>
      </c>
      <c r="F47" s="16">
        <v>0.32748911000000003</v>
      </c>
      <c r="G47" s="14">
        <v>14.285607260000001</v>
      </c>
      <c r="H47" s="16">
        <v>0.63073511999999998</v>
      </c>
      <c r="I47" s="14">
        <v>54.951276120000003</v>
      </c>
      <c r="J47" s="16">
        <v>1.1171204800000001</v>
      </c>
      <c r="K47" s="14">
        <v>9.3511397200000008</v>
      </c>
      <c r="L47" s="16">
        <v>0.44169204000000001</v>
      </c>
      <c r="M47" s="14">
        <v>0</v>
      </c>
      <c r="N47" s="16">
        <v>0</v>
      </c>
      <c r="O47" s="14" t="s">
        <v>582</v>
      </c>
      <c r="P47" s="16" t="s">
        <v>582</v>
      </c>
      <c r="Q47" s="14">
        <v>0</v>
      </c>
      <c r="R47" s="16">
        <v>0</v>
      </c>
      <c r="S47" s="14">
        <v>0</v>
      </c>
      <c r="T47" s="16">
        <v>0</v>
      </c>
      <c r="U47" s="14">
        <v>16.06119378</v>
      </c>
      <c r="V47" s="16">
        <v>1.09017337</v>
      </c>
    </row>
    <row r="48" spans="1:22" x14ac:dyDescent="0.25">
      <c r="A48" s="11" t="s">
        <v>518</v>
      </c>
      <c r="B48" s="13">
        <v>9841</v>
      </c>
      <c r="C48" s="14">
        <f>(8/B48*100)</f>
        <v>8.1292551569962401E-2</v>
      </c>
      <c r="D48" s="15">
        <v>9833</v>
      </c>
      <c r="E48" s="14">
        <v>2.5639539400000002</v>
      </c>
      <c r="F48" s="16">
        <v>0.206985</v>
      </c>
      <c r="G48" s="14">
        <v>14.412299600000001</v>
      </c>
      <c r="H48" s="16">
        <v>0.55213858000000005</v>
      </c>
      <c r="I48" s="14">
        <v>71.60855196</v>
      </c>
      <c r="J48" s="16">
        <v>0.77942431000000001</v>
      </c>
      <c r="K48" s="14">
        <v>9.6353765899999999</v>
      </c>
      <c r="L48" s="16">
        <v>0.49864515999999998</v>
      </c>
      <c r="M48" s="14">
        <v>0</v>
      </c>
      <c r="N48" s="16">
        <v>0</v>
      </c>
      <c r="O48" s="14" t="s">
        <v>582</v>
      </c>
      <c r="P48" s="16" t="s">
        <v>582</v>
      </c>
      <c r="Q48" s="14">
        <v>0</v>
      </c>
      <c r="R48" s="16">
        <v>0</v>
      </c>
      <c r="S48" s="14">
        <v>0</v>
      </c>
      <c r="T48" s="16">
        <v>0</v>
      </c>
      <c r="U48" s="14">
        <v>1.77981791</v>
      </c>
      <c r="V48" s="16">
        <v>0.53719192000000004</v>
      </c>
    </row>
    <row r="49" spans="1:22" x14ac:dyDescent="0.25">
      <c r="A49" s="11" t="s">
        <v>519</v>
      </c>
      <c r="B49" s="13">
        <v>6349</v>
      </c>
      <c r="C49" s="14">
        <f>(56/B49*100)</f>
        <v>0.88202866593164275</v>
      </c>
      <c r="D49" s="15">
        <v>6293</v>
      </c>
      <c r="E49" s="14">
        <v>6.8150202000000002</v>
      </c>
      <c r="F49" s="16">
        <v>0.46635008</v>
      </c>
      <c r="G49" s="14">
        <v>15.960661350000001</v>
      </c>
      <c r="H49" s="16">
        <v>0.65529663000000005</v>
      </c>
      <c r="I49" s="14">
        <v>59.454480150000002</v>
      </c>
      <c r="J49" s="16">
        <v>0.89525208000000001</v>
      </c>
      <c r="K49" s="14">
        <v>13.878587830000001</v>
      </c>
      <c r="L49" s="16">
        <v>0.53231801999999995</v>
      </c>
      <c r="M49" s="14">
        <v>0</v>
      </c>
      <c r="N49" s="16">
        <v>0</v>
      </c>
      <c r="O49" s="14" t="s">
        <v>582</v>
      </c>
      <c r="P49" s="16" t="s">
        <v>582</v>
      </c>
      <c r="Q49" s="14">
        <v>0</v>
      </c>
      <c r="R49" s="16">
        <v>0</v>
      </c>
      <c r="S49" s="14">
        <v>2.4469230000000002E-2</v>
      </c>
      <c r="T49" s="16">
        <v>2.1124520000000001E-2</v>
      </c>
      <c r="U49" s="14">
        <v>3.8667812399999999</v>
      </c>
      <c r="V49" s="16">
        <v>0.41444331000000001</v>
      </c>
    </row>
    <row r="50" spans="1:22" x14ac:dyDescent="0.25">
      <c r="A50" s="11" t="s">
        <v>520</v>
      </c>
      <c r="B50" s="13">
        <v>11795</v>
      </c>
      <c r="C50" s="14">
        <f>(457/B50*100)</f>
        <v>3.87452310300975</v>
      </c>
      <c r="D50" s="15">
        <v>11338</v>
      </c>
      <c r="E50" s="14">
        <v>5.37046329</v>
      </c>
      <c r="F50" s="16">
        <v>0.28352901000000003</v>
      </c>
      <c r="G50" s="14">
        <v>16.134285129999999</v>
      </c>
      <c r="H50" s="16">
        <v>0.43267421</v>
      </c>
      <c r="I50" s="14">
        <v>60.39850568</v>
      </c>
      <c r="J50" s="16">
        <v>0.76387950000000004</v>
      </c>
      <c r="K50" s="14">
        <v>12.90014966</v>
      </c>
      <c r="L50" s="16">
        <v>0.37251857999999999</v>
      </c>
      <c r="M50" s="14">
        <v>0</v>
      </c>
      <c r="N50" s="16">
        <v>0</v>
      </c>
      <c r="O50" s="14" t="s">
        <v>582</v>
      </c>
      <c r="P50" s="16" t="s">
        <v>582</v>
      </c>
      <c r="Q50" s="14">
        <v>0</v>
      </c>
      <c r="R50" s="16">
        <v>0</v>
      </c>
      <c r="S50" s="14">
        <v>0</v>
      </c>
      <c r="T50" s="16">
        <v>0</v>
      </c>
      <c r="U50" s="14">
        <v>5.1965962499999998</v>
      </c>
      <c r="V50" s="16">
        <v>0.53595048000000001</v>
      </c>
    </row>
    <row r="51" spans="1:22" x14ac:dyDescent="0.25">
      <c r="A51" s="11" t="s">
        <v>521</v>
      </c>
      <c r="B51" s="13">
        <v>6866</v>
      </c>
      <c r="C51" s="14">
        <f>(119/B51*100)</f>
        <v>1.7331779784445092</v>
      </c>
      <c r="D51" s="15">
        <v>6747</v>
      </c>
      <c r="E51" s="14">
        <v>5.1930410299999998</v>
      </c>
      <c r="F51" s="16">
        <v>0.31240693000000003</v>
      </c>
      <c r="G51" s="14">
        <v>14.6515308</v>
      </c>
      <c r="H51" s="16">
        <v>0.42690420000000001</v>
      </c>
      <c r="I51" s="14">
        <v>48.96543338</v>
      </c>
      <c r="J51" s="16">
        <v>0.89207068</v>
      </c>
      <c r="K51" s="14">
        <v>9.5923035399999996</v>
      </c>
      <c r="L51" s="16">
        <v>0.33331852000000001</v>
      </c>
      <c r="M51" s="14">
        <v>0</v>
      </c>
      <c r="N51" s="16">
        <v>0</v>
      </c>
      <c r="O51" s="14" t="s">
        <v>582</v>
      </c>
      <c r="P51" s="16" t="s">
        <v>582</v>
      </c>
      <c r="Q51" s="14">
        <v>10.58839564</v>
      </c>
      <c r="R51" s="16">
        <v>0.61258086</v>
      </c>
      <c r="S51" s="14">
        <v>0</v>
      </c>
      <c r="T51" s="16">
        <v>0</v>
      </c>
      <c r="U51" s="14">
        <v>11.009295610000001</v>
      </c>
      <c r="V51" s="16">
        <v>0.93604904</v>
      </c>
    </row>
    <row r="52" spans="1:22" x14ac:dyDescent="0.25">
      <c r="A52" s="11" t="s">
        <v>522</v>
      </c>
      <c r="B52" s="13">
        <v>5809</v>
      </c>
      <c r="C52" s="14">
        <f>(120/B52*100)</f>
        <v>2.0657600275434671</v>
      </c>
      <c r="D52" s="15">
        <v>5689</v>
      </c>
      <c r="E52" s="14">
        <v>3.5509100600000001</v>
      </c>
      <c r="F52" s="16">
        <v>0.26891084999999998</v>
      </c>
      <c r="G52" s="14">
        <v>9.2816156000000003</v>
      </c>
      <c r="H52" s="16">
        <v>0.41224398000000001</v>
      </c>
      <c r="I52" s="14">
        <v>68.620011090000006</v>
      </c>
      <c r="J52" s="16">
        <v>0.84438464000000002</v>
      </c>
      <c r="K52" s="14">
        <v>14.476162199999999</v>
      </c>
      <c r="L52" s="16">
        <v>0.48573134000000001</v>
      </c>
      <c r="M52" s="14">
        <v>0</v>
      </c>
      <c r="N52" s="16">
        <v>0</v>
      </c>
      <c r="O52" s="14" t="s">
        <v>582</v>
      </c>
      <c r="P52" s="16" t="s">
        <v>582</v>
      </c>
      <c r="Q52" s="14">
        <v>0</v>
      </c>
      <c r="R52" s="16">
        <v>0</v>
      </c>
      <c r="S52" s="14">
        <v>0</v>
      </c>
      <c r="T52" s="16">
        <v>0</v>
      </c>
      <c r="U52" s="14">
        <v>4.0713010599999997</v>
      </c>
      <c r="V52" s="16">
        <v>0.37299916</v>
      </c>
    </row>
    <row r="53" spans="1:22" x14ac:dyDescent="0.25">
      <c r="A53" s="11" t="s">
        <v>523</v>
      </c>
      <c r="B53" s="13">
        <v>5571</v>
      </c>
      <c r="C53" s="14">
        <f>(129/B53*100)</f>
        <v>2.3155627355950457</v>
      </c>
      <c r="D53" s="15">
        <v>5442</v>
      </c>
      <c r="E53" s="14">
        <v>6.1254925900000003</v>
      </c>
      <c r="F53" s="16">
        <v>0.31826447000000002</v>
      </c>
      <c r="G53" s="14">
        <v>17.742431029999999</v>
      </c>
      <c r="H53" s="16">
        <v>0.48195465999999998</v>
      </c>
      <c r="I53" s="14">
        <v>51.464349560000002</v>
      </c>
      <c r="J53" s="16">
        <v>0.63515635000000004</v>
      </c>
      <c r="K53" s="14">
        <v>15.041154479999999</v>
      </c>
      <c r="L53" s="16">
        <v>0.48442136000000002</v>
      </c>
      <c r="M53" s="14">
        <v>0</v>
      </c>
      <c r="N53" s="16">
        <v>0</v>
      </c>
      <c r="O53" s="14" t="s">
        <v>582</v>
      </c>
      <c r="P53" s="16" t="s">
        <v>582</v>
      </c>
      <c r="Q53" s="14">
        <v>0</v>
      </c>
      <c r="R53" s="16">
        <v>0</v>
      </c>
      <c r="S53" s="14">
        <v>0</v>
      </c>
      <c r="T53" s="16">
        <v>0</v>
      </c>
      <c r="U53" s="14">
        <v>9.62657235</v>
      </c>
      <c r="V53" s="16">
        <v>0.39761002000000001</v>
      </c>
    </row>
    <row r="54" spans="1:22" x14ac:dyDescent="0.25">
      <c r="A54" s="11" t="s">
        <v>524</v>
      </c>
      <c r="B54" s="13">
        <v>4740</v>
      </c>
      <c r="C54" s="14">
        <f>(580/B54*100)</f>
        <v>12.236286919831224</v>
      </c>
      <c r="D54" s="15">
        <v>4160</v>
      </c>
      <c r="E54" s="14">
        <v>8.1871769699999994</v>
      </c>
      <c r="F54" s="16">
        <v>0.55058739000000001</v>
      </c>
      <c r="G54" s="14">
        <v>10.72965874</v>
      </c>
      <c r="H54" s="16">
        <v>0.60981326000000002</v>
      </c>
      <c r="I54" s="14">
        <v>46.833863860000001</v>
      </c>
      <c r="J54" s="16">
        <v>1.2174469800000001</v>
      </c>
      <c r="K54" s="14">
        <v>17.687012079999999</v>
      </c>
      <c r="L54" s="16">
        <v>0.82649227999999997</v>
      </c>
      <c r="M54" s="14">
        <v>0</v>
      </c>
      <c r="N54" s="16">
        <v>0</v>
      </c>
      <c r="O54" s="14" t="s">
        <v>582</v>
      </c>
      <c r="P54" s="16" t="s">
        <v>582</v>
      </c>
      <c r="Q54" s="14">
        <v>0</v>
      </c>
      <c r="R54" s="16">
        <v>0</v>
      </c>
      <c r="S54" s="14">
        <v>0</v>
      </c>
      <c r="T54" s="16">
        <v>0</v>
      </c>
      <c r="U54" s="14">
        <v>16.56228836</v>
      </c>
      <c r="V54" s="16">
        <v>1.44311316</v>
      </c>
    </row>
    <row r="55" spans="1:22" x14ac:dyDescent="0.25">
      <c r="A55" s="11" t="s">
        <v>525</v>
      </c>
      <c r="B55" s="13">
        <v>5316</v>
      </c>
      <c r="C55" s="14">
        <f>(22/B55*100)</f>
        <v>0.41384499623777277</v>
      </c>
      <c r="D55" s="15">
        <v>5294</v>
      </c>
      <c r="E55" s="14">
        <v>2.8182643000000001</v>
      </c>
      <c r="F55" s="16">
        <v>0.25665963000000003</v>
      </c>
      <c r="G55" s="14">
        <v>10.108511569999999</v>
      </c>
      <c r="H55" s="16">
        <v>0.46097136</v>
      </c>
      <c r="I55" s="14">
        <v>63.63713594</v>
      </c>
      <c r="J55" s="16">
        <v>0.87500926999999995</v>
      </c>
      <c r="K55" s="14">
        <v>19.15725655</v>
      </c>
      <c r="L55" s="16">
        <v>0.58994526000000003</v>
      </c>
      <c r="M55" s="14">
        <v>0</v>
      </c>
      <c r="N55" s="16">
        <v>0</v>
      </c>
      <c r="O55" s="14" t="s">
        <v>582</v>
      </c>
      <c r="P55" s="16" t="s">
        <v>582</v>
      </c>
      <c r="Q55" s="14">
        <v>0</v>
      </c>
      <c r="R55" s="16">
        <v>0</v>
      </c>
      <c r="S55" s="14">
        <v>0.36369337000000002</v>
      </c>
      <c r="T55" s="16">
        <v>8.3568050000000005E-2</v>
      </c>
      <c r="U55" s="14">
        <v>3.9151382799999999</v>
      </c>
      <c r="V55" s="16">
        <v>0.34610741</v>
      </c>
    </row>
    <row r="56" spans="1:22" x14ac:dyDescent="0.25">
      <c r="A56" s="11" t="s">
        <v>526</v>
      </c>
      <c r="B56" s="13">
        <v>5359</v>
      </c>
      <c r="C56" s="14">
        <f>(77/B56*100)</f>
        <v>1.4368352304534429</v>
      </c>
      <c r="D56" s="15">
        <v>5282</v>
      </c>
      <c r="E56" s="14">
        <v>3.1811785000000001</v>
      </c>
      <c r="F56" s="16">
        <v>0.3415398</v>
      </c>
      <c r="G56" s="14">
        <v>8.00923929</v>
      </c>
      <c r="H56" s="16">
        <v>0.44015963000000002</v>
      </c>
      <c r="I56" s="14">
        <v>69.671666270000003</v>
      </c>
      <c r="J56" s="16">
        <v>0.65186200999999999</v>
      </c>
      <c r="K56" s="14">
        <v>17.851050690000001</v>
      </c>
      <c r="L56" s="16">
        <v>0.54756159999999998</v>
      </c>
      <c r="M56" s="14">
        <v>0</v>
      </c>
      <c r="N56" s="16">
        <v>0</v>
      </c>
      <c r="O56" s="14" t="s">
        <v>582</v>
      </c>
      <c r="P56" s="16" t="s">
        <v>582</v>
      </c>
      <c r="Q56" s="14">
        <v>0</v>
      </c>
      <c r="R56" s="16">
        <v>0</v>
      </c>
      <c r="S56" s="14">
        <v>0</v>
      </c>
      <c r="T56" s="16">
        <v>0</v>
      </c>
      <c r="U56" s="14">
        <v>1.28686524</v>
      </c>
      <c r="V56" s="16">
        <v>0.21348225000000001</v>
      </c>
    </row>
    <row r="57" spans="1:22" x14ac:dyDescent="0.25">
      <c r="A57" s="11" t="s">
        <v>527</v>
      </c>
      <c r="B57" s="13">
        <v>6513</v>
      </c>
      <c r="C57" s="14">
        <f>(0/B57*100)</f>
        <v>0</v>
      </c>
      <c r="D57" s="15">
        <v>6513</v>
      </c>
      <c r="E57" s="14">
        <v>3.4754222299999999</v>
      </c>
      <c r="F57" s="16">
        <v>0.21899921</v>
      </c>
      <c r="G57" s="14">
        <v>33.101751720000003</v>
      </c>
      <c r="H57" s="16">
        <v>0.75979364999999999</v>
      </c>
      <c r="I57" s="14">
        <v>54.803871989999998</v>
      </c>
      <c r="J57" s="16">
        <v>0.91328041000000004</v>
      </c>
      <c r="K57" s="14">
        <v>4.6291306499999996</v>
      </c>
      <c r="L57" s="16">
        <v>0.32769477000000002</v>
      </c>
      <c r="M57" s="14">
        <v>0</v>
      </c>
      <c r="N57" s="16">
        <v>0</v>
      </c>
      <c r="O57" s="14" t="s">
        <v>582</v>
      </c>
      <c r="P57" s="16" t="s">
        <v>582</v>
      </c>
      <c r="Q57" s="14">
        <v>0</v>
      </c>
      <c r="R57" s="16">
        <v>0</v>
      </c>
      <c r="S57" s="14">
        <v>3.2853029999999998E-2</v>
      </c>
      <c r="T57" s="16">
        <v>2.346575E-2</v>
      </c>
      <c r="U57" s="14">
        <v>3.95697038</v>
      </c>
      <c r="V57" s="16">
        <v>0.55342027000000005</v>
      </c>
    </row>
    <row r="58" spans="1:22" x14ac:dyDescent="0.25">
      <c r="A58" s="11" t="s">
        <v>528</v>
      </c>
      <c r="B58" s="13">
        <v>7267</v>
      </c>
      <c r="C58" s="14">
        <f>(10/B58*100)</f>
        <v>0.13760836658868861</v>
      </c>
      <c r="D58" s="15">
        <v>7257</v>
      </c>
      <c r="E58" s="14">
        <v>6.99907389</v>
      </c>
      <c r="F58" s="16">
        <v>0.40801351000000002</v>
      </c>
      <c r="G58" s="14">
        <v>16.083984430000001</v>
      </c>
      <c r="H58" s="16">
        <v>0.66893466999999995</v>
      </c>
      <c r="I58" s="14">
        <v>54.719360709999997</v>
      </c>
      <c r="J58" s="16">
        <v>0.99548831999999998</v>
      </c>
      <c r="K58" s="14">
        <v>15.987528940000001</v>
      </c>
      <c r="L58" s="16">
        <v>0.47834610999999999</v>
      </c>
      <c r="M58" s="14">
        <v>0</v>
      </c>
      <c r="N58" s="16">
        <v>0</v>
      </c>
      <c r="O58" s="14" t="s">
        <v>582</v>
      </c>
      <c r="P58" s="16" t="s">
        <v>582</v>
      </c>
      <c r="Q58" s="14">
        <v>0</v>
      </c>
      <c r="R58" s="16">
        <v>0</v>
      </c>
      <c r="S58" s="14">
        <v>0.73820364000000005</v>
      </c>
      <c r="T58" s="16">
        <v>0.12967759000000001</v>
      </c>
      <c r="U58" s="14">
        <v>5.4718483899999999</v>
      </c>
      <c r="V58" s="16">
        <v>0.65228883999999998</v>
      </c>
    </row>
    <row r="59" spans="1:22" x14ac:dyDescent="0.25">
      <c r="A59" s="11" t="s">
        <v>529</v>
      </c>
      <c r="B59" s="13">
        <v>4826</v>
      </c>
      <c r="C59" s="14">
        <f>(26/B59*100)</f>
        <v>0.53874844591794446</v>
      </c>
      <c r="D59" s="15">
        <v>4800</v>
      </c>
      <c r="E59" s="14">
        <v>5.0162365900000001</v>
      </c>
      <c r="F59" s="16">
        <v>0.40335135999999999</v>
      </c>
      <c r="G59" s="14">
        <v>13.956403570000001</v>
      </c>
      <c r="H59" s="16">
        <v>0.60593637</v>
      </c>
      <c r="I59" s="14">
        <v>59.744499179999998</v>
      </c>
      <c r="J59" s="16">
        <v>0.81580436999999995</v>
      </c>
      <c r="K59" s="14">
        <v>16.709686009999999</v>
      </c>
      <c r="L59" s="16">
        <v>0.70595467999999995</v>
      </c>
      <c r="M59" s="14">
        <v>0</v>
      </c>
      <c r="N59" s="16">
        <v>0</v>
      </c>
      <c r="O59" s="14" t="s">
        <v>582</v>
      </c>
      <c r="P59" s="16" t="s">
        <v>582</v>
      </c>
      <c r="Q59" s="14">
        <v>0</v>
      </c>
      <c r="R59" s="16">
        <v>0</v>
      </c>
      <c r="S59" s="14">
        <v>0.52089034000000001</v>
      </c>
      <c r="T59" s="16">
        <v>0.10945745</v>
      </c>
      <c r="U59" s="14">
        <v>4.0522843100000001</v>
      </c>
      <c r="V59" s="16">
        <v>0.31640762</v>
      </c>
    </row>
    <row r="60" spans="1:22" x14ac:dyDescent="0.25">
      <c r="A60" s="11" t="s">
        <v>530</v>
      </c>
      <c r="B60" s="13">
        <v>4546</v>
      </c>
      <c r="C60" s="14">
        <f>(15/B60*100)</f>
        <v>0.32996040475142985</v>
      </c>
      <c r="D60" s="15">
        <v>4531</v>
      </c>
      <c r="E60" s="14">
        <v>7.2174601000000003</v>
      </c>
      <c r="F60" s="16">
        <v>0.58943889999999999</v>
      </c>
      <c r="G60" s="14">
        <v>25.03141141</v>
      </c>
      <c r="H60" s="16">
        <v>1.1096364599999999</v>
      </c>
      <c r="I60" s="14">
        <v>49.658686879999998</v>
      </c>
      <c r="J60" s="16">
        <v>1.24949216</v>
      </c>
      <c r="K60" s="14">
        <v>11.515643900000001</v>
      </c>
      <c r="L60" s="16">
        <v>0.77982943000000005</v>
      </c>
      <c r="M60" s="14">
        <v>0</v>
      </c>
      <c r="N60" s="16">
        <v>0</v>
      </c>
      <c r="O60" s="14" t="s">
        <v>582</v>
      </c>
      <c r="P60" s="16" t="s">
        <v>582</v>
      </c>
      <c r="Q60" s="14">
        <v>0</v>
      </c>
      <c r="R60" s="16">
        <v>0</v>
      </c>
      <c r="S60" s="14">
        <v>0.49976301000000001</v>
      </c>
      <c r="T60" s="16">
        <v>0.13421802999999999</v>
      </c>
      <c r="U60" s="14">
        <v>6.0770346999999996</v>
      </c>
      <c r="V60" s="16">
        <v>0.61478849999999996</v>
      </c>
    </row>
    <row r="61" spans="1:22" x14ac:dyDescent="0.25">
      <c r="A61" s="11" t="s">
        <v>531</v>
      </c>
      <c r="B61" s="13">
        <v>6525</v>
      </c>
      <c r="C61" s="14">
        <f>(184/B61*100)</f>
        <v>2.8199233716475094</v>
      </c>
      <c r="D61" s="15">
        <v>6341</v>
      </c>
      <c r="E61" s="14">
        <v>6.1498278700000002</v>
      </c>
      <c r="F61" s="16">
        <v>0.31105655999999998</v>
      </c>
      <c r="G61" s="14">
        <v>13.9137234</v>
      </c>
      <c r="H61" s="16">
        <v>0.49708985999999999</v>
      </c>
      <c r="I61" s="14">
        <v>52.987615769999998</v>
      </c>
      <c r="J61" s="16">
        <v>0.74439268000000003</v>
      </c>
      <c r="K61" s="14">
        <v>21.979199850000001</v>
      </c>
      <c r="L61" s="16">
        <v>0.68166559999999998</v>
      </c>
      <c r="M61" s="14">
        <v>0</v>
      </c>
      <c r="N61" s="16">
        <v>0</v>
      </c>
      <c r="O61" s="14" t="s">
        <v>582</v>
      </c>
      <c r="P61" s="16" t="s">
        <v>582</v>
      </c>
      <c r="Q61" s="14">
        <v>0</v>
      </c>
      <c r="R61" s="16">
        <v>0</v>
      </c>
      <c r="S61" s="14">
        <v>0</v>
      </c>
      <c r="T61" s="16">
        <v>0</v>
      </c>
      <c r="U61" s="14">
        <v>4.9696331200000001</v>
      </c>
      <c r="V61" s="16">
        <v>0.56002892999999998</v>
      </c>
    </row>
    <row r="62" spans="1:22" x14ac:dyDescent="0.25">
      <c r="A62" s="11" t="s">
        <v>532</v>
      </c>
      <c r="B62" s="13">
        <v>4476</v>
      </c>
      <c r="C62" s="14">
        <f>(3/B62*100)</f>
        <v>6.7024128686327081E-2</v>
      </c>
      <c r="D62" s="15">
        <v>4473</v>
      </c>
      <c r="E62" s="14">
        <v>2.1958182800000001</v>
      </c>
      <c r="F62" s="16">
        <v>0.24921410999999999</v>
      </c>
      <c r="G62" s="14">
        <v>9.6759535700000008</v>
      </c>
      <c r="H62" s="16">
        <v>0.40834074999999997</v>
      </c>
      <c r="I62" s="14">
        <v>74.864955050000006</v>
      </c>
      <c r="J62" s="16">
        <v>0.60435559000000005</v>
      </c>
      <c r="K62" s="14">
        <v>12.72668299</v>
      </c>
      <c r="L62" s="16">
        <v>0.45794008000000003</v>
      </c>
      <c r="M62" s="14">
        <v>0</v>
      </c>
      <c r="N62" s="16">
        <v>0</v>
      </c>
      <c r="O62" s="14" t="s">
        <v>582</v>
      </c>
      <c r="P62" s="16" t="s">
        <v>582</v>
      </c>
      <c r="Q62" s="14">
        <v>0</v>
      </c>
      <c r="R62" s="16">
        <v>0</v>
      </c>
      <c r="S62" s="14">
        <v>0</v>
      </c>
      <c r="T62" s="16">
        <v>0</v>
      </c>
      <c r="U62" s="14">
        <v>0.53659011999999995</v>
      </c>
      <c r="V62" s="16">
        <v>0.10940671</v>
      </c>
    </row>
    <row r="63" spans="1:22" x14ac:dyDescent="0.25">
      <c r="A63" s="11" t="s">
        <v>533</v>
      </c>
      <c r="B63" s="13">
        <v>5324</v>
      </c>
      <c r="C63" s="14">
        <f>(13/B63*100)</f>
        <v>0.24417731029301279</v>
      </c>
      <c r="D63" s="15">
        <v>5311</v>
      </c>
      <c r="E63" s="14">
        <v>4.40037521</v>
      </c>
      <c r="F63" s="16">
        <v>0.32700024</v>
      </c>
      <c r="G63" s="14">
        <v>15.288258170000001</v>
      </c>
      <c r="H63" s="16">
        <v>0.47419292000000002</v>
      </c>
      <c r="I63" s="14">
        <v>61.437534929999998</v>
      </c>
      <c r="J63" s="16">
        <v>0.61386836</v>
      </c>
      <c r="K63" s="14">
        <v>9.5967962799999995</v>
      </c>
      <c r="L63" s="16">
        <v>0.47451496999999998</v>
      </c>
      <c r="M63" s="14">
        <v>0</v>
      </c>
      <c r="N63" s="16">
        <v>0</v>
      </c>
      <c r="O63" s="14" t="s">
        <v>582</v>
      </c>
      <c r="P63" s="16" t="s">
        <v>582</v>
      </c>
      <c r="Q63" s="14">
        <v>2.59285E-2</v>
      </c>
      <c r="R63" s="16">
        <v>1.848849E-2</v>
      </c>
      <c r="S63" s="14">
        <v>3.4588229999999998E-2</v>
      </c>
      <c r="T63" s="16">
        <v>2.263652E-2</v>
      </c>
      <c r="U63" s="14">
        <v>9.2165186800000001</v>
      </c>
      <c r="V63" s="16">
        <v>0.44765919999999998</v>
      </c>
    </row>
    <row r="64" spans="1:22" x14ac:dyDescent="0.25">
      <c r="A64" s="11" t="s">
        <v>534</v>
      </c>
      <c r="B64" s="13">
        <v>3634</v>
      </c>
      <c r="C64" s="14">
        <f>(3/B64*100)</f>
        <v>8.2553659878921298E-2</v>
      </c>
      <c r="D64" s="15">
        <v>3631</v>
      </c>
      <c r="E64" s="14">
        <v>3.5039321399999999</v>
      </c>
      <c r="F64" s="16">
        <v>0.31016010999999999</v>
      </c>
      <c r="G64" s="14">
        <v>10.35533635</v>
      </c>
      <c r="H64" s="16">
        <v>0.49199605000000002</v>
      </c>
      <c r="I64" s="14">
        <v>62.19716648</v>
      </c>
      <c r="J64" s="16">
        <v>0.68141070000000004</v>
      </c>
      <c r="K64" s="14">
        <v>19.77198989</v>
      </c>
      <c r="L64" s="16">
        <v>0.58957015000000002</v>
      </c>
      <c r="M64" s="14">
        <v>0</v>
      </c>
      <c r="N64" s="16">
        <v>0</v>
      </c>
      <c r="O64" s="14" t="s">
        <v>582</v>
      </c>
      <c r="P64" s="16" t="s">
        <v>582</v>
      </c>
      <c r="Q64" s="14">
        <v>0</v>
      </c>
      <c r="R64" s="16">
        <v>0</v>
      </c>
      <c r="S64" s="14">
        <v>5.7353830000000001E-2</v>
      </c>
      <c r="T64" s="16">
        <v>4.0653830000000002E-2</v>
      </c>
      <c r="U64" s="14">
        <v>4.1142212999999996</v>
      </c>
      <c r="V64" s="16">
        <v>0.30810167999999999</v>
      </c>
    </row>
    <row r="65" spans="1:22" x14ac:dyDescent="0.25">
      <c r="A65" s="11" t="s">
        <v>535</v>
      </c>
      <c r="B65" s="13">
        <v>5325</v>
      </c>
      <c r="C65" s="14">
        <f>(14/B65*100)</f>
        <v>0.26291079812206569</v>
      </c>
      <c r="D65" s="15">
        <v>5311</v>
      </c>
      <c r="E65" s="14">
        <v>3.0585312999999998</v>
      </c>
      <c r="F65" s="16">
        <v>0.28553213999999999</v>
      </c>
      <c r="G65" s="14">
        <v>13.20956438</v>
      </c>
      <c r="H65" s="16">
        <v>0.53514311000000003</v>
      </c>
      <c r="I65" s="14">
        <v>68.055626700000005</v>
      </c>
      <c r="J65" s="16">
        <v>0.73518749000000005</v>
      </c>
      <c r="K65" s="14">
        <v>9.5698982600000004</v>
      </c>
      <c r="L65" s="16">
        <v>0.47477427999999999</v>
      </c>
      <c r="M65" s="14">
        <v>0</v>
      </c>
      <c r="N65" s="16">
        <v>0</v>
      </c>
      <c r="O65" s="14" t="s">
        <v>582</v>
      </c>
      <c r="P65" s="16" t="s">
        <v>582</v>
      </c>
      <c r="Q65" s="14">
        <v>0.27971954999999998</v>
      </c>
      <c r="R65" s="16">
        <v>7.4963630000000003E-2</v>
      </c>
      <c r="S65" s="14">
        <v>0</v>
      </c>
      <c r="T65" s="16">
        <v>0</v>
      </c>
      <c r="U65" s="14">
        <v>5.8266598099999998</v>
      </c>
      <c r="V65" s="16">
        <v>0.47562609</v>
      </c>
    </row>
    <row r="66" spans="1:22" x14ac:dyDescent="0.25">
      <c r="A66" s="11" t="s">
        <v>536</v>
      </c>
      <c r="B66" s="13">
        <v>5665</v>
      </c>
      <c r="C66" s="14">
        <f>(100/B66*100)</f>
        <v>1.7652250661959399</v>
      </c>
      <c r="D66" s="15">
        <v>5565</v>
      </c>
      <c r="E66" s="14">
        <v>6.2200141200000001</v>
      </c>
      <c r="F66" s="16">
        <v>0.27794855000000002</v>
      </c>
      <c r="G66" s="14">
        <v>15.45102999</v>
      </c>
      <c r="H66" s="16">
        <v>0.50648534000000001</v>
      </c>
      <c r="I66" s="14">
        <v>53.357929800000001</v>
      </c>
      <c r="J66" s="16">
        <v>0.59994678999999995</v>
      </c>
      <c r="K66" s="14">
        <v>9.1575193699999993</v>
      </c>
      <c r="L66" s="16">
        <v>0.36079582999999998</v>
      </c>
      <c r="M66" s="14">
        <v>0</v>
      </c>
      <c r="N66" s="16">
        <v>0</v>
      </c>
      <c r="O66" s="14" t="s">
        <v>582</v>
      </c>
      <c r="P66" s="16" t="s">
        <v>582</v>
      </c>
      <c r="Q66" s="14">
        <v>0</v>
      </c>
      <c r="R66" s="16">
        <v>0</v>
      </c>
      <c r="S66" s="14">
        <v>0</v>
      </c>
      <c r="T66" s="16">
        <v>0</v>
      </c>
      <c r="U66" s="14">
        <v>15.81350671</v>
      </c>
      <c r="V66" s="16">
        <v>0.41240671000000001</v>
      </c>
    </row>
    <row r="67" spans="1:22" x14ac:dyDescent="0.25">
      <c r="A67" s="11" t="s">
        <v>537</v>
      </c>
      <c r="B67" s="13">
        <v>6971</v>
      </c>
      <c r="C67" s="14">
        <f>(1164/B67*100)</f>
        <v>16.697747812365517</v>
      </c>
      <c r="D67" s="15">
        <v>5807</v>
      </c>
      <c r="E67" s="14">
        <v>5.0155732200000003</v>
      </c>
      <c r="F67" s="16">
        <v>0.26245984999999999</v>
      </c>
      <c r="G67" s="14">
        <v>14.76432307</v>
      </c>
      <c r="H67" s="16">
        <v>0.49005833999999998</v>
      </c>
      <c r="I67" s="14">
        <v>65.321754549999994</v>
      </c>
      <c r="J67" s="16">
        <v>0.70074144000000005</v>
      </c>
      <c r="K67" s="14">
        <v>10.815800039999999</v>
      </c>
      <c r="L67" s="16">
        <v>0.48521029999999998</v>
      </c>
      <c r="M67" s="14">
        <v>0</v>
      </c>
      <c r="N67" s="16">
        <v>0</v>
      </c>
      <c r="O67" s="14" t="s">
        <v>582</v>
      </c>
      <c r="P67" s="16" t="s">
        <v>582</v>
      </c>
      <c r="Q67" s="14">
        <v>0</v>
      </c>
      <c r="R67" s="16">
        <v>0</v>
      </c>
      <c r="S67" s="14">
        <v>0</v>
      </c>
      <c r="T67" s="16">
        <v>0</v>
      </c>
      <c r="U67" s="14">
        <v>4.0825491200000004</v>
      </c>
      <c r="V67" s="16">
        <v>0.30529260000000003</v>
      </c>
    </row>
    <row r="68" spans="1:22" x14ac:dyDescent="0.25">
      <c r="A68" s="11" t="s">
        <v>538</v>
      </c>
      <c r="B68" s="13">
        <v>12083</v>
      </c>
      <c r="C68" s="14">
        <f>(32/B68*100)</f>
        <v>0.26483489199702059</v>
      </c>
      <c r="D68" s="15">
        <v>12051</v>
      </c>
      <c r="E68" s="14">
        <v>4.9335288899999998</v>
      </c>
      <c r="F68" s="16">
        <v>0.17663793</v>
      </c>
      <c r="G68" s="14">
        <v>12.42928083</v>
      </c>
      <c r="H68" s="16">
        <v>0.26631264999999998</v>
      </c>
      <c r="I68" s="14">
        <v>50.570231739999997</v>
      </c>
      <c r="J68" s="16">
        <v>0.41501925000000001</v>
      </c>
      <c r="K68" s="14">
        <v>12.08864545</v>
      </c>
      <c r="L68" s="16">
        <v>0.28721421000000003</v>
      </c>
      <c r="M68" s="14">
        <v>0</v>
      </c>
      <c r="N68" s="16">
        <v>0</v>
      </c>
      <c r="O68" s="14" t="s">
        <v>582</v>
      </c>
      <c r="P68" s="16" t="s">
        <v>582</v>
      </c>
      <c r="Q68" s="14">
        <v>0</v>
      </c>
      <c r="R68" s="16">
        <v>0</v>
      </c>
      <c r="S68" s="14">
        <v>0</v>
      </c>
      <c r="T68" s="16">
        <v>0</v>
      </c>
      <c r="U68" s="14">
        <v>19.97831309</v>
      </c>
      <c r="V68" s="16">
        <v>0.34533297000000002</v>
      </c>
    </row>
    <row r="69" spans="1:22" x14ac:dyDescent="0.25">
      <c r="A69" s="11" t="s">
        <v>539</v>
      </c>
      <c r="B69" s="13">
        <v>4876</v>
      </c>
      <c r="C69" s="14">
        <f>(0/B69*100)</f>
        <v>0</v>
      </c>
      <c r="D69" s="15">
        <v>4876</v>
      </c>
      <c r="E69" s="14">
        <v>5.96129511</v>
      </c>
      <c r="F69" s="16">
        <v>0.48571068000000001</v>
      </c>
      <c r="G69" s="14">
        <v>27.582401149999999</v>
      </c>
      <c r="H69" s="16">
        <v>1.04762103</v>
      </c>
      <c r="I69" s="14">
        <v>58.834825479999999</v>
      </c>
      <c r="J69" s="16">
        <v>1.2567053699999999</v>
      </c>
      <c r="K69" s="14">
        <v>6.6452128100000003</v>
      </c>
      <c r="L69" s="16">
        <v>0.39427517000000001</v>
      </c>
      <c r="M69" s="14">
        <v>0</v>
      </c>
      <c r="N69" s="16">
        <v>0</v>
      </c>
      <c r="O69" s="14" t="s">
        <v>582</v>
      </c>
      <c r="P69" s="16" t="s">
        <v>582</v>
      </c>
      <c r="Q69" s="14">
        <v>0</v>
      </c>
      <c r="R69" s="16">
        <v>0</v>
      </c>
      <c r="S69" s="14">
        <v>0</v>
      </c>
      <c r="T69" s="16">
        <v>0</v>
      </c>
      <c r="U69" s="14">
        <v>0.97626544000000004</v>
      </c>
      <c r="V69" s="16">
        <v>0.18409151000000001</v>
      </c>
    </row>
    <row r="70" spans="1:22" x14ac:dyDescent="0.25">
      <c r="A70" s="11" t="s">
        <v>540</v>
      </c>
      <c r="B70" s="13">
        <v>6036</v>
      </c>
      <c r="C70" s="14">
        <f>(223/B70*100)</f>
        <v>3.6944996686547382</v>
      </c>
      <c r="D70" s="15">
        <v>5813</v>
      </c>
      <c r="E70" s="14">
        <v>5.0699554600000001</v>
      </c>
      <c r="F70" s="16">
        <v>0.40285367</v>
      </c>
      <c r="G70" s="14">
        <v>14.852960899999999</v>
      </c>
      <c r="H70" s="16">
        <v>0.56028347000000001</v>
      </c>
      <c r="I70" s="14">
        <v>64.479906709999995</v>
      </c>
      <c r="J70" s="16">
        <v>0.89913052000000004</v>
      </c>
      <c r="K70" s="14">
        <v>9.8463106600000003</v>
      </c>
      <c r="L70" s="16">
        <v>0.50810297999999998</v>
      </c>
      <c r="M70" s="14">
        <v>0</v>
      </c>
      <c r="N70" s="16">
        <v>0</v>
      </c>
      <c r="O70" s="14" t="s">
        <v>582</v>
      </c>
      <c r="P70" s="16" t="s">
        <v>582</v>
      </c>
      <c r="Q70" s="14">
        <v>0</v>
      </c>
      <c r="R70" s="16">
        <v>0</v>
      </c>
      <c r="S70" s="14">
        <v>0</v>
      </c>
      <c r="T70" s="16">
        <v>0</v>
      </c>
      <c r="U70" s="14">
        <v>5.7508662700000004</v>
      </c>
      <c r="V70" s="16">
        <v>0.55147254999999995</v>
      </c>
    </row>
    <row r="71" spans="1:22" x14ac:dyDescent="0.25">
      <c r="A71" s="11" t="s">
        <v>541</v>
      </c>
      <c r="B71" s="13">
        <v>6115</v>
      </c>
      <c r="C71" s="14">
        <f>(50/B71*100)</f>
        <v>0.81766148814390838</v>
      </c>
      <c r="D71" s="15">
        <v>6065</v>
      </c>
      <c r="E71" s="14">
        <v>2.1902304099999998</v>
      </c>
      <c r="F71" s="16">
        <v>0.21570254999999999</v>
      </c>
      <c r="G71" s="14">
        <v>8.2585904499999998</v>
      </c>
      <c r="H71" s="16">
        <v>0.34000787999999998</v>
      </c>
      <c r="I71" s="14">
        <v>69.041000859999997</v>
      </c>
      <c r="J71" s="16">
        <v>0.74656204000000004</v>
      </c>
      <c r="K71" s="14">
        <v>19.00128132</v>
      </c>
      <c r="L71" s="16">
        <v>0.51732992</v>
      </c>
      <c r="M71" s="14">
        <v>0</v>
      </c>
      <c r="N71" s="16">
        <v>0</v>
      </c>
      <c r="O71" s="14" t="s">
        <v>582</v>
      </c>
      <c r="P71" s="16" t="s">
        <v>582</v>
      </c>
      <c r="Q71" s="14">
        <v>0</v>
      </c>
      <c r="R71" s="16">
        <v>0</v>
      </c>
      <c r="S71" s="14">
        <v>0</v>
      </c>
      <c r="T71" s="16">
        <v>0</v>
      </c>
      <c r="U71" s="14">
        <v>1.50889695</v>
      </c>
      <c r="V71" s="16">
        <v>0.17708858</v>
      </c>
    </row>
    <row r="72" spans="1:22" x14ac:dyDescent="0.25">
      <c r="A72" s="11" t="s">
        <v>542</v>
      </c>
      <c r="B72" s="13">
        <v>7708</v>
      </c>
      <c r="C72" s="14">
        <f>(8/B72*100)</f>
        <v>0.10378827192527244</v>
      </c>
      <c r="D72" s="15">
        <v>7700</v>
      </c>
      <c r="E72" s="14">
        <v>2.0622628500000002</v>
      </c>
      <c r="F72" s="16">
        <v>0.16625249</v>
      </c>
      <c r="G72" s="14">
        <v>4.1329533400000003</v>
      </c>
      <c r="H72" s="16">
        <v>0.24412197999999999</v>
      </c>
      <c r="I72" s="14">
        <v>63.476322039999999</v>
      </c>
      <c r="J72" s="16">
        <v>0.78664897</v>
      </c>
      <c r="K72" s="14">
        <v>30.085027839999999</v>
      </c>
      <c r="L72" s="16">
        <v>0.82778456</v>
      </c>
      <c r="M72" s="14">
        <v>0</v>
      </c>
      <c r="N72" s="16">
        <v>0</v>
      </c>
      <c r="O72" s="14" t="s">
        <v>582</v>
      </c>
      <c r="P72" s="16" t="s">
        <v>582</v>
      </c>
      <c r="Q72" s="14">
        <v>0</v>
      </c>
      <c r="R72" s="16">
        <v>0</v>
      </c>
      <c r="S72" s="14">
        <v>0</v>
      </c>
      <c r="T72" s="16">
        <v>0</v>
      </c>
      <c r="U72" s="14">
        <v>0.24343392</v>
      </c>
      <c r="V72" s="16">
        <v>5.6383809999999999E-2</v>
      </c>
    </row>
    <row r="73" spans="1:22" x14ac:dyDescent="0.25">
      <c r="A73" s="11" t="s">
        <v>543</v>
      </c>
      <c r="B73" s="13">
        <v>8249</v>
      </c>
      <c r="C73" s="14">
        <f>(209/B73*100)</f>
        <v>2.5336404412656077</v>
      </c>
      <c r="D73" s="15">
        <v>8040</v>
      </c>
      <c r="E73" s="14">
        <v>1.5622880100000001</v>
      </c>
      <c r="F73" s="16">
        <v>0.17444514</v>
      </c>
      <c r="G73" s="14">
        <v>10.5465763</v>
      </c>
      <c r="H73" s="16">
        <v>0.43430853000000003</v>
      </c>
      <c r="I73" s="14">
        <v>74.941618390000002</v>
      </c>
      <c r="J73" s="16">
        <v>0.79018984999999997</v>
      </c>
      <c r="K73" s="14">
        <v>11.07637967</v>
      </c>
      <c r="L73" s="16">
        <v>0.63419875999999997</v>
      </c>
      <c r="M73" s="14">
        <v>0</v>
      </c>
      <c r="N73" s="16">
        <v>0</v>
      </c>
      <c r="O73" s="14" t="s">
        <v>582</v>
      </c>
      <c r="P73" s="16" t="s">
        <v>582</v>
      </c>
      <c r="Q73" s="14">
        <v>0</v>
      </c>
      <c r="R73" s="16">
        <v>0</v>
      </c>
      <c r="S73" s="14">
        <v>0</v>
      </c>
      <c r="T73" s="16">
        <v>0</v>
      </c>
      <c r="U73" s="14">
        <v>1.87313763</v>
      </c>
      <c r="V73" s="16">
        <v>0.34286323000000002</v>
      </c>
    </row>
    <row r="74" spans="1:22" x14ac:dyDescent="0.25">
      <c r="A74" s="11" t="s">
        <v>544</v>
      </c>
      <c r="B74" s="13">
        <v>4692</v>
      </c>
      <c r="C74" s="14">
        <f>(82/B74*100)</f>
        <v>1.7476555839727195</v>
      </c>
      <c r="D74" s="15">
        <v>4610</v>
      </c>
      <c r="E74" s="14">
        <v>5.0595011899999998</v>
      </c>
      <c r="F74" s="16">
        <v>0.37578114000000001</v>
      </c>
      <c r="G74" s="14">
        <v>13.752402010000001</v>
      </c>
      <c r="H74" s="16">
        <v>0.57834304999999997</v>
      </c>
      <c r="I74" s="14">
        <v>62.085687380000003</v>
      </c>
      <c r="J74" s="16">
        <v>0.82707863000000004</v>
      </c>
      <c r="K74" s="14">
        <v>10.916901920000001</v>
      </c>
      <c r="L74" s="16">
        <v>0.46033593</v>
      </c>
      <c r="M74" s="14">
        <v>0</v>
      </c>
      <c r="N74" s="16">
        <v>0</v>
      </c>
      <c r="O74" s="14" t="s">
        <v>582</v>
      </c>
      <c r="P74" s="16" t="s">
        <v>582</v>
      </c>
      <c r="Q74" s="14">
        <v>0</v>
      </c>
      <c r="R74" s="16">
        <v>0</v>
      </c>
      <c r="S74" s="14">
        <v>0.30831044000000002</v>
      </c>
      <c r="T74" s="16">
        <v>7.9432719999999998E-2</v>
      </c>
      <c r="U74" s="14">
        <v>7.8771970600000003</v>
      </c>
      <c r="V74" s="16">
        <v>0.44149555000000001</v>
      </c>
    </row>
    <row r="75" spans="1:22" x14ac:dyDescent="0.25">
      <c r="A75" s="11" t="s">
        <v>545</v>
      </c>
      <c r="B75" s="13">
        <v>5375</v>
      </c>
      <c r="C75" s="14">
        <f>(341/B75*100)</f>
        <v>6.344186046511628</v>
      </c>
      <c r="D75" s="15">
        <v>5034</v>
      </c>
      <c r="E75" s="14">
        <v>6.26355678</v>
      </c>
      <c r="F75" s="16">
        <v>0.40160237999999998</v>
      </c>
      <c r="G75" s="14">
        <v>20.94768534</v>
      </c>
      <c r="H75" s="16">
        <v>0.72841259999999997</v>
      </c>
      <c r="I75" s="14">
        <v>44.118676299999997</v>
      </c>
      <c r="J75" s="16">
        <v>1.1507839200000001</v>
      </c>
      <c r="K75" s="14">
        <v>9.6559246699999992</v>
      </c>
      <c r="L75" s="16">
        <v>0.41835998000000002</v>
      </c>
      <c r="M75" s="14">
        <v>0</v>
      </c>
      <c r="N75" s="16">
        <v>0</v>
      </c>
      <c r="O75" s="14" t="s">
        <v>582</v>
      </c>
      <c r="P75" s="16" t="s">
        <v>582</v>
      </c>
      <c r="Q75" s="14">
        <v>0</v>
      </c>
      <c r="R75" s="16">
        <v>0</v>
      </c>
      <c r="S75" s="14">
        <v>0</v>
      </c>
      <c r="T75" s="16">
        <v>0</v>
      </c>
      <c r="U75" s="14">
        <v>19.014156910000001</v>
      </c>
      <c r="V75" s="16">
        <v>1.2006123900000001</v>
      </c>
    </row>
    <row r="76" spans="1:22" x14ac:dyDescent="0.25">
      <c r="A76" s="11" t="s">
        <v>546</v>
      </c>
      <c r="B76" s="13">
        <v>14167</v>
      </c>
      <c r="C76" s="14">
        <f>(238/B76*100)</f>
        <v>1.6799604715183172</v>
      </c>
      <c r="D76" s="15">
        <v>13929</v>
      </c>
      <c r="E76" s="14">
        <v>4.4166510499999996</v>
      </c>
      <c r="F76" s="16">
        <v>0.22188345000000001</v>
      </c>
      <c r="G76" s="14">
        <v>12.47806931</v>
      </c>
      <c r="H76" s="16">
        <v>0.38804735000000001</v>
      </c>
      <c r="I76" s="14">
        <v>58.219130620000001</v>
      </c>
      <c r="J76" s="16">
        <v>0.68612788000000002</v>
      </c>
      <c r="K76" s="14">
        <v>16.730604039999999</v>
      </c>
      <c r="L76" s="16">
        <v>0.48947597999999998</v>
      </c>
      <c r="M76" s="14">
        <v>0</v>
      </c>
      <c r="N76" s="16">
        <v>0</v>
      </c>
      <c r="O76" s="14" t="s">
        <v>582</v>
      </c>
      <c r="P76" s="16" t="s">
        <v>582</v>
      </c>
      <c r="Q76" s="14">
        <v>0</v>
      </c>
      <c r="R76" s="16">
        <v>0</v>
      </c>
      <c r="S76" s="14">
        <v>0</v>
      </c>
      <c r="T76" s="16">
        <v>0</v>
      </c>
      <c r="U76" s="14">
        <v>8.1555449800000002</v>
      </c>
      <c r="V76" s="16">
        <v>0.51280128000000003</v>
      </c>
    </row>
    <row r="77" spans="1:22" x14ac:dyDescent="0.25">
      <c r="A77" s="11" t="s">
        <v>547</v>
      </c>
      <c r="B77" s="13">
        <v>6062</v>
      </c>
      <c r="C77" s="14">
        <f>(455/B77*100)</f>
        <v>7.5057736720554269</v>
      </c>
      <c r="D77" s="15">
        <v>5607</v>
      </c>
      <c r="E77" s="14">
        <v>5.8601237900000003</v>
      </c>
      <c r="F77" s="16">
        <v>0.34253761999999999</v>
      </c>
      <c r="G77" s="14">
        <v>9.9656613600000004</v>
      </c>
      <c r="H77" s="16">
        <v>0.45469644999999997</v>
      </c>
      <c r="I77" s="14">
        <v>49.14993424</v>
      </c>
      <c r="J77" s="16">
        <v>0.77354529000000005</v>
      </c>
      <c r="K77" s="14">
        <v>15.417336450000001</v>
      </c>
      <c r="L77" s="16">
        <v>0.54028642000000004</v>
      </c>
      <c r="M77" s="14">
        <v>0</v>
      </c>
      <c r="N77" s="16">
        <v>0</v>
      </c>
      <c r="O77" s="14" t="s">
        <v>582</v>
      </c>
      <c r="P77" s="16" t="s">
        <v>582</v>
      </c>
      <c r="Q77" s="14">
        <v>0</v>
      </c>
      <c r="R77" s="16">
        <v>0</v>
      </c>
      <c r="S77" s="14">
        <v>0</v>
      </c>
      <c r="T77" s="16">
        <v>0</v>
      </c>
      <c r="U77" s="14">
        <v>19.60694415</v>
      </c>
      <c r="V77" s="16">
        <v>0.88314961000000003</v>
      </c>
    </row>
    <row r="78" spans="1:22" x14ac:dyDescent="0.25">
      <c r="A78" s="11" t="s">
        <v>548</v>
      </c>
      <c r="B78" s="13">
        <v>5826</v>
      </c>
      <c r="C78" s="14">
        <f>(0/B78*100)</f>
        <v>0</v>
      </c>
      <c r="D78" s="15">
        <v>5826</v>
      </c>
      <c r="E78" s="14">
        <v>2.5844963000000001</v>
      </c>
      <c r="F78" s="16">
        <v>0.20621911000000001</v>
      </c>
      <c r="G78" s="14">
        <v>15.68274864</v>
      </c>
      <c r="H78" s="16">
        <v>0.58821411999999995</v>
      </c>
      <c r="I78" s="14">
        <v>73.512483610000004</v>
      </c>
      <c r="J78" s="16">
        <v>0.54742864999999996</v>
      </c>
      <c r="K78" s="14">
        <v>7.6157456400000001</v>
      </c>
      <c r="L78" s="16">
        <v>0.45106889999999999</v>
      </c>
      <c r="M78" s="14">
        <v>0</v>
      </c>
      <c r="N78" s="16">
        <v>0</v>
      </c>
      <c r="O78" s="14" t="s">
        <v>582</v>
      </c>
      <c r="P78" s="16" t="s">
        <v>582</v>
      </c>
      <c r="Q78" s="14">
        <v>2.4295359999999998E-2</v>
      </c>
      <c r="R78" s="16">
        <v>2.426712E-2</v>
      </c>
      <c r="S78" s="14">
        <v>1.650389E-2</v>
      </c>
      <c r="T78" s="16">
        <v>1.6737390000000001E-2</v>
      </c>
      <c r="U78" s="14">
        <v>0.56372655999999999</v>
      </c>
      <c r="V78" s="16">
        <v>0.10319294</v>
      </c>
    </row>
    <row r="79" spans="1:22" ht="24.95" customHeight="1" x14ac:dyDescent="0.25">
      <c r="A79" s="11" t="s">
        <v>549</v>
      </c>
      <c r="B79" s="13">
        <v>1657</v>
      </c>
      <c r="C79" s="14">
        <f>(41/B79*100)</f>
        <v>2.4743512371756187</v>
      </c>
      <c r="D79" s="15">
        <v>1616</v>
      </c>
      <c r="E79" s="14">
        <v>4.7722360100000003</v>
      </c>
      <c r="F79" s="16">
        <v>0.55369800000000002</v>
      </c>
      <c r="G79" s="14">
        <v>9.6842449899999998</v>
      </c>
      <c r="H79" s="16">
        <v>0.96943648999999998</v>
      </c>
      <c r="I79" s="14">
        <v>59.396768790000003</v>
      </c>
      <c r="J79" s="16">
        <v>1.88381607</v>
      </c>
      <c r="K79" s="14">
        <v>22.769216920000002</v>
      </c>
      <c r="L79" s="16">
        <v>1.5056433199999999</v>
      </c>
      <c r="M79" s="14">
        <v>0</v>
      </c>
      <c r="N79" s="16">
        <v>0</v>
      </c>
      <c r="O79" s="14" t="s">
        <v>582</v>
      </c>
      <c r="P79" s="16" t="s">
        <v>582</v>
      </c>
      <c r="Q79" s="14">
        <v>0</v>
      </c>
      <c r="R79" s="16">
        <v>0</v>
      </c>
      <c r="S79" s="14">
        <v>6.2857469999999999E-2</v>
      </c>
      <c r="T79" s="16">
        <v>6.5671279999999999E-2</v>
      </c>
      <c r="U79" s="14">
        <v>3.3146758300000001</v>
      </c>
      <c r="V79" s="16">
        <v>0.52712570999999997</v>
      </c>
    </row>
    <row r="80" spans="1:22" x14ac:dyDescent="0.25">
      <c r="A80" s="11" t="s">
        <v>550</v>
      </c>
      <c r="B80" s="13">
        <v>7841</v>
      </c>
      <c r="C80" s="14">
        <f>(0/B80*100)</f>
        <v>0</v>
      </c>
      <c r="D80" s="15">
        <v>7841</v>
      </c>
      <c r="E80" s="14">
        <v>4.7290202499999996</v>
      </c>
      <c r="F80" s="16">
        <v>0.29529893000000002</v>
      </c>
      <c r="G80" s="14">
        <v>16.349209819999999</v>
      </c>
      <c r="H80" s="16">
        <v>0.50100728000000005</v>
      </c>
      <c r="I80" s="14">
        <v>65.615421909999995</v>
      </c>
      <c r="J80" s="16">
        <v>0.72250643999999997</v>
      </c>
      <c r="K80" s="14">
        <v>13.01573292</v>
      </c>
      <c r="L80" s="16">
        <v>0.58511265000000001</v>
      </c>
      <c r="M80" s="14">
        <v>0</v>
      </c>
      <c r="N80" s="16">
        <v>0</v>
      </c>
      <c r="O80" s="14" t="s">
        <v>582</v>
      </c>
      <c r="P80" s="16" t="s">
        <v>582</v>
      </c>
      <c r="Q80" s="14">
        <v>0</v>
      </c>
      <c r="R80" s="16">
        <v>0</v>
      </c>
      <c r="S80" s="14">
        <v>0</v>
      </c>
      <c r="T80" s="16">
        <v>0</v>
      </c>
      <c r="U80" s="14">
        <v>0.29061511000000001</v>
      </c>
      <c r="V80" s="16">
        <v>8.9056880000000005E-2</v>
      </c>
    </row>
    <row r="81" spans="1:22" x14ac:dyDescent="0.25">
      <c r="A81" s="19" t="s">
        <v>551</v>
      </c>
      <c r="B81" s="13">
        <v>8861</v>
      </c>
      <c r="C81" s="14">
        <f>(113/B81*100)</f>
        <v>1.2752511003272768</v>
      </c>
      <c r="D81" s="15">
        <v>8748</v>
      </c>
      <c r="E81" s="14">
        <v>1.86214696</v>
      </c>
      <c r="F81" s="16">
        <v>0.19675864000000001</v>
      </c>
      <c r="G81" s="14">
        <v>12.91122747</v>
      </c>
      <c r="H81" s="16">
        <v>0.48793115999999997</v>
      </c>
      <c r="I81" s="14">
        <v>71.782908660000004</v>
      </c>
      <c r="J81" s="16">
        <v>0.69096393</v>
      </c>
      <c r="K81" s="14">
        <v>11.57352665</v>
      </c>
      <c r="L81" s="16">
        <v>0.43794738</v>
      </c>
      <c r="M81" s="14">
        <v>0</v>
      </c>
      <c r="N81" s="16">
        <v>0</v>
      </c>
      <c r="O81" s="14" t="s">
        <v>582</v>
      </c>
      <c r="P81" s="16" t="s">
        <v>582</v>
      </c>
      <c r="Q81" s="14">
        <v>0</v>
      </c>
      <c r="R81" s="16">
        <v>0</v>
      </c>
      <c r="S81" s="14">
        <v>0</v>
      </c>
      <c r="T81" s="16">
        <v>0</v>
      </c>
      <c r="U81" s="14">
        <v>1.8701902800000001</v>
      </c>
      <c r="V81" s="16">
        <v>0.30392205</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(981/B7*100)</f>
        <v>6.7515485203028218</v>
      </c>
      <c r="D7" s="15">
        <v>13549</v>
      </c>
      <c r="E7" s="14">
        <v>2.5198409700000002</v>
      </c>
      <c r="F7" s="16">
        <v>0.13986857999999999</v>
      </c>
      <c r="G7" s="14">
        <v>4.7422586000000004</v>
      </c>
      <c r="H7" s="16">
        <v>0.19686977</v>
      </c>
      <c r="I7" s="14">
        <v>51.480946760000002</v>
      </c>
      <c r="J7" s="16">
        <v>0.52954584000000005</v>
      </c>
      <c r="K7" s="14">
        <v>31.920893469999999</v>
      </c>
      <c r="L7" s="16">
        <v>0.61065236000000001</v>
      </c>
      <c r="M7" s="14">
        <v>0</v>
      </c>
      <c r="N7" s="16">
        <v>0</v>
      </c>
      <c r="O7" s="14" t="s">
        <v>582</v>
      </c>
      <c r="P7" s="16" t="s">
        <v>582</v>
      </c>
      <c r="Q7" s="14">
        <v>0</v>
      </c>
      <c r="R7" s="16">
        <v>0</v>
      </c>
      <c r="S7" s="14">
        <v>0</v>
      </c>
      <c r="T7" s="16">
        <v>0</v>
      </c>
      <c r="U7" s="14">
        <v>9.3360602000000004</v>
      </c>
      <c r="V7" s="16">
        <v>0.54136339</v>
      </c>
    </row>
    <row r="8" spans="1:22" x14ac:dyDescent="0.25">
      <c r="A8" s="11" t="s">
        <v>478</v>
      </c>
      <c r="B8" s="13">
        <v>7007</v>
      </c>
      <c r="C8" s="14">
        <f>(262/B8*100)</f>
        <v>3.7391180248323108</v>
      </c>
      <c r="D8" s="15">
        <v>6745</v>
      </c>
      <c r="E8" s="14">
        <v>7.0515226599999998</v>
      </c>
      <c r="F8" s="16">
        <v>0.37683688999999998</v>
      </c>
      <c r="G8" s="14">
        <v>14.42796118</v>
      </c>
      <c r="H8" s="16">
        <v>0.51478877999999995</v>
      </c>
      <c r="I8" s="14">
        <v>36.213658209999998</v>
      </c>
      <c r="J8" s="16">
        <v>0.65728832000000004</v>
      </c>
      <c r="K8" s="14">
        <v>32.829121430000001</v>
      </c>
      <c r="L8" s="16">
        <v>0.80162643</v>
      </c>
      <c r="M8" s="14">
        <v>0</v>
      </c>
      <c r="N8" s="16">
        <v>0</v>
      </c>
      <c r="O8" s="14" t="s">
        <v>582</v>
      </c>
      <c r="P8" s="16" t="s">
        <v>582</v>
      </c>
      <c r="Q8" s="14">
        <v>0.48865779999999998</v>
      </c>
      <c r="R8" s="16">
        <v>0.12032755000000001</v>
      </c>
      <c r="S8" s="14">
        <v>0</v>
      </c>
      <c r="T8" s="16">
        <v>0</v>
      </c>
      <c r="U8" s="14">
        <v>8.9890787099999994</v>
      </c>
      <c r="V8" s="16">
        <v>0.46158989</v>
      </c>
    </row>
    <row r="9" spans="1:22" x14ac:dyDescent="0.25">
      <c r="A9" s="11" t="s">
        <v>479</v>
      </c>
      <c r="B9" s="13">
        <v>9651</v>
      </c>
      <c r="C9" s="14">
        <f>(344/B9*100)</f>
        <v>3.5643974717645839</v>
      </c>
      <c r="D9" s="15">
        <v>9307</v>
      </c>
      <c r="E9" s="14">
        <v>3.6154669899999998</v>
      </c>
      <c r="F9" s="16">
        <v>0.2362969</v>
      </c>
      <c r="G9" s="14">
        <v>7.2356337399999999</v>
      </c>
      <c r="H9" s="16">
        <v>0.32232493000000001</v>
      </c>
      <c r="I9" s="14">
        <v>51.649263830000002</v>
      </c>
      <c r="J9" s="16">
        <v>0.66744369000000003</v>
      </c>
      <c r="K9" s="14">
        <v>24.722088240000001</v>
      </c>
      <c r="L9" s="16">
        <v>0.61510719000000003</v>
      </c>
      <c r="M9" s="14">
        <v>0</v>
      </c>
      <c r="N9" s="16">
        <v>0</v>
      </c>
      <c r="O9" s="14" t="s">
        <v>582</v>
      </c>
      <c r="P9" s="16" t="s">
        <v>582</v>
      </c>
      <c r="Q9" s="14">
        <v>3.0942980900000001</v>
      </c>
      <c r="R9" s="16">
        <v>0.55389109999999997</v>
      </c>
      <c r="S9" s="14">
        <v>0</v>
      </c>
      <c r="T9" s="16">
        <v>0</v>
      </c>
      <c r="U9" s="14">
        <v>9.6832491100000002</v>
      </c>
      <c r="V9" s="16">
        <v>0.56085753000000005</v>
      </c>
    </row>
    <row r="10" spans="1:22" x14ac:dyDescent="0.25">
      <c r="A10" s="11" t="s">
        <v>480</v>
      </c>
      <c r="B10" s="13">
        <v>20058</v>
      </c>
      <c r="C10" s="14">
        <f>(583/B10*100)</f>
        <v>2.9065709442616412</v>
      </c>
      <c r="D10" s="15">
        <v>19475</v>
      </c>
      <c r="E10" s="14">
        <v>3.2371275800000001</v>
      </c>
      <c r="F10" s="16">
        <v>0.19401362999999999</v>
      </c>
      <c r="G10" s="14">
        <v>5.0725033899999996</v>
      </c>
      <c r="H10" s="16">
        <v>0.22514561</v>
      </c>
      <c r="I10" s="14">
        <v>51.150551890000003</v>
      </c>
      <c r="J10" s="16">
        <v>0.56757064000000002</v>
      </c>
      <c r="K10" s="14">
        <v>35.45784767</v>
      </c>
      <c r="L10" s="16">
        <v>0.68072622000000005</v>
      </c>
      <c r="M10" s="14">
        <v>0</v>
      </c>
      <c r="N10" s="16">
        <v>0</v>
      </c>
      <c r="O10" s="14" t="s">
        <v>582</v>
      </c>
      <c r="P10" s="16" t="s">
        <v>582</v>
      </c>
      <c r="Q10" s="14">
        <v>0</v>
      </c>
      <c r="R10" s="16">
        <v>0</v>
      </c>
      <c r="S10" s="14">
        <v>0</v>
      </c>
      <c r="T10" s="16">
        <v>0</v>
      </c>
      <c r="U10" s="14">
        <v>5.0819694799999997</v>
      </c>
      <c r="V10" s="16">
        <v>0.42392877000000001</v>
      </c>
    </row>
    <row r="11" spans="1:22" x14ac:dyDescent="0.25">
      <c r="A11" s="11" t="s">
        <v>481</v>
      </c>
      <c r="B11" s="13">
        <v>7053</v>
      </c>
      <c r="C11" s="14">
        <f>(229/B11*100)</f>
        <v>3.2468453140507587</v>
      </c>
      <c r="D11" s="15">
        <v>6824</v>
      </c>
      <c r="E11" s="14">
        <v>6.0526929000000003</v>
      </c>
      <c r="F11" s="16">
        <v>0.37867766000000003</v>
      </c>
      <c r="G11" s="14">
        <v>10.599255080000001</v>
      </c>
      <c r="H11" s="16">
        <v>0.46836715000000001</v>
      </c>
      <c r="I11" s="14">
        <v>47.767287629999998</v>
      </c>
      <c r="J11" s="16">
        <v>0.83339291000000004</v>
      </c>
      <c r="K11" s="14">
        <v>24.532677100000001</v>
      </c>
      <c r="L11" s="16">
        <v>0.75106963999999998</v>
      </c>
      <c r="M11" s="14">
        <v>0</v>
      </c>
      <c r="N11" s="16">
        <v>0</v>
      </c>
      <c r="O11" s="14" t="s">
        <v>582</v>
      </c>
      <c r="P11" s="16" t="s">
        <v>582</v>
      </c>
      <c r="Q11" s="14">
        <v>0</v>
      </c>
      <c r="R11" s="16">
        <v>0</v>
      </c>
      <c r="S11" s="14">
        <v>0</v>
      </c>
      <c r="T11" s="16">
        <v>0</v>
      </c>
      <c r="U11" s="14">
        <v>11.048087300000001</v>
      </c>
      <c r="V11" s="16">
        <v>0.92295698999999998</v>
      </c>
    </row>
    <row r="12" spans="1:22" x14ac:dyDescent="0.25">
      <c r="A12" s="11" t="s">
        <v>482</v>
      </c>
      <c r="B12" s="13">
        <v>6894</v>
      </c>
      <c r="C12" s="14">
        <f>(60/B12*100)</f>
        <v>0.8703220191470844</v>
      </c>
      <c r="D12" s="15">
        <v>6834</v>
      </c>
      <c r="E12" s="14">
        <v>4.0572894799999997</v>
      </c>
      <c r="F12" s="16">
        <v>0.30225521999999999</v>
      </c>
      <c r="G12" s="14">
        <v>10.528755289999999</v>
      </c>
      <c r="H12" s="16">
        <v>0.48742585999999999</v>
      </c>
      <c r="I12" s="14">
        <v>61.920861000000002</v>
      </c>
      <c r="J12" s="16">
        <v>0.89755773000000005</v>
      </c>
      <c r="K12" s="14">
        <v>15.98964679</v>
      </c>
      <c r="L12" s="16">
        <v>0.62624926000000003</v>
      </c>
      <c r="M12" s="14">
        <v>0</v>
      </c>
      <c r="N12" s="16">
        <v>0</v>
      </c>
      <c r="O12" s="14" t="s">
        <v>582</v>
      </c>
      <c r="P12" s="16" t="s">
        <v>582</v>
      </c>
      <c r="Q12" s="14">
        <v>2.3480837700000001</v>
      </c>
      <c r="R12" s="16">
        <v>0.59189603000000002</v>
      </c>
      <c r="S12" s="14">
        <v>0</v>
      </c>
      <c r="T12" s="16">
        <v>0</v>
      </c>
      <c r="U12" s="14">
        <v>5.1553636699999998</v>
      </c>
      <c r="V12" s="16">
        <v>0.46999722999999999</v>
      </c>
    </row>
    <row r="13" spans="1:22" x14ac:dyDescent="0.25">
      <c r="A13" s="11" t="s">
        <v>483</v>
      </c>
      <c r="B13" s="13">
        <v>7161</v>
      </c>
      <c r="C13" s="14">
        <f>(318/B13*100)</f>
        <v>4.4407205697528278</v>
      </c>
      <c r="D13" s="15">
        <v>6843</v>
      </c>
      <c r="E13" s="14">
        <v>4.0821017700000004</v>
      </c>
      <c r="F13" s="16">
        <v>0.31819056000000001</v>
      </c>
      <c r="G13" s="14">
        <v>6.2280790899999996</v>
      </c>
      <c r="H13" s="16">
        <v>0.37720843999999998</v>
      </c>
      <c r="I13" s="14">
        <v>48.21902292</v>
      </c>
      <c r="J13" s="16">
        <v>0.84832229999999997</v>
      </c>
      <c r="K13" s="14">
        <v>31.811620300000001</v>
      </c>
      <c r="L13" s="16">
        <v>0.88621435000000004</v>
      </c>
      <c r="M13" s="14">
        <v>0</v>
      </c>
      <c r="N13" s="16">
        <v>0</v>
      </c>
      <c r="O13" s="14" t="s">
        <v>582</v>
      </c>
      <c r="P13" s="16" t="s">
        <v>582</v>
      </c>
      <c r="Q13" s="14">
        <v>4.21004734</v>
      </c>
      <c r="R13" s="16">
        <v>0.48525510999999999</v>
      </c>
      <c r="S13" s="14">
        <v>0</v>
      </c>
      <c r="T13" s="16">
        <v>0</v>
      </c>
      <c r="U13" s="14">
        <v>5.44912858</v>
      </c>
      <c r="V13" s="16">
        <v>0.54422802999999997</v>
      </c>
    </row>
    <row r="14" spans="1:22" x14ac:dyDescent="0.25">
      <c r="A14" s="11" t="s">
        <v>484</v>
      </c>
      <c r="B14" s="13">
        <v>5587</v>
      </c>
      <c r="C14" s="14">
        <f>(93/B14*100)</f>
        <v>1.6645784857705386</v>
      </c>
      <c r="D14" s="15">
        <v>5494</v>
      </c>
      <c r="E14" s="14">
        <v>3.1552877000000001</v>
      </c>
      <c r="F14" s="16">
        <v>0.20605158000000001</v>
      </c>
      <c r="G14" s="14">
        <v>7.5397979599999996</v>
      </c>
      <c r="H14" s="16">
        <v>0.37778311999999997</v>
      </c>
      <c r="I14" s="14">
        <v>60.589075739999998</v>
      </c>
      <c r="J14" s="16">
        <v>0.75271083999999999</v>
      </c>
      <c r="K14" s="14">
        <v>26.301972760000002</v>
      </c>
      <c r="L14" s="16">
        <v>0.76735978999999999</v>
      </c>
      <c r="M14" s="14">
        <v>0</v>
      </c>
      <c r="N14" s="16">
        <v>0</v>
      </c>
      <c r="O14" s="14" t="s">
        <v>582</v>
      </c>
      <c r="P14" s="16" t="s">
        <v>582</v>
      </c>
      <c r="Q14" s="14">
        <v>0</v>
      </c>
      <c r="R14" s="16">
        <v>0</v>
      </c>
      <c r="S14" s="14">
        <v>0</v>
      </c>
      <c r="T14" s="16">
        <v>0</v>
      </c>
      <c r="U14" s="14">
        <v>2.4138658500000001</v>
      </c>
      <c r="V14" s="16">
        <v>0.26099198000000001</v>
      </c>
    </row>
    <row r="15" spans="1:22" x14ac:dyDescent="0.25">
      <c r="A15" s="11" t="s">
        <v>485</v>
      </c>
      <c r="B15" s="13">
        <v>5882</v>
      </c>
      <c r="C15" s="14">
        <f>(169/B15*100)</f>
        <v>2.8731723903434205</v>
      </c>
      <c r="D15" s="15">
        <v>5713</v>
      </c>
      <c r="E15" s="14">
        <v>3.8176087299999999</v>
      </c>
      <c r="F15" s="16">
        <v>0.25558714999999999</v>
      </c>
      <c r="G15" s="14">
        <v>8.0145123900000002</v>
      </c>
      <c r="H15" s="16">
        <v>0.44298504999999999</v>
      </c>
      <c r="I15" s="14">
        <v>57.811939799999998</v>
      </c>
      <c r="J15" s="16">
        <v>0.78075472000000001</v>
      </c>
      <c r="K15" s="14">
        <v>24.717842990000001</v>
      </c>
      <c r="L15" s="16">
        <v>0.71863816000000003</v>
      </c>
      <c r="M15" s="14">
        <v>0</v>
      </c>
      <c r="N15" s="16">
        <v>0</v>
      </c>
      <c r="O15" s="14" t="s">
        <v>582</v>
      </c>
      <c r="P15" s="16" t="s">
        <v>582</v>
      </c>
      <c r="Q15" s="14">
        <v>1.0337023999999999</v>
      </c>
      <c r="R15" s="16">
        <v>0.46345015000000001</v>
      </c>
      <c r="S15" s="14">
        <v>0</v>
      </c>
      <c r="T15" s="16">
        <v>0</v>
      </c>
      <c r="U15" s="14">
        <v>4.6043936900000002</v>
      </c>
      <c r="V15" s="16">
        <v>0.41935767000000002</v>
      </c>
    </row>
    <row r="16" spans="1:22" x14ac:dyDescent="0.25">
      <c r="A16" s="11" t="s">
        <v>486</v>
      </c>
      <c r="B16" s="13">
        <v>6108</v>
      </c>
      <c r="C16" s="14">
        <f>(188/B16*100)</f>
        <v>3.0779305828421739</v>
      </c>
      <c r="D16" s="15">
        <v>5920</v>
      </c>
      <c r="E16" s="14">
        <v>3.7453586200000002</v>
      </c>
      <c r="F16" s="16">
        <v>0.29419778000000002</v>
      </c>
      <c r="G16" s="14">
        <v>8.5903360299999996</v>
      </c>
      <c r="H16" s="16">
        <v>0.36561252999999999</v>
      </c>
      <c r="I16" s="14">
        <v>52.105672239999997</v>
      </c>
      <c r="J16" s="16">
        <v>0.79638282999999999</v>
      </c>
      <c r="K16" s="14">
        <v>24.728950390000001</v>
      </c>
      <c r="L16" s="16">
        <v>0.64376436000000004</v>
      </c>
      <c r="M16" s="14">
        <v>0</v>
      </c>
      <c r="N16" s="16">
        <v>0</v>
      </c>
      <c r="O16" s="14" t="s">
        <v>582</v>
      </c>
      <c r="P16" s="16" t="s">
        <v>582</v>
      </c>
      <c r="Q16" s="14">
        <v>0</v>
      </c>
      <c r="R16" s="16">
        <v>0</v>
      </c>
      <c r="S16" s="14">
        <v>0</v>
      </c>
      <c r="T16" s="16">
        <v>0</v>
      </c>
      <c r="U16" s="14">
        <v>10.829682719999999</v>
      </c>
      <c r="V16" s="16">
        <v>0.84151096000000003</v>
      </c>
    </row>
    <row r="17" spans="1:22" x14ac:dyDescent="0.25">
      <c r="A17" s="11" t="s">
        <v>487</v>
      </c>
      <c r="B17" s="13">
        <v>6504</v>
      </c>
      <c r="C17" s="14">
        <f>(2526/B17*100)</f>
        <v>38.837638376383765</v>
      </c>
      <c r="D17" s="15">
        <v>3978</v>
      </c>
      <c r="E17" s="14">
        <v>3.8193149200000001</v>
      </c>
      <c r="F17" s="16">
        <v>0.32562045000000001</v>
      </c>
      <c r="G17" s="14">
        <v>13.478782539999999</v>
      </c>
      <c r="H17" s="16">
        <v>0.64746619999999999</v>
      </c>
      <c r="I17" s="14">
        <v>39.771319429999998</v>
      </c>
      <c r="J17" s="16">
        <v>0.95165071999999995</v>
      </c>
      <c r="K17" s="14">
        <v>24.59689822</v>
      </c>
      <c r="L17" s="16">
        <v>0.91607685000000005</v>
      </c>
      <c r="M17" s="14">
        <v>0</v>
      </c>
      <c r="N17" s="16">
        <v>0</v>
      </c>
      <c r="O17" s="14" t="s">
        <v>582</v>
      </c>
      <c r="P17" s="16" t="s">
        <v>582</v>
      </c>
      <c r="Q17" s="14">
        <v>3.70494988</v>
      </c>
      <c r="R17" s="16">
        <v>0.47894420999999998</v>
      </c>
      <c r="S17" s="14">
        <v>0</v>
      </c>
      <c r="T17" s="16">
        <v>0</v>
      </c>
      <c r="U17" s="14">
        <v>14.62873501</v>
      </c>
      <c r="V17" s="16">
        <v>0.94709849000000002</v>
      </c>
    </row>
    <row r="18" spans="1:22" x14ac:dyDescent="0.25">
      <c r="A18" s="11" t="s">
        <v>488</v>
      </c>
      <c r="B18" s="13">
        <v>5532</v>
      </c>
      <c r="C18" s="14">
        <f>(32/B18*100)</f>
        <v>0.57845263919016632</v>
      </c>
      <c r="D18" s="15">
        <v>5500</v>
      </c>
      <c r="E18" s="14">
        <v>4.2761616699999996</v>
      </c>
      <c r="F18" s="16">
        <v>0.40602549999999998</v>
      </c>
      <c r="G18" s="14">
        <v>10.14911775</v>
      </c>
      <c r="H18" s="16">
        <v>0.44291450999999998</v>
      </c>
      <c r="I18" s="14">
        <v>52.676029739999997</v>
      </c>
      <c r="J18" s="16">
        <v>0.80012711000000003</v>
      </c>
      <c r="K18" s="14">
        <v>26.451786569999999</v>
      </c>
      <c r="L18" s="16">
        <v>0.98374216000000003</v>
      </c>
      <c r="M18" s="14">
        <v>0</v>
      </c>
      <c r="N18" s="16">
        <v>0</v>
      </c>
      <c r="O18" s="14" t="s">
        <v>582</v>
      </c>
      <c r="P18" s="16" t="s">
        <v>582</v>
      </c>
      <c r="Q18" s="14">
        <v>0</v>
      </c>
      <c r="R18" s="16">
        <v>0</v>
      </c>
      <c r="S18" s="14">
        <v>0</v>
      </c>
      <c r="T18" s="16">
        <v>0</v>
      </c>
      <c r="U18" s="14">
        <v>6.4469042700000001</v>
      </c>
      <c r="V18" s="16">
        <v>0.80672016000000002</v>
      </c>
    </row>
    <row r="19" spans="1:22" x14ac:dyDescent="0.25">
      <c r="A19" s="11" t="s">
        <v>489</v>
      </c>
      <c r="B19" s="13">
        <v>5658</v>
      </c>
      <c r="C19" s="14">
        <f>(462/B19*100)</f>
        <v>8.1654294803817606</v>
      </c>
      <c r="D19" s="15">
        <v>5196</v>
      </c>
      <c r="E19" s="14">
        <v>4.6546060999999996</v>
      </c>
      <c r="F19" s="16">
        <v>0.31237923000000001</v>
      </c>
      <c r="G19" s="14">
        <v>13.460605320000001</v>
      </c>
      <c r="H19" s="16">
        <v>0.53593232000000002</v>
      </c>
      <c r="I19" s="14">
        <v>60.010925690000001</v>
      </c>
      <c r="J19" s="16">
        <v>0.75396390000000002</v>
      </c>
      <c r="K19" s="14">
        <v>14.92856913</v>
      </c>
      <c r="L19" s="16">
        <v>0.53221445999999994</v>
      </c>
      <c r="M19" s="14">
        <v>0</v>
      </c>
      <c r="N19" s="16">
        <v>0</v>
      </c>
      <c r="O19" s="14" t="s">
        <v>582</v>
      </c>
      <c r="P19" s="16" t="s">
        <v>582</v>
      </c>
      <c r="Q19" s="14">
        <v>0</v>
      </c>
      <c r="R19" s="16">
        <v>0</v>
      </c>
      <c r="S19" s="14">
        <v>0</v>
      </c>
      <c r="T19" s="16">
        <v>0</v>
      </c>
      <c r="U19" s="14">
        <v>6.9452937600000002</v>
      </c>
      <c r="V19" s="16">
        <v>0.44243749999999998</v>
      </c>
    </row>
    <row r="20" spans="1:22" x14ac:dyDescent="0.25">
      <c r="A20" s="11" t="s">
        <v>490</v>
      </c>
      <c r="B20" s="13">
        <v>3371</v>
      </c>
      <c r="C20" s="14">
        <f>(75/B20*100)</f>
        <v>2.2248590922574905</v>
      </c>
      <c r="D20" s="15">
        <v>3296</v>
      </c>
      <c r="E20" s="14">
        <v>4.23354096</v>
      </c>
      <c r="F20" s="16">
        <v>0.36152709999999999</v>
      </c>
      <c r="G20" s="14">
        <v>5.1660472899999998</v>
      </c>
      <c r="H20" s="16">
        <v>0.38900128</v>
      </c>
      <c r="I20" s="14">
        <v>45.299611609999999</v>
      </c>
      <c r="J20" s="16">
        <v>0.83138809999999996</v>
      </c>
      <c r="K20" s="14">
        <v>36.501435829999998</v>
      </c>
      <c r="L20" s="16">
        <v>0.94381104999999998</v>
      </c>
      <c r="M20" s="14">
        <v>0</v>
      </c>
      <c r="N20" s="16">
        <v>0</v>
      </c>
      <c r="O20" s="14" t="s">
        <v>582</v>
      </c>
      <c r="P20" s="16" t="s">
        <v>582</v>
      </c>
      <c r="Q20" s="14">
        <v>0</v>
      </c>
      <c r="R20" s="16">
        <v>0</v>
      </c>
      <c r="S20" s="14">
        <v>0</v>
      </c>
      <c r="T20" s="16">
        <v>0</v>
      </c>
      <c r="U20" s="14">
        <v>8.7993643000000006</v>
      </c>
      <c r="V20" s="16">
        <v>0.46659995999999998</v>
      </c>
    </row>
    <row r="21" spans="1:22" x14ac:dyDescent="0.25">
      <c r="A21" s="11" t="s">
        <v>491</v>
      </c>
      <c r="B21" s="13">
        <v>5741</v>
      </c>
      <c r="C21" s="14">
        <f>(77/B21*100)</f>
        <v>1.3412297509144748</v>
      </c>
      <c r="D21" s="15">
        <v>5664</v>
      </c>
      <c r="E21" s="14">
        <v>1.57278633</v>
      </c>
      <c r="F21" s="16">
        <v>0.17933115999999999</v>
      </c>
      <c r="G21" s="14">
        <v>4.9740266100000001</v>
      </c>
      <c r="H21" s="16">
        <v>0.36167305</v>
      </c>
      <c r="I21" s="14">
        <v>55.501653150000003</v>
      </c>
      <c r="J21" s="16">
        <v>0.64550300000000005</v>
      </c>
      <c r="K21" s="14">
        <v>34.727059879999999</v>
      </c>
      <c r="L21" s="16">
        <v>0.74734802</v>
      </c>
      <c r="M21" s="14">
        <v>0</v>
      </c>
      <c r="N21" s="16">
        <v>0</v>
      </c>
      <c r="O21" s="14" t="s">
        <v>582</v>
      </c>
      <c r="P21" s="16" t="s">
        <v>582</v>
      </c>
      <c r="Q21" s="14">
        <v>0</v>
      </c>
      <c r="R21" s="16">
        <v>0</v>
      </c>
      <c r="S21" s="14">
        <v>0</v>
      </c>
      <c r="T21" s="16">
        <v>0</v>
      </c>
      <c r="U21" s="14">
        <v>3.2244740300000001</v>
      </c>
      <c r="V21" s="16">
        <v>0.28884655999999997</v>
      </c>
    </row>
    <row r="22" spans="1:22" x14ac:dyDescent="0.25">
      <c r="A22" s="11" t="s">
        <v>492</v>
      </c>
      <c r="B22" s="13">
        <v>6598</v>
      </c>
      <c r="C22" s="14">
        <f>(43/B22*100)</f>
        <v>0.65171264019399822</v>
      </c>
      <c r="D22" s="15">
        <v>6555</v>
      </c>
      <c r="E22" s="14">
        <v>4.7341618600000004</v>
      </c>
      <c r="F22" s="16">
        <v>0.38240220000000003</v>
      </c>
      <c r="G22" s="14">
        <v>8.2743689899999993</v>
      </c>
      <c r="H22" s="16">
        <v>0.41990158</v>
      </c>
      <c r="I22" s="14">
        <v>46.424075729999998</v>
      </c>
      <c r="J22" s="16">
        <v>0.83883006000000004</v>
      </c>
      <c r="K22" s="14">
        <v>33.145320509999998</v>
      </c>
      <c r="L22" s="16">
        <v>0.81889270999999997</v>
      </c>
      <c r="M22" s="14">
        <v>0</v>
      </c>
      <c r="N22" s="16">
        <v>0</v>
      </c>
      <c r="O22" s="14" t="s">
        <v>582</v>
      </c>
      <c r="P22" s="16" t="s">
        <v>582</v>
      </c>
      <c r="Q22" s="14">
        <v>0</v>
      </c>
      <c r="R22" s="16">
        <v>0</v>
      </c>
      <c r="S22" s="14">
        <v>0.12259682</v>
      </c>
      <c r="T22" s="16">
        <v>7.377264E-2</v>
      </c>
      <c r="U22" s="14">
        <v>7.2994760999999997</v>
      </c>
      <c r="V22" s="16">
        <v>0.69715163999999996</v>
      </c>
    </row>
    <row r="23" spans="1:22" x14ac:dyDescent="0.25">
      <c r="A23" s="11" t="s">
        <v>493</v>
      </c>
      <c r="B23" s="13">
        <v>11583</v>
      </c>
      <c r="C23" s="14">
        <f>(295/B23*100)</f>
        <v>2.5468358801692137</v>
      </c>
      <c r="D23" s="15">
        <v>11288</v>
      </c>
      <c r="E23" s="14">
        <v>3.8169708</v>
      </c>
      <c r="F23" s="16">
        <v>0.40454624</v>
      </c>
      <c r="G23" s="14">
        <v>11.38303423</v>
      </c>
      <c r="H23" s="16">
        <v>0.53560680000000005</v>
      </c>
      <c r="I23" s="14">
        <v>55.918221289999998</v>
      </c>
      <c r="J23" s="16">
        <v>0.69085185000000005</v>
      </c>
      <c r="K23" s="14">
        <v>23.495700079999999</v>
      </c>
      <c r="L23" s="16">
        <v>0.73015584</v>
      </c>
      <c r="M23" s="14">
        <v>0</v>
      </c>
      <c r="N23" s="16">
        <v>0</v>
      </c>
      <c r="O23" s="14" t="s">
        <v>582</v>
      </c>
      <c r="P23" s="16" t="s">
        <v>582</v>
      </c>
      <c r="Q23" s="14">
        <v>0</v>
      </c>
      <c r="R23" s="16">
        <v>0</v>
      </c>
      <c r="S23" s="14">
        <v>0</v>
      </c>
      <c r="T23" s="16">
        <v>0</v>
      </c>
      <c r="U23" s="14">
        <v>5.3860735899999996</v>
      </c>
      <c r="V23" s="16">
        <v>0.40568373000000002</v>
      </c>
    </row>
    <row r="24" spans="1:22" x14ac:dyDescent="0.25">
      <c r="A24" s="11" t="s">
        <v>494</v>
      </c>
      <c r="B24" s="13">
        <v>6647</v>
      </c>
      <c r="C24" s="14">
        <f>(16/B24*100)</f>
        <v>0.24071009477959981</v>
      </c>
      <c r="D24" s="15">
        <v>6631</v>
      </c>
      <c r="E24" s="14">
        <v>4.0675683600000001</v>
      </c>
      <c r="F24" s="16">
        <v>0.27121968000000002</v>
      </c>
      <c r="G24" s="14">
        <v>10.9076887</v>
      </c>
      <c r="H24" s="16">
        <v>0.41554306000000002</v>
      </c>
      <c r="I24" s="14">
        <v>57.790034689999999</v>
      </c>
      <c r="J24" s="16">
        <v>0.87668831999999997</v>
      </c>
      <c r="K24" s="14">
        <v>24.17289465</v>
      </c>
      <c r="L24" s="16">
        <v>0.68531856000000002</v>
      </c>
      <c r="M24" s="14">
        <v>0</v>
      </c>
      <c r="N24" s="16">
        <v>0</v>
      </c>
      <c r="O24" s="14" t="s">
        <v>582</v>
      </c>
      <c r="P24" s="16" t="s">
        <v>582</v>
      </c>
      <c r="Q24" s="14">
        <v>0</v>
      </c>
      <c r="R24" s="16">
        <v>0</v>
      </c>
      <c r="S24" s="14">
        <v>0</v>
      </c>
      <c r="T24" s="16">
        <v>0</v>
      </c>
      <c r="U24" s="14">
        <v>3.0618135999999998</v>
      </c>
      <c r="V24" s="16">
        <v>0.8381383</v>
      </c>
    </row>
    <row r="25" spans="1:22" x14ac:dyDescent="0.25">
      <c r="A25" s="11" t="s">
        <v>495</v>
      </c>
      <c r="B25" s="13">
        <v>5581</v>
      </c>
      <c r="C25" s="14">
        <f>(26/B25*100)</f>
        <v>0.46586633219853069</v>
      </c>
      <c r="D25" s="15">
        <v>5555</v>
      </c>
      <c r="E25" s="14">
        <v>3.1677784199999999</v>
      </c>
      <c r="F25" s="16">
        <v>0.29646825999999998</v>
      </c>
      <c r="G25" s="14">
        <v>9.7560484600000006</v>
      </c>
      <c r="H25" s="16">
        <v>0.48075991000000001</v>
      </c>
      <c r="I25" s="14">
        <v>67.521826169999997</v>
      </c>
      <c r="J25" s="16">
        <v>0.85678551999999997</v>
      </c>
      <c r="K25" s="14">
        <v>18.821233289999999</v>
      </c>
      <c r="L25" s="16">
        <v>0.76958828000000001</v>
      </c>
      <c r="M25" s="14">
        <v>0</v>
      </c>
      <c r="N25" s="16">
        <v>0</v>
      </c>
      <c r="O25" s="14" t="s">
        <v>582</v>
      </c>
      <c r="P25" s="16" t="s">
        <v>582</v>
      </c>
      <c r="Q25" s="14">
        <v>0</v>
      </c>
      <c r="R25" s="16">
        <v>0</v>
      </c>
      <c r="S25" s="14">
        <v>0</v>
      </c>
      <c r="T25" s="16">
        <v>0</v>
      </c>
      <c r="U25" s="14">
        <v>0.73311367000000005</v>
      </c>
      <c r="V25" s="16">
        <v>0.14672476000000001</v>
      </c>
    </row>
    <row r="26" spans="1:22" x14ac:dyDescent="0.25">
      <c r="A26" s="11" t="s">
        <v>496</v>
      </c>
      <c r="B26" s="13">
        <v>4869</v>
      </c>
      <c r="C26" s="14">
        <f>(96/B26*100)</f>
        <v>1.9716574245224894</v>
      </c>
      <c r="D26" s="15">
        <v>4773</v>
      </c>
      <c r="E26" s="14">
        <v>7.29760426</v>
      </c>
      <c r="F26" s="16">
        <v>0.38652523</v>
      </c>
      <c r="G26" s="14">
        <v>11.509983910000001</v>
      </c>
      <c r="H26" s="16">
        <v>0.48810430999999999</v>
      </c>
      <c r="I26" s="14">
        <v>60.033631079999999</v>
      </c>
      <c r="J26" s="16">
        <v>0.86956957000000001</v>
      </c>
      <c r="K26" s="14">
        <v>17.941902899999999</v>
      </c>
      <c r="L26" s="16">
        <v>0.71376249999999997</v>
      </c>
      <c r="M26" s="14">
        <v>0</v>
      </c>
      <c r="N26" s="16">
        <v>0</v>
      </c>
      <c r="O26" s="14" t="s">
        <v>582</v>
      </c>
      <c r="P26" s="16" t="s">
        <v>582</v>
      </c>
      <c r="Q26" s="14">
        <v>0</v>
      </c>
      <c r="R26" s="16">
        <v>0</v>
      </c>
      <c r="S26" s="14">
        <v>0</v>
      </c>
      <c r="T26" s="16">
        <v>0</v>
      </c>
      <c r="U26" s="14">
        <v>3.2168778499999999</v>
      </c>
      <c r="V26" s="16">
        <v>0.29580220000000002</v>
      </c>
    </row>
    <row r="27" spans="1:22" x14ac:dyDescent="0.25">
      <c r="A27" s="11" t="s">
        <v>497</v>
      </c>
      <c r="B27" s="13">
        <v>5299</v>
      </c>
      <c r="C27" s="14">
        <f>(191/B27*100)</f>
        <v>3.6044536705038688</v>
      </c>
      <c r="D27" s="15">
        <v>5108</v>
      </c>
      <c r="E27" s="14">
        <v>5.3840712999999996</v>
      </c>
      <c r="F27" s="16">
        <v>0.32675011999999998</v>
      </c>
      <c r="G27" s="14">
        <v>12.134629439999999</v>
      </c>
      <c r="H27" s="16">
        <v>0.51515076999999998</v>
      </c>
      <c r="I27" s="14">
        <v>40.64616814</v>
      </c>
      <c r="J27" s="16">
        <v>0.74460241999999999</v>
      </c>
      <c r="K27" s="14">
        <v>30.153827710000002</v>
      </c>
      <c r="L27" s="16">
        <v>0.61128972999999998</v>
      </c>
      <c r="M27" s="14">
        <v>0</v>
      </c>
      <c r="N27" s="16">
        <v>0</v>
      </c>
      <c r="O27" s="14" t="s">
        <v>582</v>
      </c>
      <c r="P27" s="16" t="s">
        <v>582</v>
      </c>
      <c r="Q27" s="14">
        <v>0</v>
      </c>
      <c r="R27" s="16">
        <v>0</v>
      </c>
      <c r="S27" s="14">
        <v>0</v>
      </c>
      <c r="T27" s="16">
        <v>0</v>
      </c>
      <c r="U27" s="14">
        <v>11.68130341</v>
      </c>
      <c r="V27" s="16">
        <v>0.38864224000000003</v>
      </c>
    </row>
    <row r="28" spans="1:22" x14ac:dyDescent="0.25">
      <c r="A28" s="11" t="s">
        <v>498</v>
      </c>
      <c r="B28" s="13">
        <v>7568</v>
      </c>
      <c r="C28" s="14">
        <f>(528/B28*100)</f>
        <v>6.9767441860465116</v>
      </c>
      <c r="D28" s="15">
        <v>7040</v>
      </c>
      <c r="E28" s="14">
        <v>5.0596938199999997</v>
      </c>
      <c r="F28" s="16">
        <v>0.27184177999999998</v>
      </c>
      <c r="G28" s="14">
        <v>10.436485340000001</v>
      </c>
      <c r="H28" s="16">
        <v>0.4296199</v>
      </c>
      <c r="I28" s="14">
        <v>55.44663156</v>
      </c>
      <c r="J28" s="16">
        <v>0.85753444999999995</v>
      </c>
      <c r="K28" s="14">
        <v>22.913285380000001</v>
      </c>
      <c r="L28" s="16">
        <v>0.72334202000000003</v>
      </c>
      <c r="M28" s="14">
        <v>0</v>
      </c>
      <c r="N28" s="16">
        <v>0</v>
      </c>
      <c r="O28" s="14" t="s">
        <v>582</v>
      </c>
      <c r="P28" s="16" t="s">
        <v>582</v>
      </c>
      <c r="Q28" s="14">
        <v>0</v>
      </c>
      <c r="R28" s="16">
        <v>0</v>
      </c>
      <c r="S28" s="14">
        <v>0</v>
      </c>
      <c r="T28" s="16">
        <v>0</v>
      </c>
      <c r="U28" s="14">
        <v>6.1439038899999998</v>
      </c>
      <c r="V28" s="16">
        <v>0.74972618999999996</v>
      </c>
    </row>
    <row r="29" spans="1:22" x14ac:dyDescent="0.25">
      <c r="A29" s="11" t="s">
        <v>499</v>
      </c>
      <c r="B29" s="13">
        <v>5385</v>
      </c>
      <c r="C29" s="14">
        <f>(30/B29*100)</f>
        <v>0.55710306406685239</v>
      </c>
      <c r="D29" s="15">
        <v>5355</v>
      </c>
      <c r="E29" s="14">
        <v>3.2243986200000001</v>
      </c>
      <c r="F29" s="16">
        <v>0.28065034999999999</v>
      </c>
      <c r="G29" s="14">
        <v>10.51550933</v>
      </c>
      <c r="H29" s="16">
        <v>0.46183887000000001</v>
      </c>
      <c r="I29" s="14">
        <v>61.311196809999998</v>
      </c>
      <c r="J29" s="16">
        <v>0.80911118999999998</v>
      </c>
      <c r="K29" s="14">
        <v>18.721185729999998</v>
      </c>
      <c r="L29" s="16">
        <v>0.60960018000000005</v>
      </c>
      <c r="M29" s="14">
        <v>0</v>
      </c>
      <c r="N29" s="16">
        <v>0</v>
      </c>
      <c r="O29" s="14" t="s">
        <v>582</v>
      </c>
      <c r="P29" s="16" t="s">
        <v>582</v>
      </c>
      <c r="Q29" s="14">
        <v>2.7667624100000001</v>
      </c>
      <c r="R29" s="16">
        <v>0.24169378</v>
      </c>
      <c r="S29" s="14">
        <v>0</v>
      </c>
      <c r="T29" s="16">
        <v>0</v>
      </c>
      <c r="U29" s="14">
        <v>3.4609470999999998</v>
      </c>
      <c r="V29" s="16">
        <v>0.40659814999999999</v>
      </c>
    </row>
    <row r="30" spans="1:22" x14ac:dyDescent="0.25">
      <c r="A30" s="11" t="s">
        <v>500</v>
      </c>
      <c r="B30" s="13">
        <v>4520</v>
      </c>
      <c r="C30" s="14">
        <f>(254/B30*100)</f>
        <v>5.6194690265486731</v>
      </c>
      <c r="D30" s="15">
        <v>4266</v>
      </c>
      <c r="E30" s="14">
        <v>2.3327812400000001</v>
      </c>
      <c r="F30" s="16">
        <v>0.22662204999999999</v>
      </c>
      <c r="G30" s="14">
        <v>5.6081755299999996</v>
      </c>
      <c r="H30" s="16">
        <v>0.39530246000000002</v>
      </c>
      <c r="I30" s="14">
        <v>54.128627889999997</v>
      </c>
      <c r="J30" s="16">
        <v>0.86930889</v>
      </c>
      <c r="K30" s="14">
        <v>31.061923490000002</v>
      </c>
      <c r="L30" s="16">
        <v>0.85975164000000004</v>
      </c>
      <c r="M30" s="14">
        <v>0</v>
      </c>
      <c r="N30" s="16">
        <v>0</v>
      </c>
      <c r="O30" s="14" t="s">
        <v>582</v>
      </c>
      <c r="P30" s="16" t="s">
        <v>582</v>
      </c>
      <c r="Q30" s="14">
        <v>0</v>
      </c>
      <c r="R30" s="16">
        <v>0</v>
      </c>
      <c r="S30" s="14">
        <v>0</v>
      </c>
      <c r="T30" s="16">
        <v>0</v>
      </c>
      <c r="U30" s="14">
        <v>6.8684918499999998</v>
      </c>
      <c r="V30" s="16">
        <v>0.58264263999999999</v>
      </c>
    </row>
    <row r="31" spans="1:22" x14ac:dyDescent="0.25">
      <c r="A31" s="11" t="s">
        <v>501</v>
      </c>
      <c r="B31" s="13">
        <v>5456</v>
      </c>
      <c r="C31" s="14">
        <f>(155/B31*100)</f>
        <v>2.8409090909090908</v>
      </c>
      <c r="D31" s="15">
        <v>5301</v>
      </c>
      <c r="E31" s="14">
        <v>3.84631984</v>
      </c>
      <c r="F31" s="16">
        <v>0.2971878</v>
      </c>
      <c r="G31" s="14">
        <v>8.4014880099999996</v>
      </c>
      <c r="H31" s="16">
        <v>0.41107548999999999</v>
      </c>
      <c r="I31" s="14">
        <v>53.707957960000002</v>
      </c>
      <c r="J31" s="16">
        <v>0.73755627999999995</v>
      </c>
      <c r="K31" s="14">
        <v>26.802994399999999</v>
      </c>
      <c r="L31" s="16">
        <v>0.71513866999999998</v>
      </c>
      <c r="M31" s="14">
        <v>0</v>
      </c>
      <c r="N31" s="16">
        <v>0</v>
      </c>
      <c r="O31" s="14" t="s">
        <v>582</v>
      </c>
      <c r="P31" s="16" t="s">
        <v>582</v>
      </c>
      <c r="Q31" s="14">
        <v>0</v>
      </c>
      <c r="R31" s="16">
        <v>0</v>
      </c>
      <c r="S31" s="14">
        <v>0</v>
      </c>
      <c r="T31" s="16">
        <v>0</v>
      </c>
      <c r="U31" s="14">
        <v>7.2412397899999998</v>
      </c>
      <c r="V31" s="16">
        <v>0.55785233000000001</v>
      </c>
    </row>
    <row r="32" spans="1:22" x14ac:dyDescent="0.25">
      <c r="A32" s="11" t="s">
        <v>502</v>
      </c>
      <c r="B32" s="13">
        <v>4478</v>
      </c>
      <c r="C32" s="14">
        <f>(6/B32*100)</f>
        <v>0.13398838767306834</v>
      </c>
      <c r="D32" s="15">
        <v>4472</v>
      </c>
      <c r="E32" s="14">
        <v>5.2630327799999996</v>
      </c>
      <c r="F32" s="16">
        <v>0.36209522</v>
      </c>
      <c r="G32" s="14">
        <v>9.5076001399999992</v>
      </c>
      <c r="H32" s="16">
        <v>0.46855678000000001</v>
      </c>
      <c r="I32" s="14">
        <v>60.436787469999999</v>
      </c>
      <c r="J32" s="16">
        <v>0.8290322</v>
      </c>
      <c r="K32" s="14">
        <v>22.087849970000001</v>
      </c>
      <c r="L32" s="16">
        <v>0.78260759000000002</v>
      </c>
      <c r="M32" s="14">
        <v>0</v>
      </c>
      <c r="N32" s="16">
        <v>0</v>
      </c>
      <c r="O32" s="14" t="s">
        <v>582</v>
      </c>
      <c r="P32" s="16" t="s">
        <v>582</v>
      </c>
      <c r="Q32" s="14">
        <v>0</v>
      </c>
      <c r="R32" s="16">
        <v>0</v>
      </c>
      <c r="S32" s="14">
        <v>0</v>
      </c>
      <c r="T32" s="16">
        <v>0</v>
      </c>
      <c r="U32" s="14">
        <v>2.7047296300000001</v>
      </c>
      <c r="V32" s="16">
        <v>0.35634674999999999</v>
      </c>
    </row>
    <row r="33" spans="1:22" x14ac:dyDescent="0.25">
      <c r="A33" s="11" t="s">
        <v>503</v>
      </c>
      <c r="B33" s="13">
        <v>7325</v>
      </c>
      <c r="C33" s="14">
        <f>(87/B33*100)</f>
        <v>1.1877133105802047</v>
      </c>
      <c r="D33" s="15">
        <v>7238</v>
      </c>
      <c r="E33" s="14">
        <v>1.9071904799999999</v>
      </c>
      <c r="F33" s="16">
        <v>0.1558949</v>
      </c>
      <c r="G33" s="14">
        <v>6.85962462</v>
      </c>
      <c r="H33" s="16">
        <v>0.42076111999999999</v>
      </c>
      <c r="I33" s="14">
        <v>61.158015450000001</v>
      </c>
      <c r="J33" s="16">
        <v>0.80246472999999996</v>
      </c>
      <c r="K33" s="14">
        <v>26.778898460000001</v>
      </c>
      <c r="L33" s="16">
        <v>0.80350164999999996</v>
      </c>
      <c r="M33" s="14">
        <v>0</v>
      </c>
      <c r="N33" s="16">
        <v>0</v>
      </c>
      <c r="O33" s="14" t="s">
        <v>582</v>
      </c>
      <c r="P33" s="16" t="s">
        <v>582</v>
      </c>
      <c r="Q33" s="14">
        <v>0</v>
      </c>
      <c r="R33" s="16">
        <v>0</v>
      </c>
      <c r="S33" s="14">
        <v>0</v>
      </c>
      <c r="T33" s="16">
        <v>0</v>
      </c>
      <c r="U33" s="14">
        <v>3.296271</v>
      </c>
      <c r="V33" s="16">
        <v>0.26487949</v>
      </c>
    </row>
    <row r="34" spans="1:22" x14ac:dyDescent="0.25">
      <c r="A34" s="11" t="s">
        <v>504</v>
      </c>
      <c r="B34" s="13">
        <v>6350</v>
      </c>
      <c r="C34" s="14">
        <f>(107/B34*100)</f>
        <v>1.6850393700787403</v>
      </c>
      <c r="D34" s="15">
        <v>6243</v>
      </c>
      <c r="E34" s="14">
        <v>6.7672971200000003</v>
      </c>
      <c r="F34" s="16">
        <v>0.33865609000000002</v>
      </c>
      <c r="G34" s="14">
        <v>12.56383089</v>
      </c>
      <c r="H34" s="16">
        <v>0.46709251000000002</v>
      </c>
      <c r="I34" s="14">
        <v>53.435611539999996</v>
      </c>
      <c r="J34" s="16">
        <v>0.84337965999999998</v>
      </c>
      <c r="K34" s="14">
        <v>16.858337179999999</v>
      </c>
      <c r="L34" s="16">
        <v>0.51075272999999999</v>
      </c>
      <c r="M34" s="14">
        <v>0</v>
      </c>
      <c r="N34" s="16">
        <v>0</v>
      </c>
      <c r="O34" s="14" t="s">
        <v>582</v>
      </c>
      <c r="P34" s="16" t="s">
        <v>582</v>
      </c>
      <c r="Q34" s="14">
        <v>2.5934758800000002</v>
      </c>
      <c r="R34" s="16">
        <v>0.53837999999999997</v>
      </c>
      <c r="S34" s="14">
        <v>0</v>
      </c>
      <c r="T34" s="16">
        <v>0</v>
      </c>
      <c r="U34" s="14">
        <v>7.7814473900000003</v>
      </c>
      <c r="V34" s="16">
        <v>0.63792280000000001</v>
      </c>
    </row>
    <row r="35" spans="1:22" x14ac:dyDescent="0.25">
      <c r="A35" s="11" t="s">
        <v>505</v>
      </c>
      <c r="B35" s="13">
        <v>6406</v>
      </c>
      <c r="C35" s="14">
        <f>(78/B35*100)</f>
        <v>1.2176084920387136</v>
      </c>
      <c r="D35" s="15">
        <v>6328</v>
      </c>
      <c r="E35" s="14">
        <v>3.5804454699999999</v>
      </c>
      <c r="F35" s="16">
        <v>0.26273756999999998</v>
      </c>
      <c r="G35" s="14">
        <v>6.5226168600000003</v>
      </c>
      <c r="H35" s="16">
        <v>0.34212891000000001</v>
      </c>
      <c r="I35" s="14">
        <v>50.211179059999999</v>
      </c>
      <c r="J35" s="16">
        <v>0.74242768000000003</v>
      </c>
      <c r="K35" s="14">
        <v>35.25843356</v>
      </c>
      <c r="L35" s="16">
        <v>0.72377884000000003</v>
      </c>
      <c r="M35" s="14">
        <v>0</v>
      </c>
      <c r="N35" s="16">
        <v>0</v>
      </c>
      <c r="O35" s="14" t="s">
        <v>582</v>
      </c>
      <c r="P35" s="16" t="s">
        <v>582</v>
      </c>
      <c r="Q35" s="14">
        <v>1.04211941</v>
      </c>
      <c r="R35" s="16">
        <v>5.7101350000000002E-2</v>
      </c>
      <c r="S35" s="14">
        <v>0</v>
      </c>
      <c r="T35" s="16">
        <v>0</v>
      </c>
      <c r="U35" s="14">
        <v>3.3852056400000001</v>
      </c>
      <c r="V35" s="16">
        <v>0.22450232000000001</v>
      </c>
    </row>
    <row r="36" spans="1:22" x14ac:dyDescent="0.25">
      <c r="A36" s="11" t="s">
        <v>506</v>
      </c>
      <c r="B36" s="13">
        <v>6736</v>
      </c>
      <c r="C36" s="14">
        <f>(97/B36*100)</f>
        <v>1.4400237529691211</v>
      </c>
      <c r="D36" s="15">
        <v>6639</v>
      </c>
      <c r="E36" s="14">
        <v>4.40348191</v>
      </c>
      <c r="F36" s="16">
        <v>0.27720652000000001</v>
      </c>
      <c r="G36" s="14">
        <v>7.9307712800000001</v>
      </c>
      <c r="H36" s="16">
        <v>0.35614750000000001</v>
      </c>
      <c r="I36" s="14">
        <v>48.147327420000003</v>
      </c>
      <c r="J36" s="16">
        <v>0.75303971000000003</v>
      </c>
      <c r="K36" s="14">
        <v>33.580047090000001</v>
      </c>
      <c r="L36" s="16">
        <v>0.77264840000000001</v>
      </c>
      <c r="M36" s="14">
        <v>0</v>
      </c>
      <c r="N36" s="16">
        <v>0</v>
      </c>
      <c r="O36" s="14" t="s">
        <v>582</v>
      </c>
      <c r="P36" s="16" t="s">
        <v>582</v>
      </c>
      <c r="Q36" s="14">
        <v>0</v>
      </c>
      <c r="R36" s="16">
        <v>0</v>
      </c>
      <c r="S36" s="14">
        <v>0</v>
      </c>
      <c r="T36" s="16">
        <v>0</v>
      </c>
      <c r="U36" s="14">
        <v>5.9383723000000002</v>
      </c>
      <c r="V36" s="16">
        <v>0.39706659999999999</v>
      </c>
    </row>
    <row r="37" spans="1:22" x14ac:dyDescent="0.25">
      <c r="A37" s="11" t="s">
        <v>507</v>
      </c>
      <c r="B37" s="13">
        <v>5458</v>
      </c>
      <c r="C37" s="14">
        <f>(208/B37*100)</f>
        <v>3.8109197508244779</v>
      </c>
      <c r="D37" s="15">
        <v>5250</v>
      </c>
      <c r="E37" s="14">
        <v>3.70238237</v>
      </c>
      <c r="F37" s="16">
        <v>0.28996541999999997</v>
      </c>
      <c r="G37" s="14">
        <v>7.4671278900000004</v>
      </c>
      <c r="H37" s="16">
        <v>0.41682784000000001</v>
      </c>
      <c r="I37" s="14">
        <v>49.140848079999998</v>
      </c>
      <c r="J37" s="16">
        <v>0.81635352999999999</v>
      </c>
      <c r="K37" s="14">
        <v>27.805858350000001</v>
      </c>
      <c r="L37" s="16">
        <v>1.01117039</v>
      </c>
      <c r="M37" s="14">
        <v>0</v>
      </c>
      <c r="N37" s="16">
        <v>0</v>
      </c>
      <c r="O37" s="14" t="s">
        <v>582</v>
      </c>
      <c r="P37" s="16" t="s">
        <v>582</v>
      </c>
      <c r="Q37" s="14">
        <v>0</v>
      </c>
      <c r="R37" s="16">
        <v>0</v>
      </c>
      <c r="S37" s="14">
        <v>0</v>
      </c>
      <c r="T37" s="16">
        <v>0</v>
      </c>
      <c r="U37" s="14">
        <v>11.88378331</v>
      </c>
      <c r="V37" s="16">
        <v>0.91975180000000001</v>
      </c>
    </row>
    <row r="38" spans="1:22" x14ac:dyDescent="0.25">
      <c r="A38" s="11" t="s">
        <v>508</v>
      </c>
      <c r="B38" s="13">
        <v>5860</v>
      </c>
      <c r="C38" s="14">
        <f>(30/B38*100)</f>
        <v>0.51194539249146753</v>
      </c>
      <c r="D38" s="15">
        <v>5830</v>
      </c>
      <c r="E38" s="14">
        <v>3.5394344499999999</v>
      </c>
      <c r="F38" s="16">
        <v>0.24736199</v>
      </c>
      <c r="G38" s="14">
        <v>11.4410232</v>
      </c>
      <c r="H38" s="16">
        <v>0.56278563000000004</v>
      </c>
      <c r="I38" s="14">
        <v>37.570794769999999</v>
      </c>
      <c r="J38" s="16">
        <v>0.90382678000000005</v>
      </c>
      <c r="K38" s="14">
        <v>28.038926870000001</v>
      </c>
      <c r="L38" s="16">
        <v>0.77359805000000004</v>
      </c>
      <c r="M38" s="14">
        <v>0</v>
      </c>
      <c r="N38" s="16">
        <v>0</v>
      </c>
      <c r="O38" s="14" t="s">
        <v>582</v>
      </c>
      <c r="P38" s="16" t="s">
        <v>582</v>
      </c>
      <c r="Q38" s="14">
        <v>0</v>
      </c>
      <c r="R38" s="16">
        <v>0</v>
      </c>
      <c r="S38" s="14">
        <v>0</v>
      </c>
      <c r="T38" s="16">
        <v>0</v>
      </c>
      <c r="U38" s="14">
        <v>19.409820719999999</v>
      </c>
      <c r="V38" s="16">
        <v>1.0004384500000001</v>
      </c>
    </row>
    <row r="39" spans="1:22" x14ac:dyDescent="0.25">
      <c r="A39" s="11" t="s">
        <v>509</v>
      </c>
      <c r="B39" s="13">
        <v>5895</v>
      </c>
      <c r="C39" s="14">
        <f>(33/B39*100)</f>
        <v>0.55979643765903309</v>
      </c>
      <c r="D39" s="15">
        <v>5862</v>
      </c>
      <c r="E39" s="14">
        <v>8.7461332899999995</v>
      </c>
      <c r="F39" s="16">
        <v>0.43019721</v>
      </c>
      <c r="G39" s="14">
        <v>14.02500569</v>
      </c>
      <c r="H39" s="16">
        <v>0.58223838999999999</v>
      </c>
      <c r="I39" s="14">
        <v>47.484303279999999</v>
      </c>
      <c r="J39" s="16">
        <v>0.68775772999999996</v>
      </c>
      <c r="K39" s="14">
        <v>24.847851689999999</v>
      </c>
      <c r="L39" s="16">
        <v>0.87375692000000005</v>
      </c>
      <c r="M39" s="14">
        <v>0</v>
      </c>
      <c r="N39" s="16">
        <v>0</v>
      </c>
      <c r="O39" s="14" t="s">
        <v>582</v>
      </c>
      <c r="P39" s="16" t="s">
        <v>582</v>
      </c>
      <c r="Q39" s="14">
        <v>0</v>
      </c>
      <c r="R39" s="16">
        <v>0</v>
      </c>
      <c r="S39" s="14">
        <v>0</v>
      </c>
      <c r="T39" s="16">
        <v>0</v>
      </c>
      <c r="U39" s="14">
        <v>4.8967060599999996</v>
      </c>
      <c r="V39" s="16">
        <v>0.62395953999999998</v>
      </c>
    </row>
    <row r="40" spans="1:22" x14ac:dyDescent="0.25">
      <c r="A40" s="11" t="s">
        <v>510</v>
      </c>
      <c r="B40" s="13">
        <v>14157</v>
      </c>
      <c r="C40" s="14">
        <f>(430/B40*100)</f>
        <v>3.0373666737303102</v>
      </c>
      <c r="D40" s="15">
        <v>13727</v>
      </c>
      <c r="E40" s="14">
        <v>2.73028234</v>
      </c>
      <c r="F40" s="16">
        <v>0.21390165</v>
      </c>
      <c r="G40" s="14">
        <v>5.6478133399999999</v>
      </c>
      <c r="H40" s="16">
        <v>0.31901856000000001</v>
      </c>
      <c r="I40" s="14">
        <v>56.320754039999997</v>
      </c>
      <c r="J40" s="16">
        <v>0.71066163000000004</v>
      </c>
      <c r="K40" s="14">
        <v>28.758550540000002</v>
      </c>
      <c r="L40" s="16">
        <v>0.61561007000000001</v>
      </c>
      <c r="M40" s="14">
        <v>0</v>
      </c>
      <c r="N40" s="16">
        <v>0</v>
      </c>
      <c r="O40" s="14" t="s">
        <v>582</v>
      </c>
      <c r="P40" s="16" t="s">
        <v>582</v>
      </c>
      <c r="Q40" s="14">
        <v>0</v>
      </c>
      <c r="R40" s="16">
        <v>0</v>
      </c>
      <c r="S40" s="14">
        <v>0</v>
      </c>
      <c r="T40" s="16">
        <v>0</v>
      </c>
      <c r="U40" s="14">
        <v>6.54259974</v>
      </c>
      <c r="V40" s="16">
        <v>0.61051082999999995</v>
      </c>
    </row>
    <row r="41" spans="1:22" x14ac:dyDescent="0.25">
      <c r="A41" s="11" t="s">
        <v>511</v>
      </c>
      <c r="B41" s="13">
        <v>5712</v>
      </c>
      <c r="C41" s="14">
        <f>(71/B41*100)</f>
        <v>1.2429971988795518</v>
      </c>
      <c r="D41" s="15">
        <v>5641</v>
      </c>
      <c r="E41" s="14">
        <v>3.6939362500000001</v>
      </c>
      <c r="F41" s="16">
        <v>0.28528639</v>
      </c>
      <c r="G41" s="14">
        <v>4.63836607</v>
      </c>
      <c r="H41" s="16">
        <v>0.26772195999999998</v>
      </c>
      <c r="I41" s="14">
        <v>54.33020269</v>
      </c>
      <c r="J41" s="16">
        <v>0.78317981999999997</v>
      </c>
      <c r="K41" s="14">
        <v>32.396119509999998</v>
      </c>
      <c r="L41" s="16">
        <v>0.98760725999999999</v>
      </c>
      <c r="M41" s="14">
        <v>0</v>
      </c>
      <c r="N41" s="16">
        <v>0</v>
      </c>
      <c r="O41" s="14" t="s">
        <v>582</v>
      </c>
      <c r="P41" s="16" t="s">
        <v>582</v>
      </c>
      <c r="Q41" s="14">
        <v>0.68081754999999999</v>
      </c>
      <c r="R41" s="16">
        <v>0.18137060999999999</v>
      </c>
      <c r="S41" s="14">
        <v>0</v>
      </c>
      <c r="T41" s="16">
        <v>0</v>
      </c>
      <c r="U41" s="14">
        <v>4.2605579200000001</v>
      </c>
      <c r="V41" s="16">
        <v>0.5324006</v>
      </c>
    </row>
    <row r="42" spans="1:22" x14ac:dyDescent="0.25">
      <c r="A42" s="11" t="s">
        <v>512</v>
      </c>
      <c r="B42" s="13">
        <f>IF(COUNT(B7:B41) &gt; 0, AVERAGE(B7:B41), "\u2014")</f>
        <v>7103.4285714285716</v>
      </c>
      <c r="C42" s="14">
        <f>IF(COUNT(C7:C41) &gt; 0, AVERAGE(C7:C41), "—")</f>
        <v>3.5595906811159805</v>
      </c>
      <c r="D42" s="15">
        <f>IF(COUNT(D7:D41) &gt; 0, AVERAGE(D7:D41), "—")</f>
        <v>6841.1428571428569</v>
      </c>
      <c r="E42" s="14">
        <f>IF(COUNT(E7:E41) &gt; 0, AVERAGE(E7:E41), "—")</f>
        <v>4.2044477817142862</v>
      </c>
      <c r="F42" s="16">
        <f>IF(COUNT(F7:F41) &gt; 0, SQRT(SUMSQ(F7:F41)/(COUNT(F7:F41)*COUNT(F7:F41)) ), "—")</f>
        <v>5.119006748089612E-2</v>
      </c>
      <c r="G42" s="14">
        <f>IF(COUNT(G7:G41) &gt; 0, AVERAGE(G7:G41), "—")</f>
        <v>9.0211104051428599</v>
      </c>
      <c r="H42" s="16">
        <f>IF(COUNT(H7:H41) &gt; 0, SQRT(SUMSQ(H7:H41)/(COUNT(H7:H41)*COUNT(H7:H41)) ), "—")</f>
        <v>7.3791047041352198E-2</v>
      </c>
      <c r="I42" s="14">
        <f>IF(COUNT(I7:I41) &gt; 0, AVERAGE(I7:I41), "—")</f>
        <v>52.666628993142865</v>
      </c>
      <c r="J42" s="16">
        <f>IF(COUNT(J7:J41) &gt; 0, SQRT(SUMSQ(J7:J41)/(COUNT(J7:J41)*COUNT(J7:J41)) ), "—")</f>
        <v>0.13294731715513899</v>
      </c>
      <c r="K42" s="14">
        <f>IF(COUNT(K7:K41) &gt; 0, AVERAGE(K7:K41), "—")</f>
        <v>26.681701489428569</v>
      </c>
      <c r="L42" s="16">
        <f>IF(COUNT(L7:L41) &gt; 0, SQRT(SUMSQ(L7:L41)/(COUNT(L7:L41)*COUNT(L7:L41)) ), "—")</f>
        <v>0.12882785494360677</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0.62751184371428581</v>
      </c>
      <c r="R42" s="16">
        <f>IF(COUNT(R7:R41) &gt; 0, SQRT(SUMSQ(R7:R41)/(COUNT(R7:R41)*COUNT(R7:R41)) ), "—")</f>
        <v>3.7641551833382705E-2</v>
      </c>
      <c r="S42" s="14">
        <f>IF(COUNT(S7:S41) &gt; 0, AVERAGE(S7:S41), "—")</f>
        <v>3.5027662857142856E-3</v>
      </c>
      <c r="T42" s="16">
        <f>IF(COUNT(T7:T41) &gt; 0, SQRT(SUMSQ(T7:T41)/(COUNT(T7:T41)*COUNT(T7:T41)) ), "—")</f>
        <v>2.1077897142857144E-3</v>
      </c>
      <c r="U42" s="14">
        <f>IF(COUNT(U7:U41) &gt; 0, AVERAGE(U7:U41), "—")</f>
        <v>6.7950967211428566</v>
      </c>
      <c r="V42" s="16">
        <f>IF(COUNT(V7:V41) &gt; 0, SQRT(SUMSQ(V7:V41)/(COUNT(V7:V41)*COUNT(V7:V41)) ), "—")</f>
        <v>9.9229105130767645E-2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8.4654554700000002</v>
      </c>
      <c r="F45" s="16">
        <v>0.43965331000000002</v>
      </c>
      <c r="G45" s="14">
        <v>14.821408030000001</v>
      </c>
      <c r="H45" s="16">
        <v>0.53985099000000003</v>
      </c>
      <c r="I45" s="14">
        <v>45.370613550000002</v>
      </c>
      <c r="J45" s="16">
        <v>0.73899424999999996</v>
      </c>
      <c r="K45" s="14">
        <v>23.825311200000002</v>
      </c>
      <c r="L45" s="16">
        <v>0.66106779999999998</v>
      </c>
      <c r="M45" s="14">
        <v>0</v>
      </c>
      <c r="N45" s="16">
        <v>0</v>
      </c>
      <c r="O45" s="14" t="s">
        <v>582</v>
      </c>
      <c r="P45" s="16" t="s">
        <v>582</v>
      </c>
      <c r="Q45" s="14">
        <v>6.7318779999999995E-2</v>
      </c>
      <c r="R45" s="16">
        <v>3.5298110000000001E-2</v>
      </c>
      <c r="S45" s="14">
        <v>0.45922638999999998</v>
      </c>
      <c r="T45" s="16">
        <v>0.1182434</v>
      </c>
      <c r="U45" s="14">
        <v>6.99066659</v>
      </c>
      <c r="V45" s="16">
        <v>0.40336167000000001</v>
      </c>
    </row>
    <row r="46" spans="1:22" x14ac:dyDescent="0.25">
      <c r="A46" s="11" t="s">
        <v>516</v>
      </c>
      <c r="B46" s="13">
        <v>23141</v>
      </c>
      <c r="C46" s="14">
        <f>(2327/B46*100)</f>
        <v>10.055745214122121</v>
      </c>
      <c r="D46" s="15">
        <v>20814</v>
      </c>
      <c r="E46" s="14">
        <v>2.07902225</v>
      </c>
      <c r="F46" s="16">
        <v>0.12863498000000001</v>
      </c>
      <c r="G46" s="14">
        <v>5.6533465700000001</v>
      </c>
      <c r="H46" s="16">
        <v>0.24980314000000001</v>
      </c>
      <c r="I46" s="14">
        <v>41.669626729999997</v>
      </c>
      <c r="J46" s="16">
        <v>0.83290430999999998</v>
      </c>
      <c r="K46" s="14">
        <v>13.054916929999999</v>
      </c>
      <c r="L46" s="16">
        <v>0.43004161000000002</v>
      </c>
      <c r="M46" s="14">
        <v>0</v>
      </c>
      <c r="N46" s="16">
        <v>0</v>
      </c>
      <c r="O46" s="14" t="s">
        <v>582</v>
      </c>
      <c r="P46" s="16" t="s">
        <v>582</v>
      </c>
      <c r="Q46" s="14">
        <v>0</v>
      </c>
      <c r="R46" s="16">
        <v>0</v>
      </c>
      <c r="S46" s="14">
        <v>0</v>
      </c>
      <c r="T46" s="16">
        <v>0</v>
      </c>
      <c r="U46" s="14">
        <v>37.543087509999999</v>
      </c>
      <c r="V46" s="16">
        <v>1.0898383</v>
      </c>
    </row>
    <row r="47" spans="1:22" x14ac:dyDescent="0.25">
      <c r="A47" s="11" t="s">
        <v>517</v>
      </c>
      <c r="B47" s="13">
        <v>5928</v>
      </c>
      <c r="C47" s="14">
        <f>(456/B47*100)</f>
        <v>7.6923076923076925</v>
      </c>
      <c r="D47" s="15">
        <v>5472</v>
      </c>
      <c r="E47" s="14">
        <v>5.1608185899999999</v>
      </c>
      <c r="F47" s="16">
        <v>0.33018500000000001</v>
      </c>
      <c r="G47" s="14">
        <v>9.52604103</v>
      </c>
      <c r="H47" s="16">
        <v>0.51303023000000003</v>
      </c>
      <c r="I47" s="14">
        <v>47.370138249999997</v>
      </c>
      <c r="J47" s="16">
        <v>0.99187415000000001</v>
      </c>
      <c r="K47" s="14">
        <v>21.569583730000002</v>
      </c>
      <c r="L47" s="16">
        <v>1.0242499</v>
      </c>
      <c r="M47" s="14">
        <v>0</v>
      </c>
      <c r="N47" s="16">
        <v>0</v>
      </c>
      <c r="O47" s="14" t="s">
        <v>582</v>
      </c>
      <c r="P47" s="16" t="s">
        <v>582</v>
      </c>
      <c r="Q47" s="14">
        <v>0</v>
      </c>
      <c r="R47" s="16">
        <v>0</v>
      </c>
      <c r="S47" s="14">
        <v>0</v>
      </c>
      <c r="T47" s="16">
        <v>0</v>
      </c>
      <c r="U47" s="14">
        <v>16.373418399999998</v>
      </c>
      <c r="V47" s="16">
        <v>1.0886046700000001</v>
      </c>
    </row>
    <row r="48" spans="1:22" x14ac:dyDescent="0.25">
      <c r="A48" s="11" t="s">
        <v>518</v>
      </c>
      <c r="B48" s="13">
        <v>9841</v>
      </c>
      <c r="C48" s="14">
        <f>(8/B48*100)</f>
        <v>8.1292551569962401E-2</v>
      </c>
      <c r="D48" s="15">
        <v>9833</v>
      </c>
      <c r="E48" s="14">
        <v>2.5631423</v>
      </c>
      <c r="F48" s="16">
        <v>0.22243283</v>
      </c>
      <c r="G48" s="14">
        <v>5.80562501</v>
      </c>
      <c r="H48" s="16">
        <v>0.38294214999999998</v>
      </c>
      <c r="I48" s="14">
        <v>63.694079780000003</v>
      </c>
      <c r="J48" s="16">
        <v>0.89255527000000001</v>
      </c>
      <c r="K48" s="14">
        <v>26.068443250000001</v>
      </c>
      <c r="L48" s="16">
        <v>0.96606694999999998</v>
      </c>
      <c r="M48" s="14">
        <v>0</v>
      </c>
      <c r="N48" s="16">
        <v>0</v>
      </c>
      <c r="O48" s="14" t="s">
        <v>582</v>
      </c>
      <c r="P48" s="16" t="s">
        <v>582</v>
      </c>
      <c r="Q48" s="14">
        <v>0</v>
      </c>
      <c r="R48" s="16">
        <v>0</v>
      </c>
      <c r="S48" s="14">
        <v>0</v>
      </c>
      <c r="T48" s="16">
        <v>0</v>
      </c>
      <c r="U48" s="14">
        <v>1.8687096700000001</v>
      </c>
      <c r="V48" s="16">
        <v>0.54516213999999996</v>
      </c>
    </row>
    <row r="49" spans="1:22" x14ac:dyDescent="0.25">
      <c r="A49" s="11" t="s">
        <v>519</v>
      </c>
      <c r="B49" s="13">
        <v>6349</v>
      </c>
      <c r="C49" s="14">
        <f>(56/B49*100)</f>
        <v>0.88202866593164275</v>
      </c>
      <c r="D49" s="15">
        <v>6293</v>
      </c>
      <c r="E49" s="14">
        <v>8.3387429700000002</v>
      </c>
      <c r="F49" s="16">
        <v>0.50573097</v>
      </c>
      <c r="G49" s="14">
        <v>14.33074527</v>
      </c>
      <c r="H49" s="16">
        <v>0.50842425000000002</v>
      </c>
      <c r="I49" s="14">
        <v>52.054955839999998</v>
      </c>
      <c r="J49" s="16">
        <v>0.83864183999999997</v>
      </c>
      <c r="K49" s="14">
        <v>20.335653430000001</v>
      </c>
      <c r="L49" s="16">
        <v>0.73360955999999999</v>
      </c>
      <c r="M49" s="14">
        <v>0</v>
      </c>
      <c r="N49" s="16">
        <v>0</v>
      </c>
      <c r="O49" s="14" t="s">
        <v>582</v>
      </c>
      <c r="P49" s="16" t="s">
        <v>582</v>
      </c>
      <c r="Q49" s="14">
        <v>0</v>
      </c>
      <c r="R49" s="16">
        <v>0</v>
      </c>
      <c r="S49" s="14">
        <v>4.6345919999999999E-2</v>
      </c>
      <c r="T49" s="16">
        <v>2.8360920000000001E-2</v>
      </c>
      <c r="U49" s="14">
        <v>4.8935565700000003</v>
      </c>
      <c r="V49" s="16">
        <v>0.44902072999999998</v>
      </c>
    </row>
    <row r="50" spans="1:22" x14ac:dyDescent="0.25">
      <c r="A50" s="11" t="s">
        <v>520</v>
      </c>
      <c r="B50" s="13">
        <v>11795</v>
      </c>
      <c r="C50" s="14">
        <f>(457/B50*100)</f>
        <v>3.87452310300975</v>
      </c>
      <c r="D50" s="15">
        <v>11338</v>
      </c>
      <c r="E50" s="14">
        <v>5.8279427500000001</v>
      </c>
      <c r="F50" s="16">
        <v>0.35324464999999999</v>
      </c>
      <c r="G50" s="14">
        <v>10.817103830000001</v>
      </c>
      <c r="H50" s="16">
        <v>0.34918048000000002</v>
      </c>
      <c r="I50" s="14">
        <v>55.999958569999997</v>
      </c>
      <c r="J50" s="16">
        <v>0.83690850999999999</v>
      </c>
      <c r="K50" s="14">
        <v>21.690183820000001</v>
      </c>
      <c r="L50" s="16">
        <v>0.62981067000000002</v>
      </c>
      <c r="M50" s="14">
        <v>0</v>
      </c>
      <c r="N50" s="16">
        <v>0</v>
      </c>
      <c r="O50" s="14" t="s">
        <v>582</v>
      </c>
      <c r="P50" s="16" t="s">
        <v>582</v>
      </c>
      <c r="Q50" s="14">
        <v>0</v>
      </c>
      <c r="R50" s="16">
        <v>0</v>
      </c>
      <c r="S50" s="14">
        <v>0</v>
      </c>
      <c r="T50" s="16">
        <v>0</v>
      </c>
      <c r="U50" s="14">
        <v>5.6648110200000001</v>
      </c>
      <c r="V50" s="16">
        <v>0.50276752999999996</v>
      </c>
    </row>
    <row r="51" spans="1:22" x14ac:dyDescent="0.25">
      <c r="A51" s="11" t="s">
        <v>521</v>
      </c>
      <c r="B51" s="13">
        <v>6866</v>
      </c>
      <c r="C51" s="14">
        <f>(119/B51*100)</f>
        <v>1.7331779784445092</v>
      </c>
      <c r="D51" s="15">
        <v>6747</v>
      </c>
      <c r="E51" s="14">
        <v>4.8506438999999997</v>
      </c>
      <c r="F51" s="16">
        <v>0.31416988000000001</v>
      </c>
      <c r="G51" s="14">
        <v>9.6357833700000004</v>
      </c>
      <c r="H51" s="16">
        <v>0.43046283000000002</v>
      </c>
      <c r="I51" s="14">
        <v>43.82990693</v>
      </c>
      <c r="J51" s="16">
        <v>0.72218490000000002</v>
      </c>
      <c r="K51" s="14">
        <v>19.785606470000001</v>
      </c>
      <c r="L51" s="16">
        <v>0.66080793000000004</v>
      </c>
      <c r="M51" s="14">
        <v>0</v>
      </c>
      <c r="N51" s="16">
        <v>0</v>
      </c>
      <c r="O51" s="14" t="s">
        <v>582</v>
      </c>
      <c r="P51" s="16" t="s">
        <v>582</v>
      </c>
      <c r="Q51" s="14">
        <v>10.58839564</v>
      </c>
      <c r="R51" s="16">
        <v>0.61258086</v>
      </c>
      <c r="S51" s="14">
        <v>0</v>
      </c>
      <c r="T51" s="16">
        <v>0</v>
      </c>
      <c r="U51" s="14">
        <v>11.30966368</v>
      </c>
      <c r="V51" s="16">
        <v>0.94818108000000001</v>
      </c>
    </row>
    <row r="52" spans="1:22" x14ac:dyDescent="0.25">
      <c r="A52" s="11" t="s">
        <v>522</v>
      </c>
      <c r="B52" s="13">
        <v>5809</v>
      </c>
      <c r="C52" s="14">
        <f>(120/B52*100)</f>
        <v>2.0657600275434671</v>
      </c>
      <c r="D52" s="15">
        <v>5689</v>
      </c>
      <c r="E52" s="14">
        <v>3.3392249600000001</v>
      </c>
      <c r="F52" s="16">
        <v>0.23853399</v>
      </c>
      <c r="G52" s="14">
        <v>6.8599777399999997</v>
      </c>
      <c r="H52" s="16">
        <v>0.37666013999999998</v>
      </c>
      <c r="I52" s="14">
        <v>57.914512170000002</v>
      </c>
      <c r="J52" s="16">
        <v>0.70766024000000005</v>
      </c>
      <c r="K52" s="14">
        <v>27.59970762</v>
      </c>
      <c r="L52" s="16">
        <v>0.65156190999999997</v>
      </c>
      <c r="M52" s="14">
        <v>0</v>
      </c>
      <c r="N52" s="16">
        <v>0</v>
      </c>
      <c r="O52" s="14" t="s">
        <v>582</v>
      </c>
      <c r="P52" s="16" t="s">
        <v>582</v>
      </c>
      <c r="Q52" s="14">
        <v>0</v>
      </c>
      <c r="R52" s="16">
        <v>0</v>
      </c>
      <c r="S52" s="14">
        <v>0</v>
      </c>
      <c r="T52" s="16">
        <v>0</v>
      </c>
      <c r="U52" s="14">
        <v>4.2865775099999999</v>
      </c>
      <c r="V52" s="16">
        <v>0.39212524999999998</v>
      </c>
    </row>
    <row r="53" spans="1:22" x14ac:dyDescent="0.25">
      <c r="A53" s="11" t="s">
        <v>523</v>
      </c>
      <c r="B53" s="13">
        <v>5571</v>
      </c>
      <c r="C53" s="14">
        <f>(129/B53*100)</f>
        <v>2.3155627355950457</v>
      </c>
      <c r="D53" s="15">
        <v>5442</v>
      </c>
      <c r="E53" s="14">
        <v>5.1617708499999999</v>
      </c>
      <c r="F53" s="16">
        <v>0.27296184000000001</v>
      </c>
      <c r="G53" s="14">
        <v>12.21326152</v>
      </c>
      <c r="H53" s="16">
        <v>0.46534987</v>
      </c>
      <c r="I53" s="14">
        <v>48.8893737</v>
      </c>
      <c r="J53" s="16">
        <v>0.70904791</v>
      </c>
      <c r="K53" s="14">
        <v>24.388878179999999</v>
      </c>
      <c r="L53" s="16">
        <v>0.59492787000000003</v>
      </c>
      <c r="M53" s="14">
        <v>0</v>
      </c>
      <c r="N53" s="16">
        <v>0</v>
      </c>
      <c r="O53" s="14" t="s">
        <v>582</v>
      </c>
      <c r="P53" s="16" t="s">
        <v>582</v>
      </c>
      <c r="Q53" s="14">
        <v>0</v>
      </c>
      <c r="R53" s="16">
        <v>0</v>
      </c>
      <c r="S53" s="14">
        <v>0</v>
      </c>
      <c r="T53" s="16">
        <v>0</v>
      </c>
      <c r="U53" s="14">
        <v>9.3467157400000005</v>
      </c>
      <c r="V53" s="16">
        <v>0.41032732999999999</v>
      </c>
    </row>
    <row r="54" spans="1:22" x14ac:dyDescent="0.25">
      <c r="A54" s="11" t="s">
        <v>524</v>
      </c>
      <c r="B54" s="13">
        <v>4740</v>
      </c>
      <c r="C54" s="14">
        <f>(580/B54*100)</f>
        <v>12.236286919831224</v>
      </c>
      <c r="D54" s="15">
        <v>4160</v>
      </c>
      <c r="E54" s="14">
        <v>8.0902145300000008</v>
      </c>
      <c r="F54" s="16">
        <v>0.57877606000000004</v>
      </c>
      <c r="G54" s="14">
        <v>8.3697283200000001</v>
      </c>
      <c r="H54" s="16">
        <v>0.52106063000000002</v>
      </c>
      <c r="I54" s="14">
        <v>43.37994887</v>
      </c>
      <c r="J54" s="16">
        <v>1.1407045600000001</v>
      </c>
      <c r="K54" s="14">
        <v>24.092969270000001</v>
      </c>
      <c r="L54" s="16">
        <v>1.0181248599999999</v>
      </c>
      <c r="M54" s="14">
        <v>0</v>
      </c>
      <c r="N54" s="16">
        <v>0</v>
      </c>
      <c r="O54" s="14" t="s">
        <v>582</v>
      </c>
      <c r="P54" s="16" t="s">
        <v>582</v>
      </c>
      <c r="Q54" s="14">
        <v>0</v>
      </c>
      <c r="R54" s="16">
        <v>0</v>
      </c>
      <c r="S54" s="14">
        <v>0</v>
      </c>
      <c r="T54" s="16">
        <v>0</v>
      </c>
      <c r="U54" s="14">
        <v>16.067139000000001</v>
      </c>
      <c r="V54" s="16">
        <v>1.43336416</v>
      </c>
    </row>
    <row r="55" spans="1:22" x14ac:dyDescent="0.25">
      <c r="A55" s="11" t="s">
        <v>525</v>
      </c>
      <c r="B55" s="13">
        <v>5316</v>
      </c>
      <c r="C55" s="14">
        <f>(22/B55*100)</f>
        <v>0.41384499623777277</v>
      </c>
      <c r="D55" s="15">
        <v>5294</v>
      </c>
      <c r="E55" s="14">
        <v>3.9321644</v>
      </c>
      <c r="F55" s="16">
        <v>0.30569185999999998</v>
      </c>
      <c r="G55" s="14">
        <v>9.1732922000000006</v>
      </c>
      <c r="H55" s="16">
        <v>0.42980531999999999</v>
      </c>
      <c r="I55" s="14">
        <v>53.121143750000002</v>
      </c>
      <c r="J55" s="16">
        <v>0.72485929999999998</v>
      </c>
      <c r="K55" s="14">
        <v>28.85118619</v>
      </c>
      <c r="L55" s="16">
        <v>0.66443478</v>
      </c>
      <c r="M55" s="14">
        <v>0</v>
      </c>
      <c r="N55" s="16">
        <v>0</v>
      </c>
      <c r="O55" s="14" t="s">
        <v>582</v>
      </c>
      <c r="P55" s="16" t="s">
        <v>582</v>
      </c>
      <c r="Q55" s="14">
        <v>0</v>
      </c>
      <c r="R55" s="16">
        <v>0</v>
      </c>
      <c r="S55" s="14">
        <v>0.60379073000000005</v>
      </c>
      <c r="T55" s="16">
        <v>0.11068362</v>
      </c>
      <c r="U55" s="14">
        <v>4.31842273</v>
      </c>
      <c r="V55" s="16">
        <v>0.32646505999999997</v>
      </c>
    </row>
    <row r="56" spans="1:22" x14ac:dyDescent="0.25">
      <c r="A56" s="11" t="s">
        <v>526</v>
      </c>
      <c r="B56" s="13">
        <v>5359</v>
      </c>
      <c r="C56" s="14">
        <f>(77/B56*100)</f>
        <v>1.4368352304534429</v>
      </c>
      <c r="D56" s="15">
        <v>5282</v>
      </c>
      <c r="E56" s="14">
        <v>2.9776857699999999</v>
      </c>
      <c r="F56" s="16">
        <v>0.29779586000000002</v>
      </c>
      <c r="G56" s="14">
        <v>6.6858562299999997</v>
      </c>
      <c r="H56" s="16">
        <v>0.39211876000000001</v>
      </c>
      <c r="I56" s="14">
        <v>64.526872330000003</v>
      </c>
      <c r="J56" s="16">
        <v>0.70781251999999995</v>
      </c>
      <c r="K56" s="14">
        <v>24.429721430000001</v>
      </c>
      <c r="L56" s="16">
        <v>0.61081405</v>
      </c>
      <c r="M56" s="14">
        <v>0</v>
      </c>
      <c r="N56" s="16">
        <v>0</v>
      </c>
      <c r="O56" s="14" t="s">
        <v>582</v>
      </c>
      <c r="P56" s="16" t="s">
        <v>582</v>
      </c>
      <c r="Q56" s="14">
        <v>0</v>
      </c>
      <c r="R56" s="16">
        <v>0</v>
      </c>
      <c r="S56" s="14">
        <v>0</v>
      </c>
      <c r="T56" s="16">
        <v>0</v>
      </c>
      <c r="U56" s="14">
        <v>1.3798642400000001</v>
      </c>
      <c r="V56" s="16">
        <v>0.22629123000000001</v>
      </c>
    </row>
    <row r="57" spans="1:22" x14ac:dyDescent="0.25">
      <c r="A57" s="11" t="s">
        <v>527</v>
      </c>
      <c r="B57" s="13">
        <v>6513</v>
      </c>
      <c r="C57" s="14">
        <f>(0/B57*100)</f>
        <v>0</v>
      </c>
      <c r="D57" s="15">
        <v>6513</v>
      </c>
      <c r="E57" s="14">
        <v>3.0870052700000001</v>
      </c>
      <c r="F57" s="16">
        <v>0.26435374</v>
      </c>
      <c r="G57" s="14">
        <v>12.218494189999999</v>
      </c>
      <c r="H57" s="16">
        <v>0.45450382</v>
      </c>
      <c r="I57" s="14">
        <v>62.228052599999998</v>
      </c>
      <c r="J57" s="16">
        <v>0.95678337999999996</v>
      </c>
      <c r="K57" s="14">
        <v>18.48418989</v>
      </c>
      <c r="L57" s="16">
        <v>0.69159694000000005</v>
      </c>
      <c r="M57" s="14">
        <v>0</v>
      </c>
      <c r="N57" s="16">
        <v>0</v>
      </c>
      <c r="O57" s="14" t="s">
        <v>582</v>
      </c>
      <c r="P57" s="16" t="s">
        <v>582</v>
      </c>
      <c r="Q57" s="14">
        <v>0</v>
      </c>
      <c r="R57" s="16">
        <v>0</v>
      </c>
      <c r="S57" s="14">
        <v>7.5591539999999999E-2</v>
      </c>
      <c r="T57" s="16">
        <v>4.071201E-2</v>
      </c>
      <c r="U57" s="14">
        <v>3.90666651</v>
      </c>
      <c r="V57" s="16">
        <v>0.53925526000000001</v>
      </c>
    </row>
    <row r="58" spans="1:22" x14ac:dyDescent="0.25">
      <c r="A58" s="11" t="s">
        <v>528</v>
      </c>
      <c r="B58" s="13">
        <v>7267</v>
      </c>
      <c r="C58" s="14">
        <f>(10/B58*100)</f>
        <v>0.13760836658868861</v>
      </c>
      <c r="D58" s="15">
        <v>7257</v>
      </c>
      <c r="E58" s="14">
        <v>7.6751409800000001</v>
      </c>
      <c r="F58" s="16">
        <v>0.37632954000000002</v>
      </c>
      <c r="G58" s="14">
        <v>11.878556079999999</v>
      </c>
      <c r="H58" s="16">
        <v>0.54156729999999997</v>
      </c>
      <c r="I58" s="14">
        <v>47.901410009999999</v>
      </c>
      <c r="J58" s="16">
        <v>0.70643345000000002</v>
      </c>
      <c r="K58" s="14">
        <v>26.167007659999999</v>
      </c>
      <c r="L58" s="16">
        <v>0.78371511000000005</v>
      </c>
      <c r="M58" s="14">
        <v>0</v>
      </c>
      <c r="N58" s="16">
        <v>0</v>
      </c>
      <c r="O58" s="14" t="s">
        <v>582</v>
      </c>
      <c r="P58" s="16" t="s">
        <v>582</v>
      </c>
      <c r="Q58" s="14">
        <v>0</v>
      </c>
      <c r="R58" s="16">
        <v>0</v>
      </c>
      <c r="S58" s="14">
        <v>0.95560442999999995</v>
      </c>
      <c r="T58" s="16">
        <v>0.14074693999999999</v>
      </c>
      <c r="U58" s="14">
        <v>5.42228084</v>
      </c>
      <c r="V58" s="16">
        <v>0.61663000000000001</v>
      </c>
    </row>
    <row r="59" spans="1:22" x14ac:dyDescent="0.25">
      <c r="A59" s="11" t="s">
        <v>529</v>
      </c>
      <c r="B59" s="13">
        <v>4826</v>
      </c>
      <c r="C59" s="14">
        <f>(26/B59*100)</f>
        <v>0.53874844591794446</v>
      </c>
      <c r="D59" s="15">
        <v>4800</v>
      </c>
      <c r="E59" s="14">
        <v>4.9589755599999998</v>
      </c>
      <c r="F59" s="16">
        <v>0.31388571999999998</v>
      </c>
      <c r="G59" s="14">
        <v>9.3454254100000007</v>
      </c>
      <c r="H59" s="16">
        <v>0.50365678999999997</v>
      </c>
      <c r="I59" s="14">
        <v>47.743706170000003</v>
      </c>
      <c r="J59" s="16">
        <v>0.82144868999999998</v>
      </c>
      <c r="K59" s="14">
        <v>32.483479940000002</v>
      </c>
      <c r="L59" s="16">
        <v>0.85352322000000003</v>
      </c>
      <c r="M59" s="14">
        <v>0</v>
      </c>
      <c r="N59" s="16">
        <v>0</v>
      </c>
      <c r="O59" s="14" t="s">
        <v>582</v>
      </c>
      <c r="P59" s="16" t="s">
        <v>582</v>
      </c>
      <c r="Q59" s="14">
        <v>0</v>
      </c>
      <c r="R59" s="16">
        <v>0</v>
      </c>
      <c r="S59" s="14">
        <v>0.57078030999999996</v>
      </c>
      <c r="T59" s="16">
        <v>0.14147588</v>
      </c>
      <c r="U59" s="14">
        <v>4.8976325999999997</v>
      </c>
      <c r="V59" s="16">
        <v>0.34304537000000002</v>
      </c>
    </row>
    <row r="60" spans="1:22" x14ac:dyDescent="0.25">
      <c r="A60" s="11" t="s">
        <v>530</v>
      </c>
      <c r="B60" s="13">
        <v>4546</v>
      </c>
      <c r="C60" s="14">
        <f>(15/B60*100)</f>
        <v>0.32996040475142985</v>
      </c>
      <c r="D60" s="15">
        <v>4531</v>
      </c>
      <c r="E60" s="14">
        <v>6.3713521599999998</v>
      </c>
      <c r="F60" s="16">
        <v>0.54120619000000003</v>
      </c>
      <c r="G60" s="14">
        <v>11.19706907</v>
      </c>
      <c r="H60" s="16">
        <v>0.71028674999999997</v>
      </c>
      <c r="I60" s="14">
        <v>46.919921350000003</v>
      </c>
      <c r="J60" s="16">
        <v>1.0482226699999999</v>
      </c>
      <c r="K60" s="14">
        <v>29.19996407</v>
      </c>
      <c r="L60" s="16">
        <v>1.0747554800000001</v>
      </c>
      <c r="M60" s="14">
        <v>0</v>
      </c>
      <c r="N60" s="16">
        <v>0</v>
      </c>
      <c r="O60" s="14" t="s">
        <v>582</v>
      </c>
      <c r="P60" s="16" t="s">
        <v>582</v>
      </c>
      <c r="Q60" s="14">
        <v>0</v>
      </c>
      <c r="R60" s="16">
        <v>0</v>
      </c>
      <c r="S60" s="14">
        <v>0.33858818000000002</v>
      </c>
      <c r="T60" s="16">
        <v>8.0851179999999995E-2</v>
      </c>
      <c r="U60" s="14">
        <v>5.9731051700000002</v>
      </c>
      <c r="V60" s="16">
        <v>0.56903638999999995</v>
      </c>
    </row>
    <row r="61" spans="1:22" x14ac:dyDescent="0.25">
      <c r="A61" s="11" t="s">
        <v>531</v>
      </c>
      <c r="B61" s="13">
        <v>6525</v>
      </c>
      <c r="C61" s="14">
        <f>(184/B61*100)</f>
        <v>2.8199233716475094</v>
      </c>
      <c r="D61" s="15">
        <v>6341</v>
      </c>
      <c r="E61" s="14">
        <v>6.65320585</v>
      </c>
      <c r="F61" s="16">
        <v>0.34167659</v>
      </c>
      <c r="G61" s="14">
        <v>11.26655268</v>
      </c>
      <c r="H61" s="16">
        <v>0.51289600999999996</v>
      </c>
      <c r="I61" s="14">
        <v>39.708329149999997</v>
      </c>
      <c r="J61" s="16">
        <v>0.85674108999999998</v>
      </c>
      <c r="K61" s="14">
        <v>37.073173480000001</v>
      </c>
      <c r="L61" s="16">
        <v>0.94031940999999997</v>
      </c>
      <c r="M61" s="14">
        <v>0</v>
      </c>
      <c r="N61" s="16">
        <v>0</v>
      </c>
      <c r="O61" s="14" t="s">
        <v>582</v>
      </c>
      <c r="P61" s="16" t="s">
        <v>582</v>
      </c>
      <c r="Q61" s="14">
        <v>0</v>
      </c>
      <c r="R61" s="16">
        <v>0</v>
      </c>
      <c r="S61" s="14">
        <v>0</v>
      </c>
      <c r="T61" s="16">
        <v>0</v>
      </c>
      <c r="U61" s="14">
        <v>5.2987388400000004</v>
      </c>
      <c r="V61" s="16">
        <v>0.53727891000000005</v>
      </c>
    </row>
    <row r="62" spans="1:22" x14ac:dyDescent="0.25">
      <c r="A62" s="11" t="s">
        <v>532</v>
      </c>
      <c r="B62" s="13">
        <v>4476</v>
      </c>
      <c r="C62" s="14">
        <f>(3/B62*100)</f>
        <v>6.7024128686327081E-2</v>
      </c>
      <c r="D62" s="15">
        <v>4473</v>
      </c>
      <c r="E62" s="14">
        <v>2.2653813299999999</v>
      </c>
      <c r="F62" s="16">
        <v>0.24657745</v>
      </c>
      <c r="G62" s="14">
        <v>6.6995467399999997</v>
      </c>
      <c r="H62" s="16">
        <v>0.4058831</v>
      </c>
      <c r="I62" s="14">
        <v>66.445234099999993</v>
      </c>
      <c r="J62" s="16">
        <v>0.72732174999999999</v>
      </c>
      <c r="K62" s="14">
        <v>24.051397359999999</v>
      </c>
      <c r="L62" s="16">
        <v>0.69285103999999997</v>
      </c>
      <c r="M62" s="14">
        <v>0</v>
      </c>
      <c r="N62" s="16">
        <v>0</v>
      </c>
      <c r="O62" s="14" t="s">
        <v>582</v>
      </c>
      <c r="P62" s="16" t="s">
        <v>582</v>
      </c>
      <c r="Q62" s="14">
        <v>0</v>
      </c>
      <c r="R62" s="16">
        <v>0</v>
      </c>
      <c r="S62" s="14">
        <v>0</v>
      </c>
      <c r="T62" s="16">
        <v>0</v>
      </c>
      <c r="U62" s="14">
        <v>0.53844046999999995</v>
      </c>
      <c r="V62" s="16">
        <v>0.10514595</v>
      </c>
    </row>
    <row r="63" spans="1:22" x14ac:dyDescent="0.25">
      <c r="A63" s="11" t="s">
        <v>533</v>
      </c>
      <c r="B63" s="13">
        <v>5324</v>
      </c>
      <c r="C63" s="14">
        <f>(13/B63*100)</f>
        <v>0.24417731029301279</v>
      </c>
      <c r="D63" s="15">
        <v>5311</v>
      </c>
      <c r="E63" s="14">
        <v>4.7613226400000004</v>
      </c>
      <c r="F63" s="16">
        <v>0.32789275000000001</v>
      </c>
      <c r="G63" s="14">
        <v>12.356601769999999</v>
      </c>
      <c r="H63" s="16">
        <v>0.47469730999999998</v>
      </c>
      <c r="I63" s="14">
        <v>50.853017459999997</v>
      </c>
      <c r="J63" s="16">
        <v>0.71010154000000003</v>
      </c>
      <c r="K63" s="14">
        <v>22.374205280000002</v>
      </c>
      <c r="L63" s="16">
        <v>0.65275128999999998</v>
      </c>
      <c r="M63" s="14">
        <v>0</v>
      </c>
      <c r="N63" s="16">
        <v>0</v>
      </c>
      <c r="O63" s="14" t="s">
        <v>582</v>
      </c>
      <c r="P63" s="16" t="s">
        <v>582</v>
      </c>
      <c r="Q63" s="14">
        <v>5.9828220000000001E-2</v>
      </c>
      <c r="R63" s="16">
        <v>3.8603310000000002E-2</v>
      </c>
      <c r="S63" s="14">
        <v>3.4300690000000002E-2</v>
      </c>
      <c r="T63" s="16">
        <v>2.4652009999999999E-2</v>
      </c>
      <c r="U63" s="14">
        <v>9.5607239499999999</v>
      </c>
      <c r="V63" s="16">
        <v>0.44147649</v>
      </c>
    </row>
    <row r="64" spans="1:22" x14ac:dyDescent="0.25">
      <c r="A64" s="11" t="s">
        <v>534</v>
      </c>
      <c r="B64" s="13">
        <v>3634</v>
      </c>
      <c r="C64" s="14">
        <f>(3/B64*100)</f>
        <v>8.2553659878921298E-2</v>
      </c>
      <c r="D64" s="15">
        <v>3631</v>
      </c>
      <c r="E64" s="14">
        <v>3.8223930099999999</v>
      </c>
      <c r="F64" s="16">
        <v>0.33343503000000002</v>
      </c>
      <c r="G64" s="14">
        <v>6.9707220100000002</v>
      </c>
      <c r="H64" s="16">
        <v>0.44769248</v>
      </c>
      <c r="I64" s="14">
        <v>49.690343489999997</v>
      </c>
      <c r="J64" s="16">
        <v>0.79258826999999998</v>
      </c>
      <c r="K64" s="14">
        <v>35.119541830000003</v>
      </c>
      <c r="L64" s="16">
        <v>0.75543347999999999</v>
      </c>
      <c r="M64" s="14">
        <v>0</v>
      </c>
      <c r="N64" s="16">
        <v>0</v>
      </c>
      <c r="O64" s="14" t="s">
        <v>582</v>
      </c>
      <c r="P64" s="16" t="s">
        <v>582</v>
      </c>
      <c r="Q64" s="14">
        <v>0</v>
      </c>
      <c r="R64" s="16">
        <v>0</v>
      </c>
      <c r="S64" s="14">
        <v>0.15898276</v>
      </c>
      <c r="T64" s="16">
        <v>5.4781049999999998E-2</v>
      </c>
      <c r="U64" s="14">
        <v>4.2380168999999999</v>
      </c>
      <c r="V64" s="16">
        <v>0.33648790000000001</v>
      </c>
    </row>
    <row r="65" spans="1:22" x14ac:dyDescent="0.25">
      <c r="A65" s="11" t="s">
        <v>535</v>
      </c>
      <c r="B65" s="13">
        <v>5325</v>
      </c>
      <c r="C65" s="14">
        <f>(14/B65*100)</f>
        <v>0.26291079812206569</v>
      </c>
      <c r="D65" s="15">
        <v>5311</v>
      </c>
      <c r="E65" s="14">
        <v>3.7543537800000002</v>
      </c>
      <c r="F65" s="16">
        <v>0.24225677000000001</v>
      </c>
      <c r="G65" s="14">
        <v>8.6636453800000002</v>
      </c>
      <c r="H65" s="16">
        <v>0.41560087000000001</v>
      </c>
      <c r="I65" s="14">
        <v>52.726385819999997</v>
      </c>
      <c r="J65" s="16">
        <v>0.86653594</v>
      </c>
      <c r="K65" s="14">
        <v>28.782321870000001</v>
      </c>
      <c r="L65" s="16">
        <v>0.84257135000000005</v>
      </c>
      <c r="M65" s="14">
        <v>0</v>
      </c>
      <c r="N65" s="16">
        <v>0</v>
      </c>
      <c r="O65" s="14" t="s">
        <v>582</v>
      </c>
      <c r="P65" s="16" t="s">
        <v>582</v>
      </c>
      <c r="Q65" s="14">
        <v>0.22999902999999999</v>
      </c>
      <c r="R65" s="16">
        <v>6.64053E-2</v>
      </c>
      <c r="S65" s="14">
        <v>3.6876840000000001E-2</v>
      </c>
      <c r="T65" s="16">
        <v>2.608094E-2</v>
      </c>
      <c r="U65" s="14">
        <v>5.8064172799999998</v>
      </c>
      <c r="V65" s="16">
        <v>0.44897856000000003</v>
      </c>
    </row>
    <row r="66" spans="1:22" x14ac:dyDescent="0.25">
      <c r="A66" s="11" t="s">
        <v>536</v>
      </c>
      <c r="B66" s="13">
        <v>5665</v>
      </c>
      <c r="C66" s="14">
        <f>(100/B66*100)</f>
        <v>1.7652250661959399</v>
      </c>
      <c r="D66" s="15">
        <v>5565</v>
      </c>
      <c r="E66" s="14">
        <v>5.6481358100000003</v>
      </c>
      <c r="F66" s="16">
        <v>0.27625321000000003</v>
      </c>
      <c r="G66" s="14">
        <v>13.54548636</v>
      </c>
      <c r="H66" s="16">
        <v>0.4749351</v>
      </c>
      <c r="I66" s="14">
        <v>48.951179150000002</v>
      </c>
      <c r="J66" s="16">
        <v>0.63882954999999997</v>
      </c>
      <c r="K66" s="14">
        <v>15.01397922</v>
      </c>
      <c r="L66" s="16">
        <v>0.49986554999999999</v>
      </c>
      <c r="M66" s="14">
        <v>0</v>
      </c>
      <c r="N66" s="16">
        <v>0</v>
      </c>
      <c r="O66" s="14" t="s">
        <v>582</v>
      </c>
      <c r="P66" s="16" t="s">
        <v>582</v>
      </c>
      <c r="Q66" s="14">
        <v>0</v>
      </c>
      <c r="R66" s="16">
        <v>0</v>
      </c>
      <c r="S66" s="14">
        <v>0</v>
      </c>
      <c r="T66" s="16">
        <v>0</v>
      </c>
      <c r="U66" s="14">
        <v>16.841219460000001</v>
      </c>
      <c r="V66" s="16">
        <v>0.43694819000000001</v>
      </c>
    </row>
    <row r="67" spans="1:22" x14ac:dyDescent="0.25">
      <c r="A67" s="11" t="s">
        <v>537</v>
      </c>
      <c r="B67" s="13">
        <v>6971</v>
      </c>
      <c r="C67" s="14">
        <f>(1164/B67*100)</f>
        <v>16.697747812365517</v>
      </c>
      <c r="D67" s="15">
        <v>5807</v>
      </c>
      <c r="E67" s="14">
        <v>6.0434258300000003</v>
      </c>
      <c r="F67" s="16">
        <v>0.31249399999999999</v>
      </c>
      <c r="G67" s="14">
        <v>11.395251679999999</v>
      </c>
      <c r="H67" s="16">
        <v>0.45602899000000002</v>
      </c>
      <c r="I67" s="14">
        <v>56.508633570000001</v>
      </c>
      <c r="J67" s="16">
        <v>0.65487134999999996</v>
      </c>
      <c r="K67" s="14">
        <v>21.68025806</v>
      </c>
      <c r="L67" s="16">
        <v>0.65916357000000003</v>
      </c>
      <c r="M67" s="14">
        <v>0</v>
      </c>
      <c r="N67" s="16">
        <v>0</v>
      </c>
      <c r="O67" s="14" t="s">
        <v>582</v>
      </c>
      <c r="P67" s="16" t="s">
        <v>582</v>
      </c>
      <c r="Q67" s="14">
        <v>0</v>
      </c>
      <c r="R67" s="16">
        <v>0</v>
      </c>
      <c r="S67" s="14">
        <v>0</v>
      </c>
      <c r="T67" s="16">
        <v>0</v>
      </c>
      <c r="U67" s="14">
        <v>4.3724308599999997</v>
      </c>
      <c r="V67" s="16">
        <v>0.30317874</v>
      </c>
    </row>
    <row r="68" spans="1:22" x14ac:dyDescent="0.25">
      <c r="A68" s="11" t="s">
        <v>538</v>
      </c>
      <c r="B68" s="13">
        <v>12083</v>
      </c>
      <c r="C68" s="14">
        <f>(32/B68*100)</f>
        <v>0.26483489199702059</v>
      </c>
      <c r="D68" s="15">
        <v>12051</v>
      </c>
      <c r="E68" s="14">
        <v>4.9057818900000001</v>
      </c>
      <c r="F68" s="16">
        <v>0.16811823000000001</v>
      </c>
      <c r="G68" s="14">
        <v>9.1298889699999997</v>
      </c>
      <c r="H68" s="16">
        <v>0.25765595000000002</v>
      </c>
      <c r="I68" s="14">
        <v>44.211145989999999</v>
      </c>
      <c r="J68" s="16">
        <v>0.51766133999999997</v>
      </c>
      <c r="K68" s="14">
        <v>21.846890729999998</v>
      </c>
      <c r="L68" s="16">
        <v>0.37049120000000002</v>
      </c>
      <c r="M68" s="14">
        <v>0</v>
      </c>
      <c r="N68" s="16">
        <v>0</v>
      </c>
      <c r="O68" s="14" t="s">
        <v>582</v>
      </c>
      <c r="P68" s="16" t="s">
        <v>582</v>
      </c>
      <c r="Q68" s="14">
        <v>0</v>
      </c>
      <c r="R68" s="16">
        <v>0</v>
      </c>
      <c r="S68" s="14">
        <v>0</v>
      </c>
      <c r="T68" s="16">
        <v>0</v>
      </c>
      <c r="U68" s="14">
        <v>19.906292409999999</v>
      </c>
      <c r="V68" s="16">
        <v>0.34383078</v>
      </c>
    </row>
    <row r="69" spans="1:22" x14ac:dyDescent="0.25">
      <c r="A69" s="11" t="s">
        <v>539</v>
      </c>
      <c r="B69" s="13">
        <v>4876</v>
      </c>
      <c r="C69" s="14">
        <f>(0/B69*100)</f>
        <v>0</v>
      </c>
      <c r="D69" s="15">
        <v>4876</v>
      </c>
      <c r="E69" s="14">
        <v>6.3108072999999996</v>
      </c>
      <c r="F69" s="16">
        <v>0.73341654000000001</v>
      </c>
      <c r="G69" s="14">
        <v>11.92854507</v>
      </c>
      <c r="H69" s="16">
        <v>0.60957041000000001</v>
      </c>
      <c r="I69" s="14">
        <v>53.54247462</v>
      </c>
      <c r="J69" s="16">
        <v>1.18683596</v>
      </c>
      <c r="K69" s="14">
        <v>27.351850450000001</v>
      </c>
      <c r="L69" s="16">
        <v>0.98137302000000004</v>
      </c>
      <c r="M69" s="14">
        <v>0</v>
      </c>
      <c r="N69" s="16">
        <v>0</v>
      </c>
      <c r="O69" s="14" t="s">
        <v>582</v>
      </c>
      <c r="P69" s="16" t="s">
        <v>582</v>
      </c>
      <c r="Q69" s="14">
        <v>0</v>
      </c>
      <c r="R69" s="16">
        <v>0</v>
      </c>
      <c r="S69" s="14">
        <v>0</v>
      </c>
      <c r="T69" s="16">
        <v>0</v>
      </c>
      <c r="U69" s="14">
        <v>0.86632255999999996</v>
      </c>
      <c r="V69" s="16">
        <v>0.19000449999999999</v>
      </c>
    </row>
    <row r="70" spans="1:22" x14ac:dyDescent="0.25">
      <c r="A70" s="11" t="s">
        <v>540</v>
      </c>
      <c r="B70" s="13">
        <v>6036</v>
      </c>
      <c r="C70" s="14">
        <f>(223/B70*100)</f>
        <v>3.6944996686547382</v>
      </c>
      <c r="D70" s="15">
        <v>5813</v>
      </c>
      <c r="E70" s="14">
        <v>5.0293406200000002</v>
      </c>
      <c r="F70" s="16">
        <v>0.38340300999999999</v>
      </c>
      <c r="G70" s="14">
        <v>11.40129561</v>
      </c>
      <c r="H70" s="16">
        <v>0.49486391000000002</v>
      </c>
      <c r="I70" s="14">
        <v>61.521283320000002</v>
      </c>
      <c r="J70" s="16">
        <v>0.78012729999999997</v>
      </c>
      <c r="K70" s="14">
        <v>16.196249609999999</v>
      </c>
      <c r="L70" s="16">
        <v>0.65869381999999999</v>
      </c>
      <c r="M70" s="14">
        <v>0</v>
      </c>
      <c r="N70" s="16">
        <v>0</v>
      </c>
      <c r="O70" s="14" t="s">
        <v>582</v>
      </c>
      <c r="P70" s="16" t="s">
        <v>582</v>
      </c>
      <c r="Q70" s="14">
        <v>0</v>
      </c>
      <c r="R70" s="16">
        <v>0</v>
      </c>
      <c r="S70" s="14">
        <v>0</v>
      </c>
      <c r="T70" s="16">
        <v>0</v>
      </c>
      <c r="U70" s="14">
        <v>5.8518308399999999</v>
      </c>
      <c r="V70" s="16">
        <v>0.54596544999999996</v>
      </c>
    </row>
    <row r="71" spans="1:22" x14ac:dyDescent="0.25">
      <c r="A71" s="11" t="s">
        <v>541</v>
      </c>
      <c r="B71" s="13">
        <v>6115</v>
      </c>
      <c r="C71" s="14">
        <f>(50/B71*100)</f>
        <v>0.81766148814390838</v>
      </c>
      <c r="D71" s="15">
        <v>6065</v>
      </c>
      <c r="E71" s="14">
        <v>1.97368623</v>
      </c>
      <c r="F71" s="16">
        <v>0.18185759000000001</v>
      </c>
      <c r="G71" s="14">
        <v>4.0271257900000004</v>
      </c>
      <c r="H71" s="16">
        <v>0.25420797000000001</v>
      </c>
      <c r="I71" s="14">
        <v>58.22389227</v>
      </c>
      <c r="J71" s="16">
        <v>0.71789897999999996</v>
      </c>
      <c r="K71" s="14">
        <v>34.439242200000002</v>
      </c>
      <c r="L71" s="16">
        <v>0.66731395999999998</v>
      </c>
      <c r="M71" s="14">
        <v>0</v>
      </c>
      <c r="N71" s="16">
        <v>0</v>
      </c>
      <c r="O71" s="14" t="s">
        <v>582</v>
      </c>
      <c r="P71" s="16" t="s">
        <v>582</v>
      </c>
      <c r="Q71" s="14">
        <v>0</v>
      </c>
      <c r="R71" s="16">
        <v>0</v>
      </c>
      <c r="S71" s="14">
        <v>0</v>
      </c>
      <c r="T71" s="16">
        <v>0</v>
      </c>
      <c r="U71" s="14">
        <v>1.3360535099999999</v>
      </c>
      <c r="V71" s="16">
        <v>0.11816467</v>
      </c>
    </row>
    <row r="72" spans="1:22" x14ac:dyDescent="0.25">
      <c r="A72" s="11" t="s">
        <v>542</v>
      </c>
      <c r="B72" s="13">
        <v>7708</v>
      </c>
      <c r="C72" s="14">
        <f>(8/B72*100)</f>
        <v>0.10378827192527244</v>
      </c>
      <c r="D72" s="15">
        <v>7700</v>
      </c>
      <c r="E72" s="14">
        <v>2.0151659500000001</v>
      </c>
      <c r="F72" s="16">
        <v>0.16698452999999999</v>
      </c>
      <c r="G72" s="14">
        <v>3.7297288000000002</v>
      </c>
      <c r="H72" s="16">
        <v>0.25169237999999999</v>
      </c>
      <c r="I72" s="14">
        <v>59.493792550000002</v>
      </c>
      <c r="J72" s="16">
        <v>0.69010934999999995</v>
      </c>
      <c r="K72" s="14">
        <v>34.522736049999999</v>
      </c>
      <c r="L72" s="16">
        <v>0.72501755999999995</v>
      </c>
      <c r="M72" s="14">
        <v>0</v>
      </c>
      <c r="N72" s="16">
        <v>0</v>
      </c>
      <c r="O72" s="14" t="s">
        <v>582</v>
      </c>
      <c r="P72" s="16" t="s">
        <v>582</v>
      </c>
      <c r="Q72" s="14">
        <v>0</v>
      </c>
      <c r="R72" s="16">
        <v>0</v>
      </c>
      <c r="S72" s="14">
        <v>0</v>
      </c>
      <c r="T72" s="16">
        <v>0</v>
      </c>
      <c r="U72" s="14">
        <v>0.23857665</v>
      </c>
      <c r="V72" s="16">
        <v>5.6574409999999999E-2</v>
      </c>
    </row>
    <row r="73" spans="1:22" x14ac:dyDescent="0.25">
      <c r="A73" s="11" t="s">
        <v>543</v>
      </c>
      <c r="B73" s="13">
        <v>8249</v>
      </c>
      <c r="C73" s="14">
        <f>(209/B73*100)</f>
        <v>2.5336404412656077</v>
      </c>
      <c r="D73" s="15">
        <v>8040</v>
      </c>
      <c r="E73" s="14">
        <v>1.86370094</v>
      </c>
      <c r="F73" s="16">
        <v>0.18651543000000001</v>
      </c>
      <c r="G73" s="14">
        <v>9.3138807900000007</v>
      </c>
      <c r="H73" s="16">
        <v>0.43158995999999999</v>
      </c>
      <c r="I73" s="14">
        <v>69.712897069999997</v>
      </c>
      <c r="J73" s="16">
        <v>0.72977296000000003</v>
      </c>
      <c r="K73" s="14">
        <v>17.121665180000001</v>
      </c>
      <c r="L73" s="16">
        <v>0.68821202000000004</v>
      </c>
      <c r="M73" s="14">
        <v>0</v>
      </c>
      <c r="N73" s="16">
        <v>0</v>
      </c>
      <c r="O73" s="14" t="s">
        <v>582</v>
      </c>
      <c r="P73" s="16" t="s">
        <v>582</v>
      </c>
      <c r="Q73" s="14">
        <v>0</v>
      </c>
      <c r="R73" s="16">
        <v>0</v>
      </c>
      <c r="S73" s="14">
        <v>0</v>
      </c>
      <c r="T73" s="16">
        <v>0</v>
      </c>
      <c r="U73" s="14">
        <v>1.9878560300000001</v>
      </c>
      <c r="V73" s="16">
        <v>0.35787538000000002</v>
      </c>
    </row>
    <row r="74" spans="1:22" x14ac:dyDescent="0.25">
      <c r="A74" s="11" t="s">
        <v>544</v>
      </c>
      <c r="B74" s="13">
        <v>4692</v>
      </c>
      <c r="C74" s="14">
        <f>(82/B74*100)</f>
        <v>1.7476555839727195</v>
      </c>
      <c r="D74" s="15">
        <v>4610</v>
      </c>
      <c r="E74" s="14">
        <v>5.4937074399999997</v>
      </c>
      <c r="F74" s="16">
        <v>0.43481214000000001</v>
      </c>
      <c r="G74" s="14">
        <v>6.2860371300000004</v>
      </c>
      <c r="H74" s="16">
        <v>0.37311235999999998</v>
      </c>
      <c r="I74" s="14">
        <v>49.3574178</v>
      </c>
      <c r="J74" s="16">
        <v>0.81910316999999999</v>
      </c>
      <c r="K74" s="14">
        <v>30.989492859999999</v>
      </c>
      <c r="L74" s="16">
        <v>0.77734541999999995</v>
      </c>
      <c r="M74" s="14">
        <v>0</v>
      </c>
      <c r="N74" s="16">
        <v>0</v>
      </c>
      <c r="O74" s="14" t="s">
        <v>582</v>
      </c>
      <c r="P74" s="16" t="s">
        <v>582</v>
      </c>
      <c r="Q74" s="14">
        <v>0</v>
      </c>
      <c r="R74" s="16">
        <v>0</v>
      </c>
      <c r="S74" s="14">
        <v>0.24521186</v>
      </c>
      <c r="T74" s="16">
        <v>7.130773E-2</v>
      </c>
      <c r="U74" s="14">
        <v>7.6281329299999996</v>
      </c>
      <c r="V74" s="16">
        <v>0.40917552000000001</v>
      </c>
    </row>
    <row r="75" spans="1:22" x14ac:dyDescent="0.25">
      <c r="A75" s="11" t="s">
        <v>545</v>
      </c>
      <c r="B75" s="13">
        <v>5375</v>
      </c>
      <c r="C75" s="14">
        <f>(341/B75*100)</f>
        <v>6.344186046511628</v>
      </c>
      <c r="D75" s="15">
        <v>5034</v>
      </c>
      <c r="E75" s="14">
        <v>5.1808404799999996</v>
      </c>
      <c r="F75" s="16">
        <v>0.37358525999999997</v>
      </c>
      <c r="G75" s="14">
        <v>11.194645469999999</v>
      </c>
      <c r="H75" s="16">
        <v>0.53519455999999999</v>
      </c>
      <c r="I75" s="14">
        <v>47.186199850000001</v>
      </c>
      <c r="J75" s="16">
        <v>1.0558234500000001</v>
      </c>
      <c r="K75" s="14">
        <v>16.653293049999998</v>
      </c>
      <c r="L75" s="16">
        <v>0.60309139</v>
      </c>
      <c r="M75" s="14">
        <v>0</v>
      </c>
      <c r="N75" s="16">
        <v>0</v>
      </c>
      <c r="O75" s="14" t="s">
        <v>582</v>
      </c>
      <c r="P75" s="16" t="s">
        <v>582</v>
      </c>
      <c r="Q75" s="14">
        <v>0</v>
      </c>
      <c r="R75" s="16">
        <v>0</v>
      </c>
      <c r="S75" s="14">
        <v>0</v>
      </c>
      <c r="T75" s="16">
        <v>0</v>
      </c>
      <c r="U75" s="14">
        <v>19.785021159999999</v>
      </c>
      <c r="V75" s="16">
        <v>1.22149942</v>
      </c>
    </row>
    <row r="76" spans="1:22" x14ac:dyDescent="0.25">
      <c r="A76" s="11" t="s">
        <v>546</v>
      </c>
      <c r="B76" s="13">
        <v>14167</v>
      </c>
      <c r="C76" s="14">
        <f>(238/B76*100)</f>
        <v>1.6799604715183172</v>
      </c>
      <c r="D76" s="15">
        <v>13929</v>
      </c>
      <c r="E76" s="14">
        <v>4.2221626099999998</v>
      </c>
      <c r="F76" s="16">
        <v>0.21180011000000001</v>
      </c>
      <c r="G76" s="14">
        <v>9.2678825200000006</v>
      </c>
      <c r="H76" s="16">
        <v>0.30480299</v>
      </c>
      <c r="I76" s="14">
        <v>50.44029235</v>
      </c>
      <c r="J76" s="16">
        <v>0.60391205000000003</v>
      </c>
      <c r="K76" s="14">
        <v>27.32821221</v>
      </c>
      <c r="L76" s="16">
        <v>0.54916131000000001</v>
      </c>
      <c r="M76" s="14">
        <v>0</v>
      </c>
      <c r="N76" s="16">
        <v>0</v>
      </c>
      <c r="O76" s="14" t="s">
        <v>582</v>
      </c>
      <c r="P76" s="16" t="s">
        <v>582</v>
      </c>
      <c r="Q76" s="14">
        <v>0</v>
      </c>
      <c r="R76" s="16">
        <v>0</v>
      </c>
      <c r="S76" s="14">
        <v>0</v>
      </c>
      <c r="T76" s="16">
        <v>0</v>
      </c>
      <c r="U76" s="14">
        <v>8.7414503099999994</v>
      </c>
      <c r="V76" s="16">
        <v>0.56524417999999998</v>
      </c>
    </row>
    <row r="77" spans="1:22" x14ac:dyDescent="0.25">
      <c r="A77" s="11" t="s">
        <v>547</v>
      </c>
      <c r="B77" s="13">
        <v>6062</v>
      </c>
      <c r="C77" s="14">
        <f>(455/B77*100)</f>
        <v>7.5057736720554269</v>
      </c>
      <c r="D77" s="15">
        <v>5607</v>
      </c>
      <c r="E77" s="14">
        <v>6.0480263699999997</v>
      </c>
      <c r="F77" s="16">
        <v>0.33229995000000001</v>
      </c>
      <c r="G77" s="14">
        <v>9.6923255699999995</v>
      </c>
      <c r="H77" s="16">
        <v>0.43351835</v>
      </c>
      <c r="I77" s="14">
        <v>45.312240000000003</v>
      </c>
      <c r="J77" s="16">
        <v>0.83821318</v>
      </c>
      <c r="K77" s="14">
        <v>19.30464417</v>
      </c>
      <c r="L77" s="16">
        <v>0.62120732999999995</v>
      </c>
      <c r="M77" s="14">
        <v>0</v>
      </c>
      <c r="N77" s="16">
        <v>0</v>
      </c>
      <c r="O77" s="14" t="s">
        <v>582</v>
      </c>
      <c r="P77" s="16" t="s">
        <v>582</v>
      </c>
      <c r="Q77" s="14">
        <v>0</v>
      </c>
      <c r="R77" s="16">
        <v>0</v>
      </c>
      <c r="S77" s="14">
        <v>0</v>
      </c>
      <c r="T77" s="16">
        <v>0</v>
      </c>
      <c r="U77" s="14">
        <v>19.642763890000001</v>
      </c>
      <c r="V77" s="16">
        <v>0.95952146000000005</v>
      </c>
    </row>
    <row r="78" spans="1:22" x14ac:dyDescent="0.25">
      <c r="A78" s="11" t="s">
        <v>548</v>
      </c>
      <c r="B78" s="13">
        <v>5826</v>
      </c>
      <c r="C78" s="14">
        <f>(0/B78*100)</f>
        <v>0</v>
      </c>
      <c r="D78" s="15">
        <v>5826</v>
      </c>
      <c r="E78" s="14">
        <v>4.1571688499999997</v>
      </c>
      <c r="F78" s="16">
        <v>0.36201700999999997</v>
      </c>
      <c r="G78" s="14">
        <v>7.6724362499999996</v>
      </c>
      <c r="H78" s="16">
        <v>0.48270245000000001</v>
      </c>
      <c r="I78" s="14">
        <v>57.372960999999997</v>
      </c>
      <c r="J78" s="16">
        <v>0.94942219999999999</v>
      </c>
      <c r="K78" s="14">
        <v>30.06541416</v>
      </c>
      <c r="L78" s="16">
        <v>1.0360376200000001</v>
      </c>
      <c r="M78" s="14">
        <v>0</v>
      </c>
      <c r="N78" s="16">
        <v>0</v>
      </c>
      <c r="O78" s="14" t="s">
        <v>582</v>
      </c>
      <c r="P78" s="16" t="s">
        <v>582</v>
      </c>
      <c r="Q78" s="14">
        <v>2.4295359999999998E-2</v>
      </c>
      <c r="R78" s="16">
        <v>2.426712E-2</v>
      </c>
      <c r="S78" s="14">
        <v>3.9193400000000003E-2</v>
      </c>
      <c r="T78" s="16">
        <v>2.3519930000000001E-2</v>
      </c>
      <c r="U78" s="14">
        <v>0.66853098</v>
      </c>
      <c r="V78" s="16">
        <v>0.11727171</v>
      </c>
    </row>
    <row r="79" spans="1:22" ht="24.95" customHeight="1" x14ac:dyDescent="0.25">
      <c r="A79" s="11" t="s">
        <v>549</v>
      </c>
      <c r="B79" s="13">
        <v>1657</v>
      </c>
      <c r="C79" s="14">
        <f>(41/B79*100)</f>
        <v>2.4743512371756187</v>
      </c>
      <c r="D79" s="15">
        <v>1616</v>
      </c>
      <c r="E79" s="14">
        <v>4.9327795700000001</v>
      </c>
      <c r="F79" s="16">
        <v>0.54431927999999996</v>
      </c>
      <c r="G79" s="14">
        <v>9.9977830599999997</v>
      </c>
      <c r="H79" s="16">
        <v>0.95224843999999997</v>
      </c>
      <c r="I79" s="14">
        <v>48.903815389999998</v>
      </c>
      <c r="J79" s="16">
        <v>1.5750866100000001</v>
      </c>
      <c r="K79" s="14">
        <v>32.14188944</v>
      </c>
      <c r="L79" s="16">
        <v>2.01844702</v>
      </c>
      <c r="M79" s="14">
        <v>0</v>
      </c>
      <c r="N79" s="16">
        <v>0</v>
      </c>
      <c r="O79" s="14" t="s">
        <v>582</v>
      </c>
      <c r="P79" s="16" t="s">
        <v>582</v>
      </c>
      <c r="Q79" s="14">
        <v>0</v>
      </c>
      <c r="R79" s="16">
        <v>0</v>
      </c>
      <c r="S79" s="14">
        <v>6.7957149999999994E-2</v>
      </c>
      <c r="T79" s="16">
        <v>6.679272E-2</v>
      </c>
      <c r="U79" s="14">
        <v>3.9557753899999999</v>
      </c>
      <c r="V79" s="16">
        <v>0.61167941000000003</v>
      </c>
    </row>
    <row r="80" spans="1:22" x14ac:dyDescent="0.25">
      <c r="A80" s="11" t="s">
        <v>550</v>
      </c>
      <c r="B80" s="13">
        <v>7841</v>
      </c>
      <c r="C80" s="14">
        <f>(0/B80*100)</f>
        <v>0</v>
      </c>
      <c r="D80" s="15">
        <v>7841</v>
      </c>
      <c r="E80" s="14">
        <v>5.6509734299999996</v>
      </c>
      <c r="F80" s="16">
        <v>0.39299718</v>
      </c>
      <c r="G80" s="14">
        <v>7.1213968100000002</v>
      </c>
      <c r="H80" s="16">
        <v>0.36398291999999999</v>
      </c>
      <c r="I80" s="14">
        <v>55.441906760000002</v>
      </c>
      <c r="J80" s="16">
        <v>0.86121767000000005</v>
      </c>
      <c r="K80" s="14">
        <v>31.470247050000001</v>
      </c>
      <c r="L80" s="16">
        <v>0.92273693999999995</v>
      </c>
      <c r="M80" s="14">
        <v>0</v>
      </c>
      <c r="N80" s="16">
        <v>0</v>
      </c>
      <c r="O80" s="14" t="s">
        <v>582</v>
      </c>
      <c r="P80" s="16" t="s">
        <v>582</v>
      </c>
      <c r="Q80" s="14">
        <v>0</v>
      </c>
      <c r="R80" s="16">
        <v>0</v>
      </c>
      <c r="S80" s="14">
        <v>0</v>
      </c>
      <c r="T80" s="16">
        <v>0</v>
      </c>
      <c r="U80" s="14">
        <v>0.31547595</v>
      </c>
      <c r="V80" s="16">
        <v>9.691102E-2</v>
      </c>
    </row>
    <row r="81" spans="1:22" x14ac:dyDescent="0.25">
      <c r="A81" s="19" t="s">
        <v>551</v>
      </c>
      <c r="B81" s="13">
        <v>8861</v>
      </c>
      <c r="C81" s="14">
        <f>(113/B81*100)</f>
        <v>1.2752511003272768</v>
      </c>
      <c r="D81" s="15">
        <v>8748</v>
      </c>
      <c r="E81" s="14">
        <v>1.8982726000000001</v>
      </c>
      <c r="F81" s="16">
        <v>0.22585938</v>
      </c>
      <c r="G81" s="14">
        <v>6.3243164399999996</v>
      </c>
      <c r="H81" s="16">
        <v>0.43347055000000001</v>
      </c>
      <c r="I81" s="14">
        <v>59.947667389999999</v>
      </c>
      <c r="J81" s="16">
        <v>0.90548435000000005</v>
      </c>
      <c r="K81" s="14">
        <v>29.801192260000001</v>
      </c>
      <c r="L81" s="16">
        <v>0.95807589000000004</v>
      </c>
      <c r="M81" s="14">
        <v>0</v>
      </c>
      <c r="N81" s="16">
        <v>0</v>
      </c>
      <c r="O81" s="14" t="s">
        <v>582</v>
      </c>
      <c r="P81" s="16" t="s">
        <v>582</v>
      </c>
      <c r="Q81" s="14">
        <v>0</v>
      </c>
      <c r="R81" s="16">
        <v>0</v>
      </c>
      <c r="S81" s="14">
        <v>0</v>
      </c>
      <c r="T81" s="16">
        <v>0</v>
      </c>
      <c r="U81" s="14">
        <v>2.02855132</v>
      </c>
      <c r="V81" s="16">
        <v>0.31575935999999999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(981/B7*100)</f>
        <v>6.7515485203028218</v>
      </c>
      <c r="D7" s="15">
        <v>13549</v>
      </c>
      <c r="E7" s="14">
        <v>2.4886194499999998</v>
      </c>
      <c r="F7" s="16">
        <v>0.14655961000000001</v>
      </c>
      <c r="G7" s="14">
        <v>3.87856048</v>
      </c>
      <c r="H7" s="16">
        <v>0.20317198</v>
      </c>
      <c r="I7" s="14">
        <v>45.615614749999999</v>
      </c>
      <c r="J7" s="16">
        <v>0.54412908999999998</v>
      </c>
      <c r="K7" s="14">
        <v>38.735093210000002</v>
      </c>
      <c r="L7" s="16">
        <v>0.64742902999999996</v>
      </c>
      <c r="M7" s="14">
        <v>0</v>
      </c>
      <c r="N7" s="16">
        <v>0</v>
      </c>
      <c r="O7" s="14" t="s">
        <v>582</v>
      </c>
      <c r="P7" s="16" t="s">
        <v>582</v>
      </c>
      <c r="Q7" s="14">
        <v>0</v>
      </c>
      <c r="R7" s="16">
        <v>0</v>
      </c>
      <c r="S7" s="14">
        <v>0</v>
      </c>
      <c r="T7" s="16">
        <v>0</v>
      </c>
      <c r="U7" s="14">
        <v>9.2821121099999999</v>
      </c>
      <c r="V7" s="16">
        <v>0.56022147</v>
      </c>
    </row>
    <row r="8" spans="1:22" x14ac:dyDescent="0.25">
      <c r="A8" s="11" t="s">
        <v>478</v>
      </c>
      <c r="B8" s="13">
        <v>7007</v>
      </c>
      <c r="C8" s="14">
        <f>(262/B8*100)</f>
        <v>3.7391180248323108</v>
      </c>
      <c r="D8" s="15">
        <v>6745</v>
      </c>
      <c r="E8" s="14">
        <v>6.7155896400000001</v>
      </c>
      <c r="F8" s="16">
        <v>0.33409706</v>
      </c>
      <c r="G8" s="14">
        <v>14.1883877</v>
      </c>
      <c r="H8" s="16">
        <v>0.47404912999999999</v>
      </c>
      <c r="I8" s="14">
        <v>30.811752500000001</v>
      </c>
      <c r="J8" s="16">
        <v>0.66702649999999997</v>
      </c>
      <c r="K8" s="14">
        <v>38.989213499999998</v>
      </c>
      <c r="L8" s="16">
        <v>0.76639376000000003</v>
      </c>
      <c r="M8" s="14">
        <v>0</v>
      </c>
      <c r="N8" s="16">
        <v>0</v>
      </c>
      <c r="O8" s="14" t="s">
        <v>582</v>
      </c>
      <c r="P8" s="16" t="s">
        <v>582</v>
      </c>
      <c r="Q8" s="14">
        <v>0.48865779999999998</v>
      </c>
      <c r="R8" s="16">
        <v>0.12032755000000001</v>
      </c>
      <c r="S8" s="14">
        <v>0</v>
      </c>
      <c r="T8" s="16">
        <v>0</v>
      </c>
      <c r="U8" s="14">
        <v>8.8063988599999998</v>
      </c>
      <c r="V8" s="16">
        <v>0.42537175999999999</v>
      </c>
    </row>
    <row r="9" spans="1:22" x14ac:dyDescent="0.25">
      <c r="A9" s="11" t="s">
        <v>479</v>
      </c>
      <c r="B9" s="13">
        <v>9651</v>
      </c>
      <c r="C9" s="14">
        <f>(344/B9*100)</f>
        <v>3.5643974717645839</v>
      </c>
      <c r="D9" s="15">
        <v>9307</v>
      </c>
      <c r="E9" s="14">
        <v>3.97721013</v>
      </c>
      <c r="F9" s="16">
        <v>0.25174363999999999</v>
      </c>
      <c r="G9" s="14">
        <v>8.1190025899999991</v>
      </c>
      <c r="H9" s="16">
        <v>0.30418603999999999</v>
      </c>
      <c r="I9" s="14">
        <v>45.683406249999997</v>
      </c>
      <c r="J9" s="16">
        <v>0.61041511000000004</v>
      </c>
      <c r="K9" s="14">
        <v>29.60180231</v>
      </c>
      <c r="L9" s="16">
        <v>0.65201045999999996</v>
      </c>
      <c r="M9" s="14">
        <v>0</v>
      </c>
      <c r="N9" s="16">
        <v>0</v>
      </c>
      <c r="O9" s="14" t="s">
        <v>582</v>
      </c>
      <c r="P9" s="16" t="s">
        <v>582</v>
      </c>
      <c r="Q9" s="14">
        <v>3.0942980900000001</v>
      </c>
      <c r="R9" s="16">
        <v>0.55389109999999997</v>
      </c>
      <c r="S9" s="14">
        <v>0</v>
      </c>
      <c r="T9" s="16">
        <v>0</v>
      </c>
      <c r="U9" s="14">
        <v>9.5242806299999998</v>
      </c>
      <c r="V9" s="16">
        <v>0.54499682000000005</v>
      </c>
    </row>
    <row r="10" spans="1:22" x14ac:dyDescent="0.25">
      <c r="A10" s="11" t="s">
        <v>480</v>
      </c>
      <c r="B10" s="13">
        <v>20058</v>
      </c>
      <c r="C10" s="14">
        <f>(583/B10*100)</f>
        <v>2.9065709442616412</v>
      </c>
      <c r="D10" s="15">
        <v>19475</v>
      </c>
      <c r="E10" s="14">
        <v>3.2960184300000002</v>
      </c>
      <c r="F10" s="16">
        <v>0.19498366</v>
      </c>
      <c r="G10" s="14">
        <v>4.7325642700000001</v>
      </c>
      <c r="H10" s="16">
        <v>0.21823237000000001</v>
      </c>
      <c r="I10" s="14">
        <v>49.75824077</v>
      </c>
      <c r="J10" s="16">
        <v>0.56116038000000001</v>
      </c>
      <c r="K10" s="14">
        <v>37.303570720000003</v>
      </c>
      <c r="L10" s="16">
        <v>0.66818948</v>
      </c>
      <c r="M10" s="14">
        <v>0</v>
      </c>
      <c r="N10" s="16">
        <v>0</v>
      </c>
      <c r="O10" s="14" t="s">
        <v>582</v>
      </c>
      <c r="P10" s="16" t="s">
        <v>582</v>
      </c>
      <c r="Q10" s="14">
        <v>0</v>
      </c>
      <c r="R10" s="16">
        <v>0</v>
      </c>
      <c r="S10" s="14">
        <v>0</v>
      </c>
      <c r="T10" s="16">
        <v>0</v>
      </c>
      <c r="U10" s="14">
        <v>4.9096058100000004</v>
      </c>
      <c r="V10" s="16">
        <v>0.41320908000000001</v>
      </c>
    </row>
    <row r="11" spans="1:22" x14ac:dyDescent="0.25">
      <c r="A11" s="11" t="s">
        <v>481</v>
      </c>
      <c r="B11" s="13">
        <v>7053</v>
      </c>
      <c r="C11" s="14">
        <f>(229/B11*100)</f>
        <v>3.2468453140507587</v>
      </c>
      <c r="D11" s="15">
        <v>6824</v>
      </c>
      <c r="E11" s="14">
        <v>6.1842306799999998</v>
      </c>
      <c r="F11" s="16">
        <v>0.39482344000000003</v>
      </c>
      <c r="G11" s="14">
        <v>8.8824006099999995</v>
      </c>
      <c r="H11" s="16">
        <v>0.44008609999999998</v>
      </c>
      <c r="I11" s="14">
        <v>47.341027750000002</v>
      </c>
      <c r="J11" s="16">
        <v>0.78780222</v>
      </c>
      <c r="K11" s="14">
        <v>26.676623469999999</v>
      </c>
      <c r="L11" s="16">
        <v>0.86821581999999997</v>
      </c>
      <c r="M11" s="14">
        <v>0</v>
      </c>
      <c r="N11" s="16">
        <v>0</v>
      </c>
      <c r="O11" s="14" t="s">
        <v>582</v>
      </c>
      <c r="P11" s="16" t="s">
        <v>582</v>
      </c>
      <c r="Q11" s="14">
        <v>0</v>
      </c>
      <c r="R11" s="16">
        <v>0</v>
      </c>
      <c r="S11" s="14">
        <v>0</v>
      </c>
      <c r="T11" s="16">
        <v>0</v>
      </c>
      <c r="U11" s="14">
        <v>10.91571748</v>
      </c>
      <c r="V11" s="16">
        <v>0.91650794000000002</v>
      </c>
    </row>
    <row r="12" spans="1:22" x14ac:dyDescent="0.25">
      <c r="A12" s="11" t="s">
        <v>482</v>
      </c>
      <c r="B12" s="13">
        <v>6894</v>
      </c>
      <c r="C12" s="14">
        <f>(60/B12*100)</f>
        <v>0.8703220191470844</v>
      </c>
      <c r="D12" s="15">
        <v>6834</v>
      </c>
      <c r="E12" s="14">
        <v>4.2996821699999996</v>
      </c>
      <c r="F12" s="16">
        <v>0.32562478</v>
      </c>
      <c r="G12" s="14">
        <v>11.08762338</v>
      </c>
      <c r="H12" s="16">
        <v>0.45642844999999999</v>
      </c>
      <c r="I12" s="14">
        <v>57.200191920000002</v>
      </c>
      <c r="J12" s="16">
        <v>0.87148360000000002</v>
      </c>
      <c r="K12" s="14">
        <v>19.947597779999999</v>
      </c>
      <c r="L12" s="16">
        <v>0.63571955000000002</v>
      </c>
      <c r="M12" s="14">
        <v>0</v>
      </c>
      <c r="N12" s="16">
        <v>0</v>
      </c>
      <c r="O12" s="14" t="s">
        <v>582</v>
      </c>
      <c r="P12" s="16" t="s">
        <v>582</v>
      </c>
      <c r="Q12" s="14">
        <v>2.3480837700000001</v>
      </c>
      <c r="R12" s="16">
        <v>0.59189603000000002</v>
      </c>
      <c r="S12" s="14">
        <v>0</v>
      </c>
      <c r="T12" s="16">
        <v>0</v>
      </c>
      <c r="U12" s="14">
        <v>5.11682097</v>
      </c>
      <c r="V12" s="16">
        <v>0.45842305</v>
      </c>
    </row>
    <row r="13" spans="1:22" x14ac:dyDescent="0.25">
      <c r="A13" s="11" t="s">
        <v>483</v>
      </c>
      <c r="B13" s="13">
        <v>7161</v>
      </c>
      <c r="C13" s="14">
        <f>(318/B13*100)</f>
        <v>4.4407205697528278</v>
      </c>
      <c r="D13" s="15">
        <v>6843</v>
      </c>
      <c r="E13" s="14">
        <v>4.3389790899999996</v>
      </c>
      <c r="F13" s="16">
        <v>0.3420088</v>
      </c>
      <c r="G13" s="14">
        <v>7.1934400500000004</v>
      </c>
      <c r="H13" s="16">
        <v>0.38063810999999997</v>
      </c>
      <c r="I13" s="14">
        <v>45.64730934</v>
      </c>
      <c r="J13" s="16">
        <v>0.79611162000000002</v>
      </c>
      <c r="K13" s="14">
        <v>33.281916819999999</v>
      </c>
      <c r="L13" s="16">
        <v>0.93491429999999998</v>
      </c>
      <c r="M13" s="14">
        <v>0</v>
      </c>
      <c r="N13" s="16">
        <v>0</v>
      </c>
      <c r="O13" s="14" t="s">
        <v>582</v>
      </c>
      <c r="P13" s="16" t="s">
        <v>582</v>
      </c>
      <c r="Q13" s="14">
        <v>4.21004734</v>
      </c>
      <c r="R13" s="16">
        <v>0.48525510999999999</v>
      </c>
      <c r="S13" s="14">
        <v>0</v>
      </c>
      <c r="T13" s="16">
        <v>0</v>
      </c>
      <c r="U13" s="14">
        <v>5.3283073600000002</v>
      </c>
      <c r="V13" s="16">
        <v>0.55070631000000003</v>
      </c>
    </row>
    <row r="14" spans="1:22" x14ac:dyDescent="0.25">
      <c r="A14" s="11" t="s">
        <v>484</v>
      </c>
      <c r="B14" s="13">
        <v>5587</v>
      </c>
      <c r="C14" s="14">
        <f>(93/B14*100)</f>
        <v>1.6645784857705386</v>
      </c>
      <c r="D14" s="15">
        <v>5494</v>
      </c>
      <c r="E14" s="14">
        <v>3.21420073</v>
      </c>
      <c r="F14" s="16">
        <v>0.24412328</v>
      </c>
      <c r="G14" s="14">
        <v>7.6507592999999998</v>
      </c>
      <c r="H14" s="16">
        <v>0.34254014999999999</v>
      </c>
      <c r="I14" s="14">
        <v>52.290955439999998</v>
      </c>
      <c r="J14" s="16">
        <v>0.79265931000000001</v>
      </c>
      <c r="K14" s="14">
        <v>34.776889679999996</v>
      </c>
      <c r="L14" s="16">
        <v>0.86214131999999999</v>
      </c>
      <c r="M14" s="14">
        <v>0</v>
      </c>
      <c r="N14" s="16">
        <v>0</v>
      </c>
      <c r="O14" s="14" t="s">
        <v>582</v>
      </c>
      <c r="P14" s="16" t="s">
        <v>582</v>
      </c>
      <c r="Q14" s="14">
        <v>0</v>
      </c>
      <c r="R14" s="16">
        <v>0</v>
      </c>
      <c r="S14" s="14">
        <v>0</v>
      </c>
      <c r="T14" s="16">
        <v>0</v>
      </c>
      <c r="U14" s="14">
        <v>2.0671948499999999</v>
      </c>
      <c r="V14" s="16">
        <v>0.23445837999999999</v>
      </c>
    </row>
    <row r="15" spans="1:22" x14ac:dyDescent="0.25">
      <c r="A15" s="11" t="s">
        <v>485</v>
      </c>
      <c r="B15" s="13">
        <v>5882</v>
      </c>
      <c r="C15" s="14">
        <f>(169/B15*100)</f>
        <v>2.8731723903434205</v>
      </c>
      <c r="D15" s="15">
        <v>5713</v>
      </c>
      <c r="E15" s="14">
        <v>3.7840624200000001</v>
      </c>
      <c r="F15" s="16">
        <v>0.27448099999999998</v>
      </c>
      <c r="G15" s="14">
        <v>8.4957201999999992</v>
      </c>
      <c r="H15" s="16">
        <v>0.44605221</v>
      </c>
      <c r="I15" s="14">
        <v>53.492919669999999</v>
      </c>
      <c r="J15" s="16">
        <v>0.64605104999999996</v>
      </c>
      <c r="K15" s="14">
        <v>28.604428599999999</v>
      </c>
      <c r="L15" s="16">
        <v>0.75983005999999997</v>
      </c>
      <c r="M15" s="14">
        <v>0</v>
      </c>
      <c r="N15" s="16">
        <v>0</v>
      </c>
      <c r="O15" s="14" t="s">
        <v>582</v>
      </c>
      <c r="P15" s="16" t="s">
        <v>582</v>
      </c>
      <c r="Q15" s="14">
        <v>1.0337023999999999</v>
      </c>
      <c r="R15" s="16">
        <v>0.46345015000000001</v>
      </c>
      <c r="S15" s="14">
        <v>0</v>
      </c>
      <c r="T15" s="16">
        <v>0</v>
      </c>
      <c r="U15" s="14">
        <v>4.5891667099999998</v>
      </c>
      <c r="V15" s="16">
        <v>0.38301942999999999</v>
      </c>
    </row>
    <row r="16" spans="1:22" x14ac:dyDescent="0.25">
      <c r="A16" s="11" t="s">
        <v>486</v>
      </c>
      <c r="B16" s="13">
        <v>6108</v>
      </c>
      <c r="C16" s="14">
        <f>(188/B16*100)</f>
        <v>3.0779305828421739</v>
      </c>
      <c r="D16" s="15">
        <v>5920</v>
      </c>
      <c r="E16" s="14">
        <v>3.6544062099999999</v>
      </c>
      <c r="F16" s="16">
        <v>0.27417248999999999</v>
      </c>
      <c r="G16" s="14">
        <v>10.569283069999999</v>
      </c>
      <c r="H16" s="16">
        <v>0.4037867</v>
      </c>
      <c r="I16" s="14">
        <v>48.875902439999997</v>
      </c>
      <c r="J16" s="16">
        <v>0.75604927</v>
      </c>
      <c r="K16" s="14">
        <v>26.77493012</v>
      </c>
      <c r="L16" s="16">
        <v>0.59573796000000001</v>
      </c>
      <c r="M16" s="14">
        <v>0</v>
      </c>
      <c r="N16" s="16">
        <v>0</v>
      </c>
      <c r="O16" s="14" t="s">
        <v>582</v>
      </c>
      <c r="P16" s="16" t="s">
        <v>582</v>
      </c>
      <c r="Q16" s="14">
        <v>0</v>
      </c>
      <c r="R16" s="16">
        <v>0</v>
      </c>
      <c r="S16" s="14">
        <v>0</v>
      </c>
      <c r="T16" s="16">
        <v>0</v>
      </c>
      <c r="U16" s="14">
        <v>10.125478149999999</v>
      </c>
      <c r="V16" s="16">
        <v>0.82611608999999997</v>
      </c>
    </row>
    <row r="17" spans="1:22" x14ac:dyDescent="0.25">
      <c r="A17" s="11" t="s">
        <v>487</v>
      </c>
      <c r="B17" s="13">
        <v>6504</v>
      </c>
      <c r="C17" s="14">
        <f>(2526/B17*100)</f>
        <v>38.837638376383765</v>
      </c>
      <c r="D17" s="15">
        <v>3978</v>
      </c>
      <c r="E17" s="14">
        <v>4.2855562300000001</v>
      </c>
      <c r="F17" s="16">
        <v>0.32970466999999998</v>
      </c>
      <c r="G17" s="14">
        <v>14.932983650000001</v>
      </c>
      <c r="H17" s="16">
        <v>0.70249633</v>
      </c>
      <c r="I17" s="14">
        <v>35.138984319999999</v>
      </c>
      <c r="J17" s="16">
        <v>0.80166736999999999</v>
      </c>
      <c r="K17" s="14">
        <v>27.397924289999999</v>
      </c>
      <c r="L17" s="16">
        <v>0.92333589999999999</v>
      </c>
      <c r="M17" s="14">
        <v>0</v>
      </c>
      <c r="N17" s="16">
        <v>0</v>
      </c>
      <c r="O17" s="14" t="s">
        <v>582</v>
      </c>
      <c r="P17" s="16" t="s">
        <v>582</v>
      </c>
      <c r="Q17" s="14">
        <v>3.70494988</v>
      </c>
      <c r="R17" s="16">
        <v>0.47894420999999998</v>
      </c>
      <c r="S17" s="14">
        <v>0</v>
      </c>
      <c r="T17" s="16">
        <v>0</v>
      </c>
      <c r="U17" s="14">
        <v>14.53960163</v>
      </c>
      <c r="V17" s="16">
        <v>0.97117357000000004</v>
      </c>
    </row>
    <row r="18" spans="1:22" x14ac:dyDescent="0.25">
      <c r="A18" s="11" t="s">
        <v>488</v>
      </c>
      <c r="B18" s="13">
        <v>5532</v>
      </c>
      <c r="C18" s="14">
        <f>(32/B18*100)</f>
        <v>0.57845263919016632</v>
      </c>
      <c r="D18" s="15">
        <v>5500</v>
      </c>
      <c r="E18" s="14">
        <v>4.0908471799999999</v>
      </c>
      <c r="F18" s="16">
        <v>0.32718809999999998</v>
      </c>
      <c r="G18" s="14">
        <v>10.69920926</v>
      </c>
      <c r="H18" s="16">
        <v>0.60107456999999997</v>
      </c>
      <c r="I18" s="14">
        <v>49.237252550000001</v>
      </c>
      <c r="J18" s="16">
        <v>0.90774389</v>
      </c>
      <c r="K18" s="14">
        <v>29.413995119999999</v>
      </c>
      <c r="L18" s="16">
        <v>0.94304231000000005</v>
      </c>
      <c r="M18" s="14">
        <v>0</v>
      </c>
      <c r="N18" s="16">
        <v>0</v>
      </c>
      <c r="O18" s="14" t="s">
        <v>582</v>
      </c>
      <c r="P18" s="16" t="s">
        <v>582</v>
      </c>
      <c r="Q18" s="14">
        <v>0</v>
      </c>
      <c r="R18" s="16">
        <v>0</v>
      </c>
      <c r="S18" s="14">
        <v>0</v>
      </c>
      <c r="T18" s="16">
        <v>0</v>
      </c>
      <c r="U18" s="14">
        <v>6.5586958800000001</v>
      </c>
      <c r="V18" s="16">
        <v>0.81556450999999996</v>
      </c>
    </row>
    <row r="19" spans="1:22" x14ac:dyDescent="0.25">
      <c r="A19" s="11" t="s">
        <v>489</v>
      </c>
      <c r="B19" s="13">
        <v>5658</v>
      </c>
      <c r="C19" s="14">
        <f>(462/B19*100)</f>
        <v>8.1654294803817606</v>
      </c>
      <c r="D19" s="15">
        <v>5196</v>
      </c>
      <c r="E19" s="14">
        <v>5.1385807899999998</v>
      </c>
      <c r="F19" s="16">
        <v>0.35633461</v>
      </c>
      <c r="G19" s="14">
        <v>13.675410980000001</v>
      </c>
      <c r="H19" s="16">
        <v>0.67241163000000004</v>
      </c>
      <c r="I19" s="14">
        <v>55.198023130000003</v>
      </c>
      <c r="J19" s="16">
        <v>0.78350487000000002</v>
      </c>
      <c r="K19" s="14">
        <v>20.034848459999999</v>
      </c>
      <c r="L19" s="16">
        <v>0.72241865000000005</v>
      </c>
      <c r="M19" s="14">
        <v>0</v>
      </c>
      <c r="N19" s="16">
        <v>0</v>
      </c>
      <c r="O19" s="14" t="s">
        <v>582</v>
      </c>
      <c r="P19" s="16" t="s">
        <v>582</v>
      </c>
      <c r="Q19" s="14">
        <v>0</v>
      </c>
      <c r="R19" s="16">
        <v>0</v>
      </c>
      <c r="S19" s="14">
        <v>0</v>
      </c>
      <c r="T19" s="16">
        <v>0</v>
      </c>
      <c r="U19" s="14">
        <v>5.9531366500000003</v>
      </c>
      <c r="V19" s="16">
        <v>0.45472874000000002</v>
      </c>
    </row>
    <row r="20" spans="1:22" x14ac:dyDescent="0.25">
      <c r="A20" s="11" t="s">
        <v>490</v>
      </c>
      <c r="B20" s="13">
        <v>3371</v>
      </c>
      <c r="C20" s="14">
        <f>(75/B20*100)</f>
        <v>2.2248590922574905</v>
      </c>
      <c r="D20" s="15">
        <v>3296</v>
      </c>
      <c r="E20" s="14">
        <v>4.4404192800000004</v>
      </c>
      <c r="F20" s="16">
        <v>0.34175100000000003</v>
      </c>
      <c r="G20" s="14">
        <v>4.5564949600000002</v>
      </c>
      <c r="H20" s="16">
        <v>0.42188010999999997</v>
      </c>
      <c r="I20" s="14">
        <v>41.78766735</v>
      </c>
      <c r="J20" s="16">
        <v>0.92561766000000001</v>
      </c>
      <c r="K20" s="14">
        <v>40.53831108</v>
      </c>
      <c r="L20" s="16">
        <v>0.94288923000000002</v>
      </c>
      <c r="M20" s="14">
        <v>0</v>
      </c>
      <c r="N20" s="16">
        <v>0</v>
      </c>
      <c r="O20" s="14" t="s">
        <v>582</v>
      </c>
      <c r="P20" s="16" t="s">
        <v>582</v>
      </c>
      <c r="Q20" s="14">
        <v>0</v>
      </c>
      <c r="R20" s="16">
        <v>0</v>
      </c>
      <c r="S20" s="14">
        <v>0</v>
      </c>
      <c r="T20" s="16">
        <v>0</v>
      </c>
      <c r="U20" s="14">
        <v>8.6771073300000001</v>
      </c>
      <c r="V20" s="16">
        <v>0.47962582999999998</v>
      </c>
    </row>
    <row r="21" spans="1:22" x14ac:dyDescent="0.25">
      <c r="A21" s="11" t="s">
        <v>491</v>
      </c>
      <c r="B21" s="13">
        <v>5741</v>
      </c>
      <c r="C21" s="14">
        <f>(77/B21*100)</f>
        <v>1.3412297509144748</v>
      </c>
      <c r="D21" s="15">
        <v>5664</v>
      </c>
      <c r="E21" s="14">
        <v>1.67490322</v>
      </c>
      <c r="F21" s="16">
        <v>0.16812078999999999</v>
      </c>
      <c r="G21" s="14">
        <v>4.2206099300000002</v>
      </c>
      <c r="H21" s="16">
        <v>0.29615824000000002</v>
      </c>
      <c r="I21" s="14">
        <v>47.560239420000002</v>
      </c>
      <c r="J21" s="16">
        <v>0.75684841000000003</v>
      </c>
      <c r="K21" s="14">
        <v>43.031604530000003</v>
      </c>
      <c r="L21" s="16">
        <v>0.79085634000000005</v>
      </c>
      <c r="M21" s="14">
        <v>0</v>
      </c>
      <c r="N21" s="16">
        <v>0</v>
      </c>
      <c r="O21" s="14" t="s">
        <v>582</v>
      </c>
      <c r="P21" s="16" t="s">
        <v>582</v>
      </c>
      <c r="Q21" s="14">
        <v>0</v>
      </c>
      <c r="R21" s="16">
        <v>0</v>
      </c>
      <c r="S21" s="14">
        <v>0</v>
      </c>
      <c r="T21" s="16">
        <v>0</v>
      </c>
      <c r="U21" s="14">
        <v>3.51264289</v>
      </c>
      <c r="V21" s="16">
        <v>0.31759336999999999</v>
      </c>
    </row>
    <row r="22" spans="1:22" x14ac:dyDescent="0.25">
      <c r="A22" s="11" t="s">
        <v>492</v>
      </c>
      <c r="B22" s="13">
        <v>6598</v>
      </c>
      <c r="C22" s="14">
        <f>(43/B22*100)</f>
        <v>0.65171264019399822</v>
      </c>
      <c r="D22" s="15">
        <v>6555</v>
      </c>
      <c r="E22" s="14">
        <v>4.5680460399999996</v>
      </c>
      <c r="F22" s="16">
        <v>0.31936075000000003</v>
      </c>
      <c r="G22" s="14">
        <v>8.2866258599999991</v>
      </c>
      <c r="H22" s="16">
        <v>0.41267102999999999</v>
      </c>
      <c r="I22" s="14">
        <v>37.554834649999997</v>
      </c>
      <c r="J22" s="16">
        <v>0.86233112000000001</v>
      </c>
      <c r="K22" s="14">
        <v>42.06038435</v>
      </c>
      <c r="L22" s="16">
        <v>0.93519264999999996</v>
      </c>
      <c r="M22" s="14">
        <v>0</v>
      </c>
      <c r="N22" s="16">
        <v>0</v>
      </c>
      <c r="O22" s="14" t="s">
        <v>582</v>
      </c>
      <c r="P22" s="16" t="s">
        <v>582</v>
      </c>
      <c r="Q22" s="14">
        <v>0</v>
      </c>
      <c r="R22" s="16">
        <v>0</v>
      </c>
      <c r="S22" s="14">
        <v>0.14654023999999999</v>
      </c>
      <c r="T22" s="16">
        <v>7.3323390000000002E-2</v>
      </c>
      <c r="U22" s="14">
        <v>7.3835688599999996</v>
      </c>
      <c r="V22" s="16">
        <v>0.71332561000000005</v>
      </c>
    </row>
    <row r="23" spans="1:22" x14ac:dyDescent="0.25">
      <c r="A23" s="11" t="s">
        <v>493</v>
      </c>
      <c r="B23" s="13">
        <v>11583</v>
      </c>
      <c r="C23" s="14">
        <f>(295/B23*100)</f>
        <v>2.5468358801692137</v>
      </c>
      <c r="D23" s="15">
        <v>11288</v>
      </c>
      <c r="E23" s="14">
        <v>3.64440286</v>
      </c>
      <c r="F23" s="16">
        <v>0.35769516000000001</v>
      </c>
      <c r="G23" s="14">
        <v>8.7837230099999992</v>
      </c>
      <c r="H23" s="16">
        <v>0.37559854999999998</v>
      </c>
      <c r="I23" s="14">
        <v>52.039765840000001</v>
      </c>
      <c r="J23" s="16">
        <v>0.75285961000000001</v>
      </c>
      <c r="K23" s="14">
        <v>30.194208410000002</v>
      </c>
      <c r="L23" s="16">
        <v>0.80354806999999995</v>
      </c>
      <c r="M23" s="14">
        <v>0</v>
      </c>
      <c r="N23" s="16">
        <v>0</v>
      </c>
      <c r="O23" s="14" t="s">
        <v>582</v>
      </c>
      <c r="P23" s="16" t="s">
        <v>582</v>
      </c>
      <c r="Q23" s="14">
        <v>0</v>
      </c>
      <c r="R23" s="16">
        <v>0</v>
      </c>
      <c r="S23" s="14">
        <v>0</v>
      </c>
      <c r="T23" s="16">
        <v>0</v>
      </c>
      <c r="U23" s="14">
        <v>5.3378998800000002</v>
      </c>
      <c r="V23" s="16">
        <v>0.38371533000000002</v>
      </c>
    </row>
    <row r="24" spans="1:22" x14ac:dyDescent="0.25">
      <c r="A24" s="11" t="s">
        <v>494</v>
      </c>
      <c r="B24" s="13">
        <v>6647</v>
      </c>
      <c r="C24" s="14">
        <f>(16/B24*100)</f>
        <v>0.24071009477959981</v>
      </c>
      <c r="D24" s="15">
        <v>6631</v>
      </c>
      <c r="E24" s="14">
        <v>4.4449274699999997</v>
      </c>
      <c r="F24" s="16">
        <v>0.29326047999999999</v>
      </c>
      <c r="G24" s="14">
        <v>13.756434820000001</v>
      </c>
      <c r="H24" s="16">
        <v>0.34722330000000001</v>
      </c>
      <c r="I24" s="14">
        <v>49.128635539999998</v>
      </c>
      <c r="J24" s="16">
        <v>0.86830980999999996</v>
      </c>
      <c r="K24" s="14">
        <v>29.591473409999999</v>
      </c>
      <c r="L24" s="16">
        <v>0.75500096000000005</v>
      </c>
      <c r="M24" s="14">
        <v>0</v>
      </c>
      <c r="N24" s="16">
        <v>0</v>
      </c>
      <c r="O24" s="14" t="s">
        <v>582</v>
      </c>
      <c r="P24" s="16" t="s">
        <v>582</v>
      </c>
      <c r="Q24" s="14">
        <v>0</v>
      </c>
      <c r="R24" s="16">
        <v>0</v>
      </c>
      <c r="S24" s="14">
        <v>0</v>
      </c>
      <c r="T24" s="16">
        <v>0</v>
      </c>
      <c r="U24" s="14">
        <v>3.0785287600000002</v>
      </c>
      <c r="V24" s="16">
        <v>0.84785177</v>
      </c>
    </row>
    <row r="25" spans="1:22" x14ac:dyDescent="0.25">
      <c r="A25" s="11" t="s">
        <v>495</v>
      </c>
      <c r="B25" s="13">
        <v>5581</v>
      </c>
      <c r="C25" s="14">
        <f>(26/B25*100)</f>
        <v>0.46586633219853069</v>
      </c>
      <c r="D25" s="15">
        <v>5555</v>
      </c>
      <c r="E25" s="14">
        <v>3.1522906900000001</v>
      </c>
      <c r="F25" s="16">
        <v>0.30106453999999999</v>
      </c>
      <c r="G25" s="14">
        <v>9.2141169999999999</v>
      </c>
      <c r="H25" s="16">
        <v>0.44789755999999997</v>
      </c>
      <c r="I25" s="14">
        <v>62.817093</v>
      </c>
      <c r="J25" s="16">
        <v>0.81215647000000002</v>
      </c>
      <c r="K25" s="14">
        <v>24.031722129999999</v>
      </c>
      <c r="L25" s="16">
        <v>0.86687495999999997</v>
      </c>
      <c r="M25" s="14">
        <v>0</v>
      </c>
      <c r="N25" s="16">
        <v>0</v>
      </c>
      <c r="O25" s="14" t="s">
        <v>582</v>
      </c>
      <c r="P25" s="16" t="s">
        <v>582</v>
      </c>
      <c r="Q25" s="14">
        <v>0</v>
      </c>
      <c r="R25" s="16">
        <v>0</v>
      </c>
      <c r="S25" s="14">
        <v>0</v>
      </c>
      <c r="T25" s="16">
        <v>0</v>
      </c>
      <c r="U25" s="14">
        <v>0.78477717999999996</v>
      </c>
      <c r="V25" s="16">
        <v>0.14912416000000001</v>
      </c>
    </row>
    <row r="26" spans="1:22" x14ac:dyDescent="0.25">
      <c r="A26" s="11" t="s">
        <v>496</v>
      </c>
      <c r="B26" s="13">
        <v>4869</v>
      </c>
      <c r="C26" s="14">
        <f>(96/B26*100)</f>
        <v>1.9716574245224894</v>
      </c>
      <c r="D26" s="15">
        <v>4773</v>
      </c>
      <c r="E26" s="14">
        <v>6.9934812600000003</v>
      </c>
      <c r="F26" s="16">
        <v>0.35491652000000001</v>
      </c>
      <c r="G26" s="14">
        <v>15.76461503</v>
      </c>
      <c r="H26" s="16">
        <v>0.61031108999999995</v>
      </c>
      <c r="I26" s="14">
        <v>53.32858753</v>
      </c>
      <c r="J26" s="16">
        <v>0.70313976</v>
      </c>
      <c r="K26" s="14">
        <v>21.20484003</v>
      </c>
      <c r="L26" s="16">
        <v>0.63963915999999998</v>
      </c>
      <c r="M26" s="14">
        <v>0</v>
      </c>
      <c r="N26" s="16">
        <v>0</v>
      </c>
      <c r="O26" s="14" t="s">
        <v>582</v>
      </c>
      <c r="P26" s="16" t="s">
        <v>582</v>
      </c>
      <c r="Q26" s="14">
        <v>0</v>
      </c>
      <c r="R26" s="16">
        <v>0</v>
      </c>
      <c r="S26" s="14">
        <v>0</v>
      </c>
      <c r="T26" s="16">
        <v>0</v>
      </c>
      <c r="U26" s="14">
        <v>2.7084761500000001</v>
      </c>
      <c r="V26" s="16">
        <v>0.2706731</v>
      </c>
    </row>
    <row r="27" spans="1:22" x14ac:dyDescent="0.25">
      <c r="A27" s="11" t="s">
        <v>497</v>
      </c>
      <c r="B27" s="13">
        <v>5299</v>
      </c>
      <c r="C27" s="14">
        <f>(191/B27*100)</f>
        <v>3.6044536705038688</v>
      </c>
      <c r="D27" s="15">
        <v>5108</v>
      </c>
      <c r="E27" s="14">
        <v>5.2847769900000001</v>
      </c>
      <c r="F27" s="16">
        <v>0.33281492000000001</v>
      </c>
      <c r="G27" s="14">
        <v>13.78920201</v>
      </c>
      <c r="H27" s="16">
        <v>0.49599130000000002</v>
      </c>
      <c r="I27" s="14">
        <v>37.929630000000003</v>
      </c>
      <c r="J27" s="16">
        <v>0.68396034999999999</v>
      </c>
      <c r="K27" s="14">
        <v>31.22520918</v>
      </c>
      <c r="L27" s="16">
        <v>0.66780899999999999</v>
      </c>
      <c r="M27" s="14">
        <v>0</v>
      </c>
      <c r="N27" s="16">
        <v>0</v>
      </c>
      <c r="O27" s="14" t="s">
        <v>582</v>
      </c>
      <c r="P27" s="16" t="s">
        <v>582</v>
      </c>
      <c r="Q27" s="14">
        <v>0</v>
      </c>
      <c r="R27" s="16">
        <v>0</v>
      </c>
      <c r="S27" s="14">
        <v>0</v>
      </c>
      <c r="T27" s="16">
        <v>0</v>
      </c>
      <c r="U27" s="14">
        <v>11.77118181</v>
      </c>
      <c r="V27" s="16">
        <v>0.39531569999999999</v>
      </c>
    </row>
    <row r="28" spans="1:22" x14ac:dyDescent="0.25">
      <c r="A28" s="11" t="s">
        <v>498</v>
      </c>
      <c r="B28" s="13">
        <v>7568</v>
      </c>
      <c r="C28" s="14">
        <f>(528/B28*100)</f>
        <v>6.9767441860465116</v>
      </c>
      <c r="D28" s="15">
        <v>7040</v>
      </c>
      <c r="E28" s="14">
        <v>4.9619229200000001</v>
      </c>
      <c r="F28" s="16">
        <v>0.27635035000000002</v>
      </c>
      <c r="G28" s="14">
        <v>13.57139033</v>
      </c>
      <c r="H28" s="16">
        <v>0.51819161000000002</v>
      </c>
      <c r="I28" s="14">
        <v>53.392471200000003</v>
      </c>
      <c r="J28" s="16">
        <v>0.76799092000000002</v>
      </c>
      <c r="K28" s="14">
        <v>21.759980370000001</v>
      </c>
      <c r="L28" s="16">
        <v>0.77562978999999999</v>
      </c>
      <c r="M28" s="14">
        <v>0</v>
      </c>
      <c r="N28" s="16">
        <v>0</v>
      </c>
      <c r="O28" s="14" t="s">
        <v>582</v>
      </c>
      <c r="P28" s="16" t="s">
        <v>582</v>
      </c>
      <c r="Q28" s="14">
        <v>0</v>
      </c>
      <c r="R28" s="16">
        <v>0</v>
      </c>
      <c r="S28" s="14">
        <v>0</v>
      </c>
      <c r="T28" s="16">
        <v>0</v>
      </c>
      <c r="U28" s="14">
        <v>6.3142351799999998</v>
      </c>
      <c r="V28" s="16">
        <v>0.71815969000000002</v>
      </c>
    </row>
    <row r="29" spans="1:22" x14ac:dyDescent="0.25">
      <c r="A29" s="11" t="s">
        <v>499</v>
      </c>
      <c r="B29" s="13">
        <v>5385</v>
      </c>
      <c r="C29" s="14">
        <f>(30/B29*100)</f>
        <v>0.55710306406685239</v>
      </c>
      <c r="D29" s="15">
        <v>5355</v>
      </c>
      <c r="E29" s="14">
        <v>3.24320005</v>
      </c>
      <c r="F29" s="16">
        <v>0.29860776999999999</v>
      </c>
      <c r="G29" s="14">
        <v>10.51272522</v>
      </c>
      <c r="H29" s="16">
        <v>0.41937218999999998</v>
      </c>
      <c r="I29" s="14">
        <v>52.677725819999999</v>
      </c>
      <c r="J29" s="16">
        <v>0.69779880000000005</v>
      </c>
      <c r="K29" s="14">
        <v>27.495536600000001</v>
      </c>
      <c r="L29" s="16">
        <v>0.71694405000000005</v>
      </c>
      <c r="M29" s="14">
        <v>0</v>
      </c>
      <c r="N29" s="16">
        <v>0</v>
      </c>
      <c r="O29" s="14" t="s">
        <v>582</v>
      </c>
      <c r="P29" s="16" t="s">
        <v>582</v>
      </c>
      <c r="Q29" s="14">
        <v>2.7667624100000001</v>
      </c>
      <c r="R29" s="16">
        <v>0.24169378</v>
      </c>
      <c r="S29" s="14">
        <v>0</v>
      </c>
      <c r="T29" s="16">
        <v>0</v>
      </c>
      <c r="U29" s="14">
        <v>3.3040499099999998</v>
      </c>
      <c r="V29" s="16">
        <v>0.41963583999999998</v>
      </c>
    </row>
    <row r="30" spans="1:22" x14ac:dyDescent="0.25">
      <c r="A30" s="11" t="s">
        <v>500</v>
      </c>
      <c r="B30" s="13">
        <v>4520</v>
      </c>
      <c r="C30" s="14">
        <f>(254/B30*100)</f>
        <v>5.6194690265486731</v>
      </c>
      <c r="D30" s="15">
        <v>4266</v>
      </c>
      <c r="E30" s="14">
        <v>2.1533895699999999</v>
      </c>
      <c r="F30" s="16">
        <v>0.21902836000000001</v>
      </c>
      <c r="G30" s="14">
        <v>4.4905442400000002</v>
      </c>
      <c r="H30" s="16">
        <v>0.29360723999999999</v>
      </c>
      <c r="I30" s="14">
        <v>44.61041985</v>
      </c>
      <c r="J30" s="16">
        <v>1.0025596400000001</v>
      </c>
      <c r="K30" s="14">
        <v>41.66963569</v>
      </c>
      <c r="L30" s="16">
        <v>1.13224726</v>
      </c>
      <c r="M30" s="14">
        <v>0</v>
      </c>
      <c r="N30" s="16">
        <v>0</v>
      </c>
      <c r="O30" s="14" t="s">
        <v>582</v>
      </c>
      <c r="P30" s="16" t="s">
        <v>582</v>
      </c>
      <c r="Q30" s="14">
        <v>0</v>
      </c>
      <c r="R30" s="16">
        <v>0</v>
      </c>
      <c r="S30" s="14">
        <v>0</v>
      </c>
      <c r="T30" s="16">
        <v>0</v>
      </c>
      <c r="U30" s="14">
        <v>7.0760106499999997</v>
      </c>
      <c r="V30" s="16">
        <v>0.58644870999999998</v>
      </c>
    </row>
    <row r="31" spans="1:22" x14ac:dyDescent="0.25">
      <c r="A31" s="11" t="s">
        <v>501</v>
      </c>
      <c r="B31" s="13">
        <v>5456</v>
      </c>
      <c r="C31" s="14">
        <f>(155/B31*100)</f>
        <v>2.8409090909090908</v>
      </c>
      <c r="D31" s="15">
        <v>5301</v>
      </c>
      <c r="E31" s="14">
        <v>3.9611291300000002</v>
      </c>
      <c r="F31" s="16">
        <v>0.31188940999999998</v>
      </c>
      <c r="G31" s="14">
        <v>9.6679068499999996</v>
      </c>
      <c r="H31" s="16">
        <v>0.42775920000000001</v>
      </c>
      <c r="I31" s="14">
        <v>49.51935254</v>
      </c>
      <c r="J31" s="16">
        <v>0.76740242999999997</v>
      </c>
      <c r="K31" s="14">
        <v>29.557458100000002</v>
      </c>
      <c r="L31" s="16">
        <v>0.73251962999999998</v>
      </c>
      <c r="M31" s="14">
        <v>0</v>
      </c>
      <c r="N31" s="16">
        <v>0</v>
      </c>
      <c r="O31" s="14" t="s">
        <v>582</v>
      </c>
      <c r="P31" s="16" t="s">
        <v>582</v>
      </c>
      <c r="Q31" s="14">
        <v>0</v>
      </c>
      <c r="R31" s="16">
        <v>0</v>
      </c>
      <c r="S31" s="14">
        <v>0</v>
      </c>
      <c r="T31" s="16">
        <v>0</v>
      </c>
      <c r="U31" s="14">
        <v>7.29415338</v>
      </c>
      <c r="V31" s="16">
        <v>0.54852223</v>
      </c>
    </row>
    <row r="32" spans="1:22" x14ac:dyDescent="0.25">
      <c r="A32" s="11" t="s">
        <v>502</v>
      </c>
      <c r="B32" s="13">
        <v>4478</v>
      </c>
      <c r="C32" s="14">
        <f>(6/B32*100)</f>
        <v>0.13398838767306834</v>
      </c>
      <c r="D32" s="15">
        <v>4472</v>
      </c>
      <c r="E32" s="14">
        <v>5.1503483799999996</v>
      </c>
      <c r="F32" s="16">
        <v>0.34851327999999998</v>
      </c>
      <c r="G32" s="14">
        <v>9.5293642199999997</v>
      </c>
      <c r="H32" s="16">
        <v>0.41546963999999997</v>
      </c>
      <c r="I32" s="14">
        <v>56.61463878</v>
      </c>
      <c r="J32" s="16">
        <v>0.89964007000000001</v>
      </c>
      <c r="K32" s="14">
        <v>25.702137799999999</v>
      </c>
      <c r="L32" s="16">
        <v>0.77854197000000003</v>
      </c>
      <c r="M32" s="14">
        <v>0</v>
      </c>
      <c r="N32" s="16">
        <v>0</v>
      </c>
      <c r="O32" s="14" t="s">
        <v>582</v>
      </c>
      <c r="P32" s="16" t="s">
        <v>582</v>
      </c>
      <c r="Q32" s="14">
        <v>0</v>
      </c>
      <c r="R32" s="16">
        <v>0</v>
      </c>
      <c r="S32" s="14">
        <v>0</v>
      </c>
      <c r="T32" s="16">
        <v>0</v>
      </c>
      <c r="U32" s="14">
        <v>3.0035108199999998</v>
      </c>
      <c r="V32" s="16">
        <v>0.32705465</v>
      </c>
    </row>
    <row r="33" spans="1:22" x14ac:dyDescent="0.25">
      <c r="A33" s="11" t="s">
        <v>503</v>
      </c>
      <c r="B33" s="13">
        <v>7325</v>
      </c>
      <c r="C33" s="14">
        <f>(87/B33*100)</f>
        <v>1.1877133105802047</v>
      </c>
      <c r="D33" s="15">
        <v>7238</v>
      </c>
      <c r="E33" s="14">
        <v>1.65409951</v>
      </c>
      <c r="F33" s="16">
        <v>0.15231386999999999</v>
      </c>
      <c r="G33" s="14">
        <v>4.7120424300000003</v>
      </c>
      <c r="H33" s="16">
        <v>0.33968141000000002</v>
      </c>
      <c r="I33" s="14">
        <v>55.254611490000002</v>
      </c>
      <c r="J33" s="16">
        <v>0.85006018999999999</v>
      </c>
      <c r="K33" s="14">
        <v>35.213364089999999</v>
      </c>
      <c r="L33" s="16">
        <v>0.91683179000000004</v>
      </c>
      <c r="M33" s="14">
        <v>0</v>
      </c>
      <c r="N33" s="16">
        <v>0</v>
      </c>
      <c r="O33" s="14" t="s">
        <v>582</v>
      </c>
      <c r="P33" s="16" t="s">
        <v>582</v>
      </c>
      <c r="Q33" s="14">
        <v>0</v>
      </c>
      <c r="R33" s="16">
        <v>0</v>
      </c>
      <c r="S33" s="14">
        <v>0</v>
      </c>
      <c r="T33" s="16">
        <v>0</v>
      </c>
      <c r="U33" s="14">
        <v>3.1658824800000001</v>
      </c>
      <c r="V33" s="16">
        <v>0.2638549</v>
      </c>
    </row>
    <row r="34" spans="1:22" x14ac:dyDescent="0.25">
      <c r="A34" s="11" t="s">
        <v>504</v>
      </c>
      <c r="B34" s="13">
        <v>6350</v>
      </c>
      <c r="C34" s="14">
        <f>(107/B34*100)</f>
        <v>1.6850393700787403</v>
      </c>
      <c r="D34" s="15">
        <v>6243</v>
      </c>
      <c r="E34" s="14">
        <v>6.7688882899999996</v>
      </c>
      <c r="F34" s="16">
        <v>0.37744327999999999</v>
      </c>
      <c r="G34" s="14">
        <v>14.09105821</v>
      </c>
      <c r="H34" s="16">
        <v>0.48303952</v>
      </c>
      <c r="I34" s="14">
        <v>50.466264449999997</v>
      </c>
      <c r="J34" s="16">
        <v>0.84000090000000005</v>
      </c>
      <c r="K34" s="14">
        <v>18.35856794</v>
      </c>
      <c r="L34" s="16">
        <v>0.58239454999999996</v>
      </c>
      <c r="M34" s="14">
        <v>0</v>
      </c>
      <c r="N34" s="16">
        <v>0</v>
      </c>
      <c r="O34" s="14" t="s">
        <v>582</v>
      </c>
      <c r="P34" s="16" t="s">
        <v>582</v>
      </c>
      <c r="Q34" s="14">
        <v>2.5934758800000002</v>
      </c>
      <c r="R34" s="16">
        <v>0.53837999999999997</v>
      </c>
      <c r="S34" s="14">
        <v>0</v>
      </c>
      <c r="T34" s="16">
        <v>0</v>
      </c>
      <c r="U34" s="14">
        <v>7.7217452299999998</v>
      </c>
      <c r="V34" s="16">
        <v>0.62772724999999996</v>
      </c>
    </row>
    <row r="35" spans="1:22" x14ac:dyDescent="0.25">
      <c r="A35" s="11" t="s">
        <v>505</v>
      </c>
      <c r="B35" s="13">
        <v>6406</v>
      </c>
      <c r="C35" s="14">
        <f>(78/B35*100)</f>
        <v>1.2176084920387136</v>
      </c>
      <c r="D35" s="15">
        <v>6328</v>
      </c>
      <c r="E35" s="14">
        <v>3.6313659999999999</v>
      </c>
      <c r="F35" s="16">
        <v>0.28375852000000001</v>
      </c>
      <c r="G35" s="14">
        <v>5.96002104</v>
      </c>
      <c r="H35" s="16">
        <v>0.34761604000000002</v>
      </c>
      <c r="I35" s="14">
        <v>49.566806219999997</v>
      </c>
      <c r="J35" s="16">
        <v>0.87074969000000002</v>
      </c>
      <c r="K35" s="14">
        <v>36.419451680000002</v>
      </c>
      <c r="L35" s="16">
        <v>0.84531725000000002</v>
      </c>
      <c r="M35" s="14">
        <v>0</v>
      </c>
      <c r="N35" s="16">
        <v>0</v>
      </c>
      <c r="O35" s="14" t="s">
        <v>582</v>
      </c>
      <c r="P35" s="16" t="s">
        <v>582</v>
      </c>
      <c r="Q35" s="14">
        <v>1.04211941</v>
      </c>
      <c r="R35" s="16">
        <v>5.7101350000000002E-2</v>
      </c>
      <c r="S35" s="14">
        <v>0</v>
      </c>
      <c r="T35" s="16">
        <v>0</v>
      </c>
      <c r="U35" s="14">
        <v>3.3802356599999999</v>
      </c>
      <c r="V35" s="16">
        <v>0.22008069</v>
      </c>
    </row>
    <row r="36" spans="1:22" x14ac:dyDescent="0.25">
      <c r="A36" s="11" t="s">
        <v>506</v>
      </c>
      <c r="B36" s="13">
        <v>6736</v>
      </c>
      <c r="C36" s="14">
        <f>(97/B36*100)</f>
        <v>1.4400237529691211</v>
      </c>
      <c r="D36" s="15">
        <v>6639</v>
      </c>
      <c r="E36" s="14">
        <v>4.4148428099999997</v>
      </c>
      <c r="F36" s="16">
        <v>0.27713618000000001</v>
      </c>
      <c r="G36" s="14">
        <v>7.0056185099999997</v>
      </c>
      <c r="H36" s="16">
        <v>0.40558248000000002</v>
      </c>
      <c r="I36" s="14">
        <v>43.104287069999998</v>
      </c>
      <c r="J36" s="16">
        <v>0.67047831999999996</v>
      </c>
      <c r="K36" s="14">
        <v>39.70948903</v>
      </c>
      <c r="L36" s="16">
        <v>0.86898717000000003</v>
      </c>
      <c r="M36" s="14">
        <v>0</v>
      </c>
      <c r="N36" s="16">
        <v>0</v>
      </c>
      <c r="O36" s="14" t="s">
        <v>582</v>
      </c>
      <c r="P36" s="16" t="s">
        <v>582</v>
      </c>
      <c r="Q36" s="14">
        <v>0</v>
      </c>
      <c r="R36" s="16">
        <v>0</v>
      </c>
      <c r="S36" s="14">
        <v>0</v>
      </c>
      <c r="T36" s="16">
        <v>0</v>
      </c>
      <c r="U36" s="14">
        <v>5.7657625799999996</v>
      </c>
      <c r="V36" s="16">
        <v>0.38204409</v>
      </c>
    </row>
    <row r="37" spans="1:22" x14ac:dyDescent="0.25">
      <c r="A37" s="11" t="s">
        <v>507</v>
      </c>
      <c r="B37" s="13">
        <v>5458</v>
      </c>
      <c r="C37" s="14">
        <f>(208/B37*100)</f>
        <v>3.8109197508244779</v>
      </c>
      <c r="D37" s="15">
        <v>5250</v>
      </c>
      <c r="E37" s="14">
        <v>3.6590493199999998</v>
      </c>
      <c r="F37" s="16">
        <v>0.28059588000000002</v>
      </c>
      <c r="G37" s="14">
        <v>6.7444445499999999</v>
      </c>
      <c r="H37" s="16">
        <v>0.40941878999999998</v>
      </c>
      <c r="I37" s="14">
        <v>43.659130820000001</v>
      </c>
      <c r="J37" s="16">
        <v>0.90084103999999998</v>
      </c>
      <c r="K37" s="14">
        <v>34.09196704</v>
      </c>
      <c r="L37" s="16">
        <v>1.22219765</v>
      </c>
      <c r="M37" s="14">
        <v>0</v>
      </c>
      <c r="N37" s="16">
        <v>0</v>
      </c>
      <c r="O37" s="14" t="s">
        <v>582</v>
      </c>
      <c r="P37" s="16" t="s">
        <v>582</v>
      </c>
      <c r="Q37" s="14">
        <v>0</v>
      </c>
      <c r="R37" s="16">
        <v>0</v>
      </c>
      <c r="S37" s="14">
        <v>0</v>
      </c>
      <c r="T37" s="16">
        <v>0</v>
      </c>
      <c r="U37" s="14">
        <v>11.845408279999999</v>
      </c>
      <c r="V37" s="16">
        <v>0.91641760000000005</v>
      </c>
    </row>
    <row r="38" spans="1:22" x14ac:dyDescent="0.25">
      <c r="A38" s="11" t="s">
        <v>508</v>
      </c>
      <c r="B38" s="13">
        <v>5860</v>
      </c>
      <c r="C38" s="14">
        <f>(30/B38*100)</f>
        <v>0.51194539249146753</v>
      </c>
      <c r="D38" s="15">
        <v>5830</v>
      </c>
      <c r="E38" s="14">
        <v>4.09136788</v>
      </c>
      <c r="F38" s="16">
        <v>0.28221843000000002</v>
      </c>
      <c r="G38" s="14">
        <v>12.34474084</v>
      </c>
      <c r="H38" s="16">
        <v>0.57220342000000002</v>
      </c>
      <c r="I38" s="14">
        <v>34.946967350000001</v>
      </c>
      <c r="J38" s="16">
        <v>0.84321144999999997</v>
      </c>
      <c r="K38" s="14">
        <v>29.068309930000002</v>
      </c>
      <c r="L38" s="16">
        <v>0.91161579999999998</v>
      </c>
      <c r="M38" s="14">
        <v>0</v>
      </c>
      <c r="N38" s="16">
        <v>0</v>
      </c>
      <c r="O38" s="14" t="s">
        <v>582</v>
      </c>
      <c r="P38" s="16" t="s">
        <v>582</v>
      </c>
      <c r="Q38" s="14">
        <v>0</v>
      </c>
      <c r="R38" s="16">
        <v>0</v>
      </c>
      <c r="S38" s="14">
        <v>0</v>
      </c>
      <c r="T38" s="16">
        <v>0</v>
      </c>
      <c r="U38" s="14">
        <v>19.548614000000001</v>
      </c>
      <c r="V38" s="16">
        <v>0.99265974999999995</v>
      </c>
    </row>
    <row r="39" spans="1:22" x14ac:dyDescent="0.25">
      <c r="A39" s="11" t="s">
        <v>509</v>
      </c>
      <c r="B39" s="13">
        <v>5895</v>
      </c>
      <c r="C39" s="14">
        <f>(33/B39*100)</f>
        <v>0.55979643765903309</v>
      </c>
      <c r="D39" s="15">
        <v>5862</v>
      </c>
      <c r="E39" s="14">
        <v>8.3869995500000005</v>
      </c>
      <c r="F39" s="16">
        <v>0.49339505</v>
      </c>
      <c r="G39" s="14">
        <v>14.566790620000001</v>
      </c>
      <c r="H39" s="16">
        <v>0.53122822000000003</v>
      </c>
      <c r="I39" s="14">
        <v>43.855155709999998</v>
      </c>
      <c r="J39" s="16">
        <v>0.73614296000000001</v>
      </c>
      <c r="K39" s="14">
        <v>28.616002439999999</v>
      </c>
      <c r="L39" s="16">
        <v>1.0100262</v>
      </c>
      <c r="M39" s="14">
        <v>0</v>
      </c>
      <c r="N39" s="16">
        <v>0</v>
      </c>
      <c r="O39" s="14" t="s">
        <v>582</v>
      </c>
      <c r="P39" s="16" t="s">
        <v>582</v>
      </c>
      <c r="Q39" s="14">
        <v>0</v>
      </c>
      <c r="R39" s="16">
        <v>0</v>
      </c>
      <c r="S39" s="14">
        <v>0</v>
      </c>
      <c r="T39" s="16">
        <v>0</v>
      </c>
      <c r="U39" s="14">
        <v>4.5750516799999996</v>
      </c>
      <c r="V39" s="16">
        <v>0.58128356000000003</v>
      </c>
    </row>
    <row r="40" spans="1:22" x14ac:dyDescent="0.25">
      <c r="A40" s="11" t="s">
        <v>510</v>
      </c>
      <c r="B40" s="13">
        <v>14157</v>
      </c>
      <c r="C40" s="14">
        <f>(430/B40*100)</f>
        <v>3.0373666737303102</v>
      </c>
      <c r="D40" s="15">
        <v>13727</v>
      </c>
      <c r="E40" s="14">
        <v>2.5526057799999999</v>
      </c>
      <c r="F40" s="16">
        <v>0.20091563000000001</v>
      </c>
      <c r="G40" s="14">
        <v>4.3088447700000003</v>
      </c>
      <c r="H40" s="16">
        <v>0.27185672</v>
      </c>
      <c r="I40" s="14">
        <v>45.452239509999998</v>
      </c>
      <c r="J40" s="16">
        <v>0.74384379</v>
      </c>
      <c r="K40" s="14">
        <v>41.338493079999999</v>
      </c>
      <c r="L40" s="16">
        <v>0.90474666000000004</v>
      </c>
      <c r="M40" s="14">
        <v>0</v>
      </c>
      <c r="N40" s="16">
        <v>0</v>
      </c>
      <c r="O40" s="14" t="s">
        <v>582</v>
      </c>
      <c r="P40" s="16" t="s">
        <v>582</v>
      </c>
      <c r="Q40" s="14">
        <v>0</v>
      </c>
      <c r="R40" s="16">
        <v>0</v>
      </c>
      <c r="S40" s="14">
        <v>0</v>
      </c>
      <c r="T40" s="16">
        <v>0</v>
      </c>
      <c r="U40" s="14">
        <v>6.34781686</v>
      </c>
      <c r="V40" s="16">
        <v>0.59295819000000005</v>
      </c>
    </row>
    <row r="41" spans="1:22" x14ac:dyDescent="0.25">
      <c r="A41" s="11" t="s">
        <v>511</v>
      </c>
      <c r="B41" s="13">
        <v>5712</v>
      </c>
      <c r="C41" s="14">
        <f>(71/B41*100)</f>
        <v>1.2429971988795518</v>
      </c>
      <c r="D41" s="15">
        <v>5641</v>
      </c>
      <c r="E41" s="14">
        <v>3.6452723800000002</v>
      </c>
      <c r="F41" s="16">
        <v>0.29114967000000003</v>
      </c>
      <c r="G41" s="14">
        <v>4.2008896299999998</v>
      </c>
      <c r="H41" s="16">
        <v>0.33119829000000001</v>
      </c>
      <c r="I41" s="14">
        <v>49.457778480000002</v>
      </c>
      <c r="J41" s="16">
        <v>0.85842746999999997</v>
      </c>
      <c r="K41" s="14">
        <v>37.673799019999997</v>
      </c>
      <c r="L41" s="16">
        <v>1.15764658</v>
      </c>
      <c r="M41" s="14">
        <v>0</v>
      </c>
      <c r="N41" s="16">
        <v>0</v>
      </c>
      <c r="O41" s="14" t="s">
        <v>582</v>
      </c>
      <c r="P41" s="16" t="s">
        <v>582</v>
      </c>
      <c r="Q41" s="14">
        <v>0.68081754999999999</v>
      </c>
      <c r="R41" s="16">
        <v>0.18137060999999999</v>
      </c>
      <c r="S41" s="14">
        <v>0</v>
      </c>
      <c r="T41" s="16">
        <v>0</v>
      </c>
      <c r="U41" s="14">
        <v>4.3414429400000003</v>
      </c>
      <c r="V41" s="16">
        <v>0.49368412</v>
      </c>
    </row>
    <row r="42" spans="1:22" x14ac:dyDescent="0.25">
      <c r="A42" s="11" t="s">
        <v>512</v>
      </c>
      <c r="B42" s="13">
        <f>IF(COUNT(B7:B41) &gt; 0, AVERAGE(B7:B41), "\u2014")</f>
        <v>7103.4285714285716</v>
      </c>
      <c r="C42" s="14">
        <f>IF(COUNT(C7:C41) &gt; 0, AVERAGE(C7:C41), "—")</f>
        <v>3.5595906811159805</v>
      </c>
      <c r="D42" s="15">
        <f>IF(COUNT(D7:D41) &gt; 0, AVERAGE(D7:D41), "—")</f>
        <v>6841.1428571428569</v>
      </c>
      <c r="E42" s="14">
        <f>IF(COUNT(E7:E41) &gt; 0, AVERAGE(E7:E41), "—")</f>
        <v>4.2270203579999999</v>
      </c>
      <c r="F42" s="16">
        <f>IF(COUNT(F7:F41) &gt; 0, SQRT(SUMSQ(F7:F41)/(COUNT(F7:F41)*COUNT(F7:F41)) ), "—")</f>
        <v>5.1402972356250035E-2</v>
      </c>
      <c r="G42" s="14">
        <f>IF(COUNT(G7:G41) &gt; 0, AVERAGE(G7:G41), "—")</f>
        <v>9.2623871319999989</v>
      </c>
      <c r="H42" s="16">
        <f>IF(COUNT(H7:H41) &gt; 0, SQRT(SUMSQ(H7:H41)/(COUNT(H7:H41)*COUNT(H7:H41)) ), "—")</f>
        <v>7.4159900871698048E-2</v>
      </c>
      <c r="I42" s="14">
        <f>IF(COUNT(I7:I41) &gt; 0, AVERAGE(I7:I41), "—")</f>
        <v>47.743310955714279</v>
      </c>
      <c r="J42" s="16">
        <f>IF(COUNT(J7:J41) &gt; 0, SQRT(SUMSQ(J7:J41)/(COUNT(J7:J41)*COUNT(J7:J41)) ), "—")</f>
        <v>0.13317697895486785</v>
      </c>
      <c r="K42" s="14">
        <f>IF(COUNT(K7:K41) &gt; 0, AVERAGE(K7:K41), "—")</f>
        <v>31.431165143142852</v>
      </c>
      <c r="L42" s="16">
        <f>IF(COUNT(L7:L41) &gt; 0, SQRT(SUMSQ(L7:L41)/(COUNT(L7:L41)*COUNT(L7:L41)) ), "—")</f>
        <v>0.14215324232483895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0.62751184371428581</v>
      </c>
      <c r="R42" s="16">
        <f>IF(COUNT(R7:R41) &gt; 0, SQRT(SUMSQ(R7:R41)/(COUNT(R7:R41)*COUNT(R7:R41)) ), "—")</f>
        <v>3.7641551833382705E-2</v>
      </c>
      <c r="S42" s="14">
        <f>IF(COUNT(S7:S41) &gt; 0, AVERAGE(S7:S41), "—")</f>
        <v>4.1868639999999993E-3</v>
      </c>
      <c r="T42" s="16">
        <f>IF(COUNT(T7:T41) &gt; 0, SQRT(SUMSQ(T7:T41)/(COUNT(T7:T41)*COUNT(T7:T41)) ), "—")</f>
        <v>2.094954E-3</v>
      </c>
      <c r="U42" s="14">
        <f>IF(COUNT(U7:U41) &gt; 0, AVERAGE(U7:U41), "—")</f>
        <v>6.7044177028571443</v>
      </c>
      <c r="V42" s="16">
        <f>IF(COUNT(V7:V41) &gt; 0, SQRT(SUMSQ(V7:V41)/(COUNT(V7:V41)*COUNT(V7:V41)) ), "—")</f>
        <v>9.8282777540022653E-2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7.5391098599999999</v>
      </c>
      <c r="F45" s="16">
        <v>0.37726662999999999</v>
      </c>
      <c r="G45" s="14">
        <v>12.51964697</v>
      </c>
      <c r="H45" s="16">
        <v>0.58608674999999999</v>
      </c>
      <c r="I45" s="14">
        <v>41.774579449999997</v>
      </c>
      <c r="J45" s="16">
        <v>0.82243677000000004</v>
      </c>
      <c r="K45" s="14">
        <v>30.87003043</v>
      </c>
      <c r="L45" s="16">
        <v>0.79602866999999999</v>
      </c>
      <c r="M45" s="14">
        <v>0</v>
      </c>
      <c r="N45" s="16">
        <v>0</v>
      </c>
      <c r="O45" s="14" t="s">
        <v>582</v>
      </c>
      <c r="P45" s="16" t="s">
        <v>582</v>
      </c>
      <c r="Q45" s="14">
        <v>4.5864059999999998E-2</v>
      </c>
      <c r="R45" s="16">
        <v>3.1913080000000003E-2</v>
      </c>
      <c r="S45" s="14">
        <v>0.34571268999999999</v>
      </c>
      <c r="T45" s="16">
        <v>7.8139990000000006E-2</v>
      </c>
      <c r="U45" s="14">
        <v>6.9050565400000004</v>
      </c>
      <c r="V45" s="16">
        <v>0.41972619999999999</v>
      </c>
    </row>
    <row r="46" spans="1:22" x14ac:dyDescent="0.25">
      <c r="A46" s="11" t="s">
        <v>516</v>
      </c>
      <c r="B46" s="13">
        <v>23141</v>
      </c>
      <c r="C46" s="14">
        <f>(2327/B46*100)</f>
        <v>10.055745214122121</v>
      </c>
      <c r="D46" s="15">
        <v>20814</v>
      </c>
      <c r="E46" s="14">
        <v>2.09517262</v>
      </c>
      <c r="F46" s="16">
        <v>0.14600241</v>
      </c>
      <c r="G46" s="14">
        <v>5.17937257</v>
      </c>
      <c r="H46" s="16">
        <v>0.23822866000000001</v>
      </c>
      <c r="I46" s="14">
        <v>39.70299284</v>
      </c>
      <c r="J46" s="16">
        <v>0.76832586999999997</v>
      </c>
      <c r="K46" s="14">
        <v>15.792704540000001</v>
      </c>
      <c r="L46" s="16">
        <v>0.51852419999999999</v>
      </c>
      <c r="M46" s="14">
        <v>0</v>
      </c>
      <c r="N46" s="16">
        <v>0</v>
      </c>
      <c r="O46" s="14" t="s">
        <v>582</v>
      </c>
      <c r="P46" s="16" t="s">
        <v>582</v>
      </c>
      <c r="Q46" s="14">
        <v>0</v>
      </c>
      <c r="R46" s="16">
        <v>0</v>
      </c>
      <c r="S46" s="14">
        <v>0</v>
      </c>
      <c r="T46" s="16">
        <v>0</v>
      </c>
      <c r="U46" s="14">
        <v>37.229757429999999</v>
      </c>
      <c r="V46" s="16">
        <v>1.10727854</v>
      </c>
    </row>
    <row r="47" spans="1:22" x14ac:dyDescent="0.25">
      <c r="A47" s="11" t="s">
        <v>517</v>
      </c>
      <c r="B47" s="13">
        <v>5928</v>
      </c>
      <c r="C47" s="14">
        <f>(456/B47*100)</f>
        <v>7.6923076923076925</v>
      </c>
      <c r="D47" s="15">
        <v>5472</v>
      </c>
      <c r="E47" s="14">
        <v>4.7531707000000001</v>
      </c>
      <c r="F47" s="16">
        <v>0.3271075</v>
      </c>
      <c r="G47" s="14">
        <v>11.79369357</v>
      </c>
      <c r="H47" s="16">
        <v>0.52209198999999995</v>
      </c>
      <c r="I47" s="14">
        <v>46.654053070000003</v>
      </c>
      <c r="J47" s="16">
        <v>0.95474369000000003</v>
      </c>
      <c r="K47" s="14">
        <v>20.466439879999999</v>
      </c>
      <c r="L47" s="16">
        <v>0.78692779999999996</v>
      </c>
      <c r="M47" s="14">
        <v>0</v>
      </c>
      <c r="N47" s="16">
        <v>0</v>
      </c>
      <c r="O47" s="14" t="s">
        <v>582</v>
      </c>
      <c r="P47" s="16" t="s">
        <v>582</v>
      </c>
      <c r="Q47" s="14">
        <v>0</v>
      </c>
      <c r="R47" s="16">
        <v>0</v>
      </c>
      <c r="S47" s="14">
        <v>0</v>
      </c>
      <c r="T47" s="16">
        <v>0</v>
      </c>
      <c r="U47" s="14">
        <v>16.33264278</v>
      </c>
      <c r="V47" s="16">
        <v>1.11586268</v>
      </c>
    </row>
    <row r="48" spans="1:22" x14ac:dyDescent="0.25">
      <c r="A48" s="11" t="s">
        <v>518</v>
      </c>
      <c r="B48" s="13">
        <v>9841</v>
      </c>
      <c r="C48" s="14">
        <f>(8/B48*100)</f>
        <v>8.1292551569962401E-2</v>
      </c>
      <c r="D48" s="15">
        <v>9833</v>
      </c>
      <c r="E48" s="14">
        <v>4.2424528800000001</v>
      </c>
      <c r="F48" s="16">
        <v>0.24849423000000001</v>
      </c>
      <c r="G48" s="14">
        <v>8.7478642099999995</v>
      </c>
      <c r="H48" s="16">
        <v>0.49189251000000001</v>
      </c>
      <c r="I48" s="14">
        <v>61.491897209999998</v>
      </c>
      <c r="J48" s="16">
        <v>0.76128291999999997</v>
      </c>
      <c r="K48" s="14">
        <v>23.73253862</v>
      </c>
      <c r="L48" s="16">
        <v>0.89080846000000002</v>
      </c>
      <c r="M48" s="14">
        <v>0</v>
      </c>
      <c r="N48" s="16">
        <v>0</v>
      </c>
      <c r="O48" s="14" t="s">
        <v>582</v>
      </c>
      <c r="P48" s="16" t="s">
        <v>582</v>
      </c>
      <c r="Q48" s="14">
        <v>0</v>
      </c>
      <c r="R48" s="16">
        <v>0</v>
      </c>
      <c r="S48" s="14">
        <v>0</v>
      </c>
      <c r="T48" s="16">
        <v>0</v>
      </c>
      <c r="U48" s="14">
        <v>1.78524708</v>
      </c>
      <c r="V48" s="16">
        <v>0.53590682999999995</v>
      </c>
    </row>
    <row r="49" spans="1:22" x14ac:dyDescent="0.25">
      <c r="A49" s="11" t="s">
        <v>519</v>
      </c>
      <c r="B49" s="13">
        <v>6349</v>
      </c>
      <c r="C49" s="14">
        <f>(56/B49*100)</f>
        <v>0.88202866593164275</v>
      </c>
      <c r="D49" s="15">
        <v>6293</v>
      </c>
      <c r="E49" s="14">
        <v>8.4888428600000001</v>
      </c>
      <c r="F49" s="16">
        <v>0.40117944</v>
      </c>
      <c r="G49" s="14">
        <v>11.99806993</v>
      </c>
      <c r="H49" s="16">
        <v>0.55944358999999999</v>
      </c>
      <c r="I49" s="14">
        <v>48.794111780000001</v>
      </c>
      <c r="J49" s="16">
        <v>0.72187466</v>
      </c>
      <c r="K49" s="14">
        <v>26.795763300000001</v>
      </c>
      <c r="L49" s="16">
        <v>0.78766338999999996</v>
      </c>
      <c r="M49" s="14">
        <v>0</v>
      </c>
      <c r="N49" s="16">
        <v>0</v>
      </c>
      <c r="O49" s="14" t="s">
        <v>582</v>
      </c>
      <c r="P49" s="16" t="s">
        <v>582</v>
      </c>
      <c r="Q49" s="14">
        <v>0</v>
      </c>
      <c r="R49" s="16">
        <v>0</v>
      </c>
      <c r="S49" s="14">
        <v>0.1580338</v>
      </c>
      <c r="T49" s="16">
        <v>6.9255819999999996E-2</v>
      </c>
      <c r="U49" s="14">
        <v>3.7651783399999998</v>
      </c>
      <c r="V49" s="16">
        <v>0.40917807</v>
      </c>
    </row>
    <row r="50" spans="1:22" x14ac:dyDescent="0.25">
      <c r="A50" s="11" t="s">
        <v>520</v>
      </c>
      <c r="B50" s="13">
        <v>11795</v>
      </c>
      <c r="C50" s="14">
        <f>(457/B50*100)</f>
        <v>3.87452310300975</v>
      </c>
      <c r="D50" s="15">
        <v>11338</v>
      </c>
      <c r="E50" s="14">
        <v>5.25277013</v>
      </c>
      <c r="F50" s="16">
        <v>0.35823525000000001</v>
      </c>
      <c r="G50" s="14">
        <v>9.9007259300000001</v>
      </c>
      <c r="H50" s="16">
        <v>0.37701917000000001</v>
      </c>
      <c r="I50" s="14">
        <v>54.541444480000003</v>
      </c>
      <c r="J50" s="16">
        <v>0.77044756999999997</v>
      </c>
      <c r="K50" s="14">
        <v>24.994626289999999</v>
      </c>
      <c r="L50" s="16">
        <v>0.66748929000000001</v>
      </c>
      <c r="M50" s="14">
        <v>0</v>
      </c>
      <c r="N50" s="16">
        <v>0</v>
      </c>
      <c r="O50" s="14" t="s">
        <v>582</v>
      </c>
      <c r="P50" s="16" t="s">
        <v>582</v>
      </c>
      <c r="Q50" s="14">
        <v>0</v>
      </c>
      <c r="R50" s="16">
        <v>0</v>
      </c>
      <c r="S50" s="14">
        <v>0</v>
      </c>
      <c r="T50" s="16">
        <v>0</v>
      </c>
      <c r="U50" s="14">
        <v>5.3104331800000004</v>
      </c>
      <c r="V50" s="16">
        <v>0.50268455000000001</v>
      </c>
    </row>
    <row r="51" spans="1:22" x14ac:dyDescent="0.25">
      <c r="A51" s="11" t="s">
        <v>521</v>
      </c>
      <c r="B51" s="13">
        <v>6866</v>
      </c>
      <c r="C51" s="14">
        <f>(119/B51*100)</f>
        <v>1.7331779784445092</v>
      </c>
      <c r="D51" s="15">
        <v>6747</v>
      </c>
      <c r="E51" s="14">
        <v>4.9800230399999998</v>
      </c>
      <c r="F51" s="16">
        <v>0.30762260000000002</v>
      </c>
      <c r="G51" s="14">
        <v>8.1300288300000005</v>
      </c>
      <c r="H51" s="16">
        <v>0.37393895999999999</v>
      </c>
      <c r="I51" s="14">
        <v>42.607852469999997</v>
      </c>
      <c r="J51" s="16">
        <v>0.75874708999999996</v>
      </c>
      <c r="K51" s="14">
        <v>22.398616059999998</v>
      </c>
      <c r="L51" s="16">
        <v>0.67919257</v>
      </c>
      <c r="M51" s="14">
        <v>0</v>
      </c>
      <c r="N51" s="16">
        <v>0</v>
      </c>
      <c r="O51" s="14" t="s">
        <v>582</v>
      </c>
      <c r="P51" s="16" t="s">
        <v>582</v>
      </c>
      <c r="Q51" s="14">
        <v>10.58839564</v>
      </c>
      <c r="R51" s="16">
        <v>0.61258086</v>
      </c>
      <c r="S51" s="14">
        <v>0</v>
      </c>
      <c r="T51" s="16">
        <v>0</v>
      </c>
      <c r="U51" s="14">
        <v>11.295083959999999</v>
      </c>
      <c r="V51" s="16">
        <v>0.94141348000000002</v>
      </c>
    </row>
    <row r="52" spans="1:22" x14ac:dyDescent="0.25">
      <c r="A52" s="11" t="s">
        <v>522</v>
      </c>
      <c r="B52" s="13">
        <v>5809</v>
      </c>
      <c r="C52" s="14">
        <f>(120/B52*100)</f>
        <v>2.0657600275434671</v>
      </c>
      <c r="D52" s="15">
        <v>5689</v>
      </c>
      <c r="E52" s="14">
        <v>3.3405708700000001</v>
      </c>
      <c r="F52" s="16">
        <v>0.25042627000000001</v>
      </c>
      <c r="G52" s="14">
        <v>11.28530115</v>
      </c>
      <c r="H52" s="16">
        <v>0.42580497</v>
      </c>
      <c r="I52" s="14">
        <v>53.238084639999997</v>
      </c>
      <c r="J52" s="16">
        <v>0.76905957999999996</v>
      </c>
      <c r="K52" s="14">
        <v>27.613107289999999</v>
      </c>
      <c r="L52" s="16">
        <v>0.63432938999999999</v>
      </c>
      <c r="M52" s="14">
        <v>0</v>
      </c>
      <c r="N52" s="16">
        <v>0</v>
      </c>
      <c r="O52" s="14" t="s">
        <v>582</v>
      </c>
      <c r="P52" s="16" t="s">
        <v>582</v>
      </c>
      <c r="Q52" s="14">
        <v>0</v>
      </c>
      <c r="R52" s="16">
        <v>0</v>
      </c>
      <c r="S52" s="14">
        <v>0</v>
      </c>
      <c r="T52" s="16">
        <v>0</v>
      </c>
      <c r="U52" s="14">
        <v>4.5229360500000002</v>
      </c>
      <c r="V52" s="16">
        <v>0.41132771000000001</v>
      </c>
    </row>
    <row r="53" spans="1:22" x14ac:dyDescent="0.25">
      <c r="A53" s="11" t="s">
        <v>523</v>
      </c>
      <c r="B53" s="13">
        <v>5571</v>
      </c>
      <c r="C53" s="14">
        <f>(129/B53*100)</f>
        <v>2.3155627355950457</v>
      </c>
      <c r="D53" s="15">
        <v>5442</v>
      </c>
      <c r="E53" s="14">
        <v>5.6278429699999997</v>
      </c>
      <c r="F53" s="16">
        <v>0.28333602000000002</v>
      </c>
      <c r="G53" s="14">
        <v>12.61011663</v>
      </c>
      <c r="H53" s="16">
        <v>0.42729123000000002</v>
      </c>
      <c r="I53" s="14">
        <v>45.078416220000001</v>
      </c>
      <c r="J53" s="16">
        <v>0.68323469999999997</v>
      </c>
      <c r="K53" s="14">
        <v>27.297977190000001</v>
      </c>
      <c r="L53" s="16">
        <v>0.64394193</v>
      </c>
      <c r="M53" s="14">
        <v>0</v>
      </c>
      <c r="N53" s="16">
        <v>0</v>
      </c>
      <c r="O53" s="14" t="s">
        <v>582</v>
      </c>
      <c r="P53" s="16" t="s">
        <v>582</v>
      </c>
      <c r="Q53" s="14">
        <v>0</v>
      </c>
      <c r="R53" s="16">
        <v>0</v>
      </c>
      <c r="S53" s="14">
        <v>0</v>
      </c>
      <c r="T53" s="16">
        <v>0</v>
      </c>
      <c r="U53" s="14">
        <v>9.3856469899999997</v>
      </c>
      <c r="V53" s="16">
        <v>0.38660202999999999</v>
      </c>
    </row>
    <row r="54" spans="1:22" x14ac:dyDescent="0.25">
      <c r="A54" s="11" t="s">
        <v>524</v>
      </c>
      <c r="B54" s="13">
        <v>4740</v>
      </c>
      <c r="C54" s="14">
        <f>(580/B54*100)</f>
        <v>12.236286919831224</v>
      </c>
      <c r="D54" s="15">
        <v>4160</v>
      </c>
      <c r="E54" s="14">
        <v>8.4948090199999999</v>
      </c>
      <c r="F54" s="16">
        <v>0.52948582</v>
      </c>
      <c r="G54" s="14">
        <v>8.7524804300000003</v>
      </c>
      <c r="H54" s="16">
        <v>0.50958846999999996</v>
      </c>
      <c r="I54" s="14">
        <v>40.808902719999999</v>
      </c>
      <c r="J54" s="16">
        <v>0.98807308999999999</v>
      </c>
      <c r="K54" s="14">
        <v>26.208112140000001</v>
      </c>
      <c r="L54" s="16">
        <v>1.10471253</v>
      </c>
      <c r="M54" s="14">
        <v>0</v>
      </c>
      <c r="N54" s="16">
        <v>0</v>
      </c>
      <c r="O54" s="14" t="s">
        <v>582</v>
      </c>
      <c r="P54" s="16" t="s">
        <v>582</v>
      </c>
      <c r="Q54" s="14">
        <v>0</v>
      </c>
      <c r="R54" s="16">
        <v>0</v>
      </c>
      <c r="S54" s="14">
        <v>0</v>
      </c>
      <c r="T54" s="16">
        <v>0</v>
      </c>
      <c r="U54" s="14">
        <v>15.73569569</v>
      </c>
      <c r="V54" s="16">
        <v>1.46501572</v>
      </c>
    </row>
    <row r="55" spans="1:22" x14ac:dyDescent="0.25">
      <c r="A55" s="11" t="s">
        <v>525</v>
      </c>
      <c r="B55" s="13">
        <v>5316</v>
      </c>
      <c r="C55" s="14">
        <f>(22/B55*100)</f>
        <v>0.41384499623777277</v>
      </c>
      <c r="D55" s="15">
        <v>5294</v>
      </c>
      <c r="E55" s="14">
        <v>3.81809149</v>
      </c>
      <c r="F55" s="16">
        <v>0.36393915999999998</v>
      </c>
      <c r="G55" s="14">
        <v>9.6427097100000001</v>
      </c>
      <c r="H55" s="16">
        <v>0.42473868999999997</v>
      </c>
      <c r="I55" s="14">
        <v>46.938557330000002</v>
      </c>
      <c r="J55" s="16">
        <v>0.71158129000000003</v>
      </c>
      <c r="K55" s="14">
        <v>35.465772770000001</v>
      </c>
      <c r="L55" s="16">
        <v>0.76772364000000004</v>
      </c>
      <c r="M55" s="14">
        <v>0</v>
      </c>
      <c r="N55" s="16">
        <v>0</v>
      </c>
      <c r="O55" s="14" t="s">
        <v>582</v>
      </c>
      <c r="P55" s="16" t="s">
        <v>582</v>
      </c>
      <c r="Q55" s="14">
        <v>0</v>
      </c>
      <c r="R55" s="16">
        <v>0</v>
      </c>
      <c r="S55" s="14">
        <v>0.60075701999999997</v>
      </c>
      <c r="T55" s="16">
        <v>9.8603250000000003E-2</v>
      </c>
      <c r="U55" s="14">
        <v>3.5341116700000001</v>
      </c>
      <c r="V55" s="16">
        <v>0.30771109000000002</v>
      </c>
    </row>
    <row r="56" spans="1:22" x14ac:dyDescent="0.25">
      <c r="A56" s="11" t="s">
        <v>526</v>
      </c>
      <c r="B56" s="13">
        <v>5359</v>
      </c>
      <c r="C56" s="14">
        <f>(77/B56*100)</f>
        <v>1.4368352304534429</v>
      </c>
      <c r="D56" s="15">
        <v>5282</v>
      </c>
      <c r="E56" s="14">
        <v>2.9272326</v>
      </c>
      <c r="F56" s="16">
        <v>0.31131025000000001</v>
      </c>
      <c r="G56" s="14">
        <v>6.76899652</v>
      </c>
      <c r="H56" s="16">
        <v>0.43094972999999998</v>
      </c>
      <c r="I56" s="14">
        <v>62.249704280000003</v>
      </c>
      <c r="J56" s="16">
        <v>0.82542291000000001</v>
      </c>
      <c r="K56" s="14">
        <v>26.597651599999999</v>
      </c>
      <c r="L56" s="16">
        <v>0.80409586</v>
      </c>
      <c r="M56" s="14">
        <v>0</v>
      </c>
      <c r="N56" s="16">
        <v>0</v>
      </c>
      <c r="O56" s="14" t="s">
        <v>582</v>
      </c>
      <c r="P56" s="16" t="s">
        <v>582</v>
      </c>
      <c r="Q56" s="14">
        <v>0</v>
      </c>
      <c r="R56" s="16">
        <v>0</v>
      </c>
      <c r="S56" s="14">
        <v>0</v>
      </c>
      <c r="T56" s="16">
        <v>0</v>
      </c>
      <c r="U56" s="14">
        <v>1.45641501</v>
      </c>
      <c r="V56" s="16">
        <v>0.22743432</v>
      </c>
    </row>
    <row r="57" spans="1:22" x14ac:dyDescent="0.25">
      <c r="A57" s="11" t="s">
        <v>527</v>
      </c>
      <c r="B57" s="13">
        <v>6513</v>
      </c>
      <c r="C57" s="14">
        <f>(0/B57*100)</f>
        <v>0</v>
      </c>
      <c r="D57" s="15">
        <v>6513</v>
      </c>
      <c r="E57" s="14">
        <v>2.6246462899999998</v>
      </c>
      <c r="F57" s="16">
        <v>0.26081818000000001</v>
      </c>
      <c r="G57" s="14">
        <v>7.1550740299999998</v>
      </c>
      <c r="H57" s="16">
        <v>0.38062700999999999</v>
      </c>
      <c r="I57" s="14">
        <v>56.627527469999997</v>
      </c>
      <c r="J57" s="16">
        <v>1.06814779</v>
      </c>
      <c r="K57" s="14">
        <v>29.420731400000001</v>
      </c>
      <c r="L57" s="16">
        <v>0.90098730999999999</v>
      </c>
      <c r="M57" s="14">
        <v>0</v>
      </c>
      <c r="N57" s="16">
        <v>0</v>
      </c>
      <c r="O57" s="14" t="s">
        <v>582</v>
      </c>
      <c r="P57" s="16" t="s">
        <v>582</v>
      </c>
      <c r="Q57" s="14">
        <v>0</v>
      </c>
      <c r="R57" s="16">
        <v>0</v>
      </c>
      <c r="S57" s="14">
        <v>6.1408820000000003E-2</v>
      </c>
      <c r="T57" s="16">
        <v>3.7350769999999998E-2</v>
      </c>
      <c r="U57" s="14">
        <v>4.1106119899999998</v>
      </c>
      <c r="V57" s="16">
        <v>0.55725274000000002</v>
      </c>
    </row>
    <row r="58" spans="1:22" x14ac:dyDescent="0.25">
      <c r="A58" s="11" t="s">
        <v>528</v>
      </c>
      <c r="B58" s="13">
        <v>7267</v>
      </c>
      <c r="C58" s="14">
        <f>(10/B58*100)</f>
        <v>0.13760836658868861</v>
      </c>
      <c r="D58" s="15">
        <v>7257</v>
      </c>
      <c r="E58" s="14">
        <v>6.6604438699999999</v>
      </c>
      <c r="F58" s="16">
        <v>0.35665491999999999</v>
      </c>
      <c r="G58" s="14">
        <v>11.28010823</v>
      </c>
      <c r="H58" s="16">
        <v>0.53583479000000001</v>
      </c>
      <c r="I58" s="14">
        <v>40.545840249999998</v>
      </c>
      <c r="J58" s="16">
        <v>0.74181311999999999</v>
      </c>
      <c r="K58" s="14">
        <v>35.105393450000001</v>
      </c>
      <c r="L58" s="16">
        <v>0.78164968999999995</v>
      </c>
      <c r="M58" s="14">
        <v>0</v>
      </c>
      <c r="N58" s="16">
        <v>0</v>
      </c>
      <c r="O58" s="14" t="s">
        <v>582</v>
      </c>
      <c r="P58" s="16" t="s">
        <v>582</v>
      </c>
      <c r="Q58" s="14">
        <v>7.2005599999999999E-3</v>
      </c>
      <c r="R58" s="16">
        <v>5.09553E-3</v>
      </c>
      <c r="S58" s="14">
        <v>0.94610103000000001</v>
      </c>
      <c r="T58" s="16">
        <v>0.11785034</v>
      </c>
      <c r="U58" s="14">
        <v>5.4549126100000001</v>
      </c>
      <c r="V58" s="16">
        <v>0.68975196000000005</v>
      </c>
    </row>
    <row r="59" spans="1:22" x14ac:dyDescent="0.25">
      <c r="A59" s="11" t="s">
        <v>529</v>
      </c>
      <c r="B59" s="13">
        <v>4826</v>
      </c>
      <c r="C59" s="14">
        <f>(26/B59*100)</f>
        <v>0.53874844591794446</v>
      </c>
      <c r="D59" s="15">
        <v>4800</v>
      </c>
      <c r="E59" s="14">
        <v>4.4876663800000003</v>
      </c>
      <c r="F59" s="16">
        <v>0.34421512999999998</v>
      </c>
      <c r="G59" s="14">
        <v>8.1077826200000001</v>
      </c>
      <c r="H59" s="16">
        <v>0.45507723999999999</v>
      </c>
      <c r="I59" s="14">
        <v>39.905896419999998</v>
      </c>
      <c r="J59" s="16">
        <v>0.81618983000000001</v>
      </c>
      <c r="K59" s="14">
        <v>42.845965169999999</v>
      </c>
      <c r="L59" s="16">
        <v>0.82850347999999996</v>
      </c>
      <c r="M59" s="14">
        <v>0</v>
      </c>
      <c r="N59" s="16">
        <v>0</v>
      </c>
      <c r="O59" s="14" t="s">
        <v>582</v>
      </c>
      <c r="P59" s="16" t="s">
        <v>582</v>
      </c>
      <c r="Q59" s="14">
        <v>0</v>
      </c>
      <c r="R59" s="16">
        <v>0</v>
      </c>
      <c r="S59" s="14">
        <v>0.49552182</v>
      </c>
      <c r="T59" s="16">
        <v>8.4562700000000005E-2</v>
      </c>
      <c r="U59" s="14">
        <v>4.1571675900000002</v>
      </c>
      <c r="V59" s="16">
        <v>0.31650119999999998</v>
      </c>
    </row>
    <row r="60" spans="1:22" x14ac:dyDescent="0.25">
      <c r="A60" s="11" t="s">
        <v>530</v>
      </c>
      <c r="B60" s="13">
        <v>4546</v>
      </c>
      <c r="C60" s="14">
        <f>(15/B60*100)</f>
        <v>0.32996040475142985</v>
      </c>
      <c r="D60" s="15">
        <v>4531</v>
      </c>
      <c r="E60" s="14">
        <v>6.1414299100000003</v>
      </c>
      <c r="F60" s="16">
        <v>0.55503733</v>
      </c>
      <c r="G60" s="14">
        <v>11.40121454</v>
      </c>
      <c r="H60" s="16">
        <v>0.65923860000000001</v>
      </c>
      <c r="I60" s="14">
        <v>41.598942000000001</v>
      </c>
      <c r="J60" s="16">
        <v>1.1019592499999999</v>
      </c>
      <c r="K60" s="14">
        <v>34.572483839999997</v>
      </c>
      <c r="L60" s="16">
        <v>0.97398406999999998</v>
      </c>
      <c r="M60" s="14">
        <v>0</v>
      </c>
      <c r="N60" s="16">
        <v>0</v>
      </c>
      <c r="O60" s="14" t="s">
        <v>582</v>
      </c>
      <c r="P60" s="16" t="s">
        <v>582</v>
      </c>
      <c r="Q60" s="14">
        <v>0</v>
      </c>
      <c r="R60" s="16">
        <v>0</v>
      </c>
      <c r="S60" s="14">
        <v>0.66744057999999995</v>
      </c>
      <c r="T60" s="16">
        <v>0.12467668</v>
      </c>
      <c r="U60" s="14">
        <v>5.6184891300000004</v>
      </c>
      <c r="V60" s="16">
        <v>0.58255497999999994</v>
      </c>
    </row>
    <row r="61" spans="1:22" x14ac:dyDescent="0.25">
      <c r="A61" s="11" t="s">
        <v>531</v>
      </c>
      <c r="B61" s="13">
        <v>6525</v>
      </c>
      <c r="C61" s="14">
        <f>(184/B61*100)</f>
        <v>2.8199233716475094</v>
      </c>
      <c r="D61" s="15">
        <v>6341</v>
      </c>
      <c r="E61" s="14">
        <v>6.6794761899999999</v>
      </c>
      <c r="F61" s="16">
        <v>0.31653110000000001</v>
      </c>
      <c r="G61" s="14">
        <v>13.280293970000001</v>
      </c>
      <c r="H61" s="16">
        <v>0.51478449000000004</v>
      </c>
      <c r="I61" s="14">
        <v>39.359715710000003</v>
      </c>
      <c r="J61" s="16">
        <v>0.74843621000000005</v>
      </c>
      <c r="K61" s="14">
        <v>36.086022030000002</v>
      </c>
      <c r="L61" s="16">
        <v>0.74616716999999999</v>
      </c>
      <c r="M61" s="14">
        <v>0</v>
      </c>
      <c r="N61" s="16">
        <v>0</v>
      </c>
      <c r="O61" s="14" t="s">
        <v>582</v>
      </c>
      <c r="P61" s="16" t="s">
        <v>582</v>
      </c>
      <c r="Q61" s="14">
        <v>0</v>
      </c>
      <c r="R61" s="16">
        <v>0</v>
      </c>
      <c r="S61" s="14">
        <v>0</v>
      </c>
      <c r="T61" s="16">
        <v>0</v>
      </c>
      <c r="U61" s="14">
        <v>4.5944920900000001</v>
      </c>
      <c r="V61" s="16">
        <v>0.51825725</v>
      </c>
    </row>
    <row r="62" spans="1:22" x14ac:dyDescent="0.25">
      <c r="A62" s="11" t="s">
        <v>532</v>
      </c>
      <c r="B62" s="13">
        <v>4476</v>
      </c>
      <c r="C62" s="14">
        <f>(3/B62*100)</f>
        <v>6.7024128686327081E-2</v>
      </c>
      <c r="D62" s="15">
        <v>4473</v>
      </c>
      <c r="E62" s="14">
        <v>2.3986153400000001</v>
      </c>
      <c r="F62" s="16">
        <v>0.23601884000000001</v>
      </c>
      <c r="G62" s="14">
        <v>15.11992777</v>
      </c>
      <c r="H62" s="16">
        <v>0.53084162000000001</v>
      </c>
      <c r="I62" s="14">
        <v>62.553423449999997</v>
      </c>
      <c r="J62" s="16">
        <v>0.76213454999999997</v>
      </c>
      <c r="K62" s="14">
        <v>19.12386119</v>
      </c>
      <c r="L62" s="16">
        <v>0.52402855000000004</v>
      </c>
      <c r="M62" s="14">
        <v>0</v>
      </c>
      <c r="N62" s="16">
        <v>0</v>
      </c>
      <c r="O62" s="14" t="s">
        <v>582</v>
      </c>
      <c r="P62" s="16" t="s">
        <v>582</v>
      </c>
      <c r="Q62" s="14">
        <v>0</v>
      </c>
      <c r="R62" s="16">
        <v>0</v>
      </c>
      <c r="S62" s="14">
        <v>0</v>
      </c>
      <c r="T62" s="16">
        <v>0</v>
      </c>
      <c r="U62" s="14">
        <v>0.80417225000000003</v>
      </c>
      <c r="V62" s="16">
        <v>0.12951310999999999</v>
      </c>
    </row>
    <row r="63" spans="1:22" x14ac:dyDescent="0.25">
      <c r="A63" s="11" t="s">
        <v>533</v>
      </c>
      <c r="B63" s="13">
        <v>5324</v>
      </c>
      <c r="C63" s="14">
        <f>(13/B63*100)</f>
        <v>0.24417731029301279</v>
      </c>
      <c r="D63" s="15">
        <v>5311</v>
      </c>
      <c r="E63" s="14">
        <v>4.67537585</v>
      </c>
      <c r="F63" s="16">
        <v>0.31874676000000002</v>
      </c>
      <c r="G63" s="14">
        <v>9.9219285399999997</v>
      </c>
      <c r="H63" s="16">
        <v>0.45727236999999998</v>
      </c>
      <c r="I63" s="14">
        <v>46.478821189999998</v>
      </c>
      <c r="J63" s="16">
        <v>0.72593655999999995</v>
      </c>
      <c r="K63" s="14">
        <v>29.677535519999999</v>
      </c>
      <c r="L63" s="16">
        <v>0.73788933000000001</v>
      </c>
      <c r="M63" s="14">
        <v>0</v>
      </c>
      <c r="N63" s="16">
        <v>0</v>
      </c>
      <c r="O63" s="14" t="s">
        <v>582</v>
      </c>
      <c r="P63" s="16" t="s">
        <v>582</v>
      </c>
      <c r="Q63" s="14">
        <v>9.7645419999999997E-2</v>
      </c>
      <c r="R63" s="16">
        <v>5.4070699999999999E-2</v>
      </c>
      <c r="S63" s="14">
        <v>7.7635549999999998E-2</v>
      </c>
      <c r="T63" s="16">
        <v>4.8593360000000002E-2</v>
      </c>
      <c r="U63" s="14">
        <v>9.0710579300000003</v>
      </c>
      <c r="V63" s="16">
        <v>0.44477686</v>
      </c>
    </row>
    <row r="64" spans="1:22" x14ac:dyDescent="0.25">
      <c r="A64" s="11" t="s">
        <v>534</v>
      </c>
      <c r="B64" s="13">
        <v>3634</v>
      </c>
      <c r="C64" s="14">
        <f>(3/B64*100)</f>
        <v>8.2553659878921298E-2</v>
      </c>
      <c r="D64" s="15">
        <v>3631</v>
      </c>
      <c r="E64" s="14">
        <v>3.4122558000000001</v>
      </c>
      <c r="F64" s="16">
        <v>0.32720596000000002</v>
      </c>
      <c r="G64" s="14">
        <v>6.82857745</v>
      </c>
      <c r="H64" s="16">
        <v>0.37677241</v>
      </c>
      <c r="I64" s="14">
        <v>39.843207210000003</v>
      </c>
      <c r="J64" s="16">
        <v>0.82848107000000004</v>
      </c>
      <c r="K64" s="14">
        <v>45.81118171</v>
      </c>
      <c r="L64" s="16">
        <v>0.78505119000000001</v>
      </c>
      <c r="M64" s="14">
        <v>0</v>
      </c>
      <c r="N64" s="16">
        <v>0</v>
      </c>
      <c r="O64" s="14" t="s">
        <v>582</v>
      </c>
      <c r="P64" s="16" t="s">
        <v>582</v>
      </c>
      <c r="Q64" s="14">
        <v>0</v>
      </c>
      <c r="R64" s="16">
        <v>0</v>
      </c>
      <c r="S64" s="14">
        <v>0.11556278</v>
      </c>
      <c r="T64" s="16">
        <v>5.8179689999999999E-2</v>
      </c>
      <c r="U64" s="14">
        <v>3.9892150399999999</v>
      </c>
      <c r="V64" s="16">
        <v>0.31435678</v>
      </c>
    </row>
    <row r="65" spans="1:22" x14ac:dyDescent="0.25">
      <c r="A65" s="11" t="s">
        <v>535</v>
      </c>
      <c r="B65" s="13">
        <v>5325</v>
      </c>
      <c r="C65" s="14">
        <f>(14/B65*100)</f>
        <v>0.26291079812206569</v>
      </c>
      <c r="D65" s="15">
        <v>5311</v>
      </c>
      <c r="E65" s="14">
        <v>3.6750305399999998</v>
      </c>
      <c r="F65" s="16">
        <v>0.29274894000000001</v>
      </c>
      <c r="G65" s="14">
        <v>10.25993347</v>
      </c>
      <c r="H65" s="16">
        <v>0.49264307000000002</v>
      </c>
      <c r="I65" s="14">
        <v>50.947891310000003</v>
      </c>
      <c r="J65" s="16">
        <v>0.76343914999999996</v>
      </c>
      <c r="K65" s="14">
        <v>29.05741871</v>
      </c>
      <c r="L65" s="16">
        <v>0.79520086000000001</v>
      </c>
      <c r="M65" s="14">
        <v>0</v>
      </c>
      <c r="N65" s="16">
        <v>0</v>
      </c>
      <c r="O65" s="14" t="s">
        <v>582</v>
      </c>
      <c r="P65" s="16" t="s">
        <v>582</v>
      </c>
      <c r="Q65" s="14">
        <v>0.49750956000000002</v>
      </c>
      <c r="R65" s="16">
        <v>0.12086753</v>
      </c>
      <c r="S65" s="14">
        <v>2.693976E-2</v>
      </c>
      <c r="T65" s="16">
        <v>1.897503E-2</v>
      </c>
      <c r="U65" s="14">
        <v>5.5352766500000001</v>
      </c>
      <c r="V65" s="16">
        <v>0.44206870999999998</v>
      </c>
    </row>
    <row r="66" spans="1:22" x14ac:dyDescent="0.25">
      <c r="A66" s="11" t="s">
        <v>536</v>
      </c>
      <c r="B66" s="13">
        <v>5665</v>
      </c>
      <c r="C66" s="14">
        <f>(100/B66*100)</f>
        <v>1.7652250661959399</v>
      </c>
      <c r="D66" s="15">
        <v>5565</v>
      </c>
      <c r="E66" s="14">
        <v>5.8823902600000002</v>
      </c>
      <c r="F66" s="16">
        <v>0.31269192000000001</v>
      </c>
      <c r="G66" s="14">
        <v>12.110506470000001</v>
      </c>
      <c r="H66" s="16">
        <v>0.39095749000000002</v>
      </c>
      <c r="I66" s="14">
        <v>47.411073109999997</v>
      </c>
      <c r="J66" s="16">
        <v>0.58887986000000003</v>
      </c>
      <c r="K66" s="14">
        <v>18.635477389999998</v>
      </c>
      <c r="L66" s="16">
        <v>0.55248264999999996</v>
      </c>
      <c r="M66" s="14">
        <v>0</v>
      </c>
      <c r="N66" s="16">
        <v>0</v>
      </c>
      <c r="O66" s="14" t="s">
        <v>582</v>
      </c>
      <c r="P66" s="16" t="s">
        <v>582</v>
      </c>
      <c r="Q66" s="14">
        <v>0</v>
      </c>
      <c r="R66" s="16">
        <v>0</v>
      </c>
      <c r="S66" s="14">
        <v>0</v>
      </c>
      <c r="T66" s="16">
        <v>0</v>
      </c>
      <c r="U66" s="14">
        <v>15.96055278</v>
      </c>
      <c r="V66" s="16">
        <v>0.43482501000000001</v>
      </c>
    </row>
    <row r="67" spans="1:22" x14ac:dyDescent="0.25">
      <c r="A67" s="11" t="s">
        <v>537</v>
      </c>
      <c r="B67" s="13">
        <v>6971</v>
      </c>
      <c r="C67" s="14">
        <f>(1164/B67*100)</f>
        <v>16.697747812365517</v>
      </c>
      <c r="D67" s="15">
        <v>5807</v>
      </c>
      <c r="E67" s="14">
        <v>5.7990883699999998</v>
      </c>
      <c r="F67" s="16">
        <v>0.310641</v>
      </c>
      <c r="G67" s="14">
        <v>9.1530230199999991</v>
      </c>
      <c r="H67" s="16">
        <v>0.41379927999999999</v>
      </c>
      <c r="I67" s="14">
        <v>52.987391819999999</v>
      </c>
      <c r="J67" s="16">
        <v>0.67351757999999995</v>
      </c>
      <c r="K67" s="14">
        <v>27.858353999999999</v>
      </c>
      <c r="L67" s="16">
        <v>0.67471161000000002</v>
      </c>
      <c r="M67" s="14">
        <v>0</v>
      </c>
      <c r="N67" s="16">
        <v>0</v>
      </c>
      <c r="O67" s="14" t="s">
        <v>582</v>
      </c>
      <c r="P67" s="16" t="s">
        <v>582</v>
      </c>
      <c r="Q67" s="14">
        <v>0</v>
      </c>
      <c r="R67" s="16">
        <v>0</v>
      </c>
      <c r="S67" s="14">
        <v>0</v>
      </c>
      <c r="T67" s="16">
        <v>0</v>
      </c>
      <c r="U67" s="14">
        <v>4.2021427899999999</v>
      </c>
      <c r="V67" s="16">
        <v>0.32075340000000002</v>
      </c>
    </row>
    <row r="68" spans="1:22" x14ac:dyDescent="0.25">
      <c r="A68" s="11" t="s">
        <v>538</v>
      </c>
      <c r="B68" s="13">
        <v>12083</v>
      </c>
      <c r="C68" s="14">
        <f>(32/B68*100)</f>
        <v>0.26483489199702059</v>
      </c>
      <c r="D68" s="15">
        <v>12051</v>
      </c>
      <c r="E68" s="14">
        <v>4.7950395500000003</v>
      </c>
      <c r="F68" s="16">
        <v>0.15778487999999999</v>
      </c>
      <c r="G68" s="14">
        <v>8.7083967399999995</v>
      </c>
      <c r="H68" s="16">
        <v>0.2514652</v>
      </c>
      <c r="I68" s="14">
        <v>39.996117099999999</v>
      </c>
      <c r="J68" s="16">
        <v>0.47603507</v>
      </c>
      <c r="K68" s="14">
        <v>26.450475709999999</v>
      </c>
      <c r="L68" s="16">
        <v>0.40307171000000003</v>
      </c>
      <c r="M68" s="14">
        <v>0</v>
      </c>
      <c r="N68" s="16">
        <v>0</v>
      </c>
      <c r="O68" s="14" t="s">
        <v>582</v>
      </c>
      <c r="P68" s="16" t="s">
        <v>582</v>
      </c>
      <c r="Q68" s="14">
        <v>0</v>
      </c>
      <c r="R68" s="16">
        <v>0</v>
      </c>
      <c r="S68" s="14">
        <v>0</v>
      </c>
      <c r="T68" s="16">
        <v>0</v>
      </c>
      <c r="U68" s="14">
        <v>20.049970909999999</v>
      </c>
      <c r="V68" s="16">
        <v>0.34052969</v>
      </c>
    </row>
    <row r="69" spans="1:22" x14ac:dyDescent="0.25">
      <c r="A69" s="11" t="s">
        <v>539</v>
      </c>
      <c r="B69" s="13">
        <v>4876</v>
      </c>
      <c r="C69" s="14">
        <f>(0/B69*100)</f>
        <v>0</v>
      </c>
      <c r="D69" s="15">
        <v>4876</v>
      </c>
      <c r="E69" s="14">
        <v>6.2914828600000003</v>
      </c>
      <c r="F69" s="16">
        <v>0.71478538000000003</v>
      </c>
      <c r="G69" s="14">
        <v>14.070935670000001</v>
      </c>
      <c r="H69" s="16">
        <v>0.62363738999999996</v>
      </c>
      <c r="I69" s="14">
        <v>52.069665499999999</v>
      </c>
      <c r="J69" s="16">
        <v>0.96981678999999998</v>
      </c>
      <c r="K69" s="14">
        <v>26.774028879999999</v>
      </c>
      <c r="L69" s="16">
        <v>0.76979755999999999</v>
      </c>
      <c r="M69" s="14">
        <v>0</v>
      </c>
      <c r="N69" s="16">
        <v>0</v>
      </c>
      <c r="O69" s="14" t="s">
        <v>582</v>
      </c>
      <c r="P69" s="16" t="s">
        <v>582</v>
      </c>
      <c r="Q69" s="14">
        <v>0</v>
      </c>
      <c r="R69" s="16">
        <v>0</v>
      </c>
      <c r="S69" s="14">
        <v>0</v>
      </c>
      <c r="T69" s="16">
        <v>0</v>
      </c>
      <c r="U69" s="14">
        <v>0.79388709000000002</v>
      </c>
      <c r="V69" s="16">
        <v>0.19285268</v>
      </c>
    </row>
    <row r="70" spans="1:22" x14ac:dyDescent="0.25">
      <c r="A70" s="11" t="s">
        <v>540</v>
      </c>
      <c r="B70" s="13">
        <v>6036</v>
      </c>
      <c r="C70" s="14">
        <f>(223/B70*100)</f>
        <v>3.6944996686547382</v>
      </c>
      <c r="D70" s="15">
        <v>5813</v>
      </c>
      <c r="E70" s="14">
        <v>4.9031502800000002</v>
      </c>
      <c r="F70" s="16">
        <v>0.43867360999999999</v>
      </c>
      <c r="G70" s="14">
        <v>12.035406999999999</v>
      </c>
      <c r="H70" s="16">
        <v>0.50524480000000005</v>
      </c>
      <c r="I70" s="14">
        <v>58.707142150000003</v>
      </c>
      <c r="J70" s="16">
        <v>0.77235246999999996</v>
      </c>
      <c r="K70" s="14">
        <v>18.56244431</v>
      </c>
      <c r="L70" s="16">
        <v>0.64464560999999998</v>
      </c>
      <c r="M70" s="14">
        <v>0</v>
      </c>
      <c r="N70" s="16">
        <v>0</v>
      </c>
      <c r="O70" s="14" t="s">
        <v>582</v>
      </c>
      <c r="P70" s="16" t="s">
        <v>582</v>
      </c>
      <c r="Q70" s="14">
        <v>0</v>
      </c>
      <c r="R70" s="16">
        <v>0</v>
      </c>
      <c r="S70" s="14">
        <v>0</v>
      </c>
      <c r="T70" s="16">
        <v>0</v>
      </c>
      <c r="U70" s="14">
        <v>5.7918562600000003</v>
      </c>
      <c r="V70" s="16">
        <v>0.51782729000000005</v>
      </c>
    </row>
    <row r="71" spans="1:22" x14ac:dyDescent="0.25">
      <c r="A71" s="11" t="s">
        <v>541</v>
      </c>
      <c r="B71" s="13">
        <v>6115</v>
      </c>
      <c r="C71" s="14">
        <f>(50/B71*100)</f>
        <v>0.81766148814390838</v>
      </c>
      <c r="D71" s="15">
        <v>6065</v>
      </c>
      <c r="E71" s="14">
        <v>2.0647274800000002</v>
      </c>
      <c r="F71" s="16">
        <v>0.16996873000000001</v>
      </c>
      <c r="G71" s="14">
        <v>2.8046085500000002</v>
      </c>
      <c r="H71" s="16">
        <v>0.22935322</v>
      </c>
      <c r="I71" s="14">
        <v>51.227939640000002</v>
      </c>
      <c r="J71" s="16">
        <v>0.72924387999999996</v>
      </c>
      <c r="K71" s="14">
        <v>42.106227779999998</v>
      </c>
      <c r="L71" s="16">
        <v>0.65140107000000003</v>
      </c>
      <c r="M71" s="14">
        <v>0</v>
      </c>
      <c r="N71" s="16">
        <v>0</v>
      </c>
      <c r="O71" s="14" t="s">
        <v>582</v>
      </c>
      <c r="P71" s="16" t="s">
        <v>582</v>
      </c>
      <c r="Q71" s="14">
        <v>0</v>
      </c>
      <c r="R71" s="16">
        <v>0</v>
      </c>
      <c r="S71" s="14">
        <v>0</v>
      </c>
      <c r="T71" s="16">
        <v>0</v>
      </c>
      <c r="U71" s="14">
        <v>1.7964965500000001</v>
      </c>
      <c r="V71" s="16">
        <v>0.22695551999999999</v>
      </c>
    </row>
    <row r="72" spans="1:22" x14ac:dyDescent="0.25">
      <c r="A72" s="11" t="s">
        <v>542</v>
      </c>
      <c r="B72" s="13">
        <v>7708</v>
      </c>
      <c r="C72" s="14">
        <f>(8/B72*100)</f>
        <v>0.10378827192527244</v>
      </c>
      <c r="D72" s="15">
        <v>7700</v>
      </c>
      <c r="E72" s="14">
        <v>2.07070248</v>
      </c>
      <c r="F72" s="16">
        <v>0.16170963999999999</v>
      </c>
      <c r="G72" s="14">
        <v>4.2274972999999996</v>
      </c>
      <c r="H72" s="16">
        <v>0.22817560000000001</v>
      </c>
      <c r="I72" s="14">
        <v>61.450348689999998</v>
      </c>
      <c r="J72" s="16">
        <v>0.69683452000000001</v>
      </c>
      <c r="K72" s="14">
        <v>31.866579860000002</v>
      </c>
      <c r="L72" s="16">
        <v>0.71305823000000002</v>
      </c>
      <c r="M72" s="14">
        <v>0</v>
      </c>
      <c r="N72" s="16">
        <v>0</v>
      </c>
      <c r="O72" s="14" t="s">
        <v>582</v>
      </c>
      <c r="P72" s="16" t="s">
        <v>582</v>
      </c>
      <c r="Q72" s="14">
        <v>0</v>
      </c>
      <c r="R72" s="16">
        <v>0</v>
      </c>
      <c r="S72" s="14">
        <v>0</v>
      </c>
      <c r="T72" s="16">
        <v>0</v>
      </c>
      <c r="U72" s="14">
        <v>0.38487167</v>
      </c>
      <c r="V72" s="16">
        <v>7.2394829999999993E-2</v>
      </c>
    </row>
    <row r="73" spans="1:22" x14ac:dyDescent="0.25">
      <c r="A73" s="11" t="s">
        <v>543</v>
      </c>
      <c r="B73" s="13">
        <v>8249</v>
      </c>
      <c r="C73" s="14">
        <f>(209/B73*100)</f>
        <v>2.5336404412656077</v>
      </c>
      <c r="D73" s="15">
        <v>8040</v>
      </c>
      <c r="E73" s="14">
        <v>1.5499493499999999</v>
      </c>
      <c r="F73" s="16">
        <v>0.20106908000000001</v>
      </c>
      <c r="G73" s="14">
        <v>8.7527272800000002</v>
      </c>
      <c r="H73" s="16">
        <v>0.39767719000000001</v>
      </c>
      <c r="I73" s="14">
        <v>66.763450289999994</v>
      </c>
      <c r="J73" s="16">
        <v>0.77225049000000001</v>
      </c>
      <c r="K73" s="14">
        <v>20.829970410000001</v>
      </c>
      <c r="L73" s="16">
        <v>0.74018346000000002</v>
      </c>
      <c r="M73" s="14">
        <v>0</v>
      </c>
      <c r="N73" s="16">
        <v>0</v>
      </c>
      <c r="O73" s="14" t="s">
        <v>582</v>
      </c>
      <c r="P73" s="16" t="s">
        <v>582</v>
      </c>
      <c r="Q73" s="14">
        <v>0</v>
      </c>
      <c r="R73" s="16">
        <v>0</v>
      </c>
      <c r="S73" s="14">
        <v>0</v>
      </c>
      <c r="T73" s="16">
        <v>0</v>
      </c>
      <c r="U73" s="14">
        <v>2.1039026700000001</v>
      </c>
      <c r="V73" s="16">
        <v>0.35008450000000002</v>
      </c>
    </row>
    <row r="74" spans="1:22" x14ac:dyDescent="0.25">
      <c r="A74" s="11" t="s">
        <v>544</v>
      </c>
      <c r="B74" s="13">
        <v>4692</v>
      </c>
      <c r="C74" s="14">
        <f>(82/B74*100)</f>
        <v>1.7476555839727195</v>
      </c>
      <c r="D74" s="15">
        <v>4610</v>
      </c>
      <c r="E74" s="14">
        <v>5.5638783099999998</v>
      </c>
      <c r="F74" s="16">
        <v>0.39826706000000001</v>
      </c>
      <c r="G74" s="14">
        <v>5.4128901599999999</v>
      </c>
      <c r="H74" s="16">
        <v>0.35405745999999999</v>
      </c>
      <c r="I74" s="14">
        <v>43.452312929999998</v>
      </c>
      <c r="J74" s="16">
        <v>0.85697774999999998</v>
      </c>
      <c r="K74" s="14">
        <v>38.414033379999999</v>
      </c>
      <c r="L74" s="16">
        <v>0.86818368000000001</v>
      </c>
      <c r="M74" s="14">
        <v>0</v>
      </c>
      <c r="N74" s="16">
        <v>0</v>
      </c>
      <c r="O74" s="14" t="s">
        <v>582</v>
      </c>
      <c r="P74" s="16" t="s">
        <v>582</v>
      </c>
      <c r="Q74" s="14">
        <v>0</v>
      </c>
      <c r="R74" s="16">
        <v>0</v>
      </c>
      <c r="S74" s="14">
        <v>0.24613739000000001</v>
      </c>
      <c r="T74" s="16">
        <v>6.9669030000000007E-2</v>
      </c>
      <c r="U74" s="14">
        <v>6.91074783</v>
      </c>
      <c r="V74" s="16">
        <v>0.41447296</v>
      </c>
    </row>
    <row r="75" spans="1:22" x14ac:dyDescent="0.25">
      <c r="A75" s="11" t="s">
        <v>545</v>
      </c>
      <c r="B75" s="13">
        <v>5375</v>
      </c>
      <c r="C75" s="14">
        <f>(341/B75*100)</f>
        <v>6.344186046511628</v>
      </c>
      <c r="D75" s="15">
        <v>5034</v>
      </c>
      <c r="E75" s="14">
        <v>4.0954773299999996</v>
      </c>
      <c r="F75" s="16">
        <v>0.33011118</v>
      </c>
      <c r="G75" s="14">
        <v>10.189037880000001</v>
      </c>
      <c r="H75" s="16">
        <v>0.53599901000000005</v>
      </c>
      <c r="I75" s="14">
        <v>45.685078650000001</v>
      </c>
      <c r="J75" s="16">
        <v>1.09967628</v>
      </c>
      <c r="K75" s="14">
        <v>21.038950360000001</v>
      </c>
      <c r="L75" s="16">
        <v>0.67807141000000004</v>
      </c>
      <c r="M75" s="14">
        <v>0</v>
      </c>
      <c r="N75" s="16">
        <v>0</v>
      </c>
      <c r="O75" s="14" t="s">
        <v>582</v>
      </c>
      <c r="P75" s="16" t="s">
        <v>582</v>
      </c>
      <c r="Q75" s="14">
        <v>0</v>
      </c>
      <c r="R75" s="16">
        <v>0</v>
      </c>
      <c r="S75" s="14">
        <v>0</v>
      </c>
      <c r="T75" s="16">
        <v>0</v>
      </c>
      <c r="U75" s="14">
        <v>18.991455779999999</v>
      </c>
      <c r="V75" s="16">
        <v>1.2026291</v>
      </c>
    </row>
    <row r="76" spans="1:22" x14ac:dyDescent="0.25">
      <c r="A76" s="11" t="s">
        <v>546</v>
      </c>
      <c r="B76" s="13">
        <v>14167</v>
      </c>
      <c r="C76" s="14">
        <f>(238/B76*100)</f>
        <v>1.6799604715183172</v>
      </c>
      <c r="D76" s="15">
        <v>13929</v>
      </c>
      <c r="E76" s="14">
        <v>4.0013648499999999</v>
      </c>
      <c r="F76" s="16">
        <v>0.23040769999999999</v>
      </c>
      <c r="G76" s="14">
        <v>8.1431126700000007</v>
      </c>
      <c r="H76" s="16">
        <v>0.31149853</v>
      </c>
      <c r="I76" s="14">
        <v>45.094760649999998</v>
      </c>
      <c r="J76" s="16">
        <v>0.52107247999999995</v>
      </c>
      <c r="K76" s="14">
        <v>34.327695319999997</v>
      </c>
      <c r="L76" s="16">
        <v>0.63925547000000005</v>
      </c>
      <c r="M76" s="14">
        <v>0</v>
      </c>
      <c r="N76" s="16">
        <v>0</v>
      </c>
      <c r="O76" s="14" t="s">
        <v>582</v>
      </c>
      <c r="P76" s="16" t="s">
        <v>582</v>
      </c>
      <c r="Q76" s="14">
        <v>0</v>
      </c>
      <c r="R76" s="16">
        <v>0</v>
      </c>
      <c r="S76" s="14">
        <v>0</v>
      </c>
      <c r="T76" s="16">
        <v>0</v>
      </c>
      <c r="U76" s="14">
        <v>8.4330665099999997</v>
      </c>
      <c r="V76" s="16">
        <v>0.53778791000000004</v>
      </c>
    </row>
    <row r="77" spans="1:22" x14ac:dyDescent="0.25">
      <c r="A77" s="11" t="s">
        <v>547</v>
      </c>
      <c r="B77" s="13">
        <v>6062</v>
      </c>
      <c r="C77" s="14">
        <f>(455/B77*100)</f>
        <v>7.5057736720554269</v>
      </c>
      <c r="D77" s="15">
        <v>5607</v>
      </c>
      <c r="E77" s="14">
        <v>5.4231533499999998</v>
      </c>
      <c r="F77" s="16">
        <v>0.33002456000000002</v>
      </c>
      <c r="G77" s="14">
        <v>9.0565327900000003</v>
      </c>
      <c r="H77" s="16">
        <v>0.38077277999999998</v>
      </c>
      <c r="I77" s="14">
        <v>44.438590089999998</v>
      </c>
      <c r="J77" s="16">
        <v>0.80374897999999995</v>
      </c>
      <c r="K77" s="14">
        <v>21.478481769999998</v>
      </c>
      <c r="L77" s="16">
        <v>0.60968643</v>
      </c>
      <c r="M77" s="14">
        <v>0</v>
      </c>
      <c r="N77" s="16">
        <v>0</v>
      </c>
      <c r="O77" s="14" t="s">
        <v>582</v>
      </c>
      <c r="P77" s="16" t="s">
        <v>582</v>
      </c>
      <c r="Q77" s="14">
        <v>0</v>
      </c>
      <c r="R77" s="16">
        <v>0</v>
      </c>
      <c r="S77" s="14">
        <v>0</v>
      </c>
      <c r="T77" s="16">
        <v>0</v>
      </c>
      <c r="U77" s="14">
        <v>19.603242000000002</v>
      </c>
      <c r="V77" s="16">
        <v>0.91230546999999995</v>
      </c>
    </row>
    <row r="78" spans="1:22" x14ac:dyDescent="0.25">
      <c r="A78" s="11" t="s">
        <v>548</v>
      </c>
      <c r="B78" s="13">
        <v>5826</v>
      </c>
      <c r="C78" s="14">
        <f>(0/B78*100)</f>
        <v>0</v>
      </c>
      <c r="D78" s="15">
        <v>5826</v>
      </c>
      <c r="E78" s="14">
        <v>4.54131295</v>
      </c>
      <c r="F78" s="16">
        <v>0.32770319999999997</v>
      </c>
      <c r="G78" s="14">
        <v>12.136778079999999</v>
      </c>
      <c r="H78" s="16">
        <v>0.62287882999999999</v>
      </c>
      <c r="I78" s="14">
        <v>48.557940219999999</v>
      </c>
      <c r="J78" s="16">
        <v>1.0907555099999999</v>
      </c>
      <c r="K78" s="14">
        <v>34.093894900000002</v>
      </c>
      <c r="L78" s="16">
        <v>1.15585059</v>
      </c>
      <c r="M78" s="14">
        <v>0</v>
      </c>
      <c r="N78" s="16">
        <v>0</v>
      </c>
      <c r="O78" s="14" t="s">
        <v>582</v>
      </c>
      <c r="P78" s="16" t="s">
        <v>582</v>
      </c>
      <c r="Q78" s="14">
        <v>2.4295359999999998E-2</v>
      </c>
      <c r="R78" s="16">
        <v>2.426712E-2</v>
      </c>
      <c r="S78" s="14">
        <v>4.7728399999999997E-2</v>
      </c>
      <c r="T78" s="16">
        <v>2.8164249999999998E-2</v>
      </c>
      <c r="U78" s="14">
        <v>0.59805008999999998</v>
      </c>
      <c r="V78" s="16">
        <v>0.11230588</v>
      </c>
    </row>
    <row r="79" spans="1:22" ht="24.95" customHeight="1" x14ac:dyDescent="0.25">
      <c r="A79" s="11" t="s">
        <v>549</v>
      </c>
      <c r="B79" s="13">
        <v>1657</v>
      </c>
      <c r="C79" s="14">
        <f>(41/B79*100)</f>
        <v>2.4743512371756187</v>
      </c>
      <c r="D79" s="15">
        <v>1616</v>
      </c>
      <c r="E79" s="14">
        <v>5.7338301100000004</v>
      </c>
      <c r="F79" s="16">
        <v>0.65681149000000005</v>
      </c>
      <c r="G79" s="14">
        <v>6.8708561699999997</v>
      </c>
      <c r="H79" s="16">
        <v>0.55931319999999995</v>
      </c>
      <c r="I79" s="14">
        <v>42.079559070000002</v>
      </c>
      <c r="J79" s="16">
        <v>1.73116436</v>
      </c>
      <c r="K79" s="14">
        <v>41.842968370000001</v>
      </c>
      <c r="L79" s="16">
        <v>1.9450515500000001</v>
      </c>
      <c r="M79" s="14">
        <v>0</v>
      </c>
      <c r="N79" s="16">
        <v>0</v>
      </c>
      <c r="O79" s="14" t="s">
        <v>582</v>
      </c>
      <c r="P79" s="16" t="s">
        <v>582</v>
      </c>
      <c r="Q79" s="14">
        <v>0</v>
      </c>
      <c r="R79" s="16">
        <v>0</v>
      </c>
      <c r="S79" s="14">
        <v>0</v>
      </c>
      <c r="T79" s="16">
        <v>0</v>
      </c>
      <c r="U79" s="14">
        <v>3.4727862900000002</v>
      </c>
      <c r="V79" s="16">
        <v>0.53354564000000004</v>
      </c>
    </row>
    <row r="80" spans="1:22" x14ac:dyDescent="0.25">
      <c r="A80" s="11" t="s">
        <v>550</v>
      </c>
      <c r="B80" s="13">
        <v>7841</v>
      </c>
      <c r="C80" s="14">
        <f>(0/B80*100)</f>
        <v>0</v>
      </c>
      <c r="D80" s="15">
        <v>7841</v>
      </c>
      <c r="E80" s="14">
        <v>5.6697920799999997</v>
      </c>
      <c r="F80" s="16">
        <v>0.38534617999999998</v>
      </c>
      <c r="G80" s="14">
        <v>7.7321729899999996</v>
      </c>
      <c r="H80" s="16">
        <v>0.38716393999999998</v>
      </c>
      <c r="I80" s="14">
        <v>52.621178460000003</v>
      </c>
      <c r="J80" s="16">
        <v>0.86605030999999999</v>
      </c>
      <c r="K80" s="14">
        <v>33.669086270000001</v>
      </c>
      <c r="L80" s="16">
        <v>1.01088332</v>
      </c>
      <c r="M80" s="14">
        <v>0</v>
      </c>
      <c r="N80" s="16">
        <v>0</v>
      </c>
      <c r="O80" s="14" t="s">
        <v>582</v>
      </c>
      <c r="P80" s="16" t="s">
        <v>582</v>
      </c>
      <c r="Q80" s="14">
        <v>0</v>
      </c>
      <c r="R80" s="16">
        <v>0</v>
      </c>
      <c r="S80" s="14">
        <v>0</v>
      </c>
      <c r="T80" s="16">
        <v>0</v>
      </c>
      <c r="U80" s="14">
        <v>0.30777019999999999</v>
      </c>
      <c r="V80" s="16">
        <v>8.6406330000000003E-2</v>
      </c>
    </row>
    <row r="81" spans="1:22" x14ac:dyDescent="0.25">
      <c r="A81" s="19" t="s">
        <v>551</v>
      </c>
      <c r="B81" s="13">
        <v>8861</v>
      </c>
      <c r="C81" s="14">
        <f>(113/B81*100)</f>
        <v>1.2752511003272768</v>
      </c>
      <c r="D81" s="15">
        <v>8748</v>
      </c>
      <c r="E81" s="14">
        <v>1.8873144500000001</v>
      </c>
      <c r="F81" s="16">
        <v>0.20199639</v>
      </c>
      <c r="G81" s="14">
        <v>6.9270627899999999</v>
      </c>
      <c r="H81" s="16">
        <v>0.44992386000000001</v>
      </c>
      <c r="I81" s="14">
        <v>57.448418969999999</v>
      </c>
      <c r="J81" s="16">
        <v>0.98768493999999996</v>
      </c>
      <c r="K81" s="14">
        <v>31.462094220000001</v>
      </c>
      <c r="L81" s="16">
        <v>1.088077</v>
      </c>
      <c r="M81" s="14">
        <v>0</v>
      </c>
      <c r="N81" s="16">
        <v>0</v>
      </c>
      <c r="O81" s="14" t="s">
        <v>582</v>
      </c>
      <c r="P81" s="16" t="s">
        <v>582</v>
      </c>
      <c r="Q81" s="14">
        <v>0</v>
      </c>
      <c r="R81" s="16">
        <v>0</v>
      </c>
      <c r="S81" s="14">
        <v>0</v>
      </c>
      <c r="T81" s="16">
        <v>0</v>
      </c>
      <c r="U81" s="14">
        <v>2.2751095700000001</v>
      </c>
      <c r="V81" s="16">
        <v>0.31520815000000002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(981/B7*100)</f>
        <v>6.7515485203028218</v>
      </c>
      <c r="D7" s="15">
        <v>13549</v>
      </c>
      <c r="E7" s="14">
        <v>2.7087257600000001</v>
      </c>
      <c r="F7" s="16">
        <v>0.15634002</v>
      </c>
      <c r="G7" s="14">
        <v>8.8371081199999999</v>
      </c>
      <c r="H7" s="16">
        <v>0.28866037999999999</v>
      </c>
      <c r="I7" s="14">
        <v>56.893658100000003</v>
      </c>
      <c r="J7" s="16">
        <v>0.61417944999999996</v>
      </c>
      <c r="K7" s="14">
        <v>22.174129319999999</v>
      </c>
      <c r="L7" s="16">
        <v>0.50193589999999999</v>
      </c>
      <c r="M7" s="14">
        <v>0</v>
      </c>
      <c r="N7" s="16">
        <v>0</v>
      </c>
      <c r="O7" s="14" t="s">
        <v>582</v>
      </c>
      <c r="P7" s="16" t="s">
        <v>582</v>
      </c>
      <c r="Q7" s="14">
        <v>0</v>
      </c>
      <c r="R7" s="16">
        <v>0</v>
      </c>
      <c r="S7" s="14">
        <v>0</v>
      </c>
      <c r="T7" s="16">
        <v>0</v>
      </c>
      <c r="U7" s="14">
        <v>9.3863786999999999</v>
      </c>
      <c r="V7" s="16">
        <v>0.56489957999999996</v>
      </c>
    </row>
    <row r="8" spans="1:22" x14ac:dyDescent="0.25">
      <c r="A8" s="11" t="s">
        <v>478</v>
      </c>
      <c r="B8" s="13">
        <v>7007</v>
      </c>
      <c r="C8" s="14">
        <f>(262/B8*100)</f>
        <v>3.7391180248323108</v>
      </c>
      <c r="D8" s="15">
        <v>6745</v>
      </c>
      <c r="E8" s="14">
        <v>7.49655015</v>
      </c>
      <c r="F8" s="16">
        <v>0.36005938999999998</v>
      </c>
      <c r="G8" s="14">
        <v>22.12521074</v>
      </c>
      <c r="H8" s="16">
        <v>0.54230940000000005</v>
      </c>
      <c r="I8" s="14">
        <v>41.728011039999998</v>
      </c>
      <c r="J8" s="16">
        <v>0.73206605000000002</v>
      </c>
      <c r="K8" s="14">
        <v>18.79920774</v>
      </c>
      <c r="L8" s="16">
        <v>0.55188936</v>
      </c>
      <c r="M8" s="14">
        <v>0</v>
      </c>
      <c r="N8" s="16">
        <v>0</v>
      </c>
      <c r="O8" s="14" t="s">
        <v>582</v>
      </c>
      <c r="P8" s="16" t="s">
        <v>582</v>
      </c>
      <c r="Q8" s="14">
        <v>0.48865779999999998</v>
      </c>
      <c r="R8" s="16">
        <v>0.12032755000000001</v>
      </c>
      <c r="S8" s="14">
        <v>0</v>
      </c>
      <c r="T8" s="16">
        <v>0</v>
      </c>
      <c r="U8" s="14">
        <v>9.3623625399999995</v>
      </c>
      <c r="V8" s="16">
        <v>0.45271313000000002</v>
      </c>
    </row>
    <row r="9" spans="1:22" x14ac:dyDescent="0.25">
      <c r="A9" s="11" t="s">
        <v>479</v>
      </c>
      <c r="B9" s="13">
        <v>9651</v>
      </c>
      <c r="C9" s="14">
        <f>(344/B9*100)</f>
        <v>3.5643974717645839</v>
      </c>
      <c r="D9" s="15">
        <v>9307</v>
      </c>
      <c r="E9" s="14">
        <v>3.6061506699999999</v>
      </c>
      <c r="F9" s="16">
        <v>0.22615315999999999</v>
      </c>
      <c r="G9" s="14">
        <v>12.443413169999999</v>
      </c>
      <c r="H9" s="16">
        <v>0.35660269</v>
      </c>
      <c r="I9" s="14">
        <v>56.792200200000003</v>
      </c>
      <c r="J9" s="16">
        <v>0.64329957999999998</v>
      </c>
      <c r="K9" s="14">
        <v>14.25099254</v>
      </c>
      <c r="L9" s="16">
        <v>0.43813285000000002</v>
      </c>
      <c r="M9" s="14">
        <v>0</v>
      </c>
      <c r="N9" s="16">
        <v>0</v>
      </c>
      <c r="O9" s="14" t="s">
        <v>582</v>
      </c>
      <c r="P9" s="16" t="s">
        <v>582</v>
      </c>
      <c r="Q9" s="14">
        <v>3.0942980900000001</v>
      </c>
      <c r="R9" s="16">
        <v>0.55389109999999997</v>
      </c>
      <c r="S9" s="14">
        <v>0</v>
      </c>
      <c r="T9" s="16">
        <v>0</v>
      </c>
      <c r="U9" s="14">
        <v>9.8129453200000007</v>
      </c>
      <c r="V9" s="16">
        <v>0.56353675000000003</v>
      </c>
    </row>
    <row r="10" spans="1:22" x14ac:dyDescent="0.25">
      <c r="A10" s="11" t="s">
        <v>480</v>
      </c>
      <c r="B10" s="13">
        <v>20058</v>
      </c>
      <c r="C10" s="14">
        <f>(583/B10*100)</f>
        <v>2.9065709442616412</v>
      </c>
      <c r="D10" s="15">
        <v>19475</v>
      </c>
      <c r="E10" s="14">
        <v>3.3801750099999999</v>
      </c>
      <c r="F10" s="16">
        <v>0.19033127</v>
      </c>
      <c r="G10" s="14">
        <v>7.9712539099999997</v>
      </c>
      <c r="H10" s="16">
        <v>0.27464794999999997</v>
      </c>
      <c r="I10" s="14">
        <v>57.545748199999998</v>
      </c>
      <c r="J10" s="16">
        <v>0.56715777999999994</v>
      </c>
      <c r="K10" s="14">
        <v>26.160737600000001</v>
      </c>
      <c r="L10" s="16">
        <v>0.50104749000000004</v>
      </c>
      <c r="M10" s="14">
        <v>0</v>
      </c>
      <c r="N10" s="16">
        <v>0</v>
      </c>
      <c r="O10" s="14" t="s">
        <v>582</v>
      </c>
      <c r="P10" s="16" t="s">
        <v>582</v>
      </c>
      <c r="Q10" s="14">
        <v>0</v>
      </c>
      <c r="R10" s="16">
        <v>0</v>
      </c>
      <c r="S10" s="14">
        <v>0</v>
      </c>
      <c r="T10" s="16">
        <v>0</v>
      </c>
      <c r="U10" s="14">
        <v>4.9420852799999997</v>
      </c>
      <c r="V10" s="16">
        <v>0.42299303999999999</v>
      </c>
    </row>
    <row r="11" spans="1:22" x14ac:dyDescent="0.25">
      <c r="A11" s="11" t="s">
        <v>481</v>
      </c>
      <c r="B11" s="13">
        <v>7053</v>
      </c>
      <c r="C11" s="14">
        <f>(229/B11*100)</f>
        <v>3.2468453140507587</v>
      </c>
      <c r="D11" s="15">
        <v>6824</v>
      </c>
      <c r="E11" s="14">
        <v>5.4617573100000003</v>
      </c>
      <c r="F11" s="16">
        <v>0.38253452999999998</v>
      </c>
      <c r="G11" s="14">
        <v>16.840973250000001</v>
      </c>
      <c r="H11" s="16">
        <v>0.54327197999999999</v>
      </c>
      <c r="I11" s="14">
        <v>52.249563240000001</v>
      </c>
      <c r="J11" s="16">
        <v>0.80218590999999995</v>
      </c>
      <c r="K11" s="14">
        <v>14.13529754</v>
      </c>
      <c r="L11" s="16">
        <v>0.60507268999999997</v>
      </c>
      <c r="M11" s="14">
        <v>0</v>
      </c>
      <c r="N11" s="16">
        <v>0</v>
      </c>
      <c r="O11" s="14" t="s">
        <v>582</v>
      </c>
      <c r="P11" s="16" t="s">
        <v>582</v>
      </c>
      <c r="Q11" s="14">
        <v>0</v>
      </c>
      <c r="R11" s="16">
        <v>0</v>
      </c>
      <c r="S11" s="14">
        <v>0</v>
      </c>
      <c r="T11" s="16">
        <v>0</v>
      </c>
      <c r="U11" s="14">
        <v>11.312408659999999</v>
      </c>
      <c r="V11" s="16">
        <v>0.93318215000000004</v>
      </c>
    </row>
    <row r="12" spans="1:22" x14ac:dyDescent="0.25">
      <c r="A12" s="11" t="s">
        <v>482</v>
      </c>
      <c r="B12" s="13">
        <v>6894</v>
      </c>
      <c r="C12" s="14">
        <f>(60/B12*100)</f>
        <v>0.8703220191470844</v>
      </c>
      <c r="D12" s="15">
        <v>6834</v>
      </c>
      <c r="E12" s="14">
        <v>4.1828618799999999</v>
      </c>
      <c r="F12" s="16">
        <v>0.31516018000000001</v>
      </c>
      <c r="G12" s="14">
        <v>13.01234146</v>
      </c>
      <c r="H12" s="16">
        <v>0.50464600999999998</v>
      </c>
      <c r="I12" s="14">
        <v>64.613425530000001</v>
      </c>
      <c r="J12" s="16">
        <v>0.88446957000000004</v>
      </c>
      <c r="K12" s="14">
        <v>10.80476749</v>
      </c>
      <c r="L12" s="16">
        <v>0.41521835000000001</v>
      </c>
      <c r="M12" s="14">
        <v>0</v>
      </c>
      <c r="N12" s="16">
        <v>0</v>
      </c>
      <c r="O12" s="14" t="s">
        <v>582</v>
      </c>
      <c r="P12" s="16" t="s">
        <v>582</v>
      </c>
      <c r="Q12" s="14">
        <v>2.3480837700000001</v>
      </c>
      <c r="R12" s="16">
        <v>0.59189603000000002</v>
      </c>
      <c r="S12" s="14">
        <v>0</v>
      </c>
      <c r="T12" s="16">
        <v>0</v>
      </c>
      <c r="U12" s="14">
        <v>5.03851987</v>
      </c>
      <c r="V12" s="16">
        <v>0.46527583</v>
      </c>
    </row>
    <row r="13" spans="1:22" x14ac:dyDescent="0.25">
      <c r="A13" s="11" t="s">
        <v>483</v>
      </c>
      <c r="B13" s="13">
        <v>7161</v>
      </c>
      <c r="C13" s="14">
        <f>(318/B13*100)</f>
        <v>4.4407205697528278</v>
      </c>
      <c r="D13" s="15">
        <v>6843</v>
      </c>
      <c r="E13" s="14">
        <v>3.87100446</v>
      </c>
      <c r="F13" s="16">
        <v>0.28825847999999998</v>
      </c>
      <c r="G13" s="14">
        <v>6.1298418300000002</v>
      </c>
      <c r="H13" s="16">
        <v>0.36806482000000001</v>
      </c>
      <c r="I13" s="14">
        <v>49.255056160000002</v>
      </c>
      <c r="J13" s="16">
        <v>0.83637753999999997</v>
      </c>
      <c r="K13" s="14">
        <v>31.07172705</v>
      </c>
      <c r="L13" s="16">
        <v>0.89127400000000001</v>
      </c>
      <c r="M13" s="14">
        <v>0</v>
      </c>
      <c r="N13" s="16">
        <v>0</v>
      </c>
      <c r="O13" s="14" t="s">
        <v>582</v>
      </c>
      <c r="P13" s="16" t="s">
        <v>582</v>
      </c>
      <c r="Q13" s="14">
        <v>4.21004734</v>
      </c>
      <c r="R13" s="16">
        <v>0.48525510999999999</v>
      </c>
      <c r="S13" s="14">
        <v>0</v>
      </c>
      <c r="T13" s="16">
        <v>0</v>
      </c>
      <c r="U13" s="14">
        <v>5.4623231600000004</v>
      </c>
      <c r="V13" s="16">
        <v>0.51076949000000005</v>
      </c>
    </row>
    <row r="14" spans="1:22" x14ac:dyDescent="0.25">
      <c r="A14" s="11" t="s">
        <v>484</v>
      </c>
      <c r="B14" s="13">
        <v>5587</v>
      </c>
      <c r="C14" s="14">
        <f>(93/B14*100)</f>
        <v>1.6645784857705386</v>
      </c>
      <c r="D14" s="15">
        <v>5494</v>
      </c>
      <c r="E14" s="14">
        <v>3.2145088999999998</v>
      </c>
      <c r="F14" s="16">
        <v>0.27214885999999999</v>
      </c>
      <c r="G14" s="14">
        <v>13.467693560000001</v>
      </c>
      <c r="H14" s="16">
        <v>0.44155420000000001</v>
      </c>
      <c r="I14" s="14">
        <v>66.688897400000002</v>
      </c>
      <c r="J14" s="16">
        <v>0.59433493000000004</v>
      </c>
      <c r="K14" s="14">
        <v>14.057885880000001</v>
      </c>
      <c r="L14" s="16">
        <v>0.50029087000000005</v>
      </c>
      <c r="M14" s="14">
        <v>0</v>
      </c>
      <c r="N14" s="16">
        <v>0</v>
      </c>
      <c r="O14" s="14" t="s">
        <v>582</v>
      </c>
      <c r="P14" s="16" t="s">
        <v>582</v>
      </c>
      <c r="Q14" s="14">
        <v>0</v>
      </c>
      <c r="R14" s="16">
        <v>0</v>
      </c>
      <c r="S14" s="14">
        <v>0</v>
      </c>
      <c r="T14" s="16">
        <v>0</v>
      </c>
      <c r="U14" s="14">
        <v>2.5710142600000001</v>
      </c>
      <c r="V14" s="16">
        <v>0.2414328</v>
      </c>
    </row>
    <row r="15" spans="1:22" x14ac:dyDescent="0.25">
      <c r="A15" s="11" t="s">
        <v>485</v>
      </c>
      <c r="B15" s="13">
        <v>5882</v>
      </c>
      <c r="C15" s="14">
        <f>(169/B15*100)</f>
        <v>2.8731723903434205</v>
      </c>
      <c r="D15" s="15">
        <v>5713</v>
      </c>
      <c r="E15" s="14">
        <v>4.0626919700000004</v>
      </c>
      <c r="F15" s="16">
        <v>0.25841810999999998</v>
      </c>
      <c r="G15" s="14">
        <v>16.720997369999999</v>
      </c>
      <c r="H15" s="16">
        <v>0.52694779999999997</v>
      </c>
      <c r="I15" s="14">
        <v>62.015373330000003</v>
      </c>
      <c r="J15" s="16">
        <v>0.80362736999999995</v>
      </c>
      <c r="K15" s="14">
        <v>11.31920175</v>
      </c>
      <c r="L15" s="16">
        <v>0.49962758000000002</v>
      </c>
      <c r="M15" s="14">
        <v>0</v>
      </c>
      <c r="N15" s="16">
        <v>0</v>
      </c>
      <c r="O15" s="14" t="s">
        <v>582</v>
      </c>
      <c r="P15" s="16" t="s">
        <v>582</v>
      </c>
      <c r="Q15" s="14">
        <v>1.0337023999999999</v>
      </c>
      <c r="R15" s="16">
        <v>0.46345015000000001</v>
      </c>
      <c r="S15" s="14">
        <v>0</v>
      </c>
      <c r="T15" s="16">
        <v>0</v>
      </c>
      <c r="U15" s="14">
        <v>4.8480331799999998</v>
      </c>
      <c r="V15" s="16">
        <v>0.38720930999999997</v>
      </c>
    </row>
    <row r="16" spans="1:22" x14ac:dyDescent="0.25">
      <c r="A16" s="11" t="s">
        <v>486</v>
      </c>
      <c r="B16" s="13">
        <v>6108</v>
      </c>
      <c r="C16" s="14">
        <f>(188/B16*100)</f>
        <v>3.0779305828421739</v>
      </c>
      <c r="D16" s="15">
        <v>5920</v>
      </c>
      <c r="E16" s="14">
        <v>3.6825223199999999</v>
      </c>
      <c r="F16" s="16">
        <v>0.32239931999999999</v>
      </c>
      <c r="G16" s="14">
        <v>13.505145880000001</v>
      </c>
      <c r="H16" s="16">
        <v>0.45557619999999999</v>
      </c>
      <c r="I16" s="14">
        <v>55.153741009999997</v>
      </c>
      <c r="J16" s="16">
        <v>0.74590243000000001</v>
      </c>
      <c r="K16" s="14">
        <v>16.834125709999999</v>
      </c>
      <c r="L16" s="16">
        <v>0.50421062999999999</v>
      </c>
      <c r="M16" s="14">
        <v>0</v>
      </c>
      <c r="N16" s="16">
        <v>0</v>
      </c>
      <c r="O16" s="14" t="s">
        <v>582</v>
      </c>
      <c r="P16" s="16" t="s">
        <v>582</v>
      </c>
      <c r="Q16" s="14">
        <v>0</v>
      </c>
      <c r="R16" s="16">
        <v>0</v>
      </c>
      <c r="S16" s="14">
        <v>0</v>
      </c>
      <c r="T16" s="16">
        <v>0</v>
      </c>
      <c r="U16" s="14">
        <v>10.82446508</v>
      </c>
      <c r="V16" s="16">
        <v>0.79262962999999997</v>
      </c>
    </row>
    <row r="17" spans="1:22" x14ac:dyDescent="0.25">
      <c r="A17" s="11" t="s">
        <v>487</v>
      </c>
      <c r="B17" s="13">
        <v>6504</v>
      </c>
      <c r="C17" s="14">
        <f>(2526/B17*100)</f>
        <v>38.837638376383765</v>
      </c>
      <c r="D17" s="15">
        <v>3978</v>
      </c>
      <c r="E17" s="14">
        <v>4.7064709200000001</v>
      </c>
      <c r="F17" s="16">
        <v>0.40993254000000001</v>
      </c>
      <c r="G17" s="14">
        <v>23.338691839999999</v>
      </c>
      <c r="H17" s="16">
        <v>0.82535438999999999</v>
      </c>
      <c r="I17" s="14">
        <v>39.111534200000001</v>
      </c>
      <c r="J17" s="16">
        <v>0.79229377000000001</v>
      </c>
      <c r="K17" s="14">
        <v>13.74185155</v>
      </c>
      <c r="L17" s="16">
        <v>0.55943054000000003</v>
      </c>
      <c r="M17" s="14">
        <v>0</v>
      </c>
      <c r="N17" s="16">
        <v>0</v>
      </c>
      <c r="O17" s="14" t="s">
        <v>582</v>
      </c>
      <c r="P17" s="16" t="s">
        <v>582</v>
      </c>
      <c r="Q17" s="14">
        <v>3.70494988</v>
      </c>
      <c r="R17" s="16">
        <v>0.47894420999999998</v>
      </c>
      <c r="S17" s="14">
        <v>0</v>
      </c>
      <c r="T17" s="16">
        <v>0</v>
      </c>
      <c r="U17" s="14">
        <v>15.39650161</v>
      </c>
      <c r="V17" s="16">
        <v>0.94780260000000005</v>
      </c>
    </row>
    <row r="18" spans="1:22" x14ac:dyDescent="0.25">
      <c r="A18" s="11" t="s">
        <v>488</v>
      </c>
      <c r="B18" s="13">
        <v>5532</v>
      </c>
      <c r="C18" s="14">
        <f>(32/B18*100)</f>
        <v>0.57845263919016632</v>
      </c>
      <c r="D18" s="15">
        <v>5500</v>
      </c>
      <c r="E18" s="14">
        <v>4.4160138599999996</v>
      </c>
      <c r="F18" s="16">
        <v>0.38411917000000001</v>
      </c>
      <c r="G18" s="14">
        <v>19.16389229</v>
      </c>
      <c r="H18" s="16">
        <v>0.56612024000000005</v>
      </c>
      <c r="I18" s="14">
        <v>56.711557380000002</v>
      </c>
      <c r="J18" s="16">
        <v>0.85194758999999998</v>
      </c>
      <c r="K18" s="14">
        <v>13.491245940000001</v>
      </c>
      <c r="L18" s="16">
        <v>0.51238338000000005</v>
      </c>
      <c r="M18" s="14">
        <v>0</v>
      </c>
      <c r="N18" s="16">
        <v>0</v>
      </c>
      <c r="O18" s="14" t="s">
        <v>582</v>
      </c>
      <c r="P18" s="16" t="s">
        <v>582</v>
      </c>
      <c r="Q18" s="14">
        <v>0</v>
      </c>
      <c r="R18" s="16">
        <v>0</v>
      </c>
      <c r="S18" s="14">
        <v>0</v>
      </c>
      <c r="T18" s="16">
        <v>0</v>
      </c>
      <c r="U18" s="14">
        <v>6.2172905199999997</v>
      </c>
      <c r="V18" s="16">
        <v>0.77438644000000001</v>
      </c>
    </row>
    <row r="19" spans="1:22" x14ac:dyDescent="0.25">
      <c r="A19" s="11" t="s">
        <v>489</v>
      </c>
      <c r="B19" s="13">
        <v>5658</v>
      </c>
      <c r="C19" s="14">
        <f>(462/B19*100)</f>
        <v>8.1654294803817606</v>
      </c>
      <c r="D19" s="15">
        <v>5196</v>
      </c>
      <c r="E19" s="14">
        <v>6.5046946500000002</v>
      </c>
      <c r="F19" s="16">
        <v>0.33583328000000001</v>
      </c>
      <c r="G19" s="14">
        <v>23.737746179999998</v>
      </c>
      <c r="H19" s="16">
        <v>0.69377699999999998</v>
      </c>
      <c r="I19" s="14">
        <v>54.84765024</v>
      </c>
      <c r="J19" s="16">
        <v>0.74774563000000005</v>
      </c>
      <c r="K19" s="14">
        <v>8.9436206400000007</v>
      </c>
      <c r="L19" s="16">
        <v>0.47379190999999998</v>
      </c>
      <c r="M19" s="14">
        <v>0</v>
      </c>
      <c r="N19" s="16">
        <v>0</v>
      </c>
      <c r="O19" s="14" t="s">
        <v>582</v>
      </c>
      <c r="P19" s="16" t="s">
        <v>582</v>
      </c>
      <c r="Q19" s="14">
        <v>0</v>
      </c>
      <c r="R19" s="16">
        <v>0</v>
      </c>
      <c r="S19" s="14">
        <v>0</v>
      </c>
      <c r="T19" s="16">
        <v>0</v>
      </c>
      <c r="U19" s="14">
        <v>5.9662882799999997</v>
      </c>
      <c r="V19" s="16">
        <v>0.45832423999999999</v>
      </c>
    </row>
    <row r="20" spans="1:22" x14ac:dyDescent="0.25">
      <c r="A20" s="11" t="s">
        <v>490</v>
      </c>
      <c r="B20" s="13">
        <v>3371</v>
      </c>
      <c r="C20" s="14">
        <f>(75/B20*100)</f>
        <v>2.2248590922574905</v>
      </c>
      <c r="D20" s="15">
        <v>3296</v>
      </c>
      <c r="E20" s="14">
        <v>4.2966612099999999</v>
      </c>
      <c r="F20" s="16">
        <v>0.34160381000000001</v>
      </c>
      <c r="G20" s="14">
        <v>7.9483960299999996</v>
      </c>
      <c r="H20" s="16">
        <v>0.49931667000000002</v>
      </c>
      <c r="I20" s="14">
        <v>53.956207980000002</v>
      </c>
      <c r="J20" s="16">
        <v>0.82675394000000002</v>
      </c>
      <c r="K20" s="14">
        <v>24.765021600000001</v>
      </c>
      <c r="L20" s="16">
        <v>0.74817915000000002</v>
      </c>
      <c r="M20" s="14">
        <v>0</v>
      </c>
      <c r="N20" s="16">
        <v>0</v>
      </c>
      <c r="O20" s="14" t="s">
        <v>582</v>
      </c>
      <c r="P20" s="16" t="s">
        <v>582</v>
      </c>
      <c r="Q20" s="14">
        <v>0</v>
      </c>
      <c r="R20" s="16">
        <v>0</v>
      </c>
      <c r="S20" s="14">
        <v>0</v>
      </c>
      <c r="T20" s="16">
        <v>0</v>
      </c>
      <c r="U20" s="14">
        <v>9.0337131799999995</v>
      </c>
      <c r="V20" s="16">
        <v>0.49558796999999999</v>
      </c>
    </row>
    <row r="21" spans="1:22" x14ac:dyDescent="0.25">
      <c r="A21" s="11" t="s">
        <v>491</v>
      </c>
      <c r="B21" s="13">
        <v>5741</v>
      </c>
      <c r="C21" s="14">
        <f>(77/B21*100)</f>
        <v>1.3412297509144748</v>
      </c>
      <c r="D21" s="15">
        <v>5664</v>
      </c>
      <c r="E21" s="14">
        <v>2.47317126</v>
      </c>
      <c r="F21" s="16">
        <v>0.20648659999999999</v>
      </c>
      <c r="G21" s="14">
        <v>15.334308589999999</v>
      </c>
      <c r="H21" s="16">
        <v>0.50310454999999998</v>
      </c>
      <c r="I21" s="14">
        <v>62.269616300000003</v>
      </c>
      <c r="J21" s="16">
        <v>0.70385838999999994</v>
      </c>
      <c r="K21" s="14">
        <v>16.535760790000001</v>
      </c>
      <c r="L21" s="16">
        <v>0.56407775000000004</v>
      </c>
      <c r="M21" s="14">
        <v>0</v>
      </c>
      <c r="N21" s="16">
        <v>0</v>
      </c>
      <c r="O21" s="14" t="s">
        <v>582</v>
      </c>
      <c r="P21" s="16" t="s">
        <v>582</v>
      </c>
      <c r="Q21" s="14">
        <v>0</v>
      </c>
      <c r="R21" s="16">
        <v>0</v>
      </c>
      <c r="S21" s="14">
        <v>0</v>
      </c>
      <c r="T21" s="16">
        <v>0</v>
      </c>
      <c r="U21" s="14">
        <v>3.3871430600000001</v>
      </c>
      <c r="V21" s="16">
        <v>0.33455320999999999</v>
      </c>
    </row>
    <row r="22" spans="1:22" x14ac:dyDescent="0.25">
      <c r="A22" s="11" t="s">
        <v>492</v>
      </c>
      <c r="B22" s="13">
        <v>6598</v>
      </c>
      <c r="C22" s="14">
        <f>(43/B22*100)</f>
        <v>0.65171264019399822</v>
      </c>
      <c r="D22" s="15">
        <v>6555</v>
      </c>
      <c r="E22" s="14">
        <v>5.2191098800000004</v>
      </c>
      <c r="F22" s="16">
        <v>0.35433422999999997</v>
      </c>
      <c r="G22" s="14">
        <v>12.67688841</v>
      </c>
      <c r="H22" s="16">
        <v>0.46999600000000002</v>
      </c>
      <c r="I22" s="14">
        <v>50.811626920000002</v>
      </c>
      <c r="J22" s="16">
        <v>0.75525454999999997</v>
      </c>
      <c r="K22" s="14">
        <v>23.60352919</v>
      </c>
      <c r="L22" s="16">
        <v>0.58822629999999998</v>
      </c>
      <c r="M22" s="14">
        <v>0</v>
      </c>
      <c r="N22" s="16">
        <v>0</v>
      </c>
      <c r="O22" s="14" t="s">
        <v>582</v>
      </c>
      <c r="P22" s="16" t="s">
        <v>582</v>
      </c>
      <c r="Q22" s="14">
        <v>0</v>
      </c>
      <c r="R22" s="16">
        <v>0</v>
      </c>
      <c r="S22" s="14">
        <v>7.4211659999999999E-2</v>
      </c>
      <c r="T22" s="16">
        <v>3.6855449999999998E-2</v>
      </c>
      <c r="U22" s="14">
        <v>7.61463394</v>
      </c>
      <c r="V22" s="16">
        <v>0.70948144000000002</v>
      </c>
    </row>
    <row r="23" spans="1:22" x14ac:dyDescent="0.25">
      <c r="A23" s="11" t="s">
        <v>493</v>
      </c>
      <c r="B23" s="13">
        <v>11583</v>
      </c>
      <c r="C23" s="14">
        <f>(295/B23*100)</f>
        <v>2.5468358801692137</v>
      </c>
      <c r="D23" s="15">
        <v>11288</v>
      </c>
      <c r="E23" s="14">
        <v>4.6568635699999996</v>
      </c>
      <c r="F23" s="16">
        <v>0.42408949000000001</v>
      </c>
      <c r="G23" s="14">
        <v>17.354029520000001</v>
      </c>
      <c r="H23" s="16">
        <v>0.47629271000000001</v>
      </c>
      <c r="I23" s="14">
        <v>58.929068460000003</v>
      </c>
      <c r="J23" s="16">
        <v>0.74203958999999997</v>
      </c>
      <c r="K23" s="14">
        <v>13.00679457</v>
      </c>
      <c r="L23" s="16">
        <v>0.38887110000000003</v>
      </c>
      <c r="M23" s="14">
        <v>0</v>
      </c>
      <c r="N23" s="16">
        <v>0</v>
      </c>
      <c r="O23" s="14" t="s">
        <v>582</v>
      </c>
      <c r="P23" s="16" t="s">
        <v>582</v>
      </c>
      <c r="Q23" s="14">
        <v>0</v>
      </c>
      <c r="R23" s="16">
        <v>0</v>
      </c>
      <c r="S23" s="14">
        <v>0</v>
      </c>
      <c r="T23" s="16">
        <v>0</v>
      </c>
      <c r="U23" s="14">
        <v>6.0532438800000001</v>
      </c>
      <c r="V23" s="16">
        <v>0.40307980999999998</v>
      </c>
    </row>
    <row r="24" spans="1:22" x14ac:dyDescent="0.25">
      <c r="A24" s="11" t="s">
        <v>494</v>
      </c>
      <c r="B24" s="13">
        <v>6647</v>
      </c>
      <c r="C24" s="14">
        <f>(16/B24*100)</f>
        <v>0.24071009477959981</v>
      </c>
      <c r="D24" s="15">
        <v>6631</v>
      </c>
      <c r="E24" s="14">
        <v>4.6376444399999999</v>
      </c>
      <c r="F24" s="16">
        <v>0.30239777000000001</v>
      </c>
      <c r="G24" s="14">
        <v>18.269018200000001</v>
      </c>
      <c r="H24" s="16">
        <v>0.45463600999999998</v>
      </c>
      <c r="I24" s="14">
        <v>56.424906999999997</v>
      </c>
      <c r="J24" s="16">
        <v>0.88414941999999996</v>
      </c>
      <c r="K24" s="14">
        <v>17.517539450000001</v>
      </c>
      <c r="L24" s="16">
        <v>0.61645426000000003</v>
      </c>
      <c r="M24" s="14">
        <v>0</v>
      </c>
      <c r="N24" s="16">
        <v>0</v>
      </c>
      <c r="O24" s="14" t="s">
        <v>582</v>
      </c>
      <c r="P24" s="16" t="s">
        <v>582</v>
      </c>
      <c r="Q24" s="14">
        <v>0</v>
      </c>
      <c r="R24" s="16">
        <v>0</v>
      </c>
      <c r="S24" s="14">
        <v>0</v>
      </c>
      <c r="T24" s="16">
        <v>0</v>
      </c>
      <c r="U24" s="14">
        <v>3.1508909100000002</v>
      </c>
      <c r="V24" s="16">
        <v>0.82755540999999999</v>
      </c>
    </row>
    <row r="25" spans="1:22" x14ac:dyDescent="0.25">
      <c r="A25" s="11" t="s">
        <v>495</v>
      </c>
      <c r="B25" s="13">
        <v>5581</v>
      </c>
      <c r="C25" s="14">
        <f>(26/B25*100)</f>
        <v>0.46586633219853069</v>
      </c>
      <c r="D25" s="15">
        <v>5555</v>
      </c>
      <c r="E25" s="14">
        <v>3.10230519</v>
      </c>
      <c r="F25" s="16">
        <v>0.30101153000000003</v>
      </c>
      <c r="G25" s="14">
        <v>8.9313006000000001</v>
      </c>
      <c r="H25" s="16">
        <v>0.48742460999999998</v>
      </c>
      <c r="I25" s="14">
        <v>66.911424330000003</v>
      </c>
      <c r="J25" s="16">
        <v>0.77690645999999997</v>
      </c>
      <c r="K25" s="14">
        <v>20.35068476</v>
      </c>
      <c r="L25" s="16">
        <v>0.78961647999999995</v>
      </c>
      <c r="M25" s="14">
        <v>0</v>
      </c>
      <c r="N25" s="16">
        <v>0</v>
      </c>
      <c r="O25" s="14" t="s">
        <v>582</v>
      </c>
      <c r="P25" s="16" t="s">
        <v>582</v>
      </c>
      <c r="Q25" s="14">
        <v>0</v>
      </c>
      <c r="R25" s="16">
        <v>0</v>
      </c>
      <c r="S25" s="14">
        <v>0</v>
      </c>
      <c r="T25" s="16">
        <v>0</v>
      </c>
      <c r="U25" s="14">
        <v>0.70428513000000004</v>
      </c>
      <c r="V25" s="16">
        <v>0.14653509000000001</v>
      </c>
    </row>
    <row r="26" spans="1:22" x14ac:dyDescent="0.25">
      <c r="A26" s="11" t="s">
        <v>496</v>
      </c>
      <c r="B26" s="13">
        <v>4869</v>
      </c>
      <c r="C26" s="14">
        <f>(96/B26*100)</f>
        <v>1.9716574245224894</v>
      </c>
      <c r="D26" s="15">
        <v>4773</v>
      </c>
      <c r="E26" s="14">
        <v>6.28942566</v>
      </c>
      <c r="F26" s="16">
        <v>0.41942024999999999</v>
      </c>
      <c r="G26" s="14">
        <v>14.42114265</v>
      </c>
      <c r="H26" s="16">
        <v>0.51665254999999999</v>
      </c>
      <c r="I26" s="14">
        <v>63.898615270000001</v>
      </c>
      <c r="J26" s="16">
        <v>0.64812080000000005</v>
      </c>
      <c r="K26" s="14">
        <v>12.718371899999999</v>
      </c>
      <c r="L26" s="16">
        <v>0.52992788999999996</v>
      </c>
      <c r="M26" s="14">
        <v>0</v>
      </c>
      <c r="N26" s="16">
        <v>0</v>
      </c>
      <c r="O26" s="14" t="s">
        <v>582</v>
      </c>
      <c r="P26" s="16" t="s">
        <v>582</v>
      </c>
      <c r="Q26" s="14">
        <v>0</v>
      </c>
      <c r="R26" s="16">
        <v>0</v>
      </c>
      <c r="S26" s="14">
        <v>0</v>
      </c>
      <c r="T26" s="16">
        <v>0</v>
      </c>
      <c r="U26" s="14">
        <v>2.67244452</v>
      </c>
      <c r="V26" s="16">
        <v>0.26736422999999998</v>
      </c>
    </row>
    <row r="27" spans="1:22" x14ac:dyDescent="0.25">
      <c r="A27" s="11" t="s">
        <v>497</v>
      </c>
      <c r="B27" s="13">
        <v>5299</v>
      </c>
      <c r="C27" s="14">
        <f>(191/B27*100)</f>
        <v>3.6044536705038688</v>
      </c>
      <c r="D27" s="15">
        <v>5108</v>
      </c>
      <c r="E27" s="14">
        <v>6.6706327700000001</v>
      </c>
      <c r="F27" s="16">
        <v>0.33783359000000002</v>
      </c>
      <c r="G27" s="14">
        <v>21.675329999999999</v>
      </c>
      <c r="H27" s="16">
        <v>0.56373538000000001</v>
      </c>
      <c r="I27" s="14">
        <v>45.231262860000001</v>
      </c>
      <c r="J27" s="16">
        <v>0.70682957999999996</v>
      </c>
      <c r="K27" s="14">
        <v>14.387103249999999</v>
      </c>
      <c r="L27" s="16">
        <v>0.52665656999999999</v>
      </c>
      <c r="M27" s="14">
        <v>0</v>
      </c>
      <c r="N27" s="16">
        <v>0</v>
      </c>
      <c r="O27" s="14" t="s">
        <v>582</v>
      </c>
      <c r="P27" s="16" t="s">
        <v>582</v>
      </c>
      <c r="Q27" s="14">
        <v>0</v>
      </c>
      <c r="R27" s="16">
        <v>0</v>
      </c>
      <c r="S27" s="14">
        <v>0</v>
      </c>
      <c r="T27" s="16">
        <v>0</v>
      </c>
      <c r="U27" s="14">
        <v>12.035671109999999</v>
      </c>
      <c r="V27" s="16">
        <v>0.42658087</v>
      </c>
    </row>
    <row r="28" spans="1:22" x14ac:dyDescent="0.25">
      <c r="A28" s="11" t="s">
        <v>498</v>
      </c>
      <c r="B28" s="13">
        <v>7568</v>
      </c>
      <c r="C28" s="14">
        <f>(528/B28*100)</f>
        <v>6.9767441860465116</v>
      </c>
      <c r="D28" s="15">
        <v>7040</v>
      </c>
      <c r="E28" s="14">
        <v>5.4919096700000001</v>
      </c>
      <c r="F28" s="16">
        <v>0.31088915</v>
      </c>
      <c r="G28" s="14">
        <v>17.835869540000001</v>
      </c>
      <c r="H28" s="16">
        <v>0.58720956000000002</v>
      </c>
      <c r="I28" s="14">
        <v>56.834257260000001</v>
      </c>
      <c r="J28" s="16">
        <v>0.69576554999999995</v>
      </c>
      <c r="K28" s="14">
        <v>13.595401170000001</v>
      </c>
      <c r="L28" s="16">
        <v>0.50563586000000005</v>
      </c>
      <c r="M28" s="14">
        <v>0</v>
      </c>
      <c r="N28" s="16">
        <v>0</v>
      </c>
      <c r="O28" s="14" t="s">
        <v>582</v>
      </c>
      <c r="P28" s="16" t="s">
        <v>582</v>
      </c>
      <c r="Q28" s="14">
        <v>0</v>
      </c>
      <c r="R28" s="16">
        <v>0</v>
      </c>
      <c r="S28" s="14">
        <v>0</v>
      </c>
      <c r="T28" s="16">
        <v>0</v>
      </c>
      <c r="U28" s="14">
        <v>6.2425623699999999</v>
      </c>
      <c r="V28" s="16">
        <v>0.76824281999999999</v>
      </c>
    </row>
    <row r="29" spans="1:22" x14ac:dyDescent="0.25">
      <c r="A29" s="11" t="s">
        <v>499</v>
      </c>
      <c r="B29" s="13">
        <v>5385</v>
      </c>
      <c r="C29" s="14">
        <f>(30/B29*100)</f>
        <v>0.55710306406685239</v>
      </c>
      <c r="D29" s="15">
        <v>5355</v>
      </c>
      <c r="E29" s="14">
        <v>3.6799068400000001</v>
      </c>
      <c r="F29" s="16">
        <v>0.33191657000000002</v>
      </c>
      <c r="G29" s="14">
        <v>17.631417809999999</v>
      </c>
      <c r="H29" s="16">
        <v>0.46851451</v>
      </c>
      <c r="I29" s="14">
        <v>64.061125809999993</v>
      </c>
      <c r="J29" s="16">
        <v>0.77866321000000005</v>
      </c>
      <c r="K29" s="14">
        <v>8.4828009099999999</v>
      </c>
      <c r="L29" s="16">
        <v>0.39728172</v>
      </c>
      <c r="M29" s="14">
        <v>0</v>
      </c>
      <c r="N29" s="16">
        <v>0</v>
      </c>
      <c r="O29" s="14" t="s">
        <v>582</v>
      </c>
      <c r="P29" s="16" t="s">
        <v>582</v>
      </c>
      <c r="Q29" s="14">
        <v>2.7667624100000001</v>
      </c>
      <c r="R29" s="16">
        <v>0.24169378</v>
      </c>
      <c r="S29" s="14">
        <v>0</v>
      </c>
      <c r="T29" s="16">
        <v>0</v>
      </c>
      <c r="U29" s="14">
        <v>3.3779862199999999</v>
      </c>
      <c r="V29" s="16">
        <v>0.40816232000000002</v>
      </c>
    </row>
    <row r="30" spans="1:22" x14ac:dyDescent="0.25">
      <c r="A30" s="11" t="s">
        <v>500</v>
      </c>
      <c r="B30" s="13">
        <v>4520</v>
      </c>
      <c r="C30" s="14">
        <f>(254/B30*100)</f>
        <v>5.6194690265486731</v>
      </c>
      <c r="D30" s="15">
        <v>4266</v>
      </c>
      <c r="E30" s="14">
        <v>2.47735108</v>
      </c>
      <c r="F30" s="16">
        <v>0.24360784999999999</v>
      </c>
      <c r="G30" s="14">
        <v>10.04332718</v>
      </c>
      <c r="H30" s="16">
        <v>0.47323572000000003</v>
      </c>
      <c r="I30" s="14">
        <v>59.383081789999999</v>
      </c>
      <c r="J30" s="16">
        <v>0.94675774999999995</v>
      </c>
      <c r="K30" s="14">
        <v>20.731216239999998</v>
      </c>
      <c r="L30" s="16">
        <v>0.71151151999999995</v>
      </c>
      <c r="M30" s="14">
        <v>0</v>
      </c>
      <c r="N30" s="16">
        <v>0</v>
      </c>
      <c r="O30" s="14" t="s">
        <v>582</v>
      </c>
      <c r="P30" s="16" t="s">
        <v>582</v>
      </c>
      <c r="Q30" s="14">
        <v>0</v>
      </c>
      <c r="R30" s="16">
        <v>0</v>
      </c>
      <c r="S30" s="14">
        <v>0</v>
      </c>
      <c r="T30" s="16">
        <v>0</v>
      </c>
      <c r="U30" s="14">
        <v>7.3650237199999999</v>
      </c>
      <c r="V30" s="16">
        <v>0.58244810000000002</v>
      </c>
    </row>
    <row r="31" spans="1:22" x14ac:dyDescent="0.25">
      <c r="A31" s="11" t="s">
        <v>501</v>
      </c>
      <c r="B31" s="13">
        <v>5456</v>
      </c>
      <c r="C31" s="14">
        <f>(155/B31*100)</f>
        <v>2.8409090909090908</v>
      </c>
      <c r="D31" s="15">
        <v>5301</v>
      </c>
      <c r="E31" s="14">
        <v>3.82564415</v>
      </c>
      <c r="F31" s="16">
        <v>0.29265197999999998</v>
      </c>
      <c r="G31" s="14">
        <v>11.22242651</v>
      </c>
      <c r="H31" s="16">
        <v>0.44192416000000001</v>
      </c>
      <c r="I31" s="14">
        <v>60.520131550000002</v>
      </c>
      <c r="J31" s="16">
        <v>0.74814236000000001</v>
      </c>
      <c r="K31" s="14">
        <v>17.02930486</v>
      </c>
      <c r="L31" s="16">
        <v>0.52407230999999999</v>
      </c>
      <c r="M31" s="14">
        <v>0</v>
      </c>
      <c r="N31" s="16">
        <v>0</v>
      </c>
      <c r="O31" s="14" t="s">
        <v>582</v>
      </c>
      <c r="P31" s="16" t="s">
        <v>582</v>
      </c>
      <c r="Q31" s="14">
        <v>0</v>
      </c>
      <c r="R31" s="16">
        <v>0</v>
      </c>
      <c r="S31" s="14">
        <v>0</v>
      </c>
      <c r="T31" s="16">
        <v>0</v>
      </c>
      <c r="U31" s="14">
        <v>7.4024929400000001</v>
      </c>
      <c r="V31" s="16">
        <v>0.54197269999999997</v>
      </c>
    </row>
    <row r="32" spans="1:22" x14ac:dyDescent="0.25">
      <c r="A32" s="11" t="s">
        <v>502</v>
      </c>
      <c r="B32" s="13">
        <v>4478</v>
      </c>
      <c r="C32" s="14">
        <f>(6/B32*100)</f>
        <v>0.13398838767306834</v>
      </c>
      <c r="D32" s="15">
        <v>4472</v>
      </c>
      <c r="E32" s="14">
        <v>4.5999652299999996</v>
      </c>
      <c r="F32" s="16">
        <v>0.34085802999999998</v>
      </c>
      <c r="G32" s="14">
        <v>15.231755339999999</v>
      </c>
      <c r="H32" s="16">
        <v>0.51858572000000003</v>
      </c>
      <c r="I32" s="14">
        <v>64.862397049999998</v>
      </c>
      <c r="J32" s="16">
        <v>0.75301501999999998</v>
      </c>
      <c r="K32" s="14">
        <v>12.554323549999999</v>
      </c>
      <c r="L32" s="16">
        <v>0.51804094000000001</v>
      </c>
      <c r="M32" s="14">
        <v>0</v>
      </c>
      <c r="N32" s="16">
        <v>0</v>
      </c>
      <c r="O32" s="14" t="s">
        <v>582</v>
      </c>
      <c r="P32" s="16" t="s">
        <v>582</v>
      </c>
      <c r="Q32" s="14">
        <v>0</v>
      </c>
      <c r="R32" s="16">
        <v>0</v>
      </c>
      <c r="S32" s="14">
        <v>0</v>
      </c>
      <c r="T32" s="16">
        <v>0</v>
      </c>
      <c r="U32" s="14">
        <v>2.75155883</v>
      </c>
      <c r="V32" s="16">
        <v>0.31776358999999998</v>
      </c>
    </row>
    <row r="33" spans="1:22" x14ac:dyDescent="0.25">
      <c r="A33" s="11" t="s">
        <v>503</v>
      </c>
      <c r="B33" s="13">
        <v>7325</v>
      </c>
      <c r="C33" s="14">
        <f>(87/B33*100)</f>
        <v>1.1877133105802047</v>
      </c>
      <c r="D33" s="15">
        <v>7238</v>
      </c>
      <c r="E33" s="14">
        <v>1.8156315199999999</v>
      </c>
      <c r="F33" s="16">
        <v>0.16801865999999999</v>
      </c>
      <c r="G33" s="14">
        <v>8.4569068099999996</v>
      </c>
      <c r="H33" s="16">
        <v>0.46083112999999998</v>
      </c>
      <c r="I33" s="14">
        <v>59.783837920000003</v>
      </c>
      <c r="J33" s="16">
        <v>0.72600801000000004</v>
      </c>
      <c r="K33" s="14">
        <v>26.563447369999999</v>
      </c>
      <c r="L33" s="16">
        <v>0.77204399999999995</v>
      </c>
      <c r="M33" s="14">
        <v>0</v>
      </c>
      <c r="N33" s="16">
        <v>0</v>
      </c>
      <c r="O33" s="14" t="s">
        <v>582</v>
      </c>
      <c r="P33" s="16" t="s">
        <v>582</v>
      </c>
      <c r="Q33" s="14">
        <v>0</v>
      </c>
      <c r="R33" s="16">
        <v>0</v>
      </c>
      <c r="S33" s="14">
        <v>0</v>
      </c>
      <c r="T33" s="16">
        <v>0</v>
      </c>
      <c r="U33" s="14">
        <v>3.38017637</v>
      </c>
      <c r="V33" s="16">
        <v>0.29541429000000002</v>
      </c>
    </row>
    <row r="34" spans="1:22" x14ac:dyDescent="0.25">
      <c r="A34" s="11" t="s">
        <v>504</v>
      </c>
      <c r="B34" s="13">
        <v>6350</v>
      </c>
      <c r="C34" s="14">
        <f>(107/B34*100)</f>
        <v>1.6850393700787403</v>
      </c>
      <c r="D34" s="15">
        <v>6243</v>
      </c>
      <c r="E34" s="14">
        <v>6.5118990800000001</v>
      </c>
      <c r="F34" s="16">
        <v>0.37829622000000002</v>
      </c>
      <c r="G34" s="14">
        <v>15.801527370000001</v>
      </c>
      <c r="H34" s="16">
        <v>0.49958215</v>
      </c>
      <c r="I34" s="14">
        <v>58.007668580000001</v>
      </c>
      <c r="J34" s="16">
        <v>0.85056609000000005</v>
      </c>
      <c r="K34" s="14">
        <v>9.5074904599999996</v>
      </c>
      <c r="L34" s="16">
        <v>0.37990383999999999</v>
      </c>
      <c r="M34" s="14">
        <v>0</v>
      </c>
      <c r="N34" s="16">
        <v>0</v>
      </c>
      <c r="O34" s="14" t="s">
        <v>582</v>
      </c>
      <c r="P34" s="16" t="s">
        <v>582</v>
      </c>
      <c r="Q34" s="14">
        <v>2.5934758800000002</v>
      </c>
      <c r="R34" s="16">
        <v>0.53837999999999997</v>
      </c>
      <c r="S34" s="14">
        <v>0</v>
      </c>
      <c r="T34" s="16">
        <v>0</v>
      </c>
      <c r="U34" s="14">
        <v>7.5779386300000002</v>
      </c>
      <c r="V34" s="16">
        <v>0.58781119000000004</v>
      </c>
    </row>
    <row r="35" spans="1:22" x14ac:dyDescent="0.25">
      <c r="A35" s="11" t="s">
        <v>505</v>
      </c>
      <c r="B35" s="13">
        <v>6406</v>
      </c>
      <c r="C35" s="14">
        <f>(78/B35*100)</f>
        <v>1.2176084920387136</v>
      </c>
      <c r="D35" s="15">
        <v>6328</v>
      </c>
      <c r="E35" s="14">
        <v>3.8080533999999999</v>
      </c>
      <c r="F35" s="16">
        <v>0.26672074000000001</v>
      </c>
      <c r="G35" s="14">
        <v>14.12376736</v>
      </c>
      <c r="H35" s="16">
        <v>0.57885697000000003</v>
      </c>
      <c r="I35" s="14">
        <v>63.418138380000002</v>
      </c>
      <c r="J35" s="16">
        <v>0.65653885999999995</v>
      </c>
      <c r="K35" s="14">
        <v>14.354777199999999</v>
      </c>
      <c r="L35" s="16">
        <v>0.57933939000000001</v>
      </c>
      <c r="M35" s="14">
        <v>0</v>
      </c>
      <c r="N35" s="16">
        <v>0</v>
      </c>
      <c r="O35" s="14" t="s">
        <v>582</v>
      </c>
      <c r="P35" s="16" t="s">
        <v>582</v>
      </c>
      <c r="Q35" s="14">
        <v>1.04211941</v>
      </c>
      <c r="R35" s="16">
        <v>5.7101350000000002E-2</v>
      </c>
      <c r="S35" s="14">
        <v>0</v>
      </c>
      <c r="T35" s="16">
        <v>0</v>
      </c>
      <c r="U35" s="14">
        <v>3.25314426</v>
      </c>
      <c r="V35" s="16">
        <v>0.22633561999999999</v>
      </c>
    </row>
    <row r="36" spans="1:22" x14ac:dyDescent="0.25">
      <c r="A36" s="11" t="s">
        <v>506</v>
      </c>
      <c r="B36" s="13">
        <v>6736</v>
      </c>
      <c r="C36" s="14">
        <f>(97/B36*100)</f>
        <v>1.4400237529691211</v>
      </c>
      <c r="D36" s="15">
        <v>6639</v>
      </c>
      <c r="E36" s="14">
        <v>4.2759414400000004</v>
      </c>
      <c r="F36" s="16">
        <v>0.26913092</v>
      </c>
      <c r="G36" s="14">
        <v>13.533679169999999</v>
      </c>
      <c r="H36" s="16">
        <v>0.48275296000000001</v>
      </c>
      <c r="I36" s="14">
        <v>57.52513914</v>
      </c>
      <c r="J36" s="16">
        <v>0.73411227000000001</v>
      </c>
      <c r="K36" s="14">
        <v>18.556109280000001</v>
      </c>
      <c r="L36" s="16">
        <v>0.59103481000000002</v>
      </c>
      <c r="M36" s="14">
        <v>0</v>
      </c>
      <c r="N36" s="16">
        <v>0</v>
      </c>
      <c r="O36" s="14" t="s">
        <v>582</v>
      </c>
      <c r="P36" s="16" t="s">
        <v>582</v>
      </c>
      <c r="Q36" s="14">
        <v>0</v>
      </c>
      <c r="R36" s="16">
        <v>0</v>
      </c>
      <c r="S36" s="14">
        <v>0</v>
      </c>
      <c r="T36" s="16">
        <v>0</v>
      </c>
      <c r="U36" s="14">
        <v>6.1091309699999998</v>
      </c>
      <c r="V36" s="16">
        <v>0.39707506999999997</v>
      </c>
    </row>
    <row r="37" spans="1:22" x14ac:dyDescent="0.25">
      <c r="A37" s="11" t="s">
        <v>507</v>
      </c>
      <c r="B37" s="13">
        <v>5458</v>
      </c>
      <c r="C37" s="14">
        <f>(208/B37*100)</f>
        <v>3.8109197508244779</v>
      </c>
      <c r="D37" s="15">
        <v>5250</v>
      </c>
      <c r="E37" s="14">
        <v>3.4808579900000001</v>
      </c>
      <c r="F37" s="16">
        <v>0.27558767000000001</v>
      </c>
      <c r="G37" s="14">
        <v>9.1827187099999996</v>
      </c>
      <c r="H37" s="16">
        <v>0.47386203999999998</v>
      </c>
      <c r="I37" s="14">
        <v>54.866111760000003</v>
      </c>
      <c r="J37" s="16">
        <v>0.90517406</v>
      </c>
      <c r="K37" s="14">
        <v>20.483373</v>
      </c>
      <c r="L37" s="16">
        <v>0.78696224000000004</v>
      </c>
      <c r="M37" s="14">
        <v>0</v>
      </c>
      <c r="N37" s="16">
        <v>0</v>
      </c>
      <c r="O37" s="14" t="s">
        <v>582</v>
      </c>
      <c r="P37" s="16" t="s">
        <v>582</v>
      </c>
      <c r="Q37" s="14">
        <v>0</v>
      </c>
      <c r="R37" s="16">
        <v>0</v>
      </c>
      <c r="S37" s="14">
        <v>0</v>
      </c>
      <c r="T37" s="16">
        <v>0</v>
      </c>
      <c r="U37" s="14">
        <v>11.986938540000001</v>
      </c>
      <c r="V37" s="16">
        <v>0.90418432000000004</v>
      </c>
    </row>
    <row r="38" spans="1:22" x14ac:dyDescent="0.25">
      <c r="A38" s="11" t="s">
        <v>508</v>
      </c>
      <c r="B38" s="13">
        <v>5860</v>
      </c>
      <c r="C38" s="14">
        <f>(30/B38*100)</f>
        <v>0.51194539249146753</v>
      </c>
      <c r="D38" s="15">
        <v>5830</v>
      </c>
      <c r="E38" s="14">
        <v>4.4805252700000002</v>
      </c>
      <c r="F38" s="16">
        <v>0.30300679000000003</v>
      </c>
      <c r="G38" s="14">
        <v>18.943583440000001</v>
      </c>
      <c r="H38" s="16">
        <v>0.69436120999999995</v>
      </c>
      <c r="I38" s="14">
        <v>42.140628560000003</v>
      </c>
      <c r="J38" s="16">
        <v>0.76975486000000004</v>
      </c>
      <c r="K38" s="14">
        <v>14.424966209999999</v>
      </c>
      <c r="L38" s="16">
        <v>0.55425228999999998</v>
      </c>
      <c r="M38" s="14">
        <v>0</v>
      </c>
      <c r="N38" s="16">
        <v>0</v>
      </c>
      <c r="O38" s="14" t="s">
        <v>582</v>
      </c>
      <c r="P38" s="16" t="s">
        <v>582</v>
      </c>
      <c r="Q38" s="14">
        <v>0</v>
      </c>
      <c r="R38" s="16">
        <v>0</v>
      </c>
      <c r="S38" s="14">
        <v>0</v>
      </c>
      <c r="T38" s="16">
        <v>0</v>
      </c>
      <c r="U38" s="14">
        <v>20.010296520000001</v>
      </c>
      <c r="V38" s="16">
        <v>0.97020090999999997</v>
      </c>
    </row>
    <row r="39" spans="1:22" x14ac:dyDescent="0.25">
      <c r="A39" s="11" t="s">
        <v>509</v>
      </c>
      <c r="B39" s="13">
        <v>5895</v>
      </c>
      <c r="C39" s="14">
        <f>(33/B39*100)</f>
        <v>0.55979643765903309</v>
      </c>
      <c r="D39" s="15">
        <v>5862</v>
      </c>
      <c r="E39" s="14">
        <v>8.7792558399999994</v>
      </c>
      <c r="F39" s="16">
        <v>0.4186629</v>
      </c>
      <c r="G39" s="14">
        <v>18.030231759999999</v>
      </c>
      <c r="H39" s="16">
        <v>0.58197529999999997</v>
      </c>
      <c r="I39" s="14">
        <v>49.535811590000002</v>
      </c>
      <c r="J39" s="16">
        <v>0.85677764000000001</v>
      </c>
      <c r="K39" s="14">
        <v>19.291136349999999</v>
      </c>
      <c r="L39" s="16">
        <v>0.67813979000000002</v>
      </c>
      <c r="M39" s="14">
        <v>0</v>
      </c>
      <c r="N39" s="16">
        <v>0</v>
      </c>
      <c r="O39" s="14" t="s">
        <v>582</v>
      </c>
      <c r="P39" s="16" t="s">
        <v>582</v>
      </c>
      <c r="Q39" s="14">
        <v>0</v>
      </c>
      <c r="R39" s="16">
        <v>0</v>
      </c>
      <c r="S39" s="14">
        <v>0</v>
      </c>
      <c r="T39" s="16">
        <v>0</v>
      </c>
      <c r="U39" s="14">
        <v>4.3635644500000001</v>
      </c>
      <c r="V39" s="16">
        <v>0.60340486000000004</v>
      </c>
    </row>
    <row r="40" spans="1:22" x14ac:dyDescent="0.25">
      <c r="A40" s="11" t="s">
        <v>510</v>
      </c>
      <c r="B40" s="13">
        <v>14157</v>
      </c>
      <c r="C40" s="14">
        <f>(430/B40*100)</f>
        <v>3.0373666737303102</v>
      </c>
      <c r="D40" s="15">
        <v>13727</v>
      </c>
      <c r="E40" s="14">
        <v>2.8945488199999998</v>
      </c>
      <c r="F40" s="16">
        <v>0.19025576</v>
      </c>
      <c r="G40" s="14">
        <v>9.1660499200000007</v>
      </c>
      <c r="H40" s="16">
        <v>0.40905397999999998</v>
      </c>
      <c r="I40" s="14">
        <v>60.28497471</v>
      </c>
      <c r="J40" s="16">
        <v>0.65253589999999995</v>
      </c>
      <c r="K40" s="14">
        <v>20.95607772</v>
      </c>
      <c r="L40" s="16">
        <v>0.66667677000000003</v>
      </c>
      <c r="M40" s="14">
        <v>0</v>
      </c>
      <c r="N40" s="16">
        <v>0</v>
      </c>
      <c r="O40" s="14" t="s">
        <v>582</v>
      </c>
      <c r="P40" s="16" t="s">
        <v>582</v>
      </c>
      <c r="Q40" s="14">
        <v>0</v>
      </c>
      <c r="R40" s="16">
        <v>0</v>
      </c>
      <c r="S40" s="14">
        <v>0</v>
      </c>
      <c r="T40" s="16">
        <v>0</v>
      </c>
      <c r="U40" s="14">
        <v>6.6983488299999996</v>
      </c>
      <c r="V40" s="16">
        <v>0.56350765999999997</v>
      </c>
    </row>
    <row r="41" spans="1:22" x14ac:dyDescent="0.25">
      <c r="A41" s="11" t="s">
        <v>511</v>
      </c>
      <c r="B41" s="13">
        <v>5712</v>
      </c>
      <c r="C41" s="14">
        <f>(71/B41*100)</f>
        <v>1.2429971988795518</v>
      </c>
      <c r="D41" s="15">
        <v>5641</v>
      </c>
      <c r="E41" s="14">
        <v>3.7069015799999998</v>
      </c>
      <c r="F41" s="16">
        <v>0.30543386</v>
      </c>
      <c r="G41" s="14">
        <v>9.5119919799999995</v>
      </c>
      <c r="H41" s="16">
        <v>0.40409115000000001</v>
      </c>
      <c r="I41" s="14">
        <v>58.852644529999999</v>
      </c>
      <c r="J41" s="16">
        <v>0.81441516000000003</v>
      </c>
      <c r="K41" s="14">
        <v>22.8574859</v>
      </c>
      <c r="L41" s="16">
        <v>0.81141017000000004</v>
      </c>
      <c r="M41" s="14">
        <v>0</v>
      </c>
      <c r="N41" s="16">
        <v>0</v>
      </c>
      <c r="O41" s="14" t="s">
        <v>582</v>
      </c>
      <c r="P41" s="16" t="s">
        <v>582</v>
      </c>
      <c r="Q41" s="14">
        <v>0.68081754999999999</v>
      </c>
      <c r="R41" s="16">
        <v>0.18137060999999999</v>
      </c>
      <c r="S41" s="14">
        <v>0</v>
      </c>
      <c r="T41" s="16">
        <v>0</v>
      </c>
      <c r="U41" s="14">
        <v>4.3901584600000003</v>
      </c>
      <c r="V41" s="16">
        <v>0.55048178999999997</v>
      </c>
    </row>
    <row r="42" spans="1:22" x14ac:dyDescent="0.25">
      <c r="A42" s="11" t="s">
        <v>512</v>
      </c>
      <c r="B42" s="13">
        <f>IF(COUNT(B7:B41) &gt; 0, AVERAGE(B7:B41), "\u2014")</f>
        <v>7103.4285714285716</v>
      </c>
      <c r="C42" s="14">
        <f>IF(COUNT(C7:C41) &gt; 0, AVERAGE(C7:C41), "—")</f>
        <v>3.5595906811159805</v>
      </c>
      <c r="D42" s="15">
        <f>IF(COUNT(D7:D41) &gt; 0, AVERAGE(D7:D41), "—")</f>
        <v>6841.1428571428569</v>
      </c>
      <c r="E42" s="14">
        <f>IF(COUNT(E7:E41) &gt; 0, AVERAGE(E7:E41), "—")</f>
        <v>4.4133809642857145</v>
      </c>
      <c r="F42" s="16">
        <f>IF(COUNT(F7:F41) &gt; 0, SQRT(SUMSQ(F7:F41)/(COUNT(F7:F41)*COUNT(F7:F41)) ), "—")</f>
        <v>5.2958465984016385E-2</v>
      </c>
      <c r="G42" s="14">
        <f>IF(COUNT(G7:G41) &gt; 0, AVERAGE(G7:G41), "—")</f>
        <v>14.360570757142856</v>
      </c>
      <c r="H42" s="16">
        <f>IF(COUNT(H7:H41) &gt; 0, SQRT(SUMSQ(H7:H41)/(COUNT(H7:H41)*COUNT(H7:H41)) ), "—")</f>
        <v>8.6029330755906963E-2</v>
      </c>
      <c r="I42" s="14">
        <f>IF(COUNT(I7:I41) &gt; 0, AVERAGE(I7:I41), "—")</f>
        <v>56.631859822285719</v>
      </c>
      <c r="J42" s="16">
        <f>IF(COUNT(J7:J41) &gt; 0, SQRT(SUMSQ(J7:J41)/(COUNT(J7:J41)*COUNT(J7:J41)) ), "—")</f>
        <v>0.12909737787390155</v>
      </c>
      <c r="K42" s="14">
        <f>IF(COUNT(K7:K41) &gt; 0, AVERAGE(K7:K41), "—")</f>
        <v>17.087357328</v>
      </c>
      <c r="L42" s="16">
        <f>IF(COUNT(L7:L41) &gt; 0, SQRT(SUMSQ(L7:L41)/(COUNT(L7:L41)*COUNT(L7:L41)) ), "—")</f>
        <v>9.9798805967708348E-2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0.62751184371428581</v>
      </c>
      <c r="R42" s="16">
        <f>IF(COUNT(R7:R41) &gt; 0, SQRT(SUMSQ(R7:R41)/(COUNT(R7:R41)*COUNT(R7:R41)) ), "—")</f>
        <v>3.7641551833382705E-2</v>
      </c>
      <c r="S42" s="14">
        <f>IF(COUNT(S7:S41) &gt; 0, AVERAGE(S7:S41), "—")</f>
        <v>2.1203331428571426E-3</v>
      </c>
      <c r="T42" s="16">
        <f>IF(COUNT(T7:T41) &gt; 0, SQRT(SUMSQ(T7:T41)/(COUNT(T7:T41)*COUNT(T7:T41)) ), "—")</f>
        <v>1.0530128571428572E-3</v>
      </c>
      <c r="U42" s="14">
        <f>IF(COUNT(U7:U41) &gt; 0, AVERAGE(U7:U41), "—")</f>
        <v>6.8771989514285714</v>
      </c>
      <c r="V42" s="16">
        <f>IF(COUNT(V7:V41) &gt; 0, SQRT(SUMSQ(V7:V41)/(COUNT(V7:V41)*COUNT(V7:V41)) ), "—")</f>
        <v>9.8031191295162842E-2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11.604137420000001</v>
      </c>
      <c r="F45" s="16">
        <v>0.57434452999999996</v>
      </c>
      <c r="G45" s="14">
        <v>21.97486606</v>
      </c>
      <c r="H45" s="16">
        <v>0.64013878000000002</v>
      </c>
      <c r="I45" s="14">
        <v>44.198021990000001</v>
      </c>
      <c r="J45" s="16">
        <v>0.77313111999999995</v>
      </c>
      <c r="K45" s="14">
        <v>15.241028590000001</v>
      </c>
      <c r="L45" s="16">
        <v>0.50506611999999995</v>
      </c>
      <c r="M45" s="14">
        <v>0</v>
      </c>
      <c r="N45" s="16">
        <v>0</v>
      </c>
      <c r="O45" s="14" t="s">
        <v>582</v>
      </c>
      <c r="P45" s="16" t="s">
        <v>582</v>
      </c>
      <c r="Q45" s="14">
        <v>4.5864059999999998E-2</v>
      </c>
      <c r="R45" s="16">
        <v>3.1913080000000003E-2</v>
      </c>
      <c r="S45" s="14">
        <v>0.37723258999999998</v>
      </c>
      <c r="T45" s="16">
        <v>8.7056069999999999E-2</v>
      </c>
      <c r="U45" s="14">
        <v>6.5588493000000003</v>
      </c>
      <c r="V45" s="16">
        <v>0.40221371</v>
      </c>
    </row>
    <row r="46" spans="1:22" x14ac:dyDescent="0.25">
      <c r="A46" s="11" t="s">
        <v>516</v>
      </c>
      <c r="B46" s="13">
        <v>23141</v>
      </c>
      <c r="C46" s="14">
        <f>(2327/B46*100)</f>
        <v>10.055745214122121</v>
      </c>
      <c r="D46" s="15">
        <v>20814</v>
      </c>
      <c r="E46" s="14">
        <v>2.2189556800000001</v>
      </c>
      <c r="F46" s="16">
        <v>0.15635688</v>
      </c>
      <c r="G46" s="14">
        <v>8.9561306700000003</v>
      </c>
      <c r="H46" s="16">
        <v>0.31613954999999999</v>
      </c>
      <c r="I46" s="14">
        <v>40.71877988</v>
      </c>
      <c r="J46" s="16">
        <v>0.83091155000000005</v>
      </c>
      <c r="K46" s="14">
        <v>10.6891807</v>
      </c>
      <c r="L46" s="16">
        <v>0.34422913999999999</v>
      </c>
      <c r="M46" s="14">
        <v>0</v>
      </c>
      <c r="N46" s="16">
        <v>0</v>
      </c>
      <c r="O46" s="14" t="s">
        <v>582</v>
      </c>
      <c r="P46" s="16" t="s">
        <v>582</v>
      </c>
      <c r="Q46" s="14">
        <v>0</v>
      </c>
      <c r="R46" s="16">
        <v>0</v>
      </c>
      <c r="S46" s="14">
        <v>0</v>
      </c>
      <c r="T46" s="16">
        <v>0</v>
      </c>
      <c r="U46" s="14">
        <v>37.416953069999998</v>
      </c>
      <c r="V46" s="16">
        <v>1.0813279899999999</v>
      </c>
    </row>
    <row r="47" spans="1:22" x14ac:dyDescent="0.25">
      <c r="A47" s="11" t="s">
        <v>517</v>
      </c>
      <c r="B47" s="13">
        <v>5928</v>
      </c>
      <c r="C47" s="14">
        <f>(456/B47*100)</f>
        <v>7.6923076923076925</v>
      </c>
      <c r="D47" s="15">
        <v>5472</v>
      </c>
      <c r="E47" s="14">
        <v>5.3848295000000004</v>
      </c>
      <c r="F47" s="16">
        <v>0.31353352000000001</v>
      </c>
      <c r="G47" s="14">
        <v>13.546976730000001</v>
      </c>
      <c r="H47" s="16">
        <v>0.49950475</v>
      </c>
      <c r="I47" s="14">
        <v>52.708689569999997</v>
      </c>
      <c r="J47" s="16">
        <v>1.0306881699999999</v>
      </c>
      <c r="K47" s="14">
        <v>11.94075512</v>
      </c>
      <c r="L47" s="16">
        <v>0.54278525</v>
      </c>
      <c r="M47" s="14">
        <v>0</v>
      </c>
      <c r="N47" s="16">
        <v>0</v>
      </c>
      <c r="O47" s="14" t="s">
        <v>582</v>
      </c>
      <c r="P47" s="16" t="s">
        <v>582</v>
      </c>
      <c r="Q47" s="14">
        <v>0</v>
      </c>
      <c r="R47" s="16">
        <v>0</v>
      </c>
      <c r="S47" s="14">
        <v>0</v>
      </c>
      <c r="T47" s="16">
        <v>0</v>
      </c>
      <c r="U47" s="14">
        <v>16.418749080000001</v>
      </c>
      <c r="V47" s="16">
        <v>1.08409746</v>
      </c>
    </row>
    <row r="48" spans="1:22" x14ac:dyDescent="0.25">
      <c r="A48" s="11" t="s">
        <v>518</v>
      </c>
      <c r="B48" s="13">
        <v>9841</v>
      </c>
      <c r="C48" s="14">
        <f>(8/B48*100)</f>
        <v>8.1292551569962401E-2</v>
      </c>
      <c r="D48" s="15">
        <v>9833</v>
      </c>
      <c r="E48" s="14">
        <v>2.70224764</v>
      </c>
      <c r="F48" s="16">
        <v>0.23888424</v>
      </c>
      <c r="G48" s="14">
        <v>14.68225239</v>
      </c>
      <c r="H48" s="16">
        <v>0.53459104000000002</v>
      </c>
      <c r="I48" s="14">
        <v>68.733748050000003</v>
      </c>
      <c r="J48" s="16">
        <v>0.73174837999999998</v>
      </c>
      <c r="K48" s="14">
        <v>12.063777160000001</v>
      </c>
      <c r="L48" s="16">
        <v>0.54828984999999997</v>
      </c>
      <c r="M48" s="14">
        <v>0</v>
      </c>
      <c r="N48" s="16">
        <v>0</v>
      </c>
      <c r="O48" s="14" t="s">
        <v>582</v>
      </c>
      <c r="P48" s="16" t="s">
        <v>582</v>
      </c>
      <c r="Q48" s="14">
        <v>0</v>
      </c>
      <c r="R48" s="16">
        <v>0</v>
      </c>
      <c r="S48" s="14">
        <v>0</v>
      </c>
      <c r="T48" s="16">
        <v>0</v>
      </c>
      <c r="U48" s="14">
        <v>1.81797476</v>
      </c>
      <c r="V48" s="16">
        <v>0.54142234</v>
      </c>
    </row>
    <row r="49" spans="1:22" x14ac:dyDescent="0.25">
      <c r="A49" s="11" t="s">
        <v>519</v>
      </c>
      <c r="B49" s="13">
        <v>6349</v>
      </c>
      <c r="C49" s="14">
        <f>(56/B49*100)</f>
        <v>0.88202866593164275</v>
      </c>
      <c r="D49" s="15">
        <v>6293</v>
      </c>
      <c r="E49" s="14">
        <v>7.6275338100000001</v>
      </c>
      <c r="F49" s="16">
        <v>0.42382378999999998</v>
      </c>
      <c r="G49" s="14">
        <v>17.228897320000002</v>
      </c>
      <c r="H49" s="16">
        <v>0.58116665000000001</v>
      </c>
      <c r="I49" s="14">
        <v>54.884845800000001</v>
      </c>
      <c r="J49" s="16">
        <v>0.75807504999999997</v>
      </c>
      <c r="K49" s="14">
        <v>16.248073680000001</v>
      </c>
      <c r="L49" s="16">
        <v>0.58770389000000001</v>
      </c>
      <c r="M49" s="14">
        <v>0</v>
      </c>
      <c r="N49" s="16">
        <v>0</v>
      </c>
      <c r="O49" s="14" t="s">
        <v>582</v>
      </c>
      <c r="P49" s="16" t="s">
        <v>582</v>
      </c>
      <c r="Q49" s="14">
        <v>0</v>
      </c>
      <c r="R49" s="16">
        <v>0</v>
      </c>
      <c r="S49" s="14">
        <v>5.8595880000000003E-2</v>
      </c>
      <c r="T49" s="16">
        <v>4.7954839999999999E-2</v>
      </c>
      <c r="U49" s="14">
        <v>3.9520535099999998</v>
      </c>
      <c r="V49" s="16">
        <v>0.46688005999999999</v>
      </c>
    </row>
    <row r="50" spans="1:22" x14ac:dyDescent="0.25">
      <c r="A50" s="11" t="s">
        <v>520</v>
      </c>
      <c r="B50" s="13">
        <v>11795</v>
      </c>
      <c r="C50" s="14">
        <f>(457/B50*100)</f>
        <v>3.87452310300975</v>
      </c>
      <c r="D50" s="15">
        <v>11338</v>
      </c>
      <c r="E50" s="14">
        <v>5.4868351000000004</v>
      </c>
      <c r="F50" s="16">
        <v>0.32661962</v>
      </c>
      <c r="G50" s="14">
        <v>18.515897079999998</v>
      </c>
      <c r="H50" s="16">
        <v>0.48568182999999998</v>
      </c>
      <c r="I50" s="14">
        <v>56.52555083</v>
      </c>
      <c r="J50" s="16">
        <v>0.78371687999999995</v>
      </c>
      <c r="K50" s="14">
        <v>14.09944481</v>
      </c>
      <c r="L50" s="16">
        <v>0.42545473</v>
      </c>
      <c r="M50" s="14">
        <v>0</v>
      </c>
      <c r="N50" s="16">
        <v>0</v>
      </c>
      <c r="O50" s="14" t="s">
        <v>582</v>
      </c>
      <c r="P50" s="16" t="s">
        <v>582</v>
      </c>
      <c r="Q50" s="14">
        <v>0</v>
      </c>
      <c r="R50" s="16">
        <v>0</v>
      </c>
      <c r="S50" s="14">
        <v>0</v>
      </c>
      <c r="T50" s="16">
        <v>0</v>
      </c>
      <c r="U50" s="14">
        <v>5.3722721800000004</v>
      </c>
      <c r="V50" s="16">
        <v>0.48858111999999998</v>
      </c>
    </row>
    <row r="51" spans="1:22" x14ac:dyDescent="0.25">
      <c r="A51" s="11" t="s">
        <v>521</v>
      </c>
      <c r="B51" s="13">
        <v>6866</v>
      </c>
      <c r="C51" s="14">
        <f>(119/B51*100)</f>
        <v>1.7331779784445092</v>
      </c>
      <c r="D51" s="15">
        <v>6747</v>
      </c>
      <c r="E51" s="14">
        <v>4.9332543600000003</v>
      </c>
      <c r="F51" s="16">
        <v>0.30572524000000001</v>
      </c>
      <c r="G51" s="14">
        <v>12.26592029</v>
      </c>
      <c r="H51" s="16">
        <v>0.44322893000000002</v>
      </c>
      <c r="I51" s="14">
        <v>47.616815420000002</v>
      </c>
      <c r="J51" s="16">
        <v>0.74877517999999998</v>
      </c>
      <c r="K51" s="14">
        <v>13.266318849999999</v>
      </c>
      <c r="L51" s="16">
        <v>0.47409962999999999</v>
      </c>
      <c r="M51" s="14">
        <v>0</v>
      </c>
      <c r="N51" s="16">
        <v>0</v>
      </c>
      <c r="O51" s="14" t="s">
        <v>582</v>
      </c>
      <c r="P51" s="16" t="s">
        <v>582</v>
      </c>
      <c r="Q51" s="14">
        <v>10.58839564</v>
      </c>
      <c r="R51" s="16">
        <v>0.61258086</v>
      </c>
      <c r="S51" s="14">
        <v>0</v>
      </c>
      <c r="T51" s="16">
        <v>0</v>
      </c>
      <c r="U51" s="14">
        <v>11.329295439999999</v>
      </c>
      <c r="V51" s="16">
        <v>0.94529052999999996</v>
      </c>
    </row>
    <row r="52" spans="1:22" x14ac:dyDescent="0.25">
      <c r="A52" s="11" t="s">
        <v>522</v>
      </c>
      <c r="B52" s="13">
        <v>5809</v>
      </c>
      <c r="C52" s="14">
        <f>(120/B52*100)</f>
        <v>2.0657600275434671</v>
      </c>
      <c r="D52" s="15">
        <v>5689</v>
      </c>
      <c r="E52" s="14">
        <v>3.78745537</v>
      </c>
      <c r="F52" s="16">
        <v>0.26593776000000002</v>
      </c>
      <c r="G52" s="14">
        <v>12.069255630000001</v>
      </c>
      <c r="H52" s="16">
        <v>0.48559190000000002</v>
      </c>
      <c r="I52" s="14">
        <v>65.053664400000002</v>
      </c>
      <c r="J52" s="16">
        <v>0.82764731000000002</v>
      </c>
      <c r="K52" s="14">
        <v>14.513788</v>
      </c>
      <c r="L52" s="16">
        <v>0.53412510999999996</v>
      </c>
      <c r="M52" s="14">
        <v>0</v>
      </c>
      <c r="N52" s="16">
        <v>0</v>
      </c>
      <c r="O52" s="14" t="s">
        <v>582</v>
      </c>
      <c r="P52" s="16" t="s">
        <v>582</v>
      </c>
      <c r="Q52" s="14">
        <v>0</v>
      </c>
      <c r="R52" s="16">
        <v>0</v>
      </c>
      <c r="S52" s="14">
        <v>0</v>
      </c>
      <c r="T52" s="16">
        <v>0</v>
      </c>
      <c r="U52" s="14">
        <v>4.5758365999999997</v>
      </c>
      <c r="V52" s="16">
        <v>0.39031821999999999</v>
      </c>
    </row>
    <row r="53" spans="1:22" x14ac:dyDescent="0.25">
      <c r="A53" s="11" t="s">
        <v>523</v>
      </c>
      <c r="B53" s="13">
        <v>5571</v>
      </c>
      <c r="C53" s="14">
        <f>(129/B53*100)</f>
        <v>2.3155627355950457</v>
      </c>
      <c r="D53" s="15">
        <v>5442</v>
      </c>
      <c r="E53" s="14">
        <v>5.71734791</v>
      </c>
      <c r="F53" s="16">
        <v>0.32686849000000001</v>
      </c>
      <c r="G53" s="14">
        <v>16.413313169999999</v>
      </c>
      <c r="H53" s="16">
        <v>0.58984601000000003</v>
      </c>
      <c r="I53" s="14">
        <v>53.13232481</v>
      </c>
      <c r="J53" s="16">
        <v>0.73137845999999995</v>
      </c>
      <c r="K53" s="14">
        <v>14.974531669999999</v>
      </c>
      <c r="L53" s="16">
        <v>0.52768353000000001</v>
      </c>
      <c r="M53" s="14">
        <v>0</v>
      </c>
      <c r="N53" s="16">
        <v>0</v>
      </c>
      <c r="O53" s="14" t="s">
        <v>582</v>
      </c>
      <c r="P53" s="16" t="s">
        <v>582</v>
      </c>
      <c r="Q53" s="14">
        <v>0</v>
      </c>
      <c r="R53" s="16">
        <v>0</v>
      </c>
      <c r="S53" s="14">
        <v>0</v>
      </c>
      <c r="T53" s="16">
        <v>0</v>
      </c>
      <c r="U53" s="14">
        <v>9.7624824399999994</v>
      </c>
      <c r="V53" s="16">
        <v>0.39763648000000001</v>
      </c>
    </row>
    <row r="54" spans="1:22" x14ac:dyDescent="0.25">
      <c r="A54" s="11" t="s">
        <v>524</v>
      </c>
      <c r="B54" s="13">
        <v>4740</v>
      </c>
      <c r="C54" s="14">
        <f>(580/B54*100)</f>
        <v>12.236286919831224</v>
      </c>
      <c r="D54" s="15">
        <v>4160</v>
      </c>
      <c r="E54" s="14">
        <v>8.2037396999999999</v>
      </c>
      <c r="F54" s="16">
        <v>0.59822218000000005</v>
      </c>
      <c r="G54" s="14">
        <v>13.472026100000001</v>
      </c>
      <c r="H54" s="16">
        <v>0.61059532000000005</v>
      </c>
      <c r="I54" s="14">
        <v>43.285619910000001</v>
      </c>
      <c r="J54" s="16">
        <v>1.10266273</v>
      </c>
      <c r="K54" s="14">
        <v>18.393368290000002</v>
      </c>
      <c r="L54" s="16">
        <v>0.879853</v>
      </c>
      <c r="M54" s="14">
        <v>0</v>
      </c>
      <c r="N54" s="16">
        <v>0</v>
      </c>
      <c r="O54" s="14" t="s">
        <v>582</v>
      </c>
      <c r="P54" s="16" t="s">
        <v>582</v>
      </c>
      <c r="Q54" s="14">
        <v>0</v>
      </c>
      <c r="R54" s="16">
        <v>0</v>
      </c>
      <c r="S54" s="14">
        <v>0</v>
      </c>
      <c r="T54" s="16">
        <v>0</v>
      </c>
      <c r="U54" s="14">
        <v>16.645246010000001</v>
      </c>
      <c r="V54" s="16">
        <v>1.50895253</v>
      </c>
    </row>
    <row r="55" spans="1:22" x14ac:dyDescent="0.25">
      <c r="A55" s="11" t="s">
        <v>525</v>
      </c>
      <c r="B55" s="13">
        <v>5316</v>
      </c>
      <c r="C55" s="14">
        <f>(22/B55*100)</f>
        <v>0.41384499623777277</v>
      </c>
      <c r="D55" s="15">
        <v>5294</v>
      </c>
      <c r="E55" s="14">
        <v>3.4641890900000001</v>
      </c>
      <c r="F55" s="16">
        <v>0.28455221000000003</v>
      </c>
      <c r="G55" s="14">
        <v>13.70932075</v>
      </c>
      <c r="H55" s="16">
        <v>0.59546790999999999</v>
      </c>
      <c r="I55" s="14">
        <v>59.295929020000003</v>
      </c>
      <c r="J55" s="16">
        <v>0.75849557999999995</v>
      </c>
      <c r="K55" s="14">
        <v>19.31619778</v>
      </c>
      <c r="L55" s="16">
        <v>0.60700416000000001</v>
      </c>
      <c r="M55" s="14">
        <v>0</v>
      </c>
      <c r="N55" s="16">
        <v>0</v>
      </c>
      <c r="O55" s="14" t="s">
        <v>582</v>
      </c>
      <c r="P55" s="16" t="s">
        <v>582</v>
      </c>
      <c r="Q55" s="14">
        <v>0</v>
      </c>
      <c r="R55" s="16">
        <v>0</v>
      </c>
      <c r="S55" s="14">
        <v>0.42775070999999998</v>
      </c>
      <c r="T55" s="16">
        <v>8.5918250000000002E-2</v>
      </c>
      <c r="U55" s="14">
        <v>3.78661264</v>
      </c>
      <c r="V55" s="16">
        <v>0.32520510000000002</v>
      </c>
    </row>
    <row r="56" spans="1:22" x14ac:dyDescent="0.25">
      <c r="A56" s="11" t="s">
        <v>526</v>
      </c>
      <c r="B56" s="13">
        <v>5359</v>
      </c>
      <c r="C56" s="14">
        <f>(77/B56*100)</f>
        <v>1.4368352304534429</v>
      </c>
      <c r="D56" s="15">
        <v>5282</v>
      </c>
      <c r="E56" s="14">
        <v>3.0212798200000002</v>
      </c>
      <c r="F56" s="16">
        <v>0.30532289000000001</v>
      </c>
      <c r="G56" s="14">
        <v>8.5257440899999999</v>
      </c>
      <c r="H56" s="16">
        <v>0.46748546000000002</v>
      </c>
      <c r="I56" s="14">
        <v>68.437186850000003</v>
      </c>
      <c r="J56" s="16">
        <v>0.80009653000000003</v>
      </c>
      <c r="K56" s="14">
        <v>18.745334719999999</v>
      </c>
      <c r="L56" s="16">
        <v>0.56971786999999996</v>
      </c>
      <c r="M56" s="14">
        <v>0</v>
      </c>
      <c r="N56" s="16">
        <v>0</v>
      </c>
      <c r="O56" s="14" t="s">
        <v>582</v>
      </c>
      <c r="P56" s="16" t="s">
        <v>582</v>
      </c>
      <c r="Q56" s="14">
        <v>0</v>
      </c>
      <c r="R56" s="16">
        <v>0</v>
      </c>
      <c r="S56" s="14">
        <v>0</v>
      </c>
      <c r="T56" s="16">
        <v>0</v>
      </c>
      <c r="U56" s="14">
        <v>1.2704545300000001</v>
      </c>
      <c r="V56" s="16">
        <v>0.212198</v>
      </c>
    </row>
    <row r="57" spans="1:22" x14ac:dyDescent="0.25">
      <c r="A57" s="11" t="s">
        <v>527</v>
      </c>
      <c r="B57" s="13">
        <v>6513</v>
      </c>
      <c r="C57" s="14">
        <f>(0/B57*100)</f>
        <v>0</v>
      </c>
      <c r="D57" s="15">
        <v>6513</v>
      </c>
      <c r="E57" s="14">
        <v>3.8203386400000001</v>
      </c>
      <c r="F57" s="16">
        <v>0.29438226000000001</v>
      </c>
      <c r="G57" s="14">
        <v>25.419505269999998</v>
      </c>
      <c r="H57" s="16">
        <v>0.59449401999999996</v>
      </c>
      <c r="I57" s="14">
        <v>57.84671694</v>
      </c>
      <c r="J57" s="16">
        <v>0.88171816000000003</v>
      </c>
      <c r="K57" s="14">
        <v>8.6151382999999999</v>
      </c>
      <c r="L57" s="16">
        <v>0.39638076999999999</v>
      </c>
      <c r="M57" s="14">
        <v>0</v>
      </c>
      <c r="N57" s="16">
        <v>0</v>
      </c>
      <c r="O57" s="14" t="s">
        <v>582</v>
      </c>
      <c r="P57" s="16" t="s">
        <v>582</v>
      </c>
      <c r="Q57" s="14">
        <v>0</v>
      </c>
      <c r="R57" s="16">
        <v>0</v>
      </c>
      <c r="S57" s="14">
        <v>1.851295E-2</v>
      </c>
      <c r="T57" s="16">
        <v>1.860384E-2</v>
      </c>
      <c r="U57" s="14">
        <v>4.2797878999999996</v>
      </c>
      <c r="V57" s="16">
        <v>0.58113866000000003</v>
      </c>
    </row>
    <row r="58" spans="1:22" x14ac:dyDescent="0.25">
      <c r="A58" s="11" t="s">
        <v>528</v>
      </c>
      <c r="B58" s="13">
        <v>7267</v>
      </c>
      <c r="C58" s="14">
        <f>(10/B58*100)</f>
        <v>0.13760836658868861</v>
      </c>
      <c r="D58" s="15">
        <v>7257</v>
      </c>
      <c r="E58" s="14">
        <v>9.1065992199999997</v>
      </c>
      <c r="F58" s="16">
        <v>0.40133933999999999</v>
      </c>
      <c r="G58" s="14">
        <v>17.391473770000001</v>
      </c>
      <c r="H58" s="16">
        <v>0.57833880999999998</v>
      </c>
      <c r="I58" s="14">
        <v>48.128848040000001</v>
      </c>
      <c r="J58" s="16">
        <v>0.89645649999999999</v>
      </c>
      <c r="K58" s="14">
        <v>19.170135510000001</v>
      </c>
      <c r="L58" s="16">
        <v>0.52312563000000001</v>
      </c>
      <c r="M58" s="14">
        <v>0</v>
      </c>
      <c r="N58" s="16">
        <v>0</v>
      </c>
      <c r="O58" s="14" t="s">
        <v>582</v>
      </c>
      <c r="P58" s="16" t="s">
        <v>582</v>
      </c>
      <c r="Q58" s="14">
        <v>0</v>
      </c>
      <c r="R58" s="16">
        <v>0</v>
      </c>
      <c r="S58" s="14">
        <v>0.82372926999999996</v>
      </c>
      <c r="T58" s="16">
        <v>0.11377855000000001</v>
      </c>
      <c r="U58" s="14">
        <v>5.37921418</v>
      </c>
      <c r="V58" s="16">
        <v>0.65462942999999996</v>
      </c>
    </row>
    <row r="59" spans="1:22" x14ac:dyDescent="0.25">
      <c r="A59" s="11" t="s">
        <v>529</v>
      </c>
      <c r="B59" s="13">
        <v>4826</v>
      </c>
      <c r="C59" s="14">
        <f>(26/B59*100)</f>
        <v>0.53874844591794446</v>
      </c>
      <c r="D59" s="15">
        <v>4800</v>
      </c>
      <c r="E59" s="14">
        <v>6.7325994299999996</v>
      </c>
      <c r="F59" s="16">
        <v>0.4330696</v>
      </c>
      <c r="G59" s="14">
        <v>17.76758023</v>
      </c>
      <c r="H59" s="16">
        <v>0.67761209</v>
      </c>
      <c r="I59" s="14">
        <v>52.36106384</v>
      </c>
      <c r="J59" s="16">
        <v>0.82770787999999995</v>
      </c>
      <c r="K59" s="14">
        <v>18.535670360000001</v>
      </c>
      <c r="L59" s="16">
        <v>0.74106170999999998</v>
      </c>
      <c r="M59" s="14">
        <v>0</v>
      </c>
      <c r="N59" s="16">
        <v>0</v>
      </c>
      <c r="O59" s="14" t="s">
        <v>582</v>
      </c>
      <c r="P59" s="16" t="s">
        <v>582</v>
      </c>
      <c r="Q59" s="14">
        <v>0</v>
      </c>
      <c r="R59" s="16">
        <v>0</v>
      </c>
      <c r="S59" s="14">
        <v>0.50582720999999997</v>
      </c>
      <c r="T59" s="16">
        <v>0.12206727000000001</v>
      </c>
      <c r="U59" s="14">
        <v>4.0972589199999998</v>
      </c>
      <c r="V59" s="16">
        <v>0.33925977000000002</v>
      </c>
    </row>
    <row r="60" spans="1:22" x14ac:dyDescent="0.25">
      <c r="A60" s="11" t="s">
        <v>530</v>
      </c>
      <c r="B60" s="13">
        <v>4546</v>
      </c>
      <c r="C60" s="14">
        <f>(15/B60*100)</f>
        <v>0.32996040475142985</v>
      </c>
      <c r="D60" s="15">
        <v>4531</v>
      </c>
      <c r="E60" s="14">
        <v>8.3739353899999998</v>
      </c>
      <c r="F60" s="16">
        <v>0.63062680000000004</v>
      </c>
      <c r="G60" s="14">
        <v>21.35971125</v>
      </c>
      <c r="H60" s="16">
        <v>0.90181926000000001</v>
      </c>
      <c r="I60" s="14">
        <v>49.455373520000002</v>
      </c>
      <c r="J60" s="16">
        <v>1.14085021</v>
      </c>
      <c r="K60" s="14">
        <v>14.356736099999999</v>
      </c>
      <c r="L60" s="16">
        <v>0.79079516000000005</v>
      </c>
      <c r="M60" s="14">
        <v>0</v>
      </c>
      <c r="N60" s="16">
        <v>0</v>
      </c>
      <c r="O60" s="14" t="s">
        <v>582</v>
      </c>
      <c r="P60" s="16" t="s">
        <v>582</v>
      </c>
      <c r="Q60" s="14">
        <v>0</v>
      </c>
      <c r="R60" s="16">
        <v>0</v>
      </c>
      <c r="S60" s="14">
        <v>0.54008982000000005</v>
      </c>
      <c r="T60" s="16">
        <v>0.11975998</v>
      </c>
      <c r="U60" s="14">
        <v>5.9141539300000003</v>
      </c>
      <c r="V60" s="16">
        <v>0.58348944000000003</v>
      </c>
    </row>
    <row r="61" spans="1:22" x14ac:dyDescent="0.25">
      <c r="A61" s="11" t="s">
        <v>531</v>
      </c>
      <c r="B61" s="13">
        <v>6525</v>
      </c>
      <c r="C61" s="14">
        <f>(184/B61*100)</f>
        <v>2.8199233716475094</v>
      </c>
      <c r="D61" s="15">
        <v>6341</v>
      </c>
      <c r="E61" s="14">
        <v>6.7308797</v>
      </c>
      <c r="F61" s="16">
        <v>0.35690886999999999</v>
      </c>
      <c r="G61" s="14">
        <v>14.77708174</v>
      </c>
      <c r="H61" s="16">
        <v>0.53468325000000005</v>
      </c>
      <c r="I61" s="14">
        <v>49.901969299999998</v>
      </c>
      <c r="J61" s="16">
        <v>0.71085155</v>
      </c>
      <c r="K61" s="14">
        <v>24.14003263</v>
      </c>
      <c r="L61" s="16">
        <v>0.5894741</v>
      </c>
      <c r="M61" s="14">
        <v>0</v>
      </c>
      <c r="N61" s="16">
        <v>0</v>
      </c>
      <c r="O61" s="14" t="s">
        <v>582</v>
      </c>
      <c r="P61" s="16" t="s">
        <v>582</v>
      </c>
      <c r="Q61" s="14">
        <v>0</v>
      </c>
      <c r="R61" s="16">
        <v>0</v>
      </c>
      <c r="S61" s="14">
        <v>0</v>
      </c>
      <c r="T61" s="16">
        <v>0</v>
      </c>
      <c r="U61" s="14">
        <v>4.4500366400000004</v>
      </c>
      <c r="V61" s="16">
        <v>0.53456921000000002</v>
      </c>
    </row>
    <row r="62" spans="1:22" x14ac:dyDescent="0.25">
      <c r="A62" s="11" t="s">
        <v>532</v>
      </c>
      <c r="B62" s="13">
        <v>4476</v>
      </c>
      <c r="C62" s="14">
        <f>(3/B62*100)</f>
        <v>6.7024128686327081E-2</v>
      </c>
      <c r="D62" s="15">
        <v>4473</v>
      </c>
      <c r="E62" s="14">
        <v>2.26350966</v>
      </c>
      <c r="F62" s="16">
        <v>0.23425043000000001</v>
      </c>
      <c r="G62" s="14">
        <v>11.689288729999999</v>
      </c>
      <c r="H62" s="16">
        <v>0.56678784999999998</v>
      </c>
      <c r="I62" s="14">
        <v>71.272603090000004</v>
      </c>
      <c r="J62" s="16">
        <v>0.73407111999999997</v>
      </c>
      <c r="K62" s="14">
        <v>14.21637963</v>
      </c>
      <c r="L62" s="16">
        <v>0.52677538000000002</v>
      </c>
      <c r="M62" s="14">
        <v>0</v>
      </c>
      <c r="N62" s="16">
        <v>0</v>
      </c>
      <c r="O62" s="14" t="s">
        <v>582</v>
      </c>
      <c r="P62" s="16" t="s">
        <v>582</v>
      </c>
      <c r="Q62" s="14">
        <v>0</v>
      </c>
      <c r="R62" s="16">
        <v>0</v>
      </c>
      <c r="S62" s="14">
        <v>0</v>
      </c>
      <c r="T62" s="16">
        <v>0</v>
      </c>
      <c r="U62" s="14">
        <v>0.55821889000000002</v>
      </c>
      <c r="V62" s="16">
        <v>0.1010954</v>
      </c>
    </row>
    <row r="63" spans="1:22" x14ac:dyDescent="0.25">
      <c r="A63" s="11" t="s">
        <v>533</v>
      </c>
      <c r="B63" s="13">
        <v>5324</v>
      </c>
      <c r="C63" s="14">
        <f>(13/B63*100)</f>
        <v>0.24417731029301279</v>
      </c>
      <c r="D63" s="15">
        <v>5311</v>
      </c>
      <c r="E63" s="14">
        <v>4.6724041100000004</v>
      </c>
      <c r="F63" s="16">
        <v>0.33409022999999999</v>
      </c>
      <c r="G63" s="14">
        <v>17.755175179999998</v>
      </c>
      <c r="H63" s="16">
        <v>0.51689768999999997</v>
      </c>
      <c r="I63" s="14">
        <v>56.093065099999997</v>
      </c>
      <c r="J63" s="16">
        <v>0.68666174999999996</v>
      </c>
      <c r="K63" s="14">
        <v>12.16413178</v>
      </c>
      <c r="L63" s="16">
        <v>0.52770936999999996</v>
      </c>
      <c r="M63" s="14">
        <v>0</v>
      </c>
      <c r="N63" s="16">
        <v>0</v>
      </c>
      <c r="O63" s="14" t="s">
        <v>582</v>
      </c>
      <c r="P63" s="16" t="s">
        <v>582</v>
      </c>
      <c r="Q63" s="14">
        <v>2.59285E-2</v>
      </c>
      <c r="R63" s="16">
        <v>1.848849E-2</v>
      </c>
      <c r="S63" s="14">
        <v>0.18062665999999999</v>
      </c>
      <c r="T63" s="16">
        <v>6.4730029999999994E-2</v>
      </c>
      <c r="U63" s="14">
        <v>9.1086686700000001</v>
      </c>
      <c r="V63" s="16">
        <v>0.46089546999999997</v>
      </c>
    </row>
    <row r="64" spans="1:22" x14ac:dyDescent="0.25">
      <c r="A64" s="11" t="s">
        <v>534</v>
      </c>
      <c r="B64" s="13">
        <v>3634</v>
      </c>
      <c r="C64" s="14">
        <f>(3/B64*100)</f>
        <v>8.2553659878921298E-2</v>
      </c>
      <c r="D64" s="15">
        <v>3631</v>
      </c>
      <c r="E64" s="14">
        <v>4.8386135000000001</v>
      </c>
      <c r="F64" s="16">
        <v>0.33510831000000002</v>
      </c>
      <c r="G64" s="14">
        <v>18.472462140000001</v>
      </c>
      <c r="H64" s="16">
        <v>0.67116825000000002</v>
      </c>
      <c r="I64" s="14">
        <v>55.883381129999997</v>
      </c>
      <c r="J64" s="16">
        <v>0.84235347999999999</v>
      </c>
      <c r="K64" s="14">
        <v>16.51678201</v>
      </c>
      <c r="L64" s="16">
        <v>0.62746727999999996</v>
      </c>
      <c r="M64" s="14">
        <v>0</v>
      </c>
      <c r="N64" s="16">
        <v>0</v>
      </c>
      <c r="O64" s="14" t="s">
        <v>582</v>
      </c>
      <c r="P64" s="16" t="s">
        <v>582</v>
      </c>
      <c r="Q64" s="14">
        <v>0</v>
      </c>
      <c r="R64" s="16">
        <v>0</v>
      </c>
      <c r="S64" s="14">
        <v>0.16022837000000001</v>
      </c>
      <c r="T64" s="16">
        <v>7.1463789999999999E-2</v>
      </c>
      <c r="U64" s="14">
        <v>4.12853285</v>
      </c>
      <c r="V64" s="16">
        <v>0.31048008999999999</v>
      </c>
    </row>
    <row r="65" spans="1:22" x14ac:dyDescent="0.25">
      <c r="A65" s="11" t="s">
        <v>535</v>
      </c>
      <c r="B65" s="13">
        <v>5325</v>
      </c>
      <c r="C65" s="14">
        <f>(14/B65*100)</f>
        <v>0.26291079812206569</v>
      </c>
      <c r="D65" s="15">
        <v>5311</v>
      </c>
      <c r="E65" s="14">
        <v>3.5070168700000002</v>
      </c>
      <c r="F65" s="16">
        <v>0.27054982999999999</v>
      </c>
      <c r="G65" s="14">
        <v>14.9176918</v>
      </c>
      <c r="H65" s="16">
        <v>0.48185884000000001</v>
      </c>
      <c r="I65" s="14">
        <v>63.067655709999997</v>
      </c>
      <c r="J65" s="16">
        <v>0.73045484000000005</v>
      </c>
      <c r="K65" s="14">
        <v>12.666416079999999</v>
      </c>
      <c r="L65" s="16">
        <v>0.51158241000000004</v>
      </c>
      <c r="M65" s="14">
        <v>0</v>
      </c>
      <c r="N65" s="16">
        <v>0</v>
      </c>
      <c r="O65" s="14" t="s">
        <v>582</v>
      </c>
      <c r="P65" s="16" t="s">
        <v>582</v>
      </c>
      <c r="Q65" s="14">
        <v>0.33094859999999998</v>
      </c>
      <c r="R65" s="16">
        <v>9.3114470000000005E-2</v>
      </c>
      <c r="S65" s="14">
        <v>0</v>
      </c>
      <c r="T65" s="16">
        <v>0</v>
      </c>
      <c r="U65" s="14">
        <v>5.5102709399999998</v>
      </c>
      <c r="V65" s="16">
        <v>0.43509093999999998</v>
      </c>
    </row>
    <row r="66" spans="1:22" x14ac:dyDescent="0.25">
      <c r="A66" s="11" t="s">
        <v>536</v>
      </c>
      <c r="B66" s="13">
        <v>5665</v>
      </c>
      <c r="C66" s="14">
        <f>(100/B66*100)</f>
        <v>1.7652250661959399</v>
      </c>
      <c r="D66" s="15">
        <v>5565</v>
      </c>
      <c r="E66" s="14">
        <v>5.8054258399999998</v>
      </c>
      <c r="F66" s="16">
        <v>0.32974419999999999</v>
      </c>
      <c r="G66" s="14">
        <v>15.411925719999999</v>
      </c>
      <c r="H66" s="16">
        <v>0.60463900000000004</v>
      </c>
      <c r="I66" s="14">
        <v>51.669603930000001</v>
      </c>
      <c r="J66" s="16">
        <v>0.69825738000000004</v>
      </c>
      <c r="K66" s="14">
        <v>10.827552860000001</v>
      </c>
      <c r="L66" s="16">
        <v>0.38086771000000003</v>
      </c>
      <c r="M66" s="14">
        <v>0</v>
      </c>
      <c r="N66" s="16">
        <v>0</v>
      </c>
      <c r="O66" s="14" t="s">
        <v>582</v>
      </c>
      <c r="P66" s="16" t="s">
        <v>582</v>
      </c>
      <c r="Q66" s="14">
        <v>0</v>
      </c>
      <c r="R66" s="16">
        <v>0</v>
      </c>
      <c r="S66" s="14">
        <v>0</v>
      </c>
      <c r="T66" s="16">
        <v>0</v>
      </c>
      <c r="U66" s="14">
        <v>16.285491650000001</v>
      </c>
      <c r="V66" s="16">
        <v>0.37762633000000001</v>
      </c>
    </row>
    <row r="67" spans="1:22" x14ac:dyDescent="0.25">
      <c r="A67" s="11" t="s">
        <v>537</v>
      </c>
      <c r="B67" s="13">
        <v>6971</v>
      </c>
      <c r="C67" s="14">
        <f>(1164/B67*100)</f>
        <v>16.697747812365517</v>
      </c>
      <c r="D67" s="15">
        <v>5807</v>
      </c>
      <c r="E67" s="14">
        <v>4.8504707099999997</v>
      </c>
      <c r="F67" s="16">
        <v>0.25608945</v>
      </c>
      <c r="G67" s="14">
        <v>17.705487680000001</v>
      </c>
      <c r="H67" s="16">
        <v>0.52075954999999996</v>
      </c>
      <c r="I67" s="14">
        <v>59.471574330000003</v>
      </c>
      <c r="J67" s="16">
        <v>0.63902356999999999</v>
      </c>
      <c r="K67" s="14">
        <v>13.10680855</v>
      </c>
      <c r="L67" s="16">
        <v>0.36816446000000003</v>
      </c>
      <c r="M67" s="14">
        <v>0</v>
      </c>
      <c r="N67" s="16">
        <v>0</v>
      </c>
      <c r="O67" s="14" t="s">
        <v>582</v>
      </c>
      <c r="P67" s="16" t="s">
        <v>582</v>
      </c>
      <c r="Q67" s="14">
        <v>0</v>
      </c>
      <c r="R67" s="16">
        <v>0</v>
      </c>
      <c r="S67" s="14">
        <v>0</v>
      </c>
      <c r="T67" s="16">
        <v>0</v>
      </c>
      <c r="U67" s="14">
        <v>4.8656587299999998</v>
      </c>
      <c r="V67" s="16">
        <v>0.32828310999999999</v>
      </c>
    </row>
    <row r="68" spans="1:22" x14ac:dyDescent="0.25">
      <c r="A68" s="11" t="s">
        <v>538</v>
      </c>
      <c r="B68" s="13">
        <v>12083</v>
      </c>
      <c r="C68" s="14">
        <f>(32/B68*100)</f>
        <v>0.26483489199702059</v>
      </c>
      <c r="D68" s="15">
        <v>12051</v>
      </c>
      <c r="E68" s="14">
        <v>5.0553971000000004</v>
      </c>
      <c r="F68" s="16">
        <v>0.17942562000000001</v>
      </c>
      <c r="G68" s="14">
        <v>13.53820063</v>
      </c>
      <c r="H68" s="16">
        <v>0.27023340000000001</v>
      </c>
      <c r="I68" s="14">
        <v>47.926871269999999</v>
      </c>
      <c r="J68" s="16">
        <v>0.41130009000000001</v>
      </c>
      <c r="K68" s="14">
        <v>13.28495921</v>
      </c>
      <c r="L68" s="16">
        <v>0.29565932</v>
      </c>
      <c r="M68" s="14">
        <v>0</v>
      </c>
      <c r="N68" s="16">
        <v>0</v>
      </c>
      <c r="O68" s="14" t="s">
        <v>582</v>
      </c>
      <c r="P68" s="16" t="s">
        <v>582</v>
      </c>
      <c r="Q68" s="14">
        <v>0</v>
      </c>
      <c r="R68" s="16">
        <v>0</v>
      </c>
      <c r="S68" s="14">
        <v>0</v>
      </c>
      <c r="T68" s="16">
        <v>0</v>
      </c>
      <c r="U68" s="14">
        <v>20.19457178</v>
      </c>
      <c r="V68" s="16">
        <v>0.33116023999999999</v>
      </c>
    </row>
    <row r="69" spans="1:22" x14ac:dyDescent="0.25">
      <c r="A69" s="11" t="s">
        <v>539</v>
      </c>
      <c r="B69" s="13">
        <v>4876</v>
      </c>
      <c r="C69" s="14">
        <f>(0/B69*100)</f>
        <v>0</v>
      </c>
      <c r="D69" s="15">
        <v>4876</v>
      </c>
      <c r="E69" s="14">
        <v>7.5304049099999997</v>
      </c>
      <c r="F69" s="16">
        <v>0.60311561000000002</v>
      </c>
      <c r="G69" s="14">
        <v>25.515019089999999</v>
      </c>
      <c r="H69" s="16">
        <v>0.79245385999999995</v>
      </c>
      <c r="I69" s="14">
        <v>56.405779119999998</v>
      </c>
      <c r="J69" s="16">
        <v>1.1117494699999999</v>
      </c>
      <c r="K69" s="14">
        <v>9.6772090199999994</v>
      </c>
      <c r="L69" s="16">
        <v>0.47781572</v>
      </c>
      <c r="M69" s="14">
        <v>0</v>
      </c>
      <c r="N69" s="16">
        <v>0</v>
      </c>
      <c r="O69" s="14" t="s">
        <v>582</v>
      </c>
      <c r="P69" s="16" t="s">
        <v>582</v>
      </c>
      <c r="Q69" s="14">
        <v>0</v>
      </c>
      <c r="R69" s="16">
        <v>0</v>
      </c>
      <c r="S69" s="14">
        <v>0</v>
      </c>
      <c r="T69" s="16">
        <v>0</v>
      </c>
      <c r="U69" s="14">
        <v>0.87158787000000004</v>
      </c>
      <c r="V69" s="16">
        <v>0.20581509000000001</v>
      </c>
    </row>
    <row r="70" spans="1:22" x14ac:dyDescent="0.25">
      <c r="A70" s="11" t="s">
        <v>540</v>
      </c>
      <c r="B70" s="13">
        <v>6036</v>
      </c>
      <c r="C70" s="14">
        <f>(223/B70*100)</f>
        <v>3.6944996686547382</v>
      </c>
      <c r="D70" s="15">
        <v>5813</v>
      </c>
      <c r="E70" s="14">
        <v>4.5746638400000004</v>
      </c>
      <c r="F70" s="16">
        <v>0.35846209000000001</v>
      </c>
      <c r="G70" s="14">
        <v>13.694655859999999</v>
      </c>
      <c r="H70" s="16">
        <v>0.52125966000000001</v>
      </c>
      <c r="I70" s="14">
        <v>63.806519639999998</v>
      </c>
      <c r="J70" s="16">
        <v>0.90306326000000003</v>
      </c>
      <c r="K70" s="14">
        <v>11.87517845</v>
      </c>
      <c r="L70" s="16">
        <v>0.49590226999999998</v>
      </c>
      <c r="M70" s="14">
        <v>0</v>
      </c>
      <c r="N70" s="16">
        <v>0</v>
      </c>
      <c r="O70" s="14" t="s">
        <v>582</v>
      </c>
      <c r="P70" s="16" t="s">
        <v>582</v>
      </c>
      <c r="Q70" s="14">
        <v>0</v>
      </c>
      <c r="R70" s="16">
        <v>0</v>
      </c>
      <c r="S70" s="14">
        <v>0</v>
      </c>
      <c r="T70" s="16">
        <v>0</v>
      </c>
      <c r="U70" s="14">
        <v>6.0489822100000001</v>
      </c>
      <c r="V70" s="16">
        <v>0.55655299000000003</v>
      </c>
    </row>
    <row r="71" spans="1:22" x14ac:dyDescent="0.25">
      <c r="A71" s="11" t="s">
        <v>541</v>
      </c>
      <c r="B71" s="13">
        <v>6115</v>
      </c>
      <c r="C71" s="14">
        <f>(50/B71*100)</f>
        <v>0.81766148814390838</v>
      </c>
      <c r="D71" s="15">
        <v>6065</v>
      </c>
      <c r="E71" s="14">
        <v>2.2202251300000002</v>
      </c>
      <c r="F71" s="16">
        <v>0.20369543000000001</v>
      </c>
      <c r="G71" s="14">
        <v>10.04851468</v>
      </c>
      <c r="H71" s="16">
        <v>0.40298495000000001</v>
      </c>
      <c r="I71" s="14">
        <v>66.860021610000004</v>
      </c>
      <c r="J71" s="16">
        <v>0.68504556000000005</v>
      </c>
      <c r="K71" s="14">
        <v>19.382001509999998</v>
      </c>
      <c r="L71" s="16">
        <v>0.55916312000000001</v>
      </c>
      <c r="M71" s="14">
        <v>0</v>
      </c>
      <c r="N71" s="16">
        <v>0</v>
      </c>
      <c r="O71" s="14" t="s">
        <v>582</v>
      </c>
      <c r="P71" s="16" t="s">
        <v>582</v>
      </c>
      <c r="Q71" s="14">
        <v>0</v>
      </c>
      <c r="R71" s="16">
        <v>0</v>
      </c>
      <c r="S71" s="14">
        <v>0</v>
      </c>
      <c r="T71" s="16">
        <v>0</v>
      </c>
      <c r="U71" s="14">
        <v>1.4892370699999999</v>
      </c>
      <c r="V71" s="16">
        <v>0.16560823999999999</v>
      </c>
    </row>
    <row r="72" spans="1:22" x14ac:dyDescent="0.25">
      <c r="A72" s="11" t="s">
        <v>542</v>
      </c>
      <c r="B72" s="13">
        <v>7708</v>
      </c>
      <c r="C72" s="14">
        <f>(8/B72*100)</f>
        <v>0.10378827192527244</v>
      </c>
      <c r="D72" s="15">
        <v>7700</v>
      </c>
      <c r="E72" s="14">
        <v>2.0276068299999999</v>
      </c>
      <c r="F72" s="16">
        <v>0.16960616000000001</v>
      </c>
      <c r="G72" s="14">
        <v>4.5015761000000003</v>
      </c>
      <c r="H72" s="16">
        <v>0.25700310999999998</v>
      </c>
      <c r="I72" s="14">
        <v>66.570894129999999</v>
      </c>
      <c r="J72" s="16">
        <v>0.73862064999999999</v>
      </c>
      <c r="K72" s="14">
        <v>26.616316220000002</v>
      </c>
      <c r="L72" s="16">
        <v>0.74987532999999995</v>
      </c>
      <c r="M72" s="14">
        <v>0</v>
      </c>
      <c r="N72" s="16">
        <v>0</v>
      </c>
      <c r="O72" s="14" t="s">
        <v>582</v>
      </c>
      <c r="P72" s="16" t="s">
        <v>582</v>
      </c>
      <c r="Q72" s="14">
        <v>0</v>
      </c>
      <c r="R72" s="16">
        <v>0</v>
      </c>
      <c r="S72" s="14">
        <v>0</v>
      </c>
      <c r="T72" s="16">
        <v>0</v>
      </c>
      <c r="U72" s="14">
        <v>0.28360672999999997</v>
      </c>
      <c r="V72" s="16">
        <v>7.8012919999999999E-2</v>
      </c>
    </row>
    <row r="73" spans="1:22" x14ac:dyDescent="0.25">
      <c r="A73" s="11" t="s">
        <v>543</v>
      </c>
      <c r="B73" s="13">
        <v>8249</v>
      </c>
      <c r="C73" s="14">
        <f>(209/B73*100)</f>
        <v>2.5336404412656077</v>
      </c>
      <c r="D73" s="15">
        <v>8040</v>
      </c>
      <c r="E73" s="14">
        <v>1.5646937400000001</v>
      </c>
      <c r="F73" s="16">
        <v>0.17902863999999999</v>
      </c>
      <c r="G73" s="14">
        <v>11.184987749999999</v>
      </c>
      <c r="H73" s="16">
        <v>0.52902181999999998</v>
      </c>
      <c r="I73" s="14">
        <v>72.892779579999996</v>
      </c>
      <c r="J73" s="16">
        <v>0.74361668000000003</v>
      </c>
      <c r="K73" s="14">
        <v>12.443136279999999</v>
      </c>
      <c r="L73" s="16">
        <v>0.53709342999999998</v>
      </c>
      <c r="M73" s="14">
        <v>0</v>
      </c>
      <c r="N73" s="16">
        <v>0</v>
      </c>
      <c r="O73" s="14" t="s">
        <v>582</v>
      </c>
      <c r="P73" s="16" t="s">
        <v>582</v>
      </c>
      <c r="Q73" s="14">
        <v>0</v>
      </c>
      <c r="R73" s="16">
        <v>0</v>
      </c>
      <c r="S73" s="14">
        <v>0</v>
      </c>
      <c r="T73" s="16">
        <v>0</v>
      </c>
      <c r="U73" s="14">
        <v>1.91440265</v>
      </c>
      <c r="V73" s="16">
        <v>0.33301543</v>
      </c>
    </row>
    <row r="74" spans="1:22" x14ac:dyDescent="0.25">
      <c r="A74" s="11" t="s">
        <v>544</v>
      </c>
      <c r="B74" s="13">
        <v>4692</v>
      </c>
      <c r="C74" s="14">
        <f>(82/B74*100)</f>
        <v>1.7476555839727195</v>
      </c>
      <c r="D74" s="15">
        <v>4610</v>
      </c>
      <c r="E74" s="14">
        <v>6.0430981499999996</v>
      </c>
      <c r="F74" s="16">
        <v>0.37159888000000002</v>
      </c>
      <c r="G74" s="14">
        <v>17.050477229999998</v>
      </c>
      <c r="H74" s="16">
        <v>0.61732956999999999</v>
      </c>
      <c r="I74" s="14">
        <v>53.353942930000002</v>
      </c>
      <c r="J74" s="16">
        <v>0.77454796999999997</v>
      </c>
      <c r="K74" s="14">
        <v>15.42566373</v>
      </c>
      <c r="L74" s="16">
        <v>0.61610679999999995</v>
      </c>
      <c r="M74" s="14">
        <v>0</v>
      </c>
      <c r="N74" s="16">
        <v>0</v>
      </c>
      <c r="O74" s="14" t="s">
        <v>582</v>
      </c>
      <c r="P74" s="16" t="s">
        <v>582</v>
      </c>
      <c r="Q74" s="14">
        <v>0</v>
      </c>
      <c r="R74" s="16">
        <v>0</v>
      </c>
      <c r="S74" s="14">
        <v>0.19369924999999999</v>
      </c>
      <c r="T74" s="16">
        <v>6.5782599999999997E-2</v>
      </c>
      <c r="U74" s="14">
        <v>7.9331187200000004</v>
      </c>
      <c r="V74" s="16">
        <v>0.42031942</v>
      </c>
    </row>
    <row r="75" spans="1:22" x14ac:dyDescent="0.25">
      <c r="A75" s="11" t="s">
        <v>545</v>
      </c>
      <c r="B75" s="13">
        <v>5375</v>
      </c>
      <c r="C75" s="14">
        <f>(341/B75*100)</f>
        <v>6.344186046511628</v>
      </c>
      <c r="D75" s="15">
        <v>5034</v>
      </c>
      <c r="E75" s="14">
        <v>6.2681924599999999</v>
      </c>
      <c r="F75" s="16">
        <v>0.39093254999999999</v>
      </c>
      <c r="G75" s="14">
        <v>18.380760039999998</v>
      </c>
      <c r="H75" s="16">
        <v>0.65406184999999994</v>
      </c>
      <c r="I75" s="14">
        <v>44.101336860000004</v>
      </c>
      <c r="J75" s="16">
        <v>0.96495191999999996</v>
      </c>
      <c r="K75" s="14">
        <v>11.926970280000001</v>
      </c>
      <c r="L75" s="16">
        <v>0.48501122000000002</v>
      </c>
      <c r="M75" s="14">
        <v>0</v>
      </c>
      <c r="N75" s="16">
        <v>0</v>
      </c>
      <c r="O75" s="14" t="s">
        <v>582</v>
      </c>
      <c r="P75" s="16" t="s">
        <v>582</v>
      </c>
      <c r="Q75" s="14">
        <v>0</v>
      </c>
      <c r="R75" s="16">
        <v>0</v>
      </c>
      <c r="S75" s="14">
        <v>0</v>
      </c>
      <c r="T75" s="16">
        <v>0</v>
      </c>
      <c r="U75" s="14">
        <v>19.322740360000001</v>
      </c>
      <c r="V75" s="16">
        <v>1.2781225700000001</v>
      </c>
    </row>
    <row r="76" spans="1:22" x14ac:dyDescent="0.25">
      <c r="A76" s="11" t="s">
        <v>546</v>
      </c>
      <c r="B76" s="13">
        <v>14167</v>
      </c>
      <c r="C76" s="14">
        <f>(238/B76*100)</f>
        <v>1.6799604715183172</v>
      </c>
      <c r="D76" s="15">
        <v>13929</v>
      </c>
      <c r="E76" s="14">
        <v>4.6930265000000002</v>
      </c>
      <c r="F76" s="16">
        <v>0.25189724000000002</v>
      </c>
      <c r="G76" s="14">
        <v>13.25375766</v>
      </c>
      <c r="H76" s="16">
        <v>0.47717639000000001</v>
      </c>
      <c r="I76" s="14">
        <v>54.436681909999997</v>
      </c>
      <c r="J76" s="16">
        <v>0.65211448000000005</v>
      </c>
      <c r="K76" s="14">
        <v>19.289655310000001</v>
      </c>
      <c r="L76" s="16">
        <v>0.46753979000000001</v>
      </c>
      <c r="M76" s="14">
        <v>0</v>
      </c>
      <c r="N76" s="16">
        <v>0</v>
      </c>
      <c r="O76" s="14" t="s">
        <v>582</v>
      </c>
      <c r="P76" s="16" t="s">
        <v>582</v>
      </c>
      <c r="Q76" s="14">
        <v>0</v>
      </c>
      <c r="R76" s="16">
        <v>0</v>
      </c>
      <c r="S76" s="14">
        <v>0</v>
      </c>
      <c r="T76" s="16">
        <v>0</v>
      </c>
      <c r="U76" s="14">
        <v>8.3268786299999995</v>
      </c>
      <c r="V76" s="16">
        <v>0.56107764000000004</v>
      </c>
    </row>
    <row r="77" spans="1:22" x14ac:dyDescent="0.25">
      <c r="A77" s="11" t="s">
        <v>547</v>
      </c>
      <c r="B77" s="13">
        <v>6062</v>
      </c>
      <c r="C77" s="14">
        <f>(455/B77*100)</f>
        <v>7.5057736720554269</v>
      </c>
      <c r="D77" s="15">
        <v>5607</v>
      </c>
      <c r="E77" s="14">
        <v>5.7205183899999996</v>
      </c>
      <c r="F77" s="16">
        <v>0.33266491999999998</v>
      </c>
      <c r="G77" s="14">
        <v>12.30993533</v>
      </c>
      <c r="H77" s="16">
        <v>0.45043402999999999</v>
      </c>
      <c r="I77" s="14">
        <v>46.905808579999999</v>
      </c>
      <c r="J77" s="16">
        <v>0.75410812000000005</v>
      </c>
      <c r="K77" s="14">
        <v>14.687373239999999</v>
      </c>
      <c r="L77" s="16">
        <v>0.56369484999999997</v>
      </c>
      <c r="M77" s="14">
        <v>0</v>
      </c>
      <c r="N77" s="16">
        <v>0</v>
      </c>
      <c r="O77" s="14" t="s">
        <v>582</v>
      </c>
      <c r="P77" s="16" t="s">
        <v>582</v>
      </c>
      <c r="Q77" s="14">
        <v>0</v>
      </c>
      <c r="R77" s="16">
        <v>0</v>
      </c>
      <c r="S77" s="14">
        <v>0</v>
      </c>
      <c r="T77" s="16">
        <v>0</v>
      </c>
      <c r="U77" s="14">
        <v>20.376364450000001</v>
      </c>
      <c r="V77" s="16">
        <v>0.97013165000000001</v>
      </c>
    </row>
    <row r="78" spans="1:22" x14ac:dyDescent="0.25">
      <c r="A78" s="11" t="s">
        <v>548</v>
      </c>
      <c r="B78" s="13">
        <v>5826</v>
      </c>
      <c r="C78" s="14">
        <f>(0/B78*100)</f>
        <v>0</v>
      </c>
      <c r="D78" s="15">
        <v>5826</v>
      </c>
      <c r="E78" s="14">
        <v>4.4607892500000004</v>
      </c>
      <c r="F78" s="16">
        <v>0.35293280999999999</v>
      </c>
      <c r="G78" s="14">
        <v>17.47181015</v>
      </c>
      <c r="H78" s="16">
        <v>0.70635340000000002</v>
      </c>
      <c r="I78" s="14">
        <v>65.302928510000001</v>
      </c>
      <c r="J78" s="16">
        <v>0.75133601000000005</v>
      </c>
      <c r="K78" s="14">
        <v>12.08043644</v>
      </c>
      <c r="L78" s="16">
        <v>0.57210384000000003</v>
      </c>
      <c r="M78" s="14">
        <v>0</v>
      </c>
      <c r="N78" s="16">
        <v>0</v>
      </c>
      <c r="O78" s="14" t="s">
        <v>582</v>
      </c>
      <c r="P78" s="16" t="s">
        <v>582</v>
      </c>
      <c r="Q78" s="14">
        <v>2.4295359999999998E-2</v>
      </c>
      <c r="R78" s="16">
        <v>2.426712E-2</v>
      </c>
      <c r="S78" s="14">
        <v>3.420074E-2</v>
      </c>
      <c r="T78" s="16">
        <v>2.4576549999999999E-2</v>
      </c>
      <c r="U78" s="14">
        <v>0.62553954000000001</v>
      </c>
      <c r="V78" s="16">
        <v>0.11414798</v>
      </c>
    </row>
    <row r="79" spans="1:22" ht="24.95" customHeight="1" x14ac:dyDescent="0.25">
      <c r="A79" s="11" t="s">
        <v>549</v>
      </c>
      <c r="B79" s="13">
        <v>1657</v>
      </c>
      <c r="C79" s="14">
        <f>(41/B79*100)</f>
        <v>2.4743512371756187</v>
      </c>
      <c r="D79" s="15">
        <v>1616</v>
      </c>
      <c r="E79" s="14">
        <v>5.7723789300000004</v>
      </c>
      <c r="F79" s="16">
        <v>0.52711479000000006</v>
      </c>
      <c r="G79" s="14">
        <v>13.792487299999999</v>
      </c>
      <c r="H79" s="16">
        <v>0.72140203000000003</v>
      </c>
      <c r="I79" s="14">
        <v>56.104747570000001</v>
      </c>
      <c r="J79" s="16">
        <v>1.4429517599999999</v>
      </c>
      <c r="K79" s="14">
        <v>20.824274760000002</v>
      </c>
      <c r="L79" s="16">
        <v>1.32727872</v>
      </c>
      <c r="M79" s="14">
        <v>0</v>
      </c>
      <c r="N79" s="16">
        <v>0</v>
      </c>
      <c r="O79" s="14" t="s">
        <v>582</v>
      </c>
      <c r="P79" s="16" t="s">
        <v>582</v>
      </c>
      <c r="Q79" s="14">
        <v>0</v>
      </c>
      <c r="R79" s="16">
        <v>0</v>
      </c>
      <c r="S79" s="14">
        <v>0</v>
      </c>
      <c r="T79" s="16">
        <v>0</v>
      </c>
      <c r="U79" s="14">
        <v>3.5061114299999998</v>
      </c>
      <c r="V79" s="16">
        <v>0.58847382999999998</v>
      </c>
    </row>
    <row r="80" spans="1:22" x14ac:dyDescent="0.25">
      <c r="A80" s="11" t="s">
        <v>550</v>
      </c>
      <c r="B80" s="13">
        <v>7841</v>
      </c>
      <c r="C80" s="14">
        <f>(0/B80*100)</f>
        <v>0</v>
      </c>
      <c r="D80" s="15">
        <v>7841</v>
      </c>
      <c r="E80" s="14">
        <v>4.75437888</v>
      </c>
      <c r="F80" s="16">
        <v>0.35564126000000001</v>
      </c>
      <c r="G80" s="14">
        <v>15.545621929999999</v>
      </c>
      <c r="H80" s="16">
        <v>0.54837016000000005</v>
      </c>
      <c r="I80" s="14">
        <v>61.501269880000002</v>
      </c>
      <c r="J80" s="16">
        <v>0.88416011000000005</v>
      </c>
      <c r="K80" s="14">
        <v>17.848967640000001</v>
      </c>
      <c r="L80" s="16">
        <v>0.74519760000000002</v>
      </c>
      <c r="M80" s="14">
        <v>0</v>
      </c>
      <c r="N80" s="16">
        <v>0</v>
      </c>
      <c r="O80" s="14" t="s">
        <v>582</v>
      </c>
      <c r="P80" s="16" t="s">
        <v>582</v>
      </c>
      <c r="Q80" s="14">
        <v>0</v>
      </c>
      <c r="R80" s="16">
        <v>0</v>
      </c>
      <c r="S80" s="14">
        <v>0</v>
      </c>
      <c r="T80" s="16">
        <v>0</v>
      </c>
      <c r="U80" s="14">
        <v>0.34976168000000002</v>
      </c>
      <c r="V80" s="16">
        <v>0.10556322</v>
      </c>
    </row>
    <row r="81" spans="1:22" x14ac:dyDescent="0.25">
      <c r="A81" s="19" t="s">
        <v>551</v>
      </c>
      <c r="B81" s="13">
        <v>8861</v>
      </c>
      <c r="C81" s="14">
        <f>(113/B81*100)</f>
        <v>1.2752511003272768</v>
      </c>
      <c r="D81" s="15">
        <v>8748</v>
      </c>
      <c r="E81" s="14">
        <v>1.8244886300000001</v>
      </c>
      <c r="F81" s="16">
        <v>0.20092118</v>
      </c>
      <c r="G81" s="14">
        <v>12.57092417</v>
      </c>
      <c r="H81" s="16">
        <v>0.41027413000000001</v>
      </c>
      <c r="I81" s="14">
        <v>67.292828029999995</v>
      </c>
      <c r="J81" s="16">
        <v>0.75469217</v>
      </c>
      <c r="K81" s="14">
        <v>16.340286540000001</v>
      </c>
      <c r="L81" s="16">
        <v>0.65133679</v>
      </c>
      <c r="M81" s="14">
        <v>0</v>
      </c>
      <c r="N81" s="16">
        <v>0</v>
      </c>
      <c r="O81" s="14" t="s">
        <v>582</v>
      </c>
      <c r="P81" s="16" t="s">
        <v>582</v>
      </c>
      <c r="Q81" s="14">
        <v>0</v>
      </c>
      <c r="R81" s="16">
        <v>0</v>
      </c>
      <c r="S81" s="14">
        <v>0</v>
      </c>
      <c r="T81" s="16">
        <v>0</v>
      </c>
      <c r="U81" s="14">
        <v>1.9714726300000001</v>
      </c>
      <c r="V81" s="16">
        <v>0.29659871999999998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637</v>
      </c>
      <c r="F4" s="22"/>
      <c r="G4" s="21" t="s">
        <v>638</v>
      </c>
      <c r="H4" s="22"/>
      <c r="I4" s="21" t="s">
        <v>639</v>
      </c>
      <c r="J4" s="22"/>
      <c r="K4" s="21" t="s">
        <v>640</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(981/B7*100)</f>
        <v>6.7515485203028218</v>
      </c>
      <c r="D7" s="15">
        <v>13549</v>
      </c>
      <c r="E7" s="14">
        <v>3.08811502</v>
      </c>
      <c r="F7" s="16">
        <v>0.17751172000000001</v>
      </c>
      <c r="G7" s="14">
        <v>9.8790577400000004</v>
      </c>
      <c r="H7" s="16">
        <v>0.31262043</v>
      </c>
      <c r="I7" s="14">
        <v>55.833825310000002</v>
      </c>
      <c r="J7" s="16">
        <v>0.58027196999999997</v>
      </c>
      <c r="K7" s="14">
        <v>21.471664369999999</v>
      </c>
      <c r="L7" s="16">
        <v>0.51398129000000004</v>
      </c>
      <c r="M7" s="14">
        <v>0</v>
      </c>
      <c r="N7" s="16">
        <v>0</v>
      </c>
      <c r="O7" s="14" t="s">
        <v>582</v>
      </c>
      <c r="P7" s="16" t="s">
        <v>582</v>
      </c>
      <c r="Q7" s="14">
        <v>0</v>
      </c>
      <c r="R7" s="16">
        <v>0</v>
      </c>
      <c r="S7" s="14">
        <v>0</v>
      </c>
      <c r="T7" s="16">
        <v>0</v>
      </c>
      <c r="U7" s="14">
        <v>9.7273375499999997</v>
      </c>
      <c r="V7" s="16">
        <v>0.56796862999999997</v>
      </c>
    </row>
    <row r="8" spans="1:22" x14ac:dyDescent="0.25">
      <c r="A8" s="11" t="s">
        <v>478</v>
      </c>
      <c r="B8" s="13">
        <v>7007</v>
      </c>
      <c r="C8" s="14">
        <f>(262/B8*100)</f>
        <v>3.7391180248323108</v>
      </c>
      <c r="D8" s="15">
        <v>6745</v>
      </c>
      <c r="E8" s="14">
        <v>8.1464831899999997</v>
      </c>
      <c r="F8" s="16">
        <v>0.40057076000000003</v>
      </c>
      <c r="G8" s="14">
        <v>21.958542999999999</v>
      </c>
      <c r="H8" s="16">
        <v>0.51909556000000001</v>
      </c>
      <c r="I8" s="14">
        <v>39.298683279999999</v>
      </c>
      <c r="J8" s="16">
        <v>0.68686192999999995</v>
      </c>
      <c r="K8" s="14">
        <v>20.94915979</v>
      </c>
      <c r="L8" s="16">
        <v>0.56992242000000004</v>
      </c>
      <c r="M8" s="14">
        <v>0</v>
      </c>
      <c r="N8" s="16">
        <v>0</v>
      </c>
      <c r="O8" s="14" t="s">
        <v>582</v>
      </c>
      <c r="P8" s="16" t="s">
        <v>582</v>
      </c>
      <c r="Q8" s="14">
        <v>0.48865779999999998</v>
      </c>
      <c r="R8" s="16">
        <v>0.12032755000000001</v>
      </c>
      <c r="S8" s="14">
        <v>0</v>
      </c>
      <c r="T8" s="16">
        <v>0</v>
      </c>
      <c r="U8" s="14">
        <v>9.1584729399999993</v>
      </c>
      <c r="V8" s="16">
        <v>0.42861795000000003</v>
      </c>
    </row>
    <row r="9" spans="1:22" x14ac:dyDescent="0.25">
      <c r="A9" s="11" t="s">
        <v>479</v>
      </c>
      <c r="B9" s="13">
        <v>9651</v>
      </c>
      <c r="C9" s="14">
        <f>(344/B9*100)</f>
        <v>3.5643974717645839</v>
      </c>
      <c r="D9" s="15">
        <v>9307</v>
      </c>
      <c r="E9" s="14">
        <v>4.3262882200000004</v>
      </c>
      <c r="F9" s="16">
        <v>0.25321466999999998</v>
      </c>
      <c r="G9" s="14">
        <v>13.44152532</v>
      </c>
      <c r="H9" s="16">
        <v>0.45742241</v>
      </c>
      <c r="I9" s="14">
        <v>54.873312669999997</v>
      </c>
      <c r="J9" s="16">
        <v>0.64865041000000001</v>
      </c>
      <c r="K9" s="14">
        <v>13.91063067</v>
      </c>
      <c r="L9" s="16">
        <v>0.47266602000000002</v>
      </c>
      <c r="M9" s="14">
        <v>0</v>
      </c>
      <c r="N9" s="16">
        <v>0</v>
      </c>
      <c r="O9" s="14" t="s">
        <v>582</v>
      </c>
      <c r="P9" s="16" t="s">
        <v>582</v>
      </c>
      <c r="Q9" s="14">
        <v>3.0942980900000001</v>
      </c>
      <c r="R9" s="16">
        <v>0.55389109999999997</v>
      </c>
      <c r="S9" s="14">
        <v>0</v>
      </c>
      <c r="T9" s="16">
        <v>0</v>
      </c>
      <c r="U9" s="14">
        <v>10.353945039999999</v>
      </c>
      <c r="V9" s="16">
        <v>0.55903205</v>
      </c>
    </row>
    <row r="10" spans="1:22" x14ac:dyDescent="0.25">
      <c r="A10" s="11" t="s">
        <v>480</v>
      </c>
      <c r="B10" s="13">
        <v>20058</v>
      </c>
      <c r="C10" s="14">
        <f>(583/B10*100)</f>
        <v>2.9065709442616412</v>
      </c>
      <c r="D10" s="15">
        <v>19475</v>
      </c>
      <c r="E10" s="14">
        <v>3.52634099</v>
      </c>
      <c r="F10" s="16">
        <v>0.17737480999999999</v>
      </c>
      <c r="G10" s="14">
        <v>8.5966628499999995</v>
      </c>
      <c r="H10" s="16">
        <v>0.33252068000000001</v>
      </c>
      <c r="I10" s="14">
        <v>55.160119780000002</v>
      </c>
      <c r="J10" s="16">
        <v>0.61851226999999998</v>
      </c>
      <c r="K10" s="14">
        <v>27.448797549999998</v>
      </c>
      <c r="L10" s="16">
        <v>0.52262591999999997</v>
      </c>
      <c r="M10" s="14">
        <v>0</v>
      </c>
      <c r="N10" s="16">
        <v>0</v>
      </c>
      <c r="O10" s="14" t="s">
        <v>582</v>
      </c>
      <c r="P10" s="16" t="s">
        <v>582</v>
      </c>
      <c r="Q10" s="14">
        <v>0</v>
      </c>
      <c r="R10" s="16">
        <v>0</v>
      </c>
      <c r="S10" s="14">
        <v>0</v>
      </c>
      <c r="T10" s="16">
        <v>0</v>
      </c>
      <c r="U10" s="14">
        <v>5.2680788300000003</v>
      </c>
      <c r="V10" s="16">
        <v>0.46267332</v>
      </c>
    </row>
    <row r="11" spans="1:22" x14ac:dyDescent="0.25">
      <c r="A11" s="11" t="s">
        <v>481</v>
      </c>
      <c r="B11" s="13">
        <v>7053</v>
      </c>
      <c r="C11" s="14">
        <f>(229/B11*100)</f>
        <v>3.2468453140507587</v>
      </c>
      <c r="D11" s="15">
        <v>6824</v>
      </c>
      <c r="E11" s="14">
        <v>6.24776679</v>
      </c>
      <c r="F11" s="16">
        <v>0.40503191999999999</v>
      </c>
      <c r="G11" s="14">
        <v>19.612037879999999</v>
      </c>
      <c r="H11" s="16">
        <v>0.56303422000000003</v>
      </c>
      <c r="I11" s="14">
        <v>49.86674189</v>
      </c>
      <c r="J11" s="16">
        <v>0.81529448000000004</v>
      </c>
      <c r="K11" s="14">
        <v>12.95332456</v>
      </c>
      <c r="L11" s="16">
        <v>0.57437349999999998</v>
      </c>
      <c r="M11" s="14">
        <v>0</v>
      </c>
      <c r="N11" s="16">
        <v>0</v>
      </c>
      <c r="O11" s="14" t="s">
        <v>582</v>
      </c>
      <c r="P11" s="16" t="s">
        <v>582</v>
      </c>
      <c r="Q11" s="14">
        <v>0</v>
      </c>
      <c r="R11" s="16">
        <v>0</v>
      </c>
      <c r="S11" s="14">
        <v>0</v>
      </c>
      <c r="T11" s="16">
        <v>0</v>
      </c>
      <c r="U11" s="14">
        <v>11.320128889999999</v>
      </c>
      <c r="V11" s="16">
        <v>0.93514794999999995</v>
      </c>
    </row>
    <row r="12" spans="1:22" x14ac:dyDescent="0.25">
      <c r="A12" s="11" t="s">
        <v>482</v>
      </c>
      <c r="B12" s="13">
        <v>6894</v>
      </c>
      <c r="C12" s="14">
        <f>(60/B12*100)</f>
        <v>0.8703220191470844</v>
      </c>
      <c r="D12" s="15">
        <v>6834</v>
      </c>
      <c r="E12" s="14">
        <v>4.6370969799999999</v>
      </c>
      <c r="F12" s="16">
        <v>0.34319648000000003</v>
      </c>
      <c r="G12" s="14">
        <v>16.822108109999999</v>
      </c>
      <c r="H12" s="16">
        <v>0.52668366</v>
      </c>
      <c r="I12" s="14">
        <v>60.648068870000003</v>
      </c>
      <c r="J12" s="16">
        <v>0.83937169</v>
      </c>
      <c r="K12" s="14">
        <v>10.547348469999999</v>
      </c>
      <c r="L12" s="16">
        <v>0.42109567999999997</v>
      </c>
      <c r="M12" s="14">
        <v>0</v>
      </c>
      <c r="N12" s="16">
        <v>0</v>
      </c>
      <c r="O12" s="14" t="s">
        <v>582</v>
      </c>
      <c r="P12" s="16" t="s">
        <v>582</v>
      </c>
      <c r="Q12" s="14">
        <v>2.3480837700000001</v>
      </c>
      <c r="R12" s="16">
        <v>0.59189603000000002</v>
      </c>
      <c r="S12" s="14">
        <v>0</v>
      </c>
      <c r="T12" s="16">
        <v>0</v>
      </c>
      <c r="U12" s="14">
        <v>4.9972937999999996</v>
      </c>
      <c r="V12" s="16">
        <v>0.47508135000000001</v>
      </c>
    </row>
    <row r="13" spans="1:22" x14ac:dyDescent="0.25">
      <c r="A13" s="11" t="s">
        <v>483</v>
      </c>
      <c r="B13" s="13">
        <v>7161</v>
      </c>
      <c r="C13" s="14">
        <f>(318/B13*100)</f>
        <v>4.4407205697528278</v>
      </c>
      <c r="D13" s="15">
        <v>6843</v>
      </c>
      <c r="E13" s="14">
        <v>3.96134538</v>
      </c>
      <c r="F13" s="16">
        <v>0.3079346</v>
      </c>
      <c r="G13" s="14">
        <v>13.17386743</v>
      </c>
      <c r="H13" s="16">
        <v>0.50242819999999999</v>
      </c>
      <c r="I13" s="14">
        <v>56.175384450000003</v>
      </c>
      <c r="J13" s="16">
        <v>0.79859672000000004</v>
      </c>
      <c r="K13" s="14">
        <v>16.895221060000001</v>
      </c>
      <c r="L13" s="16">
        <v>0.64597428999999995</v>
      </c>
      <c r="M13" s="14">
        <v>0</v>
      </c>
      <c r="N13" s="16">
        <v>0</v>
      </c>
      <c r="O13" s="14" t="s">
        <v>582</v>
      </c>
      <c r="P13" s="16" t="s">
        <v>582</v>
      </c>
      <c r="Q13" s="14">
        <v>4.21004734</v>
      </c>
      <c r="R13" s="16">
        <v>0.48525510999999999</v>
      </c>
      <c r="S13" s="14">
        <v>0</v>
      </c>
      <c r="T13" s="16">
        <v>0</v>
      </c>
      <c r="U13" s="14">
        <v>5.5841343300000004</v>
      </c>
      <c r="V13" s="16">
        <v>0.57378850000000003</v>
      </c>
    </row>
    <row r="14" spans="1:22" x14ac:dyDescent="0.25">
      <c r="A14" s="11" t="s">
        <v>484</v>
      </c>
      <c r="B14" s="13">
        <v>5587</v>
      </c>
      <c r="C14" s="14">
        <f>(93/B14*100)</f>
        <v>1.6645784857705386</v>
      </c>
      <c r="D14" s="15">
        <v>5494</v>
      </c>
      <c r="E14" s="14">
        <v>3.4461569500000002</v>
      </c>
      <c r="F14" s="16">
        <v>0.27988151</v>
      </c>
      <c r="G14" s="14">
        <v>10.90614323</v>
      </c>
      <c r="H14" s="16">
        <v>0.47576916000000002</v>
      </c>
      <c r="I14" s="14">
        <v>67.902005149999994</v>
      </c>
      <c r="J14" s="16">
        <v>0.76957668000000001</v>
      </c>
      <c r="K14" s="14">
        <v>15.55285027</v>
      </c>
      <c r="L14" s="16">
        <v>0.55233650999999995</v>
      </c>
      <c r="M14" s="14">
        <v>0</v>
      </c>
      <c r="N14" s="16">
        <v>0</v>
      </c>
      <c r="O14" s="14" t="s">
        <v>582</v>
      </c>
      <c r="P14" s="16" t="s">
        <v>582</v>
      </c>
      <c r="Q14" s="14">
        <v>0</v>
      </c>
      <c r="R14" s="16">
        <v>0</v>
      </c>
      <c r="S14" s="14">
        <v>0</v>
      </c>
      <c r="T14" s="16">
        <v>0</v>
      </c>
      <c r="U14" s="14">
        <v>2.1928443899999999</v>
      </c>
      <c r="V14" s="16">
        <v>0.19409792000000001</v>
      </c>
    </row>
    <row r="15" spans="1:22" x14ac:dyDescent="0.25">
      <c r="A15" s="11" t="s">
        <v>485</v>
      </c>
      <c r="B15" s="13">
        <v>5882</v>
      </c>
      <c r="C15" s="14">
        <f>(169/B15*100)</f>
        <v>2.8731723903434205</v>
      </c>
      <c r="D15" s="15">
        <v>5713</v>
      </c>
      <c r="E15" s="14">
        <v>4.0880067499999999</v>
      </c>
      <c r="F15" s="16">
        <v>0.26998745000000002</v>
      </c>
      <c r="G15" s="14">
        <v>13.957950990000001</v>
      </c>
      <c r="H15" s="16">
        <v>0.53751108999999997</v>
      </c>
      <c r="I15" s="14">
        <v>64.647889160000005</v>
      </c>
      <c r="J15" s="16">
        <v>0.77321556000000002</v>
      </c>
      <c r="K15" s="14">
        <v>11.241100429999999</v>
      </c>
      <c r="L15" s="16">
        <v>0.52267311999999999</v>
      </c>
      <c r="M15" s="14">
        <v>0</v>
      </c>
      <c r="N15" s="16">
        <v>0</v>
      </c>
      <c r="O15" s="14" t="s">
        <v>582</v>
      </c>
      <c r="P15" s="16" t="s">
        <v>582</v>
      </c>
      <c r="Q15" s="14">
        <v>1.0337023999999999</v>
      </c>
      <c r="R15" s="16">
        <v>0.46345015000000001</v>
      </c>
      <c r="S15" s="14">
        <v>0</v>
      </c>
      <c r="T15" s="16">
        <v>0</v>
      </c>
      <c r="U15" s="14">
        <v>5.0313502799999998</v>
      </c>
      <c r="V15" s="16">
        <v>0.39781397000000002</v>
      </c>
    </row>
    <row r="16" spans="1:22" x14ac:dyDescent="0.25">
      <c r="A16" s="11" t="s">
        <v>486</v>
      </c>
      <c r="B16" s="13">
        <v>6108</v>
      </c>
      <c r="C16" s="14">
        <f>(188/B16*100)</f>
        <v>3.0779305828421739</v>
      </c>
      <c r="D16" s="15">
        <v>5920</v>
      </c>
      <c r="E16" s="14">
        <v>3.9923346400000002</v>
      </c>
      <c r="F16" s="16">
        <v>0.32116065999999999</v>
      </c>
      <c r="G16" s="14">
        <v>13.773758730000001</v>
      </c>
      <c r="H16" s="16">
        <v>0.45520972999999998</v>
      </c>
      <c r="I16" s="14">
        <v>52.031888709999997</v>
      </c>
      <c r="J16" s="16">
        <v>0.80675936000000004</v>
      </c>
      <c r="K16" s="14">
        <v>18.674026649999998</v>
      </c>
      <c r="L16" s="16">
        <v>0.56234854000000001</v>
      </c>
      <c r="M16" s="14">
        <v>0</v>
      </c>
      <c r="N16" s="16">
        <v>0</v>
      </c>
      <c r="O16" s="14" t="s">
        <v>582</v>
      </c>
      <c r="P16" s="16" t="s">
        <v>582</v>
      </c>
      <c r="Q16" s="14">
        <v>0</v>
      </c>
      <c r="R16" s="16">
        <v>0</v>
      </c>
      <c r="S16" s="14">
        <v>0</v>
      </c>
      <c r="T16" s="16">
        <v>0</v>
      </c>
      <c r="U16" s="14">
        <v>11.527991269999999</v>
      </c>
      <c r="V16" s="16">
        <v>0.84764364999999997</v>
      </c>
    </row>
    <row r="17" spans="1:22" x14ac:dyDescent="0.25">
      <c r="A17" s="11" t="s">
        <v>487</v>
      </c>
      <c r="B17" s="13">
        <v>6504</v>
      </c>
      <c r="C17" s="14">
        <f>(2526/B17*100)</f>
        <v>38.837638376383765</v>
      </c>
      <c r="D17" s="15">
        <v>3978</v>
      </c>
      <c r="E17" s="14">
        <v>5.3787243800000004</v>
      </c>
      <c r="F17" s="16">
        <v>0.33879264999999997</v>
      </c>
      <c r="G17" s="14">
        <v>21.935984149999999</v>
      </c>
      <c r="H17" s="16">
        <v>0.70460392999999999</v>
      </c>
      <c r="I17" s="14">
        <v>38.788473250000003</v>
      </c>
      <c r="J17" s="16">
        <v>0.93231812000000003</v>
      </c>
      <c r="K17" s="14">
        <v>14.551057050000001</v>
      </c>
      <c r="L17" s="16">
        <v>0.65467973000000002</v>
      </c>
      <c r="M17" s="14">
        <v>0</v>
      </c>
      <c r="N17" s="16">
        <v>0</v>
      </c>
      <c r="O17" s="14" t="s">
        <v>582</v>
      </c>
      <c r="P17" s="16" t="s">
        <v>582</v>
      </c>
      <c r="Q17" s="14">
        <v>3.70494988</v>
      </c>
      <c r="R17" s="16">
        <v>0.47894420999999998</v>
      </c>
      <c r="S17" s="14">
        <v>0</v>
      </c>
      <c r="T17" s="16">
        <v>0</v>
      </c>
      <c r="U17" s="14">
        <v>15.64081129</v>
      </c>
      <c r="V17" s="16">
        <v>0.95268094000000003</v>
      </c>
    </row>
    <row r="18" spans="1:22" x14ac:dyDescent="0.25">
      <c r="A18" s="11" t="s">
        <v>488</v>
      </c>
      <c r="B18" s="13">
        <v>5532</v>
      </c>
      <c r="C18" s="14">
        <f>(32/B18*100)</f>
        <v>0.57845263919016632</v>
      </c>
      <c r="D18" s="15">
        <v>5500</v>
      </c>
      <c r="E18" s="14">
        <v>5.51831373</v>
      </c>
      <c r="F18" s="16">
        <v>0.44098833999999998</v>
      </c>
      <c r="G18" s="14">
        <v>23.049398440000001</v>
      </c>
      <c r="H18" s="16">
        <v>0.61324179999999995</v>
      </c>
      <c r="I18" s="14">
        <v>50.6960014</v>
      </c>
      <c r="J18" s="16">
        <v>0.80621750000000003</v>
      </c>
      <c r="K18" s="14">
        <v>14.519697880000001</v>
      </c>
      <c r="L18" s="16">
        <v>0.47224861000000001</v>
      </c>
      <c r="M18" s="14">
        <v>0</v>
      </c>
      <c r="N18" s="16">
        <v>0</v>
      </c>
      <c r="O18" s="14" t="s">
        <v>582</v>
      </c>
      <c r="P18" s="16" t="s">
        <v>582</v>
      </c>
      <c r="Q18" s="14">
        <v>0</v>
      </c>
      <c r="R18" s="16">
        <v>0</v>
      </c>
      <c r="S18" s="14">
        <v>0</v>
      </c>
      <c r="T18" s="16">
        <v>0</v>
      </c>
      <c r="U18" s="14">
        <v>6.21658855</v>
      </c>
      <c r="V18" s="16">
        <v>0.77048715999999995</v>
      </c>
    </row>
    <row r="19" spans="1:22" x14ac:dyDescent="0.25">
      <c r="A19" s="11" t="s">
        <v>489</v>
      </c>
      <c r="B19" s="13">
        <v>5658</v>
      </c>
      <c r="C19" s="14">
        <f>(462/B19*100)</f>
        <v>8.1654294803817606</v>
      </c>
      <c r="D19" s="15">
        <v>5196</v>
      </c>
      <c r="E19" s="14">
        <v>6.4521395100000003</v>
      </c>
      <c r="F19" s="16">
        <v>0.35643494999999997</v>
      </c>
      <c r="G19" s="14">
        <v>21.419882990000001</v>
      </c>
      <c r="H19" s="16">
        <v>0.68631209999999998</v>
      </c>
      <c r="I19" s="14">
        <v>56.024693390000003</v>
      </c>
      <c r="J19" s="16">
        <v>0.73831725999999998</v>
      </c>
      <c r="K19" s="14">
        <v>9.8417839300000001</v>
      </c>
      <c r="L19" s="16">
        <v>0.40648255999999999</v>
      </c>
      <c r="M19" s="14">
        <v>0</v>
      </c>
      <c r="N19" s="16">
        <v>0</v>
      </c>
      <c r="O19" s="14" t="s">
        <v>582</v>
      </c>
      <c r="P19" s="16" t="s">
        <v>582</v>
      </c>
      <c r="Q19" s="14">
        <v>0</v>
      </c>
      <c r="R19" s="16">
        <v>0</v>
      </c>
      <c r="S19" s="14">
        <v>0</v>
      </c>
      <c r="T19" s="16">
        <v>0</v>
      </c>
      <c r="U19" s="14">
        <v>6.2615001799999996</v>
      </c>
      <c r="V19" s="16">
        <v>0.46422465000000002</v>
      </c>
    </row>
    <row r="20" spans="1:22" x14ac:dyDescent="0.25">
      <c r="A20" s="11" t="s">
        <v>490</v>
      </c>
      <c r="B20" s="13">
        <v>3371</v>
      </c>
      <c r="C20" s="14">
        <f>(75/B20*100)</f>
        <v>2.2248590922574905</v>
      </c>
      <c r="D20" s="15">
        <v>3296</v>
      </c>
      <c r="E20" s="14">
        <v>4.5749068299999998</v>
      </c>
      <c r="F20" s="16">
        <v>0.34062531000000001</v>
      </c>
      <c r="G20" s="14">
        <v>8.9683799200000003</v>
      </c>
      <c r="H20" s="16">
        <v>0.52512314999999998</v>
      </c>
      <c r="I20" s="14">
        <v>53.582309289999998</v>
      </c>
      <c r="J20" s="16">
        <v>0.90514704999999995</v>
      </c>
      <c r="K20" s="14">
        <v>23.78543037</v>
      </c>
      <c r="L20" s="16">
        <v>0.81196760000000001</v>
      </c>
      <c r="M20" s="14">
        <v>0</v>
      </c>
      <c r="N20" s="16">
        <v>0</v>
      </c>
      <c r="O20" s="14" t="s">
        <v>582</v>
      </c>
      <c r="P20" s="16" t="s">
        <v>582</v>
      </c>
      <c r="Q20" s="14">
        <v>0</v>
      </c>
      <c r="R20" s="16">
        <v>0</v>
      </c>
      <c r="S20" s="14">
        <v>0</v>
      </c>
      <c r="T20" s="16">
        <v>0</v>
      </c>
      <c r="U20" s="14">
        <v>9.0889735900000002</v>
      </c>
      <c r="V20" s="16">
        <v>0.50310909999999998</v>
      </c>
    </row>
    <row r="21" spans="1:22" x14ac:dyDescent="0.25">
      <c r="A21" s="11" t="s">
        <v>491</v>
      </c>
      <c r="B21" s="13">
        <v>5741</v>
      </c>
      <c r="C21" s="14">
        <f>(77/B21*100)</f>
        <v>1.3412297509144748</v>
      </c>
      <c r="D21" s="15">
        <v>5664</v>
      </c>
      <c r="E21" s="14">
        <v>2.4086928900000002</v>
      </c>
      <c r="F21" s="16">
        <v>0.25279757000000003</v>
      </c>
      <c r="G21" s="14">
        <v>15.14495776</v>
      </c>
      <c r="H21" s="16">
        <v>0.50103211999999997</v>
      </c>
      <c r="I21" s="14">
        <v>61.516965800000001</v>
      </c>
      <c r="J21" s="16">
        <v>0.74958358999999997</v>
      </c>
      <c r="K21" s="14">
        <v>17.242697830000001</v>
      </c>
      <c r="L21" s="16">
        <v>0.54148158000000002</v>
      </c>
      <c r="M21" s="14">
        <v>0</v>
      </c>
      <c r="N21" s="16">
        <v>0</v>
      </c>
      <c r="O21" s="14" t="s">
        <v>582</v>
      </c>
      <c r="P21" s="16" t="s">
        <v>582</v>
      </c>
      <c r="Q21" s="14">
        <v>0</v>
      </c>
      <c r="R21" s="16">
        <v>0</v>
      </c>
      <c r="S21" s="14">
        <v>0</v>
      </c>
      <c r="T21" s="16">
        <v>0</v>
      </c>
      <c r="U21" s="14">
        <v>3.6866857099999999</v>
      </c>
      <c r="V21" s="16">
        <v>0.33934805000000001</v>
      </c>
    </row>
    <row r="22" spans="1:22" x14ac:dyDescent="0.25">
      <c r="A22" s="11" t="s">
        <v>492</v>
      </c>
      <c r="B22" s="13">
        <v>6598</v>
      </c>
      <c r="C22" s="14">
        <f>(43/B22*100)</f>
        <v>0.65171264019399822</v>
      </c>
      <c r="D22" s="15">
        <v>6555</v>
      </c>
      <c r="E22" s="14">
        <v>5.8423629999999998</v>
      </c>
      <c r="F22" s="16">
        <v>0.39029276000000002</v>
      </c>
      <c r="G22" s="14">
        <v>14.0602415</v>
      </c>
      <c r="H22" s="16">
        <v>0.55988263000000005</v>
      </c>
      <c r="I22" s="14">
        <v>49.017348480000003</v>
      </c>
      <c r="J22" s="16">
        <v>0.86349467999999996</v>
      </c>
      <c r="K22" s="14">
        <v>23.223193460000001</v>
      </c>
      <c r="L22" s="16">
        <v>0.64842248999999996</v>
      </c>
      <c r="M22" s="14">
        <v>0</v>
      </c>
      <c r="N22" s="16">
        <v>0</v>
      </c>
      <c r="O22" s="14" t="s">
        <v>582</v>
      </c>
      <c r="P22" s="16" t="s">
        <v>582</v>
      </c>
      <c r="Q22" s="14">
        <v>0</v>
      </c>
      <c r="R22" s="16">
        <v>0</v>
      </c>
      <c r="S22" s="14">
        <v>5.8075340000000003E-2</v>
      </c>
      <c r="T22" s="16">
        <v>2.784975E-2</v>
      </c>
      <c r="U22" s="14">
        <v>7.7987782299999999</v>
      </c>
      <c r="V22" s="16">
        <v>0.72837443000000002</v>
      </c>
    </row>
    <row r="23" spans="1:22" x14ac:dyDescent="0.25">
      <c r="A23" s="11" t="s">
        <v>493</v>
      </c>
      <c r="B23" s="13">
        <v>11583</v>
      </c>
      <c r="C23" s="14">
        <f>(295/B23*100)</f>
        <v>2.5468358801692137</v>
      </c>
      <c r="D23" s="15">
        <v>11288</v>
      </c>
      <c r="E23" s="14">
        <v>4.2824916699999998</v>
      </c>
      <c r="F23" s="16">
        <v>0.35697670999999997</v>
      </c>
      <c r="G23" s="14">
        <v>18.079012710000001</v>
      </c>
      <c r="H23" s="16">
        <v>0.44589338000000001</v>
      </c>
      <c r="I23" s="14">
        <v>57.708561469999999</v>
      </c>
      <c r="J23" s="16">
        <v>0.65499629999999998</v>
      </c>
      <c r="K23" s="14">
        <v>13.84952659</v>
      </c>
      <c r="L23" s="16">
        <v>0.46072564999999999</v>
      </c>
      <c r="M23" s="14">
        <v>0</v>
      </c>
      <c r="N23" s="16">
        <v>0</v>
      </c>
      <c r="O23" s="14" t="s">
        <v>582</v>
      </c>
      <c r="P23" s="16" t="s">
        <v>582</v>
      </c>
      <c r="Q23" s="14">
        <v>0</v>
      </c>
      <c r="R23" s="16">
        <v>0</v>
      </c>
      <c r="S23" s="14">
        <v>0</v>
      </c>
      <c r="T23" s="16">
        <v>0</v>
      </c>
      <c r="U23" s="14">
        <v>6.0804075600000003</v>
      </c>
      <c r="V23" s="16">
        <v>0.41348512999999998</v>
      </c>
    </row>
    <row r="24" spans="1:22" x14ac:dyDescent="0.25">
      <c r="A24" s="11" t="s">
        <v>494</v>
      </c>
      <c r="B24" s="13">
        <v>6647</v>
      </c>
      <c r="C24" s="14">
        <f>(16/B24*100)</f>
        <v>0.24071009477959981</v>
      </c>
      <c r="D24" s="15">
        <v>6631</v>
      </c>
      <c r="E24" s="14">
        <v>5.1073904099999998</v>
      </c>
      <c r="F24" s="16">
        <v>0.30088186</v>
      </c>
      <c r="G24" s="14">
        <v>17.23009162</v>
      </c>
      <c r="H24" s="16">
        <v>0.59880257000000003</v>
      </c>
      <c r="I24" s="14">
        <v>55.637127290000002</v>
      </c>
      <c r="J24" s="16">
        <v>0.84143179000000001</v>
      </c>
      <c r="K24" s="14">
        <v>18.852407660000001</v>
      </c>
      <c r="L24" s="16">
        <v>0.69748520000000003</v>
      </c>
      <c r="M24" s="14">
        <v>0</v>
      </c>
      <c r="N24" s="16">
        <v>0</v>
      </c>
      <c r="O24" s="14" t="s">
        <v>582</v>
      </c>
      <c r="P24" s="16" t="s">
        <v>582</v>
      </c>
      <c r="Q24" s="14">
        <v>0</v>
      </c>
      <c r="R24" s="16">
        <v>0</v>
      </c>
      <c r="S24" s="14">
        <v>0</v>
      </c>
      <c r="T24" s="16">
        <v>0</v>
      </c>
      <c r="U24" s="14">
        <v>3.1729830200000002</v>
      </c>
      <c r="V24" s="16">
        <v>0.88625688999999996</v>
      </c>
    </row>
    <row r="25" spans="1:22" x14ac:dyDescent="0.25">
      <c r="A25" s="11" t="s">
        <v>495</v>
      </c>
      <c r="B25" s="13">
        <v>5581</v>
      </c>
      <c r="C25" s="14">
        <f>(26/B25*100)</f>
        <v>0.46586633219853069</v>
      </c>
      <c r="D25" s="15">
        <v>5555</v>
      </c>
      <c r="E25" s="14">
        <v>3.29058268</v>
      </c>
      <c r="F25" s="16">
        <v>0.31528652000000001</v>
      </c>
      <c r="G25" s="14">
        <v>10.36037015</v>
      </c>
      <c r="H25" s="16">
        <v>0.51013828999999999</v>
      </c>
      <c r="I25" s="14">
        <v>67.760512989999995</v>
      </c>
      <c r="J25" s="16">
        <v>0.78566851999999998</v>
      </c>
      <c r="K25" s="14">
        <v>17.732376970000001</v>
      </c>
      <c r="L25" s="16">
        <v>0.69214034000000002</v>
      </c>
      <c r="M25" s="14">
        <v>0</v>
      </c>
      <c r="N25" s="16">
        <v>0</v>
      </c>
      <c r="O25" s="14" t="s">
        <v>582</v>
      </c>
      <c r="P25" s="16" t="s">
        <v>582</v>
      </c>
      <c r="Q25" s="14">
        <v>0</v>
      </c>
      <c r="R25" s="16">
        <v>0</v>
      </c>
      <c r="S25" s="14">
        <v>0</v>
      </c>
      <c r="T25" s="16">
        <v>0</v>
      </c>
      <c r="U25" s="14">
        <v>0.85615719999999995</v>
      </c>
      <c r="V25" s="16">
        <v>0.17478511999999999</v>
      </c>
    </row>
    <row r="26" spans="1:22" x14ac:dyDescent="0.25">
      <c r="A26" s="11" t="s">
        <v>496</v>
      </c>
      <c r="B26" s="13">
        <v>4869</v>
      </c>
      <c r="C26" s="14">
        <f>(96/B26*100)</f>
        <v>1.9716574245224894</v>
      </c>
      <c r="D26" s="15">
        <v>4773</v>
      </c>
      <c r="E26" s="14">
        <v>6.1007265300000002</v>
      </c>
      <c r="F26" s="16">
        <v>0.4024759</v>
      </c>
      <c r="G26" s="14">
        <v>15.38552533</v>
      </c>
      <c r="H26" s="16">
        <v>0.5704243</v>
      </c>
      <c r="I26" s="14">
        <v>62.34183058</v>
      </c>
      <c r="J26" s="16">
        <v>0.85795303000000001</v>
      </c>
      <c r="K26" s="14">
        <v>12.87258259</v>
      </c>
      <c r="L26" s="16">
        <v>0.61954566</v>
      </c>
      <c r="M26" s="14">
        <v>0</v>
      </c>
      <c r="N26" s="16">
        <v>0</v>
      </c>
      <c r="O26" s="14" t="s">
        <v>582</v>
      </c>
      <c r="P26" s="16" t="s">
        <v>582</v>
      </c>
      <c r="Q26" s="14">
        <v>0</v>
      </c>
      <c r="R26" s="16">
        <v>0</v>
      </c>
      <c r="S26" s="14">
        <v>0</v>
      </c>
      <c r="T26" s="16">
        <v>0</v>
      </c>
      <c r="U26" s="14">
        <v>3.2993349599999999</v>
      </c>
      <c r="V26" s="16">
        <v>0.30581631999999997</v>
      </c>
    </row>
    <row r="27" spans="1:22" x14ac:dyDescent="0.25">
      <c r="A27" s="11" t="s">
        <v>497</v>
      </c>
      <c r="B27" s="13">
        <v>5299</v>
      </c>
      <c r="C27" s="14">
        <f>(191/B27*100)</f>
        <v>3.6044536705038688</v>
      </c>
      <c r="D27" s="15">
        <v>5108</v>
      </c>
      <c r="E27" s="14">
        <v>6.407025</v>
      </c>
      <c r="F27" s="16">
        <v>0.32563186999999999</v>
      </c>
      <c r="G27" s="14">
        <v>21.612777529999999</v>
      </c>
      <c r="H27" s="16">
        <v>0.61824752999999999</v>
      </c>
      <c r="I27" s="14">
        <v>42.919111340000001</v>
      </c>
      <c r="J27" s="16">
        <v>0.69454459999999996</v>
      </c>
      <c r="K27" s="14">
        <v>16.503874079999999</v>
      </c>
      <c r="L27" s="16">
        <v>0.47560946999999998</v>
      </c>
      <c r="M27" s="14">
        <v>0</v>
      </c>
      <c r="N27" s="16">
        <v>0</v>
      </c>
      <c r="O27" s="14" t="s">
        <v>582</v>
      </c>
      <c r="P27" s="16" t="s">
        <v>582</v>
      </c>
      <c r="Q27" s="14">
        <v>0</v>
      </c>
      <c r="R27" s="16">
        <v>0</v>
      </c>
      <c r="S27" s="14">
        <v>0</v>
      </c>
      <c r="T27" s="16">
        <v>0</v>
      </c>
      <c r="U27" s="14">
        <v>12.55721205</v>
      </c>
      <c r="V27" s="16">
        <v>0.44076476999999997</v>
      </c>
    </row>
    <row r="28" spans="1:22" x14ac:dyDescent="0.25">
      <c r="A28" s="11" t="s">
        <v>498</v>
      </c>
      <c r="B28" s="13">
        <v>7568</v>
      </c>
      <c r="C28" s="14">
        <f>(528/B28*100)</f>
        <v>6.9767441860465116</v>
      </c>
      <c r="D28" s="15">
        <v>7040</v>
      </c>
      <c r="E28" s="14">
        <v>5.2428615299999999</v>
      </c>
      <c r="F28" s="16">
        <v>0.30403437</v>
      </c>
      <c r="G28" s="14">
        <v>15.98972824</v>
      </c>
      <c r="H28" s="16">
        <v>0.54216525999999998</v>
      </c>
      <c r="I28" s="14">
        <v>57.086637549999999</v>
      </c>
      <c r="J28" s="16">
        <v>0.75601381000000001</v>
      </c>
      <c r="K28" s="14">
        <v>15.39562634</v>
      </c>
      <c r="L28" s="16">
        <v>0.61157371999999999</v>
      </c>
      <c r="M28" s="14">
        <v>0</v>
      </c>
      <c r="N28" s="16">
        <v>0</v>
      </c>
      <c r="O28" s="14" t="s">
        <v>582</v>
      </c>
      <c r="P28" s="16" t="s">
        <v>582</v>
      </c>
      <c r="Q28" s="14">
        <v>0</v>
      </c>
      <c r="R28" s="16">
        <v>0</v>
      </c>
      <c r="S28" s="14">
        <v>0</v>
      </c>
      <c r="T28" s="16">
        <v>0</v>
      </c>
      <c r="U28" s="14">
        <v>6.2851463299999999</v>
      </c>
      <c r="V28" s="16">
        <v>0.74984382000000005</v>
      </c>
    </row>
    <row r="29" spans="1:22" x14ac:dyDescent="0.25">
      <c r="A29" s="11" t="s">
        <v>499</v>
      </c>
      <c r="B29" s="13">
        <v>5385</v>
      </c>
      <c r="C29" s="14">
        <f>(30/B29*100)</f>
        <v>0.55710306406685239</v>
      </c>
      <c r="D29" s="15">
        <v>5355</v>
      </c>
      <c r="E29" s="14">
        <v>4.22711741</v>
      </c>
      <c r="F29" s="16">
        <v>0.33829547999999998</v>
      </c>
      <c r="G29" s="14">
        <v>22.375985360000001</v>
      </c>
      <c r="H29" s="16">
        <v>0.50770493999999999</v>
      </c>
      <c r="I29" s="14">
        <v>59.464041280000004</v>
      </c>
      <c r="J29" s="16">
        <v>0.74038579000000004</v>
      </c>
      <c r="K29" s="14">
        <v>7.9468441099999998</v>
      </c>
      <c r="L29" s="16">
        <v>0.39833304000000003</v>
      </c>
      <c r="M29" s="14">
        <v>0</v>
      </c>
      <c r="N29" s="16">
        <v>0</v>
      </c>
      <c r="O29" s="14" t="s">
        <v>582</v>
      </c>
      <c r="P29" s="16" t="s">
        <v>582</v>
      </c>
      <c r="Q29" s="14">
        <v>2.7667624100000001</v>
      </c>
      <c r="R29" s="16">
        <v>0.24169378</v>
      </c>
      <c r="S29" s="14">
        <v>0</v>
      </c>
      <c r="T29" s="16">
        <v>0</v>
      </c>
      <c r="U29" s="14">
        <v>3.2192494300000001</v>
      </c>
      <c r="V29" s="16">
        <v>0.41412500000000002</v>
      </c>
    </row>
    <row r="30" spans="1:22" x14ac:dyDescent="0.25">
      <c r="A30" s="11" t="s">
        <v>500</v>
      </c>
      <c r="B30" s="13">
        <v>4520</v>
      </c>
      <c r="C30" s="14">
        <f>(254/B30*100)</f>
        <v>5.6194690265486731</v>
      </c>
      <c r="D30" s="15">
        <v>4266</v>
      </c>
      <c r="E30" s="14">
        <v>2.5015596599999999</v>
      </c>
      <c r="F30" s="16">
        <v>0.24061384</v>
      </c>
      <c r="G30" s="14">
        <v>12.43701357</v>
      </c>
      <c r="H30" s="16">
        <v>0.63120425000000002</v>
      </c>
      <c r="I30" s="14">
        <v>56.331844940000003</v>
      </c>
      <c r="J30" s="16">
        <v>0.99964355000000005</v>
      </c>
      <c r="K30" s="14">
        <v>21.039729659999999</v>
      </c>
      <c r="L30" s="16">
        <v>0.76652231999999998</v>
      </c>
      <c r="M30" s="14">
        <v>0</v>
      </c>
      <c r="N30" s="16">
        <v>0</v>
      </c>
      <c r="O30" s="14" t="s">
        <v>582</v>
      </c>
      <c r="P30" s="16" t="s">
        <v>582</v>
      </c>
      <c r="Q30" s="14">
        <v>0</v>
      </c>
      <c r="R30" s="16">
        <v>0</v>
      </c>
      <c r="S30" s="14">
        <v>0</v>
      </c>
      <c r="T30" s="16">
        <v>0</v>
      </c>
      <c r="U30" s="14">
        <v>7.6898521799999999</v>
      </c>
      <c r="V30" s="16">
        <v>0.62268179000000001</v>
      </c>
    </row>
    <row r="31" spans="1:22" x14ac:dyDescent="0.25">
      <c r="A31" s="11" t="s">
        <v>501</v>
      </c>
      <c r="B31" s="13">
        <v>5456</v>
      </c>
      <c r="C31" s="14">
        <f>(155/B31*100)</f>
        <v>2.8409090909090908</v>
      </c>
      <c r="D31" s="15">
        <v>5301</v>
      </c>
      <c r="E31" s="14">
        <v>4.3584329799999999</v>
      </c>
      <c r="F31" s="16">
        <v>0.29033384000000001</v>
      </c>
      <c r="G31" s="14">
        <v>13.555741340000001</v>
      </c>
      <c r="H31" s="16">
        <v>0.47874969000000001</v>
      </c>
      <c r="I31" s="14">
        <v>59.663522520000001</v>
      </c>
      <c r="J31" s="16">
        <v>0.66849712999999999</v>
      </c>
      <c r="K31" s="14">
        <v>14.26125652</v>
      </c>
      <c r="L31" s="16">
        <v>0.51613551000000002</v>
      </c>
      <c r="M31" s="14">
        <v>0</v>
      </c>
      <c r="N31" s="16">
        <v>0</v>
      </c>
      <c r="O31" s="14" t="s">
        <v>582</v>
      </c>
      <c r="P31" s="16" t="s">
        <v>582</v>
      </c>
      <c r="Q31" s="14">
        <v>0</v>
      </c>
      <c r="R31" s="16">
        <v>0</v>
      </c>
      <c r="S31" s="14">
        <v>0</v>
      </c>
      <c r="T31" s="16">
        <v>0</v>
      </c>
      <c r="U31" s="14">
        <v>8.1610466499999994</v>
      </c>
      <c r="V31" s="16">
        <v>0.57345126000000002</v>
      </c>
    </row>
    <row r="32" spans="1:22" x14ac:dyDescent="0.25">
      <c r="A32" s="11" t="s">
        <v>502</v>
      </c>
      <c r="B32" s="13">
        <v>4478</v>
      </c>
      <c r="C32" s="14">
        <f>(6/B32*100)</f>
        <v>0.13398838767306834</v>
      </c>
      <c r="D32" s="15">
        <v>4472</v>
      </c>
      <c r="E32" s="14">
        <v>4.9462913000000004</v>
      </c>
      <c r="F32" s="16">
        <v>0.36249829</v>
      </c>
      <c r="G32" s="14">
        <v>11.550979610000001</v>
      </c>
      <c r="H32" s="16">
        <v>0.49402319</v>
      </c>
      <c r="I32" s="14">
        <v>63.601497420000001</v>
      </c>
      <c r="J32" s="16">
        <v>0.89228037000000004</v>
      </c>
      <c r="K32" s="14">
        <v>17.220415249999999</v>
      </c>
      <c r="L32" s="16">
        <v>0.67547124000000003</v>
      </c>
      <c r="M32" s="14">
        <v>0</v>
      </c>
      <c r="N32" s="16">
        <v>0</v>
      </c>
      <c r="O32" s="14" t="s">
        <v>582</v>
      </c>
      <c r="P32" s="16" t="s">
        <v>582</v>
      </c>
      <c r="Q32" s="14">
        <v>0</v>
      </c>
      <c r="R32" s="16">
        <v>0</v>
      </c>
      <c r="S32" s="14">
        <v>0</v>
      </c>
      <c r="T32" s="16">
        <v>0</v>
      </c>
      <c r="U32" s="14">
        <v>2.6808164099999998</v>
      </c>
      <c r="V32" s="16">
        <v>0.36076907000000003</v>
      </c>
    </row>
    <row r="33" spans="1:22" x14ac:dyDescent="0.25">
      <c r="A33" s="11" t="s">
        <v>503</v>
      </c>
      <c r="B33" s="13">
        <v>7325</v>
      </c>
      <c r="C33" s="14">
        <f>(87/B33*100)</f>
        <v>1.1877133105802047</v>
      </c>
      <c r="D33" s="15">
        <v>7238</v>
      </c>
      <c r="E33" s="14">
        <v>1.8432216100000001</v>
      </c>
      <c r="F33" s="16">
        <v>0.18879409</v>
      </c>
      <c r="G33" s="14">
        <v>7.9513726900000004</v>
      </c>
      <c r="H33" s="16">
        <v>0.48072376</v>
      </c>
      <c r="I33" s="14">
        <v>58.465035929999999</v>
      </c>
      <c r="J33" s="16">
        <v>0.77469768000000006</v>
      </c>
      <c r="K33" s="14">
        <v>28.22645631</v>
      </c>
      <c r="L33" s="16">
        <v>0.79676009000000003</v>
      </c>
      <c r="M33" s="14">
        <v>0</v>
      </c>
      <c r="N33" s="16">
        <v>0</v>
      </c>
      <c r="O33" s="14" t="s">
        <v>582</v>
      </c>
      <c r="P33" s="16" t="s">
        <v>582</v>
      </c>
      <c r="Q33" s="14">
        <v>0</v>
      </c>
      <c r="R33" s="16">
        <v>0</v>
      </c>
      <c r="S33" s="14">
        <v>0</v>
      </c>
      <c r="T33" s="16">
        <v>0</v>
      </c>
      <c r="U33" s="14">
        <v>3.5139134599999999</v>
      </c>
      <c r="V33" s="16">
        <v>0.26215487999999998</v>
      </c>
    </row>
    <row r="34" spans="1:22" x14ac:dyDescent="0.25">
      <c r="A34" s="11" t="s">
        <v>504</v>
      </c>
      <c r="B34" s="13">
        <v>6350</v>
      </c>
      <c r="C34" s="14">
        <f>(107/B34*100)</f>
        <v>1.6850393700787403</v>
      </c>
      <c r="D34" s="15">
        <v>6243</v>
      </c>
      <c r="E34" s="14">
        <v>6.7848824800000003</v>
      </c>
      <c r="F34" s="16">
        <v>0.36396957000000002</v>
      </c>
      <c r="G34" s="14">
        <v>17.823060770000001</v>
      </c>
      <c r="H34" s="16">
        <v>0.57896568999999998</v>
      </c>
      <c r="I34" s="14">
        <v>55.069258079999997</v>
      </c>
      <c r="J34" s="16">
        <v>0.87519283999999997</v>
      </c>
      <c r="K34" s="14">
        <v>9.8204706399999999</v>
      </c>
      <c r="L34" s="16">
        <v>0.40959514000000002</v>
      </c>
      <c r="M34" s="14">
        <v>0</v>
      </c>
      <c r="N34" s="16">
        <v>0</v>
      </c>
      <c r="O34" s="14" t="s">
        <v>582</v>
      </c>
      <c r="P34" s="16" t="s">
        <v>582</v>
      </c>
      <c r="Q34" s="14">
        <v>2.5934758800000002</v>
      </c>
      <c r="R34" s="16">
        <v>0.53837999999999997</v>
      </c>
      <c r="S34" s="14">
        <v>0</v>
      </c>
      <c r="T34" s="16">
        <v>0</v>
      </c>
      <c r="U34" s="14">
        <v>7.9088521500000004</v>
      </c>
      <c r="V34" s="16">
        <v>0.60640748</v>
      </c>
    </row>
    <row r="35" spans="1:22" x14ac:dyDescent="0.25">
      <c r="A35" s="11" t="s">
        <v>505</v>
      </c>
      <c r="B35" s="13">
        <v>6406</v>
      </c>
      <c r="C35" s="14">
        <f>(78/B35*100)</f>
        <v>1.2176084920387136</v>
      </c>
      <c r="D35" s="15">
        <v>6328</v>
      </c>
      <c r="E35" s="14">
        <v>4.3637036</v>
      </c>
      <c r="F35" s="16">
        <v>0.28034150000000002</v>
      </c>
      <c r="G35" s="14">
        <v>16.36866586</v>
      </c>
      <c r="H35" s="16">
        <v>0.58646878000000002</v>
      </c>
      <c r="I35" s="14">
        <v>59.588303009999997</v>
      </c>
      <c r="J35" s="16">
        <v>0.80794091999999995</v>
      </c>
      <c r="K35" s="14">
        <v>15.326335889999999</v>
      </c>
      <c r="L35" s="16">
        <v>0.57579005999999999</v>
      </c>
      <c r="M35" s="14">
        <v>0</v>
      </c>
      <c r="N35" s="16">
        <v>0</v>
      </c>
      <c r="O35" s="14" t="s">
        <v>582</v>
      </c>
      <c r="P35" s="16" t="s">
        <v>582</v>
      </c>
      <c r="Q35" s="14">
        <v>1.04211941</v>
      </c>
      <c r="R35" s="16">
        <v>5.7101350000000002E-2</v>
      </c>
      <c r="S35" s="14">
        <v>0</v>
      </c>
      <c r="T35" s="16">
        <v>0</v>
      </c>
      <c r="U35" s="14">
        <v>3.3108722400000001</v>
      </c>
      <c r="V35" s="16">
        <v>0.25496548000000002</v>
      </c>
    </row>
    <row r="36" spans="1:22" x14ac:dyDescent="0.25">
      <c r="A36" s="11" t="s">
        <v>506</v>
      </c>
      <c r="B36" s="13">
        <v>6736</v>
      </c>
      <c r="C36" s="14">
        <f>(97/B36*100)</f>
        <v>1.4400237529691211</v>
      </c>
      <c r="D36" s="15">
        <v>6639</v>
      </c>
      <c r="E36" s="14">
        <v>4.3975160300000002</v>
      </c>
      <c r="F36" s="16">
        <v>0.27191587</v>
      </c>
      <c r="G36" s="14">
        <v>13.26238216</v>
      </c>
      <c r="H36" s="16">
        <v>0.45881460000000002</v>
      </c>
      <c r="I36" s="14">
        <v>54.9333879</v>
      </c>
      <c r="J36" s="16">
        <v>0.75724071000000004</v>
      </c>
      <c r="K36" s="14">
        <v>21.240519200000001</v>
      </c>
      <c r="L36" s="16">
        <v>0.65505738999999996</v>
      </c>
      <c r="M36" s="14">
        <v>0</v>
      </c>
      <c r="N36" s="16">
        <v>0</v>
      </c>
      <c r="O36" s="14" t="s">
        <v>582</v>
      </c>
      <c r="P36" s="16" t="s">
        <v>582</v>
      </c>
      <c r="Q36" s="14">
        <v>0</v>
      </c>
      <c r="R36" s="16">
        <v>0</v>
      </c>
      <c r="S36" s="14">
        <v>0</v>
      </c>
      <c r="T36" s="16">
        <v>0</v>
      </c>
      <c r="U36" s="14">
        <v>6.1661947100000001</v>
      </c>
      <c r="V36" s="16">
        <v>0.39293685</v>
      </c>
    </row>
    <row r="37" spans="1:22" x14ac:dyDescent="0.25">
      <c r="A37" s="11" t="s">
        <v>507</v>
      </c>
      <c r="B37" s="13">
        <v>5458</v>
      </c>
      <c r="C37" s="14">
        <f>(208/B37*100)</f>
        <v>3.8109197508244779</v>
      </c>
      <c r="D37" s="15">
        <v>5250</v>
      </c>
      <c r="E37" s="14">
        <v>3.6602418600000002</v>
      </c>
      <c r="F37" s="16">
        <v>0.29995845999999998</v>
      </c>
      <c r="G37" s="14">
        <v>10.556625520000001</v>
      </c>
      <c r="H37" s="16">
        <v>0.50657932000000006</v>
      </c>
      <c r="I37" s="14">
        <v>52.918021539999998</v>
      </c>
      <c r="J37" s="16">
        <v>0.96151133</v>
      </c>
      <c r="K37" s="14">
        <v>20.61488061</v>
      </c>
      <c r="L37" s="16">
        <v>0.78032606000000004</v>
      </c>
      <c r="M37" s="14">
        <v>0</v>
      </c>
      <c r="N37" s="16">
        <v>0</v>
      </c>
      <c r="O37" s="14" t="s">
        <v>582</v>
      </c>
      <c r="P37" s="16" t="s">
        <v>582</v>
      </c>
      <c r="Q37" s="14">
        <v>0</v>
      </c>
      <c r="R37" s="16">
        <v>0</v>
      </c>
      <c r="S37" s="14">
        <v>0</v>
      </c>
      <c r="T37" s="16">
        <v>0</v>
      </c>
      <c r="U37" s="14">
        <v>12.25023047</v>
      </c>
      <c r="V37" s="16">
        <v>0.91355105999999997</v>
      </c>
    </row>
    <row r="38" spans="1:22" x14ac:dyDescent="0.25">
      <c r="A38" s="11" t="s">
        <v>508</v>
      </c>
      <c r="B38" s="13">
        <v>5860</v>
      </c>
      <c r="C38" s="14">
        <f>(30/B38*100)</f>
        <v>0.51194539249146753</v>
      </c>
      <c r="D38" s="15">
        <v>5830</v>
      </c>
      <c r="E38" s="14">
        <v>4.6777442599999999</v>
      </c>
      <c r="F38" s="16">
        <v>0.33515283000000001</v>
      </c>
      <c r="G38" s="14">
        <v>18.652700469999999</v>
      </c>
      <c r="H38" s="16">
        <v>0.71066541000000005</v>
      </c>
      <c r="I38" s="14">
        <v>38.998124609999998</v>
      </c>
      <c r="J38" s="16">
        <v>0.83986357</v>
      </c>
      <c r="K38" s="14">
        <v>17.513832359999999</v>
      </c>
      <c r="L38" s="16">
        <v>0.68215541000000002</v>
      </c>
      <c r="M38" s="14">
        <v>0</v>
      </c>
      <c r="N38" s="16">
        <v>0</v>
      </c>
      <c r="O38" s="14" t="s">
        <v>582</v>
      </c>
      <c r="P38" s="16" t="s">
        <v>582</v>
      </c>
      <c r="Q38" s="14">
        <v>0</v>
      </c>
      <c r="R38" s="16">
        <v>0</v>
      </c>
      <c r="S38" s="14">
        <v>0</v>
      </c>
      <c r="T38" s="16">
        <v>0</v>
      </c>
      <c r="U38" s="14">
        <v>20.1575983</v>
      </c>
      <c r="V38" s="16">
        <v>1.01028542</v>
      </c>
    </row>
    <row r="39" spans="1:22" x14ac:dyDescent="0.25">
      <c r="A39" s="11" t="s">
        <v>509</v>
      </c>
      <c r="B39" s="13">
        <v>5895</v>
      </c>
      <c r="C39" s="14">
        <f>(33/B39*100)</f>
        <v>0.55979643765903309</v>
      </c>
      <c r="D39" s="15">
        <v>5862</v>
      </c>
      <c r="E39" s="14">
        <v>8.9778973200000003</v>
      </c>
      <c r="F39" s="16">
        <v>0.48914489</v>
      </c>
      <c r="G39" s="14">
        <v>18.28180399</v>
      </c>
      <c r="H39" s="16">
        <v>0.48777123</v>
      </c>
      <c r="I39" s="14">
        <v>47.779025310000002</v>
      </c>
      <c r="J39" s="16">
        <v>0.74631046999999995</v>
      </c>
      <c r="K39" s="14">
        <v>20.00077808</v>
      </c>
      <c r="L39" s="16">
        <v>0.74975342</v>
      </c>
      <c r="M39" s="14">
        <v>0</v>
      </c>
      <c r="N39" s="16">
        <v>0</v>
      </c>
      <c r="O39" s="14" t="s">
        <v>582</v>
      </c>
      <c r="P39" s="16" t="s">
        <v>582</v>
      </c>
      <c r="Q39" s="14">
        <v>0</v>
      </c>
      <c r="R39" s="16">
        <v>0</v>
      </c>
      <c r="S39" s="14">
        <v>0</v>
      </c>
      <c r="T39" s="16">
        <v>0</v>
      </c>
      <c r="U39" s="14">
        <v>4.9604952999999998</v>
      </c>
      <c r="V39" s="16">
        <v>0.62874483000000003</v>
      </c>
    </row>
    <row r="40" spans="1:22" x14ac:dyDescent="0.25">
      <c r="A40" s="11" t="s">
        <v>510</v>
      </c>
      <c r="B40" s="13">
        <v>14157</v>
      </c>
      <c r="C40" s="14">
        <f>(430/B40*100)</f>
        <v>3.0373666737303102</v>
      </c>
      <c r="D40" s="15">
        <v>13727</v>
      </c>
      <c r="E40" s="14">
        <v>2.8186963</v>
      </c>
      <c r="F40" s="16">
        <v>0.20143544999999999</v>
      </c>
      <c r="G40" s="14">
        <v>9.5061242200000002</v>
      </c>
      <c r="H40" s="16">
        <v>0.37592114999999998</v>
      </c>
      <c r="I40" s="14">
        <v>61.099769119999998</v>
      </c>
      <c r="J40" s="16">
        <v>0.77955660999999998</v>
      </c>
      <c r="K40" s="14">
        <v>19.494480110000001</v>
      </c>
      <c r="L40" s="16">
        <v>0.67363136000000001</v>
      </c>
      <c r="M40" s="14">
        <v>0</v>
      </c>
      <c r="N40" s="16">
        <v>0</v>
      </c>
      <c r="O40" s="14" t="s">
        <v>582</v>
      </c>
      <c r="P40" s="16" t="s">
        <v>582</v>
      </c>
      <c r="Q40" s="14">
        <v>0</v>
      </c>
      <c r="R40" s="16">
        <v>0</v>
      </c>
      <c r="S40" s="14">
        <v>0</v>
      </c>
      <c r="T40" s="16">
        <v>0</v>
      </c>
      <c r="U40" s="14">
        <v>7.0809302499999998</v>
      </c>
      <c r="V40" s="16">
        <v>0.62766133000000002</v>
      </c>
    </row>
    <row r="41" spans="1:22" x14ac:dyDescent="0.25">
      <c r="A41" s="11" t="s">
        <v>511</v>
      </c>
      <c r="B41" s="13">
        <v>5712</v>
      </c>
      <c r="C41" s="14">
        <f>(71/B41*100)</f>
        <v>1.2429971988795518</v>
      </c>
      <c r="D41" s="15">
        <v>5641</v>
      </c>
      <c r="E41" s="14">
        <v>3.8388314100000001</v>
      </c>
      <c r="F41" s="16">
        <v>0.28953979000000002</v>
      </c>
      <c r="G41" s="14">
        <v>8.6214325600000006</v>
      </c>
      <c r="H41" s="16">
        <v>0.41627724999999999</v>
      </c>
      <c r="I41" s="14">
        <v>58.005873139999999</v>
      </c>
      <c r="J41" s="16">
        <v>0.89615440000000002</v>
      </c>
      <c r="K41" s="14">
        <v>24.091027260000001</v>
      </c>
      <c r="L41" s="16">
        <v>0.93882314</v>
      </c>
      <c r="M41" s="14">
        <v>0</v>
      </c>
      <c r="N41" s="16">
        <v>0</v>
      </c>
      <c r="O41" s="14" t="s">
        <v>582</v>
      </c>
      <c r="P41" s="16" t="s">
        <v>582</v>
      </c>
      <c r="Q41" s="14">
        <v>0.68081754999999999</v>
      </c>
      <c r="R41" s="16">
        <v>0.18137060999999999</v>
      </c>
      <c r="S41" s="14">
        <v>0</v>
      </c>
      <c r="T41" s="16">
        <v>0</v>
      </c>
      <c r="U41" s="14">
        <v>4.7620180799999998</v>
      </c>
      <c r="V41" s="16">
        <v>0.56582206000000002</v>
      </c>
    </row>
    <row r="42" spans="1:22" x14ac:dyDescent="0.25">
      <c r="A42" s="11" t="s">
        <v>512</v>
      </c>
      <c r="B42" s="13">
        <f>IF(COUNT(B7:B41) &gt; 0, AVERAGE(B7:B41), "\u2014")</f>
        <v>7103.4285714285716</v>
      </c>
      <c r="C42" s="14">
        <f>IF(COUNT(C7:C41) &gt; 0, AVERAGE(C7:C41), "—")</f>
        <v>3.5595906811159805</v>
      </c>
      <c r="D42" s="15">
        <f>IF(COUNT(D7:D41) &gt; 0, AVERAGE(D7:D41), "—")</f>
        <v>6841.1428571428569</v>
      </c>
      <c r="E42" s="14">
        <f>IF(COUNT(E7:E41) &gt; 0, AVERAGE(E7:E41), "—")</f>
        <v>4.6703511225714305</v>
      </c>
      <c r="F42" s="16">
        <f>IF(COUNT(F7:F41) &gt; 0, SQRT(SUMSQ(F7:F41)/(COUNT(F7:F41)*COUNT(F7:F41)) ), "—")</f>
        <v>5.4507971415277266E-2</v>
      </c>
      <c r="G42" s="14">
        <f>IF(COUNT(G7:G41) &gt; 0, AVERAGE(G7:G41), "—")</f>
        <v>15.037196964000003</v>
      </c>
      <c r="H42" s="16">
        <f>IF(COUNT(H7:H41) &gt; 0, SQRT(SUMSQ(H7:H41)/(COUNT(H7:H41)*COUNT(H7:H41)) ), "—")</f>
        <v>8.9550848950754547E-2</v>
      </c>
      <c r="I42" s="14">
        <f>IF(COUNT(I7:I41) &gt; 0, AVERAGE(I7:I41), "—")</f>
        <v>55.298148482857144</v>
      </c>
      <c r="J42" s="16">
        <f>IF(COUNT(J7:J41) &gt; 0, SQRT(SUMSQ(J7:J41)/(COUNT(J7:J41)*COUNT(J7:J41)) ), "—")</f>
        <v>0.1345459059575253</v>
      </c>
      <c r="K42" s="14">
        <f>IF(COUNT(K7:K41) &gt; 0, AVERAGE(K7:K41), "—")</f>
        <v>17.280325844857146</v>
      </c>
      <c r="L42" s="16">
        <f>IF(COUNT(L7:L41) &gt; 0, SQRT(SUMSQ(L7:L41)/(COUNT(L7:L41)*COUNT(L7:L41)) ), "—")</f>
        <v>0.10404032133668877</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0.62751184371428581</v>
      </c>
      <c r="R42" s="16">
        <f>IF(COUNT(R7:R41) &gt; 0, SQRT(SUMSQ(R7:R41)/(COUNT(R7:R41)*COUNT(R7:R41)) ), "—")</f>
        <v>3.7641551833382705E-2</v>
      </c>
      <c r="S42" s="14">
        <f>IF(COUNT(S7:S41) &gt; 0, AVERAGE(S7:S41), "—")</f>
        <v>1.6592954285714286E-3</v>
      </c>
      <c r="T42" s="16">
        <f>IF(COUNT(T7:T41) &gt; 0, SQRT(SUMSQ(T7:T41)/(COUNT(T7:T41)*COUNT(T7:T41)) ), "—")</f>
        <v>7.9570714285714288E-4</v>
      </c>
      <c r="U42" s="14">
        <f>IF(COUNT(U7:U41) &gt; 0, AVERAGE(U7:U41), "—")</f>
        <v>7.0848064462857145</v>
      </c>
      <c r="V42" s="16">
        <f>IF(COUNT(V7:V41) &gt; 0, SQRT(SUMSQ(V7:V41)/(COUNT(V7:V41)*COUNT(V7:V41)) ), "—")</f>
        <v>0.1008863882990913</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11.36930141</v>
      </c>
      <c r="F45" s="16">
        <v>0.52737407000000003</v>
      </c>
      <c r="G45" s="14">
        <v>21.434282870000001</v>
      </c>
      <c r="H45" s="16">
        <v>0.55810106999999998</v>
      </c>
      <c r="I45" s="14">
        <v>44.178724799999998</v>
      </c>
      <c r="J45" s="16">
        <v>0.82413720999999995</v>
      </c>
      <c r="K45" s="14">
        <v>16.307455269999998</v>
      </c>
      <c r="L45" s="16">
        <v>0.60751144000000001</v>
      </c>
      <c r="M45" s="14">
        <v>0</v>
      </c>
      <c r="N45" s="16">
        <v>0</v>
      </c>
      <c r="O45" s="14" t="s">
        <v>582</v>
      </c>
      <c r="P45" s="16" t="s">
        <v>582</v>
      </c>
      <c r="Q45" s="14">
        <v>8.2412170000000007E-2</v>
      </c>
      <c r="R45" s="16">
        <v>3.7639440000000003E-2</v>
      </c>
      <c r="S45" s="14">
        <v>0.29825617999999998</v>
      </c>
      <c r="T45" s="16">
        <v>7.6178540000000003E-2</v>
      </c>
      <c r="U45" s="14">
        <v>6.32956729</v>
      </c>
      <c r="V45" s="16">
        <v>0.42833524000000001</v>
      </c>
    </row>
    <row r="46" spans="1:22" x14ac:dyDescent="0.25">
      <c r="A46" s="11" t="s">
        <v>516</v>
      </c>
      <c r="B46" s="13">
        <v>23141</v>
      </c>
      <c r="C46" s="14">
        <f>(2327/B46*100)</f>
        <v>10.055745214122121</v>
      </c>
      <c r="D46" s="15">
        <v>20814</v>
      </c>
      <c r="E46" s="14">
        <v>2.2770118300000002</v>
      </c>
      <c r="F46" s="16">
        <v>0.15000350000000001</v>
      </c>
      <c r="G46" s="14">
        <v>10.88077041</v>
      </c>
      <c r="H46" s="16">
        <v>0.37962217999999998</v>
      </c>
      <c r="I46" s="14">
        <v>38.861118169999997</v>
      </c>
      <c r="J46" s="16">
        <v>0.79915256000000001</v>
      </c>
      <c r="K46" s="14">
        <v>10.340547450000001</v>
      </c>
      <c r="L46" s="16">
        <v>0.31281536999999998</v>
      </c>
      <c r="M46" s="14">
        <v>0</v>
      </c>
      <c r="N46" s="16">
        <v>0</v>
      </c>
      <c r="O46" s="14" t="s">
        <v>582</v>
      </c>
      <c r="P46" s="16" t="s">
        <v>582</v>
      </c>
      <c r="Q46" s="14">
        <v>0</v>
      </c>
      <c r="R46" s="16">
        <v>0</v>
      </c>
      <c r="S46" s="14">
        <v>0</v>
      </c>
      <c r="T46" s="16">
        <v>0</v>
      </c>
      <c r="U46" s="14">
        <v>37.640552139999997</v>
      </c>
      <c r="V46" s="16">
        <v>1.1036809000000001</v>
      </c>
    </row>
    <row r="47" spans="1:22" x14ac:dyDescent="0.25">
      <c r="A47" s="11" t="s">
        <v>517</v>
      </c>
      <c r="B47" s="13">
        <v>5928</v>
      </c>
      <c r="C47" s="14">
        <f>(456/B47*100)</f>
        <v>7.6923076923076925</v>
      </c>
      <c r="D47" s="15">
        <v>5472</v>
      </c>
      <c r="E47" s="14">
        <v>5.5363339700000003</v>
      </c>
      <c r="F47" s="16">
        <v>0.35780677</v>
      </c>
      <c r="G47" s="14">
        <v>14.011104209999999</v>
      </c>
      <c r="H47" s="16">
        <v>0.59728921000000001</v>
      </c>
      <c r="I47" s="14">
        <v>52.114350479999999</v>
      </c>
      <c r="J47" s="16">
        <v>1.14565999</v>
      </c>
      <c r="K47" s="14">
        <v>11.790698409999999</v>
      </c>
      <c r="L47" s="16">
        <v>0.49551708</v>
      </c>
      <c r="M47" s="14">
        <v>0</v>
      </c>
      <c r="N47" s="16">
        <v>0</v>
      </c>
      <c r="O47" s="14" t="s">
        <v>582</v>
      </c>
      <c r="P47" s="16" t="s">
        <v>582</v>
      </c>
      <c r="Q47" s="14">
        <v>0</v>
      </c>
      <c r="R47" s="16">
        <v>0</v>
      </c>
      <c r="S47" s="14">
        <v>0</v>
      </c>
      <c r="T47" s="16">
        <v>0</v>
      </c>
      <c r="U47" s="14">
        <v>16.54751293</v>
      </c>
      <c r="V47" s="16">
        <v>1.0641828</v>
      </c>
    </row>
    <row r="48" spans="1:22" x14ac:dyDescent="0.25">
      <c r="A48" s="11" t="s">
        <v>518</v>
      </c>
      <c r="B48" s="13">
        <v>9841</v>
      </c>
      <c r="C48" s="14">
        <f>(8/B48*100)</f>
        <v>8.1292551569962401E-2</v>
      </c>
      <c r="D48" s="15">
        <v>9833</v>
      </c>
      <c r="E48" s="14">
        <v>2.8923531100000002</v>
      </c>
      <c r="F48" s="16">
        <v>0.22957300999999999</v>
      </c>
      <c r="G48" s="14">
        <v>14.57090153</v>
      </c>
      <c r="H48" s="16">
        <v>0.49116891000000001</v>
      </c>
      <c r="I48" s="14">
        <v>69.266900489999998</v>
      </c>
      <c r="J48" s="16">
        <v>0.67163055000000005</v>
      </c>
      <c r="K48" s="14">
        <v>11.40589173</v>
      </c>
      <c r="L48" s="16">
        <v>0.59177528000000001</v>
      </c>
      <c r="M48" s="14">
        <v>0</v>
      </c>
      <c r="N48" s="16">
        <v>0</v>
      </c>
      <c r="O48" s="14" t="s">
        <v>582</v>
      </c>
      <c r="P48" s="16" t="s">
        <v>582</v>
      </c>
      <c r="Q48" s="14">
        <v>0</v>
      </c>
      <c r="R48" s="16">
        <v>0</v>
      </c>
      <c r="S48" s="14">
        <v>0</v>
      </c>
      <c r="T48" s="16">
        <v>0</v>
      </c>
      <c r="U48" s="14">
        <v>1.86395314</v>
      </c>
      <c r="V48" s="16">
        <v>0.53983490000000001</v>
      </c>
    </row>
    <row r="49" spans="1:22" x14ac:dyDescent="0.25">
      <c r="A49" s="11" t="s">
        <v>519</v>
      </c>
      <c r="B49" s="13">
        <v>6349</v>
      </c>
      <c r="C49" s="14">
        <f>(56/B49*100)</f>
        <v>0.88202866593164275</v>
      </c>
      <c r="D49" s="15">
        <v>6293</v>
      </c>
      <c r="E49" s="14">
        <v>8.5302629700000008</v>
      </c>
      <c r="F49" s="16">
        <v>0.41053124000000002</v>
      </c>
      <c r="G49" s="14">
        <v>21.261282309999999</v>
      </c>
      <c r="H49" s="16">
        <v>0.66137336000000002</v>
      </c>
      <c r="I49" s="14">
        <v>50.048875969999997</v>
      </c>
      <c r="J49" s="16">
        <v>0.78370885999999995</v>
      </c>
      <c r="K49" s="14">
        <v>16.463644070000001</v>
      </c>
      <c r="L49" s="16">
        <v>0.43179300999999998</v>
      </c>
      <c r="M49" s="14">
        <v>0</v>
      </c>
      <c r="N49" s="16">
        <v>0</v>
      </c>
      <c r="O49" s="14" t="s">
        <v>582</v>
      </c>
      <c r="P49" s="16" t="s">
        <v>582</v>
      </c>
      <c r="Q49" s="14">
        <v>0</v>
      </c>
      <c r="R49" s="16">
        <v>0</v>
      </c>
      <c r="S49" s="14">
        <v>2.1711210000000002E-2</v>
      </c>
      <c r="T49" s="16">
        <v>1.35871E-2</v>
      </c>
      <c r="U49" s="14">
        <v>3.6742234699999998</v>
      </c>
      <c r="V49" s="16">
        <v>0.43231356999999998</v>
      </c>
    </row>
    <row r="50" spans="1:22" x14ac:dyDescent="0.25">
      <c r="A50" s="11" t="s">
        <v>520</v>
      </c>
      <c r="B50" s="13">
        <v>11795</v>
      </c>
      <c r="C50" s="14">
        <f>(457/B50*100)</f>
        <v>3.87452310300975</v>
      </c>
      <c r="D50" s="15">
        <v>11338</v>
      </c>
      <c r="E50" s="14">
        <v>5.9759755600000002</v>
      </c>
      <c r="F50" s="16">
        <v>0.31566480000000002</v>
      </c>
      <c r="G50" s="14">
        <v>20.621726710000001</v>
      </c>
      <c r="H50" s="16">
        <v>0.58063617999999995</v>
      </c>
      <c r="I50" s="14">
        <v>52.949194439999999</v>
      </c>
      <c r="J50" s="16">
        <v>0.74107213000000005</v>
      </c>
      <c r="K50" s="14">
        <v>14.96511712</v>
      </c>
      <c r="L50" s="16">
        <v>0.43210000999999998</v>
      </c>
      <c r="M50" s="14">
        <v>0</v>
      </c>
      <c r="N50" s="16">
        <v>0</v>
      </c>
      <c r="O50" s="14" t="s">
        <v>582</v>
      </c>
      <c r="P50" s="16" t="s">
        <v>582</v>
      </c>
      <c r="Q50" s="14">
        <v>0</v>
      </c>
      <c r="R50" s="16">
        <v>0</v>
      </c>
      <c r="S50" s="14">
        <v>0</v>
      </c>
      <c r="T50" s="16">
        <v>0</v>
      </c>
      <c r="U50" s="14">
        <v>5.48798618</v>
      </c>
      <c r="V50" s="16">
        <v>0.52798418999999996</v>
      </c>
    </row>
    <row r="51" spans="1:22" x14ac:dyDescent="0.25">
      <c r="A51" s="11" t="s">
        <v>521</v>
      </c>
      <c r="B51" s="13">
        <v>6866</v>
      </c>
      <c r="C51" s="14">
        <f>(119/B51*100)</f>
        <v>1.7331779784445092</v>
      </c>
      <c r="D51" s="15">
        <v>6747</v>
      </c>
      <c r="E51" s="14">
        <v>5.2478705400000001</v>
      </c>
      <c r="F51" s="16">
        <v>0.28860939000000002</v>
      </c>
      <c r="G51" s="14">
        <v>12.90430385</v>
      </c>
      <c r="H51" s="16">
        <v>0.38540981000000002</v>
      </c>
      <c r="I51" s="14">
        <v>45.350440980000002</v>
      </c>
      <c r="J51" s="16">
        <v>0.74388063000000004</v>
      </c>
      <c r="K51" s="14">
        <v>14.44141039</v>
      </c>
      <c r="L51" s="16">
        <v>0.53403937999999995</v>
      </c>
      <c r="M51" s="14">
        <v>0</v>
      </c>
      <c r="N51" s="16">
        <v>0</v>
      </c>
      <c r="O51" s="14" t="s">
        <v>582</v>
      </c>
      <c r="P51" s="16" t="s">
        <v>582</v>
      </c>
      <c r="Q51" s="14">
        <v>10.58839564</v>
      </c>
      <c r="R51" s="16">
        <v>0.61258086</v>
      </c>
      <c r="S51" s="14">
        <v>0</v>
      </c>
      <c r="T51" s="16">
        <v>0</v>
      </c>
      <c r="U51" s="14">
        <v>11.4675786</v>
      </c>
      <c r="V51" s="16">
        <v>0.94838882000000002</v>
      </c>
    </row>
    <row r="52" spans="1:22" x14ac:dyDescent="0.25">
      <c r="A52" s="11" t="s">
        <v>522</v>
      </c>
      <c r="B52" s="13">
        <v>5809</v>
      </c>
      <c r="C52" s="14">
        <f>(120/B52*100)</f>
        <v>2.0657600275434671</v>
      </c>
      <c r="D52" s="15">
        <v>5689</v>
      </c>
      <c r="E52" s="14">
        <v>3.81243942</v>
      </c>
      <c r="F52" s="16">
        <v>0.29399309000000001</v>
      </c>
      <c r="G52" s="14">
        <v>12.7827822</v>
      </c>
      <c r="H52" s="16">
        <v>0.46252244999999997</v>
      </c>
      <c r="I52" s="14">
        <v>63.65533756</v>
      </c>
      <c r="J52" s="16">
        <v>0.78228180000000003</v>
      </c>
      <c r="K52" s="14">
        <v>15.57852405</v>
      </c>
      <c r="L52" s="16">
        <v>0.45658142000000002</v>
      </c>
      <c r="M52" s="14">
        <v>0</v>
      </c>
      <c r="N52" s="16">
        <v>0</v>
      </c>
      <c r="O52" s="14" t="s">
        <v>582</v>
      </c>
      <c r="P52" s="16" t="s">
        <v>582</v>
      </c>
      <c r="Q52" s="14">
        <v>0</v>
      </c>
      <c r="R52" s="16">
        <v>0</v>
      </c>
      <c r="S52" s="14">
        <v>0</v>
      </c>
      <c r="T52" s="16">
        <v>0</v>
      </c>
      <c r="U52" s="14">
        <v>4.1709167699999998</v>
      </c>
      <c r="V52" s="16">
        <v>0.38585334999999998</v>
      </c>
    </row>
    <row r="53" spans="1:22" x14ac:dyDescent="0.25">
      <c r="A53" s="11" t="s">
        <v>523</v>
      </c>
      <c r="B53" s="13">
        <v>5571</v>
      </c>
      <c r="C53" s="14">
        <f>(129/B53*100)</f>
        <v>2.3155627355950457</v>
      </c>
      <c r="D53" s="15">
        <v>5442</v>
      </c>
      <c r="E53" s="14">
        <v>6.1569320999999997</v>
      </c>
      <c r="F53" s="16">
        <v>0.28864969000000001</v>
      </c>
      <c r="G53" s="14">
        <v>17.458464360000001</v>
      </c>
      <c r="H53" s="16">
        <v>0.48884728</v>
      </c>
      <c r="I53" s="14">
        <v>49.77548187</v>
      </c>
      <c r="J53" s="16">
        <v>0.66294858000000001</v>
      </c>
      <c r="K53" s="14">
        <v>17.281174159999999</v>
      </c>
      <c r="L53" s="16">
        <v>0.55951534999999997</v>
      </c>
      <c r="M53" s="14">
        <v>0</v>
      </c>
      <c r="N53" s="16">
        <v>0</v>
      </c>
      <c r="O53" s="14" t="s">
        <v>582</v>
      </c>
      <c r="P53" s="16" t="s">
        <v>582</v>
      </c>
      <c r="Q53" s="14">
        <v>0</v>
      </c>
      <c r="R53" s="16">
        <v>0</v>
      </c>
      <c r="S53" s="14">
        <v>0</v>
      </c>
      <c r="T53" s="16">
        <v>0</v>
      </c>
      <c r="U53" s="14">
        <v>9.3279475000000005</v>
      </c>
      <c r="V53" s="16">
        <v>0.41301243999999998</v>
      </c>
    </row>
    <row r="54" spans="1:22" x14ac:dyDescent="0.25">
      <c r="A54" s="11" t="s">
        <v>524</v>
      </c>
      <c r="B54" s="13">
        <v>4740</v>
      </c>
      <c r="C54" s="14">
        <f>(580/B54*100)</f>
        <v>12.236286919831224</v>
      </c>
      <c r="D54" s="15">
        <v>4160</v>
      </c>
      <c r="E54" s="14">
        <v>8.6090239999999998</v>
      </c>
      <c r="F54" s="16">
        <v>0.58434286999999996</v>
      </c>
      <c r="G54" s="14">
        <v>15.473462189999999</v>
      </c>
      <c r="H54" s="16">
        <v>0.67028518999999998</v>
      </c>
      <c r="I54" s="14">
        <v>40.3175946</v>
      </c>
      <c r="J54" s="16">
        <v>0.98240751999999998</v>
      </c>
      <c r="K54" s="14">
        <v>18.692004579999999</v>
      </c>
      <c r="L54" s="16">
        <v>0.85545815000000003</v>
      </c>
      <c r="M54" s="14">
        <v>0</v>
      </c>
      <c r="N54" s="16">
        <v>0</v>
      </c>
      <c r="O54" s="14" t="s">
        <v>582</v>
      </c>
      <c r="P54" s="16" t="s">
        <v>582</v>
      </c>
      <c r="Q54" s="14">
        <v>0</v>
      </c>
      <c r="R54" s="16">
        <v>0</v>
      </c>
      <c r="S54" s="14">
        <v>0</v>
      </c>
      <c r="T54" s="16">
        <v>0</v>
      </c>
      <c r="U54" s="14">
        <v>16.907914640000001</v>
      </c>
      <c r="V54" s="16">
        <v>1.46364725</v>
      </c>
    </row>
    <row r="55" spans="1:22" x14ac:dyDescent="0.25">
      <c r="A55" s="11" t="s">
        <v>525</v>
      </c>
      <c r="B55" s="13">
        <v>5316</v>
      </c>
      <c r="C55" s="14">
        <f>(22/B55*100)</f>
        <v>0.41384499623777277</v>
      </c>
      <c r="D55" s="15">
        <v>5294</v>
      </c>
      <c r="E55" s="14">
        <v>3.9168726700000001</v>
      </c>
      <c r="F55" s="16">
        <v>0.29833978</v>
      </c>
      <c r="G55" s="14">
        <v>17.05229499</v>
      </c>
      <c r="H55" s="16">
        <v>0.60126212000000001</v>
      </c>
      <c r="I55" s="14">
        <v>58.372292600000002</v>
      </c>
      <c r="J55" s="16">
        <v>0.88775433999999998</v>
      </c>
      <c r="K55" s="14">
        <v>16.827399570000001</v>
      </c>
      <c r="L55" s="16">
        <v>0.59177161</v>
      </c>
      <c r="M55" s="14">
        <v>0</v>
      </c>
      <c r="N55" s="16">
        <v>0</v>
      </c>
      <c r="O55" s="14" t="s">
        <v>582</v>
      </c>
      <c r="P55" s="16" t="s">
        <v>582</v>
      </c>
      <c r="Q55" s="14">
        <v>0</v>
      </c>
      <c r="R55" s="16">
        <v>0</v>
      </c>
      <c r="S55" s="14">
        <v>0.21088198999999999</v>
      </c>
      <c r="T55" s="16">
        <v>5.6634219999999999E-2</v>
      </c>
      <c r="U55" s="14">
        <v>3.62025818</v>
      </c>
      <c r="V55" s="16">
        <v>0.30672196000000002</v>
      </c>
    </row>
    <row r="56" spans="1:22" x14ac:dyDescent="0.25">
      <c r="A56" s="11" t="s">
        <v>526</v>
      </c>
      <c r="B56" s="13">
        <v>5359</v>
      </c>
      <c r="C56" s="14">
        <f>(77/B56*100)</f>
        <v>1.4368352304534429</v>
      </c>
      <c r="D56" s="15">
        <v>5282</v>
      </c>
      <c r="E56" s="14">
        <v>3.2904350500000001</v>
      </c>
      <c r="F56" s="16">
        <v>0.32342227000000001</v>
      </c>
      <c r="G56" s="14">
        <v>10.272028219999999</v>
      </c>
      <c r="H56" s="16">
        <v>0.46368366</v>
      </c>
      <c r="I56" s="14">
        <v>67.875189899999995</v>
      </c>
      <c r="J56" s="16">
        <v>0.80690719</v>
      </c>
      <c r="K56" s="14">
        <v>17.21295864</v>
      </c>
      <c r="L56" s="16">
        <v>0.58302030000000005</v>
      </c>
      <c r="M56" s="14">
        <v>0</v>
      </c>
      <c r="N56" s="16">
        <v>0</v>
      </c>
      <c r="O56" s="14" t="s">
        <v>582</v>
      </c>
      <c r="P56" s="16" t="s">
        <v>582</v>
      </c>
      <c r="Q56" s="14">
        <v>0</v>
      </c>
      <c r="R56" s="16">
        <v>0</v>
      </c>
      <c r="S56" s="14">
        <v>0</v>
      </c>
      <c r="T56" s="16">
        <v>0</v>
      </c>
      <c r="U56" s="14">
        <v>1.34938818</v>
      </c>
      <c r="V56" s="16">
        <v>0.23118912999999999</v>
      </c>
    </row>
    <row r="57" spans="1:22" x14ac:dyDescent="0.25">
      <c r="A57" s="11" t="s">
        <v>527</v>
      </c>
      <c r="B57" s="13">
        <v>6513</v>
      </c>
      <c r="C57" s="14">
        <f>(0/B57*100)</f>
        <v>0</v>
      </c>
      <c r="D57" s="15">
        <v>6513</v>
      </c>
      <c r="E57" s="14">
        <v>4.9301213300000004</v>
      </c>
      <c r="F57" s="16">
        <v>0.30794090000000002</v>
      </c>
      <c r="G57" s="14">
        <v>35.119778449999998</v>
      </c>
      <c r="H57" s="16">
        <v>0.80321014000000002</v>
      </c>
      <c r="I57" s="14">
        <v>49.934012199999998</v>
      </c>
      <c r="J57" s="16">
        <v>0.89373579999999997</v>
      </c>
      <c r="K57" s="14">
        <v>5.8099813100000004</v>
      </c>
      <c r="L57" s="16">
        <v>0.33646367999999999</v>
      </c>
      <c r="M57" s="14">
        <v>0</v>
      </c>
      <c r="N57" s="16">
        <v>0</v>
      </c>
      <c r="O57" s="14" t="s">
        <v>582</v>
      </c>
      <c r="P57" s="16" t="s">
        <v>582</v>
      </c>
      <c r="Q57" s="14">
        <v>0</v>
      </c>
      <c r="R57" s="16">
        <v>0</v>
      </c>
      <c r="S57" s="14">
        <v>8.3346119999999996E-2</v>
      </c>
      <c r="T57" s="16">
        <v>4.6716920000000002E-2</v>
      </c>
      <c r="U57" s="14">
        <v>4.1227605799999996</v>
      </c>
      <c r="V57" s="16">
        <v>0.57287949000000005</v>
      </c>
    </row>
    <row r="58" spans="1:22" x14ac:dyDescent="0.25">
      <c r="A58" s="11" t="s">
        <v>528</v>
      </c>
      <c r="B58" s="13">
        <v>7267</v>
      </c>
      <c r="C58" s="14">
        <f>(11/B58*100)</f>
        <v>0.15136920324755745</v>
      </c>
      <c r="D58" s="15">
        <v>7256</v>
      </c>
      <c r="E58" s="14">
        <v>9.4401316000000008</v>
      </c>
      <c r="F58" s="16">
        <v>0.41510601000000003</v>
      </c>
      <c r="G58" s="14">
        <v>17.88552404</v>
      </c>
      <c r="H58" s="16">
        <v>0.62951846</v>
      </c>
      <c r="I58" s="14">
        <v>48.188206870000002</v>
      </c>
      <c r="J58" s="16">
        <v>0.91638147000000003</v>
      </c>
      <c r="K58" s="14">
        <v>18.641391169999999</v>
      </c>
      <c r="L58" s="16">
        <v>0.54655405000000001</v>
      </c>
      <c r="M58" s="14">
        <v>0</v>
      </c>
      <c r="N58" s="16">
        <v>0</v>
      </c>
      <c r="O58" s="14" t="s">
        <v>582</v>
      </c>
      <c r="P58" s="16" t="s">
        <v>582</v>
      </c>
      <c r="Q58" s="14">
        <v>0</v>
      </c>
      <c r="R58" s="16">
        <v>0</v>
      </c>
      <c r="S58" s="14">
        <v>0.61599895999999998</v>
      </c>
      <c r="T58" s="16">
        <v>0.10897263</v>
      </c>
      <c r="U58" s="14">
        <v>5.2287473599999998</v>
      </c>
      <c r="V58" s="16">
        <v>0.65548247999999998</v>
      </c>
    </row>
    <row r="59" spans="1:22" x14ac:dyDescent="0.25">
      <c r="A59" s="11" t="s">
        <v>529</v>
      </c>
      <c r="B59" s="13">
        <v>4826</v>
      </c>
      <c r="C59" s="14">
        <f>(26/B59*100)</f>
        <v>0.53874844591794446</v>
      </c>
      <c r="D59" s="15">
        <v>4800</v>
      </c>
      <c r="E59" s="14">
        <v>6.50884807</v>
      </c>
      <c r="F59" s="16">
        <v>0.34589766999999999</v>
      </c>
      <c r="G59" s="14">
        <v>15.642758649999999</v>
      </c>
      <c r="H59" s="16">
        <v>0.62590778000000002</v>
      </c>
      <c r="I59" s="14">
        <v>53.235705549999999</v>
      </c>
      <c r="J59" s="16">
        <v>0.90218693999999999</v>
      </c>
      <c r="K59" s="14">
        <v>20.21565601</v>
      </c>
      <c r="L59" s="16">
        <v>0.74921576999999995</v>
      </c>
      <c r="M59" s="14">
        <v>0</v>
      </c>
      <c r="N59" s="16">
        <v>0</v>
      </c>
      <c r="O59" s="14" t="s">
        <v>582</v>
      </c>
      <c r="P59" s="16" t="s">
        <v>582</v>
      </c>
      <c r="Q59" s="14">
        <v>0</v>
      </c>
      <c r="R59" s="16">
        <v>0</v>
      </c>
      <c r="S59" s="14">
        <v>0.36278706999999999</v>
      </c>
      <c r="T59" s="16">
        <v>0.10396316</v>
      </c>
      <c r="U59" s="14">
        <v>4.0342446399999998</v>
      </c>
      <c r="V59" s="16">
        <v>0.35449024000000001</v>
      </c>
    </row>
    <row r="60" spans="1:22" x14ac:dyDescent="0.25">
      <c r="A60" s="11" t="s">
        <v>530</v>
      </c>
      <c r="B60" s="13">
        <v>4546</v>
      </c>
      <c r="C60" s="14">
        <f>(15/B60*100)</f>
        <v>0.32996040475142985</v>
      </c>
      <c r="D60" s="15">
        <v>4531</v>
      </c>
      <c r="E60" s="14">
        <v>8.8281306700000002</v>
      </c>
      <c r="F60" s="16">
        <v>0.57101758000000002</v>
      </c>
      <c r="G60" s="14">
        <v>21.694461050000001</v>
      </c>
      <c r="H60" s="16">
        <v>1.0629521799999999</v>
      </c>
      <c r="I60" s="14">
        <v>47.398186590000002</v>
      </c>
      <c r="J60" s="16">
        <v>1.0673781</v>
      </c>
      <c r="K60" s="14">
        <v>15.67711628</v>
      </c>
      <c r="L60" s="16">
        <v>0.82467195999999998</v>
      </c>
      <c r="M60" s="14">
        <v>0</v>
      </c>
      <c r="N60" s="16">
        <v>0</v>
      </c>
      <c r="O60" s="14" t="s">
        <v>582</v>
      </c>
      <c r="P60" s="16" t="s">
        <v>582</v>
      </c>
      <c r="Q60" s="14">
        <v>0</v>
      </c>
      <c r="R60" s="16">
        <v>0</v>
      </c>
      <c r="S60" s="14">
        <v>0.40581442000000001</v>
      </c>
      <c r="T60" s="16">
        <v>8.2931450000000004E-2</v>
      </c>
      <c r="U60" s="14">
        <v>5.9962910000000003</v>
      </c>
      <c r="V60" s="16">
        <v>0.59483797999999999</v>
      </c>
    </row>
    <row r="61" spans="1:22" x14ac:dyDescent="0.25">
      <c r="A61" s="11" t="s">
        <v>531</v>
      </c>
      <c r="B61" s="13">
        <v>6525</v>
      </c>
      <c r="C61" s="14">
        <f>(184/B61*100)</f>
        <v>2.8199233716475094</v>
      </c>
      <c r="D61" s="15">
        <v>6341</v>
      </c>
      <c r="E61" s="14">
        <v>7.2127516600000003</v>
      </c>
      <c r="F61" s="16">
        <v>0.35114545000000003</v>
      </c>
      <c r="G61" s="14">
        <v>15.044813700000001</v>
      </c>
      <c r="H61" s="16">
        <v>0.54557359000000005</v>
      </c>
      <c r="I61" s="14">
        <v>45.569169440000003</v>
      </c>
      <c r="J61" s="16">
        <v>0.73394559999999998</v>
      </c>
      <c r="K61" s="14">
        <v>27.387655599999999</v>
      </c>
      <c r="L61" s="16">
        <v>0.70251441999999997</v>
      </c>
      <c r="M61" s="14">
        <v>0</v>
      </c>
      <c r="N61" s="16">
        <v>0</v>
      </c>
      <c r="O61" s="14" t="s">
        <v>582</v>
      </c>
      <c r="P61" s="16" t="s">
        <v>582</v>
      </c>
      <c r="Q61" s="14">
        <v>0</v>
      </c>
      <c r="R61" s="16">
        <v>0</v>
      </c>
      <c r="S61" s="14">
        <v>0</v>
      </c>
      <c r="T61" s="16">
        <v>0</v>
      </c>
      <c r="U61" s="14">
        <v>4.7856096099999998</v>
      </c>
      <c r="V61" s="16">
        <v>0.56149755000000001</v>
      </c>
    </row>
    <row r="62" spans="1:22" x14ac:dyDescent="0.25">
      <c r="A62" s="11" t="s">
        <v>532</v>
      </c>
      <c r="B62" s="13">
        <v>4476</v>
      </c>
      <c r="C62" s="14">
        <f>(3/B62*100)</f>
        <v>6.7024128686327081E-2</v>
      </c>
      <c r="D62" s="15">
        <v>4473</v>
      </c>
      <c r="E62" s="14">
        <v>2.3998719999999998</v>
      </c>
      <c r="F62" s="16">
        <v>0.27065884000000001</v>
      </c>
      <c r="G62" s="14">
        <v>12.29738195</v>
      </c>
      <c r="H62" s="16">
        <v>0.52202660999999995</v>
      </c>
      <c r="I62" s="14">
        <v>70.338365569999993</v>
      </c>
      <c r="J62" s="16">
        <v>0.80337681999999999</v>
      </c>
      <c r="K62" s="14">
        <v>14.51785808</v>
      </c>
      <c r="L62" s="16">
        <v>0.45757328000000003</v>
      </c>
      <c r="M62" s="14">
        <v>0</v>
      </c>
      <c r="N62" s="16">
        <v>0</v>
      </c>
      <c r="O62" s="14" t="s">
        <v>582</v>
      </c>
      <c r="P62" s="16" t="s">
        <v>582</v>
      </c>
      <c r="Q62" s="14">
        <v>0</v>
      </c>
      <c r="R62" s="16">
        <v>0</v>
      </c>
      <c r="S62" s="14">
        <v>0</v>
      </c>
      <c r="T62" s="16">
        <v>0</v>
      </c>
      <c r="U62" s="14">
        <v>0.44652239999999999</v>
      </c>
      <c r="V62" s="16">
        <v>8.8992840000000004E-2</v>
      </c>
    </row>
    <row r="63" spans="1:22" x14ac:dyDescent="0.25">
      <c r="A63" s="11" t="s">
        <v>533</v>
      </c>
      <c r="B63" s="13">
        <v>5324</v>
      </c>
      <c r="C63" s="14">
        <f>(13/B63*100)</f>
        <v>0.24417731029301279</v>
      </c>
      <c r="D63" s="15">
        <v>5311</v>
      </c>
      <c r="E63" s="14">
        <v>5.2278470300000004</v>
      </c>
      <c r="F63" s="16">
        <v>0.29942911</v>
      </c>
      <c r="G63" s="14">
        <v>16.020893780000002</v>
      </c>
      <c r="H63" s="16">
        <v>0.52208803000000004</v>
      </c>
      <c r="I63" s="14">
        <v>57.278698310000003</v>
      </c>
      <c r="J63" s="16">
        <v>0.67847082000000003</v>
      </c>
      <c r="K63" s="14">
        <v>11.921933859999999</v>
      </c>
      <c r="L63" s="16">
        <v>0.50950388999999996</v>
      </c>
      <c r="M63" s="14">
        <v>0</v>
      </c>
      <c r="N63" s="16">
        <v>0</v>
      </c>
      <c r="O63" s="14" t="s">
        <v>582</v>
      </c>
      <c r="P63" s="16" t="s">
        <v>582</v>
      </c>
      <c r="Q63" s="14">
        <v>4.9770340000000003E-2</v>
      </c>
      <c r="R63" s="16">
        <v>3.0228290000000001E-2</v>
      </c>
      <c r="S63" s="14">
        <v>5.8345510000000003E-2</v>
      </c>
      <c r="T63" s="16">
        <v>3.4417679999999999E-2</v>
      </c>
      <c r="U63" s="14">
        <v>9.4425111699999995</v>
      </c>
      <c r="V63" s="16">
        <v>0.45239984</v>
      </c>
    </row>
    <row r="64" spans="1:22" x14ac:dyDescent="0.25">
      <c r="A64" s="11" t="s">
        <v>534</v>
      </c>
      <c r="B64" s="13">
        <v>3634</v>
      </c>
      <c r="C64" s="14">
        <f>(3/B64*100)</f>
        <v>8.2553659878921298E-2</v>
      </c>
      <c r="D64" s="15">
        <v>3631</v>
      </c>
      <c r="E64" s="14">
        <v>5.1081928799999998</v>
      </c>
      <c r="F64" s="16">
        <v>0.34713360999999998</v>
      </c>
      <c r="G64" s="14">
        <v>16.708330220000001</v>
      </c>
      <c r="H64" s="16">
        <v>0.67700532000000002</v>
      </c>
      <c r="I64" s="14">
        <v>56.686211540000002</v>
      </c>
      <c r="J64" s="16">
        <v>0.82199383000000004</v>
      </c>
      <c r="K64" s="14">
        <v>17.33163661</v>
      </c>
      <c r="L64" s="16">
        <v>0.65112119999999996</v>
      </c>
      <c r="M64" s="14">
        <v>0</v>
      </c>
      <c r="N64" s="16">
        <v>0</v>
      </c>
      <c r="O64" s="14" t="s">
        <v>582</v>
      </c>
      <c r="P64" s="16" t="s">
        <v>582</v>
      </c>
      <c r="Q64" s="14">
        <v>0</v>
      </c>
      <c r="R64" s="16">
        <v>0</v>
      </c>
      <c r="S64" s="14">
        <v>9.4543169999999996E-2</v>
      </c>
      <c r="T64" s="16">
        <v>5.5735880000000002E-2</v>
      </c>
      <c r="U64" s="14">
        <v>4.0710855800000001</v>
      </c>
      <c r="V64" s="16">
        <v>0.31600109999999998</v>
      </c>
    </row>
    <row r="65" spans="1:22" x14ac:dyDescent="0.25">
      <c r="A65" s="11" t="s">
        <v>535</v>
      </c>
      <c r="B65" s="13">
        <v>5325</v>
      </c>
      <c r="C65" s="14">
        <f>(14/B65*100)</f>
        <v>0.26291079812206569</v>
      </c>
      <c r="D65" s="15">
        <v>5311</v>
      </c>
      <c r="E65" s="14">
        <v>4.1437337899999998</v>
      </c>
      <c r="F65" s="16">
        <v>0.30712426999999998</v>
      </c>
      <c r="G65" s="14">
        <v>20.160458049999999</v>
      </c>
      <c r="H65" s="16">
        <v>0.68030113000000003</v>
      </c>
      <c r="I65" s="14">
        <v>58.305243130000001</v>
      </c>
      <c r="J65" s="16">
        <v>0.85727571999999996</v>
      </c>
      <c r="K65" s="14">
        <v>11.65974572</v>
      </c>
      <c r="L65" s="16">
        <v>0.39850985</v>
      </c>
      <c r="M65" s="14">
        <v>0</v>
      </c>
      <c r="N65" s="16">
        <v>0</v>
      </c>
      <c r="O65" s="14" t="s">
        <v>582</v>
      </c>
      <c r="P65" s="16" t="s">
        <v>582</v>
      </c>
      <c r="Q65" s="14">
        <v>0.17877604</v>
      </c>
      <c r="R65" s="16">
        <v>6.4049040000000002E-2</v>
      </c>
      <c r="S65" s="14">
        <v>0</v>
      </c>
      <c r="T65" s="16">
        <v>0</v>
      </c>
      <c r="U65" s="14">
        <v>5.5520432700000004</v>
      </c>
      <c r="V65" s="16">
        <v>0.47783896999999997</v>
      </c>
    </row>
    <row r="66" spans="1:22" x14ac:dyDescent="0.25">
      <c r="A66" s="11" t="s">
        <v>536</v>
      </c>
      <c r="B66" s="13">
        <v>5665</v>
      </c>
      <c r="C66" s="14">
        <f>(100/B66*100)</f>
        <v>1.7652250661959399</v>
      </c>
      <c r="D66" s="15">
        <v>5565</v>
      </c>
      <c r="E66" s="14">
        <v>6.2020503600000003</v>
      </c>
      <c r="F66" s="16">
        <v>0.29553720999999999</v>
      </c>
      <c r="G66" s="14">
        <v>14.453271640000001</v>
      </c>
      <c r="H66" s="16">
        <v>0.50599057000000003</v>
      </c>
      <c r="I66" s="14">
        <v>50.994481569999998</v>
      </c>
      <c r="J66" s="16">
        <v>0.65532075999999995</v>
      </c>
      <c r="K66" s="14">
        <v>12.11672645</v>
      </c>
      <c r="L66" s="16">
        <v>0.41667441</v>
      </c>
      <c r="M66" s="14">
        <v>0</v>
      </c>
      <c r="N66" s="16">
        <v>0</v>
      </c>
      <c r="O66" s="14" t="s">
        <v>582</v>
      </c>
      <c r="P66" s="16" t="s">
        <v>582</v>
      </c>
      <c r="Q66" s="14">
        <v>0</v>
      </c>
      <c r="R66" s="16">
        <v>0</v>
      </c>
      <c r="S66" s="14">
        <v>0</v>
      </c>
      <c r="T66" s="16">
        <v>0</v>
      </c>
      <c r="U66" s="14">
        <v>16.233469979999999</v>
      </c>
      <c r="V66" s="16">
        <v>0.46009364000000003</v>
      </c>
    </row>
    <row r="67" spans="1:22" x14ac:dyDescent="0.25">
      <c r="A67" s="11" t="s">
        <v>537</v>
      </c>
      <c r="B67" s="13">
        <v>6971</v>
      </c>
      <c r="C67" s="14">
        <f>(1164/B67*100)</f>
        <v>16.697747812365517</v>
      </c>
      <c r="D67" s="15">
        <v>5807</v>
      </c>
      <c r="E67" s="14">
        <v>5.1637070600000001</v>
      </c>
      <c r="F67" s="16">
        <v>0.32461357000000002</v>
      </c>
      <c r="G67" s="14">
        <v>18.617796200000001</v>
      </c>
      <c r="H67" s="16">
        <v>0.58938981000000001</v>
      </c>
      <c r="I67" s="14">
        <v>58.323818340000003</v>
      </c>
      <c r="J67" s="16">
        <v>0.65428492999999999</v>
      </c>
      <c r="K67" s="14">
        <v>13.155017519999999</v>
      </c>
      <c r="L67" s="16">
        <v>0.43033115</v>
      </c>
      <c r="M67" s="14">
        <v>0</v>
      </c>
      <c r="N67" s="16">
        <v>0</v>
      </c>
      <c r="O67" s="14" t="s">
        <v>582</v>
      </c>
      <c r="P67" s="16" t="s">
        <v>582</v>
      </c>
      <c r="Q67" s="14">
        <v>0</v>
      </c>
      <c r="R67" s="16">
        <v>0</v>
      </c>
      <c r="S67" s="14">
        <v>0</v>
      </c>
      <c r="T67" s="16">
        <v>0</v>
      </c>
      <c r="U67" s="14">
        <v>4.7396608899999997</v>
      </c>
      <c r="V67" s="16">
        <v>0.32431724000000001</v>
      </c>
    </row>
    <row r="68" spans="1:22" x14ac:dyDescent="0.25">
      <c r="A68" s="11" t="s">
        <v>538</v>
      </c>
      <c r="B68" s="13">
        <v>12083</v>
      </c>
      <c r="C68" s="14">
        <f>(32/B68*100)</f>
        <v>0.26483489199702059</v>
      </c>
      <c r="D68" s="15">
        <v>12051</v>
      </c>
      <c r="E68" s="14">
        <v>5.2502162700000001</v>
      </c>
      <c r="F68" s="16">
        <v>0.19241035000000001</v>
      </c>
      <c r="G68" s="14">
        <v>13.8398001</v>
      </c>
      <c r="H68" s="16">
        <v>0.31119184999999999</v>
      </c>
      <c r="I68" s="14">
        <v>46.735234910000003</v>
      </c>
      <c r="J68" s="16">
        <v>0.51132500000000003</v>
      </c>
      <c r="K68" s="14">
        <v>13.73010068</v>
      </c>
      <c r="L68" s="16">
        <v>0.31932247000000002</v>
      </c>
      <c r="M68" s="14">
        <v>0</v>
      </c>
      <c r="N68" s="16">
        <v>0</v>
      </c>
      <c r="O68" s="14" t="s">
        <v>582</v>
      </c>
      <c r="P68" s="16" t="s">
        <v>582</v>
      </c>
      <c r="Q68" s="14">
        <v>0</v>
      </c>
      <c r="R68" s="16">
        <v>0</v>
      </c>
      <c r="S68" s="14">
        <v>0</v>
      </c>
      <c r="T68" s="16">
        <v>0</v>
      </c>
      <c r="U68" s="14">
        <v>20.444648040000001</v>
      </c>
      <c r="V68" s="16">
        <v>0.31415809</v>
      </c>
    </row>
    <row r="69" spans="1:22" x14ac:dyDescent="0.25">
      <c r="A69" s="11" t="s">
        <v>539</v>
      </c>
      <c r="B69" s="13">
        <v>4876</v>
      </c>
      <c r="C69" s="14">
        <f>(0/B69*100)</f>
        <v>0</v>
      </c>
      <c r="D69" s="15">
        <v>4876</v>
      </c>
      <c r="E69" s="14">
        <v>9.1578935000000001</v>
      </c>
      <c r="F69" s="16">
        <v>0.66856599999999999</v>
      </c>
      <c r="G69" s="14">
        <v>27.565160819999999</v>
      </c>
      <c r="H69" s="16">
        <v>0.70735389000000004</v>
      </c>
      <c r="I69" s="14">
        <v>52.932861090000003</v>
      </c>
      <c r="J69" s="16">
        <v>0.93365600000000004</v>
      </c>
      <c r="K69" s="14">
        <v>9.2545545499999999</v>
      </c>
      <c r="L69" s="16">
        <v>0.44484563999999999</v>
      </c>
      <c r="M69" s="14">
        <v>0</v>
      </c>
      <c r="N69" s="16">
        <v>0</v>
      </c>
      <c r="O69" s="14" t="s">
        <v>582</v>
      </c>
      <c r="P69" s="16" t="s">
        <v>582</v>
      </c>
      <c r="Q69" s="14">
        <v>0</v>
      </c>
      <c r="R69" s="16">
        <v>0</v>
      </c>
      <c r="S69" s="14">
        <v>0</v>
      </c>
      <c r="T69" s="16">
        <v>0</v>
      </c>
      <c r="U69" s="14">
        <v>1.0895300400000001</v>
      </c>
      <c r="V69" s="16">
        <v>0.24414580999999999</v>
      </c>
    </row>
    <row r="70" spans="1:22" x14ac:dyDescent="0.25">
      <c r="A70" s="11" t="s">
        <v>540</v>
      </c>
      <c r="B70" s="13">
        <v>6036</v>
      </c>
      <c r="C70" s="14">
        <f>(223/B70*100)</f>
        <v>3.6944996686547382</v>
      </c>
      <c r="D70" s="15">
        <v>5813</v>
      </c>
      <c r="E70" s="14">
        <v>4.9431422600000001</v>
      </c>
      <c r="F70" s="16">
        <v>0.40129765000000001</v>
      </c>
      <c r="G70" s="14">
        <v>15.934648380000001</v>
      </c>
      <c r="H70" s="16">
        <v>0.56874407000000005</v>
      </c>
      <c r="I70" s="14">
        <v>61.199893760000002</v>
      </c>
      <c r="J70" s="16">
        <v>0.76223052000000002</v>
      </c>
      <c r="K70" s="14">
        <v>11.674399469999999</v>
      </c>
      <c r="L70" s="16">
        <v>0.43503512999999999</v>
      </c>
      <c r="M70" s="14">
        <v>0</v>
      </c>
      <c r="N70" s="16">
        <v>0</v>
      </c>
      <c r="O70" s="14" t="s">
        <v>582</v>
      </c>
      <c r="P70" s="16" t="s">
        <v>582</v>
      </c>
      <c r="Q70" s="14">
        <v>0</v>
      </c>
      <c r="R70" s="16">
        <v>0</v>
      </c>
      <c r="S70" s="14">
        <v>0</v>
      </c>
      <c r="T70" s="16">
        <v>0</v>
      </c>
      <c r="U70" s="14">
        <v>6.2479161400000001</v>
      </c>
      <c r="V70" s="16">
        <v>0.49574716000000002</v>
      </c>
    </row>
    <row r="71" spans="1:22" x14ac:dyDescent="0.25">
      <c r="A71" s="11" t="s">
        <v>541</v>
      </c>
      <c r="B71" s="13">
        <v>6115</v>
      </c>
      <c r="C71" s="14">
        <f>(50/B71*100)</f>
        <v>0.81766148814390838</v>
      </c>
      <c r="D71" s="15">
        <v>6065</v>
      </c>
      <c r="E71" s="14">
        <v>2.2810834999999998</v>
      </c>
      <c r="F71" s="16">
        <v>0.18952906</v>
      </c>
      <c r="G71" s="14">
        <v>10.924318319999999</v>
      </c>
      <c r="H71" s="16">
        <v>0.42974241000000002</v>
      </c>
      <c r="I71" s="14">
        <v>66.925337069999998</v>
      </c>
      <c r="J71" s="16">
        <v>0.61839624999999998</v>
      </c>
      <c r="K71" s="14">
        <v>18.513043660000001</v>
      </c>
      <c r="L71" s="16">
        <v>0.51984562000000001</v>
      </c>
      <c r="M71" s="14">
        <v>0</v>
      </c>
      <c r="N71" s="16">
        <v>0</v>
      </c>
      <c r="O71" s="14" t="s">
        <v>582</v>
      </c>
      <c r="P71" s="16" t="s">
        <v>582</v>
      </c>
      <c r="Q71" s="14">
        <v>0</v>
      </c>
      <c r="R71" s="16">
        <v>0</v>
      </c>
      <c r="S71" s="14">
        <v>0</v>
      </c>
      <c r="T71" s="16">
        <v>0</v>
      </c>
      <c r="U71" s="14">
        <v>1.3562174600000001</v>
      </c>
      <c r="V71" s="16">
        <v>0.16851405999999999</v>
      </c>
    </row>
    <row r="72" spans="1:22" x14ac:dyDescent="0.25">
      <c r="A72" s="11" t="s">
        <v>542</v>
      </c>
      <c r="B72" s="13">
        <v>7708</v>
      </c>
      <c r="C72" s="14">
        <f>(8/B72*100)</f>
        <v>0.10378827192527244</v>
      </c>
      <c r="D72" s="15">
        <v>7700</v>
      </c>
      <c r="E72" s="14">
        <v>2.0776076799999998</v>
      </c>
      <c r="F72" s="16">
        <v>0.17445840000000001</v>
      </c>
      <c r="G72" s="14">
        <v>4.2460162199999996</v>
      </c>
      <c r="H72" s="16">
        <v>0.27616637999999999</v>
      </c>
      <c r="I72" s="14">
        <v>64.701969849999998</v>
      </c>
      <c r="J72" s="16">
        <v>0.71392272999999995</v>
      </c>
      <c r="K72" s="14">
        <v>28.703763479999999</v>
      </c>
      <c r="L72" s="16">
        <v>0.78343123000000003</v>
      </c>
      <c r="M72" s="14">
        <v>0</v>
      </c>
      <c r="N72" s="16">
        <v>0</v>
      </c>
      <c r="O72" s="14" t="s">
        <v>582</v>
      </c>
      <c r="P72" s="16" t="s">
        <v>582</v>
      </c>
      <c r="Q72" s="14">
        <v>0</v>
      </c>
      <c r="R72" s="16">
        <v>0</v>
      </c>
      <c r="S72" s="14">
        <v>0</v>
      </c>
      <c r="T72" s="16">
        <v>0</v>
      </c>
      <c r="U72" s="14">
        <v>0.27064276999999998</v>
      </c>
      <c r="V72" s="16">
        <v>6.2927189999999994E-2</v>
      </c>
    </row>
    <row r="73" spans="1:22" x14ac:dyDescent="0.25">
      <c r="A73" s="11" t="s">
        <v>543</v>
      </c>
      <c r="B73" s="13">
        <v>8249</v>
      </c>
      <c r="C73" s="14">
        <f>(209/B73*100)</f>
        <v>2.5336404412656077</v>
      </c>
      <c r="D73" s="15">
        <v>8040</v>
      </c>
      <c r="E73" s="14">
        <v>1.7638240199999999</v>
      </c>
      <c r="F73" s="16">
        <v>0.20463165</v>
      </c>
      <c r="G73" s="14">
        <v>10.56428609</v>
      </c>
      <c r="H73" s="16">
        <v>0.40375791</v>
      </c>
      <c r="I73" s="14">
        <v>72.441125229999997</v>
      </c>
      <c r="J73" s="16">
        <v>0.73001959000000005</v>
      </c>
      <c r="K73" s="14">
        <v>13.082263319999999</v>
      </c>
      <c r="L73" s="16">
        <v>0.56791899999999995</v>
      </c>
      <c r="M73" s="14">
        <v>0</v>
      </c>
      <c r="N73" s="16">
        <v>0</v>
      </c>
      <c r="O73" s="14" t="s">
        <v>582</v>
      </c>
      <c r="P73" s="16" t="s">
        <v>582</v>
      </c>
      <c r="Q73" s="14">
        <v>0</v>
      </c>
      <c r="R73" s="16">
        <v>0</v>
      </c>
      <c r="S73" s="14">
        <v>0</v>
      </c>
      <c r="T73" s="16">
        <v>0</v>
      </c>
      <c r="U73" s="14">
        <v>2.1485013400000001</v>
      </c>
      <c r="V73" s="16">
        <v>0.36905123000000001</v>
      </c>
    </row>
    <row r="74" spans="1:22" x14ac:dyDescent="0.25">
      <c r="A74" s="11" t="s">
        <v>544</v>
      </c>
      <c r="B74" s="13">
        <v>4692</v>
      </c>
      <c r="C74" s="14">
        <f>(82/B74*100)</f>
        <v>1.7476555839727195</v>
      </c>
      <c r="D74" s="15">
        <v>4610</v>
      </c>
      <c r="E74" s="14">
        <v>5.5754932799999999</v>
      </c>
      <c r="F74" s="16">
        <v>0.37726979999999999</v>
      </c>
      <c r="G74" s="14">
        <v>17.33674268</v>
      </c>
      <c r="H74" s="16">
        <v>0.60325366999999996</v>
      </c>
      <c r="I74" s="14">
        <v>52.588379140000001</v>
      </c>
      <c r="J74" s="16">
        <v>0.77225988000000001</v>
      </c>
      <c r="K74" s="14">
        <v>16.3975686</v>
      </c>
      <c r="L74" s="16">
        <v>0.56655095</v>
      </c>
      <c r="M74" s="14">
        <v>0</v>
      </c>
      <c r="N74" s="16">
        <v>0</v>
      </c>
      <c r="O74" s="14" t="s">
        <v>582</v>
      </c>
      <c r="P74" s="16" t="s">
        <v>582</v>
      </c>
      <c r="Q74" s="14">
        <v>0</v>
      </c>
      <c r="R74" s="16">
        <v>0</v>
      </c>
      <c r="S74" s="14">
        <v>0.22041216</v>
      </c>
      <c r="T74" s="16">
        <v>7.4940660000000006E-2</v>
      </c>
      <c r="U74" s="14">
        <v>7.8814041399999999</v>
      </c>
      <c r="V74" s="16">
        <v>0.40060847999999999</v>
      </c>
    </row>
    <row r="75" spans="1:22" x14ac:dyDescent="0.25">
      <c r="A75" s="11" t="s">
        <v>545</v>
      </c>
      <c r="B75" s="13">
        <v>5375</v>
      </c>
      <c r="C75" s="14">
        <f>(341/B75*100)</f>
        <v>6.344186046511628</v>
      </c>
      <c r="D75" s="15">
        <v>5034</v>
      </c>
      <c r="E75" s="14">
        <v>6.61134998</v>
      </c>
      <c r="F75" s="16">
        <v>0.42096728999999999</v>
      </c>
      <c r="G75" s="14">
        <v>18.33367689</v>
      </c>
      <c r="H75" s="16">
        <v>0.62785358000000002</v>
      </c>
      <c r="I75" s="14">
        <v>41.722107610000002</v>
      </c>
      <c r="J75" s="16">
        <v>1.08249138</v>
      </c>
      <c r="K75" s="14">
        <v>13.47834976</v>
      </c>
      <c r="L75" s="16">
        <v>0.46581947000000001</v>
      </c>
      <c r="M75" s="14">
        <v>0</v>
      </c>
      <c r="N75" s="16">
        <v>0</v>
      </c>
      <c r="O75" s="14" t="s">
        <v>582</v>
      </c>
      <c r="P75" s="16" t="s">
        <v>582</v>
      </c>
      <c r="Q75" s="14">
        <v>0</v>
      </c>
      <c r="R75" s="16">
        <v>0</v>
      </c>
      <c r="S75" s="14">
        <v>0</v>
      </c>
      <c r="T75" s="16">
        <v>0</v>
      </c>
      <c r="U75" s="14">
        <v>19.854515769999999</v>
      </c>
      <c r="V75" s="16">
        <v>1.21139493</v>
      </c>
    </row>
    <row r="76" spans="1:22" x14ac:dyDescent="0.25">
      <c r="A76" s="11" t="s">
        <v>546</v>
      </c>
      <c r="B76" s="13">
        <v>14167</v>
      </c>
      <c r="C76" s="14">
        <f>(238/B76*100)</f>
        <v>1.6799604715183172</v>
      </c>
      <c r="D76" s="15">
        <v>13929</v>
      </c>
      <c r="E76" s="14">
        <v>4.51222119</v>
      </c>
      <c r="F76" s="16">
        <v>0.25225015000000001</v>
      </c>
      <c r="G76" s="14">
        <v>14.08218447</v>
      </c>
      <c r="H76" s="16">
        <v>0.40428209999999998</v>
      </c>
      <c r="I76" s="14">
        <v>53.034502150000002</v>
      </c>
      <c r="J76" s="16">
        <v>0.70018426</v>
      </c>
      <c r="K76" s="14">
        <v>19.93090853</v>
      </c>
      <c r="L76" s="16">
        <v>0.47207726</v>
      </c>
      <c r="M76" s="14">
        <v>0</v>
      </c>
      <c r="N76" s="16">
        <v>0</v>
      </c>
      <c r="O76" s="14" t="s">
        <v>582</v>
      </c>
      <c r="P76" s="16" t="s">
        <v>582</v>
      </c>
      <c r="Q76" s="14">
        <v>0</v>
      </c>
      <c r="R76" s="16">
        <v>0</v>
      </c>
      <c r="S76" s="14">
        <v>0</v>
      </c>
      <c r="T76" s="16">
        <v>0</v>
      </c>
      <c r="U76" s="14">
        <v>8.4401836600000006</v>
      </c>
      <c r="V76" s="16">
        <v>0.57051932000000005</v>
      </c>
    </row>
    <row r="77" spans="1:22" x14ac:dyDescent="0.25">
      <c r="A77" s="11" t="s">
        <v>547</v>
      </c>
      <c r="B77" s="13">
        <v>6062</v>
      </c>
      <c r="C77" s="14">
        <f>(455/B77*100)</f>
        <v>7.5057736720554269</v>
      </c>
      <c r="D77" s="15">
        <v>5607</v>
      </c>
      <c r="E77" s="14">
        <v>5.6407789900000003</v>
      </c>
      <c r="F77" s="16">
        <v>0.29500159999999997</v>
      </c>
      <c r="G77" s="14">
        <v>12.40217208</v>
      </c>
      <c r="H77" s="16">
        <v>0.47796480000000002</v>
      </c>
      <c r="I77" s="14">
        <v>45.808147730000002</v>
      </c>
      <c r="J77" s="16">
        <v>0.76369206000000001</v>
      </c>
      <c r="K77" s="14">
        <v>16.260985030000001</v>
      </c>
      <c r="L77" s="16">
        <v>0.5954969</v>
      </c>
      <c r="M77" s="14">
        <v>0</v>
      </c>
      <c r="N77" s="16">
        <v>0</v>
      </c>
      <c r="O77" s="14" t="s">
        <v>582</v>
      </c>
      <c r="P77" s="16" t="s">
        <v>582</v>
      </c>
      <c r="Q77" s="14">
        <v>0</v>
      </c>
      <c r="R77" s="16">
        <v>0</v>
      </c>
      <c r="S77" s="14">
        <v>0</v>
      </c>
      <c r="T77" s="16">
        <v>0</v>
      </c>
      <c r="U77" s="14">
        <v>19.88791617</v>
      </c>
      <c r="V77" s="16">
        <v>0.90533313000000004</v>
      </c>
    </row>
    <row r="78" spans="1:22" x14ac:dyDescent="0.25">
      <c r="A78" s="11" t="s">
        <v>548</v>
      </c>
      <c r="B78" s="13">
        <v>5826</v>
      </c>
      <c r="C78" s="14">
        <f>(0/B78*100)</f>
        <v>0</v>
      </c>
      <c r="D78" s="15">
        <v>5826</v>
      </c>
      <c r="E78" s="14">
        <v>3.6451651300000001</v>
      </c>
      <c r="F78" s="16">
        <v>0.29666005000000001</v>
      </c>
      <c r="G78" s="14">
        <v>18.256498539999999</v>
      </c>
      <c r="H78" s="16">
        <v>0.64405374000000004</v>
      </c>
      <c r="I78" s="14">
        <v>66.925997069999994</v>
      </c>
      <c r="J78" s="16">
        <v>0.77571593000000005</v>
      </c>
      <c r="K78" s="14">
        <v>10.454973560000001</v>
      </c>
      <c r="L78" s="16">
        <v>0.47120645999999999</v>
      </c>
      <c r="M78" s="14">
        <v>0</v>
      </c>
      <c r="N78" s="16">
        <v>0</v>
      </c>
      <c r="O78" s="14" t="s">
        <v>582</v>
      </c>
      <c r="P78" s="16" t="s">
        <v>582</v>
      </c>
      <c r="Q78" s="14">
        <v>2.4295359999999998E-2</v>
      </c>
      <c r="R78" s="16">
        <v>2.426712E-2</v>
      </c>
      <c r="S78" s="14">
        <v>4.9434119999999998E-2</v>
      </c>
      <c r="T78" s="16">
        <v>2.9136169999999999E-2</v>
      </c>
      <c r="U78" s="14">
        <v>0.64363623000000003</v>
      </c>
      <c r="V78" s="16">
        <v>9.9756919999999999E-2</v>
      </c>
    </row>
    <row r="79" spans="1:22" ht="24.95" customHeight="1" x14ac:dyDescent="0.25">
      <c r="A79" s="11" t="s">
        <v>549</v>
      </c>
      <c r="B79" s="13">
        <v>1657</v>
      </c>
      <c r="C79" s="14">
        <f>(41/B79*100)</f>
        <v>2.4743512371756187</v>
      </c>
      <c r="D79" s="15">
        <v>1616</v>
      </c>
      <c r="E79" s="14">
        <v>6.1481756399999998</v>
      </c>
      <c r="F79" s="16">
        <v>0.54837877000000002</v>
      </c>
      <c r="G79" s="14">
        <v>17.767688750000001</v>
      </c>
      <c r="H79" s="16">
        <v>0.92659462000000004</v>
      </c>
      <c r="I79" s="14">
        <v>51.210581589999997</v>
      </c>
      <c r="J79" s="16">
        <v>1.48506728</v>
      </c>
      <c r="K79" s="14">
        <v>21.319976109999999</v>
      </c>
      <c r="L79" s="16">
        <v>1.5644100700000001</v>
      </c>
      <c r="M79" s="14">
        <v>0</v>
      </c>
      <c r="N79" s="16">
        <v>0</v>
      </c>
      <c r="O79" s="14" t="s">
        <v>582</v>
      </c>
      <c r="P79" s="16" t="s">
        <v>582</v>
      </c>
      <c r="Q79" s="14">
        <v>0</v>
      </c>
      <c r="R79" s="16">
        <v>0</v>
      </c>
      <c r="S79" s="14">
        <v>0.12093640999999999</v>
      </c>
      <c r="T79" s="16">
        <v>7.9124630000000001E-2</v>
      </c>
      <c r="U79" s="14">
        <v>3.4326415099999998</v>
      </c>
      <c r="V79" s="16">
        <v>0.48809942000000001</v>
      </c>
    </row>
    <row r="80" spans="1:22" x14ac:dyDescent="0.25">
      <c r="A80" s="11" t="s">
        <v>550</v>
      </c>
      <c r="B80" s="13">
        <v>7841</v>
      </c>
      <c r="C80" s="14">
        <f>(0/B80*100)</f>
        <v>0</v>
      </c>
      <c r="D80" s="15">
        <v>7841</v>
      </c>
      <c r="E80" s="14">
        <v>5.2596858099999997</v>
      </c>
      <c r="F80" s="16">
        <v>0.38789472000000003</v>
      </c>
      <c r="G80" s="14">
        <v>20.865788550000001</v>
      </c>
      <c r="H80" s="16">
        <v>0.69370005999999995</v>
      </c>
      <c r="I80" s="14">
        <v>57.763236929999998</v>
      </c>
      <c r="J80" s="16">
        <v>0.84727584</v>
      </c>
      <c r="K80" s="14">
        <v>15.71887931</v>
      </c>
      <c r="L80" s="16">
        <v>0.69016765000000002</v>
      </c>
      <c r="M80" s="14">
        <v>0</v>
      </c>
      <c r="N80" s="16">
        <v>0</v>
      </c>
      <c r="O80" s="14" t="s">
        <v>582</v>
      </c>
      <c r="P80" s="16" t="s">
        <v>582</v>
      </c>
      <c r="Q80" s="14">
        <v>0</v>
      </c>
      <c r="R80" s="16">
        <v>0</v>
      </c>
      <c r="S80" s="14">
        <v>0</v>
      </c>
      <c r="T80" s="16">
        <v>0</v>
      </c>
      <c r="U80" s="14">
        <v>0.39240941000000001</v>
      </c>
      <c r="V80" s="16">
        <v>0.14472861000000001</v>
      </c>
    </row>
    <row r="81" spans="1:22" x14ac:dyDescent="0.25">
      <c r="A81" s="19" t="s">
        <v>551</v>
      </c>
      <c r="B81" s="13">
        <v>8861</v>
      </c>
      <c r="C81" s="14">
        <f>(113/B81*100)</f>
        <v>1.2752511003272768</v>
      </c>
      <c r="D81" s="15">
        <v>8748</v>
      </c>
      <c r="E81" s="14">
        <v>2.3144411599999999</v>
      </c>
      <c r="F81" s="16">
        <v>0.24646118</v>
      </c>
      <c r="G81" s="14">
        <v>17.18532566</v>
      </c>
      <c r="H81" s="16">
        <v>0.52688290999999998</v>
      </c>
      <c r="I81" s="14">
        <v>65.595818179999995</v>
      </c>
      <c r="J81" s="16">
        <v>0.7669629</v>
      </c>
      <c r="K81" s="14">
        <v>12.97486707</v>
      </c>
      <c r="L81" s="16">
        <v>0.54518288999999998</v>
      </c>
      <c r="M81" s="14">
        <v>0</v>
      </c>
      <c r="N81" s="16">
        <v>0</v>
      </c>
      <c r="O81" s="14" t="s">
        <v>582</v>
      </c>
      <c r="P81" s="16" t="s">
        <v>582</v>
      </c>
      <c r="Q81" s="14">
        <v>0</v>
      </c>
      <c r="R81" s="16">
        <v>0</v>
      </c>
      <c r="S81" s="14">
        <v>0</v>
      </c>
      <c r="T81" s="16">
        <v>0</v>
      </c>
      <c r="U81" s="14">
        <v>1.92954793</v>
      </c>
      <c r="V81" s="16">
        <v>0.30776429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4.7005831999999996</v>
      </c>
      <c r="F7" s="16">
        <v>0.21311753999999999</v>
      </c>
      <c r="G7" s="14">
        <v>10.4933456</v>
      </c>
      <c r="H7" s="16">
        <v>0.31538786000000002</v>
      </c>
      <c r="I7" s="14">
        <v>40.380059869999997</v>
      </c>
      <c r="J7" s="16">
        <v>0.56492242999999998</v>
      </c>
      <c r="K7" s="14">
        <v>35.963866340000003</v>
      </c>
      <c r="L7" s="16">
        <v>0.57437322000000002</v>
      </c>
      <c r="M7" s="14">
        <v>0</v>
      </c>
      <c r="N7" s="16">
        <v>0</v>
      </c>
      <c r="O7" s="14" t="s">
        <v>582</v>
      </c>
      <c r="P7" s="16" t="s">
        <v>582</v>
      </c>
      <c r="Q7" s="14">
        <v>0</v>
      </c>
      <c r="R7" s="16">
        <v>0</v>
      </c>
      <c r="S7" s="14">
        <v>0</v>
      </c>
      <c r="T7" s="16">
        <v>0</v>
      </c>
      <c r="U7" s="14">
        <v>8.4621449900000005</v>
      </c>
      <c r="V7" s="16">
        <v>0.54065304999999997</v>
      </c>
    </row>
    <row r="8" spans="1:22" x14ac:dyDescent="0.25">
      <c r="A8" s="11" t="s">
        <v>478</v>
      </c>
      <c r="B8" s="13">
        <v>7007</v>
      </c>
      <c r="C8" s="14">
        <f>(299/B8*100)</f>
        <v>4.2671614100185531</v>
      </c>
      <c r="D8" s="15">
        <v>6708</v>
      </c>
      <c r="E8" s="14">
        <v>7.0786007199999998</v>
      </c>
      <c r="F8" s="16">
        <v>0.41631676000000001</v>
      </c>
      <c r="G8" s="14">
        <v>9.7430661599999997</v>
      </c>
      <c r="H8" s="16">
        <v>0.43721956000000001</v>
      </c>
      <c r="I8" s="14">
        <v>39.753043329999997</v>
      </c>
      <c r="J8" s="16">
        <v>0.66690896</v>
      </c>
      <c r="K8" s="14">
        <v>37.13462878</v>
      </c>
      <c r="L8" s="16">
        <v>0.79644428</v>
      </c>
      <c r="M8" s="14">
        <v>0</v>
      </c>
      <c r="N8" s="16">
        <v>0</v>
      </c>
      <c r="O8" s="14" t="s">
        <v>582</v>
      </c>
      <c r="P8" s="16" t="s">
        <v>582</v>
      </c>
      <c r="Q8" s="14">
        <v>0.49106714000000001</v>
      </c>
      <c r="R8" s="16">
        <v>0.12089946</v>
      </c>
      <c r="S8" s="14">
        <v>0</v>
      </c>
      <c r="T8" s="16">
        <v>0</v>
      </c>
      <c r="U8" s="14">
        <v>5.7995938599999999</v>
      </c>
      <c r="V8" s="16">
        <v>0.37308462999999997</v>
      </c>
    </row>
    <row r="9" spans="1:22" x14ac:dyDescent="0.25">
      <c r="A9" s="11" t="s">
        <v>479</v>
      </c>
      <c r="B9" s="13">
        <v>9651</v>
      </c>
      <c r="C9" s="14">
        <f>(357/B9*100)</f>
        <v>3.6990985390115014</v>
      </c>
      <c r="D9" s="15">
        <v>9294</v>
      </c>
      <c r="E9" s="14">
        <v>8.9960721899999996</v>
      </c>
      <c r="F9" s="16">
        <v>0.34509107</v>
      </c>
      <c r="G9" s="14">
        <v>17.281894909999998</v>
      </c>
      <c r="H9" s="16">
        <v>0.50298776999999995</v>
      </c>
      <c r="I9" s="14">
        <v>37.493683570000002</v>
      </c>
      <c r="J9" s="16">
        <v>0.70855422999999995</v>
      </c>
      <c r="K9" s="14">
        <v>26.183911739999999</v>
      </c>
      <c r="L9" s="16">
        <v>0.54506805999999997</v>
      </c>
      <c r="M9" s="14">
        <v>0</v>
      </c>
      <c r="N9" s="16">
        <v>0</v>
      </c>
      <c r="O9" s="14" t="s">
        <v>582</v>
      </c>
      <c r="P9" s="16" t="s">
        <v>582</v>
      </c>
      <c r="Q9" s="14">
        <v>3.0988246699999999</v>
      </c>
      <c r="R9" s="16">
        <v>0.55465335000000004</v>
      </c>
      <c r="S9" s="14">
        <v>0</v>
      </c>
      <c r="T9" s="16">
        <v>0</v>
      </c>
      <c r="U9" s="14">
        <v>6.9456129300000002</v>
      </c>
      <c r="V9" s="16">
        <v>0.57104418000000001</v>
      </c>
    </row>
    <row r="10" spans="1:22" x14ac:dyDescent="0.25">
      <c r="A10" s="11" t="s">
        <v>480</v>
      </c>
      <c r="B10" s="13">
        <v>20058</v>
      </c>
      <c r="C10" s="14">
        <f>(585/B10*100)</f>
        <v>2.9165420281184566</v>
      </c>
      <c r="D10" s="15">
        <v>19473</v>
      </c>
      <c r="E10" s="14">
        <v>7.6320646300000003</v>
      </c>
      <c r="F10" s="16">
        <v>0.25343180999999998</v>
      </c>
      <c r="G10" s="14">
        <v>13.612452559999999</v>
      </c>
      <c r="H10" s="16">
        <v>0.35281188000000002</v>
      </c>
      <c r="I10" s="14">
        <v>43.270406549999997</v>
      </c>
      <c r="J10" s="16">
        <v>0.53700360999999996</v>
      </c>
      <c r="K10" s="14">
        <v>31.427961369999998</v>
      </c>
      <c r="L10" s="16">
        <v>0.52748008000000002</v>
      </c>
      <c r="M10" s="14">
        <v>0</v>
      </c>
      <c r="N10" s="16">
        <v>0</v>
      </c>
      <c r="O10" s="14" t="s">
        <v>582</v>
      </c>
      <c r="P10" s="16" t="s">
        <v>582</v>
      </c>
      <c r="Q10" s="14">
        <v>0</v>
      </c>
      <c r="R10" s="16">
        <v>0</v>
      </c>
      <c r="S10" s="14">
        <v>0</v>
      </c>
      <c r="T10" s="16">
        <v>0</v>
      </c>
      <c r="U10" s="14">
        <v>4.0571148900000003</v>
      </c>
      <c r="V10" s="16">
        <v>0.37364654000000003</v>
      </c>
    </row>
    <row r="11" spans="1:22" x14ac:dyDescent="0.25">
      <c r="A11" s="11" t="s">
        <v>481</v>
      </c>
      <c r="B11" s="13">
        <v>7053</v>
      </c>
      <c r="C11" s="14">
        <f>(242/B11*100)</f>
        <v>3.4311640436693605</v>
      </c>
      <c r="D11" s="15">
        <v>6811</v>
      </c>
      <c r="E11" s="14">
        <v>10.06832988</v>
      </c>
      <c r="F11" s="16">
        <v>0.38897805000000002</v>
      </c>
      <c r="G11" s="14">
        <v>20.158029339999999</v>
      </c>
      <c r="H11" s="16">
        <v>0.60095522000000001</v>
      </c>
      <c r="I11" s="14">
        <v>37.860365549999997</v>
      </c>
      <c r="J11" s="16">
        <v>0.77761371999999995</v>
      </c>
      <c r="K11" s="14">
        <v>21.792717249999999</v>
      </c>
      <c r="L11" s="16">
        <v>0.61721413000000003</v>
      </c>
      <c r="M11" s="14">
        <v>0</v>
      </c>
      <c r="N11" s="16">
        <v>0</v>
      </c>
      <c r="O11" s="14" t="s">
        <v>582</v>
      </c>
      <c r="P11" s="16" t="s">
        <v>582</v>
      </c>
      <c r="Q11" s="14">
        <v>0</v>
      </c>
      <c r="R11" s="16">
        <v>0</v>
      </c>
      <c r="S11" s="14">
        <v>0</v>
      </c>
      <c r="T11" s="16">
        <v>0</v>
      </c>
      <c r="U11" s="14">
        <v>10.12055799</v>
      </c>
      <c r="V11" s="16">
        <v>0.94295185999999998</v>
      </c>
    </row>
    <row r="12" spans="1:22" x14ac:dyDescent="0.25">
      <c r="A12" s="11" t="s">
        <v>482</v>
      </c>
      <c r="B12" s="13">
        <v>6894</v>
      </c>
      <c r="C12" s="14">
        <f>(60/B12*100)</f>
        <v>0.8703220191470844</v>
      </c>
      <c r="D12" s="15">
        <v>6834</v>
      </c>
      <c r="E12" s="14">
        <v>8.4209181700000002</v>
      </c>
      <c r="F12" s="16">
        <v>0.42447086000000001</v>
      </c>
      <c r="G12" s="14">
        <v>7.9722847300000002</v>
      </c>
      <c r="H12" s="16">
        <v>0.40170886</v>
      </c>
      <c r="I12" s="14">
        <v>55.938531509999997</v>
      </c>
      <c r="J12" s="16">
        <v>0.77119404999999996</v>
      </c>
      <c r="K12" s="14">
        <v>21.806008290000001</v>
      </c>
      <c r="L12" s="16">
        <v>0.60334525000000006</v>
      </c>
      <c r="M12" s="14">
        <v>0</v>
      </c>
      <c r="N12" s="16">
        <v>0</v>
      </c>
      <c r="O12" s="14" t="s">
        <v>582</v>
      </c>
      <c r="P12" s="16" t="s">
        <v>582</v>
      </c>
      <c r="Q12" s="14">
        <v>2.3480837700000001</v>
      </c>
      <c r="R12" s="16">
        <v>0.59189603000000002</v>
      </c>
      <c r="S12" s="14">
        <v>0</v>
      </c>
      <c r="T12" s="16">
        <v>0</v>
      </c>
      <c r="U12" s="14">
        <v>3.5141735199999999</v>
      </c>
      <c r="V12" s="16">
        <v>0.39973587999999999</v>
      </c>
    </row>
    <row r="13" spans="1:22" x14ac:dyDescent="0.25">
      <c r="A13" s="11" t="s">
        <v>483</v>
      </c>
      <c r="B13" s="13">
        <v>7161</v>
      </c>
      <c r="C13" s="14">
        <f>(340/B13*100)</f>
        <v>4.7479402318112003</v>
      </c>
      <c r="D13" s="15">
        <v>6821</v>
      </c>
      <c r="E13" s="14">
        <v>5.6392372399999999</v>
      </c>
      <c r="F13" s="16">
        <v>0.31106531999999998</v>
      </c>
      <c r="G13" s="14">
        <v>14.36188654</v>
      </c>
      <c r="H13" s="16">
        <v>0.53881564000000004</v>
      </c>
      <c r="I13" s="14">
        <v>45.383340709999999</v>
      </c>
      <c r="J13" s="16">
        <v>0.88526125</v>
      </c>
      <c r="K13" s="14">
        <v>26.488387299999999</v>
      </c>
      <c r="L13" s="16">
        <v>0.72710576999999998</v>
      </c>
      <c r="M13" s="14">
        <v>0</v>
      </c>
      <c r="N13" s="16">
        <v>0</v>
      </c>
      <c r="O13" s="14" t="s">
        <v>582</v>
      </c>
      <c r="P13" s="16" t="s">
        <v>582</v>
      </c>
      <c r="Q13" s="14">
        <v>4.22763036</v>
      </c>
      <c r="R13" s="16">
        <v>0.48804222000000003</v>
      </c>
      <c r="S13" s="14">
        <v>0</v>
      </c>
      <c r="T13" s="16">
        <v>0</v>
      </c>
      <c r="U13" s="14">
        <v>3.8995178400000001</v>
      </c>
      <c r="V13" s="16">
        <v>0.50534139</v>
      </c>
    </row>
    <row r="14" spans="1:22" x14ac:dyDescent="0.25">
      <c r="A14" s="11" t="s">
        <v>484</v>
      </c>
      <c r="B14" s="13">
        <v>5587</v>
      </c>
      <c r="C14" s="14">
        <f>(93/B14*100)</f>
        <v>1.6645784857705386</v>
      </c>
      <c r="D14" s="15">
        <v>5494</v>
      </c>
      <c r="E14" s="14">
        <v>7.3929019800000004</v>
      </c>
      <c r="F14" s="16">
        <v>0.36260175</v>
      </c>
      <c r="G14" s="14">
        <v>22.452855589999999</v>
      </c>
      <c r="H14" s="16">
        <v>0.69662860000000004</v>
      </c>
      <c r="I14" s="14">
        <v>53.73315642</v>
      </c>
      <c r="J14" s="16">
        <v>0.83477895000000002</v>
      </c>
      <c r="K14" s="14">
        <v>14.781807969999999</v>
      </c>
      <c r="L14" s="16">
        <v>0.60383511000000001</v>
      </c>
      <c r="M14" s="14">
        <v>0</v>
      </c>
      <c r="N14" s="16">
        <v>0</v>
      </c>
      <c r="O14" s="14" t="s">
        <v>582</v>
      </c>
      <c r="P14" s="16" t="s">
        <v>582</v>
      </c>
      <c r="Q14" s="14">
        <v>0</v>
      </c>
      <c r="R14" s="16">
        <v>0</v>
      </c>
      <c r="S14" s="14">
        <v>0</v>
      </c>
      <c r="T14" s="16">
        <v>0</v>
      </c>
      <c r="U14" s="14">
        <v>1.63927804</v>
      </c>
      <c r="V14" s="16">
        <v>0.17636843999999999</v>
      </c>
    </row>
    <row r="15" spans="1:22" x14ac:dyDescent="0.25">
      <c r="A15" s="11" t="s">
        <v>485</v>
      </c>
      <c r="B15" s="13">
        <v>5882</v>
      </c>
      <c r="C15" s="14">
        <f>(186/B15*100)</f>
        <v>3.1621897313838834</v>
      </c>
      <c r="D15" s="15">
        <v>5696</v>
      </c>
      <c r="E15" s="14">
        <v>4.4347591399999997</v>
      </c>
      <c r="F15" s="16">
        <v>0.28394787999999999</v>
      </c>
      <c r="G15" s="14">
        <v>7.1713151899999996</v>
      </c>
      <c r="H15" s="16">
        <v>0.37652672999999998</v>
      </c>
      <c r="I15" s="14">
        <v>51.562713989999999</v>
      </c>
      <c r="J15" s="16">
        <v>0.82458430000000005</v>
      </c>
      <c r="K15" s="14">
        <v>32.476228069999998</v>
      </c>
      <c r="L15" s="16">
        <v>0.81085213</v>
      </c>
      <c r="M15" s="14">
        <v>0</v>
      </c>
      <c r="N15" s="16">
        <v>0</v>
      </c>
      <c r="O15" s="14" t="s">
        <v>582</v>
      </c>
      <c r="P15" s="16" t="s">
        <v>582</v>
      </c>
      <c r="Q15" s="14">
        <v>1.0367876499999999</v>
      </c>
      <c r="R15" s="16">
        <v>0.46485518999999997</v>
      </c>
      <c r="S15" s="14">
        <v>0</v>
      </c>
      <c r="T15" s="16">
        <v>0</v>
      </c>
      <c r="U15" s="14">
        <v>3.3181959600000002</v>
      </c>
      <c r="V15" s="16">
        <v>0.33313366</v>
      </c>
    </row>
    <row r="16" spans="1:22" x14ac:dyDescent="0.25">
      <c r="A16" s="11" t="s">
        <v>486</v>
      </c>
      <c r="B16" s="13">
        <v>6108</v>
      </c>
      <c r="C16" s="14">
        <f>(198/B16*100)</f>
        <v>3.2416502946954813</v>
      </c>
      <c r="D16" s="15">
        <v>5910</v>
      </c>
      <c r="E16" s="14">
        <v>6.63243005</v>
      </c>
      <c r="F16" s="16">
        <v>0.37155369999999999</v>
      </c>
      <c r="G16" s="14">
        <v>12.42653527</v>
      </c>
      <c r="H16" s="16">
        <v>0.42963743999999998</v>
      </c>
      <c r="I16" s="14">
        <v>38.925490430000004</v>
      </c>
      <c r="J16" s="16">
        <v>0.72923305999999999</v>
      </c>
      <c r="K16" s="14">
        <v>33.634137850000002</v>
      </c>
      <c r="L16" s="16">
        <v>0.84604741999999999</v>
      </c>
      <c r="M16" s="14">
        <v>0</v>
      </c>
      <c r="N16" s="16">
        <v>0</v>
      </c>
      <c r="O16" s="14" t="s">
        <v>582</v>
      </c>
      <c r="P16" s="16" t="s">
        <v>582</v>
      </c>
      <c r="Q16" s="14">
        <v>0</v>
      </c>
      <c r="R16" s="16">
        <v>0</v>
      </c>
      <c r="S16" s="14">
        <v>0</v>
      </c>
      <c r="T16" s="16">
        <v>0</v>
      </c>
      <c r="U16" s="14">
        <v>8.3814063999999995</v>
      </c>
      <c r="V16" s="16">
        <v>0.75983456999999999</v>
      </c>
    </row>
    <row r="17" spans="1:22" x14ac:dyDescent="0.25">
      <c r="A17" s="11" t="s">
        <v>487</v>
      </c>
      <c r="B17" s="13">
        <v>6504</v>
      </c>
      <c r="C17" s="14">
        <f>(2634/B17*100)</f>
        <v>40.498154981549817</v>
      </c>
      <c r="D17" s="15">
        <v>3870</v>
      </c>
      <c r="E17" s="14">
        <v>5.8655137899999996</v>
      </c>
      <c r="F17" s="16">
        <v>0.40813644999999998</v>
      </c>
      <c r="G17" s="14">
        <v>9.3794253899999998</v>
      </c>
      <c r="H17" s="16">
        <v>0.45446217</v>
      </c>
      <c r="I17" s="14">
        <v>38.10637432</v>
      </c>
      <c r="J17" s="16">
        <v>1.0379493399999999</v>
      </c>
      <c r="K17" s="14">
        <v>31.765224809999999</v>
      </c>
      <c r="L17" s="16">
        <v>0.93776283999999999</v>
      </c>
      <c r="M17" s="14">
        <v>0</v>
      </c>
      <c r="N17" s="16">
        <v>0</v>
      </c>
      <c r="O17" s="14" t="s">
        <v>582</v>
      </c>
      <c r="P17" s="16" t="s">
        <v>582</v>
      </c>
      <c r="Q17" s="14">
        <v>3.8083420499999998</v>
      </c>
      <c r="R17" s="16">
        <v>0.49295886</v>
      </c>
      <c r="S17" s="14">
        <v>0</v>
      </c>
      <c r="T17" s="16">
        <v>0</v>
      </c>
      <c r="U17" s="14">
        <v>11.07511963</v>
      </c>
      <c r="V17" s="16">
        <v>0.88702499000000001</v>
      </c>
    </row>
    <row r="18" spans="1:22" x14ac:dyDescent="0.25">
      <c r="A18" s="11" t="s">
        <v>488</v>
      </c>
      <c r="B18" s="13">
        <v>5532</v>
      </c>
      <c r="C18" s="14">
        <f>(33/B18*100)</f>
        <v>0.59652928416485895</v>
      </c>
      <c r="D18" s="15">
        <v>5499</v>
      </c>
      <c r="E18" s="14">
        <v>9.8433133999999995</v>
      </c>
      <c r="F18" s="16">
        <v>0.51588031000000001</v>
      </c>
      <c r="G18" s="14">
        <v>15.77720633</v>
      </c>
      <c r="H18" s="16">
        <v>0.49489369999999999</v>
      </c>
      <c r="I18" s="14">
        <v>34.938315789999997</v>
      </c>
      <c r="J18" s="16">
        <v>0.86521104000000004</v>
      </c>
      <c r="K18" s="14">
        <v>33.614311950000001</v>
      </c>
      <c r="L18" s="16">
        <v>0.76697267999999996</v>
      </c>
      <c r="M18" s="14">
        <v>0</v>
      </c>
      <c r="N18" s="16">
        <v>0</v>
      </c>
      <c r="O18" s="14" t="s">
        <v>582</v>
      </c>
      <c r="P18" s="16" t="s">
        <v>582</v>
      </c>
      <c r="Q18" s="14">
        <v>0</v>
      </c>
      <c r="R18" s="16">
        <v>0</v>
      </c>
      <c r="S18" s="14">
        <v>0</v>
      </c>
      <c r="T18" s="16">
        <v>0</v>
      </c>
      <c r="U18" s="14">
        <v>5.82685253</v>
      </c>
      <c r="V18" s="16">
        <v>0.77007239999999999</v>
      </c>
    </row>
    <row r="19" spans="1:22" x14ac:dyDescent="0.25">
      <c r="A19" s="11" t="s">
        <v>489</v>
      </c>
      <c r="B19" s="13">
        <v>5658</v>
      </c>
      <c r="C19" s="14">
        <f>(493/B19*100)</f>
        <v>8.7133262636974198</v>
      </c>
      <c r="D19" s="15">
        <v>5165</v>
      </c>
      <c r="E19" s="14">
        <v>12.576379360000001</v>
      </c>
      <c r="F19" s="16">
        <v>0.49595925000000002</v>
      </c>
      <c r="G19" s="14">
        <v>16.260399580000001</v>
      </c>
      <c r="H19" s="16">
        <v>0.43732717999999998</v>
      </c>
      <c r="I19" s="14">
        <v>47.85367746</v>
      </c>
      <c r="J19" s="16">
        <v>0.69821937999999995</v>
      </c>
      <c r="K19" s="14">
        <v>17.982726809999999</v>
      </c>
      <c r="L19" s="16">
        <v>0.58164912000000002</v>
      </c>
      <c r="M19" s="14">
        <v>0</v>
      </c>
      <c r="N19" s="16">
        <v>0</v>
      </c>
      <c r="O19" s="14" t="s">
        <v>582</v>
      </c>
      <c r="P19" s="16" t="s">
        <v>582</v>
      </c>
      <c r="Q19" s="14">
        <v>0</v>
      </c>
      <c r="R19" s="16">
        <v>0</v>
      </c>
      <c r="S19" s="14">
        <v>0</v>
      </c>
      <c r="T19" s="16">
        <v>0</v>
      </c>
      <c r="U19" s="14">
        <v>5.3268167899999996</v>
      </c>
      <c r="V19" s="16">
        <v>0.46712690000000001</v>
      </c>
    </row>
    <row r="20" spans="1:22" x14ac:dyDescent="0.25">
      <c r="A20" s="11" t="s">
        <v>490</v>
      </c>
      <c r="B20" s="13">
        <v>3371</v>
      </c>
      <c r="C20" s="14">
        <f>(75/B20*100)</f>
        <v>2.2248590922574905</v>
      </c>
      <c r="D20" s="15">
        <v>3296</v>
      </c>
      <c r="E20" s="14">
        <v>5.5318725100000004</v>
      </c>
      <c r="F20" s="16">
        <v>0.38844654000000001</v>
      </c>
      <c r="G20" s="14">
        <v>12.06264474</v>
      </c>
      <c r="H20" s="16">
        <v>0.51523607000000005</v>
      </c>
      <c r="I20" s="14">
        <v>44.702056859999999</v>
      </c>
      <c r="J20" s="16">
        <v>0.90684682999999999</v>
      </c>
      <c r="K20" s="14">
        <v>30.708716970000001</v>
      </c>
      <c r="L20" s="16">
        <v>0.81142269</v>
      </c>
      <c r="M20" s="14">
        <v>0</v>
      </c>
      <c r="N20" s="16">
        <v>0</v>
      </c>
      <c r="O20" s="14" t="s">
        <v>582</v>
      </c>
      <c r="P20" s="16" t="s">
        <v>582</v>
      </c>
      <c r="Q20" s="14">
        <v>0</v>
      </c>
      <c r="R20" s="16">
        <v>0</v>
      </c>
      <c r="S20" s="14">
        <v>0</v>
      </c>
      <c r="T20" s="16">
        <v>0</v>
      </c>
      <c r="U20" s="14">
        <v>6.9947089299999998</v>
      </c>
      <c r="V20" s="16">
        <v>0.41283260999999999</v>
      </c>
    </row>
    <row r="21" spans="1:22" x14ac:dyDescent="0.25">
      <c r="A21" s="11" t="s">
        <v>491</v>
      </c>
      <c r="B21" s="13">
        <v>5741</v>
      </c>
      <c r="C21" s="14">
        <f>(83/B21*100)</f>
        <v>1.4457411600766417</v>
      </c>
      <c r="D21" s="15">
        <v>5658</v>
      </c>
      <c r="E21" s="14">
        <v>5.1298749499999996</v>
      </c>
      <c r="F21" s="16">
        <v>0.31505177000000001</v>
      </c>
      <c r="G21" s="14">
        <v>11.37033853</v>
      </c>
      <c r="H21" s="16">
        <v>0.44644041000000001</v>
      </c>
      <c r="I21" s="14">
        <v>42.702057629999999</v>
      </c>
      <c r="J21" s="16">
        <v>0.71047382999999997</v>
      </c>
      <c r="K21" s="14">
        <v>38.793953930000001</v>
      </c>
      <c r="L21" s="16">
        <v>0.74890824</v>
      </c>
      <c r="M21" s="14">
        <v>0</v>
      </c>
      <c r="N21" s="16">
        <v>0</v>
      </c>
      <c r="O21" s="14" t="s">
        <v>582</v>
      </c>
      <c r="P21" s="16" t="s">
        <v>582</v>
      </c>
      <c r="Q21" s="14">
        <v>0</v>
      </c>
      <c r="R21" s="16">
        <v>0</v>
      </c>
      <c r="S21" s="14">
        <v>0</v>
      </c>
      <c r="T21" s="16">
        <v>0</v>
      </c>
      <c r="U21" s="14">
        <v>2.0037749599999999</v>
      </c>
      <c r="V21" s="16">
        <v>0.26894511999999998</v>
      </c>
    </row>
    <row r="22" spans="1:22" x14ac:dyDescent="0.25">
      <c r="A22" s="11" t="s">
        <v>492</v>
      </c>
      <c r="B22" s="13">
        <v>6598</v>
      </c>
      <c r="C22" s="14">
        <f>(44/B22*100)</f>
        <v>0.66686874810548646</v>
      </c>
      <c r="D22" s="15">
        <v>6554</v>
      </c>
      <c r="E22" s="14">
        <v>12.453321369999999</v>
      </c>
      <c r="F22" s="16">
        <v>0.65403865999999999</v>
      </c>
      <c r="G22" s="14">
        <v>13.234426969999999</v>
      </c>
      <c r="H22" s="16">
        <v>0.49112513000000002</v>
      </c>
      <c r="I22" s="14">
        <v>29.326235570000001</v>
      </c>
      <c r="J22" s="16">
        <v>0.82886137000000004</v>
      </c>
      <c r="K22" s="14">
        <v>29.540707189999999</v>
      </c>
      <c r="L22" s="16">
        <v>1.3690942500000001</v>
      </c>
      <c r="M22" s="14">
        <v>0</v>
      </c>
      <c r="N22" s="16">
        <v>0</v>
      </c>
      <c r="O22" s="14" t="s">
        <v>582</v>
      </c>
      <c r="P22" s="16" t="s">
        <v>582</v>
      </c>
      <c r="Q22" s="14">
        <v>10.29669565</v>
      </c>
      <c r="R22" s="16">
        <v>1.33060874</v>
      </c>
      <c r="S22" s="14">
        <v>0</v>
      </c>
      <c r="T22" s="16">
        <v>0</v>
      </c>
      <c r="U22" s="14">
        <v>5.1486132400000004</v>
      </c>
      <c r="V22" s="16">
        <v>0.60383072000000004</v>
      </c>
    </row>
    <row r="23" spans="1:22" x14ac:dyDescent="0.25">
      <c r="A23" s="11" t="s">
        <v>493</v>
      </c>
      <c r="B23" s="13">
        <v>11583</v>
      </c>
      <c r="C23" s="14">
        <f>(307/B23*100)</f>
        <v>2.650435983769317</v>
      </c>
      <c r="D23" s="15">
        <v>11276</v>
      </c>
      <c r="E23" s="14">
        <v>10.525211240000001</v>
      </c>
      <c r="F23" s="16">
        <v>0.45557184000000001</v>
      </c>
      <c r="G23" s="14">
        <v>17.253342409999998</v>
      </c>
      <c r="H23" s="16">
        <v>0.62768135000000003</v>
      </c>
      <c r="I23" s="14">
        <v>42.754891100000002</v>
      </c>
      <c r="J23" s="16">
        <v>0.69912649000000004</v>
      </c>
      <c r="K23" s="14">
        <v>25.71996948</v>
      </c>
      <c r="L23" s="16">
        <v>0.81803678000000002</v>
      </c>
      <c r="M23" s="14">
        <v>0</v>
      </c>
      <c r="N23" s="16">
        <v>0</v>
      </c>
      <c r="O23" s="14" t="s">
        <v>582</v>
      </c>
      <c r="P23" s="16" t="s">
        <v>582</v>
      </c>
      <c r="Q23" s="14">
        <v>0</v>
      </c>
      <c r="R23" s="16">
        <v>0</v>
      </c>
      <c r="S23" s="14">
        <v>0</v>
      </c>
      <c r="T23" s="16">
        <v>0</v>
      </c>
      <c r="U23" s="14">
        <v>3.7465857800000002</v>
      </c>
      <c r="V23" s="16">
        <v>0.40917040999999998</v>
      </c>
    </row>
    <row r="24" spans="1:22" x14ac:dyDescent="0.25">
      <c r="A24" s="11" t="s">
        <v>494</v>
      </c>
      <c r="B24" s="13">
        <v>6647</v>
      </c>
      <c r="C24" s="14">
        <f>(18/B24*100)</f>
        <v>0.27079885662704983</v>
      </c>
      <c r="D24" s="15">
        <v>6629</v>
      </c>
      <c r="E24" s="14">
        <v>3.6748317500000001</v>
      </c>
      <c r="F24" s="16">
        <v>0.26964312000000001</v>
      </c>
      <c r="G24" s="14">
        <v>6.9072307200000003</v>
      </c>
      <c r="H24" s="16">
        <v>0.30322095999999998</v>
      </c>
      <c r="I24" s="14">
        <v>51.350512449999997</v>
      </c>
      <c r="J24" s="16">
        <v>0.72511188000000004</v>
      </c>
      <c r="K24" s="14">
        <v>35.466678889999997</v>
      </c>
      <c r="L24" s="16">
        <v>0.72671479000000005</v>
      </c>
      <c r="M24" s="14">
        <v>0</v>
      </c>
      <c r="N24" s="16">
        <v>0</v>
      </c>
      <c r="O24" s="14" t="s">
        <v>582</v>
      </c>
      <c r="P24" s="16" t="s">
        <v>582</v>
      </c>
      <c r="Q24" s="14">
        <v>0</v>
      </c>
      <c r="R24" s="16">
        <v>0</v>
      </c>
      <c r="S24" s="14">
        <v>0</v>
      </c>
      <c r="T24" s="16">
        <v>0</v>
      </c>
      <c r="U24" s="14">
        <v>2.6007461900000002</v>
      </c>
      <c r="V24" s="16">
        <v>0.85216426000000001</v>
      </c>
    </row>
    <row r="25" spans="1:22" x14ac:dyDescent="0.25">
      <c r="A25" s="11" t="s">
        <v>495</v>
      </c>
      <c r="B25" s="13">
        <v>5581</v>
      </c>
      <c r="C25" s="14">
        <f>(26/B25*100)</f>
        <v>0.46586633219853069</v>
      </c>
      <c r="D25" s="15">
        <v>5555</v>
      </c>
      <c r="E25" s="14">
        <v>2.16808362</v>
      </c>
      <c r="F25" s="16">
        <v>0.19360545000000001</v>
      </c>
      <c r="G25" s="14">
        <v>5.35888761</v>
      </c>
      <c r="H25" s="16">
        <v>0.35506184000000002</v>
      </c>
      <c r="I25" s="14">
        <v>47.425462539999998</v>
      </c>
      <c r="J25" s="16">
        <v>0.79521871</v>
      </c>
      <c r="K25" s="14">
        <v>44.488524089999999</v>
      </c>
      <c r="L25" s="16">
        <v>0.88131077000000002</v>
      </c>
      <c r="M25" s="14">
        <v>0</v>
      </c>
      <c r="N25" s="16">
        <v>0</v>
      </c>
      <c r="O25" s="14" t="s">
        <v>582</v>
      </c>
      <c r="P25" s="16" t="s">
        <v>582</v>
      </c>
      <c r="Q25" s="14">
        <v>0</v>
      </c>
      <c r="R25" s="16">
        <v>0</v>
      </c>
      <c r="S25" s="14">
        <v>0</v>
      </c>
      <c r="T25" s="16">
        <v>0</v>
      </c>
      <c r="U25" s="14">
        <v>0.55904213999999997</v>
      </c>
      <c r="V25" s="16">
        <v>0.11926612</v>
      </c>
    </row>
    <row r="26" spans="1:22" x14ac:dyDescent="0.25">
      <c r="A26" s="11" t="s">
        <v>496</v>
      </c>
      <c r="B26" s="13">
        <v>4869</v>
      </c>
      <c r="C26" s="14">
        <f>(97/B26*100)</f>
        <v>1.9921955226945984</v>
      </c>
      <c r="D26" s="15">
        <v>4772</v>
      </c>
      <c r="E26" s="14">
        <v>9.2882210799999996</v>
      </c>
      <c r="F26" s="16">
        <v>0.41014546000000002</v>
      </c>
      <c r="G26" s="14">
        <v>13.953751609999999</v>
      </c>
      <c r="H26" s="16">
        <v>0.50766772000000004</v>
      </c>
      <c r="I26" s="14">
        <v>56.611547880000003</v>
      </c>
      <c r="J26" s="16">
        <v>0.60304239999999998</v>
      </c>
      <c r="K26" s="14">
        <v>18.15322626</v>
      </c>
      <c r="L26" s="16">
        <v>0.61720496999999996</v>
      </c>
      <c r="M26" s="14">
        <v>0</v>
      </c>
      <c r="N26" s="16">
        <v>0</v>
      </c>
      <c r="O26" s="14" t="s">
        <v>582</v>
      </c>
      <c r="P26" s="16" t="s">
        <v>582</v>
      </c>
      <c r="Q26" s="14">
        <v>0</v>
      </c>
      <c r="R26" s="16">
        <v>0</v>
      </c>
      <c r="S26" s="14">
        <v>0</v>
      </c>
      <c r="T26" s="16">
        <v>0</v>
      </c>
      <c r="U26" s="14">
        <v>1.99325317</v>
      </c>
      <c r="V26" s="16">
        <v>0.22218863999999999</v>
      </c>
    </row>
    <row r="27" spans="1:22" x14ac:dyDescent="0.25">
      <c r="A27" s="11" t="s">
        <v>497</v>
      </c>
      <c r="B27" s="13">
        <v>5299</v>
      </c>
      <c r="C27" s="14">
        <f>(208/B27*100)</f>
        <v>3.9252689186638987</v>
      </c>
      <c r="D27" s="15">
        <v>5091</v>
      </c>
      <c r="E27" s="14">
        <v>8.43436904</v>
      </c>
      <c r="F27" s="16">
        <v>0.39124724</v>
      </c>
      <c r="G27" s="14">
        <v>12.92580991</v>
      </c>
      <c r="H27" s="16">
        <v>0.45280521000000001</v>
      </c>
      <c r="I27" s="14">
        <v>41.448759199999998</v>
      </c>
      <c r="J27" s="16">
        <v>0.69423020999999996</v>
      </c>
      <c r="K27" s="14">
        <v>28.111827229999999</v>
      </c>
      <c r="L27" s="16">
        <v>0.69261941000000005</v>
      </c>
      <c r="M27" s="14">
        <v>0</v>
      </c>
      <c r="N27" s="16">
        <v>0</v>
      </c>
      <c r="O27" s="14" t="s">
        <v>582</v>
      </c>
      <c r="P27" s="16" t="s">
        <v>582</v>
      </c>
      <c r="Q27" s="14">
        <v>0</v>
      </c>
      <c r="R27" s="16">
        <v>0</v>
      </c>
      <c r="S27" s="14">
        <v>0</v>
      </c>
      <c r="T27" s="16">
        <v>0</v>
      </c>
      <c r="U27" s="14">
        <v>9.0792346199999994</v>
      </c>
      <c r="V27" s="16">
        <v>0.33314367</v>
      </c>
    </row>
    <row r="28" spans="1:22" x14ac:dyDescent="0.25">
      <c r="A28" s="11" t="s">
        <v>498</v>
      </c>
      <c r="B28" s="13">
        <v>7568</v>
      </c>
      <c r="C28" s="14">
        <f>(562/B28*100)</f>
        <v>7.4260042283298091</v>
      </c>
      <c r="D28" s="15">
        <v>7006</v>
      </c>
      <c r="E28" s="14">
        <v>9.9496684000000002</v>
      </c>
      <c r="F28" s="16">
        <v>0.46163373000000002</v>
      </c>
      <c r="G28" s="14">
        <v>27.495718</v>
      </c>
      <c r="H28" s="16">
        <v>0.68058200999999996</v>
      </c>
      <c r="I28" s="14">
        <v>39.471849169999999</v>
      </c>
      <c r="J28" s="16">
        <v>0.81641967999999998</v>
      </c>
      <c r="K28" s="14">
        <v>17.532394849999999</v>
      </c>
      <c r="L28" s="16">
        <v>0.62358532</v>
      </c>
      <c r="M28" s="14">
        <v>0</v>
      </c>
      <c r="N28" s="16">
        <v>0</v>
      </c>
      <c r="O28" s="14" t="s">
        <v>582</v>
      </c>
      <c r="P28" s="16" t="s">
        <v>582</v>
      </c>
      <c r="Q28" s="14">
        <v>0</v>
      </c>
      <c r="R28" s="16">
        <v>0</v>
      </c>
      <c r="S28" s="14">
        <v>0</v>
      </c>
      <c r="T28" s="16">
        <v>0</v>
      </c>
      <c r="U28" s="14">
        <v>5.5503695899999999</v>
      </c>
      <c r="V28" s="16">
        <v>0.75039666000000005</v>
      </c>
    </row>
    <row r="29" spans="1:22" x14ac:dyDescent="0.25">
      <c r="A29" s="11" t="s">
        <v>499</v>
      </c>
      <c r="B29" s="13">
        <v>5385</v>
      </c>
      <c r="C29" s="14">
        <f>(30/B29*100)</f>
        <v>0.55710306406685239</v>
      </c>
      <c r="D29" s="15">
        <v>5355</v>
      </c>
      <c r="E29" s="14">
        <v>5.8269014400000003</v>
      </c>
      <c r="F29" s="16">
        <v>0.32490572000000001</v>
      </c>
      <c r="G29" s="14">
        <v>18.722045430000001</v>
      </c>
      <c r="H29" s="16">
        <v>0.61188819999999999</v>
      </c>
      <c r="I29" s="14">
        <v>33.93974438</v>
      </c>
      <c r="J29" s="16">
        <v>0.69512985000000005</v>
      </c>
      <c r="K29" s="14">
        <v>36.219262350000001</v>
      </c>
      <c r="L29" s="16">
        <v>0.75957512999999999</v>
      </c>
      <c r="M29" s="14">
        <v>0</v>
      </c>
      <c r="N29" s="16">
        <v>0</v>
      </c>
      <c r="O29" s="14" t="s">
        <v>582</v>
      </c>
      <c r="P29" s="16" t="s">
        <v>582</v>
      </c>
      <c r="Q29" s="14">
        <v>2.7667624100000001</v>
      </c>
      <c r="R29" s="16">
        <v>0.24169378</v>
      </c>
      <c r="S29" s="14">
        <v>0</v>
      </c>
      <c r="T29" s="16">
        <v>0</v>
      </c>
      <c r="U29" s="14">
        <v>2.5252839900000001</v>
      </c>
      <c r="V29" s="16">
        <v>0.39608722000000002</v>
      </c>
    </row>
    <row r="30" spans="1:22" x14ac:dyDescent="0.25">
      <c r="A30" s="11" t="s">
        <v>500</v>
      </c>
      <c r="B30" s="13">
        <v>4520</v>
      </c>
      <c r="C30" s="14">
        <f>(266/B30*100)</f>
        <v>5.8849557522123899</v>
      </c>
      <c r="D30" s="15">
        <v>4254</v>
      </c>
      <c r="E30" s="14">
        <v>5.0932407800000004</v>
      </c>
      <c r="F30" s="16">
        <v>0.33618450999999999</v>
      </c>
      <c r="G30" s="14">
        <v>11.393960160000001</v>
      </c>
      <c r="H30" s="16">
        <v>0.52836848999999997</v>
      </c>
      <c r="I30" s="14">
        <v>42.122180839999999</v>
      </c>
      <c r="J30" s="16">
        <v>0.78316271000000004</v>
      </c>
      <c r="K30" s="14">
        <v>35.809308450000003</v>
      </c>
      <c r="L30" s="16">
        <v>0.76664690999999996</v>
      </c>
      <c r="M30" s="14">
        <v>0</v>
      </c>
      <c r="N30" s="16">
        <v>0</v>
      </c>
      <c r="O30" s="14" t="s">
        <v>582</v>
      </c>
      <c r="P30" s="16" t="s">
        <v>582</v>
      </c>
      <c r="Q30" s="14">
        <v>0</v>
      </c>
      <c r="R30" s="16">
        <v>0</v>
      </c>
      <c r="S30" s="14">
        <v>0</v>
      </c>
      <c r="T30" s="16">
        <v>0</v>
      </c>
      <c r="U30" s="14">
        <v>5.5813097599999999</v>
      </c>
      <c r="V30" s="16">
        <v>0.45412179000000003</v>
      </c>
    </row>
    <row r="31" spans="1:22" x14ac:dyDescent="0.25">
      <c r="A31" s="11" t="s">
        <v>501</v>
      </c>
      <c r="B31" s="13">
        <v>5456</v>
      </c>
      <c r="C31" s="14">
        <f>(158/B31*100)</f>
        <v>2.8958944281524923</v>
      </c>
      <c r="D31" s="15">
        <v>5298</v>
      </c>
      <c r="E31" s="14">
        <v>5.7980117800000004</v>
      </c>
      <c r="F31" s="16">
        <v>0.31118164999999998</v>
      </c>
      <c r="G31" s="14">
        <v>15.017535669999999</v>
      </c>
      <c r="H31" s="16">
        <v>0.49774027999999998</v>
      </c>
      <c r="I31" s="14">
        <v>43.708420189999998</v>
      </c>
      <c r="J31" s="16">
        <v>0.71902754999999996</v>
      </c>
      <c r="K31" s="14">
        <v>30.329514880000001</v>
      </c>
      <c r="L31" s="16">
        <v>0.69698716999999999</v>
      </c>
      <c r="M31" s="14">
        <v>0</v>
      </c>
      <c r="N31" s="16">
        <v>0</v>
      </c>
      <c r="O31" s="14" t="s">
        <v>582</v>
      </c>
      <c r="P31" s="16" t="s">
        <v>582</v>
      </c>
      <c r="Q31" s="14">
        <v>0</v>
      </c>
      <c r="R31" s="16">
        <v>0</v>
      </c>
      <c r="S31" s="14">
        <v>0</v>
      </c>
      <c r="T31" s="16">
        <v>0</v>
      </c>
      <c r="U31" s="14">
        <v>5.14651748</v>
      </c>
      <c r="V31" s="16">
        <v>0.52720878000000004</v>
      </c>
    </row>
    <row r="32" spans="1:22" x14ac:dyDescent="0.25">
      <c r="A32" s="11" t="s">
        <v>502</v>
      </c>
      <c r="B32" s="13">
        <v>4478</v>
      </c>
      <c r="C32" s="14">
        <f>(6/B32*100)</f>
        <v>0.13398838767306834</v>
      </c>
      <c r="D32" s="15">
        <v>4472</v>
      </c>
      <c r="E32" s="14">
        <v>13.621601630000001</v>
      </c>
      <c r="F32" s="16">
        <v>0.51639263999999996</v>
      </c>
      <c r="G32" s="14">
        <v>26.129461469999999</v>
      </c>
      <c r="H32" s="16">
        <v>0.68656735000000002</v>
      </c>
      <c r="I32" s="14">
        <v>47.53928715</v>
      </c>
      <c r="J32" s="16">
        <v>0.73611101999999995</v>
      </c>
      <c r="K32" s="14">
        <v>11.245096650000001</v>
      </c>
      <c r="L32" s="16">
        <v>0.49086630999999997</v>
      </c>
      <c r="M32" s="14">
        <v>0</v>
      </c>
      <c r="N32" s="16">
        <v>0</v>
      </c>
      <c r="O32" s="14" t="s">
        <v>582</v>
      </c>
      <c r="P32" s="16" t="s">
        <v>582</v>
      </c>
      <c r="Q32" s="14">
        <v>0</v>
      </c>
      <c r="R32" s="16">
        <v>0</v>
      </c>
      <c r="S32" s="14">
        <v>0</v>
      </c>
      <c r="T32" s="16">
        <v>0</v>
      </c>
      <c r="U32" s="14">
        <v>1.46455311</v>
      </c>
      <c r="V32" s="16">
        <v>0.22207868</v>
      </c>
    </row>
    <row r="33" spans="1:22" x14ac:dyDescent="0.25">
      <c r="A33" s="11" t="s">
        <v>503</v>
      </c>
      <c r="B33" s="13">
        <v>7325</v>
      </c>
      <c r="C33" s="14">
        <f>(88/B33*100)</f>
        <v>1.2013651877133107</v>
      </c>
      <c r="D33" s="15">
        <v>7237</v>
      </c>
      <c r="E33" s="14">
        <v>14.054543949999999</v>
      </c>
      <c r="F33" s="16">
        <v>0.43613925999999997</v>
      </c>
      <c r="G33" s="14">
        <v>19.58412006</v>
      </c>
      <c r="H33" s="16">
        <v>0.45610049000000003</v>
      </c>
      <c r="I33" s="14">
        <v>45.478734179999996</v>
      </c>
      <c r="J33" s="16">
        <v>0.66212170999999997</v>
      </c>
      <c r="K33" s="14">
        <v>18.715387249999999</v>
      </c>
      <c r="L33" s="16">
        <v>0.52281789000000001</v>
      </c>
      <c r="M33" s="14">
        <v>0</v>
      </c>
      <c r="N33" s="16">
        <v>0</v>
      </c>
      <c r="O33" s="14" t="s">
        <v>582</v>
      </c>
      <c r="P33" s="16" t="s">
        <v>582</v>
      </c>
      <c r="Q33" s="14">
        <v>0</v>
      </c>
      <c r="R33" s="16">
        <v>0</v>
      </c>
      <c r="S33" s="14">
        <v>0</v>
      </c>
      <c r="T33" s="16">
        <v>0</v>
      </c>
      <c r="U33" s="14">
        <v>2.1672145500000002</v>
      </c>
      <c r="V33" s="16">
        <v>0.26782034999999998</v>
      </c>
    </row>
    <row r="34" spans="1:22" x14ac:dyDescent="0.25">
      <c r="A34" s="11" t="s">
        <v>504</v>
      </c>
      <c r="B34" s="13">
        <v>6350</v>
      </c>
      <c r="C34" s="14">
        <f>(113/B34*100)</f>
        <v>1.7795275590551181</v>
      </c>
      <c r="D34" s="15">
        <v>6237</v>
      </c>
      <c r="E34" s="14">
        <v>12.121343019999999</v>
      </c>
      <c r="F34" s="16">
        <v>0.51724570000000003</v>
      </c>
      <c r="G34" s="14">
        <v>10.075305330000001</v>
      </c>
      <c r="H34" s="16">
        <v>0.42281458999999999</v>
      </c>
      <c r="I34" s="14">
        <v>48.651905169999999</v>
      </c>
      <c r="J34" s="16">
        <v>0.79032933000000005</v>
      </c>
      <c r="K34" s="14">
        <v>20.56665933</v>
      </c>
      <c r="L34" s="16">
        <v>0.63984492999999998</v>
      </c>
      <c r="M34" s="14">
        <v>0</v>
      </c>
      <c r="N34" s="16">
        <v>0</v>
      </c>
      <c r="O34" s="14" t="s">
        <v>582</v>
      </c>
      <c r="P34" s="16" t="s">
        <v>582</v>
      </c>
      <c r="Q34" s="14">
        <v>2.5959758800000001</v>
      </c>
      <c r="R34" s="16">
        <v>0.53893796000000005</v>
      </c>
      <c r="S34" s="14">
        <v>0</v>
      </c>
      <c r="T34" s="16">
        <v>0</v>
      </c>
      <c r="U34" s="14">
        <v>5.9888112700000002</v>
      </c>
      <c r="V34" s="16">
        <v>0.52443472999999996</v>
      </c>
    </row>
    <row r="35" spans="1:22" x14ac:dyDescent="0.25">
      <c r="A35" s="11" t="s">
        <v>505</v>
      </c>
      <c r="B35" s="13">
        <v>6406</v>
      </c>
      <c r="C35" s="14">
        <f>(80/B35*100)</f>
        <v>1.2488292226038089</v>
      </c>
      <c r="D35" s="15">
        <v>6326</v>
      </c>
      <c r="E35" s="14">
        <v>8.4401580000000003</v>
      </c>
      <c r="F35" s="16">
        <v>0.40752322000000002</v>
      </c>
      <c r="G35" s="14">
        <v>18.560023040000001</v>
      </c>
      <c r="H35" s="16">
        <v>0.62997983999999996</v>
      </c>
      <c r="I35" s="14">
        <v>49.930224719999998</v>
      </c>
      <c r="J35" s="16">
        <v>0.78013909000000004</v>
      </c>
      <c r="K35" s="14">
        <v>19.76011012</v>
      </c>
      <c r="L35" s="16">
        <v>0.57670157</v>
      </c>
      <c r="M35" s="14">
        <v>0</v>
      </c>
      <c r="N35" s="16">
        <v>0</v>
      </c>
      <c r="O35" s="14" t="s">
        <v>582</v>
      </c>
      <c r="P35" s="16" t="s">
        <v>582</v>
      </c>
      <c r="Q35" s="14">
        <v>1.04263025</v>
      </c>
      <c r="R35" s="16">
        <v>5.7135360000000003E-2</v>
      </c>
      <c r="S35" s="14">
        <v>0</v>
      </c>
      <c r="T35" s="16">
        <v>0</v>
      </c>
      <c r="U35" s="14">
        <v>2.2668538599999999</v>
      </c>
      <c r="V35" s="16">
        <v>0.20703036999999999</v>
      </c>
    </row>
    <row r="36" spans="1:22" x14ac:dyDescent="0.25">
      <c r="A36" s="11" t="s">
        <v>506</v>
      </c>
      <c r="B36" s="13">
        <v>6736</v>
      </c>
      <c r="C36" s="14">
        <f>(107/B36*100)</f>
        <v>1.5884798099762472</v>
      </c>
      <c r="D36" s="15">
        <v>6629</v>
      </c>
      <c r="E36" s="14">
        <v>5.4908590200000003</v>
      </c>
      <c r="F36" s="16">
        <v>0.28167881</v>
      </c>
      <c r="G36" s="14">
        <v>10.182264399999999</v>
      </c>
      <c r="H36" s="16">
        <v>0.43495658999999998</v>
      </c>
      <c r="I36" s="14">
        <v>38.64347454</v>
      </c>
      <c r="J36" s="16">
        <v>0.70848414000000004</v>
      </c>
      <c r="K36" s="14">
        <v>41.428071070000001</v>
      </c>
      <c r="L36" s="16">
        <v>0.77030367</v>
      </c>
      <c r="M36" s="14">
        <v>0</v>
      </c>
      <c r="N36" s="16">
        <v>0</v>
      </c>
      <c r="O36" s="14" t="s">
        <v>582</v>
      </c>
      <c r="P36" s="16" t="s">
        <v>582</v>
      </c>
      <c r="Q36" s="14">
        <v>0</v>
      </c>
      <c r="R36" s="16">
        <v>0</v>
      </c>
      <c r="S36" s="14">
        <v>0</v>
      </c>
      <c r="T36" s="16">
        <v>0</v>
      </c>
      <c r="U36" s="14">
        <v>4.2553309700000002</v>
      </c>
      <c r="V36" s="16">
        <v>0.36880919000000001</v>
      </c>
    </row>
    <row r="37" spans="1:22" x14ac:dyDescent="0.25">
      <c r="A37" s="11" t="s">
        <v>507</v>
      </c>
      <c r="B37" s="13">
        <v>5458</v>
      </c>
      <c r="C37" s="14">
        <f>(222/B37*100)</f>
        <v>4.0674239648222787</v>
      </c>
      <c r="D37" s="15">
        <v>5236</v>
      </c>
      <c r="E37" s="14">
        <v>5.2862741199999999</v>
      </c>
      <c r="F37" s="16">
        <v>0.36302089999999998</v>
      </c>
      <c r="G37" s="14">
        <v>7.7305986600000001</v>
      </c>
      <c r="H37" s="16">
        <v>0.37875355999999999</v>
      </c>
      <c r="I37" s="14">
        <v>42.331726260000003</v>
      </c>
      <c r="J37" s="16">
        <v>0.88063621999999997</v>
      </c>
      <c r="K37" s="14">
        <v>36.312790270000001</v>
      </c>
      <c r="L37" s="16">
        <v>0.89425299999999996</v>
      </c>
      <c r="M37" s="14">
        <v>0</v>
      </c>
      <c r="N37" s="16">
        <v>0</v>
      </c>
      <c r="O37" s="14" t="s">
        <v>582</v>
      </c>
      <c r="P37" s="16" t="s">
        <v>582</v>
      </c>
      <c r="Q37" s="14">
        <v>0</v>
      </c>
      <c r="R37" s="16">
        <v>0</v>
      </c>
      <c r="S37" s="14">
        <v>0</v>
      </c>
      <c r="T37" s="16">
        <v>0</v>
      </c>
      <c r="U37" s="14">
        <v>8.3386107000000003</v>
      </c>
      <c r="V37" s="16">
        <v>0.82307021000000002</v>
      </c>
    </row>
    <row r="38" spans="1:22" x14ac:dyDescent="0.25">
      <c r="A38" s="11" t="s">
        <v>508</v>
      </c>
      <c r="B38" s="13">
        <v>5860</v>
      </c>
      <c r="C38" s="14">
        <f>(34/B38*100)</f>
        <v>0.58020477815699656</v>
      </c>
      <c r="D38" s="15">
        <v>5826</v>
      </c>
      <c r="E38" s="14">
        <v>4.99818008</v>
      </c>
      <c r="F38" s="16">
        <v>0.41607019000000001</v>
      </c>
      <c r="G38" s="14">
        <v>8.7437957900000001</v>
      </c>
      <c r="H38" s="16">
        <v>0.39407384000000001</v>
      </c>
      <c r="I38" s="14">
        <v>36.177368680000001</v>
      </c>
      <c r="J38" s="16">
        <v>0.76748254000000005</v>
      </c>
      <c r="K38" s="14">
        <v>31.734987400000001</v>
      </c>
      <c r="L38" s="16">
        <v>0.86594963000000003</v>
      </c>
      <c r="M38" s="14">
        <v>0</v>
      </c>
      <c r="N38" s="16">
        <v>0</v>
      </c>
      <c r="O38" s="14" t="s">
        <v>582</v>
      </c>
      <c r="P38" s="16" t="s">
        <v>582</v>
      </c>
      <c r="Q38" s="14">
        <v>0</v>
      </c>
      <c r="R38" s="16">
        <v>0</v>
      </c>
      <c r="S38" s="14">
        <v>0</v>
      </c>
      <c r="T38" s="16">
        <v>0</v>
      </c>
      <c r="U38" s="14">
        <v>18.34566805</v>
      </c>
      <c r="V38" s="16">
        <v>1.0073294100000001</v>
      </c>
    </row>
    <row r="39" spans="1:22" x14ac:dyDescent="0.25">
      <c r="A39" s="11" t="s">
        <v>509</v>
      </c>
      <c r="B39" s="13">
        <v>5895</v>
      </c>
      <c r="C39" s="14">
        <f>(34/B39*100)</f>
        <v>0.57675996607294322</v>
      </c>
      <c r="D39" s="15">
        <v>5861</v>
      </c>
      <c r="E39" s="14">
        <v>12.56669142</v>
      </c>
      <c r="F39" s="16">
        <v>0.55017662000000001</v>
      </c>
      <c r="G39" s="14">
        <v>16.491628519999999</v>
      </c>
      <c r="H39" s="16">
        <v>0.52104351000000004</v>
      </c>
      <c r="I39" s="14">
        <v>44.290645990000002</v>
      </c>
      <c r="J39" s="16">
        <v>0.95048646000000003</v>
      </c>
      <c r="K39" s="14">
        <v>22.50026712</v>
      </c>
      <c r="L39" s="16">
        <v>0.74741290999999999</v>
      </c>
      <c r="M39" s="14">
        <v>0</v>
      </c>
      <c r="N39" s="16">
        <v>0</v>
      </c>
      <c r="O39" s="14" t="s">
        <v>582</v>
      </c>
      <c r="P39" s="16" t="s">
        <v>582</v>
      </c>
      <c r="Q39" s="14">
        <v>0</v>
      </c>
      <c r="R39" s="16">
        <v>0</v>
      </c>
      <c r="S39" s="14">
        <v>0</v>
      </c>
      <c r="T39" s="16">
        <v>0</v>
      </c>
      <c r="U39" s="14">
        <v>4.1507669399999996</v>
      </c>
      <c r="V39" s="16">
        <v>0.63066679999999997</v>
      </c>
    </row>
    <row r="40" spans="1:22" x14ac:dyDescent="0.25">
      <c r="A40" s="11" t="s">
        <v>510</v>
      </c>
      <c r="B40" s="13">
        <v>14157</v>
      </c>
      <c r="C40" s="14">
        <f>(437/B40*100)</f>
        <v>3.0868121777212685</v>
      </c>
      <c r="D40" s="15">
        <v>13720</v>
      </c>
      <c r="E40" s="14">
        <v>5.6091848799999999</v>
      </c>
      <c r="F40" s="16">
        <v>0.31709361000000003</v>
      </c>
      <c r="G40" s="14">
        <v>11.356041019999999</v>
      </c>
      <c r="H40" s="16">
        <v>0.46113801999999998</v>
      </c>
      <c r="I40" s="14">
        <v>42.490752329999999</v>
      </c>
      <c r="J40" s="16">
        <v>0.56281161999999996</v>
      </c>
      <c r="K40" s="14">
        <v>36.268869559999999</v>
      </c>
      <c r="L40" s="16">
        <v>0.65348174000000003</v>
      </c>
      <c r="M40" s="14">
        <v>0</v>
      </c>
      <c r="N40" s="16">
        <v>0</v>
      </c>
      <c r="O40" s="14" t="s">
        <v>582</v>
      </c>
      <c r="P40" s="16" t="s">
        <v>582</v>
      </c>
      <c r="Q40" s="14">
        <v>0</v>
      </c>
      <c r="R40" s="16">
        <v>0</v>
      </c>
      <c r="S40" s="14">
        <v>0</v>
      </c>
      <c r="T40" s="16">
        <v>0</v>
      </c>
      <c r="U40" s="14">
        <v>4.2751522099999999</v>
      </c>
      <c r="V40" s="16">
        <v>0.47380928</v>
      </c>
    </row>
    <row r="41" spans="1:22" x14ac:dyDescent="0.25">
      <c r="A41" s="11" t="s">
        <v>511</v>
      </c>
      <c r="B41" s="13">
        <v>5712</v>
      </c>
      <c r="C41" s="14">
        <f>(76/B41*100)</f>
        <v>1.330532212885154</v>
      </c>
      <c r="D41" s="15">
        <v>5636</v>
      </c>
      <c r="E41" s="14">
        <v>6.2673166199999999</v>
      </c>
      <c r="F41" s="16">
        <v>0.32203607000000001</v>
      </c>
      <c r="G41" s="14">
        <v>11.56039975</v>
      </c>
      <c r="H41" s="16">
        <v>0.60582807999999999</v>
      </c>
      <c r="I41" s="14">
        <v>43.460985970000003</v>
      </c>
      <c r="J41" s="16">
        <v>0.74024429000000003</v>
      </c>
      <c r="K41" s="14">
        <v>34.38330603</v>
      </c>
      <c r="L41" s="16">
        <v>0.60659677999999995</v>
      </c>
      <c r="M41" s="14">
        <v>0</v>
      </c>
      <c r="N41" s="16">
        <v>0</v>
      </c>
      <c r="O41" s="14" t="s">
        <v>582</v>
      </c>
      <c r="P41" s="16" t="s">
        <v>582</v>
      </c>
      <c r="Q41" s="14">
        <v>0.68158885000000002</v>
      </c>
      <c r="R41" s="16">
        <v>0.18153912999999999</v>
      </c>
      <c r="S41" s="14">
        <v>0</v>
      </c>
      <c r="T41" s="16">
        <v>0</v>
      </c>
      <c r="U41" s="14">
        <v>3.6464027799999998</v>
      </c>
      <c r="V41" s="16">
        <v>0.47825761999999999</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7.7603104128571418</v>
      </c>
      <c r="F42" s="16">
        <f>IF(COUNT(F7:F41) &gt; 0, SQRT(SUMSQ(F7:F41)/(COUNT(F7:F41)*COUNT(F7:F41)) ), "—")</f>
        <v>6.6922398738252967E-2</v>
      </c>
      <c r="G42" s="14">
        <f>IF(COUNT(G7:G41) &gt; 0, AVERAGE(G7:G41), "—")</f>
        <v>13.805715056857141</v>
      </c>
      <c r="H42" s="16">
        <f>IF(COUNT(H7:H41) &gt; 0, SQRT(SUMSQ(H7:H41)/(COUNT(H7:H41)*COUNT(H7:H41)) ), "—")</f>
        <v>8.4151013039960296E-2</v>
      </c>
      <c r="I42" s="14">
        <f>IF(COUNT(I7:I41) &gt; 0, AVERAGE(I7:I41), "—")</f>
        <v>43.42165663714286</v>
      </c>
      <c r="J42" s="16">
        <f>IF(COUNT(J7:J41) &gt; 0, SQRT(SUMSQ(J7:J41)/(COUNT(J7:J41)*COUNT(J7:J41)) ), "—")</f>
        <v>0.12902901919078213</v>
      </c>
      <c r="K42" s="14">
        <f>IF(COUNT(K7:K41) &gt; 0, AVERAGE(K7:K41), "—")</f>
        <v>28.824044225714285</v>
      </c>
      <c r="L42" s="16">
        <f>IF(COUNT(L7:L41) &gt; 0, SQRT(SUMSQ(L7:L41)/(COUNT(L7:L41)*COUNT(L7:L41)) ), "—")</f>
        <v>0.12479408575295686</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0.92555396228571429</v>
      </c>
      <c r="R42" s="16">
        <f>IF(COUNT(R7:R41) &gt; 0, SQRT(SUMSQ(R7:R41)/(COUNT(R7:R41)*COUNT(R7:R41)) ), "—")</f>
        <v>5.364655649649893E-2</v>
      </c>
      <c r="S42" s="14">
        <f>IF(COUNT(S7:S41) &gt; 0, AVERAGE(S7:S41), "—")</f>
        <v>0</v>
      </c>
      <c r="T42" s="16">
        <f>IF(COUNT(T7:T41) &gt; 0, SQRT(SUMSQ(T7:T41)/(COUNT(T7:T41)*COUNT(T7:T41)) ), "—")</f>
        <v>0</v>
      </c>
      <c r="U42" s="14">
        <f>IF(COUNT(U7:U41) &gt; 0, AVERAGE(U7:U41), "—")</f>
        <v>5.2627197045714285</v>
      </c>
      <c r="V42" s="16">
        <f>IF(COUNT(V7:V41) &gt; 0, SQRT(SUMSQ(V7:V41)/(COUNT(V7:V41)*COUNT(V7:V41)) ), "—")</f>
        <v>9.2655945992750066E-2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10.15647324</v>
      </c>
      <c r="F46" s="16">
        <v>0.31917277999999999</v>
      </c>
      <c r="G46" s="14">
        <v>15.61906089</v>
      </c>
      <c r="H46" s="16">
        <v>0.47179643999999998</v>
      </c>
      <c r="I46" s="14">
        <v>24.06562366</v>
      </c>
      <c r="J46" s="16">
        <v>0.64326064000000005</v>
      </c>
      <c r="K46" s="14">
        <v>13.79459117</v>
      </c>
      <c r="L46" s="16">
        <v>0.43776735999999999</v>
      </c>
      <c r="M46" s="14">
        <v>0</v>
      </c>
      <c r="N46" s="16">
        <v>0</v>
      </c>
      <c r="O46" s="14" t="s">
        <v>582</v>
      </c>
      <c r="P46" s="16" t="s">
        <v>582</v>
      </c>
      <c r="Q46" s="14">
        <v>0</v>
      </c>
      <c r="R46" s="16">
        <v>0</v>
      </c>
      <c r="S46" s="14">
        <v>0</v>
      </c>
      <c r="T46" s="16">
        <v>0</v>
      </c>
      <c r="U46" s="14">
        <v>36.364251039999999</v>
      </c>
      <c r="V46" s="16">
        <v>1.1286345099999999</v>
      </c>
    </row>
    <row r="47" spans="1:22" x14ac:dyDescent="0.25">
      <c r="A47" s="11" t="s">
        <v>517</v>
      </c>
      <c r="B47" s="13">
        <v>5928</v>
      </c>
      <c r="C47" s="14">
        <f>(471/B47*100)</f>
        <v>7.9453441295546563</v>
      </c>
      <c r="D47" s="15">
        <v>5457</v>
      </c>
      <c r="E47" s="14">
        <v>23.230454770000001</v>
      </c>
      <c r="F47" s="16">
        <v>0.60076604</v>
      </c>
      <c r="G47" s="14">
        <v>18.455449399999999</v>
      </c>
      <c r="H47" s="16">
        <v>0.56859207</v>
      </c>
      <c r="I47" s="14">
        <v>36.445416360000003</v>
      </c>
      <c r="J47" s="16">
        <v>0.83900520000000001</v>
      </c>
      <c r="K47" s="14">
        <v>8.5604290400000007</v>
      </c>
      <c r="L47" s="16">
        <v>0.40444404</v>
      </c>
      <c r="M47" s="14">
        <v>0</v>
      </c>
      <c r="N47" s="16">
        <v>0</v>
      </c>
      <c r="O47" s="14" t="s">
        <v>582</v>
      </c>
      <c r="P47" s="16" t="s">
        <v>582</v>
      </c>
      <c r="Q47" s="14">
        <v>0</v>
      </c>
      <c r="R47" s="16">
        <v>0</v>
      </c>
      <c r="S47" s="14">
        <v>0</v>
      </c>
      <c r="T47" s="16">
        <v>0</v>
      </c>
      <c r="U47" s="14">
        <v>13.308250429999999</v>
      </c>
      <c r="V47" s="16">
        <v>1.04689538</v>
      </c>
    </row>
    <row r="48" spans="1:22" x14ac:dyDescent="0.25">
      <c r="A48" s="11" t="s">
        <v>518</v>
      </c>
      <c r="B48" s="13">
        <v>9841</v>
      </c>
      <c r="C48" s="14">
        <f>(8/B48*100)</f>
        <v>8.1292551569962401E-2</v>
      </c>
      <c r="D48" s="15">
        <v>9833</v>
      </c>
      <c r="E48" s="14">
        <v>7.9149467400000004</v>
      </c>
      <c r="F48" s="16">
        <v>0.38937015000000003</v>
      </c>
      <c r="G48" s="14">
        <v>20.381315409999999</v>
      </c>
      <c r="H48" s="16">
        <v>0.61526899999999995</v>
      </c>
      <c r="I48" s="14">
        <v>56.408452439999998</v>
      </c>
      <c r="J48" s="16">
        <v>0.89783628999999998</v>
      </c>
      <c r="K48" s="14">
        <v>13.862497879999999</v>
      </c>
      <c r="L48" s="16">
        <v>0.61585829999999997</v>
      </c>
      <c r="M48" s="14">
        <v>0</v>
      </c>
      <c r="N48" s="16">
        <v>0</v>
      </c>
      <c r="O48" s="14" t="s">
        <v>582</v>
      </c>
      <c r="P48" s="16" t="s">
        <v>582</v>
      </c>
      <c r="Q48" s="14">
        <v>0</v>
      </c>
      <c r="R48" s="16">
        <v>0</v>
      </c>
      <c r="S48" s="14">
        <v>0</v>
      </c>
      <c r="T48" s="16">
        <v>0</v>
      </c>
      <c r="U48" s="14">
        <v>1.4327875400000001</v>
      </c>
      <c r="V48" s="16">
        <v>0.53872445000000002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20.778245699999999</v>
      </c>
      <c r="F50" s="16">
        <v>0.63850501999999998</v>
      </c>
      <c r="G50" s="14">
        <v>29.679153920000001</v>
      </c>
      <c r="H50" s="16">
        <v>0.56265410000000005</v>
      </c>
      <c r="I50" s="14">
        <v>34.102473269999997</v>
      </c>
      <c r="J50" s="16">
        <v>0.65150297000000001</v>
      </c>
      <c r="K50" s="14">
        <v>11.56104859</v>
      </c>
      <c r="L50" s="16">
        <v>0.48314855000000001</v>
      </c>
      <c r="M50" s="14">
        <v>0</v>
      </c>
      <c r="N50" s="16">
        <v>0</v>
      </c>
      <c r="O50" s="14" t="s">
        <v>582</v>
      </c>
      <c r="P50" s="16" t="s">
        <v>582</v>
      </c>
      <c r="Q50" s="14">
        <v>0</v>
      </c>
      <c r="R50" s="16">
        <v>0</v>
      </c>
      <c r="S50" s="14">
        <v>0</v>
      </c>
      <c r="T50" s="16">
        <v>0</v>
      </c>
      <c r="U50" s="14">
        <v>3.8790785200000002</v>
      </c>
      <c r="V50" s="16">
        <v>0.51627409000000002</v>
      </c>
    </row>
    <row r="51" spans="1:22" x14ac:dyDescent="0.25">
      <c r="A51" s="11" t="s">
        <v>521</v>
      </c>
      <c r="B51" s="13">
        <v>6866</v>
      </c>
      <c r="C51" s="14">
        <f>(115/B51*100)</f>
        <v>1.6749198951354503</v>
      </c>
      <c r="D51" s="15">
        <v>6751</v>
      </c>
      <c r="E51" s="14">
        <v>14.313155829999999</v>
      </c>
      <c r="F51" s="16">
        <v>0.54696034000000004</v>
      </c>
      <c r="G51" s="14">
        <v>20.712592950000001</v>
      </c>
      <c r="H51" s="16">
        <v>0.56735911000000006</v>
      </c>
      <c r="I51" s="14">
        <v>29.36140091</v>
      </c>
      <c r="J51" s="16">
        <v>0.70394469000000004</v>
      </c>
      <c r="K51" s="14">
        <v>15.04375686</v>
      </c>
      <c r="L51" s="16">
        <v>0.52568824000000003</v>
      </c>
      <c r="M51" s="14">
        <v>0</v>
      </c>
      <c r="N51" s="16">
        <v>0</v>
      </c>
      <c r="O51" s="14" t="s">
        <v>582</v>
      </c>
      <c r="P51" s="16" t="s">
        <v>582</v>
      </c>
      <c r="Q51" s="14">
        <v>10.57428807</v>
      </c>
      <c r="R51" s="16">
        <v>0.61242783000000001</v>
      </c>
      <c r="S51" s="14">
        <v>0</v>
      </c>
      <c r="T51" s="16">
        <v>0</v>
      </c>
      <c r="U51" s="14">
        <v>9.9948053899999998</v>
      </c>
      <c r="V51" s="16">
        <v>0.99825651999999998</v>
      </c>
    </row>
    <row r="52" spans="1:22" x14ac:dyDescent="0.25">
      <c r="A52" s="11" t="s">
        <v>522</v>
      </c>
      <c r="B52" s="13">
        <v>5809</v>
      </c>
      <c r="C52" s="14">
        <f>(120/B52*100)</f>
        <v>2.0657600275434671</v>
      </c>
      <c r="D52" s="15">
        <v>5689</v>
      </c>
      <c r="E52" s="14">
        <v>9.5360828600000005</v>
      </c>
      <c r="F52" s="16">
        <v>0.38195783</v>
      </c>
      <c r="G52" s="14">
        <v>16.64790876</v>
      </c>
      <c r="H52" s="16">
        <v>0.57196022999999996</v>
      </c>
      <c r="I52" s="14">
        <v>49.087501250000003</v>
      </c>
      <c r="J52" s="16">
        <v>0.77958072</v>
      </c>
      <c r="K52" s="14">
        <v>21.891523230000001</v>
      </c>
      <c r="L52" s="16">
        <v>0.58600651999999998</v>
      </c>
      <c r="M52" s="14">
        <v>0</v>
      </c>
      <c r="N52" s="16">
        <v>0</v>
      </c>
      <c r="O52" s="14" t="s">
        <v>582</v>
      </c>
      <c r="P52" s="16" t="s">
        <v>582</v>
      </c>
      <c r="Q52" s="14">
        <v>0</v>
      </c>
      <c r="R52" s="16">
        <v>0</v>
      </c>
      <c r="S52" s="14">
        <v>0</v>
      </c>
      <c r="T52" s="16">
        <v>0</v>
      </c>
      <c r="U52" s="14">
        <v>2.8369839099999998</v>
      </c>
      <c r="V52" s="16">
        <v>0.36208637999999999</v>
      </c>
    </row>
    <row r="53" spans="1:22" x14ac:dyDescent="0.25">
      <c r="A53" s="11" t="s">
        <v>523</v>
      </c>
      <c r="B53" s="13">
        <v>5571</v>
      </c>
      <c r="C53" s="14">
        <f>(136/B53*100)</f>
        <v>2.4412134266738468</v>
      </c>
      <c r="D53" s="15">
        <v>5435</v>
      </c>
      <c r="E53" s="14">
        <v>14.271154689999999</v>
      </c>
      <c r="F53" s="16">
        <v>0.49618235999999999</v>
      </c>
      <c r="G53" s="14">
        <v>20.429401479999999</v>
      </c>
      <c r="H53" s="16">
        <v>0.57776996000000003</v>
      </c>
      <c r="I53" s="14">
        <v>33.849697560000003</v>
      </c>
      <c r="J53" s="16">
        <v>0.67172927000000004</v>
      </c>
      <c r="K53" s="14">
        <v>23.116302439999998</v>
      </c>
      <c r="L53" s="16">
        <v>0.61809658999999995</v>
      </c>
      <c r="M53" s="14">
        <v>0</v>
      </c>
      <c r="N53" s="16">
        <v>0</v>
      </c>
      <c r="O53" s="14" t="s">
        <v>582</v>
      </c>
      <c r="P53" s="16" t="s">
        <v>582</v>
      </c>
      <c r="Q53" s="14">
        <v>0</v>
      </c>
      <c r="R53" s="16">
        <v>0</v>
      </c>
      <c r="S53" s="14">
        <v>0</v>
      </c>
      <c r="T53" s="16">
        <v>0</v>
      </c>
      <c r="U53" s="14">
        <v>8.3334438300000002</v>
      </c>
      <c r="V53" s="16">
        <v>0.35328722000000001</v>
      </c>
    </row>
    <row r="54" spans="1:22" x14ac:dyDescent="0.25">
      <c r="A54" s="11" t="s">
        <v>524</v>
      </c>
      <c r="B54" s="13">
        <v>4740</v>
      </c>
      <c r="C54" s="14">
        <f>(606/B54*100)</f>
        <v>12.784810126582277</v>
      </c>
      <c r="D54" s="15">
        <v>4134</v>
      </c>
      <c r="E54" s="14">
        <v>25.279746100000001</v>
      </c>
      <c r="F54" s="16">
        <v>0.95963516999999998</v>
      </c>
      <c r="G54" s="14">
        <v>17.359793289999999</v>
      </c>
      <c r="H54" s="16">
        <v>0.70368584999999995</v>
      </c>
      <c r="I54" s="14">
        <v>32.732172820000002</v>
      </c>
      <c r="J54" s="16">
        <v>0.91650545000000005</v>
      </c>
      <c r="K54" s="14">
        <v>12.03647441</v>
      </c>
      <c r="L54" s="16">
        <v>0.59511577000000004</v>
      </c>
      <c r="M54" s="14">
        <v>0</v>
      </c>
      <c r="N54" s="16">
        <v>0</v>
      </c>
      <c r="O54" s="14" t="s">
        <v>582</v>
      </c>
      <c r="P54" s="16" t="s">
        <v>582</v>
      </c>
      <c r="Q54" s="14">
        <v>0</v>
      </c>
      <c r="R54" s="16">
        <v>0</v>
      </c>
      <c r="S54" s="14">
        <v>0</v>
      </c>
      <c r="T54" s="16">
        <v>0</v>
      </c>
      <c r="U54" s="14">
        <v>12.59181339</v>
      </c>
      <c r="V54" s="16">
        <v>1.5445943200000001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8.3620888099999995</v>
      </c>
      <c r="F56" s="16">
        <v>0.42132478000000001</v>
      </c>
      <c r="G56" s="14">
        <v>12.68740128</v>
      </c>
      <c r="H56" s="16">
        <v>0.55494944999999996</v>
      </c>
      <c r="I56" s="14">
        <v>59.628729020000002</v>
      </c>
      <c r="J56" s="16">
        <v>0.86264786000000004</v>
      </c>
      <c r="K56" s="14">
        <v>18.198545939999999</v>
      </c>
      <c r="L56" s="16">
        <v>0.52774213999999997</v>
      </c>
      <c r="M56" s="14">
        <v>0</v>
      </c>
      <c r="N56" s="16">
        <v>0</v>
      </c>
      <c r="O56" s="14" t="s">
        <v>582</v>
      </c>
      <c r="P56" s="16" t="s">
        <v>582</v>
      </c>
      <c r="Q56" s="14">
        <v>0</v>
      </c>
      <c r="R56" s="16">
        <v>0</v>
      </c>
      <c r="S56" s="14">
        <v>0</v>
      </c>
      <c r="T56" s="16">
        <v>0</v>
      </c>
      <c r="U56" s="14">
        <v>1.1232349500000001</v>
      </c>
      <c r="V56" s="16">
        <v>0.19353604999999999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10.285935970000001</v>
      </c>
      <c r="F61" s="16">
        <v>0.44144566000000002</v>
      </c>
      <c r="G61" s="14">
        <v>19.12729027</v>
      </c>
      <c r="H61" s="16">
        <v>0.49846065000000001</v>
      </c>
      <c r="I61" s="14">
        <v>48.17022429</v>
      </c>
      <c r="J61" s="16">
        <v>0.72962110999999996</v>
      </c>
      <c r="K61" s="14">
        <v>18.759521320000001</v>
      </c>
      <c r="L61" s="16">
        <v>0.67029622</v>
      </c>
      <c r="M61" s="14">
        <v>0</v>
      </c>
      <c r="N61" s="16">
        <v>0</v>
      </c>
      <c r="O61" s="14" t="s">
        <v>582</v>
      </c>
      <c r="P61" s="16" t="s">
        <v>582</v>
      </c>
      <c r="Q61" s="14">
        <v>0</v>
      </c>
      <c r="R61" s="16">
        <v>0</v>
      </c>
      <c r="S61" s="14">
        <v>0</v>
      </c>
      <c r="T61" s="16">
        <v>0</v>
      </c>
      <c r="U61" s="14">
        <v>3.6570281499999999</v>
      </c>
      <c r="V61" s="16">
        <v>0.49476192000000002</v>
      </c>
    </row>
    <row r="62" spans="1:22" x14ac:dyDescent="0.25">
      <c r="A62" s="11" t="s">
        <v>532</v>
      </c>
      <c r="B62" s="13">
        <v>4476</v>
      </c>
      <c r="C62" s="14">
        <f>(3/B62*100)</f>
        <v>6.7024128686327081E-2</v>
      </c>
      <c r="D62" s="15">
        <v>4473</v>
      </c>
      <c r="E62" s="14">
        <v>6.6987037100000002</v>
      </c>
      <c r="F62" s="16">
        <v>0.38614819</v>
      </c>
      <c r="G62" s="14">
        <v>12.449532700000001</v>
      </c>
      <c r="H62" s="16">
        <v>0.48378881000000001</v>
      </c>
      <c r="I62" s="14">
        <v>62.595033350000001</v>
      </c>
      <c r="J62" s="16">
        <v>0.73410452999999998</v>
      </c>
      <c r="K62" s="14">
        <v>18.032468919999999</v>
      </c>
      <c r="L62" s="16">
        <v>0.52432464000000001</v>
      </c>
      <c r="M62" s="14">
        <v>0</v>
      </c>
      <c r="N62" s="16">
        <v>0</v>
      </c>
      <c r="O62" s="14" t="s">
        <v>582</v>
      </c>
      <c r="P62" s="16" t="s">
        <v>582</v>
      </c>
      <c r="Q62" s="14">
        <v>0</v>
      </c>
      <c r="R62" s="16">
        <v>0</v>
      </c>
      <c r="S62" s="14">
        <v>0</v>
      </c>
      <c r="T62" s="16">
        <v>0</v>
      </c>
      <c r="U62" s="14">
        <v>0.22426130999999999</v>
      </c>
      <c r="V62" s="16">
        <v>6.3523280000000001E-2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29.056196329999999</v>
      </c>
      <c r="F66" s="16">
        <v>0.60535583999999998</v>
      </c>
      <c r="G66" s="14">
        <v>17.499814789999999</v>
      </c>
      <c r="H66" s="16">
        <v>0.56800737000000001</v>
      </c>
      <c r="I66" s="14">
        <v>35.409558050000001</v>
      </c>
      <c r="J66" s="16">
        <v>0.71388198000000003</v>
      </c>
      <c r="K66" s="14">
        <v>7.1946555500000002</v>
      </c>
      <c r="L66" s="16">
        <v>0.35099764</v>
      </c>
      <c r="M66" s="14">
        <v>0</v>
      </c>
      <c r="N66" s="16">
        <v>0</v>
      </c>
      <c r="O66" s="14" t="s">
        <v>582</v>
      </c>
      <c r="P66" s="16" t="s">
        <v>582</v>
      </c>
      <c r="Q66" s="14">
        <v>0</v>
      </c>
      <c r="R66" s="16">
        <v>0</v>
      </c>
      <c r="S66" s="14">
        <v>0</v>
      </c>
      <c r="T66" s="16">
        <v>0</v>
      </c>
      <c r="U66" s="14">
        <v>10.83977529</v>
      </c>
      <c r="V66" s="16">
        <v>0.31916160999999998</v>
      </c>
    </row>
    <row r="67" spans="1:22" x14ac:dyDescent="0.25">
      <c r="A67" s="11" t="s">
        <v>537</v>
      </c>
      <c r="B67" s="13">
        <v>6971</v>
      </c>
      <c r="C67" s="14">
        <f>(1233/B67*100)</f>
        <v>17.687562760005736</v>
      </c>
      <c r="D67" s="15">
        <v>5738</v>
      </c>
      <c r="E67" s="14">
        <v>14.667797630000001</v>
      </c>
      <c r="F67" s="16">
        <v>0.68467197999999996</v>
      </c>
      <c r="G67" s="14">
        <v>31.62940502</v>
      </c>
      <c r="H67" s="16">
        <v>0.61564954999999999</v>
      </c>
      <c r="I67" s="14">
        <v>38.804668800000002</v>
      </c>
      <c r="J67" s="16">
        <v>0.62164942999999995</v>
      </c>
      <c r="K67" s="14">
        <v>11.98372693</v>
      </c>
      <c r="L67" s="16">
        <v>0.52821136000000002</v>
      </c>
      <c r="M67" s="14">
        <v>0</v>
      </c>
      <c r="N67" s="16">
        <v>0</v>
      </c>
      <c r="O67" s="14" t="s">
        <v>582</v>
      </c>
      <c r="P67" s="16" t="s">
        <v>582</v>
      </c>
      <c r="Q67" s="14">
        <v>0</v>
      </c>
      <c r="R67" s="16">
        <v>0</v>
      </c>
      <c r="S67" s="14">
        <v>0</v>
      </c>
      <c r="T67" s="16">
        <v>0</v>
      </c>
      <c r="U67" s="14">
        <v>2.91440162</v>
      </c>
      <c r="V67" s="16">
        <v>0.29739444999999998</v>
      </c>
    </row>
    <row r="68" spans="1:22" x14ac:dyDescent="0.25">
      <c r="A68" s="11" t="s">
        <v>538</v>
      </c>
      <c r="B68" s="13">
        <v>12083</v>
      </c>
      <c r="C68" s="14">
        <f>(32/B68*100)</f>
        <v>0.26483489199702059</v>
      </c>
      <c r="D68" s="15">
        <v>12051</v>
      </c>
      <c r="E68" s="14">
        <v>16.31211807</v>
      </c>
      <c r="F68" s="16">
        <v>0.28513969</v>
      </c>
      <c r="G68" s="14">
        <v>13.71510692</v>
      </c>
      <c r="H68" s="16">
        <v>0.2903097</v>
      </c>
      <c r="I68" s="14">
        <v>37.919854800000003</v>
      </c>
      <c r="J68" s="16">
        <v>0.44178035999999998</v>
      </c>
      <c r="K68" s="14">
        <v>13.82207829</v>
      </c>
      <c r="L68" s="16">
        <v>0.33782176000000003</v>
      </c>
      <c r="M68" s="14">
        <v>0</v>
      </c>
      <c r="N68" s="16">
        <v>0</v>
      </c>
      <c r="O68" s="14" t="s">
        <v>582</v>
      </c>
      <c r="P68" s="16" t="s">
        <v>582</v>
      </c>
      <c r="Q68" s="14">
        <v>0</v>
      </c>
      <c r="R68" s="16">
        <v>0</v>
      </c>
      <c r="S68" s="14">
        <v>0</v>
      </c>
      <c r="T68" s="16">
        <v>0</v>
      </c>
      <c r="U68" s="14">
        <v>18.23084193</v>
      </c>
      <c r="V68" s="16">
        <v>0.31508949000000003</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9.60827834</v>
      </c>
      <c r="F70" s="16">
        <v>0.4090454</v>
      </c>
      <c r="G70" s="14">
        <v>22.204290220000001</v>
      </c>
      <c r="H70" s="16">
        <v>0.60872115000000004</v>
      </c>
      <c r="I70" s="14">
        <v>52.539967390000001</v>
      </c>
      <c r="J70" s="16">
        <v>0.84608779999999995</v>
      </c>
      <c r="K70" s="14">
        <v>11.407527630000001</v>
      </c>
      <c r="L70" s="16">
        <v>0.56615534000000001</v>
      </c>
      <c r="M70" s="14">
        <v>0</v>
      </c>
      <c r="N70" s="16">
        <v>0</v>
      </c>
      <c r="O70" s="14" t="s">
        <v>582</v>
      </c>
      <c r="P70" s="16" t="s">
        <v>582</v>
      </c>
      <c r="Q70" s="14">
        <v>0</v>
      </c>
      <c r="R70" s="16">
        <v>0</v>
      </c>
      <c r="S70" s="14">
        <v>0</v>
      </c>
      <c r="T70" s="16">
        <v>0</v>
      </c>
      <c r="U70" s="14">
        <v>4.2399364200000003</v>
      </c>
      <c r="V70" s="16">
        <v>0.49225816999999999</v>
      </c>
    </row>
    <row r="71" spans="1:22" x14ac:dyDescent="0.25">
      <c r="A71" s="11" t="s">
        <v>541</v>
      </c>
      <c r="B71" s="13">
        <v>6115</v>
      </c>
      <c r="C71" s="14">
        <f>(55/B71*100)</f>
        <v>0.8994276369582993</v>
      </c>
      <c r="D71" s="15">
        <v>6060</v>
      </c>
      <c r="E71" s="14">
        <v>6.0847503600000001</v>
      </c>
      <c r="F71" s="16">
        <v>0.32911138000000001</v>
      </c>
      <c r="G71" s="14">
        <v>14.48866576</v>
      </c>
      <c r="H71" s="16">
        <v>0.42107072000000001</v>
      </c>
      <c r="I71" s="14">
        <v>50.453767059999997</v>
      </c>
      <c r="J71" s="16">
        <v>0.66282759999999996</v>
      </c>
      <c r="K71" s="14">
        <v>27.958292719999999</v>
      </c>
      <c r="L71" s="16">
        <v>0.57429114999999997</v>
      </c>
      <c r="M71" s="14">
        <v>0</v>
      </c>
      <c r="N71" s="16">
        <v>0</v>
      </c>
      <c r="O71" s="14" t="s">
        <v>582</v>
      </c>
      <c r="P71" s="16" t="s">
        <v>582</v>
      </c>
      <c r="Q71" s="14">
        <v>0</v>
      </c>
      <c r="R71" s="16">
        <v>0</v>
      </c>
      <c r="S71" s="14">
        <v>0</v>
      </c>
      <c r="T71" s="16">
        <v>0</v>
      </c>
      <c r="U71" s="14">
        <v>1.0145241</v>
      </c>
      <c r="V71" s="16">
        <v>0.11236857</v>
      </c>
    </row>
    <row r="72" spans="1:22" x14ac:dyDescent="0.25">
      <c r="A72" s="11" t="s">
        <v>542</v>
      </c>
      <c r="B72" s="13">
        <v>7708</v>
      </c>
      <c r="C72" s="14">
        <f>(9/B72*100)</f>
        <v>0.11676180591593151</v>
      </c>
      <c r="D72" s="15">
        <v>7699</v>
      </c>
      <c r="E72" s="14">
        <v>5.6626613499999996</v>
      </c>
      <c r="F72" s="16">
        <v>0.28843976999999998</v>
      </c>
      <c r="G72" s="14">
        <v>16.60242423</v>
      </c>
      <c r="H72" s="16">
        <v>0.45259796000000002</v>
      </c>
      <c r="I72" s="14">
        <v>60.810249730000002</v>
      </c>
      <c r="J72" s="16">
        <v>0.62031603000000002</v>
      </c>
      <c r="K72" s="14">
        <v>16.78472631</v>
      </c>
      <c r="L72" s="16">
        <v>0.56730473000000003</v>
      </c>
      <c r="M72" s="14">
        <v>0</v>
      </c>
      <c r="N72" s="16">
        <v>0</v>
      </c>
      <c r="O72" s="14" t="s">
        <v>582</v>
      </c>
      <c r="P72" s="16" t="s">
        <v>582</v>
      </c>
      <c r="Q72" s="14">
        <v>0</v>
      </c>
      <c r="R72" s="16">
        <v>0</v>
      </c>
      <c r="S72" s="14">
        <v>0</v>
      </c>
      <c r="T72" s="16">
        <v>0</v>
      </c>
      <c r="U72" s="14">
        <v>0.13993838</v>
      </c>
      <c r="V72" s="16">
        <v>3.7021390000000001E-2</v>
      </c>
    </row>
    <row r="73" spans="1:22" x14ac:dyDescent="0.25">
      <c r="A73" s="11" t="s">
        <v>543</v>
      </c>
      <c r="B73" s="13">
        <v>8249</v>
      </c>
      <c r="C73" s="14">
        <f>(212/B73*100)</f>
        <v>2.570008485877076</v>
      </c>
      <c r="D73" s="15">
        <v>8037</v>
      </c>
      <c r="E73" s="14">
        <v>7.3465253099999996</v>
      </c>
      <c r="F73" s="16">
        <v>0.39143130999999998</v>
      </c>
      <c r="G73" s="14">
        <v>25.358097669999999</v>
      </c>
      <c r="H73" s="16">
        <v>0.60245519000000003</v>
      </c>
      <c r="I73" s="14">
        <v>58.25998835</v>
      </c>
      <c r="J73" s="16">
        <v>0.73919281999999997</v>
      </c>
      <c r="K73" s="14">
        <v>7.5247336599999999</v>
      </c>
      <c r="L73" s="16">
        <v>0.39123883999999998</v>
      </c>
      <c r="M73" s="14">
        <v>0</v>
      </c>
      <c r="N73" s="16">
        <v>0</v>
      </c>
      <c r="O73" s="14" t="s">
        <v>582</v>
      </c>
      <c r="P73" s="16" t="s">
        <v>582</v>
      </c>
      <c r="Q73" s="14">
        <v>0</v>
      </c>
      <c r="R73" s="16">
        <v>0</v>
      </c>
      <c r="S73" s="14">
        <v>0</v>
      </c>
      <c r="T73" s="16">
        <v>0</v>
      </c>
      <c r="U73" s="14">
        <v>1.51065501</v>
      </c>
      <c r="V73" s="16">
        <v>0.32995559000000002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28.418025700000001</v>
      </c>
      <c r="F75" s="16">
        <v>0.87578102000000002</v>
      </c>
      <c r="G75" s="14">
        <v>15.706851589999999</v>
      </c>
      <c r="H75" s="16">
        <v>0.54495594000000003</v>
      </c>
      <c r="I75" s="14">
        <v>35.247538400000003</v>
      </c>
      <c r="J75" s="16">
        <v>0.82454148999999999</v>
      </c>
      <c r="K75" s="14">
        <v>4.0692236800000003</v>
      </c>
      <c r="L75" s="16">
        <v>0.31752555999999998</v>
      </c>
      <c r="M75" s="14">
        <v>0</v>
      </c>
      <c r="N75" s="16">
        <v>0</v>
      </c>
      <c r="O75" s="14" t="s">
        <v>582</v>
      </c>
      <c r="P75" s="16" t="s">
        <v>582</v>
      </c>
      <c r="Q75" s="14">
        <v>0</v>
      </c>
      <c r="R75" s="16">
        <v>0</v>
      </c>
      <c r="S75" s="14">
        <v>0</v>
      </c>
      <c r="T75" s="16">
        <v>0</v>
      </c>
      <c r="U75" s="14">
        <v>16.558360619999998</v>
      </c>
      <c r="V75" s="16">
        <v>1.2163524299999999</v>
      </c>
    </row>
    <row r="76" spans="1:22" x14ac:dyDescent="0.25">
      <c r="A76" s="11" t="s">
        <v>546</v>
      </c>
      <c r="B76" s="13">
        <v>14167</v>
      </c>
      <c r="C76" s="14">
        <f>(238/B76*100)</f>
        <v>1.6799604715183172</v>
      </c>
      <c r="D76" s="15">
        <v>13929</v>
      </c>
      <c r="E76" s="14">
        <v>18.283739799999999</v>
      </c>
      <c r="F76" s="16">
        <v>0.45261159000000001</v>
      </c>
      <c r="G76" s="14">
        <v>18.879260389999999</v>
      </c>
      <c r="H76" s="16">
        <v>0.44450515000000002</v>
      </c>
      <c r="I76" s="14">
        <v>41.772516150000001</v>
      </c>
      <c r="J76" s="16">
        <v>0.67974813000000001</v>
      </c>
      <c r="K76" s="14">
        <v>14.25465863</v>
      </c>
      <c r="L76" s="16">
        <v>0.36848816000000001</v>
      </c>
      <c r="M76" s="14">
        <v>0</v>
      </c>
      <c r="N76" s="16">
        <v>0</v>
      </c>
      <c r="O76" s="14" t="s">
        <v>582</v>
      </c>
      <c r="P76" s="16" t="s">
        <v>582</v>
      </c>
      <c r="Q76" s="14">
        <v>0</v>
      </c>
      <c r="R76" s="16">
        <v>0</v>
      </c>
      <c r="S76" s="14">
        <v>0</v>
      </c>
      <c r="T76" s="16">
        <v>0</v>
      </c>
      <c r="U76" s="14">
        <v>6.8098250299999998</v>
      </c>
      <c r="V76" s="16">
        <v>0.49883418000000002</v>
      </c>
    </row>
    <row r="77" spans="1:22" x14ac:dyDescent="0.25">
      <c r="A77" s="11" t="s">
        <v>547</v>
      </c>
      <c r="B77" s="13">
        <v>6062</v>
      </c>
      <c r="C77" s="14">
        <f>(480/B77*100)</f>
        <v>7.9181788188716604</v>
      </c>
      <c r="D77" s="15">
        <v>5582</v>
      </c>
      <c r="E77" s="14">
        <v>10.163501999999999</v>
      </c>
      <c r="F77" s="16">
        <v>0.40924609000000001</v>
      </c>
      <c r="G77" s="14">
        <v>15.04154495</v>
      </c>
      <c r="H77" s="16">
        <v>0.57491015000000001</v>
      </c>
      <c r="I77" s="14">
        <v>33.593534339999998</v>
      </c>
      <c r="J77" s="16">
        <v>0.64151758999999997</v>
      </c>
      <c r="K77" s="14">
        <v>26.374475740000001</v>
      </c>
      <c r="L77" s="16">
        <v>0.67563613</v>
      </c>
      <c r="M77" s="14">
        <v>0</v>
      </c>
      <c r="N77" s="16">
        <v>0</v>
      </c>
      <c r="O77" s="14" t="s">
        <v>582</v>
      </c>
      <c r="P77" s="16" t="s">
        <v>582</v>
      </c>
      <c r="Q77" s="14">
        <v>0</v>
      </c>
      <c r="R77" s="16">
        <v>0</v>
      </c>
      <c r="S77" s="14">
        <v>0</v>
      </c>
      <c r="T77" s="16">
        <v>0</v>
      </c>
      <c r="U77" s="14">
        <v>14.82694296</v>
      </c>
      <c r="V77" s="16">
        <v>0.83221369000000001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12.17261062</v>
      </c>
      <c r="F81" s="16">
        <v>0.46007588999999999</v>
      </c>
      <c r="G81" s="14">
        <v>20.538604379999999</v>
      </c>
      <c r="H81" s="16">
        <v>0.61924584999999999</v>
      </c>
      <c r="I81" s="14">
        <v>56.524155489999998</v>
      </c>
      <c r="J81" s="16">
        <v>0.69032466000000003</v>
      </c>
      <c r="K81" s="14">
        <v>9.2587284400000005</v>
      </c>
      <c r="L81" s="16">
        <v>0.46447791999999999</v>
      </c>
      <c r="M81" s="14">
        <v>0</v>
      </c>
      <c r="N81" s="16">
        <v>0</v>
      </c>
      <c r="O81" s="14" t="s">
        <v>582</v>
      </c>
      <c r="P81" s="16" t="s">
        <v>582</v>
      </c>
      <c r="Q81" s="14">
        <v>0</v>
      </c>
      <c r="R81" s="16">
        <v>0</v>
      </c>
      <c r="S81" s="14">
        <v>0</v>
      </c>
      <c r="T81" s="16">
        <v>0</v>
      </c>
      <c r="U81" s="14">
        <v>1.50590106</v>
      </c>
      <c r="V81" s="16">
        <v>0.28935894000000001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879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2.0913509000000001</v>
      </c>
      <c r="F7" s="16">
        <v>0.13645109999999999</v>
      </c>
      <c r="G7" s="14">
        <v>4.6138880100000002</v>
      </c>
      <c r="H7" s="16">
        <v>0.23595182000000001</v>
      </c>
      <c r="I7" s="14">
        <v>21.14082797</v>
      </c>
      <c r="J7" s="16">
        <v>0.52641141000000002</v>
      </c>
      <c r="K7" s="14">
        <v>63.216482310000004</v>
      </c>
      <c r="L7" s="16">
        <v>0.69287292</v>
      </c>
      <c r="M7" s="14">
        <v>0</v>
      </c>
      <c r="N7" s="16">
        <v>0</v>
      </c>
      <c r="O7" s="14" t="s">
        <v>582</v>
      </c>
      <c r="P7" s="16" t="s">
        <v>582</v>
      </c>
      <c r="Q7" s="14">
        <v>0</v>
      </c>
      <c r="R7" s="16">
        <v>0</v>
      </c>
      <c r="S7" s="14">
        <v>0</v>
      </c>
      <c r="T7" s="16">
        <v>0</v>
      </c>
      <c r="U7" s="14">
        <v>8.9374508099999996</v>
      </c>
      <c r="V7" s="16">
        <v>0.54635383000000004</v>
      </c>
    </row>
    <row r="8" spans="1:22" x14ac:dyDescent="0.25">
      <c r="A8" s="11" t="s">
        <v>478</v>
      </c>
      <c r="B8" s="13">
        <v>7007</v>
      </c>
      <c r="C8" s="14">
        <f>(299/B8*100)</f>
        <v>4.2671614100185531</v>
      </c>
      <c r="D8" s="15">
        <v>6708</v>
      </c>
      <c r="E8" s="14">
        <v>2.5519162199999998</v>
      </c>
      <c r="F8" s="16">
        <v>0.24900542000000001</v>
      </c>
      <c r="G8" s="14">
        <v>4.9678931999999998</v>
      </c>
      <c r="H8" s="16">
        <v>0.36357907</v>
      </c>
      <c r="I8" s="14">
        <v>20.19252874</v>
      </c>
      <c r="J8" s="16">
        <v>0.57474605000000001</v>
      </c>
      <c r="K8" s="14">
        <v>65.251667940000004</v>
      </c>
      <c r="L8" s="16">
        <v>0.90118474999999998</v>
      </c>
      <c r="M8" s="14">
        <v>0</v>
      </c>
      <c r="N8" s="16">
        <v>0</v>
      </c>
      <c r="O8" s="14" t="s">
        <v>582</v>
      </c>
      <c r="P8" s="16" t="s">
        <v>582</v>
      </c>
      <c r="Q8" s="14">
        <v>0.49106714000000001</v>
      </c>
      <c r="R8" s="16">
        <v>0.12089946</v>
      </c>
      <c r="S8" s="14">
        <v>0</v>
      </c>
      <c r="T8" s="16">
        <v>0</v>
      </c>
      <c r="U8" s="14">
        <v>6.5449267500000001</v>
      </c>
      <c r="V8" s="16">
        <v>0.40593525000000003</v>
      </c>
    </row>
    <row r="9" spans="1:22" x14ac:dyDescent="0.25">
      <c r="A9" s="11" t="s">
        <v>479</v>
      </c>
      <c r="B9" s="13">
        <v>9651</v>
      </c>
      <c r="C9" s="14">
        <f>(357/B9*100)</f>
        <v>3.6990985390115014</v>
      </c>
      <c r="D9" s="15">
        <v>9294</v>
      </c>
      <c r="E9" s="14">
        <v>2.8229178500000001</v>
      </c>
      <c r="F9" s="16">
        <v>0.22766</v>
      </c>
      <c r="G9" s="14">
        <v>6.7613946</v>
      </c>
      <c r="H9" s="16">
        <v>0.29095343000000001</v>
      </c>
      <c r="I9" s="14">
        <v>21.411470430000001</v>
      </c>
      <c r="J9" s="16">
        <v>0.49869714999999998</v>
      </c>
      <c r="K9" s="14">
        <v>58.139475750000003</v>
      </c>
      <c r="L9" s="16">
        <v>0.79589352000000002</v>
      </c>
      <c r="M9" s="14">
        <v>0</v>
      </c>
      <c r="N9" s="16">
        <v>0</v>
      </c>
      <c r="O9" s="14" t="s">
        <v>582</v>
      </c>
      <c r="P9" s="16" t="s">
        <v>582</v>
      </c>
      <c r="Q9" s="14">
        <v>3.0988246699999999</v>
      </c>
      <c r="R9" s="16">
        <v>0.55465335000000004</v>
      </c>
      <c r="S9" s="14">
        <v>0</v>
      </c>
      <c r="T9" s="16">
        <v>0</v>
      </c>
      <c r="U9" s="14">
        <v>7.7659166900000001</v>
      </c>
      <c r="V9" s="16">
        <v>0.56970215000000002</v>
      </c>
    </row>
    <row r="10" spans="1:22" x14ac:dyDescent="0.25">
      <c r="A10" s="11" t="s">
        <v>480</v>
      </c>
      <c r="B10" s="13">
        <v>20058</v>
      </c>
      <c r="C10" s="14">
        <f>(585/B10*100)</f>
        <v>2.9165420281184566</v>
      </c>
      <c r="D10" s="15">
        <v>19473</v>
      </c>
      <c r="E10" s="14">
        <v>3.4011366500000002</v>
      </c>
      <c r="F10" s="16">
        <v>0.20171658000000001</v>
      </c>
      <c r="G10" s="14">
        <v>8.1351746499999997</v>
      </c>
      <c r="H10" s="16">
        <v>0.29218632999999999</v>
      </c>
      <c r="I10" s="14">
        <v>29.308157850000001</v>
      </c>
      <c r="J10" s="16">
        <v>0.54546700999999997</v>
      </c>
      <c r="K10" s="14">
        <v>54.606399260000003</v>
      </c>
      <c r="L10" s="16">
        <v>0.62355347999999999</v>
      </c>
      <c r="M10" s="14">
        <v>0</v>
      </c>
      <c r="N10" s="16">
        <v>0</v>
      </c>
      <c r="O10" s="14" t="s">
        <v>582</v>
      </c>
      <c r="P10" s="16" t="s">
        <v>582</v>
      </c>
      <c r="Q10" s="14">
        <v>0</v>
      </c>
      <c r="R10" s="16">
        <v>0</v>
      </c>
      <c r="S10" s="14">
        <v>0</v>
      </c>
      <c r="T10" s="16">
        <v>0</v>
      </c>
      <c r="U10" s="14">
        <v>4.54913159</v>
      </c>
      <c r="V10" s="16">
        <v>0.39346379999999997</v>
      </c>
    </row>
    <row r="11" spans="1:22" x14ac:dyDescent="0.25">
      <c r="A11" s="11" t="s">
        <v>481</v>
      </c>
      <c r="B11" s="13">
        <v>7053</v>
      </c>
      <c r="C11" s="14">
        <f>(242/B11*100)</f>
        <v>3.4311640436693605</v>
      </c>
      <c r="D11" s="15">
        <v>6811</v>
      </c>
      <c r="E11" s="14">
        <v>3.5802724100000001</v>
      </c>
      <c r="F11" s="16">
        <v>0.29374508999999999</v>
      </c>
      <c r="G11" s="14">
        <v>8.3977297400000008</v>
      </c>
      <c r="H11" s="16">
        <v>0.37947986</v>
      </c>
      <c r="I11" s="14">
        <v>22.586586990000001</v>
      </c>
      <c r="J11" s="16">
        <v>0.61981235000000001</v>
      </c>
      <c r="K11" s="14">
        <v>54.432359239999997</v>
      </c>
      <c r="L11" s="16">
        <v>1.0124022800000001</v>
      </c>
      <c r="M11" s="14">
        <v>0</v>
      </c>
      <c r="N11" s="16">
        <v>0</v>
      </c>
      <c r="O11" s="14" t="s">
        <v>582</v>
      </c>
      <c r="P11" s="16" t="s">
        <v>582</v>
      </c>
      <c r="Q11" s="14">
        <v>0</v>
      </c>
      <c r="R11" s="16">
        <v>0</v>
      </c>
      <c r="S11" s="14">
        <v>0</v>
      </c>
      <c r="T11" s="16">
        <v>0</v>
      </c>
      <c r="U11" s="14">
        <v>11.00305163</v>
      </c>
      <c r="V11" s="16">
        <v>0.98085812000000006</v>
      </c>
    </row>
    <row r="12" spans="1:22" x14ac:dyDescent="0.25">
      <c r="A12" s="11" t="s">
        <v>482</v>
      </c>
      <c r="B12" s="13">
        <v>6894</v>
      </c>
      <c r="C12" s="14">
        <f>(60/B12*100)</f>
        <v>0.8703220191470844</v>
      </c>
      <c r="D12" s="15">
        <v>6834</v>
      </c>
      <c r="E12" s="14">
        <v>2.9463992700000001</v>
      </c>
      <c r="F12" s="16">
        <v>0.28621157000000003</v>
      </c>
      <c r="G12" s="14">
        <v>5.3437216999999997</v>
      </c>
      <c r="H12" s="16">
        <v>0.32257081999999998</v>
      </c>
      <c r="I12" s="14">
        <v>27.779082729999999</v>
      </c>
      <c r="J12" s="16">
        <v>0.61395871000000002</v>
      </c>
      <c r="K12" s="14">
        <v>57.440600660000001</v>
      </c>
      <c r="L12" s="16">
        <v>0.86371852000000005</v>
      </c>
      <c r="M12" s="14">
        <v>0</v>
      </c>
      <c r="N12" s="16">
        <v>0</v>
      </c>
      <c r="O12" s="14" t="s">
        <v>582</v>
      </c>
      <c r="P12" s="16" t="s">
        <v>582</v>
      </c>
      <c r="Q12" s="14">
        <v>2.3480837700000001</v>
      </c>
      <c r="R12" s="16">
        <v>0.59189603000000002</v>
      </c>
      <c r="S12" s="14">
        <v>0</v>
      </c>
      <c r="T12" s="16">
        <v>0</v>
      </c>
      <c r="U12" s="14">
        <v>4.1421118699999999</v>
      </c>
      <c r="V12" s="16">
        <v>0.40609767000000002</v>
      </c>
    </row>
    <row r="13" spans="1:22" x14ac:dyDescent="0.25">
      <c r="A13" s="11" t="s">
        <v>483</v>
      </c>
      <c r="B13" s="13">
        <v>7161</v>
      </c>
      <c r="C13" s="14">
        <f>(340/B13*100)</f>
        <v>4.7479402318112003</v>
      </c>
      <c r="D13" s="15">
        <v>6821</v>
      </c>
      <c r="E13" s="14">
        <v>1.7233727999999999</v>
      </c>
      <c r="F13" s="16">
        <v>0.16771019000000001</v>
      </c>
      <c r="G13" s="14">
        <v>3.9753258100000002</v>
      </c>
      <c r="H13" s="16">
        <v>0.27142192999999998</v>
      </c>
      <c r="I13" s="14">
        <v>16.947298320000002</v>
      </c>
      <c r="J13" s="16">
        <v>0.56836812000000003</v>
      </c>
      <c r="K13" s="14">
        <v>68.603002559999993</v>
      </c>
      <c r="L13" s="16">
        <v>0.73670522000000005</v>
      </c>
      <c r="M13" s="14">
        <v>0</v>
      </c>
      <c r="N13" s="16">
        <v>0</v>
      </c>
      <c r="O13" s="14" t="s">
        <v>582</v>
      </c>
      <c r="P13" s="16" t="s">
        <v>582</v>
      </c>
      <c r="Q13" s="14">
        <v>4.22763036</v>
      </c>
      <c r="R13" s="16">
        <v>0.48804222000000003</v>
      </c>
      <c r="S13" s="14">
        <v>0</v>
      </c>
      <c r="T13" s="16">
        <v>0</v>
      </c>
      <c r="U13" s="14">
        <v>4.5233701499999999</v>
      </c>
      <c r="V13" s="16">
        <v>0.5487301</v>
      </c>
    </row>
    <row r="14" spans="1:22" x14ac:dyDescent="0.25">
      <c r="A14" s="11" t="s">
        <v>484</v>
      </c>
      <c r="B14" s="13">
        <v>5587</v>
      </c>
      <c r="C14" s="14">
        <f>(93/B14*100)</f>
        <v>1.6645784857705386</v>
      </c>
      <c r="D14" s="15">
        <v>5494</v>
      </c>
      <c r="E14" s="14">
        <v>3.1020758800000001</v>
      </c>
      <c r="F14" s="16">
        <v>0.27051799999999998</v>
      </c>
      <c r="G14" s="14">
        <v>8.1655139499999994</v>
      </c>
      <c r="H14" s="16">
        <v>0.42695027000000002</v>
      </c>
      <c r="I14" s="14">
        <v>30.504504839999999</v>
      </c>
      <c r="J14" s="16">
        <v>0.68887988</v>
      </c>
      <c r="K14" s="14">
        <v>56.266352859999998</v>
      </c>
      <c r="L14" s="16">
        <v>0.81270224000000002</v>
      </c>
      <c r="M14" s="14">
        <v>0</v>
      </c>
      <c r="N14" s="16">
        <v>0</v>
      </c>
      <c r="O14" s="14" t="s">
        <v>582</v>
      </c>
      <c r="P14" s="16" t="s">
        <v>582</v>
      </c>
      <c r="Q14" s="14">
        <v>0</v>
      </c>
      <c r="R14" s="16">
        <v>0</v>
      </c>
      <c r="S14" s="14">
        <v>0</v>
      </c>
      <c r="T14" s="16">
        <v>0</v>
      </c>
      <c r="U14" s="14">
        <v>1.96155247</v>
      </c>
      <c r="V14" s="16">
        <v>0.19129945000000001</v>
      </c>
    </row>
    <row r="15" spans="1:22" x14ac:dyDescent="0.25">
      <c r="A15" s="11" t="s">
        <v>485</v>
      </c>
      <c r="B15" s="13">
        <v>5882</v>
      </c>
      <c r="C15" s="14">
        <f>(186/B15*100)</f>
        <v>3.1621897313838834</v>
      </c>
      <c r="D15" s="15">
        <v>5696</v>
      </c>
      <c r="E15" s="14">
        <v>1.77138554</v>
      </c>
      <c r="F15" s="16">
        <v>0.19138707999999999</v>
      </c>
      <c r="G15" s="14">
        <v>2.62099832</v>
      </c>
      <c r="H15" s="16">
        <v>0.20977328000000001</v>
      </c>
      <c r="I15" s="14">
        <v>17.006254309999999</v>
      </c>
      <c r="J15" s="16">
        <v>0.58355318</v>
      </c>
      <c r="K15" s="14">
        <v>73.629828889999999</v>
      </c>
      <c r="L15" s="16">
        <v>0.83564344999999995</v>
      </c>
      <c r="M15" s="14">
        <v>0</v>
      </c>
      <c r="N15" s="16">
        <v>0</v>
      </c>
      <c r="O15" s="14" t="s">
        <v>582</v>
      </c>
      <c r="P15" s="16" t="s">
        <v>582</v>
      </c>
      <c r="Q15" s="14">
        <v>1.0367876499999999</v>
      </c>
      <c r="R15" s="16">
        <v>0.46485518999999997</v>
      </c>
      <c r="S15" s="14">
        <v>0</v>
      </c>
      <c r="T15" s="16">
        <v>0</v>
      </c>
      <c r="U15" s="14">
        <v>3.93474529</v>
      </c>
      <c r="V15" s="16">
        <v>0.34330973999999997</v>
      </c>
    </row>
    <row r="16" spans="1:22" x14ac:dyDescent="0.25">
      <c r="A16" s="11" t="s">
        <v>486</v>
      </c>
      <c r="B16" s="13">
        <v>6108</v>
      </c>
      <c r="C16" s="14">
        <f>(198/B16*100)</f>
        <v>3.2416502946954813</v>
      </c>
      <c r="D16" s="15">
        <v>5910</v>
      </c>
      <c r="E16" s="14">
        <v>3.0255271100000001</v>
      </c>
      <c r="F16" s="16">
        <v>0.26033603</v>
      </c>
      <c r="G16" s="14">
        <v>6.3411860100000004</v>
      </c>
      <c r="H16" s="16">
        <v>0.27738248999999998</v>
      </c>
      <c r="I16" s="14">
        <v>21.217998909999999</v>
      </c>
      <c r="J16" s="16">
        <v>0.59745393999999996</v>
      </c>
      <c r="K16" s="14">
        <v>60.06840485</v>
      </c>
      <c r="L16" s="16">
        <v>0.98175193999999999</v>
      </c>
      <c r="M16" s="14">
        <v>0</v>
      </c>
      <c r="N16" s="16">
        <v>0</v>
      </c>
      <c r="O16" s="14" t="s">
        <v>582</v>
      </c>
      <c r="P16" s="16" t="s">
        <v>582</v>
      </c>
      <c r="Q16" s="14">
        <v>0</v>
      </c>
      <c r="R16" s="16">
        <v>0</v>
      </c>
      <c r="S16" s="14">
        <v>0</v>
      </c>
      <c r="T16" s="16">
        <v>0</v>
      </c>
      <c r="U16" s="14">
        <v>9.3468831300000002</v>
      </c>
      <c r="V16" s="16">
        <v>0.80482220999999998</v>
      </c>
    </row>
    <row r="17" spans="1:22" x14ac:dyDescent="0.25">
      <c r="A17" s="11" t="s">
        <v>487</v>
      </c>
      <c r="B17" s="13">
        <v>6504</v>
      </c>
      <c r="C17" s="14">
        <f>(2634/B17*100)</f>
        <v>40.498154981549817</v>
      </c>
      <c r="D17" s="15">
        <v>3870</v>
      </c>
      <c r="E17" s="14">
        <v>2.3680551699999999</v>
      </c>
      <c r="F17" s="16">
        <v>0.24758744999999999</v>
      </c>
      <c r="G17" s="14">
        <v>5.1612434499999997</v>
      </c>
      <c r="H17" s="16">
        <v>0.31416931999999997</v>
      </c>
      <c r="I17" s="14">
        <v>19.753021879999999</v>
      </c>
      <c r="J17" s="16">
        <v>0.62232094999999998</v>
      </c>
      <c r="K17" s="14">
        <v>57.0297342</v>
      </c>
      <c r="L17" s="16">
        <v>1.16679347</v>
      </c>
      <c r="M17" s="14">
        <v>0</v>
      </c>
      <c r="N17" s="16">
        <v>0</v>
      </c>
      <c r="O17" s="14" t="s">
        <v>582</v>
      </c>
      <c r="P17" s="16" t="s">
        <v>582</v>
      </c>
      <c r="Q17" s="14">
        <v>3.8083420499999998</v>
      </c>
      <c r="R17" s="16">
        <v>0.49295886</v>
      </c>
      <c r="S17" s="14">
        <v>0</v>
      </c>
      <c r="T17" s="16">
        <v>0</v>
      </c>
      <c r="U17" s="14">
        <v>11.87960326</v>
      </c>
      <c r="V17" s="16">
        <v>0.89394921000000005</v>
      </c>
    </row>
    <row r="18" spans="1:22" x14ac:dyDescent="0.25">
      <c r="A18" s="11" t="s">
        <v>488</v>
      </c>
      <c r="B18" s="13">
        <v>5532</v>
      </c>
      <c r="C18" s="14">
        <f>(33/B18*100)</f>
        <v>0.59652928416485895</v>
      </c>
      <c r="D18" s="15">
        <v>5499</v>
      </c>
      <c r="E18" s="14">
        <v>4.8981802200000004</v>
      </c>
      <c r="F18" s="16">
        <v>0.35256872</v>
      </c>
      <c r="G18" s="14">
        <v>11.49996327</v>
      </c>
      <c r="H18" s="16">
        <v>0.56121664000000004</v>
      </c>
      <c r="I18" s="14">
        <v>23.746314219999999</v>
      </c>
      <c r="J18" s="16">
        <v>0.74977696999999999</v>
      </c>
      <c r="K18" s="14">
        <v>53.158914240000001</v>
      </c>
      <c r="L18" s="16">
        <v>1.0999986799999999</v>
      </c>
      <c r="M18" s="14">
        <v>0</v>
      </c>
      <c r="N18" s="16">
        <v>0</v>
      </c>
      <c r="O18" s="14" t="s">
        <v>582</v>
      </c>
      <c r="P18" s="16" t="s">
        <v>582</v>
      </c>
      <c r="Q18" s="14">
        <v>0</v>
      </c>
      <c r="R18" s="16">
        <v>0</v>
      </c>
      <c r="S18" s="14">
        <v>0</v>
      </c>
      <c r="T18" s="16">
        <v>0</v>
      </c>
      <c r="U18" s="14">
        <v>6.6966280400000002</v>
      </c>
      <c r="V18" s="16">
        <v>0.78888270999999999</v>
      </c>
    </row>
    <row r="19" spans="1:22" x14ac:dyDescent="0.25">
      <c r="A19" s="11" t="s">
        <v>489</v>
      </c>
      <c r="B19" s="13">
        <v>5658</v>
      </c>
      <c r="C19" s="14">
        <f>(493/B19*100)</f>
        <v>8.7133262636974198</v>
      </c>
      <c r="D19" s="15">
        <v>5165</v>
      </c>
      <c r="E19" s="14">
        <v>5.2644438899999999</v>
      </c>
      <c r="F19" s="16">
        <v>0.36266686999999997</v>
      </c>
      <c r="G19" s="14">
        <v>9.5484703900000003</v>
      </c>
      <c r="H19" s="16">
        <v>0.44249767000000001</v>
      </c>
      <c r="I19" s="14">
        <v>29.927185779999999</v>
      </c>
      <c r="J19" s="16">
        <v>0.63655194999999998</v>
      </c>
      <c r="K19" s="14">
        <v>48.602669370000001</v>
      </c>
      <c r="L19" s="16">
        <v>1.0446680699999999</v>
      </c>
      <c r="M19" s="14">
        <v>0</v>
      </c>
      <c r="N19" s="16">
        <v>0</v>
      </c>
      <c r="O19" s="14" t="s">
        <v>582</v>
      </c>
      <c r="P19" s="16" t="s">
        <v>582</v>
      </c>
      <c r="Q19" s="14">
        <v>0</v>
      </c>
      <c r="R19" s="16">
        <v>0</v>
      </c>
      <c r="S19" s="14">
        <v>0</v>
      </c>
      <c r="T19" s="16">
        <v>0</v>
      </c>
      <c r="U19" s="14">
        <v>6.6572305600000004</v>
      </c>
      <c r="V19" s="16">
        <v>0.5436588</v>
      </c>
    </row>
    <row r="20" spans="1:22" x14ac:dyDescent="0.25">
      <c r="A20" s="11" t="s">
        <v>490</v>
      </c>
      <c r="B20" s="13">
        <v>3371</v>
      </c>
      <c r="C20" s="14">
        <f>(75/B20*100)</f>
        <v>2.2248590922574905</v>
      </c>
      <c r="D20" s="15">
        <v>3296</v>
      </c>
      <c r="E20" s="14">
        <v>2.3007588600000002</v>
      </c>
      <c r="F20" s="16">
        <v>0.27306786</v>
      </c>
      <c r="G20" s="14">
        <v>5.2023120299999999</v>
      </c>
      <c r="H20" s="16">
        <v>0.40557281000000001</v>
      </c>
      <c r="I20" s="14">
        <v>18.27633763</v>
      </c>
      <c r="J20" s="16">
        <v>0.64153221999999999</v>
      </c>
      <c r="K20" s="14">
        <v>66.678109030000002</v>
      </c>
      <c r="L20" s="16">
        <v>0.77252200999999998</v>
      </c>
      <c r="M20" s="14">
        <v>0</v>
      </c>
      <c r="N20" s="16">
        <v>0</v>
      </c>
      <c r="O20" s="14" t="s">
        <v>582</v>
      </c>
      <c r="P20" s="16" t="s">
        <v>582</v>
      </c>
      <c r="Q20" s="14">
        <v>0</v>
      </c>
      <c r="R20" s="16">
        <v>0</v>
      </c>
      <c r="S20" s="14">
        <v>0</v>
      </c>
      <c r="T20" s="16">
        <v>0</v>
      </c>
      <c r="U20" s="14">
        <v>7.5424824499999996</v>
      </c>
      <c r="V20" s="16">
        <v>0.43245728999999999</v>
      </c>
    </row>
    <row r="21" spans="1:22" x14ac:dyDescent="0.25">
      <c r="A21" s="11" t="s">
        <v>491</v>
      </c>
      <c r="B21" s="13">
        <v>5741</v>
      </c>
      <c r="C21" s="14">
        <f>(83/B21*100)</f>
        <v>1.4457411600766417</v>
      </c>
      <c r="D21" s="15">
        <v>5658</v>
      </c>
      <c r="E21" s="14">
        <v>1.86883274</v>
      </c>
      <c r="F21" s="16">
        <v>0.19398884999999999</v>
      </c>
      <c r="G21" s="14">
        <v>4.28991699</v>
      </c>
      <c r="H21" s="16">
        <v>0.27240500000000001</v>
      </c>
      <c r="I21" s="14">
        <v>21.721586769999998</v>
      </c>
      <c r="J21" s="16">
        <v>0.56163673999999997</v>
      </c>
      <c r="K21" s="14">
        <v>69.691627530000005</v>
      </c>
      <c r="L21" s="16">
        <v>0.65711074999999997</v>
      </c>
      <c r="M21" s="14">
        <v>0</v>
      </c>
      <c r="N21" s="16">
        <v>0</v>
      </c>
      <c r="O21" s="14" t="s">
        <v>582</v>
      </c>
      <c r="P21" s="16" t="s">
        <v>582</v>
      </c>
      <c r="Q21" s="14">
        <v>0</v>
      </c>
      <c r="R21" s="16">
        <v>0</v>
      </c>
      <c r="S21" s="14">
        <v>0</v>
      </c>
      <c r="T21" s="16">
        <v>0</v>
      </c>
      <c r="U21" s="14">
        <v>2.4280359699999998</v>
      </c>
      <c r="V21" s="16">
        <v>0.30246784999999998</v>
      </c>
    </row>
    <row r="22" spans="1:22" x14ac:dyDescent="0.25">
      <c r="A22" s="11" t="s">
        <v>492</v>
      </c>
      <c r="B22" s="13">
        <v>6598</v>
      </c>
      <c r="C22" s="14">
        <f>(44/B22*100)</f>
        <v>0.66686874810548646</v>
      </c>
      <c r="D22" s="15">
        <v>6554</v>
      </c>
      <c r="E22" s="14">
        <v>7.0165952899999997</v>
      </c>
      <c r="F22" s="16">
        <v>0.46268520000000002</v>
      </c>
      <c r="G22" s="14">
        <v>11.494091149999999</v>
      </c>
      <c r="H22" s="16">
        <v>0.47057474999999999</v>
      </c>
      <c r="I22" s="14">
        <v>21.025538529999999</v>
      </c>
      <c r="J22" s="16">
        <v>0.66145695000000004</v>
      </c>
      <c r="K22" s="14">
        <v>53.721394150000002</v>
      </c>
      <c r="L22" s="16">
        <v>1.1472574</v>
      </c>
      <c r="M22" s="14">
        <v>0</v>
      </c>
      <c r="N22" s="16">
        <v>0</v>
      </c>
      <c r="O22" s="14" t="s">
        <v>582</v>
      </c>
      <c r="P22" s="16" t="s">
        <v>582</v>
      </c>
      <c r="Q22" s="14">
        <v>0</v>
      </c>
      <c r="R22" s="16">
        <v>0</v>
      </c>
      <c r="S22" s="14">
        <v>1.4377620000000001E-2</v>
      </c>
      <c r="T22" s="16">
        <v>1.32794E-2</v>
      </c>
      <c r="U22" s="14">
        <v>6.7280032600000004</v>
      </c>
      <c r="V22" s="16">
        <v>0.71367594000000001</v>
      </c>
    </row>
    <row r="23" spans="1:22" x14ac:dyDescent="0.25">
      <c r="A23" s="11" t="s">
        <v>493</v>
      </c>
      <c r="B23" s="13">
        <v>11583</v>
      </c>
      <c r="C23" s="14">
        <f>(307/B23*100)</f>
        <v>2.650435983769317</v>
      </c>
      <c r="D23" s="15">
        <v>11276</v>
      </c>
      <c r="E23" s="14">
        <v>3.89003224</v>
      </c>
      <c r="F23" s="16">
        <v>0.28550724999999999</v>
      </c>
      <c r="G23" s="14">
        <v>9.3865944599999995</v>
      </c>
      <c r="H23" s="16">
        <v>0.47692918000000001</v>
      </c>
      <c r="I23" s="14">
        <v>27.697494989999999</v>
      </c>
      <c r="J23" s="16">
        <v>0.64444433999999995</v>
      </c>
      <c r="K23" s="14">
        <v>54.57287058</v>
      </c>
      <c r="L23" s="16">
        <v>0.91001971000000004</v>
      </c>
      <c r="M23" s="14">
        <v>0</v>
      </c>
      <c r="N23" s="16">
        <v>0</v>
      </c>
      <c r="O23" s="14" t="s">
        <v>582</v>
      </c>
      <c r="P23" s="16" t="s">
        <v>582</v>
      </c>
      <c r="Q23" s="14">
        <v>0</v>
      </c>
      <c r="R23" s="16">
        <v>0</v>
      </c>
      <c r="S23" s="14">
        <v>0</v>
      </c>
      <c r="T23" s="16">
        <v>0</v>
      </c>
      <c r="U23" s="14">
        <v>4.4530077300000004</v>
      </c>
      <c r="V23" s="16">
        <v>0.41270821000000002</v>
      </c>
    </row>
    <row r="24" spans="1:22" x14ac:dyDescent="0.25">
      <c r="A24" s="11" t="s">
        <v>494</v>
      </c>
      <c r="B24" s="13">
        <v>6647</v>
      </c>
      <c r="C24" s="14">
        <f>(18/B24*100)</f>
        <v>0.27079885662704983</v>
      </c>
      <c r="D24" s="15">
        <v>6629</v>
      </c>
      <c r="E24" s="14">
        <v>1.7564974900000001</v>
      </c>
      <c r="F24" s="16">
        <v>0.19368524000000001</v>
      </c>
      <c r="G24" s="14">
        <v>3.5344511700000001</v>
      </c>
      <c r="H24" s="16">
        <v>0.28481001</v>
      </c>
      <c r="I24" s="14">
        <v>20.126167970000001</v>
      </c>
      <c r="J24" s="16">
        <v>0.64437750999999999</v>
      </c>
      <c r="K24" s="14">
        <v>71.669833130000001</v>
      </c>
      <c r="L24" s="16">
        <v>1.0876082</v>
      </c>
      <c r="M24" s="14">
        <v>0</v>
      </c>
      <c r="N24" s="16">
        <v>0</v>
      </c>
      <c r="O24" s="14" t="s">
        <v>582</v>
      </c>
      <c r="P24" s="16" t="s">
        <v>582</v>
      </c>
      <c r="Q24" s="14">
        <v>0</v>
      </c>
      <c r="R24" s="16">
        <v>0</v>
      </c>
      <c r="S24" s="14">
        <v>0</v>
      </c>
      <c r="T24" s="16">
        <v>0</v>
      </c>
      <c r="U24" s="14">
        <v>2.91305024</v>
      </c>
      <c r="V24" s="16">
        <v>0.86321493999999999</v>
      </c>
    </row>
    <row r="25" spans="1:22" x14ac:dyDescent="0.25">
      <c r="A25" s="11" t="s">
        <v>495</v>
      </c>
      <c r="B25" s="13">
        <v>5581</v>
      </c>
      <c r="C25" s="14">
        <f>(26/B25*100)</f>
        <v>0.46586633219853069</v>
      </c>
      <c r="D25" s="15">
        <v>5555</v>
      </c>
      <c r="E25" s="14">
        <v>2.1237529199999998</v>
      </c>
      <c r="F25" s="16">
        <v>0.21885852</v>
      </c>
      <c r="G25" s="14">
        <v>6.86734227</v>
      </c>
      <c r="H25" s="16">
        <v>0.48087415999999999</v>
      </c>
      <c r="I25" s="14">
        <v>35.585417909999997</v>
      </c>
      <c r="J25" s="16">
        <v>0.83549954000000004</v>
      </c>
      <c r="K25" s="14">
        <v>54.801901669999999</v>
      </c>
      <c r="L25" s="16">
        <v>1.0604539399999999</v>
      </c>
      <c r="M25" s="14">
        <v>0</v>
      </c>
      <c r="N25" s="16">
        <v>0</v>
      </c>
      <c r="O25" s="14" t="s">
        <v>582</v>
      </c>
      <c r="P25" s="16" t="s">
        <v>582</v>
      </c>
      <c r="Q25" s="14">
        <v>0</v>
      </c>
      <c r="R25" s="16">
        <v>0</v>
      </c>
      <c r="S25" s="14">
        <v>0</v>
      </c>
      <c r="T25" s="16">
        <v>0</v>
      </c>
      <c r="U25" s="14">
        <v>0.62158522999999999</v>
      </c>
      <c r="V25" s="16">
        <v>0.11510198000000001</v>
      </c>
    </row>
    <row r="26" spans="1:22" x14ac:dyDescent="0.25">
      <c r="A26" s="11" t="s">
        <v>496</v>
      </c>
      <c r="B26" s="13">
        <v>4869</v>
      </c>
      <c r="C26" s="14">
        <f>(97/B26*100)</f>
        <v>1.9921955226945984</v>
      </c>
      <c r="D26" s="15">
        <v>4772</v>
      </c>
      <c r="E26" s="14">
        <v>3.9321289400000001</v>
      </c>
      <c r="F26" s="16">
        <v>0.31311539999999999</v>
      </c>
      <c r="G26" s="14">
        <v>6.97055399</v>
      </c>
      <c r="H26" s="16">
        <v>0.42253037999999998</v>
      </c>
      <c r="I26" s="14">
        <v>35.775805429999998</v>
      </c>
      <c r="J26" s="16">
        <v>0.77480479999999996</v>
      </c>
      <c r="K26" s="14">
        <v>50.540383869999999</v>
      </c>
      <c r="L26" s="16">
        <v>0.93241929000000001</v>
      </c>
      <c r="M26" s="14">
        <v>0</v>
      </c>
      <c r="N26" s="16">
        <v>0</v>
      </c>
      <c r="O26" s="14" t="s">
        <v>582</v>
      </c>
      <c r="P26" s="16" t="s">
        <v>582</v>
      </c>
      <c r="Q26" s="14">
        <v>0</v>
      </c>
      <c r="R26" s="16">
        <v>0</v>
      </c>
      <c r="S26" s="14">
        <v>0</v>
      </c>
      <c r="T26" s="16">
        <v>0</v>
      </c>
      <c r="U26" s="14">
        <v>2.7811277599999999</v>
      </c>
      <c r="V26" s="16">
        <v>0.26643145000000001</v>
      </c>
    </row>
    <row r="27" spans="1:22" x14ac:dyDescent="0.25">
      <c r="A27" s="11" t="s">
        <v>497</v>
      </c>
      <c r="B27" s="13">
        <v>5299</v>
      </c>
      <c r="C27" s="14">
        <f>(208/B27*100)</f>
        <v>3.9252689186638987</v>
      </c>
      <c r="D27" s="15">
        <v>5091</v>
      </c>
      <c r="E27" s="14">
        <v>4.1029243900000001</v>
      </c>
      <c r="F27" s="16">
        <v>0.28039006</v>
      </c>
      <c r="G27" s="14">
        <v>7.6459983300000003</v>
      </c>
      <c r="H27" s="16">
        <v>0.37331420999999998</v>
      </c>
      <c r="I27" s="14">
        <v>26.51245918</v>
      </c>
      <c r="J27" s="16">
        <v>0.53954332000000005</v>
      </c>
      <c r="K27" s="14">
        <v>52.092983719999999</v>
      </c>
      <c r="L27" s="16">
        <v>0.63308880000000001</v>
      </c>
      <c r="M27" s="14">
        <v>0</v>
      </c>
      <c r="N27" s="16">
        <v>0</v>
      </c>
      <c r="O27" s="14" t="s">
        <v>582</v>
      </c>
      <c r="P27" s="16" t="s">
        <v>582</v>
      </c>
      <c r="Q27" s="14">
        <v>0</v>
      </c>
      <c r="R27" s="16">
        <v>0</v>
      </c>
      <c r="S27" s="14">
        <v>0</v>
      </c>
      <c r="T27" s="16">
        <v>0</v>
      </c>
      <c r="U27" s="14">
        <v>9.6456343699999998</v>
      </c>
      <c r="V27" s="16">
        <v>0.36152486</v>
      </c>
    </row>
    <row r="28" spans="1:22" x14ac:dyDescent="0.25">
      <c r="A28" s="11" t="s">
        <v>498</v>
      </c>
      <c r="B28" s="13">
        <v>7568</v>
      </c>
      <c r="C28" s="14">
        <f>(562/B28*100)</f>
        <v>7.4260042283298091</v>
      </c>
      <c r="D28" s="15">
        <v>7006</v>
      </c>
      <c r="E28" s="14">
        <v>4.6807380700000003</v>
      </c>
      <c r="F28" s="16">
        <v>0.32293387000000001</v>
      </c>
      <c r="G28" s="14">
        <v>16.232344909999998</v>
      </c>
      <c r="H28" s="16">
        <v>0.49330460999999998</v>
      </c>
      <c r="I28" s="14">
        <v>35.161896149999997</v>
      </c>
      <c r="J28" s="16">
        <v>0.68181548000000003</v>
      </c>
      <c r="K28" s="14">
        <v>37.623746300000001</v>
      </c>
      <c r="L28" s="16">
        <v>0.87964805000000001</v>
      </c>
      <c r="M28" s="14">
        <v>0</v>
      </c>
      <c r="N28" s="16">
        <v>0</v>
      </c>
      <c r="O28" s="14" t="s">
        <v>582</v>
      </c>
      <c r="P28" s="16" t="s">
        <v>582</v>
      </c>
      <c r="Q28" s="14">
        <v>0</v>
      </c>
      <c r="R28" s="16">
        <v>0</v>
      </c>
      <c r="S28" s="14">
        <v>0</v>
      </c>
      <c r="T28" s="16">
        <v>0</v>
      </c>
      <c r="U28" s="14">
        <v>6.3012745700000004</v>
      </c>
      <c r="V28" s="16">
        <v>0.75773475000000001</v>
      </c>
    </row>
    <row r="29" spans="1:22" x14ac:dyDescent="0.25">
      <c r="A29" s="11" t="s">
        <v>499</v>
      </c>
      <c r="B29" s="13">
        <v>5385</v>
      </c>
      <c r="C29" s="14">
        <f>(30/B29*100)</f>
        <v>0.55710306406685239</v>
      </c>
      <c r="D29" s="15">
        <v>5355</v>
      </c>
      <c r="E29" s="14">
        <v>1.37320072</v>
      </c>
      <c r="F29" s="16">
        <v>0.17529148999999999</v>
      </c>
      <c r="G29" s="14">
        <v>4.5004905099999997</v>
      </c>
      <c r="H29" s="16">
        <v>0.31413513999999998</v>
      </c>
      <c r="I29" s="14">
        <v>13.83555089</v>
      </c>
      <c r="J29" s="16">
        <v>0.54564935999999997</v>
      </c>
      <c r="K29" s="14">
        <v>74.654252029999995</v>
      </c>
      <c r="L29" s="16">
        <v>0.87181048999999999</v>
      </c>
      <c r="M29" s="14">
        <v>0</v>
      </c>
      <c r="N29" s="16">
        <v>0</v>
      </c>
      <c r="O29" s="14" t="s">
        <v>582</v>
      </c>
      <c r="P29" s="16" t="s">
        <v>582</v>
      </c>
      <c r="Q29" s="14">
        <v>2.7667624100000001</v>
      </c>
      <c r="R29" s="16">
        <v>0.24169378</v>
      </c>
      <c r="S29" s="14">
        <v>0</v>
      </c>
      <c r="T29" s="16">
        <v>0</v>
      </c>
      <c r="U29" s="14">
        <v>2.8697434300000002</v>
      </c>
      <c r="V29" s="16">
        <v>0.42676014000000001</v>
      </c>
    </row>
    <row r="30" spans="1:22" x14ac:dyDescent="0.25">
      <c r="A30" s="11" t="s">
        <v>500</v>
      </c>
      <c r="B30" s="13">
        <v>4520</v>
      </c>
      <c r="C30" s="14">
        <f>(266/B30*100)</f>
        <v>5.8849557522123899</v>
      </c>
      <c r="D30" s="15">
        <v>4254</v>
      </c>
      <c r="E30" s="14">
        <v>2.46678738</v>
      </c>
      <c r="F30" s="16">
        <v>0.24425278</v>
      </c>
      <c r="G30" s="14">
        <v>6.3790005399999998</v>
      </c>
      <c r="H30" s="16">
        <v>0.44971452000000001</v>
      </c>
      <c r="I30" s="14">
        <v>24.829122219999999</v>
      </c>
      <c r="J30" s="16">
        <v>0.78384487999999997</v>
      </c>
      <c r="K30" s="14">
        <v>59.964213729999997</v>
      </c>
      <c r="L30" s="16">
        <v>0.94190024999999999</v>
      </c>
      <c r="M30" s="14">
        <v>0</v>
      </c>
      <c r="N30" s="16">
        <v>0</v>
      </c>
      <c r="O30" s="14" t="s">
        <v>582</v>
      </c>
      <c r="P30" s="16" t="s">
        <v>582</v>
      </c>
      <c r="Q30" s="14">
        <v>0</v>
      </c>
      <c r="R30" s="16">
        <v>0</v>
      </c>
      <c r="S30" s="14">
        <v>0</v>
      </c>
      <c r="T30" s="16">
        <v>0</v>
      </c>
      <c r="U30" s="14">
        <v>6.3608761400000002</v>
      </c>
      <c r="V30" s="16">
        <v>0.48396737000000001</v>
      </c>
    </row>
    <row r="31" spans="1:22" x14ac:dyDescent="0.25">
      <c r="A31" s="11" t="s">
        <v>501</v>
      </c>
      <c r="B31" s="13">
        <v>5456</v>
      </c>
      <c r="C31" s="14">
        <f>(158/B31*100)</f>
        <v>2.8958944281524923</v>
      </c>
      <c r="D31" s="15">
        <v>5298</v>
      </c>
      <c r="E31" s="14">
        <v>2.45099146</v>
      </c>
      <c r="F31" s="16">
        <v>0.19239526000000001</v>
      </c>
      <c r="G31" s="14">
        <v>5.3296089699999998</v>
      </c>
      <c r="H31" s="16">
        <v>0.33692035999999997</v>
      </c>
      <c r="I31" s="14">
        <v>19.904513080000001</v>
      </c>
      <c r="J31" s="16">
        <v>0.55990708</v>
      </c>
      <c r="K31" s="14">
        <v>66.515689949999995</v>
      </c>
      <c r="L31" s="16">
        <v>0.83167605</v>
      </c>
      <c r="M31" s="14">
        <v>0</v>
      </c>
      <c r="N31" s="16">
        <v>0</v>
      </c>
      <c r="O31" s="14" t="s">
        <v>582</v>
      </c>
      <c r="P31" s="16" t="s">
        <v>582</v>
      </c>
      <c r="Q31" s="14">
        <v>0</v>
      </c>
      <c r="R31" s="16">
        <v>0</v>
      </c>
      <c r="S31" s="14">
        <v>0</v>
      </c>
      <c r="T31" s="16">
        <v>0</v>
      </c>
      <c r="U31" s="14">
        <v>5.7991965499999996</v>
      </c>
      <c r="V31" s="16">
        <v>0.52081403000000004</v>
      </c>
    </row>
    <row r="32" spans="1:22" x14ac:dyDescent="0.25">
      <c r="A32" s="11" t="s">
        <v>502</v>
      </c>
      <c r="B32" s="13">
        <v>4478</v>
      </c>
      <c r="C32" s="14">
        <f>(6/B32*100)</f>
        <v>0.13398838767306834</v>
      </c>
      <c r="D32" s="15">
        <v>4472</v>
      </c>
      <c r="E32" s="14">
        <v>3.5237239100000002</v>
      </c>
      <c r="F32" s="16">
        <v>0.33466052000000002</v>
      </c>
      <c r="G32" s="14">
        <v>9.0101762099999991</v>
      </c>
      <c r="H32" s="16">
        <v>0.43964632999999997</v>
      </c>
      <c r="I32" s="14">
        <v>36.697650179999997</v>
      </c>
      <c r="J32" s="16">
        <v>0.76588540999999999</v>
      </c>
      <c r="K32" s="14">
        <v>48.41434271</v>
      </c>
      <c r="L32" s="16">
        <v>0.90978579000000004</v>
      </c>
      <c r="M32" s="14">
        <v>0</v>
      </c>
      <c r="N32" s="16">
        <v>0</v>
      </c>
      <c r="O32" s="14" t="s">
        <v>582</v>
      </c>
      <c r="P32" s="16" t="s">
        <v>582</v>
      </c>
      <c r="Q32" s="14">
        <v>0</v>
      </c>
      <c r="R32" s="16">
        <v>0</v>
      </c>
      <c r="S32" s="14">
        <v>0</v>
      </c>
      <c r="T32" s="16">
        <v>0</v>
      </c>
      <c r="U32" s="14">
        <v>2.3541069800000001</v>
      </c>
      <c r="V32" s="16">
        <v>0.28642135000000002</v>
      </c>
    </row>
    <row r="33" spans="1:22" x14ac:dyDescent="0.25">
      <c r="A33" s="11" t="s">
        <v>503</v>
      </c>
      <c r="B33" s="13">
        <v>7325</v>
      </c>
      <c r="C33" s="14">
        <f>(88/B33*100)</f>
        <v>1.2013651877133107</v>
      </c>
      <c r="D33" s="15">
        <v>7237</v>
      </c>
      <c r="E33" s="14">
        <v>4.0510131700000001</v>
      </c>
      <c r="F33" s="16">
        <v>0.28673334</v>
      </c>
      <c r="G33" s="14">
        <v>8.7727823800000007</v>
      </c>
      <c r="H33" s="16">
        <v>0.43251914000000002</v>
      </c>
      <c r="I33" s="14">
        <v>29.74448048</v>
      </c>
      <c r="J33" s="16">
        <v>0.62711587000000002</v>
      </c>
      <c r="K33" s="14">
        <v>54.941676260000001</v>
      </c>
      <c r="L33" s="16">
        <v>0.82360451999999995</v>
      </c>
      <c r="M33" s="14">
        <v>0</v>
      </c>
      <c r="N33" s="16">
        <v>0</v>
      </c>
      <c r="O33" s="14" t="s">
        <v>582</v>
      </c>
      <c r="P33" s="16" t="s">
        <v>582</v>
      </c>
      <c r="Q33" s="14">
        <v>0</v>
      </c>
      <c r="R33" s="16">
        <v>0</v>
      </c>
      <c r="S33" s="14">
        <v>0</v>
      </c>
      <c r="T33" s="16">
        <v>0</v>
      </c>
      <c r="U33" s="14">
        <v>2.4900476999999999</v>
      </c>
      <c r="V33" s="16">
        <v>0.27249379000000001</v>
      </c>
    </row>
    <row r="34" spans="1:22" x14ac:dyDescent="0.25">
      <c r="A34" s="11" t="s">
        <v>504</v>
      </c>
      <c r="B34" s="13">
        <v>6350</v>
      </c>
      <c r="C34" s="14">
        <f>(113/B34*100)</f>
        <v>1.7795275590551181</v>
      </c>
      <c r="D34" s="15">
        <v>6237</v>
      </c>
      <c r="E34" s="14">
        <v>4.8891365000000002</v>
      </c>
      <c r="F34" s="16">
        <v>0.31810701000000002</v>
      </c>
      <c r="G34" s="14">
        <v>8.6868212899999993</v>
      </c>
      <c r="H34" s="16">
        <v>0.40808623999999999</v>
      </c>
      <c r="I34" s="14">
        <v>28.21941966</v>
      </c>
      <c r="J34" s="16">
        <v>0.65753753999999998</v>
      </c>
      <c r="K34" s="14">
        <v>48.490976860000004</v>
      </c>
      <c r="L34" s="16">
        <v>1.01134294</v>
      </c>
      <c r="M34" s="14">
        <v>0</v>
      </c>
      <c r="N34" s="16">
        <v>0</v>
      </c>
      <c r="O34" s="14" t="s">
        <v>582</v>
      </c>
      <c r="P34" s="16" t="s">
        <v>582</v>
      </c>
      <c r="Q34" s="14">
        <v>2.5959758800000001</v>
      </c>
      <c r="R34" s="16">
        <v>0.53893796000000005</v>
      </c>
      <c r="S34" s="14">
        <v>0</v>
      </c>
      <c r="T34" s="16">
        <v>0</v>
      </c>
      <c r="U34" s="14">
        <v>7.1176698099999998</v>
      </c>
      <c r="V34" s="16">
        <v>0.55074683000000002</v>
      </c>
    </row>
    <row r="35" spans="1:22" x14ac:dyDescent="0.25">
      <c r="A35" s="11" t="s">
        <v>505</v>
      </c>
      <c r="B35" s="13">
        <v>6406</v>
      </c>
      <c r="C35" s="14">
        <f>(80/B35*100)</f>
        <v>1.2488292226038089</v>
      </c>
      <c r="D35" s="15">
        <v>6326</v>
      </c>
      <c r="E35" s="14">
        <v>2.5624557700000001</v>
      </c>
      <c r="F35" s="16">
        <v>0.20989869999999999</v>
      </c>
      <c r="G35" s="14">
        <v>6.9129757400000003</v>
      </c>
      <c r="H35" s="16">
        <v>0.40400130000000001</v>
      </c>
      <c r="I35" s="14">
        <v>30.775389000000001</v>
      </c>
      <c r="J35" s="16">
        <v>0.65776436000000005</v>
      </c>
      <c r="K35" s="14">
        <v>55.95911229</v>
      </c>
      <c r="L35" s="16">
        <v>0.78555785</v>
      </c>
      <c r="M35" s="14">
        <v>0</v>
      </c>
      <c r="N35" s="16">
        <v>0</v>
      </c>
      <c r="O35" s="14" t="s">
        <v>582</v>
      </c>
      <c r="P35" s="16" t="s">
        <v>582</v>
      </c>
      <c r="Q35" s="14">
        <v>1.04263025</v>
      </c>
      <c r="R35" s="16">
        <v>5.7135360000000003E-2</v>
      </c>
      <c r="S35" s="14">
        <v>0</v>
      </c>
      <c r="T35" s="16">
        <v>0</v>
      </c>
      <c r="U35" s="14">
        <v>2.74743695</v>
      </c>
      <c r="V35" s="16">
        <v>0.22283575999999999</v>
      </c>
    </row>
    <row r="36" spans="1:22" x14ac:dyDescent="0.25">
      <c r="A36" s="11" t="s">
        <v>506</v>
      </c>
      <c r="B36" s="13">
        <v>6736</v>
      </c>
      <c r="C36" s="14">
        <f>(107/B36*100)</f>
        <v>1.5884798099762472</v>
      </c>
      <c r="D36" s="15">
        <v>6629</v>
      </c>
      <c r="E36" s="14">
        <v>2.1787833399999998</v>
      </c>
      <c r="F36" s="16">
        <v>0.1877993</v>
      </c>
      <c r="G36" s="14">
        <v>4.8698862099999998</v>
      </c>
      <c r="H36" s="16">
        <v>0.29431173999999999</v>
      </c>
      <c r="I36" s="14">
        <v>21.07004298</v>
      </c>
      <c r="J36" s="16">
        <v>0.51290292000000004</v>
      </c>
      <c r="K36" s="14">
        <v>67.034365399999999</v>
      </c>
      <c r="L36" s="16">
        <v>0.69807423999999996</v>
      </c>
      <c r="M36" s="14">
        <v>0</v>
      </c>
      <c r="N36" s="16">
        <v>0</v>
      </c>
      <c r="O36" s="14" t="s">
        <v>582</v>
      </c>
      <c r="P36" s="16" t="s">
        <v>582</v>
      </c>
      <c r="Q36" s="14">
        <v>0</v>
      </c>
      <c r="R36" s="16">
        <v>0</v>
      </c>
      <c r="S36" s="14">
        <v>0</v>
      </c>
      <c r="T36" s="16">
        <v>0</v>
      </c>
      <c r="U36" s="14">
        <v>4.8469220599999998</v>
      </c>
      <c r="V36" s="16">
        <v>0.38793945000000002</v>
      </c>
    </row>
    <row r="37" spans="1:22" x14ac:dyDescent="0.25">
      <c r="A37" s="11" t="s">
        <v>507</v>
      </c>
      <c r="B37" s="13">
        <v>5458</v>
      </c>
      <c r="C37" s="14">
        <f>(222/B37*100)</f>
        <v>4.0674239648222787</v>
      </c>
      <c r="D37" s="15">
        <v>5236</v>
      </c>
      <c r="E37" s="14">
        <v>2.0681261499999999</v>
      </c>
      <c r="F37" s="16">
        <v>0.26458625000000002</v>
      </c>
      <c r="G37" s="14">
        <v>3.4445398599999999</v>
      </c>
      <c r="H37" s="16">
        <v>0.25050155000000002</v>
      </c>
      <c r="I37" s="14">
        <v>16.071586310000001</v>
      </c>
      <c r="J37" s="16">
        <v>0.69618351000000001</v>
      </c>
      <c r="K37" s="14">
        <v>69.126132200000001</v>
      </c>
      <c r="L37" s="16">
        <v>1.1431168700000001</v>
      </c>
      <c r="M37" s="14">
        <v>0</v>
      </c>
      <c r="N37" s="16">
        <v>0</v>
      </c>
      <c r="O37" s="14" t="s">
        <v>582</v>
      </c>
      <c r="P37" s="16" t="s">
        <v>582</v>
      </c>
      <c r="Q37" s="14">
        <v>0</v>
      </c>
      <c r="R37" s="16">
        <v>0</v>
      </c>
      <c r="S37" s="14">
        <v>0</v>
      </c>
      <c r="T37" s="16">
        <v>0</v>
      </c>
      <c r="U37" s="14">
        <v>9.2896154899999992</v>
      </c>
      <c r="V37" s="16">
        <v>0.84387628999999997</v>
      </c>
    </row>
    <row r="38" spans="1:22" x14ac:dyDescent="0.25">
      <c r="A38" s="11" t="s">
        <v>508</v>
      </c>
      <c r="B38" s="13">
        <v>5860</v>
      </c>
      <c r="C38" s="14">
        <f>(34/B38*100)</f>
        <v>0.58020477815699656</v>
      </c>
      <c r="D38" s="15">
        <v>5826</v>
      </c>
      <c r="E38" s="14">
        <v>2.1063642900000001</v>
      </c>
      <c r="F38" s="16">
        <v>0.24698566</v>
      </c>
      <c r="G38" s="14">
        <v>4.6692254100000001</v>
      </c>
      <c r="H38" s="16">
        <v>0.39143670000000003</v>
      </c>
      <c r="I38" s="14">
        <v>17.159360370000002</v>
      </c>
      <c r="J38" s="16">
        <v>0.55812253999999994</v>
      </c>
      <c r="K38" s="14">
        <v>56.946116230000001</v>
      </c>
      <c r="L38" s="16">
        <v>1.0155757700000001</v>
      </c>
      <c r="M38" s="14">
        <v>0</v>
      </c>
      <c r="N38" s="16">
        <v>0</v>
      </c>
      <c r="O38" s="14" t="s">
        <v>582</v>
      </c>
      <c r="P38" s="16" t="s">
        <v>582</v>
      </c>
      <c r="Q38" s="14">
        <v>0</v>
      </c>
      <c r="R38" s="16">
        <v>0</v>
      </c>
      <c r="S38" s="14">
        <v>0</v>
      </c>
      <c r="T38" s="16">
        <v>0</v>
      </c>
      <c r="U38" s="14">
        <v>19.118933699999999</v>
      </c>
      <c r="V38" s="16">
        <v>1.02069802</v>
      </c>
    </row>
    <row r="39" spans="1:22" x14ac:dyDescent="0.25">
      <c r="A39" s="11" t="s">
        <v>509</v>
      </c>
      <c r="B39" s="13">
        <v>5895</v>
      </c>
      <c r="C39" s="14">
        <f>(34/B39*100)</f>
        <v>0.57675996607294322</v>
      </c>
      <c r="D39" s="15">
        <v>5861</v>
      </c>
      <c r="E39" s="14">
        <v>8.2329180900000001</v>
      </c>
      <c r="F39" s="16">
        <v>0.41992259999999998</v>
      </c>
      <c r="G39" s="14">
        <v>17.174392480000002</v>
      </c>
      <c r="H39" s="16">
        <v>0.67750979</v>
      </c>
      <c r="I39" s="14">
        <v>40.654827789999999</v>
      </c>
      <c r="J39" s="16">
        <v>0.73166900000000001</v>
      </c>
      <c r="K39" s="14">
        <v>28.842939699999999</v>
      </c>
      <c r="L39" s="16">
        <v>0.87207495000000002</v>
      </c>
      <c r="M39" s="14">
        <v>0</v>
      </c>
      <c r="N39" s="16">
        <v>0</v>
      </c>
      <c r="O39" s="14" t="s">
        <v>582</v>
      </c>
      <c r="P39" s="16" t="s">
        <v>582</v>
      </c>
      <c r="Q39" s="14">
        <v>0</v>
      </c>
      <c r="R39" s="16">
        <v>0</v>
      </c>
      <c r="S39" s="14">
        <v>0</v>
      </c>
      <c r="T39" s="16">
        <v>0</v>
      </c>
      <c r="U39" s="14">
        <v>5.0949219299999999</v>
      </c>
      <c r="V39" s="16">
        <v>0.68354018000000005</v>
      </c>
    </row>
    <row r="40" spans="1:22" x14ac:dyDescent="0.25">
      <c r="A40" s="11" t="s">
        <v>510</v>
      </c>
      <c r="B40" s="13">
        <v>14157</v>
      </c>
      <c r="C40" s="14">
        <f>(437/B40*100)</f>
        <v>3.0868121777212685</v>
      </c>
      <c r="D40" s="15">
        <v>13720</v>
      </c>
      <c r="E40" s="14">
        <v>2.7883796599999999</v>
      </c>
      <c r="F40" s="16">
        <v>0.21852003</v>
      </c>
      <c r="G40" s="14">
        <v>7.55513557</v>
      </c>
      <c r="H40" s="16">
        <v>0.36091105000000001</v>
      </c>
      <c r="I40" s="14">
        <v>27.10883918</v>
      </c>
      <c r="J40" s="16">
        <v>0.55415316000000003</v>
      </c>
      <c r="K40" s="14">
        <v>57.467954810000002</v>
      </c>
      <c r="L40" s="16">
        <v>0.88063868999999995</v>
      </c>
      <c r="M40" s="14">
        <v>0</v>
      </c>
      <c r="N40" s="16">
        <v>0</v>
      </c>
      <c r="O40" s="14" t="s">
        <v>582</v>
      </c>
      <c r="P40" s="16" t="s">
        <v>582</v>
      </c>
      <c r="Q40" s="14">
        <v>0</v>
      </c>
      <c r="R40" s="16">
        <v>0</v>
      </c>
      <c r="S40" s="14">
        <v>0</v>
      </c>
      <c r="T40" s="16">
        <v>0</v>
      </c>
      <c r="U40" s="14">
        <v>5.07969078</v>
      </c>
      <c r="V40" s="16">
        <v>0.53370154000000003</v>
      </c>
    </row>
    <row r="41" spans="1:22" x14ac:dyDescent="0.25">
      <c r="A41" s="11" t="s">
        <v>511</v>
      </c>
      <c r="B41" s="13">
        <v>5712</v>
      </c>
      <c r="C41" s="14">
        <f>(76/B41*100)</f>
        <v>1.330532212885154</v>
      </c>
      <c r="D41" s="15">
        <v>5636</v>
      </c>
      <c r="E41" s="14">
        <v>2.9653514599999999</v>
      </c>
      <c r="F41" s="16">
        <v>0.22826321999999999</v>
      </c>
      <c r="G41" s="14">
        <v>6.6039308300000004</v>
      </c>
      <c r="H41" s="16">
        <v>0.54461546999999999</v>
      </c>
      <c r="I41" s="14">
        <v>27.541996709999999</v>
      </c>
      <c r="J41" s="16">
        <v>0.57150352999999998</v>
      </c>
      <c r="K41" s="14">
        <v>57.992072389999997</v>
      </c>
      <c r="L41" s="16">
        <v>1.0729700900000001</v>
      </c>
      <c r="M41" s="14">
        <v>0</v>
      </c>
      <c r="N41" s="16">
        <v>0</v>
      </c>
      <c r="O41" s="14" t="s">
        <v>582</v>
      </c>
      <c r="P41" s="16" t="s">
        <v>582</v>
      </c>
      <c r="Q41" s="14">
        <v>0.68158885000000002</v>
      </c>
      <c r="R41" s="16">
        <v>0.18153912999999999</v>
      </c>
      <c r="S41" s="14">
        <v>0</v>
      </c>
      <c r="T41" s="16">
        <v>0</v>
      </c>
      <c r="U41" s="14">
        <v>4.21505975</v>
      </c>
      <c r="V41" s="16">
        <v>0.53237354000000003</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3.2250436214285716</v>
      </c>
      <c r="F42" s="16">
        <f>IF(COUNT(F7:F41) &gt; 0, SQRT(SUMSQ(F7:F41)/(COUNT(F7:F41)*COUNT(F7:F41)) ), "—")</f>
        <v>4.5604041723916688E-2</v>
      </c>
      <c r="G42" s="14">
        <f>IF(COUNT(G7:G41) &gt; 0, AVERAGE(G7:G41), "—")</f>
        <v>7.1732878399999986</v>
      </c>
      <c r="H42" s="16">
        <f>IF(COUNT(H7:H41) &gt; 0, SQRT(SUMSQ(H7:H41)/(COUNT(H7:H41)*COUNT(H7:H41)) ), "—")</f>
        <v>6.6801838532819582E-2</v>
      </c>
      <c r="I42" s="14">
        <f>IF(COUNT(I7:I41) &gt; 0, AVERAGE(I7:I41), "—")</f>
        <v>25.057620468000007</v>
      </c>
      <c r="J42" s="16">
        <f>IF(COUNT(J7:J41) &gt; 0, SQRT(SUMSQ(J7:J41)/(COUNT(J7:J41)*COUNT(J7:J41)) ), "—")</f>
        <v>0.10733401890602993</v>
      </c>
      <c r="K42" s="14">
        <f>IF(COUNT(K7:K41) &gt; 0, AVERAGE(K7:K41), "—")</f>
        <v>57.948245333428559</v>
      </c>
      <c r="L42" s="16">
        <f>IF(COUNT(L7:L41) &gt; 0, SQRT(SUMSQ(L7:L41)/(COUNT(L7:L41)*COUNT(L7:L41)) ), "—")</f>
        <v>0.15422083640134085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0.63136265799999991</v>
      </c>
      <c r="R42" s="16">
        <f>IF(COUNT(R7:R41) &gt; 0, SQRT(SUMSQ(R7:R41)/(COUNT(R7:R41)*COUNT(R7:R41)) ), "—")</f>
        <v>3.7850110779255847E-2</v>
      </c>
      <c r="S42" s="14">
        <f>IF(COUNT(S7:S41) &gt; 0, AVERAGE(S7:S41), "—")</f>
        <v>4.1078914285714289E-4</v>
      </c>
      <c r="T42" s="16">
        <f>IF(COUNT(T7:T41) &gt; 0, SQRT(SUMSQ(T7:T41)/(COUNT(T7:T41)*COUNT(T7:T41)) ), "—")</f>
        <v>3.7941142857142858E-4</v>
      </c>
      <c r="U42" s="14">
        <f>IF(COUNT(U7:U41) &gt; 0, AVERAGE(U7:U41), "—")</f>
        <v>5.9640292882857127</v>
      </c>
      <c r="V42" s="16">
        <f>IF(COUNT(V7:V41) &gt; 0, SQRT(SUMSQ(V7:V41)/(COUNT(V7:V41)*COUNT(V7:V41)) ), "—")</f>
        <v>9.6971307530621095E-2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5.2208505299999999</v>
      </c>
      <c r="F46" s="16">
        <v>0.25565072</v>
      </c>
      <c r="G46" s="14">
        <v>11.16998953</v>
      </c>
      <c r="H46" s="16">
        <v>0.34294947999999997</v>
      </c>
      <c r="I46" s="14">
        <v>18.289961949999999</v>
      </c>
      <c r="J46" s="16">
        <v>0.48711813999999998</v>
      </c>
      <c r="K46" s="14">
        <v>27.39048747</v>
      </c>
      <c r="L46" s="16">
        <v>0.75873038999999998</v>
      </c>
      <c r="M46" s="14">
        <v>0</v>
      </c>
      <c r="N46" s="16">
        <v>0</v>
      </c>
      <c r="O46" s="14" t="s">
        <v>582</v>
      </c>
      <c r="P46" s="16" t="s">
        <v>582</v>
      </c>
      <c r="Q46" s="14">
        <v>0</v>
      </c>
      <c r="R46" s="16">
        <v>0</v>
      </c>
      <c r="S46" s="14">
        <v>0</v>
      </c>
      <c r="T46" s="16">
        <v>0</v>
      </c>
      <c r="U46" s="14">
        <v>37.928710520000003</v>
      </c>
      <c r="V46" s="16">
        <v>1.1258869300000001</v>
      </c>
    </row>
    <row r="47" spans="1:22" x14ac:dyDescent="0.25">
      <c r="A47" s="11" t="s">
        <v>517</v>
      </c>
      <c r="B47" s="13">
        <v>5928</v>
      </c>
      <c r="C47" s="14">
        <f>(471/B47*100)</f>
        <v>7.9453441295546563</v>
      </c>
      <c r="D47" s="15">
        <v>5457</v>
      </c>
      <c r="E47" s="14">
        <v>9.2178152099999995</v>
      </c>
      <c r="F47" s="16">
        <v>0.39065913000000002</v>
      </c>
      <c r="G47" s="14">
        <v>12.02812905</v>
      </c>
      <c r="H47" s="16">
        <v>0.49467488999999998</v>
      </c>
      <c r="I47" s="14">
        <v>35.684663219999997</v>
      </c>
      <c r="J47" s="16">
        <v>0.87562872000000003</v>
      </c>
      <c r="K47" s="14">
        <v>28.173409119999999</v>
      </c>
      <c r="L47" s="16">
        <v>0.90755215</v>
      </c>
      <c r="M47" s="14">
        <v>0</v>
      </c>
      <c r="N47" s="16">
        <v>0</v>
      </c>
      <c r="O47" s="14" t="s">
        <v>582</v>
      </c>
      <c r="P47" s="16" t="s">
        <v>582</v>
      </c>
      <c r="Q47" s="14">
        <v>0</v>
      </c>
      <c r="R47" s="16">
        <v>0</v>
      </c>
      <c r="S47" s="14">
        <v>0</v>
      </c>
      <c r="T47" s="16">
        <v>0</v>
      </c>
      <c r="U47" s="14">
        <v>14.8959834</v>
      </c>
      <c r="V47" s="16">
        <v>1.1495764799999999</v>
      </c>
    </row>
    <row r="48" spans="1:22" x14ac:dyDescent="0.25">
      <c r="A48" s="11" t="s">
        <v>518</v>
      </c>
      <c r="B48" s="13">
        <v>9841</v>
      </c>
      <c r="C48" s="14">
        <f>(8/B48*100)</f>
        <v>8.1292551569962401E-2</v>
      </c>
      <c r="D48" s="15">
        <v>9833</v>
      </c>
      <c r="E48" s="14">
        <v>5.0400551900000004</v>
      </c>
      <c r="F48" s="16">
        <v>0.32629692999999999</v>
      </c>
      <c r="G48" s="14">
        <v>13.35102526</v>
      </c>
      <c r="H48" s="16">
        <v>0.50980316999999997</v>
      </c>
      <c r="I48" s="14">
        <v>52.133345599999998</v>
      </c>
      <c r="J48" s="16">
        <v>0.92966908999999998</v>
      </c>
      <c r="K48" s="14">
        <v>27.917475190000001</v>
      </c>
      <c r="L48" s="16">
        <v>0.83062146999999997</v>
      </c>
      <c r="M48" s="14">
        <v>0</v>
      </c>
      <c r="N48" s="16">
        <v>0</v>
      </c>
      <c r="O48" s="14" t="s">
        <v>582</v>
      </c>
      <c r="P48" s="16" t="s">
        <v>582</v>
      </c>
      <c r="Q48" s="14">
        <v>0</v>
      </c>
      <c r="R48" s="16">
        <v>0</v>
      </c>
      <c r="S48" s="14">
        <v>0</v>
      </c>
      <c r="T48" s="16">
        <v>0</v>
      </c>
      <c r="U48" s="14">
        <v>1.5580987500000001</v>
      </c>
      <c r="V48" s="16">
        <v>0.53732935000000004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6.4890886500000002</v>
      </c>
      <c r="F50" s="16">
        <v>0.36328639000000001</v>
      </c>
      <c r="G50" s="14">
        <v>18.377358520000001</v>
      </c>
      <c r="H50" s="16">
        <v>0.53021127000000001</v>
      </c>
      <c r="I50" s="14">
        <v>29.256888360000001</v>
      </c>
      <c r="J50" s="16">
        <v>0.62435726000000003</v>
      </c>
      <c r="K50" s="14">
        <v>41.226289420000001</v>
      </c>
      <c r="L50" s="16">
        <v>0.82195054000000001</v>
      </c>
      <c r="M50" s="14">
        <v>0</v>
      </c>
      <c r="N50" s="16">
        <v>0</v>
      </c>
      <c r="O50" s="14" t="s">
        <v>582</v>
      </c>
      <c r="P50" s="16" t="s">
        <v>582</v>
      </c>
      <c r="Q50" s="14">
        <v>0</v>
      </c>
      <c r="R50" s="16">
        <v>0</v>
      </c>
      <c r="S50" s="14">
        <v>0</v>
      </c>
      <c r="T50" s="16">
        <v>0</v>
      </c>
      <c r="U50" s="14">
        <v>4.65037506</v>
      </c>
      <c r="V50" s="16">
        <v>0.53234384999999995</v>
      </c>
    </row>
    <row r="51" spans="1:22" x14ac:dyDescent="0.25">
      <c r="A51" s="11" t="s">
        <v>521</v>
      </c>
      <c r="B51" s="13">
        <v>6866</v>
      </c>
      <c r="C51" s="14">
        <f>(115/B51*100)</f>
        <v>1.6749198951354503</v>
      </c>
      <c r="D51" s="15">
        <v>6751</v>
      </c>
      <c r="E51" s="14">
        <v>4.1913781800000001</v>
      </c>
      <c r="F51" s="16">
        <v>0.28972994000000002</v>
      </c>
      <c r="G51" s="14">
        <v>9.6748524299999996</v>
      </c>
      <c r="H51" s="16">
        <v>0.42500445999999997</v>
      </c>
      <c r="I51" s="14">
        <v>19.655189490000001</v>
      </c>
      <c r="J51" s="16">
        <v>0.54416617</v>
      </c>
      <c r="K51" s="14">
        <v>44.724147250000001</v>
      </c>
      <c r="L51" s="16">
        <v>0.96666682000000004</v>
      </c>
      <c r="M51" s="14">
        <v>0</v>
      </c>
      <c r="N51" s="16">
        <v>0</v>
      </c>
      <c r="O51" s="14" t="s">
        <v>582</v>
      </c>
      <c r="P51" s="16" t="s">
        <v>582</v>
      </c>
      <c r="Q51" s="14">
        <v>10.57428807</v>
      </c>
      <c r="R51" s="16">
        <v>0.61242783000000001</v>
      </c>
      <c r="S51" s="14">
        <v>0</v>
      </c>
      <c r="T51" s="16">
        <v>0</v>
      </c>
      <c r="U51" s="14">
        <v>11.180144589999999</v>
      </c>
      <c r="V51" s="16">
        <v>0.99690003999999999</v>
      </c>
    </row>
    <row r="52" spans="1:22" x14ac:dyDescent="0.25">
      <c r="A52" s="11" t="s">
        <v>522</v>
      </c>
      <c r="B52" s="13">
        <v>5809</v>
      </c>
      <c r="C52" s="14">
        <f>(120/B52*100)</f>
        <v>2.0657600275434671</v>
      </c>
      <c r="D52" s="15">
        <v>5689</v>
      </c>
      <c r="E52" s="14">
        <v>3.49548098</v>
      </c>
      <c r="F52" s="16">
        <v>0.27354511999999997</v>
      </c>
      <c r="G52" s="14">
        <v>5.9939041299999998</v>
      </c>
      <c r="H52" s="16">
        <v>0.39806217999999999</v>
      </c>
      <c r="I52" s="14">
        <v>27.879453309999999</v>
      </c>
      <c r="J52" s="16">
        <v>0.68069563</v>
      </c>
      <c r="K52" s="14">
        <v>58.884925500000001</v>
      </c>
      <c r="L52" s="16">
        <v>0.93271568000000005</v>
      </c>
      <c r="M52" s="14">
        <v>0</v>
      </c>
      <c r="N52" s="16">
        <v>0</v>
      </c>
      <c r="O52" s="14" t="s">
        <v>582</v>
      </c>
      <c r="P52" s="16" t="s">
        <v>582</v>
      </c>
      <c r="Q52" s="14">
        <v>0</v>
      </c>
      <c r="R52" s="16">
        <v>0</v>
      </c>
      <c r="S52" s="14">
        <v>0</v>
      </c>
      <c r="T52" s="16">
        <v>0</v>
      </c>
      <c r="U52" s="14">
        <v>3.7462360800000001</v>
      </c>
      <c r="V52" s="16">
        <v>0.40072978999999997</v>
      </c>
    </row>
    <row r="53" spans="1:22" x14ac:dyDescent="0.25">
      <c r="A53" s="11" t="s">
        <v>523</v>
      </c>
      <c r="B53" s="13">
        <v>5571</v>
      </c>
      <c r="C53" s="14">
        <f>(136/B53*100)</f>
        <v>2.4412134266738468</v>
      </c>
      <c r="D53" s="15">
        <v>5435</v>
      </c>
      <c r="E53" s="14">
        <v>6.1741105000000003</v>
      </c>
      <c r="F53" s="16">
        <v>0.32168314999999997</v>
      </c>
      <c r="G53" s="14">
        <v>15.751585990000001</v>
      </c>
      <c r="H53" s="16">
        <v>0.49989835999999999</v>
      </c>
      <c r="I53" s="14">
        <v>28.206518849999998</v>
      </c>
      <c r="J53" s="16">
        <v>0.63256551999999999</v>
      </c>
      <c r="K53" s="14">
        <v>40.700208379999999</v>
      </c>
      <c r="L53" s="16">
        <v>0.64580346</v>
      </c>
      <c r="M53" s="14">
        <v>0</v>
      </c>
      <c r="N53" s="16">
        <v>0</v>
      </c>
      <c r="O53" s="14" t="s">
        <v>582</v>
      </c>
      <c r="P53" s="16" t="s">
        <v>582</v>
      </c>
      <c r="Q53" s="14">
        <v>0</v>
      </c>
      <c r="R53" s="16">
        <v>0</v>
      </c>
      <c r="S53" s="14">
        <v>0</v>
      </c>
      <c r="T53" s="16">
        <v>0</v>
      </c>
      <c r="U53" s="14">
        <v>9.1675762699999996</v>
      </c>
      <c r="V53" s="16">
        <v>0.3629638</v>
      </c>
    </row>
    <row r="54" spans="1:22" x14ac:dyDescent="0.25">
      <c r="A54" s="11" t="s">
        <v>524</v>
      </c>
      <c r="B54" s="13">
        <v>4740</v>
      </c>
      <c r="C54" s="14">
        <f>(606/B54*100)</f>
        <v>12.784810126582277</v>
      </c>
      <c r="D54" s="15">
        <v>4134</v>
      </c>
      <c r="E54" s="14">
        <v>14.568200920000001</v>
      </c>
      <c r="F54" s="16">
        <v>0.77905078000000005</v>
      </c>
      <c r="G54" s="14">
        <v>14.371227409999999</v>
      </c>
      <c r="H54" s="16">
        <v>0.56427664</v>
      </c>
      <c r="I54" s="14">
        <v>28.41333006</v>
      </c>
      <c r="J54" s="16">
        <v>0.97367291</v>
      </c>
      <c r="K54" s="14">
        <v>26.519498800000001</v>
      </c>
      <c r="L54" s="16">
        <v>0.98820273999999997</v>
      </c>
      <c r="M54" s="14">
        <v>0</v>
      </c>
      <c r="N54" s="16">
        <v>0</v>
      </c>
      <c r="O54" s="14" t="s">
        <v>582</v>
      </c>
      <c r="P54" s="16" t="s">
        <v>582</v>
      </c>
      <c r="Q54" s="14">
        <v>0</v>
      </c>
      <c r="R54" s="16">
        <v>0</v>
      </c>
      <c r="S54" s="14">
        <v>0</v>
      </c>
      <c r="T54" s="16">
        <v>0</v>
      </c>
      <c r="U54" s="14">
        <v>16.127742810000001</v>
      </c>
      <c r="V54" s="16">
        <v>1.5312269300000001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4.5483751799999999</v>
      </c>
      <c r="F56" s="16">
        <v>0.39224715999999998</v>
      </c>
      <c r="G56" s="14">
        <v>9.1122045200000006</v>
      </c>
      <c r="H56" s="16">
        <v>0.40780717999999999</v>
      </c>
      <c r="I56" s="14">
        <v>45.397630890000002</v>
      </c>
      <c r="J56" s="16">
        <v>0.62967684000000002</v>
      </c>
      <c r="K56" s="14">
        <v>39.63816946</v>
      </c>
      <c r="L56" s="16">
        <v>0.84950038000000005</v>
      </c>
      <c r="M56" s="14">
        <v>0</v>
      </c>
      <c r="N56" s="16">
        <v>0</v>
      </c>
      <c r="O56" s="14" t="s">
        <v>582</v>
      </c>
      <c r="P56" s="16" t="s">
        <v>582</v>
      </c>
      <c r="Q56" s="14">
        <v>0</v>
      </c>
      <c r="R56" s="16">
        <v>0</v>
      </c>
      <c r="S56" s="14">
        <v>0</v>
      </c>
      <c r="T56" s="16">
        <v>0</v>
      </c>
      <c r="U56" s="14">
        <v>1.3036199500000001</v>
      </c>
      <c r="V56" s="16">
        <v>0.20181942999999999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5.04605105</v>
      </c>
      <c r="F61" s="16">
        <v>0.31910740999999998</v>
      </c>
      <c r="G61" s="14">
        <v>11.80369312</v>
      </c>
      <c r="H61" s="16">
        <v>0.52080868000000002</v>
      </c>
      <c r="I61" s="14">
        <v>31.97725754</v>
      </c>
      <c r="J61" s="16">
        <v>0.76940255999999996</v>
      </c>
      <c r="K61" s="14">
        <v>46.632638479999997</v>
      </c>
      <c r="L61" s="16">
        <v>0.90030573000000003</v>
      </c>
      <c r="M61" s="14">
        <v>0</v>
      </c>
      <c r="N61" s="16">
        <v>0</v>
      </c>
      <c r="O61" s="14" t="s">
        <v>582</v>
      </c>
      <c r="P61" s="16" t="s">
        <v>582</v>
      </c>
      <c r="Q61" s="14">
        <v>0</v>
      </c>
      <c r="R61" s="16">
        <v>0</v>
      </c>
      <c r="S61" s="14">
        <v>0</v>
      </c>
      <c r="T61" s="16">
        <v>0</v>
      </c>
      <c r="U61" s="14">
        <v>4.54035981</v>
      </c>
      <c r="V61" s="16">
        <v>0.52004189000000001</v>
      </c>
    </row>
    <row r="62" spans="1:22" x14ac:dyDescent="0.25">
      <c r="A62" s="11" t="s">
        <v>532</v>
      </c>
      <c r="B62" s="13">
        <v>4476</v>
      </c>
      <c r="C62" s="14">
        <f>(3/B62*100)</f>
        <v>6.7024128686327081E-2</v>
      </c>
      <c r="D62" s="15">
        <v>4473</v>
      </c>
      <c r="E62" s="14">
        <v>3.0594494499999998</v>
      </c>
      <c r="F62" s="16">
        <v>0.25378690999999998</v>
      </c>
      <c r="G62" s="14">
        <v>6.59845039</v>
      </c>
      <c r="H62" s="16">
        <v>0.36368292000000002</v>
      </c>
      <c r="I62" s="14">
        <v>41.439479550000001</v>
      </c>
      <c r="J62" s="16">
        <v>0.66987260999999998</v>
      </c>
      <c r="K62" s="14">
        <v>48.363818459999997</v>
      </c>
      <c r="L62" s="16">
        <v>0.63909992999999998</v>
      </c>
      <c r="M62" s="14">
        <v>0</v>
      </c>
      <c r="N62" s="16">
        <v>0</v>
      </c>
      <c r="O62" s="14" t="s">
        <v>582</v>
      </c>
      <c r="P62" s="16" t="s">
        <v>582</v>
      </c>
      <c r="Q62" s="14">
        <v>0</v>
      </c>
      <c r="R62" s="16">
        <v>0</v>
      </c>
      <c r="S62" s="14">
        <v>0</v>
      </c>
      <c r="T62" s="16">
        <v>0</v>
      </c>
      <c r="U62" s="14">
        <v>0.53880214999999998</v>
      </c>
      <c r="V62" s="16">
        <v>0.10019677</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13.71826609</v>
      </c>
      <c r="F66" s="16">
        <v>0.42905327999999998</v>
      </c>
      <c r="G66" s="14">
        <v>13.529516490000001</v>
      </c>
      <c r="H66" s="16">
        <v>0.45881931999999997</v>
      </c>
      <c r="I66" s="14">
        <v>35.078293729999999</v>
      </c>
      <c r="J66" s="16">
        <v>0.62167342999999997</v>
      </c>
      <c r="K66" s="14">
        <v>25.00050937</v>
      </c>
      <c r="L66" s="16">
        <v>0.58961779000000003</v>
      </c>
      <c r="M66" s="14">
        <v>0</v>
      </c>
      <c r="N66" s="16">
        <v>0</v>
      </c>
      <c r="O66" s="14" t="s">
        <v>582</v>
      </c>
      <c r="P66" s="16" t="s">
        <v>582</v>
      </c>
      <c r="Q66" s="14">
        <v>0</v>
      </c>
      <c r="R66" s="16">
        <v>0</v>
      </c>
      <c r="S66" s="14">
        <v>0</v>
      </c>
      <c r="T66" s="16">
        <v>0</v>
      </c>
      <c r="U66" s="14">
        <v>12.67341433</v>
      </c>
      <c r="V66" s="16">
        <v>0.38778602000000001</v>
      </c>
    </row>
    <row r="67" spans="1:22" x14ac:dyDescent="0.25">
      <c r="A67" s="11" t="s">
        <v>537</v>
      </c>
      <c r="B67" s="13">
        <v>6971</v>
      </c>
      <c r="C67" s="14">
        <f>(1233/B67*100)</f>
        <v>17.687562760005736</v>
      </c>
      <c r="D67" s="15">
        <v>5738</v>
      </c>
      <c r="E67" s="14">
        <v>8.0333290099999992</v>
      </c>
      <c r="F67" s="16">
        <v>0.45014269000000001</v>
      </c>
      <c r="G67" s="14">
        <v>20.59349336</v>
      </c>
      <c r="H67" s="16">
        <v>0.64748874999999995</v>
      </c>
      <c r="I67" s="14">
        <v>37.659648169999997</v>
      </c>
      <c r="J67" s="16">
        <v>0.76023070000000004</v>
      </c>
      <c r="K67" s="14">
        <v>29.70383408</v>
      </c>
      <c r="L67" s="16">
        <v>0.95837333999999996</v>
      </c>
      <c r="M67" s="14">
        <v>0</v>
      </c>
      <c r="N67" s="16">
        <v>0</v>
      </c>
      <c r="O67" s="14" t="s">
        <v>582</v>
      </c>
      <c r="P67" s="16" t="s">
        <v>582</v>
      </c>
      <c r="Q67" s="14">
        <v>0</v>
      </c>
      <c r="R67" s="16">
        <v>0</v>
      </c>
      <c r="S67" s="14">
        <v>0</v>
      </c>
      <c r="T67" s="16">
        <v>0</v>
      </c>
      <c r="U67" s="14">
        <v>4.0096953800000001</v>
      </c>
      <c r="V67" s="16">
        <v>0.33088663000000001</v>
      </c>
    </row>
    <row r="68" spans="1:22" x14ac:dyDescent="0.25">
      <c r="A68" s="11" t="s">
        <v>538</v>
      </c>
      <c r="B68" s="13">
        <v>12083</v>
      </c>
      <c r="C68" s="14">
        <f>(32/B68*100)</f>
        <v>0.26483489199702059</v>
      </c>
      <c r="D68" s="15">
        <v>12051</v>
      </c>
      <c r="E68" s="14">
        <v>10.43762591</v>
      </c>
      <c r="F68" s="16">
        <v>0.25859422999999998</v>
      </c>
      <c r="G68" s="14">
        <v>13.70505951</v>
      </c>
      <c r="H68" s="16">
        <v>0.29683094999999998</v>
      </c>
      <c r="I68" s="14">
        <v>32.890542490000001</v>
      </c>
      <c r="J68" s="16">
        <v>0.40783348000000003</v>
      </c>
      <c r="K68" s="14">
        <v>23.88899357</v>
      </c>
      <c r="L68" s="16">
        <v>0.35437889</v>
      </c>
      <c r="M68" s="14">
        <v>0</v>
      </c>
      <c r="N68" s="16">
        <v>0</v>
      </c>
      <c r="O68" s="14" t="s">
        <v>582</v>
      </c>
      <c r="P68" s="16" t="s">
        <v>582</v>
      </c>
      <c r="Q68" s="14">
        <v>0</v>
      </c>
      <c r="R68" s="16">
        <v>0</v>
      </c>
      <c r="S68" s="14">
        <v>0</v>
      </c>
      <c r="T68" s="16">
        <v>0</v>
      </c>
      <c r="U68" s="14">
        <v>19.077778519999999</v>
      </c>
      <c r="V68" s="16">
        <v>0.31650314000000002</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5.5994208700000003</v>
      </c>
      <c r="F70" s="16">
        <v>0.40838558000000003</v>
      </c>
      <c r="G70" s="14">
        <v>15.53748991</v>
      </c>
      <c r="H70" s="16">
        <v>0.47986572</v>
      </c>
      <c r="I70" s="14">
        <v>46.41507824</v>
      </c>
      <c r="J70" s="16">
        <v>1.04220128</v>
      </c>
      <c r="K70" s="14">
        <v>26.860244529999999</v>
      </c>
      <c r="L70" s="16">
        <v>0.76426576000000002</v>
      </c>
      <c r="M70" s="14">
        <v>0</v>
      </c>
      <c r="N70" s="16">
        <v>0</v>
      </c>
      <c r="O70" s="14" t="s">
        <v>582</v>
      </c>
      <c r="P70" s="16" t="s">
        <v>582</v>
      </c>
      <c r="Q70" s="14">
        <v>0</v>
      </c>
      <c r="R70" s="16">
        <v>0</v>
      </c>
      <c r="S70" s="14">
        <v>0</v>
      </c>
      <c r="T70" s="16">
        <v>0</v>
      </c>
      <c r="U70" s="14">
        <v>5.5877664500000002</v>
      </c>
      <c r="V70" s="16">
        <v>0.50362300999999998</v>
      </c>
    </row>
    <row r="71" spans="1:22" x14ac:dyDescent="0.25">
      <c r="A71" s="11" t="s">
        <v>541</v>
      </c>
      <c r="B71" s="13">
        <v>6115</v>
      </c>
      <c r="C71" s="14">
        <f>(55/B71*100)</f>
        <v>0.8994276369582993</v>
      </c>
      <c r="D71" s="15">
        <v>6060</v>
      </c>
      <c r="E71" s="14">
        <v>3.49258011</v>
      </c>
      <c r="F71" s="16">
        <v>0.27065250000000002</v>
      </c>
      <c r="G71" s="14">
        <v>7.5780555600000001</v>
      </c>
      <c r="H71" s="16">
        <v>0.27233090999999998</v>
      </c>
      <c r="I71" s="14">
        <v>37.791464359999999</v>
      </c>
      <c r="J71" s="16">
        <v>0.60790664999999999</v>
      </c>
      <c r="K71" s="14">
        <v>49.775448249999997</v>
      </c>
      <c r="L71" s="16">
        <v>0.59595450000000005</v>
      </c>
      <c r="M71" s="14">
        <v>0</v>
      </c>
      <c r="N71" s="16">
        <v>0</v>
      </c>
      <c r="O71" s="14" t="s">
        <v>582</v>
      </c>
      <c r="P71" s="16" t="s">
        <v>582</v>
      </c>
      <c r="Q71" s="14">
        <v>0</v>
      </c>
      <c r="R71" s="16">
        <v>0</v>
      </c>
      <c r="S71" s="14">
        <v>0</v>
      </c>
      <c r="T71" s="16">
        <v>0</v>
      </c>
      <c r="U71" s="14">
        <v>1.3624517199999999</v>
      </c>
      <c r="V71" s="16">
        <v>0.14843521000000001</v>
      </c>
    </row>
    <row r="72" spans="1:22" x14ac:dyDescent="0.25">
      <c r="A72" s="11" t="s">
        <v>542</v>
      </c>
      <c r="B72" s="13">
        <v>7708</v>
      </c>
      <c r="C72" s="14">
        <f>(9/B72*100)</f>
        <v>0.11676180591593151</v>
      </c>
      <c r="D72" s="15">
        <v>7699</v>
      </c>
      <c r="E72" s="14">
        <v>2.9432080799999998</v>
      </c>
      <c r="F72" s="16">
        <v>0.20928426999999999</v>
      </c>
      <c r="G72" s="14">
        <v>6.2087127100000004</v>
      </c>
      <c r="H72" s="16">
        <v>0.31328021</v>
      </c>
      <c r="I72" s="14">
        <v>43.873389660000001</v>
      </c>
      <c r="J72" s="16">
        <v>0.76309064999999998</v>
      </c>
      <c r="K72" s="14">
        <v>46.666793849999998</v>
      </c>
      <c r="L72" s="16">
        <v>0.82333438999999997</v>
      </c>
      <c r="M72" s="14">
        <v>0</v>
      </c>
      <c r="N72" s="16">
        <v>0</v>
      </c>
      <c r="O72" s="14" t="s">
        <v>582</v>
      </c>
      <c r="P72" s="16" t="s">
        <v>582</v>
      </c>
      <c r="Q72" s="14">
        <v>0</v>
      </c>
      <c r="R72" s="16">
        <v>0</v>
      </c>
      <c r="S72" s="14">
        <v>0</v>
      </c>
      <c r="T72" s="16">
        <v>0</v>
      </c>
      <c r="U72" s="14">
        <v>0.30789569</v>
      </c>
      <c r="V72" s="16">
        <v>6.3486899999999999E-2</v>
      </c>
    </row>
    <row r="73" spans="1:22" x14ac:dyDescent="0.25">
      <c r="A73" s="11" t="s">
        <v>543</v>
      </c>
      <c r="B73" s="13">
        <v>8249</v>
      </c>
      <c r="C73" s="14">
        <f>(212/B73*100)</f>
        <v>2.570008485877076</v>
      </c>
      <c r="D73" s="15">
        <v>8037</v>
      </c>
      <c r="E73" s="14">
        <v>5.1329106099999997</v>
      </c>
      <c r="F73" s="16">
        <v>0.34484057000000001</v>
      </c>
      <c r="G73" s="14">
        <v>17.44816045</v>
      </c>
      <c r="H73" s="16">
        <v>0.61093193000000001</v>
      </c>
      <c r="I73" s="14">
        <v>56.703390730000002</v>
      </c>
      <c r="J73" s="16">
        <v>0.77755686999999996</v>
      </c>
      <c r="K73" s="14">
        <v>18.84735062</v>
      </c>
      <c r="L73" s="16">
        <v>0.67663222000000001</v>
      </c>
      <c r="M73" s="14">
        <v>0</v>
      </c>
      <c r="N73" s="16">
        <v>0</v>
      </c>
      <c r="O73" s="14" t="s">
        <v>582</v>
      </c>
      <c r="P73" s="16" t="s">
        <v>582</v>
      </c>
      <c r="Q73" s="14">
        <v>0</v>
      </c>
      <c r="R73" s="16">
        <v>0</v>
      </c>
      <c r="S73" s="14">
        <v>0</v>
      </c>
      <c r="T73" s="16">
        <v>0</v>
      </c>
      <c r="U73" s="14">
        <v>1.86818759</v>
      </c>
      <c r="V73" s="16">
        <v>0.34742615999999998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16.740804709999999</v>
      </c>
      <c r="F75" s="16">
        <v>0.66423955999999995</v>
      </c>
      <c r="G75" s="14">
        <v>15.900746529999999</v>
      </c>
      <c r="H75" s="16">
        <v>0.69189139</v>
      </c>
      <c r="I75" s="14">
        <v>35.581701080000002</v>
      </c>
      <c r="J75" s="16">
        <v>0.94420353000000001</v>
      </c>
      <c r="K75" s="14">
        <v>13.31015629</v>
      </c>
      <c r="L75" s="16">
        <v>0.57213913000000005</v>
      </c>
      <c r="M75" s="14">
        <v>0</v>
      </c>
      <c r="N75" s="16">
        <v>0</v>
      </c>
      <c r="O75" s="14" t="s">
        <v>582</v>
      </c>
      <c r="P75" s="16" t="s">
        <v>582</v>
      </c>
      <c r="Q75" s="14">
        <v>0</v>
      </c>
      <c r="R75" s="16">
        <v>0</v>
      </c>
      <c r="S75" s="14">
        <v>0</v>
      </c>
      <c r="T75" s="16">
        <v>0</v>
      </c>
      <c r="U75" s="14">
        <v>18.466591380000001</v>
      </c>
      <c r="V75" s="16">
        <v>1.2343835999999999</v>
      </c>
    </row>
    <row r="76" spans="1:22" x14ac:dyDescent="0.25">
      <c r="A76" s="11" t="s">
        <v>546</v>
      </c>
      <c r="B76" s="13">
        <v>14167</v>
      </c>
      <c r="C76" s="14">
        <f>(238/B76*100)</f>
        <v>1.6799604715183172</v>
      </c>
      <c r="D76" s="15">
        <v>13929</v>
      </c>
      <c r="E76" s="14">
        <v>11.076653159999999</v>
      </c>
      <c r="F76" s="16">
        <v>0.38757285000000002</v>
      </c>
      <c r="G76" s="14">
        <v>17.13706114</v>
      </c>
      <c r="H76" s="16">
        <v>0.41062685999999998</v>
      </c>
      <c r="I76" s="14">
        <v>36.598934450000002</v>
      </c>
      <c r="J76" s="16">
        <v>0.46465203999999999</v>
      </c>
      <c r="K76" s="14">
        <v>27.287824499999999</v>
      </c>
      <c r="L76" s="16">
        <v>0.63260534999999996</v>
      </c>
      <c r="M76" s="14">
        <v>0</v>
      </c>
      <c r="N76" s="16">
        <v>0</v>
      </c>
      <c r="O76" s="14" t="s">
        <v>582</v>
      </c>
      <c r="P76" s="16" t="s">
        <v>582</v>
      </c>
      <c r="Q76" s="14">
        <v>0</v>
      </c>
      <c r="R76" s="16">
        <v>0</v>
      </c>
      <c r="S76" s="14">
        <v>0</v>
      </c>
      <c r="T76" s="16">
        <v>0</v>
      </c>
      <c r="U76" s="14">
        <v>7.8995267499999997</v>
      </c>
      <c r="V76" s="16">
        <v>0.52563154999999995</v>
      </c>
    </row>
    <row r="77" spans="1:22" x14ac:dyDescent="0.25">
      <c r="A77" s="11" t="s">
        <v>547</v>
      </c>
      <c r="B77" s="13">
        <v>6062</v>
      </c>
      <c r="C77" s="14">
        <f>(480/B77*100)</f>
        <v>7.9181788188716604</v>
      </c>
      <c r="D77" s="15">
        <v>5582</v>
      </c>
      <c r="E77" s="14">
        <v>4.33310131</v>
      </c>
      <c r="F77" s="16">
        <v>0.25885401000000002</v>
      </c>
      <c r="G77" s="14">
        <v>8.7445845999999996</v>
      </c>
      <c r="H77" s="16">
        <v>0.44918022000000002</v>
      </c>
      <c r="I77" s="14">
        <v>22.732940110000001</v>
      </c>
      <c r="J77" s="16">
        <v>0.63764620999999999</v>
      </c>
      <c r="K77" s="14">
        <v>46.272368899999996</v>
      </c>
      <c r="L77" s="16">
        <v>0.86451745999999996</v>
      </c>
      <c r="M77" s="14">
        <v>0</v>
      </c>
      <c r="N77" s="16">
        <v>0</v>
      </c>
      <c r="O77" s="14" t="s">
        <v>582</v>
      </c>
      <c r="P77" s="16" t="s">
        <v>582</v>
      </c>
      <c r="Q77" s="14">
        <v>0</v>
      </c>
      <c r="R77" s="16">
        <v>0</v>
      </c>
      <c r="S77" s="14">
        <v>0</v>
      </c>
      <c r="T77" s="16">
        <v>0</v>
      </c>
      <c r="U77" s="14">
        <v>17.917005069999998</v>
      </c>
      <c r="V77" s="16">
        <v>0.79695656999999998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7.2724152000000002</v>
      </c>
      <c r="F81" s="16">
        <v>0.40740075999999997</v>
      </c>
      <c r="G81" s="14">
        <v>16.674140300000001</v>
      </c>
      <c r="H81" s="16">
        <v>0.53120109999999998</v>
      </c>
      <c r="I81" s="14">
        <v>55.14544351</v>
      </c>
      <c r="J81" s="16">
        <v>0.76043596000000002</v>
      </c>
      <c r="K81" s="14">
        <v>19.11046103</v>
      </c>
      <c r="L81" s="16">
        <v>0.63145841999999996</v>
      </c>
      <c r="M81" s="14">
        <v>0</v>
      </c>
      <c r="N81" s="16">
        <v>0</v>
      </c>
      <c r="O81" s="14" t="s">
        <v>582</v>
      </c>
      <c r="P81" s="16" t="s">
        <v>582</v>
      </c>
      <c r="Q81" s="14">
        <v>0</v>
      </c>
      <c r="R81" s="16">
        <v>0</v>
      </c>
      <c r="S81" s="14">
        <v>0</v>
      </c>
      <c r="T81" s="16">
        <v>0</v>
      </c>
      <c r="U81" s="14">
        <v>1.7975399700000001</v>
      </c>
      <c r="V81" s="16">
        <v>0.31181820999999998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5.0819065600000002</v>
      </c>
      <c r="F7" s="16">
        <v>0.21961462000000001</v>
      </c>
      <c r="G7" s="14">
        <v>12.0587064</v>
      </c>
      <c r="H7" s="16">
        <v>0.36569372999999999</v>
      </c>
      <c r="I7" s="14">
        <v>32.801741300000003</v>
      </c>
      <c r="J7" s="16">
        <v>0.48535462000000001</v>
      </c>
      <c r="K7" s="14">
        <v>41.111437459999998</v>
      </c>
      <c r="L7" s="16">
        <v>0.70427046999999998</v>
      </c>
      <c r="M7" s="14">
        <v>0</v>
      </c>
      <c r="N7" s="16">
        <v>0</v>
      </c>
      <c r="O7" s="14" t="s">
        <v>582</v>
      </c>
      <c r="P7" s="16" t="s">
        <v>582</v>
      </c>
      <c r="Q7" s="14">
        <v>0</v>
      </c>
      <c r="R7" s="16">
        <v>0</v>
      </c>
      <c r="S7" s="14">
        <v>0</v>
      </c>
      <c r="T7" s="16">
        <v>0</v>
      </c>
      <c r="U7" s="14">
        <v>8.9462082800000005</v>
      </c>
      <c r="V7" s="16">
        <v>0.52848497000000005</v>
      </c>
    </row>
    <row r="8" spans="1:22" x14ac:dyDescent="0.25">
      <c r="A8" s="11" t="s">
        <v>478</v>
      </c>
      <c r="B8" s="13">
        <v>7007</v>
      </c>
      <c r="C8" s="14">
        <f>(299/B8*100)</f>
        <v>4.2671614100185531</v>
      </c>
      <c r="D8" s="15">
        <v>6708</v>
      </c>
      <c r="E8" s="14">
        <v>4.5625428000000001</v>
      </c>
      <c r="F8" s="16">
        <v>0.33407832999999998</v>
      </c>
      <c r="G8" s="14">
        <v>9.2684892399999992</v>
      </c>
      <c r="H8" s="16">
        <v>0.46451247000000001</v>
      </c>
      <c r="I8" s="14">
        <v>30.116217129999999</v>
      </c>
      <c r="J8" s="16">
        <v>0.67361216999999995</v>
      </c>
      <c r="K8" s="14">
        <v>48.792277239999997</v>
      </c>
      <c r="L8" s="16">
        <v>0.85893668000000001</v>
      </c>
      <c r="M8" s="14">
        <v>0</v>
      </c>
      <c r="N8" s="16">
        <v>0</v>
      </c>
      <c r="O8" s="14" t="s">
        <v>582</v>
      </c>
      <c r="P8" s="16" t="s">
        <v>582</v>
      </c>
      <c r="Q8" s="14">
        <v>0.49106714000000001</v>
      </c>
      <c r="R8" s="16">
        <v>0.12089946</v>
      </c>
      <c r="S8" s="14">
        <v>0</v>
      </c>
      <c r="T8" s="16">
        <v>0</v>
      </c>
      <c r="U8" s="14">
        <v>6.76940645</v>
      </c>
      <c r="V8" s="16">
        <v>0.39067352999999999</v>
      </c>
    </row>
    <row r="9" spans="1:22" x14ac:dyDescent="0.25">
      <c r="A9" s="11" t="s">
        <v>479</v>
      </c>
      <c r="B9" s="13">
        <v>9651</v>
      </c>
      <c r="C9" s="14">
        <f>(357/B9*100)</f>
        <v>3.6990985390115014</v>
      </c>
      <c r="D9" s="15">
        <v>9294</v>
      </c>
      <c r="E9" s="14">
        <v>4.6807245799999997</v>
      </c>
      <c r="F9" s="16">
        <v>0.28355420999999997</v>
      </c>
      <c r="G9" s="14">
        <v>10.018858310000001</v>
      </c>
      <c r="H9" s="16">
        <v>0.32368620999999997</v>
      </c>
      <c r="I9" s="14">
        <v>27.81344069</v>
      </c>
      <c r="J9" s="16">
        <v>0.50097455000000002</v>
      </c>
      <c r="K9" s="14">
        <v>46.44455198</v>
      </c>
      <c r="L9" s="16">
        <v>0.69153149999999997</v>
      </c>
      <c r="M9" s="14">
        <v>0</v>
      </c>
      <c r="N9" s="16">
        <v>0</v>
      </c>
      <c r="O9" s="14" t="s">
        <v>582</v>
      </c>
      <c r="P9" s="16" t="s">
        <v>582</v>
      </c>
      <c r="Q9" s="14">
        <v>3.0988246699999999</v>
      </c>
      <c r="R9" s="16">
        <v>0.55465335000000004</v>
      </c>
      <c r="S9" s="14">
        <v>0</v>
      </c>
      <c r="T9" s="16">
        <v>0</v>
      </c>
      <c r="U9" s="14">
        <v>7.9435997800000004</v>
      </c>
      <c r="V9" s="16">
        <v>0.56374749999999996</v>
      </c>
    </row>
    <row r="10" spans="1:22" x14ac:dyDescent="0.25">
      <c r="A10" s="11" t="s">
        <v>480</v>
      </c>
      <c r="B10" s="13">
        <v>20058</v>
      </c>
      <c r="C10" s="14">
        <f>(585/B10*100)</f>
        <v>2.9165420281184566</v>
      </c>
      <c r="D10" s="15">
        <v>19473</v>
      </c>
      <c r="E10" s="14">
        <v>7.0399795999999997</v>
      </c>
      <c r="F10" s="16">
        <v>0.28175709999999998</v>
      </c>
      <c r="G10" s="14">
        <v>13.10943292</v>
      </c>
      <c r="H10" s="16">
        <v>0.38442134</v>
      </c>
      <c r="I10" s="14">
        <v>35.384872059999999</v>
      </c>
      <c r="J10" s="16">
        <v>0.45503368999999999</v>
      </c>
      <c r="K10" s="14">
        <v>39.897500049999998</v>
      </c>
      <c r="L10" s="16">
        <v>0.52928818</v>
      </c>
      <c r="M10" s="14">
        <v>0</v>
      </c>
      <c r="N10" s="16">
        <v>0</v>
      </c>
      <c r="O10" s="14" t="s">
        <v>582</v>
      </c>
      <c r="P10" s="16" t="s">
        <v>582</v>
      </c>
      <c r="Q10" s="14">
        <v>0</v>
      </c>
      <c r="R10" s="16">
        <v>0</v>
      </c>
      <c r="S10" s="14">
        <v>0</v>
      </c>
      <c r="T10" s="16">
        <v>0</v>
      </c>
      <c r="U10" s="14">
        <v>4.5682153599999999</v>
      </c>
      <c r="V10" s="16">
        <v>0.41114729</v>
      </c>
    </row>
    <row r="11" spans="1:22" x14ac:dyDescent="0.25">
      <c r="A11" s="11" t="s">
        <v>481</v>
      </c>
      <c r="B11" s="13">
        <v>7053</v>
      </c>
      <c r="C11" s="14">
        <f>(242/B11*100)</f>
        <v>3.4311640436693605</v>
      </c>
      <c r="D11" s="15">
        <v>6811</v>
      </c>
      <c r="E11" s="14">
        <v>8.2690160000000006</v>
      </c>
      <c r="F11" s="16">
        <v>0.40120835999999999</v>
      </c>
      <c r="G11" s="14">
        <v>16.06065933</v>
      </c>
      <c r="H11" s="16">
        <v>0.63195535999999997</v>
      </c>
      <c r="I11" s="14">
        <v>35.453907299999997</v>
      </c>
      <c r="J11" s="16">
        <v>0.78870282000000003</v>
      </c>
      <c r="K11" s="14">
        <v>29.249867890000001</v>
      </c>
      <c r="L11" s="16">
        <v>0.82283817000000004</v>
      </c>
      <c r="M11" s="14">
        <v>0</v>
      </c>
      <c r="N11" s="16">
        <v>0</v>
      </c>
      <c r="O11" s="14" t="s">
        <v>582</v>
      </c>
      <c r="P11" s="16" t="s">
        <v>582</v>
      </c>
      <c r="Q11" s="14">
        <v>0</v>
      </c>
      <c r="R11" s="16">
        <v>0</v>
      </c>
      <c r="S11" s="14">
        <v>0</v>
      </c>
      <c r="T11" s="16">
        <v>0</v>
      </c>
      <c r="U11" s="14">
        <v>10.96654947</v>
      </c>
      <c r="V11" s="16">
        <v>0.96431900999999998</v>
      </c>
    </row>
    <row r="12" spans="1:22" x14ac:dyDescent="0.25">
      <c r="A12" s="11" t="s">
        <v>482</v>
      </c>
      <c r="B12" s="13">
        <v>6894</v>
      </c>
      <c r="C12" s="14">
        <f>(60/B12*100)</f>
        <v>0.8703220191470844</v>
      </c>
      <c r="D12" s="15">
        <v>6834</v>
      </c>
      <c r="E12" s="14">
        <v>4.0141954799999997</v>
      </c>
      <c r="F12" s="16">
        <v>0.33896205000000001</v>
      </c>
      <c r="G12" s="14">
        <v>7.2860179599999997</v>
      </c>
      <c r="H12" s="16">
        <v>0.37408936999999998</v>
      </c>
      <c r="I12" s="14">
        <v>36.761041890000001</v>
      </c>
      <c r="J12" s="16">
        <v>0.69272073000000001</v>
      </c>
      <c r="K12" s="14">
        <v>44.944741870000001</v>
      </c>
      <c r="L12" s="16">
        <v>0.75061690999999997</v>
      </c>
      <c r="M12" s="14">
        <v>0</v>
      </c>
      <c r="N12" s="16">
        <v>0</v>
      </c>
      <c r="O12" s="14" t="s">
        <v>582</v>
      </c>
      <c r="P12" s="16" t="s">
        <v>582</v>
      </c>
      <c r="Q12" s="14">
        <v>2.3480837700000001</v>
      </c>
      <c r="R12" s="16">
        <v>0.59189603000000002</v>
      </c>
      <c r="S12" s="14">
        <v>0</v>
      </c>
      <c r="T12" s="16">
        <v>0</v>
      </c>
      <c r="U12" s="14">
        <v>4.64591902</v>
      </c>
      <c r="V12" s="16">
        <v>0.43800370999999999</v>
      </c>
    </row>
    <row r="13" spans="1:22" x14ac:dyDescent="0.25">
      <c r="A13" s="11" t="s">
        <v>483</v>
      </c>
      <c r="B13" s="13">
        <v>7161</v>
      </c>
      <c r="C13" s="14">
        <f>(340/B13*100)</f>
        <v>4.7479402318112003</v>
      </c>
      <c r="D13" s="15">
        <v>6821</v>
      </c>
      <c r="E13" s="14">
        <v>4.9427881300000003</v>
      </c>
      <c r="F13" s="16">
        <v>0.33183886000000001</v>
      </c>
      <c r="G13" s="14">
        <v>12.872079530000001</v>
      </c>
      <c r="H13" s="16">
        <v>0.50975972000000003</v>
      </c>
      <c r="I13" s="14">
        <v>36.701477760000003</v>
      </c>
      <c r="J13" s="16">
        <v>0.83303638999999996</v>
      </c>
      <c r="K13" s="14">
        <v>36.821829989999998</v>
      </c>
      <c r="L13" s="16">
        <v>0.85954275999999996</v>
      </c>
      <c r="M13" s="14">
        <v>0</v>
      </c>
      <c r="N13" s="16">
        <v>0</v>
      </c>
      <c r="O13" s="14" t="s">
        <v>582</v>
      </c>
      <c r="P13" s="16" t="s">
        <v>582</v>
      </c>
      <c r="Q13" s="14">
        <v>4.22763036</v>
      </c>
      <c r="R13" s="16">
        <v>0.48804222000000003</v>
      </c>
      <c r="S13" s="14">
        <v>0</v>
      </c>
      <c r="T13" s="16">
        <v>0</v>
      </c>
      <c r="U13" s="14">
        <v>4.4341942400000001</v>
      </c>
      <c r="V13" s="16">
        <v>0.51715712000000003</v>
      </c>
    </row>
    <row r="14" spans="1:22" x14ac:dyDescent="0.25">
      <c r="A14" s="11" t="s">
        <v>484</v>
      </c>
      <c r="B14" s="13">
        <v>5587</v>
      </c>
      <c r="C14" s="14">
        <f>(93/B14*100)</f>
        <v>1.6645784857705386</v>
      </c>
      <c r="D14" s="15">
        <v>5494</v>
      </c>
      <c r="E14" s="14">
        <v>6.3084667200000002</v>
      </c>
      <c r="F14" s="16">
        <v>0.35054917000000002</v>
      </c>
      <c r="G14" s="14">
        <v>18.522116019999999</v>
      </c>
      <c r="H14" s="16">
        <v>0.55848463000000004</v>
      </c>
      <c r="I14" s="14">
        <v>46.033097750000003</v>
      </c>
      <c r="J14" s="16">
        <v>0.79289642000000005</v>
      </c>
      <c r="K14" s="14">
        <v>26.891083429999998</v>
      </c>
      <c r="L14" s="16">
        <v>0.77631791999999999</v>
      </c>
      <c r="M14" s="14">
        <v>0</v>
      </c>
      <c r="N14" s="16">
        <v>0</v>
      </c>
      <c r="O14" s="14" t="s">
        <v>582</v>
      </c>
      <c r="P14" s="16" t="s">
        <v>582</v>
      </c>
      <c r="Q14" s="14">
        <v>0</v>
      </c>
      <c r="R14" s="16">
        <v>0</v>
      </c>
      <c r="S14" s="14">
        <v>0</v>
      </c>
      <c r="T14" s="16">
        <v>0</v>
      </c>
      <c r="U14" s="14">
        <v>2.2452360800000002</v>
      </c>
      <c r="V14" s="16">
        <v>0.19904171000000001</v>
      </c>
    </row>
    <row r="15" spans="1:22" x14ac:dyDescent="0.25">
      <c r="A15" s="11" t="s">
        <v>485</v>
      </c>
      <c r="B15" s="13">
        <v>5882</v>
      </c>
      <c r="C15" s="14">
        <f>(186/B15*100)</f>
        <v>3.1621897313838834</v>
      </c>
      <c r="D15" s="15">
        <v>5696</v>
      </c>
      <c r="E15" s="14">
        <v>2.3836964699999998</v>
      </c>
      <c r="F15" s="16">
        <v>0.20511462</v>
      </c>
      <c r="G15" s="14">
        <v>4.3532149699999998</v>
      </c>
      <c r="H15" s="16">
        <v>0.286547</v>
      </c>
      <c r="I15" s="14">
        <v>25.74283355</v>
      </c>
      <c r="J15" s="16">
        <v>0.57467747000000002</v>
      </c>
      <c r="K15" s="14">
        <v>62.53819584</v>
      </c>
      <c r="L15" s="16">
        <v>0.79978391000000004</v>
      </c>
      <c r="M15" s="14">
        <v>0</v>
      </c>
      <c r="N15" s="16">
        <v>0</v>
      </c>
      <c r="O15" s="14" t="s">
        <v>582</v>
      </c>
      <c r="P15" s="16" t="s">
        <v>582</v>
      </c>
      <c r="Q15" s="14">
        <v>1.0367876499999999</v>
      </c>
      <c r="R15" s="16">
        <v>0.46485518999999997</v>
      </c>
      <c r="S15" s="14">
        <v>0</v>
      </c>
      <c r="T15" s="16">
        <v>0</v>
      </c>
      <c r="U15" s="14">
        <v>3.9452715199999999</v>
      </c>
      <c r="V15" s="16">
        <v>0.36267347999999999</v>
      </c>
    </row>
    <row r="16" spans="1:22" x14ac:dyDescent="0.25">
      <c r="A16" s="11" t="s">
        <v>486</v>
      </c>
      <c r="B16" s="13">
        <v>6108</v>
      </c>
      <c r="C16" s="14">
        <f>(198/B16*100)</f>
        <v>3.2416502946954813</v>
      </c>
      <c r="D16" s="15">
        <v>5910</v>
      </c>
      <c r="E16" s="14">
        <v>6.0725320900000002</v>
      </c>
      <c r="F16" s="16">
        <v>0.35836556000000003</v>
      </c>
      <c r="G16" s="14">
        <v>14.60326523</v>
      </c>
      <c r="H16" s="16">
        <v>0.50142008000000005</v>
      </c>
      <c r="I16" s="14">
        <v>35.640713679999998</v>
      </c>
      <c r="J16" s="16">
        <v>0.61847149000000001</v>
      </c>
      <c r="K16" s="14">
        <v>34.542811559999997</v>
      </c>
      <c r="L16" s="16">
        <v>0.84166781999999996</v>
      </c>
      <c r="M16" s="14">
        <v>0</v>
      </c>
      <c r="N16" s="16">
        <v>0</v>
      </c>
      <c r="O16" s="14" t="s">
        <v>582</v>
      </c>
      <c r="P16" s="16" t="s">
        <v>582</v>
      </c>
      <c r="Q16" s="14">
        <v>0</v>
      </c>
      <c r="R16" s="16">
        <v>0</v>
      </c>
      <c r="S16" s="14">
        <v>0</v>
      </c>
      <c r="T16" s="16">
        <v>0</v>
      </c>
      <c r="U16" s="14">
        <v>9.1406774500000001</v>
      </c>
      <c r="V16" s="16">
        <v>0.78224919000000004</v>
      </c>
    </row>
    <row r="17" spans="1:22" x14ac:dyDescent="0.25">
      <c r="A17" s="11" t="s">
        <v>487</v>
      </c>
      <c r="B17" s="13">
        <v>6504</v>
      </c>
      <c r="C17" s="14">
        <f>(2634/B17*100)</f>
        <v>40.498154981549817</v>
      </c>
      <c r="D17" s="15">
        <v>3870</v>
      </c>
      <c r="E17" s="14">
        <v>4.1231388300000003</v>
      </c>
      <c r="F17" s="16">
        <v>0.38399337</v>
      </c>
      <c r="G17" s="14">
        <v>8.9660708400000004</v>
      </c>
      <c r="H17" s="16">
        <v>0.47005975</v>
      </c>
      <c r="I17" s="14">
        <v>30.22800788</v>
      </c>
      <c r="J17" s="16">
        <v>0.86239933999999996</v>
      </c>
      <c r="K17" s="14">
        <v>40.345324230000003</v>
      </c>
      <c r="L17" s="16">
        <v>1.07985098</v>
      </c>
      <c r="M17" s="14">
        <v>0</v>
      </c>
      <c r="N17" s="16">
        <v>0</v>
      </c>
      <c r="O17" s="14" t="s">
        <v>582</v>
      </c>
      <c r="P17" s="16" t="s">
        <v>582</v>
      </c>
      <c r="Q17" s="14">
        <v>3.8083420499999998</v>
      </c>
      <c r="R17" s="16">
        <v>0.49295886</v>
      </c>
      <c r="S17" s="14">
        <v>0</v>
      </c>
      <c r="T17" s="16">
        <v>0</v>
      </c>
      <c r="U17" s="14">
        <v>12.52911617</v>
      </c>
      <c r="V17" s="16">
        <v>0.89818430000000005</v>
      </c>
    </row>
    <row r="18" spans="1:22" x14ac:dyDescent="0.25">
      <c r="A18" s="11" t="s">
        <v>488</v>
      </c>
      <c r="B18" s="13">
        <v>5532</v>
      </c>
      <c r="C18" s="14">
        <f>(33/B18*100)</f>
        <v>0.59652928416485895</v>
      </c>
      <c r="D18" s="15">
        <v>5499</v>
      </c>
      <c r="E18" s="14">
        <v>7.9508105599999999</v>
      </c>
      <c r="F18" s="16">
        <v>0.38144229000000002</v>
      </c>
      <c r="G18" s="14">
        <v>16.362509970000001</v>
      </c>
      <c r="H18" s="16">
        <v>0.54770328000000001</v>
      </c>
      <c r="I18" s="14">
        <v>30.415977829999999</v>
      </c>
      <c r="J18" s="16">
        <v>0.74326353999999994</v>
      </c>
      <c r="K18" s="14">
        <v>37.761296340000001</v>
      </c>
      <c r="L18" s="16">
        <v>0.92565220000000004</v>
      </c>
      <c r="M18" s="14">
        <v>0</v>
      </c>
      <c r="N18" s="16">
        <v>0</v>
      </c>
      <c r="O18" s="14" t="s">
        <v>582</v>
      </c>
      <c r="P18" s="16" t="s">
        <v>582</v>
      </c>
      <c r="Q18" s="14">
        <v>0</v>
      </c>
      <c r="R18" s="16">
        <v>0</v>
      </c>
      <c r="S18" s="14">
        <v>0</v>
      </c>
      <c r="T18" s="16">
        <v>0</v>
      </c>
      <c r="U18" s="14">
        <v>7.5094053000000001</v>
      </c>
      <c r="V18" s="16">
        <v>0.79784485999999999</v>
      </c>
    </row>
    <row r="19" spans="1:22" x14ac:dyDescent="0.25">
      <c r="A19" s="11" t="s">
        <v>489</v>
      </c>
      <c r="B19" s="13">
        <v>5658</v>
      </c>
      <c r="C19" s="14">
        <f>(493/B19*100)</f>
        <v>8.7133262636974198</v>
      </c>
      <c r="D19" s="15">
        <v>5165</v>
      </c>
      <c r="E19" s="14">
        <v>6.6617003600000002</v>
      </c>
      <c r="F19" s="16">
        <v>0.40655508000000001</v>
      </c>
      <c r="G19" s="14">
        <v>13.78453502</v>
      </c>
      <c r="H19" s="16">
        <v>0.56088470000000001</v>
      </c>
      <c r="I19" s="14">
        <v>40.661581939999998</v>
      </c>
      <c r="J19" s="16">
        <v>0.73873237999999997</v>
      </c>
      <c r="K19" s="14">
        <v>32.316077010000001</v>
      </c>
      <c r="L19" s="16">
        <v>0.81486767000000004</v>
      </c>
      <c r="M19" s="14">
        <v>0</v>
      </c>
      <c r="N19" s="16">
        <v>0</v>
      </c>
      <c r="O19" s="14" t="s">
        <v>582</v>
      </c>
      <c r="P19" s="16" t="s">
        <v>582</v>
      </c>
      <c r="Q19" s="14">
        <v>0</v>
      </c>
      <c r="R19" s="16">
        <v>0</v>
      </c>
      <c r="S19" s="14">
        <v>0</v>
      </c>
      <c r="T19" s="16">
        <v>0</v>
      </c>
      <c r="U19" s="14">
        <v>6.5761056699999996</v>
      </c>
      <c r="V19" s="16">
        <v>0.52634716999999998</v>
      </c>
    </row>
    <row r="20" spans="1:22" x14ac:dyDescent="0.25">
      <c r="A20" s="11" t="s">
        <v>490</v>
      </c>
      <c r="B20" s="13">
        <v>3371</v>
      </c>
      <c r="C20" s="14">
        <f>(75/B20*100)</f>
        <v>2.2248590922574905</v>
      </c>
      <c r="D20" s="15">
        <v>3296</v>
      </c>
      <c r="E20" s="14">
        <v>6.6775727600000003</v>
      </c>
      <c r="F20" s="16">
        <v>0.43899672000000001</v>
      </c>
      <c r="G20" s="14">
        <v>12.59897788</v>
      </c>
      <c r="H20" s="16">
        <v>0.55436668</v>
      </c>
      <c r="I20" s="14">
        <v>37.696702909999999</v>
      </c>
      <c r="J20" s="16">
        <v>0.86131773</v>
      </c>
      <c r="K20" s="14">
        <v>35.64659254</v>
      </c>
      <c r="L20" s="16">
        <v>0.84125541000000004</v>
      </c>
      <c r="M20" s="14">
        <v>0</v>
      </c>
      <c r="N20" s="16">
        <v>0</v>
      </c>
      <c r="O20" s="14" t="s">
        <v>582</v>
      </c>
      <c r="P20" s="16" t="s">
        <v>582</v>
      </c>
      <c r="Q20" s="14">
        <v>0</v>
      </c>
      <c r="R20" s="16">
        <v>0</v>
      </c>
      <c r="S20" s="14">
        <v>0</v>
      </c>
      <c r="T20" s="16">
        <v>0</v>
      </c>
      <c r="U20" s="14">
        <v>7.3801539099999998</v>
      </c>
      <c r="V20" s="16">
        <v>0.41970974</v>
      </c>
    </row>
    <row r="21" spans="1:22" x14ac:dyDescent="0.25">
      <c r="A21" s="11" t="s">
        <v>491</v>
      </c>
      <c r="B21" s="13">
        <v>5741</v>
      </c>
      <c r="C21" s="14">
        <f>(83/B21*100)</f>
        <v>1.4457411600766417</v>
      </c>
      <c r="D21" s="15">
        <v>5658</v>
      </c>
      <c r="E21" s="14">
        <v>4.5560138400000003</v>
      </c>
      <c r="F21" s="16">
        <v>0.25789927000000001</v>
      </c>
      <c r="G21" s="14">
        <v>9.4874310099999999</v>
      </c>
      <c r="H21" s="16">
        <v>0.43101936000000002</v>
      </c>
      <c r="I21" s="14">
        <v>29.001878569999999</v>
      </c>
      <c r="J21" s="16">
        <v>0.62123578999999995</v>
      </c>
      <c r="K21" s="14">
        <v>54.359808110000003</v>
      </c>
      <c r="L21" s="16">
        <v>0.80691131999999999</v>
      </c>
      <c r="M21" s="14">
        <v>0</v>
      </c>
      <c r="N21" s="16">
        <v>0</v>
      </c>
      <c r="O21" s="14" t="s">
        <v>582</v>
      </c>
      <c r="P21" s="16" t="s">
        <v>582</v>
      </c>
      <c r="Q21" s="14">
        <v>0</v>
      </c>
      <c r="R21" s="16">
        <v>0</v>
      </c>
      <c r="S21" s="14">
        <v>0</v>
      </c>
      <c r="T21" s="16">
        <v>0</v>
      </c>
      <c r="U21" s="14">
        <v>2.5948684800000001</v>
      </c>
      <c r="V21" s="16">
        <v>0.28165625</v>
      </c>
    </row>
    <row r="22" spans="1:22" x14ac:dyDescent="0.25">
      <c r="A22" s="11" t="s">
        <v>492</v>
      </c>
      <c r="B22" s="13">
        <v>6598</v>
      </c>
      <c r="C22" s="14">
        <f>(44/B22*100)</f>
        <v>0.66686874810548646</v>
      </c>
      <c r="D22" s="15">
        <v>6554</v>
      </c>
      <c r="E22" s="14">
        <v>8.7635050700000008</v>
      </c>
      <c r="F22" s="16">
        <v>0.46520243999999999</v>
      </c>
      <c r="G22" s="14">
        <v>12.55208732</v>
      </c>
      <c r="H22" s="16">
        <v>0.42736158000000002</v>
      </c>
      <c r="I22" s="14">
        <v>25.934596129999999</v>
      </c>
      <c r="J22" s="16">
        <v>0.84375084</v>
      </c>
      <c r="K22" s="14">
        <v>36.567895610000001</v>
      </c>
      <c r="L22" s="16">
        <v>1.2683835400000001</v>
      </c>
      <c r="M22" s="14">
        <v>0</v>
      </c>
      <c r="N22" s="16">
        <v>0</v>
      </c>
      <c r="O22" s="14" t="s">
        <v>582</v>
      </c>
      <c r="P22" s="16" t="s">
        <v>582</v>
      </c>
      <c r="Q22" s="14">
        <v>10.29669565</v>
      </c>
      <c r="R22" s="16">
        <v>1.33060874</v>
      </c>
      <c r="S22" s="14">
        <v>0</v>
      </c>
      <c r="T22" s="16">
        <v>0</v>
      </c>
      <c r="U22" s="14">
        <v>5.8852202199999999</v>
      </c>
      <c r="V22" s="16">
        <v>0.66270775000000004</v>
      </c>
    </row>
    <row r="23" spans="1:22" x14ac:dyDescent="0.25">
      <c r="A23" s="11" t="s">
        <v>493</v>
      </c>
      <c r="B23" s="13">
        <v>11583</v>
      </c>
      <c r="C23" s="14">
        <f>(307/B23*100)</f>
        <v>2.650435983769317</v>
      </c>
      <c r="D23" s="15">
        <v>11276</v>
      </c>
      <c r="E23" s="14">
        <v>7.5993917800000004</v>
      </c>
      <c r="F23" s="16">
        <v>0.36269150999999999</v>
      </c>
      <c r="G23" s="14">
        <v>18.779255460000002</v>
      </c>
      <c r="H23" s="16">
        <v>0.72297126</v>
      </c>
      <c r="I23" s="14">
        <v>38.239695879999999</v>
      </c>
      <c r="J23" s="16">
        <v>0.77192357</v>
      </c>
      <c r="K23" s="14">
        <v>30.681594329999999</v>
      </c>
      <c r="L23" s="16">
        <v>0.98866606000000001</v>
      </c>
      <c r="M23" s="14">
        <v>0</v>
      </c>
      <c r="N23" s="16">
        <v>0</v>
      </c>
      <c r="O23" s="14" t="s">
        <v>582</v>
      </c>
      <c r="P23" s="16" t="s">
        <v>582</v>
      </c>
      <c r="Q23" s="14">
        <v>0</v>
      </c>
      <c r="R23" s="16">
        <v>0</v>
      </c>
      <c r="S23" s="14">
        <v>0</v>
      </c>
      <c r="T23" s="16">
        <v>0</v>
      </c>
      <c r="U23" s="14">
        <v>4.7000625600000001</v>
      </c>
      <c r="V23" s="16">
        <v>0.40324921000000002</v>
      </c>
    </row>
    <row r="24" spans="1:22" x14ac:dyDescent="0.25">
      <c r="A24" s="11" t="s">
        <v>494</v>
      </c>
      <c r="B24" s="13">
        <v>6647</v>
      </c>
      <c r="C24" s="14">
        <f>(18/B24*100)</f>
        <v>0.27079885662704983</v>
      </c>
      <c r="D24" s="15">
        <v>6629</v>
      </c>
      <c r="E24" s="14">
        <v>3.27501328</v>
      </c>
      <c r="F24" s="16">
        <v>0.24467892999999999</v>
      </c>
      <c r="G24" s="14">
        <v>6.5401538500000003</v>
      </c>
      <c r="H24" s="16">
        <v>0.33492842</v>
      </c>
      <c r="I24" s="14">
        <v>28.994193339999999</v>
      </c>
      <c r="J24" s="16">
        <v>0.68103396000000005</v>
      </c>
      <c r="K24" s="14">
        <v>58.276496629999997</v>
      </c>
      <c r="L24" s="16">
        <v>1.02916794</v>
      </c>
      <c r="M24" s="14">
        <v>0</v>
      </c>
      <c r="N24" s="16">
        <v>0</v>
      </c>
      <c r="O24" s="14" t="s">
        <v>582</v>
      </c>
      <c r="P24" s="16" t="s">
        <v>582</v>
      </c>
      <c r="Q24" s="14">
        <v>0</v>
      </c>
      <c r="R24" s="16">
        <v>0</v>
      </c>
      <c r="S24" s="14">
        <v>0</v>
      </c>
      <c r="T24" s="16">
        <v>0</v>
      </c>
      <c r="U24" s="14">
        <v>2.9141429099999998</v>
      </c>
      <c r="V24" s="16">
        <v>0.85467974000000002</v>
      </c>
    </row>
    <row r="25" spans="1:22" x14ac:dyDescent="0.25">
      <c r="A25" s="11" t="s">
        <v>495</v>
      </c>
      <c r="B25" s="13">
        <v>5581</v>
      </c>
      <c r="C25" s="14">
        <f>(26/B25*100)</f>
        <v>0.46586633219853069</v>
      </c>
      <c r="D25" s="15">
        <v>5555</v>
      </c>
      <c r="E25" s="14">
        <v>1.9811451899999999</v>
      </c>
      <c r="F25" s="16">
        <v>0.20293723</v>
      </c>
      <c r="G25" s="14">
        <v>4.5643253899999996</v>
      </c>
      <c r="H25" s="16">
        <v>0.34571647999999999</v>
      </c>
      <c r="I25" s="14">
        <v>28.052526610000001</v>
      </c>
      <c r="J25" s="16">
        <v>0.75799207000000002</v>
      </c>
      <c r="K25" s="14">
        <v>64.548830600000002</v>
      </c>
      <c r="L25" s="16">
        <v>0.90761347999999997</v>
      </c>
      <c r="M25" s="14">
        <v>0</v>
      </c>
      <c r="N25" s="16">
        <v>0</v>
      </c>
      <c r="O25" s="14" t="s">
        <v>582</v>
      </c>
      <c r="P25" s="16" t="s">
        <v>582</v>
      </c>
      <c r="Q25" s="14">
        <v>0</v>
      </c>
      <c r="R25" s="16">
        <v>0</v>
      </c>
      <c r="S25" s="14">
        <v>0</v>
      </c>
      <c r="T25" s="16">
        <v>0</v>
      </c>
      <c r="U25" s="14">
        <v>0.85317220999999999</v>
      </c>
      <c r="V25" s="16">
        <v>0.13305966</v>
      </c>
    </row>
    <row r="26" spans="1:22" x14ac:dyDescent="0.25">
      <c r="A26" s="11" t="s">
        <v>496</v>
      </c>
      <c r="B26" s="13">
        <v>4869</v>
      </c>
      <c r="C26" s="14">
        <f>(97/B26*100)</f>
        <v>1.9921955226945984</v>
      </c>
      <c r="D26" s="15">
        <v>4772</v>
      </c>
      <c r="E26" s="14">
        <v>5.5678663899999998</v>
      </c>
      <c r="F26" s="16">
        <v>0.31277666999999998</v>
      </c>
      <c r="G26" s="14">
        <v>12.959032840000001</v>
      </c>
      <c r="H26" s="16">
        <v>0.49611666999999998</v>
      </c>
      <c r="I26" s="14">
        <v>38.565400519999997</v>
      </c>
      <c r="J26" s="16">
        <v>0.76148106000000004</v>
      </c>
      <c r="K26" s="14">
        <v>40.13735784</v>
      </c>
      <c r="L26" s="16">
        <v>0.85180160000000005</v>
      </c>
      <c r="M26" s="14">
        <v>0</v>
      </c>
      <c r="N26" s="16">
        <v>0</v>
      </c>
      <c r="O26" s="14" t="s">
        <v>582</v>
      </c>
      <c r="P26" s="16" t="s">
        <v>582</v>
      </c>
      <c r="Q26" s="14">
        <v>0</v>
      </c>
      <c r="R26" s="16">
        <v>0</v>
      </c>
      <c r="S26" s="14">
        <v>0</v>
      </c>
      <c r="T26" s="16">
        <v>0</v>
      </c>
      <c r="U26" s="14">
        <v>2.77034242</v>
      </c>
      <c r="V26" s="16">
        <v>0.29007501000000002</v>
      </c>
    </row>
    <row r="27" spans="1:22" x14ac:dyDescent="0.25">
      <c r="A27" s="11" t="s">
        <v>497</v>
      </c>
      <c r="B27" s="13">
        <v>5299</v>
      </c>
      <c r="C27" s="14">
        <f>(208/B27*100)</f>
        <v>3.9252689186638987</v>
      </c>
      <c r="D27" s="15">
        <v>5091</v>
      </c>
      <c r="E27" s="14">
        <v>6.1760794099999998</v>
      </c>
      <c r="F27" s="16">
        <v>0.34541663</v>
      </c>
      <c r="G27" s="14">
        <v>13.002767779999999</v>
      </c>
      <c r="H27" s="16">
        <v>0.48429559999999999</v>
      </c>
      <c r="I27" s="14">
        <v>34.740240280000002</v>
      </c>
      <c r="J27" s="16">
        <v>0.67123007999999995</v>
      </c>
      <c r="K27" s="14">
        <v>36.159534430000001</v>
      </c>
      <c r="L27" s="16">
        <v>0.61172294999999999</v>
      </c>
      <c r="M27" s="14">
        <v>0</v>
      </c>
      <c r="N27" s="16">
        <v>0</v>
      </c>
      <c r="O27" s="14" t="s">
        <v>582</v>
      </c>
      <c r="P27" s="16" t="s">
        <v>582</v>
      </c>
      <c r="Q27" s="14">
        <v>0</v>
      </c>
      <c r="R27" s="16">
        <v>0</v>
      </c>
      <c r="S27" s="14">
        <v>0</v>
      </c>
      <c r="T27" s="16">
        <v>0</v>
      </c>
      <c r="U27" s="14">
        <v>9.9213781000000001</v>
      </c>
      <c r="V27" s="16">
        <v>0.36683230999999999</v>
      </c>
    </row>
    <row r="28" spans="1:22" x14ac:dyDescent="0.25">
      <c r="A28" s="11" t="s">
        <v>498</v>
      </c>
      <c r="B28" s="13">
        <v>7568</v>
      </c>
      <c r="C28" s="14">
        <f>(562/B28*100)</f>
        <v>7.4260042283298091</v>
      </c>
      <c r="D28" s="15">
        <v>7006</v>
      </c>
      <c r="E28" s="14">
        <v>8.8629878499999997</v>
      </c>
      <c r="F28" s="16">
        <v>0.44818384999999999</v>
      </c>
      <c r="G28" s="14">
        <v>21.954166919999999</v>
      </c>
      <c r="H28" s="16">
        <v>0.59176832999999995</v>
      </c>
      <c r="I28" s="14">
        <v>38.474806309999998</v>
      </c>
      <c r="J28" s="16">
        <v>0.72464689999999998</v>
      </c>
      <c r="K28" s="14">
        <v>24.49466559</v>
      </c>
      <c r="L28" s="16">
        <v>0.62979728999999995</v>
      </c>
      <c r="M28" s="14">
        <v>0</v>
      </c>
      <c r="N28" s="16">
        <v>0</v>
      </c>
      <c r="O28" s="14" t="s">
        <v>582</v>
      </c>
      <c r="P28" s="16" t="s">
        <v>582</v>
      </c>
      <c r="Q28" s="14">
        <v>0</v>
      </c>
      <c r="R28" s="16">
        <v>0</v>
      </c>
      <c r="S28" s="14">
        <v>0</v>
      </c>
      <c r="T28" s="16">
        <v>0</v>
      </c>
      <c r="U28" s="14">
        <v>6.2133733299999996</v>
      </c>
      <c r="V28" s="16">
        <v>0.76920115</v>
      </c>
    </row>
    <row r="29" spans="1:22" x14ac:dyDescent="0.25">
      <c r="A29" s="11" t="s">
        <v>499</v>
      </c>
      <c r="B29" s="13">
        <v>5385</v>
      </c>
      <c r="C29" s="14">
        <f>(30/B29*100)</f>
        <v>0.55710306406685239</v>
      </c>
      <c r="D29" s="15">
        <v>5355</v>
      </c>
      <c r="E29" s="14">
        <v>2.2690743699999998</v>
      </c>
      <c r="F29" s="16">
        <v>0.20074201</v>
      </c>
      <c r="G29" s="14">
        <v>8.3891452799999993</v>
      </c>
      <c r="H29" s="16">
        <v>0.37052072000000003</v>
      </c>
      <c r="I29" s="14">
        <v>23.313772669999999</v>
      </c>
      <c r="J29" s="16">
        <v>0.54307939000000005</v>
      </c>
      <c r="K29" s="14">
        <v>59.914190570000002</v>
      </c>
      <c r="L29" s="16">
        <v>0.79728354999999995</v>
      </c>
      <c r="M29" s="14">
        <v>0</v>
      </c>
      <c r="N29" s="16">
        <v>0</v>
      </c>
      <c r="O29" s="14" t="s">
        <v>582</v>
      </c>
      <c r="P29" s="16" t="s">
        <v>582</v>
      </c>
      <c r="Q29" s="14">
        <v>2.7667624100000001</v>
      </c>
      <c r="R29" s="16">
        <v>0.24169378</v>
      </c>
      <c r="S29" s="14">
        <v>0</v>
      </c>
      <c r="T29" s="16">
        <v>0</v>
      </c>
      <c r="U29" s="14">
        <v>3.3470546900000002</v>
      </c>
      <c r="V29" s="16">
        <v>0.43112832000000001</v>
      </c>
    </row>
    <row r="30" spans="1:22" x14ac:dyDescent="0.25">
      <c r="A30" s="11" t="s">
        <v>500</v>
      </c>
      <c r="B30" s="13">
        <v>4520</v>
      </c>
      <c r="C30" s="14">
        <f>(266/B30*100)</f>
        <v>5.8849557522123899</v>
      </c>
      <c r="D30" s="15">
        <v>4254</v>
      </c>
      <c r="E30" s="14">
        <v>4.6742432300000001</v>
      </c>
      <c r="F30" s="16">
        <v>0.33854211000000001</v>
      </c>
      <c r="G30" s="14">
        <v>12.11279978</v>
      </c>
      <c r="H30" s="16">
        <v>0.55262663000000001</v>
      </c>
      <c r="I30" s="14">
        <v>34.52777596</v>
      </c>
      <c r="J30" s="16">
        <v>0.77559624999999999</v>
      </c>
      <c r="K30" s="14">
        <v>42.451968489999999</v>
      </c>
      <c r="L30" s="16">
        <v>0.96323009999999998</v>
      </c>
      <c r="M30" s="14">
        <v>0</v>
      </c>
      <c r="N30" s="16">
        <v>0</v>
      </c>
      <c r="O30" s="14" t="s">
        <v>582</v>
      </c>
      <c r="P30" s="16" t="s">
        <v>582</v>
      </c>
      <c r="Q30" s="14">
        <v>0</v>
      </c>
      <c r="R30" s="16">
        <v>0</v>
      </c>
      <c r="S30" s="14">
        <v>0</v>
      </c>
      <c r="T30" s="16">
        <v>0</v>
      </c>
      <c r="U30" s="14">
        <v>6.2332125400000002</v>
      </c>
      <c r="V30" s="16">
        <v>0.45186751000000003</v>
      </c>
    </row>
    <row r="31" spans="1:22" x14ac:dyDescent="0.25">
      <c r="A31" s="11" t="s">
        <v>501</v>
      </c>
      <c r="B31" s="13">
        <v>5456</v>
      </c>
      <c r="C31" s="14">
        <f>(158/B31*100)</f>
        <v>2.8958944281524923</v>
      </c>
      <c r="D31" s="15">
        <v>5298</v>
      </c>
      <c r="E31" s="14">
        <v>5.4726592900000002</v>
      </c>
      <c r="F31" s="16">
        <v>0.33166521999999998</v>
      </c>
      <c r="G31" s="14">
        <v>14.254186839999999</v>
      </c>
      <c r="H31" s="16">
        <v>0.48956934000000002</v>
      </c>
      <c r="I31" s="14">
        <v>36.41235786</v>
      </c>
      <c r="J31" s="16">
        <v>0.65158340000000003</v>
      </c>
      <c r="K31" s="14">
        <v>38.001652470000003</v>
      </c>
      <c r="L31" s="16">
        <v>0.73286607000000004</v>
      </c>
      <c r="M31" s="14">
        <v>0</v>
      </c>
      <c r="N31" s="16">
        <v>0</v>
      </c>
      <c r="O31" s="14" t="s">
        <v>582</v>
      </c>
      <c r="P31" s="16" t="s">
        <v>582</v>
      </c>
      <c r="Q31" s="14">
        <v>0</v>
      </c>
      <c r="R31" s="16">
        <v>0</v>
      </c>
      <c r="S31" s="14">
        <v>0</v>
      </c>
      <c r="T31" s="16">
        <v>0</v>
      </c>
      <c r="U31" s="14">
        <v>5.8591435499999998</v>
      </c>
      <c r="V31" s="16">
        <v>0.52705561000000001</v>
      </c>
    </row>
    <row r="32" spans="1:22" x14ac:dyDescent="0.25">
      <c r="A32" s="11" t="s">
        <v>502</v>
      </c>
      <c r="B32" s="13">
        <v>4478</v>
      </c>
      <c r="C32" s="14">
        <f>(6/B32*100)</f>
        <v>0.13398838767306834</v>
      </c>
      <c r="D32" s="15">
        <v>4472</v>
      </c>
      <c r="E32" s="14">
        <v>6.55864213</v>
      </c>
      <c r="F32" s="16">
        <v>0.43709365999999999</v>
      </c>
      <c r="G32" s="14">
        <v>16.46380564</v>
      </c>
      <c r="H32" s="16">
        <v>0.61173127000000005</v>
      </c>
      <c r="I32" s="14">
        <v>44.309177310000003</v>
      </c>
      <c r="J32" s="16">
        <v>0.83888832999999996</v>
      </c>
      <c r="K32" s="14">
        <v>30.17344336</v>
      </c>
      <c r="L32" s="16">
        <v>0.83007987999999999</v>
      </c>
      <c r="M32" s="14">
        <v>0</v>
      </c>
      <c r="N32" s="16">
        <v>0</v>
      </c>
      <c r="O32" s="14" t="s">
        <v>582</v>
      </c>
      <c r="P32" s="16" t="s">
        <v>582</v>
      </c>
      <c r="Q32" s="14">
        <v>0</v>
      </c>
      <c r="R32" s="16">
        <v>0</v>
      </c>
      <c r="S32" s="14">
        <v>0</v>
      </c>
      <c r="T32" s="16">
        <v>0</v>
      </c>
      <c r="U32" s="14">
        <v>2.4949315599999999</v>
      </c>
      <c r="V32" s="16">
        <v>0.27430399999999999</v>
      </c>
    </row>
    <row r="33" spans="1:22" x14ac:dyDescent="0.25">
      <c r="A33" s="11" t="s">
        <v>503</v>
      </c>
      <c r="B33" s="13">
        <v>7325</v>
      </c>
      <c r="C33" s="14">
        <f>(88/B33*100)</f>
        <v>1.2013651877133107</v>
      </c>
      <c r="D33" s="15">
        <v>7237</v>
      </c>
      <c r="E33" s="14">
        <v>7.1021937399999997</v>
      </c>
      <c r="F33" s="16">
        <v>0.38094710999999998</v>
      </c>
      <c r="G33" s="14">
        <v>13.49367917</v>
      </c>
      <c r="H33" s="16">
        <v>0.40410618999999998</v>
      </c>
      <c r="I33" s="14">
        <v>35.945792820000001</v>
      </c>
      <c r="J33" s="16">
        <v>0.56011772000000004</v>
      </c>
      <c r="K33" s="14">
        <v>40.882154180000001</v>
      </c>
      <c r="L33" s="16">
        <v>0.64360136000000001</v>
      </c>
      <c r="M33" s="14">
        <v>0</v>
      </c>
      <c r="N33" s="16">
        <v>0</v>
      </c>
      <c r="O33" s="14" t="s">
        <v>582</v>
      </c>
      <c r="P33" s="16" t="s">
        <v>582</v>
      </c>
      <c r="Q33" s="14">
        <v>0</v>
      </c>
      <c r="R33" s="16">
        <v>0</v>
      </c>
      <c r="S33" s="14">
        <v>0</v>
      </c>
      <c r="T33" s="16">
        <v>0</v>
      </c>
      <c r="U33" s="14">
        <v>2.5761800899999998</v>
      </c>
      <c r="V33" s="16">
        <v>0.24992378000000001</v>
      </c>
    </row>
    <row r="34" spans="1:22" x14ac:dyDescent="0.25">
      <c r="A34" s="11" t="s">
        <v>504</v>
      </c>
      <c r="B34" s="13">
        <v>6350</v>
      </c>
      <c r="C34" s="14">
        <f>(113/B34*100)</f>
        <v>1.7795275590551181</v>
      </c>
      <c r="D34" s="15">
        <v>6237</v>
      </c>
      <c r="E34" s="14">
        <v>6.350644</v>
      </c>
      <c r="F34" s="16">
        <v>0.34819478999999998</v>
      </c>
      <c r="G34" s="14">
        <v>11.060110999999999</v>
      </c>
      <c r="H34" s="16">
        <v>0.46296874999999998</v>
      </c>
      <c r="I34" s="14">
        <v>35.025847589999998</v>
      </c>
      <c r="J34" s="16">
        <v>0.74446709</v>
      </c>
      <c r="K34" s="14">
        <v>37.543384510000003</v>
      </c>
      <c r="L34" s="16">
        <v>0.94201172</v>
      </c>
      <c r="M34" s="14">
        <v>0</v>
      </c>
      <c r="N34" s="16">
        <v>0</v>
      </c>
      <c r="O34" s="14" t="s">
        <v>582</v>
      </c>
      <c r="P34" s="16" t="s">
        <v>582</v>
      </c>
      <c r="Q34" s="14">
        <v>2.5959758800000001</v>
      </c>
      <c r="R34" s="16">
        <v>0.53893796000000005</v>
      </c>
      <c r="S34" s="14">
        <v>0</v>
      </c>
      <c r="T34" s="16">
        <v>0</v>
      </c>
      <c r="U34" s="14">
        <v>7.4240370200000001</v>
      </c>
      <c r="V34" s="16">
        <v>0.55446547000000002</v>
      </c>
    </row>
    <row r="35" spans="1:22" x14ac:dyDescent="0.25">
      <c r="A35" s="11" t="s">
        <v>505</v>
      </c>
      <c r="B35" s="13">
        <v>6406</v>
      </c>
      <c r="C35" s="14">
        <f>(80/B35*100)</f>
        <v>1.2488292226038089</v>
      </c>
      <c r="D35" s="15">
        <v>6326</v>
      </c>
      <c r="E35" s="14">
        <v>4.0511341400000003</v>
      </c>
      <c r="F35" s="16">
        <v>0.29801809000000001</v>
      </c>
      <c r="G35" s="14">
        <v>10.898494749999999</v>
      </c>
      <c r="H35" s="16">
        <v>0.43959904999999999</v>
      </c>
      <c r="I35" s="14">
        <v>39.644621260000001</v>
      </c>
      <c r="J35" s="16">
        <v>0.82050617000000003</v>
      </c>
      <c r="K35" s="14">
        <v>41.518683240000001</v>
      </c>
      <c r="L35" s="16">
        <v>0.81221562999999997</v>
      </c>
      <c r="M35" s="14">
        <v>0</v>
      </c>
      <c r="N35" s="16">
        <v>0</v>
      </c>
      <c r="O35" s="14" t="s">
        <v>582</v>
      </c>
      <c r="P35" s="16" t="s">
        <v>582</v>
      </c>
      <c r="Q35" s="14">
        <v>1.04263025</v>
      </c>
      <c r="R35" s="16">
        <v>5.7135360000000003E-2</v>
      </c>
      <c r="S35" s="14">
        <v>0</v>
      </c>
      <c r="T35" s="16">
        <v>0</v>
      </c>
      <c r="U35" s="14">
        <v>2.8444363500000001</v>
      </c>
      <c r="V35" s="16">
        <v>0.21704402</v>
      </c>
    </row>
    <row r="36" spans="1:22" x14ac:dyDescent="0.25">
      <c r="A36" s="11" t="s">
        <v>506</v>
      </c>
      <c r="B36" s="13">
        <v>6736</v>
      </c>
      <c r="C36" s="14">
        <f>(107/B36*100)</f>
        <v>1.5884798099762472</v>
      </c>
      <c r="D36" s="15">
        <v>6629</v>
      </c>
      <c r="E36" s="14">
        <v>4.1953795600000001</v>
      </c>
      <c r="F36" s="16">
        <v>0.26069498000000002</v>
      </c>
      <c r="G36" s="14">
        <v>9.5661859899999993</v>
      </c>
      <c r="H36" s="16">
        <v>0.42221364</v>
      </c>
      <c r="I36" s="14">
        <v>30.022235949999999</v>
      </c>
      <c r="J36" s="16">
        <v>0.67329813000000005</v>
      </c>
      <c r="K36" s="14">
        <v>51.209507240000001</v>
      </c>
      <c r="L36" s="16">
        <v>0.84808567000000001</v>
      </c>
      <c r="M36" s="14">
        <v>0</v>
      </c>
      <c r="N36" s="16">
        <v>0</v>
      </c>
      <c r="O36" s="14" t="s">
        <v>582</v>
      </c>
      <c r="P36" s="16" t="s">
        <v>582</v>
      </c>
      <c r="Q36" s="14">
        <v>0</v>
      </c>
      <c r="R36" s="16">
        <v>0</v>
      </c>
      <c r="S36" s="14">
        <v>0</v>
      </c>
      <c r="T36" s="16">
        <v>0</v>
      </c>
      <c r="U36" s="14">
        <v>5.0066912600000002</v>
      </c>
      <c r="V36" s="16">
        <v>0.37915658000000002</v>
      </c>
    </row>
    <row r="37" spans="1:22" x14ac:dyDescent="0.25">
      <c r="A37" s="11" t="s">
        <v>507</v>
      </c>
      <c r="B37" s="13">
        <v>5458</v>
      </c>
      <c r="C37" s="14">
        <f>(222/B37*100)</f>
        <v>4.0674239648222787</v>
      </c>
      <c r="D37" s="15">
        <v>5236</v>
      </c>
      <c r="E37" s="14">
        <v>4.3095167099999996</v>
      </c>
      <c r="F37" s="16">
        <v>0.32200578000000002</v>
      </c>
      <c r="G37" s="14">
        <v>7.7091017099999997</v>
      </c>
      <c r="H37" s="16">
        <v>0.3771911</v>
      </c>
      <c r="I37" s="14">
        <v>33.224072380000003</v>
      </c>
      <c r="J37" s="16">
        <v>0.75855468999999998</v>
      </c>
      <c r="K37" s="14">
        <v>45.739153399999999</v>
      </c>
      <c r="L37" s="16">
        <v>1.0746026900000001</v>
      </c>
      <c r="M37" s="14">
        <v>0</v>
      </c>
      <c r="N37" s="16">
        <v>0</v>
      </c>
      <c r="O37" s="14" t="s">
        <v>582</v>
      </c>
      <c r="P37" s="16" t="s">
        <v>582</v>
      </c>
      <c r="Q37" s="14">
        <v>0</v>
      </c>
      <c r="R37" s="16">
        <v>0</v>
      </c>
      <c r="S37" s="14">
        <v>0</v>
      </c>
      <c r="T37" s="16">
        <v>0</v>
      </c>
      <c r="U37" s="14">
        <v>9.0181558000000006</v>
      </c>
      <c r="V37" s="16">
        <v>0.85039942000000002</v>
      </c>
    </row>
    <row r="38" spans="1:22" x14ac:dyDescent="0.25">
      <c r="A38" s="11" t="s">
        <v>508</v>
      </c>
      <c r="B38" s="13">
        <v>5860</v>
      </c>
      <c r="C38" s="14">
        <f>(34/B38*100)</f>
        <v>0.58020477815699656</v>
      </c>
      <c r="D38" s="15">
        <v>5826</v>
      </c>
      <c r="E38" s="14">
        <v>3.6155667500000002</v>
      </c>
      <c r="F38" s="16">
        <v>0.24534763000000001</v>
      </c>
      <c r="G38" s="14">
        <v>7.9935975800000003</v>
      </c>
      <c r="H38" s="16">
        <v>0.42521041999999998</v>
      </c>
      <c r="I38" s="14">
        <v>27.553561649999999</v>
      </c>
      <c r="J38" s="16">
        <v>0.74248685999999997</v>
      </c>
      <c r="K38" s="14">
        <v>41.179177709999998</v>
      </c>
      <c r="L38" s="16">
        <v>0.95231283</v>
      </c>
      <c r="M38" s="14">
        <v>0</v>
      </c>
      <c r="N38" s="16">
        <v>0</v>
      </c>
      <c r="O38" s="14" t="s">
        <v>582</v>
      </c>
      <c r="P38" s="16" t="s">
        <v>582</v>
      </c>
      <c r="Q38" s="14">
        <v>0</v>
      </c>
      <c r="R38" s="16">
        <v>0</v>
      </c>
      <c r="S38" s="14">
        <v>0</v>
      </c>
      <c r="T38" s="16">
        <v>0</v>
      </c>
      <c r="U38" s="14">
        <v>19.658096310000001</v>
      </c>
      <c r="V38" s="16">
        <v>1.01972223</v>
      </c>
    </row>
    <row r="39" spans="1:22" x14ac:dyDescent="0.25">
      <c r="A39" s="11" t="s">
        <v>509</v>
      </c>
      <c r="B39" s="13">
        <v>5895</v>
      </c>
      <c r="C39" s="14">
        <f>(34/B39*100)</f>
        <v>0.57675996607294322</v>
      </c>
      <c r="D39" s="15">
        <v>5861</v>
      </c>
      <c r="E39" s="14">
        <v>10.53620549</v>
      </c>
      <c r="F39" s="16">
        <v>0.46432512999999997</v>
      </c>
      <c r="G39" s="14">
        <v>19.6798635</v>
      </c>
      <c r="H39" s="16">
        <v>0.53276515000000002</v>
      </c>
      <c r="I39" s="14">
        <v>42.60915893</v>
      </c>
      <c r="J39" s="16">
        <v>0.80028591000000004</v>
      </c>
      <c r="K39" s="14">
        <v>22.075620199999999</v>
      </c>
      <c r="L39" s="16">
        <v>0.73319860999999997</v>
      </c>
      <c r="M39" s="14">
        <v>0</v>
      </c>
      <c r="N39" s="16">
        <v>0</v>
      </c>
      <c r="O39" s="14" t="s">
        <v>582</v>
      </c>
      <c r="P39" s="16" t="s">
        <v>582</v>
      </c>
      <c r="Q39" s="14">
        <v>0</v>
      </c>
      <c r="R39" s="16">
        <v>0</v>
      </c>
      <c r="S39" s="14">
        <v>0</v>
      </c>
      <c r="T39" s="16">
        <v>0</v>
      </c>
      <c r="U39" s="14">
        <v>5.09915188</v>
      </c>
      <c r="V39" s="16">
        <v>0.69173293999999996</v>
      </c>
    </row>
    <row r="40" spans="1:22" x14ac:dyDescent="0.25">
      <c r="A40" s="11" t="s">
        <v>510</v>
      </c>
      <c r="B40" s="13">
        <v>14157</v>
      </c>
      <c r="C40" s="14">
        <f>(437/B40*100)</f>
        <v>3.0868121777212685</v>
      </c>
      <c r="D40" s="15">
        <v>13720</v>
      </c>
      <c r="E40" s="14">
        <v>4.5804988399999997</v>
      </c>
      <c r="F40" s="16">
        <v>0.29807341999999998</v>
      </c>
      <c r="G40" s="14">
        <v>14.864076989999999</v>
      </c>
      <c r="H40" s="16">
        <v>0.56172579</v>
      </c>
      <c r="I40" s="14">
        <v>38.745762620000001</v>
      </c>
      <c r="J40" s="16">
        <v>0.60928833999999998</v>
      </c>
      <c r="K40" s="14">
        <v>36.799343210000004</v>
      </c>
      <c r="L40" s="16">
        <v>0.63643147</v>
      </c>
      <c r="M40" s="14">
        <v>0</v>
      </c>
      <c r="N40" s="16">
        <v>0</v>
      </c>
      <c r="O40" s="14" t="s">
        <v>582</v>
      </c>
      <c r="P40" s="16" t="s">
        <v>582</v>
      </c>
      <c r="Q40" s="14">
        <v>0</v>
      </c>
      <c r="R40" s="16">
        <v>0</v>
      </c>
      <c r="S40" s="14">
        <v>0</v>
      </c>
      <c r="T40" s="16">
        <v>0</v>
      </c>
      <c r="U40" s="14">
        <v>5.0103183500000004</v>
      </c>
      <c r="V40" s="16">
        <v>0.52955103000000003</v>
      </c>
    </row>
    <row r="41" spans="1:22" x14ac:dyDescent="0.25">
      <c r="A41" s="11" t="s">
        <v>511</v>
      </c>
      <c r="B41" s="13">
        <v>5712</v>
      </c>
      <c r="C41" s="14">
        <f>(76/B41*100)</f>
        <v>1.330532212885154</v>
      </c>
      <c r="D41" s="15">
        <v>5636</v>
      </c>
      <c r="E41" s="14">
        <v>5.0817698800000004</v>
      </c>
      <c r="F41" s="16">
        <v>0.32272877999999999</v>
      </c>
      <c r="G41" s="14">
        <v>11.97539931</v>
      </c>
      <c r="H41" s="16">
        <v>0.59516747999999997</v>
      </c>
      <c r="I41" s="14">
        <v>36.157457239999999</v>
      </c>
      <c r="J41" s="16">
        <v>0.65324758000000005</v>
      </c>
      <c r="K41" s="14">
        <v>41.624403289999997</v>
      </c>
      <c r="L41" s="16">
        <v>0.92450710000000003</v>
      </c>
      <c r="M41" s="14">
        <v>0</v>
      </c>
      <c r="N41" s="16">
        <v>0</v>
      </c>
      <c r="O41" s="14" t="s">
        <v>582</v>
      </c>
      <c r="P41" s="16" t="s">
        <v>582</v>
      </c>
      <c r="Q41" s="14">
        <v>0.68158885000000002</v>
      </c>
      <c r="R41" s="16">
        <v>0.18153912999999999</v>
      </c>
      <c r="S41" s="14">
        <v>0</v>
      </c>
      <c r="T41" s="16">
        <v>0</v>
      </c>
      <c r="U41" s="14">
        <v>4.4793814200000002</v>
      </c>
      <c r="V41" s="16">
        <v>0.57305127</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5.5528171965714268</v>
      </c>
      <c r="F42" s="16">
        <f>IF(COUNT(F7:F41) &gt; 0, SQRT(SUMSQ(F7:F41)/(COUNT(F7:F41)*COUNT(F7:F41)) ), "—")</f>
        <v>5.7392733191912612E-2</v>
      </c>
      <c r="G42" s="14">
        <f>IF(COUNT(G7:G41) &gt; 0, AVERAGE(G7:G41), "—")</f>
        <v>12.233274335142855</v>
      </c>
      <c r="H42" s="16">
        <f>IF(COUNT(H7:H41) &gt; 0, SQRT(SUMSQ(H7:H41)/(COUNT(H7:H41)*COUNT(H7:H41)) ), "—")</f>
        <v>8.1943611434721758E-2</v>
      </c>
      <c r="I42" s="14">
        <f>IF(COUNT(I7:I41) &gt; 0, AVERAGE(I7:I41), "—")</f>
        <v>34.312758444285713</v>
      </c>
      <c r="J42" s="16">
        <f>IF(COUNT(J7:J41) &gt; 0, SQRT(SUMSQ(J7:J41)/(COUNT(J7:J41)*COUNT(J7:J41)) ), "—")</f>
        <v>0.12034114334428048</v>
      </c>
      <c r="K42" s="14">
        <f>IF(COUNT(K7:K41) &gt; 0, AVERAGE(K7:K41), "—")</f>
        <v>40.904070069714287</v>
      </c>
      <c r="L42" s="16">
        <f>IF(COUNT(L7:L41) &gt; 0, SQRT(SUMSQ(L7:L41)/(COUNT(L7:L41)*COUNT(L7:L41)) ), "—")</f>
        <v>0.14360569476637944</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0.92555396228571429</v>
      </c>
      <c r="R42" s="16">
        <f>IF(COUNT(R7:R41) &gt; 0, SQRT(SUMSQ(R7:R41)/(COUNT(R7:R41)*COUNT(R7:R41)) ), "—")</f>
        <v>5.364655649649893E-2</v>
      </c>
      <c r="S42" s="14">
        <f>IF(COUNT(S7:S41) &gt; 0, AVERAGE(S7:S41), "—")</f>
        <v>0</v>
      </c>
      <c r="T42" s="16">
        <f>IF(COUNT(T7:T41) &gt; 0, SQRT(SUMSQ(T7:T41)/(COUNT(T7:T41)*COUNT(T7:T41)) ), "—")</f>
        <v>0</v>
      </c>
      <c r="U42" s="14">
        <f>IF(COUNT(U7:U41) &gt; 0, AVERAGE(U7:U41), "—")</f>
        <v>6.0715259928571426</v>
      </c>
      <c r="V42" s="16">
        <f>IF(COUNT(V7:V41) &gt; 0, SQRT(SUMSQ(V7:V41)/(COUNT(V7:V41)*COUNT(V7:V41)) ), "—")</f>
        <v>9.6389468474538456E-2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8.1303658799999994</v>
      </c>
      <c r="F46" s="16">
        <v>0.30445970999999999</v>
      </c>
      <c r="G46" s="14">
        <v>13.29044204</v>
      </c>
      <c r="H46" s="16">
        <v>0.39185513999999999</v>
      </c>
      <c r="I46" s="14">
        <v>21.110273920000001</v>
      </c>
      <c r="J46" s="16">
        <v>0.58928007000000004</v>
      </c>
      <c r="K46" s="14">
        <v>19.038904179999999</v>
      </c>
      <c r="L46" s="16">
        <v>0.55819903999999998</v>
      </c>
      <c r="M46" s="14">
        <v>0</v>
      </c>
      <c r="N46" s="16">
        <v>0</v>
      </c>
      <c r="O46" s="14" t="s">
        <v>582</v>
      </c>
      <c r="P46" s="16" t="s">
        <v>582</v>
      </c>
      <c r="Q46" s="14">
        <v>0</v>
      </c>
      <c r="R46" s="16">
        <v>0</v>
      </c>
      <c r="S46" s="14">
        <v>0</v>
      </c>
      <c r="T46" s="16">
        <v>0</v>
      </c>
      <c r="U46" s="14">
        <v>38.430013979999998</v>
      </c>
      <c r="V46" s="16">
        <v>1.1201762099999999</v>
      </c>
    </row>
    <row r="47" spans="1:22" x14ac:dyDescent="0.25">
      <c r="A47" s="11" t="s">
        <v>517</v>
      </c>
      <c r="B47" s="13">
        <v>5928</v>
      </c>
      <c r="C47" s="14">
        <f>(471/B47*100)</f>
        <v>7.9453441295546563</v>
      </c>
      <c r="D47" s="15">
        <v>5457</v>
      </c>
      <c r="E47" s="14">
        <v>14.96389916</v>
      </c>
      <c r="F47" s="16">
        <v>0.48105709000000002</v>
      </c>
      <c r="G47" s="14">
        <v>18.46268572</v>
      </c>
      <c r="H47" s="16">
        <v>0.71834176000000005</v>
      </c>
      <c r="I47" s="14">
        <v>37.613633630000002</v>
      </c>
      <c r="J47" s="16">
        <v>0.80753520999999995</v>
      </c>
      <c r="K47" s="14">
        <v>14.36110354</v>
      </c>
      <c r="L47" s="16">
        <v>0.61038590000000004</v>
      </c>
      <c r="M47" s="14">
        <v>0</v>
      </c>
      <c r="N47" s="16">
        <v>0</v>
      </c>
      <c r="O47" s="14" t="s">
        <v>582</v>
      </c>
      <c r="P47" s="16" t="s">
        <v>582</v>
      </c>
      <c r="Q47" s="14">
        <v>0</v>
      </c>
      <c r="R47" s="16">
        <v>0</v>
      </c>
      <c r="S47" s="14">
        <v>0</v>
      </c>
      <c r="T47" s="16">
        <v>0</v>
      </c>
      <c r="U47" s="14">
        <v>14.598677950000001</v>
      </c>
      <c r="V47" s="16">
        <v>1.08444787</v>
      </c>
    </row>
    <row r="48" spans="1:22" x14ac:dyDescent="0.25">
      <c r="A48" s="11" t="s">
        <v>518</v>
      </c>
      <c r="B48" s="13">
        <v>9841</v>
      </c>
      <c r="C48" s="14">
        <f>(8/B48*100)</f>
        <v>8.1292551569962401E-2</v>
      </c>
      <c r="D48" s="15">
        <v>9833</v>
      </c>
      <c r="E48" s="14">
        <v>4.4189606100000001</v>
      </c>
      <c r="F48" s="16">
        <v>0.3164884</v>
      </c>
      <c r="G48" s="14">
        <v>11.6458926</v>
      </c>
      <c r="H48" s="16">
        <v>0.58532916999999995</v>
      </c>
      <c r="I48" s="14">
        <v>48.371515559999999</v>
      </c>
      <c r="J48" s="16">
        <v>0.81782476999999998</v>
      </c>
      <c r="K48" s="14">
        <v>33.72372257</v>
      </c>
      <c r="L48" s="16">
        <v>0.91605747999999998</v>
      </c>
      <c r="M48" s="14">
        <v>0</v>
      </c>
      <c r="N48" s="16">
        <v>0</v>
      </c>
      <c r="O48" s="14" t="s">
        <v>582</v>
      </c>
      <c r="P48" s="16" t="s">
        <v>582</v>
      </c>
      <c r="Q48" s="14">
        <v>0</v>
      </c>
      <c r="R48" s="16">
        <v>0</v>
      </c>
      <c r="S48" s="14">
        <v>0</v>
      </c>
      <c r="T48" s="16">
        <v>0</v>
      </c>
      <c r="U48" s="14">
        <v>1.8399086600000001</v>
      </c>
      <c r="V48" s="16">
        <v>0.53361437</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11.6737711</v>
      </c>
      <c r="F50" s="16">
        <v>0.45809197000000001</v>
      </c>
      <c r="G50" s="14">
        <v>20.946139680000002</v>
      </c>
      <c r="H50" s="16">
        <v>0.47647240000000002</v>
      </c>
      <c r="I50" s="14">
        <v>35.695619970000003</v>
      </c>
      <c r="J50" s="16">
        <v>0.57608557000000005</v>
      </c>
      <c r="K50" s="14">
        <v>26.516669409999999</v>
      </c>
      <c r="L50" s="16">
        <v>0.70820930999999998</v>
      </c>
      <c r="M50" s="14">
        <v>0</v>
      </c>
      <c r="N50" s="16">
        <v>0</v>
      </c>
      <c r="O50" s="14" t="s">
        <v>582</v>
      </c>
      <c r="P50" s="16" t="s">
        <v>582</v>
      </c>
      <c r="Q50" s="14">
        <v>0</v>
      </c>
      <c r="R50" s="16">
        <v>0</v>
      </c>
      <c r="S50" s="14">
        <v>0</v>
      </c>
      <c r="T50" s="16">
        <v>0</v>
      </c>
      <c r="U50" s="14">
        <v>5.1677998399999998</v>
      </c>
      <c r="V50" s="16">
        <v>0.54996325999999995</v>
      </c>
    </row>
    <row r="51" spans="1:22" x14ac:dyDescent="0.25">
      <c r="A51" s="11" t="s">
        <v>521</v>
      </c>
      <c r="B51" s="13">
        <v>6866</v>
      </c>
      <c r="C51" s="14">
        <f>(115/B51*100)</f>
        <v>1.6749198951354503</v>
      </c>
      <c r="D51" s="15">
        <v>6751</v>
      </c>
      <c r="E51" s="14">
        <v>6.87680311</v>
      </c>
      <c r="F51" s="16">
        <v>0.43615725</v>
      </c>
      <c r="G51" s="14">
        <v>13.35988607</v>
      </c>
      <c r="H51" s="16">
        <v>0.51626972000000004</v>
      </c>
      <c r="I51" s="14">
        <v>25.110106219999999</v>
      </c>
      <c r="J51" s="16">
        <v>0.61263835</v>
      </c>
      <c r="K51" s="14">
        <v>32.831847089999997</v>
      </c>
      <c r="L51" s="16">
        <v>0.76206706000000002</v>
      </c>
      <c r="M51" s="14">
        <v>0</v>
      </c>
      <c r="N51" s="16">
        <v>0</v>
      </c>
      <c r="O51" s="14" t="s">
        <v>582</v>
      </c>
      <c r="P51" s="16" t="s">
        <v>582</v>
      </c>
      <c r="Q51" s="14">
        <v>10.57428807</v>
      </c>
      <c r="R51" s="16">
        <v>0.61242783000000001</v>
      </c>
      <c r="S51" s="14">
        <v>0</v>
      </c>
      <c r="T51" s="16">
        <v>0</v>
      </c>
      <c r="U51" s="14">
        <v>11.24706945</v>
      </c>
      <c r="V51" s="16">
        <v>1.01865337</v>
      </c>
    </row>
    <row r="52" spans="1:22" x14ac:dyDescent="0.25">
      <c r="A52" s="11" t="s">
        <v>522</v>
      </c>
      <c r="B52" s="13">
        <v>5809</v>
      </c>
      <c r="C52" s="14">
        <f>(120/B52*100)</f>
        <v>2.0657600275434671</v>
      </c>
      <c r="D52" s="15">
        <v>5689</v>
      </c>
      <c r="E52" s="14">
        <v>5.3008948499999997</v>
      </c>
      <c r="F52" s="16">
        <v>0.33008956</v>
      </c>
      <c r="G52" s="14">
        <v>11.070781050000001</v>
      </c>
      <c r="H52" s="16">
        <v>0.42310646000000002</v>
      </c>
      <c r="I52" s="14">
        <v>37.24020222</v>
      </c>
      <c r="J52" s="16">
        <v>0.67178437999999996</v>
      </c>
      <c r="K52" s="14">
        <v>42.635717479999997</v>
      </c>
      <c r="L52" s="16">
        <v>0.84974148999999999</v>
      </c>
      <c r="M52" s="14">
        <v>0</v>
      </c>
      <c r="N52" s="16">
        <v>0</v>
      </c>
      <c r="O52" s="14" t="s">
        <v>582</v>
      </c>
      <c r="P52" s="16" t="s">
        <v>582</v>
      </c>
      <c r="Q52" s="14">
        <v>0</v>
      </c>
      <c r="R52" s="16">
        <v>0</v>
      </c>
      <c r="S52" s="14">
        <v>0</v>
      </c>
      <c r="T52" s="16">
        <v>0</v>
      </c>
      <c r="U52" s="14">
        <v>3.75240441</v>
      </c>
      <c r="V52" s="16">
        <v>0.38867336000000002</v>
      </c>
    </row>
    <row r="53" spans="1:22" x14ac:dyDescent="0.25">
      <c r="A53" s="11" t="s">
        <v>523</v>
      </c>
      <c r="B53" s="13">
        <v>5571</v>
      </c>
      <c r="C53" s="14">
        <f>(136/B53*100)</f>
        <v>2.4412134266738468</v>
      </c>
      <c r="D53" s="15">
        <v>5435</v>
      </c>
      <c r="E53" s="14">
        <v>9.0445557700000005</v>
      </c>
      <c r="F53" s="16">
        <v>0.39687098999999998</v>
      </c>
      <c r="G53" s="14">
        <v>19.380109099999999</v>
      </c>
      <c r="H53" s="16">
        <v>0.47296496999999998</v>
      </c>
      <c r="I53" s="14">
        <v>32.463064670000001</v>
      </c>
      <c r="J53" s="16">
        <v>0.59965712000000004</v>
      </c>
      <c r="K53" s="14">
        <v>29.65336306</v>
      </c>
      <c r="L53" s="16">
        <v>0.52778504999999998</v>
      </c>
      <c r="M53" s="14">
        <v>0</v>
      </c>
      <c r="N53" s="16">
        <v>0</v>
      </c>
      <c r="O53" s="14" t="s">
        <v>582</v>
      </c>
      <c r="P53" s="16" t="s">
        <v>582</v>
      </c>
      <c r="Q53" s="14">
        <v>0</v>
      </c>
      <c r="R53" s="16">
        <v>0</v>
      </c>
      <c r="S53" s="14">
        <v>0</v>
      </c>
      <c r="T53" s="16">
        <v>0</v>
      </c>
      <c r="U53" s="14">
        <v>9.4589073900000002</v>
      </c>
      <c r="V53" s="16">
        <v>0.37049922000000002</v>
      </c>
    </row>
    <row r="54" spans="1:22" x14ac:dyDescent="0.25">
      <c r="A54" s="11" t="s">
        <v>524</v>
      </c>
      <c r="B54" s="13">
        <v>4740</v>
      </c>
      <c r="C54" s="14">
        <f>(606/B54*100)</f>
        <v>12.784810126582277</v>
      </c>
      <c r="D54" s="15">
        <v>4134</v>
      </c>
      <c r="E54" s="14">
        <v>17.697039790000002</v>
      </c>
      <c r="F54" s="16">
        <v>0.87269052000000003</v>
      </c>
      <c r="G54" s="14">
        <v>16.33421993</v>
      </c>
      <c r="H54" s="16">
        <v>0.63627188000000001</v>
      </c>
      <c r="I54" s="14">
        <v>28.434736239999999</v>
      </c>
      <c r="J54" s="16">
        <v>0.89232458000000003</v>
      </c>
      <c r="K54" s="14">
        <v>21.058393720000002</v>
      </c>
      <c r="L54" s="16">
        <v>0.87838192999999998</v>
      </c>
      <c r="M54" s="14">
        <v>0</v>
      </c>
      <c r="N54" s="16">
        <v>0</v>
      </c>
      <c r="O54" s="14" t="s">
        <v>582</v>
      </c>
      <c r="P54" s="16" t="s">
        <v>582</v>
      </c>
      <c r="Q54" s="14">
        <v>0</v>
      </c>
      <c r="R54" s="16">
        <v>0</v>
      </c>
      <c r="S54" s="14">
        <v>0</v>
      </c>
      <c r="T54" s="16">
        <v>0</v>
      </c>
      <c r="U54" s="14">
        <v>16.475610320000001</v>
      </c>
      <c r="V54" s="16">
        <v>1.5249046399999999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5.2652593699999999</v>
      </c>
      <c r="F56" s="16">
        <v>0.36648160000000002</v>
      </c>
      <c r="G56" s="14">
        <v>9.79345058</v>
      </c>
      <c r="H56" s="16">
        <v>0.40061637</v>
      </c>
      <c r="I56" s="14">
        <v>44.580685299999999</v>
      </c>
      <c r="J56" s="16">
        <v>0.82293231</v>
      </c>
      <c r="K56" s="14">
        <v>38.840462080000002</v>
      </c>
      <c r="L56" s="16">
        <v>1.05787432</v>
      </c>
      <c r="M56" s="14">
        <v>0</v>
      </c>
      <c r="N56" s="16">
        <v>0</v>
      </c>
      <c r="O56" s="14" t="s">
        <v>582</v>
      </c>
      <c r="P56" s="16" t="s">
        <v>582</v>
      </c>
      <c r="Q56" s="14">
        <v>0</v>
      </c>
      <c r="R56" s="16">
        <v>0</v>
      </c>
      <c r="S56" s="14">
        <v>0</v>
      </c>
      <c r="T56" s="16">
        <v>0</v>
      </c>
      <c r="U56" s="14">
        <v>1.52014267</v>
      </c>
      <c r="V56" s="16">
        <v>0.21391504</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10.91945389</v>
      </c>
      <c r="F61" s="16">
        <v>0.36109271999999998</v>
      </c>
      <c r="G61" s="14">
        <v>18.59785115</v>
      </c>
      <c r="H61" s="16">
        <v>0.57373090999999998</v>
      </c>
      <c r="I61" s="14">
        <v>42.82288595</v>
      </c>
      <c r="J61" s="16">
        <v>0.70284944000000005</v>
      </c>
      <c r="K61" s="14">
        <v>23.006863750000001</v>
      </c>
      <c r="L61" s="16">
        <v>0.63167054</v>
      </c>
      <c r="M61" s="14">
        <v>0</v>
      </c>
      <c r="N61" s="16">
        <v>0</v>
      </c>
      <c r="O61" s="14" t="s">
        <v>582</v>
      </c>
      <c r="P61" s="16" t="s">
        <v>582</v>
      </c>
      <c r="Q61" s="14">
        <v>0</v>
      </c>
      <c r="R61" s="16">
        <v>0</v>
      </c>
      <c r="S61" s="14">
        <v>0</v>
      </c>
      <c r="T61" s="16">
        <v>0</v>
      </c>
      <c r="U61" s="14">
        <v>4.6529452600000001</v>
      </c>
      <c r="V61" s="16">
        <v>0.54988661000000005</v>
      </c>
    </row>
    <row r="62" spans="1:22" x14ac:dyDescent="0.25">
      <c r="A62" s="11" t="s">
        <v>532</v>
      </c>
      <c r="B62" s="13">
        <v>4476</v>
      </c>
      <c r="C62" s="14">
        <f>(3/B62*100)</f>
        <v>6.7024128686327081E-2</v>
      </c>
      <c r="D62" s="15">
        <v>4473</v>
      </c>
      <c r="E62" s="14">
        <v>4.5394622599999996</v>
      </c>
      <c r="F62" s="16">
        <v>0.32234541</v>
      </c>
      <c r="G62" s="14">
        <v>9.6270670299999992</v>
      </c>
      <c r="H62" s="16">
        <v>0.43965172000000002</v>
      </c>
      <c r="I62" s="14">
        <v>44.746711619999999</v>
      </c>
      <c r="J62" s="16">
        <v>0.74384514000000002</v>
      </c>
      <c r="K62" s="14">
        <v>40.481619469999998</v>
      </c>
      <c r="L62" s="16">
        <v>0.72054446000000005</v>
      </c>
      <c r="M62" s="14">
        <v>0</v>
      </c>
      <c r="N62" s="16">
        <v>0</v>
      </c>
      <c r="O62" s="14" t="s">
        <v>582</v>
      </c>
      <c r="P62" s="16" t="s">
        <v>582</v>
      </c>
      <c r="Q62" s="14">
        <v>0</v>
      </c>
      <c r="R62" s="16">
        <v>0</v>
      </c>
      <c r="S62" s="14">
        <v>0</v>
      </c>
      <c r="T62" s="16">
        <v>0</v>
      </c>
      <c r="U62" s="14">
        <v>0.60513961999999999</v>
      </c>
      <c r="V62" s="16">
        <v>0.12064072000000001</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16.509760759999999</v>
      </c>
      <c r="F66" s="16">
        <v>0.42613951</v>
      </c>
      <c r="G66" s="14">
        <v>16.881220370000001</v>
      </c>
      <c r="H66" s="16">
        <v>0.56986378999999998</v>
      </c>
      <c r="I66" s="14">
        <v>34.923981980000001</v>
      </c>
      <c r="J66" s="16">
        <v>0.61863999999999997</v>
      </c>
      <c r="K66" s="14">
        <v>18.349181900000001</v>
      </c>
      <c r="L66" s="16">
        <v>0.61611479999999996</v>
      </c>
      <c r="M66" s="14">
        <v>0</v>
      </c>
      <c r="N66" s="16">
        <v>0</v>
      </c>
      <c r="O66" s="14" t="s">
        <v>582</v>
      </c>
      <c r="P66" s="16" t="s">
        <v>582</v>
      </c>
      <c r="Q66" s="14">
        <v>0</v>
      </c>
      <c r="R66" s="16">
        <v>0</v>
      </c>
      <c r="S66" s="14">
        <v>0</v>
      </c>
      <c r="T66" s="16">
        <v>0</v>
      </c>
      <c r="U66" s="14">
        <v>13.33585499</v>
      </c>
      <c r="V66" s="16">
        <v>0.37080972000000001</v>
      </c>
    </row>
    <row r="67" spans="1:22" x14ac:dyDescent="0.25">
      <c r="A67" s="11" t="s">
        <v>537</v>
      </c>
      <c r="B67" s="13">
        <v>6971</v>
      </c>
      <c r="C67" s="14">
        <f>(1233/B67*100)</f>
        <v>17.687562760005736</v>
      </c>
      <c r="D67" s="15">
        <v>5738</v>
      </c>
      <c r="E67" s="14">
        <v>10.16895424</v>
      </c>
      <c r="F67" s="16">
        <v>0.44614869000000001</v>
      </c>
      <c r="G67" s="14">
        <v>22.6914771</v>
      </c>
      <c r="H67" s="16">
        <v>0.56475264000000003</v>
      </c>
      <c r="I67" s="14">
        <v>39.712611449999997</v>
      </c>
      <c r="J67" s="16">
        <v>0.66625193000000005</v>
      </c>
      <c r="K67" s="14">
        <v>22.87868349</v>
      </c>
      <c r="L67" s="16">
        <v>0.72404858999999999</v>
      </c>
      <c r="M67" s="14">
        <v>0</v>
      </c>
      <c r="N67" s="16">
        <v>0</v>
      </c>
      <c r="O67" s="14" t="s">
        <v>582</v>
      </c>
      <c r="P67" s="16" t="s">
        <v>582</v>
      </c>
      <c r="Q67" s="14">
        <v>0</v>
      </c>
      <c r="R67" s="16">
        <v>0</v>
      </c>
      <c r="S67" s="14">
        <v>0</v>
      </c>
      <c r="T67" s="16">
        <v>0</v>
      </c>
      <c r="U67" s="14">
        <v>4.5482737200000001</v>
      </c>
      <c r="V67" s="16">
        <v>0.33712449</v>
      </c>
    </row>
    <row r="68" spans="1:22" x14ac:dyDescent="0.25">
      <c r="A68" s="11" t="s">
        <v>538</v>
      </c>
      <c r="B68" s="13">
        <v>12083</v>
      </c>
      <c r="C68" s="14">
        <f>(32/B68*100)</f>
        <v>0.26483489199702059</v>
      </c>
      <c r="D68" s="15">
        <v>12051</v>
      </c>
      <c r="E68" s="14">
        <v>12.35940282</v>
      </c>
      <c r="F68" s="16">
        <v>0.28950675999999997</v>
      </c>
      <c r="G68" s="14">
        <v>16.681127709999998</v>
      </c>
      <c r="H68" s="16">
        <v>0.34001185</v>
      </c>
      <c r="I68" s="14">
        <v>34.055486780000003</v>
      </c>
      <c r="J68" s="16">
        <v>0.40628524999999999</v>
      </c>
      <c r="K68" s="14">
        <v>17.463847470000001</v>
      </c>
      <c r="L68" s="16">
        <v>0.32663507000000003</v>
      </c>
      <c r="M68" s="14">
        <v>0</v>
      </c>
      <c r="N68" s="16">
        <v>0</v>
      </c>
      <c r="O68" s="14" t="s">
        <v>582</v>
      </c>
      <c r="P68" s="16" t="s">
        <v>582</v>
      </c>
      <c r="Q68" s="14">
        <v>0</v>
      </c>
      <c r="R68" s="16">
        <v>0</v>
      </c>
      <c r="S68" s="14">
        <v>0</v>
      </c>
      <c r="T68" s="16">
        <v>0</v>
      </c>
      <c r="U68" s="14">
        <v>19.440135219999998</v>
      </c>
      <c r="V68" s="16">
        <v>0.31688828000000002</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8.7299580799999994</v>
      </c>
      <c r="F70" s="16">
        <v>0.34698001000000001</v>
      </c>
      <c r="G70" s="14">
        <v>25.733623609999999</v>
      </c>
      <c r="H70" s="16">
        <v>0.77545443000000003</v>
      </c>
      <c r="I70" s="14">
        <v>44.522814949999997</v>
      </c>
      <c r="J70" s="16">
        <v>0.78848267000000005</v>
      </c>
      <c r="K70" s="14">
        <v>16.111196899999999</v>
      </c>
      <c r="L70" s="16">
        <v>0.64315149999999999</v>
      </c>
      <c r="M70" s="14">
        <v>0</v>
      </c>
      <c r="N70" s="16">
        <v>0</v>
      </c>
      <c r="O70" s="14" t="s">
        <v>582</v>
      </c>
      <c r="P70" s="16" t="s">
        <v>582</v>
      </c>
      <c r="Q70" s="14">
        <v>0</v>
      </c>
      <c r="R70" s="16">
        <v>0</v>
      </c>
      <c r="S70" s="14">
        <v>0</v>
      </c>
      <c r="T70" s="16">
        <v>0</v>
      </c>
      <c r="U70" s="14">
        <v>4.9024064599999999</v>
      </c>
      <c r="V70" s="16">
        <v>0.49358895000000003</v>
      </c>
    </row>
    <row r="71" spans="1:22" x14ac:dyDescent="0.25">
      <c r="A71" s="11" t="s">
        <v>541</v>
      </c>
      <c r="B71" s="13">
        <v>6115</v>
      </c>
      <c r="C71" s="14">
        <f>(55/B71*100)</f>
        <v>0.8994276369582993</v>
      </c>
      <c r="D71" s="15">
        <v>6060</v>
      </c>
      <c r="E71" s="14">
        <v>7.3800275600000003</v>
      </c>
      <c r="F71" s="16">
        <v>0.34148891999999997</v>
      </c>
      <c r="G71" s="14">
        <v>14.48086861</v>
      </c>
      <c r="H71" s="16">
        <v>0.44444858999999998</v>
      </c>
      <c r="I71" s="14">
        <v>41.522495620000001</v>
      </c>
      <c r="J71" s="16">
        <v>0.71049013999999999</v>
      </c>
      <c r="K71" s="14">
        <v>35.143836649999997</v>
      </c>
      <c r="L71" s="16">
        <v>0.67874438999999998</v>
      </c>
      <c r="M71" s="14">
        <v>0</v>
      </c>
      <c r="N71" s="16">
        <v>0</v>
      </c>
      <c r="O71" s="14" t="s">
        <v>582</v>
      </c>
      <c r="P71" s="16" t="s">
        <v>582</v>
      </c>
      <c r="Q71" s="14">
        <v>0</v>
      </c>
      <c r="R71" s="16">
        <v>0</v>
      </c>
      <c r="S71" s="14">
        <v>0</v>
      </c>
      <c r="T71" s="16">
        <v>0</v>
      </c>
      <c r="U71" s="14">
        <v>1.47277156</v>
      </c>
      <c r="V71" s="16">
        <v>0.13714480000000001</v>
      </c>
    </row>
    <row r="72" spans="1:22" x14ac:dyDescent="0.25">
      <c r="A72" s="11" t="s">
        <v>542</v>
      </c>
      <c r="B72" s="13">
        <v>7708</v>
      </c>
      <c r="C72" s="14">
        <f>(9/B72*100)</f>
        <v>0.11676180591593151</v>
      </c>
      <c r="D72" s="15">
        <v>7699</v>
      </c>
      <c r="E72" s="14">
        <v>4.22504306</v>
      </c>
      <c r="F72" s="16">
        <v>0.25852391000000002</v>
      </c>
      <c r="G72" s="14">
        <v>12.393794160000001</v>
      </c>
      <c r="H72" s="16">
        <v>0.41960220999999998</v>
      </c>
      <c r="I72" s="14">
        <v>51.003960710000001</v>
      </c>
      <c r="J72" s="16">
        <v>0.59217757999999998</v>
      </c>
      <c r="K72" s="14">
        <v>31.97439382</v>
      </c>
      <c r="L72" s="16">
        <v>0.60798872999999998</v>
      </c>
      <c r="M72" s="14">
        <v>0</v>
      </c>
      <c r="N72" s="16">
        <v>0</v>
      </c>
      <c r="O72" s="14" t="s">
        <v>582</v>
      </c>
      <c r="P72" s="16" t="s">
        <v>582</v>
      </c>
      <c r="Q72" s="14">
        <v>0</v>
      </c>
      <c r="R72" s="16">
        <v>0</v>
      </c>
      <c r="S72" s="14">
        <v>0</v>
      </c>
      <c r="T72" s="16">
        <v>0</v>
      </c>
      <c r="U72" s="14">
        <v>0.40280824999999998</v>
      </c>
      <c r="V72" s="16">
        <v>7.4914599999999998E-2</v>
      </c>
    </row>
    <row r="73" spans="1:22" x14ac:dyDescent="0.25">
      <c r="A73" s="11" t="s">
        <v>543</v>
      </c>
      <c r="B73" s="13">
        <v>8249</v>
      </c>
      <c r="C73" s="14">
        <f>(212/B73*100)</f>
        <v>2.570008485877076</v>
      </c>
      <c r="D73" s="15">
        <v>8037</v>
      </c>
      <c r="E73" s="14">
        <v>5.7178004299999996</v>
      </c>
      <c r="F73" s="16">
        <v>0.35689957</v>
      </c>
      <c r="G73" s="14">
        <v>20.181925289999999</v>
      </c>
      <c r="H73" s="16">
        <v>0.59306223000000002</v>
      </c>
      <c r="I73" s="14">
        <v>58.091622030000003</v>
      </c>
      <c r="J73" s="16">
        <v>0.75201715000000002</v>
      </c>
      <c r="K73" s="14">
        <v>14.147594509999999</v>
      </c>
      <c r="L73" s="16">
        <v>0.49363343999999998</v>
      </c>
      <c r="M73" s="14">
        <v>0</v>
      </c>
      <c r="N73" s="16">
        <v>0</v>
      </c>
      <c r="O73" s="14" t="s">
        <v>582</v>
      </c>
      <c r="P73" s="16" t="s">
        <v>582</v>
      </c>
      <c r="Q73" s="14">
        <v>0</v>
      </c>
      <c r="R73" s="16">
        <v>0</v>
      </c>
      <c r="S73" s="14">
        <v>0</v>
      </c>
      <c r="T73" s="16">
        <v>0</v>
      </c>
      <c r="U73" s="14">
        <v>1.8610577399999999</v>
      </c>
      <c r="V73" s="16">
        <v>0.34770680999999998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20.101046499999999</v>
      </c>
      <c r="F75" s="16">
        <v>0.60082933000000005</v>
      </c>
      <c r="G75" s="14">
        <v>18.435479669999999</v>
      </c>
      <c r="H75" s="16">
        <v>0.62256084</v>
      </c>
      <c r="I75" s="14">
        <v>32.958164629999999</v>
      </c>
      <c r="J75" s="16">
        <v>0.93414306999999996</v>
      </c>
      <c r="K75" s="14">
        <v>9.3514540499999992</v>
      </c>
      <c r="L75" s="16">
        <v>0.49442483999999998</v>
      </c>
      <c r="M75" s="14">
        <v>0</v>
      </c>
      <c r="N75" s="16">
        <v>0</v>
      </c>
      <c r="O75" s="14" t="s">
        <v>582</v>
      </c>
      <c r="P75" s="16" t="s">
        <v>582</v>
      </c>
      <c r="Q75" s="14">
        <v>0</v>
      </c>
      <c r="R75" s="16">
        <v>0</v>
      </c>
      <c r="S75" s="14">
        <v>0</v>
      </c>
      <c r="T75" s="16">
        <v>0</v>
      </c>
      <c r="U75" s="14">
        <v>19.153855149999998</v>
      </c>
      <c r="V75" s="16">
        <v>1.26393899</v>
      </c>
    </row>
    <row r="76" spans="1:22" x14ac:dyDescent="0.25">
      <c r="A76" s="11" t="s">
        <v>546</v>
      </c>
      <c r="B76" s="13">
        <v>14167</v>
      </c>
      <c r="C76" s="14">
        <f>(238/B76*100)</f>
        <v>1.6799604715183172</v>
      </c>
      <c r="D76" s="15">
        <v>13929</v>
      </c>
      <c r="E76" s="14">
        <v>14.781507919999999</v>
      </c>
      <c r="F76" s="16">
        <v>0.40226961999999999</v>
      </c>
      <c r="G76" s="14">
        <v>21.357514640000002</v>
      </c>
      <c r="H76" s="16">
        <v>0.41641137</v>
      </c>
      <c r="I76" s="14">
        <v>38.396836129999997</v>
      </c>
      <c r="J76" s="16">
        <v>0.55918606000000004</v>
      </c>
      <c r="K76" s="14">
        <v>17.649798430000001</v>
      </c>
      <c r="L76" s="16">
        <v>0.46519880000000002</v>
      </c>
      <c r="M76" s="14">
        <v>0</v>
      </c>
      <c r="N76" s="16">
        <v>0</v>
      </c>
      <c r="O76" s="14" t="s">
        <v>582</v>
      </c>
      <c r="P76" s="16" t="s">
        <v>582</v>
      </c>
      <c r="Q76" s="14">
        <v>0</v>
      </c>
      <c r="R76" s="16">
        <v>0</v>
      </c>
      <c r="S76" s="14">
        <v>0</v>
      </c>
      <c r="T76" s="16">
        <v>0</v>
      </c>
      <c r="U76" s="14">
        <v>7.8143428699999999</v>
      </c>
      <c r="V76" s="16">
        <v>0.51676517</v>
      </c>
    </row>
    <row r="77" spans="1:22" x14ac:dyDescent="0.25">
      <c r="A77" s="11" t="s">
        <v>547</v>
      </c>
      <c r="B77" s="13">
        <v>6062</v>
      </c>
      <c r="C77" s="14">
        <f>(480/B77*100)</f>
        <v>7.9181788188716604</v>
      </c>
      <c r="D77" s="15">
        <v>5582</v>
      </c>
      <c r="E77" s="14">
        <v>6.0531745299999997</v>
      </c>
      <c r="F77" s="16">
        <v>0.30816617000000002</v>
      </c>
      <c r="G77" s="14">
        <v>11.719177480000001</v>
      </c>
      <c r="H77" s="16">
        <v>0.52461471999999998</v>
      </c>
      <c r="I77" s="14">
        <v>28.354071780000002</v>
      </c>
      <c r="J77" s="16">
        <v>0.60120691000000004</v>
      </c>
      <c r="K77" s="14">
        <v>36.664800620000001</v>
      </c>
      <c r="L77" s="16">
        <v>0.86691103999999997</v>
      </c>
      <c r="M77" s="14">
        <v>0</v>
      </c>
      <c r="N77" s="16">
        <v>0</v>
      </c>
      <c r="O77" s="14" t="s">
        <v>582</v>
      </c>
      <c r="P77" s="16" t="s">
        <v>582</v>
      </c>
      <c r="Q77" s="14">
        <v>0</v>
      </c>
      <c r="R77" s="16">
        <v>0</v>
      </c>
      <c r="S77" s="14">
        <v>0</v>
      </c>
      <c r="T77" s="16">
        <v>0</v>
      </c>
      <c r="U77" s="14">
        <v>17.208775589999998</v>
      </c>
      <c r="V77" s="16">
        <v>0.87265355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8.9391622700000006</v>
      </c>
      <c r="F81" s="16">
        <v>0.37441987999999998</v>
      </c>
      <c r="G81" s="14">
        <v>19.806113719999999</v>
      </c>
      <c r="H81" s="16">
        <v>0.65452030000000005</v>
      </c>
      <c r="I81" s="14">
        <v>51.944328079999998</v>
      </c>
      <c r="J81" s="16">
        <v>0.76818240000000004</v>
      </c>
      <c r="K81" s="14">
        <v>17.39930747</v>
      </c>
      <c r="L81" s="16">
        <v>0.66244323999999999</v>
      </c>
      <c r="M81" s="14">
        <v>0</v>
      </c>
      <c r="N81" s="16">
        <v>0</v>
      </c>
      <c r="O81" s="14" t="s">
        <v>582</v>
      </c>
      <c r="P81" s="16" t="s">
        <v>582</v>
      </c>
      <c r="Q81" s="14">
        <v>0</v>
      </c>
      <c r="R81" s="16">
        <v>0</v>
      </c>
      <c r="S81" s="14">
        <v>0</v>
      </c>
      <c r="T81" s="16">
        <v>0</v>
      </c>
      <c r="U81" s="14">
        <v>1.91108846</v>
      </c>
      <c r="V81" s="16">
        <v>0.31053929000000002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2.4703459400000001</v>
      </c>
      <c r="F7" s="16">
        <v>0.14757395000000001</v>
      </c>
      <c r="G7" s="14">
        <v>6.0225397699999998</v>
      </c>
      <c r="H7" s="16">
        <v>0.25335173999999999</v>
      </c>
      <c r="I7" s="14">
        <v>23.485174900000001</v>
      </c>
      <c r="J7" s="16">
        <v>0.49213762</v>
      </c>
      <c r="K7" s="14">
        <v>59.05176968</v>
      </c>
      <c r="L7" s="16">
        <v>0.68780934999999999</v>
      </c>
      <c r="M7" s="14">
        <v>0</v>
      </c>
      <c r="N7" s="16">
        <v>0</v>
      </c>
      <c r="O7" s="14" t="s">
        <v>582</v>
      </c>
      <c r="P7" s="16" t="s">
        <v>582</v>
      </c>
      <c r="Q7" s="14">
        <v>0</v>
      </c>
      <c r="R7" s="16">
        <v>0</v>
      </c>
      <c r="S7" s="14">
        <v>0</v>
      </c>
      <c r="T7" s="16">
        <v>0</v>
      </c>
      <c r="U7" s="14">
        <v>8.9701697100000004</v>
      </c>
      <c r="V7" s="16">
        <v>0.55657977999999997</v>
      </c>
    </row>
    <row r="8" spans="1:22" x14ac:dyDescent="0.25">
      <c r="A8" s="11" t="s">
        <v>478</v>
      </c>
      <c r="B8" s="13">
        <v>7007</v>
      </c>
      <c r="C8" s="14">
        <f>(299/B8*100)</f>
        <v>4.2671614100185531</v>
      </c>
      <c r="D8" s="15">
        <v>6708</v>
      </c>
      <c r="E8" s="14">
        <v>3.9373158400000001</v>
      </c>
      <c r="F8" s="16">
        <v>0.30210643999999998</v>
      </c>
      <c r="G8" s="14">
        <v>9.3515454200000008</v>
      </c>
      <c r="H8" s="16">
        <v>0.39783112999999998</v>
      </c>
      <c r="I8" s="14">
        <v>29.978214879999999</v>
      </c>
      <c r="J8" s="16">
        <v>0.68472569000000005</v>
      </c>
      <c r="K8" s="14">
        <v>49.323244000000003</v>
      </c>
      <c r="L8" s="16">
        <v>0.91157284000000005</v>
      </c>
      <c r="M8" s="14">
        <v>0</v>
      </c>
      <c r="N8" s="16">
        <v>0</v>
      </c>
      <c r="O8" s="14" t="s">
        <v>582</v>
      </c>
      <c r="P8" s="16" t="s">
        <v>582</v>
      </c>
      <c r="Q8" s="14">
        <v>0.49106714000000001</v>
      </c>
      <c r="R8" s="16">
        <v>0.12089946</v>
      </c>
      <c r="S8" s="14">
        <v>0</v>
      </c>
      <c r="T8" s="16">
        <v>0</v>
      </c>
      <c r="U8" s="14">
        <v>6.9186127199999996</v>
      </c>
      <c r="V8" s="16">
        <v>0.39028742</v>
      </c>
    </row>
    <row r="9" spans="1:22" x14ac:dyDescent="0.25">
      <c r="A9" s="11" t="s">
        <v>479</v>
      </c>
      <c r="B9" s="13">
        <v>9651</v>
      </c>
      <c r="C9" s="14">
        <f>(357/B9*100)</f>
        <v>3.6990985390115014</v>
      </c>
      <c r="D9" s="15">
        <v>9294</v>
      </c>
      <c r="E9" s="14">
        <v>3.9957479400000002</v>
      </c>
      <c r="F9" s="16">
        <v>0.26033109999999998</v>
      </c>
      <c r="G9" s="14">
        <v>10.498517229999999</v>
      </c>
      <c r="H9" s="16">
        <v>0.35733229</v>
      </c>
      <c r="I9" s="14">
        <v>27.639937669999998</v>
      </c>
      <c r="J9" s="16">
        <v>0.51333203999999999</v>
      </c>
      <c r="K9" s="14">
        <v>46.948498460000003</v>
      </c>
      <c r="L9" s="16">
        <v>0.72781150999999999</v>
      </c>
      <c r="M9" s="14">
        <v>0</v>
      </c>
      <c r="N9" s="16">
        <v>0</v>
      </c>
      <c r="O9" s="14" t="s">
        <v>582</v>
      </c>
      <c r="P9" s="16" t="s">
        <v>582</v>
      </c>
      <c r="Q9" s="14">
        <v>3.0988246699999999</v>
      </c>
      <c r="R9" s="16">
        <v>0.55465335000000004</v>
      </c>
      <c r="S9" s="14">
        <v>0</v>
      </c>
      <c r="T9" s="16">
        <v>0</v>
      </c>
      <c r="U9" s="14">
        <v>7.81847403</v>
      </c>
      <c r="V9" s="16">
        <v>0.55879992000000001</v>
      </c>
    </row>
    <row r="10" spans="1:22" x14ac:dyDescent="0.25">
      <c r="A10" s="11" t="s">
        <v>480</v>
      </c>
      <c r="B10" s="13">
        <v>20058</v>
      </c>
      <c r="C10" s="14">
        <f>(585/B10*100)</f>
        <v>2.9165420281184566</v>
      </c>
      <c r="D10" s="15">
        <v>19473</v>
      </c>
      <c r="E10" s="14">
        <v>4.61901926</v>
      </c>
      <c r="F10" s="16">
        <v>0.23691715999999999</v>
      </c>
      <c r="G10" s="14">
        <v>9.9000949699999996</v>
      </c>
      <c r="H10" s="16">
        <v>0.33704678999999999</v>
      </c>
      <c r="I10" s="14">
        <v>31.811586670000001</v>
      </c>
      <c r="J10" s="16">
        <v>0.50787947</v>
      </c>
      <c r="K10" s="14">
        <v>49.136336120000003</v>
      </c>
      <c r="L10" s="16">
        <v>0.56741646999999995</v>
      </c>
      <c r="M10" s="14">
        <v>0</v>
      </c>
      <c r="N10" s="16">
        <v>0</v>
      </c>
      <c r="O10" s="14" t="s">
        <v>582</v>
      </c>
      <c r="P10" s="16" t="s">
        <v>582</v>
      </c>
      <c r="Q10" s="14">
        <v>0</v>
      </c>
      <c r="R10" s="16">
        <v>0</v>
      </c>
      <c r="S10" s="14">
        <v>0</v>
      </c>
      <c r="T10" s="16">
        <v>0</v>
      </c>
      <c r="U10" s="14">
        <v>4.5329629799999998</v>
      </c>
      <c r="V10" s="16">
        <v>0.39622422000000002</v>
      </c>
    </row>
    <row r="11" spans="1:22" x14ac:dyDescent="0.25">
      <c r="A11" s="11" t="s">
        <v>481</v>
      </c>
      <c r="B11" s="13">
        <v>7053</v>
      </c>
      <c r="C11" s="14">
        <f>(242/B11*100)</f>
        <v>3.4311640436693605</v>
      </c>
      <c r="D11" s="15">
        <v>6811</v>
      </c>
      <c r="E11" s="14">
        <v>4.8685117599999996</v>
      </c>
      <c r="F11" s="16">
        <v>0.29946472000000002</v>
      </c>
      <c r="G11" s="14">
        <v>10.35321946</v>
      </c>
      <c r="H11" s="16">
        <v>0.44409890000000002</v>
      </c>
      <c r="I11" s="14">
        <v>27.88694791</v>
      </c>
      <c r="J11" s="16">
        <v>0.68409945000000005</v>
      </c>
      <c r="K11" s="14">
        <v>45.80535759</v>
      </c>
      <c r="L11" s="16">
        <v>0.84177723999999998</v>
      </c>
      <c r="M11" s="14">
        <v>0</v>
      </c>
      <c r="N11" s="16">
        <v>0</v>
      </c>
      <c r="O11" s="14" t="s">
        <v>582</v>
      </c>
      <c r="P11" s="16" t="s">
        <v>582</v>
      </c>
      <c r="Q11" s="14">
        <v>0</v>
      </c>
      <c r="R11" s="16">
        <v>0</v>
      </c>
      <c r="S11" s="14">
        <v>0</v>
      </c>
      <c r="T11" s="16">
        <v>0</v>
      </c>
      <c r="U11" s="14">
        <v>11.08596328</v>
      </c>
      <c r="V11" s="16">
        <v>0.95287213999999998</v>
      </c>
    </row>
    <row r="12" spans="1:22" x14ac:dyDescent="0.25">
      <c r="A12" s="11" t="s">
        <v>482</v>
      </c>
      <c r="B12" s="13">
        <v>6894</v>
      </c>
      <c r="C12" s="14">
        <f>(60/B12*100)</f>
        <v>0.8703220191470844</v>
      </c>
      <c r="D12" s="15">
        <v>6834</v>
      </c>
      <c r="E12" s="14">
        <v>4.1822794500000002</v>
      </c>
      <c r="F12" s="16">
        <v>0.27915602</v>
      </c>
      <c r="G12" s="14">
        <v>8.0623002899999996</v>
      </c>
      <c r="H12" s="16">
        <v>0.35057550999999998</v>
      </c>
      <c r="I12" s="14">
        <v>36.15339256</v>
      </c>
      <c r="J12" s="16">
        <v>0.82017470000000003</v>
      </c>
      <c r="K12" s="14">
        <v>44.876160740000003</v>
      </c>
      <c r="L12" s="16">
        <v>0.93568393999999999</v>
      </c>
      <c r="M12" s="14">
        <v>0</v>
      </c>
      <c r="N12" s="16">
        <v>0</v>
      </c>
      <c r="O12" s="14" t="s">
        <v>582</v>
      </c>
      <c r="P12" s="16" t="s">
        <v>582</v>
      </c>
      <c r="Q12" s="14">
        <v>2.3480837700000001</v>
      </c>
      <c r="R12" s="16">
        <v>0.59189603000000002</v>
      </c>
      <c r="S12" s="14">
        <v>0</v>
      </c>
      <c r="T12" s="16">
        <v>0</v>
      </c>
      <c r="U12" s="14">
        <v>4.3777831899999997</v>
      </c>
      <c r="V12" s="16">
        <v>0.44620012999999997</v>
      </c>
    </row>
    <row r="13" spans="1:22" x14ac:dyDescent="0.25">
      <c r="A13" s="11" t="s">
        <v>483</v>
      </c>
      <c r="B13" s="13">
        <v>7161</v>
      </c>
      <c r="C13" s="14">
        <f>(340/B13*100)</f>
        <v>4.7479402318112003</v>
      </c>
      <c r="D13" s="15">
        <v>6821</v>
      </c>
      <c r="E13" s="14">
        <v>4.1576543499999996</v>
      </c>
      <c r="F13" s="16">
        <v>0.28587282000000003</v>
      </c>
      <c r="G13" s="14">
        <v>9.20019308</v>
      </c>
      <c r="H13" s="16">
        <v>0.47268663</v>
      </c>
      <c r="I13" s="14">
        <v>27.526853469999999</v>
      </c>
      <c r="J13" s="16">
        <v>0.70804641999999995</v>
      </c>
      <c r="K13" s="14">
        <v>50.677140229999999</v>
      </c>
      <c r="L13" s="16">
        <v>0.78160591999999995</v>
      </c>
      <c r="M13" s="14">
        <v>0</v>
      </c>
      <c r="N13" s="16">
        <v>0</v>
      </c>
      <c r="O13" s="14" t="s">
        <v>582</v>
      </c>
      <c r="P13" s="16" t="s">
        <v>582</v>
      </c>
      <c r="Q13" s="14">
        <v>4.22763036</v>
      </c>
      <c r="R13" s="16">
        <v>0.48804222000000003</v>
      </c>
      <c r="S13" s="14">
        <v>0</v>
      </c>
      <c r="T13" s="16">
        <v>0</v>
      </c>
      <c r="U13" s="14">
        <v>4.2105285099999996</v>
      </c>
      <c r="V13" s="16">
        <v>0.50432105000000005</v>
      </c>
    </row>
    <row r="14" spans="1:22" x14ac:dyDescent="0.25">
      <c r="A14" s="11" t="s">
        <v>484</v>
      </c>
      <c r="B14" s="13">
        <v>5587</v>
      </c>
      <c r="C14" s="14">
        <f>(93/B14*100)</f>
        <v>1.6645784857705386</v>
      </c>
      <c r="D14" s="15">
        <v>5494</v>
      </c>
      <c r="E14" s="14">
        <v>5.8690615099999999</v>
      </c>
      <c r="F14" s="16">
        <v>0.35519448999999997</v>
      </c>
      <c r="G14" s="14">
        <v>18.03643185</v>
      </c>
      <c r="H14" s="16">
        <v>0.60447578000000002</v>
      </c>
      <c r="I14" s="14">
        <v>40.022535269999999</v>
      </c>
      <c r="J14" s="16">
        <v>0.66231525999999996</v>
      </c>
      <c r="K14" s="14">
        <v>34.040788220000003</v>
      </c>
      <c r="L14" s="16">
        <v>0.73080747999999995</v>
      </c>
      <c r="M14" s="14">
        <v>0</v>
      </c>
      <c r="N14" s="16">
        <v>0</v>
      </c>
      <c r="O14" s="14" t="s">
        <v>582</v>
      </c>
      <c r="P14" s="16" t="s">
        <v>582</v>
      </c>
      <c r="Q14" s="14">
        <v>0</v>
      </c>
      <c r="R14" s="16">
        <v>0</v>
      </c>
      <c r="S14" s="14">
        <v>0</v>
      </c>
      <c r="T14" s="16">
        <v>0</v>
      </c>
      <c r="U14" s="14">
        <v>2.0311831499999999</v>
      </c>
      <c r="V14" s="16">
        <v>0.20487412999999999</v>
      </c>
    </row>
    <row r="15" spans="1:22" x14ac:dyDescent="0.25">
      <c r="A15" s="11" t="s">
        <v>485</v>
      </c>
      <c r="B15" s="13">
        <v>5882</v>
      </c>
      <c r="C15" s="14">
        <f>(186/B15*100)</f>
        <v>3.1621897313838834</v>
      </c>
      <c r="D15" s="15">
        <v>5696</v>
      </c>
      <c r="E15" s="14">
        <v>2.8144737499999999</v>
      </c>
      <c r="F15" s="16">
        <v>0.23829559</v>
      </c>
      <c r="G15" s="14">
        <v>6.5426559299999996</v>
      </c>
      <c r="H15" s="16">
        <v>0.34105593000000001</v>
      </c>
      <c r="I15" s="14">
        <v>29.454421029999999</v>
      </c>
      <c r="J15" s="16">
        <v>0.68572082999999995</v>
      </c>
      <c r="K15" s="14">
        <v>56.184584229999999</v>
      </c>
      <c r="L15" s="16">
        <v>0.86258705000000002</v>
      </c>
      <c r="M15" s="14">
        <v>0</v>
      </c>
      <c r="N15" s="16">
        <v>0</v>
      </c>
      <c r="O15" s="14" t="s">
        <v>582</v>
      </c>
      <c r="P15" s="16" t="s">
        <v>582</v>
      </c>
      <c r="Q15" s="14">
        <v>1.0367876499999999</v>
      </c>
      <c r="R15" s="16">
        <v>0.46485518999999997</v>
      </c>
      <c r="S15" s="14">
        <v>0</v>
      </c>
      <c r="T15" s="16">
        <v>0</v>
      </c>
      <c r="U15" s="14">
        <v>3.9670774199999999</v>
      </c>
      <c r="V15" s="16">
        <v>0.38020854999999998</v>
      </c>
    </row>
    <row r="16" spans="1:22" x14ac:dyDescent="0.25">
      <c r="A16" s="11" t="s">
        <v>486</v>
      </c>
      <c r="B16" s="13">
        <v>6108</v>
      </c>
      <c r="C16" s="14">
        <f>(198/B16*100)</f>
        <v>3.2416502946954813</v>
      </c>
      <c r="D16" s="15">
        <v>5910</v>
      </c>
      <c r="E16" s="14">
        <v>4.2750961399999996</v>
      </c>
      <c r="F16" s="16">
        <v>0.28569090000000003</v>
      </c>
      <c r="G16" s="14">
        <v>8.9022094200000002</v>
      </c>
      <c r="H16" s="16">
        <v>0.37164113999999998</v>
      </c>
      <c r="I16" s="14">
        <v>26.263293010000002</v>
      </c>
      <c r="J16" s="16">
        <v>0.69664693</v>
      </c>
      <c r="K16" s="14">
        <v>51.241983240000003</v>
      </c>
      <c r="L16" s="16">
        <v>1.0554200600000001</v>
      </c>
      <c r="M16" s="14">
        <v>0</v>
      </c>
      <c r="N16" s="16">
        <v>0</v>
      </c>
      <c r="O16" s="14" t="s">
        <v>582</v>
      </c>
      <c r="P16" s="16" t="s">
        <v>582</v>
      </c>
      <c r="Q16" s="14">
        <v>0</v>
      </c>
      <c r="R16" s="16">
        <v>0</v>
      </c>
      <c r="S16" s="14">
        <v>0</v>
      </c>
      <c r="T16" s="16">
        <v>0</v>
      </c>
      <c r="U16" s="14">
        <v>9.3174181899999997</v>
      </c>
      <c r="V16" s="16">
        <v>0.76939038999999998</v>
      </c>
    </row>
    <row r="17" spans="1:22" x14ac:dyDescent="0.25">
      <c r="A17" s="11" t="s">
        <v>487</v>
      </c>
      <c r="B17" s="13">
        <v>6504</v>
      </c>
      <c r="C17" s="14">
        <f>(2634/B17*100)</f>
        <v>40.498154981549817</v>
      </c>
      <c r="D17" s="15">
        <v>3870</v>
      </c>
      <c r="E17" s="14">
        <v>3.4650714900000001</v>
      </c>
      <c r="F17" s="16">
        <v>0.34665148000000001</v>
      </c>
      <c r="G17" s="14">
        <v>7.2604980799999996</v>
      </c>
      <c r="H17" s="16">
        <v>0.46200330000000001</v>
      </c>
      <c r="I17" s="14">
        <v>25.66963934</v>
      </c>
      <c r="J17" s="16">
        <v>0.80150926</v>
      </c>
      <c r="K17" s="14">
        <v>46.784593999999998</v>
      </c>
      <c r="L17" s="16">
        <v>1.2586004799999999</v>
      </c>
      <c r="M17" s="14">
        <v>0</v>
      </c>
      <c r="N17" s="16">
        <v>0</v>
      </c>
      <c r="O17" s="14" t="s">
        <v>582</v>
      </c>
      <c r="P17" s="16" t="s">
        <v>582</v>
      </c>
      <c r="Q17" s="14">
        <v>3.8083420499999998</v>
      </c>
      <c r="R17" s="16">
        <v>0.49295886</v>
      </c>
      <c r="S17" s="14">
        <v>0</v>
      </c>
      <c r="T17" s="16">
        <v>0</v>
      </c>
      <c r="U17" s="14">
        <v>13.01185504</v>
      </c>
      <c r="V17" s="16">
        <v>0.92149117999999997</v>
      </c>
    </row>
    <row r="18" spans="1:22" x14ac:dyDescent="0.25">
      <c r="A18" s="11" t="s">
        <v>488</v>
      </c>
      <c r="B18" s="13">
        <v>5532</v>
      </c>
      <c r="C18" s="14">
        <f>(33/B18*100)</f>
        <v>0.59652928416485895</v>
      </c>
      <c r="D18" s="15">
        <v>5499</v>
      </c>
      <c r="E18" s="14">
        <v>6.2985763500000003</v>
      </c>
      <c r="F18" s="16">
        <v>0.34089141000000001</v>
      </c>
      <c r="G18" s="14">
        <v>14.12174117</v>
      </c>
      <c r="H18" s="16">
        <v>0.56829728999999995</v>
      </c>
      <c r="I18" s="14">
        <v>29.093322069999999</v>
      </c>
      <c r="J18" s="16">
        <v>0.83528941000000001</v>
      </c>
      <c r="K18" s="14">
        <v>43.952732529999999</v>
      </c>
      <c r="L18" s="16">
        <v>1.0620669</v>
      </c>
      <c r="M18" s="14">
        <v>0</v>
      </c>
      <c r="N18" s="16">
        <v>0</v>
      </c>
      <c r="O18" s="14" t="s">
        <v>582</v>
      </c>
      <c r="P18" s="16" t="s">
        <v>582</v>
      </c>
      <c r="Q18" s="14">
        <v>0</v>
      </c>
      <c r="R18" s="16">
        <v>0</v>
      </c>
      <c r="S18" s="14">
        <v>0</v>
      </c>
      <c r="T18" s="16">
        <v>0</v>
      </c>
      <c r="U18" s="14">
        <v>6.5336278800000001</v>
      </c>
      <c r="V18" s="16">
        <v>0.76558214000000002</v>
      </c>
    </row>
    <row r="19" spans="1:22" x14ac:dyDescent="0.25">
      <c r="A19" s="11" t="s">
        <v>489</v>
      </c>
      <c r="B19" s="13">
        <v>5658</v>
      </c>
      <c r="C19" s="14">
        <f>(493/B19*100)</f>
        <v>8.7133262636974198</v>
      </c>
      <c r="D19" s="15">
        <v>5165</v>
      </c>
      <c r="E19" s="14">
        <v>5.6986807800000001</v>
      </c>
      <c r="F19" s="16">
        <v>0.41629129999999998</v>
      </c>
      <c r="G19" s="14">
        <v>11.74192066</v>
      </c>
      <c r="H19" s="16">
        <v>0.53101695999999998</v>
      </c>
      <c r="I19" s="14">
        <v>38.147566570000002</v>
      </c>
      <c r="J19" s="16">
        <v>0.66307740000000004</v>
      </c>
      <c r="K19" s="14">
        <v>38.131661440000002</v>
      </c>
      <c r="L19" s="16">
        <v>0.83594067000000005</v>
      </c>
      <c r="M19" s="14">
        <v>0</v>
      </c>
      <c r="N19" s="16">
        <v>0</v>
      </c>
      <c r="O19" s="14" t="s">
        <v>582</v>
      </c>
      <c r="P19" s="16" t="s">
        <v>582</v>
      </c>
      <c r="Q19" s="14">
        <v>0</v>
      </c>
      <c r="R19" s="16">
        <v>0</v>
      </c>
      <c r="S19" s="14">
        <v>0</v>
      </c>
      <c r="T19" s="16">
        <v>0</v>
      </c>
      <c r="U19" s="14">
        <v>6.2801705500000002</v>
      </c>
      <c r="V19" s="16">
        <v>0.50927451999999995</v>
      </c>
    </row>
    <row r="20" spans="1:22" x14ac:dyDescent="0.25">
      <c r="A20" s="11" t="s">
        <v>490</v>
      </c>
      <c r="B20" s="13">
        <v>3371</v>
      </c>
      <c r="C20" s="14">
        <f>(75/B20*100)</f>
        <v>2.2248590922574905</v>
      </c>
      <c r="D20" s="15">
        <v>3296</v>
      </c>
      <c r="E20" s="14">
        <v>4.7138575999999999</v>
      </c>
      <c r="F20" s="16">
        <v>0.42018952999999998</v>
      </c>
      <c r="G20" s="14">
        <v>10.001508319999999</v>
      </c>
      <c r="H20" s="16">
        <v>0.47740000999999999</v>
      </c>
      <c r="I20" s="14">
        <v>32.744518849999999</v>
      </c>
      <c r="J20" s="16">
        <v>0.71011128000000001</v>
      </c>
      <c r="K20" s="14">
        <v>45.20365554</v>
      </c>
      <c r="L20" s="16">
        <v>0.81526889000000002</v>
      </c>
      <c r="M20" s="14">
        <v>0</v>
      </c>
      <c r="N20" s="16">
        <v>0</v>
      </c>
      <c r="O20" s="14" t="s">
        <v>582</v>
      </c>
      <c r="P20" s="16" t="s">
        <v>582</v>
      </c>
      <c r="Q20" s="14">
        <v>0</v>
      </c>
      <c r="R20" s="16">
        <v>0</v>
      </c>
      <c r="S20" s="14">
        <v>0</v>
      </c>
      <c r="T20" s="16">
        <v>0</v>
      </c>
      <c r="U20" s="14">
        <v>7.3364596899999999</v>
      </c>
      <c r="V20" s="16">
        <v>0.39866753999999999</v>
      </c>
    </row>
    <row r="21" spans="1:22" x14ac:dyDescent="0.25">
      <c r="A21" s="11" t="s">
        <v>491</v>
      </c>
      <c r="B21" s="13">
        <v>5741</v>
      </c>
      <c r="C21" s="14">
        <f>(83/B21*100)</f>
        <v>1.4457411600766417</v>
      </c>
      <c r="D21" s="15">
        <v>5658</v>
      </c>
      <c r="E21" s="14">
        <v>2.6430332999999999</v>
      </c>
      <c r="F21" s="16">
        <v>0.21817942000000001</v>
      </c>
      <c r="G21" s="14">
        <v>5.6774844199999999</v>
      </c>
      <c r="H21" s="16">
        <v>0.33235208999999999</v>
      </c>
      <c r="I21" s="14">
        <v>21.669046510000001</v>
      </c>
      <c r="J21" s="16">
        <v>0.59986585000000003</v>
      </c>
      <c r="K21" s="14">
        <v>67.742420150000001</v>
      </c>
      <c r="L21" s="16">
        <v>0.78957593000000004</v>
      </c>
      <c r="M21" s="14">
        <v>0</v>
      </c>
      <c r="N21" s="16">
        <v>0</v>
      </c>
      <c r="O21" s="14" t="s">
        <v>582</v>
      </c>
      <c r="P21" s="16" t="s">
        <v>582</v>
      </c>
      <c r="Q21" s="14">
        <v>0</v>
      </c>
      <c r="R21" s="16">
        <v>0</v>
      </c>
      <c r="S21" s="14">
        <v>0</v>
      </c>
      <c r="T21" s="16">
        <v>0</v>
      </c>
      <c r="U21" s="14">
        <v>2.26801561</v>
      </c>
      <c r="V21" s="16">
        <v>0.27541808000000001</v>
      </c>
    </row>
    <row r="22" spans="1:22" x14ac:dyDescent="0.25">
      <c r="A22" s="11" t="s">
        <v>492</v>
      </c>
      <c r="B22" s="13">
        <v>6598</v>
      </c>
      <c r="C22" s="14">
        <f>(44/B22*100)</f>
        <v>0.66686874810548646</v>
      </c>
      <c r="D22" s="15">
        <v>6554</v>
      </c>
      <c r="E22" s="14">
        <v>8.1315386099999998</v>
      </c>
      <c r="F22" s="16">
        <v>0.49398207999999999</v>
      </c>
      <c r="G22" s="14">
        <v>12.415950219999999</v>
      </c>
      <c r="H22" s="16">
        <v>0.48628535000000001</v>
      </c>
      <c r="I22" s="14">
        <v>26.729332329999998</v>
      </c>
      <c r="J22" s="16">
        <v>0.72065734999999997</v>
      </c>
      <c r="K22" s="14">
        <v>45.941505919999997</v>
      </c>
      <c r="L22" s="16">
        <v>1.0660880399999999</v>
      </c>
      <c r="M22" s="14">
        <v>0</v>
      </c>
      <c r="N22" s="16">
        <v>0</v>
      </c>
      <c r="O22" s="14" t="s">
        <v>582</v>
      </c>
      <c r="P22" s="16" t="s">
        <v>582</v>
      </c>
      <c r="Q22" s="14">
        <v>0</v>
      </c>
      <c r="R22" s="16">
        <v>0</v>
      </c>
      <c r="S22" s="14">
        <v>1.3201020000000001E-2</v>
      </c>
      <c r="T22" s="16">
        <v>1.3222050000000001E-2</v>
      </c>
      <c r="U22" s="14">
        <v>6.7684718999999998</v>
      </c>
      <c r="V22" s="16">
        <v>0.70085973000000001</v>
      </c>
    </row>
    <row r="23" spans="1:22" x14ac:dyDescent="0.25">
      <c r="A23" s="11" t="s">
        <v>493</v>
      </c>
      <c r="B23" s="13">
        <v>11583</v>
      </c>
      <c r="C23" s="14">
        <f>(307/B23*100)</f>
        <v>2.650435983769317</v>
      </c>
      <c r="D23" s="15">
        <v>11276</v>
      </c>
      <c r="E23" s="14">
        <v>4.8186117900000003</v>
      </c>
      <c r="F23" s="16">
        <v>0.31407650999999998</v>
      </c>
      <c r="G23" s="14">
        <v>13.18853217</v>
      </c>
      <c r="H23" s="16">
        <v>0.48761553000000002</v>
      </c>
      <c r="I23" s="14">
        <v>34.94224036</v>
      </c>
      <c r="J23" s="16">
        <v>0.6147937</v>
      </c>
      <c r="K23" s="14">
        <v>42.686852209999998</v>
      </c>
      <c r="L23" s="16">
        <v>0.95827147000000001</v>
      </c>
      <c r="M23" s="14">
        <v>0</v>
      </c>
      <c r="N23" s="16">
        <v>0</v>
      </c>
      <c r="O23" s="14" t="s">
        <v>582</v>
      </c>
      <c r="P23" s="16" t="s">
        <v>582</v>
      </c>
      <c r="Q23" s="14">
        <v>0</v>
      </c>
      <c r="R23" s="16">
        <v>0</v>
      </c>
      <c r="S23" s="14">
        <v>0</v>
      </c>
      <c r="T23" s="16">
        <v>0</v>
      </c>
      <c r="U23" s="14">
        <v>4.3637634700000003</v>
      </c>
      <c r="V23" s="16">
        <v>0.41244032000000003</v>
      </c>
    </row>
    <row r="24" spans="1:22" x14ac:dyDescent="0.25">
      <c r="A24" s="11" t="s">
        <v>494</v>
      </c>
      <c r="B24" s="13">
        <v>6647</v>
      </c>
      <c r="C24" s="14">
        <f>(18/B24*100)</f>
        <v>0.27079885662704983</v>
      </c>
      <c r="D24" s="15">
        <v>6629</v>
      </c>
      <c r="E24" s="14">
        <v>2.3376489600000001</v>
      </c>
      <c r="F24" s="16">
        <v>0.20217708000000001</v>
      </c>
      <c r="G24" s="14">
        <v>4.5572635400000001</v>
      </c>
      <c r="H24" s="16">
        <v>0.30707676</v>
      </c>
      <c r="I24" s="14">
        <v>25.965336480000001</v>
      </c>
      <c r="J24" s="16">
        <v>0.64838309000000005</v>
      </c>
      <c r="K24" s="14">
        <v>64.150849550000004</v>
      </c>
      <c r="L24" s="16">
        <v>0.99955287000000004</v>
      </c>
      <c r="M24" s="14">
        <v>0</v>
      </c>
      <c r="N24" s="16">
        <v>0</v>
      </c>
      <c r="O24" s="14" t="s">
        <v>582</v>
      </c>
      <c r="P24" s="16" t="s">
        <v>582</v>
      </c>
      <c r="Q24" s="14">
        <v>0</v>
      </c>
      <c r="R24" s="16">
        <v>0</v>
      </c>
      <c r="S24" s="14">
        <v>0</v>
      </c>
      <c r="T24" s="16">
        <v>0</v>
      </c>
      <c r="U24" s="14">
        <v>2.9889014600000001</v>
      </c>
      <c r="V24" s="16">
        <v>0.85940892000000002</v>
      </c>
    </row>
    <row r="25" spans="1:22" x14ac:dyDescent="0.25">
      <c r="A25" s="11" t="s">
        <v>495</v>
      </c>
      <c r="B25" s="13">
        <v>5581</v>
      </c>
      <c r="C25" s="14">
        <f>(26/B25*100)</f>
        <v>0.46586633219853069</v>
      </c>
      <c r="D25" s="15">
        <v>5555</v>
      </c>
      <c r="E25" s="14">
        <v>2.68724644</v>
      </c>
      <c r="F25" s="16">
        <v>0.26945068999999999</v>
      </c>
      <c r="G25" s="14">
        <v>7.5958459300000003</v>
      </c>
      <c r="H25" s="16">
        <v>0.44422189000000001</v>
      </c>
      <c r="I25" s="14">
        <v>33.721063780000001</v>
      </c>
      <c r="J25" s="16">
        <v>0.73468177000000001</v>
      </c>
      <c r="K25" s="14">
        <v>55.36597201</v>
      </c>
      <c r="L25" s="16">
        <v>1.07258841</v>
      </c>
      <c r="M25" s="14">
        <v>0</v>
      </c>
      <c r="N25" s="16">
        <v>0</v>
      </c>
      <c r="O25" s="14" t="s">
        <v>582</v>
      </c>
      <c r="P25" s="16" t="s">
        <v>582</v>
      </c>
      <c r="Q25" s="14">
        <v>0</v>
      </c>
      <c r="R25" s="16">
        <v>0</v>
      </c>
      <c r="S25" s="14">
        <v>0</v>
      </c>
      <c r="T25" s="16">
        <v>0</v>
      </c>
      <c r="U25" s="14">
        <v>0.62987183999999996</v>
      </c>
      <c r="V25" s="16">
        <v>0.11565879</v>
      </c>
    </row>
    <row r="26" spans="1:22" x14ac:dyDescent="0.25">
      <c r="A26" s="11" t="s">
        <v>496</v>
      </c>
      <c r="B26" s="13">
        <v>4869</v>
      </c>
      <c r="C26" s="14">
        <f>(97/B26*100)</f>
        <v>1.9921955226945984</v>
      </c>
      <c r="D26" s="15">
        <v>4772</v>
      </c>
      <c r="E26" s="14">
        <v>5.1547027600000002</v>
      </c>
      <c r="F26" s="16">
        <v>0.38374223000000002</v>
      </c>
      <c r="G26" s="14">
        <v>12.75359066</v>
      </c>
      <c r="H26" s="16">
        <v>0.47825241000000002</v>
      </c>
      <c r="I26" s="14">
        <v>42.991470569999997</v>
      </c>
      <c r="J26" s="16">
        <v>0.78325860999999997</v>
      </c>
      <c r="K26" s="14">
        <v>36.52321062</v>
      </c>
      <c r="L26" s="16">
        <v>0.76441972000000002</v>
      </c>
      <c r="M26" s="14">
        <v>0</v>
      </c>
      <c r="N26" s="16">
        <v>0</v>
      </c>
      <c r="O26" s="14" t="s">
        <v>582</v>
      </c>
      <c r="P26" s="16" t="s">
        <v>582</v>
      </c>
      <c r="Q26" s="14">
        <v>0</v>
      </c>
      <c r="R26" s="16">
        <v>0</v>
      </c>
      <c r="S26" s="14">
        <v>0</v>
      </c>
      <c r="T26" s="16">
        <v>0</v>
      </c>
      <c r="U26" s="14">
        <v>2.5770254000000001</v>
      </c>
      <c r="V26" s="16">
        <v>0.26833750000000001</v>
      </c>
    </row>
    <row r="27" spans="1:22" x14ac:dyDescent="0.25">
      <c r="A27" s="11" t="s">
        <v>497</v>
      </c>
      <c r="B27" s="13">
        <v>5299</v>
      </c>
      <c r="C27" s="14">
        <f>(208/B27*100)</f>
        <v>3.9252689186638987</v>
      </c>
      <c r="D27" s="15">
        <v>5091</v>
      </c>
      <c r="E27" s="14">
        <v>5.0647897999999998</v>
      </c>
      <c r="F27" s="16">
        <v>0.30386184999999999</v>
      </c>
      <c r="G27" s="14">
        <v>10.82308265</v>
      </c>
      <c r="H27" s="16">
        <v>0.43341878</v>
      </c>
      <c r="I27" s="14">
        <v>32.717127140000002</v>
      </c>
      <c r="J27" s="16">
        <v>0.60048075999999995</v>
      </c>
      <c r="K27" s="14">
        <v>41.50946819</v>
      </c>
      <c r="L27" s="16">
        <v>0.70248973000000003</v>
      </c>
      <c r="M27" s="14">
        <v>0</v>
      </c>
      <c r="N27" s="16">
        <v>0</v>
      </c>
      <c r="O27" s="14" t="s">
        <v>582</v>
      </c>
      <c r="P27" s="16" t="s">
        <v>582</v>
      </c>
      <c r="Q27" s="14">
        <v>0</v>
      </c>
      <c r="R27" s="16">
        <v>0</v>
      </c>
      <c r="S27" s="14">
        <v>0</v>
      </c>
      <c r="T27" s="16">
        <v>0</v>
      </c>
      <c r="U27" s="14">
        <v>9.8855322099999992</v>
      </c>
      <c r="V27" s="16">
        <v>0.36864544999999999</v>
      </c>
    </row>
    <row r="28" spans="1:22" x14ac:dyDescent="0.25">
      <c r="A28" s="11" t="s">
        <v>498</v>
      </c>
      <c r="B28" s="13">
        <v>7568</v>
      </c>
      <c r="C28" s="14">
        <f>(562/B28*100)</f>
        <v>7.4260042283298091</v>
      </c>
      <c r="D28" s="15">
        <v>7006</v>
      </c>
      <c r="E28" s="14">
        <v>7.0499286000000003</v>
      </c>
      <c r="F28" s="16">
        <v>0.35865058999999999</v>
      </c>
      <c r="G28" s="14">
        <v>20.321406169999999</v>
      </c>
      <c r="H28" s="16">
        <v>0.63085387999999998</v>
      </c>
      <c r="I28" s="14">
        <v>38.643205629999997</v>
      </c>
      <c r="J28" s="16">
        <v>0.77154263000000001</v>
      </c>
      <c r="K28" s="14">
        <v>27.664386480000001</v>
      </c>
      <c r="L28" s="16">
        <v>0.71826928000000001</v>
      </c>
      <c r="M28" s="14">
        <v>0</v>
      </c>
      <c r="N28" s="16">
        <v>0</v>
      </c>
      <c r="O28" s="14" t="s">
        <v>582</v>
      </c>
      <c r="P28" s="16" t="s">
        <v>582</v>
      </c>
      <c r="Q28" s="14">
        <v>0</v>
      </c>
      <c r="R28" s="16">
        <v>0</v>
      </c>
      <c r="S28" s="14">
        <v>0</v>
      </c>
      <c r="T28" s="16">
        <v>0</v>
      </c>
      <c r="U28" s="14">
        <v>6.3210731200000003</v>
      </c>
      <c r="V28" s="16">
        <v>0.76341325999999998</v>
      </c>
    </row>
    <row r="29" spans="1:22" x14ac:dyDescent="0.25">
      <c r="A29" s="11" t="s">
        <v>499</v>
      </c>
      <c r="B29" s="13">
        <v>5385</v>
      </c>
      <c r="C29" s="14">
        <f>(30/B29*100)</f>
        <v>0.55710306406685239</v>
      </c>
      <c r="D29" s="15">
        <v>5355</v>
      </c>
      <c r="E29" s="14">
        <v>2.1613527000000001</v>
      </c>
      <c r="F29" s="16">
        <v>0.17209626</v>
      </c>
      <c r="G29" s="14">
        <v>8.2982622799999994</v>
      </c>
      <c r="H29" s="16">
        <v>0.44283387000000002</v>
      </c>
      <c r="I29" s="14">
        <v>21.27299764</v>
      </c>
      <c r="J29" s="16">
        <v>0.68550812999999999</v>
      </c>
      <c r="K29" s="14">
        <v>62.683562029999997</v>
      </c>
      <c r="L29" s="16">
        <v>0.84528217000000005</v>
      </c>
      <c r="M29" s="14">
        <v>0</v>
      </c>
      <c r="N29" s="16">
        <v>0</v>
      </c>
      <c r="O29" s="14" t="s">
        <v>582</v>
      </c>
      <c r="P29" s="16" t="s">
        <v>582</v>
      </c>
      <c r="Q29" s="14">
        <v>2.7667624100000001</v>
      </c>
      <c r="R29" s="16">
        <v>0.24169378</v>
      </c>
      <c r="S29" s="14">
        <v>0</v>
      </c>
      <c r="T29" s="16">
        <v>0</v>
      </c>
      <c r="U29" s="14">
        <v>2.81706294</v>
      </c>
      <c r="V29" s="16">
        <v>0.42668146000000001</v>
      </c>
    </row>
    <row r="30" spans="1:22" x14ac:dyDescent="0.25">
      <c r="A30" s="11" t="s">
        <v>500</v>
      </c>
      <c r="B30" s="13">
        <v>4520</v>
      </c>
      <c r="C30" s="14">
        <f>(266/B30*100)</f>
        <v>5.8849557522123899</v>
      </c>
      <c r="D30" s="15">
        <v>4254</v>
      </c>
      <c r="E30" s="14">
        <v>2.8164044700000002</v>
      </c>
      <c r="F30" s="16">
        <v>0.26610102000000002</v>
      </c>
      <c r="G30" s="14">
        <v>6.2538300199999997</v>
      </c>
      <c r="H30" s="16">
        <v>0.40823513</v>
      </c>
      <c r="I30" s="14">
        <v>26.876588980000001</v>
      </c>
      <c r="J30" s="16">
        <v>0.79874681999999997</v>
      </c>
      <c r="K30" s="14">
        <v>57.616131860000003</v>
      </c>
      <c r="L30" s="16">
        <v>0.96604568999999996</v>
      </c>
      <c r="M30" s="14">
        <v>0</v>
      </c>
      <c r="N30" s="16">
        <v>0</v>
      </c>
      <c r="O30" s="14" t="s">
        <v>582</v>
      </c>
      <c r="P30" s="16" t="s">
        <v>582</v>
      </c>
      <c r="Q30" s="14">
        <v>0</v>
      </c>
      <c r="R30" s="16">
        <v>0</v>
      </c>
      <c r="S30" s="14">
        <v>0</v>
      </c>
      <c r="T30" s="16">
        <v>0</v>
      </c>
      <c r="U30" s="14">
        <v>6.4370446599999998</v>
      </c>
      <c r="V30" s="16">
        <v>0.47883830999999999</v>
      </c>
    </row>
    <row r="31" spans="1:22" x14ac:dyDescent="0.25">
      <c r="A31" s="11" t="s">
        <v>501</v>
      </c>
      <c r="B31" s="13">
        <v>5456</v>
      </c>
      <c r="C31" s="14">
        <f>(158/B31*100)</f>
        <v>2.8958944281524923</v>
      </c>
      <c r="D31" s="15">
        <v>5298</v>
      </c>
      <c r="E31" s="14">
        <v>3.4306655300000002</v>
      </c>
      <c r="F31" s="16">
        <v>0.25056151999999998</v>
      </c>
      <c r="G31" s="14">
        <v>10.351327230000001</v>
      </c>
      <c r="H31" s="16">
        <v>0.45643485</v>
      </c>
      <c r="I31" s="14">
        <v>29.83817848</v>
      </c>
      <c r="J31" s="16">
        <v>0.59129686000000004</v>
      </c>
      <c r="K31" s="14">
        <v>50.351211720000002</v>
      </c>
      <c r="L31" s="16">
        <v>0.83924197</v>
      </c>
      <c r="M31" s="14">
        <v>0</v>
      </c>
      <c r="N31" s="16">
        <v>0</v>
      </c>
      <c r="O31" s="14" t="s">
        <v>582</v>
      </c>
      <c r="P31" s="16" t="s">
        <v>582</v>
      </c>
      <c r="Q31" s="14">
        <v>0</v>
      </c>
      <c r="R31" s="16">
        <v>0</v>
      </c>
      <c r="S31" s="14">
        <v>0</v>
      </c>
      <c r="T31" s="16">
        <v>0</v>
      </c>
      <c r="U31" s="14">
        <v>6.0286170400000003</v>
      </c>
      <c r="V31" s="16">
        <v>0.55575121000000005</v>
      </c>
    </row>
    <row r="32" spans="1:22" x14ac:dyDescent="0.25">
      <c r="A32" s="11" t="s">
        <v>502</v>
      </c>
      <c r="B32" s="13">
        <v>4478</v>
      </c>
      <c r="C32" s="14">
        <f>(6/B32*100)</f>
        <v>0.13398838767306834</v>
      </c>
      <c r="D32" s="15">
        <v>4472</v>
      </c>
      <c r="E32" s="14">
        <v>6.0937622300000003</v>
      </c>
      <c r="F32" s="16">
        <v>0.40566745999999998</v>
      </c>
      <c r="G32" s="14">
        <v>13.465139649999999</v>
      </c>
      <c r="H32" s="16">
        <v>0.55831942999999995</v>
      </c>
      <c r="I32" s="14">
        <v>41.137106529999997</v>
      </c>
      <c r="J32" s="16">
        <v>0.76339307999999995</v>
      </c>
      <c r="K32" s="14">
        <v>37.212265270000003</v>
      </c>
      <c r="L32" s="16">
        <v>0.85661061999999999</v>
      </c>
      <c r="M32" s="14">
        <v>0</v>
      </c>
      <c r="N32" s="16">
        <v>0</v>
      </c>
      <c r="O32" s="14" t="s">
        <v>582</v>
      </c>
      <c r="P32" s="16" t="s">
        <v>582</v>
      </c>
      <c r="Q32" s="14">
        <v>0</v>
      </c>
      <c r="R32" s="16">
        <v>0</v>
      </c>
      <c r="S32" s="14">
        <v>0</v>
      </c>
      <c r="T32" s="16">
        <v>0</v>
      </c>
      <c r="U32" s="14">
        <v>2.0917263199999998</v>
      </c>
      <c r="V32" s="16">
        <v>0.27243176000000002</v>
      </c>
    </row>
    <row r="33" spans="1:22" x14ac:dyDescent="0.25">
      <c r="A33" s="11" t="s">
        <v>503</v>
      </c>
      <c r="B33" s="13">
        <v>7325</v>
      </c>
      <c r="C33" s="14">
        <f>(88/B33*100)</f>
        <v>1.2013651877133107</v>
      </c>
      <c r="D33" s="15">
        <v>7237</v>
      </c>
      <c r="E33" s="14">
        <v>7.0142429499999999</v>
      </c>
      <c r="F33" s="16">
        <v>0.32715629000000002</v>
      </c>
      <c r="G33" s="14">
        <v>14.38361231</v>
      </c>
      <c r="H33" s="16">
        <v>0.48555878000000002</v>
      </c>
      <c r="I33" s="14">
        <v>39.046791939999999</v>
      </c>
      <c r="J33" s="16">
        <v>0.64138991999999995</v>
      </c>
      <c r="K33" s="14">
        <v>37.186535249999999</v>
      </c>
      <c r="L33" s="16">
        <v>0.67546435000000005</v>
      </c>
      <c r="M33" s="14">
        <v>0</v>
      </c>
      <c r="N33" s="16">
        <v>0</v>
      </c>
      <c r="O33" s="14" t="s">
        <v>582</v>
      </c>
      <c r="P33" s="16" t="s">
        <v>582</v>
      </c>
      <c r="Q33" s="14">
        <v>0</v>
      </c>
      <c r="R33" s="16">
        <v>0</v>
      </c>
      <c r="S33" s="14">
        <v>0</v>
      </c>
      <c r="T33" s="16">
        <v>0</v>
      </c>
      <c r="U33" s="14">
        <v>2.3688175500000002</v>
      </c>
      <c r="V33" s="16">
        <v>0.25013827</v>
      </c>
    </row>
    <row r="34" spans="1:22" x14ac:dyDescent="0.25">
      <c r="A34" s="11" t="s">
        <v>504</v>
      </c>
      <c r="B34" s="13">
        <v>6350</v>
      </c>
      <c r="C34" s="14">
        <f>(113/B34*100)</f>
        <v>1.7795275590551181</v>
      </c>
      <c r="D34" s="15">
        <v>6237</v>
      </c>
      <c r="E34" s="14">
        <v>5.9501515600000001</v>
      </c>
      <c r="F34" s="16">
        <v>0.31951615999999999</v>
      </c>
      <c r="G34" s="14">
        <v>10.77547378</v>
      </c>
      <c r="H34" s="16">
        <v>0.48340171999999998</v>
      </c>
      <c r="I34" s="14">
        <v>35.238807280000003</v>
      </c>
      <c r="J34" s="16">
        <v>0.72257331999999996</v>
      </c>
      <c r="K34" s="14">
        <v>38.117794179999997</v>
      </c>
      <c r="L34" s="16">
        <v>0.86720483999999998</v>
      </c>
      <c r="M34" s="14">
        <v>0</v>
      </c>
      <c r="N34" s="16">
        <v>0</v>
      </c>
      <c r="O34" s="14" t="s">
        <v>582</v>
      </c>
      <c r="P34" s="16" t="s">
        <v>582</v>
      </c>
      <c r="Q34" s="14">
        <v>2.5959758800000001</v>
      </c>
      <c r="R34" s="16">
        <v>0.53893796000000005</v>
      </c>
      <c r="S34" s="14">
        <v>0</v>
      </c>
      <c r="T34" s="16">
        <v>0</v>
      </c>
      <c r="U34" s="14">
        <v>7.32179731</v>
      </c>
      <c r="V34" s="16">
        <v>0.57974745000000005</v>
      </c>
    </row>
    <row r="35" spans="1:22" x14ac:dyDescent="0.25">
      <c r="A35" s="11" t="s">
        <v>505</v>
      </c>
      <c r="B35" s="13">
        <v>6406</v>
      </c>
      <c r="C35" s="14">
        <f>(80/B35*100)</f>
        <v>1.2488292226038089</v>
      </c>
      <c r="D35" s="15">
        <v>6326</v>
      </c>
      <c r="E35" s="14">
        <v>3.8313959999999998</v>
      </c>
      <c r="F35" s="16">
        <v>0.29212582999999998</v>
      </c>
      <c r="G35" s="14">
        <v>11.30215201</v>
      </c>
      <c r="H35" s="16">
        <v>0.53402528999999999</v>
      </c>
      <c r="I35" s="14">
        <v>37.993946610000002</v>
      </c>
      <c r="J35" s="16">
        <v>0.82399144999999996</v>
      </c>
      <c r="K35" s="14">
        <v>43.138439230000003</v>
      </c>
      <c r="L35" s="16">
        <v>0.86242673000000003</v>
      </c>
      <c r="M35" s="14">
        <v>0</v>
      </c>
      <c r="N35" s="16">
        <v>0</v>
      </c>
      <c r="O35" s="14" t="s">
        <v>582</v>
      </c>
      <c r="P35" s="16" t="s">
        <v>582</v>
      </c>
      <c r="Q35" s="14">
        <v>1.04263025</v>
      </c>
      <c r="R35" s="16">
        <v>5.7135360000000003E-2</v>
      </c>
      <c r="S35" s="14">
        <v>0</v>
      </c>
      <c r="T35" s="16">
        <v>0</v>
      </c>
      <c r="U35" s="14">
        <v>2.6914359000000001</v>
      </c>
      <c r="V35" s="16">
        <v>0.21294616999999999</v>
      </c>
    </row>
    <row r="36" spans="1:22" x14ac:dyDescent="0.25">
      <c r="A36" s="11" t="s">
        <v>506</v>
      </c>
      <c r="B36" s="13">
        <v>6736</v>
      </c>
      <c r="C36" s="14">
        <f>(107/B36*100)</f>
        <v>1.5884798099762472</v>
      </c>
      <c r="D36" s="15">
        <v>6629</v>
      </c>
      <c r="E36" s="14">
        <v>2.7943944200000002</v>
      </c>
      <c r="F36" s="16">
        <v>0.25452640999999998</v>
      </c>
      <c r="G36" s="14">
        <v>8.1804564099999997</v>
      </c>
      <c r="H36" s="16">
        <v>0.39177431000000001</v>
      </c>
      <c r="I36" s="14">
        <v>25.91728767</v>
      </c>
      <c r="J36" s="16">
        <v>0.54256446000000003</v>
      </c>
      <c r="K36" s="14">
        <v>58.091517860000003</v>
      </c>
      <c r="L36" s="16">
        <v>0.80806712999999997</v>
      </c>
      <c r="M36" s="14">
        <v>0</v>
      </c>
      <c r="N36" s="16">
        <v>0</v>
      </c>
      <c r="O36" s="14" t="s">
        <v>582</v>
      </c>
      <c r="P36" s="16" t="s">
        <v>582</v>
      </c>
      <c r="Q36" s="14">
        <v>0</v>
      </c>
      <c r="R36" s="16">
        <v>0</v>
      </c>
      <c r="S36" s="14">
        <v>0</v>
      </c>
      <c r="T36" s="16">
        <v>0</v>
      </c>
      <c r="U36" s="14">
        <v>5.0163436399999997</v>
      </c>
      <c r="V36" s="16">
        <v>0.39569859000000002</v>
      </c>
    </row>
    <row r="37" spans="1:22" x14ac:dyDescent="0.25">
      <c r="A37" s="11" t="s">
        <v>507</v>
      </c>
      <c r="B37" s="13">
        <v>5458</v>
      </c>
      <c r="C37" s="14">
        <f>(222/B37*100)</f>
        <v>4.0674239648222787</v>
      </c>
      <c r="D37" s="15">
        <v>5236</v>
      </c>
      <c r="E37" s="14">
        <v>3.64752352</v>
      </c>
      <c r="F37" s="16">
        <v>0.31184898999999999</v>
      </c>
      <c r="G37" s="14">
        <v>6.7777209999999997</v>
      </c>
      <c r="H37" s="16">
        <v>0.41007991999999999</v>
      </c>
      <c r="I37" s="14">
        <v>28.14206012</v>
      </c>
      <c r="J37" s="16">
        <v>0.67660816999999995</v>
      </c>
      <c r="K37" s="14">
        <v>52.406709820000003</v>
      </c>
      <c r="L37" s="16">
        <v>0.99485997999999998</v>
      </c>
      <c r="M37" s="14">
        <v>0</v>
      </c>
      <c r="N37" s="16">
        <v>0</v>
      </c>
      <c r="O37" s="14" t="s">
        <v>582</v>
      </c>
      <c r="P37" s="16" t="s">
        <v>582</v>
      </c>
      <c r="Q37" s="14">
        <v>0</v>
      </c>
      <c r="R37" s="16">
        <v>0</v>
      </c>
      <c r="S37" s="14">
        <v>0</v>
      </c>
      <c r="T37" s="16">
        <v>0</v>
      </c>
      <c r="U37" s="14">
        <v>9.0259855499999997</v>
      </c>
      <c r="V37" s="16">
        <v>0.82191687999999996</v>
      </c>
    </row>
    <row r="38" spans="1:22" x14ac:dyDescent="0.25">
      <c r="A38" s="11" t="s">
        <v>508</v>
      </c>
      <c r="B38" s="13">
        <v>5860</v>
      </c>
      <c r="C38" s="14">
        <f>(34/B38*100)</f>
        <v>0.58020477815699656</v>
      </c>
      <c r="D38" s="15">
        <v>5826</v>
      </c>
      <c r="E38" s="14">
        <v>3.2719804300000002</v>
      </c>
      <c r="F38" s="16">
        <v>0.25406400000000001</v>
      </c>
      <c r="G38" s="14">
        <v>9.0910953499999998</v>
      </c>
      <c r="H38" s="16">
        <v>0.45342053999999998</v>
      </c>
      <c r="I38" s="14">
        <v>28.080763080000001</v>
      </c>
      <c r="J38" s="16">
        <v>0.76703845999999998</v>
      </c>
      <c r="K38" s="14">
        <v>39.984268890000003</v>
      </c>
      <c r="L38" s="16">
        <v>0.89141484000000004</v>
      </c>
      <c r="M38" s="14">
        <v>0</v>
      </c>
      <c r="N38" s="16">
        <v>0</v>
      </c>
      <c r="O38" s="14" t="s">
        <v>582</v>
      </c>
      <c r="P38" s="16" t="s">
        <v>582</v>
      </c>
      <c r="Q38" s="14">
        <v>0</v>
      </c>
      <c r="R38" s="16">
        <v>0</v>
      </c>
      <c r="S38" s="14">
        <v>0</v>
      </c>
      <c r="T38" s="16">
        <v>0</v>
      </c>
      <c r="U38" s="14">
        <v>19.571892250000001</v>
      </c>
      <c r="V38" s="16">
        <v>1.01187498</v>
      </c>
    </row>
    <row r="39" spans="1:22" x14ac:dyDescent="0.25">
      <c r="A39" s="11" t="s">
        <v>509</v>
      </c>
      <c r="B39" s="13">
        <v>5895</v>
      </c>
      <c r="C39" s="14">
        <f>(34/B39*100)</f>
        <v>0.57675996607294322</v>
      </c>
      <c r="D39" s="15">
        <v>5861</v>
      </c>
      <c r="E39" s="14">
        <v>9.0155671500000008</v>
      </c>
      <c r="F39" s="16">
        <v>0.42648338000000002</v>
      </c>
      <c r="G39" s="14">
        <v>18.135241910000001</v>
      </c>
      <c r="H39" s="16">
        <v>0.56039819000000002</v>
      </c>
      <c r="I39" s="14">
        <v>42.271226400000003</v>
      </c>
      <c r="J39" s="16">
        <v>0.74410350000000003</v>
      </c>
      <c r="K39" s="14">
        <v>25.470833290000002</v>
      </c>
      <c r="L39" s="16">
        <v>0.73754507000000002</v>
      </c>
      <c r="M39" s="14">
        <v>0</v>
      </c>
      <c r="N39" s="16">
        <v>0</v>
      </c>
      <c r="O39" s="14" t="s">
        <v>582</v>
      </c>
      <c r="P39" s="16" t="s">
        <v>582</v>
      </c>
      <c r="Q39" s="14">
        <v>0</v>
      </c>
      <c r="R39" s="16">
        <v>0</v>
      </c>
      <c r="S39" s="14">
        <v>0</v>
      </c>
      <c r="T39" s="16">
        <v>0</v>
      </c>
      <c r="U39" s="14">
        <v>5.1071312600000001</v>
      </c>
      <c r="V39" s="16">
        <v>0.70902425000000002</v>
      </c>
    </row>
    <row r="40" spans="1:22" x14ac:dyDescent="0.25">
      <c r="A40" s="11" t="s">
        <v>510</v>
      </c>
      <c r="B40" s="13">
        <v>14157</v>
      </c>
      <c r="C40" s="14">
        <f>(437/B40*100)</f>
        <v>3.0868121777212685</v>
      </c>
      <c r="D40" s="15">
        <v>13720</v>
      </c>
      <c r="E40" s="14">
        <v>3.0432216699999999</v>
      </c>
      <c r="F40" s="16">
        <v>0.23713182999999999</v>
      </c>
      <c r="G40" s="14">
        <v>6.4849073800000001</v>
      </c>
      <c r="H40" s="16">
        <v>0.35097799000000002</v>
      </c>
      <c r="I40" s="14">
        <v>23.115076269999999</v>
      </c>
      <c r="J40" s="16">
        <v>0.51773164000000005</v>
      </c>
      <c r="K40" s="14">
        <v>62.293747199999999</v>
      </c>
      <c r="L40" s="16">
        <v>0.80275269999999999</v>
      </c>
      <c r="M40" s="14">
        <v>0</v>
      </c>
      <c r="N40" s="16">
        <v>0</v>
      </c>
      <c r="O40" s="14" t="s">
        <v>582</v>
      </c>
      <c r="P40" s="16" t="s">
        <v>582</v>
      </c>
      <c r="Q40" s="14">
        <v>0</v>
      </c>
      <c r="R40" s="16">
        <v>0</v>
      </c>
      <c r="S40" s="14">
        <v>0</v>
      </c>
      <c r="T40" s="16">
        <v>0</v>
      </c>
      <c r="U40" s="14">
        <v>5.0630474699999999</v>
      </c>
      <c r="V40" s="16">
        <v>0.52074330999999996</v>
      </c>
    </row>
    <row r="41" spans="1:22" x14ac:dyDescent="0.25">
      <c r="A41" s="11" t="s">
        <v>511</v>
      </c>
      <c r="B41" s="13">
        <v>5712</v>
      </c>
      <c r="C41" s="14">
        <f>(76/B41*100)</f>
        <v>1.330532212885154</v>
      </c>
      <c r="D41" s="15">
        <v>5636</v>
      </c>
      <c r="E41" s="14">
        <v>3.6941410100000001</v>
      </c>
      <c r="F41" s="16">
        <v>0.28197294000000001</v>
      </c>
      <c r="G41" s="14">
        <v>9.1107102599999994</v>
      </c>
      <c r="H41" s="16">
        <v>0.61489642</v>
      </c>
      <c r="I41" s="14">
        <v>31.004994360000001</v>
      </c>
      <c r="J41" s="16">
        <v>0.68753394999999995</v>
      </c>
      <c r="K41" s="14">
        <v>51.375136759999997</v>
      </c>
      <c r="L41" s="16">
        <v>1.00692391</v>
      </c>
      <c r="M41" s="14">
        <v>0</v>
      </c>
      <c r="N41" s="16">
        <v>0</v>
      </c>
      <c r="O41" s="14" t="s">
        <v>582</v>
      </c>
      <c r="P41" s="16" t="s">
        <v>582</v>
      </c>
      <c r="Q41" s="14">
        <v>0.68158885000000002</v>
      </c>
      <c r="R41" s="16">
        <v>0.18153912999999999</v>
      </c>
      <c r="S41" s="14">
        <v>0</v>
      </c>
      <c r="T41" s="16">
        <v>0</v>
      </c>
      <c r="U41" s="14">
        <v>4.1334287500000002</v>
      </c>
      <c r="V41" s="16">
        <v>0.53750153000000001</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4.4576570302857155</v>
      </c>
      <c r="F42" s="16">
        <f>IF(COUNT(F7:F41) &gt; 0, SQRT(SUMSQ(F7:F41)/(COUNT(F7:F41)*COUNT(F7:F41)) ), "—")</f>
        <v>5.2492843873764093E-2</v>
      </c>
      <c r="G42" s="14">
        <f>IF(COUNT(G7:G41) &gt; 0, AVERAGE(G7:G41), "—")</f>
        <v>10.28395602857143</v>
      </c>
      <c r="H42" s="16">
        <f>IF(COUNT(H7:H41) &gt; 0, SQRT(SUMSQ(H7:H41)/(COUNT(H7:H41)*COUNT(H7:H41)) ), "—")</f>
        <v>7.7429748494218673E-2</v>
      </c>
      <c r="I42" s="14">
        <f>IF(COUNT(I7:I41) &gt; 0, AVERAGE(I7:I41), "—")</f>
        <v>31.234058638857135</v>
      </c>
      <c r="J42" s="16">
        <f>IF(COUNT(J7:J41) &gt; 0, SQRT(SUMSQ(J7:J41)/(COUNT(J7:J41)*COUNT(J7:J41)) ), "—")</f>
        <v>0.11650402585485732</v>
      </c>
      <c r="K42" s="14">
        <f>IF(COUNT(K7:K41) &gt; 0, AVERAGE(K7:K41), "—")</f>
        <v>47.39632355742858</v>
      </c>
      <c r="L42" s="16">
        <f>IF(COUNT(L7:L41) &gt; 0, SQRT(SUMSQ(L7:L41)/(COUNT(L7:L41)*COUNT(L7:L41)) ), "—")</f>
        <v>0.1482342019063648</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0.63136265799999991</v>
      </c>
      <c r="R42" s="16">
        <f>IF(COUNT(R7:R41) &gt; 0, SQRT(SUMSQ(R7:R41)/(COUNT(R7:R41)*COUNT(R7:R41)) ), "—")</f>
        <v>3.7850110779255847E-2</v>
      </c>
      <c r="S42" s="14">
        <f>IF(COUNT(S7:S41) &gt; 0, AVERAGE(S7:S41), "—")</f>
        <v>3.77172E-4</v>
      </c>
      <c r="T42" s="16">
        <f>IF(COUNT(T7:T41) &gt; 0, SQRT(SUMSQ(T7:T41)/(COUNT(T7:T41)*COUNT(T7:T41)) ), "—")</f>
        <v>3.7777285714285714E-4</v>
      </c>
      <c r="U42" s="14">
        <f>IF(COUNT(U7:U41) &gt; 0, AVERAGE(U7:U41), "—")</f>
        <v>5.9962649139999975</v>
      </c>
      <c r="V42" s="16">
        <f>IF(COUNT(V7:V41) &gt; 0, SQRT(SUMSQ(V7:V41)/(COUNT(V7:V41)*COUNT(V7:V41)) ), "—")</f>
        <v>9.6306889516559607E-2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6.0944075800000004</v>
      </c>
      <c r="F46" s="16">
        <v>0.22347127999999999</v>
      </c>
      <c r="G46" s="14">
        <v>11.91053612</v>
      </c>
      <c r="H46" s="16">
        <v>0.36254270999999999</v>
      </c>
      <c r="I46" s="14">
        <v>21.409245339999998</v>
      </c>
      <c r="J46" s="16">
        <v>0.53640147000000005</v>
      </c>
      <c r="K46" s="14">
        <v>22.110354310000002</v>
      </c>
      <c r="L46" s="16">
        <v>0.70325760000000004</v>
      </c>
      <c r="M46" s="14">
        <v>0</v>
      </c>
      <c r="N46" s="16">
        <v>0</v>
      </c>
      <c r="O46" s="14" t="s">
        <v>582</v>
      </c>
      <c r="P46" s="16" t="s">
        <v>582</v>
      </c>
      <c r="Q46" s="14">
        <v>0</v>
      </c>
      <c r="R46" s="16">
        <v>0</v>
      </c>
      <c r="S46" s="14">
        <v>0</v>
      </c>
      <c r="T46" s="16">
        <v>0</v>
      </c>
      <c r="U46" s="14">
        <v>38.475456649999998</v>
      </c>
      <c r="V46" s="16">
        <v>1.13337888</v>
      </c>
    </row>
    <row r="47" spans="1:22" x14ac:dyDescent="0.25">
      <c r="A47" s="11" t="s">
        <v>517</v>
      </c>
      <c r="B47" s="13">
        <v>5928</v>
      </c>
      <c r="C47" s="14">
        <f>(471/B47*100)</f>
        <v>7.9453441295546563</v>
      </c>
      <c r="D47" s="15">
        <v>5457</v>
      </c>
      <c r="E47" s="14">
        <v>10.415364909999999</v>
      </c>
      <c r="F47" s="16">
        <v>0.45191713999999999</v>
      </c>
      <c r="G47" s="14">
        <v>14.22912344</v>
      </c>
      <c r="H47" s="16">
        <v>0.61765082999999998</v>
      </c>
      <c r="I47" s="14">
        <v>37.019388999999997</v>
      </c>
      <c r="J47" s="16">
        <v>0.83029472000000004</v>
      </c>
      <c r="K47" s="14">
        <v>22.700609369999999</v>
      </c>
      <c r="L47" s="16">
        <v>0.79345898000000004</v>
      </c>
      <c r="M47" s="14">
        <v>0</v>
      </c>
      <c r="N47" s="16">
        <v>0</v>
      </c>
      <c r="O47" s="14" t="s">
        <v>582</v>
      </c>
      <c r="P47" s="16" t="s">
        <v>582</v>
      </c>
      <c r="Q47" s="14">
        <v>0</v>
      </c>
      <c r="R47" s="16">
        <v>0</v>
      </c>
      <c r="S47" s="14">
        <v>0</v>
      </c>
      <c r="T47" s="16">
        <v>0</v>
      </c>
      <c r="U47" s="14">
        <v>15.63551329</v>
      </c>
      <c r="V47" s="16">
        <v>1.1546938</v>
      </c>
    </row>
    <row r="48" spans="1:22" x14ac:dyDescent="0.25">
      <c r="A48" s="11" t="s">
        <v>518</v>
      </c>
      <c r="B48" s="13">
        <v>9841</v>
      </c>
      <c r="C48" s="14">
        <f>(8/B48*100)</f>
        <v>8.1292551569962401E-2</v>
      </c>
      <c r="D48" s="15">
        <v>9833</v>
      </c>
      <c r="E48" s="14">
        <v>5.3438968999999998</v>
      </c>
      <c r="F48" s="16">
        <v>0.42093374</v>
      </c>
      <c r="G48" s="14">
        <v>16.990644849999999</v>
      </c>
      <c r="H48" s="16">
        <v>0.60953407000000004</v>
      </c>
      <c r="I48" s="14">
        <v>51.117038569999998</v>
      </c>
      <c r="J48" s="16">
        <v>0.82561008999999996</v>
      </c>
      <c r="K48" s="14">
        <v>24.756131409999998</v>
      </c>
      <c r="L48" s="16">
        <v>0.76682328</v>
      </c>
      <c r="M48" s="14">
        <v>0</v>
      </c>
      <c r="N48" s="16">
        <v>0</v>
      </c>
      <c r="O48" s="14" t="s">
        <v>582</v>
      </c>
      <c r="P48" s="16" t="s">
        <v>582</v>
      </c>
      <c r="Q48" s="14">
        <v>0</v>
      </c>
      <c r="R48" s="16">
        <v>0</v>
      </c>
      <c r="S48" s="14">
        <v>0</v>
      </c>
      <c r="T48" s="16">
        <v>0</v>
      </c>
      <c r="U48" s="14">
        <v>1.79228827</v>
      </c>
      <c r="V48" s="16">
        <v>0.54163032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9.0876724800000002</v>
      </c>
      <c r="F50" s="16">
        <v>0.44926663999999999</v>
      </c>
      <c r="G50" s="14">
        <v>19.64455263</v>
      </c>
      <c r="H50" s="16">
        <v>0.52327827999999998</v>
      </c>
      <c r="I50" s="14">
        <v>34.613010869999997</v>
      </c>
      <c r="J50" s="16">
        <v>0.62827721000000003</v>
      </c>
      <c r="K50" s="14">
        <v>31.365341279999999</v>
      </c>
      <c r="L50" s="16">
        <v>0.69348893</v>
      </c>
      <c r="M50" s="14">
        <v>0</v>
      </c>
      <c r="N50" s="16">
        <v>0</v>
      </c>
      <c r="O50" s="14" t="s">
        <v>582</v>
      </c>
      <c r="P50" s="16" t="s">
        <v>582</v>
      </c>
      <c r="Q50" s="14">
        <v>0</v>
      </c>
      <c r="R50" s="16">
        <v>0</v>
      </c>
      <c r="S50" s="14">
        <v>0</v>
      </c>
      <c r="T50" s="16">
        <v>0</v>
      </c>
      <c r="U50" s="14">
        <v>5.28942275</v>
      </c>
      <c r="V50" s="16">
        <v>0.58375193999999997</v>
      </c>
    </row>
    <row r="51" spans="1:22" x14ac:dyDescent="0.25">
      <c r="A51" s="11" t="s">
        <v>521</v>
      </c>
      <c r="B51" s="13">
        <v>6866</v>
      </c>
      <c r="C51" s="14">
        <f>(115/B51*100)</f>
        <v>1.6749198951354503</v>
      </c>
      <c r="D51" s="15">
        <v>6751</v>
      </c>
      <c r="E51" s="14">
        <v>6.7331526200000003</v>
      </c>
      <c r="F51" s="16">
        <v>0.35512511000000002</v>
      </c>
      <c r="G51" s="14">
        <v>13.07154074</v>
      </c>
      <c r="H51" s="16">
        <v>0.46938487000000001</v>
      </c>
      <c r="I51" s="14">
        <v>25.193513320000001</v>
      </c>
      <c r="J51" s="16">
        <v>0.52676031999999995</v>
      </c>
      <c r="K51" s="14">
        <v>33.482049349999997</v>
      </c>
      <c r="L51" s="16">
        <v>0.85326572000000001</v>
      </c>
      <c r="M51" s="14">
        <v>0</v>
      </c>
      <c r="N51" s="16">
        <v>0</v>
      </c>
      <c r="O51" s="14" t="s">
        <v>582</v>
      </c>
      <c r="P51" s="16" t="s">
        <v>582</v>
      </c>
      <c r="Q51" s="14">
        <v>10.57428807</v>
      </c>
      <c r="R51" s="16">
        <v>0.61242783000000001</v>
      </c>
      <c r="S51" s="14">
        <v>0</v>
      </c>
      <c r="T51" s="16">
        <v>0</v>
      </c>
      <c r="U51" s="14">
        <v>10.94545591</v>
      </c>
      <c r="V51" s="16">
        <v>1.0164746899999999</v>
      </c>
    </row>
    <row r="52" spans="1:22" x14ac:dyDescent="0.25">
      <c r="A52" s="11" t="s">
        <v>522</v>
      </c>
      <c r="B52" s="13">
        <v>5809</v>
      </c>
      <c r="C52" s="14">
        <f>(120/B52*100)</f>
        <v>2.0657600275434671</v>
      </c>
      <c r="D52" s="15">
        <v>5689</v>
      </c>
      <c r="E52" s="14">
        <v>4.1985574100000003</v>
      </c>
      <c r="F52" s="16">
        <v>0.27986618000000002</v>
      </c>
      <c r="G52" s="14">
        <v>10.54400961</v>
      </c>
      <c r="H52" s="16">
        <v>0.45913127999999997</v>
      </c>
      <c r="I52" s="14">
        <v>37.468562900000002</v>
      </c>
      <c r="J52" s="16">
        <v>0.72765546000000003</v>
      </c>
      <c r="K52" s="14">
        <v>43.892822959999997</v>
      </c>
      <c r="L52" s="16">
        <v>0.81756090999999997</v>
      </c>
      <c r="M52" s="14">
        <v>0</v>
      </c>
      <c r="N52" s="16">
        <v>0</v>
      </c>
      <c r="O52" s="14" t="s">
        <v>582</v>
      </c>
      <c r="P52" s="16" t="s">
        <v>582</v>
      </c>
      <c r="Q52" s="14">
        <v>0</v>
      </c>
      <c r="R52" s="16">
        <v>0</v>
      </c>
      <c r="S52" s="14">
        <v>0</v>
      </c>
      <c r="T52" s="16">
        <v>0</v>
      </c>
      <c r="U52" s="14">
        <v>3.8960471299999999</v>
      </c>
      <c r="V52" s="16">
        <v>0.40895003000000002</v>
      </c>
    </row>
    <row r="53" spans="1:22" x14ac:dyDescent="0.25">
      <c r="A53" s="11" t="s">
        <v>523</v>
      </c>
      <c r="B53" s="13">
        <v>5571</v>
      </c>
      <c r="C53" s="14">
        <f>(136/B53*100)</f>
        <v>2.4412134266738468</v>
      </c>
      <c r="D53" s="15">
        <v>5435</v>
      </c>
      <c r="E53" s="14">
        <v>6.7905114099999997</v>
      </c>
      <c r="F53" s="16">
        <v>0.38327967000000002</v>
      </c>
      <c r="G53" s="14">
        <v>16.688995999999999</v>
      </c>
      <c r="H53" s="16">
        <v>0.57719880000000001</v>
      </c>
      <c r="I53" s="14">
        <v>30.1335376</v>
      </c>
      <c r="J53" s="16">
        <v>0.64584059000000005</v>
      </c>
      <c r="K53" s="14">
        <v>36.654744319999999</v>
      </c>
      <c r="L53" s="16">
        <v>0.62750519000000005</v>
      </c>
      <c r="M53" s="14">
        <v>0</v>
      </c>
      <c r="N53" s="16">
        <v>0</v>
      </c>
      <c r="O53" s="14" t="s">
        <v>582</v>
      </c>
      <c r="P53" s="16" t="s">
        <v>582</v>
      </c>
      <c r="Q53" s="14">
        <v>0</v>
      </c>
      <c r="R53" s="16">
        <v>0</v>
      </c>
      <c r="S53" s="14">
        <v>0</v>
      </c>
      <c r="T53" s="16">
        <v>0</v>
      </c>
      <c r="U53" s="14">
        <v>9.7322106799999997</v>
      </c>
      <c r="V53" s="16">
        <v>0.35160536999999997</v>
      </c>
    </row>
    <row r="54" spans="1:22" x14ac:dyDescent="0.25">
      <c r="A54" s="11" t="s">
        <v>524</v>
      </c>
      <c r="B54" s="13">
        <v>4740</v>
      </c>
      <c r="C54" s="14">
        <f>(606/B54*100)</f>
        <v>12.784810126582277</v>
      </c>
      <c r="D54" s="15">
        <v>4134</v>
      </c>
      <c r="E54" s="14">
        <v>15.950342170000001</v>
      </c>
      <c r="F54" s="16">
        <v>0.86445729999999998</v>
      </c>
      <c r="G54" s="14">
        <v>15.402656779999999</v>
      </c>
      <c r="H54" s="16">
        <v>0.65678468999999995</v>
      </c>
      <c r="I54" s="14">
        <v>28.758626020000001</v>
      </c>
      <c r="J54" s="16">
        <v>1.02113053</v>
      </c>
      <c r="K54" s="14">
        <v>22.769031250000001</v>
      </c>
      <c r="L54" s="16">
        <v>0.97655080999999999</v>
      </c>
      <c r="M54" s="14">
        <v>0</v>
      </c>
      <c r="N54" s="16">
        <v>0</v>
      </c>
      <c r="O54" s="14" t="s">
        <v>582</v>
      </c>
      <c r="P54" s="16" t="s">
        <v>582</v>
      </c>
      <c r="Q54" s="14">
        <v>0</v>
      </c>
      <c r="R54" s="16">
        <v>0</v>
      </c>
      <c r="S54" s="14">
        <v>0</v>
      </c>
      <c r="T54" s="16">
        <v>0</v>
      </c>
      <c r="U54" s="14">
        <v>17.119343780000001</v>
      </c>
      <c r="V54" s="16">
        <v>1.60243497</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4.7186337800000002</v>
      </c>
      <c r="F56" s="16">
        <v>0.36623014999999998</v>
      </c>
      <c r="G56" s="14">
        <v>9.8294505799999996</v>
      </c>
      <c r="H56" s="16">
        <v>0.47235601999999999</v>
      </c>
      <c r="I56" s="14">
        <v>47.601351260000001</v>
      </c>
      <c r="J56" s="16">
        <v>0.71046584999999995</v>
      </c>
      <c r="K56" s="14">
        <v>36.493399310000001</v>
      </c>
      <c r="L56" s="16">
        <v>0.98951834000000005</v>
      </c>
      <c r="M56" s="14">
        <v>0</v>
      </c>
      <c r="N56" s="16">
        <v>0</v>
      </c>
      <c r="O56" s="14" t="s">
        <v>582</v>
      </c>
      <c r="P56" s="16" t="s">
        <v>582</v>
      </c>
      <c r="Q56" s="14">
        <v>0</v>
      </c>
      <c r="R56" s="16">
        <v>0</v>
      </c>
      <c r="S56" s="14">
        <v>0</v>
      </c>
      <c r="T56" s="16">
        <v>0</v>
      </c>
      <c r="U56" s="14">
        <v>1.3571650799999999</v>
      </c>
      <c r="V56" s="16">
        <v>0.21780753</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8.4008971100000007</v>
      </c>
      <c r="F61" s="16">
        <v>0.39168514999999998</v>
      </c>
      <c r="G61" s="14">
        <v>16.3987932</v>
      </c>
      <c r="H61" s="16">
        <v>0.50359677999999997</v>
      </c>
      <c r="I61" s="14">
        <v>38.297565599999999</v>
      </c>
      <c r="J61" s="16">
        <v>0.69443909999999998</v>
      </c>
      <c r="K61" s="14">
        <v>32.573639180000001</v>
      </c>
      <c r="L61" s="16">
        <v>0.73115136000000003</v>
      </c>
      <c r="M61" s="14">
        <v>0</v>
      </c>
      <c r="N61" s="16">
        <v>0</v>
      </c>
      <c r="O61" s="14" t="s">
        <v>582</v>
      </c>
      <c r="P61" s="16" t="s">
        <v>582</v>
      </c>
      <c r="Q61" s="14">
        <v>0</v>
      </c>
      <c r="R61" s="16">
        <v>0</v>
      </c>
      <c r="S61" s="14">
        <v>0</v>
      </c>
      <c r="T61" s="16">
        <v>0</v>
      </c>
      <c r="U61" s="14">
        <v>4.3291049099999999</v>
      </c>
      <c r="V61" s="16">
        <v>0.48111584000000002</v>
      </c>
    </row>
    <row r="62" spans="1:22" x14ac:dyDescent="0.25">
      <c r="A62" s="11" t="s">
        <v>532</v>
      </c>
      <c r="B62" s="13">
        <v>4476</v>
      </c>
      <c r="C62" s="14">
        <f>(3/B62*100)</f>
        <v>6.7024128686327081E-2</v>
      </c>
      <c r="D62" s="15">
        <v>4473</v>
      </c>
      <c r="E62" s="14">
        <v>3.4429363300000002</v>
      </c>
      <c r="F62" s="16">
        <v>0.24576925999999999</v>
      </c>
      <c r="G62" s="14">
        <v>9.1868416899999996</v>
      </c>
      <c r="H62" s="16">
        <v>0.49837050999999999</v>
      </c>
      <c r="I62" s="14">
        <v>44.930140569999999</v>
      </c>
      <c r="J62" s="16">
        <v>0.77575221999999999</v>
      </c>
      <c r="K62" s="14">
        <v>41.835994630000002</v>
      </c>
      <c r="L62" s="16">
        <v>0.78226006999999997</v>
      </c>
      <c r="M62" s="14">
        <v>0</v>
      </c>
      <c r="N62" s="16">
        <v>0</v>
      </c>
      <c r="O62" s="14" t="s">
        <v>582</v>
      </c>
      <c r="P62" s="16" t="s">
        <v>582</v>
      </c>
      <c r="Q62" s="14">
        <v>0</v>
      </c>
      <c r="R62" s="16">
        <v>0</v>
      </c>
      <c r="S62" s="14">
        <v>0</v>
      </c>
      <c r="T62" s="16">
        <v>0</v>
      </c>
      <c r="U62" s="14">
        <v>0.60408678000000005</v>
      </c>
      <c r="V62" s="16">
        <v>0.10985640000000001</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15.264170760000001</v>
      </c>
      <c r="F66" s="16">
        <v>0.38729754999999999</v>
      </c>
      <c r="G66" s="14">
        <v>17.57598788</v>
      </c>
      <c r="H66" s="16">
        <v>0.55640699000000005</v>
      </c>
      <c r="I66" s="14">
        <v>34.981077050000003</v>
      </c>
      <c r="J66" s="16">
        <v>0.58787241000000001</v>
      </c>
      <c r="K66" s="14">
        <v>18.948259440000001</v>
      </c>
      <c r="L66" s="16">
        <v>0.58393978999999996</v>
      </c>
      <c r="M66" s="14">
        <v>0</v>
      </c>
      <c r="N66" s="16">
        <v>0</v>
      </c>
      <c r="O66" s="14" t="s">
        <v>582</v>
      </c>
      <c r="P66" s="16" t="s">
        <v>582</v>
      </c>
      <c r="Q66" s="14">
        <v>0</v>
      </c>
      <c r="R66" s="16">
        <v>0</v>
      </c>
      <c r="S66" s="14">
        <v>0</v>
      </c>
      <c r="T66" s="16">
        <v>0</v>
      </c>
      <c r="U66" s="14">
        <v>13.230504870000001</v>
      </c>
      <c r="V66" s="16">
        <v>0.36358992000000001</v>
      </c>
    </row>
    <row r="67" spans="1:22" x14ac:dyDescent="0.25">
      <c r="A67" s="11" t="s">
        <v>537</v>
      </c>
      <c r="B67" s="13">
        <v>6971</v>
      </c>
      <c r="C67" s="14">
        <f>(1233/B67*100)</f>
        <v>17.687562760005736</v>
      </c>
      <c r="D67" s="15">
        <v>5738</v>
      </c>
      <c r="E67" s="14">
        <v>9.8033228700000006</v>
      </c>
      <c r="F67" s="16">
        <v>0.45719024000000003</v>
      </c>
      <c r="G67" s="14">
        <v>21.416691180000001</v>
      </c>
      <c r="H67" s="16">
        <v>0.64648558</v>
      </c>
      <c r="I67" s="14">
        <v>40.090935539999997</v>
      </c>
      <c r="J67" s="16">
        <v>0.6872684</v>
      </c>
      <c r="K67" s="14">
        <v>23.870459530000002</v>
      </c>
      <c r="L67" s="16">
        <v>0.66824282999999995</v>
      </c>
      <c r="M67" s="14">
        <v>0</v>
      </c>
      <c r="N67" s="16">
        <v>0</v>
      </c>
      <c r="O67" s="14" t="s">
        <v>582</v>
      </c>
      <c r="P67" s="16" t="s">
        <v>582</v>
      </c>
      <c r="Q67" s="14">
        <v>0</v>
      </c>
      <c r="R67" s="16">
        <v>0</v>
      </c>
      <c r="S67" s="14">
        <v>0</v>
      </c>
      <c r="T67" s="16">
        <v>0</v>
      </c>
      <c r="U67" s="14">
        <v>4.8185908800000004</v>
      </c>
      <c r="V67" s="16">
        <v>0.34158381999999998</v>
      </c>
    </row>
    <row r="68" spans="1:22" x14ac:dyDescent="0.25">
      <c r="A68" s="11" t="s">
        <v>538</v>
      </c>
      <c r="B68" s="13">
        <v>12083</v>
      </c>
      <c r="C68" s="14">
        <f>(32/B68*100)</f>
        <v>0.26483489199702059</v>
      </c>
      <c r="D68" s="15">
        <v>12051</v>
      </c>
      <c r="E68" s="14">
        <v>10.41740111</v>
      </c>
      <c r="F68" s="16">
        <v>0.25489086</v>
      </c>
      <c r="G68" s="14">
        <v>14.61758798</v>
      </c>
      <c r="H68" s="16">
        <v>0.31500794999999998</v>
      </c>
      <c r="I68" s="14">
        <v>32.253793700000003</v>
      </c>
      <c r="J68" s="16">
        <v>0.41570636999999999</v>
      </c>
      <c r="K68" s="14">
        <v>23.4117411</v>
      </c>
      <c r="L68" s="16">
        <v>0.39672169000000002</v>
      </c>
      <c r="M68" s="14">
        <v>0</v>
      </c>
      <c r="N68" s="16">
        <v>0</v>
      </c>
      <c r="O68" s="14" t="s">
        <v>582</v>
      </c>
      <c r="P68" s="16" t="s">
        <v>582</v>
      </c>
      <c r="Q68" s="14">
        <v>0</v>
      </c>
      <c r="R68" s="16">
        <v>0</v>
      </c>
      <c r="S68" s="14">
        <v>0</v>
      </c>
      <c r="T68" s="16">
        <v>0</v>
      </c>
      <c r="U68" s="14">
        <v>19.299476110000001</v>
      </c>
      <c r="V68" s="16">
        <v>0.33723304999999998</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6.1368444200000001</v>
      </c>
      <c r="F70" s="16">
        <v>0.37418984999999999</v>
      </c>
      <c r="G70" s="14">
        <v>16.808078309999999</v>
      </c>
      <c r="H70" s="16">
        <v>0.53620909999999999</v>
      </c>
      <c r="I70" s="14">
        <v>45.402973209999999</v>
      </c>
      <c r="J70" s="16">
        <v>0.87806642999999995</v>
      </c>
      <c r="K70" s="14">
        <v>26.3455431</v>
      </c>
      <c r="L70" s="16">
        <v>0.76627124999999996</v>
      </c>
      <c r="M70" s="14">
        <v>0</v>
      </c>
      <c r="N70" s="16">
        <v>0</v>
      </c>
      <c r="O70" s="14" t="s">
        <v>582</v>
      </c>
      <c r="P70" s="16" t="s">
        <v>582</v>
      </c>
      <c r="Q70" s="14">
        <v>0</v>
      </c>
      <c r="R70" s="16">
        <v>0</v>
      </c>
      <c r="S70" s="14">
        <v>0</v>
      </c>
      <c r="T70" s="16">
        <v>0</v>
      </c>
      <c r="U70" s="14">
        <v>5.3065609499999997</v>
      </c>
      <c r="V70" s="16">
        <v>0.53889074999999997</v>
      </c>
    </row>
    <row r="71" spans="1:22" x14ac:dyDescent="0.25">
      <c r="A71" s="11" t="s">
        <v>541</v>
      </c>
      <c r="B71" s="13">
        <v>6115</v>
      </c>
      <c r="C71" s="14">
        <f>(55/B71*100)</f>
        <v>0.8994276369582993</v>
      </c>
      <c r="D71" s="15">
        <v>6060</v>
      </c>
      <c r="E71" s="14">
        <v>4.8998576099999998</v>
      </c>
      <c r="F71" s="16">
        <v>0.27480273999999999</v>
      </c>
      <c r="G71" s="14">
        <v>13.59454485</v>
      </c>
      <c r="H71" s="16">
        <v>0.40313942000000003</v>
      </c>
      <c r="I71" s="14">
        <v>41.617998810000003</v>
      </c>
      <c r="J71" s="16">
        <v>0.62479013999999999</v>
      </c>
      <c r="K71" s="14">
        <v>38.595106850000001</v>
      </c>
      <c r="L71" s="16">
        <v>0.55878735999999996</v>
      </c>
      <c r="M71" s="14">
        <v>0</v>
      </c>
      <c r="N71" s="16">
        <v>0</v>
      </c>
      <c r="O71" s="14" t="s">
        <v>582</v>
      </c>
      <c r="P71" s="16" t="s">
        <v>582</v>
      </c>
      <c r="Q71" s="14">
        <v>0</v>
      </c>
      <c r="R71" s="16">
        <v>0</v>
      </c>
      <c r="S71" s="14">
        <v>0</v>
      </c>
      <c r="T71" s="16">
        <v>0</v>
      </c>
      <c r="U71" s="14">
        <v>1.2924918700000001</v>
      </c>
      <c r="V71" s="16">
        <v>0.13040678999999999</v>
      </c>
    </row>
    <row r="72" spans="1:22" x14ac:dyDescent="0.25">
      <c r="A72" s="11" t="s">
        <v>542</v>
      </c>
      <c r="B72" s="13">
        <v>7708</v>
      </c>
      <c r="C72" s="14">
        <f>(9/B72*100)</f>
        <v>0.11676180591593151</v>
      </c>
      <c r="D72" s="15">
        <v>7699</v>
      </c>
      <c r="E72" s="14">
        <v>3.7217567699999998</v>
      </c>
      <c r="F72" s="16">
        <v>0.21859582</v>
      </c>
      <c r="G72" s="14">
        <v>10.93873477</v>
      </c>
      <c r="H72" s="16">
        <v>0.45572139</v>
      </c>
      <c r="I72" s="14">
        <v>50.113687579999997</v>
      </c>
      <c r="J72" s="16">
        <v>0.61787221999999997</v>
      </c>
      <c r="K72" s="14">
        <v>34.904630339999997</v>
      </c>
      <c r="L72" s="16">
        <v>0.69448814000000003</v>
      </c>
      <c r="M72" s="14">
        <v>0</v>
      </c>
      <c r="N72" s="16">
        <v>0</v>
      </c>
      <c r="O72" s="14" t="s">
        <v>582</v>
      </c>
      <c r="P72" s="16" t="s">
        <v>582</v>
      </c>
      <c r="Q72" s="14">
        <v>0</v>
      </c>
      <c r="R72" s="16">
        <v>0</v>
      </c>
      <c r="S72" s="14">
        <v>0</v>
      </c>
      <c r="T72" s="16">
        <v>0</v>
      </c>
      <c r="U72" s="14">
        <v>0.32119055000000002</v>
      </c>
      <c r="V72" s="16">
        <v>6.4203010000000005E-2</v>
      </c>
    </row>
    <row r="73" spans="1:22" x14ac:dyDescent="0.25">
      <c r="A73" s="11" t="s">
        <v>543</v>
      </c>
      <c r="B73" s="13">
        <v>8249</v>
      </c>
      <c r="C73" s="14">
        <f>(212/B73*100)</f>
        <v>2.570008485877076</v>
      </c>
      <c r="D73" s="15">
        <v>8037</v>
      </c>
      <c r="E73" s="14">
        <v>4.4444981500000003</v>
      </c>
      <c r="F73" s="16">
        <v>0.29679953999999997</v>
      </c>
      <c r="G73" s="14">
        <v>17.64188321</v>
      </c>
      <c r="H73" s="16">
        <v>0.61231992000000002</v>
      </c>
      <c r="I73" s="14">
        <v>56.969058850000003</v>
      </c>
      <c r="J73" s="16">
        <v>0.71637770000000001</v>
      </c>
      <c r="K73" s="14">
        <v>18.788634940000001</v>
      </c>
      <c r="L73" s="16">
        <v>0.58795043000000002</v>
      </c>
      <c r="M73" s="14">
        <v>0</v>
      </c>
      <c r="N73" s="16">
        <v>0</v>
      </c>
      <c r="O73" s="14" t="s">
        <v>582</v>
      </c>
      <c r="P73" s="16" t="s">
        <v>582</v>
      </c>
      <c r="Q73" s="14">
        <v>0</v>
      </c>
      <c r="R73" s="16">
        <v>0</v>
      </c>
      <c r="S73" s="14">
        <v>0</v>
      </c>
      <c r="T73" s="16">
        <v>0</v>
      </c>
      <c r="U73" s="14">
        <v>2.1559248499999999</v>
      </c>
      <c r="V73" s="16">
        <v>0.33559222999999999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17.04043004</v>
      </c>
      <c r="F75" s="16">
        <v>0.67127044999999996</v>
      </c>
      <c r="G75" s="14">
        <v>17.141359019999999</v>
      </c>
      <c r="H75" s="16">
        <v>0.60839743000000002</v>
      </c>
      <c r="I75" s="14">
        <v>34.826250209999998</v>
      </c>
      <c r="J75" s="16">
        <v>0.83673354</v>
      </c>
      <c r="K75" s="14">
        <v>11.73307763</v>
      </c>
      <c r="L75" s="16">
        <v>0.48032993000000002</v>
      </c>
      <c r="M75" s="14">
        <v>0</v>
      </c>
      <c r="N75" s="16">
        <v>0</v>
      </c>
      <c r="O75" s="14" t="s">
        <v>582</v>
      </c>
      <c r="P75" s="16" t="s">
        <v>582</v>
      </c>
      <c r="Q75" s="14">
        <v>0</v>
      </c>
      <c r="R75" s="16">
        <v>0</v>
      </c>
      <c r="S75" s="14">
        <v>0</v>
      </c>
      <c r="T75" s="16">
        <v>0</v>
      </c>
      <c r="U75" s="14">
        <v>19.258883109999999</v>
      </c>
      <c r="V75" s="16">
        <v>1.25864295</v>
      </c>
    </row>
    <row r="76" spans="1:22" x14ac:dyDescent="0.25">
      <c r="A76" s="11" t="s">
        <v>546</v>
      </c>
      <c r="B76" s="13">
        <v>14167</v>
      </c>
      <c r="C76" s="14">
        <f>(238/B76*100)</f>
        <v>1.6799604715183172</v>
      </c>
      <c r="D76" s="15">
        <v>13929</v>
      </c>
      <c r="E76" s="14">
        <v>12.5488348</v>
      </c>
      <c r="F76" s="16">
        <v>0.35014687999999999</v>
      </c>
      <c r="G76" s="14">
        <v>18.979373720000002</v>
      </c>
      <c r="H76" s="16">
        <v>0.48010897000000002</v>
      </c>
      <c r="I76" s="14">
        <v>37.236087609999998</v>
      </c>
      <c r="J76" s="16">
        <v>0.50011923000000003</v>
      </c>
      <c r="K76" s="14">
        <v>23.28211894</v>
      </c>
      <c r="L76" s="16">
        <v>0.52999960999999995</v>
      </c>
      <c r="M76" s="14">
        <v>0</v>
      </c>
      <c r="N76" s="16">
        <v>0</v>
      </c>
      <c r="O76" s="14" t="s">
        <v>582</v>
      </c>
      <c r="P76" s="16" t="s">
        <v>582</v>
      </c>
      <c r="Q76" s="14">
        <v>0</v>
      </c>
      <c r="R76" s="16">
        <v>0</v>
      </c>
      <c r="S76" s="14">
        <v>0</v>
      </c>
      <c r="T76" s="16">
        <v>0</v>
      </c>
      <c r="U76" s="14">
        <v>7.9535849399999998</v>
      </c>
      <c r="V76" s="16">
        <v>0.52885066999999997</v>
      </c>
    </row>
    <row r="77" spans="1:22" x14ac:dyDescent="0.25">
      <c r="A77" s="11" t="s">
        <v>547</v>
      </c>
      <c r="B77" s="13">
        <v>6062</v>
      </c>
      <c r="C77" s="14">
        <f>(480/B77*100)</f>
        <v>7.9181788188716604</v>
      </c>
      <c r="D77" s="15">
        <v>5582</v>
      </c>
      <c r="E77" s="14">
        <v>4.9679276899999998</v>
      </c>
      <c r="F77" s="16">
        <v>0.25808822999999997</v>
      </c>
      <c r="G77" s="14">
        <v>9.2080152900000005</v>
      </c>
      <c r="H77" s="16">
        <v>0.44317071000000002</v>
      </c>
      <c r="I77" s="14">
        <v>25.380595459999999</v>
      </c>
      <c r="J77" s="16">
        <v>0.65337656</v>
      </c>
      <c r="K77" s="14">
        <v>42.378842659999997</v>
      </c>
      <c r="L77" s="16">
        <v>0.90433613000000002</v>
      </c>
      <c r="M77" s="14">
        <v>0</v>
      </c>
      <c r="N77" s="16">
        <v>0</v>
      </c>
      <c r="O77" s="14" t="s">
        <v>582</v>
      </c>
      <c r="P77" s="16" t="s">
        <v>582</v>
      </c>
      <c r="Q77" s="14">
        <v>0</v>
      </c>
      <c r="R77" s="16">
        <v>0</v>
      </c>
      <c r="S77" s="14">
        <v>0</v>
      </c>
      <c r="T77" s="16">
        <v>0</v>
      </c>
      <c r="U77" s="14">
        <v>18.064618899999999</v>
      </c>
      <c r="V77" s="16">
        <v>0.88820292000000001</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9.5143672000000006</v>
      </c>
      <c r="F81" s="16">
        <v>0.47173008</v>
      </c>
      <c r="G81" s="14">
        <v>23.32864958</v>
      </c>
      <c r="H81" s="16">
        <v>0.61893162000000002</v>
      </c>
      <c r="I81" s="14">
        <v>49.562272620000002</v>
      </c>
      <c r="J81" s="16">
        <v>0.70356103999999997</v>
      </c>
      <c r="K81" s="14">
        <v>15.53929911</v>
      </c>
      <c r="L81" s="16">
        <v>0.57178512999999997</v>
      </c>
      <c r="M81" s="14">
        <v>0</v>
      </c>
      <c r="N81" s="16">
        <v>0</v>
      </c>
      <c r="O81" s="14" t="s">
        <v>582</v>
      </c>
      <c r="P81" s="16" t="s">
        <v>582</v>
      </c>
      <c r="Q81" s="14">
        <v>0</v>
      </c>
      <c r="R81" s="16">
        <v>0</v>
      </c>
      <c r="S81" s="14">
        <v>0</v>
      </c>
      <c r="T81" s="16">
        <v>0</v>
      </c>
      <c r="U81" s="14">
        <v>2.05541149</v>
      </c>
      <c r="V81" s="16">
        <v>0.31341859999999999</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1.3516068699999999</v>
      </c>
      <c r="F7" s="16">
        <v>0.10941352</v>
      </c>
      <c r="G7" s="14">
        <v>1.8587770800000001</v>
      </c>
      <c r="H7" s="16">
        <v>0.16134571</v>
      </c>
      <c r="I7" s="14">
        <v>7.00776165</v>
      </c>
      <c r="J7" s="16">
        <v>0.25937163000000002</v>
      </c>
      <c r="K7" s="14">
        <v>80.783571319999993</v>
      </c>
      <c r="L7" s="16">
        <v>0.61898989000000004</v>
      </c>
      <c r="M7" s="14">
        <v>0</v>
      </c>
      <c r="N7" s="16">
        <v>0</v>
      </c>
      <c r="O7" s="14" t="s">
        <v>582</v>
      </c>
      <c r="P7" s="16" t="s">
        <v>582</v>
      </c>
      <c r="Q7" s="14">
        <v>0</v>
      </c>
      <c r="R7" s="16">
        <v>0</v>
      </c>
      <c r="S7" s="14">
        <v>0</v>
      </c>
      <c r="T7" s="16">
        <v>0</v>
      </c>
      <c r="U7" s="14">
        <v>8.9982830800000002</v>
      </c>
      <c r="V7" s="16">
        <v>0.56063450999999997</v>
      </c>
    </row>
    <row r="8" spans="1:22" x14ac:dyDescent="0.25">
      <c r="A8" s="11" t="s">
        <v>478</v>
      </c>
      <c r="B8" s="13">
        <v>7007</v>
      </c>
      <c r="C8" s="14">
        <f>(299/B8*100)</f>
        <v>4.2671614100185531</v>
      </c>
      <c r="D8" s="15">
        <v>6708</v>
      </c>
      <c r="E8" s="14">
        <v>2.0635982199999998</v>
      </c>
      <c r="F8" s="16">
        <v>0.27603728999999999</v>
      </c>
      <c r="G8" s="14">
        <v>3.5531794799999998</v>
      </c>
      <c r="H8" s="16">
        <v>0.27612384000000001</v>
      </c>
      <c r="I8" s="14">
        <v>10.18950418</v>
      </c>
      <c r="J8" s="16">
        <v>0.49289445999999998</v>
      </c>
      <c r="K8" s="14">
        <v>76.768303759999995</v>
      </c>
      <c r="L8" s="16">
        <v>0.93252027000000004</v>
      </c>
      <c r="M8" s="14">
        <v>0</v>
      </c>
      <c r="N8" s="16">
        <v>0</v>
      </c>
      <c r="O8" s="14" t="s">
        <v>582</v>
      </c>
      <c r="P8" s="16" t="s">
        <v>582</v>
      </c>
      <c r="Q8" s="14">
        <v>0.49106714000000001</v>
      </c>
      <c r="R8" s="16">
        <v>0.12089946</v>
      </c>
      <c r="S8" s="14">
        <v>0</v>
      </c>
      <c r="T8" s="16">
        <v>0</v>
      </c>
      <c r="U8" s="14">
        <v>6.9343472200000003</v>
      </c>
      <c r="V8" s="16">
        <v>0.42611360999999998</v>
      </c>
    </row>
    <row r="9" spans="1:22" x14ac:dyDescent="0.25">
      <c r="A9" s="11" t="s">
        <v>479</v>
      </c>
      <c r="B9" s="13">
        <v>9651</v>
      </c>
      <c r="C9" s="14">
        <f>(357/B9*100)</f>
        <v>3.6990985390115014</v>
      </c>
      <c r="D9" s="15">
        <v>9294</v>
      </c>
      <c r="E9" s="14">
        <v>1.95037219</v>
      </c>
      <c r="F9" s="16">
        <v>0.16630365</v>
      </c>
      <c r="G9" s="14">
        <v>3.1082440099999999</v>
      </c>
      <c r="H9" s="16">
        <v>0.23459729000000001</v>
      </c>
      <c r="I9" s="14">
        <v>7.2901003199999996</v>
      </c>
      <c r="J9" s="16">
        <v>0.26944618999999997</v>
      </c>
      <c r="K9" s="14">
        <v>76.577004970000004</v>
      </c>
      <c r="L9" s="16">
        <v>0.82586934999999995</v>
      </c>
      <c r="M9" s="14">
        <v>0</v>
      </c>
      <c r="N9" s="16">
        <v>0</v>
      </c>
      <c r="O9" s="14" t="s">
        <v>582</v>
      </c>
      <c r="P9" s="16" t="s">
        <v>582</v>
      </c>
      <c r="Q9" s="14">
        <v>3.0988246699999999</v>
      </c>
      <c r="R9" s="16">
        <v>0.55465335000000004</v>
      </c>
      <c r="S9" s="14">
        <v>0</v>
      </c>
      <c r="T9" s="16">
        <v>0</v>
      </c>
      <c r="U9" s="14">
        <v>7.9754538500000001</v>
      </c>
      <c r="V9" s="16">
        <v>0.55016911999999996</v>
      </c>
    </row>
    <row r="10" spans="1:22" x14ac:dyDescent="0.25">
      <c r="A10" s="11" t="s">
        <v>480</v>
      </c>
      <c r="B10" s="13">
        <v>20058</v>
      </c>
      <c r="C10" s="14">
        <f>(585/B10*100)</f>
        <v>2.9165420281184566</v>
      </c>
      <c r="D10" s="15">
        <v>19473</v>
      </c>
      <c r="E10" s="14">
        <v>2.16096618</v>
      </c>
      <c r="F10" s="16">
        <v>0.17563627000000001</v>
      </c>
      <c r="G10" s="14">
        <v>3.8025946199999998</v>
      </c>
      <c r="H10" s="16">
        <v>0.18191810999999999</v>
      </c>
      <c r="I10" s="14">
        <v>12.28051586</v>
      </c>
      <c r="J10" s="16">
        <v>0.40610742</v>
      </c>
      <c r="K10" s="14">
        <v>77.077328589999993</v>
      </c>
      <c r="L10" s="16">
        <v>0.69787321000000002</v>
      </c>
      <c r="M10" s="14">
        <v>0</v>
      </c>
      <c r="N10" s="16">
        <v>0</v>
      </c>
      <c r="O10" s="14" t="s">
        <v>582</v>
      </c>
      <c r="P10" s="16" t="s">
        <v>582</v>
      </c>
      <c r="Q10" s="14">
        <v>0</v>
      </c>
      <c r="R10" s="16">
        <v>0</v>
      </c>
      <c r="S10" s="14">
        <v>0</v>
      </c>
      <c r="T10" s="16">
        <v>0</v>
      </c>
      <c r="U10" s="14">
        <v>4.6785947500000002</v>
      </c>
      <c r="V10" s="16">
        <v>0.4012733</v>
      </c>
    </row>
    <row r="11" spans="1:22" x14ac:dyDescent="0.25">
      <c r="A11" s="11" t="s">
        <v>481</v>
      </c>
      <c r="B11" s="13">
        <v>7053</v>
      </c>
      <c r="C11" s="14">
        <f>(242/B11*100)</f>
        <v>3.4311640436693605</v>
      </c>
      <c r="D11" s="15">
        <v>6811</v>
      </c>
      <c r="E11" s="14">
        <v>2.8246629400000001</v>
      </c>
      <c r="F11" s="16">
        <v>0.27139563</v>
      </c>
      <c r="G11" s="14">
        <v>5.0460907800000001</v>
      </c>
      <c r="H11" s="16">
        <v>0.33558222999999998</v>
      </c>
      <c r="I11" s="14">
        <v>12.44164103</v>
      </c>
      <c r="J11" s="16">
        <v>0.48882768999999998</v>
      </c>
      <c r="K11" s="14">
        <v>68.568299440000004</v>
      </c>
      <c r="L11" s="16">
        <v>1.1218295599999999</v>
      </c>
      <c r="M11" s="14">
        <v>0</v>
      </c>
      <c r="N11" s="16">
        <v>0</v>
      </c>
      <c r="O11" s="14" t="s">
        <v>582</v>
      </c>
      <c r="P11" s="16" t="s">
        <v>582</v>
      </c>
      <c r="Q11" s="14">
        <v>0</v>
      </c>
      <c r="R11" s="16">
        <v>0</v>
      </c>
      <c r="S11" s="14">
        <v>0</v>
      </c>
      <c r="T11" s="16">
        <v>0</v>
      </c>
      <c r="U11" s="14">
        <v>11.11930581</v>
      </c>
      <c r="V11" s="16">
        <v>0.96375555999999996</v>
      </c>
    </row>
    <row r="12" spans="1:22" x14ac:dyDescent="0.25">
      <c r="A12" s="11" t="s">
        <v>482</v>
      </c>
      <c r="B12" s="13">
        <v>6894</v>
      </c>
      <c r="C12" s="14">
        <f>(60/B12*100)</f>
        <v>0.8703220191470844</v>
      </c>
      <c r="D12" s="15">
        <v>6834</v>
      </c>
      <c r="E12" s="14">
        <v>2.3072562599999999</v>
      </c>
      <c r="F12" s="16">
        <v>0.24700433999999999</v>
      </c>
      <c r="G12" s="14">
        <v>4.6979392200000003</v>
      </c>
      <c r="H12" s="16">
        <v>0.29478479000000002</v>
      </c>
      <c r="I12" s="14">
        <v>13.06997632</v>
      </c>
      <c r="J12" s="16">
        <v>0.48462213999999998</v>
      </c>
      <c r="K12" s="14">
        <v>73.337559749999997</v>
      </c>
      <c r="L12" s="16">
        <v>0.89668431000000004</v>
      </c>
      <c r="M12" s="14">
        <v>0</v>
      </c>
      <c r="N12" s="16">
        <v>0</v>
      </c>
      <c r="O12" s="14" t="s">
        <v>582</v>
      </c>
      <c r="P12" s="16" t="s">
        <v>582</v>
      </c>
      <c r="Q12" s="14">
        <v>2.3480837700000001</v>
      </c>
      <c r="R12" s="16">
        <v>0.59189603000000002</v>
      </c>
      <c r="S12" s="14">
        <v>0</v>
      </c>
      <c r="T12" s="16">
        <v>0</v>
      </c>
      <c r="U12" s="14">
        <v>4.2391846700000002</v>
      </c>
      <c r="V12" s="16">
        <v>0.42085607000000003</v>
      </c>
    </row>
    <row r="13" spans="1:22" x14ac:dyDescent="0.25">
      <c r="A13" s="11" t="s">
        <v>483</v>
      </c>
      <c r="B13" s="13">
        <v>7161</v>
      </c>
      <c r="C13" s="14">
        <f>(340/B13*100)</f>
        <v>4.7479402318112003</v>
      </c>
      <c r="D13" s="15">
        <v>6821</v>
      </c>
      <c r="E13" s="14">
        <v>1.3419451099999999</v>
      </c>
      <c r="F13" s="16">
        <v>0.15461543</v>
      </c>
      <c r="G13" s="14">
        <v>2.0778374899999998</v>
      </c>
      <c r="H13" s="16">
        <v>0.18484486</v>
      </c>
      <c r="I13" s="14">
        <v>5.3323801199999998</v>
      </c>
      <c r="J13" s="16">
        <v>0.37205769</v>
      </c>
      <c r="K13" s="14">
        <v>82.672781189999995</v>
      </c>
      <c r="L13" s="16">
        <v>0.93670059000000006</v>
      </c>
      <c r="M13" s="14">
        <v>0</v>
      </c>
      <c r="N13" s="16">
        <v>0</v>
      </c>
      <c r="O13" s="14" t="s">
        <v>582</v>
      </c>
      <c r="P13" s="16" t="s">
        <v>582</v>
      </c>
      <c r="Q13" s="14">
        <v>4.22763036</v>
      </c>
      <c r="R13" s="16">
        <v>0.48804222000000003</v>
      </c>
      <c r="S13" s="14">
        <v>0</v>
      </c>
      <c r="T13" s="16">
        <v>0</v>
      </c>
      <c r="U13" s="14">
        <v>4.3474257300000003</v>
      </c>
      <c r="V13" s="16">
        <v>0.55597215</v>
      </c>
    </row>
    <row r="14" spans="1:22" x14ac:dyDescent="0.25">
      <c r="A14" s="11" t="s">
        <v>484</v>
      </c>
      <c r="B14" s="13">
        <v>5587</v>
      </c>
      <c r="C14" s="14">
        <f>(93/B14*100)</f>
        <v>1.6645784857705386</v>
      </c>
      <c r="D14" s="15">
        <v>5494</v>
      </c>
      <c r="E14" s="14">
        <v>3.2570828600000001</v>
      </c>
      <c r="F14" s="16">
        <v>0.26476791999999999</v>
      </c>
      <c r="G14" s="14">
        <v>7.6858034899999996</v>
      </c>
      <c r="H14" s="16">
        <v>0.40101564000000001</v>
      </c>
      <c r="I14" s="14">
        <v>24.112160790000001</v>
      </c>
      <c r="J14" s="16">
        <v>0.53828631999999998</v>
      </c>
      <c r="K14" s="14">
        <v>62.83865625</v>
      </c>
      <c r="L14" s="16">
        <v>0.77569140000000003</v>
      </c>
      <c r="M14" s="14">
        <v>0</v>
      </c>
      <c r="N14" s="16">
        <v>0</v>
      </c>
      <c r="O14" s="14" t="s">
        <v>582</v>
      </c>
      <c r="P14" s="16" t="s">
        <v>582</v>
      </c>
      <c r="Q14" s="14">
        <v>0</v>
      </c>
      <c r="R14" s="16">
        <v>0</v>
      </c>
      <c r="S14" s="14">
        <v>0</v>
      </c>
      <c r="T14" s="16">
        <v>0</v>
      </c>
      <c r="U14" s="14">
        <v>2.1062965999999999</v>
      </c>
      <c r="V14" s="16">
        <v>0.21146756999999999</v>
      </c>
    </row>
    <row r="15" spans="1:22" x14ac:dyDescent="0.25">
      <c r="A15" s="11" t="s">
        <v>485</v>
      </c>
      <c r="B15" s="13">
        <v>5882</v>
      </c>
      <c r="C15" s="14">
        <f>(186/B15*100)</f>
        <v>3.1621897313838834</v>
      </c>
      <c r="D15" s="15">
        <v>5696</v>
      </c>
      <c r="E15" s="14">
        <v>1.1203291900000001</v>
      </c>
      <c r="F15" s="16">
        <v>0.17745269999999999</v>
      </c>
      <c r="G15" s="14">
        <v>1.55067563</v>
      </c>
      <c r="H15" s="16">
        <v>0.19319626000000001</v>
      </c>
      <c r="I15" s="14">
        <v>6.5217416699999999</v>
      </c>
      <c r="J15" s="16">
        <v>0.41027912999999999</v>
      </c>
      <c r="K15" s="14">
        <v>86.037381949999997</v>
      </c>
      <c r="L15" s="16">
        <v>0.87510396000000001</v>
      </c>
      <c r="M15" s="14">
        <v>0</v>
      </c>
      <c r="N15" s="16">
        <v>0</v>
      </c>
      <c r="O15" s="14" t="s">
        <v>582</v>
      </c>
      <c r="P15" s="16" t="s">
        <v>582</v>
      </c>
      <c r="Q15" s="14">
        <v>1.0367876499999999</v>
      </c>
      <c r="R15" s="16">
        <v>0.46485518999999997</v>
      </c>
      <c r="S15" s="14">
        <v>0</v>
      </c>
      <c r="T15" s="16">
        <v>0</v>
      </c>
      <c r="U15" s="14">
        <v>3.7330839199999999</v>
      </c>
      <c r="V15" s="16">
        <v>0.35822589999999999</v>
      </c>
    </row>
    <row r="16" spans="1:22" x14ac:dyDescent="0.25">
      <c r="A16" s="11" t="s">
        <v>486</v>
      </c>
      <c r="B16" s="13">
        <v>6108</v>
      </c>
      <c r="C16" s="14">
        <f>(198/B16*100)</f>
        <v>3.2416502946954813</v>
      </c>
      <c r="D16" s="15">
        <v>5910</v>
      </c>
      <c r="E16" s="14">
        <v>1.8844937900000001</v>
      </c>
      <c r="F16" s="16">
        <v>0.19603203</v>
      </c>
      <c r="G16" s="14">
        <v>2.6591868700000001</v>
      </c>
      <c r="H16" s="16">
        <v>0.24672911</v>
      </c>
      <c r="I16" s="14">
        <v>7.1237640600000001</v>
      </c>
      <c r="J16" s="16">
        <v>0.42634944000000002</v>
      </c>
      <c r="K16" s="14">
        <v>79.235253529999994</v>
      </c>
      <c r="L16" s="16">
        <v>1.06861622</v>
      </c>
      <c r="M16" s="14">
        <v>0</v>
      </c>
      <c r="N16" s="16">
        <v>0</v>
      </c>
      <c r="O16" s="14" t="s">
        <v>582</v>
      </c>
      <c r="P16" s="16" t="s">
        <v>582</v>
      </c>
      <c r="Q16" s="14">
        <v>0</v>
      </c>
      <c r="R16" s="16">
        <v>0</v>
      </c>
      <c r="S16" s="14">
        <v>0</v>
      </c>
      <c r="T16" s="16">
        <v>0</v>
      </c>
      <c r="U16" s="14">
        <v>9.0973017600000006</v>
      </c>
      <c r="V16" s="16">
        <v>0.77485097000000003</v>
      </c>
    </row>
    <row r="17" spans="1:22" x14ac:dyDescent="0.25">
      <c r="A17" s="11" t="s">
        <v>487</v>
      </c>
      <c r="B17" s="13">
        <v>6504</v>
      </c>
      <c r="C17" s="14">
        <f>(2634/B17*100)</f>
        <v>40.498154981549817</v>
      </c>
      <c r="D17" s="15">
        <v>3870</v>
      </c>
      <c r="E17" s="14">
        <v>1.87418029</v>
      </c>
      <c r="F17" s="16">
        <v>0.22228382999999999</v>
      </c>
      <c r="G17" s="14">
        <v>2.9224478600000001</v>
      </c>
      <c r="H17" s="16">
        <v>0.24569482000000001</v>
      </c>
      <c r="I17" s="14">
        <v>10.483469960000001</v>
      </c>
      <c r="J17" s="16">
        <v>0.52200424000000001</v>
      </c>
      <c r="K17" s="14">
        <v>67.982759959999996</v>
      </c>
      <c r="L17" s="16">
        <v>1.2626558000000001</v>
      </c>
      <c r="M17" s="14">
        <v>0</v>
      </c>
      <c r="N17" s="16">
        <v>0</v>
      </c>
      <c r="O17" s="14" t="s">
        <v>582</v>
      </c>
      <c r="P17" s="16" t="s">
        <v>582</v>
      </c>
      <c r="Q17" s="14">
        <v>3.8083420499999998</v>
      </c>
      <c r="R17" s="16">
        <v>0.49295886</v>
      </c>
      <c r="S17" s="14">
        <v>0</v>
      </c>
      <c r="T17" s="16">
        <v>0</v>
      </c>
      <c r="U17" s="14">
        <v>12.92879988</v>
      </c>
      <c r="V17" s="16">
        <v>0.91758742000000004</v>
      </c>
    </row>
    <row r="18" spans="1:22" x14ac:dyDescent="0.25">
      <c r="A18" s="11" t="s">
        <v>488</v>
      </c>
      <c r="B18" s="13">
        <v>5532</v>
      </c>
      <c r="C18" s="14">
        <f>(33/B18*100)</f>
        <v>0.59652928416485895</v>
      </c>
      <c r="D18" s="15">
        <v>5499</v>
      </c>
      <c r="E18" s="14">
        <v>4.28967483</v>
      </c>
      <c r="F18" s="16">
        <v>0.35140956000000001</v>
      </c>
      <c r="G18" s="14">
        <v>8.5908571699999996</v>
      </c>
      <c r="H18" s="16">
        <v>0.51183173999999998</v>
      </c>
      <c r="I18" s="14">
        <v>14.255847640000001</v>
      </c>
      <c r="J18" s="16">
        <v>0.64297784999999996</v>
      </c>
      <c r="K18" s="14">
        <v>66.272251370000006</v>
      </c>
      <c r="L18" s="16">
        <v>1.44928995</v>
      </c>
      <c r="M18" s="14">
        <v>0</v>
      </c>
      <c r="N18" s="16">
        <v>0</v>
      </c>
      <c r="O18" s="14" t="s">
        <v>582</v>
      </c>
      <c r="P18" s="16" t="s">
        <v>582</v>
      </c>
      <c r="Q18" s="14">
        <v>0</v>
      </c>
      <c r="R18" s="16">
        <v>0</v>
      </c>
      <c r="S18" s="14">
        <v>0</v>
      </c>
      <c r="T18" s="16">
        <v>0</v>
      </c>
      <c r="U18" s="14">
        <v>6.5913689900000003</v>
      </c>
      <c r="V18" s="16">
        <v>0.80693588999999999</v>
      </c>
    </row>
    <row r="19" spans="1:22" x14ac:dyDescent="0.25">
      <c r="A19" s="11" t="s">
        <v>489</v>
      </c>
      <c r="B19" s="13">
        <v>5658</v>
      </c>
      <c r="C19" s="14">
        <f>(493/B19*100)</f>
        <v>8.7133262636974198</v>
      </c>
      <c r="D19" s="15">
        <v>5165</v>
      </c>
      <c r="E19" s="14">
        <v>5.52767052</v>
      </c>
      <c r="F19" s="16">
        <v>0.39412614000000001</v>
      </c>
      <c r="G19" s="14">
        <v>8.8841306499999995</v>
      </c>
      <c r="H19" s="16">
        <v>0.50484558000000002</v>
      </c>
      <c r="I19" s="14">
        <v>26.098062550000002</v>
      </c>
      <c r="J19" s="16">
        <v>0.73852512000000003</v>
      </c>
      <c r="K19" s="14">
        <v>53.424533009999998</v>
      </c>
      <c r="L19" s="16">
        <v>1.1925431500000001</v>
      </c>
      <c r="M19" s="14">
        <v>0</v>
      </c>
      <c r="N19" s="16">
        <v>0</v>
      </c>
      <c r="O19" s="14" t="s">
        <v>582</v>
      </c>
      <c r="P19" s="16" t="s">
        <v>582</v>
      </c>
      <c r="Q19" s="14">
        <v>0</v>
      </c>
      <c r="R19" s="16">
        <v>0</v>
      </c>
      <c r="S19" s="14">
        <v>0</v>
      </c>
      <c r="T19" s="16">
        <v>0</v>
      </c>
      <c r="U19" s="14">
        <v>6.0656032700000004</v>
      </c>
      <c r="V19" s="16">
        <v>0.51130622999999997</v>
      </c>
    </row>
    <row r="20" spans="1:22" x14ac:dyDescent="0.25">
      <c r="A20" s="11" t="s">
        <v>490</v>
      </c>
      <c r="B20" s="13">
        <v>3371</v>
      </c>
      <c r="C20" s="14">
        <f>(75/B20*100)</f>
        <v>2.2248590922574905</v>
      </c>
      <c r="D20" s="15">
        <v>3296</v>
      </c>
      <c r="E20" s="14">
        <v>1.7854974800000001</v>
      </c>
      <c r="F20" s="16">
        <v>0.23001020999999999</v>
      </c>
      <c r="G20" s="14">
        <v>1.9459188700000001</v>
      </c>
      <c r="H20" s="16">
        <v>0.25097185</v>
      </c>
      <c r="I20" s="14">
        <v>5.1102147100000002</v>
      </c>
      <c r="J20" s="16">
        <v>0.37057931999999999</v>
      </c>
      <c r="K20" s="14">
        <v>83.76927517</v>
      </c>
      <c r="L20" s="16">
        <v>0.58919257999999997</v>
      </c>
      <c r="M20" s="14">
        <v>0</v>
      </c>
      <c r="N20" s="16">
        <v>0</v>
      </c>
      <c r="O20" s="14" t="s">
        <v>582</v>
      </c>
      <c r="P20" s="16" t="s">
        <v>582</v>
      </c>
      <c r="Q20" s="14">
        <v>0</v>
      </c>
      <c r="R20" s="16">
        <v>0</v>
      </c>
      <c r="S20" s="14">
        <v>0</v>
      </c>
      <c r="T20" s="16">
        <v>0</v>
      </c>
      <c r="U20" s="14">
        <v>7.3890937799999996</v>
      </c>
      <c r="V20" s="16">
        <v>0.42363405999999998</v>
      </c>
    </row>
    <row r="21" spans="1:22" x14ac:dyDescent="0.25">
      <c r="A21" s="11" t="s">
        <v>491</v>
      </c>
      <c r="B21" s="13">
        <v>5741</v>
      </c>
      <c r="C21" s="14">
        <f>(83/B21*100)</f>
        <v>1.4457411600766417</v>
      </c>
      <c r="D21" s="15">
        <v>5658</v>
      </c>
      <c r="E21" s="14">
        <v>0.65777423999999995</v>
      </c>
      <c r="F21" s="16">
        <v>0.11000501</v>
      </c>
      <c r="G21" s="14">
        <v>0.85327854000000003</v>
      </c>
      <c r="H21" s="16">
        <v>0.13308940999999999</v>
      </c>
      <c r="I21" s="14">
        <v>4.0776649200000001</v>
      </c>
      <c r="J21" s="16">
        <v>0.24356889000000001</v>
      </c>
      <c r="K21" s="14">
        <v>91.742794290000006</v>
      </c>
      <c r="L21" s="16">
        <v>0.42719232000000001</v>
      </c>
      <c r="M21" s="14">
        <v>0</v>
      </c>
      <c r="N21" s="16">
        <v>0</v>
      </c>
      <c r="O21" s="14" t="s">
        <v>582</v>
      </c>
      <c r="P21" s="16" t="s">
        <v>582</v>
      </c>
      <c r="Q21" s="14">
        <v>0</v>
      </c>
      <c r="R21" s="16">
        <v>0</v>
      </c>
      <c r="S21" s="14">
        <v>0</v>
      </c>
      <c r="T21" s="16">
        <v>0</v>
      </c>
      <c r="U21" s="14">
        <v>2.6684880099999999</v>
      </c>
      <c r="V21" s="16">
        <v>0.26612864000000003</v>
      </c>
    </row>
    <row r="22" spans="1:22" x14ac:dyDescent="0.25">
      <c r="A22" s="11" t="s">
        <v>492</v>
      </c>
      <c r="B22" s="13">
        <v>6598</v>
      </c>
      <c r="C22" s="14">
        <f>(44/B22*100)</f>
        <v>0.66686874810548646</v>
      </c>
      <c r="D22" s="15">
        <v>6554</v>
      </c>
      <c r="E22" s="14">
        <v>6.7168060499999998</v>
      </c>
      <c r="F22" s="16">
        <v>0.34217246000000001</v>
      </c>
      <c r="G22" s="14">
        <v>8.3910283000000003</v>
      </c>
      <c r="H22" s="16">
        <v>0.44399770999999999</v>
      </c>
      <c r="I22" s="14">
        <v>13.284198659999999</v>
      </c>
      <c r="J22" s="16">
        <v>0.58350270000000004</v>
      </c>
      <c r="K22" s="14">
        <v>64.913147440000003</v>
      </c>
      <c r="L22" s="16">
        <v>1.0490224100000001</v>
      </c>
      <c r="M22" s="14">
        <v>0</v>
      </c>
      <c r="N22" s="16">
        <v>0</v>
      </c>
      <c r="O22" s="14" t="s">
        <v>582</v>
      </c>
      <c r="P22" s="16" t="s">
        <v>582</v>
      </c>
      <c r="Q22" s="14">
        <v>0</v>
      </c>
      <c r="R22" s="16">
        <v>0</v>
      </c>
      <c r="S22" s="14">
        <v>2.6523000000000001E-2</v>
      </c>
      <c r="T22" s="16">
        <v>1.597314E-2</v>
      </c>
      <c r="U22" s="14">
        <v>6.66829654</v>
      </c>
      <c r="V22" s="16">
        <v>0.70178353999999998</v>
      </c>
    </row>
    <row r="23" spans="1:22" x14ac:dyDescent="0.25">
      <c r="A23" s="11" t="s">
        <v>493</v>
      </c>
      <c r="B23" s="13">
        <v>11583</v>
      </c>
      <c r="C23" s="14">
        <f>(307/B23*100)</f>
        <v>2.650435983769317</v>
      </c>
      <c r="D23" s="15">
        <v>11276</v>
      </c>
      <c r="E23" s="14">
        <v>3.3088992199999998</v>
      </c>
      <c r="F23" s="16">
        <v>0.25508916999999998</v>
      </c>
      <c r="G23" s="14">
        <v>7.2112873100000003</v>
      </c>
      <c r="H23" s="16">
        <v>0.41373006000000001</v>
      </c>
      <c r="I23" s="14">
        <v>16.542913680000002</v>
      </c>
      <c r="J23" s="16">
        <v>0.60407429999999995</v>
      </c>
      <c r="K23" s="14">
        <v>68.316108740000004</v>
      </c>
      <c r="L23" s="16">
        <v>1.0486419199999999</v>
      </c>
      <c r="M23" s="14">
        <v>0</v>
      </c>
      <c r="N23" s="16">
        <v>0</v>
      </c>
      <c r="O23" s="14" t="s">
        <v>582</v>
      </c>
      <c r="P23" s="16" t="s">
        <v>582</v>
      </c>
      <c r="Q23" s="14">
        <v>0</v>
      </c>
      <c r="R23" s="16">
        <v>0</v>
      </c>
      <c r="S23" s="14">
        <v>0</v>
      </c>
      <c r="T23" s="16">
        <v>0</v>
      </c>
      <c r="U23" s="14">
        <v>4.6207910600000002</v>
      </c>
      <c r="V23" s="16">
        <v>0.40240905999999999</v>
      </c>
    </row>
    <row r="24" spans="1:22" x14ac:dyDescent="0.25">
      <c r="A24" s="11" t="s">
        <v>494</v>
      </c>
      <c r="B24" s="13">
        <v>6647</v>
      </c>
      <c r="C24" s="14">
        <f>(18/B24*100)</f>
        <v>0.27079885662704983</v>
      </c>
      <c r="D24" s="15">
        <v>6629</v>
      </c>
      <c r="E24" s="14">
        <v>1.3707317699999999</v>
      </c>
      <c r="F24" s="16">
        <v>0.18348052000000001</v>
      </c>
      <c r="G24" s="14">
        <v>1.8435896899999999</v>
      </c>
      <c r="H24" s="16">
        <v>0.21656154</v>
      </c>
      <c r="I24" s="14">
        <v>8.3750767499999998</v>
      </c>
      <c r="J24" s="16">
        <v>0.37648579999999998</v>
      </c>
      <c r="K24" s="14">
        <v>85.582353470000001</v>
      </c>
      <c r="L24" s="16">
        <v>1.01361075</v>
      </c>
      <c r="M24" s="14">
        <v>0</v>
      </c>
      <c r="N24" s="16">
        <v>0</v>
      </c>
      <c r="O24" s="14" t="s">
        <v>582</v>
      </c>
      <c r="P24" s="16" t="s">
        <v>582</v>
      </c>
      <c r="Q24" s="14">
        <v>0</v>
      </c>
      <c r="R24" s="16">
        <v>0</v>
      </c>
      <c r="S24" s="14">
        <v>0</v>
      </c>
      <c r="T24" s="16">
        <v>0</v>
      </c>
      <c r="U24" s="14">
        <v>2.8282483200000001</v>
      </c>
      <c r="V24" s="16">
        <v>0.86745344000000002</v>
      </c>
    </row>
    <row r="25" spans="1:22" x14ac:dyDescent="0.25">
      <c r="A25" s="11" t="s">
        <v>495</v>
      </c>
      <c r="B25" s="13">
        <v>5581</v>
      </c>
      <c r="C25" s="14">
        <f>(26/B25*100)</f>
        <v>0.46586633219853069</v>
      </c>
      <c r="D25" s="15">
        <v>5555</v>
      </c>
      <c r="E25" s="14">
        <v>3.8324205099999999</v>
      </c>
      <c r="F25" s="16">
        <v>0.31312709999999999</v>
      </c>
      <c r="G25" s="14">
        <v>8.6305802699999994</v>
      </c>
      <c r="H25" s="16">
        <v>0.56553235000000002</v>
      </c>
      <c r="I25" s="14">
        <v>20.778258480000002</v>
      </c>
      <c r="J25" s="16">
        <v>0.67916546</v>
      </c>
      <c r="K25" s="14">
        <v>66.124059029999998</v>
      </c>
      <c r="L25" s="16">
        <v>0.99732215999999996</v>
      </c>
      <c r="M25" s="14">
        <v>0</v>
      </c>
      <c r="N25" s="16">
        <v>0</v>
      </c>
      <c r="O25" s="14" t="s">
        <v>582</v>
      </c>
      <c r="P25" s="16" t="s">
        <v>582</v>
      </c>
      <c r="Q25" s="14">
        <v>0</v>
      </c>
      <c r="R25" s="16">
        <v>0</v>
      </c>
      <c r="S25" s="14">
        <v>0</v>
      </c>
      <c r="T25" s="16">
        <v>0</v>
      </c>
      <c r="U25" s="14">
        <v>0.63468170000000002</v>
      </c>
      <c r="V25" s="16">
        <v>0.12301558999999999</v>
      </c>
    </row>
    <row r="26" spans="1:22" x14ac:dyDescent="0.25">
      <c r="A26" s="11" t="s">
        <v>496</v>
      </c>
      <c r="B26" s="13">
        <v>4869</v>
      </c>
      <c r="C26" s="14">
        <f>(97/B26*100)</f>
        <v>1.9921955226945984</v>
      </c>
      <c r="D26" s="15">
        <v>4772</v>
      </c>
      <c r="E26" s="14">
        <v>2.7700193</v>
      </c>
      <c r="F26" s="16">
        <v>0.28126014999999999</v>
      </c>
      <c r="G26" s="14">
        <v>5.7920386300000004</v>
      </c>
      <c r="H26" s="16">
        <v>0.35311720000000002</v>
      </c>
      <c r="I26" s="14">
        <v>14.87945298</v>
      </c>
      <c r="J26" s="16">
        <v>0.50886913</v>
      </c>
      <c r="K26" s="14">
        <v>74.099368990000002</v>
      </c>
      <c r="L26" s="16">
        <v>0.76056358000000002</v>
      </c>
      <c r="M26" s="14">
        <v>0</v>
      </c>
      <c r="N26" s="16">
        <v>0</v>
      </c>
      <c r="O26" s="14" t="s">
        <v>582</v>
      </c>
      <c r="P26" s="16" t="s">
        <v>582</v>
      </c>
      <c r="Q26" s="14">
        <v>0</v>
      </c>
      <c r="R26" s="16">
        <v>0</v>
      </c>
      <c r="S26" s="14">
        <v>0</v>
      </c>
      <c r="T26" s="16">
        <v>0</v>
      </c>
      <c r="U26" s="14">
        <v>2.4591200799999999</v>
      </c>
      <c r="V26" s="16">
        <v>0.2932862</v>
      </c>
    </row>
    <row r="27" spans="1:22" x14ac:dyDescent="0.25">
      <c r="A27" s="11" t="s">
        <v>497</v>
      </c>
      <c r="B27" s="13">
        <v>5299</v>
      </c>
      <c r="C27" s="14">
        <f>(208/B27*100)</f>
        <v>3.9252689186638987</v>
      </c>
      <c r="D27" s="15">
        <v>5091</v>
      </c>
      <c r="E27" s="14">
        <v>2.8562477999999998</v>
      </c>
      <c r="F27" s="16">
        <v>0.20980720999999999</v>
      </c>
      <c r="G27" s="14">
        <v>3.7162257200000002</v>
      </c>
      <c r="H27" s="16">
        <v>0.27511118000000001</v>
      </c>
      <c r="I27" s="14">
        <v>12.666126780000001</v>
      </c>
      <c r="J27" s="16">
        <v>0.55394239999999995</v>
      </c>
      <c r="K27" s="14">
        <v>70.662658260000001</v>
      </c>
      <c r="L27" s="16">
        <v>0.65769569999999999</v>
      </c>
      <c r="M27" s="14">
        <v>0</v>
      </c>
      <c r="N27" s="16">
        <v>0</v>
      </c>
      <c r="O27" s="14" t="s">
        <v>582</v>
      </c>
      <c r="P27" s="16" t="s">
        <v>582</v>
      </c>
      <c r="Q27" s="14">
        <v>0</v>
      </c>
      <c r="R27" s="16">
        <v>0</v>
      </c>
      <c r="S27" s="14">
        <v>0</v>
      </c>
      <c r="T27" s="16">
        <v>0</v>
      </c>
      <c r="U27" s="14">
        <v>10.09874144</v>
      </c>
      <c r="V27" s="16">
        <v>0.41245533000000001</v>
      </c>
    </row>
    <row r="28" spans="1:22" x14ac:dyDescent="0.25">
      <c r="A28" s="11" t="s">
        <v>498</v>
      </c>
      <c r="B28" s="13">
        <v>7568</v>
      </c>
      <c r="C28" s="14">
        <f>(562/B28*100)</f>
        <v>7.4260042283298091</v>
      </c>
      <c r="D28" s="15">
        <v>7006</v>
      </c>
      <c r="E28" s="14">
        <v>3.3526396300000001</v>
      </c>
      <c r="F28" s="16">
        <v>0.31243268000000002</v>
      </c>
      <c r="G28" s="14">
        <v>8.4727942699999996</v>
      </c>
      <c r="H28" s="16">
        <v>0.4753771</v>
      </c>
      <c r="I28" s="14">
        <v>16.50799078</v>
      </c>
      <c r="J28" s="16">
        <v>0.51759089999999996</v>
      </c>
      <c r="K28" s="14">
        <v>65.351091220000001</v>
      </c>
      <c r="L28" s="16">
        <v>1.10153038</v>
      </c>
      <c r="M28" s="14">
        <v>0</v>
      </c>
      <c r="N28" s="16">
        <v>0</v>
      </c>
      <c r="O28" s="14" t="s">
        <v>582</v>
      </c>
      <c r="P28" s="16" t="s">
        <v>582</v>
      </c>
      <c r="Q28" s="14">
        <v>0</v>
      </c>
      <c r="R28" s="16">
        <v>0</v>
      </c>
      <c r="S28" s="14">
        <v>0</v>
      </c>
      <c r="T28" s="16">
        <v>0</v>
      </c>
      <c r="U28" s="14">
        <v>6.3154840999999999</v>
      </c>
      <c r="V28" s="16">
        <v>0.76846179000000003</v>
      </c>
    </row>
    <row r="29" spans="1:22" x14ac:dyDescent="0.25">
      <c r="A29" s="11" t="s">
        <v>499</v>
      </c>
      <c r="B29" s="13">
        <v>5385</v>
      </c>
      <c r="C29" s="14">
        <f>(30/B29*100)</f>
        <v>0.55710306406685239</v>
      </c>
      <c r="D29" s="15">
        <v>5355</v>
      </c>
      <c r="E29" s="14">
        <v>0.76679998000000005</v>
      </c>
      <c r="F29" s="16">
        <v>0.1259247</v>
      </c>
      <c r="G29" s="14">
        <v>3.3625037899999999</v>
      </c>
      <c r="H29" s="16">
        <v>0.30878541999999998</v>
      </c>
      <c r="I29" s="14">
        <v>6.0724803100000004</v>
      </c>
      <c r="J29" s="16">
        <v>0.39116854000000001</v>
      </c>
      <c r="K29" s="14">
        <v>84.31020316</v>
      </c>
      <c r="L29" s="16">
        <v>0.82495819000000004</v>
      </c>
      <c r="M29" s="14">
        <v>0</v>
      </c>
      <c r="N29" s="16">
        <v>0</v>
      </c>
      <c r="O29" s="14" t="s">
        <v>582</v>
      </c>
      <c r="P29" s="16" t="s">
        <v>582</v>
      </c>
      <c r="Q29" s="14">
        <v>2.7667624100000001</v>
      </c>
      <c r="R29" s="16">
        <v>0.24169378</v>
      </c>
      <c r="S29" s="14">
        <v>0</v>
      </c>
      <c r="T29" s="16">
        <v>0</v>
      </c>
      <c r="U29" s="14">
        <v>2.72125035</v>
      </c>
      <c r="V29" s="16">
        <v>0.40543717000000001</v>
      </c>
    </row>
    <row r="30" spans="1:22" x14ac:dyDescent="0.25">
      <c r="A30" s="11" t="s">
        <v>500</v>
      </c>
      <c r="B30" s="13">
        <v>4520</v>
      </c>
      <c r="C30" s="14">
        <f>(266/B30*100)</f>
        <v>5.8849557522123899</v>
      </c>
      <c r="D30" s="15">
        <v>4254</v>
      </c>
      <c r="E30" s="14">
        <v>1.5178424699999999</v>
      </c>
      <c r="F30" s="16">
        <v>0.18089762000000001</v>
      </c>
      <c r="G30" s="14">
        <v>2.85840885</v>
      </c>
      <c r="H30" s="16">
        <v>0.28348869999999998</v>
      </c>
      <c r="I30" s="14">
        <v>7.93954498</v>
      </c>
      <c r="J30" s="16">
        <v>0.42720409999999998</v>
      </c>
      <c r="K30" s="14">
        <v>81.365743390000006</v>
      </c>
      <c r="L30" s="16">
        <v>0.77152200999999998</v>
      </c>
      <c r="M30" s="14">
        <v>0</v>
      </c>
      <c r="N30" s="16">
        <v>0</v>
      </c>
      <c r="O30" s="14" t="s">
        <v>582</v>
      </c>
      <c r="P30" s="16" t="s">
        <v>582</v>
      </c>
      <c r="Q30" s="14">
        <v>0</v>
      </c>
      <c r="R30" s="16">
        <v>0</v>
      </c>
      <c r="S30" s="14">
        <v>0</v>
      </c>
      <c r="T30" s="16">
        <v>0</v>
      </c>
      <c r="U30" s="14">
        <v>6.3184603099999999</v>
      </c>
      <c r="V30" s="16">
        <v>0.47107945000000001</v>
      </c>
    </row>
    <row r="31" spans="1:22" x14ac:dyDescent="0.25">
      <c r="A31" s="11" t="s">
        <v>501</v>
      </c>
      <c r="B31" s="13">
        <v>5456</v>
      </c>
      <c r="C31" s="14">
        <f>(158/B31*100)</f>
        <v>2.8958944281524923</v>
      </c>
      <c r="D31" s="15">
        <v>5298</v>
      </c>
      <c r="E31" s="14">
        <v>2.0457219699999998</v>
      </c>
      <c r="F31" s="16">
        <v>0.19991481</v>
      </c>
      <c r="G31" s="14">
        <v>5.4876272400000001</v>
      </c>
      <c r="H31" s="16">
        <v>0.36551675</v>
      </c>
      <c r="I31" s="14">
        <v>16.097569379999999</v>
      </c>
      <c r="J31" s="16">
        <v>0.57291327000000003</v>
      </c>
      <c r="K31" s="14">
        <v>70.112480140000002</v>
      </c>
      <c r="L31" s="16">
        <v>0.92604958999999998</v>
      </c>
      <c r="M31" s="14">
        <v>0</v>
      </c>
      <c r="N31" s="16">
        <v>0</v>
      </c>
      <c r="O31" s="14" t="s">
        <v>582</v>
      </c>
      <c r="P31" s="16" t="s">
        <v>582</v>
      </c>
      <c r="Q31" s="14">
        <v>0</v>
      </c>
      <c r="R31" s="16">
        <v>0</v>
      </c>
      <c r="S31" s="14">
        <v>0</v>
      </c>
      <c r="T31" s="16">
        <v>0</v>
      </c>
      <c r="U31" s="14">
        <v>6.25660127</v>
      </c>
      <c r="V31" s="16">
        <v>0.53209976000000003</v>
      </c>
    </row>
    <row r="32" spans="1:22" x14ac:dyDescent="0.25">
      <c r="A32" s="11" t="s">
        <v>502</v>
      </c>
      <c r="B32" s="13">
        <v>4478</v>
      </c>
      <c r="C32" s="14">
        <f>(6/B32*100)</f>
        <v>0.13398838767306834</v>
      </c>
      <c r="D32" s="15">
        <v>4472</v>
      </c>
      <c r="E32" s="14">
        <v>4.9068031799999998</v>
      </c>
      <c r="F32" s="16">
        <v>0.40308706999999999</v>
      </c>
      <c r="G32" s="14">
        <v>9.6148475300000005</v>
      </c>
      <c r="H32" s="16">
        <v>0.63621477000000004</v>
      </c>
      <c r="I32" s="14">
        <v>24.127401429999999</v>
      </c>
      <c r="J32" s="16">
        <v>0.80467217999999996</v>
      </c>
      <c r="K32" s="14">
        <v>59.302587340000002</v>
      </c>
      <c r="L32" s="16">
        <v>1.2831962100000001</v>
      </c>
      <c r="M32" s="14">
        <v>0</v>
      </c>
      <c r="N32" s="16">
        <v>0</v>
      </c>
      <c r="O32" s="14" t="s">
        <v>582</v>
      </c>
      <c r="P32" s="16" t="s">
        <v>582</v>
      </c>
      <c r="Q32" s="14">
        <v>0</v>
      </c>
      <c r="R32" s="16">
        <v>0</v>
      </c>
      <c r="S32" s="14">
        <v>0</v>
      </c>
      <c r="T32" s="16">
        <v>0</v>
      </c>
      <c r="U32" s="14">
        <v>2.0483605200000001</v>
      </c>
      <c r="V32" s="16">
        <v>0.25262478999999999</v>
      </c>
    </row>
    <row r="33" spans="1:22" x14ac:dyDescent="0.25">
      <c r="A33" s="11" t="s">
        <v>503</v>
      </c>
      <c r="B33" s="13">
        <v>7325</v>
      </c>
      <c r="C33" s="14">
        <f>(88/B33*100)</f>
        <v>1.2013651877133107</v>
      </c>
      <c r="D33" s="15">
        <v>7237</v>
      </c>
      <c r="E33" s="14">
        <v>2.8440242200000001</v>
      </c>
      <c r="F33" s="16">
        <v>0.23006742999999999</v>
      </c>
      <c r="G33" s="14">
        <v>4.6858359700000003</v>
      </c>
      <c r="H33" s="16">
        <v>0.29228124999999999</v>
      </c>
      <c r="I33" s="14">
        <v>13.55589483</v>
      </c>
      <c r="J33" s="16">
        <v>0.39583020000000002</v>
      </c>
      <c r="K33" s="14">
        <v>76.464045150000004</v>
      </c>
      <c r="L33" s="16">
        <v>0.63778652000000002</v>
      </c>
      <c r="M33" s="14">
        <v>0</v>
      </c>
      <c r="N33" s="16">
        <v>0</v>
      </c>
      <c r="O33" s="14" t="s">
        <v>582</v>
      </c>
      <c r="P33" s="16" t="s">
        <v>582</v>
      </c>
      <c r="Q33" s="14">
        <v>0</v>
      </c>
      <c r="R33" s="16">
        <v>0</v>
      </c>
      <c r="S33" s="14">
        <v>0</v>
      </c>
      <c r="T33" s="16">
        <v>0</v>
      </c>
      <c r="U33" s="14">
        <v>2.4501998299999999</v>
      </c>
      <c r="V33" s="16">
        <v>0.25319340000000001</v>
      </c>
    </row>
    <row r="34" spans="1:22" x14ac:dyDescent="0.25">
      <c r="A34" s="11" t="s">
        <v>504</v>
      </c>
      <c r="B34" s="13">
        <v>6350</v>
      </c>
      <c r="C34" s="14">
        <f>(113/B34*100)</f>
        <v>1.7795275590551181</v>
      </c>
      <c r="D34" s="15">
        <v>6237</v>
      </c>
      <c r="E34" s="14">
        <v>4.3428772599999999</v>
      </c>
      <c r="F34" s="16">
        <v>0.34236652000000001</v>
      </c>
      <c r="G34" s="14">
        <v>6.45581826</v>
      </c>
      <c r="H34" s="16">
        <v>0.36034323000000001</v>
      </c>
      <c r="I34" s="14">
        <v>16.39167978</v>
      </c>
      <c r="J34" s="16">
        <v>0.58675102000000001</v>
      </c>
      <c r="K34" s="14">
        <v>63.054982090000003</v>
      </c>
      <c r="L34" s="16">
        <v>1.1555762300000001</v>
      </c>
      <c r="M34" s="14">
        <v>0</v>
      </c>
      <c r="N34" s="16">
        <v>0</v>
      </c>
      <c r="O34" s="14" t="s">
        <v>582</v>
      </c>
      <c r="P34" s="16" t="s">
        <v>582</v>
      </c>
      <c r="Q34" s="14">
        <v>2.5959758800000001</v>
      </c>
      <c r="R34" s="16">
        <v>0.53893796000000005</v>
      </c>
      <c r="S34" s="14">
        <v>0</v>
      </c>
      <c r="T34" s="16">
        <v>0</v>
      </c>
      <c r="U34" s="14">
        <v>7.1586667400000001</v>
      </c>
      <c r="V34" s="16">
        <v>0.58042481000000001</v>
      </c>
    </row>
    <row r="35" spans="1:22" x14ac:dyDescent="0.25">
      <c r="A35" s="11" t="s">
        <v>505</v>
      </c>
      <c r="B35" s="13">
        <v>6406</v>
      </c>
      <c r="C35" s="14">
        <f>(80/B35*100)</f>
        <v>1.2488292226038089</v>
      </c>
      <c r="D35" s="15">
        <v>6326</v>
      </c>
      <c r="E35" s="14">
        <v>2.73662128</v>
      </c>
      <c r="F35" s="16">
        <v>0.28588187999999998</v>
      </c>
      <c r="G35" s="14">
        <v>6.5366645600000002</v>
      </c>
      <c r="H35" s="16">
        <v>0.43720732000000001</v>
      </c>
      <c r="I35" s="14">
        <v>26.782856049999999</v>
      </c>
      <c r="J35" s="16">
        <v>0.70066282000000002</v>
      </c>
      <c r="K35" s="14">
        <v>60.272402079999999</v>
      </c>
      <c r="L35" s="16">
        <v>0.73154076000000001</v>
      </c>
      <c r="M35" s="14">
        <v>0</v>
      </c>
      <c r="N35" s="16">
        <v>0</v>
      </c>
      <c r="O35" s="14" t="s">
        <v>582</v>
      </c>
      <c r="P35" s="16" t="s">
        <v>582</v>
      </c>
      <c r="Q35" s="14">
        <v>1.04263025</v>
      </c>
      <c r="R35" s="16">
        <v>5.7135360000000003E-2</v>
      </c>
      <c r="S35" s="14">
        <v>0</v>
      </c>
      <c r="T35" s="16">
        <v>0</v>
      </c>
      <c r="U35" s="14">
        <v>2.6288257700000002</v>
      </c>
      <c r="V35" s="16">
        <v>0.22660172000000001</v>
      </c>
    </row>
    <row r="36" spans="1:22" x14ac:dyDescent="0.25">
      <c r="A36" s="11" t="s">
        <v>506</v>
      </c>
      <c r="B36" s="13">
        <v>6736</v>
      </c>
      <c r="C36" s="14">
        <f>(107/B36*100)</f>
        <v>1.5884798099762472</v>
      </c>
      <c r="D36" s="15">
        <v>6629</v>
      </c>
      <c r="E36" s="14">
        <v>1.7260409999999999</v>
      </c>
      <c r="F36" s="16">
        <v>0.18818720999999999</v>
      </c>
      <c r="G36" s="14">
        <v>4.3987529700000003</v>
      </c>
      <c r="H36" s="16">
        <v>0.29643311999999999</v>
      </c>
      <c r="I36" s="14">
        <v>18.04971604</v>
      </c>
      <c r="J36" s="16">
        <v>0.55018889999999998</v>
      </c>
      <c r="K36" s="14">
        <v>70.655287659999999</v>
      </c>
      <c r="L36" s="16">
        <v>0.75911255</v>
      </c>
      <c r="M36" s="14">
        <v>0</v>
      </c>
      <c r="N36" s="16">
        <v>0</v>
      </c>
      <c r="O36" s="14" t="s">
        <v>582</v>
      </c>
      <c r="P36" s="16" t="s">
        <v>582</v>
      </c>
      <c r="Q36" s="14">
        <v>0</v>
      </c>
      <c r="R36" s="16">
        <v>0</v>
      </c>
      <c r="S36" s="14">
        <v>0</v>
      </c>
      <c r="T36" s="16">
        <v>0</v>
      </c>
      <c r="U36" s="14">
        <v>5.1702023400000003</v>
      </c>
      <c r="V36" s="16">
        <v>0.39650967999999998</v>
      </c>
    </row>
    <row r="37" spans="1:22" x14ac:dyDescent="0.25">
      <c r="A37" s="11" t="s">
        <v>507</v>
      </c>
      <c r="B37" s="13">
        <v>5458</v>
      </c>
      <c r="C37" s="14">
        <f>(222/B37*100)</f>
        <v>4.0674239648222787</v>
      </c>
      <c r="D37" s="15">
        <v>5236</v>
      </c>
      <c r="E37" s="14">
        <v>1.8621074900000001</v>
      </c>
      <c r="F37" s="16">
        <v>0.21421838000000001</v>
      </c>
      <c r="G37" s="14">
        <v>2.3403300599999999</v>
      </c>
      <c r="H37" s="16">
        <v>0.21550809000000001</v>
      </c>
      <c r="I37" s="14">
        <v>13.69216104</v>
      </c>
      <c r="J37" s="16">
        <v>0.54810791000000003</v>
      </c>
      <c r="K37" s="14">
        <v>72.758485309999998</v>
      </c>
      <c r="L37" s="16">
        <v>1.11577317</v>
      </c>
      <c r="M37" s="14">
        <v>0</v>
      </c>
      <c r="N37" s="16">
        <v>0</v>
      </c>
      <c r="O37" s="14" t="s">
        <v>582</v>
      </c>
      <c r="P37" s="16" t="s">
        <v>582</v>
      </c>
      <c r="Q37" s="14">
        <v>0</v>
      </c>
      <c r="R37" s="16">
        <v>0</v>
      </c>
      <c r="S37" s="14">
        <v>0</v>
      </c>
      <c r="T37" s="16">
        <v>0</v>
      </c>
      <c r="U37" s="14">
        <v>9.3469160999999996</v>
      </c>
      <c r="V37" s="16">
        <v>0.86417796000000002</v>
      </c>
    </row>
    <row r="38" spans="1:22" x14ac:dyDescent="0.25">
      <c r="A38" s="11" t="s">
        <v>508</v>
      </c>
      <c r="B38" s="13">
        <v>5860</v>
      </c>
      <c r="C38" s="14">
        <f>(34/B38*100)</f>
        <v>0.58020477815699656</v>
      </c>
      <c r="D38" s="15">
        <v>5826</v>
      </c>
      <c r="E38" s="14">
        <v>2.1630689400000001</v>
      </c>
      <c r="F38" s="16">
        <v>0.24790282</v>
      </c>
      <c r="G38" s="14">
        <v>4.15832537</v>
      </c>
      <c r="H38" s="16">
        <v>0.37573561</v>
      </c>
      <c r="I38" s="14">
        <v>11.632305430000001</v>
      </c>
      <c r="J38" s="16">
        <v>0.50768902000000005</v>
      </c>
      <c r="K38" s="14">
        <v>62.350303529999998</v>
      </c>
      <c r="L38" s="16">
        <v>1.0819891100000001</v>
      </c>
      <c r="M38" s="14">
        <v>0</v>
      </c>
      <c r="N38" s="16">
        <v>0</v>
      </c>
      <c r="O38" s="14" t="s">
        <v>582</v>
      </c>
      <c r="P38" s="16" t="s">
        <v>582</v>
      </c>
      <c r="Q38" s="14">
        <v>0</v>
      </c>
      <c r="R38" s="16">
        <v>0</v>
      </c>
      <c r="S38" s="14">
        <v>0</v>
      </c>
      <c r="T38" s="16">
        <v>0</v>
      </c>
      <c r="U38" s="14">
        <v>19.69599672</v>
      </c>
      <c r="V38" s="16">
        <v>1.0388409999999999</v>
      </c>
    </row>
    <row r="39" spans="1:22" x14ac:dyDescent="0.25">
      <c r="A39" s="11" t="s">
        <v>509</v>
      </c>
      <c r="B39" s="13">
        <v>5895</v>
      </c>
      <c r="C39" s="14">
        <f>(34/B39*100)</f>
        <v>0.57675996607294322</v>
      </c>
      <c r="D39" s="15">
        <v>5861</v>
      </c>
      <c r="E39" s="14">
        <v>6.8510698400000001</v>
      </c>
      <c r="F39" s="16">
        <v>0.39714080000000002</v>
      </c>
      <c r="G39" s="14">
        <v>13.770640930000001</v>
      </c>
      <c r="H39" s="16">
        <v>0.61812873999999995</v>
      </c>
      <c r="I39" s="14">
        <v>33.93311946</v>
      </c>
      <c r="J39" s="16">
        <v>0.70350946000000003</v>
      </c>
      <c r="K39" s="14">
        <v>40.638836349999998</v>
      </c>
      <c r="L39" s="16">
        <v>1.2071364</v>
      </c>
      <c r="M39" s="14">
        <v>0</v>
      </c>
      <c r="N39" s="16">
        <v>0</v>
      </c>
      <c r="O39" s="14" t="s">
        <v>582</v>
      </c>
      <c r="P39" s="16" t="s">
        <v>582</v>
      </c>
      <c r="Q39" s="14">
        <v>0</v>
      </c>
      <c r="R39" s="16">
        <v>0</v>
      </c>
      <c r="S39" s="14">
        <v>0</v>
      </c>
      <c r="T39" s="16">
        <v>0</v>
      </c>
      <c r="U39" s="14">
        <v>4.8063334199999996</v>
      </c>
      <c r="V39" s="16">
        <v>0.68635261999999997</v>
      </c>
    </row>
    <row r="40" spans="1:22" x14ac:dyDescent="0.25">
      <c r="A40" s="11" t="s">
        <v>510</v>
      </c>
      <c r="B40" s="13">
        <v>14157</v>
      </c>
      <c r="C40" s="14">
        <f>(437/B40*100)</f>
        <v>3.0868121777212685</v>
      </c>
      <c r="D40" s="15">
        <v>13720</v>
      </c>
      <c r="E40" s="14">
        <v>2.2926320200000001</v>
      </c>
      <c r="F40" s="16">
        <v>0.21501716000000001</v>
      </c>
      <c r="G40" s="14">
        <v>5.4087805600000003</v>
      </c>
      <c r="H40" s="16">
        <v>0.43804337999999998</v>
      </c>
      <c r="I40" s="14">
        <v>14.451279120000001</v>
      </c>
      <c r="J40" s="16">
        <v>0.73160276999999996</v>
      </c>
      <c r="K40" s="14">
        <v>72.781003170000005</v>
      </c>
      <c r="L40" s="16">
        <v>1.24727228</v>
      </c>
      <c r="M40" s="14">
        <v>0</v>
      </c>
      <c r="N40" s="16">
        <v>0</v>
      </c>
      <c r="O40" s="14" t="s">
        <v>582</v>
      </c>
      <c r="P40" s="16" t="s">
        <v>582</v>
      </c>
      <c r="Q40" s="14">
        <v>0</v>
      </c>
      <c r="R40" s="16">
        <v>0</v>
      </c>
      <c r="S40" s="14">
        <v>0</v>
      </c>
      <c r="T40" s="16">
        <v>0</v>
      </c>
      <c r="U40" s="14">
        <v>5.0663051299999999</v>
      </c>
      <c r="V40" s="16">
        <v>0.52194355999999997</v>
      </c>
    </row>
    <row r="41" spans="1:22" x14ac:dyDescent="0.25">
      <c r="A41" s="11" t="s">
        <v>511</v>
      </c>
      <c r="B41" s="13">
        <v>5712</v>
      </c>
      <c r="C41" s="14">
        <f>(76/B41*100)</f>
        <v>1.330532212885154</v>
      </c>
      <c r="D41" s="15">
        <v>5636</v>
      </c>
      <c r="E41" s="14">
        <v>2.7624855699999999</v>
      </c>
      <c r="F41" s="16">
        <v>0.2525616</v>
      </c>
      <c r="G41" s="14">
        <v>4.9298759700000003</v>
      </c>
      <c r="H41" s="16">
        <v>0.45863938999999998</v>
      </c>
      <c r="I41" s="14">
        <v>12.90199174</v>
      </c>
      <c r="J41" s="16">
        <v>0.50228863999999995</v>
      </c>
      <c r="K41" s="14">
        <v>74.399184610000006</v>
      </c>
      <c r="L41" s="16">
        <v>1.2067663399999999</v>
      </c>
      <c r="M41" s="14">
        <v>0</v>
      </c>
      <c r="N41" s="16">
        <v>0</v>
      </c>
      <c r="O41" s="14" t="s">
        <v>582</v>
      </c>
      <c r="P41" s="16" t="s">
        <v>582</v>
      </c>
      <c r="Q41" s="14">
        <v>0.68158885000000002</v>
      </c>
      <c r="R41" s="16">
        <v>0.18153912999999999</v>
      </c>
      <c r="S41" s="14">
        <v>0</v>
      </c>
      <c r="T41" s="16">
        <v>0</v>
      </c>
      <c r="U41" s="14">
        <v>4.3248732600000004</v>
      </c>
      <c r="V41" s="16">
        <v>0.53792675000000001</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2.726370584857142</v>
      </c>
      <c r="F42" s="16">
        <f>IF(COUNT(F7:F41) &gt; 0, SQRT(SUMSQ(F7:F41)/(COUNT(F7:F41)*COUNT(F7:F41)) ), "—")</f>
        <v>4.3203486392188239E-2</v>
      </c>
      <c r="G42" s="14">
        <f>IF(COUNT(G7:G41) &gt; 0, AVERAGE(G7:G41), "—")</f>
        <v>5.0657976574285719</v>
      </c>
      <c r="H42" s="16">
        <f>IF(COUNT(H7:H41) &gt; 0, SQRT(SUMSQ(H7:H41)/(COUNT(H7:H41)*COUNT(H7:H41)) ), "—")</f>
        <v>6.1827424211653749E-2</v>
      </c>
      <c r="I42" s="14">
        <f>IF(COUNT(I7:I41) &gt; 0, AVERAGE(I7:I41), "—")</f>
        <v>13.830194956571427</v>
      </c>
      <c r="J42" s="16">
        <f>IF(COUNT(J7:J41) &gt; 0, SQRT(SUMSQ(J7:J41)/(COUNT(J7:J41)*COUNT(J7:J41)) ), "—")</f>
        <v>8.9517427711150649E-2</v>
      </c>
      <c r="K42" s="14">
        <f>IF(COUNT(K7:K41) &gt; 0, AVERAGE(K7:K41), "—")</f>
        <v>71.731488162285686</v>
      </c>
      <c r="L42" s="16">
        <f>IF(COUNT(L7:L41) &gt; 0, SQRT(SUMSQ(L7:L41)/(COUNT(L7:L41)*COUNT(L7:L41)) ), "—")</f>
        <v>0.16532617128051602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0.63136265799999991</v>
      </c>
      <c r="R42" s="16">
        <f>IF(COUNT(R7:R41) &gt; 0, SQRT(SUMSQ(R7:R41)/(COUNT(R7:R41)*COUNT(R7:R41)) ), "—")</f>
        <v>3.7850110779255847E-2</v>
      </c>
      <c r="S42" s="14">
        <f>IF(COUNT(S7:S41) &gt; 0, AVERAGE(S7:S41), "—")</f>
        <v>7.5779999999999999E-4</v>
      </c>
      <c r="T42" s="16">
        <f>IF(COUNT(T7:T41) &gt; 0, SQRT(SUMSQ(T7:T41)/(COUNT(T7:T41)*COUNT(T7:T41)) ), "—")</f>
        <v>4.5637542857142858E-4</v>
      </c>
      <c r="U42" s="14">
        <f>IF(COUNT(U7:U41) &gt; 0, AVERAGE(U7:U41), "—")</f>
        <v>6.0140281805714286</v>
      </c>
      <c r="V42" s="16">
        <f>IF(COUNT(V7:V41) &gt; 0, SQRT(SUMSQ(V7:V41)/(COUNT(V7:V41)*COUNT(V7:V41)) ), "—")</f>
        <v>9.7408472976370425E-2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3.8315369600000002</v>
      </c>
      <c r="F46" s="16">
        <v>0.20006072999999999</v>
      </c>
      <c r="G46" s="14">
        <v>7.8620542899999997</v>
      </c>
      <c r="H46" s="16">
        <v>0.31118958000000002</v>
      </c>
      <c r="I46" s="14">
        <v>13.04409912</v>
      </c>
      <c r="J46" s="16">
        <v>0.35386213999999999</v>
      </c>
      <c r="K46" s="14">
        <v>36.805068300000002</v>
      </c>
      <c r="L46" s="16">
        <v>0.93797092000000004</v>
      </c>
      <c r="M46" s="14">
        <v>0</v>
      </c>
      <c r="N46" s="16">
        <v>0</v>
      </c>
      <c r="O46" s="14" t="s">
        <v>582</v>
      </c>
      <c r="P46" s="16" t="s">
        <v>582</v>
      </c>
      <c r="Q46" s="14">
        <v>0</v>
      </c>
      <c r="R46" s="16">
        <v>0</v>
      </c>
      <c r="S46" s="14">
        <v>0</v>
      </c>
      <c r="T46" s="16">
        <v>0</v>
      </c>
      <c r="U46" s="14">
        <v>38.457241320000001</v>
      </c>
      <c r="V46" s="16">
        <v>1.1272082400000001</v>
      </c>
    </row>
    <row r="47" spans="1:22" x14ac:dyDescent="0.25">
      <c r="A47" s="11" t="s">
        <v>517</v>
      </c>
      <c r="B47" s="13">
        <v>5928</v>
      </c>
      <c r="C47" s="14">
        <f>(471/B47*100)</f>
        <v>7.9453441295546563</v>
      </c>
      <c r="D47" s="15">
        <v>5457</v>
      </c>
      <c r="E47" s="14">
        <v>7.9577565699999999</v>
      </c>
      <c r="F47" s="16">
        <v>0.45998098999999998</v>
      </c>
      <c r="G47" s="14">
        <v>9.7459085200000004</v>
      </c>
      <c r="H47" s="16">
        <v>0.47048524000000003</v>
      </c>
      <c r="I47" s="14">
        <v>21.852399389999999</v>
      </c>
      <c r="J47" s="16">
        <v>0.55627028000000001</v>
      </c>
      <c r="K47" s="14">
        <v>44.417068610000001</v>
      </c>
      <c r="L47" s="16">
        <v>1.5393109</v>
      </c>
      <c r="M47" s="14">
        <v>0</v>
      </c>
      <c r="N47" s="16">
        <v>0</v>
      </c>
      <c r="O47" s="14" t="s">
        <v>582</v>
      </c>
      <c r="P47" s="16" t="s">
        <v>582</v>
      </c>
      <c r="Q47" s="14">
        <v>0</v>
      </c>
      <c r="R47" s="16">
        <v>0</v>
      </c>
      <c r="S47" s="14">
        <v>0</v>
      </c>
      <c r="T47" s="16">
        <v>0</v>
      </c>
      <c r="U47" s="14">
        <v>16.026866909999999</v>
      </c>
      <c r="V47" s="16">
        <v>1.1735000099999999</v>
      </c>
    </row>
    <row r="48" spans="1:22" x14ac:dyDescent="0.25">
      <c r="A48" s="11" t="s">
        <v>518</v>
      </c>
      <c r="B48" s="13">
        <v>9841</v>
      </c>
      <c r="C48" s="14">
        <f>(8/B48*100)</f>
        <v>8.1292551569962401E-2</v>
      </c>
      <c r="D48" s="15">
        <v>9833</v>
      </c>
      <c r="E48" s="14">
        <v>2.7451439999999998</v>
      </c>
      <c r="F48" s="16">
        <v>0.23808924000000001</v>
      </c>
      <c r="G48" s="14">
        <v>6.9883086499999996</v>
      </c>
      <c r="H48" s="16">
        <v>0.44075309000000001</v>
      </c>
      <c r="I48" s="14">
        <v>30.965790680000001</v>
      </c>
      <c r="J48" s="16">
        <v>0.77671208000000003</v>
      </c>
      <c r="K48" s="14">
        <v>57.717351350000001</v>
      </c>
      <c r="L48" s="16">
        <v>1.06716827</v>
      </c>
      <c r="M48" s="14">
        <v>0</v>
      </c>
      <c r="N48" s="16">
        <v>0</v>
      </c>
      <c r="O48" s="14" t="s">
        <v>582</v>
      </c>
      <c r="P48" s="16" t="s">
        <v>582</v>
      </c>
      <c r="Q48" s="14">
        <v>0</v>
      </c>
      <c r="R48" s="16">
        <v>0</v>
      </c>
      <c r="S48" s="14">
        <v>0</v>
      </c>
      <c r="T48" s="16">
        <v>0</v>
      </c>
      <c r="U48" s="14">
        <v>1.58340532</v>
      </c>
      <c r="V48" s="16">
        <v>0.53043914999999997</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5.2640254000000004</v>
      </c>
      <c r="F50" s="16">
        <v>0.31651664000000002</v>
      </c>
      <c r="G50" s="14">
        <v>12.363899229999999</v>
      </c>
      <c r="H50" s="16">
        <v>0.43325639999999999</v>
      </c>
      <c r="I50" s="14">
        <v>18.32578299</v>
      </c>
      <c r="J50" s="16">
        <v>0.43800472000000001</v>
      </c>
      <c r="K50" s="14">
        <v>58.992564119999997</v>
      </c>
      <c r="L50" s="16">
        <v>0.96860601000000002</v>
      </c>
      <c r="M50" s="14">
        <v>0</v>
      </c>
      <c r="N50" s="16">
        <v>0</v>
      </c>
      <c r="O50" s="14" t="s">
        <v>582</v>
      </c>
      <c r="P50" s="16" t="s">
        <v>582</v>
      </c>
      <c r="Q50" s="14">
        <v>0</v>
      </c>
      <c r="R50" s="16">
        <v>0</v>
      </c>
      <c r="S50" s="14">
        <v>0</v>
      </c>
      <c r="T50" s="16">
        <v>0</v>
      </c>
      <c r="U50" s="14">
        <v>5.0537282599999998</v>
      </c>
      <c r="V50" s="16">
        <v>0.51857323</v>
      </c>
    </row>
    <row r="51" spans="1:22" x14ac:dyDescent="0.25">
      <c r="A51" s="11" t="s">
        <v>521</v>
      </c>
      <c r="B51" s="13">
        <v>6866</v>
      </c>
      <c r="C51" s="14">
        <f>(115/B51*100)</f>
        <v>1.6749198951354503</v>
      </c>
      <c r="D51" s="15">
        <v>6751</v>
      </c>
      <c r="E51" s="14">
        <v>3.4236224700000002</v>
      </c>
      <c r="F51" s="16">
        <v>0.24355858</v>
      </c>
      <c r="G51" s="14">
        <v>5.9707330799999996</v>
      </c>
      <c r="H51" s="16">
        <v>0.33441472999999999</v>
      </c>
      <c r="I51" s="14">
        <v>10.69511033</v>
      </c>
      <c r="J51" s="16">
        <v>0.47174587000000001</v>
      </c>
      <c r="K51" s="14">
        <v>58.21027643</v>
      </c>
      <c r="L51" s="16">
        <v>1.12967157</v>
      </c>
      <c r="M51" s="14">
        <v>0</v>
      </c>
      <c r="N51" s="16">
        <v>0</v>
      </c>
      <c r="O51" s="14" t="s">
        <v>582</v>
      </c>
      <c r="P51" s="16" t="s">
        <v>582</v>
      </c>
      <c r="Q51" s="14">
        <v>10.57428807</v>
      </c>
      <c r="R51" s="16">
        <v>0.61242783000000001</v>
      </c>
      <c r="S51" s="14">
        <v>0</v>
      </c>
      <c r="T51" s="16">
        <v>0</v>
      </c>
      <c r="U51" s="14">
        <v>11.12596963</v>
      </c>
      <c r="V51" s="16">
        <v>0.99992859999999995</v>
      </c>
    </row>
    <row r="52" spans="1:22" x14ac:dyDescent="0.25">
      <c r="A52" s="11" t="s">
        <v>522</v>
      </c>
      <c r="B52" s="13">
        <v>5809</v>
      </c>
      <c r="C52" s="14">
        <f>(120/B52*100)</f>
        <v>2.0657600275434671</v>
      </c>
      <c r="D52" s="15">
        <v>5689</v>
      </c>
      <c r="E52" s="14">
        <v>2.2014992699999998</v>
      </c>
      <c r="F52" s="16">
        <v>0.20319802000000001</v>
      </c>
      <c r="G52" s="14">
        <v>4.8133010000000001</v>
      </c>
      <c r="H52" s="16">
        <v>0.30303749000000002</v>
      </c>
      <c r="I52" s="14">
        <v>15.84190744</v>
      </c>
      <c r="J52" s="16">
        <v>0.57457807999999999</v>
      </c>
      <c r="K52" s="14">
        <v>73.158089169999997</v>
      </c>
      <c r="L52" s="16">
        <v>0.97433851999999999</v>
      </c>
      <c r="M52" s="14">
        <v>0</v>
      </c>
      <c r="N52" s="16">
        <v>0</v>
      </c>
      <c r="O52" s="14" t="s">
        <v>582</v>
      </c>
      <c r="P52" s="16" t="s">
        <v>582</v>
      </c>
      <c r="Q52" s="14">
        <v>0</v>
      </c>
      <c r="R52" s="16">
        <v>0</v>
      </c>
      <c r="S52" s="14">
        <v>0</v>
      </c>
      <c r="T52" s="16">
        <v>0</v>
      </c>
      <c r="U52" s="14">
        <v>3.9852031299999999</v>
      </c>
      <c r="V52" s="16">
        <v>0.41553430000000002</v>
      </c>
    </row>
    <row r="53" spans="1:22" x14ac:dyDescent="0.25">
      <c r="A53" s="11" t="s">
        <v>523</v>
      </c>
      <c r="B53" s="13">
        <v>5571</v>
      </c>
      <c r="C53" s="14">
        <f>(136/B53*100)</f>
        <v>2.4412134266738468</v>
      </c>
      <c r="D53" s="15">
        <v>5435</v>
      </c>
      <c r="E53" s="14">
        <v>6.2270827600000001</v>
      </c>
      <c r="F53" s="16">
        <v>0.30857583</v>
      </c>
      <c r="G53" s="14">
        <v>13.15093165</v>
      </c>
      <c r="H53" s="16">
        <v>0.43766277999999997</v>
      </c>
      <c r="I53" s="14">
        <v>23.78063671</v>
      </c>
      <c r="J53" s="16">
        <v>0.58939693000000004</v>
      </c>
      <c r="K53" s="14">
        <v>47.290418860000003</v>
      </c>
      <c r="L53" s="16">
        <v>0.63642973000000003</v>
      </c>
      <c r="M53" s="14">
        <v>0</v>
      </c>
      <c r="N53" s="16">
        <v>0</v>
      </c>
      <c r="O53" s="14" t="s">
        <v>582</v>
      </c>
      <c r="P53" s="16" t="s">
        <v>582</v>
      </c>
      <c r="Q53" s="14">
        <v>0</v>
      </c>
      <c r="R53" s="16">
        <v>0</v>
      </c>
      <c r="S53" s="14">
        <v>0</v>
      </c>
      <c r="T53" s="16">
        <v>0</v>
      </c>
      <c r="U53" s="14">
        <v>9.5509300199999991</v>
      </c>
      <c r="V53" s="16">
        <v>0.39943183999999998</v>
      </c>
    </row>
    <row r="54" spans="1:22" x14ac:dyDescent="0.25">
      <c r="A54" s="11" t="s">
        <v>524</v>
      </c>
      <c r="B54" s="13">
        <v>4740</v>
      </c>
      <c r="C54" s="14">
        <f>(606/B54*100)</f>
        <v>12.784810126582277</v>
      </c>
      <c r="D54" s="15">
        <v>4134</v>
      </c>
      <c r="E54" s="14">
        <v>10.799448760000001</v>
      </c>
      <c r="F54" s="16">
        <v>0.66804940000000002</v>
      </c>
      <c r="G54" s="14">
        <v>10.034248140000001</v>
      </c>
      <c r="H54" s="16">
        <v>0.45217559000000002</v>
      </c>
      <c r="I54" s="14">
        <v>17.224845179999999</v>
      </c>
      <c r="J54" s="16">
        <v>0.64766670999999998</v>
      </c>
      <c r="K54" s="14">
        <v>44.812288379999998</v>
      </c>
      <c r="L54" s="16">
        <v>1.42076874</v>
      </c>
      <c r="M54" s="14">
        <v>0</v>
      </c>
      <c r="N54" s="16">
        <v>0</v>
      </c>
      <c r="O54" s="14" t="s">
        <v>582</v>
      </c>
      <c r="P54" s="16" t="s">
        <v>582</v>
      </c>
      <c r="Q54" s="14">
        <v>0</v>
      </c>
      <c r="R54" s="16">
        <v>0</v>
      </c>
      <c r="S54" s="14">
        <v>0</v>
      </c>
      <c r="T54" s="16">
        <v>0</v>
      </c>
      <c r="U54" s="14">
        <v>17.129169529999999</v>
      </c>
      <c r="V54" s="16">
        <v>1.5803189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3.7590035899999998</v>
      </c>
      <c r="F56" s="16">
        <v>0.37564757999999998</v>
      </c>
      <c r="G56" s="14">
        <v>7.6906017699999998</v>
      </c>
      <c r="H56" s="16">
        <v>0.45273904999999998</v>
      </c>
      <c r="I56" s="14">
        <v>33.226420279999999</v>
      </c>
      <c r="J56" s="16">
        <v>0.74983931999999998</v>
      </c>
      <c r="K56" s="14">
        <v>53.837097620000002</v>
      </c>
      <c r="L56" s="16">
        <v>1.0835289299999999</v>
      </c>
      <c r="M56" s="14">
        <v>0</v>
      </c>
      <c r="N56" s="16">
        <v>0</v>
      </c>
      <c r="O56" s="14" t="s">
        <v>582</v>
      </c>
      <c r="P56" s="16" t="s">
        <v>582</v>
      </c>
      <c r="Q56" s="14">
        <v>0</v>
      </c>
      <c r="R56" s="16">
        <v>0</v>
      </c>
      <c r="S56" s="14">
        <v>0</v>
      </c>
      <c r="T56" s="16">
        <v>0</v>
      </c>
      <c r="U56" s="14">
        <v>1.48687674</v>
      </c>
      <c r="V56" s="16">
        <v>0.21303532999999999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4.3251479399999999</v>
      </c>
      <c r="F61" s="16">
        <v>0.29725517000000001</v>
      </c>
      <c r="G61" s="14">
        <v>8.3633716400000004</v>
      </c>
      <c r="H61" s="16">
        <v>0.40229685999999998</v>
      </c>
      <c r="I61" s="14">
        <v>15.439522889999999</v>
      </c>
      <c r="J61" s="16">
        <v>0.49234519999999998</v>
      </c>
      <c r="K61" s="14">
        <v>67.529457249999993</v>
      </c>
      <c r="L61" s="16">
        <v>0.95085569999999997</v>
      </c>
      <c r="M61" s="14">
        <v>0</v>
      </c>
      <c r="N61" s="16">
        <v>0</v>
      </c>
      <c r="O61" s="14" t="s">
        <v>582</v>
      </c>
      <c r="P61" s="16" t="s">
        <v>582</v>
      </c>
      <c r="Q61" s="14">
        <v>0</v>
      </c>
      <c r="R61" s="16">
        <v>0</v>
      </c>
      <c r="S61" s="14">
        <v>0</v>
      </c>
      <c r="T61" s="16">
        <v>0</v>
      </c>
      <c r="U61" s="14">
        <v>4.3425002900000003</v>
      </c>
      <c r="V61" s="16">
        <v>0.53571553000000005</v>
      </c>
    </row>
    <row r="62" spans="1:22" x14ac:dyDescent="0.25">
      <c r="A62" s="11" t="s">
        <v>532</v>
      </c>
      <c r="B62" s="13">
        <v>4476</v>
      </c>
      <c r="C62" s="14">
        <f>(3/B62*100)</f>
        <v>6.7024128686327081E-2</v>
      </c>
      <c r="D62" s="15">
        <v>4473</v>
      </c>
      <c r="E62" s="14">
        <v>2.4321852700000002</v>
      </c>
      <c r="F62" s="16">
        <v>0.21252974999999999</v>
      </c>
      <c r="G62" s="14">
        <v>4.8514817800000003</v>
      </c>
      <c r="H62" s="16">
        <v>0.31883667999999998</v>
      </c>
      <c r="I62" s="14">
        <v>22.157923870000001</v>
      </c>
      <c r="J62" s="16">
        <v>0.60651878000000004</v>
      </c>
      <c r="K62" s="14">
        <v>70.044123130000003</v>
      </c>
      <c r="L62" s="16">
        <v>0.66982803000000002</v>
      </c>
      <c r="M62" s="14">
        <v>0</v>
      </c>
      <c r="N62" s="16">
        <v>0</v>
      </c>
      <c r="O62" s="14" t="s">
        <v>582</v>
      </c>
      <c r="P62" s="16" t="s">
        <v>582</v>
      </c>
      <c r="Q62" s="14">
        <v>0</v>
      </c>
      <c r="R62" s="16">
        <v>0</v>
      </c>
      <c r="S62" s="14">
        <v>0</v>
      </c>
      <c r="T62" s="16">
        <v>0</v>
      </c>
      <c r="U62" s="14">
        <v>0.51428594000000005</v>
      </c>
      <c r="V62" s="16">
        <v>9.7541409999999995E-2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8.7137446099999991</v>
      </c>
      <c r="F66" s="16">
        <v>0.38313496000000002</v>
      </c>
      <c r="G66" s="14">
        <v>9.9500597699999993</v>
      </c>
      <c r="H66" s="16">
        <v>0.48002603999999999</v>
      </c>
      <c r="I66" s="14">
        <v>19.39658639</v>
      </c>
      <c r="J66" s="16">
        <v>0.47546212999999998</v>
      </c>
      <c r="K66" s="14">
        <v>48.530018830000003</v>
      </c>
      <c r="L66" s="16">
        <v>0.70018170000000002</v>
      </c>
      <c r="M66" s="14">
        <v>0</v>
      </c>
      <c r="N66" s="16">
        <v>0</v>
      </c>
      <c r="O66" s="14" t="s">
        <v>582</v>
      </c>
      <c r="P66" s="16" t="s">
        <v>582</v>
      </c>
      <c r="Q66" s="14">
        <v>0</v>
      </c>
      <c r="R66" s="16">
        <v>0</v>
      </c>
      <c r="S66" s="14">
        <v>0</v>
      </c>
      <c r="T66" s="16">
        <v>0</v>
      </c>
      <c r="U66" s="14">
        <v>13.40959041</v>
      </c>
      <c r="V66" s="16">
        <v>0.37237723</v>
      </c>
    </row>
    <row r="67" spans="1:22" x14ac:dyDescent="0.25">
      <c r="A67" s="11" t="s">
        <v>537</v>
      </c>
      <c r="B67" s="13">
        <v>6971</v>
      </c>
      <c r="C67" s="14">
        <f>(1233/B67*100)</f>
        <v>17.687562760005736</v>
      </c>
      <c r="D67" s="15">
        <v>5738</v>
      </c>
      <c r="E67" s="14">
        <v>4.8809984100000001</v>
      </c>
      <c r="F67" s="16">
        <v>0.33638237999999998</v>
      </c>
      <c r="G67" s="14">
        <v>9.7700816100000001</v>
      </c>
      <c r="H67" s="16">
        <v>0.48281255000000001</v>
      </c>
      <c r="I67" s="14">
        <v>17.01413445</v>
      </c>
      <c r="J67" s="16">
        <v>0.50606446999999999</v>
      </c>
      <c r="K67" s="14">
        <v>63.564494189999998</v>
      </c>
      <c r="L67" s="16">
        <v>0.96133573000000005</v>
      </c>
      <c r="M67" s="14">
        <v>0</v>
      </c>
      <c r="N67" s="16">
        <v>0</v>
      </c>
      <c r="O67" s="14" t="s">
        <v>582</v>
      </c>
      <c r="P67" s="16" t="s">
        <v>582</v>
      </c>
      <c r="Q67" s="14">
        <v>0</v>
      </c>
      <c r="R67" s="16">
        <v>0</v>
      </c>
      <c r="S67" s="14">
        <v>0</v>
      </c>
      <c r="T67" s="16">
        <v>0</v>
      </c>
      <c r="U67" s="14">
        <v>4.77029134</v>
      </c>
      <c r="V67" s="16">
        <v>0.34766733</v>
      </c>
    </row>
    <row r="68" spans="1:22" x14ac:dyDescent="0.25">
      <c r="A68" s="11" t="s">
        <v>538</v>
      </c>
      <c r="B68" s="13">
        <v>12083</v>
      </c>
      <c r="C68" s="14">
        <f>(32/B68*100)</f>
        <v>0.26483489199702059</v>
      </c>
      <c r="D68" s="15">
        <v>12051</v>
      </c>
      <c r="E68" s="14">
        <v>8.0288193200000002</v>
      </c>
      <c r="F68" s="16">
        <v>0.23541492999999999</v>
      </c>
      <c r="G68" s="14">
        <v>10.00215296</v>
      </c>
      <c r="H68" s="16">
        <v>0.25757232000000002</v>
      </c>
      <c r="I68" s="14">
        <v>24.252194849999999</v>
      </c>
      <c r="J68" s="16">
        <v>0.37862509</v>
      </c>
      <c r="K68" s="14">
        <v>38.382572140000001</v>
      </c>
      <c r="L68" s="16">
        <v>0.35087182</v>
      </c>
      <c r="M68" s="14">
        <v>0</v>
      </c>
      <c r="N68" s="16">
        <v>0</v>
      </c>
      <c r="O68" s="14" t="s">
        <v>582</v>
      </c>
      <c r="P68" s="16" t="s">
        <v>582</v>
      </c>
      <c r="Q68" s="14">
        <v>0</v>
      </c>
      <c r="R68" s="16">
        <v>0</v>
      </c>
      <c r="S68" s="14">
        <v>0</v>
      </c>
      <c r="T68" s="16">
        <v>0</v>
      </c>
      <c r="U68" s="14">
        <v>19.334260740000001</v>
      </c>
      <c r="V68" s="16">
        <v>0.31684849999999998</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5.0116012100000003</v>
      </c>
      <c r="F70" s="16">
        <v>0.35104703999999998</v>
      </c>
      <c r="G70" s="14">
        <v>11.727020449999999</v>
      </c>
      <c r="H70" s="16">
        <v>0.56790019000000003</v>
      </c>
      <c r="I70" s="14">
        <v>26.65773793</v>
      </c>
      <c r="J70" s="16">
        <v>0.65772892000000005</v>
      </c>
      <c r="K70" s="14">
        <v>51.409043199999999</v>
      </c>
      <c r="L70" s="16">
        <v>0.78456767000000005</v>
      </c>
      <c r="M70" s="14">
        <v>0</v>
      </c>
      <c r="N70" s="16">
        <v>0</v>
      </c>
      <c r="O70" s="14" t="s">
        <v>582</v>
      </c>
      <c r="P70" s="16" t="s">
        <v>582</v>
      </c>
      <c r="Q70" s="14">
        <v>0</v>
      </c>
      <c r="R70" s="16">
        <v>0</v>
      </c>
      <c r="S70" s="14">
        <v>0</v>
      </c>
      <c r="T70" s="16">
        <v>0</v>
      </c>
      <c r="U70" s="14">
        <v>5.1945971999999996</v>
      </c>
      <c r="V70" s="16">
        <v>0.52069310999999996</v>
      </c>
    </row>
    <row r="71" spans="1:22" x14ac:dyDescent="0.25">
      <c r="A71" s="11" t="s">
        <v>541</v>
      </c>
      <c r="B71" s="13">
        <v>6115</v>
      </c>
      <c r="C71" s="14">
        <f>(55/B71*100)</f>
        <v>0.8994276369582993</v>
      </c>
      <c r="D71" s="15">
        <v>6060</v>
      </c>
      <c r="E71" s="14">
        <v>2.1983289899999998</v>
      </c>
      <c r="F71" s="16">
        <v>0.20139451</v>
      </c>
      <c r="G71" s="14">
        <v>4.6669550800000001</v>
      </c>
      <c r="H71" s="16">
        <v>0.24278442</v>
      </c>
      <c r="I71" s="14">
        <v>23.716178750000001</v>
      </c>
      <c r="J71" s="16">
        <v>0.48165079</v>
      </c>
      <c r="K71" s="14">
        <v>68.09343586</v>
      </c>
      <c r="L71" s="16">
        <v>0.53167182000000002</v>
      </c>
      <c r="M71" s="14">
        <v>0</v>
      </c>
      <c r="N71" s="16">
        <v>0</v>
      </c>
      <c r="O71" s="14" t="s">
        <v>582</v>
      </c>
      <c r="P71" s="16" t="s">
        <v>582</v>
      </c>
      <c r="Q71" s="14">
        <v>0</v>
      </c>
      <c r="R71" s="16">
        <v>0</v>
      </c>
      <c r="S71" s="14">
        <v>0</v>
      </c>
      <c r="T71" s="16">
        <v>0</v>
      </c>
      <c r="U71" s="14">
        <v>1.3251013300000001</v>
      </c>
      <c r="V71" s="16">
        <v>0.14297682</v>
      </c>
    </row>
    <row r="72" spans="1:22" x14ac:dyDescent="0.25">
      <c r="A72" s="11" t="s">
        <v>542</v>
      </c>
      <c r="B72" s="13">
        <v>7708</v>
      </c>
      <c r="C72" s="14">
        <f>(9/B72*100)</f>
        <v>0.11676180591593151</v>
      </c>
      <c r="D72" s="15">
        <v>7699</v>
      </c>
      <c r="E72" s="14">
        <v>2.5186588300000001</v>
      </c>
      <c r="F72" s="16">
        <v>0.19649064999999999</v>
      </c>
      <c r="G72" s="14">
        <v>4.6082897100000002</v>
      </c>
      <c r="H72" s="16">
        <v>0.26113173000000001</v>
      </c>
      <c r="I72" s="14">
        <v>28.065841320000001</v>
      </c>
      <c r="J72" s="16">
        <v>0.50438899000000004</v>
      </c>
      <c r="K72" s="14">
        <v>64.441464049999993</v>
      </c>
      <c r="L72" s="16">
        <v>0.56638465000000005</v>
      </c>
      <c r="M72" s="14">
        <v>0</v>
      </c>
      <c r="N72" s="16">
        <v>0</v>
      </c>
      <c r="O72" s="14" t="s">
        <v>582</v>
      </c>
      <c r="P72" s="16" t="s">
        <v>582</v>
      </c>
      <c r="Q72" s="14">
        <v>0</v>
      </c>
      <c r="R72" s="16">
        <v>0</v>
      </c>
      <c r="S72" s="14">
        <v>0</v>
      </c>
      <c r="T72" s="16">
        <v>0</v>
      </c>
      <c r="U72" s="14">
        <v>0.36574609000000002</v>
      </c>
      <c r="V72" s="16">
        <v>6.5682130000000005E-2</v>
      </c>
    </row>
    <row r="73" spans="1:22" x14ac:dyDescent="0.25">
      <c r="A73" s="11" t="s">
        <v>543</v>
      </c>
      <c r="B73" s="13">
        <v>8249</v>
      </c>
      <c r="C73" s="14">
        <f>(212/B73*100)</f>
        <v>2.570008485877076</v>
      </c>
      <c r="D73" s="15">
        <v>8037</v>
      </c>
      <c r="E73" s="14">
        <v>5.6179855099999996</v>
      </c>
      <c r="F73" s="16">
        <v>0.31047216</v>
      </c>
      <c r="G73" s="14">
        <v>21.126598869999999</v>
      </c>
      <c r="H73" s="16">
        <v>0.62212458999999998</v>
      </c>
      <c r="I73" s="14">
        <v>52.335111050000002</v>
      </c>
      <c r="J73" s="16">
        <v>0.63770870000000002</v>
      </c>
      <c r="K73" s="14">
        <v>19.013912399999999</v>
      </c>
      <c r="L73" s="16">
        <v>0.62721053000000004</v>
      </c>
      <c r="M73" s="14">
        <v>0</v>
      </c>
      <c r="N73" s="16">
        <v>0</v>
      </c>
      <c r="O73" s="14" t="s">
        <v>582</v>
      </c>
      <c r="P73" s="16" t="s">
        <v>582</v>
      </c>
      <c r="Q73" s="14">
        <v>0</v>
      </c>
      <c r="R73" s="16">
        <v>0</v>
      </c>
      <c r="S73" s="14">
        <v>0</v>
      </c>
      <c r="T73" s="16">
        <v>0</v>
      </c>
      <c r="U73" s="14">
        <v>1.9063921699999999</v>
      </c>
      <c r="V73" s="16">
        <v>0.35079370999999998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12.72131723</v>
      </c>
      <c r="F75" s="16">
        <v>0.54417525</v>
      </c>
      <c r="G75" s="14">
        <v>12.204285130000001</v>
      </c>
      <c r="H75" s="16">
        <v>0.51414444999999998</v>
      </c>
      <c r="I75" s="14">
        <v>25.619749850000002</v>
      </c>
      <c r="J75" s="16">
        <v>0.72015518000000001</v>
      </c>
      <c r="K75" s="14">
        <v>30.199915919999999</v>
      </c>
      <c r="L75" s="16">
        <v>1.0200603500000001</v>
      </c>
      <c r="M75" s="14">
        <v>0</v>
      </c>
      <c r="N75" s="16">
        <v>0</v>
      </c>
      <c r="O75" s="14" t="s">
        <v>582</v>
      </c>
      <c r="P75" s="16" t="s">
        <v>582</v>
      </c>
      <c r="Q75" s="14">
        <v>0</v>
      </c>
      <c r="R75" s="16">
        <v>0</v>
      </c>
      <c r="S75" s="14">
        <v>0</v>
      </c>
      <c r="T75" s="16">
        <v>0</v>
      </c>
      <c r="U75" s="14">
        <v>19.25473186</v>
      </c>
      <c r="V75" s="16">
        <v>1.26512644</v>
      </c>
    </row>
    <row r="76" spans="1:22" x14ac:dyDescent="0.25">
      <c r="A76" s="11" t="s">
        <v>546</v>
      </c>
      <c r="B76" s="13">
        <v>14167</v>
      </c>
      <c r="C76" s="14">
        <f>(238/B76*100)</f>
        <v>1.6799604715183172</v>
      </c>
      <c r="D76" s="15">
        <v>13929</v>
      </c>
      <c r="E76" s="14">
        <v>9.1004063399999993</v>
      </c>
      <c r="F76" s="16">
        <v>0.33391388</v>
      </c>
      <c r="G76" s="14">
        <v>13.704994470000001</v>
      </c>
      <c r="H76" s="16">
        <v>0.39411156000000003</v>
      </c>
      <c r="I76" s="14">
        <v>27.876888090000001</v>
      </c>
      <c r="J76" s="16">
        <v>0.50869213999999996</v>
      </c>
      <c r="K76" s="14">
        <v>41.468463509999999</v>
      </c>
      <c r="L76" s="16">
        <v>0.78501036999999996</v>
      </c>
      <c r="M76" s="14">
        <v>0</v>
      </c>
      <c r="N76" s="16">
        <v>0</v>
      </c>
      <c r="O76" s="14" t="s">
        <v>582</v>
      </c>
      <c r="P76" s="16" t="s">
        <v>582</v>
      </c>
      <c r="Q76" s="14">
        <v>0</v>
      </c>
      <c r="R76" s="16">
        <v>0</v>
      </c>
      <c r="S76" s="14">
        <v>0</v>
      </c>
      <c r="T76" s="16">
        <v>0</v>
      </c>
      <c r="U76" s="14">
        <v>7.8492475900000001</v>
      </c>
      <c r="V76" s="16">
        <v>0.53595861</v>
      </c>
    </row>
    <row r="77" spans="1:22" x14ac:dyDescent="0.25">
      <c r="A77" s="11" t="s">
        <v>547</v>
      </c>
      <c r="B77" s="13">
        <v>6062</v>
      </c>
      <c r="C77" s="14">
        <f>(480/B77*100)</f>
        <v>7.9181788188716604</v>
      </c>
      <c r="D77" s="15">
        <v>5582</v>
      </c>
      <c r="E77" s="14">
        <v>3.5909021299999999</v>
      </c>
      <c r="F77" s="16">
        <v>0.28922150000000002</v>
      </c>
      <c r="G77" s="14">
        <v>6.0522949300000004</v>
      </c>
      <c r="H77" s="16">
        <v>0.40647264</v>
      </c>
      <c r="I77" s="14">
        <v>13.344484550000001</v>
      </c>
      <c r="J77" s="16">
        <v>0.56594306999999999</v>
      </c>
      <c r="K77" s="14">
        <v>58.997701030000002</v>
      </c>
      <c r="L77" s="16">
        <v>1.0678122400000001</v>
      </c>
      <c r="M77" s="14">
        <v>0</v>
      </c>
      <c r="N77" s="16">
        <v>0</v>
      </c>
      <c r="O77" s="14" t="s">
        <v>582</v>
      </c>
      <c r="P77" s="16" t="s">
        <v>582</v>
      </c>
      <c r="Q77" s="14">
        <v>0</v>
      </c>
      <c r="R77" s="16">
        <v>0</v>
      </c>
      <c r="S77" s="14">
        <v>0</v>
      </c>
      <c r="T77" s="16">
        <v>0</v>
      </c>
      <c r="U77" s="14">
        <v>18.01461737</v>
      </c>
      <c r="V77" s="16">
        <v>0.83147064000000004</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8.2829426099999992</v>
      </c>
      <c r="F81" s="16">
        <v>0.42199295999999997</v>
      </c>
      <c r="G81" s="14">
        <v>15.302621350000001</v>
      </c>
      <c r="H81" s="16">
        <v>0.59652234000000004</v>
      </c>
      <c r="I81" s="14">
        <v>40.315535390000001</v>
      </c>
      <c r="J81" s="16">
        <v>0.74643311999999995</v>
      </c>
      <c r="K81" s="14">
        <v>34.138072010000002</v>
      </c>
      <c r="L81" s="16">
        <v>0.92717819000000001</v>
      </c>
      <c r="M81" s="14">
        <v>0</v>
      </c>
      <c r="N81" s="16">
        <v>0</v>
      </c>
      <c r="O81" s="14" t="s">
        <v>582</v>
      </c>
      <c r="P81" s="16" t="s">
        <v>582</v>
      </c>
      <c r="Q81" s="14">
        <v>0</v>
      </c>
      <c r="R81" s="16">
        <v>0</v>
      </c>
      <c r="S81" s="14">
        <v>0</v>
      </c>
      <c r="T81" s="16">
        <v>0</v>
      </c>
      <c r="U81" s="14">
        <v>1.9608286399999999</v>
      </c>
      <c r="V81" s="16">
        <v>0.31362788000000003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1.68066676</v>
      </c>
      <c r="F7" s="16">
        <v>0.12486947</v>
      </c>
      <c r="G7" s="14">
        <v>3.53178261</v>
      </c>
      <c r="H7" s="16">
        <v>0.21389285999999999</v>
      </c>
      <c r="I7" s="14">
        <v>12.979215180000001</v>
      </c>
      <c r="J7" s="16">
        <v>0.34666057</v>
      </c>
      <c r="K7" s="14">
        <v>72.762019749999993</v>
      </c>
      <c r="L7" s="16">
        <v>0.61180411000000001</v>
      </c>
      <c r="M7" s="14">
        <v>0</v>
      </c>
      <c r="N7" s="16">
        <v>0</v>
      </c>
      <c r="O7" s="14" t="s">
        <v>582</v>
      </c>
      <c r="P7" s="16" t="s">
        <v>582</v>
      </c>
      <c r="Q7" s="14">
        <v>0</v>
      </c>
      <c r="R7" s="16">
        <v>0</v>
      </c>
      <c r="S7" s="14">
        <v>0</v>
      </c>
      <c r="T7" s="16">
        <v>0</v>
      </c>
      <c r="U7" s="14">
        <v>9.04631571</v>
      </c>
      <c r="V7" s="16">
        <v>0.55528135000000001</v>
      </c>
    </row>
    <row r="8" spans="1:22" x14ac:dyDescent="0.25">
      <c r="A8" s="11" t="s">
        <v>478</v>
      </c>
      <c r="B8" s="13">
        <v>7007</v>
      </c>
      <c r="C8" s="14">
        <f>(299/B8*100)</f>
        <v>4.2671614100185531</v>
      </c>
      <c r="D8" s="15">
        <v>6708</v>
      </c>
      <c r="E8" s="14">
        <v>2.6261112</v>
      </c>
      <c r="F8" s="16">
        <v>0.27026230000000001</v>
      </c>
      <c r="G8" s="14">
        <v>5.1427647700000003</v>
      </c>
      <c r="H8" s="16">
        <v>0.43763661999999998</v>
      </c>
      <c r="I8" s="14">
        <v>13.49339475</v>
      </c>
      <c r="J8" s="16">
        <v>0.54713089999999998</v>
      </c>
      <c r="K8" s="14">
        <v>71.476291209999999</v>
      </c>
      <c r="L8" s="16">
        <v>1.0034150900000001</v>
      </c>
      <c r="M8" s="14">
        <v>0</v>
      </c>
      <c r="N8" s="16">
        <v>0</v>
      </c>
      <c r="O8" s="14" t="s">
        <v>582</v>
      </c>
      <c r="P8" s="16" t="s">
        <v>582</v>
      </c>
      <c r="Q8" s="14">
        <v>0.49106714000000001</v>
      </c>
      <c r="R8" s="16">
        <v>0.12089946</v>
      </c>
      <c r="S8" s="14">
        <v>0</v>
      </c>
      <c r="T8" s="16">
        <v>0</v>
      </c>
      <c r="U8" s="14">
        <v>6.7703709300000003</v>
      </c>
      <c r="V8" s="16">
        <v>0.39508199999999999</v>
      </c>
    </row>
    <row r="9" spans="1:22" x14ac:dyDescent="0.25">
      <c r="A9" s="11" t="s">
        <v>479</v>
      </c>
      <c r="B9" s="13">
        <v>9651</v>
      </c>
      <c r="C9" s="14">
        <f>(357/B9*100)</f>
        <v>3.6990985390115014</v>
      </c>
      <c r="D9" s="15">
        <v>9294</v>
      </c>
      <c r="E9" s="14">
        <v>2.2968342499999999</v>
      </c>
      <c r="F9" s="16">
        <v>0.19107128000000001</v>
      </c>
      <c r="G9" s="14">
        <v>4.9701890400000002</v>
      </c>
      <c r="H9" s="16">
        <v>0.25123901999999998</v>
      </c>
      <c r="I9" s="14">
        <v>12.88129947</v>
      </c>
      <c r="J9" s="16">
        <v>0.40531667999999998</v>
      </c>
      <c r="K9" s="14">
        <v>68.669607780000007</v>
      </c>
      <c r="L9" s="16">
        <v>0.88711945000000003</v>
      </c>
      <c r="M9" s="14">
        <v>0</v>
      </c>
      <c r="N9" s="16">
        <v>0</v>
      </c>
      <c r="O9" s="14" t="s">
        <v>582</v>
      </c>
      <c r="P9" s="16" t="s">
        <v>582</v>
      </c>
      <c r="Q9" s="14">
        <v>3.0988246699999999</v>
      </c>
      <c r="R9" s="16">
        <v>0.55465335000000004</v>
      </c>
      <c r="S9" s="14">
        <v>0</v>
      </c>
      <c r="T9" s="16">
        <v>0</v>
      </c>
      <c r="U9" s="14">
        <v>8.0832447999999992</v>
      </c>
      <c r="V9" s="16">
        <v>0.57995943000000005</v>
      </c>
    </row>
    <row r="10" spans="1:22" x14ac:dyDescent="0.25">
      <c r="A10" s="11" t="s">
        <v>480</v>
      </c>
      <c r="B10" s="13">
        <v>20058</v>
      </c>
      <c r="C10" s="14">
        <f>(585/B10*100)</f>
        <v>2.9165420281184566</v>
      </c>
      <c r="D10" s="15">
        <v>19473</v>
      </c>
      <c r="E10" s="14">
        <v>2.8999897799999999</v>
      </c>
      <c r="F10" s="16">
        <v>0.19000600000000001</v>
      </c>
      <c r="G10" s="14">
        <v>5.84663734</v>
      </c>
      <c r="H10" s="16">
        <v>0.21251545999999999</v>
      </c>
      <c r="I10" s="14">
        <v>20.134635360000001</v>
      </c>
      <c r="J10" s="16">
        <v>0.41769119999999998</v>
      </c>
      <c r="K10" s="14">
        <v>66.395144380000005</v>
      </c>
      <c r="L10" s="16">
        <v>0.64416604</v>
      </c>
      <c r="M10" s="14">
        <v>0</v>
      </c>
      <c r="N10" s="16">
        <v>0</v>
      </c>
      <c r="O10" s="14" t="s">
        <v>582</v>
      </c>
      <c r="P10" s="16" t="s">
        <v>582</v>
      </c>
      <c r="Q10" s="14">
        <v>0</v>
      </c>
      <c r="R10" s="16">
        <v>0</v>
      </c>
      <c r="S10" s="14">
        <v>0</v>
      </c>
      <c r="T10" s="16">
        <v>0</v>
      </c>
      <c r="U10" s="14">
        <v>4.7235931400000002</v>
      </c>
      <c r="V10" s="16">
        <v>0.40135560999999997</v>
      </c>
    </row>
    <row r="11" spans="1:22" x14ac:dyDescent="0.25">
      <c r="A11" s="11" t="s">
        <v>481</v>
      </c>
      <c r="B11" s="13">
        <v>7053</v>
      </c>
      <c r="C11" s="14">
        <f>(242/B11*100)</f>
        <v>3.4311640436693605</v>
      </c>
      <c r="D11" s="15">
        <v>6811</v>
      </c>
      <c r="E11" s="14">
        <v>3.7843104200000002</v>
      </c>
      <c r="F11" s="16">
        <v>0.29305403000000002</v>
      </c>
      <c r="G11" s="14">
        <v>7.1395110400000004</v>
      </c>
      <c r="H11" s="16">
        <v>0.42965673999999998</v>
      </c>
      <c r="I11" s="14">
        <v>19.325878169999999</v>
      </c>
      <c r="J11" s="16">
        <v>0.59012637000000001</v>
      </c>
      <c r="K11" s="14">
        <v>58.792693120000003</v>
      </c>
      <c r="L11" s="16">
        <v>1.08099959</v>
      </c>
      <c r="M11" s="14">
        <v>0</v>
      </c>
      <c r="N11" s="16">
        <v>0</v>
      </c>
      <c r="O11" s="14" t="s">
        <v>582</v>
      </c>
      <c r="P11" s="16" t="s">
        <v>582</v>
      </c>
      <c r="Q11" s="14">
        <v>0</v>
      </c>
      <c r="R11" s="16">
        <v>0</v>
      </c>
      <c r="S11" s="14">
        <v>0</v>
      </c>
      <c r="T11" s="16">
        <v>0</v>
      </c>
      <c r="U11" s="14">
        <v>10.957607250000001</v>
      </c>
      <c r="V11" s="16">
        <v>0.97346082</v>
      </c>
    </row>
    <row r="12" spans="1:22" x14ac:dyDescent="0.25">
      <c r="A12" s="11" t="s">
        <v>482</v>
      </c>
      <c r="B12" s="13">
        <v>6894</v>
      </c>
      <c r="C12" s="14">
        <f>(60/B12*100)</f>
        <v>0.8703220191470844</v>
      </c>
      <c r="D12" s="15">
        <v>6834</v>
      </c>
      <c r="E12" s="14">
        <v>2.34499456</v>
      </c>
      <c r="F12" s="16">
        <v>0.25295990000000002</v>
      </c>
      <c r="G12" s="14">
        <v>4.4448419799999996</v>
      </c>
      <c r="H12" s="16">
        <v>0.29621658000000001</v>
      </c>
      <c r="I12" s="14">
        <v>16.487617790000002</v>
      </c>
      <c r="J12" s="16">
        <v>0.45842029000000001</v>
      </c>
      <c r="K12" s="14">
        <v>69.89084742</v>
      </c>
      <c r="L12" s="16">
        <v>0.86136765000000004</v>
      </c>
      <c r="M12" s="14">
        <v>0</v>
      </c>
      <c r="N12" s="16">
        <v>0</v>
      </c>
      <c r="O12" s="14" t="s">
        <v>582</v>
      </c>
      <c r="P12" s="16" t="s">
        <v>582</v>
      </c>
      <c r="Q12" s="14">
        <v>2.3480837700000001</v>
      </c>
      <c r="R12" s="16">
        <v>0.59189603000000002</v>
      </c>
      <c r="S12" s="14">
        <v>0</v>
      </c>
      <c r="T12" s="16">
        <v>0</v>
      </c>
      <c r="U12" s="14">
        <v>4.48361447</v>
      </c>
      <c r="V12" s="16">
        <v>0.42407731999999998</v>
      </c>
    </row>
    <row r="13" spans="1:22" x14ac:dyDescent="0.25">
      <c r="A13" s="11" t="s">
        <v>483</v>
      </c>
      <c r="B13" s="13">
        <v>7161</v>
      </c>
      <c r="C13" s="14">
        <f>(340/B13*100)</f>
        <v>4.7479402318112003</v>
      </c>
      <c r="D13" s="15">
        <v>6821</v>
      </c>
      <c r="E13" s="14">
        <v>1.8237049700000001</v>
      </c>
      <c r="F13" s="16">
        <v>0.18344425</v>
      </c>
      <c r="G13" s="14">
        <v>3.9819285899999999</v>
      </c>
      <c r="H13" s="16">
        <v>0.28096148999999998</v>
      </c>
      <c r="I13" s="14">
        <v>12.27466218</v>
      </c>
      <c r="J13" s="16">
        <v>0.53315493000000003</v>
      </c>
      <c r="K13" s="14">
        <v>73.091295729999999</v>
      </c>
      <c r="L13" s="16">
        <v>0.90952557000000001</v>
      </c>
      <c r="M13" s="14">
        <v>0</v>
      </c>
      <c r="N13" s="16">
        <v>0</v>
      </c>
      <c r="O13" s="14" t="s">
        <v>582</v>
      </c>
      <c r="P13" s="16" t="s">
        <v>582</v>
      </c>
      <c r="Q13" s="14">
        <v>4.22763036</v>
      </c>
      <c r="R13" s="16">
        <v>0.48804222000000003</v>
      </c>
      <c r="S13" s="14">
        <v>0</v>
      </c>
      <c r="T13" s="16">
        <v>0</v>
      </c>
      <c r="U13" s="14">
        <v>4.6007781799999998</v>
      </c>
      <c r="V13" s="16">
        <v>0.53281416000000004</v>
      </c>
    </row>
    <row r="14" spans="1:22" x14ac:dyDescent="0.25">
      <c r="A14" s="11" t="s">
        <v>484</v>
      </c>
      <c r="B14" s="13">
        <v>5587</v>
      </c>
      <c r="C14" s="14">
        <f>(93/B14*100)</f>
        <v>1.6645784857705386</v>
      </c>
      <c r="D14" s="15">
        <v>5494</v>
      </c>
      <c r="E14" s="14">
        <v>2.8741189299999998</v>
      </c>
      <c r="F14" s="16">
        <v>0.23686082</v>
      </c>
      <c r="G14" s="14">
        <v>7.6237029600000001</v>
      </c>
      <c r="H14" s="16">
        <v>0.38763635000000002</v>
      </c>
      <c r="I14" s="14">
        <v>22.045144489999998</v>
      </c>
      <c r="J14" s="16">
        <v>0.58007774999999995</v>
      </c>
      <c r="K14" s="14">
        <v>65.345872270000001</v>
      </c>
      <c r="L14" s="16">
        <v>0.82887498999999998</v>
      </c>
      <c r="M14" s="14">
        <v>0</v>
      </c>
      <c r="N14" s="16">
        <v>0</v>
      </c>
      <c r="O14" s="14" t="s">
        <v>582</v>
      </c>
      <c r="P14" s="16" t="s">
        <v>582</v>
      </c>
      <c r="Q14" s="14">
        <v>0</v>
      </c>
      <c r="R14" s="16">
        <v>0</v>
      </c>
      <c r="S14" s="14">
        <v>0</v>
      </c>
      <c r="T14" s="16">
        <v>0</v>
      </c>
      <c r="U14" s="14">
        <v>2.1111613500000002</v>
      </c>
      <c r="V14" s="16">
        <v>0.19761323</v>
      </c>
    </row>
    <row r="15" spans="1:22" x14ac:dyDescent="0.25">
      <c r="A15" s="11" t="s">
        <v>485</v>
      </c>
      <c r="B15" s="13">
        <v>5882</v>
      </c>
      <c r="C15" s="14">
        <f>(186/B15*100)</f>
        <v>3.1621897313838834</v>
      </c>
      <c r="D15" s="15">
        <v>5696</v>
      </c>
      <c r="E15" s="14">
        <v>1.49757597</v>
      </c>
      <c r="F15" s="16">
        <v>0.1843272</v>
      </c>
      <c r="G15" s="14">
        <v>1.9323559699999999</v>
      </c>
      <c r="H15" s="16">
        <v>0.19651948999999999</v>
      </c>
      <c r="I15" s="14">
        <v>9.4186312700000006</v>
      </c>
      <c r="J15" s="16">
        <v>0.39700465000000001</v>
      </c>
      <c r="K15" s="14">
        <v>82.213748539999997</v>
      </c>
      <c r="L15" s="16">
        <v>0.83202370999999997</v>
      </c>
      <c r="M15" s="14">
        <v>0</v>
      </c>
      <c r="N15" s="16">
        <v>0</v>
      </c>
      <c r="O15" s="14" t="s">
        <v>582</v>
      </c>
      <c r="P15" s="16" t="s">
        <v>582</v>
      </c>
      <c r="Q15" s="14">
        <v>1.0367876499999999</v>
      </c>
      <c r="R15" s="16">
        <v>0.46485518999999997</v>
      </c>
      <c r="S15" s="14">
        <v>0</v>
      </c>
      <c r="T15" s="16">
        <v>0</v>
      </c>
      <c r="U15" s="14">
        <v>3.9009006099999999</v>
      </c>
      <c r="V15" s="16">
        <v>0.37246310999999999</v>
      </c>
    </row>
    <row r="16" spans="1:22" x14ac:dyDescent="0.25">
      <c r="A16" s="11" t="s">
        <v>486</v>
      </c>
      <c r="B16" s="13">
        <v>6108</v>
      </c>
      <c r="C16" s="14">
        <f>(198/B16*100)</f>
        <v>3.2416502946954813</v>
      </c>
      <c r="D16" s="15">
        <v>5910</v>
      </c>
      <c r="E16" s="14">
        <v>2.2492536099999998</v>
      </c>
      <c r="F16" s="16">
        <v>0.23128446999999999</v>
      </c>
      <c r="G16" s="14">
        <v>4.8821352600000001</v>
      </c>
      <c r="H16" s="16">
        <v>0.31461578000000001</v>
      </c>
      <c r="I16" s="14">
        <v>16.503753289999999</v>
      </c>
      <c r="J16" s="16">
        <v>0.52894635999999995</v>
      </c>
      <c r="K16" s="14">
        <v>67.053117630000003</v>
      </c>
      <c r="L16" s="16">
        <v>1.0147402000000001</v>
      </c>
      <c r="M16" s="14">
        <v>0</v>
      </c>
      <c r="N16" s="16">
        <v>0</v>
      </c>
      <c r="O16" s="14" t="s">
        <v>582</v>
      </c>
      <c r="P16" s="16" t="s">
        <v>582</v>
      </c>
      <c r="Q16" s="14">
        <v>0</v>
      </c>
      <c r="R16" s="16">
        <v>0</v>
      </c>
      <c r="S16" s="14">
        <v>0</v>
      </c>
      <c r="T16" s="16">
        <v>0</v>
      </c>
      <c r="U16" s="14">
        <v>9.31174021</v>
      </c>
      <c r="V16" s="16">
        <v>0.77188071000000003</v>
      </c>
    </row>
    <row r="17" spans="1:22" x14ac:dyDescent="0.25">
      <c r="A17" s="11" t="s">
        <v>487</v>
      </c>
      <c r="B17" s="13">
        <v>6504</v>
      </c>
      <c r="C17" s="14">
        <f>(2634/B17*100)</f>
        <v>40.498154981549817</v>
      </c>
      <c r="D17" s="15">
        <v>3870</v>
      </c>
      <c r="E17" s="14">
        <v>2.3172191500000001</v>
      </c>
      <c r="F17" s="16">
        <v>0.27357289000000001</v>
      </c>
      <c r="G17" s="14">
        <v>4.2545885400000003</v>
      </c>
      <c r="H17" s="16">
        <v>0.33997814999999998</v>
      </c>
      <c r="I17" s="14">
        <v>13.666384580000001</v>
      </c>
      <c r="J17" s="16">
        <v>0.54267551999999997</v>
      </c>
      <c r="K17" s="14">
        <v>62.87680787</v>
      </c>
      <c r="L17" s="16">
        <v>1.28419485</v>
      </c>
      <c r="M17" s="14">
        <v>0</v>
      </c>
      <c r="N17" s="16">
        <v>0</v>
      </c>
      <c r="O17" s="14" t="s">
        <v>582</v>
      </c>
      <c r="P17" s="16" t="s">
        <v>582</v>
      </c>
      <c r="Q17" s="14">
        <v>3.8083420499999998</v>
      </c>
      <c r="R17" s="16">
        <v>0.49295886</v>
      </c>
      <c r="S17" s="14">
        <v>0</v>
      </c>
      <c r="T17" s="16">
        <v>0</v>
      </c>
      <c r="U17" s="14">
        <v>13.076657819999999</v>
      </c>
      <c r="V17" s="16">
        <v>0.92828264000000005</v>
      </c>
    </row>
    <row r="18" spans="1:22" x14ac:dyDescent="0.25">
      <c r="A18" s="11" t="s">
        <v>488</v>
      </c>
      <c r="B18" s="13">
        <v>5532</v>
      </c>
      <c r="C18" s="14">
        <f>(33/B18*100)</f>
        <v>0.59652928416485895</v>
      </c>
      <c r="D18" s="15">
        <v>5499</v>
      </c>
      <c r="E18" s="14">
        <v>4.7781816099999999</v>
      </c>
      <c r="F18" s="16">
        <v>0.26516234</v>
      </c>
      <c r="G18" s="14">
        <v>9.5055246100000002</v>
      </c>
      <c r="H18" s="16">
        <v>0.64043254999999999</v>
      </c>
      <c r="I18" s="14">
        <v>18.475573229999998</v>
      </c>
      <c r="J18" s="16">
        <v>0.55449592999999997</v>
      </c>
      <c r="K18" s="14">
        <v>60.424700680000001</v>
      </c>
      <c r="L18" s="16">
        <v>1.28654519</v>
      </c>
      <c r="M18" s="14">
        <v>0</v>
      </c>
      <c r="N18" s="16">
        <v>0</v>
      </c>
      <c r="O18" s="14" t="s">
        <v>582</v>
      </c>
      <c r="P18" s="16" t="s">
        <v>582</v>
      </c>
      <c r="Q18" s="14">
        <v>0</v>
      </c>
      <c r="R18" s="16">
        <v>0</v>
      </c>
      <c r="S18" s="14">
        <v>0</v>
      </c>
      <c r="T18" s="16">
        <v>0</v>
      </c>
      <c r="U18" s="14">
        <v>6.8160198599999999</v>
      </c>
      <c r="V18" s="16">
        <v>0.79359676000000001</v>
      </c>
    </row>
    <row r="19" spans="1:22" x14ac:dyDescent="0.25">
      <c r="A19" s="11" t="s">
        <v>489</v>
      </c>
      <c r="B19" s="13">
        <v>5658</v>
      </c>
      <c r="C19" s="14">
        <f>(493/B19*100)</f>
        <v>8.7133262636974198</v>
      </c>
      <c r="D19" s="15">
        <v>5165</v>
      </c>
      <c r="E19" s="14">
        <v>4.6321598499999999</v>
      </c>
      <c r="F19" s="16">
        <v>0.40121346000000002</v>
      </c>
      <c r="G19" s="14">
        <v>8.8944130099999992</v>
      </c>
      <c r="H19" s="16">
        <v>0.4814389</v>
      </c>
      <c r="I19" s="14">
        <v>23.380959149999999</v>
      </c>
      <c r="J19" s="16">
        <v>0.70834297000000002</v>
      </c>
      <c r="K19" s="14">
        <v>56.780697539999998</v>
      </c>
      <c r="L19" s="16">
        <v>1.26073115</v>
      </c>
      <c r="M19" s="14">
        <v>0</v>
      </c>
      <c r="N19" s="16">
        <v>0</v>
      </c>
      <c r="O19" s="14" t="s">
        <v>582</v>
      </c>
      <c r="P19" s="16" t="s">
        <v>582</v>
      </c>
      <c r="Q19" s="14">
        <v>0</v>
      </c>
      <c r="R19" s="16">
        <v>0</v>
      </c>
      <c r="S19" s="14">
        <v>0</v>
      </c>
      <c r="T19" s="16">
        <v>0</v>
      </c>
      <c r="U19" s="14">
        <v>6.31177045</v>
      </c>
      <c r="V19" s="16">
        <v>0.52356842999999997</v>
      </c>
    </row>
    <row r="20" spans="1:22" x14ac:dyDescent="0.25">
      <c r="A20" s="11" t="s">
        <v>490</v>
      </c>
      <c r="B20" s="13">
        <v>3371</v>
      </c>
      <c r="C20" s="14">
        <f>(75/B20*100)</f>
        <v>2.2248590922574905</v>
      </c>
      <c r="D20" s="15">
        <v>3296</v>
      </c>
      <c r="E20" s="14">
        <v>2.0162087299999998</v>
      </c>
      <c r="F20" s="16">
        <v>0.24849961000000001</v>
      </c>
      <c r="G20" s="14">
        <v>2.9967751100000002</v>
      </c>
      <c r="H20" s="16">
        <v>0.32506685000000002</v>
      </c>
      <c r="I20" s="14">
        <v>10.33023805</v>
      </c>
      <c r="J20" s="16">
        <v>0.51050055000000005</v>
      </c>
      <c r="K20" s="14">
        <v>77.066797710000003</v>
      </c>
      <c r="L20" s="16">
        <v>0.70571022000000005</v>
      </c>
      <c r="M20" s="14">
        <v>0</v>
      </c>
      <c r="N20" s="16">
        <v>0</v>
      </c>
      <c r="O20" s="14" t="s">
        <v>582</v>
      </c>
      <c r="P20" s="16" t="s">
        <v>582</v>
      </c>
      <c r="Q20" s="14">
        <v>0</v>
      </c>
      <c r="R20" s="16">
        <v>0</v>
      </c>
      <c r="S20" s="14">
        <v>0</v>
      </c>
      <c r="T20" s="16">
        <v>0</v>
      </c>
      <c r="U20" s="14">
        <v>7.5899804099999999</v>
      </c>
      <c r="V20" s="16">
        <v>0.40304430000000002</v>
      </c>
    </row>
    <row r="21" spans="1:22" x14ac:dyDescent="0.25">
      <c r="A21" s="11" t="s">
        <v>491</v>
      </c>
      <c r="B21" s="13">
        <v>5741</v>
      </c>
      <c r="C21" s="14">
        <f>(83/B21*100)</f>
        <v>1.4457411600766417</v>
      </c>
      <c r="D21" s="15">
        <v>5658</v>
      </c>
      <c r="E21" s="14">
        <v>1.92376163</v>
      </c>
      <c r="F21" s="16">
        <v>0.20423947000000001</v>
      </c>
      <c r="G21" s="14">
        <v>3.723303</v>
      </c>
      <c r="H21" s="16">
        <v>0.22789324</v>
      </c>
      <c r="I21" s="14">
        <v>12.97241371</v>
      </c>
      <c r="J21" s="16">
        <v>0.43835664000000002</v>
      </c>
      <c r="K21" s="14">
        <v>78.708190160000001</v>
      </c>
      <c r="L21" s="16">
        <v>0.62083555000000001</v>
      </c>
      <c r="M21" s="14">
        <v>0</v>
      </c>
      <c r="N21" s="16">
        <v>0</v>
      </c>
      <c r="O21" s="14" t="s">
        <v>582</v>
      </c>
      <c r="P21" s="16" t="s">
        <v>582</v>
      </c>
      <c r="Q21" s="14">
        <v>0</v>
      </c>
      <c r="R21" s="16">
        <v>0</v>
      </c>
      <c r="S21" s="14">
        <v>0</v>
      </c>
      <c r="T21" s="16">
        <v>0</v>
      </c>
      <c r="U21" s="14">
        <v>2.6723314999999999</v>
      </c>
      <c r="V21" s="16">
        <v>0.26949065</v>
      </c>
    </row>
    <row r="22" spans="1:22" x14ac:dyDescent="0.25">
      <c r="A22" s="11" t="s">
        <v>492</v>
      </c>
      <c r="B22" s="13">
        <v>6598</v>
      </c>
      <c r="C22" s="14">
        <f>(44/B22*100)</f>
        <v>0.66686874810548646</v>
      </c>
      <c r="D22" s="15">
        <v>6554</v>
      </c>
      <c r="E22" s="14">
        <v>5.5956573599999997</v>
      </c>
      <c r="F22" s="16">
        <v>0.33602534000000001</v>
      </c>
      <c r="G22" s="14">
        <v>8.4619915500000005</v>
      </c>
      <c r="H22" s="16">
        <v>0.40244028999999998</v>
      </c>
      <c r="I22" s="14">
        <v>15.034749570000001</v>
      </c>
      <c r="J22" s="16">
        <v>0.67406971999999998</v>
      </c>
      <c r="K22" s="14">
        <v>54.812313230000001</v>
      </c>
      <c r="L22" s="16">
        <v>1.4237258100000001</v>
      </c>
      <c r="M22" s="14">
        <v>0</v>
      </c>
      <c r="N22" s="16">
        <v>0</v>
      </c>
      <c r="O22" s="14" t="s">
        <v>582</v>
      </c>
      <c r="P22" s="16" t="s">
        <v>582</v>
      </c>
      <c r="Q22" s="14">
        <v>10.29669565</v>
      </c>
      <c r="R22" s="16">
        <v>1.33060874</v>
      </c>
      <c r="S22" s="14">
        <v>0</v>
      </c>
      <c r="T22" s="16">
        <v>0</v>
      </c>
      <c r="U22" s="14">
        <v>5.7985926399999999</v>
      </c>
      <c r="V22" s="16">
        <v>0.63146047000000005</v>
      </c>
    </row>
    <row r="23" spans="1:22" x14ac:dyDescent="0.25">
      <c r="A23" s="11" t="s">
        <v>493</v>
      </c>
      <c r="B23" s="13">
        <v>11583</v>
      </c>
      <c r="C23" s="14">
        <f>(307/B23*100)</f>
        <v>2.650435983769317</v>
      </c>
      <c r="D23" s="15">
        <v>11276</v>
      </c>
      <c r="E23" s="14">
        <v>3.9530790699999998</v>
      </c>
      <c r="F23" s="16">
        <v>0.29991748000000001</v>
      </c>
      <c r="G23" s="14">
        <v>8.1742410499999991</v>
      </c>
      <c r="H23" s="16">
        <v>0.39652552000000002</v>
      </c>
      <c r="I23" s="14">
        <v>19.673320589999999</v>
      </c>
      <c r="J23" s="16">
        <v>0.57526252</v>
      </c>
      <c r="K23" s="14">
        <v>63.42156438</v>
      </c>
      <c r="L23" s="16">
        <v>0.99879227999999998</v>
      </c>
      <c r="M23" s="14">
        <v>0</v>
      </c>
      <c r="N23" s="16">
        <v>0</v>
      </c>
      <c r="O23" s="14" t="s">
        <v>582</v>
      </c>
      <c r="P23" s="16" t="s">
        <v>582</v>
      </c>
      <c r="Q23" s="14">
        <v>0</v>
      </c>
      <c r="R23" s="16">
        <v>0</v>
      </c>
      <c r="S23" s="14">
        <v>0</v>
      </c>
      <c r="T23" s="16">
        <v>0</v>
      </c>
      <c r="U23" s="14">
        <v>4.7777949</v>
      </c>
      <c r="V23" s="16">
        <v>0.43615532000000001</v>
      </c>
    </row>
    <row r="24" spans="1:22" x14ac:dyDescent="0.25">
      <c r="A24" s="11" t="s">
        <v>494</v>
      </c>
      <c r="B24" s="13">
        <v>6647</v>
      </c>
      <c r="C24" s="14">
        <f>(18/B24*100)</f>
        <v>0.27079885662704983</v>
      </c>
      <c r="D24" s="15">
        <v>6629</v>
      </c>
      <c r="E24" s="14">
        <v>0.92499209999999998</v>
      </c>
      <c r="F24" s="16">
        <v>0.12615692000000001</v>
      </c>
      <c r="G24" s="14">
        <v>1.55961657</v>
      </c>
      <c r="H24" s="16">
        <v>0.17761289</v>
      </c>
      <c r="I24" s="14">
        <v>8.0229737399999994</v>
      </c>
      <c r="J24" s="16">
        <v>0.35263067999999997</v>
      </c>
      <c r="K24" s="14">
        <v>86.600469369999999</v>
      </c>
      <c r="L24" s="16">
        <v>0.95945031999999997</v>
      </c>
      <c r="M24" s="14">
        <v>0</v>
      </c>
      <c r="N24" s="16">
        <v>0</v>
      </c>
      <c r="O24" s="14" t="s">
        <v>582</v>
      </c>
      <c r="P24" s="16" t="s">
        <v>582</v>
      </c>
      <c r="Q24" s="14">
        <v>0</v>
      </c>
      <c r="R24" s="16">
        <v>0</v>
      </c>
      <c r="S24" s="14">
        <v>0</v>
      </c>
      <c r="T24" s="16">
        <v>0</v>
      </c>
      <c r="U24" s="14">
        <v>2.8919482200000002</v>
      </c>
      <c r="V24" s="16">
        <v>0.85377957999999998</v>
      </c>
    </row>
    <row r="25" spans="1:22" x14ac:dyDescent="0.25">
      <c r="A25" s="11" t="s">
        <v>495</v>
      </c>
      <c r="B25" s="13">
        <v>5581</v>
      </c>
      <c r="C25" s="14">
        <f>(26/B25*100)</f>
        <v>0.46586633219853069</v>
      </c>
      <c r="D25" s="15">
        <v>5555</v>
      </c>
      <c r="E25" s="14">
        <v>1.28922848</v>
      </c>
      <c r="F25" s="16">
        <v>0.13471693000000001</v>
      </c>
      <c r="G25" s="14">
        <v>3.01350732</v>
      </c>
      <c r="H25" s="16">
        <v>0.24970901000000001</v>
      </c>
      <c r="I25" s="14">
        <v>22.078475449999999</v>
      </c>
      <c r="J25" s="16">
        <v>0.73231259999999998</v>
      </c>
      <c r="K25" s="14">
        <v>73.045020789999995</v>
      </c>
      <c r="L25" s="16">
        <v>0.76325290999999995</v>
      </c>
      <c r="M25" s="14">
        <v>0</v>
      </c>
      <c r="N25" s="16">
        <v>0</v>
      </c>
      <c r="O25" s="14" t="s">
        <v>582</v>
      </c>
      <c r="P25" s="16" t="s">
        <v>582</v>
      </c>
      <c r="Q25" s="14">
        <v>0</v>
      </c>
      <c r="R25" s="16">
        <v>0</v>
      </c>
      <c r="S25" s="14">
        <v>0</v>
      </c>
      <c r="T25" s="16">
        <v>0</v>
      </c>
      <c r="U25" s="14">
        <v>0.57376795999999997</v>
      </c>
      <c r="V25" s="16">
        <v>0.11472601</v>
      </c>
    </row>
    <row r="26" spans="1:22" x14ac:dyDescent="0.25">
      <c r="A26" s="11" t="s">
        <v>496</v>
      </c>
      <c r="B26" s="13">
        <v>4869</v>
      </c>
      <c r="C26" s="14">
        <f>(97/B26*100)</f>
        <v>1.9921955226945984</v>
      </c>
      <c r="D26" s="15">
        <v>4772</v>
      </c>
      <c r="E26" s="14">
        <v>3.4081530899999999</v>
      </c>
      <c r="F26" s="16">
        <v>0.27224800999999998</v>
      </c>
      <c r="G26" s="14">
        <v>6.9837949799999999</v>
      </c>
      <c r="H26" s="16">
        <v>0.38115215000000002</v>
      </c>
      <c r="I26" s="14">
        <v>23.954559150000001</v>
      </c>
      <c r="J26" s="16">
        <v>0.70070368000000005</v>
      </c>
      <c r="K26" s="14">
        <v>63.307403540000003</v>
      </c>
      <c r="L26" s="16">
        <v>0.8141294</v>
      </c>
      <c r="M26" s="14">
        <v>0</v>
      </c>
      <c r="N26" s="16">
        <v>0</v>
      </c>
      <c r="O26" s="14" t="s">
        <v>582</v>
      </c>
      <c r="P26" s="16" t="s">
        <v>582</v>
      </c>
      <c r="Q26" s="14">
        <v>0</v>
      </c>
      <c r="R26" s="16">
        <v>0</v>
      </c>
      <c r="S26" s="14">
        <v>0</v>
      </c>
      <c r="T26" s="16">
        <v>0</v>
      </c>
      <c r="U26" s="14">
        <v>2.34608924</v>
      </c>
      <c r="V26" s="16">
        <v>0.25345509999999999</v>
      </c>
    </row>
    <row r="27" spans="1:22" x14ac:dyDescent="0.25">
      <c r="A27" s="11" t="s">
        <v>497</v>
      </c>
      <c r="B27" s="13">
        <v>5299</v>
      </c>
      <c r="C27" s="14">
        <f>(208/B27*100)</f>
        <v>3.9252689186638987</v>
      </c>
      <c r="D27" s="15">
        <v>5091</v>
      </c>
      <c r="E27" s="14">
        <v>3.3916365100000001</v>
      </c>
      <c r="F27" s="16">
        <v>0.24998007</v>
      </c>
      <c r="G27" s="14">
        <v>6.3170851900000002</v>
      </c>
      <c r="H27" s="16">
        <v>0.35561575000000001</v>
      </c>
      <c r="I27" s="14">
        <v>17.570418459999999</v>
      </c>
      <c r="J27" s="16">
        <v>0.58420324999999995</v>
      </c>
      <c r="K27" s="14">
        <v>62.762052169999997</v>
      </c>
      <c r="L27" s="16">
        <v>0.62900104000000001</v>
      </c>
      <c r="M27" s="14">
        <v>0</v>
      </c>
      <c r="N27" s="16">
        <v>0</v>
      </c>
      <c r="O27" s="14" t="s">
        <v>582</v>
      </c>
      <c r="P27" s="16" t="s">
        <v>582</v>
      </c>
      <c r="Q27" s="14">
        <v>0</v>
      </c>
      <c r="R27" s="16">
        <v>0</v>
      </c>
      <c r="S27" s="14">
        <v>0</v>
      </c>
      <c r="T27" s="16">
        <v>0</v>
      </c>
      <c r="U27" s="14">
        <v>9.9588076700000006</v>
      </c>
      <c r="V27" s="16">
        <v>0.37831756</v>
      </c>
    </row>
    <row r="28" spans="1:22" x14ac:dyDescent="0.25">
      <c r="A28" s="11" t="s">
        <v>498</v>
      </c>
      <c r="B28" s="13">
        <v>7568</v>
      </c>
      <c r="C28" s="14">
        <f>(562/B28*100)</f>
        <v>7.4260042283298091</v>
      </c>
      <c r="D28" s="15">
        <v>7006</v>
      </c>
      <c r="E28" s="14">
        <v>4.4587199100000001</v>
      </c>
      <c r="F28" s="16">
        <v>0.31072018000000001</v>
      </c>
      <c r="G28" s="14">
        <v>11.91248871</v>
      </c>
      <c r="H28" s="16">
        <v>0.57429107999999995</v>
      </c>
      <c r="I28" s="14">
        <v>25.785500509999999</v>
      </c>
      <c r="J28" s="16">
        <v>0.63018299</v>
      </c>
      <c r="K28" s="14">
        <v>51.633613390000001</v>
      </c>
      <c r="L28" s="16">
        <v>0.95716836000000005</v>
      </c>
      <c r="M28" s="14">
        <v>0</v>
      </c>
      <c r="N28" s="16">
        <v>0</v>
      </c>
      <c r="O28" s="14" t="s">
        <v>582</v>
      </c>
      <c r="P28" s="16" t="s">
        <v>582</v>
      </c>
      <c r="Q28" s="14">
        <v>0</v>
      </c>
      <c r="R28" s="16">
        <v>0</v>
      </c>
      <c r="S28" s="14">
        <v>0</v>
      </c>
      <c r="T28" s="16">
        <v>0</v>
      </c>
      <c r="U28" s="14">
        <v>6.2096774799999999</v>
      </c>
      <c r="V28" s="16">
        <v>0.76275053000000004</v>
      </c>
    </row>
    <row r="29" spans="1:22" x14ac:dyDescent="0.25">
      <c r="A29" s="11" t="s">
        <v>499</v>
      </c>
      <c r="B29" s="13">
        <v>5385</v>
      </c>
      <c r="C29" s="14">
        <f>(30/B29*100)</f>
        <v>0.55710306406685239</v>
      </c>
      <c r="D29" s="15">
        <v>5355</v>
      </c>
      <c r="E29" s="14">
        <v>1.3234557499999999</v>
      </c>
      <c r="F29" s="16">
        <v>0.15173073000000001</v>
      </c>
      <c r="G29" s="14">
        <v>4.1784978500000003</v>
      </c>
      <c r="H29" s="16">
        <v>0.31289426999999997</v>
      </c>
      <c r="I29" s="14">
        <v>11.5963397</v>
      </c>
      <c r="J29" s="16">
        <v>0.50256725000000002</v>
      </c>
      <c r="K29" s="14">
        <v>77.308715050000004</v>
      </c>
      <c r="L29" s="16">
        <v>0.89952964999999996</v>
      </c>
      <c r="M29" s="14">
        <v>0</v>
      </c>
      <c r="N29" s="16">
        <v>0</v>
      </c>
      <c r="O29" s="14" t="s">
        <v>582</v>
      </c>
      <c r="P29" s="16" t="s">
        <v>582</v>
      </c>
      <c r="Q29" s="14">
        <v>2.7667624100000001</v>
      </c>
      <c r="R29" s="16">
        <v>0.24169378</v>
      </c>
      <c r="S29" s="14">
        <v>0</v>
      </c>
      <c r="T29" s="16">
        <v>0</v>
      </c>
      <c r="U29" s="14">
        <v>2.82622924</v>
      </c>
      <c r="V29" s="16">
        <v>0.41870491999999998</v>
      </c>
    </row>
    <row r="30" spans="1:22" x14ac:dyDescent="0.25">
      <c r="A30" s="11" t="s">
        <v>500</v>
      </c>
      <c r="B30" s="13">
        <v>4520</v>
      </c>
      <c r="C30" s="14">
        <f>(266/B30*100)</f>
        <v>5.8849557522123899</v>
      </c>
      <c r="D30" s="15">
        <v>4254</v>
      </c>
      <c r="E30" s="14">
        <v>1.9427851</v>
      </c>
      <c r="F30" s="16">
        <v>0.25956624</v>
      </c>
      <c r="G30" s="14">
        <v>3.7767082799999998</v>
      </c>
      <c r="H30" s="16">
        <v>0.29165869999999999</v>
      </c>
      <c r="I30" s="14">
        <v>15.11757429</v>
      </c>
      <c r="J30" s="16">
        <v>0.59211544000000005</v>
      </c>
      <c r="K30" s="14">
        <v>72.895825709999997</v>
      </c>
      <c r="L30" s="16">
        <v>0.88404004999999997</v>
      </c>
      <c r="M30" s="14">
        <v>0</v>
      </c>
      <c r="N30" s="16">
        <v>0</v>
      </c>
      <c r="O30" s="14" t="s">
        <v>582</v>
      </c>
      <c r="P30" s="16" t="s">
        <v>582</v>
      </c>
      <c r="Q30" s="14">
        <v>0</v>
      </c>
      <c r="R30" s="16">
        <v>0</v>
      </c>
      <c r="S30" s="14">
        <v>0</v>
      </c>
      <c r="T30" s="16">
        <v>0</v>
      </c>
      <c r="U30" s="14">
        <v>6.2671066299999998</v>
      </c>
      <c r="V30" s="16">
        <v>0.47156592000000003</v>
      </c>
    </row>
    <row r="31" spans="1:22" x14ac:dyDescent="0.25">
      <c r="A31" s="11" t="s">
        <v>501</v>
      </c>
      <c r="B31" s="13">
        <v>5456</v>
      </c>
      <c r="C31" s="14">
        <f>(158/B31*100)</f>
        <v>2.8958944281524923</v>
      </c>
      <c r="D31" s="15">
        <v>5298</v>
      </c>
      <c r="E31" s="14">
        <v>2.6277536399999999</v>
      </c>
      <c r="F31" s="16">
        <v>0.20163903999999999</v>
      </c>
      <c r="G31" s="14">
        <v>5.9742529299999996</v>
      </c>
      <c r="H31" s="16">
        <v>0.40432686000000001</v>
      </c>
      <c r="I31" s="14">
        <v>18.55242307</v>
      </c>
      <c r="J31" s="16">
        <v>0.58772051999999997</v>
      </c>
      <c r="K31" s="14">
        <v>66.587482390000005</v>
      </c>
      <c r="L31" s="16">
        <v>0.83434061000000004</v>
      </c>
      <c r="M31" s="14">
        <v>0</v>
      </c>
      <c r="N31" s="16">
        <v>0</v>
      </c>
      <c r="O31" s="14" t="s">
        <v>582</v>
      </c>
      <c r="P31" s="16" t="s">
        <v>582</v>
      </c>
      <c r="Q31" s="14">
        <v>0</v>
      </c>
      <c r="R31" s="16">
        <v>0</v>
      </c>
      <c r="S31" s="14">
        <v>0</v>
      </c>
      <c r="T31" s="16">
        <v>0</v>
      </c>
      <c r="U31" s="14">
        <v>6.25808798</v>
      </c>
      <c r="V31" s="16">
        <v>0.53961049000000005</v>
      </c>
    </row>
    <row r="32" spans="1:22" x14ac:dyDescent="0.25">
      <c r="A32" s="11" t="s">
        <v>502</v>
      </c>
      <c r="B32" s="13">
        <v>4478</v>
      </c>
      <c r="C32" s="14">
        <f>(6/B32*100)</f>
        <v>0.13398838767306834</v>
      </c>
      <c r="D32" s="15">
        <v>4472</v>
      </c>
      <c r="E32" s="14">
        <v>3.4801885000000001</v>
      </c>
      <c r="F32" s="16">
        <v>0.33672640999999998</v>
      </c>
      <c r="G32" s="14">
        <v>7.4338774000000001</v>
      </c>
      <c r="H32" s="16">
        <v>0.48555316999999998</v>
      </c>
      <c r="I32" s="14">
        <v>22.983854130000001</v>
      </c>
      <c r="J32" s="16">
        <v>0.72036783000000004</v>
      </c>
      <c r="K32" s="14">
        <v>63.917734860000003</v>
      </c>
      <c r="L32" s="16">
        <v>0.97134405000000001</v>
      </c>
      <c r="M32" s="14">
        <v>0</v>
      </c>
      <c r="N32" s="16">
        <v>0</v>
      </c>
      <c r="O32" s="14" t="s">
        <v>582</v>
      </c>
      <c r="P32" s="16" t="s">
        <v>582</v>
      </c>
      <c r="Q32" s="14">
        <v>0</v>
      </c>
      <c r="R32" s="16">
        <v>0</v>
      </c>
      <c r="S32" s="14">
        <v>0</v>
      </c>
      <c r="T32" s="16">
        <v>0</v>
      </c>
      <c r="U32" s="14">
        <v>2.1843451200000001</v>
      </c>
      <c r="V32" s="16">
        <v>0.25806716000000002</v>
      </c>
    </row>
    <row r="33" spans="1:22" x14ac:dyDescent="0.25">
      <c r="A33" s="11" t="s">
        <v>503</v>
      </c>
      <c r="B33" s="13">
        <v>7325</v>
      </c>
      <c r="C33" s="14">
        <f>(88/B33*100)</f>
        <v>1.2013651877133107</v>
      </c>
      <c r="D33" s="15">
        <v>7237</v>
      </c>
      <c r="E33" s="14">
        <v>4.2716552200000004</v>
      </c>
      <c r="F33" s="16">
        <v>0.28427950000000002</v>
      </c>
      <c r="G33" s="14">
        <v>7.6272092100000002</v>
      </c>
      <c r="H33" s="16">
        <v>0.36627422999999998</v>
      </c>
      <c r="I33" s="14">
        <v>24.675112970000001</v>
      </c>
      <c r="J33" s="16">
        <v>0.59282131999999998</v>
      </c>
      <c r="K33" s="14">
        <v>61.090833979999999</v>
      </c>
      <c r="L33" s="16">
        <v>0.76814136</v>
      </c>
      <c r="M33" s="14">
        <v>0</v>
      </c>
      <c r="N33" s="16">
        <v>0</v>
      </c>
      <c r="O33" s="14" t="s">
        <v>582</v>
      </c>
      <c r="P33" s="16" t="s">
        <v>582</v>
      </c>
      <c r="Q33" s="14">
        <v>0</v>
      </c>
      <c r="R33" s="16">
        <v>0</v>
      </c>
      <c r="S33" s="14">
        <v>0</v>
      </c>
      <c r="T33" s="16">
        <v>0</v>
      </c>
      <c r="U33" s="14">
        <v>2.3351886099999999</v>
      </c>
      <c r="V33" s="16">
        <v>0.25559738999999998</v>
      </c>
    </row>
    <row r="34" spans="1:22" x14ac:dyDescent="0.25">
      <c r="A34" s="11" t="s">
        <v>504</v>
      </c>
      <c r="B34" s="13">
        <v>6350</v>
      </c>
      <c r="C34" s="14">
        <f>(113/B34*100)</f>
        <v>1.7795275590551181</v>
      </c>
      <c r="D34" s="15">
        <v>6237</v>
      </c>
      <c r="E34" s="14">
        <v>4.1454149899999999</v>
      </c>
      <c r="F34" s="16">
        <v>0.31181437000000001</v>
      </c>
      <c r="G34" s="14">
        <v>7.2063114400000003</v>
      </c>
      <c r="H34" s="16">
        <v>0.38000817999999997</v>
      </c>
      <c r="I34" s="14">
        <v>17.331466670000001</v>
      </c>
      <c r="J34" s="16">
        <v>0.62967231000000001</v>
      </c>
      <c r="K34" s="14">
        <v>61.604411640000002</v>
      </c>
      <c r="L34" s="16">
        <v>1.14024306</v>
      </c>
      <c r="M34" s="14">
        <v>0</v>
      </c>
      <c r="N34" s="16">
        <v>0</v>
      </c>
      <c r="O34" s="14" t="s">
        <v>582</v>
      </c>
      <c r="P34" s="16" t="s">
        <v>582</v>
      </c>
      <c r="Q34" s="14">
        <v>2.5959758800000001</v>
      </c>
      <c r="R34" s="16">
        <v>0.53893796000000005</v>
      </c>
      <c r="S34" s="14">
        <v>0</v>
      </c>
      <c r="T34" s="16">
        <v>0</v>
      </c>
      <c r="U34" s="14">
        <v>7.11641938</v>
      </c>
      <c r="V34" s="16">
        <v>0.58112543000000005</v>
      </c>
    </row>
    <row r="35" spans="1:22" x14ac:dyDescent="0.25">
      <c r="A35" s="11" t="s">
        <v>505</v>
      </c>
      <c r="B35" s="13">
        <v>6406</v>
      </c>
      <c r="C35" s="14">
        <f>(80/B35*100)</f>
        <v>1.2488292226038089</v>
      </c>
      <c r="D35" s="15">
        <v>6326</v>
      </c>
      <c r="E35" s="14">
        <v>2.3938558599999999</v>
      </c>
      <c r="F35" s="16">
        <v>0.24973281999999999</v>
      </c>
      <c r="G35" s="14">
        <v>5.96274427</v>
      </c>
      <c r="H35" s="16">
        <v>0.40067573000000001</v>
      </c>
      <c r="I35" s="14">
        <v>20.090106639999998</v>
      </c>
      <c r="J35" s="16">
        <v>0.63430067000000001</v>
      </c>
      <c r="K35" s="14">
        <v>67.81744363</v>
      </c>
      <c r="L35" s="16">
        <v>0.63655379000000001</v>
      </c>
      <c r="M35" s="14">
        <v>0</v>
      </c>
      <c r="N35" s="16">
        <v>0</v>
      </c>
      <c r="O35" s="14" t="s">
        <v>582</v>
      </c>
      <c r="P35" s="16" t="s">
        <v>582</v>
      </c>
      <c r="Q35" s="14">
        <v>1.04263025</v>
      </c>
      <c r="R35" s="16">
        <v>5.7135360000000003E-2</v>
      </c>
      <c r="S35" s="14">
        <v>0</v>
      </c>
      <c r="T35" s="16">
        <v>0</v>
      </c>
      <c r="U35" s="14">
        <v>2.6932193400000002</v>
      </c>
      <c r="V35" s="16">
        <v>0.21654039</v>
      </c>
    </row>
    <row r="36" spans="1:22" x14ac:dyDescent="0.25">
      <c r="A36" s="11" t="s">
        <v>506</v>
      </c>
      <c r="B36" s="13">
        <v>6736</v>
      </c>
      <c r="C36" s="14">
        <f>(107/B36*100)</f>
        <v>1.5884798099762472</v>
      </c>
      <c r="D36" s="15">
        <v>6629</v>
      </c>
      <c r="E36" s="14">
        <v>2.1764890700000001</v>
      </c>
      <c r="F36" s="16">
        <v>0.18877953</v>
      </c>
      <c r="G36" s="14">
        <v>5.7545560399999998</v>
      </c>
      <c r="H36" s="16">
        <v>0.33913423999999998</v>
      </c>
      <c r="I36" s="14">
        <v>18.708885240000001</v>
      </c>
      <c r="J36" s="16">
        <v>0.51610955000000003</v>
      </c>
      <c r="K36" s="14">
        <v>68.317938889999994</v>
      </c>
      <c r="L36" s="16">
        <v>0.74542991999999997</v>
      </c>
      <c r="M36" s="14">
        <v>0</v>
      </c>
      <c r="N36" s="16">
        <v>0</v>
      </c>
      <c r="O36" s="14" t="s">
        <v>582</v>
      </c>
      <c r="P36" s="16" t="s">
        <v>582</v>
      </c>
      <c r="Q36" s="14">
        <v>0</v>
      </c>
      <c r="R36" s="16">
        <v>0</v>
      </c>
      <c r="S36" s="14">
        <v>0</v>
      </c>
      <c r="T36" s="16">
        <v>0</v>
      </c>
      <c r="U36" s="14">
        <v>5.0421307500000001</v>
      </c>
      <c r="V36" s="16">
        <v>0.38912432000000002</v>
      </c>
    </row>
    <row r="37" spans="1:22" x14ac:dyDescent="0.25">
      <c r="A37" s="11" t="s">
        <v>507</v>
      </c>
      <c r="B37" s="13">
        <v>5458</v>
      </c>
      <c r="C37" s="14">
        <f>(222/B37*100)</f>
        <v>4.0674239648222787</v>
      </c>
      <c r="D37" s="15">
        <v>5236</v>
      </c>
      <c r="E37" s="14">
        <v>2.1150321299999999</v>
      </c>
      <c r="F37" s="16">
        <v>0.22452175999999999</v>
      </c>
      <c r="G37" s="14">
        <v>3.5172424200000001</v>
      </c>
      <c r="H37" s="16">
        <v>0.27217964</v>
      </c>
      <c r="I37" s="14">
        <v>15.7414282</v>
      </c>
      <c r="J37" s="16">
        <v>0.51875958</v>
      </c>
      <c r="K37" s="14">
        <v>69.032063820000005</v>
      </c>
      <c r="L37" s="16">
        <v>1.16009484</v>
      </c>
      <c r="M37" s="14">
        <v>0</v>
      </c>
      <c r="N37" s="16">
        <v>0</v>
      </c>
      <c r="O37" s="14" t="s">
        <v>582</v>
      </c>
      <c r="P37" s="16" t="s">
        <v>582</v>
      </c>
      <c r="Q37" s="14">
        <v>0</v>
      </c>
      <c r="R37" s="16">
        <v>0</v>
      </c>
      <c r="S37" s="14">
        <v>0</v>
      </c>
      <c r="T37" s="16">
        <v>0</v>
      </c>
      <c r="U37" s="14">
        <v>9.5942334299999992</v>
      </c>
      <c r="V37" s="16">
        <v>0.84243272000000002</v>
      </c>
    </row>
    <row r="38" spans="1:22" x14ac:dyDescent="0.25">
      <c r="A38" s="11" t="s">
        <v>508</v>
      </c>
      <c r="B38" s="13">
        <v>5860</v>
      </c>
      <c r="C38" s="14">
        <f>(34/B38*100)</f>
        <v>0.58020477815699656</v>
      </c>
      <c r="D38" s="15">
        <v>5826</v>
      </c>
      <c r="E38" s="14">
        <v>2.0194523200000001</v>
      </c>
      <c r="F38" s="16">
        <v>0.20116377999999999</v>
      </c>
      <c r="G38" s="14">
        <v>4.6559707699999997</v>
      </c>
      <c r="H38" s="16">
        <v>0.43161164000000002</v>
      </c>
      <c r="I38" s="14">
        <v>11.81473431</v>
      </c>
      <c r="J38" s="16">
        <v>0.51608505999999998</v>
      </c>
      <c r="K38" s="14">
        <v>61.711771820000003</v>
      </c>
      <c r="L38" s="16">
        <v>1.0685880800000001</v>
      </c>
      <c r="M38" s="14">
        <v>0</v>
      </c>
      <c r="N38" s="16">
        <v>0</v>
      </c>
      <c r="O38" s="14" t="s">
        <v>582</v>
      </c>
      <c r="P38" s="16" t="s">
        <v>582</v>
      </c>
      <c r="Q38" s="14">
        <v>0</v>
      </c>
      <c r="R38" s="16">
        <v>0</v>
      </c>
      <c r="S38" s="14">
        <v>0</v>
      </c>
      <c r="T38" s="16">
        <v>0</v>
      </c>
      <c r="U38" s="14">
        <v>19.79807078</v>
      </c>
      <c r="V38" s="16">
        <v>1.0465999399999999</v>
      </c>
    </row>
    <row r="39" spans="1:22" x14ac:dyDescent="0.25">
      <c r="A39" s="11" t="s">
        <v>509</v>
      </c>
      <c r="B39" s="13">
        <v>5895</v>
      </c>
      <c r="C39" s="14">
        <f>(34/B39*100)</f>
        <v>0.57675996607294322</v>
      </c>
      <c r="D39" s="15">
        <v>5861</v>
      </c>
      <c r="E39" s="14">
        <v>8.2168207599999992</v>
      </c>
      <c r="F39" s="16">
        <v>0.44996847000000001</v>
      </c>
      <c r="G39" s="14">
        <v>16.494641399999999</v>
      </c>
      <c r="H39" s="16">
        <v>0.569434</v>
      </c>
      <c r="I39" s="14">
        <v>34.961579299999997</v>
      </c>
      <c r="J39" s="16">
        <v>0.68282750000000003</v>
      </c>
      <c r="K39" s="14">
        <v>35.502661099999997</v>
      </c>
      <c r="L39" s="16">
        <v>0.97465460999999998</v>
      </c>
      <c r="M39" s="14">
        <v>0</v>
      </c>
      <c r="N39" s="16">
        <v>0</v>
      </c>
      <c r="O39" s="14" t="s">
        <v>582</v>
      </c>
      <c r="P39" s="16" t="s">
        <v>582</v>
      </c>
      <c r="Q39" s="14">
        <v>0</v>
      </c>
      <c r="R39" s="16">
        <v>0</v>
      </c>
      <c r="S39" s="14">
        <v>0</v>
      </c>
      <c r="T39" s="16">
        <v>0</v>
      </c>
      <c r="U39" s="14">
        <v>4.8242974399999996</v>
      </c>
      <c r="V39" s="16">
        <v>0.67389767</v>
      </c>
    </row>
    <row r="40" spans="1:22" x14ac:dyDescent="0.25">
      <c r="A40" s="11" t="s">
        <v>510</v>
      </c>
      <c r="B40" s="13">
        <v>14157</v>
      </c>
      <c r="C40" s="14">
        <f>(437/B40*100)</f>
        <v>3.0868121777212685</v>
      </c>
      <c r="D40" s="15">
        <v>13720</v>
      </c>
      <c r="E40" s="14">
        <v>1.5710668000000001</v>
      </c>
      <c r="F40" s="16">
        <v>0.14888150999999999</v>
      </c>
      <c r="G40" s="14">
        <v>3.6879318400000001</v>
      </c>
      <c r="H40" s="16">
        <v>0.30956613999999999</v>
      </c>
      <c r="I40" s="14">
        <v>12.83585676</v>
      </c>
      <c r="J40" s="16">
        <v>0.50296346999999997</v>
      </c>
      <c r="K40" s="14">
        <v>76.397215970000005</v>
      </c>
      <c r="L40" s="16">
        <v>0.85071786999999999</v>
      </c>
      <c r="M40" s="14">
        <v>0</v>
      </c>
      <c r="N40" s="16">
        <v>0</v>
      </c>
      <c r="O40" s="14" t="s">
        <v>582</v>
      </c>
      <c r="P40" s="16" t="s">
        <v>582</v>
      </c>
      <c r="Q40" s="14">
        <v>0</v>
      </c>
      <c r="R40" s="16">
        <v>0</v>
      </c>
      <c r="S40" s="14">
        <v>0</v>
      </c>
      <c r="T40" s="16">
        <v>0</v>
      </c>
      <c r="U40" s="14">
        <v>5.5079286300000003</v>
      </c>
      <c r="V40" s="16">
        <v>0.52696147999999998</v>
      </c>
    </row>
    <row r="41" spans="1:22" x14ac:dyDescent="0.25">
      <c r="A41" s="11" t="s">
        <v>511</v>
      </c>
      <c r="B41" s="13">
        <v>5712</v>
      </c>
      <c r="C41" s="14">
        <f>(76/B41*100)</f>
        <v>1.330532212885154</v>
      </c>
      <c r="D41" s="15">
        <v>5636</v>
      </c>
      <c r="E41" s="14">
        <v>3.34693</v>
      </c>
      <c r="F41" s="16">
        <v>0.29801884000000001</v>
      </c>
      <c r="G41" s="14">
        <v>6.6689193700000002</v>
      </c>
      <c r="H41" s="16">
        <v>0.54635442000000001</v>
      </c>
      <c r="I41" s="14">
        <v>24.404742880000001</v>
      </c>
      <c r="J41" s="16">
        <v>0.65493681999999998</v>
      </c>
      <c r="K41" s="14">
        <v>60.548426499999998</v>
      </c>
      <c r="L41" s="16">
        <v>1.14936818</v>
      </c>
      <c r="M41" s="14">
        <v>0</v>
      </c>
      <c r="N41" s="16">
        <v>0</v>
      </c>
      <c r="O41" s="14" t="s">
        <v>582</v>
      </c>
      <c r="P41" s="16" t="s">
        <v>582</v>
      </c>
      <c r="Q41" s="14">
        <v>0.68158885000000002</v>
      </c>
      <c r="R41" s="16">
        <v>0.18153912999999999</v>
      </c>
      <c r="S41" s="14">
        <v>0</v>
      </c>
      <c r="T41" s="16">
        <v>0</v>
      </c>
      <c r="U41" s="14">
        <v>4.3493923900000002</v>
      </c>
      <c r="V41" s="16">
        <v>0.53275459000000003</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2.925641659428571</v>
      </c>
      <c r="F42" s="16">
        <f>IF(COUNT(F7:F41) &gt; 0, SQRT(SUMSQ(F7:F41)/(COUNT(F7:F41)*COUNT(F7:F41)) ), "—")</f>
        <v>4.3263118894226529E-2</v>
      </c>
      <c r="G42" s="14">
        <f>IF(COUNT(G7:G41) &gt; 0, AVERAGE(G7:G41), "—")</f>
        <v>5.9494869262857168</v>
      </c>
      <c r="H42" s="16">
        <f>IF(COUNT(H7:H41) &gt; 0, SQRT(SUMSQ(H7:H41)/(COUNT(H7:H41)*COUNT(H7:H41)) ), "—")</f>
        <v>6.407754535173836E-2</v>
      </c>
      <c r="I42" s="14">
        <f>IF(COUNT(I7:I41) &gt; 0, AVERAGE(I7:I41), "—")</f>
        <v>17.580111494285706</v>
      </c>
      <c r="J42" s="16">
        <f>IF(COUNT(J7:J41) &gt; 0, SQRT(SUMSQ(J7:J41)/(COUNT(J7:J41)*COUNT(J7:J41)) ), "—")</f>
        <v>9.5508960861051942E-2</v>
      </c>
      <c r="K42" s="14">
        <f>IF(COUNT(K7:K41) &gt; 0, AVERAGE(K7:K41), "—")</f>
        <v>66.567508400571455</v>
      </c>
      <c r="L42" s="16">
        <f>IF(COUNT(L7:L41) &gt; 0, SQRT(SUMSQ(L7:L41)/(COUNT(L7:L41)*COUNT(L7:L41)) ), "—")</f>
        <v>0.16054291048006231</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0.92555396228571429</v>
      </c>
      <c r="R42" s="16">
        <f>IF(COUNT(R7:R41) &gt; 0, SQRT(SUMSQ(R7:R41)/(COUNT(R7:R41)*COUNT(R7:R41)) ), "—")</f>
        <v>5.364655649649893E-2</v>
      </c>
      <c r="S42" s="14">
        <f>IF(COUNT(S7:S41) &gt; 0, AVERAGE(S7:S41), "—")</f>
        <v>0</v>
      </c>
      <c r="T42" s="16">
        <f>IF(COUNT(T7:T41) &gt; 0, SQRT(SUMSQ(T7:T41)/(COUNT(T7:T41)*COUNT(T7:T41)) ), "—")</f>
        <v>0</v>
      </c>
      <c r="U42" s="14">
        <f>IF(COUNT(U7:U41) &gt; 0, AVERAGE(U7:U41), "—")</f>
        <v>6.0516975577142853</v>
      </c>
      <c r="V42" s="16">
        <f>IF(COUNT(V7:V41) &gt; 0, SQRT(SUMSQ(V7:V41)/(COUNT(V7:V41)*COUNT(V7:V41)) ), "—")</f>
        <v>9.6659550318327431E-2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4.2919753500000004</v>
      </c>
      <c r="F46" s="16">
        <v>0.19789930999999999</v>
      </c>
      <c r="G46" s="14">
        <v>9.3736135100000002</v>
      </c>
      <c r="H46" s="16">
        <v>0.29568106</v>
      </c>
      <c r="I46" s="14">
        <v>14.84776493</v>
      </c>
      <c r="J46" s="16">
        <v>0.38330291</v>
      </c>
      <c r="K46" s="14">
        <v>32.848321249999998</v>
      </c>
      <c r="L46" s="16">
        <v>0.90713968</v>
      </c>
      <c r="M46" s="14">
        <v>0</v>
      </c>
      <c r="N46" s="16">
        <v>0</v>
      </c>
      <c r="O46" s="14" t="s">
        <v>582</v>
      </c>
      <c r="P46" s="16" t="s">
        <v>582</v>
      </c>
      <c r="Q46" s="14">
        <v>0</v>
      </c>
      <c r="R46" s="16">
        <v>0</v>
      </c>
      <c r="S46" s="14">
        <v>0</v>
      </c>
      <c r="T46" s="16">
        <v>0</v>
      </c>
      <c r="U46" s="14">
        <v>38.638324969999999</v>
      </c>
      <c r="V46" s="16">
        <v>1.1312533600000001</v>
      </c>
    </row>
    <row r="47" spans="1:22" x14ac:dyDescent="0.25">
      <c r="A47" s="11" t="s">
        <v>517</v>
      </c>
      <c r="B47" s="13">
        <v>5928</v>
      </c>
      <c r="C47" s="14">
        <f>(471/B47*100)</f>
        <v>7.9453441295546563</v>
      </c>
      <c r="D47" s="15">
        <v>5457</v>
      </c>
      <c r="E47" s="14">
        <v>8.4194660199999998</v>
      </c>
      <c r="F47" s="16">
        <v>0.38879974</v>
      </c>
      <c r="G47" s="14">
        <v>11.542714699999999</v>
      </c>
      <c r="H47" s="16">
        <v>0.53003721000000004</v>
      </c>
      <c r="I47" s="14">
        <v>24.300780289999999</v>
      </c>
      <c r="J47" s="16">
        <v>0.62794731999999998</v>
      </c>
      <c r="K47" s="14">
        <v>39.830224719999997</v>
      </c>
      <c r="L47" s="16">
        <v>1.40951286</v>
      </c>
      <c r="M47" s="14">
        <v>0</v>
      </c>
      <c r="N47" s="16">
        <v>0</v>
      </c>
      <c r="O47" s="14" t="s">
        <v>582</v>
      </c>
      <c r="P47" s="16" t="s">
        <v>582</v>
      </c>
      <c r="Q47" s="14">
        <v>0</v>
      </c>
      <c r="R47" s="16">
        <v>0</v>
      </c>
      <c r="S47" s="14">
        <v>0</v>
      </c>
      <c r="T47" s="16">
        <v>0</v>
      </c>
      <c r="U47" s="14">
        <v>15.906814280000001</v>
      </c>
      <c r="V47" s="16">
        <v>1.1369913899999999</v>
      </c>
    </row>
    <row r="48" spans="1:22" x14ac:dyDescent="0.25">
      <c r="A48" s="11" t="s">
        <v>518</v>
      </c>
      <c r="B48" s="13">
        <v>9841</v>
      </c>
      <c r="C48" s="14">
        <f>(8/B48*100)</f>
        <v>8.1292551569962401E-2</v>
      </c>
      <c r="D48" s="15">
        <v>9833</v>
      </c>
      <c r="E48" s="14">
        <v>3.0802790299999998</v>
      </c>
      <c r="F48" s="16">
        <v>0.23075915</v>
      </c>
      <c r="G48" s="14">
        <v>9.0106646900000005</v>
      </c>
      <c r="H48" s="16">
        <v>0.49978604999999998</v>
      </c>
      <c r="I48" s="14">
        <v>35.399930670000003</v>
      </c>
      <c r="J48" s="16">
        <v>0.81887182000000003</v>
      </c>
      <c r="K48" s="14">
        <v>50.982715829999997</v>
      </c>
      <c r="L48" s="16">
        <v>1.1319719399999999</v>
      </c>
      <c r="M48" s="14">
        <v>0</v>
      </c>
      <c r="N48" s="16">
        <v>0</v>
      </c>
      <c r="O48" s="14" t="s">
        <v>582</v>
      </c>
      <c r="P48" s="16" t="s">
        <v>582</v>
      </c>
      <c r="Q48" s="14">
        <v>0</v>
      </c>
      <c r="R48" s="16">
        <v>0</v>
      </c>
      <c r="S48" s="14">
        <v>0</v>
      </c>
      <c r="T48" s="16">
        <v>0</v>
      </c>
      <c r="U48" s="14">
        <v>1.52640978</v>
      </c>
      <c r="V48" s="16">
        <v>0.52007473000000004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6.4510501700000003</v>
      </c>
      <c r="F50" s="16">
        <v>0.36141985999999998</v>
      </c>
      <c r="G50" s="14">
        <v>14.12976746</v>
      </c>
      <c r="H50" s="16">
        <v>0.50730536999999998</v>
      </c>
      <c r="I50" s="14">
        <v>22.56405608</v>
      </c>
      <c r="J50" s="16">
        <v>0.52727440000000003</v>
      </c>
      <c r="K50" s="14">
        <v>51.664416439999997</v>
      </c>
      <c r="L50" s="16">
        <v>0.97310991999999996</v>
      </c>
      <c r="M50" s="14">
        <v>0</v>
      </c>
      <c r="N50" s="16">
        <v>0</v>
      </c>
      <c r="O50" s="14" t="s">
        <v>582</v>
      </c>
      <c r="P50" s="16" t="s">
        <v>582</v>
      </c>
      <c r="Q50" s="14">
        <v>0</v>
      </c>
      <c r="R50" s="16">
        <v>0</v>
      </c>
      <c r="S50" s="14">
        <v>0</v>
      </c>
      <c r="T50" s="16">
        <v>0</v>
      </c>
      <c r="U50" s="14">
        <v>5.1907098500000002</v>
      </c>
      <c r="V50" s="16">
        <v>0.54778744999999995</v>
      </c>
    </row>
    <row r="51" spans="1:22" x14ac:dyDescent="0.25">
      <c r="A51" s="11" t="s">
        <v>521</v>
      </c>
      <c r="B51" s="13">
        <v>6866</v>
      </c>
      <c r="C51" s="14">
        <f>(115/B51*100)</f>
        <v>1.6749198951354503</v>
      </c>
      <c r="D51" s="15">
        <v>6751</v>
      </c>
      <c r="E51" s="14">
        <v>4.1918124099999998</v>
      </c>
      <c r="F51" s="16">
        <v>0.23975547999999999</v>
      </c>
      <c r="G51" s="14">
        <v>7.7355046400000003</v>
      </c>
      <c r="H51" s="16">
        <v>0.38380279</v>
      </c>
      <c r="I51" s="14">
        <v>14.52443704</v>
      </c>
      <c r="J51" s="16">
        <v>0.45031110000000002</v>
      </c>
      <c r="K51" s="14">
        <v>52.06315609</v>
      </c>
      <c r="L51" s="16">
        <v>1.00169883</v>
      </c>
      <c r="M51" s="14">
        <v>0</v>
      </c>
      <c r="N51" s="16">
        <v>0</v>
      </c>
      <c r="O51" s="14" t="s">
        <v>582</v>
      </c>
      <c r="P51" s="16" t="s">
        <v>582</v>
      </c>
      <c r="Q51" s="14">
        <v>10.57428807</v>
      </c>
      <c r="R51" s="16">
        <v>0.61242783000000001</v>
      </c>
      <c r="S51" s="14">
        <v>0</v>
      </c>
      <c r="T51" s="16">
        <v>0</v>
      </c>
      <c r="U51" s="14">
        <v>10.91080176</v>
      </c>
      <c r="V51" s="16">
        <v>0.99252633000000001</v>
      </c>
    </row>
    <row r="52" spans="1:22" x14ac:dyDescent="0.25">
      <c r="A52" s="11" t="s">
        <v>522</v>
      </c>
      <c r="B52" s="13">
        <v>5809</v>
      </c>
      <c r="C52" s="14">
        <f>(120/B52*100)</f>
        <v>2.0657600275434671</v>
      </c>
      <c r="D52" s="15">
        <v>5689</v>
      </c>
      <c r="E52" s="14">
        <v>3.0650326799999998</v>
      </c>
      <c r="F52" s="16">
        <v>0.24662745</v>
      </c>
      <c r="G52" s="14">
        <v>6.4809772700000003</v>
      </c>
      <c r="H52" s="16">
        <v>0.38906840999999998</v>
      </c>
      <c r="I52" s="14">
        <v>20.155348020000002</v>
      </c>
      <c r="J52" s="16">
        <v>0.64361515999999996</v>
      </c>
      <c r="K52" s="14">
        <v>66.634635829999993</v>
      </c>
      <c r="L52" s="16">
        <v>1.0223283000000001</v>
      </c>
      <c r="M52" s="14">
        <v>0</v>
      </c>
      <c r="N52" s="16">
        <v>0</v>
      </c>
      <c r="O52" s="14" t="s">
        <v>582</v>
      </c>
      <c r="P52" s="16" t="s">
        <v>582</v>
      </c>
      <c r="Q52" s="14">
        <v>0</v>
      </c>
      <c r="R52" s="16">
        <v>0</v>
      </c>
      <c r="S52" s="14">
        <v>0</v>
      </c>
      <c r="T52" s="16">
        <v>0</v>
      </c>
      <c r="U52" s="14">
        <v>3.6640062100000002</v>
      </c>
      <c r="V52" s="16">
        <v>0.40559812000000001</v>
      </c>
    </row>
    <row r="53" spans="1:22" x14ac:dyDescent="0.25">
      <c r="A53" s="11" t="s">
        <v>523</v>
      </c>
      <c r="B53" s="13">
        <v>5571</v>
      </c>
      <c r="C53" s="14">
        <f>(136/B53*100)</f>
        <v>2.4412134266738468</v>
      </c>
      <c r="D53" s="15">
        <v>5435</v>
      </c>
      <c r="E53" s="14">
        <v>6.3083148800000002</v>
      </c>
      <c r="F53" s="16">
        <v>0.31645119999999999</v>
      </c>
      <c r="G53" s="14">
        <v>14.24984321</v>
      </c>
      <c r="H53" s="16">
        <v>0.53788060000000004</v>
      </c>
      <c r="I53" s="14">
        <v>25.265512130000001</v>
      </c>
      <c r="J53" s="16">
        <v>0.59490458000000002</v>
      </c>
      <c r="K53" s="14">
        <v>44.8300196</v>
      </c>
      <c r="L53" s="16">
        <v>0.67030095000000001</v>
      </c>
      <c r="M53" s="14">
        <v>0</v>
      </c>
      <c r="N53" s="16">
        <v>0</v>
      </c>
      <c r="O53" s="14" t="s">
        <v>582</v>
      </c>
      <c r="P53" s="16" t="s">
        <v>582</v>
      </c>
      <c r="Q53" s="14">
        <v>0</v>
      </c>
      <c r="R53" s="16">
        <v>0</v>
      </c>
      <c r="S53" s="14">
        <v>0</v>
      </c>
      <c r="T53" s="16">
        <v>0</v>
      </c>
      <c r="U53" s="14">
        <v>9.3463101799999997</v>
      </c>
      <c r="V53" s="16">
        <v>0.37560958</v>
      </c>
    </row>
    <row r="54" spans="1:22" x14ac:dyDescent="0.25">
      <c r="A54" s="11" t="s">
        <v>524</v>
      </c>
      <c r="B54" s="13">
        <v>4740</v>
      </c>
      <c r="C54" s="14">
        <f>(606/B54*100)</f>
        <v>12.784810126582277</v>
      </c>
      <c r="D54" s="15">
        <v>4134</v>
      </c>
      <c r="E54" s="14">
        <v>13.1226187</v>
      </c>
      <c r="F54" s="16">
        <v>0.77964378999999995</v>
      </c>
      <c r="G54" s="14">
        <v>12.736603949999999</v>
      </c>
      <c r="H54" s="16">
        <v>0.579121</v>
      </c>
      <c r="I54" s="14">
        <v>22.659315800000002</v>
      </c>
      <c r="J54" s="16">
        <v>0.78991602000000005</v>
      </c>
      <c r="K54" s="14">
        <v>33.960450289999997</v>
      </c>
      <c r="L54" s="16">
        <v>1.1604440600000001</v>
      </c>
      <c r="M54" s="14">
        <v>0</v>
      </c>
      <c r="N54" s="16">
        <v>0</v>
      </c>
      <c r="O54" s="14" t="s">
        <v>582</v>
      </c>
      <c r="P54" s="16" t="s">
        <v>582</v>
      </c>
      <c r="Q54" s="14">
        <v>0</v>
      </c>
      <c r="R54" s="16">
        <v>0</v>
      </c>
      <c r="S54" s="14">
        <v>0</v>
      </c>
      <c r="T54" s="16">
        <v>0</v>
      </c>
      <c r="U54" s="14">
        <v>17.521011260000002</v>
      </c>
      <c r="V54" s="16">
        <v>1.6128037099999999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3.1611723700000001</v>
      </c>
      <c r="F56" s="16">
        <v>0.35894970999999998</v>
      </c>
      <c r="G56" s="14">
        <v>6.36482321</v>
      </c>
      <c r="H56" s="16">
        <v>0.40401114999999999</v>
      </c>
      <c r="I56" s="14">
        <v>31.795806160000001</v>
      </c>
      <c r="J56" s="16">
        <v>0.68386564999999999</v>
      </c>
      <c r="K56" s="14">
        <v>57.401526519999997</v>
      </c>
      <c r="L56" s="16">
        <v>1.0628401700000001</v>
      </c>
      <c r="M56" s="14">
        <v>0</v>
      </c>
      <c r="N56" s="16">
        <v>0</v>
      </c>
      <c r="O56" s="14" t="s">
        <v>582</v>
      </c>
      <c r="P56" s="16" t="s">
        <v>582</v>
      </c>
      <c r="Q56" s="14">
        <v>0</v>
      </c>
      <c r="R56" s="16">
        <v>0</v>
      </c>
      <c r="S56" s="14">
        <v>0</v>
      </c>
      <c r="T56" s="16">
        <v>0</v>
      </c>
      <c r="U56" s="14">
        <v>1.2766717400000001</v>
      </c>
      <c r="V56" s="16">
        <v>0.21899758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5.5391781499999997</v>
      </c>
      <c r="F61" s="16">
        <v>0.32540711999999999</v>
      </c>
      <c r="G61" s="14">
        <v>10.442223240000001</v>
      </c>
      <c r="H61" s="16">
        <v>0.45174363000000001</v>
      </c>
      <c r="I61" s="14">
        <v>23.982159979999999</v>
      </c>
      <c r="J61" s="16">
        <v>0.60769287000000005</v>
      </c>
      <c r="K61" s="14">
        <v>55.833771400000003</v>
      </c>
      <c r="L61" s="16">
        <v>0.98616269999999995</v>
      </c>
      <c r="M61" s="14">
        <v>0</v>
      </c>
      <c r="N61" s="16">
        <v>0</v>
      </c>
      <c r="O61" s="14" t="s">
        <v>582</v>
      </c>
      <c r="P61" s="16" t="s">
        <v>582</v>
      </c>
      <c r="Q61" s="14">
        <v>0</v>
      </c>
      <c r="R61" s="16">
        <v>0</v>
      </c>
      <c r="S61" s="14">
        <v>0</v>
      </c>
      <c r="T61" s="16">
        <v>0</v>
      </c>
      <c r="U61" s="14">
        <v>4.2026672300000003</v>
      </c>
      <c r="V61" s="16">
        <v>0.50950275</v>
      </c>
    </row>
    <row r="62" spans="1:22" x14ac:dyDescent="0.25">
      <c r="A62" s="11" t="s">
        <v>532</v>
      </c>
      <c r="B62" s="13">
        <v>4476</v>
      </c>
      <c r="C62" s="14">
        <f>(3/B62*100)</f>
        <v>6.7024128686327081E-2</v>
      </c>
      <c r="D62" s="15">
        <v>4473</v>
      </c>
      <c r="E62" s="14">
        <v>2.21607405</v>
      </c>
      <c r="F62" s="16">
        <v>0.20920396999999999</v>
      </c>
      <c r="G62" s="14">
        <v>5.2895425899999999</v>
      </c>
      <c r="H62" s="16">
        <v>0.31287577</v>
      </c>
      <c r="I62" s="14">
        <v>25.206160619999999</v>
      </c>
      <c r="J62" s="16">
        <v>0.62471104</v>
      </c>
      <c r="K62" s="14">
        <v>66.684752520000004</v>
      </c>
      <c r="L62" s="16">
        <v>0.68605267000000003</v>
      </c>
      <c r="M62" s="14">
        <v>0</v>
      </c>
      <c r="N62" s="16">
        <v>0</v>
      </c>
      <c r="O62" s="14" t="s">
        <v>582</v>
      </c>
      <c r="P62" s="16" t="s">
        <v>582</v>
      </c>
      <c r="Q62" s="14">
        <v>0</v>
      </c>
      <c r="R62" s="16">
        <v>0</v>
      </c>
      <c r="S62" s="14">
        <v>0</v>
      </c>
      <c r="T62" s="16">
        <v>0</v>
      </c>
      <c r="U62" s="14">
        <v>0.60347021999999995</v>
      </c>
      <c r="V62" s="16">
        <v>0.10221040000000001</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10.20794136</v>
      </c>
      <c r="F66" s="16">
        <v>0.39264874</v>
      </c>
      <c r="G66" s="14">
        <v>11.471217279999999</v>
      </c>
      <c r="H66" s="16">
        <v>0.45442179999999999</v>
      </c>
      <c r="I66" s="14">
        <v>22.279815070000001</v>
      </c>
      <c r="J66" s="16">
        <v>0.48249554</v>
      </c>
      <c r="K66" s="14">
        <v>42.29403422</v>
      </c>
      <c r="L66" s="16">
        <v>0.64052308999999996</v>
      </c>
      <c r="M66" s="14">
        <v>0</v>
      </c>
      <c r="N66" s="16">
        <v>0</v>
      </c>
      <c r="O66" s="14" t="s">
        <v>582</v>
      </c>
      <c r="P66" s="16" t="s">
        <v>582</v>
      </c>
      <c r="Q66" s="14">
        <v>0</v>
      </c>
      <c r="R66" s="16">
        <v>0</v>
      </c>
      <c r="S66" s="14">
        <v>0</v>
      </c>
      <c r="T66" s="16">
        <v>0</v>
      </c>
      <c r="U66" s="14">
        <v>13.746992069999999</v>
      </c>
      <c r="V66" s="16">
        <v>0.38821846999999998</v>
      </c>
    </row>
    <row r="67" spans="1:22" x14ac:dyDescent="0.25">
      <c r="A67" s="11" t="s">
        <v>537</v>
      </c>
      <c r="B67" s="13">
        <v>6971</v>
      </c>
      <c r="C67" s="14">
        <f>(1233/B67*100)</f>
        <v>17.687562760005736</v>
      </c>
      <c r="D67" s="15">
        <v>5738</v>
      </c>
      <c r="E67" s="14">
        <v>5.9396766300000001</v>
      </c>
      <c r="F67" s="16">
        <v>0.39668917999999997</v>
      </c>
      <c r="G67" s="14">
        <v>14.18580111</v>
      </c>
      <c r="H67" s="16">
        <v>0.55331863000000003</v>
      </c>
      <c r="I67" s="14">
        <v>25.17333751</v>
      </c>
      <c r="J67" s="16">
        <v>0.44642838000000001</v>
      </c>
      <c r="K67" s="14">
        <v>49.727129840000003</v>
      </c>
      <c r="L67" s="16">
        <v>0.90782180000000001</v>
      </c>
      <c r="M67" s="14">
        <v>0</v>
      </c>
      <c r="N67" s="16">
        <v>0</v>
      </c>
      <c r="O67" s="14" t="s">
        <v>582</v>
      </c>
      <c r="P67" s="16" t="s">
        <v>582</v>
      </c>
      <c r="Q67" s="14">
        <v>0</v>
      </c>
      <c r="R67" s="16">
        <v>0</v>
      </c>
      <c r="S67" s="14">
        <v>0</v>
      </c>
      <c r="T67" s="16">
        <v>0</v>
      </c>
      <c r="U67" s="14">
        <v>4.9740549100000004</v>
      </c>
      <c r="V67" s="16">
        <v>0.36418725000000002</v>
      </c>
    </row>
    <row r="68" spans="1:22" x14ac:dyDescent="0.25">
      <c r="A68" s="11" t="s">
        <v>538</v>
      </c>
      <c r="B68" s="13">
        <v>12083</v>
      </c>
      <c r="C68" s="14">
        <f>(32/B68*100)</f>
        <v>0.26483489199702059</v>
      </c>
      <c r="D68" s="15">
        <v>12051</v>
      </c>
      <c r="E68" s="14">
        <v>8.8712458099999996</v>
      </c>
      <c r="F68" s="16">
        <v>0.23198170000000001</v>
      </c>
      <c r="G68" s="14">
        <v>12.45126267</v>
      </c>
      <c r="H68" s="16">
        <v>0.29730801000000001</v>
      </c>
      <c r="I68" s="14">
        <v>27.447594380000002</v>
      </c>
      <c r="J68" s="16">
        <v>0.41517513</v>
      </c>
      <c r="K68" s="14">
        <v>31.377209839999999</v>
      </c>
      <c r="L68" s="16">
        <v>0.35905147999999998</v>
      </c>
      <c r="M68" s="14">
        <v>0</v>
      </c>
      <c r="N68" s="16">
        <v>0</v>
      </c>
      <c r="O68" s="14" t="s">
        <v>582</v>
      </c>
      <c r="P68" s="16" t="s">
        <v>582</v>
      </c>
      <c r="Q68" s="14">
        <v>0</v>
      </c>
      <c r="R68" s="16">
        <v>0</v>
      </c>
      <c r="S68" s="14">
        <v>0</v>
      </c>
      <c r="T68" s="16">
        <v>0</v>
      </c>
      <c r="U68" s="14">
        <v>19.85268731</v>
      </c>
      <c r="V68" s="16">
        <v>0.33771163999999998</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4.96162642</v>
      </c>
      <c r="F70" s="16">
        <v>0.33525031999999999</v>
      </c>
      <c r="G70" s="14">
        <v>12.017984159999999</v>
      </c>
      <c r="H70" s="16">
        <v>0.48474151999999998</v>
      </c>
      <c r="I70" s="14">
        <v>29.950825720000001</v>
      </c>
      <c r="J70" s="16">
        <v>0.73104731000000001</v>
      </c>
      <c r="K70" s="14">
        <v>47.47937125</v>
      </c>
      <c r="L70" s="16">
        <v>0.97148126000000001</v>
      </c>
      <c r="M70" s="14">
        <v>0</v>
      </c>
      <c r="N70" s="16">
        <v>0</v>
      </c>
      <c r="O70" s="14" t="s">
        <v>582</v>
      </c>
      <c r="P70" s="16" t="s">
        <v>582</v>
      </c>
      <c r="Q70" s="14">
        <v>0</v>
      </c>
      <c r="R70" s="16">
        <v>0</v>
      </c>
      <c r="S70" s="14">
        <v>0</v>
      </c>
      <c r="T70" s="16">
        <v>0</v>
      </c>
      <c r="U70" s="14">
        <v>5.59019245</v>
      </c>
      <c r="V70" s="16">
        <v>0.49340286</v>
      </c>
    </row>
    <row r="71" spans="1:22" x14ac:dyDescent="0.25">
      <c r="A71" s="11" t="s">
        <v>541</v>
      </c>
      <c r="B71" s="13">
        <v>6115</v>
      </c>
      <c r="C71" s="14">
        <f>(55/B71*100)</f>
        <v>0.8994276369582993</v>
      </c>
      <c r="D71" s="15">
        <v>6060</v>
      </c>
      <c r="E71" s="14">
        <v>2.5476367099999999</v>
      </c>
      <c r="F71" s="16">
        <v>0.22139887999999999</v>
      </c>
      <c r="G71" s="14">
        <v>6.4852016299999997</v>
      </c>
      <c r="H71" s="16">
        <v>0.33068746999999998</v>
      </c>
      <c r="I71" s="14">
        <v>28.18877166</v>
      </c>
      <c r="J71" s="16">
        <v>0.58163542000000001</v>
      </c>
      <c r="K71" s="14">
        <v>61.546444379999997</v>
      </c>
      <c r="L71" s="16">
        <v>0.63312197000000003</v>
      </c>
      <c r="M71" s="14">
        <v>0</v>
      </c>
      <c r="N71" s="16">
        <v>0</v>
      </c>
      <c r="O71" s="14" t="s">
        <v>582</v>
      </c>
      <c r="P71" s="16" t="s">
        <v>582</v>
      </c>
      <c r="Q71" s="14">
        <v>0</v>
      </c>
      <c r="R71" s="16">
        <v>0</v>
      </c>
      <c r="S71" s="14">
        <v>0</v>
      </c>
      <c r="T71" s="16">
        <v>0</v>
      </c>
      <c r="U71" s="14">
        <v>1.2319456200000001</v>
      </c>
      <c r="V71" s="16">
        <v>0.11617668</v>
      </c>
    </row>
    <row r="72" spans="1:22" x14ac:dyDescent="0.25">
      <c r="A72" s="11" t="s">
        <v>542</v>
      </c>
      <c r="B72" s="13">
        <v>7708</v>
      </c>
      <c r="C72" s="14">
        <f>(9/B72*100)</f>
        <v>0.11676180591593151</v>
      </c>
      <c r="D72" s="15">
        <v>7699</v>
      </c>
      <c r="E72" s="14">
        <v>1.8074534900000001</v>
      </c>
      <c r="F72" s="16">
        <v>0.16033064999999999</v>
      </c>
      <c r="G72" s="14">
        <v>4.0236045599999999</v>
      </c>
      <c r="H72" s="16">
        <v>0.25677482000000001</v>
      </c>
      <c r="I72" s="14">
        <v>28.346826050000001</v>
      </c>
      <c r="J72" s="16">
        <v>0.54765127000000002</v>
      </c>
      <c r="K72" s="14">
        <v>65.483740789999999</v>
      </c>
      <c r="L72" s="16">
        <v>0.63792395999999996</v>
      </c>
      <c r="M72" s="14">
        <v>0</v>
      </c>
      <c r="N72" s="16">
        <v>0</v>
      </c>
      <c r="O72" s="14" t="s">
        <v>582</v>
      </c>
      <c r="P72" s="16" t="s">
        <v>582</v>
      </c>
      <c r="Q72" s="14">
        <v>0</v>
      </c>
      <c r="R72" s="16">
        <v>0</v>
      </c>
      <c r="S72" s="14">
        <v>0</v>
      </c>
      <c r="T72" s="16">
        <v>0</v>
      </c>
      <c r="U72" s="14">
        <v>0.33837510999999998</v>
      </c>
      <c r="V72" s="16">
        <v>6.4326069999999999E-2</v>
      </c>
    </row>
    <row r="73" spans="1:22" x14ac:dyDescent="0.25">
      <c r="A73" s="11" t="s">
        <v>543</v>
      </c>
      <c r="B73" s="13">
        <v>8249</v>
      </c>
      <c r="C73" s="14">
        <f>(212/B73*100)</f>
        <v>2.570008485877076</v>
      </c>
      <c r="D73" s="15">
        <v>8037</v>
      </c>
      <c r="E73" s="14">
        <v>4.0187970999999996</v>
      </c>
      <c r="F73" s="16">
        <v>0.29885102000000002</v>
      </c>
      <c r="G73" s="14">
        <v>16.649129930000001</v>
      </c>
      <c r="H73" s="16">
        <v>0.58382096000000006</v>
      </c>
      <c r="I73" s="14">
        <v>51.124581980000002</v>
      </c>
      <c r="J73" s="16">
        <v>0.77437849999999997</v>
      </c>
      <c r="K73" s="14">
        <v>26.156365090000001</v>
      </c>
      <c r="L73" s="16">
        <v>0.86147583999999999</v>
      </c>
      <c r="M73" s="14">
        <v>0</v>
      </c>
      <c r="N73" s="16">
        <v>0</v>
      </c>
      <c r="O73" s="14" t="s">
        <v>582</v>
      </c>
      <c r="P73" s="16" t="s">
        <v>582</v>
      </c>
      <c r="Q73" s="14">
        <v>0</v>
      </c>
      <c r="R73" s="16">
        <v>0</v>
      </c>
      <c r="S73" s="14">
        <v>0</v>
      </c>
      <c r="T73" s="16">
        <v>0</v>
      </c>
      <c r="U73" s="14">
        <v>2.0511259100000001</v>
      </c>
      <c r="V73" s="16">
        <v>0.34958210000000001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12.23583679</v>
      </c>
      <c r="F75" s="16">
        <v>0.51171409999999995</v>
      </c>
      <c r="G75" s="14">
        <v>13.128228679999999</v>
      </c>
      <c r="H75" s="16">
        <v>0.50499218999999995</v>
      </c>
      <c r="I75" s="14">
        <v>26.520016179999999</v>
      </c>
      <c r="J75" s="16">
        <v>0.75215863000000005</v>
      </c>
      <c r="K75" s="14">
        <v>27.72126574</v>
      </c>
      <c r="L75" s="16">
        <v>1.0123634500000001</v>
      </c>
      <c r="M75" s="14">
        <v>0</v>
      </c>
      <c r="N75" s="16">
        <v>0</v>
      </c>
      <c r="O75" s="14" t="s">
        <v>582</v>
      </c>
      <c r="P75" s="16" t="s">
        <v>582</v>
      </c>
      <c r="Q75" s="14">
        <v>0</v>
      </c>
      <c r="R75" s="16">
        <v>0</v>
      </c>
      <c r="S75" s="14">
        <v>0</v>
      </c>
      <c r="T75" s="16">
        <v>0</v>
      </c>
      <c r="U75" s="14">
        <v>20.394652610000001</v>
      </c>
      <c r="V75" s="16">
        <v>1.24040408</v>
      </c>
    </row>
    <row r="76" spans="1:22" x14ac:dyDescent="0.25">
      <c r="A76" s="11" t="s">
        <v>546</v>
      </c>
      <c r="B76" s="13">
        <v>14167</v>
      </c>
      <c r="C76" s="14">
        <f>(238/B76*100)</f>
        <v>1.6799604715183172</v>
      </c>
      <c r="D76" s="15">
        <v>13929</v>
      </c>
      <c r="E76" s="14">
        <v>10.529772619999999</v>
      </c>
      <c r="F76" s="16">
        <v>0.33947402999999998</v>
      </c>
      <c r="G76" s="14">
        <v>15.909493660000001</v>
      </c>
      <c r="H76" s="16">
        <v>0.46884323999999999</v>
      </c>
      <c r="I76" s="14">
        <v>30.840887599999999</v>
      </c>
      <c r="J76" s="16">
        <v>0.49464765999999999</v>
      </c>
      <c r="K76" s="14">
        <v>34.451348940000003</v>
      </c>
      <c r="L76" s="16">
        <v>0.91081802000000001</v>
      </c>
      <c r="M76" s="14">
        <v>0</v>
      </c>
      <c r="N76" s="16">
        <v>0</v>
      </c>
      <c r="O76" s="14" t="s">
        <v>582</v>
      </c>
      <c r="P76" s="16" t="s">
        <v>582</v>
      </c>
      <c r="Q76" s="14">
        <v>0</v>
      </c>
      <c r="R76" s="16">
        <v>0</v>
      </c>
      <c r="S76" s="14">
        <v>0</v>
      </c>
      <c r="T76" s="16">
        <v>0</v>
      </c>
      <c r="U76" s="14">
        <v>8.2684971800000007</v>
      </c>
      <c r="V76" s="16">
        <v>0.52733187999999998</v>
      </c>
    </row>
    <row r="77" spans="1:22" x14ac:dyDescent="0.25">
      <c r="A77" s="11" t="s">
        <v>547</v>
      </c>
      <c r="B77" s="13">
        <v>6062</v>
      </c>
      <c r="C77" s="14">
        <f>(480/B77*100)</f>
        <v>7.9181788188716604</v>
      </c>
      <c r="D77" s="15">
        <v>5582</v>
      </c>
      <c r="E77" s="14">
        <v>3.6015606899999999</v>
      </c>
      <c r="F77" s="16">
        <v>0.26576453</v>
      </c>
      <c r="G77" s="14">
        <v>6.9714840699999998</v>
      </c>
      <c r="H77" s="16">
        <v>0.37168046999999999</v>
      </c>
      <c r="I77" s="14">
        <v>16.937033580000001</v>
      </c>
      <c r="J77" s="16">
        <v>0.57763752999999995</v>
      </c>
      <c r="K77" s="14">
        <v>53.826923530000002</v>
      </c>
      <c r="L77" s="16">
        <v>1.0161577900000001</v>
      </c>
      <c r="M77" s="14">
        <v>0</v>
      </c>
      <c r="N77" s="16">
        <v>0</v>
      </c>
      <c r="O77" s="14" t="s">
        <v>582</v>
      </c>
      <c r="P77" s="16" t="s">
        <v>582</v>
      </c>
      <c r="Q77" s="14">
        <v>0</v>
      </c>
      <c r="R77" s="16">
        <v>0</v>
      </c>
      <c r="S77" s="14">
        <v>0</v>
      </c>
      <c r="T77" s="16">
        <v>0</v>
      </c>
      <c r="U77" s="14">
        <v>18.662998129999998</v>
      </c>
      <c r="V77" s="16">
        <v>0.87383323999999996</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6.5754951799999999</v>
      </c>
      <c r="F81" s="16">
        <v>0.41697805999999998</v>
      </c>
      <c r="G81" s="14">
        <v>16.177923150000002</v>
      </c>
      <c r="H81" s="16">
        <v>0.58944514999999997</v>
      </c>
      <c r="I81" s="14">
        <v>44.645199529999999</v>
      </c>
      <c r="J81" s="16">
        <v>0.69231812999999998</v>
      </c>
      <c r="K81" s="14">
        <v>30.669292469999998</v>
      </c>
      <c r="L81" s="16">
        <v>0.82346111</v>
      </c>
      <c r="M81" s="14">
        <v>0</v>
      </c>
      <c r="N81" s="16">
        <v>0</v>
      </c>
      <c r="O81" s="14" t="s">
        <v>582</v>
      </c>
      <c r="P81" s="16" t="s">
        <v>582</v>
      </c>
      <c r="Q81" s="14">
        <v>0</v>
      </c>
      <c r="R81" s="16">
        <v>0</v>
      </c>
      <c r="S81" s="14">
        <v>0</v>
      </c>
      <c r="T81" s="16">
        <v>0</v>
      </c>
      <c r="U81" s="14">
        <v>1.9320896700000001</v>
      </c>
      <c r="V81" s="16">
        <v>0.33722308000000001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1.9035488599999999</v>
      </c>
      <c r="F7" s="16">
        <v>0.13508978999999999</v>
      </c>
      <c r="G7" s="14">
        <v>3.4245261</v>
      </c>
      <c r="H7" s="16">
        <v>0.21906746999999999</v>
      </c>
      <c r="I7" s="14">
        <v>13.07303675</v>
      </c>
      <c r="J7" s="16">
        <v>0.35116169000000003</v>
      </c>
      <c r="K7" s="14">
        <v>72.276571649999994</v>
      </c>
      <c r="L7" s="16">
        <v>0.61389094</v>
      </c>
      <c r="M7" s="14">
        <v>0</v>
      </c>
      <c r="N7" s="16">
        <v>0</v>
      </c>
      <c r="O7" s="14" t="s">
        <v>582</v>
      </c>
      <c r="P7" s="16" t="s">
        <v>582</v>
      </c>
      <c r="Q7" s="14">
        <v>0</v>
      </c>
      <c r="R7" s="16">
        <v>0</v>
      </c>
      <c r="S7" s="14">
        <v>0</v>
      </c>
      <c r="T7" s="16">
        <v>0</v>
      </c>
      <c r="U7" s="14">
        <v>9.3223166400000004</v>
      </c>
      <c r="V7" s="16">
        <v>0.55189359000000004</v>
      </c>
    </row>
    <row r="8" spans="1:22" x14ac:dyDescent="0.25">
      <c r="A8" s="11" t="s">
        <v>478</v>
      </c>
      <c r="B8" s="13">
        <v>7007</v>
      </c>
      <c r="C8" s="14">
        <f>(299/B8*100)</f>
        <v>4.2671614100185531</v>
      </c>
      <c r="D8" s="15">
        <v>6708</v>
      </c>
      <c r="E8" s="14">
        <v>3.4363731300000002</v>
      </c>
      <c r="F8" s="16">
        <v>0.30110978999999999</v>
      </c>
      <c r="G8" s="14">
        <v>4.9679454700000001</v>
      </c>
      <c r="H8" s="16">
        <v>0.36716293999999999</v>
      </c>
      <c r="I8" s="14">
        <v>14.31971605</v>
      </c>
      <c r="J8" s="16">
        <v>0.63160441</v>
      </c>
      <c r="K8" s="14">
        <v>69.570411129999997</v>
      </c>
      <c r="L8" s="16">
        <v>1.0834649599999999</v>
      </c>
      <c r="M8" s="14">
        <v>0</v>
      </c>
      <c r="N8" s="16">
        <v>0</v>
      </c>
      <c r="O8" s="14" t="s">
        <v>582</v>
      </c>
      <c r="P8" s="16" t="s">
        <v>582</v>
      </c>
      <c r="Q8" s="14">
        <v>0.49106714000000001</v>
      </c>
      <c r="R8" s="16">
        <v>0.12089946</v>
      </c>
      <c r="S8" s="14">
        <v>0</v>
      </c>
      <c r="T8" s="16">
        <v>0</v>
      </c>
      <c r="U8" s="14">
        <v>7.2144870799999996</v>
      </c>
      <c r="V8" s="16">
        <v>0.40474939999999998</v>
      </c>
    </row>
    <row r="9" spans="1:22" x14ac:dyDescent="0.25">
      <c r="A9" s="11" t="s">
        <v>479</v>
      </c>
      <c r="B9" s="13">
        <v>9651</v>
      </c>
      <c r="C9" s="14">
        <f>(357/B9*100)</f>
        <v>3.6990985390115014</v>
      </c>
      <c r="D9" s="15">
        <v>9294</v>
      </c>
      <c r="E9" s="14">
        <v>2.42473881</v>
      </c>
      <c r="F9" s="16">
        <v>0.16213404000000001</v>
      </c>
      <c r="G9" s="14">
        <v>4.8046656900000002</v>
      </c>
      <c r="H9" s="16">
        <v>0.28167420999999998</v>
      </c>
      <c r="I9" s="14">
        <v>11.91157254</v>
      </c>
      <c r="J9" s="16">
        <v>0.41124484</v>
      </c>
      <c r="K9" s="14">
        <v>69.492148630000003</v>
      </c>
      <c r="L9" s="16">
        <v>0.88209877000000003</v>
      </c>
      <c r="M9" s="14">
        <v>0</v>
      </c>
      <c r="N9" s="16">
        <v>0</v>
      </c>
      <c r="O9" s="14" t="s">
        <v>582</v>
      </c>
      <c r="P9" s="16" t="s">
        <v>582</v>
      </c>
      <c r="Q9" s="14">
        <v>3.0988246699999999</v>
      </c>
      <c r="R9" s="16">
        <v>0.55465335000000004</v>
      </c>
      <c r="S9" s="14">
        <v>0</v>
      </c>
      <c r="T9" s="16">
        <v>0</v>
      </c>
      <c r="U9" s="14">
        <v>8.2680496600000009</v>
      </c>
      <c r="V9" s="16">
        <v>0.56255838999999996</v>
      </c>
    </row>
    <row r="10" spans="1:22" x14ac:dyDescent="0.25">
      <c r="A10" s="11" t="s">
        <v>480</v>
      </c>
      <c r="B10" s="13">
        <v>20058</v>
      </c>
      <c r="C10" s="14">
        <f>(585/B10*100)</f>
        <v>2.9165420281184566</v>
      </c>
      <c r="D10" s="15">
        <v>19473</v>
      </c>
      <c r="E10" s="14">
        <v>3.2801341599999998</v>
      </c>
      <c r="F10" s="16">
        <v>0.19690543999999999</v>
      </c>
      <c r="G10" s="14">
        <v>5.8189625999999999</v>
      </c>
      <c r="H10" s="16">
        <v>0.21728281999999999</v>
      </c>
      <c r="I10" s="14">
        <v>20.05940275</v>
      </c>
      <c r="J10" s="16">
        <v>0.40192566000000002</v>
      </c>
      <c r="K10" s="14">
        <v>65.942436560000004</v>
      </c>
      <c r="L10" s="16">
        <v>0.64688036000000004</v>
      </c>
      <c r="M10" s="14">
        <v>0</v>
      </c>
      <c r="N10" s="16">
        <v>0</v>
      </c>
      <c r="O10" s="14" t="s">
        <v>582</v>
      </c>
      <c r="P10" s="16" t="s">
        <v>582</v>
      </c>
      <c r="Q10" s="14">
        <v>0</v>
      </c>
      <c r="R10" s="16">
        <v>0</v>
      </c>
      <c r="S10" s="14">
        <v>0</v>
      </c>
      <c r="T10" s="16">
        <v>0</v>
      </c>
      <c r="U10" s="14">
        <v>4.8990639299999996</v>
      </c>
      <c r="V10" s="16">
        <v>0.40942161999999999</v>
      </c>
    </row>
    <row r="11" spans="1:22" x14ac:dyDescent="0.25">
      <c r="A11" s="11" t="s">
        <v>481</v>
      </c>
      <c r="B11" s="13">
        <v>7053</v>
      </c>
      <c r="C11" s="14">
        <f>(242/B11*100)</f>
        <v>3.4311640436693605</v>
      </c>
      <c r="D11" s="15">
        <v>6811</v>
      </c>
      <c r="E11" s="14">
        <v>3.5416112499999999</v>
      </c>
      <c r="F11" s="16">
        <v>0.29871699000000002</v>
      </c>
      <c r="G11" s="14">
        <v>7.20810204</v>
      </c>
      <c r="H11" s="16">
        <v>0.38361072000000002</v>
      </c>
      <c r="I11" s="14">
        <v>17.517150600000001</v>
      </c>
      <c r="J11" s="16">
        <v>0.52484858000000001</v>
      </c>
      <c r="K11" s="14">
        <v>60.548984779999998</v>
      </c>
      <c r="L11" s="16">
        <v>1.0517686799999999</v>
      </c>
      <c r="M11" s="14">
        <v>0</v>
      </c>
      <c r="N11" s="16">
        <v>0</v>
      </c>
      <c r="O11" s="14" t="s">
        <v>582</v>
      </c>
      <c r="P11" s="16" t="s">
        <v>582</v>
      </c>
      <c r="Q11" s="14">
        <v>0</v>
      </c>
      <c r="R11" s="16">
        <v>0</v>
      </c>
      <c r="S11" s="14">
        <v>0</v>
      </c>
      <c r="T11" s="16">
        <v>0</v>
      </c>
      <c r="U11" s="14">
        <v>11.184151330000001</v>
      </c>
      <c r="V11" s="16">
        <v>0.93196458000000004</v>
      </c>
    </row>
    <row r="12" spans="1:22" x14ac:dyDescent="0.25">
      <c r="A12" s="11" t="s">
        <v>482</v>
      </c>
      <c r="B12" s="13">
        <v>6894</v>
      </c>
      <c r="C12" s="14">
        <f>(60/B12*100)</f>
        <v>0.8703220191470844</v>
      </c>
      <c r="D12" s="15">
        <v>6834</v>
      </c>
      <c r="E12" s="14">
        <v>2.8718955199999998</v>
      </c>
      <c r="F12" s="16">
        <v>0.29790497999999999</v>
      </c>
      <c r="G12" s="14">
        <v>4.50655786</v>
      </c>
      <c r="H12" s="16">
        <v>0.3071836</v>
      </c>
      <c r="I12" s="14">
        <v>16.525829300000002</v>
      </c>
      <c r="J12" s="16">
        <v>0.50755026999999997</v>
      </c>
      <c r="K12" s="14">
        <v>69.318099559999993</v>
      </c>
      <c r="L12" s="16">
        <v>0.88867381000000001</v>
      </c>
      <c r="M12" s="14">
        <v>0</v>
      </c>
      <c r="N12" s="16">
        <v>0</v>
      </c>
      <c r="O12" s="14" t="s">
        <v>582</v>
      </c>
      <c r="P12" s="16" t="s">
        <v>582</v>
      </c>
      <c r="Q12" s="14">
        <v>2.3480837700000001</v>
      </c>
      <c r="R12" s="16">
        <v>0.59189603000000002</v>
      </c>
      <c r="S12" s="14">
        <v>0</v>
      </c>
      <c r="T12" s="16">
        <v>0</v>
      </c>
      <c r="U12" s="14">
        <v>4.4295339699999996</v>
      </c>
      <c r="V12" s="16">
        <v>0.42505308000000003</v>
      </c>
    </row>
    <row r="13" spans="1:22" x14ac:dyDescent="0.25">
      <c r="A13" s="11" t="s">
        <v>483</v>
      </c>
      <c r="B13" s="13">
        <v>7161</v>
      </c>
      <c r="C13" s="14">
        <f>(340/B13*100)</f>
        <v>4.7479402318112003</v>
      </c>
      <c r="D13" s="15">
        <v>6821</v>
      </c>
      <c r="E13" s="14">
        <v>2.0570051999999999</v>
      </c>
      <c r="F13" s="16">
        <v>0.18064591999999999</v>
      </c>
      <c r="G13" s="14">
        <v>4.0433892399999998</v>
      </c>
      <c r="H13" s="16">
        <v>0.27888507000000001</v>
      </c>
      <c r="I13" s="14">
        <v>12.224437289999999</v>
      </c>
      <c r="J13" s="16">
        <v>0.57597308999999997</v>
      </c>
      <c r="K13" s="14">
        <v>72.786818049999994</v>
      </c>
      <c r="L13" s="16">
        <v>0.90634826000000002</v>
      </c>
      <c r="M13" s="14">
        <v>0</v>
      </c>
      <c r="N13" s="16">
        <v>0</v>
      </c>
      <c r="O13" s="14" t="s">
        <v>582</v>
      </c>
      <c r="P13" s="16" t="s">
        <v>582</v>
      </c>
      <c r="Q13" s="14">
        <v>4.22763036</v>
      </c>
      <c r="R13" s="16">
        <v>0.48804222000000003</v>
      </c>
      <c r="S13" s="14">
        <v>0</v>
      </c>
      <c r="T13" s="16">
        <v>0</v>
      </c>
      <c r="U13" s="14">
        <v>4.6607198600000004</v>
      </c>
      <c r="V13" s="16">
        <v>0.49585056</v>
      </c>
    </row>
    <row r="14" spans="1:22" x14ac:dyDescent="0.25">
      <c r="A14" s="11" t="s">
        <v>484</v>
      </c>
      <c r="B14" s="13">
        <v>5587</v>
      </c>
      <c r="C14" s="14">
        <f>(93/B14*100)</f>
        <v>1.6645784857705386</v>
      </c>
      <c r="D14" s="15">
        <v>5494</v>
      </c>
      <c r="E14" s="14">
        <v>3.2322749599999998</v>
      </c>
      <c r="F14" s="16">
        <v>0.26698615999999997</v>
      </c>
      <c r="G14" s="14">
        <v>7.1949639599999999</v>
      </c>
      <c r="H14" s="16">
        <v>0.39432737000000001</v>
      </c>
      <c r="I14" s="14">
        <v>22.239735809999999</v>
      </c>
      <c r="J14" s="16">
        <v>0.64930471000000001</v>
      </c>
      <c r="K14" s="14">
        <v>65.151837409999999</v>
      </c>
      <c r="L14" s="16">
        <v>0.81690141000000005</v>
      </c>
      <c r="M14" s="14">
        <v>0</v>
      </c>
      <c r="N14" s="16">
        <v>0</v>
      </c>
      <c r="O14" s="14" t="s">
        <v>582</v>
      </c>
      <c r="P14" s="16" t="s">
        <v>582</v>
      </c>
      <c r="Q14" s="14">
        <v>0</v>
      </c>
      <c r="R14" s="16">
        <v>0</v>
      </c>
      <c r="S14" s="14">
        <v>0</v>
      </c>
      <c r="T14" s="16">
        <v>0</v>
      </c>
      <c r="U14" s="14">
        <v>2.18118787</v>
      </c>
      <c r="V14" s="16">
        <v>0.20915584000000001</v>
      </c>
    </row>
    <row r="15" spans="1:22" x14ac:dyDescent="0.25">
      <c r="A15" s="11" t="s">
        <v>485</v>
      </c>
      <c r="B15" s="13">
        <v>5882</v>
      </c>
      <c r="C15" s="14">
        <f>(186/B15*100)</f>
        <v>3.1621897313838834</v>
      </c>
      <c r="D15" s="15">
        <v>5696</v>
      </c>
      <c r="E15" s="14">
        <v>1.6238687000000001</v>
      </c>
      <c r="F15" s="16">
        <v>0.20230281</v>
      </c>
      <c r="G15" s="14">
        <v>2.04081344</v>
      </c>
      <c r="H15" s="16">
        <v>0.22540565000000001</v>
      </c>
      <c r="I15" s="14">
        <v>9.7632487999999995</v>
      </c>
      <c r="J15" s="16">
        <v>0.46990232999999998</v>
      </c>
      <c r="K15" s="14">
        <v>81.53406459</v>
      </c>
      <c r="L15" s="16">
        <v>0.87591805</v>
      </c>
      <c r="M15" s="14">
        <v>0</v>
      </c>
      <c r="N15" s="16">
        <v>0</v>
      </c>
      <c r="O15" s="14" t="s">
        <v>582</v>
      </c>
      <c r="P15" s="16" t="s">
        <v>582</v>
      </c>
      <c r="Q15" s="14">
        <v>1.0367876499999999</v>
      </c>
      <c r="R15" s="16">
        <v>0.46485518999999997</v>
      </c>
      <c r="S15" s="14">
        <v>0</v>
      </c>
      <c r="T15" s="16">
        <v>0</v>
      </c>
      <c r="U15" s="14">
        <v>4.0012168299999997</v>
      </c>
      <c r="V15" s="16">
        <v>0.36026103999999998</v>
      </c>
    </row>
    <row r="16" spans="1:22" x14ac:dyDescent="0.25">
      <c r="A16" s="11" t="s">
        <v>486</v>
      </c>
      <c r="B16" s="13">
        <v>6108</v>
      </c>
      <c r="C16" s="14">
        <f>(198/B16*100)</f>
        <v>3.2416502946954813</v>
      </c>
      <c r="D16" s="15">
        <v>5910</v>
      </c>
      <c r="E16" s="14">
        <v>2.5815008100000001</v>
      </c>
      <c r="F16" s="16">
        <v>0.21027852</v>
      </c>
      <c r="G16" s="14">
        <v>4.38974815</v>
      </c>
      <c r="H16" s="16">
        <v>0.3063901</v>
      </c>
      <c r="I16" s="14">
        <v>14.48104698</v>
      </c>
      <c r="J16" s="16">
        <v>0.46872406999999999</v>
      </c>
      <c r="K16" s="14">
        <v>68.942315109999996</v>
      </c>
      <c r="L16" s="16">
        <v>0.98629398000000001</v>
      </c>
      <c r="M16" s="14">
        <v>0</v>
      </c>
      <c r="N16" s="16">
        <v>0</v>
      </c>
      <c r="O16" s="14" t="s">
        <v>582</v>
      </c>
      <c r="P16" s="16" t="s">
        <v>582</v>
      </c>
      <c r="Q16" s="14">
        <v>0</v>
      </c>
      <c r="R16" s="16">
        <v>0</v>
      </c>
      <c r="S16" s="14">
        <v>0</v>
      </c>
      <c r="T16" s="16">
        <v>0</v>
      </c>
      <c r="U16" s="14">
        <v>9.60538895</v>
      </c>
      <c r="V16" s="16">
        <v>0.77543978000000002</v>
      </c>
    </row>
    <row r="17" spans="1:22" x14ac:dyDescent="0.25">
      <c r="A17" s="11" t="s">
        <v>487</v>
      </c>
      <c r="B17" s="13">
        <v>6504</v>
      </c>
      <c r="C17" s="14">
        <f>(2634/B17*100)</f>
        <v>40.498154981549817</v>
      </c>
      <c r="D17" s="15">
        <v>3870</v>
      </c>
      <c r="E17" s="14">
        <v>2.3601864099999998</v>
      </c>
      <c r="F17" s="16">
        <v>0.27498715000000001</v>
      </c>
      <c r="G17" s="14">
        <v>4.3027662199999996</v>
      </c>
      <c r="H17" s="16">
        <v>0.36777859000000002</v>
      </c>
      <c r="I17" s="14">
        <v>13.96938988</v>
      </c>
      <c r="J17" s="16">
        <v>0.67089144000000001</v>
      </c>
      <c r="K17" s="14">
        <v>62.168152620000001</v>
      </c>
      <c r="L17" s="16">
        <v>1.3503001299999999</v>
      </c>
      <c r="M17" s="14">
        <v>0</v>
      </c>
      <c r="N17" s="16">
        <v>0</v>
      </c>
      <c r="O17" s="14" t="s">
        <v>582</v>
      </c>
      <c r="P17" s="16" t="s">
        <v>582</v>
      </c>
      <c r="Q17" s="14">
        <v>3.8083420499999998</v>
      </c>
      <c r="R17" s="16">
        <v>0.49295886</v>
      </c>
      <c r="S17" s="14">
        <v>0</v>
      </c>
      <c r="T17" s="16">
        <v>0</v>
      </c>
      <c r="U17" s="14">
        <v>13.391162830000001</v>
      </c>
      <c r="V17" s="16">
        <v>0.92854170999999996</v>
      </c>
    </row>
    <row r="18" spans="1:22" x14ac:dyDescent="0.25">
      <c r="A18" s="11" t="s">
        <v>488</v>
      </c>
      <c r="B18" s="13">
        <v>5532</v>
      </c>
      <c r="C18" s="14">
        <f>(33/B18*100)</f>
        <v>0.59652928416485895</v>
      </c>
      <c r="D18" s="15">
        <v>5499</v>
      </c>
      <c r="E18" s="14">
        <v>5.3540257100000002</v>
      </c>
      <c r="F18" s="16">
        <v>0.32663974000000001</v>
      </c>
      <c r="G18" s="14">
        <v>8.9630626600000003</v>
      </c>
      <c r="H18" s="16">
        <v>0.48639241</v>
      </c>
      <c r="I18" s="14">
        <v>17.705036939999999</v>
      </c>
      <c r="J18" s="16">
        <v>0.65007234000000003</v>
      </c>
      <c r="K18" s="14">
        <v>60.805439309999997</v>
      </c>
      <c r="L18" s="16">
        <v>1.36546933</v>
      </c>
      <c r="M18" s="14">
        <v>0</v>
      </c>
      <c r="N18" s="16">
        <v>0</v>
      </c>
      <c r="O18" s="14" t="s">
        <v>582</v>
      </c>
      <c r="P18" s="16" t="s">
        <v>582</v>
      </c>
      <c r="Q18" s="14">
        <v>0</v>
      </c>
      <c r="R18" s="16">
        <v>0</v>
      </c>
      <c r="S18" s="14">
        <v>0</v>
      </c>
      <c r="T18" s="16">
        <v>0</v>
      </c>
      <c r="U18" s="14">
        <v>7.1724353799999996</v>
      </c>
      <c r="V18" s="16">
        <v>0.80308385999999998</v>
      </c>
    </row>
    <row r="19" spans="1:22" x14ac:dyDescent="0.25">
      <c r="A19" s="11" t="s">
        <v>489</v>
      </c>
      <c r="B19" s="13">
        <v>5658</v>
      </c>
      <c r="C19" s="14">
        <f>(493/B19*100)</f>
        <v>8.7133262636974198</v>
      </c>
      <c r="D19" s="15">
        <v>5165</v>
      </c>
      <c r="E19" s="14">
        <v>5.8374557100000004</v>
      </c>
      <c r="F19" s="16">
        <v>0.38804211</v>
      </c>
      <c r="G19" s="14">
        <v>8.3111260399999995</v>
      </c>
      <c r="H19" s="16">
        <v>0.4814233</v>
      </c>
      <c r="I19" s="14">
        <v>22.24169435</v>
      </c>
      <c r="J19" s="16">
        <v>0.69196581999999995</v>
      </c>
      <c r="K19" s="14">
        <v>57.062508209999997</v>
      </c>
      <c r="L19" s="16">
        <v>1.2190618900000001</v>
      </c>
      <c r="M19" s="14">
        <v>0</v>
      </c>
      <c r="N19" s="16">
        <v>0</v>
      </c>
      <c r="O19" s="14" t="s">
        <v>582</v>
      </c>
      <c r="P19" s="16" t="s">
        <v>582</v>
      </c>
      <c r="Q19" s="14">
        <v>0</v>
      </c>
      <c r="R19" s="16">
        <v>0</v>
      </c>
      <c r="S19" s="14">
        <v>0</v>
      </c>
      <c r="T19" s="16">
        <v>0</v>
      </c>
      <c r="U19" s="14">
        <v>6.5472156799999999</v>
      </c>
      <c r="V19" s="16">
        <v>0.54223259000000001</v>
      </c>
    </row>
    <row r="20" spans="1:22" x14ac:dyDescent="0.25">
      <c r="A20" s="11" t="s">
        <v>490</v>
      </c>
      <c r="B20" s="13">
        <v>3371</v>
      </c>
      <c r="C20" s="14">
        <f>(75/B20*100)</f>
        <v>2.2248590922574905</v>
      </c>
      <c r="D20" s="15">
        <v>3296</v>
      </c>
      <c r="E20" s="14">
        <v>2.3977629299999998</v>
      </c>
      <c r="F20" s="16">
        <v>0.27897495999999999</v>
      </c>
      <c r="G20" s="14">
        <v>3.24548543</v>
      </c>
      <c r="H20" s="16">
        <v>0.31770922000000001</v>
      </c>
      <c r="I20" s="14">
        <v>10.008634280000001</v>
      </c>
      <c r="J20" s="16">
        <v>0.51371354999999996</v>
      </c>
      <c r="K20" s="14">
        <v>76.322211229999994</v>
      </c>
      <c r="L20" s="16">
        <v>0.68072485999999999</v>
      </c>
      <c r="M20" s="14">
        <v>0</v>
      </c>
      <c r="N20" s="16">
        <v>0</v>
      </c>
      <c r="O20" s="14" t="s">
        <v>582</v>
      </c>
      <c r="P20" s="16" t="s">
        <v>582</v>
      </c>
      <c r="Q20" s="14">
        <v>0</v>
      </c>
      <c r="R20" s="16">
        <v>0</v>
      </c>
      <c r="S20" s="14">
        <v>0</v>
      </c>
      <c r="T20" s="16">
        <v>0</v>
      </c>
      <c r="U20" s="14">
        <v>8.02590614</v>
      </c>
      <c r="V20" s="16">
        <v>0.42253450999999997</v>
      </c>
    </row>
    <row r="21" spans="1:22" x14ac:dyDescent="0.25">
      <c r="A21" s="11" t="s">
        <v>491</v>
      </c>
      <c r="B21" s="13">
        <v>5741</v>
      </c>
      <c r="C21" s="14">
        <f>(83/B21*100)</f>
        <v>1.4457411600766417</v>
      </c>
      <c r="D21" s="15">
        <v>5658</v>
      </c>
      <c r="E21" s="14">
        <v>2.4295994699999999</v>
      </c>
      <c r="F21" s="16">
        <v>0.22866084</v>
      </c>
      <c r="G21" s="14">
        <v>3.9165465799999999</v>
      </c>
      <c r="H21" s="16">
        <v>0.28137757000000002</v>
      </c>
      <c r="I21" s="14">
        <v>12.98755379</v>
      </c>
      <c r="J21" s="16">
        <v>0.46644647</v>
      </c>
      <c r="K21" s="14">
        <v>77.574413430000007</v>
      </c>
      <c r="L21" s="16">
        <v>0.56750553999999998</v>
      </c>
      <c r="M21" s="14">
        <v>0</v>
      </c>
      <c r="N21" s="16">
        <v>0</v>
      </c>
      <c r="O21" s="14" t="s">
        <v>582</v>
      </c>
      <c r="P21" s="16" t="s">
        <v>582</v>
      </c>
      <c r="Q21" s="14">
        <v>0</v>
      </c>
      <c r="R21" s="16">
        <v>0</v>
      </c>
      <c r="S21" s="14">
        <v>0</v>
      </c>
      <c r="T21" s="16">
        <v>0</v>
      </c>
      <c r="U21" s="14">
        <v>3.0918867300000001</v>
      </c>
      <c r="V21" s="16">
        <v>0.28060094000000002</v>
      </c>
    </row>
    <row r="22" spans="1:22" x14ac:dyDescent="0.25">
      <c r="A22" s="11" t="s">
        <v>492</v>
      </c>
      <c r="B22" s="13">
        <v>6598</v>
      </c>
      <c r="C22" s="14">
        <f>(44/B22*100)</f>
        <v>0.66686874810548646</v>
      </c>
      <c r="D22" s="15">
        <v>6554</v>
      </c>
      <c r="E22" s="14">
        <v>6.4872141499999998</v>
      </c>
      <c r="F22" s="16">
        <v>0.38534119</v>
      </c>
      <c r="G22" s="14">
        <v>8.6258820800000002</v>
      </c>
      <c r="H22" s="16">
        <v>0.41740345000000001</v>
      </c>
      <c r="I22" s="14">
        <v>14.83234137</v>
      </c>
      <c r="J22" s="16">
        <v>0.70334733999999999</v>
      </c>
      <c r="K22" s="14">
        <v>53.992329699999999</v>
      </c>
      <c r="L22" s="16">
        <v>1.44925824</v>
      </c>
      <c r="M22" s="14">
        <v>0</v>
      </c>
      <c r="N22" s="16">
        <v>0</v>
      </c>
      <c r="O22" s="14" t="s">
        <v>582</v>
      </c>
      <c r="P22" s="16" t="s">
        <v>582</v>
      </c>
      <c r="Q22" s="14">
        <v>10.29669565</v>
      </c>
      <c r="R22" s="16">
        <v>1.33060874</v>
      </c>
      <c r="S22" s="14">
        <v>0</v>
      </c>
      <c r="T22" s="16">
        <v>0</v>
      </c>
      <c r="U22" s="14">
        <v>5.7655370599999998</v>
      </c>
      <c r="V22" s="16">
        <v>0.62516035999999997</v>
      </c>
    </row>
    <row r="23" spans="1:22" x14ac:dyDescent="0.25">
      <c r="A23" s="11" t="s">
        <v>493</v>
      </c>
      <c r="B23" s="13">
        <v>11583</v>
      </c>
      <c r="C23" s="14">
        <f>(307/B23*100)</f>
        <v>2.650435983769317</v>
      </c>
      <c r="D23" s="15">
        <v>11276</v>
      </c>
      <c r="E23" s="14">
        <v>4.4132304199999997</v>
      </c>
      <c r="F23" s="16">
        <v>0.34293786999999998</v>
      </c>
      <c r="G23" s="14">
        <v>9.06938362</v>
      </c>
      <c r="H23" s="16">
        <v>0.54631585999999999</v>
      </c>
      <c r="I23" s="14">
        <v>19.992176059999998</v>
      </c>
      <c r="J23" s="16">
        <v>0.58308205999999996</v>
      </c>
      <c r="K23" s="14">
        <v>61.381417710000001</v>
      </c>
      <c r="L23" s="16">
        <v>1.0294840700000001</v>
      </c>
      <c r="M23" s="14">
        <v>0</v>
      </c>
      <c r="N23" s="16">
        <v>0</v>
      </c>
      <c r="O23" s="14" t="s">
        <v>582</v>
      </c>
      <c r="P23" s="16" t="s">
        <v>582</v>
      </c>
      <c r="Q23" s="14">
        <v>0</v>
      </c>
      <c r="R23" s="16">
        <v>0</v>
      </c>
      <c r="S23" s="14">
        <v>0</v>
      </c>
      <c r="T23" s="16">
        <v>0</v>
      </c>
      <c r="U23" s="14">
        <v>5.1437921800000002</v>
      </c>
      <c r="V23" s="16">
        <v>0.42649325999999999</v>
      </c>
    </row>
    <row r="24" spans="1:22" x14ac:dyDescent="0.25">
      <c r="A24" s="11" t="s">
        <v>494</v>
      </c>
      <c r="B24" s="13">
        <v>6647</v>
      </c>
      <c r="C24" s="14">
        <f>(18/B24*100)</f>
        <v>0.27079885662704983</v>
      </c>
      <c r="D24" s="15">
        <v>6629</v>
      </c>
      <c r="E24" s="14">
        <v>1.28713075</v>
      </c>
      <c r="F24" s="16">
        <v>0.15112505000000001</v>
      </c>
      <c r="G24" s="14">
        <v>1.9999354</v>
      </c>
      <c r="H24" s="16">
        <v>0.20696521000000001</v>
      </c>
      <c r="I24" s="14">
        <v>8.4698185200000005</v>
      </c>
      <c r="J24" s="16">
        <v>0.37880226</v>
      </c>
      <c r="K24" s="14">
        <v>85.278627619999995</v>
      </c>
      <c r="L24" s="16">
        <v>0.97106831999999998</v>
      </c>
      <c r="M24" s="14">
        <v>0</v>
      </c>
      <c r="N24" s="16">
        <v>0</v>
      </c>
      <c r="O24" s="14" t="s">
        <v>582</v>
      </c>
      <c r="P24" s="16" t="s">
        <v>582</v>
      </c>
      <c r="Q24" s="14">
        <v>0</v>
      </c>
      <c r="R24" s="16">
        <v>0</v>
      </c>
      <c r="S24" s="14">
        <v>0</v>
      </c>
      <c r="T24" s="16">
        <v>0</v>
      </c>
      <c r="U24" s="14">
        <v>2.9644876999999998</v>
      </c>
      <c r="V24" s="16">
        <v>0.85574315000000001</v>
      </c>
    </row>
    <row r="25" spans="1:22" x14ac:dyDescent="0.25">
      <c r="A25" s="11" t="s">
        <v>495</v>
      </c>
      <c r="B25" s="13">
        <v>5581</v>
      </c>
      <c r="C25" s="14">
        <f>(26/B25*100)</f>
        <v>0.46586633219853069</v>
      </c>
      <c r="D25" s="15">
        <v>5555</v>
      </c>
      <c r="E25" s="14">
        <v>1.3899211300000001</v>
      </c>
      <c r="F25" s="16">
        <v>0.14109621999999999</v>
      </c>
      <c r="G25" s="14">
        <v>2.8759987599999999</v>
      </c>
      <c r="H25" s="16">
        <v>0.25448100000000001</v>
      </c>
      <c r="I25" s="14">
        <v>21.388418600000001</v>
      </c>
      <c r="J25" s="16">
        <v>0.71515596999999997</v>
      </c>
      <c r="K25" s="14">
        <v>73.650073899999995</v>
      </c>
      <c r="L25" s="16">
        <v>0.78633505000000004</v>
      </c>
      <c r="M25" s="14">
        <v>0</v>
      </c>
      <c r="N25" s="16">
        <v>0</v>
      </c>
      <c r="O25" s="14" t="s">
        <v>582</v>
      </c>
      <c r="P25" s="16" t="s">
        <v>582</v>
      </c>
      <c r="Q25" s="14">
        <v>0</v>
      </c>
      <c r="R25" s="16">
        <v>0</v>
      </c>
      <c r="S25" s="14">
        <v>0</v>
      </c>
      <c r="T25" s="16">
        <v>0</v>
      </c>
      <c r="U25" s="14">
        <v>0.69558761000000002</v>
      </c>
      <c r="V25" s="16">
        <v>0.12628186</v>
      </c>
    </row>
    <row r="26" spans="1:22" x14ac:dyDescent="0.25">
      <c r="A26" s="11" t="s">
        <v>496</v>
      </c>
      <c r="B26" s="13">
        <v>4869</v>
      </c>
      <c r="C26" s="14">
        <f>(97/B26*100)</f>
        <v>1.9921955226945984</v>
      </c>
      <c r="D26" s="15">
        <v>4772</v>
      </c>
      <c r="E26" s="14">
        <v>3.5286274999999998</v>
      </c>
      <c r="F26" s="16">
        <v>0.38604554000000002</v>
      </c>
      <c r="G26" s="14">
        <v>7.5519375499999999</v>
      </c>
      <c r="H26" s="16">
        <v>0.34161588999999998</v>
      </c>
      <c r="I26" s="14">
        <v>21.80391753</v>
      </c>
      <c r="J26" s="16">
        <v>0.56907209999999997</v>
      </c>
      <c r="K26" s="14">
        <v>64.384634629999994</v>
      </c>
      <c r="L26" s="16">
        <v>0.75584744000000004</v>
      </c>
      <c r="M26" s="14">
        <v>0</v>
      </c>
      <c r="N26" s="16">
        <v>0</v>
      </c>
      <c r="O26" s="14" t="s">
        <v>582</v>
      </c>
      <c r="P26" s="16" t="s">
        <v>582</v>
      </c>
      <c r="Q26" s="14">
        <v>0</v>
      </c>
      <c r="R26" s="16">
        <v>0</v>
      </c>
      <c r="S26" s="14">
        <v>0</v>
      </c>
      <c r="T26" s="16">
        <v>0</v>
      </c>
      <c r="U26" s="14">
        <v>2.7308827899999999</v>
      </c>
      <c r="V26" s="16">
        <v>0.29879032</v>
      </c>
    </row>
    <row r="27" spans="1:22" x14ac:dyDescent="0.25">
      <c r="A27" s="11" t="s">
        <v>497</v>
      </c>
      <c r="B27" s="13">
        <v>5299</v>
      </c>
      <c r="C27" s="14">
        <f>(208/B27*100)</f>
        <v>3.9252689186638987</v>
      </c>
      <c r="D27" s="15">
        <v>5091</v>
      </c>
      <c r="E27" s="14">
        <v>4.0197402200000001</v>
      </c>
      <c r="F27" s="16">
        <v>0.24466687000000001</v>
      </c>
      <c r="G27" s="14">
        <v>6.0163704999999998</v>
      </c>
      <c r="H27" s="16">
        <v>0.34591482000000001</v>
      </c>
      <c r="I27" s="14">
        <v>16.503380379999999</v>
      </c>
      <c r="J27" s="16">
        <v>0.52322152</v>
      </c>
      <c r="K27" s="14">
        <v>63.133911259999998</v>
      </c>
      <c r="L27" s="16">
        <v>0.62808699000000001</v>
      </c>
      <c r="M27" s="14">
        <v>0</v>
      </c>
      <c r="N27" s="16">
        <v>0</v>
      </c>
      <c r="O27" s="14" t="s">
        <v>582</v>
      </c>
      <c r="P27" s="16" t="s">
        <v>582</v>
      </c>
      <c r="Q27" s="14">
        <v>0</v>
      </c>
      <c r="R27" s="16">
        <v>0</v>
      </c>
      <c r="S27" s="14">
        <v>0</v>
      </c>
      <c r="T27" s="16">
        <v>0</v>
      </c>
      <c r="U27" s="14">
        <v>10.32659763</v>
      </c>
      <c r="V27" s="16">
        <v>0.39401597999999999</v>
      </c>
    </row>
    <row r="28" spans="1:22" x14ac:dyDescent="0.25">
      <c r="A28" s="11" t="s">
        <v>498</v>
      </c>
      <c r="B28" s="13">
        <v>7568</v>
      </c>
      <c r="C28" s="14">
        <f>(562/B28*100)</f>
        <v>7.4260042283298091</v>
      </c>
      <c r="D28" s="15">
        <v>7006</v>
      </c>
      <c r="E28" s="14">
        <v>4.3760371500000002</v>
      </c>
      <c r="F28" s="16">
        <v>0.30108479999999999</v>
      </c>
      <c r="G28" s="14">
        <v>12.359560699999999</v>
      </c>
      <c r="H28" s="16">
        <v>0.54634799999999994</v>
      </c>
      <c r="I28" s="14">
        <v>25.006816059999998</v>
      </c>
      <c r="J28" s="16">
        <v>0.57288488999999998</v>
      </c>
      <c r="K28" s="14">
        <v>51.601415170000003</v>
      </c>
      <c r="L28" s="16">
        <v>0.94880787</v>
      </c>
      <c r="M28" s="14">
        <v>0</v>
      </c>
      <c r="N28" s="16">
        <v>0</v>
      </c>
      <c r="O28" s="14" t="s">
        <v>582</v>
      </c>
      <c r="P28" s="16" t="s">
        <v>582</v>
      </c>
      <c r="Q28" s="14">
        <v>0</v>
      </c>
      <c r="R28" s="16">
        <v>0</v>
      </c>
      <c r="S28" s="14">
        <v>0</v>
      </c>
      <c r="T28" s="16">
        <v>0</v>
      </c>
      <c r="U28" s="14">
        <v>6.65617093</v>
      </c>
      <c r="V28" s="16">
        <v>0.75679881999999998</v>
      </c>
    </row>
    <row r="29" spans="1:22" x14ac:dyDescent="0.25">
      <c r="A29" s="11" t="s">
        <v>499</v>
      </c>
      <c r="B29" s="13">
        <v>5385</v>
      </c>
      <c r="C29" s="14">
        <f>(30/B29*100)</f>
        <v>0.55710306406685239</v>
      </c>
      <c r="D29" s="15">
        <v>5355</v>
      </c>
      <c r="E29" s="14">
        <v>1.4843309099999999</v>
      </c>
      <c r="F29" s="16">
        <v>0.18125923999999999</v>
      </c>
      <c r="G29" s="14">
        <v>4.9067137000000001</v>
      </c>
      <c r="H29" s="16">
        <v>0.35271529000000001</v>
      </c>
      <c r="I29" s="14">
        <v>11.903148529999999</v>
      </c>
      <c r="J29" s="16">
        <v>0.43583773999999997</v>
      </c>
      <c r="K29" s="14">
        <v>75.983435209999996</v>
      </c>
      <c r="L29" s="16">
        <v>0.77715944000000003</v>
      </c>
      <c r="M29" s="14">
        <v>0</v>
      </c>
      <c r="N29" s="16">
        <v>0</v>
      </c>
      <c r="O29" s="14" t="s">
        <v>582</v>
      </c>
      <c r="P29" s="16" t="s">
        <v>582</v>
      </c>
      <c r="Q29" s="14">
        <v>2.7667624100000001</v>
      </c>
      <c r="R29" s="16">
        <v>0.24169378</v>
      </c>
      <c r="S29" s="14">
        <v>0</v>
      </c>
      <c r="T29" s="16">
        <v>0</v>
      </c>
      <c r="U29" s="14">
        <v>2.9556092399999998</v>
      </c>
      <c r="V29" s="16">
        <v>0.43737105999999998</v>
      </c>
    </row>
    <row r="30" spans="1:22" x14ac:dyDescent="0.25">
      <c r="A30" s="11" t="s">
        <v>500</v>
      </c>
      <c r="B30" s="13">
        <v>4520</v>
      </c>
      <c r="C30" s="14">
        <f>(266/B30*100)</f>
        <v>5.8849557522123899</v>
      </c>
      <c r="D30" s="15">
        <v>4254</v>
      </c>
      <c r="E30" s="14">
        <v>2.1654637999999999</v>
      </c>
      <c r="F30" s="16">
        <v>0.24380346</v>
      </c>
      <c r="G30" s="14">
        <v>4.0233375100000002</v>
      </c>
      <c r="H30" s="16">
        <v>0.33589214000000001</v>
      </c>
      <c r="I30" s="14">
        <v>14.345357780000001</v>
      </c>
      <c r="J30" s="16">
        <v>0.61250218999999995</v>
      </c>
      <c r="K30" s="14">
        <v>72.96786582</v>
      </c>
      <c r="L30" s="16">
        <v>0.91244826999999995</v>
      </c>
      <c r="M30" s="14">
        <v>0</v>
      </c>
      <c r="N30" s="16">
        <v>0</v>
      </c>
      <c r="O30" s="14" t="s">
        <v>582</v>
      </c>
      <c r="P30" s="16" t="s">
        <v>582</v>
      </c>
      <c r="Q30" s="14">
        <v>0</v>
      </c>
      <c r="R30" s="16">
        <v>0</v>
      </c>
      <c r="S30" s="14">
        <v>0</v>
      </c>
      <c r="T30" s="16">
        <v>0</v>
      </c>
      <c r="U30" s="14">
        <v>6.4979750899999997</v>
      </c>
      <c r="V30" s="16">
        <v>0.48523878999999998</v>
      </c>
    </row>
    <row r="31" spans="1:22" x14ac:dyDescent="0.25">
      <c r="A31" s="11" t="s">
        <v>501</v>
      </c>
      <c r="B31" s="13">
        <v>5456</v>
      </c>
      <c r="C31" s="14">
        <f>(158/B31*100)</f>
        <v>2.8958944281524923</v>
      </c>
      <c r="D31" s="15">
        <v>5298</v>
      </c>
      <c r="E31" s="14">
        <v>2.9001633600000001</v>
      </c>
      <c r="F31" s="16">
        <v>0.22520645</v>
      </c>
      <c r="G31" s="14">
        <v>5.9391517699999996</v>
      </c>
      <c r="H31" s="16">
        <v>0.39484355999999998</v>
      </c>
      <c r="I31" s="14">
        <v>18.979395889999999</v>
      </c>
      <c r="J31" s="16">
        <v>0.55308542999999999</v>
      </c>
      <c r="K31" s="14">
        <v>65.501716520000002</v>
      </c>
      <c r="L31" s="16">
        <v>0.82662564999999999</v>
      </c>
      <c r="M31" s="14">
        <v>0</v>
      </c>
      <c r="N31" s="16">
        <v>0</v>
      </c>
      <c r="O31" s="14" t="s">
        <v>582</v>
      </c>
      <c r="P31" s="16" t="s">
        <v>582</v>
      </c>
      <c r="Q31" s="14">
        <v>0</v>
      </c>
      <c r="R31" s="16">
        <v>0</v>
      </c>
      <c r="S31" s="14">
        <v>0</v>
      </c>
      <c r="T31" s="16">
        <v>0</v>
      </c>
      <c r="U31" s="14">
        <v>6.6795724600000002</v>
      </c>
      <c r="V31" s="16">
        <v>0.55284802</v>
      </c>
    </row>
    <row r="32" spans="1:22" x14ac:dyDescent="0.25">
      <c r="A32" s="11" t="s">
        <v>502</v>
      </c>
      <c r="B32" s="13">
        <v>4478</v>
      </c>
      <c r="C32" s="14">
        <f>(6/B32*100)</f>
        <v>0.13398838767306834</v>
      </c>
      <c r="D32" s="15">
        <v>4472</v>
      </c>
      <c r="E32" s="14">
        <v>3.3635312499999999</v>
      </c>
      <c r="F32" s="16">
        <v>0.29737770000000002</v>
      </c>
      <c r="G32" s="14">
        <v>7.7906920599999996</v>
      </c>
      <c r="H32" s="16">
        <v>0.45328381000000001</v>
      </c>
      <c r="I32" s="14">
        <v>22.977444640000002</v>
      </c>
      <c r="J32" s="16">
        <v>0.73951716999999995</v>
      </c>
      <c r="K32" s="14">
        <v>63.387322449999999</v>
      </c>
      <c r="L32" s="16">
        <v>0.93907344999999998</v>
      </c>
      <c r="M32" s="14">
        <v>0</v>
      </c>
      <c r="N32" s="16">
        <v>0</v>
      </c>
      <c r="O32" s="14" t="s">
        <v>582</v>
      </c>
      <c r="P32" s="16" t="s">
        <v>582</v>
      </c>
      <c r="Q32" s="14">
        <v>0</v>
      </c>
      <c r="R32" s="16">
        <v>0</v>
      </c>
      <c r="S32" s="14">
        <v>0</v>
      </c>
      <c r="T32" s="16">
        <v>0</v>
      </c>
      <c r="U32" s="14">
        <v>2.4810096100000001</v>
      </c>
      <c r="V32" s="16">
        <v>0.28407304999999999</v>
      </c>
    </row>
    <row r="33" spans="1:22" x14ac:dyDescent="0.25">
      <c r="A33" s="11" t="s">
        <v>503</v>
      </c>
      <c r="B33" s="13">
        <v>7325</v>
      </c>
      <c r="C33" s="14">
        <f>(88/B33*100)</f>
        <v>1.2013651877133107</v>
      </c>
      <c r="D33" s="15">
        <v>7237</v>
      </c>
      <c r="E33" s="14">
        <v>4.5285689800000002</v>
      </c>
      <c r="F33" s="16">
        <v>0.30811337</v>
      </c>
      <c r="G33" s="14">
        <v>7.3224541299999997</v>
      </c>
      <c r="H33" s="16">
        <v>0.33130767999999999</v>
      </c>
      <c r="I33" s="14">
        <v>22.588401579999999</v>
      </c>
      <c r="J33" s="16">
        <v>0.53198045999999999</v>
      </c>
      <c r="K33" s="14">
        <v>62.997590889999998</v>
      </c>
      <c r="L33" s="16">
        <v>0.77005659000000004</v>
      </c>
      <c r="M33" s="14">
        <v>0</v>
      </c>
      <c r="N33" s="16">
        <v>0</v>
      </c>
      <c r="O33" s="14" t="s">
        <v>582</v>
      </c>
      <c r="P33" s="16" t="s">
        <v>582</v>
      </c>
      <c r="Q33" s="14">
        <v>0</v>
      </c>
      <c r="R33" s="16">
        <v>0</v>
      </c>
      <c r="S33" s="14">
        <v>0</v>
      </c>
      <c r="T33" s="16">
        <v>0</v>
      </c>
      <c r="U33" s="14">
        <v>2.5629844199999998</v>
      </c>
      <c r="V33" s="16">
        <v>0.26745322999999999</v>
      </c>
    </row>
    <row r="34" spans="1:22" x14ac:dyDescent="0.25">
      <c r="A34" s="11" t="s">
        <v>504</v>
      </c>
      <c r="B34" s="13">
        <v>6350</v>
      </c>
      <c r="C34" s="14">
        <f>(113/B34*100)</f>
        <v>1.7795275590551181</v>
      </c>
      <c r="D34" s="15">
        <v>6237</v>
      </c>
      <c r="E34" s="14">
        <v>5.0884087400000002</v>
      </c>
      <c r="F34" s="16">
        <v>0.37799902000000002</v>
      </c>
      <c r="G34" s="14">
        <v>6.8097659100000003</v>
      </c>
      <c r="H34" s="16">
        <v>0.35354923999999999</v>
      </c>
      <c r="I34" s="14">
        <v>17.658115349999999</v>
      </c>
      <c r="J34" s="16">
        <v>0.66574394000000003</v>
      </c>
      <c r="K34" s="14">
        <v>60.406436530000001</v>
      </c>
      <c r="L34" s="16">
        <v>1.1229913199999999</v>
      </c>
      <c r="M34" s="14">
        <v>0</v>
      </c>
      <c r="N34" s="16">
        <v>0</v>
      </c>
      <c r="O34" s="14" t="s">
        <v>582</v>
      </c>
      <c r="P34" s="16" t="s">
        <v>582</v>
      </c>
      <c r="Q34" s="14">
        <v>2.5959758800000001</v>
      </c>
      <c r="R34" s="16">
        <v>0.53893796000000005</v>
      </c>
      <c r="S34" s="14">
        <v>0</v>
      </c>
      <c r="T34" s="16">
        <v>0</v>
      </c>
      <c r="U34" s="14">
        <v>7.4412975899999996</v>
      </c>
      <c r="V34" s="16">
        <v>0.56974044999999995</v>
      </c>
    </row>
    <row r="35" spans="1:22" x14ac:dyDescent="0.25">
      <c r="A35" s="11" t="s">
        <v>505</v>
      </c>
      <c r="B35" s="13">
        <v>6406</v>
      </c>
      <c r="C35" s="14">
        <f>(80/B35*100)</f>
        <v>1.2488292226038089</v>
      </c>
      <c r="D35" s="15">
        <v>6326</v>
      </c>
      <c r="E35" s="14">
        <v>3.0543668099999999</v>
      </c>
      <c r="F35" s="16">
        <v>0.26303766000000001</v>
      </c>
      <c r="G35" s="14">
        <v>5.4066500199999998</v>
      </c>
      <c r="H35" s="16">
        <v>0.34246714</v>
      </c>
      <c r="I35" s="14">
        <v>20.018521459999999</v>
      </c>
      <c r="J35" s="16">
        <v>0.60583282000000005</v>
      </c>
      <c r="K35" s="14">
        <v>67.652542499999996</v>
      </c>
      <c r="L35" s="16">
        <v>0.69734554000000004</v>
      </c>
      <c r="M35" s="14">
        <v>0</v>
      </c>
      <c r="N35" s="16">
        <v>0</v>
      </c>
      <c r="O35" s="14" t="s">
        <v>582</v>
      </c>
      <c r="P35" s="16" t="s">
        <v>582</v>
      </c>
      <c r="Q35" s="14">
        <v>1.04263025</v>
      </c>
      <c r="R35" s="16">
        <v>5.7135360000000003E-2</v>
      </c>
      <c r="S35" s="14">
        <v>0</v>
      </c>
      <c r="T35" s="16">
        <v>0</v>
      </c>
      <c r="U35" s="14">
        <v>2.82528896</v>
      </c>
      <c r="V35" s="16">
        <v>0.22904126</v>
      </c>
    </row>
    <row r="36" spans="1:22" x14ac:dyDescent="0.25">
      <c r="A36" s="11" t="s">
        <v>506</v>
      </c>
      <c r="B36" s="13">
        <v>6736</v>
      </c>
      <c r="C36" s="14">
        <f>(107/B36*100)</f>
        <v>1.5884798099762472</v>
      </c>
      <c r="D36" s="15">
        <v>6629</v>
      </c>
      <c r="E36" s="14">
        <v>2.5929905099999999</v>
      </c>
      <c r="F36" s="16">
        <v>0.21335945000000001</v>
      </c>
      <c r="G36" s="14">
        <v>5.6919659600000001</v>
      </c>
      <c r="H36" s="16">
        <v>0.30880668999999999</v>
      </c>
      <c r="I36" s="14">
        <v>18.082329059999999</v>
      </c>
      <c r="J36" s="16">
        <v>0.62377307999999998</v>
      </c>
      <c r="K36" s="14">
        <v>68.490633130000006</v>
      </c>
      <c r="L36" s="16">
        <v>0.77838421999999996</v>
      </c>
      <c r="M36" s="14">
        <v>0</v>
      </c>
      <c r="N36" s="16">
        <v>0</v>
      </c>
      <c r="O36" s="14" t="s">
        <v>582</v>
      </c>
      <c r="P36" s="16" t="s">
        <v>582</v>
      </c>
      <c r="Q36" s="14">
        <v>0</v>
      </c>
      <c r="R36" s="16">
        <v>0</v>
      </c>
      <c r="S36" s="14">
        <v>0</v>
      </c>
      <c r="T36" s="16">
        <v>0</v>
      </c>
      <c r="U36" s="14">
        <v>5.1420813399999998</v>
      </c>
      <c r="V36" s="16">
        <v>0.40045838</v>
      </c>
    </row>
    <row r="37" spans="1:22" x14ac:dyDescent="0.25">
      <c r="A37" s="11" t="s">
        <v>507</v>
      </c>
      <c r="B37" s="13">
        <v>5458</v>
      </c>
      <c r="C37" s="14">
        <f>(222/B37*100)</f>
        <v>4.0674239648222787</v>
      </c>
      <c r="D37" s="15">
        <v>5236</v>
      </c>
      <c r="E37" s="14">
        <v>2.7869653300000001</v>
      </c>
      <c r="F37" s="16">
        <v>0.22875309999999999</v>
      </c>
      <c r="G37" s="14">
        <v>3.58984053</v>
      </c>
      <c r="H37" s="16">
        <v>0.27783235000000001</v>
      </c>
      <c r="I37" s="14">
        <v>15.961639290000001</v>
      </c>
      <c r="J37" s="16">
        <v>0.51221961999999999</v>
      </c>
      <c r="K37" s="14">
        <v>67.957723319999999</v>
      </c>
      <c r="L37" s="16">
        <v>1.1564724399999999</v>
      </c>
      <c r="M37" s="14">
        <v>0</v>
      </c>
      <c r="N37" s="16">
        <v>0</v>
      </c>
      <c r="O37" s="14" t="s">
        <v>582</v>
      </c>
      <c r="P37" s="16" t="s">
        <v>582</v>
      </c>
      <c r="Q37" s="14">
        <v>0</v>
      </c>
      <c r="R37" s="16">
        <v>0</v>
      </c>
      <c r="S37" s="14">
        <v>0</v>
      </c>
      <c r="T37" s="16">
        <v>0</v>
      </c>
      <c r="U37" s="14">
        <v>9.7038315300000004</v>
      </c>
      <c r="V37" s="16">
        <v>0.86181342000000005</v>
      </c>
    </row>
    <row r="38" spans="1:22" x14ac:dyDescent="0.25">
      <c r="A38" s="11" t="s">
        <v>508</v>
      </c>
      <c r="B38" s="13">
        <v>5860</v>
      </c>
      <c r="C38" s="14">
        <f>(34/B38*100)</f>
        <v>0.58020477815699656</v>
      </c>
      <c r="D38" s="15">
        <v>5826</v>
      </c>
      <c r="E38" s="14">
        <v>2.3565761699999999</v>
      </c>
      <c r="F38" s="16">
        <v>0.26730914</v>
      </c>
      <c r="G38" s="14">
        <v>4.4104355100000001</v>
      </c>
      <c r="H38" s="16">
        <v>0.35071071999999998</v>
      </c>
      <c r="I38" s="14">
        <v>11.77538354</v>
      </c>
      <c r="J38" s="16">
        <v>0.55184973000000004</v>
      </c>
      <c r="K38" s="14">
        <v>61.222289099999998</v>
      </c>
      <c r="L38" s="16">
        <v>1.10692602</v>
      </c>
      <c r="M38" s="14">
        <v>0</v>
      </c>
      <c r="N38" s="16">
        <v>0</v>
      </c>
      <c r="O38" s="14" t="s">
        <v>582</v>
      </c>
      <c r="P38" s="16" t="s">
        <v>582</v>
      </c>
      <c r="Q38" s="14">
        <v>0</v>
      </c>
      <c r="R38" s="16">
        <v>0</v>
      </c>
      <c r="S38" s="14">
        <v>0</v>
      </c>
      <c r="T38" s="16">
        <v>0</v>
      </c>
      <c r="U38" s="14">
        <v>20.235315669999999</v>
      </c>
      <c r="V38" s="16">
        <v>1.05224256</v>
      </c>
    </row>
    <row r="39" spans="1:22" x14ac:dyDescent="0.25">
      <c r="A39" s="11" t="s">
        <v>509</v>
      </c>
      <c r="B39" s="13">
        <v>5895</v>
      </c>
      <c r="C39" s="14">
        <f>(34/B39*100)</f>
        <v>0.57675996607294322</v>
      </c>
      <c r="D39" s="15">
        <v>5861</v>
      </c>
      <c r="E39" s="14">
        <v>7.7073291299999998</v>
      </c>
      <c r="F39" s="16">
        <v>0.42380853000000002</v>
      </c>
      <c r="G39" s="14">
        <v>15.049636339999999</v>
      </c>
      <c r="H39" s="16">
        <v>0.61014104000000002</v>
      </c>
      <c r="I39" s="14">
        <v>33.803096480000001</v>
      </c>
      <c r="J39" s="16">
        <v>0.69899871000000002</v>
      </c>
      <c r="K39" s="14">
        <v>38.31737562</v>
      </c>
      <c r="L39" s="16">
        <v>1.08553488</v>
      </c>
      <c r="M39" s="14">
        <v>0</v>
      </c>
      <c r="N39" s="16">
        <v>0</v>
      </c>
      <c r="O39" s="14" t="s">
        <v>582</v>
      </c>
      <c r="P39" s="16" t="s">
        <v>582</v>
      </c>
      <c r="Q39" s="14">
        <v>0</v>
      </c>
      <c r="R39" s="16">
        <v>0</v>
      </c>
      <c r="S39" s="14">
        <v>0</v>
      </c>
      <c r="T39" s="16">
        <v>0</v>
      </c>
      <c r="U39" s="14">
        <v>5.1225624300000003</v>
      </c>
      <c r="V39" s="16">
        <v>0.65365815999999999</v>
      </c>
    </row>
    <row r="40" spans="1:22" x14ac:dyDescent="0.25">
      <c r="A40" s="11" t="s">
        <v>510</v>
      </c>
      <c r="B40" s="13">
        <v>14157</v>
      </c>
      <c r="C40" s="14">
        <f>(437/B40*100)</f>
        <v>3.0868121777212685</v>
      </c>
      <c r="D40" s="15">
        <v>13720</v>
      </c>
      <c r="E40" s="14">
        <v>1.7296614400000001</v>
      </c>
      <c r="F40" s="16">
        <v>0.15484650999999999</v>
      </c>
      <c r="G40" s="14">
        <v>3.5529777600000001</v>
      </c>
      <c r="H40" s="16">
        <v>0.28292478999999998</v>
      </c>
      <c r="I40" s="14">
        <v>12.675432450000001</v>
      </c>
      <c r="J40" s="16">
        <v>0.45723967999999998</v>
      </c>
      <c r="K40" s="14">
        <v>76.098300629999997</v>
      </c>
      <c r="L40" s="16">
        <v>0.77633642999999997</v>
      </c>
      <c r="M40" s="14">
        <v>0</v>
      </c>
      <c r="N40" s="16">
        <v>0</v>
      </c>
      <c r="O40" s="14" t="s">
        <v>582</v>
      </c>
      <c r="P40" s="16" t="s">
        <v>582</v>
      </c>
      <c r="Q40" s="14">
        <v>0</v>
      </c>
      <c r="R40" s="16">
        <v>0</v>
      </c>
      <c r="S40" s="14">
        <v>0</v>
      </c>
      <c r="T40" s="16">
        <v>0</v>
      </c>
      <c r="U40" s="14">
        <v>5.9436277300000002</v>
      </c>
      <c r="V40" s="16">
        <v>0.52624948000000005</v>
      </c>
    </row>
    <row r="41" spans="1:22" x14ac:dyDescent="0.25">
      <c r="A41" s="11" t="s">
        <v>511</v>
      </c>
      <c r="B41" s="13">
        <v>5712</v>
      </c>
      <c r="C41" s="14">
        <f>(76/B41*100)</f>
        <v>1.330532212885154</v>
      </c>
      <c r="D41" s="15">
        <v>5636</v>
      </c>
      <c r="E41" s="14">
        <v>3.44020065</v>
      </c>
      <c r="F41" s="16">
        <v>0.29499806000000001</v>
      </c>
      <c r="G41" s="14">
        <v>6.8792959900000001</v>
      </c>
      <c r="H41" s="16">
        <v>0.53675645999999999</v>
      </c>
      <c r="I41" s="14">
        <v>24.502439989999999</v>
      </c>
      <c r="J41" s="16">
        <v>0.70777049999999997</v>
      </c>
      <c r="K41" s="14">
        <v>59.938130409999999</v>
      </c>
      <c r="L41" s="16">
        <v>1.16744402</v>
      </c>
      <c r="M41" s="14">
        <v>0</v>
      </c>
      <c r="N41" s="16">
        <v>0</v>
      </c>
      <c r="O41" s="14" t="s">
        <v>582</v>
      </c>
      <c r="P41" s="16" t="s">
        <v>582</v>
      </c>
      <c r="Q41" s="14">
        <v>0.68158885000000002</v>
      </c>
      <c r="R41" s="16">
        <v>0.18153912999999999</v>
      </c>
      <c r="S41" s="14">
        <v>0</v>
      </c>
      <c r="T41" s="16">
        <v>0</v>
      </c>
      <c r="U41" s="14">
        <v>4.5583441000000002</v>
      </c>
      <c r="V41" s="16">
        <v>0.53460143999999998</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3.2580697151428568</v>
      </c>
      <c r="F42" s="16">
        <f>IF(COUNT(F7:F41) &gt; 0, SQRT(SUMSQ(F7:F41)/(COUNT(F7:F41)*COUNT(F7:F41)) ), "—")</f>
        <v>4.6165379420283544E-2</v>
      </c>
      <c r="G42" s="14">
        <f>IF(COUNT(G7:G41) &gt; 0, AVERAGE(G7:G41), "—")</f>
        <v>5.9145899222857157</v>
      </c>
      <c r="H42" s="16">
        <f>IF(COUNT(H7:H41) &gt; 0, SQRT(SUMSQ(H7:H41)/(COUNT(H7:H41)*COUNT(H7:H41)) ), "—")</f>
        <v>6.2690044973891176E-2</v>
      </c>
      <c r="I42" s="14">
        <f>IF(COUNT(I7:I41) &gt; 0, AVERAGE(I7:I41), "—")</f>
        <v>17.208430304857142</v>
      </c>
      <c r="J42" s="16">
        <f>IF(COUNT(J7:J41) &gt; 0, SQRT(SUMSQ(J7:J41)/(COUNT(J7:J41)*COUNT(J7:J41)) ), "—")</f>
        <v>9.686512148197203E-2</v>
      </c>
      <c r="K42" s="14">
        <f>IF(COUNT(K7:K41) &gt; 0, AVERAGE(K7:K41), "—")</f>
        <v>66.395433839714286</v>
      </c>
      <c r="L42" s="16">
        <f>IF(COUNT(L7:L41) &gt; 0, SQRT(SUMSQ(L7:L41)/(COUNT(L7:L41)*COUNT(L7:L41)) ), "—")</f>
        <v>0.16181034310075143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0.92555396228571429</v>
      </c>
      <c r="R42" s="16">
        <f>IF(COUNT(R7:R41) &gt; 0, SQRT(SUMSQ(R7:R41)/(COUNT(R7:R41)*COUNT(R7:R41)) ), "—")</f>
        <v>5.364655649649893E-2</v>
      </c>
      <c r="S42" s="14">
        <f>IF(COUNT(S7:S41) &gt; 0, AVERAGE(S7:S41), "—")</f>
        <v>0</v>
      </c>
      <c r="T42" s="16">
        <f>IF(COUNT(T7:T41) &gt; 0, SQRT(SUMSQ(T7:T41)/(COUNT(T7:T41)*COUNT(T7:T41)) ), "—")</f>
        <v>0</v>
      </c>
      <c r="U42" s="14">
        <f>IF(COUNT(U7:U41) &gt; 0, AVERAGE(U7:U41), "—")</f>
        <v>6.297922255714286</v>
      </c>
      <c r="V42" s="16">
        <f>IF(COUNT(V7:V41) &gt; 0, SQRT(SUMSQ(V7:V41)/(COUNT(V7:V41)*COUNT(V7:V41)) ), "—")</f>
        <v>9.6810748649308373E-2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4.6358096</v>
      </c>
      <c r="F46" s="16">
        <v>0.22994638000000001</v>
      </c>
      <c r="G46" s="14">
        <v>8.5863445299999999</v>
      </c>
      <c r="H46" s="16">
        <v>0.28801166</v>
      </c>
      <c r="I46" s="14">
        <v>14.19733976</v>
      </c>
      <c r="J46" s="16">
        <v>0.36807741999999999</v>
      </c>
      <c r="K46" s="14">
        <v>33.792057560000003</v>
      </c>
      <c r="L46" s="16">
        <v>0.90537097</v>
      </c>
      <c r="M46" s="14">
        <v>0</v>
      </c>
      <c r="N46" s="16">
        <v>0</v>
      </c>
      <c r="O46" s="14" t="s">
        <v>582</v>
      </c>
      <c r="P46" s="16" t="s">
        <v>582</v>
      </c>
      <c r="Q46" s="14">
        <v>0</v>
      </c>
      <c r="R46" s="16">
        <v>0</v>
      </c>
      <c r="S46" s="14">
        <v>0</v>
      </c>
      <c r="T46" s="16">
        <v>0</v>
      </c>
      <c r="U46" s="14">
        <v>38.788448549999998</v>
      </c>
      <c r="V46" s="16">
        <v>1.1393088499999999</v>
      </c>
    </row>
    <row r="47" spans="1:22" x14ac:dyDescent="0.25">
      <c r="A47" s="11" t="s">
        <v>517</v>
      </c>
      <c r="B47" s="13">
        <v>5928</v>
      </c>
      <c r="C47" s="14">
        <f>(471/B47*100)</f>
        <v>7.9453441295546563</v>
      </c>
      <c r="D47" s="15">
        <v>5457</v>
      </c>
      <c r="E47" s="14">
        <v>9.4272673000000005</v>
      </c>
      <c r="F47" s="16">
        <v>0.47473587</v>
      </c>
      <c r="G47" s="14">
        <v>11.09293031</v>
      </c>
      <c r="H47" s="16">
        <v>0.51302583999999996</v>
      </c>
      <c r="I47" s="14">
        <v>23.718779340000001</v>
      </c>
      <c r="J47" s="16">
        <v>0.69918276000000001</v>
      </c>
      <c r="K47" s="14">
        <v>39.568781219999998</v>
      </c>
      <c r="L47" s="16">
        <v>1.3027574</v>
      </c>
      <c r="M47" s="14">
        <v>0</v>
      </c>
      <c r="N47" s="16">
        <v>0</v>
      </c>
      <c r="O47" s="14" t="s">
        <v>582</v>
      </c>
      <c r="P47" s="16" t="s">
        <v>582</v>
      </c>
      <c r="Q47" s="14">
        <v>0</v>
      </c>
      <c r="R47" s="16">
        <v>0</v>
      </c>
      <c r="S47" s="14">
        <v>0</v>
      </c>
      <c r="T47" s="16">
        <v>0</v>
      </c>
      <c r="U47" s="14">
        <v>16.192241840000001</v>
      </c>
      <c r="V47" s="16">
        <v>1.1392764200000001</v>
      </c>
    </row>
    <row r="48" spans="1:22" x14ac:dyDescent="0.25">
      <c r="A48" s="11" t="s">
        <v>518</v>
      </c>
      <c r="B48" s="13">
        <v>9841</v>
      </c>
      <c r="C48" s="14">
        <f>(8/B48*100)</f>
        <v>8.1292551569962401E-2</v>
      </c>
      <c r="D48" s="15">
        <v>9833</v>
      </c>
      <c r="E48" s="14">
        <v>3.1869387100000002</v>
      </c>
      <c r="F48" s="16">
        <v>0.26564318999999997</v>
      </c>
      <c r="G48" s="14">
        <v>8.7278012599999997</v>
      </c>
      <c r="H48" s="16">
        <v>0.49630738000000002</v>
      </c>
      <c r="I48" s="14">
        <v>33.397645060000002</v>
      </c>
      <c r="J48" s="16">
        <v>0.84456593999999996</v>
      </c>
      <c r="K48" s="14">
        <v>52.592162719999997</v>
      </c>
      <c r="L48" s="16">
        <v>1.15554526</v>
      </c>
      <c r="M48" s="14">
        <v>0</v>
      </c>
      <c r="N48" s="16">
        <v>0</v>
      </c>
      <c r="O48" s="14" t="s">
        <v>582</v>
      </c>
      <c r="P48" s="16" t="s">
        <v>582</v>
      </c>
      <c r="Q48" s="14">
        <v>0</v>
      </c>
      <c r="R48" s="16">
        <v>0</v>
      </c>
      <c r="S48" s="14">
        <v>0</v>
      </c>
      <c r="T48" s="16">
        <v>0</v>
      </c>
      <c r="U48" s="14">
        <v>2.0954522500000001</v>
      </c>
      <c r="V48" s="16">
        <v>0.53901476000000004</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6.2334613499999998</v>
      </c>
      <c r="F50" s="16">
        <v>0.3633248</v>
      </c>
      <c r="G50" s="14">
        <v>14.19505858</v>
      </c>
      <c r="H50" s="16">
        <v>0.48923514000000001</v>
      </c>
      <c r="I50" s="14">
        <v>21.510261570000001</v>
      </c>
      <c r="J50" s="16">
        <v>0.48715007999999999</v>
      </c>
      <c r="K50" s="14">
        <v>52.67487251</v>
      </c>
      <c r="L50" s="16">
        <v>0.94582356999999995</v>
      </c>
      <c r="M50" s="14">
        <v>0</v>
      </c>
      <c r="N50" s="16">
        <v>0</v>
      </c>
      <c r="O50" s="14" t="s">
        <v>582</v>
      </c>
      <c r="P50" s="16" t="s">
        <v>582</v>
      </c>
      <c r="Q50" s="14">
        <v>0</v>
      </c>
      <c r="R50" s="16">
        <v>0</v>
      </c>
      <c r="S50" s="14">
        <v>0</v>
      </c>
      <c r="T50" s="16">
        <v>0</v>
      </c>
      <c r="U50" s="14">
        <v>5.3863459899999997</v>
      </c>
      <c r="V50" s="16">
        <v>0.5968599</v>
      </c>
    </row>
    <row r="51" spans="1:22" x14ac:dyDescent="0.25">
      <c r="A51" s="11" t="s">
        <v>521</v>
      </c>
      <c r="B51" s="13">
        <v>6866</v>
      </c>
      <c r="C51" s="14">
        <f>(115/B51*100)</f>
        <v>1.6749198951354503</v>
      </c>
      <c r="D51" s="15">
        <v>6751</v>
      </c>
      <c r="E51" s="14">
        <v>4.3526051499999996</v>
      </c>
      <c r="F51" s="16">
        <v>0.27786125</v>
      </c>
      <c r="G51" s="14">
        <v>7.9306182700000001</v>
      </c>
      <c r="H51" s="16">
        <v>0.37958197999999999</v>
      </c>
      <c r="I51" s="14">
        <v>13.79770937</v>
      </c>
      <c r="J51" s="16">
        <v>0.45745044000000001</v>
      </c>
      <c r="K51" s="14">
        <v>52.139042760000002</v>
      </c>
      <c r="L51" s="16">
        <v>0.95097074999999998</v>
      </c>
      <c r="M51" s="14">
        <v>0</v>
      </c>
      <c r="N51" s="16">
        <v>0</v>
      </c>
      <c r="O51" s="14" t="s">
        <v>582</v>
      </c>
      <c r="P51" s="16" t="s">
        <v>582</v>
      </c>
      <c r="Q51" s="14">
        <v>10.57428807</v>
      </c>
      <c r="R51" s="16">
        <v>0.61242783000000001</v>
      </c>
      <c r="S51" s="14">
        <v>0</v>
      </c>
      <c r="T51" s="16">
        <v>0</v>
      </c>
      <c r="U51" s="14">
        <v>11.205736379999999</v>
      </c>
      <c r="V51" s="16">
        <v>1.0097959599999999</v>
      </c>
    </row>
    <row r="52" spans="1:22" x14ac:dyDescent="0.25">
      <c r="A52" s="11" t="s">
        <v>522</v>
      </c>
      <c r="B52" s="13">
        <v>5809</v>
      </c>
      <c r="C52" s="14">
        <f>(120/B52*100)</f>
        <v>2.0657600275434671</v>
      </c>
      <c r="D52" s="15">
        <v>5689</v>
      </c>
      <c r="E52" s="14">
        <v>3.2603388999999998</v>
      </c>
      <c r="F52" s="16">
        <v>0.27599976999999998</v>
      </c>
      <c r="G52" s="14">
        <v>6.0448790800000003</v>
      </c>
      <c r="H52" s="16">
        <v>0.34977035000000001</v>
      </c>
      <c r="I52" s="14">
        <v>19.090601790000001</v>
      </c>
      <c r="J52" s="16">
        <v>0.61827694</v>
      </c>
      <c r="K52" s="14">
        <v>67.419160340000005</v>
      </c>
      <c r="L52" s="16">
        <v>0.97848520000000005</v>
      </c>
      <c r="M52" s="14">
        <v>0</v>
      </c>
      <c r="N52" s="16">
        <v>0</v>
      </c>
      <c r="O52" s="14" t="s">
        <v>582</v>
      </c>
      <c r="P52" s="16" t="s">
        <v>582</v>
      </c>
      <c r="Q52" s="14">
        <v>0</v>
      </c>
      <c r="R52" s="16">
        <v>0</v>
      </c>
      <c r="S52" s="14">
        <v>0</v>
      </c>
      <c r="T52" s="16">
        <v>0</v>
      </c>
      <c r="U52" s="14">
        <v>4.1850198799999996</v>
      </c>
      <c r="V52" s="16">
        <v>0.44322974999999998</v>
      </c>
    </row>
    <row r="53" spans="1:22" x14ac:dyDescent="0.25">
      <c r="A53" s="11" t="s">
        <v>523</v>
      </c>
      <c r="B53" s="13">
        <v>5571</v>
      </c>
      <c r="C53" s="14">
        <f>(136/B53*100)</f>
        <v>2.4412134266738468</v>
      </c>
      <c r="D53" s="15">
        <v>5435</v>
      </c>
      <c r="E53" s="14">
        <v>7.4765987000000003</v>
      </c>
      <c r="F53" s="16">
        <v>0.31674099</v>
      </c>
      <c r="G53" s="14">
        <v>13.392591660000001</v>
      </c>
      <c r="H53" s="16">
        <v>0.45671824</v>
      </c>
      <c r="I53" s="14">
        <v>24.276958969999999</v>
      </c>
      <c r="J53" s="16">
        <v>0.61323850999999996</v>
      </c>
      <c r="K53" s="14">
        <v>45.247070710000003</v>
      </c>
      <c r="L53" s="16">
        <v>0.65932471999999998</v>
      </c>
      <c r="M53" s="14">
        <v>0</v>
      </c>
      <c r="N53" s="16">
        <v>0</v>
      </c>
      <c r="O53" s="14" t="s">
        <v>582</v>
      </c>
      <c r="P53" s="16" t="s">
        <v>582</v>
      </c>
      <c r="Q53" s="14">
        <v>0</v>
      </c>
      <c r="R53" s="16">
        <v>0</v>
      </c>
      <c r="S53" s="14">
        <v>0</v>
      </c>
      <c r="T53" s="16">
        <v>0</v>
      </c>
      <c r="U53" s="14">
        <v>9.6067799600000008</v>
      </c>
      <c r="V53" s="16">
        <v>0.34685832</v>
      </c>
    </row>
    <row r="54" spans="1:22" x14ac:dyDescent="0.25">
      <c r="A54" s="11" t="s">
        <v>524</v>
      </c>
      <c r="B54" s="13">
        <v>4740</v>
      </c>
      <c r="C54" s="14">
        <f>(606/B54*100)</f>
        <v>12.784810126582277</v>
      </c>
      <c r="D54" s="15">
        <v>4134</v>
      </c>
      <c r="E54" s="14">
        <v>12.890752730000001</v>
      </c>
      <c r="F54" s="16">
        <v>0.63533121999999997</v>
      </c>
      <c r="G54" s="14">
        <v>12.600772709999999</v>
      </c>
      <c r="H54" s="16">
        <v>0.54386020000000002</v>
      </c>
      <c r="I54" s="14">
        <v>22.883420730000001</v>
      </c>
      <c r="J54" s="16">
        <v>0.74160459000000001</v>
      </c>
      <c r="K54" s="14">
        <v>34.295126009999997</v>
      </c>
      <c r="L54" s="16">
        <v>1.1855110900000001</v>
      </c>
      <c r="M54" s="14">
        <v>0</v>
      </c>
      <c r="N54" s="16">
        <v>0</v>
      </c>
      <c r="O54" s="14" t="s">
        <v>582</v>
      </c>
      <c r="P54" s="16" t="s">
        <v>582</v>
      </c>
      <c r="Q54" s="14">
        <v>0</v>
      </c>
      <c r="R54" s="16">
        <v>0</v>
      </c>
      <c r="S54" s="14">
        <v>0</v>
      </c>
      <c r="T54" s="16">
        <v>0</v>
      </c>
      <c r="U54" s="14">
        <v>17.329927829999999</v>
      </c>
      <c r="V54" s="16">
        <v>1.5611360999999999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3.1282161300000002</v>
      </c>
      <c r="F56" s="16">
        <v>0.33258510000000002</v>
      </c>
      <c r="G56" s="14">
        <v>6.4134412899999997</v>
      </c>
      <c r="H56" s="16">
        <v>0.40100797999999999</v>
      </c>
      <c r="I56" s="14">
        <v>30.772211209999998</v>
      </c>
      <c r="J56" s="16">
        <v>0.70123555000000004</v>
      </c>
      <c r="K56" s="14">
        <v>58.167010179999998</v>
      </c>
      <c r="L56" s="16">
        <v>1.05901388</v>
      </c>
      <c r="M56" s="14">
        <v>0</v>
      </c>
      <c r="N56" s="16">
        <v>0</v>
      </c>
      <c r="O56" s="14" t="s">
        <v>582</v>
      </c>
      <c r="P56" s="16" t="s">
        <v>582</v>
      </c>
      <c r="Q56" s="14">
        <v>0</v>
      </c>
      <c r="R56" s="16">
        <v>0</v>
      </c>
      <c r="S56" s="14">
        <v>0</v>
      </c>
      <c r="T56" s="16">
        <v>0</v>
      </c>
      <c r="U56" s="14">
        <v>1.5191211899999999</v>
      </c>
      <c r="V56" s="16">
        <v>0.21662872</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5.5492657100000002</v>
      </c>
      <c r="F61" s="16">
        <v>0.35726150000000001</v>
      </c>
      <c r="G61" s="14">
        <v>9.2530808499999999</v>
      </c>
      <c r="H61" s="16">
        <v>0.44254139999999997</v>
      </c>
      <c r="I61" s="14">
        <v>22.168315270000001</v>
      </c>
      <c r="J61" s="16">
        <v>0.61663049000000003</v>
      </c>
      <c r="K61" s="14">
        <v>58.497450749999999</v>
      </c>
      <c r="L61" s="16">
        <v>1.0637755200000001</v>
      </c>
      <c r="M61" s="14">
        <v>0</v>
      </c>
      <c r="N61" s="16">
        <v>0</v>
      </c>
      <c r="O61" s="14" t="s">
        <v>582</v>
      </c>
      <c r="P61" s="16" t="s">
        <v>582</v>
      </c>
      <c r="Q61" s="14">
        <v>0</v>
      </c>
      <c r="R61" s="16">
        <v>0</v>
      </c>
      <c r="S61" s="14">
        <v>0</v>
      </c>
      <c r="T61" s="16">
        <v>0</v>
      </c>
      <c r="U61" s="14">
        <v>4.5318874200000003</v>
      </c>
      <c r="V61" s="16">
        <v>0.55023462000000001</v>
      </c>
    </row>
    <row r="62" spans="1:22" x14ac:dyDescent="0.25">
      <c r="A62" s="11" t="s">
        <v>532</v>
      </c>
      <c r="B62" s="13">
        <v>4476</v>
      </c>
      <c r="C62" s="14">
        <f>(3/B62*100)</f>
        <v>6.7024128686327081E-2</v>
      </c>
      <c r="D62" s="15">
        <v>4473</v>
      </c>
      <c r="E62" s="14">
        <v>2.3704357200000001</v>
      </c>
      <c r="F62" s="16">
        <v>0.22142845999999999</v>
      </c>
      <c r="G62" s="14">
        <v>5.0622952699999999</v>
      </c>
      <c r="H62" s="16">
        <v>0.31306959000000001</v>
      </c>
      <c r="I62" s="14">
        <v>22.771186499999999</v>
      </c>
      <c r="J62" s="16">
        <v>0.64038669000000004</v>
      </c>
      <c r="K62" s="14">
        <v>69.171210650000006</v>
      </c>
      <c r="L62" s="16">
        <v>0.64901028000000005</v>
      </c>
      <c r="M62" s="14">
        <v>0</v>
      </c>
      <c r="N62" s="16">
        <v>0</v>
      </c>
      <c r="O62" s="14" t="s">
        <v>582</v>
      </c>
      <c r="P62" s="16" t="s">
        <v>582</v>
      </c>
      <c r="Q62" s="14">
        <v>0</v>
      </c>
      <c r="R62" s="16">
        <v>0</v>
      </c>
      <c r="S62" s="14">
        <v>0</v>
      </c>
      <c r="T62" s="16">
        <v>0</v>
      </c>
      <c r="U62" s="14">
        <v>0.62487185999999995</v>
      </c>
      <c r="V62" s="16">
        <v>0.11376513000000001</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10.48106458</v>
      </c>
      <c r="F66" s="16">
        <v>0.37970303999999999</v>
      </c>
      <c r="G66" s="14">
        <v>11.23310884</v>
      </c>
      <c r="H66" s="16">
        <v>0.48157315000000001</v>
      </c>
      <c r="I66" s="14">
        <v>21.028758360000001</v>
      </c>
      <c r="J66" s="16">
        <v>0.57346005</v>
      </c>
      <c r="K66" s="14">
        <v>43.090558809999997</v>
      </c>
      <c r="L66" s="16">
        <v>0.61244233999999997</v>
      </c>
      <c r="M66" s="14">
        <v>0</v>
      </c>
      <c r="N66" s="16">
        <v>0</v>
      </c>
      <c r="O66" s="14" t="s">
        <v>582</v>
      </c>
      <c r="P66" s="16" t="s">
        <v>582</v>
      </c>
      <c r="Q66" s="14">
        <v>0</v>
      </c>
      <c r="R66" s="16">
        <v>0</v>
      </c>
      <c r="S66" s="14">
        <v>0</v>
      </c>
      <c r="T66" s="16">
        <v>0</v>
      </c>
      <c r="U66" s="14">
        <v>14.16650941</v>
      </c>
      <c r="V66" s="16">
        <v>0.39317343999999999</v>
      </c>
    </row>
    <row r="67" spans="1:22" x14ac:dyDescent="0.25">
      <c r="A67" s="11" t="s">
        <v>537</v>
      </c>
      <c r="B67" s="13">
        <v>6971</v>
      </c>
      <c r="C67" s="14">
        <f>(1233/B67*100)</f>
        <v>17.687562760005736</v>
      </c>
      <c r="D67" s="15">
        <v>5738</v>
      </c>
      <c r="E67" s="14">
        <v>6.0185614300000001</v>
      </c>
      <c r="F67" s="16">
        <v>0.41860634000000002</v>
      </c>
      <c r="G67" s="14">
        <v>13.84120545</v>
      </c>
      <c r="H67" s="16">
        <v>0.49027317999999998</v>
      </c>
      <c r="I67" s="14">
        <v>24.212445249999998</v>
      </c>
      <c r="J67" s="16">
        <v>0.60910005</v>
      </c>
      <c r="K67" s="14">
        <v>50.554365599999997</v>
      </c>
      <c r="L67" s="16">
        <v>1.0008367300000001</v>
      </c>
      <c r="M67" s="14">
        <v>0</v>
      </c>
      <c r="N67" s="16">
        <v>0</v>
      </c>
      <c r="O67" s="14" t="s">
        <v>582</v>
      </c>
      <c r="P67" s="16" t="s">
        <v>582</v>
      </c>
      <c r="Q67" s="14">
        <v>0</v>
      </c>
      <c r="R67" s="16">
        <v>0</v>
      </c>
      <c r="S67" s="14">
        <v>0</v>
      </c>
      <c r="T67" s="16">
        <v>0</v>
      </c>
      <c r="U67" s="14">
        <v>5.3734222699999998</v>
      </c>
      <c r="V67" s="16">
        <v>0.39694267999999999</v>
      </c>
    </row>
    <row r="68" spans="1:22" x14ac:dyDescent="0.25">
      <c r="A68" s="11" t="s">
        <v>538</v>
      </c>
      <c r="B68" s="13">
        <v>12083</v>
      </c>
      <c r="C68" s="14">
        <f>(32/B68*100)</f>
        <v>0.26483489199702059</v>
      </c>
      <c r="D68" s="15">
        <v>12051</v>
      </c>
      <c r="E68" s="14">
        <v>9.30495026</v>
      </c>
      <c r="F68" s="16">
        <v>0.26500267999999999</v>
      </c>
      <c r="G68" s="14">
        <v>11.95355283</v>
      </c>
      <c r="H68" s="16">
        <v>0.30661040000000001</v>
      </c>
      <c r="I68" s="14">
        <v>26.967740280000001</v>
      </c>
      <c r="J68" s="16">
        <v>0.41601088000000003</v>
      </c>
      <c r="K68" s="14">
        <v>31.335079759999999</v>
      </c>
      <c r="L68" s="16">
        <v>0.37122560999999998</v>
      </c>
      <c r="M68" s="14">
        <v>0</v>
      </c>
      <c r="N68" s="16">
        <v>0</v>
      </c>
      <c r="O68" s="14" t="s">
        <v>582</v>
      </c>
      <c r="P68" s="16" t="s">
        <v>582</v>
      </c>
      <c r="Q68" s="14">
        <v>0</v>
      </c>
      <c r="R68" s="16">
        <v>0</v>
      </c>
      <c r="S68" s="14">
        <v>0</v>
      </c>
      <c r="T68" s="16">
        <v>0</v>
      </c>
      <c r="U68" s="14">
        <v>20.438676869999998</v>
      </c>
      <c r="V68" s="16">
        <v>0.34231787000000002</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5.5919241900000003</v>
      </c>
      <c r="F70" s="16">
        <v>0.42292162</v>
      </c>
      <c r="G70" s="14">
        <v>11.995277939999999</v>
      </c>
      <c r="H70" s="16">
        <v>0.55997905999999997</v>
      </c>
      <c r="I70" s="14">
        <v>29.653210869999999</v>
      </c>
      <c r="J70" s="16">
        <v>0.64894275000000001</v>
      </c>
      <c r="K70" s="14">
        <v>47.338718630000002</v>
      </c>
      <c r="L70" s="16">
        <v>0.91971822999999997</v>
      </c>
      <c r="M70" s="14">
        <v>0</v>
      </c>
      <c r="N70" s="16">
        <v>0</v>
      </c>
      <c r="O70" s="14" t="s">
        <v>582</v>
      </c>
      <c r="P70" s="16" t="s">
        <v>582</v>
      </c>
      <c r="Q70" s="14">
        <v>0</v>
      </c>
      <c r="R70" s="16">
        <v>0</v>
      </c>
      <c r="S70" s="14">
        <v>0</v>
      </c>
      <c r="T70" s="16">
        <v>0</v>
      </c>
      <c r="U70" s="14">
        <v>5.42086837</v>
      </c>
      <c r="V70" s="16">
        <v>0.50024482000000003</v>
      </c>
    </row>
    <row r="71" spans="1:22" x14ac:dyDescent="0.25">
      <c r="A71" s="11" t="s">
        <v>541</v>
      </c>
      <c r="B71" s="13">
        <v>6115</v>
      </c>
      <c r="C71" s="14">
        <f>(55/B71*100)</f>
        <v>0.8994276369582993</v>
      </c>
      <c r="D71" s="15">
        <v>6060</v>
      </c>
      <c r="E71" s="14">
        <v>2.68639567</v>
      </c>
      <c r="F71" s="16">
        <v>0.23825577000000001</v>
      </c>
      <c r="G71" s="14">
        <v>6.2217913999999999</v>
      </c>
      <c r="H71" s="16">
        <v>0.34342101000000003</v>
      </c>
      <c r="I71" s="14">
        <v>28.238663580000001</v>
      </c>
      <c r="J71" s="16">
        <v>0.61492541000000001</v>
      </c>
      <c r="K71" s="14">
        <v>61.230174169999998</v>
      </c>
      <c r="L71" s="16">
        <v>0.57208804000000002</v>
      </c>
      <c r="M71" s="14">
        <v>0</v>
      </c>
      <c r="N71" s="16">
        <v>0</v>
      </c>
      <c r="O71" s="14" t="s">
        <v>582</v>
      </c>
      <c r="P71" s="16" t="s">
        <v>582</v>
      </c>
      <c r="Q71" s="14">
        <v>0</v>
      </c>
      <c r="R71" s="16">
        <v>0</v>
      </c>
      <c r="S71" s="14">
        <v>0</v>
      </c>
      <c r="T71" s="16">
        <v>0</v>
      </c>
      <c r="U71" s="14">
        <v>1.6229751800000001</v>
      </c>
      <c r="V71" s="16">
        <v>0.13998157999999999</v>
      </c>
    </row>
    <row r="72" spans="1:22" x14ac:dyDescent="0.25">
      <c r="A72" s="11" t="s">
        <v>542</v>
      </c>
      <c r="B72" s="13">
        <v>7708</v>
      </c>
      <c r="C72" s="14">
        <f>(9/B72*100)</f>
        <v>0.11676180591593151</v>
      </c>
      <c r="D72" s="15">
        <v>7699</v>
      </c>
      <c r="E72" s="14">
        <v>1.77271242</v>
      </c>
      <c r="F72" s="16">
        <v>0.16560472000000001</v>
      </c>
      <c r="G72" s="14">
        <v>3.9077346300000002</v>
      </c>
      <c r="H72" s="16">
        <v>0.23576548</v>
      </c>
      <c r="I72" s="14">
        <v>27.457017350000001</v>
      </c>
      <c r="J72" s="16">
        <v>0.56416533999999996</v>
      </c>
      <c r="K72" s="14">
        <v>66.433745529999996</v>
      </c>
      <c r="L72" s="16">
        <v>0.5956456</v>
      </c>
      <c r="M72" s="14">
        <v>0</v>
      </c>
      <c r="N72" s="16">
        <v>0</v>
      </c>
      <c r="O72" s="14" t="s">
        <v>582</v>
      </c>
      <c r="P72" s="16" t="s">
        <v>582</v>
      </c>
      <c r="Q72" s="14">
        <v>0</v>
      </c>
      <c r="R72" s="16">
        <v>0</v>
      </c>
      <c r="S72" s="14">
        <v>0</v>
      </c>
      <c r="T72" s="16">
        <v>0</v>
      </c>
      <c r="U72" s="14">
        <v>0.42879007000000002</v>
      </c>
      <c r="V72" s="16">
        <v>7.5743089999999999E-2</v>
      </c>
    </row>
    <row r="73" spans="1:22" x14ac:dyDescent="0.25">
      <c r="A73" s="11" t="s">
        <v>543</v>
      </c>
      <c r="B73" s="13">
        <v>8249</v>
      </c>
      <c r="C73" s="14">
        <f>(212/B73*100)</f>
        <v>2.570008485877076</v>
      </c>
      <c r="D73" s="15">
        <v>8037</v>
      </c>
      <c r="E73" s="14">
        <v>4.4502596900000002</v>
      </c>
      <c r="F73" s="16">
        <v>0.32909452</v>
      </c>
      <c r="G73" s="14">
        <v>15.517366000000001</v>
      </c>
      <c r="H73" s="16">
        <v>0.52384761999999996</v>
      </c>
      <c r="I73" s="14">
        <v>50.060289619999999</v>
      </c>
      <c r="J73" s="16">
        <v>0.75565877000000004</v>
      </c>
      <c r="K73" s="14">
        <v>27.873475030000002</v>
      </c>
      <c r="L73" s="16">
        <v>0.91721651999999998</v>
      </c>
      <c r="M73" s="14">
        <v>0</v>
      </c>
      <c r="N73" s="16">
        <v>0</v>
      </c>
      <c r="O73" s="14" t="s">
        <v>582</v>
      </c>
      <c r="P73" s="16" t="s">
        <v>582</v>
      </c>
      <c r="Q73" s="14">
        <v>0</v>
      </c>
      <c r="R73" s="16">
        <v>0</v>
      </c>
      <c r="S73" s="14">
        <v>0</v>
      </c>
      <c r="T73" s="16">
        <v>0</v>
      </c>
      <c r="U73" s="14">
        <v>2.0986096600000002</v>
      </c>
      <c r="V73" s="16">
        <v>0.33549271000000003</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12.433711430000001</v>
      </c>
      <c r="F75" s="16">
        <v>0.54990218000000002</v>
      </c>
      <c r="G75" s="14">
        <v>13.5565</v>
      </c>
      <c r="H75" s="16">
        <v>0.57346043000000002</v>
      </c>
      <c r="I75" s="14">
        <v>25.482075850000001</v>
      </c>
      <c r="J75" s="16">
        <v>0.81294557999999995</v>
      </c>
      <c r="K75" s="14">
        <v>27.90892565</v>
      </c>
      <c r="L75" s="16">
        <v>1.0216917299999999</v>
      </c>
      <c r="M75" s="14">
        <v>0</v>
      </c>
      <c r="N75" s="16">
        <v>0</v>
      </c>
      <c r="O75" s="14" t="s">
        <v>582</v>
      </c>
      <c r="P75" s="16" t="s">
        <v>582</v>
      </c>
      <c r="Q75" s="14">
        <v>0</v>
      </c>
      <c r="R75" s="16">
        <v>0</v>
      </c>
      <c r="S75" s="14">
        <v>0</v>
      </c>
      <c r="T75" s="16">
        <v>0</v>
      </c>
      <c r="U75" s="14">
        <v>20.61878707</v>
      </c>
      <c r="V75" s="16">
        <v>1.2898639199999999</v>
      </c>
    </row>
    <row r="76" spans="1:22" x14ac:dyDescent="0.25">
      <c r="A76" s="11" t="s">
        <v>546</v>
      </c>
      <c r="B76" s="13">
        <v>14167</v>
      </c>
      <c r="C76" s="14">
        <f>(238/B76*100)</f>
        <v>1.6799604715183172</v>
      </c>
      <c r="D76" s="15">
        <v>13929</v>
      </c>
      <c r="E76" s="14">
        <v>11.01133834</v>
      </c>
      <c r="F76" s="16">
        <v>0.3916385</v>
      </c>
      <c r="G76" s="14">
        <v>15.64792033</v>
      </c>
      <c r="H76" s="16">
        <v>0.42518009000000001</v>
      </c>
      <c r="I76" s="14">
        <v>30.454687799999999</v>
      </c>
      <c r="J76" s="16">
        <v>0.53597826000000004</v>
      </c>
      <c r="K76" s="14">
        <v>34.237211860000002</v>
      </c>
      <c r="L76" s="16">
        <v>0.87623479000000004</v>
      </c>
      <c r="M76" s="14">
        <v>0</v>
      </c>
      <c r="N76" s="16">
        <v>0</v>
      </c>
      <c r="O76" s="14" t="s">
        <v>582</v>
      </c>
      <c r="P76" s="16" t="s">
        <v>582</v>
      </c>
      <c r="Q76" s="14">
        <v>0</v>
      </c>
      <c r="R76" s="16">
        <v>0</v>
      </c>
      <c r="S76" s="14">
        <v>0</v>
      </c>
      <c r="T76" s="16">
        <v>0</v>
      </c>
      <c r="U76" s="14">
        <v>8.6488416800000003</v>
      </c>
      <c r="V76" s="16">
        <v>0.52579933000000001</v>
      </c>
    </row>
    <row r="77" spans="1:22" x14ac:dyDescent="0.25">
      <c r="A77" s="11" t="s">
        <v>547</v>
      </c>
      <c r="B77" s="13">
        <v>6062</v>
      </c>
      <c r="C77" s="14">
        <f>(480/B77*100)</f>
        <v>7.9181788188716604</v>
      </c>
      <c r="D77" s="15">
        <v>5582</v>
      </c>
      <c r="E77" s="14">
        <v>3.9194603699999999</v>
      </c>
      <c r="F77" s="16">
        <v>0.28763084</v>
      </c>
      <c r="G77" s="14">
        <v>6.3150169900000002</v>
      </c>
      <c r="H77" s="16">
        <v>0.45590113999999998</v>
      </c>
      <c r="I77" s="14">
        <v>16.411168450000002</v>
      </c>
      <c r="J77" s="16">
        <v>0.64478707999999996</v>
      </c>
      <c r="K77" s="14">
        <v>54.350991149999999</v>
      </c>
      <c r="L77" s="16">
        <v>1.0082241599999999</v>
      </c>
      <c r="M77" s="14">
        <v>0</v>
      </c>
      <c r="N77" s="16">
        <v>0</v>
      </c>
      <c r="O77" s="14" t="s">
        <v>582</v>
      </c>
      <c r="P77" s="16" t="s">
        <v>582</v>
      </c>
      <c r="Q77" s="14">
        <v>0</v>
      </c>
      <c r="R77" s="16">
        <v>0</v>
      </c>
      <c r="S77" s="14">
        <v>0</v>
      </c>
      <c r="T77" s="16">
        <v>0</v>
      </c>
      <c r="U77" s="14">
        <v>19.00336304</v>
      </c>
      <c r="V77" s="16">
        <v>0.85624319999999998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6.20049969</v>
      </c>
      <c r="F81" s="16">
        <v>0.39925315</v>
      </c>
      <c r="G81" s="14">
        <v>14.417745350000001</v>
      </c>
      <c r="H81" s="16">
        <v>0.50382159999999998</v>
      </c>
      <c r="I81" s="14">
        <v>43.839677270000003</v>
      </c>
      <c r="J81" s="16">
        <v>0.72388348999999996</v>
      </c>
      <c r="K81" s="14">
        <v>33.51993358</v>
      </c>
      <c r="L81" s="16">
        <v>0.79776543</v>
      </c>
      <c r="M81" s="14">
        <v>0</v>
      </c>
      <c r="N81" s="16">
        <v>0</v>
      </c>
      <c r="O81" s="14" t="s">
        <v>582</v>
      </c>
      <c r="P81" s="16" t="s">
        <v>582</v>
      </c>
      <c r="Q81" s="14">
        <v>0</v>
      </c>
      <c r="R81" s="16">
        <v>0</v>
      </c>
      <c r="S81" s="14">
        <v>0</v>
      </c>
      <c r="T81" s="16">
        <v>0</v>
      </c>
      <c r="U81" s="14">
        <v>2.0221441100000002</v>
      </c>
      <c r="V81" s="16">
        <v>0.30724438999999998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2.1846460400000001</v>
      </c>
      <c r="F7" s="16">
        <v>0.15037600000000001</v>
      </c>
      <c r="G7" s="14">
        <v>4.3646383999999996</v>
      </c>
      <c r="H7" s="16">
        <v>0.20073890999999999</v>
      </c>
      <c r="I7" s="14">
        <v>17.901521420000002</v>
      </c>
      <c r="J7" s="16">
        <v>0.43075743999999999</v>
      </c>
      <c r="K7" s="14">
        <v>65.935577260000002</v>
      </c>
      <c r="L7" s="16">
        <v>0.63469291000000005</v>
      </c>
      <c r="M7" s="14">
        <v>0</v>
      </c>
      <c r="N7" s="16">
        <v>0</v>
      </c>
      <c r="O7" s="14" t="s">
        <v>582</v>
      </c>
      <c r="P7" s="16" t="s">
        <v>582</v>
      </c>
      <c r="Q7" s="14">
        <v>0</v>
      </c>
      <c r="R7" s="16">
        <v>0</v>
      </c>
      <c r="S7" s="14">
        <v>0</v>
      </c>
      <c r="T7" s="16">
        <v>0</v>
      </c>
      <c r="U7" s="14">
        <v>9.6136168800000004</v>
      </c>
      <c r="V7" s="16">
        <v>0.54242736000000003</v>
      </c>
    </row>
    <row r="8" spans="1:22" x14ac:dyDescent="0.25">
      <c r="A8" s="11" t="s">
        <v>478</v>
      </c>
      <c r="B8" s="13">
        <v>7007</v>
      </c>
      <c r="C8" s="14">
        <f>(299/B8*100)</f>
        <v>4.2671614100185531</v>
      </c>
      <c r="D8" s="15">
        <v>6708</v>
      </c>
      <c r="E8" s="14">
        <v>3.3407160400000002</v>
      </c>
      <c r="F8" s="16">
        <v>0.28943569000000002</v>
      </c>
      <c r="G8" s="14">
        <v>6.9288452500000002</v>
      </c>
      <c r="H8" s="16">
        <v>0.41157526999999999</v>
      </c>
      <c r="I8" s="14">
        <v>22.796067969999999</v>
      </c>
      <c r="J8" s="16">
        <v>0.59686196000000002</v>
      </c>
      <c r="K8" s="14">
        <v>58.762688330000003</v>
      </c>
      <c r="L8" s="16">
        <v>0.83890730999999996</v>
      </c>
      <c r="M8" s="14">
        <v>0</v>
      </c>
      <c r="N8" s="16">
        <v>0</v>
      </c>
      <c r="O8" s="14" t="s">
        <v>582</v>
      </c>
      <c r="P8" s="16" t="s">
        <v>582</v>
      </c>
      <c r="Q8" s="14">
        <v>0.49106714000000001</v>
      </c>
      <c r="R8" s="16">
        <v>0.12089946</v>
      </c>
      <c r="S8" s="14">
        <v>0</v>
      </c>
      <c r="T8" s="16">
        <v>0</v>
      </c>
      <c r="U8" s="14">
        <v>7.6806152699999997</v>
      </c>
      <c r="V8" s="16">
        <v>0.44155465999999999</v>
      </c>
    </row>
    <row r="9" spans="1:22" x14ac:dyDescent="0.25">
      <c r="A9" s="11" t="s">
        <v>479</v>
      </c>
      <c r="B9" s="13">
        <v>9651</v>
      </c>
      <c r="C9" s="14">
        <f>(357/B9*100)</f>
        <v>3.6990985390115014</v>
      </c>
      <c r="D9" s="15">
        <v>9294</v>
      </c>
      <c r="E9" s="14">
        <v>2.4740384899999999</v>
      </c>
      <c r="F9" s="16">
        <v>0.17100851</v>
      </c>
      <c r="G9" s="14">
        <v>5.2133216600000001</v>
      </c>
      <c r="H9" s="16">
        <v>0.24391262999999999</v>
      </c>
      <c r="I9" s="14">
        <v>17.419909409999999</v>
      </c>
      <c r="J9" s="16">
        <v>0.45662807</v>
      </c>
      <c r="K9" s="14">
        <v>63.427017820000003</v>
      </c>
      <c r="L9" s="16">
        <v>0.74682762999999996</v>
      </c>
      <c r="M9" s="14">
        <v>0</v>
      </c>
      <c r="N9" s="16">
        <v>0</v>
      </c>
      <c r="O9" s="14" t="s">
        <v>582</v>
      </c>
      <c r="P9" s="16" t="s">
        <v>582</v>
      </c>
      <c r="Q9" s="14">
        <v>3.0988246699999999</v>
      </c>
      <c r="R9" s="16">
        <v>0.55465335000000004</v>
      </c>
      <c r="S9" s="14">
        <v>0</v>
      </c>
      <c r="T9" s="16">
        <v>0</v>
      </c>
      <c r="U9" s="14">
        <v>8.3668879500000006</v>
      </c>
      <c r="V9" s="16">
        <v>0.55632283000000005</v>
      </c>
    </row>
    <row r="10" spans="1:22" x14ac:dyDescent="0.25">
      <c r="A10" s="11" t="s">
        <v>480</v>
      </c>
      <c r="B10" s="13">
        <v>20058</v>
      </c>
      <c r="C10" s="14">
        <f>(585/B10*100)</f>
        <v>2.9165420281184566</v>
      </c>
      <c r="D10" s="15">
        <v>19473</v>
      </c>
      <c r="E10" s="14">
        <v>3.4716431499999998</v>
      </c>
      <c r="F10" s="16">
        <v>0.21014556000000001</v>
      </c>
      <c r="G10" s="14">
        <v>6.72715146</v>
      </c>
      <c r="H10" s="16">
        <v>0.26660585999999997</v>
      </c>
      <c r="I10" s="14">
        <v>23.538695499999999</v>
      </c>
      <c r="J10" s="16">
        <v>0.46046735999999999</v>
      </c>
      <c r="K10" s="14">
        <v>61.32614469</v>
      </c>
      <c r="L10" s="16">
        <v>0.59109098999999998</v>
      </c>
      <c r="M10" s="14">
        <v>0</v>
      </c>
      <c r="N10" s="16">
        <v>0</v>
      </c>
      <c r="O10" s="14" t="s">
        <v>582</v>
      </c>
      <c r="P10" s="16" t="s">
        <v>582</v>
      </c>
      <c r="Q10" s="14">
        <v>0</v>
      </c>
      <c r="R10" s="16">
        <v>0</v>
      </c>
      <c r="S10" s="14">
        <v>0</v>
      </c>
      <c r="T10" s="16">
        <v>0</v>
      </c>
      <c r="U10" s="14">
        <v>4.9363652</v>
      </c>
      <c r="V10" s="16">
        <v>0.40368275999999997</v>
      </c>
    </row>
    <row r="11" spans="1:22" x14ac:dyDescent="0.25">
      <c r="A11" s="11" t="s">
        <v>481</v>
      </c>
      <c r="B11" s="13">
        <v>7053</v>
      </c>
      <c r="C11" s="14">
        <f>(242/B11*100)</f>
        <v>3.4311640436693605</v>
      </c>
      <c r="D11" s="15">
        <v>6811</v>
      </c>
      <c r="E11" s="14">
        <v>4.1505540700000001</v>
      </c>
      <c r="F11" s="16">
        <v>0.29422545</v>
      </c>
      <c r="G11" s="14">
        <v>8.6938483699999995</v>
      </c>
      <c r="H11" s="16">
        <v>0.42871355999999999</v>
      </c>
      <c r="I11" s="14">
        <v>22.817858170000001</v>
      </c>
      <c r="J11" s="16">
        <v>0.52493115999999995</v>
      </c>
      <c r="K11" s="14">
        <v>52.893572079999998</v>
      </c>
      <c r="L11" s="16">
        <v>0.90231653999999994</v>
      </c>
      <c r="M11" s="14">
        <v>0</v>
      </c>
      <c r="N11" s="16">
        <v>0</v>
      </c>
      <c r="O11" s="14" t="s">
        <v>582</v>
      </c>
      <c r="P11" s="16" t="s">
        <v>582</v>
      </c>
      <c r="Q11" s="14">
        <v>0</v>
      </c>
      <c r="R11" s="16">
        <v>0</v>
      </c>
      <c r="S11" s="14">
        <v>0</v>
      </c>
      <c r="T11" s="16">
        <v>0</v>
      </c>
      <c r="U11" s="14">
        <v>11.444167309999999</v>
      </c>
      <c r="V11" s="16">
        <v>0.96445632999999997</v>
      </c>
    </row>
    <row r="12" spans="1:22" x14ac:dyDescent="0.25">
      <c r="A12" s="11" t="s">
        <v>482</v>
      </c>
      <c r="B12" s="13">
        <v>6894</v>
      </c>
      <c r="C12" s="14">
        <f>(60/B12*100)</f>
        <v>0.8703220191470844</v>
      </c>
      <c r="D12" s="15">
        <v>6834</v>
      </c>
      <c r="E12" s="14">
        <v>2.5146213300000002</v>
      </c>
      <c r="F12" s="16">
        <v>0.26948930999999998</v>
      </c>
      <c r="G12" s="14">
        <v>5.0927910000000001</v>
      </c>
      <c r="H12" s="16">
        <v>0.31177002999999998</v>
      </c>
      <c r="I12" s="14">
        <v>21.79832128</v>
      </c>
      <c r="J12" s="16">
        <v>0.64654405000000004</v>
      </c>
      <c r="K12" s="14">
        <v>63.663015450000003</v>
      </c>
      <c r="L12" s="16">
        <v>0.99369401000000002</v>
      </c>
      <c r="M12" s="14">
        <v>0</v>
      </c>
      <c r="N12" s="16">
        <v>0</v>
      </c>
      <c r="O12" s="14" t="s">
        <v>582</v>
      </c>
      <c r="P12" s="16" t="s">
        <v>582</v>
      </c>
      <c r="Q12" s="14">
        <v>2.3480837700000001</v>
      </c>
      <c r="R12" s="16">
        <v>0.59189603000000002</v>
      </c>
      <c r="S12" s="14">
        <v>0</v>
      </c>
      <c r="T12" s="16">
        <v>0</v>
      </c>
      <c r="U12" s="14">
        <v>4.5831671700000003</v>
      </c>
      <c r="V12" s="16">
        <v>0.41401490000000002</v>
      </c>
    </row>
    <row r="13" spans="1:22" x14ac:dyDescent="0.25">
      <c r="A13" s="11" t="s">
        <v>483</v>
      </c>
      <c r="B13" s="13">
        <v>7161</v>
      </c>
      <c r="C13" s="14">
        <f>(340/B13*100)</f>
        <v>4.7479402318112003</v>
      </c>
      <c r="D13" s="15">
        <v>6821</v>
      </c>
      <c r="E13" s="14">
        <v>1.6424110700000001</v>
      </c>
      <c r="F13" s="16">
        <v>0.17489494</v>
      </c>
      <c r="G13" s="14">
        <v>4.8097956999999996</v>
      </c>
      <c r="H13" s="16">
        <v>0.29539014000000002</v>
      </c>
      <c r="I13" s="14">
        <v>18.179341780000001</v>
      </c>
      <c r="J13" s="16">
        <v>0.63449268999999997</v>
      </c>
      <c r="K13" s="14">
        <v>66.380686460000007</v>
      </c>
      <c r="L13" s="16">
        <v>0.78778855999999997</v>
      </c>
      <c r="M13" s="14">
        <v>0</v>
      </c>
      <c r="N13" s="16">
        <v>0</v>
      </c>
      <c r="O13" s="14" t="s">
        <v>582</v>
      </c>
      <c r="P13" s="16" t="s">
        <v>582</v>
      </c>
      <c r="Q13" s="14">
        <v>4.22763036</v>
      </c>
      <c r="R13" s="16">
        <v>0.48804222000000003</v>
      </c>
      <c r="S13" s="14">
        <v>0</v>
      </c>
      <c r="T13" s="16">
        <v>0</v>
      </c>
      <c r="U13" s="14">
        <v>4.7601346199999997</v>
      </c>
      <c r="V13" s="16">
        <v>0.50158064999999996</v>
      </c>
    </row>
    <row r="14" spans="1:22" x14ac:dyDescent="0.25">
      <c r="A14" s="11" t="s">
        <v>484</v>
      </c>
      <c r="B14" s="13">
        <v>5587</v>
      </c>
      <c r="C14" s="14">
        <f>(93/B14*100)</f>
        <v>1.6645784857705386</v>
      </c>
      <c r="D14" s="15">
        <v>5494</v>
      </c>
      <c r="E14" s="14">
        <v>3.17315814</v>
      </c>
      <c r="F14" s="16">
        <v>0.25958763000000001</v>
      </c>
      <c r="G14" s="14">
        <v>8.5080869299999993</v>
      </c>
      <c r="H14" s="16">
        <v>0.40946858000000003</v>
      </c>
      <c r="I14" s="14">
        <v>31.219966159999998</v>
      </c>
      <c r="J14" s="16">
        <v>0.75924150999999995</v>
      </c>
      <c r="K14" s="14">
        <v>54.860657789999998</v>
      </c>
      <c r="L14" s="16">
        <v>0.82312938999999996</v>
      </c>
      <c r="M14" s="14">
        <v>0</v>
      </c>
      <c r="N14" s="16">
        <v>0</v>
      </c>
      <c r="O14" s="14" t="s">
        <v>582</v>
      </c>
      <c r="P14" s="16" t="s">
        <v>582</v>
      </c>
      <c r="Q14" s="14">
        <v>0</v>
      </c>
      <c r="R14" s="16">
        <v>0</v>
      </c>
      <c r="S14" s="14">
        <v>0</v>
      </c>
      <c r="T14" s="16">
        <v>0</v>
      </c>
      <c r="U14" s="14">
        <v>2.2381309699999998</v>
      </c>
      <c r="V14" s="16">
        <v>0.21808493000000001</v>
      </c>
    </row>
    <row r="15" spans="1:22" x14ac:dyDescent="0.25">
      <c r="A15" s="11" t="s">
        <v>485</v>
      </c>
      <c r="B15" s="13">
        <v>5882</v>
      </c>
      <c r="C15" s="14">
        <f>(186/B15*100)</f>
        <v>3.1621897313838834</v>
      </c>
      <c r="D15" s="15">
        <v>5696</v>
      </c>
      <c r="E15" s="14">
        <v>1.7625493299999999</v>
      </c>
      <c r="F15" s="16">
        <v>0.18621529000000001</v>
      </c>
      <c r="G15" s="14">
        <v>2.79939458</v>
      </c>
      <c r="H15" s="16">
        <v>0.23979341000000001</v>
      </c>
      <c r="I15" s="14">
        <v>14.00412613</v>
      </c>
      <c r="J15" s="16">
        <v>0.46115392999999999</v>
      </c>
      <c r="K15" s="14">
        <v>76.254284400000003</v>
      </c>
      <c r="L15" s="16">
        <v>0.81891789000000004</v>
      </c>
      <c r="M15" s="14">
        <v>0</v>
      </c>
      <c r="N15" s="16">
        <v>0</v>
      </c>
      <c r="O15" s="14" t="s">
        <v>582</v>
      </c>
      <c r="P15" s="16" t="s">
        <v>582</v>
      </c>
      <c r="Q15" s="14">
        <v>1.0367876499999999</v>
      </c>
      <c r="R15" s="16">
        <v>0.46485518999999997</v>
      </c>
      <c r="S15" s="14">
        <v>0</v>
      </c>
      <c r="T15" s="16">
        <v>0</v>
      </c>
      <c r="U15" s="14">
        <v>4.14285791</v>
      </c>
      <c r="V15" s="16">
        <v>0.35205299000000001</v>
      </c>
    </row>
    <row r="16" spans="1:22" x14ac:dyDescent="0.25">
      <c r="A16" s="11" t="s">
        <v>486</v>
      </c>
      <c r="B16" s="13">
        <v>6108</v>
      </c>
      <c r="C16" s="14">
        <f>(198/B16*100)</f>
        <v>3.2416502946954813</v>
      </c>
      <c r="D16" s="15">
        <v>5910</v>
      </c>
      <c r="E16" s="14">
        <v>2.6273071099999998</v>
      </c>
      <c r="F16" s="16">
        <v>0.20398653</v>
      </c>
      <c r="G16" s="14">
        <v>5.1329668100000001</v>
      </c>
      <c r="H16" s="16">
        <v>0.31471544000000001</v>
      </c>
      <c r="I16" s="14">
        <v>18.615052469999998</v>
      </c>
      <c r="J16" s="16">
        <v>0.50242905999999998</v>
      </c>
      <c r="K16" s="14">
        <v>63.941382650000001</v>
      </c>
      <c r="L16" s="16">
        <v>0.91894670000000001</v>
      </c>
      <c r="M16" s="14">
        <v>0</v>
      </c>
      <c r="N16" s="16">
        <v>0</v>
      </c>
      <c r="O16" s="14" t="s">
        <v>582</v>
      </c>
      <c r="P16" s="16" t="s">
        <v>582</v>
      </c>
      <c r="Q16" s="14">
        <v>0</v>
      </c>
      <c r="R16" s="16">
        <v>0</v>
      </c>
      <c r="S16" s="14">
        <v>0</v>
      </c>
      <c r="T16" s="16">
        <v>0</v>
      </c>
      <c r="U16" s="14">
        <v>9.6832909600000008</v>
      </c>
      <c r="V16" s="16">
        <v>0.78012316000000004</v>
      </c>
    </row>
    <row r="17" spans="1:22" x14ac:dyDescent="0.25">
      <c r="A17" s="11" t="s">
        <v>487</v>
      </c>
      <c r="B17" s="13">
        <v>6504</v>
      </c>
      <c r="C17" s="14">
        <f>(2634/B17*100)</f>
        <v>40.498154981549817</v>
      </c>
      <c r="D17" s="15">
        <v>3870</v>
      </c>
      <c r="E17" s="14">
        <v>2.9061762299999998</v>
      </c>
      <c r="F17" s="16">
        <v>0.26040291999999998</v>
      </c>
      <c r="G17" s="14">
        <v>6.29593486</v>
      </c>
      <c r="H17" s="16">
        <v>0.35170860999999998</v>
      </c>
      <c r="I17" s="14">
        <v>20.878453189999998</v>
      </c>
      <c r="J17" s="16">
        <v>0.80020371000000001</v>
      </c>
      <c r="K17" s="14">
        <v>52.695360819999998</v>
      </c>
      <c r="L17" s="16">
        <v>1.20634661</v>
      </c>
      <c r="M17" s="14">
        <v>0</v>
      </c>
      <c r="N17" s="16">
        <v>0</v>
      </c>
      <c r="O17" s="14" t="s">
        <v>582</v>
      </c>
      <c r="P17" s="16" t="s">
        <v>582</v>
      </c>
      <c r="Q17" s="14">
        <v>3.8083420499999998</v>
      </c>
      <c r="R17" s="16">
        <v>0.49295886</v>
      </c>
      <c r="S17" s="14">
        <v>0</v>
      </c>
      <c r="T17" s="16">
        <v>0</v>
      </c>
      <c r="U17" s="14">
        <v>13.415732849999999</v>
      </c>
      <c r="V17" s="16">
        <v>0.91845715000000006</v>
      </c>
    </row>
    <row r="18" spans="1:22" x14ac:dyDescent="0.25">
      <c r="A18" s="11" t="s">
        <v>488</v>
      </c>
      <c r="B18" s="13">
        <v>5532</v>
      </c>
      <c r="C18" s="14">
        <f>(33/B18*100)</f>
        <v>0.59652928416485895</v>
      </c>
      <c r="D18" s="15">
        <v>5499</v>
      </c>
      <c r="E18" s="14">
        <v>5.8185061899999999</v>
      </c>
      <c r="F18" s="16">
        <v>0.30254133</v>
      </c>
      <c r="G18" s="14">
        <v>13.622355689999999</v>
      </c>
      <c r="H18" s="16">
        <v>0.54102108000000004</v>
      </c>
      <c r="I18" s="14">
        <v>27.89241848</v>
      </c>
      <c r="J18" s="16">
        <v>0.66963735000000002</v>
      </c>
      <c r="K18" s="14">
        <v>45.329363919999999</v>
      </c>
      <c r="L18" s="16">
        <v>1.12191095</v>
      </c>
      <c r="M18" s="14">
        <v>0</v>
      </c>
      <c r="N18" s="16">
        <v>0</v>
      </c>
      <c r="O18" s="14" t="s">
        <v>582</v>
      </c>
      <c r="P18" s="16" t="s">
        <v>582</v>
      </c>
      <c r="Q18" s="14">
        <v>0</v>
      </c>
      <c r="R18" s="16">
        <v>0</v>
      </c>
      <c r="S18" s="14">
        <v>0</v>
      </c>
      <c r="T18" s="16">
        <v>0</v>
      </c>
      <c r="U18" s="14">
        <v>7.3373557199999997</v>
      </c>
      <c r="V18" s="16">
        <v>0.77450012999999995</v>
      </c>
    </row>
    <row r="19" spans="1:22" x14ac:dyDescent="0.25">
      <c r="A19" s="11" t="s">
        <v>489</v>
      </c>
      <c r="B19" s="13">
        <v>5658</v>
      </c>
      <c r="C19" s="14">
        <f>(493/B19*100)</f>
        <v>8.7133262636974198</v>
      </c>
      <c r="D19" s="15">
        <v>5165</v>
      </c>
      <c r="E19" s="14">
        <v>4.7572695999999999</v>
      </c>
      <c r="F19" s="16">
        <v>0.36874856</v>
      </c>
      <c r="G19" s="14">
        <v>8.8870399300000003</v>
      </c>
      <c r="H19" s="16">
        <v>0.52152752000000002</v>
      </c>
      <c r="I19" s="14">
        <v>25.119823419999999</v>
      </c>
      <c r="J19" s="16">
        <v>0.69944996999999998</v>
      </c>
      <c r="K19" s="14">
        <v>54.489702559999998</v>
      </c>
      <c r="L19" s="16">
        <v>1.2082732199999999</v>
      </c>
      <c r="M19" s="14">
        <v>0</v>
      </c>
      <c r="N19" s="16">
        <v>0</v>
      </c>
      <c r="O19" s="14" t="s">
        <v>582</v>
      </c>
      <c r="P19" s="16" t="s">
        <v>582</v>
      </c>
      <c r="Q19" s="14">
        <v>0</v>
      </c>
      <c r="R19" s="16">
        <v>0</v>
      </c>
      <c r="S19" s="14">
        <v>0</v>
      </c>
      <c r="T19" s="16">
        <v>0</v>
      </c>
      <c r="U19" s="14">
        <v>6.74616449</v>
      </c>
      <c r="V19" s="16">
        <v>0.51948192000000004</v>
      </c>
    </row>
    <row r="20" spans="1:22" x14ac:dyDescent="0.25">
      <c r="A20" s="11" t="s">
        <v>490</v>
      </c>
      <c r="B20" s="13">
        <v>3371</v>
      </c>
      <c r="C20" s="14">
        <f>(75/B20*100)</f>
        <v>2.2248590922574905</v>
      </c>
      <c r="D20" s="15">
        <v>3296</v>
      </c>
      <c r="E20" s="14">
        <v>2.7767354900000001</v>
      </c>
      <c r="F20" s="16">
        <v>0.27092043999999998</v>
      </c>
      <c r="G20" s="14">
        <v>4.47239904</v>
      </c>
      <c r="H20" s="16">
        <v>0.38148539999999997</v>
      </c>
      <c r="I20" s="14">
        <v>18.502268699999998</v>
      </c>
      <c r="J20" s="16">
        <v>0.70495671000000004</v>
      </c>
      <c r="K20" s="14">
        <v>65.947104390000007</v>
      </c>
      <c r="L20" s="16">
        <v>0.78363271000000001</v>
      </c>
      <c r="M20" s="14">
        <v>0</v>
      </c>
      <c r="N20" s="16">
        <v>0</v>
      </c>
      <c r="O20" s="14" t="s">
        <v>582</v>
      </c>
      <c r="P20" s="16" t="s">
        <v>582</v>
      </c>
      <c r="Q20" s="14">
        <v>0</v>
      </c>
      <c r="R20" s="16">
        <v>0</v>
      </c>
      <c r="S20" s="14">
        <v>0</v>
      </c>
      <c r="T20" s="16">
        <v>0</v>
      </c>
      <c r="U20" s="14">
        <v>8.3014923799999991</v>
      </c>
      <c r="V20" s="16">
        <v>0.40996084999999999</v>
      </c>
    </row>
    <row r="21" spans="1:22" x14ac:dyDescent="0.25">
      <c r="A21" s="11" t="s">
        <v>491</v>
      </c>
      <c r="B21" s="13">
        <v>5741</v>
      </c>
      <c r="C21" s="14">
        <f>(83/B21*100)</f>
        <v>1.4457411600766417</v>
      </c>
      <c r="D21" s="15">
        <v>5658</v>
      </c>
      <c r="E21" s="14">
        <v>1.70341316</v>
      </c>
      <c r="F21" s="16">
        <v>0.19567140999999999</v>
      </c>
      <c r="G21" s="14">
        <v>2.9074203399999998</v>
      </c>
      <c r="H21" s="16">
        <v>0.20038681</v>
      </c>
      <c r="I21" s="14">
        <v>14.058832000000001</v>
      </c>
      <c r="J21" s="16">
        <v>0.46004229000000002</v>
      </c>
      <c r="K21" s="14">
        <v>78.228911710000006</v>
      </c>
      <c r="L21" s="16">
        <v>0.61804610999999998</v>
      </c>
      <c r="M21" s="14">
        <v>0</v>
      </c>
      <c r="N21" s="16">
        <v>0</v>
      </c>
      <c r="O21" s="14" t="s">
        <v>582</v>
      </c>
      <c r="P21" s="16" t="s">
        <v>582</v>
      </c>
      <c r="Q21" s="14">
        <v>0</v>
      </c>
      <c r="R21" s="16">
        <v>0</v>
      </c>
      <c r="S21" s="14">
        <v>0</v>
      </c>
      <c r="T21" s="16">
        <v>0</v>
      </c>
      <c r="U21" s="14">
        <v>3.10142279</v>
      </c>
      <c r="V21" s="16">
        <v>0.30439276999999998</v>
      </c>
    </row>
    <row r="22" spans="1:22" x14ac:dyDescent="0.25">
      <c r="A22" s="11" t="s">
        <v>492</v>
      </c>
      <c r="B22" s="13">
        <v>6598</v>
      </c>
      <c r="C22" s="14">
        <f>(44/B22*100)</f>
        <v>0.66686874810548646</v>
      </c>
      <c r="D22" s="15">
        <v>6554</v>
      </c>
      <c r="E22" s="14">
        <v>6.0548830100000002</v>
      </c>
      <c r="F22" s="16">
        <v>0.43281942000000001</v>
      </c>
      <c r="G22" s="14">
        <v>9.2086677399999992</v>
      </c>
      <c r="H22" s="16">
        <v>0.39007700000000001</v>
      </c>
      <c r="I22" s="14">
        <v>17.0342597</v>
      </c>
      <c r="J22" s="16">
        <v>0.62369503999999998</v>
      </c>
      <c r="K22" s="14">
        <v>51.19401869</v>
      </c>
      <c r="L22" s="16">
        <v>1.3304626500000001</v>
      </c>
      <c r="M22" s="14">
        <v>0</v>
      </c>
      <c r="N22" s="16">
        <v>0</v>
      </c>
      <c r="O22" s="14" t="s">
        <v>582</v>
      </c>
      <c r="P22" s="16" t="s">
        <v>582</v>
      </c>
      <c r="Q22" s="14">
        <v>10.29669565</v>
      </c>
      <c r="R22" s="16">
        <v>1.33060874</v>
      </c>
      <c r="S22" s="14">
        <v>0</v>
      </c>
      <c r="T22" s="16">
        <v>0</v>
      </c>
      <c r="U22" s="14">
        <v>6.2114752099999997</v>
      </c>
      <c r="V22" s="16">
        <v>0.63227849999999997</v>
      </c>
    </row>
    <row r="23" spans="1:22" x14ac:dyDescent="0.25">
      <c r="A23" s="11" t="s">
        <v>493</v>
      </c>
      <c r="B23" s="13">
        <v>11583</v>
      </c>
      <c r="C23" s="14">
        <f>(307/B23*100)</f>
        <v>2.650435983769317</v>
      </c>
      <c r="D23" s="15">
        <v>11276</v>
      </c>
      <c r="E23" s="14">
        <v>4.8773269299999997</v>
      </c>
      <c r="F23" s="16">
        <v>0.32867801000000002</v>
      </c>
      <c r="G23" s="14">
        <v>10.519586439999999</v>
      </c>
      <c r="H23" s="16">
        <v>0.44583919999999999</v>
      </c>
      <c r="I23" s="14">
        <v>27.77374167</v>
      </c>
      <c r="J23" s="16">
        <v>0.56454086999999997</v>
      </c>
      <c r="K23" s="14">
        <v>51.538381270000002</v>
      </c>
      <c r="L23" s="16">
        <v>0.90969144999999996</v>
      </c>
      <c r="M23" s="14">
        <v>0</v>
      </c>
      <c r="N23" s="16">
        <v>0</v>
      </c>
      <c r="O23" s="14" t="s">
        <v>582</v>
      </c>
      <c r="P23" s="16" t="s">
        <v>582</v>
      </c>
      <c r="Q23" s="14">
        <v>0</v>
      </c>
      <c r="R23" s="16">
        <v>0</v>
      </c>
      <c r="S23" s="14">
        <v>0</v>
      </c>
      <c r="T23" s="16">
        <v>0</v>
      </c>
      <c r="U23" s="14">
        <v>5.2909636799999999</v>
      </c>
      <c r="V23" s="16">
        <v>0.40610035</v>
      </c>
    </row>
    <row r="24" spans="1:22" x14ac:dyDescent="0.25">
      <c r="A24" s="11" t="s">
        <v>494</v>
      </c>
      <c r="B24" s="13">
        <v>6647</v>
      </c>
      <c r="C24" s="14">
        <f>(18/B24*100)</f>
        <v>0.27079885662704983</v>
      </c>
      <c r="D24" s="15">
        <v>6629</v>
      </c>
      <c r="E24" s="14">
        <v>0.90329983000000003</v>
      </c>
      <c r="F24" s="16">
        <v>0.12353617</v>
      </c>
      <c r="G24" s="14">
        <v>1.9612314200000001</v>
      </c>
      <c r="H24" s="16">
        <v>0.18676957</v>
      </c>
      <c r="I24" s="14">
        <v>10.40419054</v>
      </c>
      <c r="J24" s="16">
        <v>0.37441232000000002</v>
      </c>
      <c r="K24" s="14">
        <v>83.653451970000006</v>
      </c>
      <c r="L24" s="16">
        <v>0.93890669999999998</v>
      </c>
      <c r="M24" s="14">
        <v>0</v>
      </c>
      <c r="N24" s="16">
        <v>0</v>
      </c>
      <c r="O24" s="14" t="s">
        <v>582</v>
      </c>
      <c r="P24" s="16" t="s">
        <v>582</v>
      </c>
      <c r="Q24" s="14">
        <v>0</v>
      </c>
      <c r="R24" s="16">
        <v>0</v>
      </c>
      <c r="S24" s="14">
        <v>0</v>
      </c>
      <c r="T24" s="16">
        <v>0</v>
      </c>
      <c r="U24" s="14">
        <v>3.0778262500000002</v>
      </c>
      <c r="V24" s="16">
        <v>0.85841084999999995</v>
      </c>
    </row>
    <row r="25" spans="1:22" x14ac:dyDescent="0.25">
      <c r="A25" s="11" t="s">
        <v>495</v>
      </c>
      <c r="B25" s="13">
        <v>5581</v>
      </c>
      <c r="C25" s="14">
        <f>(26/B25*100)</f>
        <v>0.46586633219853069</v>
      </c>
      <c r="D25" s="15">
        <v>5555</v>
      </c>
      <c r="E25" s="14">
        <v>1.6177585299999999</v>
      </c>
      <c r="F25" s="16">
        <v>0.15046356</v>
      </c>
      <c r="G25" s="14">
        <v>3.5906357799999999</v>
      </c>
      <c r="H25" s="16">
        <v>0.24743477</v>
      </c>
      <c r="I25" s="14">
        <v>24.425630819999999</v>
      </c>
      <c r="J25" s="16">
        <v>0.74436818000000005</v>
      </c>
      <c r="K25" s="14">
        <v>69.379312650000003</v>
      </c>
      <c r="L25" s="16">
        <v>0.85792864000000002</v>
      </c>
      <c r="M25" s="14">
        <v>0</v>
      </c>
      <c r="N25" s="16">
        <v>0</v>
      </c>
      <c r="O25" s="14" t="s">
        <v>582</v>
      </c>
      <c r="P25" s="16" t="s">
        <v>582</v>
      </c>
      <c r="Q25" s="14">
        <v>0</v>
      </c>
      <c r="R25" s="16">
        <v>0</v>
      </c>
      <c r="S25" s="14">
        <v>0</v>
      </c>
      <c r="T25" s="16">
        <v>0</v>
      </c>
      <c r="U25" s="14">
        <v>0.98666222000000003</v>
      </c>
      <c r="V25" s="16">
        <v>0.13947863999999999</v>
      </c>
    </row>
    <row r="26" spans="1:22" x14ac:dyDescent="0.25">
      <c r="A26" s="11" t="s">
        <v>496</v>
      </c>
      <c r="B26" s="13">
        <v>4869</v>
      </c>
      <c r="C26" s="14">
        <f>(97/B26*100)</f>
        <v>1.9921955226945984</v>
      </c>
      <c r="D26" s="15">
        <v>4772</v>
      </c>
      <c r="E26" s="14">
        <v>3.9395370199999999</v>
      </c>
      <c r="F26" s="16">
        <v>0.34106786</v>
      </c>
      <c r="G26" s="14">
        <v>8.2785792199999992</v>
      </c>
      <c r="H26" s="16">
        <v>0.38155981</v>
      </c>
      <c r="I26" s="14">
        <v>29.854880189999999</v>
      </c>
      <c r="J26" s="16">
        <v>0.77848326000000001</v>
      </c>
      <c r="K26" s="14">
        <v>54.973522440000004</v>
      </c>
      <c r="L26" s="16">
        <v>0.86743654999999997</v>
      </c>
      <c r="M26" s="14">
        <v>0</v>
      </c>
      <c r="N26" s="16">
        <v>0</v>
      </c>
      <c r="O26" s="14" t="s">
        <v>582</v>
      </c>
      <c r="P26" s="16" t="s">
        <v>582</v>
      </c>
      <c r="Q26" s="14">
        <v>0</v>
      </c>
      <c r="R26" s="16">
        <v>0</v>
      </c>
      <c r="S26" s="14">
        <v>0</v>
      </c>
      <c r="T26" s="16">
        <v>0</v>
      </c>
      <c r="U26" s="14">
        <v>2.9534811200000002</v>
      </c>
      <c r="V26" s="16">
        <v>0.30403755999999998</v>
      </c>
    </row>
    <row r="27" spans="1:22" x14ac:dyDescent="0.25">
      <c r="A27" s="11" t="s">
        <v>497</v>
      </c>
      <c r="B27" s="13">
        <v>5299</v>
      </c>
      <c r="C27" s="14">
        <f>(208/B27*100)</f>
        <v>3.9252689186638987</v>
      </c>
      <c r="D27" s="15">
        <v>5091</v>
      </c>
      <c r="E27" s="14">
        <v>4.3360675400000002</v>
      </c>
      <c r="F27" s="16">
        <v>0.27497428000000002</v>
      </c>
      <c r="G27" s="14">
        <v>8.2032175200000008</v>
      </c>
      <c r="H27" s="16">
        <v>0.40473782000000003</v>
      </c>
      <c r="I27" s="14">
        <v>25.816386319999999</v>
      </c>
      <c r="J27" s="16">
        <v>0.58931626999999998</v>
      </c>
      <c r="K27" s="14">
        <v>51.201680570000001</v>
      </c>
      <c r="L27" s="16">
        <v>0.59610054000000001</v>
      </c>
      <c r="M27" s="14">
        <v>0</v>
      </c>
      <c r="N27" s="16">
        <v>0</v>
      </c>
      <c r="O27" s="14" t="s">
        <v>582</v>
      </c>
      <c r="P27" s="16" t="s">
        <v>582</v>
      </c>
      <c r="Q27" s="14">
        <v>0</v>
      </c>
      <c r="R27" s="16">
        <v>0</v>
      </c>
      <c r="S27" s="14">
        <v>0</v>
      </c>
      <c r="T27" s="16">
        <v>0</v>
      </c>
      <c r="U27" s="14">
        <v>10.442648050000001</v>
      </c>
      <c r="V27" s="16">
        <v>0.38758826000000002</v>
      </c>
    </row>
    <row r="28" spans="1:22" x14ac:dyDescent="0.25">
      <c r="A28" s="11" t="s">
        <v>498</v>
      </c>
      <c r="B28" s="13">
        <v>7568</v>
      </c>
      <c r="C28" s="14">
        <f>(562/B28*100)</f>
        <v>7.4260042283298091</v>
      </c>
      <c r="D28" s="15">
        <v>7006</v>
      </c>
      <c r="E28" s="14">
        <v>5.8281845199999998</v>
      </c>
      <c r="F28" s="16">
        <v>0.39437014999999997</v>
      </c>
      <c r="G28" s="14">
        <v>15.09230005</v>
      </c>
      <c r="H28" s="16">
        <v>0.47372051999999998</v>
      </c>
      <c r="I28" s="14">
        <v>32.217701589999997</v>
      </c>
      <c r="J28" s="16">
        <v>0.63879737000000003</v>
      </c>
      <c r="K28" s="14">
        <v>39.990311030000001</v>
      </c>
      <c r="L28" s="16">
        <v>0.75728214999999999</v>
      </c>
      <c r="M28" s="14">
        <v>0</v>
      </c>
      <c r="N28" s="16">
        <v>0</v>
      </c>
      <c r="O28" s="14" t="s">
        <v>582</v>
      </c>
      <c r="P28" s="16" t="s">
        <v>582</v>
      </c>
      <c r="Q28" s="14">
        <v>0</v>
      </c>
      <c r="R28" s="16">
        <v>0</v>
      </c>
      <c r="S28" s="14">
        <v>0</v>
      </c>
      <c r="T28" s="16">
        <v>0</v>
      </c>
      <c r="U28" s="14">
        <v>6.87150281</v>
      </c>
      <c r="V28" s="16">
        <v>0.77062319999999995</v>
      </c>
    </row>
    <row r="29" spans="1:22" x14ac:dyDescent="0.25">
      <c r="A29" s="11" t="s">
        <v>499</v>
      </c>
      <c r="B29" s="13">
        <v>5385</v>
      </c>
      <c r="C29" s="14">
        <f>(30/B29*100)</f>
        <v>0.55710306406685239</v>
      </c>
      <c r="D29" s="15">
        <v>5355</v>
      </c>
      <c r="E29" s="14">
        <v>1.2004220699999999</v>
      </c>
      <c r="F29" s="16">
        <v>0.15516674</v>
      </c>
      <c r="G29" s="14">
        <v>4.5603621499999996</v>
      </c>
      <c r="H29" s="16">
        <v>0.31296602000000001</v>
      </c>
      <c r="I29" s="14">
        <v>12.50512591</v>
      </c>
      <c r="J29" s="16">
        <v>0.47991792</v>
      </c>
      <c r="K29" s="14">
        <v>75.70028327</v>
      </c>
      <c r="L29" s="16">
        <v>0.81600697</v>
      </c>
      <c r="M29" s="14">
        <v>0</v>
      </c>
      <c r="N29" s="16">
        <v>0</v>
      </c>
      <c r="O29" s="14" t="s">
        <v>582</v>
      </c>
      <c r="P29" s="16" t="s">
        <v>582</v>
      </c>
      <c r="Q29" s="14">
        <v>2.7667624100000001</v>
      </c>
      <c r="R29" s="16">
        <v>0.24169378</v>
      </c>
      <c r="S29" s="14">
        <v>0</v>
      </c>
      <c r="T29" s="16">
        <v>0</v>
      </c>
      <c r="U29" s="14">
        <v>3.26704419</v>
      </c>
      <c r="V29" s="16">
        <v>0.43267299999999997</v>
      </c>
    </row>
    <row r="30" spans="1:22" x14ac:dyDescent="0.25">
      <c r="A30" s="11" t="s">
        <v>500</v>
      </c>
      <c r="B30" s="13">
        <v>4520</v>
      </c>
      <c r="C30" s="14">
        <f>(266/B30*100)</f>
        <v>5.8849557522123899</v>
      </c>
      <c r="D30" s="15">
        <v>4254</v>
      </c>
      <c r="E30" s="14">
        <v>2.3878033900000002</v>
      </c>
      <c r="F30" s="16">
        <v>0.25258361000000001</v>
      </c>
      <c r="G30" s="14">
        <v>5.1592084700000003</v>
      </c>
      <c r="H30" s="16">
        <v>0.37820647000000002</v>
      </c>
      <c r="I30" s="14">
        <v>22.640124740000001</v>
      </c>
      <c r="J30" s="16">
        <v>0.71243922000000004</v>
      </c>
      <c r="K30" s="14">
        <v>62.934548290000002</v>
      </c>
      <c r="L30" s="16">
        <v>0.98299216</v>
      </c>
      <c r="M30" s="14">
        <v>0</v>
      </c>
      <c r="N30" s="16">
        <v>0</v>
      </c>
      <c r="O30" s="14" t="s">
        <v>582</v>
      </c>
      <c r="P30" s="16" t="s">
        <v>582</v>
      </c>
      <c r="Q30" s="14">
        <v>0</v>
      </c>
      <c r="R30" s="16">
        <v>0</v>
      </c>
      <c r="S30" s="14">
        <v>0</v>
      </c>
      <c r="T30" s="16">
        <v>0</v>
      </c>
      <c r="U30" s="14">
        <v>6.87831511</v>
      </c>
      <c r="V30" s="16">
        <v>0.43978631000000001</v>
      </c>
    </row>
    <row r="31" spans="1:22" x14ac:dyDescent="0.25">
      <c r="A31" s="11" t="s">
        <v>501</v>
      </c>
      <c r="B31" s="13">
        <v>5456</v>
      </c>
      <c r="C31" s="14">
        <f>(158/B31*100)</f>
        <v>2.8958944281524923</v>
      </c>
      <c r="D31" s="15">
        <v>5298</v>
      </c>
      <c r="E31" s="14">
        <v>3.0530077200000001</v>
      </c>
      <c r="F31" s="16">
        <v>0.23949224999999999</v>
      </c>
      <c r="G31" s="14">
        <v>8.1899724000000003</v>
      </c>
      <c r="H31" s="16">
        <v>0.43451978000000002</v>
      </c>
      <c r="I31" s="14">
        <v>26.210313240000001</v>
      </c>
      <c r="J31" s="16">
        <v>0.69720581999999998</v>
      </c>
      <c r="K31" s="14">
        <v>55.879825279999999</v>
      </c>
      <c r="L31" s="16">
        <v>0.87359239</v>
      </c>
      <c r="M31" s="14">
        <v>0</v>
      </c>
      <c r="N31" s="16">
        <v>0</v>
      </c>
      <c r="O31" s="14" t="s">
        <v>582</v>
      </c>
      <c r="P31" s="16" t="s">
        <v>582</v>
      </c>
      <c r="Q31" s="14">
        <v>0</v>
      </c>
      <c r="R31" s="16">
        <v>0</v>
      </c>
      <c r="S31" s="14">
        <v>0</v>
      </c>
      <c r="T31" s="16">
        <v>0</v>
      </c>
      <c r="U31" s="14">
        <v>6.6668813599999996</v>
      </c>
      <c r="V31" s="16">
        <v>0.53570452999999996</v>
      </c>
    </row>
    <row r="32" spans="1:22" x14ac:dyDescent="0.25">
      <c r="A32" s="11" t="s">
        <v>502</v>
      </c>
      <c r="B32" s="13">
        <v>4478</v>
      </c>
      <c r="C32" s="14">
        <f>(6/B32*100)</f>
        <v>0.13398838767306834</v>
      </c>
      <c r="D32" s="15">
        <v>4472</v>
      </c>
      <c r="E32" s="14">
        <v>4.4809858699999996</v>
      </c>
      <c r="F32" s="16">
        <v>0.34716733</v>
      </c>
      <c r="G32" s="14">
        <v>9.6917190299999998</v>
      </c>
      <c r="H32" s="16">
        <v>0.46771762</v>
      </c>
      <c r="I32" s="14">
        <v>33.164593330000002</v>
      </c>
      <c r="J32" s="16">
        <v>0.64251340000000001</v>
      </c>
      <c r="K32" s="14">
        <v>50.356914449999998</v>
      </c>
      <c r="L32" s="16">
        <v>0.77615529999999999</v>
      </c>
      <c r="M32" s="14">
        <v>0</v>
      </c>
      <c r="N32" s="16">
        <v>0</v>
      </c>
      <c r="O32" s="14" t="s">
        <v>582</v>
      </c>
      <c r="P32" s="16" t="s">
        <v>582</v>
      </c>
      <c r="Q32" s="14">
        <v>0</v>
      </c>
      <c r="R32" s="16">
        <v>0</v>
      </c>
      <c r="S32" s="14">
        <v>0</v>
      </c>
      <c r="T32" s="16">
        <v>0</v>
      </c>
      <c r="U32" s="14">
        <v>2.3057873199999999</v>
      </c>
      <c r="V32" s="16">
        <v>0.27770539</v>
      </c>
    </row>
    <row r="33" spans="1:22" x14ac:dyDescent="0.25">
      <c r="A33" s="11" t="s">
        <v>503</v>
      </c>
      <c r="B33" s="13">
        <v>7325</v>
      </c>
      <c r="C33" s="14">
        <f>(88/B33*100)</f>
        <v>1.2013651877133107</v>
      </c>
      <c r="D33" s="15">
        <v>7237</v>
      </c>
      <c r="E33" s="14">
        <v>4.4249056400000004</v>
      </c>
      <c r="F33" s="16">
        <v>0.31963093999999997</v>
      </c>
      <c r="G33" s="14">
        <v>8.2093871099999998</v>
      </c>
      <c r="H33" s="16">
        <v>0.33514129999999998</v>
      </c>
      <c r="I33" s="14">
        <v>25.695108229999999</v>
      </c>
      <c r="J33" s="16">
        <v>0.59682164000000004</v>
      </c>
      <c r="K33" s="14">
        <v>58.625507720000002</v>
      </c>
      <c r="L33" s="16">
        <v>0.71752996000000002</v>
      </c>
      <c r="M33" s="14">
        <v>0</v>
      </c>
      <c r="N33" s="16">
        <v>0</v>
      </c>
      <c r="O33" s="14" t="s">
        <v>582</v>
      </c>
      <c r="P33" s="16" t="s">
        <v>582</v>
      </c>
      <c r="Q33" s="14">
        <v>0</v>
      </c>
      <c r="R33" s="16">
        <v>0</v>
      </c>
      <c r="S33" s="14">
        <v>0</v>
      </c>
      <c r="T33" s="16">
        <v>0</v>
      </c>
      <c r="U33" s="14">
        <v>3.0450913000000002</v>
      </c>
      <c r="V33" s="16">
        <v>0.28934009999999999</v>
      </c>
    </row>
    <row r="34" spans="1:22" x14ac:dyDescent="0.25">
      <c r="A34" s="11" t="s">
        <v>504</v>
      </c>
      <c r="B34" s="13">
        <v>6350</v>
      </c>
      <c r="C34" s="14">
        <f>(113/B34*100)</f>
        <v>1.7795275590551181</v>
      </c>
      <c r="D34" s="15">
        <v>6237</v>
      </c>
      <c r="E34" s="14">
        <v>4.4213234999999997</v>
      </c>
      <c r="F34" s="16">
        <v>0.29024142000000003</v>
      </c>
      <c r="G34" s="14">
        <v>8.1457712799999999</v>
      </c>
      <c r="H34" s="16">
        <v>0.36026881999999999</v>
      </c>
      <c r="I34" s="14">
        <v>24.278481559999999</v>
      </c>
      <c r="J34" s="16">
        <v>0.69030776999999999</v>
      </c>
      <c r="K34" s="14">
        <v>53.073506430000002</v>
      </c>
      <c r="L34" s="16">
        <v>1.0483127400000001</v>
      </c>
      <c r="M34" s="14">
        <v>0</v>
      </c>
      <c r="N34" s="16">
        <v>0</v>
      </c>
      <c r="O34" s="14" t="s">
        <v>582</v>
      </c>
      <c r="P34" s="16" t="s">
        <v>582</v>
      </c>
      <c r="Q34" s="14">
        <v>2.5959758800000001</v>
      </c>
      <c r="R34" s="16">
        <v>0.53893796000000005</v>
      </c>
      <c r="S34" s="14">
        <v>0</v>
      </c>
      <c r="T34" s="16">
        <v>0</v>
      </c>
      <c r="U34" s="14">
        <v>7.4849413499999997</v>
      </c>
      <c r="V34" s="16">
        <v>0.60170323000000003</v>
      </c>
    </row>
    <row r="35" spans="1:22" x14ac:dyDescent="0.25">
      <c r="A35" s="11" t="s">
        <v>505</v>
      </c>
      <c r="B35" s="13">
        <v>6406</v>
      </c>
      <c r="C35" s="14">
        <f>(80/B35*100)</f>
        <v>1.2488292226038089</v>
      </c>
      <c r="D35" s="15">
        <v>6326</v>
      </c>
      <c r="E35" s="14">
        <v>2.1374325299999999</v>
      </c>
      <c r="F35" s="16">
        <v>0.18857671000000001</v>
      </c>
      <c r="G35" s="14">
        <v>5.7049030600000004</v>
      </c>
      <c r="H35" s="16">
        <v>0.36993140000000002</v>
      </c>
      <c r="I35" s="14">
        <v>25.07131687</v>
      </c>
      <c r="J35" s="16">
        <v>0.64311291000000004</v>
      </c>
      <c r="K35" s="14">
        <v>63.19877022</v>
      </c>
      <c r="L35" s="16">
        <v>0.67778729999999998</v>
      </c>
      <c r="M35" s="14">
        <v>0</v>
      </c>
      <c r="N35" s="16">
        <v>0</v>
      </c>
      <c r="O35" s="14" t="s">
        <v>582</v>
      </c>
      <c r="P35" s="16" t="s">
        <v>582</v>
      </c>
      <c r="Q35" s="14">
        <v>1.04263025</v>
      </c>
      <c r="R35" s="16">
        <v>5.7135360000000003E-2</v>
      </c>
      <c r="S35" s="14">
        <v>0</v>
      </c>
      <c r="T35" s="16">
        <v>0</v>
      </c>
      <c r="U35" s="14">
        <v>2.8449470699999999</v>
      </c>
      <c r="V35" s="16">
        <v>0.21749867000000001</v>
      </c>
    </row>
    <row r="36" spans="1:22" x14ac:dyDescent="0.25">
      <c r="A36" s="11" t="s">
        <v>506</v>
      </c>
      <c r="B36" s="13">
        <v>6736</v>
      </c>
      <c r="C36" s="14">
        <f>(107/B36*100)</f>
        <v>1.5884798099762472</v>
      </c>
      <c r="D36" s="15">
        <v>6629</v>
      </c>
      <c r="E36" s="14">
        <v>2.5747098199999998</v>
      </c>
      <c r="F36" s="16">
        <v>0.21927325</v>
      </c>
      <c r="G36" s="14">
        <v>5.9744413200000004</v>
      </c>
      <c r="H36" s="16">
        <v>0.31342977</v>
      </c>
      <c r="I36" s="14">
        <v>20.848581899999999</v>
      </c>
      <c r="J36" s="16">
        <v>0.57518477999999995</v>
      </c>
      <c r="K36" s="14">
        <v>65.1401805</v>
      </c>
      <c r="L36" s="16">
        <v>0.86101468999999997</v>
      </c>
      <c r="M36" s="14">
        <v>0</v>
      </c>
      <c r="N36" s="16">
        <v>0</v>
      </c>
      <c r="O36" s="14" t="s">
        <v>582</v>
      </c>
      <c r="P36" s="16" t="s">
        <v>582</v>
      </c>
      <c r="Q36" s="14">
        <v>0</v>
      </c>
      <c r="R36" s="16">
        <v>0</v>
      </c>
      <c r="S36" s="14">
        <v>0</v>
      </c>
      <c r="T36" s="16">
        <v>0</v>
      </c>
      <c r="U36" s="14">
        <v>5.4620864500000001</v>
      </c>
      <c r="V36" s="16">
        <v>0.41904483999999997</v>
      </c>
    </row>
    <row r="37" spans="1:22" x14ac:dyDescent="0.25">
      <c r="A37" s="11" t="s">
        <v>507</v>
      </c>
      <c r="B37" s="13">
        <v>5458</v>
      </c>
      <c r="C37" s="14">
        <f>(222/B37*100)</f>
        <v>4.0674239648222787</v>
      </c>
      <c r="D37" s="15">
        <v>5236</v>
      </c>
      <c r="E37" s="14">
        <v>2.3781458799999999</v>
      </c>
      <c r="F37" s="16">
        <v>0.22388930000000001</v>
      </c>
      <c r="G37" s="14">
        <v>4.5537549400000001</v>
      </c>
      <c r="H37" s="16">
        <v>0.27063228</v>
      </c>
      <c r="I37" s="14">
        <v>24.135708569999998</v>
      </c>
      <c r="J37" s="16">
        <v>0.65118244000000003</v>
      </c>
      <c r="K37" s="14">
        <v>59.006192759999998</v>
      </c>
      <c r="L37" s="16">
        <v>0.96278971000000002</v>
      </c>
      <c r="M37" s="14">
        <v>0</v>
      </c>
      <c r="N37" s="16">
        <v>0</v>
      </c>
      <c r="O37" s="14" t="s">
        <v>582</v>
      </c>
      <c r="P37" s="16" t="s">
        <v>582</v>
      </c>
      <c r="Q37" s="14">
        <v>0</v>
      </c>
      <c r="R37" s="16">
        <v>0</v>
      </c>
      <c r="S37" s="14">
        <v>0</v>
      </c>
      <c r="T37" s="16">
        <v>0</v>
      </c>
      <c r="U37" s="14">
        <v>9.9261978400000004</v>
      </c>
      <c r="V37" s="16">
        <v>0.84710176999999998</v>
      </c>
    </row>
    <row r="38" spans="1:22" x14ac:dyDescent="0.25">
      <c r="A38" s="11" t="s">
        <v>508</v>
      </c>
      <c r="B38" s="13">
        <v>5860</v>
      </c>
      <c r="C38" s="14">
        <f>(34/B38*100)</f>
        <v>0.58020477815699656</v>
      </c>
      <c r="D38" s="15">
        <v>5826</v>
      </c>
      <c r="E38" s="14">
        <v>2.6117171799999999</v>
      </c>
      <c r="F38" s="16">
        <v>0.26603397000000001</v>
      </c>
      <c r="G38" s="14">
        <v>5.9477525699999996</v>
      </c>
      <c r="H38" s="16">
        <v>0.43294768</v>
      </c>
      <c r="I38" s="14">
        <v>18.000247030000001</v>
      </c>
      <c r="J38" s="16">
        <v>0.60719877</v>
      </c>
      <c r="K38" s="14">
        <v>53.13829277</v>
      </c>
      <c r="L38" s="16">
        <v>1.0517528599999999</v>
      </c>
      <c r="M38" s="14">
        <v>0</v>
      </c>
      <c r="N38" s="16">
        <v>0</v>
      </c>
      <c r="O38" s="14" t="s">
        <v>582</v>
      </c>
      <c r="P38" s="16" t="s">
        <v>582</v>
      </c>
      <c r="Q38" s="14">
        <v>0</v>
      </c>
      <c r="R38" s="16">
        <v>0</v>
      </c>
      <c r="S38" s="14">
        <v>0</v>
      </c>
      <c r="T38" s="16">
        <v>0</v>
      </c>
      <c r="U38" s="14">
        <v>20.301990450000002</v>
      </c>
      <c r="V38" s="16">
        <v>1.0469212400000001</v>
      </c>
    </row>
    <row r="39" spans="1:22" x14ac:dyDescent="0.25">
      <c r="A39" s="11" t="s">
        <v>509</v>
      </c>
      <c r="B39" s="13">
        <v>5895</v>
      </c>
      <c r="C39" s="14">
        <f>(34/B39*100)</f>
        <v>0.57675996607294322</v>
      </c>
      <c r="D39" s="15">
        <v>5861</v>
      </c>
      <c r="E39" s="14">
        <v>8.0131839199999995</v>
      </c>
      <c r="F39" s="16">
        <v>0.39696364000000001</v>
      </c>
      <c r="G39" s="14">
        <v>15.748839670000001</v>
      </c>
      <c r="H39" s="16">
        <v>0.57090415000000005</v>
      </c>
      <c r="I39" s="14">
        <v>34.926327270000002</v>
      </c>
      <c r="J39" s="16">
        <v>0.63611293000000002</v>
      </c>
      <c r="K39" s="14">
        <v>36.070946550000002</v>
      </c>
      <c r="L39" s="16">
        <v>1.0379421</v>
      </c>
      <c r="M39" s="14">
        <v>0</v>
      </c>
      <c r="N39" s="16">
        <v>0</v>
      </c>
      <c r="O39" s="14" t="s">
        <v>582</v>
      </c>
      <c r="P39" s="16" t="s">
        <v>582</v>
      </c>
      <c r="Q39" s="14">
        <v>0</v>
      </c>
      <c r="R39" s="16">
        <v>0</v>
      </c>
      <c r="S39" s="14">
        <v>0</v>
      </c>
      <c r="T39" s="16">
        <v>0</v>
      </c>
      <c r="U39" s="14">
        <v>5.2407025799999998</v>
      </c>
      <c r="V39" s="16">
        <v>0.68255920999999997</v>
      </c>
    </row>
    <row r="40" spans="1:22" x14ac:dyDescent="0.25">
      <c r="A40" s="11" t="s">
        <v>510</v>
      </c>
      <c r="B40" s="13">
        <v>14157</v>
      </c>
      <c r="C40" s="14">
        <f>(437/B40*100)</f>
        <v>3.0868121777212685</v>
      </c>
      <c r="D40" s="15">
        <v>13720</v>
      </c>
      <c r="E40" s="14">
        <v>1.8198448899999999</v>
      </c>
      <c r="F40" s="16">
        <v>0.18980432999999999</v>
      </c>
      <c r="G40" s="14">
        <v>4.0482935500000004</v>
      </c>
      <c r="H40" s="16">
        <v>0.30526604000000002</v>
      </c>
      <c r="I40" s="14">
        <v>15.185679309999999</v>
      </c>
      <c r="J40" s="16">
        <v>0.50702402000000002</v>
      </c>
      <c r="K40" s="14">
        <v>72.695783660000004</v>
      </c>
      <c r="L40" s="16">
        <v>0.85615865000000002</v>
      </c>
      <c r="M40" s="14">
        <v>0</v>
      </c>
      <c r="N40" s="16">
        <v>0</v>
      </c>
      <c r="O40" s="14" t="s">
        <v>582</v>
      </c>
      <c r="P40" s="16" t="s">
        <v>582</v>
      </c>
      <c r="Q40" s="14">
        <v>0</v>
      </c>
      <c r="R40" s="16">
        <v>0</v>
      </c>
      <c r="S40" s="14">
        <v>0</v>
      </c>
      <c r="T40" s="16">
        <v>0</v>
      </c>
      <c r="U40" s="14">
        <v>6.2503985799999997</v>
      </c>
      <c r="V40" s="16">
        <v>0.53931499000000005</v>
      </c>
    </row>
    <row r="41" spans="1:22" x14ac:dyDescent="0.25">
      <c r="A41" s="11" t="s">
        <v>511</v>
      </c>
      <c r="B41" s="13">
        <v>5712</v>
      </c>
      <c r="C41" s="14">
        <f>(76/B41*100)</f>
        <v>1.330532212885154</v>
      </c>
      <c r="D41" s="15">
        <v>5636</v>
      </c>
      <c r="E41" s="14">
        <v>3.7833997699999999</v>
      </c>
      <c r="F41" s="16">
        <v>0.30559132999999999</v>
      </c>
      <c r="G41" s="14">
        <v>7.1727654000000003</v>
      </c>
      <c r="H41" s="16">
        <v>0.47731372999999999</v>
      </c>
      <c r="I41" s="14">
        <v>27.018577919999998</v>
      </c>
      <c r="J41" s="16">
        <v>0.77835907000000004</v>
      </c>
      <c r="K41" s="14">
        <v>56.701051730000003</v>
      </c>
      <c r="L41" s="16">
        <v>1.1004378800000001</v>
      </c>
      <c r="M41" s="14">
        <v>0</v>
      </c>
      <c r="N41" s="16">
        <v>0</v>
      </c>
      <c r="O41" s="14" t="s">
        <v>582</v>
      </c>
      <c r="P41" s="16" t="s">
        <v>582</v>
      </c>
      <c r="Q41" s="14">
        <v>0.68158885000000002</v>
      </c>
      <c r="R41" s="16">
        <v>0.18153912999999999</v>
      </c>
      <c r="S41" s="14">
        <v>0</v>
      </c>
      <c r="T41" s="16">
        <v>0</v>
      </c>
      <c r="U41" s="14">
        <v>4.64261634</v>
      </c>
      <c r="V41" s="16">
        <v>0.55401149999999999</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3.3185052857142856</v>
      </c>
      <c r="F42" s="16">
        <f>IF(COUNT(F7:F41) &gt; 0, SQRT(SUMSQ(F7:F41)/(COUNT(F7:F41)*COUNT(F7:F41)) ), "—")</f>
        <v>4.5577204194843381E-2</v>
      </c>
      <c r="G42" s="14">
        <f>IF(COUNT(G7:G41) &gt; 0, AVERAGE(G7:G41), "—")</f>
        <v>6.9833536897142867</v>
      </c>
      <c r="H42" s="16">
        <f>IF(COUNT(H7:H41) &gt; 0, SQRT(SUMSQ(H7:H41)/(COUNT(H7:H41)*COUNT(H7:H41)) ), "—")</f>
        <v>6.338122019017664E-2</v>
      </c>
      <c r="I42" s="14">
        <f>IF(COUNT(I7:I41) &gt; 0, AVERAGE(I7:I41), "—")</f>
        <v>22.627132365428569</v>
      </c>
      <c r="J42" s="16">
        <f>IF(COUNT(J7:J41) &gt; 0, SQRT(SUMSQ(J7:J41)/(COUNT(J7:J41)*COUNT(J7:J41)) ), "—")</f>
        <v>0.1046830684912414</v>
      </c>
      <c r="K42" s="14">
        <f>IF(COUNT(K7:K41) &gt; 0, AVERAGE(K7:K41), "—")</f>
        <v>59.673941502285707</v>
      </c>
      <c r="L42" s="16">
        <f>IF(COUNT(L7:L41) &gt; 0, SQRT(SUMSQ(L7:L41)/(COUNT(L7:L41)*COUNT(L7:L41)) ), "—")</f>
        <v>0.15269486219710235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0.92555396228571429</v>
      </c>
      <c r="R42" s="16">
        <f>IF(COUNT(R7:R41) &gt; 0, SQRT(SUMSQ(R7:R41)/(COUNT(R7:R41)*COUNT(R7:R41)) ), "—")</f>
        <v>5.364655649649893E-2</v>
      </c>
      <c r="S42" s="14">
        <f>IF(COUNT(S7:S41) &gt; 0, AVERAGE(S7:S41), "—")</f>
        <v>0</v>
      </c>
      <c r="T42" s="16">
        <f>IF(COUNT(T7:T41) &gt; 0, SQRT(SUMSQ(T7:T41)/(COUNT(T7:T41)*COUNT(T7:T41)) ), "—")</f>
        <v>0</v>
      </c>
      <c r="U42" s="14">
        <f>IF(COUNT(U7:U41) &gt; 0, AVERAGE(U7:U41), "—")</f>
        <v>6.4715131928571425</v>
      </c>
      <c r="V42" s="16">
        <f>IF(COUNT(V7:V41) &gt; 0, SQRT(SUMSQ(V7:V41)/(COUNT(V7:V41)*COUNT(V7:V41)) ), "—")</f>
        <v>9.6962614480379891E-2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4.9909030300000001</v>
      </c>
      <c r="F46" s="16">
        <v>0.21886633999999999</v>
      </c>
      <c r="G46" s="14">
        <v>9.7425135199999993</v>
      </c>
      <c r="H46" s="16">
        <v>0.33598689999999998</v>
      </c>
      <c r="I46" s="14">
        <v>17.21962508</v>
      </c>
      <c r="J46" s="16">
        <v>0.47252691000000002</v>
      </c>
      <c r="K46" s="14">
        <v>28.924170950000001</v>
      </c>
      <c r="L46" s="16">
        <v>0.76722104000000002</v>
      </c>
      <c r="M46" s="14">
        <v>0</v>
      </c>
      <c r="N46" s="16">
        <v>0</v>
      </c>
      <c r="O46" s="14" t="s">
        <v>582</v>
      </c>
      <c r="P46" s="16" t="s">
        <v>582</v>
      </c>
      <c r="Q46" s="14">
        <v>0</v>
      </c>
      <c r="R46" s="16">
        <v>0</v>
      </c>
      <c r="S46" s="14">
        <v>0</v>
      </c>
      <c r="T46" s="16">
        <v>0</v>
      </c>
      <c r="U46" s="14">
        <v>39.122787420000002</v>
      </c>
      <c r="V46" s="16">
        <v>1.1367841700000001</v>
      </c>
    </row>
    <row r="47" spans="1:22" x14ac:dyDescent="0.25">
      <c r="A47" s="11" t="s">
        <v>517</v>
      </c>
      <c r="B47" s="13">
        <v>5928</v>
      </c>
      <c r="C47" s="14">
        <f>(471/B47*100)</f>
        <v>7.9453441295546563</v>
      </c>
      <c r="D47" s="15">
        <v>5457</v>
      </c>
      <c r="E47" s="14">
        <v>9.3558887800000008</v>
      </c>
      <c r="F47" s="16">
        <v>0.43142127000000002</v>
      </c>
      <c r="G47" s="14">
        <v>12.78231326</v>
      </c>
      <c r="H47" s="16">
        <v>0.58480840000000001</v>
      </c>
      <c r="I47" s="14">
        <v>30.908082180000001</v>
      </c>
      <c r="J47" s="16">
        <v>0.82652988000000005</v>
      </c>
      <c r="K47" s="14">
        <v>30.709499879999999</v>
      </c>
      <c r="L47" s="16">
        <v>1.0107982799999999</v>
      </c>
      <c r="M47" s="14">
        <v>0</v>
      </c>
      <c r="N47" s="16">
        <v>0</v>
      </c>
      <c r="O47" s="14" t="s">
        <v>582</v>
      </c>
      <c r="P47" s="16" t="s">
        <v>582</v>
      </c>
      <c r="Q47" s="14">
        <v>0</v>
      </c>
      <c r="R47" s="16">
        <v>0</v>
      </c>
      <c r="S47" s="14">
        <v>0</v>
      </c>
      <c r="T47" s="16">
        <v>0</v>
      </c>
      <c r="U47" s="14">
        <v>16.2442159</v>
      </c>
      <c r="V47" s="16">
        <v>1.13851971</v>
      </c>
    </row>
    <row r="48" spans="1:22" x14ac:dyDescent="0.25">
      <c r="A48" s="11" t="s">
        <v>518</v>
      </c>
      <c r="B48" s="13">
        <v>9841</v>
      </c>
      <c r="C48" s="14">
        <f>(8/B48*100)</f>
        <v>8.1292551569962401E-2</v>
      </c>
      <c r="D48" s="15">
        <v>9833</v>
      </c>
      <c r="E48" s="14">
        <v>3.3262484099999998</v>
      </c>
      <c r="F48" s="16">
        <v>0.25651246999999999</v>
      </c>
      <c r="G48" s="14">
        <v>9.25681318</v>
      </c>
      <c r="H48" s="16">
        <v>0.51514689000000002</v>
      </c>
      <c r="I48" s="14">
        <v>37.23329159</v>
      </c>
      <c r="J48" s="16">
        <v>0.82850246000000005</v>
      </c>
      <c r="K48" s="14">
        <v>47.895339620000001</v>
      </c>
      <c r="L48" s="16">
        <v>1.05206719</v>
      </c>
      <c r="M48" s="14">
        <v>0</v>
      </c>
      <c r="N48" s="16">
        <v>0</v>
      </c>
      <c r="O48" s="14" t="s">
        <v>582</v>
      </c>
      <c r="P48" s="16" t="s">
        <v>582</v>
      </c>
      <c r="Q48" s="14">
        <v>0</v>
      </c>
      <c r="R48" s="16">
        <v>0</v>
      </c>
      <c r="S48" s="14">
        <v>0</v>
      </c>
      <c r="T48" s="16">
        <v>0</v>
      </c>
      <c r="U48" s="14">
        <v>2.2883072000000002</v>
      </c>
      <c r="V48" s="16">
        <v>0.53881657999999999</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8.2931434599999996</v>
      </c>
      <c r="F50" s="16">
        <v>0.44882736000000001</v>
      </c>
      <c r="G50" s="14">
        <v>16.750997659999999</v>
      </c>
      <c r="H50" s="16">
        <v>0.52474337000000004</v>
      </c>
      <c r="I50" s="14">
        <v>29.665449550000002</v>
      </c>
      <c r="J50" s="16">
        <v>0.53981528999999995</v>
      </c>
      <c r="K50" s="14">
        <v>39.427582919999999</v>
      </c>
      <c r="L50" s="16">
        <v>0.86154227000000005</v>
      </c>
      <c r="M50" s="14">
        <v>0</v>
      </c>
      <c r="N50" s="16">
        <v>0</v>
      </c>
      <c r="O50" s="14" t="s">
        <v>582</v>
      </c>
      <c r="P50" s="16" t="s">
        <v>582</v>
      </c>
      <c r="Q50" s="14">
        <v>0</v>
      </c>
      <c r="R50" s="16">
        <v>0</v>
      </c>
      <c r="S50" s="14">
        <v>0</v>
      </c>
      <c r="T50" s="16">
        <v>0</v>
      </c>
      <c r="U50" s="14">
        <v>5.8628264100000003</v>
      </c>
      <c r="V50" s="16">
        <v>0.55207284000000001</v>
      </c>
    </row>
    <row r="51" spans="1:22" x14ac:dyDescent="0.25">
      <c r="A51" s="11" t="s">
        <v>521</v>
      </c>
      <c r="B51" s="13">
        <v>6866</v>
      </c>
      <c r="C51" s="14">
        <f>(115/B51*100)</f>
        <v>1.6749198951354503</v>
      </c>
      <c r="D51" s="15">
        <v>6751</v>
      </c>
      <c r="E51" s="14">
        <v>5.5608333099999996</v>
      </c>
      <c r="F51" s="16">
        <v>0.3184168</v>
      </c>
      <c r="G51" s="14">
        <v>10.71759218</v>
      </c>
      <c r="H51" s="16">
        <v>0.49269723999999998</v>
      </c>
      <c r="I51" s="14">
        <v>21.10665127</v>
      </c>
      <c r="J51" s="16">
        <v>0.61185847999999998</v>
      </c>
      <c r="K51" s="14">
        <v>40.738147990000002</v>
      </c>
      <c r="L51" s="16">
        <v>0.86642218999999998</v>
      </c>
      <c r="M51" s="14">
        <v>0</v>
      </c>
      <c r="N51" s="16">
        <v>0</v>
      </c>
      <c r="O51" s="14" t="s">
        <v>582</v>
      </c>
      <c r="P51" s="16" t="s">
        <v>582</v>
      </c>
      <c r="Q51" s="14">
        <v>10.57428807</v>
      </c>
      <c r="R51" s="16">
        <v>0.61242783000000001</v>
      </c>
      <c r="S51" s="14">
        <v>0</v>
      </c>
      <c r="T51" s="16">
        <v>0</v>
      </c>
      <c r="U51" s="14">
        <v>11.30248718</v>
      </c>
      <c r="V51" s="16">
        <v>1.04635838</v>
      </c>
    </row>
    <row r="52" spans="1:22" x14ac:dyDescent="0.25">
      <c r="A52" s="11" t="s">
        <v>522</v>
      </c>
      <c r="B52" s="13">
        <v>5809</v>
      </c>
      <c r="C52" s="14">
        <f>(120/B52*100)</f>
        <v>2.0657600275434671</v>
      </c>
      <c r="D52" s="15">
        <v>5689</v>
      </c>
      <c r="E52" s="14">
        <v>3.0592302</v>
      </c>
      <c r="F52" s="16">
        <v>0.28319747000000001</v>
      </c>
      <c r="G52" s="14">
        <v>7.4076342899999998</v>
      </c>
      <c r="H52" s="16">
        <v>0.43060775000000001</v>
      </c>
      <c r="I52" s="14">
        <v>27.320260640000001</v>
      </c>
      <c r="J52" s="16">
        <v>0.70729785000000001</v>
      </c>
      <c r="K52" s="14">
        <v>57.898220010000003</v>
      </c>
      <c r="L52" s="16">
        <v>0.87460530999999997</v>
      </c>
      <c r="M52" s="14">
        <v>0</v>
      </c>
      <c r="N52" s="16">
        <v>0</v>
      </c>
      <c r="O52" s="14" t="s">
        <v>582</v>
      </c>
      <c r="P52" s="16" t="s">
        <v>582</v>
      </c>
      <c r="Q52" s="14">
        <v>0</v>
      </c>
      <c r="R52" s="16">
        <v>0</v>
      </c>
      <c r="S52" s="14">
        <v>0</v>
      </c>
      <c r="T52" s="16">
        <v>0</v>
      </c>
      <c r="U52" s="14">
        <v>4.31465487</v>
      </c>
      <c r="V52" s="16">
        <v>0.43932651</v>
      </c>
    </row>
    <row r="53" spans="1:22" x14ac:dyDescent="0.25">
      <c r="A53" s="11" t="s">
        <v>523</v>
      </c>
      <c r="B53" s="13">
        <v>5571</v>
      </c>
      <c r="C53" s="14">
        <f>(136/B53*100)</f>
        <v>2.4412134266738468</v>
      </c>
      <c r="D53" s="15">
        <v>5435</v>
      </c>
      <c r="E53" s="14">
        <v>6.5591744500000004</v>
      </c>
      <c r="F53" s="16">
        <v>0.33860574999999998</v>
      </c>
      <c r="G53" s="14">
        <v>15.206047939999999</v>
      </c>
      <c r="H53" s="16">
        <v>0.46645564</v>
      </c>
      <c r="I53" s="14">
        <v>27.78382358</v>
      </c>
      <c r="J53" s="16">
        <v>0.56247864000000003</v>
      </c>
      <c r="K53" s="14">
        <v>40.903377540000001</v>
      </c>
      <c r="L53" s="16">
        <v>0.60641458999999998</v>
      </c>
      <c r="M53" s="14">
        <v>0</v>
      </c>
      <c r="N53" s="16">
        <v>0</v>
      </c>
      <c r="O53" s="14" t="s">
        <v>582</v>
      </c>
      <c r="P53" s="16" t="s">
        <v>582</v>
      </c>
      <c r="Q53" s="14">
        <v>0</v>
      </c>
      <c r="R53" s="16">
        <v>0</v>
      </c>
      <c r="S53" s="14">
        <v>0</v>
      </c>
      <c r="T53" s="16">
        <v>0</v>
      </c>
      <c r="U53" s="14">
        <v>9.54757648</v>
      </c>
      <c r="V53" s="16">
        <v>0.38267725000000002</v>
      </c>
    </row>
    <row r="54" spans="1:22" x14ac:dyDescent="0.25">
      <c r="A54" s="11" t="s">
        <v>524</v>
      </c>
      <c r="B54" s="13">
        <v>4740</v>
      </c>
      <c r="C54" s="14">
        <f>(606/B54*100)</f>
        <v>12.784810126582277</v>
      </c>
      <c r="D54" s="15">
        <v>4134</v>
      </c>
      <c r="E54" s="14">
        <v>13.84246664</v>
      </c>
      <c r="F54" s="16">
        <v>0.75683221000000001</v>
      </c>
      <c r="G54" s="14">
        <v>13.50421096</v>
      </c>
      <c r="H54" s="16">
        <v>0.67268344999999996</v>
      </c>
      <c r="I54" s="14">
        <v>23.011564889999999</v>
      </c>
      <c r="J54" s="16">
        <v>0.90054330999999999</v>
      </c>
      <c r="K54" s="14">
        <v>30.70809496</v>
      </c>
      <c r="L54" s="16">
        <v>1.1413502900000001</v>
      </c>
      <c r="M54" s="14">
        <v>0</v>
      </c>
      <c r="N54" s="16">
        <v>0</v>
      </c>
      <c r="O54" s="14" t="s">
        <v>582</v>
      </c>
      <c r="P54" s="16" t="s">
        <v>582</v>
      </c>
      <c r="Q54" s="14">
        <v>0</v>
      </c>
      <c r="R54" s="16">
        <v>0</v>
      </c>
      <c r="S54" s="14">
        <v>0</v>
      </c>
      <c r="T54" s="16">
        <v>0</v>
      </c>
      <c r="U54" s="14">
        <v>18.933662550000001</v>
      </c>
      <c r="V54" s="16">
        <v>1.5688348599999999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4.1050492800000002</v>
      </c>
      <c r="F56" s="16">
        <v>0.41202917999999999</v>
      </c>
      <c r="G56" s="14">
        <v>7.5030042300000002</v>
      </c>
      <c r="H56" s="16">
        <v>0.45891563000000002</v>
      </c>
      <c r="I56" s="14">
        <v>40.336486149999999</v>
      </c>
      <c r="J56" s="16">
        <v>0.78758525999999995</v>
      </c>
      <c r="K56" s="14">
        <v>46.513418180000002</v>
      </c>
      <c r="L56" s="16">
        <v>0.92190050000000001</v>
      </c>
      <c r="M56" s="14">
        <v>0</v>
      </c>
      <c r="N56" s="16">
        <v>0</v>
      </c>
      <c r="O56" s="14" t="s">
        <v>582</v>
      </c>
      <c r="P56" s="16" t="s">
        <v>582</v>
      </c>
      <c r="Q56" s="14">
        <v>0</v>
      </c>
      <c r="R56" s="16">
        <v>0</v>
      </c>
      <c r="S56" s="14">
        <v>0</v>
      </c>
      <c r="T56" s="16">
        <v>0</v>
      </c>
      <c r="U56" s="14">
        <v>1.54204217</v>
      </c>
      <c r="V56" s="16">
        <v>0.20462833999999999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4.7535324699999997</v>
      </c>
      <c r="F61" s="16">
        <v>0.27606836000000001</v>
      </c>
      <c r="G61" s="14">
        <v>10.027808909999999</v>
      </c>
      <c r="H61" s="16">
        <v>0.42355999999999999</v>
      </c>
      <c r="I61" s="14">
        <v>23.331548600000001</v>
      </c>
      <c r="J61" s="16">
        <v>0.70952760999999998</v>
      </c>
      <c r="K61" s="14">
        <v>56.922085279999997</v>
      </c>
      <c r="L61" s="16">
        <v>0.98648115000000003</v>
      </c>
      <c r="M61" s="14">
        <v>0</v>
      </c>
      <c r="N61" s="16">
        <v>0</v>
      </c>
      <c r="O61" s="14" t="s">
        <v>582</v>
      </c>
      <c r="P61" s="16" t="s">
        <v>582</v>
      </c>
      <c r="Q61" s="14">
        <v>0</v>
      </c>
      <c r="R61" s="16">
        <v>0</v>
      </c>
      <c r="S61" s="14">
        <v>0</v>
      </c>
      <c r="T61" s="16">
        <v>0</v>
      </c>
      <c r="U61" s="14">
        <v>4.9650247399999996</v>
      </c>
      <c r="V61" s="16">
        <v>0.52572328999999995</v>
      </c>
    </row>
    <row r="62" spans="1:22" x14ac:dyDescent="0.25">
      <c r="A62" s="11" t="s">
        <v>532</v>
      </c>
      <c r="B62" s="13">
        <v>4476</v>
      </c>
      <c r="C62" s="14">
        <f>(3/B62*100)</f>
        <v>6.7024128686327081E-2</v>
      </c>
      <c r="D62" s="15">
        <v>4473</v>
      </c>
      <c r="E62" s="14">
        <v>2.1668335999999999</v>
      </c>
      <c r="F62" s="16">
        <v>0.22047664</v>
      </c>
      <c r="G62" s="14">
        <v>7.0930056500000003</v>
      </c>
      <c r="H62" s="16">
        <v>0.34325172999999998</v>
      </c>
      <c r="I62" s="14">
        <v>35.500218510000003</v>
      </c>
      <c r="J62" s="16">
        <v>0.72854262999999997</v>
      </c>
      <c r="K62" s="14">
        <v>54.504495120000001</v>
      </c>
      <c r="L62" s="16">
        <v>0.76164178999999999</v>
      </c>
      <c r="M62" s="14">
        <v>0</v>
      </c>
      <c r="N62" s="16">
        <v>0</v>
      </c>
      <c r="O62" s="14" t="s">
        <v>582</v>
      </c>
      <c r="P62" s="16" t="s">
        <v>582</v>
      </c>
      <c r="Q62" s="14">
        <v>0</v>
      </c>
      <c r="R62" s="16">
        <v>0</v>
      </c>
      <c r="S62" s="14">
        <v>0</v>
      </c>
      <c r="T62" s="16">
        <v>0</v>
      </c>
      <c r="U62" s="14">
        <v>0.73544712000000001</v>
      </c>
      <c r="V62" s="16">
        <v>0.13592166</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11.590763000000001</v>
      </c>
      <c r="F66" s="16">
        <v>0.39127509999999999</v>
      </c>
      <c r="G66" s="14">
        <v>12.867913700000001</v>
      </c>
      <c r="H66" s="16">
        <v>0.50723388999999997</v>
      </c>
      <c r="I66" s="14">
        <v>28.54308559</v>
      </c>
      <c r="J66" s="16">
        <v>0.58563177</v>
      </c>
      <c r="K66" s="14">
        <v>32.663588230000002</v>
      </c>
      <c r="L66" s="16">
        <v>0.58758794000000003</v>
      </c>
      <c r="M66" s="14">
        <v>0</v>
      </c>
      <c r="N66" s="16">
        <v>0</v>
      </c>
      <c r="O66" s="14" t="s">
        <v>582</v>
      </c>
      <c r="P66" s="16" t="s">
        <v>582</v>
      </c>
      <c r="Q66" s="14">
        <v>0</v>
      </c>
      <c r="R66" s="16">
        <v>0</v>
      </c>
      <c r="S66" s="14">
        <v>0</v>
      </c>
      <c r="T66" s="16">
        <v>0</v>
      </c>
      <c r="U66" s="14">
        <v>14.334649479999999</v>
      </c>
      <c r="V66" s="16">
        <v>0.39413624000000003</v>
      </c>
    </row>
    <row r="67" spans="1:22" x14ac:dyDescent="0.25">
      <c r="A67" s="11" t="s">
        <v>537</v>
      </c>
      <c r="B67" s="13">
        <v>6971</v>
      </c>
      <c r="C67" s="14">
        <f>(1233/B67*100)</f>
        <v>17.687562760005736</v>
      </c>
      <c r="D67" s="15">
        <v>5738</v>
      </c>
      <c r="E67" s="14">
        <v>8.0747796399999991</v>
      </c>
      <c r="F67" s="16">
        <v>0.43456623999999999</v>
      </c>
      <c r="G67" s="14">
        <v>16.27345772</v>
      </c>
      <c r="H67" s="16">
        <v>0.60523766000000001</v>
      </c>
      <c r="I67" s="14">
        <v>32.794508669999999</v>
      </c>
      <c r="J67" s="16">
        <v>0.63829250000000004</v>
      </c>
      <c r="K67" s="14">
        <v>37.028221590000001</v>
      </c>
      <c r="L67" s="16">
        <v>0.77120418000000002</v>
      </c>
      <c r="M67" s="14">
        <v>0</v>
      </c>
      <c r="N67" s="16">
        <v>0</v>
      </c>
      <c r="O67" s="14" t="s">
        <v>582</v>
      </c>
      <c r="P67" s="16" t="s">
        <v>582</v>
      </c>
      <c r="Q67" s="14">
        <v>0</v>
      </c>
      <c r="R67" s="16">
        <v>0</v>
      </c>
      <c r="S67" s="14">
        <v>0</v>
      </c>
      <c r="T67" s="16">
        <v>0</v>
      </c>
      <c r="U67" s="14">
        <v>5.8290323800000001</v>
      </c>
      <c r="V67" s="16">
        <v>0.37112018000000002</v>
      </c>
    </row>
    <row r="68" spans="1:22" x14ac:dyDescent="0.25">
      <c r="A68" s="11" t="s">
        <v>538</v>
      </c>
      <c r="B68" s="13">
        <v>12083</v>
      </c>
      <c r="C68" s="14">
        <f>(32/B68*100)</f>
        <v>0.26483489199702059</v>
      </c>
      <c r="D68" s="15">
        <v>12051</v>
      </c>
      <c r="E68" s="14">
        <v>9.6293694100000007</v>
      </c>
      <c r="F68" s="16">
        <v>0.24784840999999999</v>
      </c>
      <c r="G68" s="14">
        <v>12.9294733</v>
      </c>
      <c r="H68" s="16">
        <v>0.30978201</v>
      </c>
      <c r="I68" s="14">
        <v>28.685587940000001</v>
      </c>
      <c r="J68" s="16">
        <v>0.47904035</v>
      </c>
      <c r="K68" s="14">
        <v>28.38306261</v>
      </c>
      <c r="L68" s="16">
        <v>0.39678039999999998</v>
      </c>
      <c r="M68" s="14">
        <v>0</v>
      </c>
      <c r="N68" s="16">
        <v>0</v>
      </c>
      <c r="O68" s="14" t="s">
        <v>582</v>
      </c>
      <c r="P68" s="16" t="s">
        <v>582</v>
      </c>
      <c r="Q68" s="14">
        <v>0</v>
      </c>
      <c r="R68" s="16">
        <v>0</v>
      </c>
      <c r="S68" s="14">
        <v>0</v>
      </c>
      <c r="T68" s="16">
        <v>0</v>
      </c>
      <c r="U68" s="14">
        <v>20.372506739999999</v>
      </c>
      <c r="V68" s="16">
        <v>0.35491392999999999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5.5541995999999996</v>
      </c>
      <c r="F70" s="16">
        <v>0.38267847999999999</v>
      </c>
      <c r="G70" s="14">
        <v>13.881531349999999</v>
      </c>
      <c r="H70" s="16">
        <v>0.50030116999999996</v>
      </c>
      <c r="I70" s="14">
        <v>35.838118629999997</v>
      </c>
      <c r="J70" s="16">
        <v>0.67511810000000005</v>
      </c>
      <c r="K70" s="14">
        <v>39.142666779999999</v>
      </c>
      <c r="L70" s="16">
        <v>0.67390779000000001</v>
      </c>
      <c r="M70" s="14">
        <v>0</v>
      </c>
      <c r="N70" s="16">
        <v>0</v>
      </c>
      <c r="O70" s="14" t="s">
        <v>582</v>
      </c>
      <c r="P70" s="16" t="s">
        <v>582</v>
      </c>
      <c r="Q70" s="14">
        <v>0</v>
      </c>
      <c r="R70" s="16">
        <v>0</v>
      </c>
      <c r="S70" s="14">
        <v>0</v>
      </c>
      <c r="T70" s="16">
        <v>0</v>
      </c>
      <c r="U70" s="14">
        <v>5.5834836499999998</v>
      </c>
      <c r="V70" s="16">
        <v>0.53047253999999999</v>
      </c>
    </row>
    <row r="71" spans="1:22" x14ac:dyDescent="0.25">
      <c r="A71" s="11" t="s">
        <v>541</v>
      </c>
      <c r="B71" s="13">
        <v>6115</v>
      </c>
      <c r="C71" s="14">
        <f>(55/B71*100)</f>
        <v>0.8994276369582993</v>
      </c>
      <c r="D71" s="15">
        <v>6060</v>
      </c>
      <c r="E71" s="14">
        <v>3.1982094399999998</v>
      </c>
      <c r="F71" s="16">
        <v>0.23964342</v>
      </c>
      <c r="G71" s="14">
        <v>7.8886219200000003</v>
      </c>
      <c r="H71" s="16">
        <v>0.32239793999999999</v>
      </c>
      <c r="I71" s="14">
        <v>33.830269319999999</v>
      </c>
      <c r="J71" s="16">
        <v>0.65003612</v>
      </c>
      <c r="K71" s="14">
        <v>53.549037490000003</v>
      </c>
      <c r="L71" s="16">
        <v>0.56875337999999998</v>
      </c>
      <c r="M71" s="14">
        <v>0</v>
      </c>
      <c r="N71" s="16">
        <v>0</v>
      </c>
      <c r="O71" s="14" t="s">
        <v>582</v>
      </c>
      <c r="P71" s="16" t="s">
        <v>582</v>
      </c>
      <c r="Q71" s="14">
        <v>0</v>
      </c>
      <c r="R71" s="16">
        <v>0</v>
      </c>
      <c r="S71" s="14">
        <v>0</v>
      </c>
      <c r="T71" s="16">
        <v>0</v>
      </c>
      <c r="U71" s="14">
        <v>1.53386183</v>
      </c>
      <c r="V71" s="16">
        <v>0.1479886</v>
      </c>
    </row>
    <row r="72" spans="1:22" x14ac:dyDescent="0.25">
      <c r="A72" s="11" t="s">
        <v>542</v>
      </c>
      <c r="B72" s="13">
        <v>7708</v>
      </c>
      <c r="C72" s="14">
        <f>(9/B72*100)</f>
        <v>0.11676180591593151</v>
      </c>
      <c r="D72" s="15">
        <v>7699</v>
      </c>
      <c r="E72" s="14">
        <v>1.9525590799999999</v>
      </c>
      <c r="F72" s="16">
        <v>0.18477342999999999</v>
      </c>
      <c r="G72" s="14">
        <v>4.8427109699999997</v>
      </c>
      <c r="H72" s="16">
        <v>0.28786173999999998</v>
      </c>
      <c r="I72" s="14">
        <v>34.722359410000003</v>
      </c>
      <c r="J72" s="16">
        <v>0.63462046999999999</v>
      </c>
      <c r="K72" s="14">
        <v>57.954214929999999</v>
      </c>
      <c r="L72" s="16">
        <v>0.63267253000000001</v>
      </c>
      <c r="M72" s="14">
        <v>0</v>
      </c>
      <c r="N72" s="16">
        <v>0</v>
      </c>
      <c r="O72" s="14" t="s">
        <v>582</v>
      </c>
      <c r="P72" s="16" t="s">
        <v>582</v>
      </c>
      <c r="Q72" s="14">
        <v>0</v>
      </c>
      <c r="R72" s="16">
        <v>0</v>
      </c>
      <c r="S72" s="14">
        <v>0</v>
      </c>
      <c r="T72" s="16">
        <v>0</v>
      </c>
      <c r="U72" s="14">
        <v>0.52815562000000005</v>
      </c>
      <c r="V72" s="16">
        <v>7.3034890000000005E-2</v>
      </c>
    </row>
    <row r="73" spans="1:22" x14ac:dyDescent="0.25">
      <c r="A73" s="11" t="s">
        <v>543</v>
      </c>
      <c r="B73" s="13">
        <v>8249</v>
      </c>
      <c r="C73" s="14">
        <f>(212/B73*100)</f>
        <v>2.570008485877076</v>
      </c>
      <c r="D73" s="15">
        <v>8037</v>
      </c>
      <c r="E73" s="14">
        <v>5.0092049100000002</v>
      </c>
      <c r="F73" s="16">
        <v>0.31796465000000002</v>
      </c>
      <c r="G73" s="14">
        <v>18.77008133</v>
      </c>
      <c r="H73" s="16">
        <v>0.57365935999999995</v>
      </c>
      <c r="I73" s="14">
        <v>54.677698669999998</v>
      </c>
      <c r="J73" s="16">
        <v>0.66602194999999997</v>
      </c>
      <c r="K73" s="14">
        <v>19.36526379</v>
      </c>
      <c r="L73" s="16">
        <v>0.72521864000000003</v>
      </c>
      <c r="M73" s="14">
        <v>0</v>
      </c>
      <c r="N73" s="16">
        <v>0</v>
      </c>
      <c r="O73" s="14" t="s">
        <v>582</v>
      </c>
      <c r="P73" s="16" t="s">
        <v>582</v>
      </c>
      <c r="Q73" s="14">
        <v>0</v>
      </c>
      <c r="R73" s="16">
        <v>0</v>
      </c>
      <c r="S73" s="14">
        <v>0</v>
      </c>
      <c r="T73" s="16">
        <v>0</v>
      </c>
      <c r="U73" s="14">
        <v>2.1777513000000002</v>
      </c>
      <c r="V73" s="16">
        <v>0.34998924999999997</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15.434937140000001</v>
      </c>
      <c r="F75" s="16">
        <v>0.62096562</v>
      </c>
      <c r="G75" s="14">
        <v>15.58111946</v>
      </c>
      <c r="H75" s="16">
        <v>0.66319278999999998</v>
      </c>
      <c r="I75" s="14">
        <v>32.752848309999997</v>
      </c>
      <c r="J75" s="16">
        <v>0.84026705999999995</v>
      </c>
      <c r="K75" s="14">
        <v>16.293513870000002</v>
      </c>
      <c r="L75" s="16">
        <v>0.69867480000000004</v>
      </c>
      <c r="M75" s="14">
        <v>0</v>
      </c>
      <c r="N75" s="16">
        <v>0</v>
      </c>
      <c r="O75" s="14" t="s">
        <v>582</v>
      </c>
      <c r="P75" s="16" t="s">
        <v>582</v>
      </c>
      <c r="Q75" s="14">
        <v>0</v>
      </c>
      <c r="R75" s="16">
        <v>0</v>
      </c>
      <c r="S75" s="14">
        <v>0</v>
      </c>
      <c r="T75" s="16">
        <v>0</v>
      </c>
      <c r="U75" s="14">
        <v>19.937581219999998</v>
      </c>
      <c r="V75" s="16">
        <v>1.2596965499999999</v>
      </c>
    </row>
    <row r="76" spans="1:22" x14ac:dyDescent="0.25">
      <c r="A76" s="11" t="s">
        <v>546</v>
      </c>
      <c r="B76" s="13">
        <v>14167</v>
      </c>
      <c r="C76" s="14">
        <f>(238/B76*100)</f>
        <v>1.6799604715183172</v>
      </c>
      <c r="D76" s="15">
        <v>13929</v>
      </c>
      <c r="E76" s="14">
        <v>10.73949794</v>
      </c>
      <c r="F76" s="16">
        <v>0.37399927999999999</v>
      </c>
      <c r="G76" s="14">
        <v>15.990085669999999</v>
      </c>
      <c r="H76" s="16">
        <v>0.43757905000000002</v>
      </c>
      <c r="I76" s="14">
        <v>32.456654479999997</v>
      </c>
      <c r="J76" s="16">
        <v>0.59536509999999998</v>
      </c>
      <c r="K76" s="14">
        <v>32.46505406</v>
      </c>
      <c r="L76" s="16">
        <v>0.84519053</v>
      </c>
      <c r="M76" s="14">
        <v>0</v>
      </c>
      <c r="N76" s="16">
        <v>0</v>
      </c>
      <c r="O76" s="14" t="s">
        <v>582</v>
      </c>
      <c r="P76" s="16" t="s">
        <v>582</v>
      </c>
      <c r="Q76" s="14">
        <v>0</v>
      </c>
      <c r="R76" s="16">
        <v>0</v>
      </c>
      <c r="S76" s="14">
        <v>0</v>
      </c>
      <c r="T76" s="16">
        <v>0</v>
      </c>
      <c r="U76" s="14">
        <v>8.3487078500000003</v>
      </c>
      <c r="V76" s="16">
        <v>0.53630124000000001</v>
      </c>
    </row>
    <row r="77" spans="1:22" x14ac:dyDescent="0.25">
      <c r="A77" s="11" t="s">
        <v>547</v>
      </c>
      <c r="B77" s="13">
        <v>6062</v>
      </c>
      <c r="C77" s="14">
        <f>(480/B77*100)</f>
        <v>7.9181788188716604</v>
      </c>
      <c r="D77" s="15">
        <v>5582</v>
      </c>
      <c r="E77" s="14">
        <v>4.3475465099999999</v>
      </c>
      <c r="F77" s="16">
        <v>0.27776585999999998</v>
      </c>
      <c r="G77" s="14">
        <v>8.1179006699999992</v>
      </c>
      <c r="H77" s="16">
        <v>0.40198874000000001</v>
      </c>
      <c r="I77" s="14">
        <v>22.814082970000001</v>
      </c>
      <c r="J77" s="16">
        <v>0.64768749000000003</v>
      </c>
      <c r="K77" s="14">
        <v>45.076727089999999</v>
      </c>
      <c r="L77" s="16">
        <v>0.93030696000000002</v>
      </c>
      <c r="M77" s="14">
        <v>0</v>
      </c>
      <c r="N77" s="16">
        <v>0</v>
      </c>
      <c r="O77" s="14" t="s">
        <v>582</v>
      </c>
      <c r="P77" s="16" t="s">
        <v>582</v>
      </c>
      <c r="Q77" s="14">
        <v>0</v>
      </c>
      <c r="R77" s="16">
        <v>0</v>
      </c>
      <c r="S77" s="14">
        <v>0</v>
      </c>
      <c r="T77" s="16">
        <v>0</v>
      </c>
      <c r="U77" s="14">
        <v>19.643742750000001</v>
      </c>
      <c r="V77" s="16">
        <v>0.89396608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6.1977912399999999</v>
      </c>
      <c r="F81" s="16">
        <v>0.36974200000000002</v>
      </c>
      <c r="G81" s="14">
        <v>14.65228155</v>
      </c>
      <c r="H81" s="16">
        <v>0.54133951999999996</v>
      </c>
      <c r="I81" s="14">
        <v>44.933888209999999</v>
      </c>
      <c r="J81" s="16">
        <v>0.73191603000000005</v>
      </c>
      <c r="K81" s="14">
        <v>31.830985040000002</v>
      </c>
      <c r="L81" s="16">
        <v>0.75288790999999999</v>
      </c>
      <c r="M81" s="14">
        <v>0</v>
      </c>
      <c r="N81" s="16">
        <v>0</v>
      </c>
      <c r="O81" s="14" t="s">
        <v>582</v>
      </c>
      <c r="P81" s="16" t="s">
        <v>582</v>
      </c>
      <c r="Q81" s="14">
        <v>0</v>
      </c>
      <c r="R81" s="16">
        <v>0</v>
      </c>
      <c r="S81" s="14">
        <v>0</v>
      </c>
      <c r="T81" s="16">
        <v>0</v>
      </c>
      <c r="U81" s="14">
        <v>2.3850539500000001</v>
      </c>
      <c r="V81" s="16">
        <v>0.33334137000000003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886</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876</v>
      </c>
      <c r="F4" s="22"/>
      <c r="G4" s="21" t="s">
        <v>877</v>
      </c>
      <c r="H4" s="22"/>
      <c r="I4" s="21" t="s">
        <v>878</v>
      </c>
      <c r="J4" s="22"/>
      <c r="K4" s="21" t="s">
        <v>779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(1022/B7*100)</f>
        <v>7.0337233310392291</v>
      </c>
      <c r="D7" s="15">
        <v>13508</v>
      </c>
      <c r="E7" s="14">
        <v>4.0262732300000001</v>
      </c>
      <c r="F7" s="16">
        <v>0.20717285999999999</v>
      </c>
      <c r="G7" s="14">
        <v>7.6281734500000002</v>
      </c>
      <c r="H7" s="16">
        <v>0.27442355000000002</v>
      </c>
      <c r="I7" s="14">
        <v>20.22728377</v>
      </c>
      <c r="J7" s="16">
        <v>0.50807966000000004</v>
      </c>
      <c r="K7" s="14">
        <v>58.587600590000001</v>
      </c>
      <c r="L7" s="16">
        <v>0.67187154999999998</v>
      </c>
      <c r="M7" s="14">
        <v>0</v>
      </c>
      <c r="N7" s="16">
        <v>0</v>
      </c>
      <c r="O7" s="14" t="s">
        <v>582</v>
      </c>
      <c r="P7" s="16" t="s">
        <v>582</v>
      </c>
      <c r="Q7" s="14">
        <v>0</v>
      </c>
      <c r="R7" s="16">
        <v>0</v>
      </c>
      <c r="S7" s="14">
        <v>0</v>
      </c>
      <c r="T7" s="16">
        <v>0</v>
      </c>
      <c r="U7" s="14">
        <v>9.5306689599999999</v>
      </c>
      <c r="V7" s="16">
        <v>0.54890614999999998</v>
      </c>
    </row>
    <row r="8" spans="1:22" x14ac:dyDescent="0.25">
      <c r="A8" s="11" t="s">
        <v>478</v>
      </c>
      <c r="B8" s="13">
        <v>7007</v>
      </c>
      <c r="C8" s="14">
        <f>(299/B8*100)</f>
        <v>4.2671614100185531</v>
      </c>
      <c r="D8" s="15">
        <v>6708</v>
      </c>
      <c r="E8" s="14">
        <v>6.2982499199999999</v>
      </c>
      <c r="F8" s="16">
        <v>0.35411955000000001</v>
      </c>
      <c r="G8" s="14">
        <v>9.8067924099999999</v>
      </c>
      <c r="H8" s="16">
        <v>0.46885532000000002</v>
      </c>
      <c r="I8" s="14">
        <v>24.474247049999999</v>
      </c>
      <c r="J8" s="16">
        <v>0.58849574999999998</v>
      </c>
      <c r="K8" s="14">
        <v>51.459531239999997</v>
      </c>
      <c r="L8" s="16">
        <v>0.86891574000000005</v>
      </c>
      <c r="M8" s="14">
        <v>0</v>
      </c>
      <c r="N8" s="16">
        <v>0</v>
      </c>
      <c r="O8" s="14" t="s">
        <v>582</v>
      </c>
      <c r="P8" s="16" t="s">
        <v>582</v>
      </c>
      <c r="Q8" s="14">
        <v>0.49106714000000001</v>
      </c>
      <c r="R8" s="16">
        <v>0.12089946</v>
      </c>
      <c r="S8" s="14">
        <v>0</v>
      </c>
      <c r="T8" s="16">
        <v>0</v>
      </c>
      <c r="U8" s="14">
        <v>7.4701122399999997</v>
      </c>
      <c r="V8" s="16">
        <v>0.39688215999999998</v>
      </c>
    </row>
    <row r="9" spans="1:22" x14ac:dyDescent="0.25">
      <c r="A9" s="11" t="s">
        <v>479</v>
      </c>
      <c r="B9" s="13">
        <v>9651</v>
      </c>
      <c r="C9" s="14">
        <f>(357/B9*100)</f>
        <v>3.6990985390115014</v>
      </c>
      <c r="D9" s="15">
        <v>9294</v>
      </c>
      <c r="E9" s="14">
        <v>3.4707562099999998</v>
      </c>
      <c r="F9" s="16">
        <v>0.21955174</v>
      </c>
      <c r="G9" s="14">
        <v>7.5033922799999999</v>
      </c>
      <c r="H9" s="16">
        <v>0.26488989000000002</v>
      </c>
      <c r="I9" s="14">
        <v>18.388756310000002</v>
      </c>
      <c r="J9" s="16">
        <v>0.46994121999999999</v>
      </c>
      <c r="K9" s="14">
        <v>58.951169540000002</v>
      </c>
      <c r="L9" s="16">
        <v>0.70311073000000002</v>
      </c>
      <c r="M9" s="14">
        <v>0</v>
      </c>
      <c r="N9" s="16">
        <v>0</v>
      </c>
      <c r="O9" s="14" t="s">
        <v>582</v>
      </c>
      <c r="P9" s="16" t="s">
        <v>582</v>
      </c>
      <c r="Q9" s="14">
        <v>3.0988246699999999</v>
      </c>
      <c r="R9" s="16">
        <v>0.55465335000000004</v>
      </c>
      <c r="S9" s="14">
        <v>0</v>
      </c>
      <c r="T9" s="16">
        <v>0</v>
      </c>
      <c r="U9" s="14">
        <v>8.5871009899999997</v>
      </c>
      <c r="V9" s="16">
        <v>0.56050175999999996</v>
      </c>
    </row>
    <row r="10" spans="1:22" x14ac:dyDescent="0.25">
      <c r="A10" s="11" t="s">
        <v>480</v>
      </c>
      <c r="B10" s="13">
        <v>20058</v>
      </c>
      <c r="C10" s="14">
        <f>(585/B10*100)</f>
        <v>2.9165420281184566</v>
      </c>
      <c r="D10" s="15">
        <v>19473</v>
      </c>
      <c r="E10" s="14">
        <v>6.2460547000000002</v>
      </c>
      <c r="F10" s="16">
        <v>0.27281762999999998</v>
      </c>
      <c r="G10" s="14">
        <v>10.450731299999999</v>
      </c>
      <c r="H10" s="16">
        <v>0.35622449</v>
      </c>
      <c r="I10" s="14">
        <v>25.880751920000002</v>
      </c>
      <c r="J10" s="16">
        <v>0.45498372999999998</v>
      </c>
      <c r="K10" s="14">
        <v>52.307088899999997</v>
      </c>
      <c r="L10" s="16">
        <v>0.66230453</v>
      </c>
      <c r="M10" s="14">
        <v>0</v>
      </c>
      <c r="N10" s="16">
        <v>0</v>
      </c>
      <c r="O10" s="14" t="s">
        <v>582</v>
      </c>
      <c r="P10" s="16" t="s">
        <v>582</v>
      </c>
      <c r="Q10" s="14">
        <v>0</v>
      </c>
      <c r="R10" s="16">
        <v>0</v>
      </c>
      <c r="S10" s="14">
        <v>0</v>
      </c>
      <c r="T10" s="16">
        <v>0</v>
      </c>
      <c r="U10" s="14">
        <v>5.1153731799999997</v>
      </c>
      <c r="V10" s="16">
        <v>0.41627029999999998</v>
      </c>
    </row>
    <row r="11" spans="1:22" x14ac:dyDescent="0.25">
      <c r="A11" s="11" t="s">
        <v>481</v>
      </c>
      <c r="B11" s="13">
        <v>7053</v>
      </c>
      <c r="C11" s="14">
        <f>(242/B11*100)</f>
        <v>3.4311640436693605</v>
      </c>
      <c r="D11" s="15">
        <v>6811</v>
      </c>
      <c r="E11" s="14">
        <v>5.6609381900000004</v>
      </c>
      <c r="F11" s="16">
        <v>0.38515421</v>
      </c>
      <c r="G11" s="14">
        <v>10.344253269999999</v>
      </c>
      <c r="H11" s="16">
        <v>0.40792507</v>
      </c>
      <c r="I11" s="14">
        <v>22.880251359999999</v>
      </c>
      <c r="J11" s="16">
        <v>0.67722981000000004</v>
      </c>
      <c r="K11" s="14">
        <v>49.367299850000002</v>
      </c>
      <c r="L11" s="16">
        <v>0.95508252999999999</v>
      </c>
      <c r="M11" s="14">
        <v>0</v>
      </c>
      <c r="N11" s="16">
        <v>0</v>
      </c>
      <c r="O11" s="14" t="s">
        <v>582</v>
      </c>
      <c r="P11" s="16" t="s">
        <v>582</v>
      </c>
      <c r="Q11" s="14">
        <v>0</v>
      </c>
      <c r="R11" s="16">
        <v>0</v>
      </c>
      <c r="S11" s="14">
        <v>0</v>
      </c>
      <c r="T11" s="16">
        <v>0</v>
      </c>
      <c r="U11" s="14">
        <v>11.74725733</v>
      </c>
      <c r="V11" s="16">
        <v>0.97061158000000003</v>
      </c>
    </row>
    <row r="12" spans="1:22" x14ac:dyDescent="0.25">
      <c r="A12" s="11" t="s">
        <v>482</v>
      </c>
      <c r="B12" s="13">
        <v>6894</v>
      </c>
      <c r="C12" s="14">
        <f>(60/B12*100)</f>
        <v>0.8703220191470844</v>
      </c>
      <c r="D12" s="15">
        <v>6834</v>
      </c>
      <c r="E12" s="14">
        <v>2.77267529</v>
      </c>
      <c r="F12" s="16">
        <v>0.28614599000000002</v>
      </c>
      <c r="G12" s="14">
        <v>4.4833776500000004</v>
      </c>
      <c r="H12" s="16">
        <v>0.28281890999999998</v>
      </c>
      <c r="I12" s="14">
        <v>20.468015699999999</v>
      </c>
      <c r="J12" s="16">
        <v>0.63179355000000004</v>
      </c>
      <c r="K12" s="14">
        <v>65.444827919999994</v>
      </c>
      <c r="L12" s="16">
        <v>0.88465097000000004</v>
      </c>
      <c r="M12" s="14">
        <v>0</v>
      </c>
      <c r="N12" s="16">
        <v>0</v>
      </c>
      <c r="O12" s="14" t="s">
        <v>582</v>
      </c>
      <c r="P12" s="16" t="s">
        <v>582</v>
      </c>
      <c r="Q12" s="14">
        <v>2.3480837700000001</v>
      </c>
      <c r="R12" s="16">
        <v>0.59189603000000002</v>
      </c>
      <c r="S12" s="14">
        <v>0</v>
      </c>
      <c r="T12" s="16">
        <v>0</v>
      </c>
      <c r="U12" s="14">
        <v>4.4830196600000001</v>
      </c>
      <c r="V12" s="16">
        <v>0.45506577999999998</v>
      </c>
    </row>
    <row r="13" spans="1:22" x14ac:dyDescent="0.25">
      <c r="A13" s="11" t="s">
        <v>483</v>
      </c>
      <c r="B13" s="13">
        <v>7161</v>
      </c>
      <c r="C13" s="14">
        <f>(340/B13*100)</f>
        <v>4.7479402318112003</v>
      </c>
      <c r="D13" s="15">
        <v>6821</v>
      </c>
      <c r="E13" s="14">
        <v>3.98309106</v>
      </c>
      <c r="F13" s="16">
        <v>0.29226413000000001</v>
      </c>
      <c r="G13" s="14">
        <v>8.8340042699999994</v>
      </c>
      <c r="H13" s="16">
        <v>0.39779655000000003</v>
      </c>
      <c r="I13" s="14">
        <v>23.331939559999999</v>
      </c>
      <c r="J13" s="16">
        <v>0.69408069999999999</v>
      </c>
      <c r="K13" s="14">
        <v>54.946865680000002</v>
      </c>
      <c r="L13" s="16">
        <v>0.939195</v>
      </c>
      <c r="M13" s="14">
        <v>0</v>
      </c>
      <c r="N13" s="16">
        <v>0</v>
      </c>
      <c r="O13" s="14" t="s">
        <v>582</v>
      </c>
      <c r="P13" s="16" t="s">
        <v>582</v>
      </c>
      <c r="Q13" s="14">
        <v>4.22763036</v>
      </c>
      <c r="R13" s="16">
        <v>0.48804222000000003</v>
      </c>
      <c r="S13" s="14">
        <v>0</v>
      </c>
      <c r="T13" s="16">
        <v>0</v>
      </c>
      <c r="U13" s="14">
        <v>4.6764690699999996</v>
      </c>
      <c r="V13" s="16">
        <v>0.50851433000000001</v>
      </c>
    </row>
    <row r="14" spans="1:22" x14ac:dyDescent="0.25">
      <c r="A14" s="11" t="s">
        <v>484</v>
      </c>
      <c r="B14" s="13">
        <v>5587</v>
      </c>
      <c r="C14" s="14">
        <f>(93/B14*100)</f>
        <v>1.6645784857705386</v>
      </c>
      <c r="D14" s="15">
        <v>5494</v>
      </c>
      <c r="E14" s="14">
        <v>3.7230292600000001</v>
      </c>
      <c r="F14" s="16">
        <v>0.29103366000000003</v>
      </c>
      <c r="G14" s="14">
        <v>8.0819083900000006</v>
      </c>
      <c r="H14" s="16">
        <v>0.39357213000000002</v>
      </c>
      <c r="I14" s="14">
        <v>26.79603715</v>
      </c>
      <c r="J14" s="16">
        <v>0.64640715999999998</v>
      </c>
      <c r="K14" s="14">
        <v>59.087578370000003</v>
      </c>
      <c r="L14" s="16">
        <v>0.89522961000000001</v>
      </c>
      <c r="M14" s="14">
        <v>0</v>
      </c>
      <c r="N14" s="16">
        <v>0</v>
      </c>
      <c r="O14" s="14" t="s">
        <v>582</v>
      </c>
      <c r="P14" s="16" t="s">
        <v>582</v>
      </c>
      <c r="Q14" s="14">
        <v>0</v>
      </c>
      <c r="R14" s="16">
        <v>0</v>
      </c>
      <c r="S14" s="14">
        <v>0</v>
      </c>
      <c r="T14" s="16">
        <v>0</v>
      </c>
      <c r="U14" s="14">
        <v>2.3114468399999999</v>
      </c>
      <c r="V14" s="16">
        <v>0.21207153000000001</v>
      </c>
    </row>
    <row r="15" spans="1:22" x14ac:dyDescent="0.25">
      <c r="A15" s="11" t="s">
        <v>485</v>
      </c>
      <c r="B15" s="13">
        <v>5882</v>
      </c>
      <c r="C15" s="14">
        <f>(186/B15*100)</f>
        <v>3.1621897313838834</v>
      </c>
      <c r="D15" s="15">
        <v>5696</v>
      </c>
      <c r="E15" s="14">
        <v>1.71622608</v>
      </c>
      <c r="F15" s="16">
        <v>0.19011715000000001</v>
      </c>
      <c r="G15" s="14">
        <v>2.7107018799999998</v>
      </c>
      <c r="H15" s="16">
        <v>0.26603314</v>
      </c>
      <c r="I15" s="14">
        <v>11.155573629999999</v>
      </c>
      <c r="J15" s="16">
        <v>0.46488950000000001</v>
      </c>
      <c r="K15" s="14">
        <v>78.740612819999996</v>
      </c>
      <c r="L15" s="16">
        <v>0.84429703</v>
      </c>
      <c r="M15" s="14">
        <v>0</v>
      </c>
      <c r="N15" s="16">
        <v>0</v>
      </c>
      <c r="O15" s="14" t="s">
        <v>582</v>
      </c>
      <c r="P15" s="16" t="s">
        <v>582</v>
      </c>
      <c r="Q15" s="14">
        <v>1.0367876499999999</v>
      </c>
      <c r="R15" s="16">
        <v>0.46485518999999997</v>
      </c>
      <c r="S15" s="14">
        <v>0</v>
      </c>
      <c r="T15" s="16">
        <v>0</v>
      </c>
      <c r="U15" s="14">
        <v>4.6400979400000004</v>
      </c>
      <c r="V15" s="16">
        <v>0.38901076000000001</v>
      </c>
    </row>
    <row r="16" spans="1:22" x14ac:dyDescent="0.25">
      <c r="A16" s="11" t="s">
        <v>486</v>
      </c>
      <c r="B16" s="13">
        <v>6108</v>
      </c>
      <c r="C16" s="14">
        <f>(198/B16*100)</f>
        <v>3.2416502946954813</v>
      </c>
      <c r="D16" s="15">
        <v>5910</v>
      </c>
      <c r="E16" s="14">
        <v>3.8982779500000002</v>
      </c>
      <c r="F16" s="16">
        <v>0.26020209999999999</v>
      </c>
      <c r="G16" s="14">
        <v>7.9629889299999999</v>
      </c>
      <c r="H16" s="16">
        <v>0.37567105000000001</v>
      </c>
      <c r="I16" s="14">
        <v>21.3249697</v>
      </c>
      <c r="J16" s="16">
        <v>0.56522866999999999</v>
      </c>
      <c r="K16" s="14">
        <v>57.065689550000002</v>
      </c>
      <c r="L16" s="16">
        <v>0.93903868999999995</v>
      </c>
      <c r="M16" s="14">
        <v>0</v>
      </c>
      <c r="N16" s="16">
        <v>0</v>
      </c>
      <c r="O16" s="14" t="s">
        <v>582</v>
      </c>
      <c r="P16" s="16" t="s">
        <v>582</v>
      </c>
      <c r="Q16" s="14">
        <v>0</v>
      </c>
      <c r="R16" s="16">
        <v>0</v>
      </c>
      <c r="S16" s="14">
        <v>0</v>
      </c>
      <c r="T16" s="16">
        <v>0</v>
      </c>
      <c r="U16" s="14">
        <v>9.7480738700000007</v>
      </c>
      <c r="V16" s="16">
        <v>0.75962598999999997</v>
      </c>
    </row>
    <row r="17" spans="1:22" x14ac:dyDescent="0.25">
      <c r="A17" s="11" t="s">
        <v>487</v>
      </c>
      <c r="B17" s="13">
        <v>6504</v>
      </c>
      <c r="C17" s="14">
        <f>(2634/B17*100)</f>
        <v>40.498154981549817</v>
      </c>
      <c r="D17" s="15">
        <v>3870</v>
      </c>
      <c r="E17" s="14">
        <v>4.6170142399999996</v>
      </c>
      <c r="F17" s="16">
        <v>0.35320873000000003</v>
      </c>
      <c r="G17" s="14">
        <v>9.0341304999999998</v>
      </c>
      <c r="H17" s="16">
        <v>0.45386053999999998</v>
      </c>
      <c r="I17" s="14">
        <v>22.691345609999999</v>
      </c>
      <c r="J17" s="16">
        <v>0.74760612999999998</v>
      </c>
      <c r="K17" s="14">
        <v>45.98119003</v>
      </c>
      <c r="L17" s="16">
        <v>1.0308114799999999</v>
      </c>
      <c r="M17" s="14">
        <v>0</v>
      </c>
      <c r="N17" s="16">
        <v>0</v>
      </c>
      <c r="O17" s="14" t="s">
        <v>582</v>
      </c>
      <c r="P17" s="16" t="s">
        <v>582</v>
      </c>
      <c r="Q17" s="14">
        <v>3.8083420499999998</v>
      </c>
      <c r="R17" s="16">
        <v>0.49295886</v>
      </c>
      <c r="S17" s="14">
        <v>0</v>
      </c>
      <c r="T17" s="16">
        <v>0</v>
      </c>
      <c r="U17" s="14">
        <v>13.867977570000001</v>
      </c>
      <c r="V17" s="16">
        <v>0.96576430999999996</v>
      </c>
    </row>
    <row r="18" spans="1:22" x14ac:dyDescent="0.25">
      <c r="A18" s="11" t="s">
        <v>488</v>
      </c>
      <c r="B18" s="13">
        <v>5532</v>
      </c>
      <c r="C18" s="14">
        <f>(33/B18*100)</f>
        <v>0.59652928416485895</v>
      </c>
      <c r="D18" s="15">
        <v>5499</v>
      </c>
      <c r="E18" s="14">
        <v>7.03114405</v>
      </c>
      <c r="F18" s="16">
        <v>0.40972043000000002</v>
      </c>
      <c r="G18" s="14">
        <v>12.770136989999999</v>
      </c>
      <c r="H18" s="16">
        <v>0.48356493</v>
      </c>
      <c r="I18" s="14">
        <v>26.036119509999999</v>
      </c>
      <c r="J18" s="16">
        <v>0.73400641</v>
      </c>
      <c r="K18" s="14">
        <v>47.005744470000003</v>
      </c>
      <c r="L18" s="16">
        <v>1.0032979500000001</v>
      </c>
      <c r="M18" s="14">
        <v>0</v>
      </c>
      <c r="N18" s="16">
        <v>0</v>
      </c>
      <c r="O18" s="14" t="s">
        <v>582</v>
      </c>
      <c r="P18" s="16" t="s">
        <v>582</v>
      </c>
      <c r="Q18" s="14">
        <v>0</v>
      </c>
      <c r="R18" s="16">
        <v>0</v>
      </c>
      <c r="S18" s="14">
        <v>0</v>
      </c>
      <c r="T18" s="16">
        <v>0</v>
      </c>
      <c r="U18" s="14">
        <v>7.1568549700000004</v>
      </c>
      <c r="V18" s="16">
        <v>0.85222277999999996</v>
      </c>
    </row>
    <row r="19" spans="1:22" x14ac:dyDescent="0.25">
      <c r="A19" s="11" t="s">
        <v>489</v>
      </c>
      <c r="B19" s="13">
        <v>5658</v>
      </c>
      <c r="C19" s="14">
        <f>(493/B19*100)</f>
        <v>8.7133262636974198</v>
      </c>
      <c r="D19" s="15">
        <v>5165</v>
      </c>
      <c r="E19" s="14">
        <v>5.1747062100000001</v>
      </c>
      <c r="F19" s="16">
        <v>0.35001976000000001</v>
      </c>
      <c r="G19" s="14">
        <v>8.32699663</v>
      </c>
      <c r="H19" s="16">
        <v>0.43058737000000002</v>
      </c>
      <c r="I19" s="14">
        <v>26.425380180000001</v>
      </c>
      <c r="J19" s="16">
        <v>0.65044394999999999</v>
      </c>
      <c r="K19" s="14">
        <v>53.219014559999998</v>
      </c>
      <c r="L19" s="16">
        <v>1.07837315</v>
      </c>
      <c r="M19" s="14">
        <v>0</v>
      </c>
      <c r="N19" s="16">
        <v>0</v>
      </c>
      <c r="O19" s="14" t="s">
        <v>582</v>
      </c>
      <c r="P19" s="16" t="s">
        <v>582</v>
      </c>
      <c r="Q19" s="14">
        <v>0</v>
      </c>
      <c r="R19" s="16">
        <v>0</v>
      </c>
      <c r="S19" s="14">
        <v>0</v>
      </c>
      <c r="T19" s="16">
        <v>0</v>
      </c>
      <c r="U19" s="14">
        <v>6.8539024199999998</v>
      </c>
      <c r="V19" s="16">
        <v>0.53473358999999998</v>
      </c>
    </row>
    <row r="20" spans="1:22" x14ac:dyDescent="0.25">
      <c r="A20" s="11" t="s">
        <v>490</v>
      </c>
      <c r="B20" s="13">
        <v>3371</v>
      </c>
      <c r="C20" s="14">
        <f>(75/B20*100)</f>
        <v>2.2248590922574905</v>
      </c>
      <c r="D20" s="15">
        <v>3296</v>
      </c>
      <c r="E20" s="14">
        <v>4.7473668599999996</v>
      </c>
      <c r="F20" s="16">
        <v>0.31855535000000001</v>
      </c>
      <c r="G20" s="14">
        <v>10.22824767</v>
      </c>
      <c r="H20" s="16">
        <v>0.54090033000000004</v>
      </c>
      <c r="I20" s="14">
        <v>24.877613090000001</v>
      </c>
      <c r="J20" s="16">
        <v>0.82219339000000002</v>
      </c>
      <c r="K20" s="14">
        <v>52.128756299999999</v>
      </c>
      <c r="L20" s="16">
        <v>0.93217521000000003</v>
      </c>
      <c r="M20" s="14">
        <v>0</v>
      </c>
      <c r="N20" s="16">
        <v>0</v>
      </c>
      <c r="O20" s="14" t="s">
        <v>582</v>
      </c>
      <c r="P20" s="16" t="s">
        <v>582</v>
      </c>
      <c r="Q20" s="14">
        <v>0</v>
      </c>
      <c r="R20" s="16">
        <v>0</v>
      </c>
      <c r="S20" s="14">
        <v>0</v>
      </c>
      <c r="T20" s="16">
        <v>0</v>
      </c>
      <c r="U20" s="14">
        <v>8.0180160699999998</v>
      </c>
      <c r="V20" s="16">
        <v>0.41352025999999997</v>
      </c>
    </row>
    <row r="21" spans="1:22" x14ac:dyDescent="0.25">
      <c r="A21" s="11" t="s">
        <v>491</v>
      </c>
      <c r="B21" s="13">
        <v>5741</v>
      </c>
      <c r="C21" s="14">
        <f>(83/B21*100)</f>
        <v>1.4457411600766417</v>
      </c>
      <c r="D21" s="15">
        <v>5658</v>
      </c>
      <c r="E21" s="14">
        <v>4.73714426</v>
      </c>
      <c r="F21" s="16">
        <v>0.27285778999999999</v>
      </c>
      <c r="G21" s="14">
        <v>7.9734392400000003</v>
      </c>
      <c r="H21" s="16">
        <v>0.38173078999999999</v>
      </c>
      <c r="I21" s="14">
        <v>20.317381919999999</v>
      </c>
      <c r="J21" s="16">
        <v>0.53125060999999996</v>
      </c>
      <c r="K21" s="14">
        <v>64.177681379999996</v>
      </c>
      <c r="L21" s="16">
        <v>0.73907984999999998</v>
      </c>
      <c r="M21" s="14">
        <v>0</v>
      </c>
      <c r="N21" s="16">
        <v>0</v>
      </c>
      <c r="O21" s="14" t="s">
        <v>582</v>
      </c>
      <c r="P21" s="16" t="s">
        <v>582</v>
      </c>
      <c r="Q21" s="14">
        <v>0</v>
      </c>
      <c r="R21" s="16">
        <v>0</v>
      </c>
      <c r="S21" s="14">
        <v>0</v>
      </c>
      <c r="T21" s="16">
        <v>0</v>
      </c>
      <c r="U21" s="14">
        <v>2.7943532000000002</v>
      </c>
      <c r="V21" s="16">
        <v>0.29482144999999998</v>
      </c>
    </row>
    <row r="22" spans="1:22" x14ac:dyDescent="0.25">
      <c r="A22" s="11" t="s">
        <v>492</v>
      </c>
      <c r="B22" s="13">
        <v>6598</v>
      </c>
      <c r="C22" s="14">
        <f>(44/B22*100)</f>
        <v>0.66686874810548646</v>
      </c>
      <c r="D22" s="15">
        <v>6554</v>
      </c>
      <c r="E22" s="14">
        <v>8.2070821200000008</v>
      </c>
      <c r="F22" s="16">
        <v>0.47739298000000002</v>
      </c>
      <c r="G22" s="14">
        <v>9.6855871699999998</v>
      </c>
      <c r="H22" s="16">
        <v>0.33482604999999999</v>
      </c>
      <c r="I22" s="14">
        <v>15.876932139999999</v>
      </c>
      <c r="J22" s="16">
        <v>0.58202414000000002</v>
      </c>
      <c r="K22" s="14">
        <v>49.898813509999997</v>
      </c>
      <c r="L22" s="16">
        <v>1.4044743799999999</v>
      </c>
      <c r="M22" s="14">
        <v>0</v>
      </c>
      <c r="N22" s="16">
        <v>0</v>
      </c>
      <c r="O22" s="14" t="s">
        <v>582</v>
      </c>
      <c r="P22" s="16" t="s">
        <v>582</v>
      </c>
      <c r="Q22" s="14">
        <v>10.29669565</v>
      </c>
      <c r="R22" s="16">
        <v>1.33060874</v>
      </c>
      <c r="S22" s="14">
        <v>0</v>
      </c>
      <c r="T22" s="16">
        <v>0</v>
      </c>
      <c r="U22" s="14">
        <v>6.0348894199999998</v>
      </c>
      <c r="V22" s="16">
        <v>0.63479540000000001</v>
      </c>
    </row>
    <row r="23" spans="1:22" x14ac:dyDescent="0.25">
      <c r="A23" s="11" t="s">
        <v>493</v>
      </c>
      <c r="B23" s="13">
        <v>11583</v>
      </c>
      <c r="C23" s="14">
        <f>(307/B23*100)</f>
        <v>2.650435983769317</v>
      </c>
      <c r="D23" s="15">
        <v>11276</v>
      </c>
      <c r="E23" s="14">
        <v>7.5933102200000002</v>
      </c>
      <c r="F23" s="16">
        <v>0.38477331999999997</v>
      </c>
      <c r="G23" s="14">
        <v>14.57766683</v>
      </c>
      <c r="H23" s="16">
        <v>0.56535436999999999</v>
      </c>
      <c r="I23" s="14">
        <v>30.981704300000001</v>
      </c>
      <c r="J23" s="16">
        <v>0.63159734999999995</v>
      </c>
      <c r="K23" s="14">
        <v>41.821396069999999</v>
      </c>
      <c r="L23" s="16">
        <v>0.95733784</v>
      </c>
      <c r="M23" s="14">
        <v>0</v>
      </c>
      <c r="N23" s="16">
        <v>0</v>
      </c>
      <c r="O23" s="14" t="s">
        <v>582</v>
      </c>
      <c r="P23" s="16" t="s">
        <v>582</v>
      </c>
      <c r="Q23" s="14">
        <v>0</v>
      </c>
      <c r="R23" s="16">
        <v>0</v>
      </c>
      <c r="S23" s="14">
        <v>0</v>
      </c>
      <c r="T23" s="16">
        <v>0</v>
      </c>
      <c r="U23" s="14">
        <v>5.0259225799999996</v>
      </c>
      <c r="V23" s="16">
        <v>0.38376049000000001</v>
      </c>
    </row>
    <row r="24" spans="1:22" x14ac:dyDescent="0.25">
      <c r="A24" s="11" t="s">
        <v>494</v>
      </c>
      <c r="B24" s="13">
        <v>6647</v>
      </c>
      <c r="C24" s="14">
        <f>(18/B24*100)</f>
        <v>0.27079885662704983</v>
      </c>
      <c r="D24" s="15">
        <v>6629</v>
      </c>
      <c r="E24" s="14">
        <v>1.0933567399999999</v>
      </c>
      <c r="F24" s="16">
        <v>0.13837441</v>
      </c>
      <c r="G24" s="14">
        <v>1.78284478</v>
      </c>
      <c r="H24" s="16">
        <v>0.17772683</v>
      </c>
      <c r="I24" s="14">
        <v>7.8305206099999998</v>
      </c>
      <c r="J24" s="16">
        <v>0.37426195000000001</v>
      </c>
      <c r="K24" s="14">
        <v>86.173508620000007</v>
      </c>
      <c r="L24" s="16">
        <v>1.0053642599999999</v>
      </c>
      <c r="M24" s="14">
        <v>0</v>
      </c>
      <c r="N24" s="16">
        <v>0</v>
      </c>
      <c r="O24" s="14" t="s">
        <v>582</v>
      </c>
      <c r="P24" s="16" t="s">
        <v>582</v>
      </c>
      <c r="Q24" s="14">
        <v>0</v>
      </c>
      <c r="R24" s="16">
        <v>0</v>
      </c>
      <c r="S24" s="14">
        <v>0</v>
      </c>
      <c r="T24" s="16">
        <v>0</v>
      </c>
      <c r="U24" s="14">
        <v>3.11976925</v>
      </c>
      <c r="V24" s="16">
        <v>0.86581291000000005</v>
      </c>
    </row>
    <row r="25" spans="1:22" x14ac:dyDescent="0.25">
      <c r="A25" s="11" t="s">
        <v>495</v>
      </c>
      <c r="B25" s="13">
        <v>5581</v>
      </c>
      <c r="C25" s="14">
        <f>(26/B25*100)</f>
        <v>0.46586633219853069</v>
      </c>
      <c r="D25" s="15">
        <v>5555</v>
      </c>
      <c r="E25" s="14">
        <v>2.8319409800000002</v>
      </c>
      <c r="F25" s="16">
        <v>0.27147879000000003</v>
      </c>
      <c r="G25" s="14">
        <v>7.11127792</v>
      </c>
      <c r="H25" s="16">
        <v>0.38394367000000001</v>
      </c>
      <c r="I25" s="14">
        <v>30.621332089999999</v>
      </c>
      <c r="J25" s="16">
        <v>0.67233995999999996</v>
      </c>
      <c r="K25" s="14">
        <v>58.642597709999997</v>
      </c>
      <c r="L25" s="16">
        <v>0.76379613000000002</v>
      </c>
      <c r="M25" s="14">
        <v>0</v>
      </c>
      <c r="N25" s="16">
        <v>0</v>
      </c>
      <c r="O25" s="14" t="s">
        <v>582</v>
      </c>
      <c r="P25" s="16" t="s">
        <v>582</v>
      </c>
      <c r="Q25" s="14">
        <v>0</v>
      </c>
      <c r="R25" s="16">
        <v>0</v>
      </c>
      <c r="S25" s="14">
        <v>0</v>
      </c>
      <c r="T25" s="16">
        <v>0</v>
      </c>
      <c r="U25" s="14">
        <v>0.79285128999999999</v>
      </c>
      <c r="V25" s="16">
        <v>0.12576017</v>
      </c>
    </row>
    <row r="26" spans="1:22" x14ac:dyDescent="0.25">
      <c r="A26" s="11" t="s">
        <v>496</v>
      </c>
      <c r="B26" s="13">
        <v>4869</v>
      </c>
      <c r="C26" s="14">
        <f>(97/B26*100)</f>
        <v>1.9921955226945984</v>
      </c>
      <c r="D26" s="15">
        <v>4772</v>
      </c>
      <c r="E26" s="14">
        <v>4.8962963000000004</v>
      </c>
      <c r="F26" s="16">
        <v>0.35388005</v>
      </c>
      <c r="G26" s="14">
        <v>8.3963231399999998</v>
      </c>
      <c r="H26" s="16">
        <v>0.46614359999999999</v>
      </c>
      <c r="I26" s="14">
        <v>27.03871285</v>
      </c>
      <c r="J26" s="16">
        <v>0.78761395999999995</v>
      </c>
      <c r="K26" s="14">
        <v>56.722018409999997</v>
      </c>
      <c r="L26" s="16">
        <v>0.93232704</v>
      </c>
      <c r="M26" s="14">
        <v>0</v>
      </c>
      <c r="N26" s="16">
        <v>0</v>
      </c>
      <c r="O26" s="14" t="s">
        <v>582</v>
      </c>
      <c r="P26" s="16" t="s">
        <v>582</v>
      </c>
      <c r="Q26" s="14">
        <v>0</v>
      </c>
      <c r="R26" s="16">
        <v>0</v>
      </c>
      <c r="S26" s="14">
        <v>0</v>
      </c>
      <c r="T26" s="16">
        <v>0</v>
      </c>
      <c r="U26" s="14">
        <v>2.9466492999999998</v>
      </c>
      <c r="V26" s="16">
        <v>0.24972219000000001</v>
      </c>
    </row>
    <row r="27" spans="1:22" x14ac:dyDescent="0.25">
      <c r="A27" s="11" t="s">
        <v>497</v>
      </c>
      <c r="B27" s="13">
        <v>5299</v>
      </c>
      <c r="C27" s="14">
        <f>(208/B27*100)</f>
        <v>3.9252689186638987</v>
      </c>
      <c r="D27" s="15">
        <v>5091</v>
      </c>
      <c r="E27" s="14">
        <v>5.30961325</v>
      </c>
      <c r="F27" s="16">
        <v>0.27935987000000001</v>
      </c>
      <c r="G27" s="14">
        <v>7.7356386099999996</v>
      </c>
      <c r="H27" s="16">
        <v>0.42524843000000001</v>
      </c>
      <c r="I27" s="14">
        <v>22.449399639999999</v>
      </c>
      <c r="J27" s="16">
        <v>0.60196611</v>
      </c>
      <c r="K27" s="14">
        <v>53.691311319999997</v>
      </c>
      <c r="L27" s="16">
        <v>0.67459013999999995</v>
      </c>
      <c r="M27" s="14">
        <v>0</v>
      </c>
      <c r="N27" s="16">
        <v>0</v>
      </c>
      <c r="O27" s="14" t="s">
        <v>582</v>
      </c>
      <c r="P27" s="16" t="s">
        <v>582</v>
      </c>
      <c r="Q27" s="14">
        <v>0</v>
      </c>
      <c r="R27" s="16">
        <v>0</v>
      </c>
      <c r="S27" s="14">
        <v>0</v>
      </c>
      <c r="T27" s="16">
        <v>0</v>
      </c>
      <c r="U27" s="14">
        <v>10.81403718</v>
      </c>
      <c r="V27" s="16">
        <v>0.36872572999999997</v>
      </c>
    </row>
    <row r="28" spans="1:22" x14ac:dyDescent="0.25">
      <c r="A28" s="11" t="s">
        <v>498</v>
      </c>
      <c r="B28" s="13">
        <v>7568</v>
      </c>
      <c r="C28" s="14">
        <f>(562/B28*100)</f>
        <v>7.4260042283298091</v>
      </c>
      <c r="D28" s="15">
        <v>7006</v>
      </c>
      <c r="E28" s="14">
        <v>6.6779268299999996</v>
      </c>
      <c r="F28" s="16">
        <v>0.35524805999999998</v>
      </c>
      <c r="G28" s="14">
        <v>15.85103906</v>
      </c>
      <c r="H28" s="16">
        <v>0.55706082000000001</v>
      </c>
      <c r="I28" s="14">
        <v>31.3616043</v>
      </c>
      <c r="J28" s="16">
        <v>0.67520743999999999</v>
      </c>
      <c r="K28" s="14">
        <v>38.973271799999999</v>
      </c>
      <c r="L28" s="16">
        <v>0.76413671999999999</v>
      </c>
      <c r="M28" s="14">
        <v>0</v>
      </c>
      <c r="N28" s="16">
        <v>0</v>
      </c>
      <c r="O28" s="14" t="s">
        <v>582</v>
      </c>
      <c r="P28" s="16" t="s">
        <v>582</v>
      </c>
      <c r="Q28" s="14">
        <v>0</v>
      </c>
      <c r="R28" s="16">
        <v>0</v>
      </c>
      <c r="S28" s="14">
        <v>0</v>
      </c>
      <c r="T28" s="16">
        <v>0</v>
      </c>
      <c r="U28" s="14">
        <v>7.136158</v>
      </c>
      <c r="V28" s="16">
        <v>0.78241762999999998</v>
      </c>
    </row>
    <row r="29" spans="1:22" x14ac:dyDescent="0.25">
      <c r="A29" s="11" t="s">
        <v>499</v>
      </c>
      <c r="B29" s="13">
        <v>5385</v>
      </c>
      <c r="C29" s="14">
        <f>(30/B29*100)</f>
        <v>0.55710306406685239</v>
      </c>
      <c r="D29" s="15">
        <v>5355</v>
      </c>
      <c r="E29" s="14">
        <v>2.1113589699999999</v>
      </c>
      <c r="F29" s="16">
        <v>0.20126896</v>
      </c>
      <c r="G29" s="14">
        <v>8.3112072900000005</v>
      </c>
      <c r="H29" s="16">
        <v>0.41784088000000003</v>
      </c>
      <c r="I29" s="14">
        <v>18.13502227</v>
      </c>
      <c r="J29" s="16">
        <v>0.49670678000000001</v>
      </c>
      <c r="K29" s="14">
        <v>65.599368130000002</v>
      </c>
      <c r="L29" s="16">
        <v>0.82669616000000001</v>
      </c>
      <c r="M29" s="14">
        <v>0</v>
      </c>
      <c r="N29" s="16">
        <v>0</v>
      </c>
      <c r="O29" s="14" t="s">
        <v>582</v>
      </c>
      <c r="P29" s="16" t="s">
        <v>582</v>
      </c>
      <c r="Q29" s="14">
        <v>2.7667624100000001</v>
      </c>
      <c r="R29" s="16">
        <v>0.24169378</v>
      </c>
      <c r="S29" s="14">
        <v>0</v>
      </c>
      <c r="T29" s="16">
        <v>0</v>
      </c>
      <c r="U29" s="14">
        <v>3.0762809299999998</v>
      </c>
      <c r="V29" s="16">
        <v>0.42330789000000002</v>
      </c>
    </row>
    <row r="30" spans="1:22" x14ac:dyDescent="0.25">
      <c r="A30" s="11" t="s">
        <v>500</v>
      </c>
      <c r="B30" s="13">
        <v>4520</v>
      </c>
      <c r="C30" s="14">
        <f>(266/B30*100)</f>
        <v>5.8849557522123899</v>
      </c>
      <c r="D30" s="15">
        <v>4254</v>
      </c>
      <c r="E30" s="14">
        <v>4.2019366500000004</v>
      </c>
      <c r="F30" s="16">
        <v>0.31417003999999998</v>
      </c>
      <c r="G30" s="14">
        <v>7.6486494799999996</v>
      </c>
      <c r="H30" s="16">
        <v>0.47860659999999999</v>
      </c>
      <c r="I30" s="14">
        <v>21.995513649999999</v>
      </c>
      <c r="J30" s="16">
        <v>0.65420654</v>
      </c>
      <c r="K30" s="14">
        <v>59.192374960000002</v>
      </c>
      <c r="L30" s="16">
        <v>0.97990739000000004</v>
      </c>
      <c r="M30" s="14">
        <v>0</v>
      </c>
      <c r="N30" s="16">
        <v>0</v>
      </c>
      <c r="O30" s="14" t="s">
        <v>582</v>
      </c>
      <c r="P30" s="16" t="s">
        <v>582</v>
      </c>
      <c r="Q30" s="14">
        <v>0</v>
      </c>
      <c r="R30" s="16">
        <v>0</v>
      </c>
      <c r="S30" s="14">
        <v>0</v>
      </c>
      <c r="T30" s="16">
        <v>0</v>
      </c>
      <c r="U30" s="14">
        <v>6.9615252500000002</v>
      </c>
      <c r="V30" s="16">
        <v>0.46915594999999999</v>
      </c>
    </row>
    <row r="31" spans="1:22" x14ac:dyDescent="0.25">
      <c r="A31" s="11" t="s">
        <v>501</v>
      </c>
      <c r="B31" s="13">
        <v>5456</v>
      </c>
      <c r="C31" s="14">
        <f>(158/B31*100)</f>
        <v>2.8958944281524923</v>
      </c>
      <c r="D31" s="15">
        <v>5298</v>
      </c>
      <c r="E31" s="14">
        <v>3.52426131</v>
      </c>
      <c r="F31" s="16">
        <v>0.26378255</v>
      </c>
      <c r="G31" s="14">
        <v>9.9213028899999998</v>
      </c>
      <c r="H31" s="16">
        <v>0.3959184</v>
      </c>
      <c r="I31" s="14">
        <v>27.40047818</v>
      </c>
      <c r="J31" s="16">
        <v>0.66597671000000003</v>
      </c>
      <c r="K31" s="14">
        <v>52.591285710000001</v>
      </c>
      <c r="L31" s="16">
        <v>0.82647042000000004</v>
      </c>
      <c r="M31" s="14">
        <v>0</v>
      </c>
      <c r="N31" s="16">
        <v>0</v>
      </c>
      <c r="O31" s="14" t="s">
        <v>582</v>
      </c>
      <c r="P31" s="16" t="s">
        <v>582</v>
      </c>
      <c r="Q31" s="14">
        <v>0</v>
      </c>
      <c r="R31" s="16">
        <v>0</v>
      </c>
      <c r="S31" s="14">
        <v>0</v>
      </c>
      <c r="T31" s="16">
        <v>0</v>
      </c>
      <c r="U31" s="14">
        <v>6.5626719099999997</v>
      </c>
      <c r="V31" s="16">
        <v>0.5448887</v>
      </c>
    </row>
    <row r="32" spans="1:22" x14ac:dyDescent="0.25">
      <c r="A32" s="11" t="s">
        <v>502</v>
      </c>
      <c r="B32" s="13">
        <v>4478</v>
      </c>
      <c r="C32" s="14">
        <f>(6/B32*100)</f>
        <v>0.13398838767306834</v>
      </c>
      <c r="D32" s="15">
        <v>4472</v>
      </c>
      <c r="E32" s="14">
        <v>5.3295736299999996</v>
      </c>
      <c r="F32" s="16">
        <v>0.43166334000000001</v>
      </c>
      <c r="G32" s="14">
        <v>11.05662751</v>
      </c>
      <c r="H32" s="16">
        <v>0.49323296999999999</v>
      </c>
      <c r="I32" s="14">
        <v>33.202401450000004</v>
      </c>
      <c r="J32" s="16">
        <v>0.72500361999999996</v>
      </c>
      <c r="K32" s="14">
        <v>48.275387629999997</v>
      </c>
      <c r="L32" s="16">
        <v>0.89655830999999997</v>
      </c>
      <c r="M32" s="14">
        <v>0</v>
      </c>
      <c r="N32" s="16">
        <v>0</v>
      </c>
      <c r="O32" s="14" t="s">
        <v>582</v>
      </c>
      <c r="P32" s="16" t="s">
        <v>582</v>
      </c>
      <c r="Q32" s="14">
        <v>0</v>
      </c>
      <c r="R32" s="16">
        <v>0</v>
      </c>
      <c r="S32" s="14">
        <v>0</v>
      </c>
      <c r="T32" s="16">
        <v>0</v>
      </c>
      <c r="U32" s="14">
        <v>2.1360097699999998</v>
      </c>
      <c r="V32" s="16">
        <v>0.30264898000000001</v>
      </c>
    </row>
    <row r="33" spans="1:22" x14ac:dyDescent="0.25">
      <c r="A33" s="11" t="s">
        <v>503</v>
      </c>
      <c r="B33" s="13">
        <v>7325</v>
      </c>
      <c r="C33" s="14">
        <f>(88/B33*100)</f>
        <v>1.2013651877133107</v>
      </c>
      <c r="D33" s="15">
        <v>7237</v>
      </c>
      <c r="E33" s="14">
        <v>6.3703532300000001</v>
      </c>
      <c r="F33" s="16">
        <v>0.36617864999999999</v>
      </c>
      <c r="G33" s="14">
        <v>10.05950629</v>
      </c>
      <c r="H33" s="16">
        <v>0.35461535</v>
      </c>
      <c r="I33" s="14">
        <v>27.856696660000001</v>
      </c>
      <c r="J33" s="16">
        <v>0.58459114000000001</v>
      </c>
      <c r="K33" s="14">
        <v>52.828404669999998</v>
      </c>
      <c r="L33" s="16">
        <v>0.76453247999999996</v>
      </c>
      <c r="M33" s="14">
        <v>0</v>
      </c>
      <c r="N33" s="16">
        <v>0</v>
      </c>
      <c r="O33" s="14" t="s">
        <v>582</v>
      </c>
      <c r="P33" s="16" t="s">
        <v>582</v>
      </c>
      <c r="Q33" s="14">
        <v>0</v>
      </c>
      <c r="R33" s="16">
        <v>0</v>
      </c>
      <c r="S33" s="14">
        <v>0</v>
      </c>
      <c r="T33" s="16">
        <v>0</v>
      </c>
      <c r="U33" s="14">
        <v>2.8850391399999999</v>
      </c>
      <c r="V33" s="16">
        <v>0.29232711</v>
      </c>
    </row>
    <row r="34" spans="1:22" x14ac:dyDescent="0.25">
      <c r="A34" s="11" t="s">
        <v>504</v>
      </c>
      <c r="B34" s="13">
        <v>6350</v>
      </c>
      <c r="C34" s="14">
        <f>(113/B34*100)</f>
        <v>1.7795275590551181</v>
      </c>
      <c r="D34" s="15">
        <v>6237</v>
      </c>
      <c r="E34" s="14">
        <v>5.2180543999999998</v>
      </c>
      <c r="F34" s="16">
        <v>0.30646199000000002</v>
      </c>
      <c r="G34" s="14">
        <v>8.0678708300000004</v>
      </c>
      <c r="H34" s="16">
        <v>0.38827172999999998</v>
      </c>
      <c r="I34" s="14">
        <v>24.800899560000001</v>
      </c>
      <c r="J34" s="16">
        <v>0.57638701000000003</v>
      </c>
      <c r="K34" s="14">
        <v>51.596443200000003</v>
      </c>
      <c r="L34" s="16">
        <v>0.96136034999999997</v>
      </c>
      <c r="M34" s="14">
        <v>0</v>
      </c>
      <c r="N34" s="16">
        <v>0</v>
      </c>
      <c r="O34" s="14" t="s">
        <v>582</v>
      </c>
      <c r="P34" s="16" t="s">
        <v>582</v>
      </c>
      <c r="Q34" s="14">
        <v>2.5959758800000001</v>
      </c>
      <c r="R34" s="16">
        <v>0.53893796000000005</v>
      </c>
      <c r="S34" s="14">
        <v>0</v>
      </c>
      <c r="T34" s="16">
        <v>0</v>
      </c>
      <c r="U34" s="14">
        <v>7.7207561299999998</v>
      </c>
      <c r="V34" s="16">
        <v>0.58089120999999999</v>
      </c>
    </row>
    <row r="35" spans="1:22" x14ac:dyDescent="0.25">
      <c r="A35" s="11" t="s">
        <v>505</v>
      </c>
      <c r="B35" s="13">
        <v>6406</v>
      </c>
      <c r="C35" s="14">
        <f>(80/B35*100)</f>
        <v>1.2488292226038089</v>
      </c>
      <c r="D35" s="15">
        <v>6326</v>
      </c>
      <c r="E35" s="14">
        <v>2.96672965</v>
      </c>
      <c r="F35" s="16">
        <v>0.24642036</v>
      </c>
      <c r="G35" s="14">
        <v>6.3141016900000002</v>
      </c>
      <c r="H35" s="16">
        <v>0.35206200999999998</v>
      </c>
      <c r="I35" s="14">
        <v>22.70057882</v>
      </c>
      <c r="J35" s="16">
        <v>0.56296504999999997</v>
      </c>
      <c r="K35" s="14">
        <v>63.766560779999999</v>
      </c>
      <c r="L35" s="16">
        <v>0.73760179999999997</v>
      </c>
      <c r="M35" s="14">
        <v>0</v>
      </c>
      <c r="N35" s="16">
        <v>0</v>
      </c>
      <c r="O35" s="14" t="s">
        <v>582</v>
      </c>
      <c r="P35" s="16" t="s">
        <v>582</v>
      </c>
      <c r="Q35" s="14">
        <v>1.04263025</v>
      </c>
      <c r="R35" s="16">
        <v>5.7135360000000003E-2</v>
      </c>
      <c r="S35" s="14">
        <v>0</v>
      </c>
      <c r="T35" s="16">
        <v>0</v>
      </c>
      <c r="U35" s="14">
        <v>3.2093988000000002</v>
      </c>
      <c r="V35" s="16">
        <v>0.28158603999999998</v>
      </c>
    </row>
    <row r="36" spans="1:22" x14ac:dyDescent="0.25">
      <c r="A36" s="11" t="s">
        <v>506</v>
      </c>
      <c r="B36" s="13">
        <v>6736</v>
      </c>
      <c r="C36" s="14">
        <f>(107/B36*100)</f>
        <v>1.5884798099762472</v>
      </c>
      <c r="D36" s="15">
        <v>6629</v>
      </c>
      <c r="E36" s="14">
        <v>3.9606160400000001</v>
      </c>
      <c r="F36" s="16">
        <v>0.25916493000000002</v>
      </c>
      <c r="G36" s="14">
        <v>7.5658255099999998</v>
      </c>
      <c r="H36" s="16">
        <v>0.38540608999999998</v>
      </c>
      <c r="I36" s="14">
        <v>22.140448960000001</v>
      </c>
      <c r="J36" s="16">
        <v>0.52732716999999996</v>
      </c>
      <c r="K36" s="14">
        <v>60.646824909999999</v>
      </c>
      <c r="L36" s="16">
        <v>0.85498419999999997</v>
      </c>
      <c r="M36" s="14">
        <v>0</v>
      </c>
      <c r="N36" s="16">
        <v>0</v>
      </c>
      <c r="O36" s="14" t="s">
        <v>582</v>
      </c>
      <c r="P36" s="16" t="s">
        <v>582</v>
      </c>
      <c r="Q36" s="14">
        <v>0</v>
      </c>
      <c r="R36" s="16">
        <v>0</v>
      </c>
      <c r="S36" s="14">
        <v>0</v>
      </c>
      <c r="T36" s="16">
        <v>0</v>
      </c>
      <c r="U36" s="14">
        <v>5.6862845799999997</v>
      </c>
      <c r="V36" s="16">
        <v>0.43297606999999999</v>
      </c>
    </row>
    <row r="37" spans="1:22" x14ac:dyDescent="0.25">
      <c r="A37" s="11" t="s">
        <v>507</v>
      </c>
      <c r="B37" s="13">
        <v>5458</v>
      </c>
      <c r="C37" s="14">
        <f>(222/B37*100)</f>
        <v>4.0674239648222787</v>
      </c>
      <c r="D37" s="15">
        <v>5236</v>
      </c>
      <c r="E37" s="14">
        <v>3.6872766800000001</v>
      </c>
      <c r="F37" s="16">
        <v>0.28405313999999998</v>
      </c>
      <c r="G37" s="14">
        <v>6.4299975900000002</v>
      </c>
      <c r="H37" s="16">
        <v>0.36187533</v>
      </c>
      <c r="I37" s="14">
        <v>22.61740095</v>
      </c>
      <c r="J37" s="16">
        <v>0.56392865999999997</v>
      </c>
      <c r="K37" s="14">
        <v>57.355167539999997</v>
      </c>
      <c r="L37" s="16">
        <v>0.93452329000000001</v>
      </c>
      <c r="M37" s="14">
        <v>0</v>
      </c>
      <c r="N37" s="16">
        <v>0</v>
      </c>
      <c r="O37" s="14" t="s">
        <v>582</v>
      </c>
      <c r="P37" s="16" t="s">
        <v>582</v>
      </c>
      <c r="Q37" s="14">
        <v>0</v>
      </c>
      <c r="R37" s="16">
        <v>0</v>
      </c>
      <c r="S37" s="14">
        <v>0</v>
      </c>
      <c r="T37" s="16">
        <v>0</v>
      </c>
      <c r="U37" s="14">
        <v>9.9101572499999993</v>
      </c>
      <c r="V37" s="16">
        <v>0.85228974000000002</v>
      </c>
    </row>
    <row r="38" spans="1:22" x14ac:dyDescent="0.25">
      <c r="A38" s="11" t="s">
        <v>508</v>
      </c>
      <c r="B38" s="13">
        <v>5860</v>
      </c>
      <c r="C38" s="14">
        <f>(34/B38*100)</f>
        <v>0.58020477815699656</v>
      </c>
      <c r="D38" s="15">
        <v>5826</v>
      </c>
      <c r="E38" s="14">
        <v>4.1338678900000003</v>
      </c>
      <c r="F38" s="16">
        <v>0.31804339999999998</v>
      </c>
      <c r="G38" s="14">
        <v>7.6818380399999997</v>
      </c>
      <c r="H38" s="16">
        <v>0.35951614999999998</v>
      </c>
      <c r="I38" s="14">
        <v>20.805067709999999</v>
      </c>
      <c r="J38" s="16">
        <v>0.58990069000000001</v>
      </c>
      <c r="K38" s="14">
        <v>47.015697590000002</v>
      </c>
      <c r="L38" s="16">
        <v>0.93985786000000004</v>
      </c>
      <c r="M38" s="14">
        <v>0</v>
      </c>
      <c r="N38" s="16">
        <v>0</v>
      </c>
      <c r="O38" s="14" t="s">
        <v>582</v>
      </c>
      <c r="P38" s="16" t="s">
        <v>582</v>
      </c>
      <c r="Q38" s="14">
        <v>0</v>
      </c>
      <c r="R38" s="16">
        <v>0</v>
      </c>
      <c r="S38" s="14">
        <v>0</v>
      </c>
      <c r="T38" s="16">
        <v>0</v>
      </c>
      <c r="U38" s="14">
        <v>20.363528769999999</v>
      </c>
      <c r="V38" s="16">
        <v>1.0700081299999999</v>
      </c>
    </row>
    <row r="39" spans="1:22" x14ac:dyDescent="0.25">
      <c r="A39" s="11" t="s">
        <v>509</v>
      </c>
      <c r="B39" s="13">
        <v>5895</v>
      </c>
      <c r="C39" s="14">
        <f>(34/B39*100)</f>
        <v>0.57675996607294322</v>
      </c>
      <c r="D39" s="15">
        <v>5861</v>
      </c>
      <c r="E39" s="14">
        <v>8.69866837</v>
      </c>
      <c r="F39" s="16">
        <v>0.43244680000000002</v>
      </c>
      <c r="G39" s="14">
        <v>14.21382552</v>
      </c>
      <c r="H39" s="16">
        <v>0.51885886999999997</v>
      </c>
      <c r="I39" s="14">
        <v>34.64777308</v>
      </c>
      <c r="J39" s="16">
        <v>0.64295259999999999</v>
      </c>
      <c r="K39" s="14">
        <v>36.604922999999999</v>
      </c>
      <c r="L39" s="16">
        <v>0.95280032000000003</v>
      </c>
      <c r="M39" s="14">
        <v>0</v>
      </c>
      <c r="N39" s="16">
        <v>0</v>
      </c>
      <c r="O39" s="14" t="s">
        <v>582</v>
      </c>
      <c r="P39" s="16" t="s">
        <v>582</v>
      </c>
      <c r="Q39" s="14">
        <v>0</v>
      </c>
      <c r="R39" s="16">
        <v>0</v>
      </c>
      <c r="S39" s="14">
        <v>0</v>
      </c>
      <c r="T39" s="16">
        <v>0</v>
      </c>
      <c r="U39" s="14">
        <v>5.8348100299999999</v>
      </c>
      <c r="V39" s="16">
        <v>0.69270330000000002</v>
      </c>
    </row>
    <row r="40" spans="1:22" x14ac:dyDescent="0.25">
      <c r="A40" s="11" t="s">
        <v>510</v>
      </c>
      <c r="B40" s="13">
        <v>14157</v>
      </c>
      <c r="C40" s="14">
        <f>(437/B40*100)</f>
        <v>3.0868121777212685</v>
      </c>
      <c r="D40" s="15">
        <v>13720</v>
      </c>
      <c r="E40" s="14">
        <v>4.1723773299999998</v>
      </c>
      <c r="F40" s="16">
        <v>0.30016819</v>
      </c>
      <c r="G40" s="14">
        <v>8.0664288200000005</v>
      </c>
      <c r="H40" s="16">
        <v>0.35301574000000002</v>
      </c>
      <c r="I40" s="14">
        <v>21.305212900000001</v>
      </c>
      <c r="J40" s="16">
        <v>0.55290834</v>
      </c>
      <c r="K40" s="14">
        <v>60.432894990000001</v>
      </c>
      <c r="L40" s="16">
        <v>0.82027589000000001</v>
      </c>
      <c r="M40" s="14">
        <v>0</v>
      </c>
      <c r="N40" s="16">
        <v>0</v>
      </c>
      <c r="O40" s="14" t="s">
        <v>582</v>
      </c>
      <c r="P40" s="16" t="s">
        <v>582</v>
      </c>
      <c r="Q40" s="14">
        <v>0</v>
      </c>
      <c r="R40" s="16">
        <v>0</v>
      </c>
      <c r="S40" s="14">
        <v>0</v>
      </c>
      <c r="T40" s="16">
        <v>0</v>
      </c>
      <c r="U40" s="14">
        <v>6.0230859600000004</v>
      </c>
      <c r="V40" s="16">
        <v>0.54105897999999997</v>
      </c>
    </row>
    <row r="41" spans="1:22" x14ac:dyDescent="0.25">
      <c r="A41" s="11" t="s">
        <v>511</v>
      </c>
      <c r="B41" s="13">
        <v>5712</v>
      </c>
      <c r="C41" s="14">
        <f>(76/B41*100)</f>
        <v>1.330532212885154</v>
      </c>
      <c r="D41" s="15">
        <v>5636</v>
      </c>
      <c r="E41" s="14">
        <v>5.08481893</v>
      </c>
      <c r="F41" s="16">
        <v>0.39336320000000002</v>
      </c>
      <c r="G41" s="14">
        <v>9.7132712899999998</v>
      </c>
      <c r="H41" s="16">
        <v>0.5026735</v>
      </c>
      <c r="I41" s="14">
        <v>24.961381070000002</v>
      </c>
      <c r="J41" s="16">
        <v>0.59262077000000002</v>
      </c>
      <c r="K41" s="14">
        <v>54.661292029999998</v>
      </c>
      <c r="L41" s="16">
        <v>1.0920140599999999</v>
      </c>
      <c r="M41" s="14">
        <v>0</v>
      </c>
      <c r="N41" s="16">
        <v>0</v>
      </c>
      <c r="O41" s="14" t="s">
        <v>582</v>
      </c>
      <c r="P41" s="16" t="s">
        <v>582</v>
      </c>
      <c r="Q41" s="14">
        <v>0.68158885000000002</v>
      </c>
      <c r="R41" s="16">
        <v>0.18153912999999999</v>
      </c>
      <c r="S41" s="14">
        <v>0</v>
      </c>
      <c r="T41" s="16">
        <v>0</v>
      </c>
      <c r="U41" s="14">
        <v>4.8976478200000004</v>
      </c>
      <c r="V41" s="16">
        <v>0.55571565999999994</v>
      </c>
    </row>
    <row r="42" spans="1:22" x14ac:dyDescent="0.25">
      <c r="A42" s="11" t="s">
        <v>512</v>
      </c>
      <c r="B42" s="13">
        <f>IF(COUNT(B7:B41) &gt; 0, AVERAGE(B7:B41), "\u2014")</f>
        <v>7103.4285714285716</v>
      </c>
      <c r="C42" s="14">
        <f>IF(COUNT(C7:C41) &gt; 0, AVERAGE(C7:C41), "—")</f>
        <v>3.7383513142260605</v>
      </c>
      <c r="D42" s="15">
        <f>IF(COUNT(D7:D41) &gt; 0, AVERAGE(D7:D41), "—")</f>
        <v>6828.7714285714283</v>
      </c>
      <c r="E42" s="14">
        <f>IF(COUNT(E7:E41) &gt; 0, AVERAGE(E7:E41), "—")</f>
        <v>4.6906390579999995</v>
      </c>
      <c r="F42" s="16">
        <f>IF(COUNT(F7:F41) &gt; 0, SQRT(SUMSQ(F7:F41)/(COUNT(F7:F41)*COUNT(F7:F41)) ), "—")</f>
        <v>5.3826613189769515E-2</v>
      </c>
      <c r="G42" s="14">
        <f>IF(COUNT(G7:G41) &gt; 0, AVERAGE(G7:G41), "—")</f>
        <v>8.7522887177142863</v>
      </c>
      <c r="H42" s="16">
        <f>IF(COUNT(H7:H41) &gt; 0, SQRT(SUMSQ(H7:H41)/(COUNT(H7:H41)*COUNT(H7:H41)) ), "—")</f>
        <v>6.9433425903809728E-2</v>
      </c>
      <c r="I42" s="14">
        <f>IF(COUNT(I7:I41) &gt; 0, AVERAGE(I7:I41), "—")</f>
        <v>23.542992790000003</v>
      </c>
      <c r="J42" s="16">
        <f>IF(COUNT(J7:J41) &gt; 0, SQRT(SUMSQ(J7:J41)/(COUNT(J7:J41)*COUNT(J7:J41)) ), "—")</f>
        <v>0.10389092567123154</v>
      </c>
      <c r="K42" s="14">
        <f>IF(COUNT(K7:K41) &gt; 0, AVERAGE(K7:K41), "—")</f>
        <v>55.570291250857139</v>
      </c>
      <c r="L42" s="16">
        <f>IF(COUNT(L7:L41) &gt; 0, SQRT(SUMSQ(L7:L41)/(COUNT(L7:L41)*COUNT(L7:L41)) ), "—")</f>
        <v>0.1527841523074257</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0.92555396228571429</v>
      </c>
      <c r="R42" s="16">
        <f>IF(COUNT(R7:R41) &gt; 0, SQRT(SUMSQ(R7:R41)/(COUNT(R7:R41)*COUNT(R7:R41)) ), "—")</f>
        <v>5.364655649649893E-2</v>
      </c>
      <c r="S42" s="14">
        <f>IF(COUNT(S7:S41) &gt; 0, AVERAGE(S7:S41), "—")</f>
        <v>0</v>
      </c>
      <c r="T42" s="16">
        <f>IF(COUNT(T7:T41) &gt; 0, SQRT(SUMSQ(T7:T41)/(COUNT(T7:T41)*COUNT(T7:T41)) ), "—")</f>
        <v>0</v>
      </c>
      <c r="U42" s="14">
        <f>IF(COUNT(U7:U41) &gt; 0, AVERAGE(U7:U41), "—")</f>
        <v>6.5182342191428564</v>
      </c>
      <c r="V42" s="16">
        <f>IF(COUNT(V7:V41) &gt; 0, SQRT(SUMSQ(V7:V41)/(COUNT(V7:V41)*COUNT(V7:V41)) ), "—")</f>
        <v>9.8505315815630254E-2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(2365/B46*100)</f>
        <v>10.219955922388833</v>
      </c>
      <c r="D46" s="15">
        <v>20776</v>
      </c>
      <c r="E46" s="14">
        <v>5.7747627100000001</v>
      </c>
      <c r="F46" s="16">
        <v>0.22408119000000001</v>
      </c>
      <c r="G46" s="14">
        <v>10.39276432</v>
      </c>
      <c r="H46" s="16">
        <v>0.35440339999999998</v>
      </c>
      <c r="I46" s="14">
        <v>17.67654297</v>
      </c>
      <c r="J46" s="16">
        <v>0.48748182000000001</v>
      </c>
      <c r="K46" s="14">
        <v>26.534479780000002</v>
      </c>
      <c r="L46" s="16">
        <v>0.72234054000000003</v>
      </c>
      <c r="M46" s="14">
        <v>0</v>
      </c>
      <c r="N46" s="16">
        <v>0</v>
      </c>
      <c r="O46" s="14" t="s">
        <v>582</v>
      </c>
      <c r="P46" s="16" t="s">
        <v>582</v>
      </c>
      <c r="Q46" s="14">
        <v>0</v>
      </c>
      <c r="R46" s="16">
        <v>0</v>
      </c>
      <c r="S46" s="14">
        <v>0</v>
      </c>
      <c r="T46" s="16">
        <v>0</v>
      </c>
      <c r="U46" s="14">
        <v>39.62145022</v>
      </c>
      <c r="V46" s="16">
        <v>1.1480140599999999</v>
      </c>
    </row>
    <row r="47" spans="1:22" x14ac:dyDescent="0.25">
      <c r="A47" s="11" t="s">
        <v>517</v>
      </c>
      <c r="B47" s="13">
        <v>5928</v>
      </c>
      <c r="C47" s="14">
        <f>(471/B47*100)</f>
        <v>7.9453441295546563</v>
      </c>
      <c r="D47" s="15">
        <v>5457</v>
      </c>
      <c r="E47" s="14">
        <v>10.866648209999999</v>
      </c>
      <c r="F47" s="16">
        <v>0.44931779999999999</v>
      </c>
      <c r="G47" s="14">
        <v>14.31975671</v>
      </c>
      <c r="H47" s="16">
        <v>0.55629702999999997</v>
      </c>
      <c r="I47" s="14">
        <v>30.75576568</v>
      </c>
      <c r="J47" s="16">
        <v>0.68077849000000001</v>
      </c>
      <c r="K47" s="14">
        <v>28.21022958</v>
      </c>
      <c r="L47" s="16">
        <v>0.98852812999999995</v>
      </c>
      <c r="M47" s="14">
        <v>0</v>
      </c>
      <c r="N47" s="16">
        <v>0</v>
      </c>
      <c r="O47" s="14" t="s">
        <v>582</v>
      </c>
      <c r="P47" s="16" t="s">
        <v>582</v>
      </c>
      <c r="Q47" s="14">
        <v>0</v>
      </c>
      <c r="R47" s="16">
        <v>0</v>
      </c>
      <c r="S47" s="14">
        <v>0</v>
      </c>
      <c r="T47" s="16">
        <v>0</v>
      </c>
      <c r="U47" s="14">
        <v>15.847599819999999</v>
      </c>
      <c r="V47" s="16">
        <v>1.14358841</v>
      </c>
    </row>
    <row r="48" spans="1:22" x14ac:dyDescent="0.25">
      <c r="A48" s="11" t="s">
        <v>518</v>
      </c>
      <c r="B48" s="13">
        <v>9841</v>
      </c>
      <c r="C48" s="14">
        <f>(8/B48*100)</f>
        <v>8.1292551569962401E-2</v>
      </c>
      <c r="D48" s="15">
        <v>9833</v>
      </c>
      <c r="E48" s="14">
        <v>6.8122161099999996</v>
      </c>
      <c r="F48" s="16">
        <v>0.44034593999999999</v>
      </c>
      <c r="G48" s="14">
        <v>18.651901769999998</v>
      </c>
      <c r="H48" s="16">
        <v>0.61845245000000004</v>
      </c>
      <c r="I48" s="14">
        <v>42.821646809999997</v>
      </c>
      <c r="J48" s="16">
        <v>0.81718040000000003</v>
      </c>
      <c r="K48" s="14">
        <v>30.037686650000001</v>
      </c>
      <c r="L48" s="16">
        <v>0.94930254999999997</v>
      </c>
      <c r="M48" s="14">
        <v>0</v>
      </c>
      <c r="N48" s="16">
        <v>0</v>
      </c>
      <c r="O48" s="14" t="s">
        <v>582</v>
      </c>
      <c r="P48" s="16" t="s">
        <v>582</v>
      </c>
      <c r="Q48" s="14">
        <v>0</v>
      </c>
      <c r="R48" s="16">
        <v>0</v>
      </c>
      <c r="S48" s="14">
        <v>0</v>
      </c>
      <c r="T48" s="16">
        <v>0</v>
      </c>
      <c r="U48" s="14">
        <v>1.6765486599999999</v>
      </c>
      <c r="V48" s="16">
        <v>0.53147575999999996</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(468/B50*100)</f>
        <v>3.9677829588808819</v>
      </c>
      <c r="D50" s="15">
        <v>11327</v>
      </c>
      <c r="E50" s="14">
        <v>10.7692368</v>
      </c>
      <c r="F50" s="16">
        <v>0.43679943999999998</v>
      </c>
      <c r="G50" s="14">
        <v>18.234029589999999</v>
      </c>
      <c r="H50" s="16">
        <v>0.53774933000000003</v>
      </c>
      <c r="I50" s="14">
        <v>30.07017488</v>
      </c>
      <c r="J50" s="16">
        <v>0.59498021999999995</v>
      </c>
      <c r="K50" s="14">
        <v>34.59243111</v>
      </c>
      <c r="L50" s="16">
        <v>0.73684570999999999</v>
      </c>
      <c r="M50" s="14">
        <v>0</v>
      </c>
      <c r="N50" s="16">
        <v>0</v>
      </c>
      <c r="O50" s="14" t="s">
        <v>582</v>
      </c>
      <c r="P50" s="16" t="s">
        <v>582</v>
      </c>
      <c r="Q50" s="14">
        <v>0</v>
      </c>
      <c r="R50" s="16">
        <v>0</v>
      </c>
      <c r="S50" s="14">
        <v>0</v>
      </c>
      <c r="T50" s="16">
        <v>0</v>
      </c>
      <c r="U50" s="14">
        <v>6.3341276100000004</v>
      </c>
      <c r="V50" s="16">
        <v>0.59793673999999997</v>
      </c>
    </row>
    <row r="51" spans="1:22" x14ac:dyDescent="0.25">
      <c r="A51" s="11" t="s">
        <v>521</v>
      </c>
      <c r="B51" s="13">
        <v>6866</v>
      </c>
      <c r="C51" s="14">
        <f>(115/B51*100)</f>
        <v>1.6749198951354503</v>
      </c>
      <c r="D51" s="15">
        <v>6751</v>
      </c>
      <c r="E51" s="14">
        <v>7.1459918399999998</v>
      </c>
      <c r="F51" s="16">
        <v>0.45793254</v>
      </c>
      <c r="G51" s="14">
        <v>12.20111827</v>
      </c>
      <c r="H51" s="16">
        <v>0.44094123000000002</v>
      </c>
      <c r="I51" s="14">
        <v>20.725906890000001</v>
      </c>
      <c r="J51" s="16">
        <v>0.61641049000000003</v>
      </c>
      <c r="K51" s="14">
        <v>37.754901140000001</v>
      </c>
      <c r="L51" s="16">
        <v>0.80360425000000002</v>
      </c>
      <c r="M51" s="14">
        <v>0</v>
      </c>
      <c r="N51" s="16">
        <v>0</v>
      </c>
      <c r="O51" s="14" t="s">
        <v>582</v>
      </c>
      <c r="P51" s="16" t="s">
        <v>582</v>
      </c>
      <c r="Q51" s="14">
        <v>10.57428807</v>
      </c>
      <c r="R51" s="16">
        <v>0.61242783000000001</v>
      </c>
      <c r="S51" s="14">
        <v>0</v>
      </c>
      <c r="T51" s="16">
        <v>0</v>
      </c>
      <c r="U51" s="14">
        <v>11.5977938</v>
      </c>
      <c r="V51" s="16">
        <v>1.0140813500000001</v>
      </c>
    </row>
    <row r="52" spans="1:22" x14ac:dyDescent="0.25">
      <c r="A52" s="11" t="s">
        <v>522</v>
      </c>
      <c r="B52" s="13">
        <v>5809</v>
      </c>
      <c r="C52" s="14">
        <f>(120/B52*100)</f>
        <v>2.0657600275434671</v>
      </c>
      <c r="D52" s="15">
        <v>5689</v>
      </c>
      <c r="E52" s="14">
        <v>3.5814441800000001</v>
      </c>
      <c r="F52" s="16">
        <v>0.27478680999999999</v>
      </c>
      <c r="G52" s="14">
        <v>6.55849203</v>
      </c>
      <c r="H52" s="16">
        <v>0.34137149999999999</v>
      </c>
      <c r="I52" s="14">
        <v>22.83166099</v>
      </c>
      <c r="J52" s="16">
        <v>0.63089455999999999</v>
      </c>
      <c r="K52" s="14">
        <v>62.486582220000003</v>
      </c>
      <c r="L52" s="16">
        <v>1.0065179099999999</v>
      </c>
      <c r="M52" s="14">
        <v>0</v>
      </c>
      <c r="N52" s="16">
        <v>0</v>
      </c>
      <c r="O52" s="14" t="s">
        <v>582</v>
      </c>
      <c r="P52" s="16" t="s">
        <v>582</v>
      </c>
      <c r="Q52" s="14">
        <v>0</v>
      </c>
      <c r="R52" s="16">
        <v>0</v>
      </c>
      <c r="S52" s="14">
        <v>0</v>
      </c>
      <c r="T52" s="16">
        <v>0</v>
      </c>
      <c r="U52" s="14">
        <v>4.5418205800000004</v>
      </c>
      <c r="V52" s="16">
        <v>0.43103162</v>
      </c>
    </row>
    <row r="53" spans="1:22" x14ac:dyDescent="0.25">
      <c r="A53" s="11" t="s">
        <v>523</v>
      </c>
      <c r="B53" s="13">
        <v>5571</v>
      </c>
      <c r="C53" s="14">
        <f>(136/B53*100)</f>
        <v>2.4412134266738468</v>
      </c>
      <c r="D53" s="15">
        <v>5435</v>
      </c>
      <c r="E53" s="14">
        <v>8.3421166600000003</v>
      </c>
      <c r="F53" s="16">
        <v>0.43430203000000001</v>
      </c>
      <c r="G53" s="14">
        <v>14.32868203</v>
      </c>
      <c r="H53" s="16">
        <v>0.56209580000000003</v>
      </c>
      <c r="I53" s="14">
        <v>27.57477596</v>
      </c>
      <c r="J53" s="16">
        <v>0.59216977999999998</v>
      </c>
      <c r="K53" s="14">
        <v>39.874895799999997</v>
      </c>
      <c r="L53" s="16">
        <v>0.62323262000000001</v>
      </c>
      <c r="M53" s="14">
        <v>0</v>
      </c>
      <c r="N53" s="16">
        <v>0</v>
      </c>
      <c r="O53" s="14" t="s">
        <v>582</v>
      </c>
      <c r="P53" s="16" t="s">
        <v>582</v>
      </c>
      <c r="Q53" s="14">
        <v>0</v>
      </c>
      <c r="R53" s="16">
        <v>0</v>
      </c>
      <c r="S53" s="14">
        <v>0</v>
      </c>
      <c r="T53" s="16">
        <v>0</v>
      </c>
      <c r="U53" s="14">
        <v>9.8795295500000009</v>
      </c>
      <c r="V53" s="16">
        <v>0.40591916</v>
      </c>
    </row>
    <row r="54" spans="1:22" x14ac:dyDescent="0.25">
      <c r="A54" s="11" t="s">
        <v>524</v>
      </c>
      <c r="B54" s="13">
        <v>4740</v>
      </c>
      <c r="C54" s="14">
        <f>(606/B54*100)</f>
        <v>12.784810126582277</v>
      </c>
      <c r="D54" s="15">
        <v>4134</v>
      </c>
      <c r="E54" s="14">
        <v>15.47653521</v>
      </c>
      <c r="F54" s="16">
        <v>0.83855992999999995</v>
      </c>
      <c r="G54" s="14">
        <v>13.90385528</v>
      </c>
      <c r="H54" s="16">
        <v>0.66202148000000005</v>
      </c>
      <c r="I54" s="14">
        <v>25.174802280000002</v>
      </c>
      <c r="J54" s="16">
        <v>0.90858733999999997</v>
      </c>
      <c r="K54" s="14">
        <v>26.898238660000001</v>
      </c>
      <c r="L54" s="16">
        <v>1.01466927</v>
      </c>
      <c r="M54" s="14">
        <v>0</v>
      </c>
      <c r="N54" s="16">
        <v>0</v>
      </c>
      <c r="O54" s="14" t="s">
        <v>582</v>
      </c>
      <c r="P54" s="16" t="s">
        <v>582</v>
      </c>
      <c r="Q54" s="14">
        <v>0</v>
      </c>
      <c r="R54" s="16">
        <v>0</v>
      </c>
      <c r="S54" s="14">
        <v>0</v>
      </c>
      <c r="T54" s="16">
        <v>0</v>
      </c>
      <c r="U54" s="14">
        <v>18.546568570000002</v>
      </c>
      <c r="V54" s="16">
        <v>1.6132896400000001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(77/B56*100)</f>
        <v>1.4368352304534429</v>
      </c>
      <c r="D56" s="15">
        <v>5282</v>
      </c>
      <c r="E56" s="14">
        <v>4.2116572400000001</v>
      </c>
      <c r="F56" s="16">
        <v>0.33730010999999999</v>
      </c>
      <c r="G56" s="14">
        <v>8.4716975100000003</v>
      </c>
      <c r="H56" s="16">
        <v>0.45818467000000002</v>
      </c>
      <c r="I56" s="14">
        <v>38.467172220000002</v>
      </c>
      <c r="J56" s="16">
        <v>0.71033926000000003</v>
      </c>
      <c r="K56" s="14">
        <v>47.405906989999998</v>
      </c>
      <c r="L56" s="16">
        <v>0.92632597999999999</v>
      </c>
      <c r="M56" s="14">
        <v>0</v>
      </c>
      <c r="N56" s="16">
        <v>0</v>
      </c>
      <c r="O56" s="14" t="s">
        <v>582</v>
      </c>
      <c r="P56" s="16" t="s">
        <v>582</v>
      </c>
      <c r="Q56" s="14">
        <v>0</v>
      </c>
      <c r="R56" s="16">
        <v>0</v>
      </c>
      <c r="S56" s="14">
        <v>0</v>
      </c>
      <c r="T56" s="16">
        <v>0</v>
      </c>
      <c r="U56" s="14">
        <v>1.44356602</v>
      </c>
      <c r="V56" s="16">
        <v>0.20225994</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(189/B61*100)</f>
        <v>2.896551724137931</v>
      </c>
      <c r="D61" s="15">
        <v>6336</v>
      </c>
      <c r="E61" s="14">
        <v>6.13346312</v>
      </c>
      <c r="F61" s="16">
        <v>0.29102959</v>
      </c>
      <c r="G61" s="14">
        <v>10.45829427</v>
      </c>
      <c r="H61" s="16">
        <v>0.42793312</v>
      </c>
      <c r="I61" s="14">
        <v>24.002970019999999</v>
      </c>
      <c r="J61" s="16">
        <v>0.62820714</v>
      </c>
      <c r="K61" s="14">
        <v>54.450387470000003</v>
      </c>
      <c r="L61" s="16">
        <v>0.96059572000000004</v>
      </c>
      <c r="M61" s="14">
        <v>0</v>
      </c>
      <c r="N61" s="16">
        <v>0</v>
      </c>
      <c r="O61" s="14" t="s">
        <v>582</v>
      </c>
      <c r="P61" s="16" t="s">
        <v>582</v>
      </c>
      <c r="Q61" s="14">
        <v>0</v>
      </c>
      <c r="R61" s="16">
        <v>0</v>
      </c>
      <c r="S61" s="14">
        <v>0</v>
      </c>
      <c r="T61" s="16">
        <v>0</v>
      </c>
      <c r="U61" s="14">
        <v>4.9548851300000001</v>
      </c>
      <c r="V61" s="16">
        <v>0.49388833999999998</v>
      </c>
    </row>
    <row r="62" spans="1:22" x14ac:dyDescent="0.25">
      <c r="A62" s="11" t="s">
        <v>532</v>
      </c>
      <c r="B62" s="13">
        <v>4476</v>
      </c>
      <c r="C62" s="14">
        <f>(3/B62*100)</f>
        <v>6.7024128686327081E-2</v>
      </c>
      <c r="D62" s="15">
        <v>4473</v>
      </c>
      <c r="E62" s="14">
        <v>4.4508496900000001</v>
      </c>
      <c r="F62" s="16">
        <v>0.29537335999999997</v>
      </c>
      <c r="G62" s="14">
        <v>9.3906787200000004</v>
      </c>
      <c r="H62" s="16">
        <v>0.45100975999999998</v>
      </c>
      <c r="I62" s="14">
        <v>37.071312579999997</v>
      </c>
      <c r="J62" s="16">
        <v>0.65619369999999999</v>
      </c>
      <c r="K62" s="14">
        <v>48.661056899999998</v>
      </c>
      <c r="L62" s="16">
        <v>0.79325884999999996</v>
      </c>
      <c r="M62" s="14">
        <v>0</v>
      </c>
      <c r="N62" s="16">
        <v>0</v>
      </c>
      <c r="O62" s="14" t="s">
        <v>582</v>
      </c>
      <c r="P62" s="16" t="s">
        <v>582</v>
      </c>
      <c r="Q62" s="14">
        <v>0</v>
      </c>
      <c r="R62" s="16">
        <v>0</v>
      </c>
      <c r="S62" s="14">
        <v>0</v>
      </c>
      <c r="T62" s="16">
        <v>0</v>
      </c>
      <c r="U62" s="14">
        <v>0.42610210999999998</v>
      </c>
      <c r="V62" s="16">
        <v>9.8235600000000006E-2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(103/B66*100)</f>
        <v>1.8181818181818181</v>
      </c>
      <c r="D66" s="15">
        <v>5562</v>
      </c>
      <c r="E66" s="14">
        <v>13.39298436</v>
      </c>
      <c r="F66" s="16">
        <v>0.44381540000000003</v>
      </c>
      <c r="G66" s="14">
        <v>13.453364000000001</v>
      </c>
      <c r="H66" s="16">
        <v>0.44426848000000002</v>
      </c>
      <c r="I66" s="14">
        <v>28.698419449999999</v>
      </c>
      <c r="J66" s="16">
        <v>0.65570278000000004</v>
      </c>
      <c r="K66" s="14">
        <v>30.208112159999999</v>
      </c>
      <c r="L66" s="16">
        <v>0.61693794999999996</v>
      </c>
      <c r="M66" s="14">
        <v>0</v>
      </c>
      <c r="N66" s="16">
        <v>0</v>
      </c>
      <c r="O66" s="14" t="s">
        <v>582</v>
      </c>
      <c r="P66" s="16" t="s">
        <v>582</v>
      </c>
      <c r="Q66" s="14">
        <v>0</v>
      </c>
      <c r="R66" s="16">
        <v>0</v>
      </c>
      <c r="S66" s="14">
        <v>0</v>
      </c>
      <c r="T66" s="16">
        <v>0</v>
      </c>
      <c r="U66" s="14">
        <v>14.24712004</v>
      </c>
      <c r="V66" s="16">
        <v>0.41992294000000002</v>
      </c>
    </row>
    <row r="67" spans="1:22" x14ac:dyDescent="0.25">
      <c r="A67" s="11" t="s">
        <v>537</v>
      </c>
      <c r="B67" s="13">
        <v>6971</v>
      </c>
      <c r="C67" s="14">
        <f>(1233/B67*100)</f>
        <v>17.687562760005736</v>
      </c>
      <c r="D67" s="15">
        <v>5738</v>
      </c>
      <c r="E67" s="14">
        <v>9.3117982900000005</v>
      </c>
      <c r="F67" s="16">
        <v>0.39830209</v>
      </c>
      <c r="G67" s="14">
        <v>17.592942130000001</v>
      </c>
      <c r="H67" s="16">
        <v>0.56056459000000003</v>
      </c>
      <c r="I67" s="14">
        <v>28.508075569999999</v>
      </c>
      <c r="J67" s="16">
        <v>0.51260707999999999</v>
      </c>
      <c r="K67" s="14">
        <v>38.45246092</v>
      </c>
      <c r="L67" s="16">
        <v>0.64505296999999995</v>
      </c>
      <c r="M67" s="14">
        <v>0</v>
      </c>
      <c r="N67" s="16">
        <v>0</v>
      </c>
      <c r="O67" s="14" t="s">
        <v>582</v>
      </c>
      <c r="P67" s="16" t="s">
        <v>582</v>
      </c>
      <c r="Q67" s="14">
        <v>0</v>
      </c>
      <c r="R67" s="16">
        <v>0</v>
      </c>
      <c r="S67" s="14">
        <v>0</v>
      </c>
      <c r="T67" s="16">
        <v>0</v>
      </c>
      <c r="U67" s="14">
        <v>6.1347231000000004</v>
      </c>
      <c r="V67" s="16">
        <v>0.37726702000000001</v>
      </c>
    </row>
    <row r="68" spans="1:22" x14ac:dyDescent="0.25">
      <c r="A68" s="11" t="s">
        <v>538</v>
      </c>
      <c r="B68" s="13">
        <v>12083</v>
      </c>
      <c r="C68" s="14">
        <f>(32/B68*100)</f>
        <v>0.26483489199702059</v>
      </c>
      <c r="D68" s="15">
        <v>12051</v>
      </c>
      <c r="E68" s="14">
        <v>10.669837830000001</v>
      </c>
      <c r="F68" s="16">
        <v>0.27707783000000002</v>
      </c>
      <c r="G68" s="14">
        <v>13.21835267</v>
      </c>
      <c r="H68" s="16">
        <v>0.32425258000000001</v>
      </c>
      <c r="I68" s="14">
        <v>28.89864493</v>
      </c>
      <c r="J68" s="16">
        <v>0.40234151000000001</v>
      </c>
      <c r="K68" s="14">
        <v>26.822587949999999</v>
      </c>
      <c r="L68" s="16">
        <v>0.37466366000000001</v>
      </c>
      <c r="M68" s="14">
        <v>0</v>
      </c>
      <c r="N68" s="16">
        <v>0</v>
      </c>
      <c r="O68" s="14" t="s">
        <v>582</v>
      </c>
      <c r="P68" s="16" t="s">
        <v>582</v>
      </c>
      <c r="Q68" s="14">
        <v>0</v>
      </c>
      <c r="R68" s="16">
        <v>0</v>
      </c>
      <c r="S68" s="14">
        <v>0</v>
      </c>
      <c r="T68" s="16">
        <v>0</v>
      </c>
      <c r="U68" s="14">
        <v>20.390576630000002</v>
      </c>
      <c r="V68" s="16">
        <v>0.33970470000000003</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7.0338131300000004</v>
      </c>
      <c r="F70" s="16">
        <v>0.46641568</v>
      </c>
      <c r="G70" s="14">
        <v>16.889956179999999</v>
      </c>
      <c r="H70" s="16">
        <v>0.64743638000000003</v>
      </c>
      <c r="I70" s="14">
        <v>36.772138060000003</v>
      </c>
      <c r="J70" s="16">
        <v>0.66188290999999999</v>
      </c>
      <c r="K70" s="14">
        <v>33.48401037</v>
      </c>
      <c r="L70" s="16">
        <v>0.69818097000000001</v>
      </c>
      <c r="M70" s="14">
        <v>0</v>
      </c>
      <c r="N70" s="16">
        <v>0</v>
      </c>
      <c r="O70" s="14" t="s">
        <v>582</v>
      </c>
      <c r="P70" s="16" t="s">
        <v>582</v>
      </c>
      <c r="Q70" s="14">
        <v>0</v>
      </c>
      <c r="R70" s="16">
        <v>0</v>
      </c>
      <c r="S70" s="14">
        <v>0</v>
      </c>
      <c r="T70" s="16">
        <v>0</v>
      </c>
      <c r="U70" s="14">
        <v>5.8200822600000004</v>
      </c>
      <c r="V70" s="16">
        <v>0.47806999999999999</v>
      </c>
    </row>
    <row r="71" spans="1:22" x14ac:dyDescent="0.25">
      <c r="A71" s="11" t="s">
        <v>541</v>
      </c>
      <c r="B71" s="13">
        <v>6115</v>
      </c>
      <c r="C71" s="14">
        <f>(55/B71*100)</f>
        <v>0.8994276369582993</v>
      </c>
      <c r="D71" s="15">
        <v>6060</v>
      </c>
      <c r="E71" s="14">
        <v>6.0206742599999998</v>
      </c>
      <c r="F71" s="16">
        <v>0.36724434</v>
      </c>
      <c r="G71" s="14">
        <v>11.789408119999999</v>
      </c>
      <c r="H71" s="16">
        <v>0.3735773</v>
      </c>
      <c r="I71" s="14">
        <v>34.112689029999999</v>
      </c>
      <c r="J71" s="16">
        <v>0.66038984000000001</v>
      </c>
      <c r="K71" s="14">
        <v>46.462821130000002</v>
      </c>
      <c r="L71" s="16">
        <v>0.69362290000000004</v>
      </c>
      <c r="M71" s="14">
        <v>0</v>
      </c>
      <c r="N71" s="16">
        <v>0</v>
      </c>
      <c r="O71" s="14" t="s">
        <v>582</v>
      </c>
      <c r="P71" s="16" t="s">
        <v>582</v>
      </c>
      <c r="Q71" s="14">
        <v>0</v>
      </c>
      <c r="R71" s="16">
        <v>0</v>
      </c>
      <c r="S71" s="14">
        <v>0</v>
      </c>
      <c r="T71" s="16">
        <v>0</v>
      </c>
      <c r="U71" s="14">
        <v>1.61440746</v>
      </c>
      <c r="V71" s="16">
        <v>0.16827529999999999</v>
      </c>
    </row>
    <row r="72" spans="1:22" x14ac:dyDescent="0.25">
      <c r="A72" s="11" t="s">
        <v>542</v>
      </c>
      <c r="B72" s="13">
        <v>7708</v>
      </c>
      <c r="C72" s="14">
        <f>(9/B72*100)</f>
        <v>0.11676180591593151</v>
      </c>
      <c r="D72" s="15">
        <v>7699</v>
      </c>
      <c r="E72" s="14">
        <v>2.7392523500000001</v>
      </c>
      <c r="F72" s="16">
        <v>0.17821930999999999</v>
      </c>
      <c r="G72" s="14">
        <v>6.9771784300000004</v>
      </c>
      <c r="H72" s="16">
        <v>0.32707152</v>
      </c>
      <c r="I72" s="14">
        <v>37.467577980000002</v>
      </c>
      <c r="J72" s="16">
        <v>0.57496913999999999</v>
      </c>
      <c r="K72" s="14">
        <v>52.385030469999997</v>
      </c>
      <c r="L72" s="16">
        <v>0.64172896999999995</v>
      </c>
      <c r="M72" s="14">
        <v>0</v>
      </c>
      <c r="N72" s="16">
        <v>0</v>
      </c>
      <c r="O72" s="14" t="s">
        <v>582</v>
      </c>
      <c r="P72" s="16" t="s">
        <v>582</v>
      </c>
      <c r="Q72" s="14">
        <v>0</v>
      </c>
      <c r="R72" s="16">
        <v>0</v>
      </c>
      <c r="S72" s="14">
        <v>0</v>
      </c>
      <c r="T72" s="16">
        <v>0</v>
      </c>
      <c r="U72" s="14">
        <v>0.43096076</v>
      </c>
      <c r="V72" s="16">
        <v>6.5898180000000001E-2</v>
      </c>
    </row>
    <row r="73" spans="1:22" x14ac:dyDescent="0.25">
      <c r="A73" s="11" t="s">
        <v>543</v>
      </c>
      <c r="B73" s="13">
        <v>8249</v>
      </c>
      <c r="C73" s="14">
        <f>(212/B73*100)</f>
        <v>2.570008485877076</v>
      </c>
      <c r="D73" s="15">
        <v>8037</v>
      </c>
      <c r="E73" s="14">
        <v>5.3198031099999996</v>
      </c>
      <c r="F73" s="16">
        <v>0.31982970999999999</v>
      </c>
      <c r="G73" s="14">
        <v>16.921827159999999</v>
      </c>
      <c r="H73" s="16">
        <v>0.54427223999999996</v>
      </c>
      <c r="I73" s="14">
        <v>52.880677519999999</v>
      </c>
      <c r="J73" s="16">
        <v>0.62265145</v>
      </c>
      <c r="K73" s="14">
        <v>22.45447987</v>
      </c>
      <c r="L73" s="16">
        <v>0.72767632999999998</v>
      </c>
      <c r="M73" s="14">
        <v>0</v>
      </c>
      <c r="N73" s="16">
        <v>0</v>
      </c>
      <c r="O73" s="14" t="s">
        <v>582</v>
      </c>
      <c r="P73" s="16" t="s">
        <v>582</v>
      </c>
      <c r="Q73" s="14">
        <v>0</v>
      </c>
      <c r="R73" s="16">
        <v>0</v>
      </c>
      <c r="S73" s="14">
        <v>0</v>
      </c>
      <c r="T73" s="16">
        <v>0</v>
      </c>
      <c r="U73" s="14">
        <v>2.4232123400000001</v>
      </c>
      <c r="V73" s="16">
        <v>0.32440882999999998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(345/B75*100)</f>
        <v>6.4186046511627906</v>
      </c>
      <c r="D75" s="15">
        <v>5030</v>
      </c>
      <c r="E75" s="14">
        <v>16.559893720000002</v>
      </c>
      <c r="F75" s="16">
        <v>0.53914035000000005</v>
      </c>
      <c r="G75" s="14">
        <v>15.655430920000001</v>
      </c>
      <c r="H75" s="16">
        <v>0.69712101999999998</v>
      </c>
      <c r="I75" s="14">
        <v>32.262209089999999</v>
      </c>
      <c r="J75" s="16">
        <v>0.95556832000000003</v>
      </c>
      <c r="K75" s="14">
        <v>14.987176740000001</v>
      </c>
      <c r="L75" s="16">
        <v>0.64656952000000001</v>
      </c>
      <c r="M75" s="14">
        <v>0</v>
      </c>
      <c r="N75" s="16">
        <v>0</v>
      </c>
      <c r="O75" s="14" t="s">
        <v>582</v>
      </c>
      <c r="P75" s="16" t="s">
        <v>582</v>
      </c>
      <c r="Q75" s="14">
        <v>0</v>
      </c>
      <c r="R75" s="16">
        <v>0</v>
      </c>
      <c r="S75" s="14">
        <v>0</v>
      </c>
      <c r="T75" s="16">
        <v>0</v>
      </c>
      <c r="U75" s="14">
        <v>20.53528953</v>
      </c>
      <c r="V75" s="16">
        <v>1.25889568</v>
      </c>
    </row>
    <row r="76" spans="1:22" x14ac:dyDescent="0.25">
      <c r="A76" s="11" t="s">
        <v>546</v>
      </c>
      <c r="B76" s="13">
        <v>14167</v>
      </c>
      <c r="C76" s="14">
        <f>(238/B76*100)</f>
        <v>1.6799604715183172</v>
      </c>
      <c r="D76" s="15">
        <v>13929</v>
      </c>
      <c r="E76" s="14">
        <v>12.951733600000001</v>
      </c>
      <c r="F76" s="16">
        <v>0.37569665000000002</v>
      </c>
      <c r="G76" s="14">
        <v>18.22921243</v>
      </c>
      <c r="H76" s="16">
        <v>0.37642716999999998</v>
      </c>
      <c r="I76" s="14">
        <v>34.00838529</v>
      </c>
      <c r="J76" s="16">
        <v>0.51802716999999998</v>
      </c>
      <c r="K76" s="14">
        <v>26.365210269999999</v>
      </c>
      <c r="L76" s="16">
        <v>0.60812549000000005</v>
      </c>
      <c r="M76" s="14">
        <v>0</v>
      </c>
      <c r="N76" s="16">
        <v>0</v>
      </c>
      <c r="O76" s="14" t="s">
        <v>582</v>
      </c>
      <c r="P76" s="16" t="s">
        <v>582</v>
      </c>
      <c r="Q76" s="14">
        <v>0</v>
      </c>
      <c r="R76" s="16">
        <v>0</v>
      </c>
      <c r="S76" s="14">
        <v>0</v>
      </c>
      <c r="T76" s="16">
        <v>0</v>
      </c>
      <c r="U76" s="14">
        <v>8.4454584100000005</v>
      </c>
      <c r="V76" s="16">
        <v>0.56706681000000003</v>
      </c>
    </row>
    <row r="77" spans="1:22" x14ac:dyDescent="0.25">
      <c r="A77" s="11" t="s">
        <v>547</v>
      </c>
      <c r="B77" s="13">
        <v>6062</v>
      </c>
      <c r="C77" s="14">
        <f>(480/B77*100)</f>
        <v>7.9181788188716604</v>
      </c>
      <c r="D77" s="15">
        <v>5582</v>
      </c>
      <c r="E77" s="14">
        <v>6.3534938800000003</v>
      </c>
      <c r="F77" s="16">
        <v>0.30898784000000001</v>
      </c>
      <c r="G77" s="14">
        <v>10.04894848</v>
      </c>
      <c r="H77" s="16">
        <v>0.45658853999999999</v>
      </c>
      <c r="I77" s="14">
        <v>22.7634638</v>
      </c>
      <c r="J77" s="16">
        <v>0.59359255</v>
      </c>
      <c r="K77" s="14">
        <v>41.579285050000003</v>
      </c>
      <c r="L77" s="16">
        <v>0.83773136999999998</v>
      </c>
      <c r="M77" s="14">
        <v>0</v>
      </c>
      <c r="N77" s="16">
        <v>0</v>
      </c>
      <c r="O77" s="14" t="s">
        <v>582</v>
      </c>
      <c r="P77" s="16" t="s">
        <v>582</v>
      </c>
      <c r="Q77" s="14">
        <v>0</v>
      </c>
      <c r="R77" s="16">
        <v>0</v>
      </c>
      <c r="S77" s="14">
        <v>0</v>
      </c>
      <c r="T77" s="16">
        <v>0</v>
      </c>
      <c r="U77" s="14">
        <v>19.254808789999998</v>
      </c>
      <c r="V77" s="16">
        <v>0.83121191000000005</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(118/B81*100)</f>
        <v>1.331678140164767</v>
      </c>
      <c r="D81" s="15">
        <v>8743</v>
      </c>
      <c r="E81" s="14">
        <v>9.18042801</v>
      </c>
      <c r="F81" s="16">
        <v>0.41964917000000002</v>
      </c>
      <c r="G81" s="14">
        <v>18.181094359999999</v>
      </c>
      <c r="H81" s="16">
        <v>0.62044993999999998</v>
      </c>
      <c r="I81" s="14">
        <v>45.814016959999996</v>
      </c>
      <c r="J81" s="16">
        <v>0.73668796999999997</v>
      </c>
      <c r="K81" s="14">
        <v>24.478857949999998</v>
      </c>
      <c r="L81" s="16">
        <v>0.61596677</v>
      </c>
      <c r="M81" s="14">
        <v>0</v>
      </c>
      <c r="N81" s="16">
        <v>0</v>
      </c>
      <c r="O81" s="14" t="s">
        <v>582</v>
      </c>
      <c r="P81" s="16" t="s">
        <v>582</v>
      </c>
      <c r="Q81" s="14">
        <v>0</v>
      </c>
      <c r="R81" s="16">
        <v>0</v>
      </c>
      <c r="S81" s="14">
        <v>0</v>
      </c>
      <c r="T81" s="16">
        <v>0</v>
      </c>
      <c r="U81" s="14">
        <v>2.34560272</v>
      </c>
      <c r="V81" s="16">
        <v>0.32415550999999998</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887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72.836067209999996</v>
      </c>
      <c r="F7" s="16">
        <v>0.53258344000000002</v>
      </c>
      <c r="G7" s="14">
        <v>19.787035230000001</v>
      </c>
      <c r="H7" s="16">
        <v>0.42581059999999998</v>
      </c>
      <c r="I7" s="14">
        <v>0</v>
      </c>
      <c r="J7" s="16">
        <v>0</v>
      </c>
      <c r="K7" s="14" t="s">
        <v>582</v>
      </c>
      <c r="L7" s="16" t="s">
        <v>582</v>
      </c>
      <c r="M7" s="14">
        <v>0</v>
      </c>
      <c r="N7" s="16">
        <v>0</v>
      </c>
      <c r="O7" s="14">
        <v>0</v>
      </c>
      <c r="P7" s="16">
        <v>0</v>
      </c>
      <c r="Q7" s="14">
        <v>7.3768975599999997</v>
      </c>
      <c r="R7" s="16">
        <v>0.49780097000000001</v>
      </c>
    </row>
    <row r="8" spans="1:18" x14ac:dyDescent="0.25">
      <c r="A8" s="11" t="s">
        <v>478</v>
      </c>
      <c r="B8" s="13">
        <v>7007</v>
      </c>
      <c r="C8" s="14">
        <f>(324/B8*100)</f>
        <v>4.6239474810903385</v>
      </c>
      <c r="D8" s="15">
        <v>6683</v>
      </c>
      <c r="E8" s="14">
        <v>61.437821489999997</v>
      </c>
      <c r="F8" s="16">
        <v>0.86241064000000001</v>
      </c>
      <c r="G8" s="14">
        <v>34.304454929999999</v>
      </c>
      <c r="H8" s="16">
        <v>0.81432552999999996</v>
      </c>
      <c r="I8" s="14">
        <v>0</v>
      </c>
      <c r="J8" s="16">
        <v>0</v>
      </c>
      <c r="K8" s="14" t="s">
        <v>582</v>
      </c>
      <c r="L8" s="16" t="s">
        <v>582</v>
      </c>
      <c r="M8" s="14">
        <v>0.49272336</v>
      </c>
      <c r="N8" s="16">
        <v>0.12130058000000001</v>
      </c>
      <c r="O8" s="14">
        <v>0</v>
      </c>
      <c r="P8" s="16">
        <v>0</v>
      </c>
      <c r="Q8" s="14">
        <v>3.7650002100000002</v>
      </c>
      <c r="R8" s="16">
        <v>0.32559452999999999</v>
      </c>
    </row>
    <row r="9" spans="1:18" x14ac:dyDescent="0.25">
      <c r="A9" s="11" t="s">
        <v>479</v>
      </c>
      <c r="B9" s="13">
        <v>9651</v>
      </c>
      <c r="C9" s="14">
        <f>(373/B9*100)</f>
        <v>3.8648844679307839</v>
      </c>
      <c r="D9" s="15">
        <v>9278</v>
      </c>
      <c r="E9" s="14">
        <v>73.043626570000001</v>
      </c>
      <c r="F9" s="16">
        <v>0.62804141999999996</v>
      </c>
      <c r="G9" s="14">
        <v>19.294965640000001</v>
      </c>
      <c r="H9" s="16">
        <v>0.50173599000000002</v>
      </c>
      <c r="I9" s="14">
        <v>0</v>
      </c>
      <c r="J9" s="16">
        <v>0</v>
      </c>
      <c r="K9" s="14" t="s">
        <v>582</v>
      </c>
      <c r="L9" s="16" t="s">
        <v>582</v>
      </c>
      <c r="M9" s="14">
        <v>3.1043442899999998</v>
      </c>
      <c r="N9" s="16">
        <v>0.55569581000000001</v>
      </c>
      <c r="O9" s="14">
        <v>0</v>
      </c>
      <c r="P9" s="16">
        <v>0</v>
      </c>
      <c r="Q9" s="14">
        <v>4.5570634999999999</v>
      </c>
      <c r="R9" s="16">
        <v>0.42387622000000003</v>
      </c>
    </row>
    <row r="10" spans="1:18" x14ac:dyDescent="0.25">
      <c r="A10" s="11" t="s">
        <v>480</v>
      </c>
      <c r="B10" s="13">
        <v>20058</v>
      </c>
      <c r="C10" s="14">
        <f>(589/B10*100)</f>
        <v>2.9364841958320871</v>
      </c>
      <c r="D10" s="15">
        <v>19469</v>
      </c>
      <c r="E10" s="14">
        <v>73.260091889999998</v>
      </c>
      <c r="F10" s="16">
        <v>0.66876557000000003</v>
      </c>
      <c r="G10" s="14">
        <v>23.421416529999998</v>
      </c>
      <c r="H10" s="16">
        <v>0.54641238999999997</v>
      </c>
      <c r="I10" s="14">
        <v>0</v>
      </c>
      <c r="J10" s="16">
        <v>0</v>
      </c>
      <c r="K10" s="14" t="s">
        <v>582</v>
      </c>
      <c r="L10" s="16" t="s">
        <v>582</v>
      </c>
      <c r="M10" s="14">
        <v>0</v>
      </c>
      <c r="N10" s="16">
        <v>0</v>
      </c>
      <c r="O10" s="14">
        <v>0</v>
      </c>
      <c r="P10" s="16">
        <v>0</v>
      </c>
      <c r="Q10" s="14">
        <v>3.3184915699999999</v>
      </c>
      <c r="R10" s="16">
        <v>0.32791851</v>
      </c>
    </row>
    <row r="11" spans="1:18" x14ac:dyDescent="0.25">
      <c r="A11" s="11" t="s">
        <v>481</v>
      </c>
      <c r="B11" s="13">
        <v>7053</v>
      </c>
      <c r="C11" s="14">
        <f>(259/B11*100)</f>
        <v>3.6721962285552245</v>
      </c>
      <c r="D11" s="15">
        <v>6794</v>
      </c>
      <c r="E11" s="14">
        <v>63.479408210000003</v>
      </c>
      <c r="F11" s="16">
        <v>1.0149596400000001</v>
      </c>
      <c r="G11" s="14">
        <v>27.11599481</v>
      </c>
      <c r="H11" s="16">
        <v>0.76182364000000002</v>
      </c>
      <c r="I11" s="14">
        <v>0</v>
      </c>
      <c r="J11" s="16">
        <v>0</v>
      </c>
      <c r="K11" s="14" t="s">
        <v>582</v>
      </c>
      <c r="L11" s="16" t="s">
        <v>582</v>
      </c>
      <c r="M11" s="14">
        <v>0</v>
      </c>
      <c r="N11" s="16">
        <v>0</v>
      </c>
      <c r="O11" s="14">
        <v>0</v>
      </c>
      <c r="P11" s="16">
        <v>0</v>
      </c>
      <c r="Q11" s="14">
        <v>9.4045969800000009</v>
      </c>
      <c r="R11" s="16">
        <v>0.98448002000000001</v>
      </c>
    </row>
    <row r="12" spans="1:18" x14ac:dyDescent="0.25">
      <c r="A12" s="11" t="s">
        <v>482</v>
      </c>
      <c r="B12" s="13">
        <v>6894</v>
      </c>
      <c r="C12" s="14">
        <f>(60/B12*100)</f>
        <v>0.8703220191470844</v>
      </c>
      <c r="D12" s="15">
        <v>6834</v>
      </c>
      <c r="E12" s="14">
        <v>67.134846519999996</v>
      </c>
      <c r="F12" s="16">
        <v>0.84863177999999995</v>
      </c>
      <c r="G12" s="14">
        <v>27.824937389999999</v>
      </c>
      <c r="H12" s="16">
        <v>0.71179724</v>
      </c>
      <c r="I12" s="14">
        <v>0</v>
      </c>
      <c r="J12" s="16">
        <v>0</v>
      </c>
      <c r="K12" s="14" t="s">
        <v>582</v>
      </c>
      <c r="L12" s="16" t="s">
        <v>582</v>
      </c>
      <c r="M12" s="14">
        <v>2.3480837700000001</v>
      </c>
      <c r="N12" s="16">
        <v>0.59189603000000002</v>
      </c>
      <c r="O12" s="14">
        <v>0</v>
      </c>
      <c r="P12" s="16">
        <v>0</v>
      </c>
      <c r="Q12" s="14">
        <v>2.6921323199999998</v>
      </c>
      <c r="R12" s="16">
        <v>0.35241885000000001</v>
      </c>
    </row>
    <row r="13" spans="1:18" x14ac:dyDescent="0.25">
      <c r="A13" s="11" t="s">
        <v>483</v>
      </c>
      <c r="B13" s="13">
        <v>7161</v>
      </c>
      <c r="C13" s="14">
        <f>(368/B13*100)</f>
        <v>5.1389470744309458</v>
      </c>
      <c r="D13" s="15">
        <v>6793</v>
      </c>
      <c r="E13" s="14">
        <v>78.423837199999994</v>
      </c>
      <c r="F13" s="16">
        <v>0.71951120999999996</v>
      </c>
      <c r="G13" s="14">
        <v>14.30171846</v>
      </c>
      <c r="H13" s="16">
        <v>0.52045185000000005</v>
      </c>
      <c r="I13" s="14">
        <v>0</v>
      </c>
      <c r="J13" s="16">
        <v>0</v>
      </c>
      <c r="K13" s="14" t="s">
        <v>582</v>
      </c>
      <c r="L13" s="16" t="s">
        <v>582</v>
      </c>
      <c r="M13" s="14">
        <v>4.2471297400000001</v>
      </c>
      <c r="N13" s="16">
        <v>0.49075152</v>
      </c>
      <c r="O13" s="14">
        <v>0</v>
      </c>
      <c r="P13" s="16">
        <v>0</v>
      </c>
      <c r="Q13" s="14">
        <v>3.0273146</v>
      </c>
      <c r="R13" s="16">
        <v>0.40511174999999999</v>
      </c>
    </row>
    <row r="14" spans="1:18" x14ac:dyDescent="0.25">
      <c r="A14" s="11" t="s">
        <v>484</v>
      </c>
      <c r="B14" s="13">
        <v>5587</v>
      </c>
      <c r="C14" s="14">
        <f>(96/B14*100)</f>
        <v>1.7182745659566852</v>
      </c>
      <c r="D14" s="15">
        <v>5491</v>
      </c>
      <c r="E14" s="14">
        <v>82.008706050000001</v>
      </c>
      <c r="F14" s="16">
        <v>0.64644990000000002</v>
      </c>
      <c r="G14" s="14">
        <v>16.759035910000001</v>
      </c>
      <c r="H14" s="16">
        <v>0.61625591999999996</v>
      </c>
      <c r="I14" s="14">
        <v>0</v>
      </c>
      <c r="J14" s="16">
        <v>0</v>
      </c>
      <c r="K14" s="14" t="s">
        <v>582</v>
      </c>
      <c r="L14" s="16" t="s">
        <v>582</v>
      </c>
      <c r="M14" s="14">
        <v>0</v>
      </c>
      <c r="N14" s="16">
        <v>0</v>
      </c>
      <c r="O14" s="14">
        <v>0</v>
      </c>
      <c r="P14" s="16">
        <v>0</v>
      </c>
      <c r="Q14" s="14">
        <v>1.2322580400000001</v>
      </c>
      <c r="R14" s="16">
        <v>0.16293603000000001</v>
      </c>
    </row>
    <row r="15" spans="1:18" x14ac:dyDescent="0.25">
      <c r="A15" s="11" t="s">
        <v>485</v>
      </c>
      <c r="B15" s="13">
        <v>5882</v>
      </c>
      <c r="C15" s="14">
        <f>(206/B15*100)</f>
        <v>3.5022101326079564</v>
      </c>
      <c r="D15" s="15">
        <v>5676</v>
      </c>
      <c r="E15" s="14">
        <v>80.266787350000001</v>
      </c>
      <c r="F15" s="16">
        <v>0.66725486000000001</v>
      </c>
      <c r="G15" s="14">
        <v>15.86482327</v>
      </c>
      <c r="H15" s="16">
        <v>0.50570864999999998</v>
      </c>
      <c r="I15" s="14">
        <v>0</v>
      </c>
      <c r="J15" s="16">
        <v>0</v>
      </c>
      <c r="K15" s="14" t="s">
        <v>582</v>
      </c>
      <c r="L15" s="16" t="s">
        <v>582</v>
      </c>
      <c r="M15" s="14">
        <v>1.0404727199999999</v>
      </c>
      <c r="N15" s="16">
        <v>0.46653826999999998</v>
      </c>
      <c r="O15" s="14">
        <v>0</v>
      </c>
      <c r="P15" s="16">
        <v>0</v>
      </c>
      <c r="Q15" s="14">
        <v>2.8279166600000001</v>
      </c>
      <c r="R15" s="16">
        <v>0.32102743</v>
      </c>
    </row>
    <row r="16" spans="1:18" x14ac:dyDescent="0.25">
      <c r="A16" s="11" t="s">
        <v>486</v>
      </c>
      <c r="B16" s="13">
        <v>6108</v>
      </c>
      <c r="C16" s="14">
        <f>(203/B16*100)</f>
        <v>3.3235101506221345</v>
      </c>
      <c r="D16" s="15">
        <v>5905</v>
      </c>
      <c r="E16" s="14">
        <v>72.98448415</v>
      </c>
      <c r="F16" s="16">
        <v>0.81703239000000005</v>
      </c>
      <c r="G16" s="14">
        <v>20.658461280000001</v>
      </c>
      <c r="H16" s="16">
        <v>0.66377799999999998</v>
      </c>
      <c r="I16" s="14">
        <v>0</v>
      </c>
      <c r="J16" s="16">
        <v>0</v>
      </c>
      <c r="K16" s="14" t="s">
        <v>582</v>
      </c>
      <c r="L16" s="16" t="s">
        <v>582</v>
      </c>
      <c r="M16" s="14">
        <v>0</v>
      </c>
      <c r="N16" s="16">
        <v>0</v>
      </c>
      <c r="O16" s="14">
        <v>0</v>
      </c>
      <c r="P16" s="16">
        <v>0</v>
      </c>
      <c r="Q16" s="14">
        <v>6.3570545699999998</v>
      </c>
      <c r="R16" s="16">
        <v>0.62955833000000005</v>
      </c>
    </row>
    <row r="17" spans="1:18" x14ac:dyDescent="0.25">
      <c r="A17" s="11" t="s">
        <v>487</v>
      </c>
      <c r="B17" s="13">
        <v>6504</v>
      </c>
      <c r="C17" s="14">
        <f>(2741/B17*100)</f>
        <v>42.143296432964327</v>
      </c>
      <c r="D17" s="15">
        <v>3763</v>
      </c>
      <c r="E17" s="14">
        <v>62.27682188</v>
      </c>
      <c r="F17" s="16">
        <v>1.0252045700000001</v>
      </c>
      <c r="G17" s="14">
        <v>24.892063189999998</v>
      </c>
      <c r="H17" s="16">
        <v>0.88175650000000005</v>
      </c>
      <c r="I17" s="14">
        <v>0</v>
      </c>
      <c r="J17" s="16">
        <v>0</v>
      </c>
      <c r="K17" s="14" t="s">
        <v>582</v>
      </c>
      <c r="L17" s="16" t="s">
        <v>582</v>
      </c>
      <c r="M17" s="14">
        <v>3.9106507399999999</v>
      </c>
      <c r="N17" s="16">
        <v>0.50534003000000005</v>
      </c>
      <c r="O17" s="14">
        <v>0</v>
      </c>
      <c r="P17" s="16">
        <v>0</v>
      </c>
      <c r="Q17" s="14">
        <v>8.9204641799999997</v>
      </c>
      <c r="R17" s="16">
        <v>0.81502564</v>
      </c>
    </row>
    <row r="18" spans="1:18" x14ac:dyDescent="0.25">
      <c r="A18" s="11" t="s">
        <v>488</v>
      </c>
      <c r="B18" s="13">
        <v>5532</v>
      </c>
      <c r="C18" s="14">
        <f>(33/B18*100)</f>
        <v>0.59652928416485895</v>
      </c>
      <c r="D18" s="15">
        <v>5499</v>
      </c>
      <c r="E18" s="14">
        <v>75.943103320000006</v>
      </c>
      <c r="F18" s="16">
        <v>0.73605949000000004</v>
      </c>
      <c r="G18" s="14">
        <v>19.857495610000001</v>
      </c>
      <c r="H18" s="16">
        <v>0.63083308000000005</v>
      </c>
      <c r="I18" s="14">
        <v>0</v>
      </c>
      <c r="J18" s="16">
        <v>0</v>
      </c>
      <c r="K18" s="14" t="s">
        <v>582</v>
      </c>
      <c r="L18" s="16" t="s">
        <v>582</v>
      </c>
      <c r="M18" s="14">
        <v>0</v>
      </c>
      <c r="N18" s="16">
        <v>0</v>
      </c>
      <c r="O18" s="14">
        <v>0</v>
      </c>
      <c r="P18" s="16">
        <v>0</v>
      </c>
      <c r="Q18" s="14">
        <v>4.1994010700000004</v>
      </c>
      <c r="R18" s="16">
        <v>0.63655191</v>
      </c>
    </row>
    <row r="19" spans="1:18" x14ac:dyDescent="0.25">
      <c r="A19" s="11" t="s">
        <v>489</v>
      </c>
      <c r="B19" s="13">
        <v>5658</v>
      </c>
      <c r="C19" s="14">
        <f>(521/B19*100)</f>
        <v>9.2082007776599504</v>
      </c>
      <c r="D19" s="15">
        <v>5137</v>
      </c>
      <c r="E19" s="14">
        <v>66.846413870000006</v>
      </c>
      <c r="F19" s="16">
        <v>0.83897085000000005</v>
      </c>
      <c r="G19" s="14">
        <v>29.683627520000002</v>
      </c>
      <c r="H19" s="16">
        <v>0.82723676999999995</v>
      </c>
      <c r="I19" s="14">
        <v>0</v>
      </c>
      <c r="J19" s="16">
        <v>0</v>
      </c>
      <c r="K19" s="14" t="s">
        <v>582</v>
      </c>
      <c r="L19" s="16" t="s">
        <v>582</v>
      </c>
      <c r="M19" s="14">
        <v>0</v>
      </c>
      <c r="N19" s="16">
        <v>0</v>
      </c>
      <c r="O19" s="14">
        <v>0</v>
      </c>
      <c r="P19" s="16">
        <v>0</v>
      </c>
      <c r="Q19" s="14">
        <v>3.4699586099999999</v>
      </c>
      <c r="R19" s="16">
        <v>0.40343435</v>
      </c>
    </row>
    <row r="20" spans="1:18" x14ac:dyDescent="0.25">
      <c r="A20" s="11" t="s">
        <v>490</v>
      </c>
      <c r="B20" s="13">
        <v>3371</v>
      </c>
      <c r="C20" s="14">
        <f>(75/B20*100)</f>
        <v>2.2248590922574905</v>
      </c>
      <c r="D20" s="15">
        <v>3296</v>
      </c>
      <c r="E20" s="14">
        <v>76.291864810000007</v>
      </c>
      <c r="F20" s="16">
        <v>0.72867676999999997</v>
      </c>
      <c r="G20" s="14">
        <v>17.721669599999998</v>
      </c>
      <c r="H20" s="16">
        <v>0.70653427999999996</v>
      </c>
      <c r="I20" s="14">
        <v>0</v>
      </c>
      <c r="J20" s="16">
        <v>0</v>
      </c>
      <c r="K20" s="14" t="s">
        <v>582</v>
      </c>
      <c r="L20" s="16" t="s">
        <v>582</v>
      </c>
      <c r="M20" s="14">
        <v>0</v>
      </c>
      <c r="N20" s="16">
        <v>0</v>
      </c>
      <c r="O20" s="14">
        <v>0</v>
      </c>
      <c r="P20" s="16">
        <v>0</v>
      </c>
      <c r="Q20" s="14">
        <v>5.9864655899999999</v>
      </c>
      <c r="R20" s="16">
        <v>0.41217905999999999</v>
      </c>
    </row>
    <row r="21" spans="1:18" x14ac:dyDescent="0.25">
      <c r="A21" s="11" t="s">
        <v>491</v>
      </c>
      <c r="B21" s="13">
        <v>5741</v>
      </c>
      <c r="C21" s="14">
        <f>(90/B21*100)</f>
        <v>1.5676711374325032</v>
      </c>
      <c r="D21" s="15">
        <v>5651</v>
      </c>
      <c r="E21" s="14">
        <v>81.198812309999994</v>
      </c>
      <c r="F21" s="16">
        <v>0.66830540999999999</v>
      </c>
      <c r="G21" s="14">
        <v>16.725199069999999</v>
      </c>
      <c r="H21" s="16">
        <v>0.61806844000000005</v>
      </c>
      <c r="I21" s="14">
        <v>0</v>
      </c>
      <c r="J21" s="16">
        <v>0</v>
      </c>
      <c r="K21" s="14" t="s">
        <v>582</v>
      </c>
      <c r="L21" s="16" t="s">
        <v>582</v>
      </c>
      <c r="M21" s="14">
        <v>0</v>
      </c>
      <c r="N21" s="16">
        <v>0</v>
      </c>
      <c r="O21" s="14">
        <v>0</v>
      </c>
      <c r="P21" s="16">
        <v>0</v>
      </c>
      <c r="Q21" s="14">
        <v>2.07598862</v>
      </c>
      <c r="R21" s="16">
        <v>0.2433469</v>
      </c>
    </row>
    <row r="22" spans="1:18" x14ac:dyDescent="0.25">
      <c r="A22" s="11" t="s">
        <v>492</v>
      </c>
      <c r="B22" s="13">
        <v>6598</v>
      </c>
      <c r="C22" s="14">
        <f>(45/B22*100)</f>
        <v>0.68202485601697482</v>
      </c>
      <c r="D22" s="15">
        <v>6553</v>
      </c>
      <c r="E22" s="14">
        <v>68.551412679999999</v>
      </c>
      <c r="F22" s="16">
        <v>1.0175815100000001</v>
      </c>
      <c r="G22" s="14">
        <v>26.51864295</v>
      </c>
      <c r="H22" s="16">
        <v>0.81492763000000001</v>
      </c>
      <c r="I22" s="14">
        <v>0</v>
      </c>
      <c r="J22" s="16">
        <v>0</v>
      </c>
      <c r="K22" s="14" t="s">
        <v>582</v>
      </c>
      <c r="L22" s="16" t="s">
        <v>582</v>
      </c>
      <c r="M22" s="14">
        <v>0</v>
      </c>
      <c r="N22" s="16">
        <v>0</v>
      </c>
      <c r="O22" s="14">
        <v>1.3030409999999999E-2</v>
      </c>
      <c r="P22" s="16">
        <v>9.2127000000000007E-3</v>
      </c>
      <c r="Q22" s="14">
        <v>4.9169139599999996</v>
      </c>
      <c r="R22" s="16">
        <v>0.62401929</v>
      </c>
    </row>
    <row r="23" spans="1:18" x14ac:dyDescent="0.25">
      <c r="A23" s="11" t="s">
        <v>493</v>
      </c>
      <c r="B23" s="13">
        <v>11583</v>
      </c>
      <c r="C23" s="14">
        <f>(321/B23*100)</f>
        <v>2.7713027713027714</v>
      </c>
      <c r="D23" s="15">
        <v>11262</v>
      </c>
      <c r="E23" s="14">
        <v>73.288490839999994</v>
      </c>
      <c r="F23" s="16">
        <v>0.71055844999999995</v>
      </c>
      <c r="G23" s="14">
        <v>23.988212570000002</v>
      </c>
      <c r="H23" s="16">
        <v>0.72089903</v>
      </c>
      <c r="I23" s="14">
        <v>0</v>
      </c>
      <c r="J23" s="16">
        <v>0</v>
      </c>
      <c r="K23" s="14" t="s">
        <v>582</v>
      </c>
      <c r="L23" s="16" t="s">
        <v>582</v>
      </c>
      <c r="M23" s="14">
        <v>0</v>
      </c>
      <c r="N23" s="16">
        <v>0</v>
      </c>
      <c r="O23" s="14">
        <v>0</v>
      </c>
      <c r="P23" s="16">
        <v>0</v>
      </c>
      <c r="Q23" s="14">
        <v>2.7232965899999999</v>
      </c>
      <c r="R23" s="16">
        <v>0.34868438000000002</v>
      </c>
    </row>
    <row r="24" spans="1:18" x14ac:dyDescent="0.25">
      <c r="A24" s="11" t="s">
        <v>494</v>
      </c>
      <c r="B24" s="13">
        <v>6647</v>
      </c>
      <c r="C24" s="14">
        <f>(23/B24*100)</f>
        <v>0.34602076124567477</v>
      </c>
      <c r="D24" s="15">
        <v>6624</v>
      </c>
      <c r="E24" s="14">
        <v>90.698580419999999</v>
      </c>
      <c r="F24" s="16">
        <v>0.86865599999999998</v>
      </c>
      <c r="G24" s="14">
        <v>7.40070286</v>
      </c>
      <c r="H24" s="16">
        <v>0.36987624000000002</v>
      </c>
      <c r="I24" s="14">
        <v>0</v>
      </c>
      <c r="J24" s="16">
        <v>0</v>
      </c>
      <c r="K24" s="14" t="s">
        <v>582</v>
      </c>
      <c r="L24" s="16" t="s">
        <v>582</v>
      </c>
      <c r="M24" s="14">
        <v>0</v>
      </c>
      <c r="N24" s="16">
        <v>0</v>
      </c>
      <c r="O24" s="14">
        <v>0</v>
      </c>
      <c r="P24" s="16">
        <v>0</v>
      </c>
      <c r="Q24" s="14">
        <v>1.9007167199999999</v>
      </c>
      <c r="R24" s="16">
        <v>0.83767645000000002</v>
      </c>
    </row>
    <row r="25" spans="1:18" x14ac:dyDescent="0.25">
      <c r="A25" s="11" t="s">
        <v>495</v>
      </c>
      <c r="B25" s="13">
        <v>5581</v>
      </c>
      <c r="C25" s="14">
        <f>(26/B25*100)</f>
        <v>0.46586633219853069</v>
      </c>
      <c r="D25" s="15">
        <v>5555</v>
      </c>
      <c r="E25" s="14">
        <v>78.32998886</v>
      </c>
      <c r="F25" s="16">
        <v>0.83297511999999996</v>
      </c>
      <c r="G25" s="14">
        <v>21.0392583</v>
      </c>
      <c r="H25" s="16">
        <v>0.81657831000000003</v>
      </c>
      <c r="I25" s="14">
        <v>0</v>
      </c>
      <c r="J25" s="16">
        <v>0</v>
      </c>
      <c r="K25" s="14" t="s">
        <v>582</v>
      </c>
      <c r="L25" s="16" t="s">
        <v>582</v>
      </c>
      <c r="M25" s="14">
        <v>0</v>
      </c>
      <c r="N25" s="16">
        <v>0</v>
      </c>
      <c r="O25" s="14">
        <v>0</v>
      </c>
      <c r="P25" s="16">
        <v>0</v>
      </c>
      <c r="Q25" s="14">
        <v>0.63075283999999998</v>
      </c>
      <c r="R25" s="16">
        <v>0.11546596000000001</v>
      </c>
    </row>
    <row r="26" spans="1:18" x14ac:dyDescent="0.25">
      <c r="A26" s="11" t="s">
        <v>496</v>
      </c>
      <c r="B26" s="13">
        <v>4869</v>
      </c>
      <c r="C26" s="14">
        <f>(103/B26*100)</f>
        <v>2.1154241117272541</v>
      </c>
      <c r="D26" s="15">
        <v>4766</v>
      </c>
      <c r="E26" s="14">
        <v>79.822053830000002</v>
      </c>
      <c r="F26" s="16">
        <v>0.5539617</v>
      </c>
      <c r="G26" s="14">
        <v>18.835684369999999</v>
      </c>
      <c r="H26" s="16">
        <v>0.56320919000000003</v>
      </c>
      <c r="I26" s="14">
        <v>0</v>
      </c>
      <c r="J26" s="16">
        <v>0</v>
      </c>
      <c r="K26" s="14" t="s">
        <v>582</v>
      </c>
      <c r="L26" s="16" t="s">
        <v>582</v>
      </c>
      <c r="M26" s="14">
        <v>0</v>
      </c>
      <c r="N26" s="16">
        <v>0</v>
      </c>
      <c r="O26" s="14">
        <v>0</v>
      </c>
      <c r="P26" s="16">
        <v>0</v>
      </c>
      <c r="Q26" s="14">
        <v>1.3422617999999999</v>
      </c>
      <c r="R26" s="16">
        <v>0.18411348999999999</v>
      </c>
    </row>
    <row r="27" spans="1:18" x14ac:dyDescent="0.25">
      <c r="A27" s="11" t="s">
        <v>497</v>
      </c>
      <c r="B27" s="13">
        <v>5299</v>
      </c>
      <c r="C27" s="14">
        <f>(228/B27*100)</f>
        <v>4.3026986223815813</v>
      </c>
      <c r="D27" s="15">
        <v>5071</v>
      </c>
      <c r="E27" s="14">
        <v>69.991428110000001</v>
      </c>
      <c r="F27" s="16">
        <v>0.65076867999999999</v>
      </c>
      <c r="G27" s="14">
        <v>23.521666289999999</v>
      </c>
      <c r="H27" s="16">
        <v>0.56903672999999999</v>
      </c>
      <c r="I27" s="14">
        <v>0</v>
      </c>
      <c r="J27" s="16">
        <v>0</v>
      </c>
      <c r="K27" s="14" t="s">
        <v>582</v>
      </c>
      <c r="L27" s="16" t="s">
        <v>582</v>
      </c>
      <c r="M27" s="14">
        <v>0</v>
      </c>
      <c r="N27" s="16">
        <v>0</v>
      </c>
      <c r="O27" s="14">
        <v>0</v>
      </c>
      <c r="P27" s="16">
        <v>0</v>
      </c>
      <c r="Q27" s="14">
        <v>6.48690561</v>
      </c>
      <c r="R27" s="16">
        <v>0.28695704</v>
      </c>
    </row>
    <row r="28" spans="1:18" x14ac:dyDescent="0.25">
      <c r="A28" s="11" t="s">
        <v>498</v>
      </c>
      <c r="B28" s="13">
        <v>7568</v>
      </c>
      <c r="C28" s="14">
        <f>(600/B28*100)</f>
        <v>7.9281183932346719</v>
      </c>
      <c r="D28" s="15">
        <v>6968</v>
      </c>
      <c r="E28" s="14">
        <v>77.05987571</v>
      </c>
      <c r="F28" s="16">
        <v>0.93227881999999995</v>
      </c>
      <c r="G28" s="14">
        <v>17.26135107</v>
      </c>
      <c r="H28" s="16">
        <v>0.71031977000000002</v>
      </c>
      <c r="I28" s="14">
        <v>0</v>
      </c>
      <c r="J28" s="16">
        <v>0</v>
      </c>
      <c r="K28" s="14" t="s">
        <v>582</v>
      </c>
      <c r="L28" s="16" t="s">
        <v>582</v>
      </c>
      <c r="M28" s="14">
        <v>0</v>
      </c>
      <c r="N28" s="16">
        <v>0</v>
      </c>
      <c r="O28" s="14">
        <v>0</v>
      </c>
      <c r="P28" s="16">
        <v>0</v>
      </c>
      <c r="Q28" s="14">
        <v>5.6787732200000001</v>
      </c>
      <c r="R28" s="16">
        <v>0.77197769000000005</v>
      </c>
    </row>
    <row r="29" spans="1:18" x14ac:dyDescent="0.25">
      <c r="A29" s="11" t="s">
        <v>499</v>
      </c>
      <c r="B29" s="13">
        <v>5385</v>
      </c>
      <c r="C29" s="14">
        <f>(30/B29*100)</f>
        <v>0.55710306406685239</v>
      </c>
      <c r="D29" s="15">
        <v>5355</v>
      </c>
      <c r="E29" s="14">
        <v>85.369633480000005</v>
      </c>
      <c r="F29" s="16">
        <v>0.60110708000000002</v>
      </c>
      <c r="G29" s="14">
        <v>10.74899422</v>
      </c>
      <c r="H29" s="16">
        <v>0.50040110999999998</v>
      </c>
      <c r="I29" s="14">
        <v>0</v>
      </c>
      <c r="J29" s="16">
        <v>0</v>
      </c>
      <c r="K29" s="14" t="s">
        <v>582</v>
      </c>
      <c r="L29" s="16" t="s">
        <v>582</v>
      </c>
      <c r="M29" s="14">
        <v>2.7667624100000001</v>
      </c>
      <c r="N29" s="16">
        <v>0.24169378</v>
      </c>
      <c r="O29" s="14">
        <v>0</v>
      </c>
      <c r="P29" s="16">
        <v>0</v>
      </c>
      <c r="Q29" s="14">
        <v>1.1146098900000001</v>
      </c>
      <c r="R29" s="16">
        <v>0.24597664</v>
      </c>
    </row>
    <row r="30" spans="1:18" x14ac:dyDescent="0.25">
      <c r="A30" s="11" t="s">
        <v>500</v>
      </c>
      <c r="B30" s="13">
        <v>4520</v>
      </c>
      <c r="C30" s="14">
        <f>(279/B30*100)</f>
        <v>6.1725663716814161</v>
      </c>
      <c r="D30" s="15">
        <v>4241</v>
      </c>
      <c r="E30" s="14">
        <v>76.603793190000005</v>
      </c>
      <c r="F30" s="16">
        <v>0.74587479999999995</v>
      </c>
      <c r="G30" s="14">
        <v>19.44101607</v>
      </c>
      <c r="H30" s="16">
        <v>0.70938380999999995</v>
      </c>
      <c r="I30" s="14">
        <v>0</v>
      </c>
      <c r="J30" s="16">
        <v>0</v>
      </c>
      <c r="K30" s="14" t="s">
        <v>582</v>
      </c>
      <c r="L30" s="16" t="s">
        <v>582</v>
      </c>
      <c r="M30" s="14">
        <v>0</v>
      </c>
      <c r="N30" s="16">
        <v>0</v>
      </c>
      <c r="O30" s="14">
        <v>0</v>
      </c>
      <c r="P30" s="16">
        <v>0</v>
      </c>
      <c r="Q30" s="14">
        <v>3.9551907399999999</v>
      </c>
      <c r="R30" s="16">
        <v>0.39976845999999999</v>
      </c>
    </row>
    <row r="31" spans="1:18" x14ac:dyDescent="0.25">
      <c r="A31" s="11" t="s">
        <v>501</v>
      </c>
      <c r="B31" s="13">
        <v>5456</v>
      </c>
      <c r="C31" s="14">
        <f>(159/B31*100)</f>
        <v>2.9142228739002931</v>
      </c>
      <c r="D31" s="15">
        <v>5297</v>
      </c>
      <c r="E31" s="14">
        <v>78.544744159999993</v>
      </c>
      <c r="F31" s="16">
        <v>0.58503358999999999</v>
      </c>
      <c r="G31" s="14">
        <v>17.184084389999999</v>
      </c>
      <c r="H31" s="16">
        <v>0.51858599000000005</v>
      </c>
      <c r="I31" s="14">
        <v>0</v>
      </c>
      <c r="J31" s="16">
        <v>0</v>
      </c>
      <c r="K31" s="14" t="s">
        <v>582</v>
      </c>
      <c r="L31" s="16" t="s">
        <v>582</v>
      </c>
      <c r="M31" s="14">
        <v>0</v>
      </c>
      <c r="N31" s="16">
        <v>0</v>
      </c>
      <c r="O31" s="14">
        <v>0</v>
      </c>
      <c r="P31" s="16">
        <v>0</v>
      </c>
      <c r="Q31" s="14">
        <v>4.2711714499999998</v>
      </c>
      <c r="R31" s="16">
        <v>0.43333240000000001</v>
      </c>
    </row>
    <row r="32" spans="1:18" x14ac:dyDescent="0.25">
      <c r="A32" s="11" t="s">
        <v>502</v>
      </c>
      <c r="B32" s="13">
        <v>4478</v>
      </c>
      <c r="C32" s="14">
        <f>(6/B32*100)</f>
        <v>0.13398838767306834</v>
      </c>
      <c r="D32" s="15">
        <v>4472</v>
      </c>
      <c r="E32" s="14">
        <v>79.117805480000001</v>
      </c>
      <c r="F32" s="16">
        <v>0.78735440999999995</v>
      </c>
      <c r="G32" s="14">
        <v>19.290983879999999</v>
      </c>
      <c r="H32" s="16">
        <v>0.72803134000000003</v>
      </c>
      <c r="I32" s="14">
        <v>0</v>
      </c>
      <c r="J32" s="16">
        <v>0</v>
      </c>
      <c r="K32" s="14" t="s">
        <v>582</v>
      </c>
      <c r="L32" s="16" t="s">
        <v>582</v>
      </c>
      <c r="M32" s="14">
        <v>0</v>
      </c>
      <c r="N32" s="16">
        <v>0</v>
      </c>
      <c r="O32" s="14">
        <v>0</v>
      </c>
      <c r="P32" s="16">
        <v>0</v>
      </c>
      <c r="Q32" s="14">
        <v>1.5912106399999999</v>
      </c>
      <c r="R32" s="16">
        <v>0.21913352999999999</v>
      </c>
    </row>
    <row r="33" spans="1:18" x14ac:dyDescent="0.25">
      <c r="A33" s="11" t="s">
        <v>503</v>
      </c>
      <c r="B33" s="13">
        <v>7325</v>
      </c>
      <c r="C33" s="14">
        <f>(90/B33*100)</f>
        <v>1.228668941979522</v>
      </c>
      <c r="D33" s="15">
        <v>7235</v>
      </c>
      <c r="E33" s="14">
        <v>91.065140600000007</v>
      </c>
      <c r="F33" s="16">
        <v>0.43347728000000002</v>
      </c>
      <c r="G33" s="14">
        <v>7.2955435199999998</v>
      </c>
      <c r="H33" s="16">
        <v>0.38417478999999999</v>
      </c>
      <c r="I33" s="14">
        <v>0</v>
      </c>
      <c r="J33" s="16">
        <v>0</v>
      </c>
      <c r="K33" s="14" t="s">
        <v>582</v>
      </c>
      <c r="L33" s="16" t="s">
        <v>582</v>
      </c>
      <c r="M33" s="14">
        <v>0</v>
      </c>
      <c r="N33" s="16">
        <v>0</v>
      </c>
      <c r="O33" s="14">
        <v>0</v>
      </c>
      <c r="P33" s="16">
        <v>0</v>
      </c>
      <c r="Q33" s="14">
        <v>1.6393158800000001</v>
      </c>
      <c r="R33" s="16">
        <v>0.22087010000000001</v>
      </c>
    </row>
    <row r="34" spans="1:18" x14ac:dyDescent="0.25">
      <c r="A34" s="11" t="s">
        <v>504</v>
      </c>
      <c r="B34" s="13">
        <v>6350</v>
      </c>
      <c r="C34" s="14">
        <f>(117/B34*100)</f>
        <v>1.8425196850393701</v>
      </c>
      <c r="D34" s="15">
        <v>6233</v>
      </c>
      <c r="E34" s="14">
        <v>65.072172780000002</v>
      </c>
      <c r="F34" s="16">
        <v>0.81007487</v>
      </c>
      <c r="G34" s="14">
        <v>27.36085521</v>
      </c>
      <c r="H34" s="16">
        <v>0.63462311999999999</v>
      </c>
      <c r="I34" s="14">
        <v>0</v>
      </c>
      <c r="J34" s="16">
        <v>0</v>
      </c>
      <c r="K34" s="14" t="s">
        <v>582</v>
      </c>
      <c r="L34" s="16" t="s">
        <v>582</v>
      </c>
      <c r="M34" s="14">
        <v>2.5976574600000002</v>
      </c>
      <c r="N34" s="16">
        <v>0.53921854000000002</v>
      </c>
      <c r="O34" s="14">
        <v>0</v>
      </c>
      <c r="P34" s="16">
        <v>0</v>
      </c>
      <c r="Q34" s="14">
        <v>4.96931455</v>
      </c>
      <c r="R34" s="16">
        <v>0.55636065000000001</v>
      </c>
    </row>
    <row r="35" spans="1:18" x14ac:dyDescent="0.25">
      <c r="A35" s="11" t="s">
        <v>505</v>
      </c>
      <c r="B35" s="13">
        <v>6406</v>
      </c>
      <c r="C35" s="14">
        <f>(88/B35*100)</f>
        <v>1.3737121448641898</v>
      </c>
      <c r="D35" s="15">
        <v>6318</v>
      </c>
      <c r="E35" s="14">
        <v>63.530708990000001</v>
      </c>
      <c r="F35" s="16">
        <v>0.62697988999999998</v>
      </c>
      <c r="G35" s="14">
        <v>33.494726559999997</v>
      </c>
      <c r="H35" s="16">
        <v>0.66045540999999997</v>
      </c>
      <c r="I35" s="14">
        <v>0</v>
      </c>
      <c r="J35" s="16">
        <v>0</v>
      </c>
      <c r="K35" s="14" t="s">
        <v>582</v>
      </c>
      <c r="L35" s="16" t="s">
        <v>582</v>
      </c>
      <c r="M35" s="14">
        <v>1.0439273</v>
      </c>
      <c r="N35" s="16">
        <v>5.7216339999999997E-2</v>
      </c>
      <c r="O35" s="14">
        <v>0</v>
      </c>
      <c r="P35" s="16">
        <v>0</v>
      </c>
      <c r="Q35" s="14">
        <v>1.9306371499999999</v>
      </c>
      <c r="R35" s="16">
        <v>0.17238005000000001</v>
      </c>
    </row>
    <row r="36" spans="1:18" x14ac:dyDescent="0.25">
      <c r="A36" s="11" t="s">
        <v>506</v>
      </c>
      <c r="B36" s="13">
        <v>6736</v>
      </c>
      <c r="C36" s="14">
        <f>(113/B36*100)</f>
        <v>1.6775534441805227</v>
      </c>
      <c r="D36" s="15">
        <v>6623</v>
      </c>
      <c r="E36" s="14">
        <v>82.390794240000005</v>
      </c>
      <c r="F36" s="16">
        <v>0.55675828999999999</v>
      </c>
      <c r="G36" s="14">
        <v>14.463316130000001</v>
      </c>
      <c r="H36" s="16">
        <v>0.45147261</v>
      </c>
      <c r="I36" s="14">
        <v>0</v>
      </c>
      <c r="J36" s="16">
        <v>0</v>
      </c>
      <c r="K36" s="14" t="s">
        <v>582</v>
      </c>
      <c r="L36" s="16" t="s">
        <v>582</v>
      </c>
      <c r="M36" s="14">
        <v>0</v>
      </c>
      <c r="N36" s="16">
        <v>0</v>
      </c>
      <c r="O36" s="14">
        <v>0</v>
      </c>
      <c r="P36" s="16">
        <v>0</v>
      </c>
      <c r="Q36" s="14">
        <v>3.1458896300000001</v>
      </c>
      <c r="R36" s="16">
        <v>0.31942884999999999</v>
      </c>
    </row>
    <row r="37" spans="1:18" x14ac:dyDescent="0.25">
      <c r="A37" s="11" t="s">
        <v>507</v>
      </c>
      <c r="B37" s="13">
        <v>5458</v>
      </c>
      <c r="C37" s="14">
        <f>(232/B37*100)</f>
        <v>4.2506412605349944</v>
      </c>
      <c r="D37" s="15">
        <v>5226</v>
      </c>
      <c r="E37" s="14">
        <v>77.2029256</v>
      </c>
      <c r="F37" s="16">
        <v>0.88309179999999998</v>
      </c>
      <c r="G37" s="14">
        <v>15.37586524</v>
      </c>
      <c r="H37" s="16">
        <v>0.57955785999999998</v>
      </c>
      <c r="I37" s="14">
        <v>0</v>
      </c>
      <c r="J37" s="16">
        <v>0</v>
      </c>
      <c r="K37" s="14" t="s">
        <v>582</v>
      </c>
      <c r="L37" s="16" t="s">
        <v>582</v>
      </c>
      <c r="M37" s="14">
        <v>0</v>
      </c>
      <c r="N37" s="16">
        <v>0</v>
      </c>
      <c r="O37" s="14">
        <v>0</v>
      </c>
      <c r="P37" s="16">
        <v>0</v>
      </c>
      <c r="Q37" s="14">
        <v>7.4212091500000001</v>
      </c>
      <c r="R37" s="16">
        <v>0.79964332999999999</v>
      </c>
    </row>
    <row r="38" spans="1:18" x14ac:dyDescent="0.25">
      <c r="A38" s="11" t="s">
        <v>508</v>
      </c>
      <c r="B38" s="13">
        <v>5860</v>
      </c>
      <c r="C38" s="14">
        <f>(35/B38*100)</f>
        <v>0.59726962457337884</v>
      </c>
      <c r="D38" s="15">
        <v>5825</v>
      </c>
      <c r="E38" s="14">
        <v>60.43128531</v>
      </c>
      <c r="F38" s="16">
        <v>0.98719783000000005</v>
      </c>
      <c r="G38" s="14">
        <v>21.6973117</v>
      </c>
      <c r="H38" s="16">
        <v>0.71956536000000004</v>
      </c>
      <c r="I38" s="14">
        <v>0</v>
      </c>
      <c r="J38" s="16">
        <v>0</v>
      </c>
      <c r="K38" s="14" t="s">
        <v>582</v>
      </c>
      <c r="L38" s="16" t="s">
        <v>582</v>
      </c>
      <c r="M38" s="14">
        <v>0</v>
      </c>
      <c r="N38" s="16">
        <v>0</v>
      </c>
      <c r="O38" s="14">
        <v>0</v>
      </c>
      <c r="P38" s="16">
        <v>0</v>
      </c>
      <c r="Q38" s="14">
        <v>17.87140299</v>
      </c>
      <c r="R38" s="16">
        <v>1.0354354400000001</v>
      </c>
    </row>
    <row r="39" spans="1:18" x14ac:dyDescent="0.25">
      <c r="A39" s="11" t="s">
        <v>509</v>
      </c>
      <c r="B39" s="13">
        <v>5895</v>
      </c>
      <c r="C39" s="14">
        <f>(34/B39*100)</f>
        <v>0.57675996607294322</v>
      </c>
      <c r="D39" s="15">
        <v>5861</v>
      </c>
      <c r="E39" s="14">
        <v>76.363338720000002</v>
      </c>
      <c r="F39" s="16">
        <v>0.65183804000000001</v>
      </c>
      <c r="G39" s="14">
        <v>20.15927761</v>
      </c>
      <c r="H39" s="16">
        <v>0.63690437</v>
      </c>
      <c r="I39" s="14">
        <v>0</v>
      </c>
      <c r="J39" s="16">
        <v>0</v>
      </c>
      <c r="K39" s="14" t="s">
        <v>582</v>
      </c>
      <c r="L39" s="16" t="s">
        <v>582</v>
      </c>
      <c r="M39" s="14">
        <v>0</v>
      </c>
      <c r="N39" s="16">
        <v>0</v>
      </c>
      <c r="O39" s="14">
        <v>0</v>
      </c>
      <c r="P39" s="16">
        <v>0</v>
      </c>
      <c r="Q39" s="14">
        <v>3.4773836600000001</v>
      </c>
      <c r="R39" s="16">
        <v>0.54232506000000003</v>
      </c>
    </row>
    <row r="40" spans="1:18" x14ac:dyDescent="0.25">
      <c r="A40" s="11" t="s">
        <v>510</v>
      </c>
      <c r="B40" s="13">
        <v>14157</v>
      </c>
      <c r="C40" s="14">
        <f>(450/B40*100)</f>
        <v>3.1786395422759059</v>
      </c>
      <c r="D40" s="15">
        <v>13707</v>
      </c>
      <c r="E40" s="14">
        <v>68.824708770000001</v>
      </c>
      <c r="F40" s="16">
        <v>0.69989414999999999</v>
      </c>
      <c r="G40" s="14">
        <v>27.985616619999998</v>
      </c>
      <c r="H40" s="16">
        <v>0.66952358000000001</v>
      </c>
      <c r="I40" s="14">
        <v>0</v>
      </c>
      <c r="J40" s="16">
        <v>0</v>
      </c>
      <c r="K40" s="14" t="s">
        <v>582</v>
      </c>
      <c r="L40" s="16" t="s">
        <v>582</v>
      </c>
      <c r="M40" s="14">
        <v>0</v>
      </c>
      <c r="N40" s="16">
        <v>0</v>
      </c>
      <c r="O40" s="14">
        <v>0</v>
      </c>
      <c r="P40" s="16">
        <v>0</v>
      </c>
      <c r="Q40" s="14">
        <v>3.18967461</v>
      </c>
      <c r="R40" s="16">
        <v>0.37628461000000002</v>
      </c>
    </row>
    <row r="41" spans="1:18" x14ac:dyDescent="0.25">
      <c r="A41" s="11" t="s">
        <v>511</v>
      </c>
      <c r="B41" s="13">
        <v>5712</v>
      </c>
      <c r="C41" s="14">
        <f>(80/B41*100)</f>
        <v>1.400560224089636</v>
      </c>
      <c r="D41" s="15">
        <v>5632</v>
      </c>
      <c r="E41" s="14">
        <v>69.051165769999997</v>
      </c>
      <c r="F41" s="16">
        <v>0.69306725000000002</v>
      </c>
      <c r="G41" s="14">
        <v>27.202029069999998</v>
      </c>
      <c r="H41" s="16">
        <v>0.64554060000000002</v>
      </c>
      <c r="I41" s="14">
        <v>0</v>
      </c>
      <c r="J41" s="16">
        <v>0</v>
      </c>
      <c r="K41" s="14" t="s">
        <v>582</v>
      </c>
      <c r="L41" s="16" t="s">
        <v>582</v>
      </c>
      <c r="M41" s="14">
        <v>0.68208106000000002</v>
      </c>
      <c r="N41" s="16">
        <v>0.18162733</v>
      </c>
      <c r="O41" s="14">
        <v>0</v>
      </c>
      <c r="P41" s="16">
        <v>0</v>
      </c>
      <c r="Q41" s="14">
        <v>3.0647240999999998</v>
      </c>
      <c r="R41" s="16">
        <v>0.41398496000000001</v>
      </c>
    </row>
    <row r="42" spans="1:18" x14ac:dyDescent="0.25">
      <c r="A42" s="11" t="s">
        <v>512</v>
      </c>
      <c r="B42" s="13">
        <f>IF(COUNT(B7:B41) &gt; 0, AVERAGE(B7:B41), "\u2014")</f>
        <v>7103.4285714285716</v>
      </c>
      <c r="C42" s="14">
        <f>IF(COUNT(C7:C41) &gt; 0, AVERAGE(C7:C41), "—")</f>
        <v>3.9188843356958483</v>
      </c>
      <c r="D42" s="15">
        <f>IF(COUNT(D7:D41) &gt; 0, AVERAGE(D7:D41), "—")</f>
        <v>6816.2571428571428</v>
      </c>
      <c r="E42" s="14">
        <f>IF(COUNT(E7:E41) &gt; 0, AVERAGE(E7:E41), "—")</f>
        <v>74.249792581999984</v>
      </c>
      <c r="F42" s="16">
        <f>IF(COUNT(F7:F41) &gt; 0, SQRT(SUMSQ(F7:F41)/(COUNT(F7:F41)*COUNT(F7:F41)) ), "—")</f>
        <v>0.12811638561766234</v>
      </c>
      <c r="G42" s="14">
        <f>IF(COUNT(G7:G41) &gt; 0, AVERAGE(G7:G41), "—")</f>
        <v>20.813658201999999</v>
      </c>
      <c r="H42" s="16">
        <f>IF(COUNT(H7:H41) &gt; 0, SQRT(SUMSQ(H7:H41)/(COUNT(H7:H41)*COUNT(H7:H41)) ), "—")</f>
        <v>0.10905884899435185</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3.7229742857142857E-4</v>
      </c>
      <c r="P42" s="16">
        <f>IF(COUNT(P7:P41) &gt; 0, SQRT(SUMSQ(P7:P41)/(COUNT(P7:P41)*COUNT(P7:P41)) ), "—")</f>
        <v>2.6322000000000004E-4</v>
      </c>
      <c r="Q42" s="14">
        <f>IF(COUNT(Q7:Q41) &gt; 0, AVERAGE(Q7:Q41), "—")</f>
        <v>4.3009245502857132</v>
      </c>
      <c r="R42" s="16">
        <f>IF(COUNT(R7:R41) &gt; 0, SQRT(SUMSQ(R7:R41)/(COUNT(R7:R41)*COUNT(R7:R41)) ), "—")</f>
        <v>8.6136379669201207E-2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50.978684970000003</v>
      </c>
      <c r="F46" s="16">
        <v>0.84322419000000004</v>
      </c>
      <c r="G46" s="14">
        <v>15.340913909999999</v>
      </c>
      <c r="H46" s="16">
        <v>0.45248836999999997</v>
      </c>
      <c r="I46" s="14">
        <v>0</v>
      </c>
      <c r="J46" s="16">
        <v>0</v>
      </c>
      <c r="K46" s="14" t="s">
        <v>582</v>
      </c>
      <c r="L46" s="16" t="s">
        <v>582</v>
      </c>
      <c r="M46" s="14">
        <v>0</v>
      </c>
      <c r="N46" s="16">
        <v>0</v>
      </c>
      <c r="O46" s="14">
        <v>0</v>
      </c>
      <c r="P46" s="16">
        <v>0</v>
      </c>
      <c r="Q46" s="14">
        <v>33.680401109999998</v>
      </c>
      <c r="R46" s="16">
        <v>1.1190062999999999</v>
      </c>
    </row>
    <row r="47" spans="1:18" x14ac:dyDescent="0.25">
      <c r="A47" s="11" t="s">
        <v>517</v>
      </c>
      <c r="B47" s="13">
        <v>5928</v>
      </c>
      <c r="C47" s="14">
        <f>(488/B47*100)</f>
        <v>8.2321187584345488</v>
      </c>
      <c r="D47" s="15">
        <v>5440</v>
      </c>
      <c r="E47" s="14">
        <v>65.931165559999997</v>
      </c>
      <c r="F47" s="16">
        <v>0.98812924999999996</v>
      </c>
      <c r="G47" s="14">
        <v>22.352079719999999</v>
      </c>
      <c r="H47" s="16">
        <v>0.84219124999999995</v>
      </c>
      <c r="I47" s="14">
        <v>0</v>
      </c>
      <c r="J47" s="16">
        <v>0</v>
      </c>
      <c r="K47" s="14" t="s">
        <v>582</v>
      </c>
      <c r="L47" s="16" t="s">
        <v>582</v>
      </c>
      <c r="M47" s="14">
        <v>0</v>
      </c>
      <c r="N47" s="16">
        <v>0</v>
      </c>
      <c r="O47" s="14">
        <v>0</v>
      </c>
      <c r="P47" s="16">
        <v>0</v>
      </c>
      <c r="Q47" s="14">
        <v>11.716754720000001</v>
      </c>
      <c r="R47" s="16">
        <v>0.99359666000000002</v>
      </c>
    </row>
    <row r="48" spans="1:18" x14ac:dyDescent="0.25">
      <c r="A48" s="11" t="s">
        <v>518</v>
      </c>
      <c r="B48" s="13">
        <v>9841</v>
      </c>
      <c r="C48" s="14">
        <f>(8/B48*100)</f>
        <v>8.1292551569962401E-2</v>
      </c>
      <c r="D48" s="15">
        <v>9833</v>
      </c>
      <c r="E48" s="14">
        <v>93.026286850000005</v>
      </c>
      <c r="F48" s="16">
        <v>0.59995913000000001</v>
      </c>
      <c r="G48" s="14">
        <v>5.9181951499999998</v>
      </c>
      <c r="H48" s="16">
        <v>0.43090056999999998</v>
      </c>
      <c r="I48" s="14">
        <v>0</v>
      </c>
      <c r="J48" s="16">
        <v>0</v>
      </c>
      <c r="K48" s="14" t="s">
        <v>582</v>
      </c>
      <c r="L48" s="16" t="s">
        <v>582</v>
      </c>
      <c r="M48" s="14">
        <v>0</v>
      </c>
      <c r="N48" s="16">
        <v>0</v>
      </c>
      <c r="O48" s="14">
        <v>0</v>
      </c>
      <c r="P48" s="16">
        <v>0</v>
      </c>
      <c r="Q48" s="14">
        <v>1.055518</v>
      </c>
      <c r="R48" s="16">
        <v>0.52273875999999997</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83.356782890000005</v>
      </c>
      <c r="F50" s="16">
        <v>0.76829915999999998</v>
      </c>
      <c r="G50" s="14">
        <v>12.70137907</v>
      </c>
      <c r="H50" s="16">
        <v>0.60400545000000005</v>
      </c>
      <c r="I50" s="14">
        <v>0</v>
      </c>
      <c r="J50" s="16">
        <v>0</v>
      </c>
      <c r="K50" s="14" t="s">
        <v>582</v>
      </c>
      <c r="L50" s="16" t="s">
        <v>582</v>
      </c>
      <c r="M50" s="14">
        <v>0</v>
      </c>
      <c r="N50" s="16">
        <v>0</v>
      </c>
      <c r="O50" s="14">
        <v>0</v>
      </c>
      <c r="P50" s="16">
        <v>0</v>
      </c>
      <c r="Q50" s="14">
        <v>3.9418380499999999</v>
      </c>
      <c r="R50" s="16">
        <v>0.47213862000000001</v>
      </c>
    </row>
    <row r="51" spans="1:18" x14ac:dyDescent="0.25">
      <c r="A51" s="11" t="s">
        <v>521</v>
      </c>
      <c r="B51" s="13">
        <v>6866</v>
      </c>
      <c r="C51" s="14">
        <f>(112/B51*100)</f>
        <v>1.6312263326536558</v>
      </c>
      <c r="D51" s="15">
        <v>6754</v>
      </c>
      <c r="E51" s="14">
        <v>64.243863099999999</v>
      </c>
      <c r="F51" s="16">
        <v>1.0142322699999999</v>
      </c>
      <c r="G51" s="14">
        <v>15.45051739</v>
      </c>
      <c r="H51" s="16">
        <v>0.55766247000000002</v>
      </c>
      <c r="I51" s="14">
        <v>0</v>
      </c>
      <c r="J51" s="16">
        <v>0</v>
      </c>
      <c r="K51" s="14" t="s">
        <v>582</v>
      </c>
      <c r="L51" s="16" t="s">
        <v>582</v>
      </c>
      <c r="M51" s="14">
        <v>10.574181830000001</v>
      </c>
      <c r="N51" s="16">
        <v>0.61230706999999995</v>
      </c>
      <c r="O51" s="14">
        <v>0</v>
      </c>
      <c r="P51" s="16">
        <v>0</v>
      </c>
      <c r="Q51" s="14">
        <v>9.7314376800000009</v>
      </c>
      <c r="R51" s="16">
        <v>1.06414864</v>
      </c>
    </row>
    <row r="52" spans="1:18" x14ac:dyDescent="0.25">
      <c r="A52" s="11" t="s">
        <v>522</v>
      </c>
      <c r="B52" s="13">
        <v>5809</v>
      </c>
      <c r="C52" s="14">
        <f>(124/B52*100)</f>
        <v>2.1346186951282493</v>
      </c>
      <c r="D52" s="15">
        <v>5685</v>
      </c>
      <c r="E52" s="14">
        <v>72.5091891</v>
      </c>
      <c r="F52" s="16">
        <v>0.76944310999999999</v>
      </c>
      <c r="G52" s="14">
        <v>25.394699070000001</v>
      </c>
      <c r="H52" s="16">
        <v>0.73394413999999997</v>
      </c>
      <c r="I52" s="14">
        <v>0</v>
      </c>
      <c r="J52" s="16">
        <v>0</v>
      </c>
      <c r="K52" s="14" t="s">
        <v>582</v>
      </c>
      <c r="L52" s="16" t="s">
        <v>582</v>
      </c>
      <c r="M52" s="14">
        <v>0</v>
      </c>
      <c r="N52" s="16">
        <v>0</v>
      </c>
      <c r="O52" s="14">
        <v>0</v>
      </c>
      <c r="P52" s="16">
        <v>0</v>
      </c>
      <c r="Q52" s="14">
        <v>2.0961118399999998</v>
      </c>
      <c r="R52" s="16">
        <v>0.29867292000000001</v>
      </c>
    </row>
    <row r="53" spans="1:18" x14ac:dyDescent="0.25">
      <c r="A53" s="11" t="s">
        <v>523</v>
      </c>
      <c r="B53" s="13">
        <v>5571</v>
      </c>
      <c r="C53" s="14">
        <f>(144/B53*100)</f>
        <v>2.5848142164781907</v>
      </c>
      <c r="D53" s="15">
        <v>5427</v>
      </c>
      <c r="E53" s="14">
        <v>70.601489369999996</v>
      </c>
      <c r="F53" s="16">
        <v>0.55467126</v>
      </c>
      <c r="G53" s="14">
        <v>21.781281459999999</v>
      </c>
      <c r="H53" s="16">
        <v>0.46632884000000002</v>
      </c>
      <c r="I53" s="14">
        <v>0</v>
      </c>
      <c r="J53" s="16">
        <v>0</v>
      </c>
      <c r="K53" s="14" t="s">
        <v>582</v>
      </c>
      <c r="L53" s="16" t="s">
        <v>582</v>
      </c>
      <c r="M53" s="14">
        <v>0</v>
      </c>
      <c r="N53" s="16">
        <v>0</v>
      </c>
      <c r="O53" s="14">
        <v>0</v>
      </c>
      <c r="P53" s="16">
        <v>0</v>
      </c>
      <c r="Q53" s="14">
        <v>7.6172291699999999</v>
      </c>
      <c r="R53" s="16">
        <v>0.36880224</v>
      </c>
    </row>
    <row r="54" spans="1:18" x14ac:dyDescent="0.25">
      <c r="A54" s="11" t="s">
        <v>524</v>
      </c>
      <c r="B54" s="13">
        <v>4740</v>
      </c>
      <c r="C54" s="14">
        <f>(638/B54*100)</f>
        <v>13.459915611814347</v>
      </c>
      <c r="D54" s="15">
        <v>4102</v>
      </c>
      <c r="E54" s="14">
        <v>73.140207079999996</v>
      </c>
      <c r="F54" s="16">
        <v>1.52598886</v>
      </c>
      <c r="G54" s="14">
        <v>13.30350926</v>
      </c>
      <c r="H54" s="16">
        <v>0.74489327000000005</v>
      </c>
      <c r="I54" s="14">
        <v>0</v>
      </c>
      <c r="J54" s="16">
        <v>0</v>
      </c>
      <c r="K54" s="14" t="s">
        <v>582</v>
      </c>
      <c r="L54" s="16" t="s">
        <v>582</v>
      </c>
      <c r="M54" s="14">
        <v>0</v>
      </c>
      <c r="N54" s="16">
        <v>0</v>
      </c>
      <c r="O54" s="14">
        <v>0</v>
      </c>
      <c r="P54" s="16">
        <v>0</v>
      </c>
      <c r="Q54" s="14">
        <v>13.55628366</v>
      </c>
      <c r="R54" s="16">
        <v>1.55974642</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82.086221039999998</v>
      </c>
      <c r="F56" s="16">
        <v>0.62684377999999996</v>
      </c>
      <c r="G56" s="14">
        <v>17.23681985</v>
      </c>
      <c r="H56" s="16">
        <v>0.5948175</v>
      </c>
      <c r="I56" s="14">
        <v>0</v>
      </c>
      <c r="J56" s="16">
        <v>0</v>
      </c>
      <c r="K56" s="14" t="s">
        <v>582</v>
      </c>
      <c r="L56" s="16" t="s">
        <v>582</v>
      </c>
      <c r="M56" s="14">
        <v>0</v>
      </c>
      <c r="N56" s="16">
        <v>0</v>
      </c>
      <c r="O56" s="14">
        <v>0</v>
      </c>
      <c r="P56" s="16">
        <v>0</v>
      </c>
      <c r="Q56" s="14">
        <v>0.67695910999999998</v>
      </c>
      <c r="R56" s="16">
        <v>0.16463955999999999</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77.243179850000004</v>
      </c>
      <c r="F61" s="16">
        <v>0.66775348999999995</v>
      </c>
      <c r="G61" s="14">
        <v>19.275000439999999</v>
      </c>
      <c r="H61" s="16">
        <v>0.59918457999999997</v>
      </c>
      <c r="I61" s="14">
        <v>0</v>
      </c>
      <c r="J61" s="16">
        <v>0</v>
      </c>
      <c r="K61" s="14" t="s">
        <v>582</v>
      </c>
      <c r="L61" s="16" t="s">
        <v>582</v>
      </c>
      <c r="M61" s="14">
        <v>0</v>
      </c>
      <c r="N61" s="16">
        <v>0</v>
      </c>
      <c r="O61" s="14">
        <v>0</v>
      </c>
      <c r="P61" s="16">
        <v>0</v>
      </c>
      <c r="Q61" s="14">
        <v>3.4818197</v>
      </c>
      <c r="R61" s="16">
        <v>0.49983401</v>
      </c>
    </row>
    <row r="62" spans="1:18" x14ac:dyDescent="0.25">
      <c r="A62" s="11" t="s">
        <v>532</v>
      </c>
      <c r="B62" s="13">
        <v>4476</v>
      </c>
      <c r="C62" s="14">
        <f>(3/B62*100)</f>
        <v>6.7024128686327081E-2</v>
      </c>
      <c r="D62" s="15">
        <v>4473</v>
      </c>
      <c r="E62" s="14">
        <v>88.289744799999994</v>
      </c>
      <c r="F62" s="16">
        <v>0.43442553</v>
      </c>
      <c r="G62" s="14">
        <v>11.55260135</v>
      </c>
      <c r="H62" s="16">
        <v>0.42963024</v>
      </c>
      <c r="I62" s="14">
        <v>0</v>
      </c>
      <c r="J62" s="16">
        <v>0</v>
      </c>
      <c r="K62" s="14" t="s">
        <v>582</v>
      </c>
      <c r="L62" s="16" t="s">
        <v>582</v>
      </c>
      <c r="M62" s="14">
        <v>0</v>
      </c>
      <c r="N62" s="16">
        <v>0</v>
      </c>
      <c r="O62" s="14">
        <v>0</v>
      </c>
      <c r="P62" s="16">
        <v>0</v>
      </c>
      <c r="Q62" s="14">
        <v>0.15765386000000001</v>
      </c>
      <c r="R62" s="16">
        <v>5.949774E-2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79.940242740000002</v>
      </c>
      <c r="F66" s="16">
        <v>0.52662668999999995</v>
      </c>
      <c r="G66" s="14">
        <v>9.2300368800000001</v>
      </c>
      <c r="H66" s="16">
        <v>0.42308316000000001</v>
      </c>
      <c r="I66" s="14">
        <v>0</v>
      </c>
      <c r="J66" s="16">
        <v>0</v>
      </c>
      <c r="K66" s="14" t="s">
        <v>582</v>
      </c>
      <c r="L66" s="16" t="s">
        <v>582</v>
      </c>
      <c r="M66" s="14">
        <v>0</v>
      </c>
      <c r="N66" s="16">
        <v>0</v>
      </c>
      <c r="O66" s="14">
        <v>0</v>
      </c>
      <c r="P66" s="16">
        <v>0</v>
      </c>
      <c r="Q66" s="14">
        <v>10.82972037</v>
      </c>
      <c r="R66" s="16">
        <v>0.33280475999999998</v>
      </c>
    </row>
    <row r="67" spans="1:18" x14ac:dyDescent="0.25">
      <c r="A67" s="11" t="s">
        <v>537</v>
      </c>
      <c r="B67" s="13">
        <v>6971</v>
      </c>
      <c r="C67" s="14">
        <f>(1330/B67*100)</f>
        <v>19.079041744369533</v>
      </c>
      <c r="D67" s="15">
        <v>5641</v>
      </c>
      <c r="E67" s="14">
        <v>87.693047620000002</v>
      </c>
      <c r="F67" s="16">
        <v>0.58362340999999995</v>
      </c>
      <c r="G67" s="14">
        <v>9.5454767100000009</v>
      </c>
      <c r="H67" s="16">
        <v>0.52777450000000004</v>
      </c>
      <c r="I67" s="14">
        <v>0</v>
      </c>
      <c r="J67" s="16">
        <v>0</v>
      </c>
      <c r="K67" s="14" t="s">
        <v>582</v>
      </c>
      <c r="L67" s="16" t="s">
        <v>582</v>
      </c>
      <c r="M67" s="14">
        <v>0</v>
      </c>
      <c r="N67" s="16">
        <v>0</v>
      </c>
      <c r="O67" s="14">
        <v>0</v>
      </c>
      <c r="P67" s="16">
        <v>0</v>
      </c>
      <c r="Q67" s="14">
        <v>2.7614756699999998</v>
      </c>
      <c r="R67" s="16">
        <v>0.26465578000000001</v>
      </c>
    </row>
    <row r="68" spans="1:18" x14ac:dyDescent="0.25">
      <c r="A68" s="11" t="s">
        <v>538</v>
      </c>
      <c r="B68" s="13">
        <v>12083</v>
      </c>
      <c r="C68" s="14">
        <f>(32/B68*100)</f>
        <v>0.26483489199702059</v>
      </c>
      <c r="D68" s="15">
        <v>12051</v>
      </c>
      <c r="E68" s="14">
        <v>65.211386509999997</v>
      </c>
      <c r="F68" s="16">
        <v>0.43004758999999998</v>
      </c>
      <c r="G68" s="14">
        <v>17.915411930000001</v>
      </c>
      <c r="H68" s="16">
        <v>0.33743397000000003</v>
      </c>
      <c r="I68" s="14">
        <v>0</v>
      </c>
      <c r="J68" s="16">
        <v>0</v>
      </c>
      <c r="K68" s="14" t="s">
        <v>582</v>
      </c>
      <c r="L68" s="16" t="s">
        <v>582</v>
      </c>
      <c r="M68" s="14">
        <v>0</v>
      </c>
      <c r="N68" s="16">
        <v>0</v>
      </c>
      <c r="O68" s="14">
        <v>0</v>
      </c>
      <c r="P68" s="16">
        <v>0</v>
      </c>
      <c r="Q68" s="14">
        <v>16.873201559999998</v>
      </c>
      <c r="R68" s="16">
        <v>0.31010275999999998</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85.047180130000001</v>
      </c>
      <c r="F70" s="16">
        <v>0.79907081000000002</v>
      </c>
      <c r="G70" s="14">
        <v>11.12457944</v>
      </c>
      <c r="H70" s="16">
        <v>0.48713571</v>
      </c>
      <c r="I70" s="14">
        <v>0</v>
      </c>
      <c r="J70" s="16">
        <v>0</v>
      </c>
      <c r="K70" s="14" t="s">
        <v>582</v>
      </c>
      <c r="L70" s="16" t="s">
        <v>582</v>
      </c>
      <c r="M70" s="14">
        <v>0</v>
      </c>
      <c r="N70" s="16">
        <v>0</v>
      </c>
      <c r="O70" s="14">
        <v>0</v>
      </c>
      <c r="P70" s="16">
        <v>0</v>
      </c>
      <c r="Q70" s="14">
        <v>3.8282404300000001</v>
      </c>
      <c r="R70" s="16">
        <v>0.50468500000000005</v>
      </c>
    </row>
    <row r="71" spans="1:18" x14ac:dyDescent="0.25">
      <c r="A71" s="11" t="s">
        <v>541</v>
      </c>
      <c r="B71" s="13">
        <v>6115</v>
      </c>
      <c r="C71" s="14">
        <f>(60/B71*100)</f>
        <v>0.98119378577269012</v>
      </c>
      <c r="D71" s="15">
        <v>6055</v>
      </c>
      <c r="E71" s="14">
        <v>65.329836180000001</v>
      </c>
      <c r="F71" s="16">
        <v>0.57480438</v>
      </c>
      <c r="G71" s="14">
        <v>34.16348593</v>
      </c>
      <c r="H71" s="16">
        <v>0.59089276999999996</v>
      </c>
      <c r="I71" s="14">
        <v>0</v>
      </c>
      <c r="J71" s="16">
        <v>0</v>
      </c>
      <c r="K71" s="14" t="s">
        <v>582</v>
      </c>
      <c r="L71" s="16" t="s">
        <v>582</v>
      </c>
      <c r="M71" s="14">
        <v>0</v>
      </c>
      <c r="N71" s="16">
        <v>0</v>
      </c>
      <c r="O71" s="14">
        <v>0</v>
      </c>
      <c r="P71" s="16">
        <v>0</v>
      </c>
      <c r="Q71" s="14">
        <v>0.50667788999999996</v>
      </c>
      <c r="R71" s="16">
        <v>7.6443940000000002E-2</v>
      </c>
    </row>
    <row r="72" spans="1:18" x14ac:dyDescent="0.25">
      <c r="A72" s="11" t="s">
        <v>542</v>
      </c>
      <c r="B72" s="13">
        <v>7708</v>
      </c>
      <c r="C72" s="14">
        <f>(9/B72*100)</f>
        <v>0.11676180591593151</v>
      </c>
      <c r="D72" s="15">
        <v>7699</v>
      </c>
      <c r="E72" s="14">
        <v>86.686605740000005</v>
      </c>
      <c r="F72" s="16">
        <v>0.47034846000000002</v>
      </c>
      <c r="G72" s="14">
        <v>13.136837</v>
      </c>
      <c r="H72" s="16">
        <v>0.47295283999999999</v>
      </c>
      <c r="I72" s="14">
        <v>0</v>
      </c>
      <c r="J72" s="16">
        <v>0</v>
      </c>
      <c r="K72" s="14" t="s">
        <v>582</v>
      </c>
      <c r="L72" s="16" t="s">
        <v>582</v>
      </c>
      <c r="M72" s="14">
        <v>0</v>
      </c>
      <c r="N72" s="16">
        <v>0</v>
      </c>
      <c r="O72" s="14">
        <v>0</v>
      </c>
      <c r="P72" s="16">
        <v>0</v>
      </c>
      <c r="Q72" s="14">
        <v>0.17655725</v>
      </c>
      <c r="R72" s="16">
        <v>4.4883329999999999E-2</v>
      </c>
    </row>
    <row r="73" spans="1:18" x14ac:dyDescent="0.25">
      <c r="A73" s="11" t="s">
        <v>543</v>
      </c>
      <c r="B73" s="13">
        <v>8249</v>
      </c>
      <c r="C73" s="14">
        <f>(220/B73*100)</f>
        <v>2.6669899381743241</v>
      </c>
      <c r="D73" s="15">
        <v>8029</v>
      </c>
      <c r="E73" s="14">
        <v>86.17465602</v>
      </c>
      <c r="F73" s="16">
        <v>0.52249997000000004</v>
      </c>
      <c r="G73" s="14">
        <v>12.52658297</v>
      </c>
      <c r="H73" s="16">
        <v>0.49043520000000002</v>
      </c>
      <c r="I73" s="14">
        <v>0</v>
      </c>
      <c r="J73" s="16">
        <v>0</v>
      </c>
      <c r="K73" s="14" t="s">
        <v>582</v>
      </c>
      <c r="L73" s="16" t="s">
        <v>582</v>
      </c>
      <c r="M73" s="14">
        <v>0</v>
      </c>
      <c r="N73" s="16">
        <v>0</v>
      </c>
      <c r="O73" s="14">
        <v>0</v>
      </c>
      <c r="P73" s="16">
        <v>0</v>
      </c>
      <c r="Q73" s="14">
        <v>1.29876101</v>
      </c>
      <c r="R73" s="16">
        <v>0.30010550000000003</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71.776869629999993</v>
      </c>
      <c r="F75" s="16">
        <v>1.0921230099999999</v>
      </c>
      <c r="G75" s="14">
        <v>15.346030730000001</v>
      </c>
      <c r="H75" s="16">
        <v>0.54058375000000003</v>
      </c>
      <c r="I75" s="14">
        <v>0</v>
      </c>
      <c r="J75" s="16">
        <v>0</v>
      </c>
      <c r="K75" s="14" t="s">
        <v>582</v>
      </c>
      <c r="L75" s="16" t="s">
        <v>582</v>
      </c>
      <c r="M75" s="14">
        <v>0</v>
      </c>
      <c r="N75" s="16">
        <v>0</v>
      </c>
      <c r="O75" s="14">
        <v>0</v>
      </c>
      <c r="P75" s="16">
        <v>0</v>
      </c>
      <c r="Q75" s="14">
        <v>12.877099640000001</v>
      </c>
      <c r="R75" s="16">
        <v>1.0771596999999999</v>
      </c>
    </row>
    <row r="76" spans="1:18" x14ac:dyDescent="0.25">
      <c r="A76" s="11" t="s">
        <v>546</v>
      </c>
      <c r="B76" s="13">
        <v>14167</v>
      </c>
      <c r="C76" s="14">
        <f>(238/B76*100)</f>
        <v>1.6799604715183172</v>
      </c>
      <c r="D76" s="15">
        <v>13929</v>
      </c>
      <c r="E76" s="14">
        <v>71.631287950000001</v>
      </c>
      <c r="F76" s="16">
        <v>0.59327289000000005</v>
      </c>
      <c r="G76" s="14">
        <v>22.241856689999999</v>
      </c>
      <c r="H76" s="16">
        <v>0.56315747000000005</v>
      </c>
      <c r="I76" s="14">
        <v>0</v>
      </c>
      <c r="J76" s="16">
        <v>0</v>
      </c>
      <c r="K76" s="14" t="s">
        <v>582</v>
      </c>
      <c r="L76" s="16" t="s">
        <v>582</v>
      </c>
      <c r="M76" s="14">
        <v>0</v>
      </c>
      <c r="N76" s="16">
        <v>0</v>
      </c>
      <c r="O76" s="14">
        <v>0</v>
      </c>
      <c r="P76" s="16">
        <v>0</v>
      </c>
      <c r="Q76" s="14">
        <v>6.1268553600000004</v>
      </c>
      <c r="R76" s="16">
        <v>0.43749917999999999</v>
      </c>
    </row>
    <row r="77" spans="1:18" x14ac:dyDescent="0.25">
      <c r="A77" s="11" t="s">
        <v>547</v>
      </c>
      <c r="B77" s="13">
        <v>6062</v>
      </c>
      <c r="C77" s="14">
        <f>(511/B77*100)</f>
        <v>8.4295612009237875</v>
      </c>
      <c r="D77" s="15">
        <v>5551</v>
      </c>
      <c r="E77" s="14">
        <v>71.090730930000007</v>
      </c>
      <c r="F77" s="16">
        <v>0.90013377999999999</v>
      </c>
      <c r="G77" s="14">
        <v>16.65501476</v>
      </c>
      <c r="H77" s="16">
        <v>0.56882737999999999</v>
      </c>
      <c r="I77" s="14">
        <v>0</v>
      </c>
      <c r="J77" s="16">
        <v>0</v>
      </c>
      <c r="K77" s="14" t="s">
        <v>582</v>
      </c>
      <c r="L77" s="16" t="s">
        <v>582</v>
      </c>
      <c r="M77" s="14">
        <v>0</v>
      </c>
      <c r="N77" s="16">
        <v>0</v>
      </c>
      <c r="O77" s="14">
        <v>0</v>
      </c>
      <c r="P77" s="16">
        <v>0</v>
      </c>
      <c r="Q77" s="14">
        <v>12.25425431</v>
      </c>
      <c r="R77" s="16">
        <v>0.81801809000000003</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79.255492369999999</v>
      </c>
      <c r="F81" s="16">
        <v>0.78299732</v>
      </c>
      <c r="G81" s="14">
        <v>19.279669630000001</v>
      </c>
      <c r="H81" s="16">
        <v>0.75835118999999995</v>
      </c>
      <c r="I81" s="14">
        <v>0</v>
      </c>
      <c r="J81" s="16">
        <v>0</v>
      </c>
      <c r="K81" s="14" t="s">
        <v>582</v>
      </c>
      <c r="L81" s="16" t="s">
        <v>582</v>
      </c>
      <c r="M81" s="14">
        <v>0</v>
      </c>
      <c r="N81" s="16">
        <v>0</v>
      </c>
      <c r="O81" s="14">
        <v>0</v>
      </c>
      <c r="P81" s="16">
        <v>0</v>
      </c>
      <c r="Q81" s="14">
        <v>1.4648380000000001</v>
      </c>
      <c r="R81" s="16">
        <v>0.28738767999999998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888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34.566467930000002</v>
      </c>
      <c r="F7" s="16">
        <v>0.53917576</v>
      </c>
      <c r="G7" s="14">
        <v>57.715608920000001</v>
      </c>
      <c r="H7" s="16">
        <v>0.56803996999999995</v>
      </c>
      <c r="I7" s="14">
        <v>0</v>
      </c>
      <c r="J7" s="16">
        <v>0</v>
      </c>
      <c r="K7" s="14" t="s">
        <v>582</v>
      </c>
      <c r="L7" s="16" t="s">
        <v>582</v>
      </c>
      <c r="M7" s="14">
        <v>0</v>
      </c>
      <c r="N7" s="16">
        <v>0</v>
      </c>
      <c r="O7" s="14">
        <v>0</v>
      </c>
      <c r="P7" s="16">
        <v>0</v>
      </c>
      <c r="Q7" s="14">
        <v>7.7179231499999998</v>
      </c>
      <c r="R7" s="16">
        <v>0.51220526</v>
      </c>
    </row>
    <row r="8" spans="1:18" x14ac:dyDescent="0.25">
      <c r="A8" s="11" t="s">
        <v>478</v>
      </c>
      <c r="B8" s="13">
        <v>7007</v>
      </c>
      <c r="C8" s="14">
        <f>(324/B8*100)</f>
        <v>4.6239474810903385</v>
      </c>
      <c r="D8" s="15">
        <v>6683</v>
      </c>
      <c r="E8" s="14">
        <v>47.634391170000001</v>
      </c>
      <c r="F8" s="16">
        <v>0.74059962000000001</v>
      </c>
      <c r="G8" s="14">
        <v>47.5938607</v>
      </c>
      <c r="H8" s="16">
        <v>0.79906315000000006</v>
      </c>
      <c r="I8" s="14">
        <v>0</v>
      </c>
      <c r="J8" s="16">
        <v>0</v>
      </c>
      <c r="K8" s="14" t="s">
        <v>582</v>
      </c>
      <c r="L8" s="16" t="s">
        <v>582</v>
      </c>
      <c r="M8" s="14">
        <v>0.49272336</v>
      </c>
      <c r="N8" s="16">
        <v>0.12130058000000001</v>
      </c>
      <c r="O8" s="14">
        <v>0</v>
      </c>
      <c r="P8" s="16">
        <v>0</v>
      </c>
      <c r="Q8" s="14">
        <v>4.2790247700000004</v>
      </c>
      <c r="R8" s="16">
        <v>0.36247000000000001</v>
      </c>
    </row>
    <row r="9" spans="1:18" x14ac:dyDescent="0.25">
      <c r="A9" s="11" t="s">
        <v>479</v>
      </c>
      <c r="B9" s="13">
        <v>9651</v>
      </c>
      <c r="C9" s="14">
        <f>(373/B9*100)</f>
        <v>3.8648844679307839</v>
      </c>
      <c r="D9" s="15">
        <v>9278</v>
      </c>
      <c r="E9" s="14">
        <v>47.407349140000001</v>
      </c>
      <c r="F9" s="16">
        <v>0.66025657999999998</v>
      </c>
      <c r="G9" s="14">
        <v>44.456602959999998</v>
      </c>
      <c r="H9" s="16">
        <v>0.68239532000000003</v>
      </c>
      <c r="I9" s="14">
        <v>0</v>
      </c>
      <c r="J9" s="16">
        <v>0</v>
      </c>
      <c r="K9" s="14" t="s">
        <v>582</v>
      </c>
      <c r="L9" s="16" t="s">
        <v>582</v>
      </c>
      <c r="M9" s="14">
        <v>3.1043442899999998</v>
      </c>
      <c r="N9" s="16">
        <v>0.55569581000000001</v>
      </c>
      <c r="O9" s="14">
        <v>0</v>
      </c>
      <c r="P9" s="16">
        <v>0</v>
      </c>
      <c r="Q9" s="14">
        <v>5.0317036100000001</v>
      </c>
      <c r="R9" s="16">
        <v>0.43383635999999998</v>
      </c>
    </row>
    <row r="10" spans="1:18" x14ac:dyDescent="0.25">
      <c r="A10" s="11" t="s">
        <v>480</v>
      </c>
      <c r="B10" s="13">
        <v>20058</v>
      </c>
      <c r="C10" s="14">
        <f>(589/B10*100)</f>
        <v>2.9364841958320871</v>
      </c>
      <c r="D10" s="15">
        <v>19469</v>
      </c>
      <c r="E10" s="14">
        <v>49.222092549999999</v>
      </c>
      <c r="F10" s="16">
        <v>0.78512174000000001</v>
      </c>
      <c r="G10" s="14">
        <v>47.025405130000003</v>
      </c>
      <c r="H10" s="16">
        <v>0.80646006000000003</v>
      </c>
      <c r="I10" s="14">
        <v>0</v>
      </c>
      <c r="J10" s="16">
        <v>0</v>
      </c>
      <c r="K10" s="14" t="s">
        <v>582</v>
      </c>
      <c r="L10" s="16" t="s">
        <v>582</v>
      </c>
      <c r="M10" s="14">
        <v>0</v>
      </c>
      <c r="N10" s="16">
        <v>0</v>
      </c>
      <c r="O10" s="14">
        <v>0</v>
      </c>
      <c r="P10" s="16">
        <v>0</v>
      </c>
      <c r="Q10" s="14">
        <v>3.75250233</v>
      </c>
      <c r="R10" s="16">
        <v>0.35944122000000001</v>
      </c>
    </row>
    <row r="11" spans="1:18" x14ac:dyDescent="0.25">
      <c r="A11" s="11" t="s">
        <v>481</v>
      </c>
      <c r="B11" s="13">
        <v>7053</v>
      </c>
      <c r="C11" s="14">
        <f>(259/B11*100)</f>
        <v>3.6721962285552245</v>
      </c>
      <c r="D11" s="15">
        <v>6794</v>
      </c>
      <c r="E11" s="14">
        <v>46.330046340000003</v>
      </c>
      <c r="F11" s="16">
        <v>1.0422778100000001</v>
      </c>
      <c r="G11" s="14">
        <v>43.97306038</v>
      </c>
      <c r="H11" s="16">
        <v>1.1120751600000001</v>
      </c>
      <c r="I11" s="14">
        <v>0</v>
      </c>
      <c r="J11" s="16">
        <v>0</v>
      </c>
      <c r="K11" s="14" t="s">
        <v>582</v>
      </c>
      <c r="L11" s="16" t="s">
        <v>582</v>
      </c>
      <c r="M11" s="14">
        <v>0</v>
      </c>
      <c r="N11" s="16">
        <v>0</v>
      </c>
      <c r="O11" s="14">
        <v>0</v>
      </c>
      <c r="P11" s="16">
        <v>0</v>
      </c>
      <c r="Q11" s="14">
        <v>9.6968932799999994</v>
      </c>
      <c r="R11" s="16">
        <v>0.99766127999999998</v>
      </c>
    </row>
    <row r="12" spans="1:18" x14ac:dyDescent="0.25">
      <c r="A12" s="11" t="s">
        <v>482</v>
      </c>
      <c r="B12" s="13">
        <v>6894</v>
      </c>
      <c r="C12" s="14">
        <f>(60/B12*100)</f>
        <v>0.8703220191470844</v>
      </c>
      <c r="D12" s="15">
        <v>6834</v>
      </c>
      <c r="E12" s="14">
        <v>41.684685700000003</v>
      </c>
      <c r="F12" s="16">
        <v>0.82395870000000004</v>
      </c>
      <c r="G12" s="14">
        <v>53.020629049999997</v>
      </c>
      <c r="H12" s="16">
        <v>0.91596615000000003</v>
      </c>
      <c r="I12" s="14">
        <v>0</v>
      </c>
      <c r="J12" s="16">
        <v>0</v>
      </c>
      <c r="K12" s="14" t="s">
        <v>582</v>
      </c>
      <c r="L12" s="16" t="s">
        <v>582</v>
      </c>
      <c r="M12" s="14">
        <v>2.3480837700000001</v>
      </c>
      <c r="N12" s="16">
        <v>0.59189603000000002</v>
      </c>
      <c r="O12" s="14">
        <v>0</v>
      </c>
      <c r="P12" s="16">
        <v>0</v>
      </c>
      <c r="Q12" s="14">
        <v>2.9466014700000001</v>
      </c>
      <c r="R12" s="16">
        <v>0.34721579000000002</v>
      </c>
    </row>
    <row r="13" spans="1:18" x14ac:dyDescent="0.25">
      <c r="A13" s="11" t="s">
        <v>483</v>
      </c>
      <c r="B13" s="13">
        <v>7161</v>
      </c>
      <c r="C13" s="14">
        <f>(368/B13*100)</f>
        <v>5.1389470744309458</v>
      </c>
      <c r="D13" s="15">
        <v>6793</v>
      </c>
      <c r="E13" s="14">
        <v>56.885027020000003</v>
      </c>
      <c r="F13" s="16">
        <v>0.96573664999999997</v>
      </c>
      <c r="G13" s="14">
        <v>35.63069548</v>
      </c>
      <c r="H13" s="16">
        <v>0.84174541000000003</v>
      </c>
      <c r="I13" s="14">
        <v>0</v>
      </c>
      <c r="J13" s="16">
        <v>0</v>
      </c>
      <c r="K13" s="14" t="s">
        <v>582</v>
      </c>
      <c r="L13" s="16" t="s">
        <v>582</v>
      </c>
      <c r="M13" s="14">
        <v>4.2471297400000001</v>
      </c>
      <c r="N13" s="16">
        <v>0.49075152</v>
      </c>
      <c r="O13" s="14">
        <v>0</v>
      </c>
      <c r="P13" s="16">
        <v>0</v>
      </c>
      <c r="Q13" s="14">
        <v>3.23714776</v>
      </c>
      <c r="R13" s="16">
        <v>0.41452626999999997</v>
      </c>
    </row>
    <row r="14" spans="1:18" x14ac:dyDescent="0.25">
      <c r="A14" s="11" t="s">
        <v>484</v>
      </c>
      <c r="B14" s="13">
        <v>5587</v>
      </c>
      <c r="C14" s="14">
        <f>(96/B14*100)</f>
        <v>1.7182745659566852</v>
      </c>
      <c r="D14" s="15">
        <v>5491</v>
      </c>
      <c r="E14" s="14">
        <v>52.960776989999999</v>
      </c>
      <c r="F14" s="16">
        <v>0.76059781999999998</v>
      </c>
      <c r="G14" s="14">
        <v>45.38006781</v>
      </c>
      <c r="H14" s="16">
        <v>0.74904738000000004</v>
      </c>
      <c r="I14" s="14">
        <v>0</v>
      </c>
      <c r="J14" s="16">
        <v>0</v>
      </c>
      <c r="K14" s="14" t="s">
        <v>582</v>
      </c>
      <c r="L14" s="16" t="s">
        <v>582</v>
      </c>
      <c r="M14" s="14">
        <v>0</v>
      </c>
      <c r="N14" s="16">
        <v>0</v>
      </c>
      <c r="O14" s="14">
        <v>0</v>
      </c>
      <c r="P14" s="16">
        <v>0</v>
      </c>
      <c r="Q14" s="14">
        <v>1.6591552000000001</v>
      </c>
      <c r="R14" s="16">
        <v>0.19414978999999999</v>
      </c>
    </row>
    <row r="15" spans="1:18" x14ac:dyDescent="0.25">
      <c r="A15" s="11" t="s">
        <v>485</v>
      </c>
      <c r="B15" s="13">
        <v>5882</v>
      </c>
      <c r="C15" s="14">
        <f>(206/B15*100)</f>
        <v>3.5022101326079564</v>
      </c>
      <c r="D15" s="15">
        <v>5676</v>
      </c>
      <c r="E15" s="14">
        <v>36.824360660000004</v>
      </c>
      <c r="F15" s="16">
        <v>0.85126478000000005</v>
      </c>
      <c r="G15" s="14">
        <v>58.864632790000002</v>
      </c>
      <c r="H15" s="16">
        <v>0.86907612000000001</v>
      </c>
      <c r="I15" s="14">
        <v>0</v>
      </c>
      <c r="J15" s="16">
        <v>0</v>
      </c>
      <c r="K15" s="14" t="s">
        <v>582</v>
      </c>
      <c r="L15" s="16" t="s">
        <v>582</v>
      </c>
      <c r="M15" s="14">
        <v>1.0404727199999999</v>
      </c>
      <c r="N15" s="16">
        <v>0.46653826999999998</v>
      </c>
      <c r="O15" s="14">
        <v>0</v>
      </c>
      <c r="P15" s="16">
        <v>0</v>
      </c>
      <c r="Q15" s="14">
        <v>3.2705338300000002</v>
      </c>
      <c r="R15" s="16">
        <v>0.36905761999999998</v>
      </c>
    </row>
    <row r="16" spans="1:18" x14ac:dyDescent="0.25">
      <c r="A16" s="11" t="s">
        <v>486</v>
      </c>
      <c r="B16" s="13">
        <v>6108</v>
      </c>
      <c r="C16" s="14">
        <f>(203/B16*100)</f>
        <v>3.3235101506221345</v>
      </c>
      <c r="D16" s="15">
        <v>5905</v>
      </c>
      <c r="E16" s="14">
        <v>41.725567589999997</v>
      </c>
      <c r="F16" s="16">
        <v>0.82417777000000003</v>
      </c>
      <c r="G16" s="14">
        <v>51.200193319999997</v>
      </c>
      <c r="H16" s="16">
        <v>0.88446228999999998</v>
      </c>
      <c r="I16" s="14">
        <v>0</v>
      </c>
      <c r="J16" s="16">
        <v>0</v>
      </c>
      <c r="K16" s="14" t="s">
        <v>582</v>
      </c>
      <c r="L16" s="16" t="s">
        <v>582</v>
      </c>
      <c r="M16" s="14">
        <v>0</v>
      </c>
      <c r="N16" s="16">
        <v>0</v>
      </c>
      <c r="O16" s="14">
        <v>0</v>
      </c>
      <c r="P16" s="16">
        <v>0</v>
      </c>
      <c r="Q16" s="14">
        <v>7.0742390899999998</v>
      </c>
      <c r="R16" s="16">
        <v>0.65678459</v>
      </c>
    </row>
    <row r="17" spans="1:18" x14ac:dyDescent="0.25">
      <c r="A17" s="11" t="s">
        <v>487</v>
      </c>
      <c r="B17" s="13">
        <v>6504</v>
      </c>
      <c r="C17" s="14">
        <f>(2741/B17*100)</f>
        <v>42.143296432964327</v>
      </c>
      <c r="D17" s="15">
        <v>3763</v>
      </c>
      <c r="E17" s="14">
        <v>33.806399480000003</v>
      </c>
      <c r="F17" s="16">
        <v>0.83792842000000001</v>
      </c>
      <c r="G17" s="14">
        <v>52.25229744</v>
      </c>
      <c r="H17" s="16">
        <v>1.0419954600000001</v>
      </c>
      <c r="I17" s="14">
        <v>0</v>
      </c>
      <c r="J17" s="16">
        <v>0</v>
      </c>
      <c r="K17" s="14" t="s">
        <v>582</v>
      </c>
      <c r="L17" s="16" t="s">
        <v>582</v>
      </c>
      <c r="M17" s="14">
        <v>3.9106507399999999</v>
      </c>
      <c r="N17" s="16">
        <v>0.50534003000000005</v>
      </c>
      <c r="O17" s="14">
        <v>0</v>
      </c>
      <c r="P17" s="16">
        <v>0</v>
      </c>
      <c r="Q17" s="14">
        <v>10.03065234</v>
      </c>
      <c r="R17" s="16">
        <v>0.79859966999999998</v>
      </c>
    </row>
    <row r="18" spans="1:18" x14ac:dyDescent="0.25">
      <c r="A18" s="11" t="s">
        <v>488</v>
      </c>
      <c r="B18" s="13">
        <v>5532</v>
      </c>
      <c r="C18" s="14">
        <f>(33/B18*100)</f>
        <v>0.59652928416485895</v>
      </c>
      <c r="D18" s="15">
        <v>5499</v>
      </c>
      <c r="E18" s="14">
        <v>48.255336810000003</v>
      </c>
      <c r="F18" s="16">
        <v>0.81019160999999995</v>
      </c>
      <c r="G18" s="14">
        <v>46.906794769999998</v>
      </c>
      <c r="H18" s="16">
        <v>0.91014516000000001</v>
      </c>
      <c r="I18" s="14">
        <v>0</v>
      </c>
      <c r="J18" s="16">
        <v>0</v>
      </c>
      <c r="K18" s="14" t="s">
        <v>582</v>
      </c>
      <c r="L18" s="16" t="s">
        <v>582</v>
      </c>
      <c r="M18" s="14">
        <v>0</v>
      </c>
      <c r="N18" s="16">
        <v>0</v>
      </c>
      <c r="O18" s="14">
        <v>0</v>
      </c>
      <c r="P18" s="16">
        <v>0</v>
      </c>
      <c r="Q18" s="14">
        <v>4.8378684099999996</v>
      </c>
      <c r="R18" s="16">
        <v>0.70740175999999999</v>
      </c>
    </row>
    <row r="19" spans="1:18" x14ac:dyDescent="0.25">
      <c r="A19" s="11" t="s">
        <v>489</v>
      </c>
      <c r="B19" s="13">
        <v>5658</v>
      </c>
      <c r="C19" s="14">
        <f>(521/B19*100)</f>
        <v>9.2082007776599504</v>
      </c>
      <c r="D19" s="15">
        <v>5137</v>
      </c>
      <c r="E19" s="14">
        <v>67.371633779999996</v>
      </c>
      <c r="F19" s="16">
        <v>0.83992491000000002</v>
      </c>
      <c r="G19" s="14">
        <v>28.908697069999999</v>
      </c>
      <c r="H19" s="16">
        <v>0.76729760999999996</v>
      </c>
      <c r="I19" s="14">
        <v>0</v>
      </c>
      <c r="J19" s="16">
        <v>0</v>
      </c>
      <c r="K19" s="14" t="s">
        <v>582</v>
      </c>
      <c r="L19" s="16" t="s">
        <v>582</v>
      </c>
      <c r="M19" s="14">
        <v>0</v>
      </c>
      <c r="N19" s="16">
        <v>0</v>
      </c>
      <c r="O19" s="14">
        <v>0</v>
      </c>
      <c r="P19" s="16">
        <v>0</v>
      </c>
      <c r="Q19" s="14">
        <v>3.71966916</v>
      </c>
      <c r="R19" s="16">
        <v>0.44947491000000001</v>
      </c>
    </row>
    <row r="20" spans="1:18" x14ac:dyDescent="0.25">
      <c r="A20" s="11" t="s">
        <v>490</v>
      </c>
      <c r="B20" s="13">
        <v>3371</v>
      </c>
      <c r="C20" s="14">
        <f>(75/B20*100)</f>
        <v>2.2248590922574905</v>
      </c>
      <c r="D20" s="15">
        <v>3296</v>
      </c>
      <c r="E20" s="14">
        <v>27.190164679999999</v>
      </c>
      <c r="F20" s="16">
        <v>0.72259644000000001</v>
      </c>
      <c r="G20" s="14">
        <v>66.387484299999997</v>
      </c>
      <c r="H20" s="16">
        <v>0.76245874999999996</v>
      </c>
      <c r="I20" s="14">
        <v>0</v>
      </c>
      <c r="J20" s="16">
        <v>0</v>
      </c>
      <c r="K20" s="14" t="s">
        <v>582</v>
      </c>
      <c r="L20" s="16" t="s">
        <v>582</v>
      </c>
      <c r="M20" s="14">
        <v>0</v>
      </c>
      <c r="N20" s="16">
        <v>0</v>
      </c>
      <c r="O20" s="14">
        <v>0</v>
      </c>
      <c r="P20" s="16">
        <v>0</v>
      </c>
      <c r="Q20" s="14">
        <v>6.4223510199999998</v>
      </c>
      <c r="R20" s="16">
        <v>0.42912146000000001</v>
      </c>
    </row>
    <row r="21" spans="1:18" x14ac:dyDescent="0.25">
      <c r="A21" s="11" t="s">
        <v>491</v>
      </c>
      <c r="B21" s="13">
        <v>5741</v>
      </c>
      <c r="C21" s="14">
        <f>(90/B21*100)</f>
        <v>1.5676711374325032</v>
      </c>
      <c r="D21" s="15">
        <v>5651</v>
      </c>
      <c r="E21" s="14">
        <v>32.002108829999997</v>
      </c>
      <c r="F21" s="16">
        <v>0.76522628000000004</v>
      </c>
      <c r="G21" s="14">
        <v>65.256853379999995</v>
      </c>
      <c r="H21" s="16">
        <v>0.82004045000000003</v>
      </c>
      <c r="I21" s="14">
        <v>0</v>
      </c>
      <c r="J21" s="16">
        <v>0</v>
      </c>
      <c r="K21" s="14" t="s">
        <v>582</v>
      </c>
      <c r="L21" s="16" t="s">
        <v>582</v>
      </c>
      <c r="M21" s="14">
        <v>0</v>
      </c>
      <c r="N21" s="16">
        <v>0</v>
      </c>
      <c r="O21" s="14">
        <v>0</v>
      </c>
      <c r="P21" s="16">
        <v>0</v>
      </c>
      <c r="Q21" s="14">
        <v>2.74103779</v>
      </c>
      <c r="R21" s="16">
        <v>0.26703772999999997</v>
      </c>
    </row>
    <row r="22" spans="1:18" x14ac:dyDescent="0.25">
      <c r="A22" s="11" t="s">
        <v>492</v>
      </c>
      <c r="B22" s="13">
        <v>6598</v>
      </c>
      <c r="C22" s="14">
        <f>(45/B22*100)</f>
        <v>0.68202485601697482</v>
      </c>
      <c r="D22" s="15">
        <v>6553</v>
      </c>
      <c r="E22" s="14">
        <v>56.492717929999998</v>
      </c>
      <c r="F22" s="16">
        <v>0.99763024</v>
      </c>
      <c r="G22" s="14">
        <v>38.223175130000001</v>
      </c>
      <c r="H22" s="16">
        <v>0.94976209</v>
      </c>
      <c r="I22" s="14">
        <v>0</v>
      </c>
      <c r="J22" s="16">
        <v>0</v>
      </c>
      <c r="K22" s="14" t="s">
        <v>582</v>
      </c>
      <c r="L22" s="16" t="s">
        <v>582</v>
      </c>
      <c r="M22" s="14">
        <v>0</v>
      </c>
      <c r="N22" s="16">
        <v>0</v>
      </c>
      <c r="O22" s="14">
        <v>4.6143330000000003E-2</v>
      </c>
      <c r="P22" s="16">
        <v>3.1780570000000001E-2</v>
      </c>
      <c r="Q22" s="14">
        <v>5.2379636100000004</v>
      </c>
      <c r="R22" s="16">
        <v>0.65628388999999998</v>
      </c>
    </row>
    <row r="23" spans="1:18" x14ac:dyDescent="0.25">
      <c r="A23" s="11" t="s">
        <v>493</v>
      </c>
      <c r="B23" s="13">
        <v>11583</v>
      </c>
      <c r="C23" s="14">
        <f>(321/B23*100)</f>
        <v>2.7713027713027714</v>
      </c>
      <c r="D23" s="15">
        <v>11262</v>
      </c>
      <c r="E23" s="14">
        <v>55.507931360000001</v>
      </c>
      <c r="F23" s="16">
        <v>0.79451024999999997</v>
      </c>
      <c r="G23" s="14">
        <v>41.571000249999997</v>
      </c>
      <c r="H23" s="16">
        <v>0.80127954999999995</v>
      </c>
      <c r="I23" s="14">
        <v>0</v>
      </c>
      <c r="J23" s="16">
        <v>0</v>
      </c>
      <c r="K23" s="14" t="s">
        <v>582</v>
      </c>
      <c r="L23" s="16" t="s">
        <v>582</v>
      </c>
      <c r="M23" s="14">
        <v>0</v>
      </c>
      <c r="N23" s="16">
        <v>0</v>
      </c>
      <c r="O23" s="14">
        <v>0</v>
      </c>
      <c r="P23" s="16">
        <v>0</v>
      </c>
      <c r="Q23" s="14">
        <v>2.9210683899999998</v>
      </c>
      <c r="R23" s="16">
        <v>0.35542973</v>
      </c>
    </row>
    <row r="24" spans="1:18" x14ac:dyDescent="0.25">
      <c r="A24" s="11" t="s">
        <v>494</v>
      </c>
      <c r="B24" s="13">
        <v>6647</v>
      </c>
      <c r="C24" s="14">
        <f>(23/B24*100)</f>
        <v>0.34602076124567477</v>
      </c>
      <c r="D24" s="15">
        <v>6624</v>
      </c>
      <c r="E24" s="14">
        <v>49.359337009999997</v>
      </c>
      <c r="F24" s="16">
        <v>0.99560203999999997</v>
      </c>
      <c r="G24" s="14">
        <v>48.418743980000002</v>
      </c>
      <c r="H24" s="16">
        <v>1.10022935</v>
      </c>
      <c r="I24" s="14">
        <v>0</v>
      </c>
      <c r="J24" s="16">
        <v>0</v>
      </c>
      <c r="K24" s="14" t="s">
        <v>582</v>
      </c>
      <c r="L24" s="16" t="s">
        <v>582</v>
      </c>
      <c r="M24" s="14">
        <v>0</v>
      </c>
      <c r="N24" s="16">
        <v>0</v>
      </c>
      <c r="O24" s="14">
        <v>0</v>
      </c>
      <c r="P24" s="16">
        <v>0</v>
      </c>
      <c r="Q24" s="14">
        <v>2.2219190200000001</v>
      </c>
      <c r="R24" s="16">
        <v>0.83241100999999995</v>
      </c>
    </row>
    <row r="25" spans="1:18" x14ac:dyDescent="0.25">
      <c r="A25" s="11" t="s">
        <v>495</v>
      </c>
      <c r="B25" s="13">
        <v>5581</v>
      </c>
      <c r="C25" s="14">
        <f>(26/B25*100)</f>
        <v>0.46586633219853069</v>
      </c>
      <c r="D25" s="15">
        <v>5555</v>
      </c>
      <c r="E25" s="14">
        <v>31.322321460000001</v>
      </c>
      <c r="F25" s="16">
        <v>0.90304463000000001</v>
      </c>
      <c r="G25" s="14">
        <v>66.217835489999999</v>
      </c>
      <c r="H25" s="16">
        <v>0.92825181999999995</v>
      </c>
      <c r="I25" s="14">
        <v>0</v>
      </c>
      <c r="J25" s="16">
        <v>0</v>
      </c>
      <c r="K25" s="14" t="s">
        <v>582</v>
      </c>
      <c r="L25" s="16" t="s">
        <v>582</v>
      </c>
      <c r="M25" s="14">
        <v>0</v>
      </c>
      <c r="N25" s="16">
        <v>0</v>
      </c>
      <c r="O25" s="14">
        <v>0</v>
      </c>
      <c r="P25" s="16">
        <v>0</v>
      </c>
      <c r="Q25" s="14">
        <v>2.4598430499999999</v>
      </c>
      <c r="R25" s="16">
        <v>0.19169989000000001</v>
      </c>
    </row>
    <row r="26" spans="1:18" x14ac:dyDescent="0.25">
      <c r="A26" s="11" t="s">
        <v>496</v>
      </c>
      <c r="B26" s="13">
        <v>4869</v>
      </c>
      <c r="C26" s="14">
        <f>(103/B26*100)</f>
        <v>2.1154241117272541</v>
      </c>
      <c r="D26" s="15">
        <v>4766</v>
      </c>
      <c r="E26" s="14">
        <v>52.842879629999999</v>
      </c>
      <c r="F26" s="16">
        <v>0.87836281999999999</v>
      </c>
      <c r="G26" s="14">
        <v>45.372141329999998</v>
      </c>
      <c r="H26" s="16">
        <v>0.89125005000000002</v>
      </c>
      <c r="I26" s="14">
        <v>0</v>
      </c>
      <c r="J26" s="16">
        <v>0</v>
      </c>
      <c r="K26" s="14" t="s">
        <v>582</v>
      </c>
      <c r="L26" s="16" t="s">
        <v>582</v>
      </c>
      <c r="M26" s="14">
        <v>0</v>
      </c>
      <c r="N26" s="16">
        <v>0</v>
      </c>
      <c r="O26" s="14">
        <v>0</v>
      </c>
      <c r="P26" s="16">
        <v>0</v>
      </c>
      <c r="Q26" s="14">
        <v>1.7849790400000001</v>
      </c>
      <c r="R26" s="16">
        <v>0.23426095999999999</v>
      </c>
    </row>
    <row r="27" spans="1:18" x14ac:dyDescent="0.25">
      <c r="A27" s="11" t="s">
        <v>497</v>
      </c>
      <c r="B27" s="13">
        <v>5299</v>
      </c>
      <c r="C27" s="14">
        <f>(228/B27*100)</f>
        <v>4.3026986223815813</v>
      </c>
      <c r="D27" s="15">
        <v>5071</v>
      </c>
      <c r="E27" s="14">
        <v>49.42801085</v>
      </c>
      <c r="F27" s="16">
        <v>0.64387686</v>
      </c>
      <c r="G27" s="14">
        <v>43.751684179999998</v>
      </c>
      <c r="H27" s="16">
        <v>0.66530069999999997</v>
      </c>
      <c r="I27" s="14">
        <v>0</v>
      </c>
      <c r="J27" s="16">
        <v>0</v>
      </c>
      <c r="K27" s="14" t="s">
        <v>582</v>
      </c>
      <c r="L27" s="16" t="s">
        <v>582</v>
      </c>
      <c r="M27" s="14">
        <v>0</v>
      </c>
      <c r="N27" s="16">
        <v>0</v>
      </c>
      <c r="O27" s="14">
        <v>0</v>
      </c>
      <c r="P27" s="16">
        <v>0</v>
      </c>
      <c r="Q27" s="14">
        <v>6.8203049699999996</v>
      </c>
      <c r="R27" s="16">
        <v>0.29719767000000002</v>
      </c>
    </row>
    <row r="28" spans="1:18" x14ac:dyDescent="0.25">
      <c r="A28" s="11" t="s">
        <v>498</v>
      </c>
      <c r="B28" s="13">
        <v>7568</v>
      </c>
      <c r="C28" s="14">
        <f>(600/B28*100)</f>
        <v>7.9281183932346719</v>
      </c>
      <c r="D28" s="15">
        <v>6968</v>
      </c>
      <c r="E28" s="14">
        <v>66.173936549999993</v>
      </c>
      <c r="F28" s="16">
        <v>0.95350911999999999</v>
      </c>
      <c r="G28" s="14">
        <v>27.737003319999999</v>
      </c>
      <c r="H28" s="16">
        <v>0.80353708000000001</v>
      </c>
      <c r="I28" s="14">
        <v>0</v>
      </c>
      <c r="J28" s="16">
        <v>0</v>
      </c>
      <c r="K28" s="14" t="s">
        <v>582</v>
      </c>
      <c r="L28" s="16" t="s">
        <v>582</v>
      </c>
      <c r="M28" s="14">
        <v>0</v>
      </c>
      <c r="N28" s="16">
        <v>0</v>
      </c>
      <c r="O28" s="14">
        <v>0</v>
      </c>
      <c r="P28" s="16">
        <v>0</v>
      </c>
      <c r="Q28" s="14">
        <v>6.08906014</v>
      </c>
      <c r="R28" s="16">
        <v>0.78833708999999996</v>
      </c>
    </row>
    <row r="29" spans="1:18" x14ac:dyDescent="0.25">
      <c r="A29" s="11" t="s">
        <v>499</v>
      </c>
      <c r="B29" s="13">
        <v>5385</v>
      </c>
      <c r="C29" s="14">
        <f>(30/B29*100)</f>
        <v>0.55710306406685239</v>
      </c>
      <c r="D29" s="15">
        <v>5355</v>
      </c>
      <c r="E29" s="14">
        <v>41.442800929999997</v>
      </c>
      <c r="F29" s="16">
        <v>0.84141427000000002</v>
      </c>
      <c r="G29" s="14">
        <v>54.338599680000002</v>
      </c>
      <c r="H29" s="16">
        <v>0.90331523000000002</v>
      </c>
      <c r="I29" s="14">
        <v>0</v>
      </c>
      <c r="J29" s="16">
        <v>0</v>
      </c>
      <c r="K29" s="14" t="s">
        <v>582</v>
      </c>
      <c r="L29" s="16" t="s">
        <v>582</v>
      </c>
      <c r="M29" s="14">
        <v>2.7667624100000001</v>
      </c>
      <c r="N29" s="16">
        <v>0.24169378</v>
      </c>
      <c r="O29" s="14">
        <v>0</v>
      </c>
      <c r="P29" s="16">
        <v>0</v>
      </c>
      <c r="Q29" s="14">
        <v>1.4518369900000001</v>
      </c>
      <c r="R29" s="16">
        <v>0.26955403999999999</v>
      </c>
    </row>
    <row r="30" spans="1:18" x14ac:dyDescent="0.25">
      <c r="A30" s="11" t="s">
        <v>500</v>
      </c>
      <c r="B30" s="13">
        <v>4520</v>
      </c>
      <c r="C30" s="14">
        <f>(279/B30*100)</f>
        <v>6.1725663716814161</v>
      </c>
      <c r="D30" s="15">
        <v>4241</v>
      </c>
      <c r="E30" s="14">
        <v>36.990691349999999</v>
      </c>
      <c r="F30" s="16">
        <v>0.81579541</v>
      </c>
      <c r="G30" s="14">
        <v>58.46349489</v>
      </c>
      <c r="H30" s="16">
        <v>0.81180945000000004</v>
      </c>
      <c r="I30" s="14">
        <v>0</v>
      </c>
      <c r="J30" s="16">
        <v>0</v>
      </c>
      <c r="K30" s="14" t="s">
        <v>582</v>
      </c>
      <c r="L30" s="16" t="s">
        <v>582</v>
      </c>
      <c r="M30" s="14">
        <v>0</v>
      </c>
      <c r="N30" s="16">
        <v>0</v>
      </c>
      <c r="O30" s="14">
        <v>0</v>
      </c>
      <c r="P30" s="16">
        <v>0</v>
      </c>
      <c r="Q30" s="14">
        <v>4.5458137599999997</v>
      </c>
      <c r="R30" s="16">
        <v>0.39000072000000002</v>
      </c>
    </row>
    <row r="31" spans="1:18" x14ac:dyDescent="0.25">
      <c r="A31" s="11" t="s">
        <v>501</v>
      </c>
      <c r="B31" s="13">
        <v>5456</v>
      </c>
      <c r="C31" s="14">
        <f>(159/B31*100)</f>
        <v>2.9142228739002931</v>
      </c>
      <c r="D31" s="15">
        <v>5297</v>
      </c>
      <c r="E31" s="14">
        <v>28.516259569999999</v>
      </c>
      <c r="F31" s="16">
        <v>0.77291558000000005</v>
      </c>
      <c r="G31" s="14">
        <v>66.600997559999996</v>
      </c>
      <c r="H31" s="16">
        <v>0.85201579999999999</v>
      </c>
      <c r="I31" s="14">
        <v>0</v>
      </c>
      <c r="J31" s="16">
        <v>0</v>
      </c>
      <c r="K31" s="14" t="s">
        <v>582</v>
      </c>
      <c r="L31" s="16" t="s">
        <v>582</v>
      </c>
      <c r="M31" s="14">
        <v>0</v>
      </c>
      <c r="N31" s="16">
        <v>0</v>
      </c>
      <c r="O31" s="14">
        <v>0</v>
      </c>
      <c r="P31" s="16">
        <v>0</v>
      </c>
      <c r="Q31" s="14">
        <v>4.8827428700000004</v>
      </c>
      <c r="R31" s="16">
        <v>0.43365785000000001</v>
      </c>
    </row>
    <row r="32" spans="1:18" x14ac:dyDescent="0.25">
      <c r="A32" s="11" t="s">
        <v>502</v>
      </c>
      <c r="B32" s="13">
        <v>4478</v>
      </c>
      <c r="C32" s="14">
        <f>(6/B32*100)</f>
        <v>0.13398838767306834</v>
      </c>
      <c r="D32" s="15">
        <v>4472</v>
      </c>
      <c r="E32" s="14">
        <v>55.367901269999997</v>
      </c>
      <c r="F32" s="16">
        <v>0.91077786000000005</v>
      </c>
      <c r="G32" s="14">
        <v>42.947847060000001</v>
      </c>
      <c r="H32" s="16">
        <v>0.87543088000000002</v>
      </c>
      <c r="I32" s="14">
        <v>0</v>
      </c>
      <c r="J32" s="16">
        <v>0</v>
      </c>
      <c r="K32" s="14" t="s">
        <v>582</v>
      </c>
      <c r="L32" s="16" t="s">
        <v>582</v>
      </c>
      <c r="M32" s="14">
        <v>0</v>
      </c>
      <c r="N32" s="16">
        <v>0</v>
      </c>
      <c r="O32" s="14">
        <v>0</v>
      </c>
      <c r="P32" s="16">
        <v>0</v>
      </c>
      <c r="Q32" s="14">
        <v>1.6842516700000001</v>
      </c>
      <c r="R32" s="16">
        <v>0.23739768</v>
      </c>
    </row>
    <row r="33" spans="1:18" x14ac:dyDescent="0.25">
      <c r="A33" s="11" t="s">
        <v>503</v>
      </c>
      <c r="B33" s="13">
        <v>7325</v>
      </c>
      <c r="C33" s="14">
        <f>(90/B33*100)</f>
        <v>1.228668941979522</v>
      </c>
      <c r="D33" s="15">
        <v>7235</v>
      </c>
      <c r="E33" s="14">
        <v>47.899891789999998</v>
      </c>
      <c r="F33" s="16">
        <v>0.93056536999999995</v>
      </c>
      <c r="G33" s="14">
        <v>50.078161889999997</v>
      </c>
      <c r="H33" s="16">
        <v>0.98953411000000002</v>
      </c>
      <c r="I33" s="14">
        <v>0</v>
      </c>
      <c r="J33" s="16">
        <v>0</v>
      </c>
      <c r="K33" s="14" t="s">
        <v>582</v>
      </c>
      <c r="L33" s="16" t="s">
        <v>582</v>
      </c>
      <c r="M33" s="14">
        <v>0</v>
      </c>
      <c r="N33" s="16">
        <v>0</v>
      </c>
      <c r="O33" s="14">
        <v>0</v>
      </c>
      <c r="P33" s="16">
        <v>0</v>
      </c>
      <c r="Q33" s="14">
        <v>2.0219463200000001</v>
      </c>
      <c r="R33" s="16">
        <v>0.24435129999999999</v>
      </c>
    </row>
    <row r="34" spans="1:18" x14ac:dyDescent="0.25">
      <c r="A34" s="11" t="s">
        <v>504</v>
      </c>
      <c r="B34" s="13">
        <v>6350</v>
      </c>
      <c r="C34" s="14">
        <f>(117/B34*100)</f>
        <v>1.8425196850393701</v>
      </c>
      <c r="D34" s="15">
        <v>6233</v>
      </c>
      <c r="E34" s="14">
        <v>44.197385349999998</v>
      </c>
      <c r="F34" s="16">
        <v>0.76086429</v>
      </c>
      <c r="G34" s="14">
        <v>47.457012110000001</v>
      </c>
      <c r="H34" s="16">
        <v>0.86574271999999997</v>
      </c>
      <c r="I34" s="14">
        <v>0</v>
      </c>
      <c r="J34" s="16">
        <v>0</v>
      </c>
      <c r="K34" s="14" t="s">
        <v>582</v>
      </c>
      <c r="L34" s="16" t="s">
        <v>582</v>
      </c>
      <c r="M34" s="14">
        <v>2.5976574600000002</v>
      </c>
      <c r="N34" s="16">
        <v>0.53921854000000002</v>
      </c>
      <c r="O34" s="14">
        <v>0</v>
      </c>
      <c r="P34" s="16">
        <v>0</v>
      </c>
      <c r="Q34" s="14">
        <v>5.74794509</v>
      </c>
      <c r="R34" s="16">
        <v>0.54512844000000005</v>
      </c>
    </row>
    <row r="35" spans="1:18" x14ac:dyDescent="0.25">
      <c r="A35" s="11" t="s">
        <v>505</v>
      </c>
      <c r="B35" s="13">
        <v>6406</v>
      </c>
      <c r="C35" s="14">
        <f>(88/B35*100)</f>
        <v>1.3737121448641898</v>
      </c>
      <c r="D35" s="15">
        <v>6318</v>
      </c>
      <c r="E35" s="14">
        <v>32.154592860000001</v>
      </c>
      <c r="F35" s="16">
        <v>0.67384228000000002</v>
      </c>
      <c r="G35" s="14">
        <v>64.661069170000005</v>
      </c>
      <c r="H35" s="16">
        <v>0.66729530000000004</v>
      </c>
      <c r="I35" s="14">
        <v>0</v>
      </c>
      <c r="J35" s="16">
        <v>0</v>
      </c>
      <c r="K35" s="14" t="s">
        <v>582</v>
      </c>
      <c r="L35" s="16" t="s">
        <v>582</v>
      </c>
      <c r="M35" s="14">
        <v>1.0439273</v>
      </c>
      <c r="N35" s="16">
        <v>5.7216339999999997E-2</v>
      </c>
      <c r="O35" s="14">
        <v>0</v>
      </c>
      <c r="P35" s="16">
        <v>0</v>
      </c>
      <c r="Q35" s="14">
        <v>2.1404106700000001</v>
      </c>
      <c r="R35" s="16">
        <v>0.17355819</v>
      </c>
    </row>
    <row r="36" spans="1:18" x14ac:dyDescent="0.25">
      <c r="A36" s="11" t="s">
        <v>506</v>
      </c>
      <c r="B36" s="13">
        <v>6736</v>
      </c>
      <c r="C36" s="14">
        <f>(113/B36*100)</f>
        <v>1.6775534441805227</v>
      </c>
      <c r="D36" s="15">
        <v>6623</v>
      </c>
      <c r="E36" s="14">
        <v>57.070133339999998</v>
      </c>
      <c r="F36" s="16">
        <v>0.79082580000000002</v>
      </c>
      <c r="G36" s="14">
        <v>39.179341119999997</v>
      </c>
      <c r="H36" s="16">
        <v>0.73966189000000004</v>
      </c>
      <c r="I36" s="14">
        <v>0</v>
      </c>
      <c r="J36" s="16">
        <v>0</v>
      </c>
      <c r="K36" s="14" t="s">
        <v>582</v>
      </c>
      <c r="L36" s="16" t="s">
        <v>582</v>
      </c>
      <c r="M36" s="14">
        <v>0</v>
      </c>
      <c r="N36" s="16">
        <v>0</v>
      </c>
      <c r="O36" s="14">
        <v>0</v>
      </c>
      <c r="P36" s="16">
        <v>0</v>
      </c>
      <c r="Q36" s="14">
        <v>3.7505255499999999</v>
      </c>
      <c r="R36" s="16">
        <v>0.34389532</v>
      </c>
    </row>
    <row r="37" spans="1:18" x14ac:dyDescent="0.25">
      <c r="A37" s="11" t="s">
        <v>507</v>
      </c>
      <c r="B37" s="13">
        <v>5458</v>
      </c>
      <c r="C37" s="14">
        <f>(232/B37*100)</f>
        <v>4.2506412605349944</v>
      </c>
      <c r="D37" s="15">
        <v>5226</v>
      </c>
      <c r="E37" s="14">
        <v>31.64052594</v>
      </c>
      <c r="F37" s="16">
        <v>0.77315073000000001</v>
      </c>
      <c r="G37" s="14">
        <v>60.150097809999998</v>
      </c>
      <c r="H37" s="16">
        <v>1.0460474</v>
      </c>
      <c r="I37" s="14">
        <v>0</v>
      </c>
      <c r="J37" s="16">
        <v>0</v>
      </c>
      <c r="K37" s="14" t="s">
        <v>582</v>
      </c>
      <c r="L37" s="16" t="s">
        <v>582</v>
      </c>
      <c r="M37" s="14">
        <v>0</v>
      </c>
      <c r="N37" s="16">
        <v>0</v>
      </c>
      <c r="O37" s="14">
        <v>0</v>
      </c>
      <c r="P37" s="16">
        <v>0</v>
      </c>
      <c r="Q37" s="14">
        <v>8.20937625</v>
      </c>
      <c r="R37" s="16">
        <v>0.80733644999999998</v>
      </c>
    </row>
    <row r="38" spans="1:18" x14ac:dyDescent="0.25">
      <c r="A38" s="11" t="s">
        <v>508</v>
      </c>
      <c r="B38" s="13">
        <v>5860</v>
      </c>
      <c r="C38" s="14">
        <f>(35/B38*100)</f>
        <v>0.59726962457337884</v>
      </c>
      <c r="D38" s="15">
        <v>5825</v>
      </c>
      <c r="E38" s="14">
        <v>40.034687890000001</v>
      </c>
      <c r="F38" s="16">
        <v>1.20504806</v>
      </c>
      <c r="G38" s="14">
        <v>41.690789559999999</v>
      </c>
      <c r="H38" s="16">
        <v>1.11125787</v>
      </c>
      <c r="I38" s="14">
        <v>0</v>
      </c>
      <c r="J38" s="16">
        <v>0</v>
      </c>
      <c r="K38" s="14" t="s">
        <v>582</v>
      </c>
      <c r="L38" s="16" t="s">
        <v>582</v>
      </c>
      <c r="M38" s="14">
        <v>0</v>
      </c>
      <c r="N38" s="16">
        <v>0</v>
      </c>
      <c r="O38" s="14">
        <v>0</v>
      </c>
      <c r="P38" s="16">
        <v>0</v>
      </c>
      <c r="Q38" s="14">
        <v>18.27452255</v>
      </c>
      <c r="R38" s="16">
        <v>1.0574600999999999</v>
      </c>
    </row>
    <row r="39" spans="1:18" x14ac:dyDescent="0.25">
      <c r="A39" s="11" t="s">
        <v>509</v>
      </c>
      <c r="B39" s="13">
        <v>5895</v>
      </c>
      <c r="C39" s="14">
        <f>(34/B39*100)</f>
        <v>0.57675996607294322</v>
      </c>
      <c r="D39" s="15">
        <v>5861</v>
      </c>
      <c r="E39" s="14">
        <v>73.734790989999993</v>
      </c>
      <c r="F39" s="16">
        <v>0.70177822999999995</v>
      </c>
      <c r="G39" s="14">
        <v>22.263811310000001</v>
      </c>
      <c r="H39" s="16">
        <v>0.79491069000000003</v>
      </c>
      <c r="I39" s="14">
        <v>0</v>
      </c>
      <c r="J39" s="16">
        <v>0</v>
      </c>
      <c r="K39" s="14" t="s">
        <v>582</v>
      </c>
      <c r="L39" s="16" t="s">
        <v>582</v>
      </c>
      <c r="M39" s="14">
        <v>0</v>
      </c>
      <c r="N39" s="16">
        <v>0</v>
      </c>
      <c r="O39" s="14">
        <v>0</v>
      </c>
      <c r="P39" s="16">
        <v>0</v>
      </c>
      <c r="Q39" s="14">
        <v>4.0013977000000001</v>
      </c>
      <c r="R39" s="16">
        <v>0.57978916000000003</v>
      </c>
    </row>
    <row r="40" spans="1:18" x14ac:dyDescent="0.25">
      <c r="A40" s="11" t="s">
        <v>510</v>
      </c>
      <c r="B40" s="13">
        <v>14157</v>
      </c>
      <c r="C40" s="14">
        <f>(450/B40*100)</f>
        <v>3.1786395422759059</v>
      </c>
      <c r="D40" s="15">
        <v>13707</v>
      </c>
      <c r="E40" s="14">
        <v>44.5760419</v>
      </c>
      <c r="F40" s="16">
        <v>0.83343106</v>
      </c>
      <c r="G40" s="14">
        <v>51.616664970000002</v>
      </c>
      <c r="H40" s="16">
        <v>0.93201011</v>
      </c>
      <c r="I40" s="14">
        <v>0</v>
      </c>
      <c r="J40" s="16">
        <v>0</v>
      </c>
      <c r="K40" s="14" t="s">
        <v>582</v>
      </c>
      <c r="L40" s="16" t="s">
        <v>582</v>
      </c>
      <c r="M40" s="14">
        <v>0</v>
      </c>
      <c r="N40" s="16">
        <v>0</v>
      </c>
      <c r="O40" s="14">
        <v>0</v>
      </c>
      <c r="P40" s="16">
        <v>0</v>
      </c>
      <c r="Q40" s="14">
        <v>3.8072931300000001</v>
      </c>
      <c r="R40" s="16">
        <v>0.43251055999999999</v>
      </c>
    </row>
    <row r="41" spans="1:18" x14ac:dyDescent="0.25">
      <c r="A41" s="11" t="s">
        <v>511</v>
      </c>
      <c r="B41" s="13">
        <v>5712</v>
      </c>
      <c r="C41" s="14">
        <f>(80/B41*100)</f>
        <v>1.400560224089636</v>
      </c>
      <c r="D41" s="15">
        <v>5632</v>
      </c>
      <c r="E41" s="14">
        <v>60.18085353</v>
      </c>
      <c r="F41" s="16">
        <v>0.86281414000000001</v>
      </c>
      <c r="G41" s="14">
        <v>35.53982208</v>
      </c>
      <c r="H41" s="16">
        <v>0.93067476999999998</v>
      </c>
      <c r="I41" s="14">
        <v>0</v>
      </c>
      <c r="J41" s="16">
        <v>0</v>
      </c>
      <c r="K41" s="14" t="s">
        <v>582</v>
      </c>
      <c r="L41" s="16" t="s">
        <v>582</v>
      </c>
      <c r="M41" s="14">
        <v>0.68208106000000002</v>
      </c>
      <c r="N41" s="16">
        <v>0.18162733</v>
      </c>
      <c r="O41" s="14">
        <v>0</v>
      </c>
      <c r="P41" s="16">
        <v>0</v>
      </c>
      <c r="Q41" s="14">
        <v>3.59724333</v>
      </c>
      <c r="R41" s="16">
        <v>0.43195741999999998</v>
      </c>
    </row>
    <row r="42" spans="1:18" x14ac:dyDescent="0.25">
      <c r="A42" s="11" t="s">
        <v>512</v>
      </c>
      <c r="B42" s="13">
        <f>IF(COUNT(B7:B41) &gt; 0, AVERAGE(B7:B41), "\u2014")</f>
        <v>7103.4285714285716</v>
      </c>
      <c r="C42" s="14">
        <f>IF(COUNT(C7:C41) &gt; 0, AVERAGE(C7:C41), "—")</f>
        <v>3.9188843356958483</v>
      </c>
      <c r="D42" s="15">
        <f>IF(COUNT(D7:D41) &gt; 0, AVERAGE(D7:D41), "—")</f>
        <v>6816.2571428571428</v>
      </c>
      <c r="E42" s="14">
        <f>IF(COUNT(E7:E41) &gt; 0, AVERAGE(E7:E41), "—")</f>
        <v>46.251431433428579</v>
      </c>
      <c r="F42" s="16">
        <f>IF(COUNT(F7:F41) &gt; 0, SQRT(SUMSQ(F7:F41)/(COUNT(F7:F41)*COUNT(F7:F41)) ), "—")</f>
        <v>0.14164719518005672</v>
      </c>
      <c r="G42" s="14">
        <f>IF(COUNT(G7:G41) &gt; 0, AVERAGE(G7:G41), "—")</f>
        <v>48.310062182571428</v>
      </c>
      <c r="H42" s="16">
        <f>IF(COUNT(H7:H41) &gt; 0, SQRT(SUMSQ(H7:H41)/(COUNT(H7:H41)*COUNT(H7:H41)) ), "—")</f>
        <v>0.14735720056722615</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1.3183808571428572E-3</v>
      </c>
      <c r="P42" s="16">
        <f>IF(COUNT(P7:P41) &gt; 0, SQRT(SUMSQ(P7:P41)/(COUNT(P7:P41)*COUNT(P7:P41)) ), "—")</f>
        <v>9.0801628571428566E-4</v>
      </c>
      <c r="Q42" s="14">
        <f>IF(COUNT(Q7:Q41) &gt; 0, AVERAGE(Q7:Q41), "—")</f>
        <v>4.8019356374285707</v>
      </c>
      <c r="R42" s="16">
        <f>IF(COUNT(R7:R41) &gt; 0, SQRT(SUMSQ(R7:R41)/(COUNT(R7:R41)*COUNT(R7:R41)) ), "—")</f>
        <v>8.9010100780358578E-2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41.57643418</v>
      </c>
      <c r="F46" s="16">
        <v>0.79668048000000002</v>
      </c>
      <c r="G46" s="14">
        <v>23.864390700000001</v>
      </c>
      <c r="H46" s="16">
        <v>0.71326047999999997</v>
      </c>
      <c r="I46" s="14">
        <v>0</v>
      </c>
      <c r="J46" s="16">
        <v>0</v>
      </c>
      <c r="K46" s="14" t="s">
        <v>582</v>
      </c>
      <c r="L46" s="16" t="s">
        <v>582</v>
      </c>
      <c r="M46" s="14">
        <v>0</v>
      </c>
      <c r="N46" s="16">
        <v>0</v>
      </c>
      <c r="O46" s="14">
        <v>0</v>
      </c>
      <c r="P46" s="16">
        <v>0</v>
      </c>
      <c r="Q46" s="14">
        <v>34.559175119999999</v>
      </c>
      <c r="R46" s="16">
        <v>1.12496898</v>
      </c>
    </row>
    <row r="47" spans="1:18" x14ac:dyDescent="0.25">
      <c r="A47" s="11" t="s">
        <v>517</v>
      </c>
      <c r="B47" s="13">
        <v>5928</v>
      </c>
      <c r="C47" s="14">
        <f>(488/B47*100)</f>
        <v>8.2321187584345488</v>
      </c>
      <c r="D47" s="15">
        <v>5440</v>
      </c>
      <c r="E47" s="14">
        <v>59.96508309</v>
      </c>
      <c r="F47" s="16">
        <v>1.1223550799999999</v>
      </c>
      <c r="G47" s="14">
        <v>26.773421620000001</v>
      </c>
      <c r="H47" s="16">
        <v>0.98309767000000003</v>
      </c>
      <c r="I47" s="14">
        <v>0</v>
      </c>
      <c r="J47" s="16">
        <v>0</v>
      </c>
      <c r="K47" s="14" t="s">
        <v>582</v>
      </c>
      <c r="L47" s="16" t="s">
        <v>582</v>
      </c>
      <c r="M47" s="14">
        <v>0</v>
      </c>
      <c r="N47" s="16">
        <v>0</v>
      </c>
      <c r="O47" s="14">
        <v>0</v>
      </c>
      <c r="P47" s="16">
        <v>0</v>
      </c>
      <c r="Q47" s="14">
        <v>13.261495289999999</v>
      </c>
      <c r="R47" s="16">
        <v>1.0935296999999999</v>
      </c>
    </row>
    <row r="48" spans="1:18" x14ac:dyDescent="0.25">
      <c r="A48" s="11" t="s">
        <v>518</v>
      </c>
      <c r="B48" s="13">
        <v>9841</v>
      </c>
      <c r="C48" s="14">
        <f>(8/B48*100)</f>
        <v>8.1292551569962401E-2</v>
      </c>
      <c r="D48" s="15">
        <v>9833</v>
      </c>
      <c r="E48" s="14">
        <v>84.301761229999997</v>
      </c>
      <c r="F48" s="16">
        <v>0.67866795999999996</v>
      </c>
      <c r="G48" s="14">
        <v>14.524984999999999</v>
      </c>
      <c r="H48" s="16">
        <v>0.49515889000000002</v>
      </c>
      <c r="I48" s="14">
        <v>0</v>
      </c>
      <c r="J48" s="16">
        <v>0</v>
      </c>
      <c r="K48" s="14" t="s">
        <v>582</v>
      </c>
      <c r="L48" s="16" t="s">
        <v>582</v>
      </c>
      <c r="M48" s="14">
        <v>0</v>
      </c>
      <c r="N48" s="16">
        <v>0</v>
      </c>
      <c r="O48" s="14">
        <v>0</v>
      </c>
      <c r="P48" s="16">
        <v>0</v>
      </c>
      <c r="Q48" s="14">
        <v>1.1732537599999999</v>
      </c>
      <c r="R48" s="16">
        <v>0.52724775999999995</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75.045375030000002</v>
      </c>
      <c r="F50" s="16">
        <v>0.77149179999999995</v>
      </c>
      <c r="G50" s="14">
        <v>20.455173859999999</v>
      </c>
      <c r="H50" s="16">
        <v>0.65892183000000004</v>
      </c>
      <c r="I50" s="14">
        <v>0</v>
      </c>
      <c r="J50" s="16">
        <v>0</v>
      </c>
      <c r="K50" s="14" t="s">
        <v>582</v>
      </c>
      <c r="L50" s="16" t="s">
        <v>582</v>
      </c>
      <c r="M50" s="14">
        <v>0</v>
      </c>
      <c r="N50" s="16">
        <v>0</v>
      </c>
      <c r="O50" s="14">
        <v>0</v>
      </c>
      <c r="P50" s="16">
        <v>0</v>
      </c>
      <c r="Q50" s="14">
        <v>4.4994511099999999</v>
      </c>
      <c r="R50" s="16">
        <v>0.47967627000000002</v>
      </c>
    </row>
    <row r="51" spans="1:18" x14ac:dyDescent="0.25">
      <c r="A51" s="11" t="s">
        <v>521</v>
      </c>
      <c r="B51" s="13">
        <v>6866</v>
      </c>
      <c r="C51" s="14">
        <f>(112/B51*100)</f>
        <v>1.6312263326536558</v>
      </c>
      <c r="D51" s="15">
        <v>6754</v>
      </c>
      <c r="E51" s="14">
        <v>44.428401430000001</v>
      </c>
      <c r="F51" s="16">
        <v>0.86520580000000002</v>
      </c>
      <c r="G51" s="14">
        <v>34.804481899999999</v>
      </c>
      <c r="H51" s="16">
        <v>0.76100124000000002</v>
      </c>
      <c r="I51" s="14">
        <v>0</v>
      </c>
      <c r="J51" s="16">
        <v>0</v>
      </c>
      <c r="K51" s="14" t="s">
        <v>582</v>
      </c>
      <c r="L51" s="16" t="s">
        <v>582</v>
      </c>
      <c r="M51" s="14">
        <v>10.574181830000001</v>
      </c>
      <c r="N51" s="16">
        <v>0.61230706999999995</v>
      </c>
      <c r="O51" s="14">
        <v>0</v>
      </c>
      <c r="P51" s="16">
        <v>0</v>
      </c>
      <c r="Q51" s="14">
        <v>10.192934839999999</v>
      </c>
      <c r="R51" s="16">
        <v>1.04074639</v>
      </c>
    </row>
    <row r="52" spans="1:18" x14ac:dyDescent="0.25">
      <c r="A52" s="11" t="s">
        <v>522</v>
      </c>
      <c r="B52" s="13">
        <v>5809</v>
      </c>
      <c r="C52" s="14">
        <f>(124/B52*100)</f>
        <v>2.1346186951282493</v>
      </c>
      <c r="D52" s="15">
        <v>5685</v>
      </c>
      <c r="E52" s="14">
        <v>68.506518110000002</v>
      </c>
      <c r="F52" s="16">
        <v>0.93447356999999998</v>
      </c>
      <c r="G52" s="14">
        <v>29.283839799999999</v>
      </c>
      <c r="H52" s="16">
        <v>0.86625357999999997</v>
      </c>
      <c r="I52" s="14">
        <v>0</v>
      </c>
      <c r="J52" s="16">
        <v>0</v>
      </c>
      <c r="K52" s="14" t="s">
        <v>582</v>
      </c>
      <c r="L52" s="16" t="s">
        <v>582</v>
      </c>
      <c r="M52" s="14">
        <v>0</v>
      </c>
      <c r="N52" s="16">
        <v>0</v>
      </c>
      <c r="O52" s="14">
        <v>0</v>
      </c>
      <c r="P52" s="16">
        <v>0</v>
      </c>
      <c r="Q52" s="14">
        <v>2.2096420999999999</v>
      </c>
      <c r="R52" s="16">
        <v>0.30663768000000002</v>
      </c>
    </row>
    <row r="53" spans="1:18" x14ac:dyDescent="0.25">
      <c r="A53" s="11" t="s">
        <v>523</v>
      </c>
      <c r="B53" s="13">
        <v>5571</v>
      </c>
      <c r="C53" s="14">
        <f>(144/B53*100)</f>
        <v>2.5848142164781907</v>
      </c>
      <c r="D53" s="15">
        <v>5427</v>
      </c>
      <c r="E53" s="14">
        <v>52.730558790000003</v>
      </c>
      <c r="F53" s="16">
        <v>0.67627440000000005</v>
      </c>
      <c r="G53" s="14">
        <v>39.060260749999998</v>
      </c>
      <c r="H53" s="16">
        <v>0.61327598999999999</v>
      </c>
      <c r="I53" s="14">
        <v>0</v>
      </c>
      <c r="J53" s="16">
        <v>0</v>
      </c>
      <c r="K53" s="14" t="s">
        <v>582</v>
      </c>
      <c r="L53" s="16" t="s">
        <v>582</v>
      </c>
      <c r="M53" s="14">
        <v>0</v>
      </c>
      <c r="N53" s="16">
        <v>0</v>
      </c>
      <c r="O53" s="14">
        <v>0</v>
      </c>
      <c r="P53" s="16">
        <v>0</v>
      </c>
      <c r="Q53" s="14">
        <v>8.2091804699999997</v>
      </c>
      <c r="R53" s="16">
        <v>0.38134087</v>
      </c>
    </row>
    <row r="54" spans="1:18" x14ac:dyDescent="0.25">
      <c r="A54" s="11" t="s">
        <v>524</v>
      </c>
      <c r="B54" s="13">
        <v>4740</v>
      </c>
      <c r="C54" s="14">
        <f>(638/B54*100)</f>
        <v>13.459915611814347</v>
      </c>
      <c r="D54" s="15">
        <v>4102</v>
      </c>
      <c r="E54" s="14">
        <v>69.45114375</v>
      </c>
      <c r="F54" s="16">
        <v>1.4691939199999999</v>
      </c>
      <c r="G54" s="14">
        <v>16.19559838</v>
      </c>
      <c r="H54" s="16">
        <v>0.82192264999999998</v>
      </c>
      <c r="I54" s="14">
        <v>0</v>
      </c>
      <c r="J54" s="16">
        <v>0</v>
      </c>
      <c r="K54" s="14" t="s">
        <v>582</v>
      </c>
      <c r="L54" s="16" t="s">
        <v>582</v>
      </c>
      <c r="M54" s="14">
        <v>0</v>
      </c>
      <c r="N54" s="16">
        <v>0</v>
      </c>
      <c r="O54" s="14">
        <v>0</v>
      </c>
      <c r="P54" s="16">
        <v>0</v>
      </c>
      <c r="Q54" s="14">
        <v>14.35325787</v>
      </c>
      <c r="R54" s="16">
        <v>1.5606774999999999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64.852671130000004</v>
      </c>
      <c r="F56" s="16">
        <v>0.74167519000000004</v>
      </c>
      <c r="G56" s="14">
        <v>34.247341120000002</v>
      </c>
      <c r="H56" s="16">
        <v>0.74443179000000004</v>
      </c>
      <c r="I56" s="14">
        <v>0</v>
      </c>
      <c r="J56" s="16">
        <v>0</v>
      </c>
      <c r="K56" s="14" t="s">
        <v>582</v>
      </c>
      <c r="L56" s="16" t="s">
        <v>582</v>
      </c>
      <c r="M56" s="14">
        <v>0</v>
      </c>
      <c r="N56" s="16">
        <v>0</v>
      </c>
      <c r="O56" s="14">
        <v>0</v>
      </c>
      <c r="P56" s="16">
        <v>0</v>
      </c>
      <c r="Q56" s="14">
        <v>0.89998776000000003</v>
      </c>
      <c r="R56" s="16">
        <v>0.19450281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59.067373840000002</v>
      </c>
      <c r="F61" s="16">
        <v>0.86365698000000002</v>
      </c>
      <c r="G61" s="14">
        <v>37.215453940000003</v>
      </c>
      <c r="H61" s="16">
        <v>0.80671691000000001</v>
      </c>
      <c r="I61" s="14">
        <v>0</v>
      </c>
      <c r="J61" s="16">
        <v>0</v>
      </c>
      <c r="K61" s="14" t="s">
        <v>582</v>
      </c>
      <c r="L61" s="16" t="s">
        <v>582</v>
      </c>
      <c r="M61" s="14">
        <v>0</v>
      </c>
      <c r="N61" s="16">
        <v>0</v>
      </c>
      <c r="O61" s="14">
        <v>0</v>
      </c>
      <c r="P61" s="16">
        <v>0</v>
      </c>
      <c r="Q61" s="14">
        <v>3.7171722300000001</v>
      </c>
      <c r="R61" s="16">
        <v>0.52001253000000003</v>
      </c>
    </row>
    <row r="62" spans="1:18" x14ac:dyDescent="0.25">
      <c r="A62" s="11" t="s">
        <v>532</v>
      </c>
      <c r="B62" s="13">
        <v>4476</v>
      </c>
      <c r="C62" s="14">
        <f>(3/B62*100)</f>
        <v>6.7024128686327081E-2</v>
      </c>
      <c r="D62" s="15">
        <v>4473</v>
      </c>
      <c r="E62" s="14">
        <v>66.241540060000005</v>
      </c>
      <c r="F62" s="16">
        <v>0.73558398000000003</v>
      </c>
      <c r="G62" s="14">
        <v>33.287877809999998</v>
      </c>
      <c r="H62" s="16">
        <v>0.71838617000000005</v>
      </c>
      <c r="I62" s="14">
        <v>0</v>
      </c>
      <c r="J62" s="16">
        <v>0</v>
      </c>
      <c r="K62" s="14" t="s">
        <v>582</v>
      </c>
      <c r="L62" s="16" t="s">
        <v>582</v>
      </c>
      <c r="M62" s="14">
        <v>0</v>
      </c>
      <c r="N62" s="16">
        <v>0</v>
      </c>
      <c r="O62" s="14">
        <v>0</v>
      </c>
      <c r="P62" s="16">
        <v>0</v>
      </c>
      <c r="Q62" s="14">
        <v>0.47058212999999999</v>
      </c>
      <c r="R62" s="16">
        <v>0.10237282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68.80260672</v>
      </c>
      <c r="F66" s="16">
        <v>0.63932973999999998</v>
      </c>
      <c r="G66" s="14">
        <v>19.892607949999999</v>
      </c>
      <c r="H66" s="16">
        <v>0.58187142000000003</v>
      </c>
      <c r="I66" s="14">
        <v>0</v>
      </c>
      <c r="J66" s="16">
        <v>0</v>
      </c>
      <c r="K66" s="14" t="s">
        <v>582</v>
      </c>
      <c r="L66" s="16" t="s">
        <v>582</v>
      </c>
      <c r="M66" s="14">
        <v>0</v>
      </c>
      <c r="N66" s="16">
        <v>0</v>
      </c>
      <c r="O66" s="14">
        <v>0</v>
      </c>
      <c r="P66" s="16">
        <v>0</v>
      </c>
      <c r="Q66" s="14">
        <v>11.30478533</v>
      </c>
      <c r="R66" s="16">
        <v>0.34945498000000003</v>
      </c>
    </row>
    <row r="67" spans="1:18" x14ac:dyDescent="0.25">
      <c r="A67" s="11" t="s">
        <v>537</v>
      </c>
      <c r="B67" s="13">
        <v>6971</v>
      </c>
      <c r="C67" s="14">
        <f>(1330/B67*100)</f>
        <v>19.079041744369533</v>
      </c>
      <c r="D67" s="15">
        <v>5641</v>
      </c>
      <c r="E67" s="14">
        <v>75.807957169999995</v>
      </c>
      <c r="F67" s="16">
        <v>0.71237578999999995</v>
      </c>
      <c r="G67" s="14">
        <v>20.784244009999998</v>
      </c>
      <c r="H67" s="16">
        <v>0.73740335999999995</v>
      </c>
      <c r="I67" s="14">
        <v>0</v>
      </c>
      <c r="J67" s="16">
        <v>0</v>
      </c>
      <c r="K67" s="14" t="s">
        <v>582</v>
      </c>
      <c r="L67" s="16" t="s">
        <v>582</v>
      </c>
      <c r="M67" s="14">
        <v>0</v>
      </c>
      <c r="N67" s="16">
        <v>0</v>
      </c>
      <c r="O67" s="14">
        <v>0</v>
      </c>
      <c r="P67" s="16">
        <v>0</v>
      </c>
      <c r="Q67" s="14">
        <v>3.40779882</v>
      </c>
      <c r="R67" s="16">
        <v>0.24788441999999999</v>
      </c>
    </row>
    <row r="68" spans="1:18" x14ac:dyDescent="0.25">
      <c r="A68" s="11" t="s">
        <v>538</v>
      </c>
      <c r="B68" s="13">
        <v>12083</v>
      </c>
      <c r="C68" s="14">
        <f>(32/B68*100)</f>
        <v>0.26483489199702059</v>
      </c>
      <c r="D68" s="15">
        <v>12051</v>
      </c>
      <c r="E68" s="14">
        <v>60.002831229999998</v>
      </c>
      <c r="F68" s="16">
        <v>0.46921876000000001</v>
      </c>
      <c r="G68" s="14">
        <v>22.526573840000001</v>
      </c>
      <c r="H68" s="16">
        <v>0.36928781999999999</v>
      </c>
      <c r="I68" s="14">
        <v>0</v>
      </c>
      <c r="J68" s="16">
        <v>0</v>
      </c>
      <c r="K68" s="14" t="s">
        <v>582</v>
      </c>
      <c r="L68" s="16" t="s">
        <v>582</v>
      </c>
      <c r="M68" s="14">
        <v>0</v>
      </c>
      <c r="N68" s="16">
        <v>0</v>
      </c>
      <c r="O68" s="14">
        <v>0</v>
      </c>
      <c r="P68" s="16">
        <v>0</v>
      </c>
      <c r="Q68" s="14">
        <v>17.470594930000001</v>
      </c>
      <c r="R68" s="16">
        <v>0.30753756999999998</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72.388214570000002</v>
      </c>
      <c r="F70" s="16">
        <v>0.86162970000000005</v>
      </c>
      <c r="G70" s="14">
        <v>23.00870505</v>
      </c>
      <c r="H70" s="16">
        <v>0.72143661999999997</v>
      </c>
      <c r="I70" s="14">
        <v>0</v>
      </c>
      <c r="J70" s="16">
        <v>0</v>
      </c>
      <c r="K70" s="14" t="s">
        <v>582</v>
      </c>
      <c r="L70" s="16" t="s">
        <v>582</v>
      </c>
      <c r="M70" s="14">
        <v>0</v>
      </c>
      <c r="N70" s="16">
        <v>0</v>
      </c>
      <c r="O70" s="14">
        <v>0</v>
      </c>
      <c r="P70" s="16">
        <v>0</v>
      </c>
      <c r="Q70" s="14">
        <v>4.6030803799999997</v>
      </c>
      <c r="R70" s="16">
        <v>0.53963905000000001</v>
      </c>
    </row>
    <row r="71" spans="1:18" x14ac:dyDescent="0.25">
      <c r="A71" s="11" t="s">
        <v>541</v>
      </c>
      <c r="B71" s="13">
        <v>6115</v>
      </c>
      <c r="C71" s="14">
        <f>(60/B71*100)</f>
        <v>0.98119378577269012</v>
      </c>
      <c r="D71" s="15">
        <v>6055</v>
      </c>
      <c r="E71" s="14">
        <v>57.649328680000004</v>
      </c>
      <c r="F71" s="16">
        <v>0.67201283000000001</v>
      </c>
      <c r="G71" s="14">
        <v>41.635500440000001</v>
      </c>
      <c r="H71" s="16">
        <v>0.67250114999999999</v>
      </c>
      <c r="I71" s="14">
        <v>0</v>
      </c>
      <c r="J71" s="16">
        <v>0</v>
      </c>
      <c r="K71" s="14" t="s">
        <v>582</v>
      </c>
      <c r="L71" s="16" t="s">
        <v>582</v>
      </c>
      <c r="M71" s="14">
        <v>0</v>
      </c>
      <c r="N71" s="16">
        <v>0</v>
      </c>
      <c r="O71" s="14">
        <v>0</v>
      </c>
      <c r="P71" s="16">
        <v>0</v>
      </c>
      <c r="Q71" s="14">
        <v>0.71517087999999995</v>
      </c>
      <c r="R71" s="16">
        <v>0.10306439000000001</v>
      </c>
    </row>
    <row r="72" spans="1:18" x14ac:dyDescent="0.25">
      <c r="A72" s="11" t="s">
        <v>542</v>
      </c>
      <c r="B72" s="13">
        <v>7708</v>
      </c>
      <c r="C72" s="14">
        <f>(9/B72*100)</f>
        <v>0.11676180591593151</v>
      </c>
      <c r="D72" s="15">
        <v>7699</v>
      </c>
      <c r="E72" s="14">
        <v>38.511781640000002</v>
      </c>
      <c r="F72" s="16">
        <v>0.72519769000000001</v>
      </c>
      <c r="G72" s="14">
        <v>60.9488767</v>
      </c>
      <c r="H72" s="16">
        <v>0.72060413999999995</v>
      </c>
      <c r="I72" s="14">
        <v>0</v>
      </c>
      <c r="J72" s="16">
        <v>0</v>
      </c>
      <c r="K72" s="14" t="s">
        <v>582</v>
      </c>
      <c r="L72" s="16" t="s">
        <v>582</v>
      </c>
      <c r="M72" s="14">
        <v>0</v>
      </c>
      <c r="N72" s="16">
        <v>0</v>
      </c>
      <c r="O72" s="14">
        <v>0</v>
      </c>
      <c r="P72" s="16">
        <v>0</v>
      </c>
      <c r="Q72" s="14">
        <v>0.53934167</v>
      </c>
      <c r="R72" s="16">
        <v>8.9325139999999997E-2</v>
      </c>
    </row>
    <row r="73" spans="1:18" x14ac:dyDescent="0.25">
      <c r="A73" s="11" t="s">
        <v>543</v>
      </c>
      <c r="B73" s="13">
        <v>8249</v>
      </c>
      <c r="C73" s="14">
        <f>(220/B73*100)</f>
        <v>2.6669899381743241</v>
      </c>
      <c r="D73" s="15">
        <v>8029</v>
      </c>
      <c r="E73" s="14">
        <v>70.490340529999997</v>
      </c>
      <c r="F73" s="16">
        <v>0.82760981</v>
      </c>
      <c r="G73" s="14">
        <v>28.043196139999999</v>
      </c>
      <c r="H73" s="16">
        <v>0.83501141999999995</v>
      </c>
      <c r="I73" s="14">
        <v>0</v>
      </c>
      <c r="J73" s="16">
        <v>0</v>
      </c>
      <c r="K73" s="14" t="s">
        <v>582</v>
      </c>
      <c r="L73" s="16" t="s">
        <v>582</v>
      </c>
      <c r="M73" s="14">
        <v>0</v>
      </c>
      <c r="N73" s="16">
        <v>0</v>
      </c>
      <c r="O73" s="14">
        <v>0</v>
      </c>
      <c r="P73" s="16">
        <v>0</v>
      </c>
      <c r="Q73" s="14">
        <v>1.46646334</v>
      </c>
      <c r="R73" s="16">
        <v>0.29982600999999998</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70.059103680000007</v>
      </c>
      <c r="F75" s="16">
        <v>1.04013048</v>
      </c>
      <c r="G75" s="14">
        <v>16.413533510000001</v>
      </c>
      <c r="H75" s="16">
        <v>0.64320858999999997</v>
      </c>
      <c r="I75" s="14">
        <v>0</v>
      </c>
      <c r="J75" s="16">
        <v>0</v>
      </c>
      <c r="K75" s="14" t="s">
        <v>582</v>
      </c>
      <c r="L75" s="16" t="s">
        <v>582</v>
      </c>
      <c r="M75" s="14">
        <v>0</v>
      </c>
      <c r="N75" s="16">
        <v>0</v>
      </c>
      <c r="O75" s="14">
        <v>0</v>
      </c>
      <c r="P75" s="16">
        <v>0</v>
      </c>
      <c r="Q75" s="14">
        <v>13.52736281</v>
      </c>
      <c r="R75" s="16">
        <v>1.0878070399999999</v>
      </c>
    </row>
    <row r="76" spans="1:18" x14ac:dyDescent="0.25">
      <c r="A76" s="11" t="s">
        <v>546</v>
      </c>
      <c r="B76" s="13">
        <v>14167</v>
      </c>
      <c r="C76" s="14">
        <f>(238/B76*100)</f>
        <v>1.6799604715183172</v>
      </c>
      <c r="D76" s="15">
        <v>13929</v>
      </c>
      <c r="E76" s="14">
        <v>71.664179829999995</v>
      </c>
      <c r="F76" s="16">
        <v>0.53618641</v>
      </c>
      <c r="G76" s="14">
        <v>21.892042849999999</v>
      </c>
      <c r="H76" s="16">
        <v>0.50803030999999998</v>
      </c>
      <c r="I76" s="14">
        <v>0</v>
      </c>
      <c r="J76" s="16">
        <v>0</v>
      </c>
      <c r="K76" s="14" t="s">
        <v>582</v>
      </c>
      <c r="L76" s="16" t="s">
        <v>582</v>
      </c>
      <c r="M76" s="14">
        <v>0</v>
      </c>
      <c r="N76" s="16">
        <v>0</v>
      </c>
      <c r="O76" s="14">
        <v>0</v>
      </c>
      <c r="P76" s="16">
        <v>0</v>
      </c>
      <c r="Q76" s="14">
        <v>6.4437773199999997</v>
      </c>
      <c r="R76" s="16">
        <v>0.43739801</v>
      </c>
    </row>
    <row r="77" spans="1:18" x14ac:dyDescent="0.25">
      <c r="A77" s="11" t="s">
        <v>547</v>
      </c>
      <c r="B77" s="13">
        <v>6062</v>
      </c>
      <c r="C77" s="14">
        <f>(511/B77*100)</f>
        <v>8.4295612009237875</v>
      </c>
      <c r="D77" s="15">
        <v>5551</v>
      </c>
      <c r="E77" s="14">
        <v>58.771397960000002</v>
      </c>
      <c r="F77" s="16">
        <v>0.815056</v>
      </c>
      <c r="G77" s="14">
        <v>27.010069640000001</v>
      </c>
      <c r="H77" s="16">
        <v>0.77975410000000001</v>
      </c>
      <c r="I77" s="14">
        <v>0</v>
      </c>
      <c r="J77" s="16">
        <v>0</v>
      </c>
      <c r="K77" s="14" t="s">
        <v>582</v>
      </c>
      <c r="L77" s="16" t="s">
        <v>582</v>
      </c>
      <c r="M77" s="14">
        <v>0</v>
      </c>
      <c r="N77" s="16">
        <v>0</v>
      </c>
      <c r="O77" s="14">
        <v>0</v>
      </c>
      <c r="P77" s="16">
        <v>0</v>
      </c>
      <c r="Q77" s="14">
        <v>14.218532400000001</v>
      </c>
      <c r="R77" s="16">
        <v>0.82146047</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73.593377829999994</v>
      </c>
      <c r="F81" s="16">
        <v>0.84054739000000001</v>
      </c>
      <c r="G81" s="14">
        <v>24.838035770000001</v>
      </c>
      <c r="H81" s="16">
        <v>0.88130885999999997</v>
      </c>
      <c r="I81" s="14">
        <v>0</v>
      </c>
      <c r="J81" s="16">
        <v>0</v>
      </c>
      <c r="K81" s="14" t="s">
        <v>582</v>
      </c>
      <c r="L81" s="16" t="s">
        <v>582</v>
      </c>
      <c r="M81" s="14">
        <v>0</v>
      </c>
      <c r="N81" s="16">
        <v>0</v>
      </c>
      <c r="O81" s="14">
        <v>0</v>
      </c>
      <c r="P81" s="16">
        <v>0</v>
      </c>
      <c r="Q81" s="14">
        <v>1.5685864</v>
      </c>
      <c r="R81" s="16">
        <v>0.29258556000000002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889</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46.438842080000001</v>
      </c>
      <c r="F7" s="16">
        <v>0.60639175999999995</v>
      </c>
      <c r="G7" s="14">
        <v>45.846731140000003</v>
      </c>
      <c r="H7" s="16">
        <v>0.57261722000000004</v>
      </c>
      <c r="I7" s="14">
        <v>0</v>
      </c>
      <c r="J7" s="16">
        <v>0</v>
      </c>
      <c r="K7" s="14" t="s">
        <v>582</v>
      </c>
      <c r="L7" s="16" t="s">
        <v>582</v>
      </c>
      <c r="M7" s="14">
        <v>0</v>
      </c>
      <c r="N7" s="16">
        <v>0</v>
      </c>
      <c r="O7" s="14">
        <v>0</v>
      </c>
      <c r="P7" s="16">
        <v>0</v>
      </c>
      <c r="Q7" s="14">
        <v>7.7144267800000002</v>
      </c>
      <c r="R7" s="16">
        <v>0.50712444999999995</v>
      </c>
    </row>
    <row r="8" spans="1:18" x14ac:dyDescent="0.25">
      <c r="A8" s="11" t="s">
        <v>478</v>
      </c>
      <c r="B8" s="13">
        <v>7007</v>
      </c>
      <c r="C8" s="14">
        <f>(324/B8*100)</f>
        <v>4.6239474810903385</v>
      </c>
      <c r="D8" s="15">
        <v>6683</v>
      </c>
      <c r="E8" s="14">
        <v>37.350996549999998</v>
      </c>
      <c r="F8" s="16">
        <v>0.74921709999999997</v>
      </c>
      <c r="G8" s="14">
        <v>57.301711660000002</v>
      </c>
      <c r="H8" s="16">
        <v>0.83774824000000003</v>
      </c>
      <c r="I8" s="14">
        <v>0</v>
      </c>
      <c r="J8" s="16">
        <v>0</v>
      </c>
      <c r="K8" s="14" t="s">
        <v>582</v>
      </c>
      <c r="L8" s="16" t="s">
        <v>582</v>
      </c>
      <c r="M8" s="14">
        <v>0.49272336</v>
      </c>
      <c r="N8" s="16">
        <v>0.12130058000000001</v>
      </c>
      <c r="O8" s="14">
        <v>0</v>
      </c>
      <c r="P8" s="16">
        <v>0</v>
      </c>
      <c r="Q8" s="14">
        <v>4.8545684299999996</v>
      </c>
      <c r="R8" s="16">
        <v>0.37532590999999998</v>
      </c>
    </row>
    <row r="9" spans="1:18" x14ac:dyDescent="0.25">
      <c r="A9" s="11" t="s">
        <v>479</v>
      </c>
      <c r="B9" s="13">
        <v>9651</v>
      </c>
      <c r="C9" s="14">
        <f>(373/B9*100)</f>
        <v>3.8648844679307839</v>
      </c>
      <c r="D9" s="15">
        <v>9278</v>
      </c>
      <c r="E9" s="14">
        <v>44.932786100000001</v>
      </c>
      <c r="F9" s="16">
        <v>0.65280196999999995</v>
      </c>
      <c r="G9" s="14">
        <v>46.966711400000001</v>
      </c>
      <c r="H9" s="16">
        <v>0.67282087000000002</v>
      </c>
      <c r="I9" s="14">
        <v>0</v>
      </c>
      <c r="J9" s="16">
        <v>0</v>
      </c>
      <c r="K9" s="14" t="s">
        <v>582</v>
      </c>
      <c r="L9" s="16" t="s">
        <v>582</v>
      </c>
      <c r="M9" s="14">
        <v>3.1043442899999998</v>
      </c>
      <c r="N9" s="16">
        <v>0.55569581000000001</v>
      </c>
      <c r="O9" s="14">
        <v>0</v>
      </c>
      <c r="P9" s="16">
        <v>0</v>
      </c>
      <c r="Q9" s="14">
        <v>4.9961582199999999</v>
      </c>
      <c r="R9" s="16">
        <v>0.42949016000000001</v>
      </c>
    </row>
    <row r="10" spans="1:18" x14ac:dyDescent="0.25">
      <c r="A10" s="11" t="s">
        <v>480</v>
      </c>
      <c r="B10" s="13">
        <v>20058</v>
      </c>
      <c r="C10" s="14">
        <f>(589/B10*100)</f>
        <v>2.9364841958320871</v>
      </c>
      <c r="D10" s="15">
        <v>19469</v>
      </c>
      <c r="E10" s="14">
        <v>54.735165180000003</v>
      </c>
      <c r="F10" s="16">
        <v>0.66526580999999996</v>
      </c>
      <c r="G10" s="14">
        <v>41.50565684</v>
      </c>
      <c r="H10" s="16">
        <v>0.76759719000000004</v>
      </c>
      <c r="I10" s="14">
        <v>0</v>
      </c>
      <c r="J10" s="16">
        <v>0</v>
      </c>
      <c r="K10" s="14" t="s">
        <v>582</v>
      </c>
      <c r="L10" s="16" t="s">
        <v>582</v>
      </c>
      <c r="M10" s="14">
        <v>0</v>
      </c>
      <c r="N10" s="16">
        <v>0</v>
      </c>
      <c r="O10" s="14">
        <v>0</v>
      </c>
      <c r="P10" s="16">
        <v>0</v>
      </c>
      <c r="Q10" s="14">
        <v>3.75917798</v>
      </c>
      <c r="R10" s="16">
        <v>0.34024583000000003</v>
      </c>
    </row>
    <row r="11" spans="1:18" x14ac:dyDescent="0.25">
      <c r="A11" s="11" t="s">
        <v>481</v>
      </c>
      <c r="B11" s="13">
        <v>7053</v>
      </c>
      <c r="C11" s="14">
        <f>(259/B11*100)</f>
        <v>3.6721962285552245</v>
      </c>
      <c r="D11" s="15">
        <v>6794</v>
      </c>
      <c r="E11" s="14">
        <v>59.717224549999997</v>
      </c>
      <c r="F11" s="16">
        <v>0.86587899999999995</v>
      </c>
      <c r="G11" s="14">
        <v>30.56867411</v>
      </c>
      <c r="H11" s="16">
        <v>0.88312122999999998</v>
      </c>
      <c r="I11" s="14">
        <v>0</v>
      </c>
      <c r="J11" s="16">
        <v>0</v>
      </c>
      <c r="K11" s="14" t="s">
        <v>582</v>
      </c>
      <c r="L11" s="16" t="s">
        <v>582</v>
      </c>
      <c r="M11" s="14">
        <v>0</v>
      </c>
      <c r="N11" s="16">
        <v>0</v>
      </c>
      <c r="O11" s="14">
        <v>0</v>
      </c>
      <c r="P11" s="16">
        <v>0</v>
      </c>
      <c r="Q11" s="14">
        <v>9.7141013300000001</v>
      </c>
      <c r="R11" s="16">
        <v>0.99336718000000002</v>
      </c>
    </row>
    <row r="12" spans="1:18" x14ac:dyDescent="0.25">
      <c r="A12" s="11" t="s">
        <v>482</v>
      </c>
      <c r="B12" s="13">
        <v>6894</v>
      </c>
      <c r="C12" s="14">
        <f>(60/B12*100)</f>
        <v>0.8703220191470844</v>
      </c>
      <c r="D12" s="15">
        <v>6834</v>
      </c>
      <c r="E12" s="14">
        <v>51.741142000000004</v>
      </c>
      <c r="F12" s="16">
        <v>0.78612322000000001</v>
      </c>
      <c r="G12" s="14">
        <v>42.84031444</v>
      </c>
      <c r="H12" s="16">
        <v>0.81009465000000003</v>
      </c>
      <c r="I12" s="14">
        <v>0</v>
      </c>
      <c r="J12" s="16">
        <v>0</v>
      </c>
      <c r="K12" s="14" t="s">
        <v>582</v>
      </c>
      <c r="L12" s="16" t="s">
        <v>582</v>
      </c>
      <c r="M12" s="14">
        <v>2.3480837700000001</v>
      </c>
      <c r="N12" s="16">
        <v>0.59189603000000002</v>
      </c>
      <c r="O12" s="14">
        <v>0</v>
      </c>
      <c r="P12" s="16">
        <v>0</v>
      </c>
      <c r="Q12" s="14">
        <v>3.0704597800000002</v>
      </c>
      <c r="R12" s="16">
        <v>0.36044801999999998</v>
      </c>
    </row>
    <row r="13" spans="1:18" x14ac:dyDescent="0.25">
      <c r="A13" s="11" t="s">
        <v>483</v>
      </c>
      <c r="B13" s="13">
        <v>7161</v>
      </c>
      <c r="C13" s="14">
        <f>(368/B13*100)</f>
        <v>5.1389470744309458</v>
      </c>
      <c r="D13" s="15">
        <v>6793</v>
      </c>
      <c r="E13" s="14">
        <v>44.761615159999998</v>
      </c>
      <c r="F13" s="16">
        <v>0.84350333</v>
      </c>
      <c r="G13" s="14">
        <v>47.625883870000003</v>
      </c>
      <c r="H13" s="16">
        <v>0.81224138999999995</v>
      </c>
      <c r="I13" s="14">
        <v>0</v>
      </c>
      <c r="J13" s="16">
        <v>0</v>
      </c>
      <c r="K13" s="14" t="s">
        <v>582</v>
      </c>
      <c r="L13" s="16" t="s">
        <v>582</v>
      </c>
      <c r="M13" s="14">
        <v>4.2471297400000001</v>
      </c>
      <c r="N13" s="16">
        <v>0.49075152</v>
      </c>
      <c r="O13" s="14">
        <v>0</v>
      </c>
      <c r="P13" s="16">
        <v>0</v>
      </c>
      <c r="Q13" s="14">
        <v>3.36537123</v>
      </c>
      <c r="R13" s="16">
        <v>0.42474720999999999</v>
      </c>
    </row>
    <row r="14" spans="1:18" x14ac:dyDescent="0.25">
      <c r="A14" s="11" t="s">
        <v>484</v>
      </c>
      <c r="B14" s="13">
        <v>5587</v>
      </c>
      <c r="C14" s="14">
        <f>(96/B14*100)</f>
        <v>1.7182745659566852</v>
      </c>
      <c r="D14" s="15">
        <v>5491</v>
      </c>
      <c r="E14" s="14">
        <v>55.097042199999997</v>
      </c>
      <c r="F14" s="16">
        <v>0.75704747999999999</v>
      </c>
      <c r="G14" s="14">
        <v>43.264935970000003</v>
      </c>
      <c r="H14" s="16">
        <v>0.78604954999999999</v>
      </c>
      <c r="I14" s="14">
        <v>0</v>
      </c>
      <c r="J14" s="16">
        <v>0</v>
      </c>
      <c r="K14" s="14" t="s">
        <v>582</v>
      </c>
      <c r="L14" s="16" t="s">
        <v>582</v>
      </c>
      <c r="M14" s="14">
        <v>0</v>
      </c>
      <c r="N14" s="16">
        <v>0</v>
      </c>
      <c r="O14" s="14">
        <v>0</v>
      </c>
      <c r="P14" s="16">
        <v>0</v>
      </c>
      <c r="Q14" s="14">
        <v>1.63802183</v>
      </c>
      <c r="R14" s="16">
        <v>0.19721673000000001</v>
      </c>
    </row>
    <row r="15" spans="1:18" x14ac:dyDescent="0.25">
      <c r="A15" s="11" t="s">
        <v>485</v>
      </c>
      <c r="B15" s="13">
        <v>5882</v>
      </c>
      <c r="C15" s="14">
        <f>(206/B15*100)</f>
        <v>3.5022101326079564</v>
      </c>
      <c r="D15" s="15">
        <v>5676</v>
      </c>
      <c r="E15" s="14">
        <v>40.827215430000003</v>
      </c>
      <c r="F15" s="16">
        <v>0.79051894</v>
      </c>
      <c r="G15" s="14">
        <v>54.841677269999998</v>
      </c>
      <c r="H15" s="16">
        <v>0.91778948999999999</v>
      </c>
      <c r="I15" s="14">
        <v>0</v>
      </c>
      <c r="J15" s="16">
        <v>0</v>
      </c>
      <c r="K15" s="14" t="s">
        <v>582</v>
      </c>
      <c r="L15" s="16" t="s">
        <v>582</v>
      </c>
      <c r="M15" s="14">
        <v>1.0404727199999999</v>
      </c>
      <c r="N15" s="16">
        <v>0.46653826999999998</v>
      </c>
      <c r="O15" s="14">
        <v>0</v>
      </c>
      <c r="P15" s="16">
        <v>0</v>
      </c>
      <c r="Q15" s="14">
        <v>3.2906345699999999</v>
      </c>
      <c r="R15" s="16">
        <v>0.32530930000000002</v>
      </c>
    </row>
    <row r="16" spans="1:18" x14ac:dyDescent="0.25">
      <c r="A16" s="11" t="s">
        <v>486</v>
      </c>
      <c r="B16" s="13">
        <v>6108</v>
      </c>
      <c r="C16" s="14">
        <f>(203/B16*100)</f>
        <v>3.3235101506221345</v>
      </c>
      <c r="D16" s="15">
        <v>5905</v>
      </c>
      <c r="E16" s="14">
        <v>46.987053430000003</v>
      </c>
      <c r="F16" s="16">
        <v>0.74906952000000004</v>
      </c>
      <c r="G16" s="14">
        <v>45.993988129999998</v>
      </c>
      <c r="H16" s="16">
        <v>0.81470942000000002</v>
      </c>
      <c r="I16" s="14">
        <v>0</v>
      </c>
      <c r="J16" s="16">
        <v>0</v>
      </c>
      <c r="K16" s="14" t="s">
        <v>582</v>
      </c>
      <c r="L16" s="16" t="s">
        <v>582</v>
      </c>
      <c r="M16" s="14">
        <v>0</v>
      </c>
      <c r="N16" s="16">
        <v>0</v>
      </c>
      <c r="O16" s="14">
        <v>0</v>
      </c>
      <c r="P16" s="16">
        <v>0</v>
      </c>
      <c r="Q16" s="14">
        <v>7.0189584399999996</v>
      </c>
      <c r="R16" s="16">
        <v>0.66103725000000002</v>
      </c>
    </row>
    <row r="17" spans="1:18" x14ac:dyDescent="0.25">
      <c r="A17" s="11" t="s">
        <v>487</v>
      </c>
      <c r="B17" s="13">
        <v>6504</v>
      </c>
      <c r="C17" s="14">
        <f>(2741/B17*100)</f>
        <v>42.143296432964327</v>
      </c>
      <c r="D17" s="15">
        <v>3763</v>
      </c>
      <c r="E17" s="14">
        <v>31.206952950000002</v>
      </c>
      <c r="F17" s="16">
        <v>0.96122145999999997</v>
      </c>
      <c r="G17" s="14">
        <v>54.545828589999999</v>
      </c>
      <c r="H17" s="16">
        <v>1.24153786</v>
      </c>
      <c r="I17" s="14">
        <v>0</v>
      </c>
      <c r="J17" s="16">
        <v>0</v>
      </c>
      <c r="K17" s="14" t="s">
        <v>582</v>
      </c>
      <c r="L17" s="16" t="s">
        <v>582</v>
      </c>
      <c r="M17" s="14">
        <v>3.9106507399999999</v>
      </c>
      <c r="N17" s="16">
        <v>0.50534003000000005</v>
      </c>
      <c r="O17" s="14">
        <v>0</v>
      </c>
      <c r="P17" s="16">
        <v>0</v>
      </c>
      <c r="Q17" s="14">
        <v>10.33656772</v>
      </c>
      <c r="R17" s="16">
        <v>0.79731227000000005</v>
      </c>
    </row>
    <row r="18" spans="1:18" x14ac:dyDescent="0.25">
      <c r="A18" s="11" t="s">
        <v>488</v>
      </c>
      <c r="B18" s="13">
        <v>5532</v>
      </c>
      <c r="C18" s="14">
        <f>(33/B18*100)</f>
        <v>0.59652928416485895</v>
      </c>
      <c r="D18" s="15">
        <v>5499</v>
      </c>
      <c r="E18" s="14">
        <v>46.526568349999998</v>
      </c>
      <c r="F18" s="16">
        <v>0.86887731999999995</v>
      </c>
      <c r="G18" s="14">
        <v>48.507336799999997</v>
      </c>
      <c r="H18" s="16">
        <v>1.0347700099999999</v>
      </c>
      <c r="I18" s="14">
        <v>0</v>
      </c>
      <c r="J18" s="16">
        <v>0</v>
      </c>
      <c r="K18" s="14" t="s">
        <v>582</v>
      </c>
      <c r="L18" s="16" t="s">
        <v>582</v>
      </c>
      <c r="M18" s="14">
        <v>0</v>
      </c>
      <c r="N18" s="16">
        <v>0</v>
      </c>
      <c r="O18" s="14">
        <v>0</v>
      </c>
      <c r="P18" s="16">
        <v>0</v>
      </c>
      <c r="Q18" s="14">
        <v>4.9660948600000001</v>
      </c>
      <c r="R18" s="16">
        <v>0.70858458000000002</v>
      </c>
    </row>
    <row r="19" spans="1:18" x14ac:dyDescent="0.25">
      <c r="A19" s="11" t="s">
        <v>489</v>
      </c>
      <c r="B19" s="13">
        <v>5658</v>
      </c>
      <c r="C19" s="14">
        <f>(521/B19*100)</f>
        <v>9.2082007776599504</v>
      </c>
      <c r="D19" s="15">
        <v>5137</v>
      </c>
      <c r="E19" s="14">
        <v>53.453863380000001</v>
      </c>
      <c r="F19" s="16">
        <v>0.87737721000000002</v>
      </c>
      <c r="G19" s="14">
        <v>42.727215829999999</v>
      </c>
      <c r="H19" s="16">
        <v>0.91978751999999997</v>
      </c>
      <c r="I19" s="14">
        <v>0</v>
      </c>
      <c r="J19" s="16">
        <v>0</v>
      </c>
      <c r="K19" s="14" t="s">
        <v>582</v>
      </c>
      <c r="L19" s="16" t="s">
        <v>582</v>
      </c>
      <c r="M19" s="14">
        <v>0</v>
      </c>
      <c r="N19" s="16">
        <v>0</v>
      </c>
      <c r="O19" s="14">
        <v>0</v>
      </c>
      <c r="P19" s="16">
        <v>0</v>
      </c>
      <c r="Q19" s="14">
        <v>3.8189207999999999</v>
      </c>
      <c r="R19" s="16">
        <v>0.47464307999999999</v>
      </c>
    </row>
    <row r="20" spans="1:18" x14ac:dyDescent="0.25">
      <c r="A20" s="11" t="s">
        <v>490</v>
      </c>
      <c r="B20" s="13">
        <v>3371</v>
      </c>
      <c r="C20" s="14">
        <f>(75/B20*100)</f>
        <v>2.2248590922574905</v>
      </c>
      <c r="D20" s="15">
        <v>3296</v>
      </c>
      <c r="E20" s="14">
        <v>29.196757259999998</v>
      </c>
      <c r="F20" s="16">
        <v>0.71261467999999994</v>
      </c>
      <c r="G20" s="14">
        <v>64.299378200000007</v>
      </c>
      <c r="H20" s="16">
        <v>0.74783326000000006</v>
      </c>
      <c r="I20" s="14">
        <v>0</v>
      </c>
      <c r="J20" s="16">
        <v>0</v>
      </c>
      <c r="K20" s="14" t="s">
        <v>582</v>
      </c>
      <c r="L20" s="16" t="s">
        <v>582</v>
      </c>
      <c r="M20" s="14">
        <v>0</v>
      </c>
      <c r="N20" s="16">
        <v>0</v>
      </c>
      <c r="O20" s="14">
        <v>0</v>
      </c>
      <c r="P20" s="16">
        <v>0</v>
      </c>
      <c r="Q20" s="14">
        <v>6.5038645400000004</v>
      </c>
      <c r="R20" s="16">
        <v>0.43479353999999998</v>
      </c>
    </row>
    <row r="21" spans="1:18" x14ac:dyDescent="0.25">
      <c r="A21" s="11" t="s">
        <v>491</v>
      </c>
      <c r="B21" s="13">
        <v>5741</v>
      </c>
      <c r="C21" s="14">
        <f>(90/B21*100)</f>
        <v>1.5676711374325032</v>
      </c>
      <c r="D21" s="15">
        <v>5651</v>
      </c>
      <c r="E21" s="14">
        <v>32.477070660000003</v>
      </c>
      <c r="F21" s="16">
        <v>0.83265540999999998</v>
      </c>
      <c r="G21" s="14">
        <v>64.743320969999999</v>
      </c>
      <c r="H21" s="16">
        <v>0.87455256000000003</v>
      </c>
      <c r="I21" s="14">
        <v>0</v>
      </c>
      <c r="J21" s="16">
        <v>0</v>
      </c>
      <c r="K21" s="14" t="s">
        <v>582</v>
      </c>
      <c r="L21" s="16" t="s">
        <v>582</v>
      </c>
      <c r="M21" s="14">
        <v>0</v>
      </c>
      <c r="N21" s="16">
        <v>0</v>
      </c>
      <c r="O21" s="14">
        <v>0</v>
      </c>
      <c r="P21" s="16">
        <v>0</v>
      </c>
      <c r="Q21" s="14">
        <v>2.7796083700000001</v>
      </c>
      <c r="R21" s="16">
        <v>0.26946457000000001</v>
      </c>
    </row>
    <row r="22" spans="1:18" x14ac:dyDescent="0.25">
      <c r="A22" s="11" t="s">
        <v>492</v>
      </c>
      <c r="B22" s="13">
        <v>6598</v>
      </c>
      <c r="C22" s="14">
        <f>(45/B22*100)</f>
        <v>0.68202485601697482</v>
      </c>
      <c r="D22" s="15">
        <v>6553</v>
      </c>
      <c r="E22" s="14">
        <v>44.137554360000003</v>
      </c>
      <c r="F22" s="16">
        <v>1.1847315300000001</v>
      </c>
      <c r="G22" s="14">
        <v>41.083826680000001</v>
      </c>
      <c r="H22" s="16">
        <v>1.4123167599999999</v>
      </c>
      <c r="I22" s="14">
        <v>0</v>
      </c>
      <c r="J22" s="16">
        <v>0</v>
      </c>
      <c r="K22" s="14" t="s">
        <v>582</v>
      </c>
      <c r="L22" s="16" t="s">
        <v>582</v>
      </c>
      <c r="M22" s="14">
        <v>10.214500230000001</v>
      </c>
      <c r="N22" s="16">
        <v>1.3106016899999999</v>
      </c>
      <c r="O22" s="14">
        <v>0</v>
      </c>
      <c r="P22" s="16">
        <v>0</v>
      </c>
      <c r="Q22" s="14">
        <v>4.5641187399999996</v>
      </c>
      <c r="R22" s="16">
        <v>0.55383824999999998</v>
      </c>
    </row>
    <row r="23" spans="1:18" x14ac:dyDescent="0.25">
      <c r="A23" s="11" t="s">
        <v>493</v>
      </c>
      <c r="B23" s="13">
        <v>11583</v>
      </c>
      <c r="C23" s="14">
        <f>(321/B23*100)</f>
        <v>2.7713027713027714</v>
      </c>
      <c r="D23" s="15">
        <v>11262</v>
      </c>
      <c r="E23" s="14">
        <v>41.102005210000002</v>
      </c>
      <c r="F23" s="16">
        <v>0.71649127999999995</v>
      </c>
      <c r="G23" s="14">
        <v>55.941986100000001</v>
      </c>
      <c r="H23" s="16">
        <v>0.80997514999999998</v>
      </c>
      <c r="I23" s="14">
        <v>0</v>
      </c>
      <c r="J23" s="16">
        <v>0</v>
      </c>
      <c r="K23" s="14" t="s">
        <v>582</v>
      </c>
      <c r="L23" s="16" t="s">
        <v>582</v>
      </c>
      <c r="M23" s="14">
        <v>0</v>
      </c>
      <c r="N23" s="16">
        <v>0</v>
      </c>
      <c r="O23" s="14">
        <v>0</v>
      </c>
      <c r="P23" s="16">
        <v>0</v>
      </c>
      <c r="Q23" s="14">
        <v>2.95600869</v>
      </c>
      <c r="R23" s="16">
        <v>0.36406748999999999</v>
      </c>
    </row>
    <row r="24" spans="1:18" x14ac:dyDescent="0.25">
      <c r="A24" s="11" t="s">
        <v>494</v>
      </c>
      <c r="B24" s="13">
        <v>6647</v>
      </c>
      <c r="C24" s="14">
        <f>(23/B24*100)</f>
        <v>0.34602076124567477</v>
      </c>
      <c r="D24" s="15">
        <v>6624</v>
      </c>
      <c r="E24" s="14">
        <v>75.182195530000001</v>
      </c>
      <c r="F24" s="16">
        <v>0.91513917</v>
      </c>
      <c r="G24" s="14">
        <v>22.593108770000001</v>
      </c>
      <c r="H24" s="16">
        <v>0.55884400999999995</v>
      </c>
      <c r="I24" s="14">
        <v>0</v>
      </c>
      <c r="J24" s="16">
        <v>0</v>
      </c>
      <c r="K24" s="14" t="s">
        <v>582</v>
      </c>
      <c r="L24" s="16" t="s">
        <v>582</v>
      </c>
      <c r="M24" s="14">
        <v>0</v>
      </c>
      <c r="N24" s="16">
        <v>0</v>
      </c>
      <c r="O24" s="14">
        <v>0</v>
      </c>
      <c r="P24" s="16">
        <v>0</v>
      </c>
      <c r="Q24" s="14">
        <v>2.2246956999999998</v>
      </c>
      <c r="R24" s="16">
        <v>0.84864735999999996</v>
      </c>
    </row>
    <row r="25" spans="1:18" x14ac:dyDescent="0.25">
      <c r="A25" s="11" t="s">
        <v>495</v>
      </c>
      <c r="B25" s="13">
        <v>5581</v>
      </c>
      <c r="C25" s="14">
        <f>(26/B25*100)</f>
        <v>0.46586633219853069</v>
      </c>
      <c r="D25" s="15">
        <v>5555</v>
      </c>
      <c r="E25" s="14">
        <v>37.869238899999999</v>
      </c>
      <c r="F25" s="16">
        <v>1.00931923</v>
      </c>
      <c r="G25" s="14">
        <v>59.706514159999998</v>
      </c>
      <c r="H25" s="16">
        <v>0.99656138999999999</v>
      </c>
      <c r="I25" s="14">
        <v>0</v>
      </c>
      <c r="J25" s="16">
        <v>0</v>
      </c>
      <c r="K25" s="14" t="s">
        <v>582</v>
      </c>
      <c r="L25" s="16" t="s">
        <v>582</v>
      </c>
      <c r="M25" s="14">
        <v>0</v>
      </c>
      <c r="N25" s="16">
        <v>0</v>
      </c>
      <c r="O25" s="14">
        <v>0</v>
      </c>
      <c r="P25" s="16">
        <v>0</v>
      </c>
      <c r="Q25" s="14">
        <v>2.4242469400000002</v>
      </c>
      <c r="R25" s="16">
        <v>0.20393364999999999</v>
      </c>
    </row>
    <row r="26" spans="1:18" x14ac:dyDescent="0.25">
      <c r="A26" s="11" t="s">
        <v>496</v>
      </c>
      <c r="B26" s="13">
        <v>4869</v>
      </c>
      <c r="C26" s="14">
        <f>(103/B26*100)</f>
        <v>2.1154241117272541</v>
      </c>
      <c r="D26" s="15">
        <v>4766</v>
      </c>
      <c r="E26" s="14">
        <v>57.380220799999996</v>
      </c>
      <c r="F26" s="16">
        <v>0.80967588999999995</v>
      </c>
      <c r="G26" s="14">
        <v>40.916530090000002</v>
      </c>
      <c r="H26" s="16">
        <v>0.80998409999999998</v>
      </c>
      <c r="I26" s="14">
        <v>0</v>
      </c>
      <c r="J26" s="16">
        <v>0</v>
      </c>
      <c r="K26" s="14" t="s">
        <v>582</v>
      </c>
      <c r="L26" s="16" t="s">
        <v>582</v>
      </c>
      <c r="M26" s="14">
        <v>0</v>
      </c>
      <c r="N26" s="16">
        <v>0</v>
      </c>
      <c r="O26" s="14">
        <v>0</v>
      </c>
      <c r="P26" s="16">
        <v>0</v>
      </c>
      <c r="Q26" s="14">
        <v>1.70324911</v>
      </c>
      <c r="R26" s="16">
        <v>0.20507025000000001</v>
      </c>
    </row>
    <row r="27" spans="1:18" x14ac:dyDescent="0.25">
      <c r="A27" s="11" t="s">
        <v>497</v>
      </c>
      <c r="B27" s="13">
        <v>5299</v>
      </c>
      <c r="C27" s="14">
        <f>(228/B27*100)</f>
        <v>4.3026986223815813</v>
      </c>
      <c r="D27" s="15">
        <v>5071</v>
      </c>
      <c r="E27" s="14">
        <v>37.164468290000002</v>
      </c>
      <c r="F27" s="16">
        <v>0.58068987999999999</v>
      </c>
      <c r="G27" s="14">
        <v>55.779290629999998</v>
      </c>
      <c r="H27" s="16">
        <v>0.59884930000000003</v>
      </c>
      <c r="I27" s="14">
        <v>0</v>
      </c>
      <c r="J27" s="16">
        <v>0</v>
      </c>
      <c r="K27" s="14" t="s">
        <v>582</v>
      </c>
      <c r="L27" s="16" t="s">
        <v>582</v>
      </c>
      <c r="M27" s="14">
        <v>0</v>
      </c>
      <c r="N27" s="16">
        <v>0</v>
      </c>
      <c r="O27" s="14">
        <v>0</v>
      </c>
      <c r="P27" s="16">
        <v>0</v>
      </c>
      <c r="Q27" s="14">
        <v>7.0562410800000004</v>
      </c>
      <c r="R27" s="16">
        <v>0.29935571</v>
      </c>
    </row>
    <row r="28" spans="1:18" x14ac:dyDescent="0.25">
      <c r="A28" s="11" t="s">
        <v>498</v>
      </c>
      <c r="B28" s="13">
        <v>7568</v>
      </c>
      <c r="C28" s="14">
        <f>(600/B28*100)</f>
        <v>7.9281183932346719</v>
      </c>
      <c r="D28" s="15">
        <v>6968</v>
      </c>
      <c r="E28" s="14">
        <v>55.191600200000003</v>
      </c>
      <c r="F28" s="16">
        <v>0.83189161</v>
      </c>
      <c r="G28" s="14">
        <v>38.730123659999997</v>
      </c>
      <c r="H28" s="16">
        <v>0.78064836000000004</v>
      </c>
      <c r="I28" s="14">
        <v>0</v>
      </c>
      <c r="J28" s="16">
        <v>0</v>
      </c>
      <c r="K28" s="14" t="s">
        <v>582</v>
      </c>
      <c r="L28" s="16" t="s">
        <v>582</v>
      </c>
      <c r="M28" s="14">
        <v>0</v>
      </c>
      <c r="N28" s="16">
        <v>0</v>
      </c>
      <c r="O28" s="14">
        <v>0</v>
      </c>
      <c r="P28" s="16">
        <v>0</v>
      </c>
      <c r="Q28" s="14">
        <v>6.0782761399999998</v>
      </c>
      <c r="R28" s="16">
        <v>0.76427442999999995</v>
      </c>
    </row>
    <row r="29" spans="1:18" x14ac:dyDescent="0.25">
      <c r="A29" s="11" t="s">
        <v>499</v>
      </c>
      <c r="B29" s="13">
        <v>5385</v>
      </c>
      <c r="C29" s="14">
        <f>(30/B29*100)</f>
        <v>0.55710306406685239</v>
      </c>
      <c r="D29" s="15">
        <v>5355</v>
      </c>
      <c r="E29" s="14">
        <v>46.442242219999997</v>
      </c>
      <c r="F29" s="16">
        <v>0.87028901000000003</v>
      </c>
      <c r="G29" s="14">
        <v>49.11654893</v>
      </c>
      <c r="H29" s="16">
        <v>0.87227231000000005</v>
      </c>
      <c r="I29" s="14">
        <v>0</v>
      </c>
      <c r="J29" s="16">
        <v>0</v>
      </c>
      <c r="K29" s="14" t="s">
        <v>582</v>
      </c>
      <c r="L29" s="16" t="s">
        <v>582</v>
      </c>
      <c r="M29" s="14">
        <v>2.7667624100000001</v>
      </c>
      <c r="N29" s="16">
        <v>0.24169378</v>
      </c>
      <c r="O29" s="14">
        <v>0</v>
      </c>
      <c r="P29" s="16">
        <v>0</v>
      </c>
      <c r="Q29" s="14">
        <v>1.6744464299999999</v>
      </c>
      <c r="R29" s="16">
        <v>0.28816808999999999</v>
      </c>
    </row>
    <row r="30" spans="1:18" x14ac:dyDescent="0.25">
      <c r="A30" s="11" t="s">
        <v>500</v>
      </c>
      <c r="B30" s="13">
        <v>4520</v>
      </c>
      <c r="C30" s="14">
        <f>(279/B30*100)</f>
        <v>6.1725663716814161</v>
      </c>
      <c r="D30" s="15">
        <v>4241</v>
      </c>
      <c r="E30" s="14">
        <v>45.060502710000002</v>
      </c>
      <c r="F30" s="16">
        <v>1.1407582300000001</v>
      </c>
      <c r="G30" s="14">
        <v>50.613517080000001</v>
      </c>
      <c r="H30" s="16">
        <v>1.05534276</v>
      </c>
      <c r="I30" s="14">
        <v>0</v>
      </c>
      <c r="J30" s="16">
        <v>0</v>
      </c>
      <c r="K30" s="14" t="s">
        <v>582</v>
      </c>
      <c r="L30" s="16" t="s">
        <v>582</v>
      </c>
      <c r="M30" s="14">
        <v>0</v>
      </c>
      <c r="N30" s="16">
        <v>0</v>
      </c>
      <c r="O30" s="14">
        <v>0</v>
      </c>
      <c r="P30" s="16">
        <v>0</v>
      </c>
      <c r="Q30" s="14">
        <v>4.32598021</v>
      </c>
      <c r="R30" s="16">
        <v>0.38792607000000001</v>
      </c>
    </row>
    <row r="31" spans="1:18" x14ac:dyDescent="0.25">
      <c r="A31" s="11" t="s">
        <v>501</v>
      </c>
      <c r="B31" s="13">
        <v>5456</v>
      </c>
      <c r="C31" s="14">
        <f>(159/B31*100)</f>
        <v>2.9142228739002931</v>
      </c>
      <c r="D31" s="15">
        <v>5297</v>
      </c>
      <c r="E31" s="14">
        <v>41.234942820000001</v>
      </c>
      <c r="F31" s="16">
        <v>0.75876754999999996</v>
      </c>
      <c r="G31" s="14">
        <v>53.927748610000002</v>
      </c>
      <c r="H31" s="16">
        <v>0.77792801</v>
      </c>
      <c r="I31" s="14">
        <v>0</v>
      </c>
      <c r="J31" s="16">
        <v>0</v>
      </c>
      <c r="K31" s="14" t="s">
        <v>582</v>
      </c>
      <c r="L31" s="16" t="s">
        <v>582</v>
      </c>
      <c r="M31" s="14">
        <v>0</v>
      </c>
      <c r="N31" s="16">
        <v>0</v>
      </c>
      <c r="O31" s="14">
        <v>0</v>
      </c>
      <c r="P31" s="16">
        <v>0</v>
      </c>
      <c r="Q31" s="14">
        <v>4.8373085700000003</v>
      </c>
      <c r="R31" s="16">
        <v>0.44040683000000003</v>
      </c>
    </row>
    <row r="32" spans="1:18" x14ac:dyDescent="0.25">
      <c r="A32" s="11" t="s">
        <v>502</v>
      </c>
      <c r="B32" s="13">
        <v>4478</v>
      </c>
      <c r="C32" s="14">
        <f>(6/B32*100)</f>
        <v>0.13398838767306834</v>
      </c>
      <c r="D32" s="15">
        <v>4472</v>
      </c>
      <c r="E32" s="14">
        <v>46.393286799999998</v>
      </c>
      <c r="F32" s="16">
        <v>0.88279141999999999</v>
      </c>
      <c r="G32" s="14">
        <v>51.762621529999997</v>
      </c>
      <c r="H32" s="16">
        <v>0.91980505000000001</v>
      </c>
      <c r="I32" s="14">
        <v>0</v>
      </c>
      <c r="J32" s="16">
        <v>0</v>
      </c>
      <c r="K32" s="14" t="s">
        <v>582</v>
      </c>
      <c r="L32" s="16" t="s">
        <v>582</v>
      </c>
      <c r="M32" s="14">
        <v>0</v>
      </c>
      <c r="N32" s="16">
        <v>0</v>
      </c>
      <c r="O32" s="14">
        <v>0</v>
      </c>
      <c r="P32" s="16">
        <v>0</v>
      </c>
      <c r="Q32" s="14">
        <v>1.8440916700000001</v>
      </c>
      <c r="R32" s="16">
        <v>0.25165891000000001</v>
      </c>
    </row>
    <row r="33" spans="1:18" x14ac:dyDescent="0.25">
      <c r="A33" s="11" t="s">
        <v>503</v>
      </c>
      <c r="B33" s="13">
        <v>7325</v>
      </c>
      <c r="C33" s="14">
        <f>(90/B33*100)</f>
        <v>1.228668941979522</v>
      </c>
      <c r="D33" s="15">
        <v>7235</v>
      </c>
      <c r="E33" s="14">
        <v>61.133773009999999</v>
      </c>
      <c r="F33" s="16">
        <v>0.91768810000000001</v>
      </c>
      <c r="G33" s="14">
        <v>36.659306229999999</v>
      </c>
      <c r="H33" s="16">
        <v>0.88541798000000005</v>
      </c>
      <c r="I33" s="14">
        <v>0</v>
      </c>
      <c r="J33" s="16">
        <v>0</v>
      </c>
      <c r="K33" s="14" t="s">
        <v>582</v>
      </c>
      <c r="L33" s="16" t="s">
        <v>582</v>
      </c>
      <c r="M33" s="14">
        <v>0</v>
      </c>
      <c r="N33" s="16">
        <v>0</v>
      </c>
      <c r="O33" s="14">
        <v>0</v>
      </c>
      <c r="P33" s="16">
        <v>0</v>
      </c>
      <c r="Q33" s="14">
        <v>2.2069207500000001</v>
      </c>
      <c r="R33" s="16">
        <v>0.26639737000000002</v>
      </c>
    </row>
    <row r="34" spans="1:18" x14ac:dyDescent="0.25">
      <c r="A34" s="11" t="s">
        <v>504</v>
      </c>
      <c r="B34" s="13">
        <v>6350</v>
      </c>
      <c r="C34" s="14">
        <f>(117/B34*100)</f>
        <v>1.8425196850393701</v>
      </c>
      <c r="D34" s="15">
        <v>6233</v>
      </c>
      <c r="E34" s="14">
        <v>50.275885459999998</v>
      </c>
      <c r="F34" s="16">
        <v>0.79221693000000004</v>
      </c>
      <c r="G34" s="14">
        <v>41.37845497</v>
      </c>
      <c r="H34" s="16">
        <v>0.85647779000000002</v>
      </c>
      <c r="I34" s="14">
        <v>0</v>
      </c>
      <c r="J34" s="16">
        <v>0</v>
      </c>
      <c r="K34" s="14" t="s">
        <v>582</v>
      </c>
      <c r="L34" s="16" t="s">
        <v>582</v>
      </c>
      <c r="M34" s="14">
        <v>2.5976574600000002</v>
      </c>
      <c r="N34" s="16">
        <v>0.53921854000000002</v>
      </c>
      <c r="O34" s="14">
        <v>0</v>
      </c>
      <c r="P34" s="16">
        <v>0</v>
      </c>
      <c r="Q34" s="14">
        <v>5.7480021099999998</v>
      </c>
      <c r="R34" s="16">
        <v>0.53888024999999995</v>
      </c>
    </row>
    <row r="35" spans="1:18" x14ac:dyDescent="0.25">
      <c r="A35" s="11" t="s">
        <v>505</v>
      </c>
      <c r="B35" s="13">
        <v>6406</v>
      </c>
      <c r="C35" s="14">
        <f>(88/B35*100)</f>
        <v>1.3737121448641898</v>
      </c>
      <c r="D35" s="15">
        <v>6318</v>
      </c>
      <c r="E35" s="14">
        <v>33.356241619999999</v>
      </c>
      <c r="F35" s="16">
        <v>0.79799308000000002</v>
      </c>
      <c r="G35" s="14">
        <v>63.567575990000002</v>
      </c>
      <c r="H35" s="16">
        <v>0.75333512999999996</v>
      </c>
      <c r="I35" s="14">
        <v>0</v>
      </c>
      <c r="J35" s="16">
        <v>0</v>
      </c>
      <c r="K35" s="14" t="s">
        <v>582</v>
      </c>
      <c r="L35" s="16" t="s">
        <v>582</v>
      </c>
      <c r="M35" s="14">
        <v>1.0439273</v>
      </c>
      <c r="N35" s="16">
        <v>5.7216339999999997E-2</v>
      </c>
      <c r="O35" s="14">
        <v>0</v>
      </c>
      <c r="P35" s="16">
        <v>0</v>
      </c>
      <c r="Q35" s="14">
        <v>2.03225509</v>
      </c>
      <c r="R35" s="16">
        <v>0.16782962000000001</v>
      </c>
    </row>
    <row r="36" spans="1:18" x14ac:dyDescent="0.25">
      <c r="A36" s="11" t="s">
        <v>506</v>
      </c>
      <c r="B36" s="13">
        <v>6736</v>
      </c>
      <c r="C36" s="14">
        <f>(113/B36*100)</f>
        <v>1.6775534441805227</v>
      </c>
      <c r="D36" s="15">
        <v>6623</v>
      </c>
      <c r="E36" s="14">
        <v>51.423464060000001</v>
      </c>
      <c r="F36" s="16">
        <v>0.64824135000000005</v>
      </c>
      <c r="G36" s="14">
        <v>44.914018280000001</v>
      </c>
      <c r="H36" s="16">
        <v>0.68300397999999996</v>
      </c>
      <c r="I36" s="14">
        <v>0</v>
      </c>
      <c r="J36" s="16">
        <v>0</v>
      </c>
      <c r="K36" s="14" t="s">
        <v>582</v>
      </c>
      <c r="L36" s="16" t="s">
        <v>582</v>
      </c>
      <c r="M36" s="14">
        <v>0</v>
      </c>
      <c r="N36" s="16">
        <v>0</v>
      </c>
      <c r="O36" s="14">
        <v>0</v>
      </c>
      <c r="P36" s="16">
        <v>0</v>
      </c>
      <c r="Q36" s="14">
        <v>3.6625176499999998</v>
      </c>
      <c r="R36" s="16">
        <v>0.35281332999999998</v>
      </c>
    </row>
    <row r="37" spans="1:18" x14ac:dyDescent="0.25">
      <c r="A37" s="11" t="s">
        <v>507</v>
      </c>
      <c r="B37" s="13">
        <v>5458</v>
      </c>
      <c r="C37" s="14">
        <f>(232/B37*100)</f>
        <v>4.2506412605349944</v>
      </c>
      <c r="D37" s="15">
        <v>5226</v>
      </c>
      <c r="E37" s="14">
        <v>41.898808299999999</v>
      </c>
      <c r="F37" s="16">
        <v>0.72268005999999996</v>
      </c>
      <c r="G37" s="14">
        <v>49.901007929999999</v>
      </c>
      <c r="H37" s="16">
        <v>0.99335521999999998</v>
      </c>
      <c r="I37" s="14">
        <v>0</v>
      </c>
      <c r="J37" s="16">
        <v>0</v>
      </c>
      <c r="K37" s="14" t="s">
        <v>582</v>
      </c>
      <c r="L37" s="16" t="s">
        <v>582</v>
      </c>
      <c r="M37" s="14">
        <v>0</v>
      </c>
      <c r="N37" s="16">
        <v>0</v>
      </c>
      <c r="O37" s="14">
        <v>0</v>
      </c>
      <c r="P37" s="16">
        <v>0</v>
      </c>
      <c r="Q37" s="14">
        <v>8.2001837700000006</v>
      </c>
      <c r="R37" s="16">
        <v>0.80122678000000003</v>
      </c>
    </row>
    <row r="38" spans="1:18" x14ac:dyDescent="0.25">
      <c r="A38" s="11" t="s">
        <v>508</v>
      </c>
      <c r="B38" s="13">
        <v>5860</v>
      </c>
      <c r="C38" s="14">
        <f>(35/B38*100)</f>
        <v>0.59726962457337884</v>
      </c>
      <c r="D38" s="15">
        <v>5825</v>
      </c>
      <c r="E38" s="14">
        <v>29.562677950000001</v>
      </c>
      <c r="F38" s="16">
        <v>0.93879774999999999</v>
      </c>
      <c r="G38" s="14">
        <v>51.758819619999997</v>
      </c>
      <c r="H38" s="16">
        <v>1.06045638</v>
      </c>
      <c r="I38" s="14">
        <v>0</v>
      </c>
      <c r="J38" s="16">
        <v>0</v>
      </c>
      <c r="K38" s="14" t="s">
        <v>582</v>
      </c>
      <c r="L38" s="16" t="s">
        <v>582</v>
      </c>
      <c r="M38" s="14">
        <v>0</v>
      </c>
      <c r="N38" s="16">
        <v>0</v>
      </c>
      <c r="O38" s="14">
        <v>0</v>
      </c>
      <c r="P38" s="16">
        <v>0</v>
      </c>
      <c r="Q38" s="14">
        <v>18.678502430000002</v>
      </c>
      <c r="R38" s="16">
        <v>1.0724381000000001</v>
      </c>
    </row>
    <row r="39" spans="1:18" x14ac:dyDescent="0.25">
      <c r="A39" s="11" t="s">
        <v>509</v>
      </c>
      <c r="B39" s="13">
        <v>5895</v>
      </c>
      <c r="C39" s="14">
        <f>(34/B39*100)</f>
        <v>0.57675996607294322</v>
      </c>
      <c r="D39" s="15">
        <v>5861</v>
      </c>
      <c r="E39" s="14">
        <v>69.766691219999998</v>
      </c>
      <c r="F39" s="16">
        <v>0.94805616999999998</v>
      </c>
      <c r="G39" s="14">
        <v>26.011605750000001</v>
      </c>
      <c r="H39" s="16">
        <v>0.84344607999999999</v>
      </c>
      <c r="I39" s="14">
        <v>0</v>
      </c>
      <c r="J39" s="16">
        <v>0</v>
      </c>
      <c r="K39" s="14" t="s">
        <v>582</v>
      </c>
      <c r="L39" s="16" t="s">
        <v>582</v>
      </c>
      <c r="M39" s="14">
        <v>0</v>
      </c>
      <c r="N39" s="16">
        <v>0</v>
      </c>
      <c r="O39" s="14">
        <v>0</v>
      </c>
      <c r="P39" s="16">
        <v>0</v>
      </c>
      <c r="Q39" s="14">
        <v>4.2217030199999996</v>
      </c>
      <c r="R39" s="16">
        <v>0.58884831999999998</v>
      </c>
    </row>
    <row r="40" spans="1:18" x14ac:dyDescent="0.25">
      <c r="A40" s="11" t="s">
        <v>510</v>
      </c>
      <c r="B40" s="13">
        <v>14157</v>
      </c>
      <c r="C40" s="14">
        <f>(450/B40*100)</f>
        <v>3.1786395422759059</v>
      </c>
      <c r="D40" s="15">
        <v>13707</v>
      </c>
      <c r="E40" s="14">
        <v>49.79566938</v>
      </c>
      <c r="F40" s="16">
        <v>0.81998219000000006</v>
      </c>
      <c r="G40" s="14">
        <v>46.435148150000003</v>
      </c>
      <c r="H40" s="16">
        <v>0.88981456000000003</v>
      </c>
      <c r="I40" s="14">
        <v>0</v>
      </c>
      <c r="J40" s="16">
        <v>0</v>
      </c>
      <c r="K40" s="14" t="s">
        <v>582</v>
      </c>
      <c r="L40" s="16" t="s">
        <v>582</v>
      </c>
      <c r="M40" s="14">
        <v>0</v>
      </c>
      <c r="N40" s="16">
        <v>0</v>
      </c>
      <c r="O40" s="14">
        <v>0</v>
      </c>
      <c r="P40" s="16">
        <v>0</v>
      </c>
      <c r="Q40" s="14">
        <v>3.7691824700000001</v>
      </c>
      <c r="R40" s="16">
        <v>0.41669007000000002</v>
      </c>
    </row>
    <row r="41" spans="1:18" x14ac:dyDescent="0.25">
      <c r="A41" s="11" t="s">
        <v>511</v>
      </c>
      <c r="B41" s="13">
        <v>5712</v>
      </c>
      <c r="C41" s="14">
        <f>(80/B41*100)</f>
        <v>1.400560224089636</v>
      </c>
      <c r="D41" s="15">
        <v>5632</v>
      </c>
      <c r="E41" s="14">
        <v>55.102753759999999</v>
      </c>
      <c r="F41" s="16">
        <v>0.86685462999999996</v>
      </c>
      <c r="G41" s="14">
        <v>40.434679260000003</v>
      </c>
      <c r="H41" s="16">
        <v>0.97849028999999998</v>
      </c>
      <c r="I41" s="14">
        <v>0</v>
      </c>
      <c r="J41" s="16">
        <v>0</v>
      </c>
      <c r="K41" s="14" t="s">
        <v>582</v>
      </c>
      <c r="L41" s="16" t="s">
        <v>582</v>
      </c>
      <c r="M41" s="14">
        <v>0.68208106000000002</v>
      </c>
      <c r="N41" s="16">
        <v>0.18162733</v>
      </c>
      <c r="O41" s="14">
        <v>0</v>
      </c>
      <c r="P41" s="16">
        <v>0</v>
      </c>
      <c r="Q41" s="14">
        <v>3.7804859199999998</v>
      </c>
      <c r="R41" s="16">
        <v>0.47666504999999998</v>
      </c>
    </row>
    <row r="42" spans="1:18" x14ac:dyDescent="0.25">
      <c r="A42" s="11" t="s">
        <v>512</v>
      </c>
      <c r="B42" s="13">
        <f>IF(COUNT(B7:B41) &gt; 0, AVERAGE(B7:B41), "\u2014")</f>
        <v>7103.4285714285716</v>
      </c>
      <c r="C42" s="14">
        <f>IF(COUNT(C7:C41) &gt; 0, AVERAGE(C7:C41), "—")</f>
        <v>3.9188843356958483</v>
      </c>
      <c r="D42" s="15">
        <f>IF(COUNT(D7:D41) &gt; 0, AVERAGE(D7:D41), "—")</f>
        <v>6816.2571428571428</v>
      </c>
      <c r="E42" s="14">
        <f>IF(COUNT(E7:E41) &gt; 0, AVERAGE(E7:E41), "—")</f>
        <v>46.997843367999998</v>
      </c>
      <c r="F42" s="16">
        <f>IF(COUNT(F7:F41) &gt; 0, SQRT(SUMSQ(F7:F41)/(COUNT(F7:F41)*COUNT(F7:F41)) ), "—")</f>
        <v>0.141163432551798</v>
      </c>
      <c r="G42" s="14">
        <f>IF(COUNT(G7:G41) &gt; 0, AVERAGE(G7:G41), "—")</f>
        <v>47.223194218285705</v>
      </c>
      <c r="H42" s="16">
        <f>IF(COUNT(H7:H41) &gt; 0, SQRT(SUMSQ(H7:H41)/(COUNT(H7:H41)*COUNT(H7:H41)) ), "—")</f>
        <v>0.14874512802044187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0.92709523085714296</v>
      </c>
      <c r="N42" s="16">
        <f>IF(COUNT(N7:N41) &gt; 0, SQRT(SUMSQ(N7:N41)/(COUNT(N7:N41)*COUNT(N7:N41)) ), "—")</f>
        <v>5.338216193337382E-2</v>
      </c>
      <c r="O42" s="14">
        <f>IF(COUNT(O7:O41) &gt; 0, AVERAGE(O7:O41), "—")</f>
        <v>0</v>
      </c>
      <c r="P42" s="16">
        <f>IF(COUNT(P7:P41) &gt; 0, SQRT(SUMSQ(P7:P41)/(COUNT(P7:P41)*COUNT(P7:P41)) ), "—")</f>
        <v>0</v>
      </c>
      <c r="Q42" s="14">
        <f>IF(COUNT(Q7:Q41) &gt; 0, AVERAGE(Q7:Q41), "—")</f>
        <v>4.8518671820000012</v>
      </c>
      <c r="R42" s="16">
        <f>IF(COUNT(R7:R41) &gt; 0, SQRT(SUMSQ(R7:R41)/(COUNT(R7:R41)*COUNT(R7:R41)) ), "—")</f>
        <v>8.8816093034180171E-2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43.95590911</v>
      </c>
      <c r="F46" s="16">
        <v>0.79183992000000003</v>
      </c>
      <c r="G46" s="14">
        <v>21.45259287</v>
      </c>
      <c r="H46" s="16">
        <v>0.63237447999999996</v>
      </c>
      <c r="I46" s="14">
        <v>0</v>
      </c>
      <c r="J46" s="16">
        <v>0</v>
      </c>
      <c r="K46" s="14" t="s">
        <v>582</v>
      </c>
      <c r="L46" s="16" t="s">
        <v>582</v>
      </c>
      <c r="M46" s="14">
        <v>0</v>
      </c>
      <c r="N46" s="16">
        <v>0</v>
      </c>
      <c r="O46" s="14">
        <v>0</v>
      </c>
      <c r="P46" s="16">
        <v>0</v>
      </c>
      <c r="Q46" s="14">
        <v>34.591498020000003</v>
      </c>
      <c r="R46" s="16">
        <v>1.13111052</v>
      </c>
    </row>
    <row r="47" spans="1:18" x14ac:dyDescent="0.25">
      <c r="A47" s="11" t="s">
        <v>517</v>
      </c>
      <c r="B47" s="13">
        <v>5928</v>
      </c>
      <c r="C47" s="14">
        <f>(488/B47*100)</f>
        <v>8.2321187584345488</v>
      </c>
      <c r="D47" s="15">
        <v>5440</v>
      </c>
      <c r="E47" s="14">
        <v>61.038763240000002</v>
      </c>
      <c r="F47" s="16">
        <v>0.92314615</v>
      </c>
      <c r="G47" s="14">
        <v>25.395290469999999</v>
      </c>
      <c r="H47" s="16">
        <v>1.01418338</v>
      </c>
      <c r="I47" s="14">
        <v>0</v>
      </c>
      <c r="J47" s="16">
        <v>0</v>
      </c>
      <c r="K47" s="14" t="s">
        <v>582</v>
      </c>
      <c r="L47" s="16" t="s">
        <v>582</v>
      </c>
      <c r="M47" s="14">
        <v>0</v>
      </c>
      <c r="N47" s="16">
        <v>0</v>
      </c>
      <c r="O47" s="14">
        <v>0</v>
      </c>
      <c r="P47" s="16">
        <v>0</v>
      </c>
      <c r="Q47" s="14">
        <v>13.565946289999999</v>
      </c>
      <c r="R47" s="16">
        <v>1.09211703</v>
      </c>
    </row>
    <row r="48" spans="1:18" x14ac:dyDescent="0.25">
      <c r="A48" s="11" t="s">
        <v>518</v>
      </c>
      <c r="B48" s="13">
        <v>9841</v>
      </c>
      <c r="C48" s="14">
        <f>(8/B48*100)</f>
        <v>8.1292551569962401E-2</v>
      </c>
      <c r="D48" s="15">
        <v>9833</v>
      </c>
      <c r="E48" s="14">
        <v>52.490153130000003</v>
      </c>
      <c r="F48" s="16">
        <v>1.1247838800000001</v>
      </c>
      <c r="G48" s="14">
        <v>46.210212800000001</v>
      </c>
      <c r="H48" s="16">
        <v>1.1382394899999999</v>
      </c>
      <c r="I48" s="14">
        <v>0</v>
      </c>
      <c r="J48" s="16">
        <v>0</v>
      </c>
      <c r="K48" s="14" t="s">
        <v>582</v>
      </c>
      <c r="L48" s="16" t="s">
        <v>582</v>
      </c>
      <c r="M48" s="14">
        <v>0</v>
      </c>
      <c r="N48" s="16">
        <v>0</v>
      </c>
      <c r="O48" s="14">
        <v>0</v>
      </c>
      <c r="P48" s="16">
        <v>0</v>
      </c>
      <c r="Q48" s="14">
        <v>1.29963407</v>
      </c>
      <c r="R48" s="16">
        <v>0.52526377999999996</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62.531668320000001</v>
      </c>
      <c r="F50" s="16">
        <v>0.78835440000000001</v>
      </c>
      <c r="G50" s="14">
        <v>33.138530439999997</v>
      </c>
      <c r="H50" s="16">
        <v>0.77839552999999995</v>
      </c>
      <c r="I50" s="14">
        <v>0</v>
      </c>
      <c r="J50" s="16">
        <v>0</v>
      </c>
      <c r="K50" s="14" t="s">
        <v>582</v>
      </c>
      <c r="L50" s="16" t="s">
        <v>582</v>
      </c>
      <c r="M50" s="14">
        <v>0</v>
      </c>
      <c r="N50" s="16">
        <v>0</v>
      </c>
      <c r="O50" s="14">
        <v>0</v>
      </c>
      <c r="P50" s="16">
        <v>0</v>
      </c>
      <c r="Q50" s="14">
        <v>4.3298012400000001</v>
      </c>
      <c r="R50" s="16">
        <v>0.50365170999999997</v>
      </c>
    </row>
    <row r="51" spans="1:18" x14ac:dyDescent="0.25">
      <c r="A51" s="11" t="s">
        <v>521</v>
      </c>
      <c r="B51" s="13">
        <v>6866</v>
      </c>
      <c r="C51" s="14">
        <f>(112/B51*100)</f>
        <v>1.6312263326536558</v>
      </c>
      <c r="D51" s="15">
        <v>6754</v>
      </c>
      <c r="E51" s="14">
        <v>46.265824360000003</v>
      </c>
      <c r="F51" s="16">
        <v>0.91796838000000003</v>
      </c>
      <c r="G51" s="14">
        <v>32.694689189999998</v>
      </c>
      <c r="H51" s="16">
        <v>0.69523683999999997</v>
      </c>
      <c r="I51" s="14">
        <v>0</v>
      </c>
      <c r="J51" s="16">
        <v>0</v>
      </c>
      <c r="K51" s="14" t="s">
        <v>582</v>
      </c>
      <c r="L51" s="16" t="s">
        <v>582</v>
      </c>
      <c r="M51" s="14">
        <v>10.574181830000001</v>
      </c>
      <c r="N51" s="16">
        <v>0.61230706999999995</v>
      </c>
      <c r="O51" s="14">
        <v>0</v>
      </c>
      <c r="P51" s="16">
        <v>0</v>
      </c>
      <c r="Q51" s="14">
        <v>10.46530462</v>
      </c>
      <c r="R51" s="16">
        <v>1.04985814</v>
      </c>
    </row>
    <row r="52" spans="1:18" x14ac:dyDescent="0.25">
      <c r="A52" s="11" t="s">
        <v>522</v>
      </c>
      <c r="B52" s="13">
        <v>5809</v>
      </c>
      <c r="C52" s="14">
        <f>(124/B52*100)</f>
        <v>2.1346186951282493</v>
      </c>
      <c r="D52" s="15">
        <v>5685</v>
      </c>
      <c r="E52" s="14">
        <v>64.126764069999993</v>
      </c>
      <c r="F52" s="16">
        <v>0.90058700999999997</v>
      </c>
      <c r="G52" s="14">
        <v>33.581617399999999</v>
      </c>
      <c r="H52" s="16">
        <v>0.87625580000000003</v>
      </c>
      <c r="I52" s="14">
        <v>0</v>
      </c>
      <c r="J52" s="16">
        <v>0</v>
      </c>
      <c r="K52" s="14" t="s">
        <v>582</v>
      </c>
      <c r="L52" s="16" t="s">
        <v>582</v>
      </c>
      <c r="M52" s="14">
        <v>0</v>
      </c>
      <c r="N52" s="16">
        <v>0</v>
      </c>
      <c r="O52" s="14">
        <v>0</v>
      </c>
      <c r="P52" s="16">
        <v>0</v>
      </c>
      <c r="Q52" s="14">
        <v>2.29161854</v>
      </c>
      <c r="R52" s="16">
        <v>0.30035685000000001</v>
      </c>
    </row>
    <row r="53" spans="1:18" x14ac:dyDescent="0.25">
      <c r="A53" s="11" t="s">
        <v>523</v>
      </c>
      <c r="B53" s="13">
        <v>5571</v>
      </c>
      <c r="C53" s="14">
        <f>(144/B53*100)</f>
        <v>2.5848142164781907</v>
      </c>
      <c r="D53" s="15">
        <v>5427</v>
      </c>
      <c r="E53" s="14">
        <v>51.65141165</v>
      </c>
      <c r="F53" s="16">
        <v>0.71689797</v>
      </c>
      <c r="G53" s="14">
        <v>39.959340679999997</v>
      </c>
      <c r="H53" s="16">
        <v>0.63986368999999998</v>
      </c>
      <c r="I53" s="14">
        <v>0</v>
      </c>
      <c r="J53" s="16">
        <v>0</v>
      </c>
      <c r="K53" s="14" t="s">
        <v>582</v>
      </c>
      <c r="L53" s="16" t="s">
        <v>582</v>
      </c>
      <c r="M53" s="14">
        <v>0</v>
      </c>
      <c r="N53" s="16">
        <v>0</v>
      </c>
      <c r="O53" s="14">
        <v>0</v>
      </c>
      <c r="P53" s="16">
        <v>0</v>
      </c>
      <c r="Q53" s="14">
        <v>8.3892476699999996</v>
      </c>
      <c r="R53" s="16">
        <v>0.39384449999999999</v>
      </c>
    </row>
    <row r="54" spans="1:18" x14ac:dyDescent="0.25">
      <c r="A54" s="11" t="s">
        <v>524</v>
      </c>
      <c r="B54" s="13">
        <v>4740</v>
      </c>
      <c r="C54" s="14">
        <f>(638/B54*100)</f>
        <v>13.459915611814347</v>
      </c>
      <c r="D54" s="15">
        <v>4102</v>
      </c>
      <c r="E54" s="14">
        <v>50.266914550000003</v>
      </c>
      <c r="F54" s="16">
        <v>1.37203689</v>
      </c>
      <c r="G54" s="14">
        <v>33.808162400000001</v>
      </c>
      <c r="H54" s="16">
        <v>1.13048152</v>
      </c>
      <c r="I54" s="14">
        <v>0</v>
      </c>
      <c r="J54" s="16">
        <v>0</v>
      </c>
      <c r="K54" s="14" t="s">
        <v>582</v>
      </c>
      <c r="L54" s="16" t="s">
        <v>582</v>
      </c>
      <c r="M54" s="14">
        <v>0</v>
      </c>
      <c r="N54" s="16">
        <v>0</v>
      </c>
      <c r="O54" s="14">
        <v>0</v>
      </c>
      <c r="P54" s="16">
        <v>0</v>
      </c>
      <c r="Q54" s="14">
        <v>15.92492305</v>
      </c>
      <c r="R54" s="16">
        <v>1.52811345</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66.70120824</v>
      </c>
      <c r="F56" s="16">
        <v>0.7847035</v>
      </c>
      <c r="G56" s="14">
        <v>32.297941860000002</v>
      </c>
      <c r="H56" s="16">
        <v>0.80074076000000005</v>
      </c>
      <c r="I56" s="14">
        <v>0</v>
      </c>
      <c r="J56" s="16">
        <v>0</v>
      </c>
      <c r="K56" s="14" t="s">
        <v>582</v>
      </c>
      <c r="L56" s="16" t="s">
        <v>582</v>
      </c>
      <c r="M56" s="14">
        <v>0</v>
      </c>
      <c r="N56" s="16">
        <v>0</v>
      </c>
      <c r="O56" s="14">
        <v>0</v>
      </c>
      <c r="P56" s="16">
        <v>0</v>
      </c>
      <c r="Q56" s="14">
        <v>1.0008499</v>
      </c>
      <c r="R56" s="16">
        <v>0.18216992000000001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59.067712899999997</v>
      </c>
      <c r="F61" s="16">
        <v>0.78550282000000005</v>
      </c>
      <c r="G61" s="14">
        <v>37.018931520000002</v>
      </c>
      <c r="H61" s="16">
        <v>0.75676460999999995</v>
      </c>
      <c r="I61" s="14">
        <v>0</v>
      </c>
      <c r="J61" s="16">
        <v>0</v>
      </c>
      <c r="K61" s="14" t="s">
        <v>582</v>
      </c>
      <c r="L61" s="16" t="s">
        <v>582</v>
      </c>
      <c r="M61" s="14">
        <v>0</v>
      </c>
      <c r="N61" s="16">
        <v>0</v>
      </c>
      <c r="O61" s="14">
        <v>0</v>
      </c>
      <c r="P61" s="16">
        <v>0</v>
      </c>
      <c r="Q61" s="14">
        <v>3.9133555800000002</v>
      </c>
      <c r="R61" s="16">
        <v>0.55489396999999996</v>
      </c>
    </row>
    <row r="62" spans="1:18" x14ac:dyDescent="0.25">
      <c r="A62" s="11" t="s">
        <v>532</v>
      </c>
      <c r="B62" s="13">
        <v>4476</v>
      </c>
      <c r="C62" s="14">
        <f>(3/B62*100)</f>
        <v>6.7024128686327081E-2</v>
      </c>
      <c r="D62" s="15">
        <v>4473</v>
      </c>
      <c r="E62" s="14">
        <v>62.90746584</v>
      </c>
      <c r="F62" s="16">
        <v>0.78709786000000004</v>
      </c>
      <c r="G62" s="14">
        <v>36.754646299999997</v>
      </c>
      <c r="H62" s="16">
        <v>0.77689907999999996</v>
      </c>
      <c r="I62" s="14">
        <v>0</v>
      </c>
      <c r="J62" s="16">
        <v>0</v>
      </c>
      <c r="K62" s="14" t="s">
        <v>582</v>
      </c>
      <c r="L62" s="16" t="s">
        <v>582</v>
      </c>
      <c r="M62" s="14">
        <v>0</v>
      </c>
      <c r="N62" s="16">
        <v>0</v>
      </c>
      <c r="O62" s="14">
        <v>0</v>
      </c>
      <c r="P62" s="16">
        <v>0</v>
      </c>
      <c r="Q62" s="14">
        <v>0.33788785999999998</v>
      </c>
      <c r="R62" s="16">
        <v>8.1635559999999996E-2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58.02388148</v>
      </c>
      <c r="F66" s="16">
        <v>0.76816720000000005</v>
      </c>
      <c r="G66" s="14">
        <v>30.173346219999999</v>
      </c>
      <c r="H66" s="16">
        <v>0.68681619000000005</v>
      </c>
      <c r="I66" s="14">
        <v>0</v>
      </c>
      <c r="J66" s="16">
        <v>0</v>
      </c>
      <c r="K66" s="14" t="s">
        <v>582</v>
      </c>
      <c r="L66" s="16" t="s">
        <v>582</v>
      </c>
      <c r="M66" s="14">
        <v>0</v>
      </c>
      <c r="N66" s="16">
        <v>0</v>
      </c>
      <c r="O66" s="14">
        <v>0</v>
      </c>
      <c r="P66" s="16">
        <v>0</v>
      </c>
      <c r="Q66" s="14">
        <v>11.802772300000001</v>
      </c>
      <c r="R66" s="16">
        <v>0.38325843999999998</v>
      </c>
    </row>
    <row r="67" spans="1:18" x14ac:dyDescent="0.25">
      <c r="A67" s="11" t="s">
        <v>537</v>
      </c>
      <c r="B67" s="13">
        <v>6971</v>
      </c>
      <c r="C67" s="14">
        <f>(1330/B67*100)</f>
        <v>19.079041744369533</v>
      </c>
      <c r="D67" s="15">
        <v>5641</v>
      </c>
      <c r="E67" s="14">
        <v>56.507799159999998</v>
      </c>
      <c r="F67" s="16">
        <v>0.69352389999999997</v>
      </c>
      <c r="G67" s="14">
        <v>39.540930600000003</v>
      </c>
      <c r="H67" s="16">
        <v>0.70309542000000003</v>
      </c>
      <c r="I67" s="14">
        <v>0</v>
      </c>
      <c r="J67" s="16">
        <v>0</v>
      </c>
      <c r="K67" s="14" t="s">
        <v>582</v>
      </c>
      <c r="L67" s="16" t="s">
        <v>582</v>
      </c>
      <c r="M67" s="14">
        <v>0</v>
      </c>
      <c r="N67" s="16">
        <v>0</v>
      </c>
      <c r="O67" s="14">
        <v>0</v>
      </c>
      <c r="P67" s="16">
        <v>0</v>
      </c>
      <c r="Q67" s="14">
        <v>3.9512702399999999</v>
      </c>
      <c r="R67" s="16">
        <v>0.29722449000000001</v>
      </c>
    </row>
    <row r="68" spans="1:18" x14ac:dyDescent="0.25">
      <c r="A68" s="11" t="s">
        <v>538</v>
      </c>
      <c r="B68" s="13">
        <v>12083</v>
      </c>
      <c r="C68" s="14">
        <f>(32/B68*100)</f>
        <v>0.26483489199702059</v>
      </c>
      <c r="D68" s="15">
        <v>12051</v>
      </c>
      <c r="E68" s="14">
        <v>53.653341840000003</v>
      </c>
      <c r="F68" s="16">
        <v>0.48184034999999997</v>
      </c>
      <c r="G68" s="14">
        <v>28.77594414</v>
      </c>
      <c r="H68" s="16">
        <v>0.43724004999999999</v>
      </c>
      <c r="I68" s="14">
        <v>0</v>
      </c>
      <c r="J68" s="16">
        <v>0</v>
      </c>
      <c r="K68" s="14" t="s">
        <v>582</v>
      </c>
      <c r="L68" s="16" t="s">
        <v>582</v>
      </c>
      <c r="M68" s="14">
        <v>0</v>
      </c>
      <c r="N68" s="16">
        <v>0</v>
      </c>
      <c r="O68" s="14">
        <v>0</v>
      </c>
      <c r="P68" s="16">
        <v>0</v>
      </c>
      <c r="Q68" s="14">
        <v>17.57071402</v>
      </c>
      <c r="R68" s="16">
        <v>0.29910302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62.943237529999998</v>
      </c>
      <c r="F70" s="16">
        <v>0.84778098999999996</v>
      </c>
      <c r="G70" s="14">
        <v>32.128416469999998</v>
      </c>
      <c r="H70" s="16">
        <v>0.98754227999999999</v>
      </c>
      <c r="I70" s="14">
        <v>0</v>
      </c>
      <c r="J70" s="16">
        <v>0</v>
      </c>
      <c r="K70" s="14" t="s">
        <v>582</v>
      </c>
      <c r="L70" s="16" t="s">
        <v>582</v>
      </c>
      <c r="M70" s="14">
        <v>0</v>
      </c>
      <c r="N70" s="16">
        <v>0</v>
      </c>
      <c r="O70" s="14">
        <v>0</v>
      </c>
      <c r="P70" s="16">
        <v>0</v>
      </c>
      <c r="Q70" s="14">
        <v>4.9283460000000003</v>
      </c>
      <c r="R70" s="16">
        <v>0.53182364000000004</v>
      </c>
    </row>
    <row r="71" spans="1:18" x14ac:dyDescent="0.25">
      <c r="A71" s="11" t="s">
        <v>541</v>
      </c>
      <c r="B71" s="13">
        <v>6115</v>
      </c>
      <c r="C71" s="14">
        <f>(60/B71*100)</f>
        <v>0.98119378577269012</v>
      </c>
      <c r="D71" s="15">
        <v>6055</v>
      </c>
      <c r="E71" s="14">
        <v>42.344254669999998</v>
      </c>
      <c r="F71" s="16">
        <v>0.67923805999999998</v>
      </c>
      <c r="G71" s="14">
        <v>56.994491830000001</v>
      </c>
      <c r="H71" s="16">
        <v>0.68060463000000004</v>
      </c>
      <c r="I71" s="14">
        <v>0</v>
      </c>
      <c r="J71" s="16">
        <v>0</v>
      </c>
      <c r="K71" s="14" t="s">
        <v>582</v>
      </c>
      <c r="L71" s="16" t="s">
        <v>582</v>
      </c>
      <c r="M71" s="14">
        <v>0</v>
      </c>
      <c r="N71" s="16">
        <v>0</v>
      </c>
      <c r="O71" s="14">
        <v>0</v>
      </c>
      <c r="P71" s="16">
        <v>0</v>
      </c>
      <c r="Q71" s="14">
        <v>0.66125350999999999</v>
      </c>
      <c r="R71" s="16">
        <v>9.5787650000000002E-2</v>
      </c>
    </row>
    <row r="72" spans="1:18" x14ac:dyDescent="0.25">
      <c r="A72" s="11" t="s">
        <v>542</v>
      </c>
      <c r="B72" s="13">
        <v>7708</v>
      </c>
      <c r="C72" s="14">
        <f>(9/B72*100)</f>
        <v>0.11676180591593151</v>
      </c>
      <c r="D72" s="15">
        <v>7699</v>
      </c>
      <c r="E72" s="14">
        <v>42.038997950000002</v>
      </c>
      <c r="F72" s="16">
        <v>0.67318359999999999</v>
      </c>
      <c r="G72" s="14">
        <v>57.491752409999997</v>
      </c>
      <c r="H72" s="16">
        <v>0.67733602000000004</v>
      </c>
      <c r="I72" s="14">
        <v>0</v>
      </c>
      <c r="J72" s="16">
        <v>0</v>
      </c>
      <c r="K72" s="14" t="s">
        <v>582</v>
      </c>
      <c r="L72" s="16" t="s">
        <v>582</v>
      </c>
      <c r="M72" s="14">
        <v>0</v>
      </c>
      <c r="N72" s="16">
        <v>0</v>
      </c>
      <c r="O72" s="14">
        <v>0</v>
      </c>
      <c r="P72" s="16">
        <v>0</v>
      </c>
      <c r="Q72" s="14">
        <v>0.46924964000000002</v>
      </c>
      <c r="R72" s="16">
        <v>6.4133079999999995E-2</v>
      </c>
    </row>
    <row r="73" spans="1:18" x14ac:dyDescent="0.25">
      <c r="A73" s="11" t="s">
        <v>543</v>
      </c>
      <c r="B73" s="13">
        <v>8249</v>
      </c>
      <c r="C73" s="14">
        <f>(220/B73*100)</f>
        <v>2.6669899381743241</v>
      </c>
      <c r="D73" s="15">
        <v>8029</v>
      </c>
      <c r="E73" s="14">
        <v>70.522506640000003</v>
      </c>
      <c r="F73" s="16">
        <v>0.92038401999999997</v>
      </c>
      <c r="G73" s="14">
        <v>27.91826524</v>
      </c>
      <c r="H73" s="16">
        <v>0.85742362000000005</v>
      </c>
      <c r="I73" s="14">
        <v>0</v>
      </c>
      <c r="J73" s="16">
        <v>0</v>
      </c>
      <c r="K73" s="14" t="s">
        <v>582</v>
      </c>
      <c r="L73" s="16" t="s">
        <v>582</v>
      </c>
      <c r="M73" s="14">
        <v>0</v>
      </c>
      <c r="N73" s="16">
        <v>0</v>
      </c>
      <c r="O73" s="14">
        <v>0</v>
      </c>
      <c r="P73" s="16">
        <v>0</v>
      </c>
      <c r="Q73" s="14">
        <v>1.55922812</v>
      </c>
      <c r="R73" s="16">
        <v>0.31219757999999997</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61.721930409999999</v>
      </c>
      <c r="F75" s="16">
        <v>1.0612389499999999</v>
      </c>
      <c r="G75" s="14">
        <v>24.006477700000001</v>
      </c>
      <c r="H75" s="16">
        <v>0.63360782999999998</v>
      </c>
      <c r="I75" s="14">
        <v>0</v>
      </c>
      <c r="J75" s="16">
        <v>0</v>
      </c>
      <c r="K75" s="14" t="s">
        <v>582</v>
      </c>
      <c r="L75" s="16" t="s">
        <v>582</v>
      </c>
      <c r="M75" s="14">
        <v>0</v>
      </c>
      <c r="N75" s="16">
        <v>0</v>
      </c>
      <c r="O75" s="14">
        <v>0</v>
      </c>
      <c r="P75" s="16">
        <v>0</v>
      </c>
      <c r="Q75" s="14">
        <v>14.271591880000001</v>
      </c>
      <c r="R75" s="16">
        <v>1.14476197</v>
      </c>
    </row>
    <row r="76" spans="1:18" x14ac:dyDescent="0.25">
      <c r="A76" s="11" t="s">
        <v>546</v>
      </c>
      <c r="B76" s="13">
        <v>14167</v>
      </c>
      <c r="C76" s="14">
        <f>(238/B76*100)</f>
        <v>1.6799604715183172</v>
      </c>
      <c r="D76" s="15">
        <v>13929</v>
      </c>
      <c r="E76" s="14">
        <v>59.120435219999997</v>
      </c>
      <c r="F76" s="16">
        <v>0.79306067000000002</v>
      </c>
      <c r="G76" s="14">
        <v>34.201753080000003</v>
      </c>
      <c r="H76" s="16">
        <v>0.84113437999999996</v>
      </c>
      <c r="I76" s="14">
        <v>0</v>
      </c>
      <c r="J76" s="16">
        <v>0</v>
      </c>
      <c r="K76" s="14" t="s">
        <v>582</v>
      </c>
      <c r="L76" s="16" t="s">
        <v>582</v>
      </c>
      <c r="M76" s="14">
        <v>0</v>
      </c>
      <c r="N76" s="16">
        <v>0</v>
      </c>
      <c r="O76" s="14">
        <v>0</v>
      </c>
      <c r="P76" s="16">
        <v>0</v>
      </c>
      <c r="Q76" s="14">
        <v>6.6778117000000004</v>
      </c>
      <c r="R76" s="16">
        <v>0.47578709000000002</v>
      </c>
    </row>
    <row r="77" spans="1:18" x14ac:dyDescent="0.25">
      <c r="A77" s="11" t="s">
        <v>547</v>
      </c>
      <c r="B77" s="13">
        <v>6062</v>
      </c>
      <c r="C77" s="14">
        <f>(511/B77*100)</f>
        <v>8.4295612009237875</v>
      </c>
      <c r="D77" s="15">
        <v>5551</v>
      </c>
      <c r="E77" s="14">
        <v>58.064394489999998</v>
      </c>
      <c r="F77" s="16">
        <v>0.92209392000000001</v>
      </c>
      <c r="G77" s="14">
        <v>27.729328469999999</v>
      </c>
      <c r="H77" s="16">
        <v>0.81571545000000001</v>
      </c>
      <c r="I77" s="14">
        <v>0</v>
      </c>
      <c r="J77" s="16">
        <v>0</v>
      </c>
      <c r="K77" s="14" t="s">
        <v>582</v>
      </c>
      <c r="L77" s="16" t="s">
        <v>582</v>
      </c>
      <c r="M77" s="14">
        <v>0</v>
      </c>
      <c r="N77" s="16">
        <v>0</v>
      </c>
      <c r="O77" s="14">
        <v>0</v>
      </c>
      <c r="P77" s="16">
        <v>0</v>
      </c>
      <c r="Q77" s="14">
        <v>14.20627704</v>
      </c>
      <c r="R77" s="16">
        <v>0.83508835000000003</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59.842197990000003</v>
      </c>
      <c r="F81" s="16">
        <v>0.92324088000000004</v>
      </c>
      <c r="G81" s="14">
        <v>38.371793619999998</v>
      </c>
      <c r="H81" s="16">
        <v>0.96564406999999997</v>
      </c>
      <c r="I81" s="14">
        <v>0</v>
      </c>
      <c r="J81" s="16">
        <v>0</v>
      </c>
      <c r="K81" s="14" t="s">
        <v>582</v>
      </c>
      <c r="L81" s="16" t="s">
        <v>582</v>
      </c>
      <c r="M81" s="14">
        <v>0</v>
      </c>
      <c r="N81" s="16">
        <v>0</v>
      </c>
      <c r="O81" s="14">
        <v>0</v>
      </c>
      <c r="P81" s="16">
        <v>0</v>
      </c>
      <c r="Q81" s="14">
        <v>1.7860083899999999</v>
      </c>
      <c r="R81" s="16">
        <v>0.27989915999999998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890</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27.963510039999999</v>
      </c>
      <c r="F7" s="16">
        <v>0.39935658000000002</v>
      </c>
      <c r="G7" s="14">
        <v>63.884846580000001</v>
      </c>
      <c r="H7" s="16">
        <v>0.53605431000000003</v>
      </c>
      <c r="I7" s="14">
        <v>0</v>
      </c>
      <c r="J7" s="16">
        <v>0</v>
      </c>
      <c r="K7" s="14" t="s">
        <v>582</v>
      </c>
      <c r="L7" s="16" t="s">
        <v>582</v>
      </c>
      <c r="M7" s="14">
        <v>0</v>
      </c>
      <c r="N7" s="16">
        <v>0</v>
      </c>
      <c r="O7" s="14">
        <v>0</v>
      </c>
      <c r="P7" s="16">
        <v>0</v>
      </c>
      <c r="Q7" s="14">
        <v>8.1516433799999994</v>
      </c>
      <c r="R7" s="16">
        <v>0.51206476000000001</v>
      </c>
    </row>
    <row r="8" spans="1:18" x14ac:dyDescent="0.25">
      <c r="A8" s="11" t="s">
        <v>478</v>
      </c>
      <c r="B8" s="13">
        <v>7007</v>
      </c>
      <c r="C8" s="14">
        <f>(324/B8*100)</f>
        <v>4.6239474810903385</v>
      </c>
      <c r="D8" s="15">
        <v>6683</v>
      </c>
      <c r="E8" s="14">
        <v>33.40027748</v>
      </c>
      <c r="F8" s="16">
        <v>0.71360511000000004</v>
      </c>
      <c r="G8" s="14">
        <v>60.859520979999999</v>
      </c>
      <c r="H8" s="16">
        <v>0.76548340000000004</v>
      </c>
      <c r="I8" s="14">
        <v>0</v>
      </c>
      <c r="J8" s="16">
        <v>0</v>
      </c>
      <c r="K8" s="14" t="s">
        <v>582</v>
      </c>
      <c r="L8" s="16" t="s">
        <v>582</v>
      </c>
      <c r="M8" s="14">
        <v>0.49272336</v>
      </c>
      <c r="N8" s="16">
        <v>0.12130058000000001</v>
      </c>
      <c r="O8" s="14">
        <v>0</v>
      </c>
      <c r="P8" s="16">
        <v>0</v>
      </c>
      <c r="Q8" s="14">
        <v>5.2474781799999999</v>
      </c>
      <c r="R8" s="16">
        <v>0.36561722000000002</v>
      </c>
    </row>
    <row r="9" spans="1:18" x14ac:dyDescent="0.25">
      <c r="A9" s="11" t="s">
        <v>479</v>
      </c>
      <c r="B9" s="13">
        <v>9651</v>
      </c>
      <c r="C9" s="14">
        <f>(373/B9*100)</f>
        <v>3.8648844679307839</v>
      </c>
      <c r="D9" s="15">
        <v>9278</v>
      </c>
      <c r="E9" s="14">
        <v>26.002120869999999</v>
      </c>
      <c r="F9" s="16">
        <v>0.55424609999999996</v>
      </c>
      <c r="G9" s="14">
        <v>65.266428050000002</v>
      </c>
      <c r="H9" s="16">
        <v>0.81359225999999996</v>
      </c>
      <c r="I9" s="14">
        <v>0</v>
      </c>
      <c r="J9" s="16">
        <v>0</v>
      </c>
      <c r="K9" s="14" t="s">
        <v>582</v>
      </c>
      <c r="L9" s="16" t="s">
        <v>582</v>
      </c>
      <c r="M9" s="14">
        <v>3.1043442899999998</v>
      </c>
      <c r="N9" s="16">
        <v>0.55569581000000001</v>
      </c>
      <c r="O9" s="14">
        <v>0</v>
      </c>
      <c r="P9" s="16">
        <v>0</v>
      </c>
      <c r="Q9" s="14">
        <v>5.6271068</v>
      </c>
      <c r="R9" s="16">
        <v>0.44666398000000002</v>
      </c>
    </row>
    <row r="10" spans="1:18" x14ac:dyDescent="0.25">
      <c r="A10" s="11" t="s">
        <v>480</v>
      </c>
      <c r="B10" s="13">
        <v>20058</v>
      </c>
      <c r="C10" s="14">
        <f>(589/B10*100)</f>
        <v>2.9364841958320871</v>
      </c>
      <c r="D10" s="15">
        <v>19469</v>
      </c>
      <c r="E10" s="14">
        <v>34.730127879999998</v>
      </c>
      <c r="F10" s="16">
        <v>0.58955519000000001</v>
      </c>
      <c r="G10" s="14">
        <v>61.21824264</v>
      </c>
      <c r="H10" s="16">
        <v>0.66026737999999996</v>
      </c>
      <c r="I10" s="14">
        <v>0</v>
      </c>
      <c r="J10" s="16">
        <v>0</v>
      </c>
      <c r="K10" s="14" t="s">
        <v>582</v>
      </c>
      <c r="L10" s="16" t="s">
        <v>582</v>
      </c>
      <c r="M10" s="14">
        <v>0</v>
      </c>
      <c r="N10" s="16">
        <v>0</v>
      </c>
      <c r="O10" s="14">
        <v>0</v>
      </c>
      <c r="P10" s="16">
        <v>0</v>
      </c>
      <c r="Q10" s="14">
        <v>4.0516294799999999</v>
      </c>
      <c r="R10" s="16">
        <v>0.33736926</v>
      </c>
    </row>
    <row r="11" spans="1:18" x14ac:dyDescent="0.25">
      <c r="A11" s="11" t="s">
        <v>481</v>
      </c>
      <c r="B11" s="13">
        <v>7053</v>
      </c>
      <c r="C11" s="14">
        <f>(259/B11*100)</f>
        <v>3.6721962285552245</v>
      </c>
      <c r="D11" s="15">
        <v>6794</v>
      </c>
      <c r="E11" s="14">
        <v>29.225164169999999</v>
      </c>
      <c r="F11" s="16">
        <v>0.82286594999999996</v>
      </c>
      <c r="G11" s="14">
        <v>60.78732883</v>
      </c>
      <c r="H11" s="16">
        <v>1.16229567</v>
      </c>
      <c r="I11" s="14">
        <v>0</v>
      </c>
      <c r="J11" s="16">
        <v>0</v>
      </c>
      <c r="K11" s="14" t="s">
        <v>582</v>
      </c>
      <c r="L11" s="16" t="s">
        <v>582</v>
      </c>
      <c r="M11" s="14">
        <v>0</v>
      </c>
      <c r="N11" s="16">
        <v>0</v>
      </c>
      <c r="O11" s="14">
        <v>0</v>
      </c>
      <c r="P11" s="16">
        <v>0</v>
      </c>
      <c r="Q11" s="14">
        <v>9.9875070000000008</v>
      </c>
      <c r="R11" s="16">
        <v>0.99482853000000004</v>
      </c>
    </row>
    <row r="12" spans="1:18" x14ac:dyDescent="0.25">
      <c r="A12" s="11" t="s">
        <v>482</v>
      </c>
      <c r="B12" s="13">
        <v>6894</v>
      </c>
      <c r="C12" s="14">
        <f>(60/B12*100)</f>
        <v>0.8703220191470844</v>
      </c>
      <c r="D12" s="15">
        <v>6834</v>
      </c>
      <c r="E12" s="14">
        <v>30.343551690000002</v>
      </c>
      <c r="F12" s="16">
        <v>0.72671600999999997</v>
      </c>
      <c r="G12" s="14">
        <v>63.740456760000001</v>
      </c>
      <c r="H12" s="16">
        <v>0.86991337000000002</v>
      </c>
      <c r="I12" s="14">
        <v>0</v>
      </c>
      <c r="J12" s="16">
        <v>0</v>
      </c>
      <c r="K12" s="14" t="s">
        <v>582</v>
      </c>
      <c r="L12" s="16" t="s">
        <v>582</v>
      </c>
      <c r="M12" s="14">
        <v>2.3480837700000001</v>
      </c>
      <c r="N12" s="16">
        <v>0.59189603000000002</v>
      </c>
      <c r="O12" s="14">
        <v>0</v>
      </c>
      <c r="P12" s="16">
        <v>0</v>
      </c>
      <c r="Q12" s="14">
        <v>3.5679077800000001</v>
      </c>
      <c r="R12" s="16">
        <v>0.36974548000000002</v>
      </c>
    </row>
    <row r="13" spans="1:18" x14ac:dyDescent="0.25">
      <c r="A13" s="11" t="s">
        <v>483</v>
      </c>
      <c r="B13" s="13">
        <v>7161</v>
      </c>
      <c r="C13" s="14">
        <f>(368/B13*100)</f>
        <v>5.1389470744309458</v>
      </c>
      <c r="D13" s="15">
        <v>6793</v>
      </c>
      <c r="E13" s="14">
        <v>20.290141500000001</v>
      </c>
      <c r="F13" s="16">
        <v>0.62192946999999998</v>
      </c>
      <c r="G13" s="14">
        <v>71.574726479999995</v>
      </c>
      <c r="H13" s="16">
        <v>0.83649098</v>
      </c>
      <c r="I13" s="14">
        <v>0</v>
      </c>
      <c r="J13" s="16">
        <v>0</v>
      </c>
      <c r="K13" s="14" t="s">
        <v>582</v>
      </c>
      <c r="L13" s="16" t="s">
        <v>582</v>
      </c>
      <c r="M13" s="14">
        <v>4.2471297400000001</v>
      </c>
      <c r="N13" s="16">
        <v>0.49075152</v>
      </c>
      <c r="O13" s="14">
        <v>0</v>
      </c>
      <c r="P13" s="16">
        <v>0</v>
      </c>
      <c r="Q13" s="14">
        <v>3.8880022799999998</v>
      </c>
      <c r="R13" s="16">
        <v>0.46319057000000002</v>
      </c>
    </row>
    <row r="14" spans="1:18" x14ac:dyDescent="0.25">
      <c r="A14" s="11" t="s">
        <v>484</v>
      </c>
      <c r="B14" s="13">
        <v>5587</v>
      </c>
      <c r="C14" s="14">
        <f>(96/B14*100)</f>
        <v>1.7182745659566852</v>
      </c>
      <c r="D14" s="15">
        <v>5491</v>
      </c>
      <c r="E14" s="14">
        <v>29.64465607</v>
      </c>
      <c r="F14" s="16">
        <v>0.60665433000000002</v>
      </c>
      <c r="G14" s="14">
        <v>68.061104439999994</v>
      </c>
      <c r="H14" s="16">
        <v>0.63346917999999997</v>
      </c>
      <c r="I14" s="14">
        <v>0</v>
      </c>
      <c r="J14" s="16">
        <v>0</v>
      </c>
      <c r="K14" s="14" t="s">
        <v>582</v>
      </c>
      <c r="L14" s="16" t="s">
        <v>582</v>
      </c>
      <c r="M14" s="14">
        <v>0</v>
      </c>
      <c r="N14" s="16">
        <v>0</v>
      </c>
      <c r="O14" s="14">
        <v>0</v>
      </c>
      <c r="P14" s="16">
        <v>0</v>
      </c>
      <c r="Q14" s="14">
        <v>2.2942394899999998</v>
      </c>
      <c r="R14" s="16">
        <v>0.21462986000000001</v>
      </c>
    </row>
    <row r="15" spans="1:18" x14ac:dyDescent="0.25">
      <c r="A15" s="11" t="s">
        <v>485</v>
      </c>
      <c r="B15" s="13">
        <v>5882</v>
      </c>
      <c r="C15" s="14">
        <f>(206/B15*100)</f>
        <v>3.5022101326079564</v>
      </c>
      <c r="D15" s="15">
        <v>5676</v>
      </c>
      <c r="E15" s="14">
        <v>29.956467849999999</v>
      </c>
      <c r="F15" s="16">
        <v>0.69867646999999999</v>
      </c>
      <c r="G15" s="14">
        <v>65.103793780000004</v>
      </c>
      <c r="H15" s="16">
        <v>0.80516041000000005</v>
      </c>
      <c r="I15" s="14">
        <v>0</v>
      </c>
      <c r="J15" s="16">
        <v>0</v>
      </c>
      <c r="K15" s="14" t="s">
        <v>582</v>
      </c>
      <c r="L15" s="16" t="s">
        <v>582</v>
      </c>
      <c r="M15" s="14">
        <v>1.0404727199999999</v>
      </c>
      <c r="N15" s="16">
        <v>0.46653826999999998</v>
      </c>
      <c r="O15" s="14">
        <v>0</v>
      </c>
      <c r="P15" s="16">
        <v>0</v>
      </c>
      <c r="Q15" s="14">
        <v>3.8992656499999998</v>
      </c>
      <c r="R15" s="16">
        <v>0.37095869999999997</v>
      </c>
    </row>
    <row r="16" spans="1:18" x14ac:dyDescent="0.25">
      <c r="A16" s="11" t="s">
        <v>486</v>
      </c>
      <c r="B16" s="13">
        <v>6108</v>
      </c>
      <c r="C16" s="14">
        <f>(203/B16*100)</f>
        <v>3.3235101506221345</v>
      </c>
      <c r="D16" s="15">
        <v>5905</v>
      </c>
      <c r="E16" s="14">
        <v>20.091831819999999</v>
      </c>
      <c r="F16" s="16">
        <v>0.66602262999999995</v>
      </c>
      <c r="G16" s="14">
        <v>72.307745949999997</v>
      </c>
      <c r="H16" s="16">
        <v>0.93098391999999996</v>
      </c>
      <c r="I16" s="14">
        <v>0</v>
      </c>
      <c r="J16" s="16">
        <v>0</v>
      </c>
      <c r="K16" s="14" t="s">
        <v>582</v>
      </c>
      <c r="L16" s="16" t="s">
        <v>582</v>
      </c>
      <c r="M16" s="14">
        <v>0</v>
      </c>
      <c r="N16" s="16">
        <v>0</v>
      </c>
      <c r="O16" s="14">
        <v>0</v>
      </c>
      <c r="P16" s="16">
        <v>0</v>
      </c>
      <c r="Q16" s="14">
        <v>7.6004222300000004</v>
      </c>
      <c r="R16" s="16">
        <v>0.66349994000000001</v>
      </c>
    </row>
    <row r="17" spans="1:18" x14ac:dyDescent="0.25">
      <c r="A17" s="11" t="s">
        <v>487</v>
      </c>
      <c r="B17" s="13">
        <v>6504</v>
      </c>
      <c r="C17" s="14">
        <f>(2741/B17*100)</f>
        <v>42.143296432964327</v>
      </c>
      <c r="D17" s="15">
        <v>3763</v>
      </c>
      <c r="E17" s="14">
        <v>22.849403420000002</v>
      </c>
      <c r="F17" s="16">
        <v>0.70634717999999996</v>
      </c>
      <c r="G17" s="14">
        <v>61.689337010000003</v>
      </c>
      <c r="H17" s="16">
        <v>1.08875956</v>
      </c>
      <c r="I17" s="14">
        <v>0</v>
      </c>
      <c r="J17" s="16">
        <v>0</v>
      </c>
      <c r="K17" s="14" t="s">
        <v>582</v>
      </c>
      <c r="L17" s="16" t="s">
        <v>582</v>
      </c>
      <c r="M17" s="14">
        <v>3.9106507399999999</v>
      </c>
      <c r="N17" s="16">
        <v>0.50534003000000005</v>
      </c>
      <c r="O17" s="14">
        <v>0</v>
      </c>
      <c r="P17" s="16">
        <v>0</v>
      </c>
      <c r="Q17" s="14">
        <v>11.55060883</v>
      </c>
      <c r="R17" s="16">
        <v>0.79597598000000003</v>
      </c>
    </row>
    <row r="18" spans="1:18" x14ac:dyDescent="0.25">
      <c r="A18" s="11" t="s">
        <v>488</v>
      </c>
      <c r="B18" s="13">
        <v>5532</v>
      </c>
      <c r="C18" s="14">
        <f>(33/B18*100)</f>
        <v>0.59652928416485895</v>
      </c>
      <c r="D18" s="15">
        <v>5499</v>
      </c>
      <c r="E18" s="14">
        <v>27.310048630000001</v>
      </c>
      <c r="F18" s="16">
        <v>0.60134633000000004</v>
      </c>
      <c r="G18" s="14">
        <v>67.044610750000004</v>
      </c>
      <c r="H18" s="16">
        <v>0.99440488000000005</v>
      </c>
      <c r="I18" s="14">
        <v>0</v>
      </c>
      <c r="J18" s="16">
        <v>0</v>
      </c>
      <c r="K18" s="14" t="s">
        <v>582</v>
      </c>
      <c r="L18" s="16" t="s">
        <v>582</v>
      </c>
      <c r="M18" s="14">
        <v>0</v>
      </c>
      <c r="N18" s="16">
        <v>0</v>
      </c>
      <c r="O18" s="14">
        <v>0</v>
      </c>
      <c r="P18" s="16">
        <v>0</v>
      </c>
      <c r="Q18" s="14">
        <v>5.6453406099999999</v>
      </c>
      <c r="R18" s="16">
        <v>0.7057949</v>
      </c>
    </row>
    <row r="19" spans="1:18" x14ac:dyDescent="0.25">
      <c r="A19" s="11" t="s">
        <v>489</v>
      </c>
      <c r="B19" s="13">
        <v>5658</v>
      </c>
      <c r="C19" s="14">
        <f>(521/B19*100)</f>
        <v>9.2082007776599504</v>
      </c>
      <c r="D19" s="15">
        <v>5137</v>
      </c>
      <c r="E19" s="14">
        <v>38.152572880000001</v>
      </c>
      <c r="F19" s="16">
        <v>0.72234381000000003</v>
      </c>
      <c r="G19" s="14">
        <v>57.260229010000003</v>
      </c>
      <c r="H19" s="16">
        <v>0.89385899000000002</v>
      </c>
      <c r="I19" s="14">
        <v>0</v>
      </c>
      <c r="J19" s="16">
        <v>0</v>
      </c>
      <c r="K19" s="14" t="s">
        <v>582</v>
      </c>
      <c r="L19" s="16" t="s">
        <v>582</v>
      </c>
      <c r="M19" s="14">
        <v>0</v>
      </c>
      <c r="N19" s="16">
        <v>0</v>
      </c>
      <c r="O19" s="14">
        <v>0</v>
      </c>
      <c r="P19" s="16">
        <v>0</v>
      </c>
      <c r="Q19" s="14">
        <v>4.5871981100000001</v>
      </c>
      <c r="R19" s="16">
        <v>0.48607415999999998</v>
      </c>
    </row>
    <row r="20" spans="1:18" x14ac:dyDescent="0.25">
      <c r="A20" s="11" t="s">
        <v>490</v>
      </c>
      <c r="B20" s="13">
        <v>3371</v>
      </c>
      <c r="C20" s="14">
        <f>(75/B20*100)</f>
        <v>2.2248590922574905</v>
      </c>
      <c r="D20" s="15">
        <v>3296</v>
      </c>
      <c r="E20" s="14">
        <v>26.260207430000001</v>
      </c>
      <c r="F20" s="16">
        <v>0.67320793000000001</v>
      </c>
      <c r="G20" s="14">
        <v>66.980249060000006</v>
      </c>
      <c r="H20" s="16">
        <v>0.80345182000000004</v>
      </c>
      <c r="I20" s="14">
        <v>0</v>
      </c>
      <c r="J20" s="16">
        <v>0</v>
      </c>
      <c r="K20" s="14" t="s">
        <v>582</v>
      </c>
      <c r="L20" s="16" t="s">
        <v>582</v>
      </c>
      <c r="M20" s="14">
        <v>0</v>
      </c>
      <c r="N20" s="16">
        <v>0</v>
      </c>
      <c r="O20" s="14">
        <v>0</v>
      </c>
      <c r="P20" s="16">
        <v>0</v>
      </c>
      <c r="Q20" s="14">
        <v>6.7595435000000004</v>
      </c>
      <c r="R20" s="16">
        <v>0.43121330000000002</v>
      </c>
    </row>
    <row r="21" spans="1:18" x14ac:dyDescent="0.25">
      <c r="A21" s="11" t="s">
        <v>491</v>
      </c>
      <c r="B21" s="13">
        <v>5741</v>
      </c>
      <c r="C21" s="14">
        <f>(90/B21*100)</f>
        <v>1.5676711374325032</v>
      </c>
      <c r="D21" s="15">
        <v>5651</v>
      </c>
      <c r="E21" s="14">
        <v>22.608207669999999</v>
      </c>
      <c r="F21" s="16">
        <v>0.54074895999999995</v>
      </c>
      <c r="G21" s="14">
        <v>74.164793639999999</v>
      </c>
      <c r="H21" s="16">
        <v>0.61822330999999997</v>
      </c>
      <c r="I21" s="14">
        <v>0</v>
      </c>
      <c r="J21" s="16">
        <v>0</v>
      </c>
      <c r="K21" s="14" t="s">
        <v>582</v>
      </c>
      <c r="L21" s="16" t="s">
        <v>582</v>
      </c>
      <c r="M21" s="14">
        <v>0</v>
      </c>
      <c r="N21" s="16">
        <v>0</v>
      </c>
      <c r="O21" s="14">
        <v>0</v>
      </c>
      <c r="P21" s="16">
        <v>0</v>
      </c>
      <c r="Q21" s="14">
        <v>3.2269986899999998</v>
      </c>
      <c r="R21" s="16">
        <v>0.31266757000000001</v>
      </c>
    </row>
    <row r="22" spans="1:18" x14ac:dyDescent="0.25">
      <c r="A22" s="11" t="s">
        <v>492</v>
      </c>
      <c r="B22" s="13">
        <v>6598</v>
      </c>
      <c r="C22" s="14">
        <f>(45/B22*100)</f>
        <v>0.68202485601697482</v>
      </c>
      <c r="D22" s="15">
        <v>6553</v>
      </c>
      <c r="E22" s="14">
        <v>37.223275989999998</v>
      </c>
      <c r="F22" s="16">
        <v>0.82203704</v>
      </c>
      <c r="G22" s="14">
        <v>57.204711690000003</v>
      </c>
      <c r="H22" s="16">
        <v>0.91343463000000003</v>
      </c>
      <c r="I22" s="14">
        <v>0</v>
      </c>
      <c r="J22" s="16">
        <v>0</v>
      </c>
      <c r="K22" s="14" t="s">
        <v>582</v>
      </c>
      <c r="L22" s="16" t="s">
        <v>582</v>
      </c>
      <c r="M22" s="14">
        <v>1.3030409999999999E-2</v>
      </c>
      <c r="N22" s="16">
        <v>9.2127000000000007E-3</v>
      </c>
      <c r="O22" s="14">
        <v>0</v>
      </c>
      <c r="P22" s="16">
        <v>0</v>
      </c>
      <c r="Q22" s="14">
        <v>5.5589819</v>
      </c>
      <c r="R22" s="16">
        <v>0.62893929000000004</v>
      </c>
    </row>
    <row r="23" spans="1:18" x14ac:dyDescent="0.25">
      <c r="A23" s="11" t="s">
        <v>493</v>
      </c>
      <c r="B23" s="13">
        <v>11583</v>
      </c>
      <c r="C23" s="14">
        <f>(321/B23*100)</f>
        <v>2.7713027713027714</v>
      </c>
      <c r="D23" s="15">
        <v>11262</v>
      </c>
      <c r="E23" s="14">
        <v>23.903771410000001</v>
      </c>
      <c r="F23" s="16">
        <v>0.70060644000000005</v>
      </c>
      <c r="G23" s="14">
        <v>72.793010080000002</v>
      </c>
      <c r="H23" s="16">
        <v>0.80221240999999999</v>
      </c>
      <c r="I23" s="14">
        <v>0</v>
      </c>
      <c r="J23" s="16">
        <v>0</v>
      </c>
      <c r="K23" s="14" t="s">
        <v>582</v>
      </c>
      <c r="L23" s="16" t="s">
        <v>582</v>
      </c>
      <c r="M23" s="14">
        <v>0</v>
      </c>
      <c r="N23" s="16">
        <v>0</v>
      </c>
      <c r="O23" s="14">
        <v>0</v>
      </c>
      <c r="P23" s="16">
        <v>0</v>
      </c>
      <c r="Q23" s="14">
        <v>3.3032185100000002</v>
      </c>
      <c r="R23" s="16">
        <v>0.37310315999999999</v>
      </c>
    </row>
    <row r="24" spans="1:18" x14ac:dyDescent="0.25">
      <c r="A24" s="11" t="s">
        <v>494</v>
      </c>
      <c r="B24" s="13">
        <v>6647</v>
      </c>
      <c r="C24" s="14">
        <f>(23/B24*100)</f>
        <v>0.34602076124567477</v>
      </c>
      <c r="D24" s="15">
        <v>6624</v>
      </c>
      <c r="E24" s="14">
        <v>42.571097139999999</v>
      </c>
      <c r="F24" s="16">
        <v>0.76430655999999997</v>
      </c>
      <c r="G24" s="14">
        <v>55.132088109999998</v>
      </c>
      <c r="H24" s="16">
        <v>0.91609132999999998</v>
      </c>
      <c r="I24" s="14">
        <v>0</v>
      </c>
      <c r="J24" s="16">
        <v>0</v>
      </c>
      <c r="K24" s="14" t="s">
        <v>582</v>
      </c>
      <c r="L24" s="16" t="s">
        <v>582</v>
      </c>
      <c r="M24" s="14">
        <v>0</v>
      </c>
      <c r="N24" s="16">
        <v>0</v>
      </c>
      <c r="O24" s="14">
        <v>0</v>
      </c>
      <c r="P24" s="16">
        <v>0</v>
      </c>
      <c r="Q24" s="14">
        <v>2.2968147499999998</v>
      </c>
      <c r="R24" s="16">
        <v>0.85095175000000001</v>
      </c>
    </row>
    <row r="25" spans="1:18" x14ac:dyDescent="0.25">
      <c r="A25" s="11" t="s">
        <v>495</v>
      </c>
      <c r="B25" s="13">
        <v>5581</v>
      </c>
      <c r="C25" s="14">
        <f>(26/B25*100)</f>
        <v>0.46586633219853069</v>
      </c>
      <c r="D25" s="15">
        <v>5555</v>
      </c>
      <c r="E25" s="14">
        <v>20.249078489999999</v>
      </c>
      <c r="F25" s="16">
        <v>0.66431119999999999</v>
      </c>
      <c r="G25" s="14">
        <v>76.751532879999999</v>
      </c>
      <c r="H25" s="16">
        <v>0.70622901999999999</v>
      </c>
      <c r="I25" s="14">
        <v>0</v>
      </c>
      <c r="J25" s="16">
        <v>0</v>
      </c>
      <c r="K25" s="14" t="s">
        <v>582</v>
      </c>
      <c r="L25" s="16" t="s">
        <v>582</v>
      </c>
      <c r="M25" s="14">
        <v>0</v>
      </c>
      <c r="N25" s="16">
        <v>0</v>
      </c>
      <c r="O25" s="14">
        <v>0</v>
      </c>
      <c r="P25" s="16">
        <v>0</v>
      </c>
      <c r="Q25" s="14">
        <v>2.9993886299999999</v>
      </c>
      <c r="R25" s="16">
        <v>0.23039142000000001</v>
      </c>
    </row>
    <row r="26" spans="1:18" x14ac:dyDescent="0.25">
      <c r="A26" s="11" t="s">
        <v>496</v>
      </c>
      <c r="B26" s="13">
        <v>4869</v>
      </c>
      <c r="C26" s="14">
        <f>(103/B26*100)</f>
        <v>2.1154241117272541</v>
      </c>
      <c r="D26" s="15">
        <v>4766</v>
      </c>
      <c r="E26" s="14">
        <v>30.50775848</v>
      </c>
      <c r="F26" s="16">
        <v>0.72534549999999998</v>
      </c>
      <c r="G26" s="14">
        <v>67.389346399999994</v>
      </c>
      <c r="H26" s="16">
        <v>0.79305826000000001</v>
      </c>
      <c r="I26" s="14">
        <v>0</v>
      </c>
      <c r="J26" s="16">
        <v>0</v>
      </c>
      <c r="K26" s="14" t="s">
        <v>582</v>
      </c>
      <c r="L26" s="16" t="s">
        <v>582</v>
      </c>
      <c r="M26" s="14">
        <v>0</v>
      </c>
      <c r="N26" s="16">
        <v>0</v>
      </c>
      <c r="O26" s="14">
        <v>0</v>
      </c>
      <c r="P26" s="16">
        <v>0</v>
      </c>
      <c r="Q26" s="14">
        <v>2.1028951299999998</v>
      </c>
      <c r="R26" s="16">
        <v>0.25801352999999999</v>
      </c>
    </row>
    <row r="27" spans="1:18" x14ac:dyDescent="0.25">
      <c r="A27" s="11" t="s">
        <v>497</v>
      </c>
      <c r="B27" s="13">
        <v>5299</v>
      </c>
      <c r="C27" s="14">
        <f>(228/B27*100)</f>
        <v>4.3026986223815813</v>
      </c>
      <c r="D27" s="15">
        <v>5071</v>
      </c>
      <c r="E27" s="14">
        <v>33.300752639999999</v>
      </c>
      <c r="F27" s="16">
        <v>0.61018192999999998</v>
      </c>
      <c r="G27" s="14">
        <v>59.331144739999999</v>
      </c>
      <c r="H27" s="16">
        <v>0.64904934000000003</v>
      </c>
      <c r="I27" s="14">
        <v>0</v>
      </c>
      <c r="J27" s="16">
        <v>0</v>
      </c>
      <c r="K27" s="14" t="s">
        <v>582</v>
      </c>
      <c r="L27" s="16" t="s">
        <v>582</v>
      </c>
      <c r="M27" s="14">
        <v>0</v>
      </c>
      <c r="N27" s="16">
        <v>0</v>
      </c>
      <c r="O27" s="14">
        <v>0</v>
      </c>
      <c r="P27" s="16">
        <v>0</v>
      </c>
      <c r="Q27" s="14">
        <v>7.3681026200000002</v>
      </c>
      <c r="R27" s="16">
        <v>0.33187320999999997</v>
      </c>
    </row>
    <row r="28" spans="1:18" x14ac:dyDescent="0.25">
      <c r="A28" s="11" t="s">
        <v>498</v>
      </c>
      <c r="B28" s="13">
        <v>7568</v>
      </c>
      <c r="C28" s="14">
        <f>(600/B28*100)</f>
        <v>7.9281183932346719</v>
      </c>
      <c r="D28" s="15">
        <v>6968</v>
      </c>
      <c r="E28" s="14">
        <v>37.377697359999999</v>
      </c>
      <c r="F28" s="16">
        <v>0.89376644999999999</v>
      </c>
      <c r="G28" s="14">
        <v>55.917749049999998</v>
      </c>
      <c r="H28" s="16">
        <v>0.93156457000000004</v>
      </c>
      <c r="I28" s="14">
        <v>0</v>
      </c>
      <c r="J28" s="16">
        <v>0</v>
      </c>
      <c r="K28" s="14" t="s">
        <v>582</v>
      </c>
      <c r="L28" s="16" t="s">
        <v>582</v>
      </c>
      <c r="M28" s="14">
        <v>0</v>
      </c>
      <c r="N28" s="16">
        <v>0</v>
      </c>
      <c r="O28" s="14">
        <v>0</v>
      </c>
      <c r="P28" s="16">
        <v>0</v>
      </c>
      <c r="Q28" s="14">
        <v>6.7045535899999997</v>
      </c>
      <c r="R28" s="16">
        <v>0.77267697999999996</v>
      </c>
    </row>
    <row r="29" spans="1:18" x14ac:dyDescent="0.25">
      <c r="A29" s="11" t="s">
        <v>499</v>
      </c>
      <c r="B29" s="13">
        <v>5385</v>
      </c>
      <c r="C29" s="14">
        <f>(30/B29*100)</f>
        <v>0.55710306406685239</v>
      </c>
      <c r="D29" s="15">
        <v>5355</v>
      </c>
      <c r="E29" s="14">
        <v>20.94365591</v>
      </c>
      <c r="F29" s="16">
        <v>0.68716516000000005</v>
      </c>
      <c r="G29" s="14">
        <v>74.266504569999995</v>
      </c>
      <c r="H29" s="16">
        <v>0.81834096000000001</v>
      </c>
      <c r="I29" s="14">
        <v>0</v>
      </c>
      <c r="J29" s="16">
        <v>0</v>
      </c>
      <c r="K29" s="14" t="s">
        <v>582</v>
      </c>
      <c r="L29" s="16" t="s">
        <v>582</v>
      </c>
      <c r="M29" s="14">
        <v>2.7667624100000001</v>
      </c>
      <c r="N29" s="16">
        <v>0.24169378</v>
      </c>
      <c r="O29" s="14">
        <v>0</v>
      </c>
      <c r="P29" s="16">
        <v>0</v>
      </c>
      <c r="Q29" s="14">
        <v>2.02307711</v>
      </c>
      <c r="R29" s="16">
        <v>0.29686056999999999</v>
      </c>
    </row>
    <row r="30" spans="1:18" x14ac:dyDescent="0.25">
      <c r="A30" s="11" t="s">
        <v>500</v>
      </c>
      <c r="B30" s="13">
        <v>4520</v>
      </c>
      <c r="C30" s="14">
        <f>(279/B30*100)</f>
        <v>6.1725663716814161</v>
      </c>
      <c r="D30" s="15">
        <v>4241</v>
      </c>
      <c r="E30" s="14">
        <v>27.604647530000001</v>
      </c>
      <c r="F30" s="16">
        <v>0.68553414999999995</v>
      </c>
      <c r="G30" s="14">
        <v>67.256270040000004</v>
      </c>
      <c r="H30" s="16">
        <v>0.80023867000000004</v>
      </c>
      <c r="I30" s="14">
        <v>0</v>
      </c>
      <c r="J30" s="16">
        <v>0</v>
      </c>
      <c r="K30" s="14" t="s">
        <v>582</v>
      </c>
      <c r="L30" s="16" t="s">
        <v>582</v>
      </c>
      <c r="M30" s="14">
        <v>0</v>
      </c>
      <c r="N30" s="16">
        <v>0</v>
      </c>
      <c r="O30" s="14">
        <v>0</v>
      </c>
      <c r="P30" s="16">
        <v>0</v>
      </c>
      <c r="Q30" s="14">
        <v>5.1390824300000002</v>
      </c>
      <c r="R30" s="16">
        <v>0.42052690999999998</v>
      </c>
    </row>
    <row r="31" spans="1:18" x14ac:dyDescent="0.25">
      <c r="A31" s="11" t="s">
        <v>501</v>
      </c>
      <c r="B31" s="13">
        <v>5456</v>
      </c>
      <c r="C31" s="14">
        <f>(159/B31*100)</f>
        <v>2.9142228739002931</v>
      </c>
      <c r="D31" s="15">
        <v>5297</v>
      </c>
      <c r="E31" s="14">
        <v>24.036824670000001</v>
      </c>
      <c r="F31" s="16">
        <v>0.63604415000000003</v>
      </c>
      <c r="G31" s="14">
        <v>70.524055349999998</v>
      </c>
      <c r="H31" s="16">
        <v>0.81184034999999999</v>
      </c>
      <c r="I31" s="14">
        <v>0</v>
      </c>
      <c r="J31" s="16">
        <v>0</v>
      </c>
      <c r="K31" s="14" t="s">
        <v>582</v>
      </c>
      <c r="L31" s="16" t="s">
        <v>582</v>
      </c>
      <c r="M31" s="14">
        <v>0</v>
      </c>
      <c r="N31" s="16">
        <v>0</v>
      </c>
      <c r="O31" s="14">
        <v>0</v>
      </c>
      <c r="P31" s="16">
        <v>0</v>
      </c>
      <c r="Q31" s="14">
        <v>5.4391199800000001</v>
      </c>
      <c r="R31" s="16">
        <v>0.44531062999999999</v>
      </c>
    </row>
    <row r="32" spans="1:18" x14ac:dyDescent="0.25">
      <c r="A32" s="11" t="s">
        <v>502</v>
      </c>
      <c r="B32" s="13">
        <v>4478</v>
      </c>
      <c r="C32" s="14">
        <f>(6/B32*100)</f>
        <v>0.13398838767306834</v>
      </c>
      <c r="D32" s="15">
        <v>4472</v>
      </c>
      <c r="E32" s="14">
        <v>32.587944970000002</v>
      </c>
      <c r="F32" s="16">
        <v>0.86057212999999999</v>
      </c>
      <c r="G32" s="14">
        <v>65.332935939999999</v>
      </c>
      <c r="H32" s="16">
        <v>0.92218971000000005</v>
      </c>
      <c r="I32" s="14">
        <v>0</v>
      </c>
      <c r="J32" s="16">
        <v>0</v>
      </c>
      <c r="K32" s="14" t="s">
        <v>582</v>
      </c>
      <c r="L32" s="16" t="s">
        <v>582</v>
      </c>
      <c r="M32" s="14">
        <v>0</v>
      </c>
      <c r="N32" s="16">
        <v>0</v>
      </c>
      <c r="O32" s="14">
        <v>0</v>
      </c>
      <c r="P32" s="16">
        <v>0</v>
      </c>
      <c r="Q32" s="14">
        <v>2.0791190899999998</v>
      </c>
      <c r="R32" s="16">
        <v>0.23078682</v>
      </c>
    </row>
    <row r="33" spans="1:18" x14ac:dyDescent="0.25">
      <c r="A33" s="11" t="s">
        <v>503</v>
      </c>
      <c r="B33" s="13">
        <v>7325</v>
      </c>
      <c r="C33" s="14">
        <f>(90/B33*100)</f>
        <v>1.228668941979522</v>
      </c>
      <c r="D33" s="15">
        <v>7235</v>
      </c>
      <c r="E33" s="14">
        <v>29.125435280000001</v>
      </c>
      <c r="F33" s="16">
        <v>0.79933741000000003</v>
      </c>
      <c r="G33" s="14">
        <v>68.257270719999994</v>
      </c>
      <c r="H33" s="16">
        <v>0.85019007000000002</v>
      </c>
      <c r="I33" s="14">
        <v>0</v>
      </c>
      <c r="J33" s="16">
        <v>0</v>
      </c>
      <c r="K33" s="14" t="s">
        <v>582</v>
      </c>
      <c r="L33" s="16" t="s">
        <v>582</v>
      </c>
      <c r="M33" s="14">
        <v>0</v>
      </c>
      <c r="N33" s="16">
        <v>0</v>
      </c>
      <c r="O33" s="14">
        <v>0</v>
      </c>
      <c r="P33" s="16">
        <v>0</v>
      </c>
      <c r="Q33" s="14">
        <v>2.6172939999999998</v>
      </c>
      <c r="R33" s="16">
        <v>0.25019376999999998</v>
      </c>
    </row>
    <row r="34" spans="1:18" x14ac:dyDescent="0.25">
      <c r="A34" s="11" t="s">
        <v>504</v>
      </c>
      <c r="B34" s="13">
        <v>6350</v>
      </c>
      <c r="C34" s="14">
        <f>(117/B34*100)</f>
        <v>1.8425196850393701</v>
      </c>
      <c r="D34" s="15">
        <v>6233</v>
      </c>
      <c r="E34" s="14">
        <v>32.226918150000003</v>
      </c>
      <c r="F34" s="16">
        <v>0.79845569999999999</v>
      </c>
      <c r="G34" s="14">
        <v>58.789135729999998</v>
      </c>
      <c r="H34" s="16">
        <v>0.93386082000000004</v>
      </c>
      <c r="I34" s="14">
        <v>0</v>
      </c>
      <c r="J34" s="16">
        <v>0</v>
      </c>
      <c r="K34" s="14" t="s">
        <v>582</v>
      </c>
      <c r="L34" s="16" t="s">
        <v>582</v>
      </c>
      <c r="M34" s="14">
        <v>2.5976574600000002</v>
      </c>
      <c r="N34" s="16">
        <v>0.53921854000000002</v>
      </c>
      <c r="O34" s="14">
        <v>0</v>
      </c>
      <c r="P34" s="16">
        <v>0</v>
      </c>
      <c r="Q34" s="14">
        <v>6.38628866</v>
      </c>
      <c r="R34" s="16">
        <v>0.58652585000000002</v>
      </c>
    </row>
    <row r="35" spans="1:18" x14ac:dyDescent="0.25">
      <c r="A35" s="11" t="s">
        <v>505</v>
      </c>
      <c r="B35" s="13">
        <v>6406</v>
      </c>
      <c r="C35" s="14">
        <f>(88/B35*100)</f>
        <v>1.3737121448641898</v>
      </c>
      <c r="D35" s="15">
        <v>6318</v>
      </c>
      <c r="E35" s="14">
        <v>19.721029990000002</v>
      </c>
      <c r="F35" s="16">
        <v>0.69250244000000005</v>
      </c>
      <c r="G35" s="14">
        <v>76.726573579999993</v>
      </c>
      <c r="H35" s="16">
        <v>0.67724702000000003</v>
      </c>
      <c r="I35" s="14">
        <v>0</v>
      </c>
      <c r="J35" s="16">
        <v>0</v>
      </c>
      <c r="K35" s="14" t="s">
        <v>582</v>
      </c>
      <c r="L35" s="16" t="s">
        <v>582</v>
      </c>
      <c r="M35" s="14">
        <v>1.0439273</v>
      </c>
      <c r="N35" s="16">
        <v>5.7216339999999997E-2</v>
      </c>
      <c r="O35" s="14">
        <v>0</v>
      </c>
      <c r="P35" s="16">
        <v>0</v>
      </c>
      <c r="Q35" s="14">
        <v>2.5084691299999999</v>
      </c>
      <c r="R35" s="16">
        <v>0.19147697999999999</v>
      </c>
    </row>
    <row r="36" spans="1:18" x14ac:dyDescent="0.25">
      <c r="A36" s="11" t="s">
        <v>506</v>
      </c>
      <c r="B36" s="13">
        <v>6736</v>
      </c>
      <c r="C36" s="14">
        <f>(113/B36*100)</f>
        <v>1.6775534441805227</v>
      </c>
      <c r="D36" s="15">
        <v>6623</v>
      </c>
      <c r="E36" s="14">
        <v>23.91729132</v>
      </c>
      <c r="F36" s="16">
        <v>0.68786084000000003</v>
      </c>
      <c r="G36" s="14">
        <v>71.876990329999998</v>
      </c>
      <c r="H36" s="16">
        <v>0.73552364000000003</v>
      </c>
      <c r="I36" s="14">
        <v>0</v>
      </c>
      <c r="J36" s="16">
        <v>0</v>
      </c>
      <c r="K36" s="14" t="s">
        <v>582</v>
      </c>
      <c r="L36" s="16" t="s">
        <v>582</v>
      </c>
      <c r="M36" s="14">
        <v>0</v>
      </c>
      <c r="N36" s="16">
        <v>0</v>
      </c>
      <c r="O36" s="14">
        <v>0</v>
      </c>
      <c r="P36" s="16">
        <v>0</v>
      </c>
      <c r="Q36" s="14">
        <v>4.2057183499999997</v>
      </c>
      <c r="R36" s="16">
        <v>0.36254778999999998</v>
      </c>
    </row>
    <row r="37" spans="1:18" x14ac:dyDescent="0.25">
      <c r="A37" s="11" t="s">
        <v>507</v>
      </c>
      <c r="B37" s="13">
        <v>5458</v>
      </c>
      <c r="C37" s="14">
        <f>(232/B37*100)</f>
        <v>4.2506412605349944</v>
      </c>
      <c r="D37" s="15">
        <v>5226</v>
      </c>
      <c r="E37" s="14">
        <v>28.84842325</v>
      </c>
      <c r="F37" s="16">
        <v>0.80251492000000002</v>
      </c>
      <c r="G37" s="14">
        <v>62.246439969999997</v>
      </c>
      <c r="H37" s="16">
        <v>0.99714144000000005</v>
      </c>
      <c r="I37" s="14">
        <v>0</v>
      </c>
      <c r="J37" s="16">
        <v>0</v>
      </c>
      <c r="K37" s="14" t="s">
        <v>582</v>
      </c>
      <c r="L37" s="16" t="s">
        <v>582</v>
      </c>
      <c r="M37" s="14">
        <v>0</v>
      </c>
      <c r="N37" s="16">
        <v>0</v>
      </c>
      <c r="O37" s="14">
        <v>0</v>
      </c>
      <c r="P37" s="16">
        <v>0</v>
      </c>
      <c r="Q37" s="14">
        <v>8.9051367799999994</v>
      </c>
      <c r="R37" s="16">
        <v>0.84811528999999997</v>
      </c>
    </row>
    <row r="38" spans="1:18" x14ac:dyDescent="0.25">
      <c r="A38" s="11" t="s">
        <v>508</v>
      </c>
      <c r="B38" s="13">
        <v>5860</v>
      </c>
      <c r="C38" s="14">
        <f>(35/B38*100)</f>
        <v>0.59726962457337884</v>
      </c>
      <c r="D38" s="15">
        <v>5825</v>
      </c>
      <c r="E38" s="14">
        <v>27.827943250000001</v>
      </c>
      <c r="F38" s="16">
        <v>0.78749440000000004</v>
      </c>
      <c r="G38" s="14">
        <v>52.932348599999997</v>
      </c>
      <c r="H38" s="16">
        <v>0.90497594000000003</v>
      </c>
      <c r="I38" s="14">
        <v>0</v>
      </c>
      <c r="J38" s="16">
        <v>0</v>
      </c>
      <c r="K38" s="14" t="s">
        <v>582</v>
      </c>
      <c r="L38" s="16" t="s">
        <v>582</v>
      </c>
      <c r="M38" s="14">
        <v>0</v>
      </c>
      <c r="N38" s="16">
        <v>0</v>
      </c>
      <c r="O38" s="14">
        <v>0</v>
      </c>
      <c r="P38" s="16">
        <v>0</v>
      </c>
      <c r="Q38" s="14">
        <v>19.239708149999998</v>
      </c>
      <c r="R38" s="16">
        <v>1.0953123199999999</v>
      </c>
    </row>
    <row r="39" spans="1:18" x14ac:dyDescent="0.25">
      <c r="A39" s="11" t="s">
        <v>509</v>
      </c>
      <c r="B39" s="13">
        <v>5895</v>
      </c>
      <c r="C39" s="14">
        <f>(34/B39*100)</f>
        <v>0.57675996607294322</v>
      </c>
      <c r="D39" s="15">
        <v>5861</v>
      </c>
      <c r="E39" s="14">
        <v>61.224122010000002</v>
      </c>
      <c r="F39" s="16">
        <v>0.87705465000000005</v>
      </c>
      <c r="G39" s="14">
        <v>34.397662310000001</v>
      </c>
      <c r="H39" s="16">
        <v>0.93481628000000005</v>
      </c>
      <c r="I39" s="14">
        <v>0</v>
      </c>
      <c r="J39" s="16">
        <v>0</v>
      </c>
      <c r="K39" s="14" t="s">
        <v>582</v>
      </c>
      <c r="L39" s="16" t="s">
        <v>582</v>
      </c>
      <c r="M39" s="14">
        <v>0</v>
      </c>
      <c r="N39" s="16">
        <v>0</v>
      </c>
      <c r="O39" s="14">
        <v>0</v>
      </c>
      <c r="P39" s="16">
        <v>0</v>
      </c>
      <c r="Q39" s="14">
        <v>4.3782156900000002</v>
      </c>
      <c r="R39" s="16">
        <v>0.58548792000000005</v>
      </c>
    </row>
    <row r="40" spans="1:18" x14ac:dyDescent="0.25">
      <c r="A40" s="11" t="s">
        <v>510</v>
      </c>
      <c r="B40" s="13">
        <v>14157</v>
      </c>
      <c r="C40" s="14">
        <f>(450/B40*100)</f>
        <v>3.1786395422759059</v>
      </c>
      <c r="D40" s="15">
        <v>13707</v>
      </c>
      <c r="E40" s="14">
        <v>24.261672619999999</v>
      </c>
      <c r="F40" s="16">
        <v>0.64569977999999995</v>
      </c>
      <c r="G40" s="14">
        <v>71.094753109999999</v>
      </c>
      <c r="H40" s="16">
        <v>0.81818608999999998</v>
      </c>
      <c r="I40" s="14">
        <v>0</v>
      </c>
      <c r="J40" s="16">
        <v>0</v>
      </c>
      <c r="K40" s="14" t="s">
        <v>582</v>
      </c>
      <c r="L40" s="16" t="s">
        <v>582</v>
      </c>
      <c r="M40" s="14">
        <v>0</v>
      </c>
      <c r="N40" s="16">
        <v>0</v>
      </c>
      <c r="O40" s="14">
        <v>0</v>
      </c>
      <c r="P40" s="16">
        <v>0</v>
      </c>
      <c r="Q40" s="14">
        <v>4.6435742700000002</v>
      </c>
      <c r="R40" s="16">
        <v>0.50587656000000003</v>
      </c>
    </row>
    <row r="41" spans="1:18" x14ac:dyDescent="0.25">
      <c r="A41" s="11" t="s">
        <v>511</v>
      </c>
      <c r="B41" s="13">
        <v>5712</v>
      </c>
      <c r="C41" s="14">
        <f>(80/B41*100)</f>
        <v>1.400560224089636</v>
      </c>
      <c r="D41" s="15">
        <v>5632</v>
      </c>
      <c r="E41" s="14">
        <v>33.13029178</v>
      </c>
      <c r="F41" s="16">
        <v>0.85170562999999999</v>
      </c>
      <c r="G41" s="14">
        <v>61.999740709999998</v>
      </c>
      <c r="H41" s="16">
        <v>1.1381239000000001</v>
      </c>
      <c r="I41" s="14">
        <v>0</v>
      </c>
      <c r="J41" s="16">
        <v>0</v>
      </c>
      <c r="K41" s="14" t="s">
        <v>582</v>
      </c>
      <c r="L41" s="16" t="s">
        <v>582</v>
      </c>
      <c r="M41" s="14">
        <v>0.68208106000000002</v>
      </c>
      <c r="N41" s="16">
        <v>0.18162733</v>
      </c>
      <c r="O41" s="14">
        <v>0</v>
      </c>
      <c r="P41" s="16">
        <v>0</v>
      </c>
      <c r="Q41" s="14">
        <v>4.1878864499999997</v>
      </c>
      <c r="R41" s="16">
        <v>0.52032871999999997</v>
      </c>
    </row>
    <row r="42" spans="1:18" x14ac:dyDescent="0.25">
      <c r="A42" s="11" t="s">
        <v>512</v>
      </c>
      <c r="B42" s="13">
        <f>IF(COUNT(B7:B41) &gt; 0, AVERAGE(B7:B41), "\u2014")</f>
        <v>7103.4285714285716</v>
      </c>
      <c r="C42" s="14">
        <f>IF(COUNT(C7:C41) &gt; 0, AVERAGE(C7:C41), "—")</f>
        <v>3.9188843356958483</v>
      </c>
      <c r="D42" s="15">
        <f>IF(COUNT(D7:D41) &gt; 0, AVERAGE(D7:D41), "—")</f>
        <v>6816.2571428571428</v>
      </c>
      <c r="E42" s="14">
        <f>IF(COUNT(E7:E41) &gt; 0, AVERAGE(E7:E41), "—")</f>
        <v>29.411940618285708</v>
      </c>
      <c r="F42" s="16">
        <f>IF(COUNT(F7:F41) &gt; 0, SQRT(SUMSQ(F7:F41)/(COUNT(F7:F41)*COUNT(F7:F41)) ), "—")</f>
        <v>0.12028792442046937</v>
      </c>
      <c r="G42" s="14">
        <f>IF(COUNT(G7:G41) &gt; 0, AVERAGE(G7:G41), "—")</f>
        <v>64.576105081999998</v>
      </c>
      <c r="H42" s="16">
        <f>IF(COUNT(H7:H41) &gt; 0, SQRT(SUMSQ(H7:H41)/(COUNT(H7:H41)*COUNT(H7:H41)) ), "—")</f>
        <v>0.14426685837435163</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0.63562466457142874</v>
      </c>
      <c r="N42" s="16">
        <f>IF(COUNT(N7:N41) &gt; 0, SQRT(SUMSQ(N7:N41)/(COUNT(N7:N41)*COUNT(N7:N41)) ), "—")</f>
        <v>3.8046542062236677E-2</v>
      </c>
      <c r="O42" s="14">
        <f>IF(COUNT(O7:O41) &gt; 0, AVERAGE(O7:O41), "—")</f>
        <v>0</v>
      </c>
      <c r="P42" s="16">
        <f>IF(COUNT(P7:P41) &gt; 0, SQRT(SUMSQ(P7:P41)/(COUNT(P7:P41)*COUNT(P7:P41)) ), "—")</f>
        <v>0</v>
      </c>
      <c r="Q42" s="14">
        <f>IF(COUNT(Q7:Q41) &gt; 0, AVERAGE(Q7:Q41), "—")</f>
        <v>5.3763296351428576</v>
      </c>
      <c r="R42" s="16">
        <f>IF(COUNT(R7:R41) &gt; 0, SQRT(SUMSQ(R7:R41)/(COUNT(R7:R41)*COUNT(R7:R41)) ), "—")</f>
        <v>9.1656749967883075E-2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27.827467439999999</v>
      </c>
      <c r="F46" s="16">
        <v>0.62965866000000004</v>
      </c>
      <c r="G46" s="14">
        <v>36.707251980000002</v>
      </c>
      <c r="H46" s="16">
        <v>0.77214671000000001</v>
      </c>
      <c r="I46" s="14">
        <v>0</v>
      </c>
      <c r="J46" s="16">
        <v>0</v>
      </c>
      <c r="K46" s="14" t="s">
        <v>582</v>
      </c>
      <c r="L46" s="16" t="s">
        <v>582</v>
      </c>
      <c r="M46" s="14">
        <v>0</v>
      </c>
      <c r="N46" s="16">
        <v>0</v>
      </c>
      <c r="O46" s="14">
        <v>0</v>
      </c>
      <c r="P46" s="16">
        <v>0</v>
      </c>
      <c r="Q46" s="14">
        <v>35.465280579999998</v>
      </c>
      <c r="R46" s="16">
        <v>1.1107419700000001</v>
      </c>
    </row>
    <row r="47" spans="1:18" x14ac:dyDescent="0.25">
      <c r="A47" s="11" t="s">
        <v>517</v>
      </c>
      <c r="B47" s="13">
        <v>5928</v>
      </c>
      <c r="C47" s="14">
        <f>(488/B47*100)</f>
        <v>8.2321187584345488</v>
      </c>
      <c r="D47" s="15">
        <v>5440</v>
      </c>
      <c r="E47" s="14">
        <v>35.030162830000002</v>
      </c>
      <c r="F47" s="16">
        <v>0.83299495000000001</v>
      </c>
      <c r="G47" s="14">
        <v>50.724310940000002</v>
      </c>
      <c r="H47" s="16">
        <v>1.2507344199999999</v>
      </c>
      <c r="I47" s="14">
        <v>0</v>
      </c>
      <c r="J47" s="16">
        <v>0</v>
      </c>
      <c r="K47" s="14" t="s">
        <v>582</v>
      </c>
      <c r="L47" s="16" t="s">
        <v>582</v>
      </c>
      <c r="M47" s="14">
        <v>0</v>
      </c>
      <c r="N47" s="16">
        <v>0</v>
      </c>
      <c r="O47" s="14">
        <v>0</v>
      </c>
      <c r="P47" s="16">
        <v>0</v>
      </c>
      <c r="Q47" s="14">
        <v>14.245526229999999</v>
      </c>
      <c r="R47" s="16">
        <v>1.0949245999999999</v>
      </c>
    </row>
    <row r="48" spans="1:18" x14ac:dyDescent="0.25">
      <c r="A48" s="11" t="s">
        <v>518</v>
      </c>
      <c r="B48" s="13">
        <v>9841</v>
      </c>
      <c r="C48" s="14">
        <f>(8/B48*100)</f>
        <v>8.1292551569962401E-2</v>
      </c>
      <c r="D48" s="15">
        <v>9833</v>
      </c>
      <c r="E48" s="14">
        <v>69.266792190000004</v>
      </c>
      <c r="F48" s="16">
        <v>0.87502665999999996</v>
      </c>
      <c r="G48" s="14">
        <v>29.20854434</v>
      </c>
      <c r="H48" s="16">
        <v>0.80012625000000004</v>
      </c>
      <c r="I48" s="14">
        <v>0</v>
      </c>
      <c r="J48" s="16">
        <v>0</v>
      </c>
      <c r="K48" s="14" t="s">
        <v>582</v>
      </c>
      <c r="L48" s="16" t="s">
        <v>582</v>
      </c>
      <c r="M48" s="14">
        <v>0</v>
      </c>
      <c r="N48" s="16">
        <v>0</v>
      </c>
      <c r="O48" s="14">
        <v>0</v>
      </c>
      <c r="P48" s="16">
        <v>0</v>
      </c>
      <c r="Q48" s="14">
        <v>1.5246634699999999</v>
      </c>
      <c r="R48" s="16">
        <v>0.53055118000000001</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39.575109490000003</v>
      </c>
      <c r="F50" s="16">
        <v>0.75637779000000005</v>
      </c>
      <c r="G50" s="14">
        <v>55.591601509999997</v>
      </c>
      <c r="H50" s="16">
        <v>0.85136690000000004</v>
      </c>
      <c r="I50" s="14">
        <v>0</v>
      </c>
      <c r="J50" s="16">
        <v>0</v>
      </c>
      <c r="K50" s="14" t="s">
        <v>582</v>
      </c>
      <c r="L50" s="16" t="s">
        <v>582</v>
      </c>
      <c r="M50" s="14">
        <v>0</v>
      </c>
      <c r="N50" s="16">
        <v>0</v>
      </c>
      <c r="O50" s="14">
        <v>0</v>
      </c>
      <c r="P50" s="16">
        <v>0</v>
      </c>
      <c r="Q50" s="14">
        <v>4.8332889899999998</v>
      </c>
      <c r="R50" s="16">
        <v>0.49123011999999999</v>
      </c>
    </row>
    <row r="51" spans="1:18" x14ac:dyDescent="0.25">
      <c r="A51" s="11" t="s">
        <v>521</v>
      </c>
      <c r="B51" s="13">
        <v>6866</v>
      </c>
      <c r="C51" s="14">
        <f>(112/B51*100)</f>
        <v>1.6312263326536558</v>
      </c>
      <c r="D51" s="15">
        <v>6754</v>
      </c>
      <c r="E51" s="14">
        <v>21.978190919999999</v>
      </c>
      <c r="F51" s="16">
        <v>0.61506119999999997</v>
      </c>
      <c r="G51" s="14">
        <v>56.454557379999997</v>
      </c>
      <c r="H51" s="16">
        <v>0.91985207000000002</v>
      </c>
      <c r="I51" s="14">
        <v>0</v>
      </c>
      <c r="J51" s="16">
        <v>0</v>
      </c>
      <c r="K51" s="14" t="s">
        <v>582</v>
      </c>
      <c r="L51" s="16" t="s">
        <v>582</v>
      </c>
      <c r="M51" s="14">
        <v>10.574181830000001</v>
      </c>
      <c r="N51" s="16">
        <v>0.61230706999999995</v>
      </c>
      <c r="O51" s="14">
        <v>0</v>
      </c>
      <c r="P51" s="16">
        <v>0</v>
      </c>
      <c r="Q51" s="14">
        <v>10.993069869999999</v>
      </c>
      <c r="R51" s="16">
        <v>1.03661676</v>
      </c>
    </row>
    <row r="52" spans="1:18" x14ac:dyDescent="0.25">
      <c r="A52" s="11" t="s">
        <v>522</v>
      </c>
      <c r="B52" s="13">
        <v>5809</v>
      </c>
      <c r="C52" s="14">
        <f>(124/B52*100)</f>
        <v>2.1346186951282493</v>
      </c>
      <c r="D52" s="15">
        <v>5685</v>
      </c>
      <c r="E52" s="14">
        <v>31.63523245</v>
      </c>
      <c r="F52" s="16">
        <v>0.82048666000000003</v>
      </c>
      <c r="G52" s="14">
        <v>65.434282589999995</v>
      </c>
      <c r="H52" s="16">
        <v>0.89335498999999996</v>
      </c>
      <c r="I52" s="14">
        <v>0</v>
      </c>
      <c r="J52" s="16">
        <v>0</v>
      </c>
      <c r="K52" s="14" t="s">
        <v>582</v>
      </c>
      <c r="L52" s="16" t="s">
        <v>582</v>
      </c>
      <c r="M52" s="14">
        <v>0</v>
      </c>
      <c r="N52" s="16">
        <v>0</v>
      </c>
      <c r="O52" s="14">
        <v>0</v>
      </c>
      <c r="P52" s="16">
        <v>0</v>
      </c>
      <c r="Q52" s="14">
        <v>2.9304849599999998</v>
      </c>
      <c r="R52" s="16">
        <v>0.30726062999999998</v>
      </c>
    </row>
    <row r="53" spans="1:18" x14ac:dyDescent="0.25">
      <c r="A53" s="11" t="s">
        <v>523</v>
      </c>
      <c r="B53" s="13">
        <v>5571</v>
      </c>
      <c r="C53" s="14">
        <f>(144/B53*100)</f>
        <v>2.5848142164781907</v>
      </c>
      <c r="D53" s="15">
        <v>5427</v>
      </c>
      <c r="E53" s="14">
        <v>33.266837549999998</v>
      </c>
      <c r="F53" s="16">
        <v>0.70051211000000002</v>
      </c>
      <c r="G53" s="14">
        <v>57.475984019999999</v>
      </c>
      <c r="H53" s="16">
        <v>0.73481679</v>
      </c>
      <c r="I53" s="14">
        <v>0</v>
      </c>
      <c r="J53" s="16">
        <v>0</v>
      </c>
      <c r="K53" s="14" t="s">
        <v>582</v>
      </c>
      <c r="L53" s="16" t="s">
        <v>582</v>
      </c>
      <c r="M53" s="14">
        <v>0</v>
      </c>
      <c r="N53" s="16">
        <v>0</v>
      </c>
      <c r="O53" s="14">
        <v>0</v>
      </c>
      <c r="P53" s="16">
        <v>0</v>
      </c>
      <c r="Q53" s="14">
        <v>9.2571784299999997</v>
      </c>
      <c r="R53" s="16">
        <v>0.43513495000000002</v>
      </c>
    </row>
    <row r="54" spans="1:18" x14ac:dyDescent="0.25">
      <c r="A54" s="11" t="s">
        <v>524</v>
      </c>
      <c r="B54" s="13">
        <v>4740</v>
      </c>
      <c r="C54" s="14">
        <f>(638/B54*100)</f>
        <v>13.459915611814347</v>
      </c>
      <c r="D54" s="15">
        <v>4102</v>
      </c>
      <c r="E54" s="14">
        <v>48.373059329999997</v>
      </c>
      <c r="F54" s="16">
        <v>1.21568243</v>
      </c>
      <c r="G54" s="14">
        <v>35.129275</v>
      </c>
      <c r="H54" s="16">
        <v>1.09021229</v>
      </c>
      <c r="I54" s="14">
        <v>0</v>
      </c>
      <c r="J54" s="16">
        <v>0</v>
      </c>
      <c r="K54" s="14" t="s">
        <v>582</v>
      </c>
      <c r="L54" s="16" t="s">
        <v>582</v>
      </c>
      <c r="M54" s="14">
        <v>0</v>
      </c>
      <c r="N54" s="16">
        <v>0</v>
      </c>
      <c r="O54" s="14">
        <v>0</v>
      </c>
      <c r="P54" s="16">
        <v>0</v>
      </c>
      <c r="Q54" s="14">
        <v>16.497665659999999</v>
      </c>
      <c r="R54" s="16">
        <v>1.59196406</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54.074755770000003</v>
      </c>
      <c r="F56" s="16">
        <v>0.88678634999999995</v>
      </c>
      <c r="G56" s="14">
        <v>44.82678129</v>
      </c>
      <c r="H56" s="16">
        <v>0.93698004999999995</v>
      </c>
      <c r="I56" s="14">
        <v>0</v>
      </c>
      <c r="J56" s="16">
        <v>0</v>
      </c>
      <c r="K56" s="14" t="s">
        <v>582</v>
      </c>
      <c r="L56" s="16" t="s">
        <v>582</v>
      </c>
      <c r="M56" s="14">
        <v>0</v>
      </c>
      <c r="N56" s="16">
        <v>0</v>
      </c>
      <c r="O56" s="14">
        <v>0</v>
      </c>
      <c r="P56" s="16">
        <v>0</v>
      </c>
      <c r="Q56" s="14">
        <v>1.09846295</v>
      </c>
      <c r="R56" s="16">
        <v>0.19773126999999999</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36.991633180000001</v>
      </c>
      <c r="F61" s="16">
        <v>0.75067461999999996</v>
      </c>
      <c r="G61" s="14">
        <v>58.905300840000002</v>
      </c>
      <c r="H61" s="16">
        <v>0.8738918</v>
      </c>
      <c r="I61" s="14">
        <v>0</v>
      </c>
      <c r="J61" s="16">
        <v>0</v>
      </c>
      <c r="K61" s="14" t="s">
        <v>582</v>
      </c>
      <c r="L61" s="16" t="s">
        <v>582</v>
      </c>
      <c r="M61" s="14">
        <v>0</v>
      </c>
      <c r="N61" s="16">
        <v>0</v>
      </c>
      <c r="O61" s="14">
        <v>0</v>
      </c>
      <c r="P61" s="16">
        <v>0</v>
      </c>
      <c r="Q61" s="14">
        <v>4.1030659900000002</v>
      </c>
      <c r="R61" s="16">
        <v>0.53799226</v>
      </c>
    </row>
    <row r="62" spans="1:18" x14ac:dyDescent="0.25">
      <c r="A62" s="11" t="s">
        <v>532</v>
      </c>
      <c r="B62" s="13">
        <v>4476</v>
      </c>
      <c r="C62" s="14">
        <f>(3/B62*100)</f>
        <v>6.7024128686327081E-2</v>
      </c>
      <c r="D62" s="15">
        <v>4473</v>
      </c>
      <c r="E62" s="14">
        <v>47.083700630000003</v>
      </c>
      <c r="F62" s="16">
        <v>0.74191403</v>
      </c>
      <c r="G62" s="14">
        <v>52.491660619999998</v>
      </c>
      <c r="H62" s="16">
        <v>0.71944315000000003</v>
      </c>
      <c r="I62" s="14">
        <v>0</v>
      </c>
      <c r="J62" s="16">
        <v>0</v>
      </c>
      <c r="K62" s="14" t="s">
        <v>582</v>
      </c>
      <c r="L62" s="16" t="s">
        <v>582</v>
      </c>
      <c r="M62" s="14">
        <v>0</v>
      </c>
      <c r="N62" s="16">
        <v>0</v>
      </c>
      <c r="O62" s="14">
        <v>0</v>
      </c>
      <c r="P62" s="16">
        <v>0</v>
      </c>
      <c r="Q62" s="14">
        <v>0.42463874000000001</v>
      </c>
      <c r="R62" s="16">
        <v>9.7725909999999999E-2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51.118373849999998</v>
      </c>
      <c r="F66" s="16">
        <v>0.63701830999999998</v>
      </c>
      <c r="G66" s="14">
        <v>36.631092459999998</v>
      </c>
      <c r="H66" s="16">
        <v>0.56307605000000005</v>
      </c>
      <c r="I66" s="14">
        <v>0</v>
      </c>
      <c r="J66" s="16">
        <v>0</v>
      </c>
      <c r="K66" s="14" t="s">
        <v>582</v>
      </c>
      <c r="L66" s="16" t="s">
        <v>582</v>
      </c>
      <c r="M66" s="14">
        <v>0</v>
      </c>
      <c r="N66" s="16">
        <v>0</v>
      </c>
      <c r="O66" s="14">
        <v>0</v>
      </c>
      <c r="P66" s="16">
        <v>0</v>
      </c>
      <c r="Q66" s="14">
        <v>12.2505337</v>
      </c>
      <c r="R66" s="16">
        <v>0.39463077000000002</v>
      </c>
    </row>
    <row r="67" spans="1:18" x14ac:dyDescent="0.25">
      <c r="A67" s="11" t="s">
        <v>537</v>
      </c>
      <c r="B67" s="13">
        <v>6971</v>
      </c>
      <c r="C67" s="14">
        <f>(1330/B67*100)</f>
        <v>19.079041744369533</v>
      </c>
      <c r="D67" s="15">
        <v>5641</v>
      </c>
      <c r="E67" s="14">
        <v>56.810229909999997</v>
      </c>
      <c r="F67" s="16">
        <v>0.87251992</v>
      </c>
      <c r="G67" s="14">
        <v>38.914923850000001</v>
      </c>
      <c r="H67" s="16">
        <v>0.85951102000000001</v>
      </c>
      <c r="I67" s="14">
        <v>0</v>
      </c>
      <c r="J67" s="16">
        <v>0</v>
      </c>
      <c r="K67" s="14" t="s">
        <v>582</v>
      </c>
      <c r="L67" s="16" t="s">
        <v>582</v>
      </c>
      <c r="M67" s="14">
        <v>0</v>
      </c>
      <c r="N67" s="16">
        <v>0</v>
      </c>
      <c r="O67" s="14">
        <v>0</v>
      </c>
      <c r="P67" s="16">
        <v>0</v>
      </c>
      <c r="Q67" s="14">
        <v>4.2748462399999996</v>
      </c>
      <c r="R67" s="16">
        <v>0.30863573</v>
      </c>
    </row>
    <row r="68" spans="1:18" x14ac:dyDescent="0.25">
      <c r="A68" s="11" t="s">
        <v>538</v>
      </c>
      <c r="B68" s="13">
        <v>12083</v>
      </c>
      <c r="C68" s="14">
        <f>(32/B68*100)</f>
        <v>0.26483489199702059</v>
      </c>
      <c r="D68" s="15">
        <v>12051</v>
      </c>
      <c r="E68" s="14">
        <v>45.363189869999999</v>
      </c>
      <c r="F68" s="16">
        <v>0.43569105000000002</v>
      </c>
      <c r="G68" s="14">
        <v>36.614657149999999</v>
      </c>
      <c r="H68" s="16">
        <v>0.43155081000000001</v>
      </c>
      <c r="I68" s="14">
        <v>0</v>
      </c>
      <c r="J68" s="16">
        <v>0</v>
      </c>
      <c r="K68" s="14" t="s">
        <v>582</v>
      </c>
      <c r="L68" s="16" t="s">
        <v>582</v>
      </c>
      <c r="M68" s="14">
        <v>0</v>
      </c>
      <c r="N68" s="16">
        <v>0</v>
      </c>
      <c r="O68" s="14">
        <v>0</v>
      </c>
      <c r="P68" s="16">
        <v>0</v>
      </c>
      <c r="Q68" s="14">
        <v>18.022152980000001</v>
      </c>
      <c r="R68" s="16">
        <v>0.29603562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49.707769460000002</v>
      </c>
      <c r="F70" s="16">
        <v>0.80814688999999995</v>
      </c>
      <c r="G70" s="14">
        <v>44.865634669999999</v>
      </c>
      <c r="H70" s="16">
        <v>0.80712910000000004</v>
      </c>
      <c r="I70" s="14">
        <v>0</v>
      </c>
      <c r="J70" s="16">
        <v>0</v>
      </c>
      <c r="K70" s="14" t="s">
        <v>582</v>
      </c>
      <c r="L70" s="16" t="s">
        <v>582</v>
      </c>
      <c r="M70" s="14">
        <v>0</v>
      </c>
      <c r="N70" s="16">
        <v>0</v>
      </c>
      <c r="O70" s="14">
        <v>0</v>
      </c>
      <c r="P70" s="16">
        <v>0</v>
      </c>
      <c r="Q70" s="14">
        <v>5.4265958699999999</v>
      </c>
      <c r="R70" s="16">
        <v>0.53902605999999997</v>
      </c>
    </row>
    <row r="71" spans="1:18" x14ac:dyDescent="0.25">
      <c r="A71" s="11" t="s">
        <v>541</v>
      </c>
      <c r="B71" s="13">
        <v>6115</v>
      </c>
      <c r="C71" s="14">
        <f>(60/B71*100)</f>
        <v>0.98119378577269012</v>
      </c>
      <c r="D71" s="15">
        <v>6055</v>
      </c>
      <c r="E71" s="14">
        <v>41.71701985</v>
      </c>
      <c r="F71" s="16">
        <v>0.56617777000000002</v>
      </c>
      <c r="G71" s="14">
        <v>57.298080339999999</v>
      </c>
      <c r="H71" s="16">
        <v>0.54234819000000001</v>
      </c>
      <c r="I71" s="14">
        <v>0</v>
      </c>
      <c r="J71" s="16">
        <v>0</v>
      </c>
      <c r="K71" s="14" t="s">
        <v>582</v>
      </c>
      <c r="L71" s="16" t="s">
        <v>582</v>
      </c>
      <c r="M71" s="14">
        <v>0</v>
      </c>
      <c r="N71" s="16">
        <v>0</v>
      </c>
      <c r="O71" s="14">
        <v>0</v>
      </c>
      <c r="P71" s="16">
        <v>0</v>
      </c>
      <c r="Q71" s="14">
        <v>0.98489981000000004</v>
      </c>
      <c r="R71" s="16">
        <v>0.11142937999999999</v>
      </c>
    </row>
    <row r="72" spans="1:18" x14ac:dyDescent="0.25">
      <c r="A72" s="11" t="s">
        <v>542</v>
      </c>
      <c r="B72" s="13">
        <v>7708</v>
      </c>
      <c r="C72" s="14">
        <f>(9/B72*100)</f>
        <v>0.11676180591593151</v>
      </c>
      <c r="D72" s="15">
        <v>7699</v>
      </c>
      <c r="E72" s="14">
        <v>36.369402129999997</v>
      </c>
      <c r="F72" s="16">
        <v>0.63246585</v>
      </c>
      <c r="G72" s="14">
        <v>62.927367910000001</v>
      </c>
      <c r="H72" s="16">
        <v>0.62370342999999995</v>
      </c>
      <c r="I72" s="14">
        <v>0</v>
      </c>
      <c r="J72" s="16">
        <v>0</v>
      </c>
      <c r="K72" s="14" t="s">
        <v>582</v>
      </c>
      <c r="L72" s="16" t="s">
        <v>582</v>
      </c>
      <c r="M72" s="14">
        <v>0</v>
      </c>
      <c r="N72" s="16">
        <v>0</v>
      </c>
      <c r="O72" s="14">
        <v>0</v>
      </c>
      <c r="P72" s="16">
        <v>0</v>
      </c>
      <c r="Q72" s="14">
        <v>0.70322996000000004</v>
      </c>
      <c r="R72" s="16">
        <v>8.9187849999999999E-2</v>
      </c>
    </row>
    <row r="73" spans="1:18" x14ac:dyDescent="0.25">
      <c r="A73" s="11" t="s">
        <v>543</v>
      </c>
      <c r="B73" s="13">
        <v>8249</v>
      </c>
      <c r="C73" s="14">
        <f>(220/B73*100)</f>
        <v>2.6669899381743241</v>
      </c>
      <c r="D73" s="15">
        <v>8029</v>
      </c>
      <c r="E73" s="14">
        <v>57.254775879999997</v>
      </c>
      <c r="F73" s="16">
        <v>0.98686426000000005</v>
      </c>
      <c r="G73" s="14">
        <v>40.890809840000003</v>
      </c>
      <c r="H73" s="16">
        <v>1.0153817300000001</v>
      </c>
      <c r="I73" s="14">
        <v>0</v>
      </c>
      <c r="J73" s="16">
        <v>0</v>
      </c>
      <c r="K73" s="14" t="s">
        <v>582</v>
      </c>
      <c r="L73" s="16" t="s">
        <v>582</v>
      </c>
      <c r="M73" s="14">
        <v>0</v>
      </c>
      <c r="N73" s="16">
        <v>0</v>
      </c>
      <c r="O73" s="14">
        <v>0</v>
      </c>
      <c r="P73" s="16">
        <v>0</v>
      </c>
      <c r="Q73" s="14">
        <v>1.8544142800000001</v>
      </c>
      <c r="R73" s="16">
        <v>0.32398534000000001</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44.227870449999998</v>
      </c>
      <c r="F75" s="16">
        <v>1.05165508</v>
      </c>
      <c r="G75" s="14">
        <v>40.968989049999998</v>
      </c>
      <c r="H75" s="16">
        <v>1.0300292200000001</v>
      </c>
      <c r="I75" s="14">
        <v>0</v>
      </c>
      <c r="J75" s="16">
        <v>0</v>
      </c>
      <c r="K75" s="14" t="s">
        <v>582</v>
      </c>
      <c r="L75" s="16" t="s">
        <v>582</v>
      </c>
      <c r="M75" s="14">
        <v>0</v>
      </c>
      <c r="N75" s="16">
        <v>0</v>
      </c>
      <c r="O75" s="14">
        <v>0</v>
      </c>
      <c r="P75" s="16">
        <v>0</v>
      </c>
      <c r="Q75" s="14">
        <v>14.8031405</v>
      </c>
      <c r="R75" s="16">
        <v>1.1495156600000001</v>
      </c>
    </row>
    <row r="76" spans="1:18" x14ac:dyDescent="0.25">
      <c r="A76" s="11" t="s">
        <v>546</v>
      </c>
      <c r="B76" s="13">
        <v>14167</v>
      </c>
      <c r="C76" s="14">
        <f>(238/B76*100)</f>
        <v>1.6799604715183172</v>
      </c>
      <c r="D76" s="15">
        <v>13929</v>
      </c>
      <c r="E76" s="14">
        <v>52.377623980000003</v>
      </c>
      <c r="F76" s="16">
        <v>0.65339362000000001</v>
      </c>
      <c r="G76" s="14">
        <v>40.616147669999997</v>
      </c>
      <c r="H76" s="16">
        <v>0.67369933999999998</v>
      </c>
      <c r="I76" s="14">
        <v>0</v>
      </c>
      <c r="J76" s="16">
        <v>0</v>
      </c>
      <c r="K76" s="14" t="s">
        <v>582</v>
      </c>
      <c r="L76" s="16" t="s">
        <v>582</v>
      </c>
      <c r="M76" s="14">
        <v>0</v>
      </c>
      <c r="N76" s="16">
        <v>0</v>
      </c>
      <c r="O76" s="14">
        <v>0</v>
      </c>
      <c r="P76" s="16">
        <v>0</v>
      </c>
      <c r="Q76" s="14">
        <v>7.0062283599999997</v>
      </c>
      <c r="R76" s="16">
        <v>0.48828663999999999</v>
      </c>
    </row>
    <row r="77" spans="1:18" x14ac:dyDescent="0.25">
      <c r="A77" s="11" t="s">
        <v>547</v>
      </c>
      <c r="B77" s="13">
        <v>6062</v>
      </c>
      <c r="C77" s="14">
        <f>(511/B77*100)</f>
        <v>8.4295612009237875</v>
      </c>
      <c r="D77" s="15">
        <v>5551</v>
      </c>
      <c r="E77" s="14">
        <v>32.461384320000001</v>
      </c>
      <c r="F77" s="16">
        <v>0.70559769999999999</v>
      </c>
      <c r="G77" s="14">
        <v>51.708265349999998</v>
      </c>
      <c r="H77" s="16">
        <v>0.91516363999999994</v>
      </c>
      <c r="I77" s="14">
        <v>0</v>
      </c>
      <c r="J77" s="16">
        <v>0</v>
      </c>
      <c r="K77" s="14" t="s">
        <v>582</v>
      </c>
      <c r="L77" s="16" t="s">
        <v>582</v>
      </c>
      <c r="M77" s="14">
        <v>0</v>
      </c>
      <c r="N77" s="16">
        <v>0</v>
      </c>
      <c r="O77" s="14">
        <v>0</v>
      </c>
      <c r="P77" s="16">
        <v>0</v>
      </c>
      <c r="Q77" s="14">
        <v>15.830350340000001</v>
      </c>
      <c r="R77" s="16">
        <v>0.89827031999999996</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69.728966940000007</v>
      </c>
      <c r="F81" s="16">
        <v>0.84003265000000005</v>
      </c>
      <c r="G81" s="14">
        <v>28.558541460000001</v>
      </c>
      <c r="H81" s="16">
        <v>0.82737422000000005</v>
      </c>
      <c r="I81" s="14">
        <v>0</v>
      </c>
      <c r="J81" s="16">
        <v>0</v>
      </c>
      <c r="K81" s="14" t="s">
        <v>582</v>
      </c>
      <c r="L81" s="16" t="s">
        <v>582</v>
      </c>
      <c r="M81" s="14">
        <v>0</v>
      </c>
      <c r="N81" s="16">
        <v>0</v>
      </c>
      <c r="O81" s="14">
        <v>0</v>
      </c>
      <c r="P81" s="16">
        <v>0</v>
      </c>
      <c r="Q81" s="14">
        <v>1.7124915999999999</v>
      </c>
      <c r="R81" s="16">
        <v>0.28586188000000001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891</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73.328226330000007</v>
      </c>
      <c r="F7" s="16">
        <v>0.61179004999999997</v>
      </c>
      <c r="G7" s="14">
        <v>19.03653937</v>
      </c>
      <c r="H7" s="16">
        <v>0.49203349000000002</v>
      </c>
      <c r="I7" s="14">
        <v>0</v>
      </c>
      <c r="J7" s="16">
        <v>0</v>
      </c>
      <c r="K7" s="14" t="s">
        <v>582</v>
      </c>
      <c r="L7" s="16" t="s">
        <v>582</v>
      </c>
      <c r="M7" s="14">
        <v>0</v>
      </c>
      <c r="N7" s="16">
        <v>0</v>
      </c>
      <c r="O7" s="14">
        <v>0</v>
      </c>
      <c r="P7" s="16">
        <v>0</v>
      </c>
      <c r="Q7" s="14">
        <v>7.6352343100000004</v>
      </c>
      <c r="R7" s="16">
        <v>0.51574858000000001</v>
      </c>
    </row>
    <row r="8" spans="1:18" x14ac:dyDescent="0.25">
      <c r="A8" s="11" t="s">
        <v>478</v>
      </c>
      <c r="B8" s="13">
        <v>7007</v>
      </c>
      <c r="C8" s="14">
        <f>(324/B8*100)</f>
        <v>4.6239474810903385</v>
      </c>
      <c r="D8" s="15">
        <v>6683</v>
      </c>
      <c r="E8" s="14">
        <v>78.310973360000006</v>
      </c>
      <c r="F8" s="16">
        <v>0.61526152000000001</v>
      </c>
      <c r="G8" s="14">
        <v>16.662318410000001</v>
      </c>
      <c r="H8" s="16">
        <v>0.52173442000000003</v>
      </c>
      <c r="I8" s="14">
        <v>0</v>
      </c>
      <c r="J8" s="16">
        <v>0</v>
      </c>
      <c r="K8" s="14" t="s">
        <v>582</v>
      </c>
      <c r="L8" s="16" t="s">
        <v>582</v>
      </c>
      <c r="M8" s="14">
        <v>0.49272336</v>
      </c>
      <c r="N8" s="16">
        <v>0.12130058000000001</v>
      </c>
      <c r="O8" s="14">
        <v>0</v>
      </c>
      <c r="P8" s="16">
        <v>0</v>
      </c>
      <c r="Q8" s="14">
        <v>4.5339848700000003</v>
      </c>
      <c r="R8" s="16">
        <v>0.37546285000000001</v>
      </c>
    </row>
    <row r="9" spans="1:18" x14ac:dyDescent="0.25">
      <c r="A9" s="11" t="s">
        <v>479</v>
      </c>
      <c r="B9" s="13">
        <v>9651</v>
      </c>
      <c r="C9" s="14">
        <f>(373/B9*100)</f>
        <v>3.8648844679307839</v>
      </c>
      <c r="D9" s="15">
        <v>9278</v>
      </c>
      <c r="E9" s="14">
        <v>70.8184969</v>
      </c>
      <c r="F9" s="16">
        <v>0.69059247999999995</v>
      </c>
      <c r="G9" s="14">
        <v>21.07586469</v>
      </c>
      <c r="H9" s="16">
        <v>0.51698617000000002</v>
      </c>
      <c r="I9" s="14">
        <v>0</v>
      </c>
      <c r="J9" s="16">
        <v>0</v>
      </c>
      <c r="K9" s="14" t="s">
        <v>582</v>
      </c>
      <c r="L9" s="16" t="s">
        <v>582</v>
      </c>
      <c r="M9" s="14">
        <v>3.1043442899999998</v>
      </c>
      <c r="N9" s="16">
        <v>0.55569581000000001</v>
      </c>
      <c r="O9" s="14">
        <v>0</v>
      </c>
      <c r="P9" s="16">
        <v>0</v>
      </c>
      <c r="Q9" s="14">
        <v>5.0012941199999998</v>
      </c>
      <c r="R9" s="16">
        <v>0.44423108</v>
      </c>
    </row>
    <row r="10" spans="1:18" x14ac:dyDescent="0.25">
      <c r="A10" s="11" t="s">
        <v>480</v>
      </c>
      <c r="B10" s="13">
        <v>20058</v>
      </c>
      <c r="C10" s="14">
        <f>(589/B10*100)</f>
        <v>2.9364841958320871</v>
      </c>
      <c r="D10" s="15">
        <v>19469</v>
      </c>
      <c r="E10" s="14">
        <v>72.548120639999993</v>
      </c>
      <c r="F10" s="16">
        <v>0.51404558</v>
      </c>
      <c r="G10" s="14">
        <v>23.714533190000001</v>
      </c>
      <c r="H10" s="16">
        <v>0.51694240000000002</v>
      </c>
      <c r="I10" s="14">
        <v>0</v>
      </c>
      <c r="J10" s="16">
        <v>0</v>
      </c>
      <c r="K10" s="14" t="s">
        <v>582</v>
      </c>
      <c r="L10" s="16" t="s">
        <v>582</v>
      </c>
      <c r="M10" s="14">
        <v>0</v>
      </c>
      <c r="N10" s="16">
        <v>0</v>
      </c>
      <c r="O10" s="14">
        <v>0</v>
      </c>
      <c r="P10" s="16">
        <v>0</v>
      </c>
      <c r="Q10" s="14">
        <v>3.7373461699999999</v>
      </c>
      <c r="R10" s="16">
        <v>0.34647715000000001</v>
      </c>
    </row>
    <row r="11" spans="1:18" x14ac:dyDescent="0.25">
      <c r="A11" s="11" t="s">
        <v>481</v>
      </c>
      <c r="B11" s="13">
        <v>7053</v>
      </c>
      <c r="C11" s="14">
        <f>(259/B11*100)</f>
        <v>3.6721962285552245</v>
      </c>
      <c r="D11" s="15">
        <v>6794</v>
      </c>
      <c r="E11" s="14">
        <v>74.434647510000005</v>
      </c>
      <c r="F11" s="16">
        <v>0.97626352999999999</v>
      </c>
      <c r="G11" s="14">
        <v>15.69734878</v>
      </c>
      <c r="H11" s="16">
        <v>0.63768391000000002</v>
      </c>
      <c r="I11" s="14">
        <v>0</v>
      </c>
      <c r="J11" s="16">
        <v>0</v>
      </c>
      <c r="K11" s="14" t="s">
        <v>582</v>
      </c>
      <c r="L11" s="16" t="s">
        <v>582</v>
      </c>
      <c r="M11" s="14">
        <v>0</v>
      </c>
      <c r="N11" s="16">
        <v>0</v>
      </c>
      <c r="O11" s="14">
        <v>0</v>
      </c>
      <c r="P11" s="16">
        <v>0</v>
      </c>
      <c r="Q11" s="14">
        <v>9.86800371</v>
      </c>
      <c r="R11" s="16">
        <v>0.99134992</v>
      </c>
    </row>
    <row r="12" spans="1:18" x14ac:dyDescent="0.25">
      <c r="A12" s="11" t="s">
        <v>482</v>
      </c>
      <c r="B12" s="13">
        <v>6894</v>
      </c>
      <c r="C12" s="14">
        <f>(60/B12*100)</f>
        <v>0.8703220191470844</v>
      </c>
      <c r="D12" s="15">
        <v>6834</v>
      </c>
      <c r="E12" s="14">
        <v>74.452764009999996</v>
      </c>
      <c r="F12" s="16">
        <v>0.79441174999999997</v>
      </c>
      <c r="G12" s="14">
        <v>20.31075014</v>
      </c>
      <c r="H12" s="16">
        <v>0.68679599999999996</v>
      </c>
      <c r="I12" s="14">
        <v>0</v>
      </c>
      <c r="J12" s="16">
        <v>0</v>
      </c>
      <c r="K12" s="14" t="s">
        <v>582</v>
      </c>
      <c r="L12" s="16" t="s">
        <v>582</v>
      </c>
      <c r="M12" s="14">
        <v>2.3480837700000001</v>
      </c>
      <c r="N12" s="16">
        <v>0.59189603000000002</v>
      </c>
      <c r="O12" s="14">
        <v>0</v>
      </c>
      <c r="P12" s="16">
        <v>0</v>
      </c>
      <c r="Q12" s="14">
        <v>2.8884020700000002</v>
      </c>
      <c r="R12" s="16">
        <v>0.35712918999999999</v>
      </c>
    </row>
    <row r="13" spans="1:18" x14ac:dyDescent="0.25">
      <c r="A13" s="11" t="s">
        <v>483</v>
      </c>
      <c r="B13" s="13">
        <v>7161</v>
      </c>
      <c r="C13" s="14">
        <f>(368/B13*100)</f>
        <v>5.1389470744309458</v>
      </c>
      <c r="D13" s="15">
        <v>6793</v>
      </c>
      <c r="E13" s="14">
        <v>76.503770079999995</v>
      </c>
      <c r="F13" s="16">
        <v>0.73179485</v>
      </c>
      <c r="G13" s="14">
        <v>15.992670650000001</v>
      </c>
      <c r="H13" s="16">
        <v>0.62947808999999999</v>
      </c>
      <c r="I13" s="14">
        <v>0</v>
      </c>
      <c r="J13" s="16">
        <v>0</v>
      </c>
      <c r="K13" s="14" t="s">
        <v>582</v>
      </c>
      <c r="L13" s="16" t="s">
        <v>582</v>
      </c>
      <c r="M13" s="14">
        <v>4.2471297400000001</v>
      </c>
      <c r="N13" s="16">
        <v>0.49075152</v>
      </c>
      <c r="O13" s="14">
        <v>0</v>
      </c>
      <c r="P13" s="16">
        <v>0</v>
      </c>
      <c r="Q13" s="14">
        <v>3.2564295300000001</v>
      </c>
      <c r="R13" s="16">
        <v>0.42396866999999999</v>
      </c>
    </row>
    <row r="14" spans="1:18" x14ac:dyDescent="0.25">
      <c r="A14" s="11" t="s">
        <v>484</v>
      </c>
      <c r="B14" s="13">
        <v>5587</v>
      </c>
      <c r="C14" s="14">
        <f>(96/B14*100)</f>
        <v>1.7182745659566852</v>
      </c>
      <c r="D14" s="15">
        <v>5491</v>
      </c>
      <c r="E14" s="14">
        <v>77.386046859999993</v>
      </c>
      <c r="F14" s="16">
        <v>0.62363082000000003</v>
      </c>
      <c r="G14" s="14">
        <v>21.083976719999999</v>
      </c>
      <c r="H14" s="16">
        <v>0.59227971000000001</v>
      </c>
      <c r="I14" s="14">
        <v>0</v>
      </c>
      <c r="J14" s="16">
        <v>0</v>
      </c>
      <c r="K14" s="14" t="s">
        <v>582</v>
      </c>
      <c r="L14" s="16" t="s">
        <v>582</v>
      </c>
      <c r="M14" s="14">
        <v>0</v>
      </c>
      <c r="N14" s="16">
        <v>0</v>
      </c>
      <c r="O14" s="14">
        <v>0</v>
      </c>
      <c r="P14" s="16">
        <v>0</v>
      </c>
      <c r="Q14" s="14">
        <v>1.5299764199999999</v>
      </c>
      <c r="R14" s="16">
        <v>0.18455473</v>
      </c>
    </row>
    <row r="15" spans="1:18" x14ac:dyDescent="0.25">
      <c r="A15" s="11" t="s">
        <v>485</v>
      </c>
      <c r="B15" s="13">
        <v>5882</v>
      </c>
      <c r="C15" s="14">
        <f>(206/B15*100)</f>
        <v>3.5022101326079564</v>
      </c>
      <c r="D15" s="15">
        <v>5676</v>
      </c>
      <c r="E15" s="14">
        <v>81.937694739999998</v>
      </c>
      <c r="F15" s="16">
        <v>0.71939836999999995</v>
      </c>
      <c r="G15" s="14">
        <v>13.940751499999999</v>
      </c>
      <c r="H15" s="16">
        <v>0.52228222999999996</v>
      </c>
      <c r="I15" s="14">
        <v>0</v>
      </c>
      <c r="J15" s="16">
        <v>0</v>
      </c>
      <c r="K15" s="14" t="s">
        <v>582</v>
      </c>
      <c r="L15" s="16" t="s">
        <v>582</v>
      </c>
      <c r="M15" s="14">
        <v>1.0404727199999999</v>
      </c>
      <c r="N15" s="16">
        <v>0.46653826999999998</v>
      </c>
      <c r="O15" s="14">
        <v>0</v>
      </c>
      <c r="P15" s="16">
        <v>0</v>
      </c>
      <c r="Q15" s="14">
        <v>3.08108103</v>
      </c>
      <c r="R15" s="16">
        <v>0.35234904</v>
      </c>
    </row>
    <row r="16" spans="1:18" x14ac:dyDescent="0.25">
      <c r="A16" s="11" t="s">
        <v>486</v>
      </c>
      <c r="B16" s="13">
        <v>6108</v>
      </c>
      <c r="C16" s="14">
        <f>(203/B16*100)</f>
        <v>3.3235101506221345</v>
      </c>
      <c r="D16" s="15">
        <v>5905</v>
      </c>
      <c r="E16" s="14">
        <v>61.367831899999999</v>
      </c>
      <c r="F16" s="16">
        <v>0.73703618000000004</v>
      </c>
      <c r="G16" s="14">
        <v>31.603660829999999</v>
      </c>
      <c r="H16" s="16">
        <v>0.73632461000000005</v>
      </c>
      <c r="I16" s="14">
        <v>0</v>
      </c>
      <c r="J16" s="16">
        <v>0</v>
      </c>
      <c r="K16" s="14" t="s">
        <v>582</v>
      </c>
      <c r="L16" s="16" t="s">
        <v>582</v>
      </c>
      <c r="M16" s="14">
        <v>0</v>
      </c>
      <c r="N16" s="16">
        <v>0</v>
      </c>
      <c r="O16" s="14">
        <v>0</v>
      </c>
      <c r="P16" s="16">
        <v>0</v>
      </c>
      <c r="Q16" s="14">
        <v>7.0285072800000004</v>
      </c>
      <c r="R16" s="16">
        <v>0.65703752000000004</v>
      </c>
    </row>
    <row r="17" spans="1:18" x14ac:dyDescent="0.25">
      <c r="A17" s="11" t="s">
        <v>487</v>
      </c>
      <c r="B17" s="13">
        <v>6504</v>
      </c>
      <c r="C17" s="14">
        <f>(2741/B17*100)</f>
        <v>42.143296432964327</v>
      </c>
      <c r="D17" s="15">
        <v>3763</v>
      </c>
      <c r="E17" s="14">
        <v>66.191983100000002</v>
      </c>
      <c r="F17" s="16">
        <v>0.92277209999999998</v>
      </c>
      <c r="G17" s="14">
        <v>19.449842929999999</v>
      </c>
      <c r="H17" s="16">
        <v>0.65032076999999999</v>
      </c>
      <c r="I17" s="14">
        <v>0</v>
      </c>
      <c r="J17" s="16">
        <v>0</v>
      </c>
      <c r="K17" s="14" t="s">
        <v>582</v>
      </c>
      <c r="L17" s="16" t="s">
        <v>582</v>
      </c>
      <c r="M17" s="14">
        <v>3.9106507399999999</v>
      </c>
      <c r="N17" s="16">
        <v>0.50534003000000005</v>
      </c>
      <c r="O17" s="14">
        <v>0</v>
      </c>
      <c r="P17" s="16">
        <v>0</v>
      </c>
      <c r="Q17" s="14">
        <v>10.44752323</v>
      </c>
      <c r="R17" s="16">
        <v>0.78346857000000003</v>
      </c>
    </row>
    <row r="18" spans="1:18" x14ac:dyDescent="0.25">
      <c r="A18" s="11" t="s">
        <v>488</v>
      </c>
      <c r="B18" s="13">
        <v>5532</v>
      </c>
      <c r="C18" s="14">
        <f>(33/B18*100)</f>
        <v>0.59652928416485895</v>
      </c>
      <c r="D18" s="15">
        <v>5499</v>
      </c>
      <c r="E18" s="14">
        <v>69.202210629999996</v>
      </c>
      <c r="F18" s="16">
        <v>0.87191167000000003</v>
      </c>
      <c r="G18" s="14">
        <v>26.08500205</v>
      </c>
      <c r="H18" s="16">
        <v>0.89428817999999999</v>
      </c>
      <c r="I18" s="14">
        <v>0</v>
      </c>
      <c r="J18" s="16">
        <v>0</v>
      </c>
      <c r="K18" s="14" t="s">
        <v>582</v>
      </c>
      <c r="L18" s="16" t="s">
        <v>582</v>
      </c>
      <c r="M18" s="14">
        <v>0</v>
      </c>
      <c r="N18" s="16">
        <v>0</v>
      </c>
      <c r="O18" s="14">
        <v>0</v>
      </c>
      <c r="P18" s="16">
        <v>0</v>
      </c>
      <c r="Q18" s="14">
        <v>4.7127873200000003</v>
      </c>
      <c r="R18" s="16">
        <v>0.71972026</v>
      </c>
    </row>
    <row r="19" spans="1:18" x14ac:dyDescent="0.25">
      <c r="A19" s="11" t="s">
        <v>489</v>
      </c>
      <c r="B19" s="13">
        <v>5658</v>
      </c>
      <c r="C19" s="14">
        <f>(521/B19*100)</f>
        <v>9.2082007776599504</v>
      </c>
      <c r="D19" s="15">
        <v>5137</v>
      </c>
      <c r="E19" s="14">
        <v>80.425249579999999</v>
      </c>
      <c r="F19" s="16">
        <v>0.68125479</v>
      </c>
      <c r="G19" s="14">
        <v>15.750849430000001</v>
      </c>
      <c r="H19" s="16">
        <v>0.59225278000000003</v>
      </c>
      <c r="I19" s="14">
        <v>0</v>
      </c>
      <c r="J19" s="16">
        <v>0</v>
      </c>
      <c r="K19" s="14" t="s">
        <v>582</v>
      </c>
      <c r="L19" s="16" t="s">
        <v>582</v>
      </c>
      <c r="M19" s="14">
        <v>0</v>
      </c>
      <c r="N19" s="16">
        <v>0</v>
      </c>
      <c r="O19" s="14">
        <v>0</v>
      </c>
      <c r="P19" s="16">
        <v>0</v>
      </c>
      <c r="Q19" s="14">
        <v>3.8239009899999998</v>
      </c>
      <c r="R19" s="16">
        <v>0.47262632999999998</v>
      </c>
    </row>
    <row r="20" spans="1:18" x14ac:dyDescent="0.25">
      <c r="A20" s="11" t="s">
        <v>490</v>
      </c>
      <c r="B20" s="13">
        <v>3371</v>
      </c>
      <c r="C20" s="14">
        <f>(75/B20*100)</f>
        <v>2.2248590922574905</v>
      </c>
      <c r="D20" s="15">
        <v>3296</v>
      </c>
      <c r="E20" s="14">
        <v>70.221619489999995</v>
      </c>
      <c r="F20" s="16">
        <v>0.71995361999999996</v>
      </c>
      <c r="G20" s="14">
        <v>23.5439607</v>
      </c>
      <c r="H20" s="16">
        <v>0.71679976999999995</v>
      </c>
      <c r="I20" s="14">
        <v>0</v>
      </c>
      <c r="J20" s="16">
        <v>0</v>
      </c>
      <c r="K20" s="14" t="s">
        <v>582</v>
      </c>
      <c r="L20" s="16" t="s">
        <v>582</v>
      </c>
      <c r="M20" s="14">
        <v>0</v>
      </c>
      <c r="N20" s="16">
        <v>0</v>
      </c>
      <c r="O20" s="14">
        <v>0</v>
      </c>
      <c r="P20" s="16">
        <v>0</v>
      </c>
      <c r="Q20" s="14">
        <v>6.2344198100000003</v>
      </c>
      <c r="R20" s="16">
        <v>0.41540813999999998</v>
      </c>
    </row>
    <row r="21" spans="1:18" x14ac:dyDescent="0.25">
      <c r="A21" s="11" t="s">
        <v>491</v>
      </c>
      <c r="B21" s="13">
        <v>5741</v>
      </c>
      <c r="C21" s="14">
        <f>(90/B21*100)</f>
        <v>1.5676711374325032</v>
      </c>
      <c r="D21" s="15">
        <v>5651</v>
      </c>
      <c r="E21" s="14">
        <v>66.523891930000005</v>
      </c>
      <c r="F21" s="16">
        <v>0.78513421000000005</v>
      </c>
      <c r="G21" s="14">
        <v>31.258656139999999</v>
      </c>
      <c r="H21" s="16">
        <v>0.78988820000000004</v>
      </c>
      <c r="I21" s="14">
        <v>0</v>
      </c>
      <c r="J21" s="16">
        <v>0</v>
      </c>
      <c r="K21" s="14" t="s">
        <v>582</v>
      </c>
      <c r="L21" s="16" t="s">
        <v>582</v>
      </c>
      <c r="M21" s="14">
        <v>0</v>
      </c>
      <c r="N21" s="16">
        <v>0</v>
      </c>
      <c r="O21" s="14">
        <v>0</v>
      </c>
      <c r="P21" s="16">
        <v>0</v>
      </c>
      <c r="Q21" s="14">
        <v>2.2174519300000002</v>
      </c>
      <c r="R21" s="16">
        <v>0.26088351999999998</v>
      </c>
    </row>
    <row r="22" spans="1:18" x14ac:dyDescent="0.25">
      <c r="A22" s="11" t="s">
        <v>492</v>
      </c>
      <c r="B22" s="13">
        <v>6598</v>
      </c>
      <c r="C22" s="14">
        <f>(45/B22*100)</f>
        <v>0.68202485601697482</v>
      </c>
      <c r="D22" s="15">
        <v>6553</v>
      </c>
      <c r="E22" s="14">
        <v>62.432330159999999</v>
      </c>
      <c r="F22" s="16">
        <v>1.3698496</v>
      </c>
      <c r="G22" s="14">
        <v>22.729316709999999</v>
      </c>
      <c r="H22" s="16">
        <v>1.31884599</v>
      </c>
      <c r="I22" s="14">
        <v>0</v>
      </c>
      <c r="J22" s="16">
        <v>0</v>
      </c>
      <c r="K22" s="14" t="s">
        <v>582</v>
      </c>
      <c r="L22" s="16" t="s">
        <v>582</v>
      </c>
      <c r="M22" s="14">
        <v>10.29811291</v>
      </c>
      <c r="N22" s="16">
        <v>1.3305103300000001</v>
      </c>
      <c r="O22" s="14">
        <v>0</v>
      </c>
      <c r="P22" s="16">
        <v>0</v>
      </c>
      <c r="Q22" s="14">
        <v>4.5402402200000003</v>
      </c>
      <c r="R22" s="16">
        <v>0.54570801999999996</v>
      </c>
    </row>
    <row r="23" spans="1:18" x14ac:dyDescent="0.25">
      <c r="A23" s="11" t="s">
        <v>493</v>
      </c>
      <c r="B23" s="13">
        <v>11583</v>
      </c>
      <c r="C23" s="14">
        <f>(321/B23*100)</f>
        <v>2.7713027713027714</v>
      </c>
      <c r="D23" s="15">
        <v>11262</v>
      </c>
      <c r="E23" s="14">
        <v>78.665873349999998</v>
      </c>
      <c r="F23" s="16">
        <v>0.61708487999999995</v>
      </c>
      <c r="G23" s="14">
        <v>18.35438302</v>
      </c>
      <c r="H23" s="16">
        <v>0.53628951999999996</v>
      </c>
      <c r="I23" s="14">
        <v>0</v>
      </c>
      <c r="J23" s="16">
        <v>0</v>
      </c>
      <c r="K23" s="14" t="s">
        <v>582</v>
      </c>
      <c r="L23" s="16" t="s">
        <v>582</v>
      </c>
      <c r="M23" s="14">
        <v>0</v>
      </c>
      <c r="N23" s="16">
        <v>0</v>
      </c>
      <c r="O23" s="14">
        <v>0</v>
      </c>
      <c r="P23" s="16">
        <v>0</v>
      </c>
      <c r="Q23" s="14">
        <v>2.9797436199999998</v>
      </c>
      <c r="R23" s="16">
        <v>0.39463987</v>
      </c>
    </row>
    <row r="24" spans="1:18" x14ac:dyDescent="0.25">
      <c r="A24" s="11" t="s">
        <v>494</v>
      </c>
      <c r="B24" s="13">
        <v>6647</v>
      </c>
      <c r="C24" s="14">
        <f>(23/B24*100)</f>
        <v>0.34602076124567477</v>
      </c>
      <c r="D24" s="15">
        <v>6624</v>
      </c>
      <c r="E24" s="14">
        <v>61.256058779999996</v>
      </c>
      <c r="F24" s="16">
        <v>0.92811666999999998</v>
      </c>
      <c r="G24" s="14">
        <v>36.65220686</v>
      </c>
      <c r="H24" s="16">
        <v>0.78907850000000002</v>
      </c>
      <c r="I24" s="14">
        <v>0</v>
      </c>
      <c r="J24" s="16">
        <v>0</v>
      </c>
      <c r="K24" s="14" t="s">
        <v>582</v>
      </c>
      <c r="L24" s="16" t="s">
        <v>582</v>
      </c>
      <c r="M24" s="14">
        <v>0</v>
      </c>
      <c r="N24" s="16">
        <v>0</v>
      </c>
      <c r="O24" s="14">
        <v>0</v>
      </c>
      <c r="P24" s="16">
        <v>0</v>
      </c>
      <c r="Q24" s="14">
        <v>2.0917343499999999</v>
      </c>
      <c r="R24" s="16">
        <v>0.85286044000000005</v>
      </c>
    </row>
    <row r="25" spans="1:18" x14ac:dyDescent="0.25">
      <c r="A25" s="11" t="s">
        <v>495</v>
      </c>
      <c r="B25" s="13">
        <v>5581</v>
      </c>
      <c r="C25" s="14">
        <f>(26/B25*100)</f>
        <v>0.46586633219853069</v>
      </c>
      <c r="D25" s="15">
        <v>5555</v>
      </c>
      <c r="E25" s="14">
        <v>72.015279509999999</v>
      </c>
      <c r="F25" s="16">
        <v>1.09386154</v>
      </c>
      <c r="G25" s="14">
        <v>26.401860020000001</v>
      </c>
      <c r="H25" s="16">
        <v>1.05611374</v>
      </c>
      <c r="I25" s="14">
        <v>0</v>
      </c>
      <c r="J25" s="16">
        <v>0</v>
      </c>
      <c r="K25" s="14" t="s">
        <v>582</v>
      </c>
      <c r="L25" s="16" t="s">
        <v>582</v>
      </c>
      <c r="M25" s="14">
        <v>0</v>
      </c>
      <c r="N25" s="16">
        <v>0</v>
      </c>
      <c r="O25" s="14">
        <v>0</v>
      </c>
      <c r="P25" s="16">
        <v>0</v>
      </c>
      <c r="Q25" s="14">
        <v>1.58286047</v>
      </c>
      <c r="R25" s="16">
        <v>0.17504418999999999</v>
      </c>
    </row>
    <row r="26" spans="1:18" x14ac:dyDescent="0.25">
      <c r="A26" s="11" t="s">
        <v>496</v>
      </c>
      <c r="B26" s="13">
        <v>4869</v>
      </c>
      <c r="C26" s="14">
        <f>(103/B26*100)</f>
        <v>2.1154241117272541</v>
      </c>
      <c r="D26" s="15">
        <v>4766</v>
      </c>
      <c r="E26" s="14">
        <v>82.103086849999997</v>
      </c>
      <c r="F26" s="16">
        <v>0.62671692999999995</v>
      </c>
      <c r="G26" s="14">
        <v>16.179125710000001</v>
      </c>
      <c r="H26" s="16">
        <v>0.62564443000000003</v>
      </c>
      <c r="I26" s="14">
        <v>0</v>
      </c>
      <c r="J26" s="16">
        <v>0</v>
      </c>
      <c r="K26" s="14" t="s">
        <v>582</v>
      </c>
      <c r="L26" s="16" t="s">
        <v>582</v>
      </c>
      <c r="M26" s="14">
        <v>0</v>
      </c>
      <c r="N26" s="16">
        <v>0</v>
      </c>
      <c r="O26" s="14">
        <v>0</v>
      </c>
      <c r="P26" s="16">
        <v>0</v>
      </c>
      <c r="Q26" s="14">
        <v>1.7177874500000001</v>
      </c>
      <c r="R26" s="16">
        <v>0.22684285000000001</v>
      </c>
    </row>
    <row r="27" spans="1:18" x14ac:dyDescent="0.25">
      <c r="A27" s="11" t="s">
        <v>497</v>
      </c>
      <c r="B27" s="13">
        <v>5299</v>
      </c>
      <c r="C27" s="14">
        <f>(228/B27*100)</f>
        <v>4.3026986223815813</v>
      </c>
      <c r="D27" s="15">
        <v>5071</v>
      </c>
      <c r="E27" s="14">
        <v>72.278435060000007</v>
      </c>
      <c r="F27" s="16">
        <v>0.63197152000000001</v>
      </c>
      <c r="G27" s="14">
        <v>20.85908113</v>
      </c>
      <c r="H27" s="16">
        <v>0.55491612000000001</v>
      </c>
      <c r="I27" s="14">
        <v>0</v>
      </c>
      <c r="J27" s="16">
        <v>0</v>
      </c>
      <c r="K27" s="14" t="s">
        <v>582</v>
      </c>
      <c r="L27" s="16" t="s">
        <v>582</v>
      </c>
      <c r="M27" s="14">
        <v>0</v>
      </c>
      <c r="N27" s="16">
        <v>0</v>
      </c>
      <c r="O27" s="14">
        <v>0</v>
      </c>
      <c r="P27" s="16">
        <v>0</v>
      </c>
      <c r="Q27" s="14">
        <v>6.8624838099999996</v>
      </c>
      <c r="R27" s="16">
        <v>0.30516785000000002</v>
      </c>
    </row>
    <row r="28" spans="1:18" x14ac:dyDescent="0.25">
      <c r="A28" s="11" t="s">
        <v>498</v>
      </c>
      <c r="B28" s="13">
        <v>7568</v>
      </c>
      <c r="C28" s="14">
        <f>(600/B28*100)</f>
        <v>7.9281183932346719</v>
      </c>
      <c r="D28" s="15">
        <v>6968</v>
      </c>
      <c r="E28" s="14">
        <v>63.506591380000003</v>
      </c>
      <c r="F28" s="16">
        <v>1.1877890099999999</v>
      </c>
      <c r="G28" s="14">
        <v>30.27118171</v>
      </c>
      <c r="H28" s="16">
        <v>1.1038070200000001</v>
      </c>
      <c r="I28" s="14">
        <v>0</v>
      </c>
      <c r="J28" s="16">
        <v>0</v>
      </c>
      <c r="K28" s="14" t="s">
        <v>582</v>
      </c>
      <c r="L28" s="16" t="s">
        <v>582</v>
      </c>
      <c r="M28" s="14">
        <v>0</v>
      </c>
      <c r="N28" s="16">
        <v>0</v>
      </c>
      <c r="O28" s="14">
        <v>0</v>
      </c>
      <c r="P28" s="16">
        <v>0</v>
      </c>
      <c r="Q28" s="14">
        <v>6.2222269099999998</v>
      </c>
      <c r="R28" s="16">
        <v>0.77187855999999999</v>
      </c>
    </row>
    <row r="29" spans="1:18" x14ac:dyDescent="0.25">
      <c r="A29" s="11" t="s">
        <v>499</v>
      </c>
      <c r="B29" s="13">
        <v>5385</v>
      </c>
      <c r="C29" s="14">
        <f>(30/B29*100)</f>
        <v>0.55710306406685239</v>
      </c>
      <c r="D29" s="15">
        <v>5355</v>
      </c>
      <c r="E29" s="14">
        <v>82.577036719999995</v>
      </c>
      <c r="F29" s="16">
        <v>0.61538230999999999</v>
      </c>
      <c r="G29" s="14">
        <v>13.489938970000001</v>
      </c>
      <c r="H29" s="16">
        <v>0.50643746999999995</v>
      </c>
      <c r="I29" s="14">
        <v>0</v>
      </c>
      <c r="J29" s="16">
        <v>0</v>
      </c>
      <c r="K29" s="14" t="s">
        <v>582</v>
      </c>
      <c r="L29" s="16" t="s">
        <v>582</v>
      </c>
      <c r="M29" s="14">
        <v>2.7667624100000001</v>
      </c>
      <c r="N29" s="16">
        <v>0.24169378</v>
      </c>
      <c r="O29" s="14">
        <v>0</v>
      </c>
      <c r="P29" s="16">
        <v>0</v>
      </c>
      <c r="Q29" s="14">
        <v>1.1662619000000001</v>
      </c>
      <c r="R29" s="16">
        <v>0.25932139999999998</v>
      </c>
    </row>
    <row r="30" spans="1:18" x14ac:dyDescent="0.25">
      <c r="A30" s="11" t="s">
        <v>500</v>
      </c>
      <c r="B30" s="13">
        <v>4520</v>
      </c>
      <c r="C30" s="14">
        <f>(279/B30*100)</f>
        <v>6.1725663716814161</v>
      </c>
      <c r="D30" s="15">
        <v>4241</v>
      </c>
      <c r="E30" s="14">
        <v>70.3932705</v>
      </c>
      <c r="F30" s="16">
        <v>0.89664935999999995</v>
      </c>
      <c r="G30" s="14">
        <v>25.343392229999999</v>
      </c>
      <c r="H30" s="16">
        <v>0.79148706999999996</v>
      </c>
      <c r="I30" s="14">
        <v>0</v>
      </c>
      <c r="J30" s="16">
        <v>0</v>
      </c>
      <c r="K30" s="14" t="s">
        <v>582</v>
      </c>
      <c r="L30" s="16" t="s">
        <v>582</v>
      </c>
      <c r="M30" s="14">
        <v>0</v>
      </c>
      <c r="N30" s="16">
        <v>0</v>
      </c>
      <c r="O30" s="14">
        <v>0</v>
      </c>
      <c r="P30" s="16">
        <v>0</v>
      </c>
      <c r="Q30" s="14">
        <v>4.26333728</v>
      </c>
      <c r="R30" s="16">
        <v>0.40545747999999998</v>
      </c>
    </row>
    <row r="31" spans="1:18" x14ac:dyDescent="0.25">
      <c r="A31" s="11" t="s">
        <v>501</v>
      </c>
      <c r="B31" s="13">
        <v>5456</v>
      </c>
      <c r="C31" s="14">
        <f>(159/B31*100)</f>
        <v>2.9142228739002931</v>
      </c>
      <c r="D31" s="15">
        <v>5297</v>
      </c>
      <c r="E31" s="14">
        <v>83.480294150000006</v>
      </c>
      <c r="F31" s="16">
        <v>0.59162356999999999</v>
      </c>
      <c r="G31" s="14">
        <v>12.008326820000001</v>
      </c>
      <c r="H31" s="16">
        <v>0.47654804000000001</v>
      </c>
      <c r="I31" s="14">
        <v>0</v>
      </c>
      <c r="J31" s="16">
        <v>0</v>
      </c>
      <c r="K31" s="14" t="s">
        <v>582</v>
      </c>
      <c r="L31" s="16" t="s">
        <v>582</v>
      </c>
      <c r="M31" s="14">
        <v>0</v>
      </c>
      <c r="N31" s="16">
        <v>0</v>
      </c>
      <c r="O31" s="14">
        <v>0</v>
      </c>
      <c r="P31" s="16">
        <v>0</v>
      </c>
      <c r="Q31" s="14">
        <v>4.5113790299999996</v>
      </c>
      <c r="R31" s="16">
        <v>0.44041585999999999</v>
      </c>
    </row>
    <row r="32" spans="1:18" x14ac:dyDescent="0.25">
      <c r="A32" s="11" t="s">
        <v>502</v>
      </c>
      <c r="B32" s="13">
        <v>4478</v>
      </c>
      <c r="C32" s="14">
        <f>(6/B32*100)</f>
        <v>0.13398838767306834</v>
      </c>
      <c r="D32" s="15">
        <v>4472</v>
      </c>
      <c r="E32" s="14">
        <v>74.328853539999997</v>
      </c>
      <c r="F32" s="16">
        <v>0.81589310999999998</v>
      </c>
      <c r="G32" s="14">
        <v>24.04452053</v>
      </c>
      <c r="H32" s="16">
        <v>0.82253873</v>
      </c>
      <c r="I32" s="14">
        <v>0</v>
      </c>
      <c r="J32" s="16">
        <v>0</v>
      </c>
      <c r="K32" s="14" t="s">
        <v>582</v>
      </c>
      <c r="L32" s="16" t="s">
        <v>582</v>
      </c>
      <c r="M32" s="14">
        <v>0</v>
      </c>
      <c r="N32" s="16">
        <v>0</v>
      </c>
      <c r="O32" s="14">
        <v>0</v>
      </c>
      <c r="P32" s="16">
        <v>0</v>
      </c>
      <c r="Q32" s="14">
        <v>1.6266259300000001</v>
      </c>
      <c r="R32" s="16">
        <v>0.22601398</v>
      </c>
    </row>
    <row r="33" spans="1:18" x14ac:dyDescent="0.25">
      <c r="A33" s="11" t="s">
        <v>503</v>
      </c>
      <c r="B33" s="13">
        <v>7325</v>
      </c>
      <c r="C33" s="14">
        <f>(90/B33*100)</f>
        <v>1.228668941979522</v>
      </c>
      <c r="D33" s="15">
        <v>7235</v>
      </c>
      <c r="E33" s="14">
        <v>77.205468019999998</v>
      </c>
      <c r="F33" s="16">
        <v>0.67645770999999999</v>
      </c>
      <c r="G33" s="14">
        <v>20.940850260000001</v>
      </c>
      <c r="H33" s="16">
        <v>0.63423056</v>
      </c>
      <c r="I33" s="14">
        <v>0</v>
      </c>
      <c r="J33" s="16">
        <v>0</v>
      </c>
      <c r="K33" s="14" t="s">
        <v>582</v>
      </c>
      <c r="L33" s="16" t="s">
        <v>582</v>
      </c>
      <c r="M33" s="14">
        <v>0</v>
      </c>
      <c r="N33" s="16">
        <v>0</v>
      </c>
      <c r="O33" s="14">
        <v>0</v>
      </c>
      <c r="P33" s="16">
        <v>0</v>
      </c>
      <c r="Q33" s="14">
        <v>1.85368172</v>
      </c>
      <c r="R33" s="16">
        <v>0.22678718</v>
      </c>
    </row>
    <row r="34" spans="1:18" x14ac:dyDescent="0.25">
      <c r="A34" s="11" t="s">
        <v>504</v>
      </c>
      <c r="B34" s="13">
        <v>6350</v>
      </c>
      <c r="C34" s="14">
        <f>(117/B34*100)</f>
        <v>1.8425196850393701</v>
      </c>
      <c r="D34" s="15">
        <v>6233</v>
      </c>
      <c r="E34" s="14">
        <v>71.230946959999997</v>
      </c>
      <c r="F34" s="16">
        <v>0.76466637000000004</v>
      </c>
      <c r="G34" s="14">
        <v>20.446887619999998</v>
      </c>
      <c r="H34" s="16">
        <v>0.59203183999999998</v>
      </c>
      <c r="I34" s="14">
        <v>0</v>
      </c>
      <c r="J34" s="16">
        <v>0</v>
      </c>
      <c r="K34" s="14" t="s">
        <v>582</v>
      </c>
      <c r="L34" s="16" t="s">
        <v>582</v>
      </c>
      <c r="M34" s="14">
        <v>2.5976574600000002</v>
      </c>
      <c r="N34" s="16">
        <v>0.53921854000000002</v>
      </c>
      <c r="O34" s="14">
        <v>0</v>
      </c>
      <c r="P34" s="16">
        <v>0</v>
      </c>
      <c r="Q34" s="14">
        <v>5.7245079600000004</v>
      </c>
      <c r="R34" s="16">
        <v>0.56968834000000002</v>
      </c>
    </row>
    <row r="35" spans="1:18" x14ac:dyDescent="0.25">
      <c r="A35" s="11" t="s">
        <v>505</v>
      </c>
      <c r="B35" s="13">
        <v>6406</v>
      </c>
      <c r="C35" s="14">
        <f>(88/B35*100)</f>
        <v>1.3737121448641898</v>
      </c>
      <c r="D35" s="15">
        <v>6318</v>
      </c>
      <c r="E35" s="14">
        <v>65.575030839999997</v>
      </c>
      <c r="F35" s="16">
        <v>0.67511979</v>
      </c>
      <c r="G35" s="14">
        <v>31.34072364</v>
      </c>
      <c r="H35" s="16">
        <v>0.65831728</v>
      </c>
      <c r="I35" s="14">
        <v>0</v>
      </c>
      <c r="J35" s="16">
        <v>0</v>
      </c>
      <c r="K35" s="14" t="s">
        <v>582</v>
      </c>
      <c r="L35" s="16" t="s">
        <v>582</v>
      </c>
      <c r="M35" s="14">
        <v>1.0439273</v>
      </c>
      <c r="N35" s="16">
        <v>5.7216339999999997E-2</v>
      </c>
      <c r="O35" s="14">
        <v>0</v>
      </c>
      <c r="P35" s="16">
        <v>0</v>
      </c>
      <c r="Q35" s="14">
        <v>2.04031823</v>
      </c>
      <c r="R35" s="16">
        <v>0.17839534000000001</v>
      </c>
    </row>
    <row r="36" spans="1:18" x14ac:dyDescent="0.25">
      <c r="A36" s="11" t="s">
        <v>506</v>
      </c>
      <c r="B36" s="13">
        <v>6736</v>
      </c>
      <c r="C36" s="14">
        <f>(113/B36*100)</f>
        <v>1.6775534441805227</v>
      </c>
      <c r="D36" s="15">
        <v>6623</v>
      </c>
      <c r="E36" s="14">
        <v>75.7270714</v>
      </c>
      <c r="F36" s="16">
        <v>0.62283971999999999</v>
      </c>
      <c r="G36" s="14">
        <v>20.78886747</v>
      </c>
      <c r="H36" s="16">
        <v>0.64327807000000004</v>
      </c>
      <c r="I36" s="14">
        <v>0</v>
      </c>
      <c r="J36" s="16">
        <v>0</v>
      </c>
      <c r="K36" s="14" t="s">
        <v>582</v>
      </c>
      <c r="L36" s="16" t="s">
        <v>582</v>
      </c>
      <c r="M36" s="14">
        <v>0</v>
      </c>
      <c r="N36" s="16">
        <v>0</v>
      </c>
      <c r="O36" s="14">
        <v>0</v>
      </c>
      <c r="P36" s="16">
        <v>0</v>
      </c>
      <c r="Q36" s="14">
        <v>3.4840611300000002</v>
      </c>
      <c r="R36" s="16">
        <v>0.34947441000000001</v>
      </c>
    </row>
    <row r="37" spans="1:18" x14ac:dyDescent="0.25">
      <c r="A37" s="11" t="s">
        <v>507</v>
      </c>
      <c r="B37" s="13">
        <v>5458</v>
      </c>
      <c r="C37" s="14">
        <f>(232/B37*100)</f>
        <v>4.2506412605349944</v>
      </c>
      <c r="D37" s="15">
        <v>5226</v>
      </c>
      <c r="E37" s="14">
        <v>75.190869649999996</v>
      </c>
      <c r="F37" s="16">
        <v>0.78564944000000003</v>
      </c>
      <c r="G37" s="14">
        <v>16.7677345</v>
      </c>
      <c r="H37" s="16">
        <v>0.59116979999999997</v>
      </c>
      <c r="I37" s="14">
        <v>0</v>
      </c>
      <c r="J37" s="16">
        <v>0</v>
      </c>
      <c r="K37" s="14" t="s">
        <v>582</v>
      </c>
      <c r="L37" s="16" t="s">
        <v>582</v>
      </c>
      <c r="M37" s="14">
        <v>0</v>
      </c>
      <c r="N37" s="16">
        <v>0</v>
      </c>
      <c r="O37" s="14">
        <v>0</v>
      </c>
      <c r="P37" s="16">
        <v>0</v>
      </c>
      <c r="Q37" s="14">
        <v>8.0413958500000007</v>
      </c>
      <c r="R37" s="16">
        <v>0.80545029000000001</v>
      </c>
    </row>
    <row r="38" spans="1:18" x14ac:dyDescent="0.25">
      <c r="A38" s="11" t="s">
        <v>508</v>
      </c>
      <c r="B38" s="13">
        <v>5860</v>
      </c>
      <c r="C38" s="14">
        <f>(35/B38*100)</f>
        <v>0.59726962457337884</v>
      </c>
      <c r="D38" s="15">
        <v>5825</v>
      </c>
      <c r="E38" s="14">
        <v>65.366971599999999</v>
      </c>
      <c r="F38" s="16">
        <v>1.1338220699999999</v>
      </c>
      <c r="G38" s="14">
        <v>15.90373192</v>
      </c>
      <c r="H38" s="16">
        <v>0.65379781999999997</v>
      </c>
      <c r="I38" s="14">
        <v>0</v>
      </c>
      <c r="J38" s="16">
        <v>0</v>
      </c>
      <c r="K38" s="14" t="s">
        <v>582</v>
      </c>
      <c r="L38" s="16" t="s">
        <v>582</v>
      </c>
      <c r="M38" s="14">
        <v>0</v>
      </c>
      <c r="N38" s="16">
        <v>0</v>
      </c>
      <c r="O38" s="14">
        <v>0</v>
      </c>
      <c r="P38" s="16">
        <v>0</v>
      </c>
      <c r="Q38" s="14">
        <v>18.729296479999999</v>
      </c>
      <c r="R38" s="16">
        <v>1.0731455400000001</v>
      </c>
    </row>
    <row r="39" spans="1:18" x14ac:dyDescent="0.25">
      <c r="A39" s="11" t="s">
        <v>509</v>
      </c>
      <c r="B39" s="13">
        <v>5895</v>
      </c>
      <c r="C39" s="14">
        <f>(34/B39*100)</f>
        <v>0.57675996607294322</v>
      </c>
      <c r="D39" s="15">
        <v>5861</v>
      </c>
      <c r="E39" s="14">
        <v>70.500614780000006</v>
      </c>
      <c r="F39" s="16">
        <v>1.0433406999999999</v>
      </c>
      <c r="G39" s="14">
        <v>25.442437429999998</v>
      </c>
      <c r="H39" s="16">
        <v>0.97369885</v>
      </c>
      <c r="I39" s="14">
        <v>0</v>
      </c>
      <c r="J39" s="16">
        <v>0</v>
      </c>
      <c r="K39" s="14" t="s">
        <v>582</v>
      </c>
      <c r="L39" s="16" t="s">
        <v>582</v>
      </c>
      <c r="M39" s="14">
        <v>0</v>
      </c>
      <c r="N39" s="16">
        <v>0</v>
      </c>
      <c r="O39" s="14">
        <v>0</v>
      </c>
      <c r="P39" s="16">
        <v>0</v>
      </c>
      <c r="Q39" s="14">
        <v>4.0569477899999997</v>
      </c>
      <c r="R39" s="16">
        <v>0.58182739000000006</v>
      </c>
    </row>
    <row r="40" spans="1:18" x14ac:dyDescent="0.25">
      <c r="A40" s="11" t="s">
        <v>510</v>
      </c>
      <c r="B40" s="13">
        <v>14157</v>
      </c>
      <c r="C40" s="14">
        <f>(450/B40*100)</f>
        <v>3.1786395422759059</v>
      </c>
      <c r="D40" s="15">
        <v>13707</v>
      </c>
      <c r="E40" s="14">
        <v>77.030743400000006</v>
      </c>
      <c r="F40" s="16">
        <v>0.66820829999999998</v>
      </c>
      <c r="G40" s="14">
        <v>19.349800859999998</v>
      </c>
      <c r="H40" s="16">
        <v>0.62639626999999998</v>
      </c>
      <c r="I40" s="14">
        <v>0</v>
      </c>
      <c r="J40" s="16">
        <v>0</v>
      </c>
      <c r="K40" s="14" t="s">
        <v>582</v>
      </c>
      <c r="L40" s="16" t="s">
        <v>582</v>
      </c>
      <c r="M40" s="14">
        <v>0</v>
      </c>
      <c r="N40" s="16">
        <v>0</v>
      </c>
      <c r="O40" s="14">
        <v>0</v>
      </c>
      <c r="P40" s="16">
        <v>0</v>
      </c>
      <c r="Q40" s="14">
        <v>3.6194557399999998</v>
      </c>
      <c r="R40" s="16">
        <v>0.44488455999999998</v>
      </c>
    </row>
    <row r="41" spans="1:18" x14ac:dyDescent="0.25">
      <c r="A41" s="11" t="s">
        <v>511</v>
      </c>
      <c r="B41" s="13">
        <v>5712</v>
      </c>
      <c r="C41" s="14">
        <f>(80/B41*100)</f>
        <v>1.400560224089636</v>
      </c>
      <c r="D41" s="15">
        <v>5632</v>
      </c>
      <c r="E41" s="14">
        <v>76.44823117</v>
      </c>
      <c r="F41" s="16">
        <v>0.60291039000000002</v>
      </c>
      <c r="G41" s="14">
        <v>19.382826439999999</v>
      </c>
      <c r="H41" s="16">
        <v>0.57425112</v>
      </c>
      <c r="I41" s="14">
        <v>0</v>
      </c>
      <c r="J41" s="16">
        <v>0</v>
      </c>
      <c r="K41" s="14" t="s">
        <v>582</v>
      </c>
      <c r="L41" s="16" t="s">
        <v>582</v>
      </c>
      <c r="M41" s="14">
        <v>0.68208106000000002</v>
      </c>
      <c r="N41" s="16">
        <v>0.18162733</v>
      </c>
      <c r="O41" s="14">
        <v>0</v>
      </c>
      <c r="P41" s="16">
        <v>0</v>
      </c>
      <c r="Q41" s="14">
        <v>3.48686132</v>
      </c>
      <c r="R41" s="16">
        <v>0.45142555000000001</v>
      </c>
    </row>
    <row r="42" spans="1:18" x14ac:dyDescent="0.25">
      <c r="A42" s="11" t="s">
        <v>512</v>
      </c>
      <c r="B42" s="13">
        <f>IF(COUNT(B7:B41) &gt; 0, AVERAGE(B7:B41), "\u2014")</f>
        <v>7103.4285714285716</v>
      </c>
      <c r="C42" s="14">
        <f>IF(COUNT(C7:C41) &gt; 0, AVERAGE(C7:C41), "—")</f>
        <v>3.9188843356958483</v>
      </c>
      <c r="D42" s="15">
        <f>IF(COUNT(D7:D41) &gt; 0, AVERAGE(D7:D41), "—")</f>
        <v>6816.2571428571428</v>
      </c>
      <c r="E42" s="14">
        <f>IF(COUNT(E7:E41) &gt; 0, AVERAGE(E7:E41), "—")</f>
        <v>72.884759568000007</v>
      </c>
      <c r="F42" s="16">
        <f>IF(COUNT(F7:F41) &gt; 0, SQRT(SUMSQ(F7:F41)/(COUNT(F7:F41)*COUNT(F7:F41)) ), "—")</f>
        <v>0.13606111443729421</v>
      </c>
      <c r="G42" s="14">
        <f>IF(COUNT(G7:G41) &gt; 0, AVERAGE(G7:G41), "—")</f>
        <v>21.482969125142855</v>
      </c>
      <c r="H42" s="16">
        <f>IF(COUNT(H7:H41) &gt; 0, SQRT(SUMSQ(H7:H41)/(COUNT(H7:H41)*COUNT(H7:H41)) ), "—")</f>
        <v>0.12026065806188527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0.92948416457142857</v>
      </c>
      <c r="N42" s="16">
        <f>IF(COUNT(N7:N41) &gt; 0, SQRT(SUMSQ(N7:N41)/(COUNT(N7:N41)*COUNT(N7:N41)) ), "—")</f>
        <v>5.3782696435465162E-2</v>
      </c>
      <c r="O42" s="14">
        <f>IF(COUNT(O7:O41) &gt; 0, AVERAGE(O7:O41), "—")</f>
        <v>0</v>
      </c>
      <c r="P42" s="16">
        <f>IF(COUNT(P7:P41) &gt; 0, SQRT(SUMSQ(P7:P41)/(COUNT(P7:P41)*COUNT(P7:P41)) ), "—")</f>
        <v>0</v>
      </c>
      <c r="Q42" s="14">
        <f>IF(COUNT(Q7:Q41) &gt; 0, AVERAGE(Q7:Q41), "—")</f>
        <v>4.7027871422857146</v>
      </c>
      <c r="R42" s="16">
        <f>IF(COUNT(R7:R41) &gt; 0, SQRT(SUMSQ(R7:R41)/(COUNT(R7:R41)*COUNT(R7:R41)) ), "—")</f>
        <v>8.8982133981734435E-2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52.676401439999999</v>
      </c>
      <c r="F46" s="16">
        <v>1.0026091699999999</v>
      </c>
      <c r="G46" s="14">
        <v>12.45835011</v>
      </c>
      <c r="H46" s="16">
        <v>0.42545047000000003</v>
      </c>
      <c r="I46" s="14">
        <v>0</v>
      </c>
      <c r="J46" s="16">
        <v>0</v>
      </c>
      <c r="K46" s="14" t="s">
        <v>582</v>
      </c>
      <c r="L46" s="16" t="s">
        <v>582</v>
      </c>
      <c r="M46" s="14">
        <v>0</v>
      </c>
      <c r="N46" s="16">
        <v>0</v>
      </c>
      <c r="O46" s="14">
        <v>0</v>
      </c>
      <c r="P46" s="16">
        <v>0</v>
      </c>
      <c r="Q46" s="14">
        <v>34.865248450000003</v>
      </c>
      <c r="R46" s="16">
        <v>1.1272414399999999</v>
      </c>
    </row>
    <row r="47" spans="1:18" x14ac:dyDescent="0.25">
      <c r="A47" s="11" t="s">
        <v>517</v>
      </c>
      <c r="B47" s="13">
        <v>5928</v>
      </c>
      <c r="C47" s="14">
        <f>(488/B47*100)</f>
        <v>8.2321187584345488</v>
      </c>
      <c r="D47" s="15">
        <v>5440</v>
      </c>
      <c r="E47" s="14">
        <v>73.896832680000003</v>
      </c>
      <c r="F47" s="16">
        <v>1.0367636499999999</v>
      </c>
      <c r="G47" s="14">
        <v>12.51473214</v>
      </c>
      <c r="H47" s="16">
        <v>0.57790516000000003</v>
      </c>
      <c r="I47" s="14">
        <v>0</v>
      </c>
      <c r="J47" s="16">
        <v>0</v>
      </c>
      <c r="K47" s="14" t="s">
        <v>582</v>
      </c>
      <c r="L47" s="16" t="s">
        <v>582</v>
      </c>
      <c r="M47" s="14">
        <v>0</v>
      </c>
      <c r="N47" s="16">
        <v>0</v>
      </c>
      <c r="O47" s="14">
        <v>0</v>
      </c>
      <c r="P47" s="16">
        <v>0</v>
      </c>
      <c r="Q47" s="14">
        <v>13.58843519</v>
      </c>
      <c r="R47" s="16">
        <v>1.09877319</v>
      </c>
    </row>
    <row r="48" spans="1:18" x14ac:dyDescent="0.25">
      <c r="A48" s="11" t="s">
        <v>518</v>
      </c>
      <c r="B48" s="13">
        <v>9841</v>
      </c>
      <c r="C48" s="14">
        <f>(8/B48*100)</f>
        <v>8.1292551569962401E-2</v>
      </c>
      <c r="D48" s="15">
        <v>9833</v>
      </c>
      <c r="E48" s="14">
        <v>61.84778446</v>
      </c>
      <c r="F48" s="16">
        <v>1.31722608</v>
      </c>
      <c r="G48" s="14">
        <v>36.980678189999999</v>
      </c>
      <c r="H48" s="16">
        <v>1.1888873</v>
      </c>
      <c r="I48" s="14">
        <v>0</v>
      </c>
      <c r="J48" s="16">
        <v>0</v>
      </c>
      <c r="K48" s="14" t="s">
        <v>582</v>
      </c>
      <c r="L48" s="16" t="s">
        <v>582</v>
      </c>
      <c r="M48" s="14">
        <v>0</v>
      </c>
      <c r="N48" s="16">
        <v>0</v>
      </c>
      <c r="O48" s="14">
        <v>0</v>
      </c>
      <c r="P48" s="16">
        <v>0</v>
      </c>
      <c r="Q48" s="14">
        <v>1.1715373499999999</v>
      </c>
      <c r="R48" s="16">
        <v>0.52152832999999998</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71.74961879</v>
      </c>
      <c r="F50" s="16">
        <v>0.88033671000000002</v>
      </c>
      <c r="G50" s="14">
        <v>23.837841109999999</v>
      </c>
      <c r="H50" s="16">
        <v>0.80508992999999995</v>
      </c>
      <c r="I50" s="14">
        <v>0</v>
      </c>
      <c r="J50" s="16">
        <v>0</v>
      </c>
      <c r="K50" s="14" t="s">
        <v>582</v>
      </c>
      <c r="L50" s="16" t="s">
        <v>582</v>
      </c>
      <c r="M50" s="14">
        <v>0</v>
      </c>
      <c r="N50" s="16">
        <v>0</v>
      </c>
      <c r="O50" s="14">
        <v>0</v>
      </c>
      <c r="P50" s="16">
        <v>0</v>
      </c>
      <c r="Q50" s="14">
        <v>4.4125401000000002</v>
      </c>
      <c r="R50" s="16">
        <v>0.50503704000000005</v>
      </c>
    </row>
    <row r="51" spans="1:18" x14ac:dyDescent="0.25">
      <c r="A51" s="11" t="s">
        <v>521</v>
      </c>
      <c r="B51" s="13">
        <v>6866</v>
      </c>
      <c r="C51" s="14">
        <f>(112/B51*100)</f>
        <v>1.6312263326536558</v>
      </c>
      <c r="D51" s="15">
        <v>6754</v>
      </c>
      <c r="E51" s="14">
        <v>64.563046069999999</v>
      </c>
      <c r="F51" s="16">
        <v>1.09416604</v>
      </c>
      <c r="G51" s="14">
        <v>14.61830382</v>
      </c>
      <c r="H51" s="16">
        <v>0.5077566</v>
      </c>
      <c r="I51" s="14">
        <v>0</v>
      </c>
      <c r="J51" s="16">
        <v>0</v>
      </c>
      <c r="K51" s="14" t="s">
        <v>582</v>
      </c>
      <c r="L51" s="16" t="s">
        <v>582</v>
      </c>
      <c r="M51" s="14">
        <v>10.574181830000001</v>
      </c>
      <c r="N51" s="16">
        <v>0.61230706999999995</v>
      </c>
      <c r="O51" s="14">
        <v>0</v>
      </c>
      <c r="P51" s="16">
        <v>0</v>
      </c>
      <c r="Q51" s="14">
        <v>10.24446829</v>
      </c>
      <c r="R51" s="16">
        <v>1.0615593800000001</v>
      </c>
    </row>
    <row r="52" spans="1:18" x14ac:dyDescent="0.25">
      <c r="A52" s="11" t="s">
        <v>522</v>
      </c>
      <c r="B52" s="13">
        <v>5809</v>
      </c>
      <c r="C52" s="14">
        <f>(124/B52*100)</f>
        <v>2.1346186951282493</v>
      </c>
      <c r="D52" s="15">
        <v>5685</v>
      </c>
      <c r="E52" s="14">
        <v>86.969063739999996</v>
      </c>
      <c r="F52" s="16">
        <v>0.54170936999999997</v>
      </c>
      <c r="G52" s="14">
        <v>10.800871089999999</v>
      </c>
      <c r="H52" s="16">
        <v>0.45752638000000001</v>
      </c>
      <c r="I52" s="14">
        <v>0</v>
      </c>
      <c r="J52" s="16">
        <v>0</v>
      </c>
      <c r="K52" s="14" t="s">
        <v>582</v>
      </c>
      <c r="L52" s="16" t="s">
        <v>582</v>
      </c>
      <c r="M52" s="14">
        <v>0</v>
      </c>
      <c r="N52" s="16">
        <v>0</v>
      </c>
      <c r="O52" s="14">
        <v>0</v>
      </c>
      <c r="P52" s="16">
        <v>0</v>
      </c>
      <c r="Q52" s="14">
        <v>2.23006517</v>
      </c>
      <c r="R52" s="16">
        <v>0.28887143999999998</v>
      </c>
    </row>
    <row r="53" spans="1:18" x14ac:dyDescent="0.25">
      <c r="A53" s="11" t="s">
        <v>523</v>
      </c>
      <c r="B53" s="13">
        <v>5571</v>
      </c>
      <c r="C53" s="14">
        <f>(144/B53*100)</f>
        <v>2.5848142164781907</v>
      </c>
      <c r="D53" s="15">
        <v>5427</v>
      </c>
      <c r="E53" s="14">
        <v>71.516395160000002</v>
      </c>
      <c r="F53" s="16">
        <v>0.68401235999999999</v>
      </c>
      <c r="G53" s="14">
        <v>20.19945147</v>
      </c>
      <c r="H53" s="16">
        <v>0.58045601000000002</v>
      </c>
      <c r="I53" s="14">
        <v>0</v>
      </c>
      <c r="J53" s="16">
        <v>0</v>
      </c>
      <c r="K53" s="14" t="s">
        <v>582</v>
      </c>
      <c r="L53" s="16" t="s">
        <v>582</v>
      </c>
      <c r="M53" s="14">
        <v>0</v>
      </c>
      <c r="N53" s="16">
        <v>0</v>
      </c>
      <c r="O53" s="14">
        <v>0</v>
      </c>
      <c r="P53" s="16">
        <v>0</v>
      </c>
      <c r="Q53" s="14">
        <v>8.2841533700000003</v>
      </c>
      <c r="R53" s="16">
        <v>0.38764314</v>
      </c>
    </row>
    <row r="54" spans="1:18" x14ac:dyDescent="0.25">
      <c r="A54" s="11" t="s">
        <v>524</v>
      </c>
      <c r="B54" s="13">
        <v>4740</v>
      </c>
      <c r="C54" s="14">
        <f>(638/B54*100)</f>
        <v>13.459915611814347</v>
      </c>
      <c r="D54" s="15">
        <v>4102</v>
      </c>
      <c r="E54" s="14">
        <v>55.431167500000001</v>
      </c>
      <c r="F54" s="16">
        <v>1.37597634</v>
      </c>
      <c r="G54" s="14">
        <v>28.16580596</v>
      </c>
      <c r="H54" s="16">
        <v>1.1269394800000001</v>
      </c>
      <c r="I54" s="14">
        <v>0</v>
      </c>
      <c r="J54" s="16">
        <v>0</v>
      </c>
      <c r="K54" s="14" t="s">
        <v>582</v>
      </c>
      <c r="L54" s="16" t="s">
        <v>582</v>
      </c>
      <c r="M54" s="14">
        <v>0</v>
      </c>
      <c r="N54" s="16">
        <v>0</v>
      </c>
      <c r="O54" s="14">
        <v>0</v>
      </c>
      <c r="P54" s="16">
        <v>0</v>
      </c>
      <c r="Q54" s="14">
        <v>16.403026539999999</v>
      </c>
      <c r="R54" s="16">
        <v>1.54136768</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84.873981040000004</v>
      </c>
      <c r="F56" s="16">
        <v>0.51006092000000003</v>
      </c>
      <c r="G56" s="14">
        <v>14.351234079999999</v>
      </c>
      <c r="H56" s="16">
        <v>0.52602515000000005</v>
      </c>
      <c r="I56" s="14">
        <v>0</v>
      </c>
      <c r="J56" s="16">
        <v>0</v>
      </c>
      <c r="K56" s="14" t="s">
        <v>582</v>
      </c>
      <c r="L56" s="16" t="s">
        <v>582</v>
      </c>
      <c r="M56" s="14">
        <v>0</v>
      </c>
      <c r="N56" s="16">
        <v>0</v>
      </c>
      <c r="O56" s="14">
        <v>0</v>
      </c>
      <c r="P56" s="16">
        <v>0</v>
      </c>
      <c r="Q56" s="14">
        <v>0.77478488000000001</v>
      </c>
      <c r="R56" s="16">
        <v>0.18184679000000001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77.447349759999994</v>
      </c>
      <c r="F61" s="16">
        <v>0.73272979999999999</v>
      </c>
      <c r="G61" s="14">
        <v>18.772837490000001</v>
      </c>
      <c r="H61" s="16">
        <v>0.56884882999999997</v>
      </c>
      <c r="I61" s="14">
        <v>0</v>
      </c>
      <c r="J61" s="16">
        <v>0</v>
      </c>
      <c r="K61" s="14" t="s">
        <v>582</v>
      </c>
      <c r="L61" s="16" t="s">
        <v>582</v>
      </c>
      <c r="M61" s="14">
        <v>0</v>
      </c>
      <c r="N61" s="16">
        <v>0</v>
      </c>
      <c r="O61" s="14">
        <v>0</v>
      </c>
      <c r="P61" s="16">
        <v>0</v>
      </c>
      <c r="Q61" s="14">
        <v>3.7798127500000001</v>
      </c>
      <c r="R61" s="16">
        <v>0.51707512</v>
      </c>
    </row>
    <row r="62" spans="1:18" x14ac:dyDescent="0.25">
      <c r="A62" s="11" t="s">
        <v>532</v>
      </c>
      <c r="B62" s="13">
        <v>4476</v>
      </c>
      <c r="C62" s="14">
        <f>(3/B62*100)</f>
        <v>6.7024128686327081E-2</v>
      </c>
      <c r="D62" s="15">
        <v>4473</v>
      </c>
      <c r="E62" s="14">
        <v>85.832765789999996</v>
      </c>
      <c r="F62" s="16">
        <v>0.53103115999999995</v>
      </c>
      <c r="G62" s="14">
        <v>13.89713542</v>
      </c>
      <c r="H62" s="16">
        <v>0.52255404000000005</v>
      </c>
      <c r="I62" s="14">
        <v>0</v>
      </c>
      <c r="J62" s="16">
        <v>0</v>
      </c>
      <c r="K62" s="14" t="s">
        <v>582</v>
      </c>
      <c r="L62" s="16" t="s">
        <v>582</v>
      </c>
      <c r="M62" s="14">
        <v>0</v>
      </c>
      <c r="N62" s="16">
        <v>0</v>
      </c>
      <c r="O62" s="14">
        <v>0</v>
      </c>
      <c r="P62" s="16">
        <v>0</v>
      </c>
      <c r="Q62" s="14">
        <v>0.27009878999999998</v>
      </c>
      <c r="R62" s="16">
        <v>7.0738060000000005E-2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73.243624879999999</v>
      </c>
      <c r="F66" s="16">
        <v>0.63267567999999996</v>
      </c>
      <c r="G66" s="14">
        <v>14.894727290000001</v>
      </c>
      <c r="H66" s="16">
        <v>0.55133153000000001</v>
      </c>
      <c r="I66" s="14">
        <v>0</v>
      </c>
      <c r="J66" s="16">
        <v>0</v>
      </c>
      <c r="K66" s="14" t="s">
        <v>582</v>
      </c>
      <c r="L66" s="16" t="s">
        <v>582</v>
      </c>
      <c r="M66" s="14">
        <v>0</v>
      </c>
      <c r="N66" s="16">
        <v>0</v>
      </c>
      <c r="O66" s="14">
        <v>0</v>
      </c>
      <c r="P66" s="16">
        <v>0</v>
      </c>
      <c r="Q66" s="14">
        <v>11.861647830000001</v>
      </c>
      <c r="R66" s="16">
        <v>0.38675802999999997</v>
      </c>
    </row>
    <row r="67" spans="1:18" x14ac:dyDescent="0.25">
      <c r="A67" s="11" t="s">
        <v>537</v>
      </c>
      <c r="B67" s="13">
        <v>6971</v>
      </c>
      <c r="C67" s="14">
        <f>(1330/B67*100)</f>
        <v>19.079041744369533</v>
      </c>
      <c r="D67" s="15">
        <v>5641</v>
      </c>
      <c r="E67" s="14">
        <v>55.668700800000003</v>
      </c>
      <c r="F67" s="16">
        <v>0.83857614000000003</v>
      </c>
      <c r="G67" s="14">
        <v>39.884982770000001</v>
      </c>
      <c r="H67" s="16">
        <v>0.80109063000000003</v>
      </c>
      <c r="I67" s="14">
        <v>0</v>
      </c>
      <c r="J67" s="16">
        <v>0</v>
      </c>
      <c r="K67" s="14" t="s">
        <v>582</v>
      </c>
      <c r="L67" s="16" t="s">
        <v>582</v>
      </c>
      <c r="M67" s="14">
        <v>0</v>
      </c>
      <c r="N67" s="16">
        <v>0</v>
      </c>
      <c r="O67" s="14">
        <v>0</v>
      </c>
      <c r="P67" s="16">
        <v>0</v>
      </c>
      <c r="Q67" s="14">
        <v>4.4463164300000004</v>
      </c>
      <c r="R67" s="16">
        <v>0.32563743000000001</v>
      </c>
    </row>
    <row r="68" spans="1:18" x14ac:dyDescent="0.25">
      <c r="A68" s="11" t="s">
        <v>538</v>
      </c>
      <c r="B68" s="13">
        <v>12083</v>
      </c>
      <c r="C68" s="14">
        <f>(32/B68*100)</f>
        <v>0.26483489199702059</v>
      </c>
      <c r="D68" s="15">
        <v>12051</v>
      </c>
      <c r="E68" s="14">
        <v>62.317606269999999</v>
      </c>
      <c r="F68" s="16">
        <v>0.39429718000000002</v>
      </c>
      <c r="G68" s="14">
        <v>20.05311803</v>
      </c>
      <c r="H68" s="16">
        <v>0.31583677999999998</v>
      </c>
      <c r="I68" s="14">
        <v>0</v>
      </c>
      <c r="J68" s="16">
        <v>0</v>
      </c>
      <c r="K68" s="14" t="s">
        <v>582</v>
      </c>
      <c r="L68" s="16" t="s">
        <v>582</v>
      </c>
      <c r="M68" s="14">
        <v>0</v>
      </c>
      <c r="N68" s="16">
        <v>0</v>
      </c>
      <c r="O68" s="14">
        <v>0</v>
      </c>
      <c r="P68" s="16">
        <v>0</v>
      </c>
      <c r="Q68" s="14">
        <v>17.629275700000001</v>
      </c>
      <c r="R68" s="16">
        <v>0.30111654999999998</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83.218778959999995</v>
      </c>
      <c r="F70" s="16">
        <v>0.66100833000000003</v>
      </c>
      <c r="G70" s="14">
        <v>12.387402379999999</v>
      </c>
      <c r="H70" s="16">
        <v>0.53052924000000001</v>
      </c>
      <c r="I70" s="14">
        <v>0</v>
      </c>
      <c r="J70" s="16">
        <v>0</v>
      </c>
      <c r="K70" s="14" t="s">
        <v>582</v>
      </c>
      <c r="L70" s="16" t="s">
        <v>582</v>
      </c>
      <c r="M70" s="14">
        <v>0</v>
      </c>
      <c r="N70" s="16">
        <v>0</v>
      </c>
      <c r="O70" s="14">
        <v>0</v>
      </c>
      <c r="P70" s="16">
        <v>0</v>
      </c>
      <c r="Q70" s="14">
        <v>4.39381866</v>
      </c>
      <c r="R70" s="16">
        <v>0.51998957000000001</v>
      </c>
    </row>
    <row r="71" spans="1:18" x14ac:dyDescent="0.25">
      <c r="A71" s="11" t="s">
        <v>541</v>
      </c>
      <c r="B71" s="13">
        <v>6115</v>
      </c>
      <c r="C71" s="14">
        <f>(60/B71*100)</f>
        <v>0.98119378577269012</v>
      </c>
      <c r="D71" s="15">
        <v>6055</v>
      </c>
      <c r="E71" s="14">
        <v>76.973073150000005</v>
      </c>
      <c r="F71" s="16">
        <v>0.61776894999999998</v>
      </c>
      <c r="G71" s="14">
        <v>22.496355170000001</v>
      </c>
      <c r="H71" s="16">
        <v>0.61365477000000002</v>
      </c>
      <c r="I71" s="14">
        <v>0</v>
      </c>
      <c r="J71" s="16">
        <v>0</v>
      </c>
      <c r="K71" s="14" t="s">
        <v>582</v>
      </c>
      <c r="L71" s="16" t="s">
        <v>582</v>
      </c>
      <c r="M71" s="14">
        <v>0</v>
      </c>
      <c r="N71" s="16">
        <v>0</v>
      </c>
      <c r="O71" s="14">
        <v>0</v>
      </c>
      <c r="P71" s="16">
        <v>0</v>
      </c>
      <c r="Q71" s="14">
        <v>0.53057167999999999</v>
      </c>
      <c r="R71" s="16">
        <v>9.6027710000000002E-2</v>
      </c>
    </row>
    <row r="72" spans="1:18" x14ac:dyDescent="0.25">
      <c r="A72" s="11" t="s">
        <v>542</v>
      </c>
      <c r="B72" s="13">
        <v>7708</v>
      </c>
      <c r="C72" s="14">
        <f>(9/B72*100)</f>
        <v>0.11676180591593151</v>
      </c>
      <c r="D72" s="15">
        <v>7699</v>
      </c>
      <c r="E72" s="14">
        <v>61.358189000000003</v>
      </c>
      <c r="F72" s="16">
        <v>0.77291016999999995</v>
      </c>
      <c r="G72" s="14">
        <v>38.326726960000002</v>
      </c>
      <c r="H72" s="16">
        <v>0.77485044000000003</v>
      </c>
      <c r="I72" s="14">
        <v>0</v>
      </c>
      <c r="J72" s="16">
        <v>0</v>
      </c>
      <c r="K72" s="14" t="s">
        <v>582</v>
      </c>
      <c r="L72" s="16" t="s">
        <v>582</v>
      </c>
      <c r="M72" s="14">
        <v>0</v>
      </c>
      <c r="N72" s="16">
        <v>0</v>
      </c>
      <c r="O72" s="14">
        <v>0</v>
      </c>
      <c r="P72" s="16">
        <v>0</v>
      </c>
      <c r="Q72" s="14">
        <v>0.31508404000000001</v>
      </c>
      <c r="R72" s="16">
        <v>5.8527009999999997E-2</v>
      </c>
    </row>
    <row r="73" spans="1:18" x14ac:dyDescent="0.25">
      <c r="A73" s="11" t="s">
        <v>543</v>
      </c>
      <c r="B73" s="13">
        <v>8249</v>
      </c>
      <c r="C73" s="14">
        <f>(220/B73*100)</f>
        <v>2.6669899381743241</v>
      </c>
      <c r="D73" s="15">
        <v>8029</v>
      </c>
      <c r="E73" s="14">
        <v>83.856037560000004</v>
      </c>
      <c r="F73" s="16">
        <v>0.66895115000000005</v>
      </c>
      <c r="G73" s="14">
        <v>14.677898689999999</v>
      </c>
      <c r="H73" s="16">
        <v>0.56686358000000003</v>
      </c>
      <c r="I73" s="14">
        <v>0</v>
      </c>
      <c r="J73" s="16">
        <v>0</v>
      </c>
      <c r="K73" s="14" t="s">
        <v>582</v>
      </c>
      <c r="L73" s="16" t="s">
        <v>582</v>
      </c>
      <c r="M73" s="14">
        <v>0</v>
      </c>
      <c r="N73" s="16">
        <v>0</v>
      </c>
      <c r="O73" s="14">
        <v>0</v>
      </c>
      <c r="P73" s="16">
        <v>0</v>
      </c>
      <c r="Q73" s="14">
        <v>1.46606375</v>
      </c>
      <c r="R73" s="16">
        <v>0.30303049999999998</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66.275393789999995</v>
      </c>
      <c r="F75" s="16">
        <v>1.1542099400000001</v>
      </c>
      <c r="G75" s="14">
        <v>19.25607874</v>
      </c>
      <c r="H75" s="16">
        <v>0.79464429999999997</v>
      </c>
      <c r="I75" s="14">
        <v>0</v>
      </c>
      <c r="J75" s="16">
        <v>0</v>
      </c>
      <c r="K75" s="14" t="s">
        <v>582</v>
      </c>
      <c r="L75" s="16" t="s">
        <v>582</v>
      </c>
      <c r="M75" s="14">
        <v>0</v>
      </c>
      <c r="N75" s="16">
        <v>0</v>
      </c>
      <c r="O75" s="14">
        <v>0</v>
      </c>
      <c r="P75" s="16">
        <v>0</v>
      </c>
      <c r="Q75" s="14">
        <v>14.46852747</v>
      </c>
      <c r="R75" s="16">
        <v>1.1550438700000001</v>
      </c>
    </row>
    <row r="76" spans="1:18" x14ac:dyDescent="0.25">
      <c r="A76" s="11" t="s">
        <v>546</v>
      </c>
      <c r="B76" s="13">
        <v>14167</v>
      </c>
      <c r="C76" s="14">
        <f>(238/B76*100)</f>
        <v>1.6799604715183172</v>
      </c>
      <c r="D76" s="15">
        <v>13929</v>
      </c>
      <c r="E76" s="14">
        <v>74.117199810000002</v>
      </c>
      <c r="F76" s="16">
        <v>0.68285702999999998</v>
      </c>
      <c r="G76" s="14">
        <v>19.345421259999998</v>
      </c>
      <c r="H76" s="16">
        <v>0.57548383999999997</v>
      </c>
      <c r="I76" s="14">
        <v>0</v>
      </c>
      <c r="J76" s="16">
        <v>0</v>
      </c>
      <c r="K76" s="14" t="s">
        <v>582</v>
      </c>
      <c r="L76" s="16" t="s">
        <v>582</v>
      </c>
      <c r="M76" s="14">
        <v>0</v>
      </c>
      <c r="N76" s="16">
        <v>0</v>
      </c>
      <c r="O76" s="14">
        <v>0</v>
      </c>
      <c r="P76" s="16">
        <v>0</v>
      </c>
      <c r="Q76" s="14">
        <v>6.53737893</v>
      </c>
      <c r="R76" s="16">
        <v>0.47650195000000001</v>
      </c>
    </row>
    <row r="77" spans="1:18" x14ac:dyDescent="0.25">
      <c r="A77" s="11" t="s">
        <v>547</v>
      </c>
      <c r="B77" s="13">
        <v>6062</v>
      </c>
      <c r="C77" s="14">
        <f>(511/B77*100)</f>
        <v>8.4295612009237875</v>
      </c>
      <c r="D77" s="15">
        <v>5551</v>
      </c>
      <c r="E77" s="14">
        <v>74.131080339999997</v>
      </c>
      <c r="F77" s="16">
        <v>0.98909915000000004</v>
      </c>
      <c r="G77" s="14">
        <v>11.682480269999999</v>
      </c>
      <c r="H77" s="16">
        <v>0.50309658999999995</v>
      </c>
      <c r="I77" s="14">
        <v>0</v>
      </c>
      <c r="J77" s="16">
        <v>0</v>
      </c>
      <c r="K77" s="14" t="s">
        <v>582</v>
      </c>
      <c r="L77" s="16" t="s">
        <v>582</v>
      </c>
      <c r="M77" s="14">
        <v>0</v>
      </c>
      <c r="N77" s="16">
        <v>0</v>
      </c>
      <c r="O77" s="14">
        <v>0</v>
      </c>
      <c r="P77" s="16">
        <v>0</v>
      </c>
      <c r="Q77" s="14">
        <v>14.18643939</v>
      </c>
      <c r="R77" s="16">
        <v>0.88625637999999995</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68.731723369999997</v>
      </c>
      <c r="F81" s="16">
        <v>0.92575742999999999</v>
      </c>
      <c r="G81" s="14">
        <v>29.603343899999999</v>
      </c>
      <c r="H81" s="16">
        <v>0.89824243000000004</v>
      </c>
      <c r="I81" s="14">
        <v>0</v>
      </c>
      <c r="J81" s="16">
        <v>0</v>
      </c>
      <c r="K81" s="14" t="s">
        <v>582</v>
      </c>
      <c r="L81" s="16" t="s">
        <v>582</v>
      </c>
      <c r="M81" s="14">
        <v>0</v>
      </c>
      <c r="N81" s="16">
        <v>0</v>
      </c>
      <c r="O81" s="14">
        <v>0</v>
      </c>
      <c r="P81" s="16">
        <v>0</v>
      </c>
      <c r="Q81" s="14">
        <v>1.6649327300000001</v>
      </c>
      <c r="R81" s="16">
        <v>0.31698781999999998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892</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23.861148530000001</v>
      </c>
      <c r="F7" s="16">
        <v>0.43804475999999998</v>
      </c>
      <c r="G7" s="14">
        <v>68.100941259999999</v>
      </c>
      <c r="H7" s="16">
        <v>0.62977631999999995</v>
      </c>
      <c r="I7" s="14">
        <v>0</v>
      </c>
      <c r="J7" s="16">
        <v>0</v>
      </c>
      <c r="K7" s="14" t="s">
        <v>582</v>
      </c>
      <c r="L7" s="16" t="s">
        <v>582</v>
      </c>
      <c r="M7" s="14">
        <v>0</v>
      </c>
      <c r="N7" s="16">
        <v>0</v>
      </c>
      <c r="O7" s="14">
        <v>0</v>
      </c>
      <c r="P7" s="16">
        <v>0</v>
      </c>
      <c r="Q7" s="14">
        <v>8.0379102000000007</v>
      </c>
      <c r="R7" s="16">
        <v>0.51379673000000003</v>
      </c>
    </row>
    <row r="8" spans="1:18" x14ac:dyDescent="0.25">
      <c r="A8" s="11" t="s">
        <v>478</v>
      </c>
      <c r="B8" s="13">
        <v>7007</v>
      </c>
      <c r="C8" s="14">
        <f>(324/B8*100)</f>
        <v>4.6239474810903385</v>
      </c>
      <c r="D8" s="15">
        <v>6683</v>
      </c>
      <c r="E8" s="14">
        <v>20.90741053</v>
      </c>
      <c r="F8" s="16">
        <v>0.80113710999999999</v>
      </c>
      <c r="G8" s="14">
        <v>73.518330860000006</v>
      </c>
      <c r="H8" s="16">
        <v>0.89569827999999996</v>
      </c>
      <c r="I8" s="14">
        <v>0</v>
      </c>
      <c r="J8" s="16">
        <v>0</v>
      </c>
      <c r="K8" s="14" t="s">
        <v>582</v>
      </c>
      <c r="L8" s="16" t="s">
        <v>582</v>
      </c>
      <c r="M8" s="14">
        <v>0.49272336</v>
      </c>
      <c r="N8" s="16">
        <v>0.12130058000000001</v>
      </c>
      <c r="O8" s="14">
        <v>0</v>
      </c>
      <c r="P8" s="16">
        <v>0</v>
      </c>
      <c r="Q8" s="14">
        <v>5.08153524</v>
      </c>
      <c r="R8" s="16">
        <v>0.34949503999999998</v>
      </c>
    </row>
    <row r="9" spans="1:18" x14ac:dyDescent="0.25">
      <c r="A9" s="11" t="s">
        <v>479</v>
      </c>
      <c r="B9" s="13">
        <v>9651</v>
      </c>
      <c r="C9" s="14">
        <f>(373/B9*100)</f>
        <v>3.8648844679307839</v>
      </c>
      <c r="D9" s="15">
        <v>9278</v>
      </c>
      <c r="E9" s="14">
        <v>23.901248150000001</v>
      </c>
      <c r="F9" s="16">
        <v>0.62764246000000001</v>
      </c>
      <c r="G9" s="14">
        <v>67.396109890000005</v>
      </c>
      <c r="H9" s="16">
        <v>0.75250549</v>
      </c>
      <c r="I9" s="14">
        <v>0</v>
      </c>
      <c r="J9" s="16">
        <v>0</v>
      </c>
      <c r="K9" s="14" t="s">
        <v>582</v>
      </c>
      <c r="L9" s="16" t="s">
        <v>582</v>
      </c>
      <c r="M9" s="14">
        <v>3.1043442899999998</v>
      </c>
      <c r="N9" s="16">
        <v>0.55569581000000001</v>
      </c>
      <c r="O9" s="14">
        <v>0</v>
      </c>
      <c r="P9" s="16">
        <v>0</v>
      </c>
      <c r="Q9" s="14">
        <v>5.59829767</v>
      </c>
      <c r="R9" s="16">
        <v>0.44874876000000002</v>
      </c>
    </row>
    <row r="10" spans="1:18" x14ac:dyDescent="0.25">
      <c r="A10" s="11" t="s">
        <v>480</v>
      </c>
      <c r="B10" s="13">
        <v>20058</v>
      </c>
      <c r="C10" s="14">
        <f>(590/B10*100)</f>
        <v>2.9414697377604946</v>
      </c>
      <c r="D10" s="15">
        <v>19468</v>
      </c>
      <c r="E10" s="14">
        <v>29.786045399999999</v>
      </c>
      <c r="F10" s="16">
        <v>0.57351194000000005</v>
      </c>
      <c r="G10" s="14">
        <v>66.160255109999994</v>
      </c>
      <c r="H10" s="16">
        <v>0.67248686999999996</v>
      </c>
      <c r="I10" s="14">
        <v>0</v>
      </c>
      <c r="J10" s="16">
        <v>0</v>
      </c>
      <c r="K10" s="14" t="s">
        <v>582</v>
      </c>
      <c r="L10" s="16" t="s">
        <v>582</v>
      </c>
      <c r="M10" s="14">
        <v>0</v>
      </c>
      <c r="N10" s="16">
        <v>0</v>
      </c>
      <c r="O10" s="14">
        <v>0</v>
      </c>
      <c r="P10" s="16">
        <v>0</v>
      </c>
      <c r="Q10" s="14">
        <v>4.0536994899999996</v>
      </c>
      <c r="R10" s="16">
        <v>0.37288597000000001</v>
      </c>
    </row>
    <row r="11" spans="1:18" x14ac:dyDescent="0.25">
      <c r="A11" s="11" t="s">
        <v>481</v>
      </c>
      <c r="B11" s="13">
        <v>7053</v>
      </c>
      <c r="C11" s="14">
        <f>(259/B11*100)</f>
        <v>3.6721962285552245</v>
      </c>
      <c r="D11" s="15">
        <v>6794</v>
      </c>
      <c r="E11" s="14">
        <v>30.49355143</v>
      </c>
      <c r="F11" s="16">
        <v>0.83905742000000005</v>
      </c>
      <c r="G11" s="14">
        <v>59.595177550000002</v>
      </c>
      <c r="H11" s="16">
        <v>1.15763422</v>
      </c>
      <c r="I11" s="14">
        <v>0</v>
      </c>
      <c r="J11" s="16">
        <v>0</v>
      </c>
      <c r="K11" s="14" t="s">
        <v>582</v>
      </c>
      <c r="L11" s="16" t="s">
        <v>582</v>
      </c>
      <c r="M11" s="14">
        <v>0</v>
      </c>
      <c r="N11" s="16">
        <v>0</v>
      </c>
      <c r="O11" s="14">
        <v>0</v>
      </c>
      <c r="P11" s="16">
        <v>0</v>
      </c>
      <c r="Q11" s="14">
        <v>9.9112710199999992</v>
      </c>
      <c r="R11" s="16">
        <v>0.98993363000000001</v>
      </c>
    </row>
    <row r="12" spans="1:18" x14ac:dyDescent="0.25">
      <c r="A12" s="11" t="s">
        <v>482</v>
      </c>
      <c r="B12" s="13">
        <v>6894</v>
      </c>
      <c r="C12" s="14">
        <f>(60/B12*100)</f>
        <v>0.8703220191470844</v>
      </c>
      <c r="D12" s="15">
        <v>6834</v>
      </c>
      <c r="E12" s="14">
        <v>28.560142330000001</v>
      </c>
      <c r="F12" s="16">
        <v>0.84823939999999998</v>
      </c>
      <c r="G12" s="14">
        <v>65.766687520000005</v>
      </c>
      <c r="H12" s="16">
        <v>1.0062082699999999</v>
      </c>
      <c r="I12" s="14">
        <v>0</v>
      </c>
      <c r="J12" s="16">
        <v>0</v>
      </c>
      <c r="K12" s="14" t="s">
        <v>582</v>
      </c>
      <c r="L12" s="16" t="s">
        <v>582</v>
      </c>
      <c r="M12" s="14">
        <v>2.3480837700000001</v>
      </c>
      <c r="N12" s="16">
        <v>0.59189603000000002</v>
      </c>
      <c r="O12" s="14">
        <v>0</v>
      </c>
      <c r="P12" s="16">
        <v>0</v>
      </c>
      <c r="Q12" s="14">
        <v>3.3250863800000001</v>
      </c>
      <c r="R12" s="16">
        <v>0.35855765000000001</v>
      </c>
    </row>
    <row r="13" spans="1:18" x14ac:dyDescent="0.25">
      <c r="A13" s="11" t="s">
        <v>483</v>
      </c>
      <c r="B13" s="13">
        <v>7161</v>
      </c>
      <c r="C13" s="14">
        <f>(368/B13*100)</f>
        <v>5.1389470744309458</v>
      </c>
      <c r="D13" s="15">
        <v>6793</v>
      </c>
      <c r="E13" s="14">
        <v>16.63923832</v>
      </c>
      <c r="F13" s="16">
        <v>0.52332999999999996</v>
      </c>
      <c r="G13" s="14">
        <v>75.528996419999999</v>
      </c>
      <c r="H13" s="16">
        <v>0.76991708000000003</v>
      </c>
      <c r="I13" s="14">
        <v>0</v>
      </c>
      <c r="J13" s="16">
        <v>0</v>
      </c>
      <c r="K13" s="14" t="s">
        <v>582</v>
      </c>
      <c r="L13" s="16" t="s">
        <v>582</v>
      </c>
      <c r="M13" s="14">
        <v>4.2471297400000001</v>
      </c>
      <c r="N13" s="16">
        <v>0.49075152</v>
      </c>
      <c r="O13" s="14">
        <v>0</v>
      </c>
      <c r="P13" s="16">
        <v>0</v>
      </c>
      <c r="Q13" s="14">
        <v>3.58463552</v>
      </c>
      <c r="R13" s="16">
        <v>0.4364905</v>
      </c>
    </row>
    <row r="14" spans="1:18" x14ac:dyDescent="0.25">
      <c r="A14" s="11" t="s">
        <v>484</v>
      </c>
      <c r="B14" s="13">
        <v>5587</v>
      </c>
      <c r="C14" s="14">
        <f>(96/B14*100)</f>
        <v>1.7182745659566852</v>
      </c>
      <c r="D14" s="15">
        <v>5491</v>
      </c>
      <c r="E14" s="14">
        <v>27.959868870000001</v>
      </c>
      <c r="F14" s="16">
        <v>0.73220333000000004</v>
      </c>
      <c r="G14" s="14">
        <v>70.025736039999998</v>
      </c>
      <c r="H14" s="16">
        <v>0.77422272999999997</v>
      </c>
      <c r="I14" s="14">
        <v>0</v>
      </c>
      <c r="J14" s="16">
        <v>0</v>
      </c>
      <c r="K14" s="14" t="s">
        <v>582</v>
      </c>
      <c r="L14" s="16" t="s">
        <v>582</v>
      </c>
      <c r="M14" s="14">
        <v>0</v>
      </c>
      <c r="N14" s="16">
        <v>0</v>
      </c>
      <c r="O14" s="14">
        <v>0</v>
      </c>
      <c r="P14" s="16">
        <v>0</v>
      </c>
      <c r="Q14" s="14">
        <v>2.0143950899999998</v>
      </c>
      <c r="R14" s="16">
        <v>0.23528114999999999</v>
      </c>
    </row>
    <row r="15" spans="1:18" x14ac:dyDescent="0.25">
      <c r="A15" s="11" t="s">
        <v>485</v>
      </c>
      <c r="B15" s="13">
        <v>5882</v>
      </c>
      <c r="C15" s="14">
        <f>(206/B15*100)</f>
        <v>3.5022101326079564</v>
      </c>
      <c r="D15" s="15">
        <v>5676</v>
      </c>
      <c r="E15" s="14">
        <v>19.697576519999998</v>
      </c>
      <c r="F15" s="16">
        <v>0.65818745999999995</v>
      </c>
      <c r="G15" s="14">
        <v>75.658818350000004</v>
      </c>
      <c r="H15" s="16">
        <v>0.82385525000000004</v>
      </c>
      <c r="I15" s="14">
        <v>0</v>
      </c>
      <c r="J15" s="16">
        <v>0</v>
      </c>
      <c r="K15" s="14" t="s">
        <v>582</v>
      </c>
      <c r="L15" s="16" t="s">
        <v>582</v>
      </c>
      <c r="M15" s="14">
        <v>1.0404727199999999</v>
      </c>
      <c r="N15" s="16">
        <v>0.46653826999999998</v>
      </c>
      <c r="O15" s="14">
        <v>0</v>
      </c>
      <c r="P15" s="16">
        <v>0</v>
      </c>
      <c r="Q15" s="14">
        <v>3.6031324100000002</v>
      </c>
      <c r="R15" s="16">
        <v>0.35217155999999999</v>
      </c>
    </row>
    <row r="16" spans="1:18" x14ac:dyDescent="0.25">
      <c r="A16" s="11" t="s">
        <v>486</v>
      </c>
      <c r="B16" s="13">
        <v>6108</v>
      </c>
      <c r="C16" s="14">
        <f>(203/B16*100)</f>
        <v>3.3235101506221345</v>
      </c>
      <c r="D16" s="15">
        <v>5905</v>
      </c>
      <c r="E16" s="14">
        <v>25.03519928</v>
      </c>
      <c r="F16" s="16">
        <v>0.64653435999999997</v>
      </c>
      <c r="G16" s="14">
        <v>67.780776000000003</v>
      </c>
      <c r="H16" s="16">
        <v>0.89901058</v>
      </c>
      <c r="I16" s="14">
        <v>0</v>
      </c>
      <c r="J16" s="16">
        <v>0</v>
      </c>
      <c r="K16" s="14" t="s">
        <v>582</v>
      </c>
      <c r="L16" s="16" t="s">
        <v>582</v>
      </c>
      <c r="M16" s="14">
        <v>0</v>
      </c>
      <c r="N16" s="16">
        <v>0</v>
      </c>
      <c r="O16" s="14">
        <v>0</v>
      </c>
      <c r="P16" s="16">
        <v>0</v>
      </c>
      <c r="Q16" s="14">
        <v>7.18402472</v>
      </c>
      <c r="R16" s="16">
        <v>0.64964007000000001</v>
      </c>
    </row>
    <row r="17" spans="1:18" x14ac:dyDescent="0.25">
      <c r="A17" s="11" t="s">
        <v>487</v>
      </c>
      <c r="B17" s="13">
        <v>6504</v>
      </c>
      <c r="C17" s="14">
        <f>(2741/B17*100)</f>
        <v>42.143296432964327</v>
      </c>
      <c r="D17" s="15">
        <v>3763</v>
      </c>
      <c r="E17" s="14">
        <v>17.820656469999999</v>
      </c>
      <c r="F17" s="16">
        <v>0.71800030000000004</v>
      </c>
      <c r="G17" s="14">
        <v>67.03152652</v>
      </c>
      <c r="H17" s="16">
        <v>1.113642</v>
      </c>
      <c r="I17" s="14">
        <v>0</v>
      </c>
      <c r="J17" s="16">
        <v>0</v>
      </c>
      <c r="K17" s="14" t="s">
        <v>582</v>
      </c>
      <c r="L17" s="16" t="s">
        <v>582</v>
      </c>
      <c r="M17" s="14">
        <v>3.9106507399999999</v>
      </c>
      <c r="N17" s="16">
        <v>0.50534003000000005</v>
      </c>
      <c r="O17" s="14">
        <v>0</v>
      </c>
      <c r="P17" s="16">
        <v>0</v>
      </c>
      <c r="Q17" s="14">
        <v>11.23716626</v>
      </c>
      <c r="R17" s="16">
        <v>0.76519433000000003</v>
      </c>
    </row>
    <row r="18" spans="1:18" x14ac:dyDescent="0.25">
      <c r="A18" s="11" t="s">
        <v>488</v>
      </c>
      <c r="B18" s="13">
        <v>5532</v>
      </c>
      <c r="C18" s="14">
        <f>(33/B18*100)</f>
        <v>0.59652928416485895</v>
      </c>
      <c r="D18" s="15">
        <v>5499</v>
      </c>
      <c r="E18" s="14">
        <v>26.317993009999999</v>
      </c>
      <c r="F18" s="16">
        <v>0.80712843000000001</v>
      </c>
      <c r="G18" s="14">
        <v>68.489570860000001</v>
      </c>
      <c r="H18" s="16">
        <v>1.21987095</v>
      </c>
      <c r="I18" s="14">
        <v>0</v>
      </c>
      <c r="J18" s="16">
        <v>0</v>
      </c>
      <c r="K18" s="14" t="s">
        <v>582</v>
      </c>
      <c r="L18" s="16" t="s">
        <v>582</v>
      </c>
      <c r="M18" s="14">
        <v>0</v>
      </c>
      <c r="N18" s="16">
        <v>0</v>
      </c>
      <c r="O18" s="14">
        <v>0</v>
      </c>
      <c r="P18" s="16">
        <v>0</v>
      </c>
      <c r="Q18" s="14">
        <v>5.1924361299999999</v>
      </c>
      <c r="R18" s="16">
        <v>0.72862837999999996</v>
      </c>
    </row>
    <row r="19" spans="1:18" x14ac:dyDescent="0.25">
      <c r="A19" s="11" t="s">
        <v>489</v>
      </c>
      <c r="B19" s="13">
        <v>5658</v>
      </c>
      <c r="C19" s="14">
        <f>(521/B19*100)</f>
        <v>9.2082007776599504</v>
      </c>
      <c r="D19" s="15">
        <v>5137</v>
      </c>
      <c r="E19" s="14">
        <v>31.429403929999999</v>
      </c>
      <c r="F19" s="16">
        <v>0.91847429999999997</v>
      </c>
      <c r="G19" s="14">
        <v>64.320840329999996</v>
      </c>
      <c r="H19" s="16">
        <v>0.97045391999999997</v>
      </c>
      <c r="I19" s="14">
        <v>0</v>
      </c>
      <c r="J19" s="16">
        <v>0</v>
      </c>
      <c r="K19" s="14" t="s">
        <v>582</v>
      </c>
      <c r="L19" s="16" t="s">
        <v>582</v>
      </c>
      <c r="M19" s="14">
        <v>0</v>
      </c>
      <c r="N19" s="16">
        <v>0</v>
      </c>
      <c r="O19" s="14">
        <v>0</v>
      </c>
      <c r="P19" s="16">
        <v>0</v>
      </c>
      <c r="Q19" s="14">
        <v>4.2497557400000003</v>
      </c>
      <c r="R19" s="16">
        <v>0.51362985999999999</v>
      </c>
    </row>
    <row r="20" spans="1:18" x14ac:dyDescent="0.25">
      <c r="A20" s="11" t="s">
        <v>490</v>
      </c>
      <c r="B20" s="13">
        <v>3371</v>
      </c>
      <c r="C20" s="14">
        <f>(75/B20*100)</f>
        <v>2.2248590922574905</v>
      </c>
      <c r="D20" s="15">
        <v>3296</v>
      </c>
      <c r="E20" s="14">
        <v>18.627360199999998</v>
      </c>
      <c r="F20" s="16">
        <v>0.67432499999999995</v>
      </c>
      <c r="G20" s="14">
        <v>74.888246229999993</v>
      </c>
      <c r="H20" s="16">
        <v>0.79042791000000001</v>
      </c>
      <c r="I20" s="14">
        <v>0</v>
      </c>
      <c r="J20" s="16">
        <v>0</v>
      </c>
      <c r="K20" s="14" t="s">
        <v>582</v>
      </c>
      <c r="L20" s="16" t="s">
        <v>582</v>
      </c>
      <c r="M20" s="14">
        <v>0</v>
      </c>
      <c r="N20" s="16">
        <v>0</v>
      </c>
      <c r="O20" s="14">
        <v>0</v>
      </c>
      <c r="P20" s="16">
        <v>0</v>
      </c>
      <c r="Q20" s="14">
        <v>6.4843935699999999</v>
      </c>
      <c r="R20" s="16">
        <v>0.42623494000000001</v>
      </c>
    </row>
    <row r="21" spans="1:18" x14ac:dyDescent="0.25">
      <c r="A21" s="11" t="s">
        <v>491</v>
      </c>
      <c r="B21" s="13">
        <v>5741</v>
      </c>
      <c r="C21" s="14">
        <f>(90/B21*100)</f>
        <v>1.5676711374325032</v>
      </c>
      <c r="D21" s="15">
        <v>5651</v>
      </c>
      <c r="E21" s="14">
        <v>14.715054179999999</v>
      </c>
      <c r="F21" s="16">
        <v>0.72534094000000005</v>
      </c>
      <c r="G21" s="14">
        <v>82.238728600000002</v>
      </c>
      <c r="H21" s="16">
        <v>0.78534208999999999</v>
      </c>
      <c r="I21" s="14">
        <v>0</v>
      </c>
      <c r="J21" s="16">
        <v>0</v>
      </c>
      <c r="K21" s="14" t="s">
        <v>582</v>
      </c>
      <c r="L21" s="16" t="s">
        <v>582</v>
      </c>
      <c r="M21" s="14">
        <v>0</v>
      </c>
      <c r="N21" s="16">
        <v>0</v>
      </c>
      <c r="O21" s="14">
        <v>0</v>
      </c>
      <c r="P21" s="16">
        <v>0</v>
      </c>
      <c r="Q21" s="14">
        <v>3.0462172199999999</v>
      </c>
      <c r="R21" s="16">
        <v>0.28710968999999997</v>
      </c>
    </row>
    <row r="22" spans="1:18" x14ac:dyDescent="0.25">
      <c r="A22" s="11" t="s">
        <v>492</v>
      </c>
      <c r="B22" s="13">
        <v>6598</v>
      </c>
      <c r="C22" s="14">
        <f>(45/B22*100)</f>
        <v>0.68202485601697482</v>
      </c>
      <c r="D22" s="15">
        <v>6553</v>
      </c>
      <c r="E22" s="14">
        <v>27.963329829999999</v>
      </c>
      <c r="F22" s="16">
        <v>1.0704026600000001</v>
      </c>
      <c r="G22" s="14">
        <v>57.056695099999999</v>
      </c>
      <c r="H22" s="16">
        <v>1.37164686</v>
      </c>
      <c r="I22" s="14">
        <v>0</v>
      </c>
      <c r="J22" s="16">
        <v>0</v>
      </c>
      <c r="K22" s="14" t="s">
        <v>582</v>
      </c>
      <c r="L22" s="16" t="s">
        <v>582</v>
      </c>
      <c r="M22" s="14">
        <v>10.29811291</v>
      </c>
      <c r="N22" s="16">
        <v>1.3305103300000001</v>
      </c>
      <c r="O22" s="14">
        <v>0</v>
      </c>
      <c r="P22" s="16">
        <v>0</v>
      </c>
      <c r="Q22" s="14">
        <v>4.6818621599999997</v>
      </c>
      <c r="R22" s="16">
        <v>0.53501348000000004</v>
      </c>
    </row>
    <row r="23" spans="1:18" x14ac:dyDescent="0.25">
      <c r="A23" s="11" t="s">
        <v>493</v>
      </c>
      <c r="B23" s="13">
        <v>11583</v>
      </c>
      <c r="C23" s="14">
        <f>(321/B23*100)</f>
        <v>2.7713027713027714</v>
      </c>
      <c r="D23" s="15">
        <v>11262</v>
      </c>
      <c r="E23" s="14">
        <v>24.55907109</v>
      </c>
      <c r="F23" s="16">
        <v>0.78143161999999999</v>
      </c>
      <c r="G23" s="14">
        <v>72.219605889999997</v>
      </c>
      <c r="H23" s="16">
        <v>0.73722421000000005</v>
      </c>
      <c r="I23" s="14">
        <v>0</v>
      </c>
      <c r="J23" s="16">
        <v>0</v>
      </c>
      <c r="K23" s="14" t="s">
        <v>582</v>
      </c>
      <c r="L23" s="16" t="s">
        <v>582</v>
      </c>
      <c r="M23" s="14">
        <v>0</v>
      </c>
      <c r="N23" s="16">
        <v>0</v>
      </c>
      <c r="O23" s="14">
        <v>0</v>
      </c>
      <c r="P23" s="16">
        <v>0</v>
      </c>
      <c r="Q23" s="14">
        <v>3.2213230199999998</v>
      </c>
      <c r="R23" s="16">
        <v>0.37558914999999998</v>
      </c>
    </row>
    <row r="24" spans="1:18" x14ac:dyDescent="0.25">
      <c r="A24" s="11" t="s">
        <v>494</v>
      </c>
      <c r="B24" s="13">
        <v>6647</v>
      </c>
      <c r="C24" s="14">
        <f>(23/B24*100)</f>
        <v>0.34602076124567477</v>
      </c>
      <c r="D24" s="15">
        <v>6624</v>
      </c>
      <c r="E24" s="14">
        <v>18.487152250000001</v>
      </c>
      <c r="F24" s="16">
        <v>0.64199494000000001</v>
      </c>
      <c r="G24" s="14">
        <v>79.3475471</v>
      </c>
      <c r="H24" s="16">
        <v>1.02006855</v>
      </c>
      <c r="I24" s="14">
        <v>0</v>
      </c>
      <c r="J24" s="16">
        <v>0</v>
      </c>
      <c r="K24" s="14" t="s">
        <v>582</v>
      </c>
      <c r="L24" s="16" t="s">
        <v>582</v>
      </c>
      <c r="M24" s="14">
        <v>0</v>
      </c>
      <c r="N24" s="16">
        <v>0</v>
      </c>
      <c r="O24" s="14">
        <v>0</v>
      </c>
      <c r="P24" s="16">
        <v>0</v>
      </c>
      <c r="Q24" s="14">
        <v>2.1653006499999998</v>
      </c>
      <c r="R24" s="16">
        <v>0.85129783999999997</v>
      </c>
    </row>
    <row r="25" spans="1:18" x14ac:dyDescent="0.25">
      <c r="A25" s="11" t="s">
        <v>495</v>
      </c>
      <c r="B25" s="13">
        <v>5581</v>
      </c>
      <c r="C25" s="14">
        <f>(26/B25*100)</f>
        <v>0.46586633219853069</v>
      </c>
      <c r="D25" s="15">
        <v>5555</v>
      </c>
      <c r="E25" s="14">
        <v>9.2841319599999999</v>
      </c>
      <c r="F25" s="16">
        <v>0.47182664000000002</v>
      </c>
      <c r="G25" s="14">
        <v>87.575438480000003</v>
      </c>
      <c r="H25" s="16">
        <v>0.56343657000000003</v>
      </c>
      <c r="I25" s="14">
        <v>0</v>
      </c>
      <c r="J25" s="16">
        <v>0</v>
      </c>
      <c r="K25" s="14" t="s">
        <v>582</v>
      </c>
      <c r="L25" s="16" t="s">
        <v>582</v>
      </c>
      <c r="M25" s="14">
        <v>0</v>
      </c>
      <c r="N25" s="16">
        <v>0</v>
      </c>
      <c r="O25" s="14">
        <v>0</v>
      </c>
      <c r="P25" s="16">
        <v>0</v>
      </c>
      <c r="Q25" s="14">
        <v>3.1404295599999998</v>
      </c>
      <c r="R25" s="16">
        <v>0.22807864999999999</v>
      </c>
    </row>
    <row r="26" spans="1:18" x14ac:dyDescent="0.25">
      <c r="A26" s="11" t="s">
        <v>496</v>
      </c>
      <c r="B26" s="13">
        <v>4869</v>
      </c>
      <c r="C26" s="14">
        <f>(103/B26*100)</f>
        <v>2.1154241117272541</v>
      </c>
      <c r="D26" s="15">
        <v>4766</v>
      </c>
      <c r="E26" s="14">
        <v>30.518725360000001</v>
      </c>
      <c r="F26" s="16">
        <v>0.78232652000000003</v>
      </c>
      <c r="G26" s="14">
        <v>67.529364229999999</v>
      </c>
      <c r="H26" s="16">
        <v>0.82271636000000004</v>
      </c>
      <c r="I26" s="14">
        <v>0</v>
      </c>
      <c r="J26" s="16">
        <v>0</v>
      </c>
      <c r="K26" s="14" t="s">
        <v>582</v>
      </c>
      <c r="L26" s="16" t="s">
        <v>582</v>
      </c>
      <c r="M26" s="14">
        <v>0</v>
      </c>
      <c r="N26" s="16">
        <v>0</v>
      </c>
      <c r="O26" s="14">
        <v>0</v>
      </c>
      <c r="P26" s="16">
        <v>0</v>
      </c>
      <c r="Q26" s="14">
        <v>1.95191041</v>
      </c>
      <c r="R26" s="16">
        <v>0.26494014999999999</v>
      </c>
    </row>
    <row r="27" spans="1:18" x14ac:dyDescent="0.25">
      <c r="A27" s="11" t="s">
        <v>497</v>
      </c>
      <c r="B27" s="13">
        <v>5299</v>
      </c>
      <c r="C27" s="14">
        <f>(228/B27*100)</f>
        <v>4.3026986223815813</v>
      </c>
      <c r="D27" s="15">
        <v>5071</v>
      </c>
      <c r="E27" s="14">
        <v>24.241458699999999</v>
      </c>
      <c r="F27" s="16">
        <v>0.56013464999999996</v>
      </c>
      <c r="G27" s="14">
        <v>68.404604629999994</v>
      </c>
      <c r="H27" s="16">
        <v>0.58419268999999996</v>
      </c>
      <c r="I27" s="14">
        <v>0</v>
      </c>
      <c r="J27" s="16">
        <v>0</v>
      </c>
      <c r="K27" s="14" t="s">
        <v>582</v>
      </c>
      <c r="L27" s="16" t="s">
        <v>582</v>
      </c>
      <c r="M27" s="14">
        <v>0</v>
      </c>
      <c r="N27" s="16">
        <v>0</v>
      </c>
      <c r="O27" s="14">
        <v>0</v>
      </c>
      <c r="P27" s="16">
        <v>0</v>
      </c>
      <c r="Q27" s="14">
        <v>7.3539366700000004</v>
      </c>
      <c r="R27" s="16">
        <v>0.31060288000000003</v>
      </c>
    </row>
    <row r="28" spans="1:18" x14ac:dyDescent="0.25">
      <c r="A28" s="11" t="s">
        <v>498</v>
      </c>
      <c r="B28" s="13">
        <v>7568</v>
      </c>
      <c r="C28" s="14">
        <f>(600/B28*100)</f>
        <v>7.9281183932346719</v>
      </c>
      <c r="D28" s="15">
        <v>6968</v>
      </c>
      <c r="E28" s="14">
        <v>25.96388344</v>
      </c>
      <c r="F28" s="16">
        <v>0.78381829000000003</v>
      </c>
      <c r="G28" s="14">
        <v>67.650251780000005</v>
      </c>
      <c r="H28" s="16">
        <v>0.97884662</v>
      </c>
      <c r="I28" s="14">
        <v>0</v>
      </c>
      <c r="J28" s="16">
        <v>0</v>
      </c>
      <c r="K28" s="14" t="s">
        <v>582</v>
      </c>
      <c r="L28" s="16" t="s">
        <v>582</v>
      </c>
      <c r="M28" s="14">
        <v>0</v>
      </c>
      <c r="N28" s="16">
        <v>0</v>
      </c>
      <c r="O28" s="14">
        <v>0</v>
      </c>
      <c r="P28" s="16">
        <v>0</v>
      </c>
      <c r="Q28" s="14">
        <v>6.3858647800000004</v>
      </c>
      <c r="R28" s="16">
        <v>0.76916770999999995</v>
      </c>
    </row>
    <row r="29" spans="1:18" x14ac:dyDescent="0.25">
      <c r="A29" s="11" t="s">
        <v>499</v>
      </c>
      <c r="B29" s="13">
        <v>5385</v>
      </c>
      <c r="C29" s="14">
        <f>(30/B29*100)</f>
        <v>0.55710306406685239</v>
      </c>
      <c r="D29" s="15">
        <v>5355</v>
      </c>
      <c r="E29" s="14">
        <v>23.421799440000001</v>
      </c>
      <c r="F29" s="16">
        <v>0.63449359999999999</v>
      </c>
      <c r="G29" s="14">
        <v>72.235237190000007</v>
      </c>
      <c r="H29" s="16">
        <v>0.71989802999999997</v>
      </c>
      <c r="I29" s="14">
        <v>0</v>
      </c>
      <c r="J29" s="16">
        <v>0</v>
      </c>
      <c r="K29" s="14" t="s">
        <v>582</v>
      </c>
      <c r="L29" s="16" t="s">
        <v>582</v>
      </c>
      <c r="M29" s="14">
        <v>2.7667624100000001</v>
      </c>
      <c r="N29" s="16">
        <v>0.24169378</v>
      </c>
      <c r="O29" s="14">
        <v>0</v>
      </c>
      <c r="P29" s="16">
        <v>0</v>
      </c>
      <c r="Q29" s="14">
        <v>1.57620096</v>
      </c>
      <c r="R29" s="16">
        <v>0.25852946999999998</v>
      </c>
    </row>
    <row r="30" spans="1:18" x14ac:dyDescent="0.25">
      <c r="A30" s="11" t="s">
        <v>500</v>
      </c>
      <c r="B30" s="13">
        <v>4520</v>
      </c>
      <c r="C30" s="14">
        <f>(279/B30*100)</f>
        <v>6.1725663716814161</v>
      </c>
      <c r="D30" s="15">
        <v>4241</v>
      </c>
      <c r="E30" s="14">
        <v>23.734383990000001</v>
      </c>
      <c r="F30" s="16">
        <v>0.78767997000000001</v>
      </c>
      <c r="G30" s="14">
        <v>71.355896709999996</v>
      </c>
      <c r="H30" s="16">
        <v>0.81690214999999999</v>
      </c>
      <c r="I30" s="14">
        <v>0</v>
      </c>
      <c r="J30" s="16">
        <v>0</v>
      </c>
      <c r="K30" s="14" t="s">
        <v>582</v>
      </c>
      <c r="L30" s="16" t="s">
        <v>582</v>
      </c>
      <c r="M30" s="14">
        <v>0</v>
      </c>
      <c r="N30" s="16">
        <v>0</v>
      </c>
      <c r="O30" s="14">
        <v>0</v>
      </c>
      <c r="P30" s="16">
        <v>0</v>
      </c>
      <c r="Q30" s="14">
        <v>4.9097192999999999</v>
      </c>
      <c r="R30" s="16">
        <v>0.41007178</v>
      </c>
    </row>
    <row r="31" spans="1:18" x14ac:dyDescent="0.25">
      <c r="A31" s="11" t="s">
        <v>501</v>
      </c>
      <c r="B31" s="13">
        <v>5456</v>
      </c>
      <c r="C31" s="14">
        <f>(159/B31*100)</f>
        <v>2.9142228739002931</v>
      </c>
      <c r="D31" s="15">
        <v>5297</v>
      </c>
      <c r="E31" s="14">
        <v>19.448927250000001</v>
      </c>
      <c r="F31" s="16">
        <v>0.64764160999999998</v>
      </c>
      <c r="G31" s="14">
        <v>75.43591945</v>
      </c>
      <c r="H31" s="16">
        <v>0.73685805999999998</v>
      </c>
      <c r="I31" s="14">
        <v>0</v>
      </c>
      <c r="J31" s="16">
        <v>0</v>
      </c>
      <c r="K31" s="14" t="s">
        <v>582</v>
      </c>
      <c r="L31" s="16" t="s">
        <v>582</v>
      </c>
      <c r="M31" s="14">
        <v>0</v>
      </c>
      <c r="N31" s="16">
        <v>0</v>
      </c>
      <c r="O31" s="14">
        <v>0</v>
      </c>
      <c r="P31" s="16">
        <v>0</v>
      </c>
      <c r="Q31" s="14">
        <v>5.1151533000000002</v>
      </c>
      <c r="R31" s="16">
        <v>0.45033240000000002</v>
      </c>
    </row>
    <row r="32" spans="1:18" x14ac:dyDescent="0.25">
      <c r="A32" s="11" t="s">
        <v>502</v>
      </c>
      <c r="B32" s="13">
        <v>4478</v>
      </c>
      <c r="C32" s="14">
        <f>(6/B32*100)</f>
        <v>0.13398838767306834</v>
      </c>
      <c r="D32" s="15">
        <v>4472</v>
      </c>
      <c r="E32" s="14">
        <v>24.587020150000001</v>
      </c>
      <c r="F32" s="16">
        <v>0.74812736000000002</v>
      </c>
      <c r="G32" s="14">
        <v>73.590959190000007</v>
      </c>
      <c r="H32" s="16">
        <v>0.79297251999999996</v>
      </c>
      <c r="I32" s="14">
        <v>0</v>
      </c>
      <c r="J32" s="16">
        <v>0</v>
      </c>
      <c r="K32" s="14" t="s">
        <v>582</v>
      </c>
      <c r="L32" s="16" t="s">
        <v>582</v>
      </c>
      <c r="M32" s="14">
        <v>0</v>
      </c>
      <c r="N32" s="16">
        <v>0</v>
      </c>
      <c r="O32" s="14">
        <v>0</v>
      </c>
      <c r="P32" s="16">
        <v>0</v>
      </c>
      <c r="Q32" s="14">
        <v>1.82202066</v>
      </c>
      <c r="R32" s="16">
        <v>0.23789273999999999</v>
      </c>
    </row>
    <row r="33" spans="1:18" x14ac:dyDescent="0.25">
      <c r="A33" s="11" t="s">
        <v>503</v>
      </c>
      <c r="B33" s="13">
        <v>7325</v>
      </c>
      <c r="C33" s="14">
        <f>(90/B33*100)</f>
        <v>1.228668941979522</v>
      </c>
      <c r="D33" s="15">
        <v>7235</v>
      </c>
      <c r="E33" s="14">
        <v>34.421023269999999</v>
      </c>
      <c r="F33" s="16">
        <v>0.77076272999999995</v>
      </c>
      <c r="G33" s="14">
        <v>63.363675829999998</v>
      </c>
      <c r="H33" s="16">
        <v>0.77534862000000004</v>
      </c>
      <c r="I33" s="14">
        <v>0</v>
      </c>
      <c r="J33" s="16">
        <v>0</v>
      </c>
      <c r="K33" s="14" t="s">
        <v>582</v>
      </c>
      <c r="L33" s="16" t="s">
        <v>582</v>
      </c>
      <c r="M33" s="14">
        <v>0</v>
      </c>
      <c r="N33" s="16">
        <v>0</v>
      </c>
      <c r="O33" s="14">
        <v>0</v>
      </c>
      <c r="P33" s="16">
        <v>0</v>
      </c>
      <c r="Q33" s="14">
        <v>2.2153009099999998</v>
      </c>
      <c r="R33" s="16">
        <v>0.25360833999999999</v>
      </c>
    </row>
    <row r="34" spans="1:18" x14ac:dyDescent="0.25">
      <c r="A34" s="11" t="s">
        <v>504</v>
      </c>
      <c r="B34" s="13">
        <v>6350</v>
      </c>
      <c r="C34" s="14">
        <f>(117/B34*100)</f>
        <v>1.8425196850393701</v>
      </c>
      <c r="D34" s="15">
        <v>6233</v>
      </c>
      <c r="E34" s="14">
        <v>29.196350710000001</v>
      </c>
      <c r="F34" s="16">
        <v>0.95144300000000004</v>
      </c>
      <c r="G34" s="14">
        <v>61.77586462</v>
      </c>
      <c r="H34" s="16">
        <v>1.20026264</v>
      </c>
      <c r="I34" s="14">
        <v>0</v>
      </c>
      <c r="J34" s="16">
        <v>0</v>
      </c>
      <c r="K34" s="14" t="s">
        <v>582</v>
      </c>
      <c r="L34" s="16" t="s">
        <v>582</v>
      </c>
      <c r="M34" s="14">
        <v>2.5976574600000002</v>
      </c>
      <c r="N34" s="16">
        <v>0.53921854000000002</v>
      </c>
      <c r="O34" s="14">
        <v>0</v>
      </c>
      <c r="P34" s="16">
        <v>0</v>
      </c>
      <c r="Q34" s="14">
        <v>6.4301272100000002</v>
      </c>
      <c r="R34" s="16">
        <v>0.56116688000000003</v>
      </c>
    </row>
    <row r="35" spans="1:18" x14ac:dyDescent="0.25">
      <c r="A35" s="11" t="s">
        <v>505</v>
      </c>
      <c r="B35" s="13">
        <v>6406</v>
      </c>
      <c r="C35" s="14">
        <f>(88/B35*100)</f>
        <v>1.3737121448641898</v>
      </c>
      <c r="D35" s="15">
        <v>6318</v>
      </c>
      <c r="E35" s="14">
        <v>23.66654269</v>
      </c>
      <c r="F35" s="16">
        <v>0.57853933000000002</v>
      </c>
      <c r="G35" s="14">
        <v>72.903535180000006</v>
      </c>
      <c r="H35" s="16">
        <v>0.59378249000000005</v>
      </c>
      <c r="I35" s="14">
        <v>0</v>
      </c>
      <c r="J35" s="16">
        <v>0</v>
      </c>
      <c r="K35" s="14" t="s">
        <v>582</v>
      </c>
      <c r="L35" s="16" t="s">
        <v>582</v>
      </c>
      <c r="M35" s="14">
        <v>1.0439273</v>
      </c>
      <c r="N35" s="16">
        <v>5.7216339999999997E-2</v>
      </c>
      <c r="O35" s="14">
        <v>0</v>
      </c>
      <c r="P35" s="16">
        <v>0</v>
      </c>
      <c r="Q35" s="14">
        <v>2.38599484</v>
      </c>
      <c r="R35" s="16">
        <v>0.20067525999999999</v>
      </c>
    </row>
    <row r="36" spans="1:18" x14ac:dyDescent="0.25">
      <c r="A36" s="11" t="s">
        <v>506</v>
      </c>
      <c r="B36" s="13">
        <v>6736</v>
      </c>
      <c r="C36" s="14">
        <f>(113/B36*100)</f>
        <v>1.6775534441805227</v>
      </c>
      <c r="D36" s="15">
        <v>6623</v>
      </c>
      <c r="E36" s="14">
        <v>22.820649540000002</v>
      </c>
      <c r="F36" s="16">
        <v>0.55528803000000004</v>
      </c>
      <c r="G36" s="14">
        <v>73.121742620000006</v>
      </c>
      <c r="H36" s="16">
        <v>0.60215971999999995</v>
      </c>
      <c r="I36" s="14">
        <v>0</v>
      </c>
      <c r="J36" s="16">
        <v>0</v>
      </c>
      <c r="K36" s="14" t="s">
        <v>582</v>
      </c>
      <c r="L36" s="16" t="s">
        <v>582</v>
      </c>
      <c r="M36" s="14">
        <v>0</v>
      </c>
      <c r="N36" s="16">
        <v>0</v>
      </c>
      <c r="O36" s="14">
        <v>0</v>
      </c>
      <c r="P36" s="16">
        <v>0</v>
      </c>
      <c r="Q36" s="14">
        <v>4.0576078300000002</v>
      </c>
      <c r="R36" s="16">
        <v>0.34810356999999997</v>
      </c>
    </row>
    <row r="37" spans="1:18" x14ac:dyDescent="0.25">
      <c r="A37" s="11" t="s">
        <v>507</v>
      </c>
      <c r="B37" s="13">
        <v>5458</v>
      </c>
      <c r="C37" s="14">
        <f>(232/B37*100)</f>
        <v>4.2506412605349944</v>
      </c>
      <c r="D37" s="15">
        <v>5226</v>
      </c>
      <c r="E37" s="14">
        <v>20.314916029999999</v>
      </c>
      <c r="F37" s="16">
        <v>0.69391727000000003</v>
      </c>
      <c r="G37" s="14">
        <v>70.904578670000006</v>
      </c>
      <c r="H37" s="16">
        <v>1.0536053700000001</v>
      </c>
      <c r="I37" s="14">
        <v>0</v>
      </c>
      <c r="J37" s="16">
        <v>0</v>
      </c>
      <c r="K37" s="14" t="s">
        <v>582</v>
      </c>
      <c r="L37" s="16" t="s">
        <v>582</v>
      </c>
      <c r="M37" s="14">
        <v>0</v>
      </c>
      <c r="N37" s="16">
        <v>0</v>
      </c>
      <c r="O37" s="14">
        <v>0</v>
      </c>
      <c r="P37" s="16">
        <v>0</v>
      </c>
      <c r="Q37" s="14">
        <v>8.7805052900000007</v>
      </c>
      <c r="R37" s="16">
        <v>0.78795645000000003</v>
      </c>
    </row>
    <row r="38" spans="1:18" x14ac:dyDescent="0.25">
      <c r="A38" s="11" t="s">
        <v>508</v>
      </c>
      <c r="B38" s="13">
        <v>5860</v>
      </c>
      <c r="C38" s="14">
        <f>(35/B38*100)</f>
        <v>0.59726962457337884</v>
      </c>
      <c r="D38" s="15">
        <v>5825</v>
      </c>
      <c r="E38" s="14">
        <v>18.060596480000001</v>
      </c>
      <c r="F38" s="16">
        <v>0.83237083000000001</v>
      </c>
      <c r="G38" s="14">
        <v>62.604022729999997</v>
      </c>
      <c r="H38" s="16">
        <v>1.10418931</v>
      </c>
      <c r="I38" s="14">
        <v>0</v>
      </c>
      <c r="J38" s="16">
        <v>0</v>
      </c>
      <c r="K38" s="14" t="s">
        <v>582</v>
      </c>
      <c r="L38" s="16" t="s">
        <v>582</v>
      </c>
      <c r="M38" s="14">
        <v>0</v>
      </c>
      <c r="N38" s="16">
        <v>0</v>
      </c>
      <c r="O38" s="14">
        <v>0</v>
      </c>
      <c r="P38" s="16">
        <v>0</v>
      </c>
      <c r="Q38" s="14">
        <v>19.335380789999999</v>
      </c>
      <c r="R38" s="16">
        <v>1.0799770099999999</v>
      </c>
    </row>
    <row r="39" spans="1:18" x14ac:dyDescent="0.25">
      <c r="A39" s="11" t="s">
        <v>509</v>
      </c>
      <c r="B39" s="13">
        <v>5895</v>
      </c>
      <c r="C39" s="14">
        <f>(34/B39*100)</f>
        <v>0.57675996607294322</v>
      </c>
      <c r="D39" s="15">
        <v>5861</v>
      </c>
      <c r="E39" s="14">
        <v>41.530113380000003</v>
      </c>
      <c r="F39" s="16">
        <v>0.97505302000000005</v>
      </c>
      <c r="G39" s="14">
        <v>54.019822679999997</v>
      </c>
      <c r="H39" s="16">
        <v>1.0711799399999999</v>
      </c>
      <c r="I39" s="14">
        <v>0</v>
      </c>
      <c r="J39" s="16">
        <v>0</v>
      </c>
      <c r="K39" s="14" t="s">
        <v>582</v>
      </c>
      <c r="L39" s="16" t="s">
        <v>582</v>
      </c>
      <c r="M39" s="14">
        <v>0</v>
      </c>
      <c r="N39" s="16">
        <v>0</v>
      </c>
      <c r="O39" s="14">
        <v>0</v>
      </c>
      <c r="P39" s="16">
        <v>0</v>
      </c>
      <c r="Q39" s="14">
        <v>4.4500639499999997</v>
      </c>
      <c r="R39" s="16">
        <v>0.61457788999999996</v>
      </c>
    </row>
    <row r="40" spans="1:18" x14ac:dyDescent="0.25">
      <c r="A40" s="11" t="s">
        <v>510</v>
      </c>
      <c r="B40" s="13">
        <v>14157</v>
      </c>
      <c r="C40" s="14">
        <f>(450/B40*100)</f>
        <v>3.1786395422759059</v>
      </c>
      <c r="D40" s="15">
        <v>13707</v>
      </c>
      <c r="E40" s="14">
        <v>22.306111529999999</v>
      </c>
      <c r="F40" s="16">
        <v>0.63367635</v>
      </c>
      <c r="G40" s="14">
        <v>73.415805489999997</v>
      </c>
      <c r="H40" s="16">
        <v>0.88776231999999999</v>
      </c>
      <c r="I40" s="14">
        <v>0</v>
      </c>
      <c r="J40" s="16">
        <v>0</v>
      </c>
      <c r="K40" s="14" t="s">
        <v>582</v>
      </c>
      <c r="L40" s="16" t="s">
        <v>582</v>
      </c>
      <c r="M40" s="14">
        <v>0</v>
      </c>
      <c r="N40" s="16">
        <v>0</v>
      </c>
      <c r="O40" s="14">
        <v>0</v>
      </c>
      <c r="P40" s="16">
        <v>0</v>
      </c>
      <c r="Q40" s="14">
        <v>4.2780829899999997</v>
      </c>
      <c r="R40" s="16">
        <v>0.46695358999999997</v>
      </c>
    </row>
    <row r="41" spans="1:18" x14ac:dyDescent="0.25">
      <c r="A41" s="11" t="s">
        <v>511</v>
      </c>
      <c r="B41" s="13">
        <v>5712</v>
      </c>
      <c r="C41" s="14">
        <f>(80/B41*100)</f>
        <v>1.400560224089636</v>
      </c>
      <c r="D41" s="15">
        <v>5632</v>
      </c>
      <c r="E41" s="14">
        <v>31.295545090000001</v>
      </c>
      <c r="F41" s="16">
        <v>0.85077343999999999</v>
      </c>
      <c r="G41" s="14">
        <v>64.282866580000004</v>
      </c>
      <c r="H41" s="16">
        <v>1.15998226</v>
      </c>
      <c r="I41" s="14">
        <v>0</v>
      </c>
      <c r="J41" s="16">
        <v>0</v>
      </c>
      <c r="K41" s="14" t="s">
        <v>582</v>
      </c>
      <c r="L41" s="16" t="s">
        <v>582</v>
      </c>
      <c r="M41" s="14">
        <v>0.68208106000000002</v>
      </c>
      <c r="N41" s="16">
        <v>0.18162733</v>
      </c>
      <c r="O41" s="14">
        <v>0</v>
      </c>
      <c r="P41" s="16">
        <v>0</v>
      </c>
      <c r="Q41" s="14">
        <v>3.7395072699999998</v>
      </c>
      <c r="R41" s="16">
        <v>0.46875988000000002</v>
      </c>
    </row>
    <row r="42" spans="1:18" x14ac:dyDescent="0.25">
      <c r="A42" s="11" t="s">
        <v>512</v>
      </c>
      <c r="B42" s="13">
        <f>IF(COUNT(B7:B41) &gt; 0, AVERAGE(B7:B41), "\u2014")</f>
        <v>7103.4285714285716</v>
      </c>
      <c r="C42" s="14">
        <f>IF(COUNT(C7:C41) &gt; 0, AVERAGE(C7:C41), "—")</f>
        <v>3.9190267797509462</v>
      </c>
      <c r="D42" s="15">
        <f>IF(COUNT(D7:D41) &gt; 0, AVERAGE(D7:D41), "—")</f>
        <v>6816.2285714285717</v>
      </c>
      <c r="E42" s="14">
        <f>IF(COUNT(E7:E41) &gt; 0, AVERAGE(E7:E41), "—")</f>
        <v>24.330675123714283</v>
      </c>
      <c r="F42" s="16">
        <f>IF(COUNT(F7:F41) &gt; 0, SQRT(SUMSQ(F7:F41)/(COUNT(F7:F41)*COUNT(F7:F41)) ), "—")</f>
        <v>0.1244055794508554</v>
      </c>
      <c r="G42" s="14">
        <f>IF(COUNT(G7:G41) &gt; 0, AVERAGE(G7:G41), "—")</f>
        <v>69.57983359114283</v>
      </c>
      <c r="H42" s="16">
        <f>IF(COUNT(H7:H41) &gt; 0, SQRT(SUMSQ(H7:H41)/(COUNT(H7:H41)*COUNT(H7:H41)) ), "—")</f>
        <v>0.15291631582617982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0.92948416457142857</v>
      </c>
      <c r="N42" s="16">
        <f>IF(COUNT(N7:N41) &gt; 0, SQRT(SUMSQ(N7:N41)/(COUNT(N7:N41)*COUNT(N7:N41)) ), "—")</f>
        <v>5.3782696435465162E-2</v>
      </c>
      <c r="O42" s="14">
        <f>IF(COUNT(O7:O41) &gt; 0, AVERAGE(O7:O41), "—")</f>
        <v>0</v>
      </c>
      <c r="P42" s="16">
        <f>IF(COUNT(P7:P41) &gt; 0, SQRT(SUMSQ(P7:P41)/(COUNT(P7:P41)*COUNT(P7:P41)) ), "—")</f>
        <v>0</v>
      </c>
      <c r="Q42" s="14">
        <f>IF(COUNT(Q7:Q41) &gt; 0, AVERAGE(Q7:Q41), "—")</f>
        <v>5.1600071202857132</v>
      </c>
      <c r="R42" s="16">
        <f>IF(COUNT(R7:R41) &gt; 0, SQRT(SUMSQ(R7:R41)/(COUNT(R7:R41)*COUNT(R7:R41)) ), "—")</f>
        <v>8.9768245515893283E-2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22.182298599999999</v>
      </c>
      <c r="F46" s="16">
        <v>0.50823342000000005</v>
      </c>
      <c r="G46" s="14">
        <v>42.362713620000001</v>
      </c>
      <c r="H46" s="16">
        <v>0.95480809</v>
      </c>
      <c r="I46" s="14">
        <v>0</v>
      </c>
      <c r="J46" s="16">
        <v>0</v>
      </c>
      <c r="K46" s="14" t="s">
        <v>582</v>
      </c>
      <c r="L46" s="16" t="s">
        <v>582</v>
      </c>
      <c r="M46" s="14">
        <v>0</v>
      </c>
      <c r="N46" s="16">
        <v>0</v>
      </c>
      <c r="O46" s="14">
        <v>0</v>
      </c>
      <c r="P46" s="16">
        <v>0</v>
      </c>
      <c r="Q46" s="14">
        <v>35.454987780000003</v>
      </c>
      <c r="R46" s="16">
        <v>1.11054078</v>
      </c>
    </row>
    <row r="47" spans="1:18" x14ac:dyDescent="0.25">
      <c r="A47" s="11" t="s">
        <v>517</v>
      </c>
      <c r="B47" s="13">
        <v>5928</v>
      </c>
      <c r="C47" s="14">
        <f>(488/B47*100)</f>
        <v>8.2321187584345488</v>
      </c>
      <c r="D47" s="15">
        <v>5440</v>
      </c>
      <c r="E47" s="14">
        <v>36.510398250000001</v>
      </c>
      <c r="F47" s="16">
        <v>1.0203188599999999</v>
      </c>
      <c r="G47" s="14">
        <v>49.18926665</v>
      </c>
      <c r="H47" s="16">
        <v>1.3873613</v>
      </c>
      <c r="I47" s="14">
        <v>0</v>
      </c>
      <c r="J47" s="16">
        <v>0</v>
      </c>
      <c r="K47" s="14" t="s">
        <v>582</v>
      </c>
      <c r="L47" s="16" t="s">
        <v>582</v>
      </c>
      <c r="M47" s="14">
        <v>0</v>
      </c>
      <c r="N47" s="16">
        <v>0</v>
      </c>
      <c r="O47" s="14">
        <v>0</v>
      </c>
      <c r="P47" s="16">
        <v>0</v>
      </c>
      <c r="Q47" s="14">
        <v>14.300335110000001</v>
      </c>
      <c r="R47" s="16">
        <v>1.1236030400000001</v>
      </c>
    </row>
    <row r="48" spans="1:18" x14ac:dyDescent="0.25">
      <c r="A48" s="11" t="s">
        <v>518</v>
      </c>
      <c r="B48" s="13">
        <v>9841</v>
      </c>
      <c r="C48" s="14">
        <f>(8/B48*100)</f>
        <v>8.1292551569962401E-2</v>
      </c>
      <c r="D48" s="15">
        <v>9833</v>
      </c>
      <c r="E48" s="14">
        <v>32.826152499999999</v>
      </c>
      <c r="F48" s="16">
        <v>0.95307580999999997</v>
      </c>
      <c r="G48" s="14">
        <v>65.512938120000001</v>
      </c>
      <c r="H48" s="16">
        <v>0.92066422000000003</v>
      </c>
      <c r="I48" s="14">
        <v>0</v>
      </c>
      <c r="J48" s="16">
        <v>0</v>
      </c>
      <c r="K48" s="14" t="s">
        <v>582</v>
      </c>
      <c r="L48" s="16" t="s">
        <v>582</v>
      </c>
      <c r="M48" s="14">
        <v>0</v>
      </c>
      <c r="N48" s="16">
        <v>0</v>
      </c>
      <c r="O48" s="14">
        <v>0</v>
      </c>
      <c r="P48" s="16">
        <v>0</v>
      </c>
      <c r="Q48" s="14">
        <v>1.6609093800000001</v>
      </c>
      <c r="R48" s="16">
        <v>0.53309594999999999</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31.164224569999998</v>
      </c>
      <c r="F50" s="16">
        <v>0.67589312999999995</v>
      </c>
      <c r="G50" s="14">
        <v>64.024602680000001</v>
      </c>
      <c r="H50" s="16">
        <v>0.81627910999999997</v>
      </c>
      <c r="I50" s="14">
        <v>0</v>
      </c>
      <c r="J50" s="16">
        <v>0</v>
      </c>
      <c r="K50" s="14" t="s">
        <v>582</v>
      </c>
      <c r="L50" s="16" t="s">
        <v>582</v>
      </c>
      <c r="M50" s="14">
        <v>0</v>
      </c>
      <c r="N50" s="16">
        <v>0</v>
      </c>
      <c r="O50" s="14">
        <v>0</v>
      </c>
      <c r="P50" s="16">
        <v>0</v>
      </c>
      <c r="Q50" s="14">
        <v>4.8111727499999999</v>
      </c>
      <c r="R50" s="16">
        <v>0.50799733999999996</v>
      </c>
    </row>
    <row r="51" spans="1:18" x14ac:dyDescent="0.25">
      <c r="A51" s="11" t="s">
        <v>521</v>
      </c>
      <c r="B51" s="13">
        <v>6866</v>
      </c>
      <c r="C51" s="14">
        <f>(112/B51*100)</f>
        <v>1.6312263326536558</v>
      </c>
      <c r="D51" s="15">
        <v>6754</v>
      </c>
      <c r="E51" s="14">
        <v>25.451997769999998</v>
      </c>
      <c r="F51" s="16">
        <v>0.75147222000000002</v>
      </c>
      <c r="G51" s="14">
        <v>53.130675510000003</v>
      </c>
      <c r="H51" s="16">
        <v>0.95275535</v>
      </c>
      <c r="I51" s="14">
        <v>0</v>
      </c>
      <c r="J51" s="16">
        <v>0</v>
      </c>
      <c r="K51" s="14" t="s">
        <v>582</v>
      </c>
      <c r="L51" s="16" t="s">
        <v>582</v>
      </c>
      <c r="M51" s="14">
        <v>10.574181830000001</v>
      </c>
      <c r="N51" s="16">
        <v>0.61230706999999995</v>
      </c>
      <c r="O51" s="14">
        <v>0</v>
      </c>
      <c r="P51" s="16">
        <v>0</v>
      </c>
      <c r="Q51" s="14">
        <v>10.84314489</v>
      </c>
      <c r="R51" s="16">
        <v>1.08354415</v>
      </c>
    </row>
    <row r="52" spans="1:18" x14ac:dyDescent="0.25">
      <c r="A52" s="11" t="s">
        <v>522</v>
      </c>
      <c r="B52" s="13">
        <v>5809</v>
      </c>
      <c r="C52" s="14">
        <f>(124/B52*100)</f>
        <v>2.1346186951282493</v>
      </c>
      <c r="D52" s="15">
        <v>5685</v>
      </c>
      <c r="E52" s="14">
        <v>36.573766509999999</v>
      </c>
      <c r="F52" s="16">
        <v>1.0243920200000001</v>
      </c>
      <c r="G52" s="14">
        <v>60.642340439999998</v>
      </c>
      <c r="H52" s="16">
        <v>1.0992159100000001</v>
      </c>
      <c r="I52" s="14">
        <v>0</v>
      </c>
      <c r="J52" s="16">
        <v>0</v>
      </c>
      <c r="K52" s="14" t="s">
        <v>582</v>
      </c>
      <c r="L52" s="16" t="s">
        <v>582</v>
      </c>
      <c r="M52" s="14">
        <v>0</v>
      </c>
      <c r="N52" s="16">
        <v>0</v>
      </c>
      <c r="O52" s="14">
        <v>0</v>
      </c>
      <c r="P52" s="16">
        <v>0</v>
      </c>
      <c r="Q52" s="14">
        <v>2.7838930500000001</v>
      </c>
      <c r="R52" s="16">
        <v>0.31357986999999998</v>
      </c>
    </row>
    <row r="53" spans="1:18" x14ac:dyDescent="0.25">
      <c r="A53" s="11" t="s">
        <v>523</v>
      </c>
      <c r="B53" s="13">
        <v>5571</v>
      </c>
      <c r="C53" s="14">
        <f>(144/B53*100)</f>
        <v>2.5848142164781907</v>
      </c>
      <c r="D53" s="15">
        <v>5427</v>
      </c>
      <c r="E53" s="14">
        <v>39.279974340000003</v>
      </c>
      <c r="F53" s="16">
        <v>0.65565125000000002</v>
      </c>
      <c r="G53" s="14">
        <v>52.050651690000002</v>
      </c>
      <c r="H53" s="16">
        <v>0.65576679999999998</v>
      </c>
      <c r="I53" s="14">
        <v>0</v>
      </c>
      <c r="J53" s="16">
        <v>0</v>
      </c>
      <c r="K53" s="14" t="s">
        <v>582</v>
      </c>
      <c r="L53" s="16" t="s">
        <v>582</v>
      </c>
      <c r="M53" s="14">
        <v>0</v>
      </c>
      <c r="N53" s="16">
        <v>0</v>
      </c>
      <c r="O53" s="14">
        <v>0</v>
      </c>
      <c r="P53" s="16">
        <v>0</v>
      </c>
      <c r="Q53" s="14">
        <v>8.6693739700000005</v>
      </c>
      <c r="R53" s="16">
        <v>0.37056088999999998</v>
      </c>
    </row>
    <row r="54" spans="1:18" x14ac:dyDescent="0.25">
      <c r="A54" s="11" t="s">
        <v>524</v>
      </c>
      <c r="B54" s="13">
        <v>4740</v>
      </c>
      <c r="C54" s="14">
        <f>(638/B54*100)</f>
        <v>13.459915611814347</v>
      </c>
      <c r="D54" s="15">
        <v>4102</v>
      </c>
      <c r="E54" s="14">
        <v>32.903102330000003</v>
      </c>
      <c r="F54" s="16">
        <v>1.1951133</v>
      </c>
      <c r="G54" s="14">
        <v>50.527800589999998</v>
      </c>
      <c r="H54" s="16">
        <v>1.5059197900000001</v>
      </c>
      <c r="I54" s="14">
        <v>0</v>
      </c>
      <c r="J54" s="16">
        <v>0</v>
      </c>
      <c r="K54" s="14" t="s">
        <v>582</v>
      </c>
      <c r="L54" s="16" t="s">
        <v>582</v>
      </c>
      <c r="M54" s="14">
        <v>0</v>
      </c>
      <c r="N54" s="16">
        <v>0</v>
      </c>
      <c r="O54" s="14">
        <v>0</v>
      </c>
      <c r="P54" s="16">
        <v>0</v>
      </c>
      <c r="Q54" s="14">
        <v>16.569097070000002</v>
      </c>
      <c r="R54" s="16">
        <v>1.62320533</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53.431183830000002</v>
      </c>
      <c r="F56" s="16">
        <v>1.0901516899999999</v>
      </c>
      <c r="G56" s="14">
        <v>45.710337389999999</v>
      </c>
      <c r="H56" s="16">
        <v>1.13967481</v>
      </c>
      <c r="I56" s="14">
        <v>0</v>
      </c>
      <c r="J56" s="16">
        <v>0</v>
      </c>
      <c r="K56" s="14" t="s">
        <v>582</v>
      </c>
      <c r="L56" s="16" t="s">
        <v>582</v>
      </c>
      <c r="M56" s="14">
        <v>0</v>
      </c>
      <c r="N56" s="16">
        <v>0</v>
      </c>
      <c r="O56" s="14">
        <v>0</v>
      </c>
      <c r="P56" s="16">
        <v>0</v>
      </c>
      <c r="Q56" s="14">
        <v>0.85847876999999995</v>
      </c>
      <c r="R56" s="16">
        <v>0.19081641999999999</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35.589621809999997</v>
      </c>
      <c r="F61" s="16">
        <v>0.74755819999999995</v>
      </c>
      <c r="G61" s="14">
        <v>60.540897710000003</v>
      </c>
      <c r="H61" s="16">
        <v>0.81518119</v>
      </c>
      <c r="I61" s="14">
        <v>0</v>
      </c>
      <c r="J61" s="16">
        <v>0</v>
      </c>
      <c r="K61" s="14" t="s">
        <v>582</v>
      </c>
      <c r="L61" s="16" t="s">
        <v>582</v>
      </c>
      <c r="M61" s="14">
        <v>0</v>
      </c>
      <c r="N61" s="16">
        <v>0</v>
      </c>
      <c r="O61" s="14">
        <v>0</v>
      </c>
      <c r="P61" s="16">
        <v>0</v>
      </c>
      <c r="Q61" s="14">
        <v>3.86948048</v>
      </c>
      <c r="R61" s="16">
        <v>0.51104481999999996</v>
      </c>
    </row>
    <row r="62" spans="1:18" x14ac:dyDescent="0.25">
      <c r="A62" s="11" t="s">
        <v>532</v>
      </c>
      <c r="B62" s="13">
        <v>4476</v>
      </c>
      <c r="C62" s="14">
        <f>(3/B62*100)</f>
        <v>6.7024128686327081E-2</v>
      </c>
      <c r="D62" s="15">
        <v>4473</v>
      </c>
      <c r="E62" s="14">
        <v>33.740969040000003</v>
      </c>
      <c r="F62" s="16">
        <v>0.72937200999999996</v>
      </c>
      <c r="G62" s="14">
        <v>65.743491019999993</v>
      </c>
      <c r="H62" s="16">
        <v>0.73653659000000005</v>
      </c>
      <c r="I62" s="14">
        <v>0</v>
      </c>
      <c r="J62" s="16">
        <v>0</v>
      </c>
      <c r="K62" s="14" t="s">
        <v>582</v>
      </c>
      <c r="L62" s="16" t="s">
        <v>582</v>
      </c>
      <c r="M62" s="14">
        <v>0</v>
      </c>
      <c r="N62" s="16">
        <v>0</v>
      </c>
      <c r="O62" s="14">
        <v>0</v>
      </c>
      <c r="P62" s="16">
        <v>0</v>
      </c>
      <c r="Q62" s="14">
        <v>0.51553994000000003</v>
      </c>
      <c r="R62" s="16">
        <v>9.2441209999999996E-2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46.609930519999999</v>
      </c>
      <c r="F66" s="16">
        <v>0.62117208000000002</v>
      </c>
      <c r="G66" s="14">
        <v>41.133900310000001</v>
      </c>
      <c r="H66" s="16">
        <v>0.56742672999999999</v>
      </c>
      <c r="I66" s="14">
        <v>0</v>
      </c>
      <c r="J66" s="16">
        <v>0</v>
      </c>
      <c r="K66" s="14" t="s">
        <v>582</v>
      </c>
      <c r="L66" s="16" t="s">
        <v>582</v>
      </c>
      <c r="M66" s="14">
        <v>0</v>
      </c>
      <c r="N66" s="16">
        <v>0</v>
      </c>
      <c r="O66" s="14">
        <v>0</v>
      </c>
      <c r="P66" s="16">
        <v>0</v>
      </c>
      <c r="Q66" s="14">
        <v>12.25616917</v>
      </c>
      <c r="R66" s="16">
        <v>0.40558353000000003</v>
      </c>
    </row>
    <row r="67" spans="1:18" x14ac:dyDescent="0.25">
      <c r="A67" s="11" t="s">
        <v>537</v>
      </c>
      <c r="B67" s="13">
        <v>6971</v>
      </c>
      <c r="C67" s="14">
        <f>(1330/B67*100)</f>
        <v>19.079041744369533</v>
      </c>
      <c r="D67" s="15">
        <v>5641</v>
      </c>
      <c r="E67" s="14">
        <v>22.802898190000001</v>
      </c>
      <c r="F67" s="16">
        <v>0.65342071000000002</v>
      </c>
      <c r="G67" s="14">
        <v>72.345753860000002</v>
      </c>
      <c r="H67" s="16">
        <v>0.73598872000000004</v>
      </c>
      <c r="I67" s="14">
        <v>0</v>
      </c>
      <c r="J67" s="16">
        <v>0</v>
      </c>
      <c r="K67" s="14" t="s">
        <v>582</v>
      </c>
      <c r="L67" s="16" t="s">
        <v>582</v>
      </c>
      <c r="M67" s="14">
        <v>0</v>
      </c>
      <c r="N67" s="16">
        <v>0</v>
      </c>
      <c r="O67" s="14">
        <v>0</v>
      </c>
      <c r="P67" s="16">
        <v>0</v>
      </c>
      <c r="Q67" s="14">
        <v>4.8513479500000001</v>
      </c>
      <c r="R67" s="16">
        <v>0.35110189000000003</v>
      </c>
    </row>
    <row r="68" spans="1:18" x14ac:dyDescent="0.25">
      <c r="A68" s="11" t="s">
        <v>538</v>
      </c>
      <c r="B68" s="13">
        <v>12083</v>
      </c>
      <c r="C68" s="14">
        <f>(32/B68*100)</f>
        <v>0.26483489199702059</v>
      </c>
      <c r="D68" s="15">
        <v>12051</v>
      </c>
      <c r="E68" s="14">
        <v>38.282348229999997</v>
      </c>
      <c r="F68" s="16">
        <v>0.38043338999999998</v>
      </c>
      <c r="G68" s="14">
        <v>43.632410290000003</v>
      </c>
      <c r="H68" s="16">
        <v>0.40555023000000001</v>
      </c>
      <c r="I68" s="14">
        <v>0</v>
      </c>
      <c r="J68" s="16">
        <v>0</v>
      </c>
      <c r="K68" s="14" t="s">
        <v>582</v>
      </c>
      <c r="L68" s="16" t="s">
        <v>582</v>
      </c>
      <c r="M68" s="14">
        <v>0</v>
      </c>
      <c r="N68" s="16">
        <v>0</v>
      </c>
      <c r="O68" s="14">
        <v>0</v>
      </c>
      <c r="P68" s="16">
        <v>0</v>
      </c>
      <c r="Q68" s="14">
        <v>18.085241490000001</v>
      </c>
      <c r="R68" s="16">
        <v>0.29449201000000003</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39.212865370000003</v>
      </c>
      <c r="F70" s="16">
        <v>0.81516124000000001</v>
      </c>
      <c r="G70" s="14">
        <v>55.564955079999997</v>
      </c>
      <c r="H70" s="16">
        <v>1.0021387900000001</v>
      </c>
      <c r="I70" s="14">
        <v>0</v>
      </c>
      <c r="J70" s="16">
        <v>0</v>
      </c>
      <c r="K70" s="14" t="s">
        <v>582</v>
      </c>
      <c r="L70" s="16" t="s">
        <v>582</v>
      </c>
      <c r="M70" s="14">
        <v>0</v>
      </c>
      <c r="N70" s="16">
        <v>0</v>
      </c>
      <c r="O70" s="14">
        <v>0</v>
      </c>
      <c r="P70" s="16">
        <v>0</v>
      </c>
      <c r="Q70" s="14">
        <v>5.2221795499999999</v>
      </c>
      <c r="R70" s="16">
        <v>0.56582856000000004</v>
      </c>
    </row>
    <row r="71" spans="1:18" x14ac:dyDescent="0.25">
      <c r="A71" s="11" t="s">
        <v>541</v>
      </c>
      <c r="B71" s="13">
        <v>6115</v>
      </c>
      <c r="C71" s="14">
        <f>(60/B71*100)</f>
        <v>0.98119378577269012</v>
      </c>
      <c r="D71" s="15">
        <v>6055</v>
      </c>
      <c r="E71" s="14">
        <v>28.058319050000001</v>
      </c>
      <c r="F71" s="16">
        <v>0.62926068999999996</v>
      </c>
      <c r="G71" s="14">
        <v>71.066216339999997</v>
      </c>
      <c r="H71" s="16">
        <v>0.63764412999999998</v>
      </c>
      <c r="I71" s="14">
        <v>0</v>
      </c>
      <c r="J71" s="16">
        <v>0</v>
      </c>
      <c r="K71" s="14" t="s">
        <v>582</v>
      </c>
      <c r="L71" s="16" t="s">
        <v>582</v>
      </c>
      <c r="M71" s="14">
        <v>0</v>
      </c>
      <c r="N71" s="16">
        <v>0</v>
      </c>
      <c r="O71" s="14">
        <v>0</v>
      </c>
      <c r="P71" s="16">
        <v>0</v>
      </c>
      <c r="Q71" s="14">
        <v>0.87546460000000004</v>
      </c>
      <c r="R71" s="16">
        <v>0.11369497000000001</v>
      </c>
    </row>
    <row r="72" spans="1:18" x14ac:dyDescent="0.25">
      <c r="A72" s="11" t="s">
        <v>542</v>
      </c>
      <c r="B72" s="13">
        <v>7708</v>
      </c>
      <c r="C72" s="14">
        <f>(9/B72*100)</f>
        <v>0.11676180591593151</v>
      </c>
      <c r="D72" s="15">
        <v>7699</v>
      </c>
      <c r="E72" s="14">
        <v>26.809904450000001</v>
      </c>
      <c r="F72" s="16">
        <v>0.72086631000000001</v>
      </c>
      <c r="G72" s="14">
        <v>72.626217409999995</v>
      </c>
      <c r="H72" s="16">
        <v>0.72947077999999999</v>
      </c>
      <c r="I72" s="14">
        <v>0</v>
      </c>
      <c r="J72" s="16">
        <v>0</v>
      </c>
      <c r="K72" s="14" t="s">
        <v>582</v>
      </c>
      <c r="L72" s="16" t="s">
        <v>582</v>
      </c>
      <c r="M72" s="14">
        <v>0</v>
      </c>
      <c r="N72" s="16">
        <v>0</v>
      </c>
      <c r="O72" s="14">
        <v>0</v>
      </c>
      <c r="P72" s="16">
        <v>0</v>
      </c>
      <c r="Q72" s="14">
        <v>0.56387814000000003</v>
      </c>
      <c r="R72" s="16">
        <v>7.0133790000000001E-2</v>
      </c>
    </row>
    <row r="73" spans="1:18" x14ac:dyDescent="0.25">
      <c r="A73" s="11" t="s">
        <v>543</v>
      </c>
      <c r="B73" s="13">
        <v>8249</v>
      </c>
      <c r="C73" s="14">
        <f>(220/B73*100)</f>
        <v>2.6669899381743241</v>
      </c>
      <c r="D73" s="15">
        <v>8029</v>
      </c>
      <c r="E73" s="14">
        <v>45.82352624</v>
      </c>
      <c r="F73" s="16">
        <v>1.0930612</v>
      </c>
      <c r="G73" s="14">
        <v>52.60628707</v>
      </c>
      <c r="H73" s="16">
        <v>1.0965216099999999</v>
      </c>
      <c r="I73" s="14">
        <v>0</v>
      </c>
      <c r="J73" s="16">
        <v>0</v>
      </c>
      <c r="K73" s="14" t="s">
        <v>582</v>
      </c>
      <c r="L73" s="16" t="s">
        <v>582</v>
      </c>
      <c r="M73" s="14">
        <v>0</v>
      </c>
      <c r="N73" s="16">
        <v>0</v>
      </c>
      <c r="O73" s="14">
        <v>0</v>
      </c>
      <c r="P73" s="16">
        <v>0</v>
      </c>
      <c r="Q73" s="14">
        <v>1.5701866799999999</v>
      </c>
      <c r="R73" s="16">
        <v>0.31057431000000002</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43.079002369999998</v>
      </c>
      <c r="F75" s="16">
        <v>0.92261061</v>
      </c>
      <c r="G75" s="14">
        <v>41.735544859999997</v>
      </c>
      <c r="H75" s="16">
        <v>0.99239706000000005</v>
      </c>
      <c r="I75" s="14">
        <v>0</v>
      </c>
      <c r="J75" s="16">
        <v>0</v>
      </c>
      <c r="K75" s="14" t="s">
        <v>582</v>
      </c>
      <c r="L75" s="16" t="s">
        <v>582</v>
      </c>
      <c r="M75" s="14">
        <v>0</v>
      </c>
      <c r="N75" s="16">
        <v>0</v>
      </c>
      <c r="O75" s="14">
        <v>0</v>
      </c>
      <c r="P75" s="16">
        <v>0</v>
      </c>
      <c r="Q75" s="14">
        <v>15.185452769999999</v>
      </c>
      <c r="R75" s="16">
        <v>1.1453221</v>
      </c>
    </row>
    <row r="76" spans="1:18" x14ac:dyDescent="0.25">
      <c r="A76" s="11" t="s">
        <v>546</v>
      </c>
      <c r="B76" s="13">
        <v>14167</v>
      </c>
      <c r="C76" s="14">
        <f>(238/B76*100)</f>
        <v>1.6799604715183172</v>
      </c>
      <c r="D76" s="15">
        <v>13929</v>
      </c>
      <c r="E76" s="14">
        <v>44.584646059999997</v>
      </c>
      <c r="F76" s="16">
        <v>0.81814445000000002</v>
      </c>
      <c r="G76" s="14">
        <v>48.575651540000003</v>
      </c>
      <c r="H76" s="16">
        <v>0.98303174999999998</v>
      </c>
      <c r="I76" s="14">
        <v>0</v>
      </c>
      <c r="J76" s="16">
        <v>0</v>
      </c>
      <c r="K76" s="14" t="s">
        <v>582</v>
      </c>
      <c r="L76" s="16" t="s">
        <v>582</v>
      </c>
      <c r="M76" s="14">
        <v>0</v>
      </c>
      <c r="N76" s="16">
        <v>0</v>
      </c>
      <c r="O76" s="14">
        <v>0</v>
      </c>
      <c r="P76" s="16">
        <v>0</v>
      </c>
      <c r="Q76" s="14">
        <v>6.8397024000000002</v>
      </c>
      <c r="R76" s="16">
        <v>0.47782893999999998</v>
      </c>
    </row>
    <row r="77" spans="1:18" x14ac:dyDescent="0.25">
      <c r="A77" s="11" t="s">
        <v>547</v>
      </c>
      <c r="B77" s="13">
        <v>6062</v>
      </c>
      <c r="C77" s="14">
        <f>(511/B77*100)</f>
        <v>8.4295612009237875</v>
      </c>
      <c r="D77" s="15">
        <v>5551</v>
      </c>
      <c r="E77" s="14">
        <v>36.252919720000001</v>
      </c>
      <c r="F77" s="16">
        <v>0.7125456</v>
      </c>
      <c r="G77" s="14">
        <v>48.29689424</v>
      </c>
      <c r="H77" s="16">
        <v>0.94941597</v>
      </c>
      <c r="I77" s="14">
        <v>0</v>
      </c>
      <c r="J77" s="16">
        <v>0</v>
      </c>
      <c r="K77" s="14" t="s">
        <v>582</v>
      </c>
      <c r="L77" s="16" t="s">
        <v>582</v>
      </c>
      <c r="M77" s="14">
        <v>0</v>
      </c>
      <c r="N77" s="16">
        <v>0</v>
      </c>
      <c r="O77" s="14">
        <v>0</v>
      </c>
      <c r="P77" s="16">
        <v>0</v>
      </c>
      <c r="Q77" s="14">
        <v>15.45018604</v>
      </c>
      <c r="R77" s="16">
        <v>0.89921216999999998</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40.537905639999998</v>
      </c>
      <c r="F81" s="16">
        <v>0.92554804000000002</v>
      </c>
      <c r="G81" s="14">
        <v>57.726480410000001</v>
      </c>
      <c r="H81" s="16">
        <v>0.96509096999999999</v>
      </c>
      <c r="I81" s="14">
        <v>0</v>
      </c>
      <c r="J81" s="16">
        <v>0</v>
      </c>
      <c r="K81" s="14" t="s">
        <v>582</v>
      </c>
      <c r="L81" s="16" t="s">
        <v>582</v>
      </c>
      <c r="M81" s="14">
        <v>0</v>
      </c>
      <c r="N81" s="16">
        <v>0</v>
      </c>
      <c r="O81" s="14">
        <v>0</v>
      </c>
      <c r="P81" s="16">
        <v>0</v>
      </c>
      <c r="Q81" s="14">
        <v>1.7356139399999999</v>
      </c>
      <c r="R81" s="16">
        <v>0.28848351999999999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48.880032049999997</v>
      </c>
      <c r="F7" s="16">
        <v>0.62156995999999998</v>
      </c>
      <c r="G7" s="14">
        <v>43.239471500000001</v>
      </c>
      <c r="H7" s="16">
        <v>0.63335386000000005</v>
      </c>
      <c r="I7" s="14">
        <v>0</v>
      </c>
      <c r="J7" s="16">
        <v>0</v>
      </c>
      <c r="K7" s="14" t="s">
        <v>582</v>
      </c>
      <c r="L7" s="16" t="s">
        <v>582</v>
      </c>
      <c r="M7" s="14">
        <v>0</v>
      </c>
      <c r="N7" s="16">
        <v>0</v>
      </c>
      <c r="O7" s="14">
        <v>0</v>
      </c>
      <c r="P7" s="16">
        <v>0</v>
      </c>
      <c r="Q7" s="14">
        <v>7.8804964499999999</v>
      </c>
      <c r="R7" s="16">
        <v>0.50825019000000005</v>
      </c>
    </row>
    <row r="8" spans="1:18" x14ac:dyDescent="0.25">
      <c r="A8" s="11" t="s">
        <v>478</v>
      </c>
      <c r="B8" s="13">
        <v>7007</v>
      </c>
      <c r="C8" s="14">
        <f>(324/B8*100)</f>
        <v>4.6239474810903385</v>
      </c>
      <c r="D8" s="15">
        <v>6683</v>
      </c>
      <c r="E8" s="14">
        <v>52.559450480000002</v>
      </c>
      <c r="F8" s="16">
        <v>0.73259781999999996</v>
      </c>
      <c r="G8" s="14">
        <v>42.002050799999999</v>
      </c>
      <c r="H8" s="16">
        <v>0.75661409999999996</v>
      </c>
      <c r="I8" s="14">
        <v>0</v>
      </c>
      <c r="J8" s="16">
        <v>0</v>
      </c>
      <c r="K8" s="14" t="s">
        <v>582</v>
      </c>
      <c r="L8" s="16" t="s">
        <v>582</v>
      </c>
      <c r="M8" s="14">
        <v>0.49272336</v>
      </c>
      <c r="N8" s="16">
        <v>0.12130058000000001</v>
      </c>
      <c r="O8" s="14">
        <v>0</v>
      </c>
      <c r="P8" s="16">
        <v>0</v>
      </c>
      <c r="Q8" s="14">
        <v>4.9457753599999998</v>
      </c>
      <c r="R8" s="16">
        <v>0.36757447999999998</v>
      </c>
    </row>
    <row r="9" spans="1:18" x14ac:dyDescent="0.25">
      <c r="A9" s="11" t="s">
        <v>479</v>
      </c>
      <c r="B9" s="13">
        <v>9651</v>
      </c>
      <c r="C9" s="14">
        <f>(373/B9*100)</f>
        <v>3.8648844679307839</v>
      </c>
      <c r="D9" s="15">
        <v>9278</v>
      </c>
      <c r="E9" s="14">
        <v>54.447864750000001</v>
      </c>
      <c r="F9" s="16">
        <v>0.68451572000000005</v>
      </c>
      <c r="G9" s="14">
        <v>37.170007069999997</v>
      </c>
      <c r="H9" s="16">
        <v>0.70184424999999995</v>
      </c>
      <c r="I9" s="14">
        <v>0</v>
      </c>
      <c r="J9" s="16">
        <v>0</v>
      </c>
      <c r="K9" s="14" t="s">
        <v>582</v>
      </c>
      <c r="L9" s="16" t="s">
        <v>582</v>
      </c>
      <c r="M9" s="14">
        <v>3.1043442899999998</v>
      </c>
      <c r="N9" s="16">
        <v>0.55569581000000001</v>
      </c>
      <c r="O9" s="14">
        <v>0</v>
      </c>
      <c r="P9" s="16">
        <v>0</v>
      </c>
      <c r="Q9" s="14">
        <v>5.2777838900000003</v>
      </c>
      <c r="R9" s="16">
        <v>0.45022024999999999</v>
      </c>
    </row>
    <row r="10" spans="1:18" x14ac:dyDescent="0.25">
      <c r="A10" s="11" t="s">
        <v>480</v>
      </c>
      <c r="B10" s="13">
        <v>20058</v>
      </c>
      <c r="C10" s="14">
        <f>(590/B10*100)</f>
        <v>2.9414697377604946</v>
      </c>
      <c r="D10" s="15">
        <v>19468</v>
      </c>
      <c r="E10" s="14">
        <v>53.753015269999999</v>
      </c>
      <c r="F10" s="16">
        <v>0.55397443000000002</v>
      </c>
      <c r="G10" s="14">
        <v>42.304472330000003</v>
      </c>
      <c r="H10" s="16">
        <v>0.61588900999999996</v>
      </c>
      <c r="I10" s="14">
        <v>0</v>
      </c>
      <c r="J10" s="16">
        <v>0</v>
      </c>
      <c r="K10" s="14" t="s">
        <v>582</v>
      </c>
      <c r="L10" s="16" t="s">
        <v>582</v>
      </c>
      <c r="M10" s="14">
        <v>0</v>
      </c>
      <c r="N10" s="16">
        <v>0</v>
      </c>
      <c r="O10" s="14">
        <v>0</v>
      </c>
      <c r="P10" s="16">
        <v>0</v>
      </c>
      <c r="Q10" s="14">
        <v>3.9425124</v>
      </c>
      <c r="R10" s="16">
        <v>0.35979582999999998</v>
      </c>
    </row>
    <row r="11" spans="1:18" x14ac:dyDescent="0.25">
      <c r="A11" s="11" t="s">
        <v>481</v>
      </c>
      <c r="B11" s="13">
        <v>7053</v>
      </c>
      <c r="C11" s="14">
        <f>(259/B11*100)</f>
        <v>3.6721962285552245</v>
      </c>
      <c r="D11" s="15">
        <v>6794</v>
      </c>
      <c r="E11" s="14">
        <v>52.46654513</v>
      </c>
      <c r="F11" s="16">
        <v>0.77983594000000001</v>
      </c>
      <c r="G11" s="14">
        <v>37.697173360000001</v>
      </c>
      <c r="H11" s="16">
        <v>0.91154431000000002</v>
      </c>
      <c r="I11" s="14">
        <v>0</v>
      </c>
      <c r="J11" s="16">
        <v>0</v>
      </c>
      <c r="K11" s="14" t="s">
        <v>582</v>
      </c>
      <c r="L11" s="16" t="s">
        <v>582</v>
      </c>
      <c r="M11" s="14">
        <v>0</v>
      </c>
      <c r="N11" s="16">
        <v>0</v>
      </c>
      <c r="O11" s="14">
        <v>0</v>
      </c>
      <c r="P11" s="16">
        <v>0</v>
      </c>
      <c r="Q11" s="14">
        <v>9.8362815000000001</v>
      </c>
      <c r="R11" s="16">
        <v>0.97372354999999999</v>
      </c>
    </row>
    <row r="12" spans="1:18" x14ac:dyDescent="0.25">
      <c r="A12" s="11" t="s">
        <v>482</v>
      </c>
      <c r="B12" s="13">
        <v>6894</v>
      </c>
      <c r="C12" s="14">
        <f>(60/B12*100)</f>
        <v>0.8703220191470844</v>
      </c>
      <c r="D12" s="15">
        <v>6834</v>
      </c>
      <c r="E12" s="14">
        <v>61.657192090000002</v>
      </c>
      <c r="F12" s="16">
        <v>0.78363249999999995</v>
      </c>
      <c r="G12" s="14">
        <v>32.804487270000003</v>
      </c>
      <c r="H12" s="16">
        <v>0.71562227</v>
      </c>
      <c r="I12" s="14">
        <v>0</v>
      </c>
      <c r="J12" s="16">
        <v>0</v>
      </c>
      <c r="K12" s="14" t="s">
        <v>582</v>
      </c>
      <c r="L12" s="16" t="s">
        <v>582</v>
      </c>
      <c r="M12" s="14">
        <v>2.3480837700000001</v>
      </c>
      <c r="N12" s="16">
        <v>0.59189603000000002</v>
      </c>
      <c r="O12" s="14">
        <v>0</v>
      </c>
      <c r="P12" s="16">
        <v>0</v>
      </c>
      <c r="Q12" s="14">
        <v>3.1902368600000002</v>
      </c>
      <c r="R12" s="16">
        <v>0.35842201000000001</v>
      </c>
    </row>
    <row r="13" spans="1:18" x14ac:dyDescent="0.25">
      <c r="A13" s="11" t="s">
        <v>483</v>
      </c>
      <c r="B13" s="13">
        <v>7161</v>
      </c>
      <c r="C13" s="14">
        <f>(368/B13*100)</f>
        <v>5.1389470744309458</v>
      </c>
      <c r="D13" s="15">
        <v>6793</v>
      </c>
      <c r="E13" s="14">
        <v>40.450978900000003</v>
      </c>
      <c r="F13" s="16">
        <v>0.82512061999999997</v>
      </c>
      <c r="G13" s="14">
        <v>51.83385646</v>
      </c>
      <c r="H13" s="16">
        <v>0.89102780999999998</v>
      </c>
      <c r="I13" s="14">
        <v>0</v>
      </c>
      <c r="J13" s="16">
        <v>0</v>
      </c>
      <c r="K13" s="14" t="s">
        <v>582</v>
      </c>
      <c r="L13" s="16" t="s">
        <v>582</v>
      </c>
      <c r="M13" s="14">
        <v>4.2471297400000001</v>
      </c>
      <c r="N13" s="16">
        <v>0.49075152</v>
      </c>
      <c r="O13" s="14">
        <v>0</v>
      </c>
      <c r="P13" s="16">
        <v>0</v>
      </c>
      <c r="Q13" s="14">
        <v>3.4680349100000001</v>
      </c>
      <c r="R13" s="16">
        <v>0.41903826999999999</v>
      </c>
    </row>
    <row r="14" spans="1:18" x14ac:dyDescent="0.25">
      <c r="A14" s="11" t="s">
        <v>484</v>
      </c>
      <c r="B14" s="13">
        <v>5587</v>
      </c>
      <c r="C14" s="14">
        <f>(96/B14*100)</f>
        <v>1.7182745659566852</v>
      </c>
      <c r="D14" s="15">
        <v>5491</v>
      </c>
      <c r="E14" s="14">
        <v>52.96354616</v>
      </c>
      <c r="F14" s="16">
        <v>0.72811745999999999</v>
      </c>
      <c r="G14" s="14">
        <v>45.040307439999999</v>
      </c>
      <c r="H14" s="16">
        <v>0.76115237000000002</v>
      </c>
      <c r="I14" s="14">
        <v>0</v>
      </c>
      <c r="J14" s="16">
        <v>0</v>
      </c>
      <c r="K14" s="14" t="s">
        <v>582</v>
      </c>
      <c r="L14" s="16" t="s">
        <v>582</v>
      </c>
      <c r="M14" s="14">
        <v>0</v>
      </c>
      <c r="N14" s="16">
        <v>0</v>
      </c>
      <c r="O14" s="14">
        <v>0</v>
      </c>
      <c r="P14" s="16">
        <v>0</v>
      </c>
      <c r="Q14" s="14">
        <v>1.9961464099999999</v>
      </c>
      <c r="R14" s="16">
        <v>0.21565819999999999</v>
      </c>
    </row>
    <row r="15" spans="1:18" x14ac:dyDescent="0.25">
      <c r="A15" s="11" t="s">
        <v>485</v>
      </c>
      <c r="B15" s="13">
        <v>5882</v>
      </c>
      <c r="C15" s="14">
        <f>(206/B15*100)</f>
        <v>3.5022101326079564</v>
      </c>
      <c r="D15" s="15">
        <v>5676</v>
      </c>
      <c r="E15" s="14">
        <v>46.988544660000002</v>
      </c>
      <c r="F15" s="16">
        <v>0.73230757000000002</v>
      </c>
      <c r="G15" s="14">
        <v>48.63163042</v>
      </c>
      <c r="H15" s="16">
        <v>0.83426756000000002</v>
      </c>
      <c r="I15" s="14">
        <v>0</v>
      </c>
      <c r="J15" s="16">
        <v>0</v>
      </c>
      <c r="K15" s="14" t="s">
        <v>582</v>
      </c>
      <c r="L15" s="16" t="s">
        <v>582</v>
      </c>
      <c r="M15" s="14">
        <v>1.0404727199999999</v>
      </c>
      <c r="N15" s="16">
        <v>0.46653826999999998</v>
      </c>
      <c r="O15" s="14">
        <v>0</v>
      </c>
      <c r="P15" s="16">
        <v>0</v>
      </c>
      <c r="Q15" s="14">
        <v>3.3393521900000001</v>
      </c>
      <c r="R15" s="16">
        <v>0.33927295000000002</v>
      </c>
    </row>
    <row r="16" spans="1:18" x14ac:dyDescent="0.25">
      <c r="A16" s="11" t="s">
        <v>486</v>
      </c>
      <c r="B16" s="13">
        <v>6108</v>
      </c>
      <c r="C16" s="14">
        <f>(203/B16*100)</f>
        <v>3.3235101506221345</v>
      </c>
      <c r="D16" s="15">
        <v>5905</v>
      </c>
      <c r="E16" s="14">
        <v>60.759866879999997</v>
      </c>
      <c r="F16" s="16">
        <v>0.70443259000000003</v>
      </c>
      <c r="G16" s="14">
        <v>32.084940199999998</v>
      </c>
      <c r="H16" s="16">
        <v>0.62618289000000005</v>
      </c>
      <c r="I16" s="14">
        <v>0</v>
      </c>
      <c r="J16" s="16">
        <v>0</v>
      </c>
      <c r="K16" s="14" t="s">
        <v>582</v>
      </c>
      <c r="L16" s="16" t="s">
        <v>582</v>
      </c>
      <c r="M16" s="14">
        <v>0</v>
      </c>
      <c r="N16" s="16">
        <v>0</v>
      </c>
      <c r="O16" s="14">
        <v>0</v>
      </c>
      <c r="P16" s="16">
        <v>0</v>
      </c>
      <c r="Q16" s="14">
        <v>7.1551929200000002</v>
      </c>
      <c r="R16" s="16">
        <v>0.66649389000000003</v>
      </c>
    </row>
    <row r="17" spans="1:18" x14ac:dyDescent="0.25">
      <c r="A17" s="11" t="s">
        <v>487</v>
      </c>
      <c r="B17" s="13">
        <v>6504</v>
      </c>
      <c r="C17" s="14">
        <f>(2741/B17*100)</f>
        <v>42.143296432964327</v>
      </c>
      <c r="D17" s="15">
        <v>3763</v>
      </c>
      <c r="E17" s="14">
        <v>36.916837289999997</v>
      </c>
      <c r="F17" s="16">
        <v>0.99370177000000004</v>
      </c>
      <c r="G17" s="14">
        <v>48.024457490000003</v>
      </c>
      <c r="H17" s="16">
        <v>1.1940941199999999</v>
      </c>
      <c r="I17" s="14">
        <v>0</v>
      </c>
      <c r="J17" s="16">
        <v>0</v>
      </c>
      <c r="K17" s="14" t="s">
        <v>582</v>
      </c>
      <c r="L17" s="16" t="s">
        <v>582</v>
      </c>
      <c r="M17" s="14">
        <v>3.9106507399999999</v>
      </c>
      <c r="N17" s="16">
        <v>0.50534003000000005</v>
      </c>
      <c r="O17" s="14">
        <v>0</v>
      </c>
      <c r="P17" s="16">
        <v>0</v>
      </c>
      <c r="Q17" s="14">
        <v>11.14805447</v>
      </c>
      <c r="R17" s="16">
        <v>0.78940688999999997</v>
      </c>
    </row>
    <row r="18" spans="1:18" x14ac:dyDescent="0.25">
      <c r="A18" s="11" t="s">
        <v>488</v>
      </c>
      <c r="B18" s="13">
        <v>5532</v>
      </c>
      <c r="C18" s="14">
        <f>(33/B18*100)</f>
        <v>0.59652928416485895</v>
      </c>
      <c r="D18" s="15">
        <v>5499</v>
      </c>
      <c r="E18" s="14">
        <v>67.830355119999993</v>
      </c>
      <c r="F18" s="16">
        <v>0.98223223000000004</v>
      </c>
      <c r="G18" s="14">
        <v>27.155217350000001</v>
      </c>
      <c r="H18" s="16">
        <v>0.90141048999999995</v>
      </c>
      <c r="I18" s="14">
        <v>0</v>
      </c>
      <c r="J18" s="16">
        <v>0</v>
      </c>
      <c r="K18" s="14" t="s">
        <v>582</v>
      </c>
      <c r="L18" s="16" t="s">
        <v>582</v>
      </c>
      <c r="M18" s="14">
        <v>0</v>
      </c>
      <c r="N18" s="16">
        <v>0</v>
      </c>
      <c r="O18" s="14">
        <v>0</v>
      </c>
      <c r="P18" s="16">
        <v>0</v>
      </c>
      <c r="Q18" s="14">
        <v>5.0144275399999998</v>
      </c>
      <c r="R18" s="16">
        <v>0.73854607999999999</v>
      </c>
    </row>
    <row r="19" spans="1:18" x14ac:dyDescent="0.25">
      <c r="A19" s="11" t="s">
        <v>489</v>
      </c>
      <c r="B19" s="13">
        <v>5658</v>
      </c>
      <c r="C19" s="14">
        <f>(521/B19*100)</f>
        <v>9.2082007776599504</v>
      </c>
      <c r="D19" s="15">
        <v>5137</v>
      </c>
      <c r="E19" s="14">
        <v>71.605720450000007</v>
      </c>
      <c r="F19" s="16">
        <v>0.78638814999999995</v>
      </c>
      <c r="G19" s="14">
        <v>24.421439800000002</v>
      </c>
      <c r="H19" s="16">
        <v>0.65628089000000001</v>
      </c>
      <c r="I19" s="14">
        <v>0</v>
      </c>
      <c r="J19" s="16">
        <v>0</v>
      </c>
      <c r="K19" s="14" t="s">
        <v>582</v>
      </c>
      <c r="L19" s="16" t="s">
        <v>582</v>
      </c>
      <c r="M19" s="14">
        <v>0</v>
      </c>
      <c r="N19" s="16">
        <v>0</v>
      </c>
      <c r="O19" s="14">
        <v>0</v>
      </c>
      <c r="P19" s="16">
        <v>0</v>
      </c>
      <c r="Q19" s="14">
        <v>3.9728397499999999</v>
      </c>
      <c r="R19" s="16">
        <v>0.50090760000000001</v>
      </c>
    </row>
    <row r="20" spans="1:18" x14ac:dyDescent="0.25">
      <c r="A20" s="11" t="s">
        <v>490</v>
      </c>
      <c r="B20" s="13">
        <v>3371</v>
      </c>
      <c r="C20" s="14">
        <f>(75/B20*100)</f>
        <v>2.2248590922574905</v>
      </c>
      <c r="D20" s="15">
        <v>3296</v>
      </c>
      <c r="E20" s="14">
        <v>33.915253479999997</v>
      </c>
      <c r="F20" s="16">
        <v>0.78890006999999995</v>
      </c>
      <c r="G20" s="14">
        <v>59.540605820000003</v>
      </c>
      <c r="H20" s="16">
        <v>0.84961469000000001</v>
      </c>
      <c r="I20" s="14">
        <v>0</v>
      </c>
      <c r="J20" s="16">
        <v>0</v>
      </c>
      <c r="K20" s="14" t="s">
        <v>582</v>
      </c>
      <c r="L20" s="16" t="s">
        <v>582</v>
      </c>
      <c r="M20" s="14">
        <v>0</v>
      </c>
      <c r="N20" s="16">
        <v>0</v>
      </c>
      <c r="O20" s="14">
        <v>0</v>
      </c>
      <c r="P20" s="16">
        <v>0</v>
      </c>
      <c r="Q20" s="14">
        <v>6.5441406999999998</v>
      </c>
      <c r="R20" s="16">
        <v>0.43425300999999999</v>
      </c>
    </row>
    <row r="21" spans="1:18" x14ac:dyDescent="0.25">
      <c r="A21" s="11" t="s">
        <v>491</v>
      </c>
      <c r="B21" s="13">
        <v>5741</v>
      </c>
      <c r="C21" s="14">
        <f>(90/B21*100)</f>
        <v>1.5676711374325032</v>
      </c>
      <c r="D21" s="15">
        <v>5651</v>
      </c>
      <c r="E21" s="14">
        <v>47.103419670000001</v>
      </c>
      <c r="F21" s="16">
        <v>0.87348402000000003</v>
      </c>
      <c r="G21" s="14">
        <v>49.934019169999999</v>
      </c>
      <c r="H21" s="16">
        <v>0.87708547999999997</v>
      </c>
      <c r="I21" s="14">
        <v>0</v>
      </c>
      <c r="J21" s="16">
        <v>0</v>
      </c>
      <c r="K21" s="14" t="s">
        <v>582</v>
      </c>
      <c r="L21" s="16" t="s">
        <v>582</v>
      </c>
      <c r="M21" s="14">
        <v>0</v>
      </c>
      <c r="N21" s="16">
        <v>0</v>
      </c>
      <c r="O21" s="14">
        <v>0</v>
      </c>
      <c r="P21" s="16">
        <v>0</v>
      </c>
      <c r="Q21" s="14">
        <v>2.9625611599999999</v>
      </c>
      <c r="R21" s="16">
        <v>0.27691261</v>
      </c>
    </row>
    <row r="22" spans="1:18" x14ac:dyDescent="0.25">
      <c r="A22" s="11" t="s">
        <v>492</v>
      </c>
      <c r="B22" s="13">
        <v>6598</v>
      </c>
      <c r="C22" s="14">
        <f>(45/B22*100)</f>
        <v>0.68202485601697482</v>
      </c>
      <c r="D22" s="15">
        <v>6553</v>
      </c>
      <c r="E22" s="14">
        <v>69.557827450000005</v>
      </c>
      <c r="F22" s="16">
        <v>1.01868801</v>
      </c>
      <c r="G22" s="14">
        <v>24.92359454</v>
      </c>
      <c r="H22" s="16">
        <v>0.78729788000000001</v>
      </c>
      <c r="I22" s="14">
        <v>0</v>
      </c>
      <c r="J22" s="16">
        <v>0</v>
      </c>
      <c r="K22" s="14" t="s">
        <v>582</v>
      </c>
      <c r="L22" s="16" t="s">
        <v>582</v>
      </c>
      <c r="M22" s="14">
        <v>0</v>
      </c>
      <c r="N22" s="16">
        <v>0</v>
      </c>
      <c r="O22" s="14">
        <v>1.349624E-2</v>
      </c>
      <c r="P22" s="16">
        <v>1.3085889999999999E-2</v>
      </c>
      <c r="Q22" s="14">
        <v>5.5050817700000003</v>
      </c>
      <c r="R22" s="16">
        <v>0.67783784000000002</v>
      </c>
    </row>
    <row r="23" spans="1:18" x14ac:dyDescent="0.25">
      <c r="A23" s="11" t="s">
        <v>493</v>
      </c>
      <c r="B23" s="13">
        <v>11583</v>
      </c>
      <c r="C23" s="14">
        <f>(321/B23*100)</f>
        <v>2.7713027713027714</v>
      </c>
      <c r="D23" s="15">
        <v>11262</v>
      </c>
      <c r="E23" s="14">
        <v>72.311403150000004</v>
      </c>
      <c r="F23" s="16">
        <v>0.72922019999999999</v>
      </c>
      <c r="G23" s="14">
        <v>24.51149556</v>
      </c>
      <c r="H23" s="16">
        <v>0.71910784000000005</v>
      </c>
      <c r="I23" s="14">
        <v>0</v>
      </c>
      <c r="J23" s="16">
        <v>0</v>
      </c>
      <c r="K23" s="14" t="s">
        <v>582</v>
      </c>
      <c r="L23" s="16" t="s">
        <v>582</v>
      </c>
      <c r="M23" s="14">
        <v>0</v>
      </c>
      <c r="N23" s="16">
        <v>0</v>
      </c>
      <c r="O23" s="14">
        <v>0</v>
      </c>
      <c r="P23" s="16">
        <v>0</v>
      </c>
      <c r="Q23" s="14">
        <v>3.17710128</v>
      </c>
      <c r="R23" s="16">
        <v>0.38184404</v>
      </c>
    </row>
    <row r="24" spans="1:18" x14ac:dyDescent="0.25">
      <c r="A24" s="11" t="s">
        <v>494</v>
      </c>
      <c r="B24" s="13">
        <v>6647</v>
      </c>
      <c r="C24" s="14">
        <f>(23/B24*100)</f>
        <v>0.34602076124567477</v>
      </c>
      <c r="D24" s="15">
        <v>6624</v>
      </c>
      <c r="E24" s="14">
        <v>54.500239489999998</v>
      </c>
      <c r="F24" s="16">
        <v>0.83199193000000005</v>
      </c>
      <c r="G24" s="14">
        <v>43.3392439</v>
      </c>
      <c r="H24" s="16">
        <v>0.87450132999999997</v>
      </c>
      <c r="I24" s="14">
        <v>0</v>
      </c>
      <c r="J24" s="16">
        <v>0</v>
      </c>
      <c r="K24" s="14" t="s">
        <v>582</v>
      </c>
      <c r="L24" s="16" t="s">
        <v>582</v>
      </c>
      <c r="M24" s="14">
        <v>0</v>
      </c>
      <c r="N24" s="16">
        <v>0</v>
      </c>
      <c r="O24" s="14">
        <v>0</v>
      </c>
      <c r="P24" s="16">
        <v>0</v>
      </c>
      <c r="Q24" s="14">
        <v>2.1605166100000002</v>
      </c>
      <c r="R24" s="16">
        <v>0.85143120000000005</v>
      </c>
    </row>
    <row r="25" spans="1:18" x14ac:dyDescent="0.25">
      <c r="A25" s="11" t="s">
        <v>495</v>
      </c>
      <c r="B25" s="13">
        <v>5581</v>
      </c>
      <c r="C25" s="14">
        <f>(26/B25*100)</f>
        <v>0.46586633219853069</v>
      </c>
      <c r="D25" s="15">
        <v>5555</v>
      </c>
      <c r="E25" s="14">
        <v>53.483098470000002</v>
      </c>
      <c r="F25" s="16">
        <v>1.05252564</v>
      </c>
      <c r="G25" s="14">
        <v>44.288039329999997</v>
      </c>
      <c r="H25" s="16">
        <v>1.0071767</v>
      </c>
      <c r="I25" s="14">
        <v>0</v>
      </c>
      <c r="J25" s="16">
        <v>0</v>
      </c>
      <c r="K25" s="14" t="s">
        <v>582</v>
      </c>
      <c r="L25" s="16" t="s">
        <v>582</v>
      </c>
      <c r="M25" s="14">
        <v>0</v>
      </c>
      <c r="N25" s="16">
        <v>0</v>
      </c>
      <c r="O25" s="14">
        <v>0</v>
      </c>
      <c r="P25" s="16">
        <v>0</v>
      </c>
      <c r="Q25" s="14">
        <v>2.22886221</v>
      </c>
      <c r="R25" s="16">
        <v>0.19201898000000001</v>
      </c>
    </row>
    <row r="26" spans="1:18" x14ac:dyDescent="0.25">
      <c r="A26" s="11" t="s">
        <v>496</v>
      </c>
      <c r="B26" s="13">
        <v>4869</v>
      </c>
      <c r="C26" s="14">
        <f>(103/B26*100)</f>
        <v>2.1154241117272541</v>
      </c>
      <c r="D26" s="15">
        <v>4766</v>
      </c>
      <c r="E26" s="14">
        <v>66.395438409999997</v>
      </c>
      <c r="F26" s="16">
        <v>0.77393060999999996</v>
      </c>
      <c r="G26" s="14">
        <v>31.744744180000001</v>
      </c>
      <c r="H26" s="16">
        <v>0.83134026000000005</v>
      </c>
      <c r="I26" s="14">
        <v>0</v>
      </c>
      <c r="J26" s="16">
        <v>0</v>
      </c>
      <c r="K26" s="14" t="s">
        <v>582</v>
      </c>
      <c r="L26" s="16" t="s">
        <v>582</v>
      </c>
      <c r="M26" s="14">
        <v>0</v>
      </c>
      <c r="N26" s="16">
        <v>0</v>
      </c>
      <c r="O26" s="14">
        <v>0</v>
      </c>
      <c r="P26" s="16">
        <v>0</v>
      </c>
      <c r="Q26" s="14">
        <v>1.85981741</v>
      </c>
      <c r="R26" s="16">
        <v>0.2266946</v>
      </c>
    </row>
    <row r="27" spans="1:18" x14ac:dyDescent="0.25">
      <c r="A27" s="11" t="s">
        <v>497</v>
      </c>
      <c r="B27" s="13">
        <v>5299</v>
      </c>
      <c r="C27" s="14">
        <f>(228/B27*100)</f>
        <v>4.3026986223815813</v>
      </c>
      <c r="D27" s="15">
        <v>5071</v>
      </c>
      <c r="E27" s="14">
        <v>55.094557199999997</v>
      </c>
      <c r="F27" s="16">
        <v>0.61355791000000004</v>
      </c>
      <c r="G27" s="14">
        <v>37.764994379999997</v>
      </c>
      <c r="H27" s="16">
        <v>0.59297973000000004</v>
      </c>
      <c r="I27" s="14">
        <v>0</v>
      </c>
      <c r="J27" s="16">
        <v>0</v>
      </c>
      <c r="K27" s="14" t="s">
        <v>582</v>
      </c>
      <c r="L27" s="16" t="s">
        <v>582</v>
      </c>
      <c r="M27" s="14">
        <v>0</v>
      </c>
      <c r="N27" s="16">
        <v>0</v>
      </c>
      <c r="O27" s="14">
        <v>0</v>
      </c>
      <c r="P27" s="16">
        <v>0</v>
      </c>
      <c r="Q27" s="14">
        <v>7.1404484100000003</v>
      </c>
      <c r="R27" s="16">
        <v>0.29186723999999997</v>
      </c>
    </row>
    <row r="28" spans="1:18" x14ac:dyDescent="0.25">
      <c r="A28" s="11" t="s">
        <v>498</v>
      </c>
      <c r="B28" s="13">
        <v>7568</v>
      </c>
      <c r="C28" s="14">
        <f>(600/B28*100)</f>
        <v>7.9281183932346719</v>
      </c>
      <c r="D28" s="15">
        <v>6968</v>
      </c>
      <c r="E28" s="14">
        <v>40.468916309999997</v>
      </c>
      <c r="F28" s="16">
        <v>0.87219778999999997</v>
      </c>
      <c r="G28" s="14">
        <v>53.031959980000003</v>
      </c>
      <c r="H28" s="16">
        <v>0.79845535000000001</v>
      </c>
      <c r="I28" s="14">
        <v>0</v>
      </c>
      <c r="J28" s="16">
        <v>0</v>
      </c>
      <c r="K28" s="14" t="s">
        <v>582</v>
      </c>
      <c r="L28" s="16" t="s">
        <v>582</v>
      </c>
      <c r="M28" s="14">
        <v>0</v>
      </c>
      <c r="N28" s="16">
        <v>0</v>
      </c>
      <c r="O28" s="14">
        <v>0</v>
      </c>
      <c r="P28" s="16">
        <v>0</v>
      </c>
      <c r="Q28" s="14">
        <v>6.4991237000000002</v>
      </c>
      <c r="R28" s="16">
        <v>0.77230622000000004</v>
      </c>
    </row>
    <row r="29" spans="1:18" x14ac:dyDescent="0.25">
      <c r="A29" s="11" t="s">
        <v>499</v>
      </c>
      <c r="B29" s="13">
        <v>5385</v>
      </c>
      <c r="C29" s="14">
        <f>(30/B29*100)</f>
        <v>0.55710306406685239</v>
      </c>
      <c r="D29" s="15">
        <v>5355</v>
      </c>
      <c r="E29" s="14">
        <v>53.867178549999998</v>
      </c>
      <c r="F29" s="16">
        <v>0.88157580999999996</v>
      </c>
      <c r="G29" s="14">
        <v>41.898415579999998</v>
      </c>
      <c r="H29" s="16">
        <v>0.81222148000000005</v>
      </c>
      <c r="I29" s="14">
        <v>0</v>
      </c>
      <c r="J29" s="16">
        <v>0</v>
      </c>
      <c r="K29" s="14" t="s">
        <v>582</v>
      </c>
      <c r="L29" s="16" t="s">
        <v>582</v>
      </c>
      <c r="M29" s="14">
        <v>2.7667624100000001</v>
      </c>
      <c r="N29" s="16">
        <v>0.24169378</v>
      </c>
      <c r="O29" s="14">
        <v>0</v>
      </c>
      <c r="P29" s="16">
        <v>0</v>
      </c>
      <c r="Q29" s="14">
        <v>1.4676434599999999</v>
      </c>
      <c r="R29" s="16">
        <v>0.26631490000000002</v>
      </c>
    </row>
    <row r="30" spans="1:18" x14ac:dyDescent="0.25">
      <c r="A30" s="11" t="s">
        <v>500</v>
      </c>
      <c r="B30" s="13">
        <v>4520</v>
      </c>
      <c r="C30" s="14">
        <f>(279/B30*100)</f>
        <v>6.1725663716814161</v>
      </c>
      <c r="D30" s="15">
        <v>4241</v>
      </c>
      <c r="E30" s="14">
        <v>49.215727909999998</v>
      </c>
      <c r="F30" s="16">
        <v>0.92494047999999995</v>
      </c>
      <c r="G30" s="14">
        <v>46.221763780000003</v>
      </c>
      <c r="H30" s="16">
        <v>0.92352692000000003</v>
      </c>
      <c r="I30" s="14">
        <v>0</v>
      </c>
      <c r="J30" s="16">
        <v>0</v>
      </c>
      <c r="K30" s="14" t="s">
        <v>582</v>
      </c>
      <c r="L30" s="16" t="s">
        <v>582</v>
      </c>
      <c r="M30" s="14">
        <v>0</v>
      </c>
      <c r="N30" s="16">
        <v>0</v>
      </c>
      <c r="O30" s="14">
        <v>0</v>
      </c>
      <c r="P30" s="16">
        <v>0</v>
      </c>
      <c r="Q30" s="14">
        <v>4.5625083100000001</v>
      </c>
      <c r="R30" s="16">
        <v>0.41775547000000002</v>
      </c>
    </row>
    <row r="31" spans="1:18" x14ac:dyDescent="0.25">
      <c r="A31" s="11" t="s">
        <v>501</v>
      </c>
      <c r="B31" s="13">
        <v>5456</v>
      </c>
      <c r="C31" s="14">
        <f>(159/B31*100)</f>
        <v>2.9142228739002931</v>
      </c>
      <c r="D31" s="15">
        <v>5297</v>
      </c>
      <c r="E31" s="14">
        <v>50.013929769999997</v>
      </c>
      <c r="F31" s="16">
        <v>0.76287932000000003</v>
      </c>
      <c r="G31" s="14">
        <v>45.039451769999999</v>
      </c>
      <c r="H31" s="16">
        <v>0.85202842999999995</v>
      </c>
      <c r="I31" s="14">
        <v>0</v>
      </c>
      <c r="J31" s="16">
        <v>0</v>
      </c>
      <c r="K31" s="14" t="s">
        <v>582</v>
      </c>
      <c r="L31" s="16" t="s">
        <v>582</v>
      </c>
      <c r="M31" s="14">
        <v>0</v>
      </c>
      <c r="N31" s="16">
        <v>0</v>
      </c>
      <c r="O31" s="14">
        <v>0</v>
      </c>
      <c r="P31" s="16">
        <v>0</v>
      </c>
      <c r="Q31" s="14">
        <v>4.9466184499999999</v>
      </c>
      <c r="R31" s="16">
        <v>0.45865869999999997</v>
      </c>
    </row>
    <row r="32" spans="1:18" x14ac:dyDescent="0.25">
      <c r="A32" s="11" t="s">
        <v>502</v>
      </c>
      <c r="B32" s="13">
        <v>4478</v>
      </c>
      <c r="C32" s="14">
        <f>(6/B32*100)</f>
        <v>0.13398838767306834</v>
      </c>
      <c r="D32" s="15">
        <v>4472</v>
      </c>
      <c r="E32" s="14">
        <v>57.892569850000001</v>
      </c>
      <c r="F32" s="16">
        <v>0.89100506000000002</v>
      </c>
      <c r="G32" s="14">
        <v>40.282359190000001</v>
      </c>
      <c r="H32" s="16">
        <v>0.94484186000000003</v>
      </c>
      <c r="I32" s="14">
        <v>0</v>
      </c>
      <c r="J32" s="16">
        <v>0</v>
      </c>
      <c r="K32" s="14" t="s">
        <v>582</v>
      </c>
      <c r="L32" s="16" t="s">
        <v>582</v>
      </c>
      <c r="M32" s="14">
        <v>0</v>
      </c>
      <c r="N32" s="16">
        <v>0</v>
      </c>
      <c r="O32" s="14">
        <v>0</v>
      </c>
      <c r="P32" s="16">
        <v>0</v>
      </c>
      <c r="Q32" s="14">
        <v>1.8250709599999999</v>
      </c>
      <c r="R32" s="16">
        <v>0.22894051000000001</v>
      </c>
    </row>
    <row r="33" spans="1:18" x14ac:dyDescent="0.25">
      <c r="A33" s="11" t="s">
        <v>503</v>
      </c>
      <c r="B33" s="13">
        <v>7325</v>
      </c>
      <c r="C33" s="14">
        <f>(90/B33*100)</f>
        <v>1.228668941979522</v>
      </c>
      <c r="D33" s="15">
        <v>7235</v>
      </c>
      <c r="E33" s="14">
        <v>70.212903499999996</v>
      </c>
      <c r="F33" s="16">
        <v>0.75767989999999996</v>
      </c>
      <c r="G33" s="14">
        <v>27.793254650000002</v>
      </c>
      <c r="H33" s="16">
        <v>0.72851832999999999</v>
      </c>
      <c r="I33" s="14">
        <v>0</v>
      </c>
      <c r="J33" s="16">
        <v>0</v>
      </c>
      <c r="K33" s="14" t="s">
        <v>582</v>
      </c>
      <c r="L33" s="16" t="s">
        <v>582</v>
      </c>
      <c r="M33" s="14">
        <v>0</v>
      </c>
      <c r="N33" s="16">
        <v>0</v>
      </c>
      <c r="O33" s="14">
        <v>0</v>
      </c>
      <c r="P33" s="16">
        <v>0</v>
      </c>
      <c r="Q33" s="14">
        <v>1.9938418499999999</v>
      </c>
      <c r="R33" s="16">
        <v>0.23692250000000001</v>
      </c>
    </row>
    <row r="34" spans="1:18" x14ac:dyDescent="0.25">
      <c r="A34" s="11" t="s">
        <v>504</v>
      </c>
      <c r="B34" s="13">
        <v>6350</v>
      </c>
      <c r="C34" s="14">
        <f>(117/B34*100)</f>
        <v>1.8425196850393701</v>
      </c>
      <c r="D34" s="15">
        <v>6233</v>
      </c>
      <c r="E34" s="14">
        <v>62.627575370000002</v>
      </c>
      <c r="F34" s="16">
        <v>0.89123026999999999</v>
      </c>
      <c r="G34" s="14">
        <v>28.487451950000001</v>
      </c>
      <c r="H34" s="16">
        <v>0.71932176999999997</v>
      </c>
      <c r="I34" s="14">
        <v>0</v>
      </c>
      <c r="J34" s="16">
        <v>0</v>
      </c>
      <c r="K34" s="14" t="s">
        <v>582</v>
      </c>
      <c r="L34" s="16" t="s">
        <v>582</v>
      </c>
      <c r="M34" s="14">
        <v>2.5976574600000002</v>
      </c>
      <c r="N34" s="16">
        <v>0.53921854000000002</v>
      </c>
      <c r="O34" s="14">
        <v>0</v>
      </c>
      <c r="P34" s="16">
        <v>0</v>
      </c>
      <c r="Q34" s="14">
        <v>6.28731522</v>
      </c>
      <c r="R34" s="16">
        <v>0.58810757000000002</v>
      </c>
    </row>
    <row r="35" spans="1:18" x14ac:dyDescent="0.25">
      <c r="A35" s="11" t="s">
        <v>505</v>
      </c>
      <c r="B35" s="13">
        <v>6406</v>
      </c>
      <c r="C35" s="14">
        <f>(88/B35*100)</f>
        <v>1.3737121448641898</v>
      </c>
      <c r="D35" s="15">
        <v>6318</v>
      </c>
      <c r="E35" s="14">
        <v>43.920247519999997</v>
      </c>
      <c r="F35" s="16">
        <v>0.75882470000000002</v>
      </c>
      <c r="G35" s="14">
        <v>52.621054919999999</v>
      </c>
      <c r="H35" s="16">
        <v>0.75600548000000001</v>
      </c>
      <c r="I35" s="14">
        <v>0</v>
      </c>
      <c r="J35" s="16">
        <v>0</v>
      </c>
      <c r="K35" s="14" t="s">
        <v>582</v>
      </c>
      <c r="L35" s="16" t="s">
        <v>582</v>
      </c>
      <c r="M35" s="14">
        <v>1.0439273</v>
      </c>
      <c r="N35" s="16">
        <v>5.7216339999999997E-2</v>
      </c>
      <c r="O35" s="14">
        <v>0</v>
      </c>
      <c r="P35" s="16">
        <v>0</v>
      </c>
      <c r="Q35" s="14">
        <v>2.41477027</v>
      </c>
      <c r="R35" s="16">
        <v>0.18456410000000001</v>
      </c>
    </row>
    <row r="36" spans="1:18" x14ac:dyDescent="0.25">
      <c r="A36" s="11" t="s">
        <v>506</v>
      </c>
      <c r="B36" s="13">
        <v>6736</v>
      </c>
      <c r="C36" s="14">
        <f>(113/B36*100)</f>
        <v>1.6775534441805227</v>
      </c>
      <c r="D36" s="15">
        <v>6623</v>
      </c>
      <c r="E36" s="14">
        <v>48.446800260000003</v>
      </c>
      <c r="F36" s="16">
        <v>0.73137858</v>
      </c>
      <c r="G36" s="14">
        <v>47.814599819999998</v>
      </c>
      <c r="H36" s="16">
        <v>0.77568565</v>
      </c>
      <c r="I36" s="14">
        <v>0</v>
      </c>
      <c r="J36" s="16">
        <v>0</v>
      </c>
      <c r="K36" s="14" t="s">
        <v>582</v>
      </c>
      <c r="L36" s="16" t="s">
        <v>582</v>
      </c>
      <c r="M36" s="14">
        <v>0</v>
      </c>
      <c r="N36" s="16">
        <v>0</v>
      </c>
      <c r="O36" s="14">
        <v>0</v>
      </c>
      <c r="P36" s="16">
        <v>0</v>
      </c>
      <c r="Q36" s="14">
        <v>3.73859992</v>
      </c>
      <c r="R36" s="16">
        <v>0.34737276</v>
      </c>
    </row>
    <row r="37" spans="1:18" x14ac:dyDescent="0.25">
      <c r="A37" s="11" t="s">
        <v>507</v>
      </c>
      <c r="B37" s="13">
        <v>5458</v>
      </c>
      <c r="C37" s="14">
        <f>(232/B37*100)</f>
        <v>4.2506412605349944</v>
      </c>
      <c r="D37" s="15">
        <v>5226</v>
      </c>
      <c r="E37" s="14">
        <v>44.25410548</v>
      </c>
      <c r="F37" s="16">
        <v>0.86140048000000002</v>
      </c>
      <c r="G37" s="14">
        <v>47.306310889999999</v>
      </c>
      <c r="H37" s="16">
        <v>1.07259887</v>
      </c>
      <c r="I37" s="14">
        <v>0</v>
      </c>
      <c r="J37" s="16">
        <v>0</v>
      </c>
      <c r="K37" s="14" t="s">
        <v>582</v>
      </c>
      <c r="L37" s="16" t="s">
        <v>582</v>
      </c>
      <c r="M37" s="14">
        <v>0</v>
      </c>
      <c r="N37" s="16">
        <v>0</v>
      </c>
      <c r="O37" s="14">
        <v>0</v>
      </c>
      <c r="P37" s="16">
        <v>0</v>
      </c>
      <c r="Q37" s="14">
        <v>8.4395836400000004</v>
      </c>
      <c r="R37" s="16">
        <v>0.83646527999999998</v>
      </c>
    </row>
    <row r="38" spans="1:18" x14ac:dyDescent="0.25">
      <c r="A38" s="11" t="s">
        <v>508</v>
      </c>
      <c r="B38" s="13">
        <v>5860</v>
      </c>
      <c r="C38" s="14">
        <f>(35/B38*100)</f>
        <v>0.59726962457337884</v>
      </c>
      <c r="D38" s="15">
        <v>5825</v>
      </c>
      <c r="E38" s="14">
        <v>41.699414750000003</v>
      </c>
      <c r="F38" s="16">
        <v>1.0334408799999999</v>
      </c>
      <c r="G38" s="14">
        <v>39.084306169999998</v>
      </c>
      <c r="H38" s="16">
        <v>0.98104765000000005</v>
      </c>
      <c r="I38" s="14">
        <v>0</v>
      </c>
      <c r="J38" s="16">
        <v>0</v>
      </c>
      <c r="K38" s="14" t="s">
        <v>582</v>
      </c>
      <c r="L38" s="16" t="s">
        <v>582</v>
      </c>
      <c r="M38" s="14">
        <v>0</v>
      </c>
      <c r="N38" s="16">
        <v>0</v>
      </c>
      <c r="O38" s="14">
        <v>0</v>
      </c>
      <c r="P38" s="16">
        <v>0</v>
      </c>
      <c r="Q38" s="14">
        <v>19.21627908</v>
      </c>
      <c r="R38" s="16">
        <v>1.0744504100000001</v>
      </c>
    </row>
    <row r="39" spans="1:18" x14ac:dyDescent="0.25">
      <c r="A39" s="11" t="s">
        <v>509</v>
      </c>
      <c r="B39" s="13">
        <v>5895</v>
      </c>
      <c r="C39" s="14">
        <f>(34/B39*100)</f>
        <v>0.57675996607294322</v>
      </c>
      <c r="D39" s="15">
        <v>5861</v>
      </c>
      <c r="E39" s="14">
        <v>68.552660669999995</v>
      </c>
      <c r="F39" s="16">
        <v>0.79365503999999998</v>
      </c>
      <c r="G39" s="14">
        <v>27.222015620000001</v>
      </c>
      <c r="H39" s="16">
        <v>0.81492739000000003</v>
      </c>
      <c r="I39" s="14">
        <v>0</v>
      </c>
      <c r="J39" s="16">
        <v>0</v>
      </c>
      <c r="K39" s="14" t="s">
        <v>582</v>
      </c>
      <c r="L39" s="16" t="s">
        <v>582</v>
      </c>
      <c r="M39" s="14">
        <v>0</v>
      </c>
      <c r="N39" s="16">
        <v>0</v>
      </c>
      <c r="O39" s="14">
        <v>0</v>
      </c>
      <c r="P39" s="16">
        <v>0</v>
      </c>
      <c r="Q39" s="14">
        <v>4.2253237099999996</v>
      </c>
      <c r="R39" s="16">
        <v>0.58909686000000006</v>
      </c>
    </row>
    <row r="40" spans="1:18" x14ac:dyDescent="0.25">
      <c r="A40" s="11" t="s">
        <v>510</v>
      </c>
      <c r="B40" s="13">
        <v>14157</v>
      </c>
      <c r="C40" s="14">
        <f>(450/B40*100)</f>
        <v>3.1786395422759059</v>
      </c>
      <c r="D40" s="15">
        <v>13707</v>
      </c>
      <c r="E40" s="14">
        <v>58.353971049999998</v>
      </c>
      <c r="F40" s="16">
        <v>0.89098116999999999</v>
      </c>
      <c r="G40" s="14">
        <v>37.612524880000002</v>
      </c>
      <c r="H40" s="16">
        <v>0.87444100000000002</v>
      </c>
      <c r="I40" s="14">
        <v>0</v>
      </c>
      <c r="J40" s="16">
        <v>0</v>
      </c>
      <c r="K40" s="14" t="s">
        <v>582</v>
      </c>
      <c r="L40" s="16" t="s">
        <v>582</v>
      </c>
      <c r="M40" s="14">
        <v>0</v>
      </c>
      <c r="N40" s="16">
        <v>0</v>
      </c>
      <c r="O40" s="14">
        <v>0</v>
      </c>
      <c r="P40" s="16">
        <v>0</v>
      </c>
      <c r="Q40" s="14">
        <v>4.0335040700000002</v>
      </c>
      <c r="R40" s="16">
        <v>0.45879098000000001</v>
      </c>
    </row>
    <row r="41" spans="1:18" x14ac:dyDescent="0.25">
      <c r="A41" s="11" t="s">
        <v>511</v>
      </c>
      <c r="B41" s="13">
        <v>5712</v>
      </c>
      <c r="C41" s="14">
        <f>(80/B41*100)</f>
        <v>1.400560224089636</v>
      </c>
      <c r="D41" s="15">
        <v>5632</v>
      </c>
      <c r="E41" s="14">
        <v>63.713557139999999</v>
      </c>
      <c r="F41" s="16">
        <v>0.66191135999999995</v>
      </c>
      <c r="G41" s="14">
        <v>31.921325190000001</v>
      </c>
      <c r="H41" s="16">
        <v>0.74149644999999997</v>
      </c>
      <c r="I41" s="14">
        <v>0</v>
      </c>
      <c r="J41" s="16">
        <v>0</v>
      </c>
      <c r="K41" s="14" t="s">
        <v>582</v>
      </c>
      <c r="L41" s="16" t="s">
        <v>582</v>
      </c>
      <c r="M41" s="14">
        <v>0.68208106000000002</v>
      </c>
      <c r="N41" s="16">
        <v>0.18162733</v>
      </c>
      <c r="O41" s="14">
        <v>0</v>
      </c>
      <c r="P41" s="16">
        <v>0</v>
      </c>
      <c r="Q41" s="14">
        <v>3.6830366099999998</v>
      </c>
      <c r="R41" s="16">
        <v>0.46617482999999998</v>
      </c>
    </row>
    <row r="42" spans="1:18" x14ac:dyDescent="0.25">
      <c r="A42" s="11" t="s">
        <v>512</v>
      </c>
      <c r="B42" s="13">
        <f>IF(COUNT(B7:B41) &gt; 0, AVERAGE(B7:B41), "\u2014")</f>
        <v>7103.4285714285716</v>
      </c>
      <c r="C42" s="14">
        <f>IF(COUNT(C7:C41) &gt; 0, AVERAGE(C7:C41), "—")</f>
        <v>3.9190267797509462</v>
      </c>
      <c r="D42" s="15">
        <f>IF(COUNT(D7:D41) &gt; 0, AVERAGE(D7:D41), "—")</f>
        <v>6816.2285714285717</v>
      </c>
      <c r="E42" s="14">
        <f>IF(COUNT(E7:E41) &gt; 0, AVERAGE(E7:E41), "—")</f>
        <v>54.482306990857133</v>
      </c>
      <c r="F42" s="16">
        <f>IF(COUNT(F7:F41) &gt; 0, SQRT(SUMSQ(F7:F41)/(COUNT(F7:F41)*COUNT(F7:F41)) ), "—")</f>
        <v>0.13816690887555161</v>
      </c>
      <c r="G42" s="14">
        <f>IF(COUNT(G7:G41) &gt; 0, AVERAGE(G7:G41), "—")</f>
        <v>39.851229793142863</v>
      </c>
      <c r="H42" s="16">
        <f>IF(COUNT(H7:H41) &gt; 0, SQRT(SUMSQ(H7:H41)/(COUNT(H7:H41)*COUNT(H7:H41)) ), "—")</f>
        <v>0.13953486349950286</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3.8560685714285711E-4</v>
      </c>
      <c r="P42" s="16">
        <f>IF(COUNT(P7:P41) &gt; 0, SQRT(SUMSQ(P7:P41)/(COUNT(P7:P41)*COUNT(P7:P41)) ), "—")</f>
        <v>3.7388257142857142E-4</v>
      </c>
      <c r="Q42" s="14">
        <f>IF(COUNT(Q7:Q41) &gt; 0, AVERAGE(Q7:Q41), "—")</f>
        <v>5.0308252414285715</v>
      </c>
      <c r="R42" s="16">
        <f>IF(COUNT(R7:R41) &gt; 0, SQRT(SUMSQ(R7:R41)/(COUNT(R7:R41)*COUNT(R7:R41)) ), "—")</f>
        <v>9.0632309959437857E-2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44.717399950000001</v>
      </c>
      <c r="F46" s="16">
        <v>0.82931725999999995</v>
      </c>
      <c r="G46" s="14">
        <v>19.82052637</v>
      </c>
      <c r="H46" s="16">
        <v>0.59474338000000004</v>
      </c>
      <c r="I46" s="14">
        <v>0</v>
      </c>
      <c r="J46" s="16">
        <v>0</v>
      </c>
      <c r="K46" s="14" t="s">
        <v>582</v>
      </c>
      <c r="L46" s="16" t="s">
        <v>582</v>
      </c>
      <c r="M46" s="14">
        <v>0</v>
      </c>
      <c r="N46" s="16">
        <v>0</v>
      </c>
      <c r="O46" s="14">
        <v>0</v>
      </c>
      <c r="P46" s="16">
        <v>0</v>
      </c>
      <c r="Q46" s="14">
        <v>35.462073680000003</v>
      </c>
      <c r="R46" s="16">
        <v>1.1351235500000001</v>
      </c>
    </row>
    <row r="47" spans="1:18" x14ac:dyDescent="0.25">
      <c r="A47" s="11" t="s">
        <v>517</v>
      </c>
      <c r="B47" s="13">
        <v>5928</v>
      </c>
      <c r="C47" s="14">
        <f>(488/B47*100)</f>
        <v>8.2321187584345488</v>
      </c>
      <c r="D47" s="15">
        <v>5440</v>
      </c>
      <c r="E47" s="14">
        <v>68.330679129999993</v>
      </c>
      <c r="F47" s="16">
        <v>1.02585854</v>
      </c>
      <c r="G47" s="14">
        <v>17.804417170000001</v>
      </c>
      <c r="H47" s="16">
        <v>0.58041666999999997</v>
      </c>
      <c r="I47" s="14">
        <v>0</v>
      </c>
      <c r="J47" s="16">
        <v>0</v>
      </c>
      <c r="K47" s="14" t="s">
        <v>582</v>
      </c>
      <c r="L47" s="16" t="s">
        <v>582</v>
      </c>
      <c r="M47" s="14">
        <v>0</v>
      </c>
      <c r="N47" s="16">
        <v>0</v>
      </c>
      <c r="O47" s="14">
        <v>0</v>
      </c>
      <c r="P47" s="16">
        <v>0</v>
      </c>
      <c r="Q47" s="14">
        <v>13.86490369</v>
      </c>
      <c r="R47" s="16">
        <v>1.1178881899999999</v>
      </c>
    </row>
    <row r="48" spans="1:18" x14ac:dyDescent="0.25">
      <c r="A48" s="11" t="s">
        <v>518</v>
      </c>
      <c r="B48" s="13">
        <v>9841</v>
      </c>
      <c r="C48" s="14">
        <f>(8/B48*100)</f>
        <v>8.1292551569962401E-2</v>
      </c>
      <c r="D48" s="15">
        <v>9833</v>
      </c>
      <c r="E48" s="14">
        <v>58.763714970000002</v>
      </c>
      <c r="F48" s="16">
        <v>1.1102838900000001</v>
      </c>
      <c r="G48" s="14">
        <v>39.717206339999997</v>
      </c>
      <c r="H48" s="16">
        <v>1.0095006500000001</v>
      </c>
      <c r="I48" s="14">
        <v>0</v>
      </c>
      <c r="J48" s="16">
        <v>0</v>
      </c>
      <c r="K48" s="14" t="s">
        <v>582</v>
      </c>
      <c r="L48" s="16" t="s">
        <v>582</v>
      </c>
      <c r="M48" s="14">
        <v>0</v>
      </c>
      <c r="N48" s="16">
        <v>0</v>
      </c>
      <c r="O48" s="14">
        <v>0</v>
      </c>
      <c r="P48" s="16">
        <v>0</v>
      </c>
      <c r="Q48" s="14">
        <v>1.51907869</v>
      </c>
      <c r="R48" s="16">
        <v>0.52935937</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52.094028219999998</v>
      </c>
      <c r="F50" s="16">
        <v>0.65932135999999997</v>
      </c>
      <c r="G50" s="14">
        <v>43.201656589999999</v>
      </c>
      <c r="H50" s="16">
        <v>0.73437554999999999</v>
      </c>
      <c r="I50" s="14">
        <v>0</v>
      </c>
      <c r="J50" s="16">
        <v>0</v>
      </c>
      <c r="K50" s="14" t="s">
        <v>582</v>
      </c>
      <c r="L50" s="16" t="s">
        <v>582</v>
      </c>
      <c r="M50" s="14">
        <v>0</v>
      </c>
      <c r="N50" s="16">
        <v>0</v>
      </c>
      <c r="O50" s="14">
        <v>0</v>
      </c>
      <c r="P50" s="16">
        <v>0</v>
      </c>
      <c r="Q50" s="14">
        <v>4.70431518</v>
      </c>
      <c r="R50" s="16">
        <v>0.49875507000000002</v>
      </c>
    </row>
    <row r="51" spans="1:18" x14ac:dyDescent="0.25">
      <c r="A51" s="11" t="s">
        <v>521</v>
      </c>
      <c r="B51" s="13">
        <v>6866</v>
      </c>
      <c r="C51" s="14">
        <f>(112/B51*100)</f>
        <v>1.6312263326536558</v>
      </c>
      <c r="D51" s="15">
        <v>6754</v>
      </c>
      <c r="E51" s="14">
        <v>54.52102979</v>
      </c>
      <c r="F51" s="16">
        <v>0.99752074000000002</v>
      </c>
      <c r="G51" s="14">
        <v>24.28371284</v>
      </c>
      <c r="H51" s="16">
        <v>0.65965819999999997</v>
      </c>
      <c r="I51" s="14">
        <v>0</v>
      </c>
      <c r="J51" s="16">
        <v>0</v>
      </c>
      <c r="K51" s="14" t="s">
        <v>582</v>
      </c>
      <c r="L51" s="16" t="s">
        <v>582</v>
      </c>
      <c r="M51" s="14">
        <v>10.574181830000001</v>
      </c>
      <c r="N51" s="16">
        <v>0.61230706999999995</v>
      </c>
      <c r="O51" s="14">
        <v>0</v>
      </c>
      <c r="P51" s="16">
        <v>0</v>
      </c>
      <c r="Q51" s="14">
        <v>10.62107554</v>
      </c>
      <c r="R51" s="16">
        <v>1.06766435</v>
      </c>
    </row>
    <row r="52" spans="1:18" x14ac:dyDescent="0.25">
      <c r="A52" s="11" t="s">
        <v>522</v>
      </c>
      <c r="B52" s="13">
        <v>5809</v>
      </c>
      <c r="C52" s="14">
        <f>(124/B52*100)</f>
        <v>2.1346186951282493</v>
      </c>
      <c r="D52" s="15">
        <v>5685</v>
      </c>
      <c r="E52" s="14">
        <v>63.302181509999997</v>
      </c>
      <c r="F52" s="16">
        <v>0.69966704999999996</v>
      </c>
      <c r="G52" s="14">
        <v>34.123394859999998</v>
      </c>
      <c r="H52" s="16">
        <v>0.71509398999999996</v>
      </c>
      <c r="I52" s="14">
        <v>0</v>
      </c>
      <c r="J52" s="16">
        <v>0</v>
      </c>
      <c r="K52" s="14" t="s">
        <v>582</v>
      </c>
      <c r="L52" s="16" t="s">
        <v>582</v>
      </c>
      <c r="M52" s="14">
        <v>0</v>
      </c>
      <c r="N52" s="16">
        <v>0</v>
      </c>
      <c r="O52" s="14">
        <v>0</v>
      </c>
      <c r="P52" s="16">
        <v>0</v>
      </c>
      <c r="Q52" s="14">
        <v>2.5744236300000001</v>
      </c>
      <c r="R52" s="16">
        <v>0.31443356</v>
      </c>
    </row>
    <row r="53" spans="1:18" x14ac:dyDescent="0.25">
      <c r="A53" s="11" t="s">
        <v>523</v>
      </c>
      <c r="B53" s="13">
        <v>5571</v>
      </c>
      <c r="C53" s="14">
        <f>(144/B53*100)</f>
        <v>2.5848142164781907</v>
      </c>
      <c r="D53" s="15">
        <v>5427</v>
      </c>
      <c r="E53" s="14">
        <v>66.50533197</v>
      </c>
      <c r="F53" s="16">
        <v>0.66557937</v>
      </c>
      <c r="G53" s="14">
        <v>24.851067889999999</v>
      </c>
      <c r="H53" s="16">
        <v>0.59156215999999995</v>
      </c>
      <c r="I53" s="14">
        <v>0</v>
      </c>
      <c r="J53" s="16">
        <v>0</v>
      </c>
      <c r="K53" s="14" t="s">
        <v>582</v>
      </c>
      <c r="L53" s="16" t="s">
        <v>582</v>
      </c>
      <c r="M53" s="14">
        <v>0</v>
      </c>
      <c r="N53" s="16">
        <v>0</v>
      </c>
      <c r="O53" s="14">
        <v>0</v>
      </c>
      <c r="P53" s="16">
        <v>0</v>
      </c>
      <c r="Q53" s="14">
        <v>8.6436001400000002</v>
      </c>
      <c r="R53" s="16">
        <v>0.37787082999999999</v>
      </c>
    </row>
    <row r="54" spans="1:18" x14ac:dyDescent="0.25">
      <c r="A54" s="11" t="s">
        <v>524</v>
      </c>
      <c r="B54" s="13">
        <v>4740</v>
      </c>
      <c r="C54" s="14">
        <f>(638/B54*100)</f>
        <v>13.459915611814347</v>
      </c>
      <c r="D54" s="15">
        <v>4102</v>
      </c>
      <c r="E54" s="14">
        <v>52.498432630000003</v>
      </c>
      <c r="F54" s="16">
        <v>1.2562108599999999</v>
      </c>
      <c r="G54" s="14">
        <v>30.454460409999999</v>
      </c>
      <c r="H54" s="16">
        <v>1.11851156</v>
      </c>
      <c r="I54" s="14">
        <v>0</v>
      </c>
      <c r="J54" s="16">
        <v>0</v>
      </c>
      <c r="K54" s="14" t="s">
        <v>582</v>
      </c>
      <c r="L54" s="16" t="s">
        <v>582</v>
      </c>
      <c r="M54" s="14">
        <v>0</v>
      </c>
      <c r="N54" s="16">
        <v>0</v>
      </c>
      <c r="O54" s="14">
        <v>0</v>
      </c>
      <c r="P54" s="16">
        <v>0</v>
      </c>
      <c r="Q54" s="14">
        <v>17.04710695</v>
      </c>
      <c r="R54" s="16">
        <v>1.5711487500000001</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64.498069779999994</v>
      </c>
      <c r="F56" s="16">
        <v>0.81054866000000003</v>
      </c>
      <c r="G56" s="14">
        <v>34.74128047</v>
      </c>
      <c r="H56" s="16">
        <v>0.85669293999999996</v>
      </c>
      <c r="I56" s="14">
        <v>0</v>
      </c>
      <c r="J56" s="16">
        <v>0</v>
      </c>
      <c r="K56" s="14" t="s">
        <v>582</v>
      </c>
      <c r="L56" s="16" t="s">
        <v>582</v>
      </c>
      <c r="M56" s="14">
        <v>0</v>
      </c>
      <c r="N56" s="16">
        <v>0</v>
      </c>
      <c r="O56" s="14">
        <v>0</v>
      </c>
      <c r="P56" s="16">
        <v>0</v>
      </c>
      <c r="Q56" s="14">
        <v>0.76064975000000001</v>
      </c>
      <c r="R56" s="16">
        <v>0.16309206000000001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71.549968829999997</v>
      </c>
      <c r="F61" s="16">
        <v>0.85196159000000005</v>
      </c>
      <c r="G61" s="14">
        <v>24.721707219999999</v>
      </c>
      <c r="H61" s="16">
        <v>0.74467812</v>
      </c>
      <c r="I61" s="14">
        <v>0</v>
      </c>
      <c r="J61" s="16">
        <v>0</v>
      </c>
      <c r="K61" s="14" t="s">
        <v>582</v>
      </c>
      <c r="L61" s="16" t="s">
        <v>582</v>
      </c>
      <c r="M61" s="14">
        <v>0</v>
      </c>
      <c r="N61" s="16">
        <v>0</v>
      </c>
      <c r="O61" s="14">
        <v>0</v>
      </c>
      <c r="P61" s="16">
        <v>0</v>
      </c>
      <c r="Q61" s="14">
        <v>3.7283239500000001</v>
      </c>
      <c r="R61" s="16">
        <v>0.51616607000000003</v>
      </c>
    </row>
    <row r="62" spans="1:18" x14ac:dyDescent="0.25">
      <c r="A62" s="11" t="s">
        <v>532</v>
      </c>
      <c r="B62" s="13">
        <v>4476</v>
      </c>
      <c r="C62" s="14">
        <f>(3/B62*100)</f>
        <v>6.7024128686327081E-2</v>
      </c>
      <c r="D62" s="15">
        <v>4473</v>
      </c>
      <c r="E62" s="14">
        <v>65.03528412</v>
      </c>
      <c r="F62" s="16">
        <v>0.87179457999999999</v>
      </c>
      <c r="G62" s="14">
        <v>34.673353769999999</v>
      </c>
      <c r="H62" s="16">
        <v>0.85458056999999998</v>
      </c>
      <c r="I62" s="14">
        <v>0</v>
      </c>
      <c r="J62" s="16">
        <v>0</v>
      </c>
      <c r="K62" s="14" t="s">
        <v>582</v>
      </c>
      <c r="L62" s="16" t="s">
        <v>582</v>
      </c>
      <c r="M62" s="14">
        <v>0</v>
      </c>
      <c r="N62" s="16">
        <v>0</v>
      </c>
      <c r="O62" s="14">
        <v>0</v>
      </c>
      <c r="P62" s="16">
        <v>0</v>
      </c>
      <c r="Q62" s="14">
        <v>0.29136211000000001</v>
      </c>
      <c r="R62" s="16">
        <v>8.6580199999999996E-2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72.080626789999997</v>
      </c>
      <c r="F66" s="16">
        <v>0.57873052999999997</v>
      </c>
      <c r="G66" s="14">
        <v>15.31682234</v>
      </c>
      <c r="H66" s="16">
        <v>0.47465160000000001</v>
      </c>
      <c r="I66" s="14">
        <v>0</v>
      </c>
      <c r="J66" s="16">
        <v>0</v>
      </c>
      <c r="K66" s="14" t="s">
        <v>582</v>
      </c>
      <c r="L66" s="16" t="s">
        <v>582</v>
      </c>
      <c r="M66" s="14">
        <v>0</v>
      </c>
      <c r="N66" s="16">
        <v>0</v>
      </c>
      <c r="O66" s="14">
        <v>0</v>
      </c>
      <c r="P66" s="16">
        <v>0</v>
      </c>
      <c r="Q66" s="14">
        <v>12.60255087</v>
      </c>
      <c r="R66" s="16">
        <v>0.38709076999999997</v>
      </c>
    </row>
    <row r="67" spans="1:18" x14ac:dyDescent="0.25">
      <c r="A67" s="11" t="s">
        <v>537</v>
      </c>
      <c r="B67" s="13">
        <v>6971</v>
      </c>
      <c r="C67" s="14">
        <f>(1330/B67*100)</f>
        <v>19.079041744369533</v>
      </c>
      <c r="D67" s="15">
        <v>5641</v>
      </c>
      <c r="E67" s="14">
        <v>47.428397689999997</v>
      </c>
      <c r="F67" s="16">
        <v>0.70567731</v>
      </c>
      <c r="G67" s="14">
        <v>47.896125349999998</v>
      </c>
      <c r="H67" s="16">
        <v>0.68803676000000002</v>
      </c>
      <c r="I67" s="14">
        <v>0</v>
      </c>
      <c r="J67" s="16">
        <v>0</v>
      </c>
      <c r="K67" s="14" t="s">
        <v>582</v>
      </c>
      <c r="L67" s="16" t="s">
        <v>582</v>
      </c>
      <c r="M67" s="14">
        <v>0</v>
      </c>
      <c r="N67" s="16">
        <v>0</v>
      </c>
      <c r="O67" s="14">
        <v>0</v>
      </c>
      <c r="P67" s="16">
        <v>0</v>
      </c>
      <c r="Q67" s="14">
        <v>4.6754769600000001</v>
      </c>
      <c r="R67" s="16">
        <v>0.33566318000000001</v>
      </c>
    </row>
    <row r="68" spans="1:18" x14ac:dyDescent="0.25">
      <c r="A68" s="11" t="s">
        <v>538</v>
      </c>
      <c r="B68" s="13">
        <v>12083</v>
      </c>
      <c r="C68" s="14">
        <f>(32/B68*100)</f>
        <v>0.26483489199702059</v>
      </c>
      <c r="D68" s="15">
        <v>12051</v>
      </c>
      <c r="E68" s="14">
        <v>55.193510959999998</v>
      </c>
      <c r="F68" s="16">
        <v>0.38855884000000002</v>
      </c>
      <c r="G68" s="14">
        <v>26.91092085</v>
      </c>
      <c r="H68" s="16">
        <v>0.35716476000000003</v>
      </c>
      <c r="I68" s="14">
        <v>0</v>
      </c>
      <c r="J68" s="16">
        <v>0</v>
      </c>
      <c r="K68" s="14" t="s">
        <v>582</v>
      </c>
      <c r="L68" s="16" t="s">
        <v>582</v>
      </c>
      <c r="M68" s="14">
        <v>0</v>
      </c>
      <c r="N68" s="16">
        <v>0</v>
      </c>
      <c r="O68" s="14">
        <v>0</v>
      </c>
      <c r="P68" s="16">
        <v>0</v>
      </c>
      <c r="Q68" s="14">
        <v>17.895568189999999</v>
      </c>
      <c r="R68" s="16">
        <v>0.29615075000000002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69.749613159999996</v>
      </c>
      <c r="F70" s="16">
        <v>0.63653742000000002</v>
      </c>
      <c r="G70" s="14">
        <v>25.362607610000001</v>
      </c>
      <c r="H70" s="16">
        <v>0.65110906999999996</v>
      </c>
      <c r="I70" s="14">
        <v>0</v>
      </c>
      <c r="J70" s="16">
        <v>0</v>
      </c>
      <c r="K70" s="14" t="s">
        <v>582</v>
      </c>
      <c r="L70" s="16" t="s">
        <v>582</v>
      </c>
      <c r="M70" s="14">
        <v>0</v>
      </c>
      <c r="N70" s="16">
        <v>0</v>
      </c>
      <c r="O70" s="14">
        <v>0</v>
      </c>
      <c r="P70" s="16">
        <v>0</v>
      </c>
      <c r="Q70" s="14">
        <v>4.8877792299999996</v>
      </c>
      <c r="R70" s="16">
        <v>0.50770552000000002</v>
      </c>
    </row>
    <row r="71" spans="1:18" x14ac:dyDescent="0.25">
      <c r="A71" s="11" t="s">
        <v>541</v>
      </c>
      <c r="B71" s="13">
        <v>6115</v>
      </c>
      <c r="C71" s="14">
        <f>(60/B71*100)</f>
        <v>0.98119378577269012</v>
      </c>
      <c r="D71" s="15">
        <v>6055</v>
      </c>
      <c r="E71" s="14">
        <v>52.436867249999999</v>
      </c>
      <c r="F71" s="16">
        <v>0.71067495999999997</v>
      </c>
      <c r="G71" s="14">
        <v>46.86361488</v>
      </c>
      <c r="H71" s="16">
        <v>0.69258995000000001</v>
      </c>
      <c r="I71" s="14">
        <v>0</v>
      </c>
      <c r="J71" s="16">
        <v>0</v>
      </c>
      <c r="K71" s="14" t="s">
        <v>582</v>
      </c>
      <c r="L71" s="16" t="s">
        <v>582</v>
      </c>
      <c r="M71" s="14">
        <v>0</v>
      </c>
      <c r="N71" s="16">
        <v>0</v>
      </c>
      <c r="O71" s="14">
        <v>0</v>
      </c>
      <c r="P71" s="16">
        <v>0</v>
      </c>
      <c r="Q71" s="14">
        <v>0.69951786999999999</v>
      </c>
      <c r="R71" s="16">
        <v>9.8017740000000006E-2</v>
      </c>
    </row>
    <row r="72" spans="1:18" x14ac:dyDescent="0.25">
      <c r="A72" s="11" t="s">
        <v>542</v>
      </c>
      <c r="B72" s="13">
        <v>7708</v>
      </c>
      <c r="C72" s="14">
        <f>(9/B72*100)</f>
        <v>0.11676180591593151</v>
      </c>
      <c r="D72" s="15">
        <v>7699</v>
      </c>
      <c r="E72" s="14">
        <v>47.100220090000001</v>
      </c>
      <c r="F72" s="16">
        <v>0.80279191000000005</v>
      </c>
      <c r="G72" s="14">
        <v>52.516401139999999</v>
      </c>
      <c r="H72" s="16">
        <v>0.79509914999999998</v>
      </c>
      <c r="I72" s="14">
        <v>0</v>
      </c>
      <c r="J72" s="16">
        <v>0</v>
      </c>
      <c r="K72" s="14" t="s">
        <v>582</v>
      </c>
      <c r="L72" s="16" t="s">
        <v>582</v>
      </c>
      <c r="M72" s="14">
        <v>0</v>
      </c>
      <c r="N72" s="16">
        <v>0</v>
      </c>
      <c r="O72" s="14">
        <v>0</v>
      </c>
      <c r="P72" s="16">
        <v>0</v>
      </c>
      <c r="Q72" s="14">
        <v>0.38337876999999998</v>
      </c>
      <c r="R72" s="16">
        <v>7.1242819999999998E-2</v>
      </c>
    </row>
    <row r="73" spans="1:18" x14ac:dyDescent="0.25">
      <c r="A73" s="11" t="s">
        <v>543</v>
      </c>
      <c r="B73" s="13">
        <v>8249</v>
      </c>
      <c r="C73" s="14">
        <f>(220/B73*100)</f>
        <v>2.6669899381743241</v>
      </c>
      <c r="D73" s="15">
        <v>8029</v>
      </c>
      <c r="E73" s="14">
        <v>71.076232110000007</v>
      </c>
      <c r="F73" s="16">
        <v>0.83341027999999995</v>
      </c>
      <c r="G73" s="14">
        <v>27.447717539999999</v>
      </c>
      <c r="H73" s="16">
        <v>0.79888387000000005</v>
      </c>
      <c r="I73" s="14">
        <v>0</v>
      </c>
      <c r="J73" s="16">
        <v>0</v>
      </c>
      <c r="K73" s="14" t="s">
        <v>582</v>
      </c>
      <c r="L73" s="16" t="s">
        <v>582</v>
      </c>
      <c r="M73" s="14">
        <v>0</v>
      </c>
      <c r="N73" s="16">
        <v>0</v>
      </c>
      <c r="O73" s="14">
        <v>0</v>
      </c>
      <c r="P73" s="16">
        <v>0</v>
      </c>
      <c r="Q73" s="14">
        <v>1.47605035</v>
      </c>
      <c r="R73" s="16">
        <v>0.30597879</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70.115747350000007</v>
      </c>
      <c r="F75" s="16">
        <v>1.0246581100000001</v>
      </c>
      <c r="G75" s="14">
        <v>15.132577</v>
      </c>
      <c r="H75" s="16">
        <v>0.55411361000000003</v>
      </c>
      <c r="I75" s="14">
        <v>0</v>
      </c>
      <c r="J75" s="16">
        <v>0</v>
      </c>
      <c r="K75" s="14" t="s">
        <v>582</v>
      </c>
      <c r="L75" s="16" t="s">
        <v>582</v>
      </c>
      <c r="M75" s="14">
        <v>0</v>
      </c>
      <c r="N75" s="16">
        <v>0</v>
      </c>
      <c r="O75" s="14">
        <v>0</v>
      </c>
      <c r="P75" s="16">
        <v>0</v>
      </c>
      <c r="Q75" s="14">
        <v>14.75167564</v>
      </c>
      <c r="R75" s="16">
        <v>1.14084973</v>
      </c>
    </row>
    <row r="76" spans="1:18" x14ac:dyDescent="0.25">
      <c r="A76" s="11" t="s">
        <v>546</v>
      </c>
      <c r="B76" s="13">
        <v>14167</v>
      </c>
      <c r="C76" s="14">
        <f>(238/B76*100)</f>
        <v>1.6799604715183172</v>
      </c>
      <c r="D76" s="15">
        <v>13929</v>
      </c>
      <c r="E76" s="14">
        <v>63.847146430000002</v>
      </c>
      <c r="F76" s="16">
        <v>0.60538066000000001</v>
      </c>
      <c r="G76" s="14">
        <v>29.2221346</v>
      </c>
      <c r="H76" s="16">
        <v>0.59639436000000001</v>
      </c>
      <c r="I76" s="14">
        <v>0</v>
      </c>
      <c r="J76" s="16">
        <v>0</v>
      </c>
      <c r="K76" s="14" t="s">
        <v>582</v>
      </c>
      <c r="L76" s="16" t="s">
        <v>582</v>
      </c>
      <c r="M76" s="14">
        <v>0</v>
      </c>
      <c r="N76" s="16">
        <v>0</v>
      </c>
      <c r="O76" s="14">
        <v>0</v>
      </c>
      <c r="P76" s="16">
        <v>0</v>
      </c>
      <c r="Q76" s="14">
        <v>6.93071897</v>
      </c>
      <c r="R76" s="16">
        <v>0.49082752000000002</v>
      </c>
    </row>
    <row r="77" spans="1:18" x14ac:dyDescent="0.25">
      <c r="A77" s="11" t="s">
        <v>547</v>
      </c>
      <c r="B77" s="13">
        <v>6062</v>
      </c>
      <c r="C77" s="14">
        <f>(511/B77*100)</f>
        <v>8.4295612009237875</v>
      </c>
      <c r="D77" s="15">
        <v>5551</v>
      </c>
      <c r="E77" s="14">
        <v>61.082138800000003</v>
      </c>
      <c r="F77" s="16">
        <v>0.79865951000000002</v>
      </c>
      <c r="G77" s="14">
        <v>23.976441470000001</v>
      </c>
      <c r="H77" s="16">
        <v>0.75226906000000004</v>
      </c>
      <c r="I77" s="14">
        <v>0</v>
      </c>
      <c r="J77" s="16">
        <v>0</v>
      </c>
      <c r="K77" s="14" t="s">
        <v>582</v>
      </c>
      <c r="L77" s="16" t="s">
        <v>582</v>
      </c>
      <c r="M77" s="14">
        <v>0</v>
      </c>
      <c r="N77" s="16">
        <v>0</v>
      </c>
      <c r="O77" s="14">
        <v>0</v>
      </c>
      <c r="P77" s="16">
        <v>0</v>
      </c>
      <c r="Q77" s="14">
        <v>14.94141973</v>
      </c>
      <c r="R77" s="16">
        <v>0.85414513999999997</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61.496342800000001</v>
      </c>
      <c r="F81" s="16">
        <v>0.93111853</v>
      </c>
      <c r="G81" s="14">
        <v>36.749598229999997</v>
      </c>
      <c r="H81" s="16">
        <v>0.96494429000000004</v>
      </c>
      <c r="I81" s="14">
        <v>0</v>
      </c>
      <c r="J81" s="16">
        <v>0</v>
      </c>
      <c r="K81" s="14" t="s">
        <v>582</v>
      </c>
      <c r="L81" s="16" t="s">
        <v>582</v>
      </c>
      <c r="M81" s="14">
        <v>0</v>
      </c>
      <c r="N81" s="16">
        <v>0</v>
      </c>
      <c r="O81" s="14">
        <v>0</v>
      </c>
      <c r="P81" s="16">
        <v>0</v>
      </c>
      <c r="Q81" s="14">
        <v>1.75405897</v>
      </c>
      <c r="R81" s="16">
        <v>0.30351850000000002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894</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83.090308269999994</v>
      </c>
      <c r="F7" s="16">
        <v>0.54226861000000004</v>
      </c>
      <c r="G7" s="14">
        <v>9.1502392100000005</v>
      </c>
      <c r="H7" s="16">
        <v>0.34258878999999998</v>
      </c>
      <c r="I7" s="14">
        <v>0</v>
      </c>
      <c r="J7" s="16">
        <v>0</v>
      </c>
      <c r="K7" s="14" t="s">
        <v>582</v>
      </c>
      <c r="L7" s="16" t="s">
        <v>582</v>
      </c>
      <c r="M7" s="14">
        <v>0</v>
      </c>
      <c r="N7" s="16">
        <v>0</v>
      </c>
      <c r="O7" s="14">
        <v>0</v>
      </c>
      <c r="P7" s="16">
        <v>0</v>
      </c>
      <c r="Q7" s="14">
        <v>7.75945252</v>
      </c>
      <c r="R7" s="16">
        <v>0.50331022999999997</v>
      </c>
    </row>
    <row r="8" spans="1:18" x14ac:dyDescent="0.25">
      <c r="A8" s="11" t="s">
        <v>478</v>
      </c>
      <c r="B8" s="13">
        <v>7007</v>
      </c>
      <c r="C8" s="14">
        <f>(324/B8*100)</f>
        <v>4.6239474810903385</v>
      </c>
      <c r="D8" s="15">
        <v>6683</v>
      </c>
      <c r="E8" s="14">
        <v>79.675731380000002</v>
      </c>
      <c r="F8" s="16">
        <v>0.75208416</v>
      </c>
      <c r="G8" s="14">
        <v>15.11817525</v>
      </c>
      <c r="H8" s="16">
        <v>0.65503475</v>
      </c>
      <c r="I8" s="14">
        <v>0</v>
      </c>
      <c r="J8" s="16">
        <v>0</v>
      </c>
      <c r="K8" s="14" t="s">
        <v>582</v>
      </c>
      <c r="L8" s="16" t="s">
        <v>582</v>
      </c>
      <c r="M8" s="14">
        <v>0.49272336</v>
      </c>
      <c r="N8" s="16">
        <v>0.12130058000000001</v>
      </c>
      <c r="O8" s="14">
        <v>0</v>
      </c>
      <c r="P8" s="16">
        <v>0</v>
      </c>
      <c r="Q8" s="14">
        <v>4.7133700100000002</v>
      </c>
      <c r="R8" s="16">
        <v>0.35893833000000003</v>
      </c>
    </row>
    <row r="9" spans="1:18" x14ac:dyDescent="0.25">
      <c r="A9" s="11" t="s">
        <v>479</v>
      </c>
      <c r="B9" s="13">
        <v>9651</v>
      </c>
      <c r="C9" s="14">
        <f>(373/B9*100)</f>
        <v>3.8648844679307839</v>
      </c>
      <c r="D9" s="15">
        <v>9278</v>
      </c>
      <c r="E9" s="14">
        <v>78.254738700000004</v>
      </c>
      <c r="F9" s="16">
        <v>0.74328351000000004</v>
      </c>
      <c r="G9" s="14">
        <v>13.327429309999999</v>
      </c>
      <c r="H9" s="16">
        <v>0.46825921999999998</v>
      </c>
      <c r="I9" s="14">
        <v>0</v>
      </c>
      <c r="J9" s="16">
        <v>0</v>
      </c>
      <c r="K9" s="14" t="s">
        <v>582</v>
      </c>
      <c r="L9" s="16" t="s">
        <v>582</v>
      </c>
      <c r="M9" s="14">
        <v>3.1043442899999998</v>
      </c>
      <c r="N9" s="16">
        <v>0.55569581000000001</v>
      </c>
      <c r="O9" s="14">
        <v>0</v>
      </c>
      <c r="P9" s="16">
        <v>0</v>
      </c>
      <c r="Q9" s="14">
        <v>5.3134877100000004</v>
      </c>
      <c r="R9" s="16">
        <v>0.43564477000000001</v>
      </c>
    </row>
    <row r="10" spans="1:18" x14ac:dyDescent="0.25">
      <c r="A10" s="11" t="s">
        <v>480</v>
      </c>
      <c r="B10" s="13">
        <v>20058</v>
      </c>
      <c r="C10" s="14">
        <f>(590/B10*100)</f>
        <v>2.9414697377604946</v>
      </c>
      <c r="D10" s="15">
        <v>19468</v>
      </c>
      <c r="E10" s="14">
        <v>84.695328750000002</v>
      </c>
      <c r="F10" s="16">
        <v>0.51876213999999998</v>
      </c>
      <c r="G10" s="14">
        <v>11.377718789999999</v>
      </c>
      <c r="H10" s="16">
        <v>0.35174182999999998</v>
      </c>
      <c r="I10" s="14">
        <v>0</v>
      </c>
      <c r="J10" s="16">
        <v>0</v>
      </c>
      <c r="K10" s="14" t="s">
        <v>582</v>
      </c>
      <c r="L10" s="16" t="s">
        <v>582</v>
      </c>
      <c r="M10" s="14">
        <v>0</v>
      </c>
      <c r="N10" s="16">
        <v>0</v>
      </c>
      <c r="O10" s="14">
        <v>0</v>
      </c>
      <c r="P10" s="16">
        <v>0</v>
      </c>
      <c r="Q10" s="14">
        <v>3.9269524499999999</v>
      </c>
      <c r="R10" s="16">
        <v>0.37675373000000001</v>
      </c>
    </row>
    <row r="11" spans="1:18" x14ac:dyDescent="0.25">
      <c r="A11" s="11" t="s">
        <v>481</v>
      </c>
      <c r="B11" s="13">
        <v>7053</v>
      </c>
      <c r="C11" s="14">
        <f>(259/B11*100)</f>
        <v>3.6721962285552245</v>
      </c>
      <c r="D11" s="15">
        <v>6794</v>
      </c>
      <c r="E11" s="14">
        <v>73.013229890000005</v>
      </c>
      <c r="F11" s="16">
        <v>0.95133480999999998</v>
      </c>
      <c r="G11" s="14">
        <v>16.88484235</v>
      </c>
      <c r="H11" s="16">
        <v>0.52625531999999997</v>
      </c>
      <c r="I11" s="14">
        <v>0</v>
      </c>
      <c r="J11" s="16">
        <v>0</v>
      </c>
      <c r="K11" s="14" t="s">
        <v>582</v>
      </c>
      <c r="L11" s="16" t="s">
        <v>582</v>
      </c>
      <c r="M11" s="14">
        <v>0</v>
      </c>
      <c r="N11" s="16">
        <v>0</v>
      </c>
      <c r="O11" s="14">
        <v>0</v>
      </c>
      <c r="P11" s="16">
        <v>0</v>
      </c>
      <c r="Q11" s="14">
        <v>10.10192775</v>
      </c>
      <c r="R11" s="16">
        <v>0.99567262999999995</v>
      </c>
    </row>
    <row r="12" spans="1:18" x14ac:dyDescent="0.25">
      <c r="A12" s="11" t="s">
        <v>482</v>
      </c>
      <c r="B12" s="13">
        <v>6894</v>
      </c>
      <c r="C12" s="14">
        <f>(60/B12*100)</f>
        <v>0.8703220191470844</v>
      </c>
      <c r="D12" s="15">
        <v>6834</v>
      </c>
      <c r="E12" s="14">
        <v>80.906134089999995</v>
      </c>
      <c r="F12" s="16">
        <v>0.81072263</v>
      </c>
      <c r="G12" s="14">
        <v>13.6360113</v>
      </c>
      <c r="H12" s="16">
        <v>0.57046666999999995</v>
      </c>
      <c r="I12" s="14">
        <v>0</v>
      </c>
      <c r="J12" s="16">
        <v>0</v>
      </c>
      <c r="K12" s="14" t="s">
        <v>582</v>
      </c>
      <c r="L12" s="16" t="s">
        <v>582</v>
      </c>
      <c r="M12" s="14">
        <v>2.3480837700000001</v>
      </c>
      <c r="N12" s="16">
        <v>0.59189603000000002</v>
      </c>
      <c r="O12" s="14">
        <v>0</v>
      </c>
      <c r="P12" s="16">
        <v>0</v>
      </c>
      <c r="Q12" s="14">
        <v>3.1097708399999999</v>
      </c>
      <c r="R12" s="16">
        <v>0.37409281999999999</v>
      </c>
    </row>
    <row r="13" spans="1:18" x14ac:dyDescent="0.25">
      <c r="A13" s="11" t="s">
        <v>483</v>
      </c>
      <c r="B13" s="13">
        <v>7161</v>
      </c>
      <c r="C13" s="14">
        <f>(368/B13*100)</f>
        <v>5.1389470744309458</v>
      </c>
      <c r="D13" s="15">
        <v>6793</v>
      </c>
      <c r="E13" s="14">
        <v>80.467445190000007</v>
      </c>
      <c r="F13" s="16">
        <v>0.74951800999999996</v>
      </c>
      <c r="G13" s="14">
        <v>11.85121846</v>
      </c>
      <c r="H13" s="16">
        <v>0.55058180000000001</v>
      </c>
      <c r="I13" s="14">
        <v>0</v>
      </c>
      <c r="J13" s="16">
        <v>0</v>
      </c>
      <c r="K13" s="14" t="s">
        <v>582</v>
      </c>
      <c r="L13" s="16" t="s">
        <v>582</v>
      </c>
      <c r="M13" s="14">
        <v>4.2471297400000001</v>
      </c>
      <c r="N13" s="16">
        <v>0.49075152</v>
      </c>
      <c r="O13" s="14">
        <v>0</v>
      </c>
      <c r="P13" s="16">
        <v>0</v>
      </c>
      <c r="Q13" s="14">
        <v>3.4342066099999999</v>
      </c>
      <c r="R13" s="16">
        <v>0.39866971000000001</v>
      </c>
    </row>
    <row r="14" spans="1:18" x14ac:dyDescent="0.25">
      <c r="A14" s="11" t="s">
        <v>484</v>
      </c>
      <c r="B14" s="13">
        <v>5587</v>
      </c>
      <c r="C14" s="14">
        <f>(96/B14*100)</f>
        <v>1.7182745659566852</v>
      </c>
      <c r="D14" s="15">
        <v>5491</v>
      </c>
      <c r="E14" s="14">
        <v>86.310311179999999</v>
      </c>
      <c r="F14" s="16">
        <v>0.54808011000000001</v>
      </c>
      <c r="G14" s="14">
        <v>11.92524987</v>
      </c>
      <c r="H14" s="16">
        <v>0.49457356000000002</v>
      </c>
      <c r="I14" s="14">
        <v>0</v>
      </c>
      <c r="J14" s="16">
        <v>0</v>
      </c>
      <c r="K14" s="14" t="s">
        <v>582</v>
      </c>
      <c r="L14" s="16" t="s">
        <v>582</v>
      </c>
      <c r="M14" s="14">
        <v>0</v>
      </c>
      <c r="N14" s="16">
        <v>0</v>
      </c>
      <c r="O14" s="14">
        <v>0</v>
      </c>
      <c r="P14" s="16">
        <v>0</v>
      </c>
      <c r="Q14" s="14">
        <v>1.76443895</v>
      </c>
      <c r="R14" s="16">
        <v>0.21135211000000001</v>
      </c>
    </row>
    <row r="15" spans="1:18" x14ac:dyDescent="0.25">
      <c r="A15" s="11" t="s">
        <v>485</v>
      </c>
      <c r="B15" s="13">
        <v>5882</v>
      </c>
      <c r="C15" s="14">
        <f>(206/B15*100)</f>
        <v>3.5022101326079564</v>
      </c>
      <c r="D15" s="15">
        <v>5676</v>
      </c>
      <c r="E15" s="14">
        <v>79.325109839999996</v>
      </c>
      <c r="F15" s="16">
        <v>0.82465036999999997</v>
      </c>
      <c r="G15" s="14">
        <v>16.533701010000001</v>
      </c>
      <c r="H15" s="16">
        <v>0.61094181999999997</v>
      </c>
      <c r="I15" s="14">
        <v>0</v>
      </c>
      <c r="J15" s="16">
        <v>0</v>
      </c>
      <c r="K15" s="14" t="s">
        <v>582</v>
      </c>
      <c r="L15" s="16" t="s">
        <v>582</v>
      </c>
      <c r="M15" s="14">
        <v>1.0404727199999999</v>
      </c>
      <c r="N15" s="16">
        <v>0.46653826999999998</v>
      </c>
      <c r="O15" s="14">
        <v>0</v>
      </c>
      <c r="P15" s="16">
        <v>0</v>
      </c>
      <c r="Q15" s="14">
        <v>3.1007164299999999</v>
      </c>
      <c r="R15" s="16">
        <v>0.34967110000000001</v>
      </c>
    </row>
    <row r="16" spans="1:18" x14ac:dyDescent="0.25">
      <c r="A16" s="11" t="s">
        <v>486</v>
      </c>
      <c r="B16" s="13">
        <v>6108</v>
      </c>
      <c r="C16" s="14">
        <f>(203/B16*100)</f>
        <v>3.3235101506221345</v>
      </c>
      <c r="D16" s="15">
        <v>5905</v>
      </c>
      <c r="E16" s="14">
        <v>74.948729940000007</v>
      </c>
      <c r="F16" s="16">
        <v>0.66924680999999997</v>
      </c>
      <c r="G16" s="14">
        <v>17.84256281</v>
      </c>
      <c r="H16" s="16">
        <v>0.53460896000000002</v>
      </c>
      <c r="I16" s="14">
        <v>0</v>
      </c>
      <c r="J16" s="16">
        <v>0</v>
      </c>
      <c r="K16" s="14" t="s">
        <v>582</v>
      </c>
      <c r="L16" s="16" t="s">
        <v>582</v>
      </c>
      <c r="M16" s="14">
        <v>0</v>
      </c>
      <c r="N16" s="16">
        <v>0</v>
      </c>
      <c r="O16" s="14">
        <v>0</v>
      </c>
      <c r="P16" s="16">
        <v>0</v>
      </c>
      <c r="Q16" s="14">
        <v>7.2087072499999998</v>
      </c>
      <c r="R16" s="16">
        <v>0.66305798000000005</v>
      </c>
    </row>
    <row r="17" spans="1:18" x14ac:dyDescent="0.25">
      <c r="A17" s="11" t="s">
        <v>487</v>
      </c>
      <c r="B17" s="13">
        <v>6504</v>
      </c>
      <c r="C17" s="14">
        <f>(2741/B17*100)</f>
        <v>42.143296432964327</v>
      </c>
      <c r="D17" s="15">
        <v>3763</v>
      </c>
      <c r="E17" s="14">
        <v>74.35487929</v>
      </c>
      <c r="F17" s="16">
        <v>0.99990000000000001</v>
      </c>
      <c r="G17" s="14">
        <v>11.1791754</v>
      </c>
      <c r="H17" s="16">
        <v>0.52078641999999997</v>
      </c>
      <c r="I17" s="14">
        <v>0</v>
      </c>
      <c r="J17" s="16">
        <v>0</v>
      </c>
      <c r="K17" s="14" t="s">
        <v>582</v>
      </c>
      <c r="L17" s="16" t="s">
        <v>582</v>
      </c>
      <c r="M17" s="14">
        <v>3.9106507399999999</v>
      </c>
      <c r="N17" s="16">
        <v>0.50534003000000005</v>
      </c>
      <c r="O17" s="14">
        <v>0</v>
      </c>
      <c r="P17" s="16">
        <v>0</v>
      </c>
      <c r="Q17" s="14">
        <v>10.555294569999999</v>
      </c>
      <c r="R17" s="16">
        <v>0.78807669000000002</v>
      </c>
    </row>
    <row r="18" spans="1:18" x14ac:dyDescent="0.25">
      <c r="A18" s="11" t="s">
        <v>488</v>
      </c>
      <c r="B18" s="13">
        <v>5532</v>
      </c>
      <c r="C18" s="14">
        <f>(33/B18*100)</f>
        <v>0.59652928416485895</v>
      </c>
      <c r="D18" s="15">
        <v>5499</v>
      </c>
      <c r="E18" s="14">
        <v>84.271293409999998</v>
      </c>
      <c r="F18" s="16">
        <v>0.87763988999999998</v>
      </c>
      <c r="G18" s="14">
        <v>10.953325980000001</v>
      </c>
      <c r="H18" s="16">
        <v>0.51633123000000003</v>
      </c>
      <c r="I18" s="14">
        <v>0</v>
      </c>
      <c r="J18" s="16">
        <v>0</v>
      </c>
      <c r="K18" s="14" t="s">
        <v>582</v>
      </c>
      <c r="L18" s="16" t="s">
        <v>582</v>
      </c>
      <c r="M18" s="14">
        <v>0</v>
      </c>
      <c r="N18" s="16">
        <v>0</v>
      </c>
      <c r="O18" s="14">
        <v>0</v>
      </c>
      <c r="P18" s="16">
        <v>0</v>
      </c>
      <c r="Q18" s="14">
        <v>4.7753806000000001</v>
      </c>
      <c r="R18" s="16">
        <v>0.71597253999999999</v>
      </c>
    </row>
    <row r="19" spans="1:18" x14ac:dyDescent="0.25">
      <c r="A19" s="11" t="s">
        <v>489</v>
      </c>
      <c r="B19" s="13">
        <v>5658</v>
      </c>
      <c r="C19" s="14">
        <f>(521/B19*100)</f>
        <v>9.2082007776599504</v>
      </c>
      <c r="D19" s="15">
        <v>5137</v>
      </c>
      <c r="E19" s="14">
        <v>85.734533760000005</v>
      </c>
      <c r="F19" s="16">
        <v>0.61480044</v>
      </c>
      <c r="G19" s="14">
        <v>10.18402532</v>
      </c>
      <c r="H19" s="16">
        <v>0.53521286000000001</v>
      </c>
      <c r="I19" s="14">
        <v>0</v>
      </c>
      <c r="J19" s="16">
        <v>0</v>
      </c>
      <c r="K19" s="14" t="s">
        <v>582</v>
      </c>
      <c r="L19" s="16" t="s">
        <v>582</v>
      </c>
      <c r="M19" s="14">
        <v>0</v>
      </c>
      <c r="N19" s="16">
        <v>0</v>
      </c>
      <c r="O19" s="14">
        <v>0</v>
      </c>
      <c r="P19" s="16">
        <v>0</v>
      </c>
      <c r="Q19" s="14">
        <v>4.0814409200000004</v>
      </c>
      <c r="R19" s="16">
        <v>0.47472448</v>
      </c>
    </row>
    <row r="20" spans="1:18" x14ac:dyDescent="0.25">
      <c r="A20" s="11" t="s">
        <v>490</v>
      </c>
      <c r="B20" s="13">
        <v>3371</v>
      </c>
      <c r="C20" s="14">
        <f>(75/B20*100)</f>
        <v>2.2248590922574905</v>
      </c>
      <c r="D20" s="15">
        <v>3296</v>
      </c>
      <c r="E20" s="14">
        <v>84.381351260000002</v>
      </c>
      <c r="F20" s="16">
        <v>0.62279611000000001</v>
      </c>
      <c r="G20" s="14">
        <v>9.1641195700000004</v>
      </c>
      <c r="H20" s="16">
        <v>0.50883811000000001</v>
      </c>
      <c r="I20" s="14">
        <v>0</v>
      </c>
      <c r="J20" s="16">
        <v>0</v>
      </c>
      <c r="K20" s="14" t="s">
        <v>582</v>
      </c>
      <c r="L20" s="16" t="s">
        <v>582</v>
      </c>
      <c r="M20" s="14">
        <v>0</v>
      </c>
      <c r="N20" s="16">
        <v>0</v>
      </c>
      <c r="O20" s="14">
        <v>0</v>
      </c>
      <c r="P20" s="16">
        <v>0</v>
      </c>
      <c r="Q20" s="14">
        <v>6.4545291699999998</v>
      </c>
      <c r="R20" s="16">
        <v>0.44416489999999997</v>
      </c>
    </row>
    <row r="21" spans="1:18" x14ac:dyDescent="0.25">
      <c r="A21" s="11" t="s">
        <v>491</v>
      </c>
      <c r="B21" s="13">
        <v>5741</v>
      </c>
      <c r="C21" s="14">
        <f>(90/B21*100)</f>
        <v>1.5676711374325032</v>
      </c>
      <c r="D21" s="15">
        <v>5651</v>
      </c>
      <c r="E21" s="14">
        <v>89.903103990000005</v>
      </c>
      <c r="F21" s="16">
        <v>0.54931284999999996</v>
      </c>
      <c r="G21" s="14">
        <v>7.7377510100000002</v>
      </c>
      <c r="H21" s="16">
        <v>0.4831705</v>
      </c>
      <c r="I21" s="14">
        <v>0</v>
      </c>
      <c r="J21" s="16">
        <v>0</v>
      </c>
      <c r="K21" s="14" t="s">
        <v>582</v>
      </c>
      <c r="L21" s="16" t="s">
        <v>582</v>
      </c>
      <c r="M21" s="14">
        <v>0</v>
      </c>
      <c r="N21" s="16">
        <v>0</v>
      </c>
      <c r="O21" s="14">
        <v>0</v>
      </c>
      <c r="P21" s="16">
        <v>0</v>
      </c>
      <c r="Q21" s="14">
        <v>2.3591449999999998</v>
      </c>
      <c r="R21" s="16">
        <v>0.28275217000000002</v>
      </c>
    </row>
    <row r="22" spans="1:18" x14ac:dyDescent="0.25">
      <c r="A22" s="11" t="s">
        <v>492</v>
      </c>
      <c r="B22" s="13">
        <v>6598</v>
      </c>
      <c r="C22" s="14">
        <f>(45/B22*100)</f>
        <v>0.68202485601697482</v>
      </c>
      <c r="D22" s="15">
        <v>6553</v>
      </c>
      <c r="E22" s="14">
        <v>83.115851509999999</v>
      </c>
      <c r="F22" s="16">
        <v>0.88237211000000004</v>
      </c>
      <c r="G22" s="14">
        <v>11.364232579999999</v>
      </c>
      <c r="H22" s="16">
        <v>0.72175186999999996</v>
      </c>
      <c r="I22" s="14">
        <v>0</v>
      </c>
      <c r="J22" s="16">
        <v>0</v>
      </c>
      <c r="K22" s="14" t="s">
        <v>582</v>
      </c>
      <c r="L22" s="16" t="s">
        <v>582</v>
      </c>
      <c r="M22" s="14">
        <v>0</v>
      </c>
      <c r="N22" s="16">
        <v>0</v>
      </c>
      <c r="O22" s="14">
        <v>2.851967E-2</v>
      </c>
      <c r="P22" s="16">
        <v>1.9073099999999999E-2</v>
      </c>
      <c r="Q22" s="14">
        <v>5.4913962400000003</v>
      </c>
      <c r="R22" s="16">
        <v>0.66223977999999994</v>
      </c>
    </row>
    <row r="23" spans="1:18" x14ac:dyDescent="0.25">
      <c r="A23" s="11" t="s">
        <v>493</v>
      </c>
      <c r="B23" s="13">
        <v>11583</v>
      </c>
      <c r="C23" s="14">
        <f>(321/B23*100)</f>
        <v>2.7713027713027714</v>
      </c>
      <c r="D23" s="15">
        <v>11262</v>
      </c>
      <c r="E23" s="14">
        <v>86.342423749999995</v>
      </c>
      <c r="F23" s="16">
        <v>0.54303568999999996</v>
      </c>
      <c r="G23" s="14">
        <v>10.39074654</v>
      </c>
      <c r="H23" s="16">
        <v>0.39682469999999997</v>
      </c>
      <c r="I23" s="14">
        <v>0</v>
      </c>
      <c r="J23" s="16">
        <v>0</v>
      </c>
      <c r="K23" s="14" t="s">
        <v>582</v>
      </c>
      <c r="L23" s="16" t="s">
        <v>582</v>
      </c>
      <c r="M23" s="14">
        <v>0</v>
      </c>
      <c r="N23" s="16">
        <v>0</v>
      </c>
      <c r="O23" s="14">
        <v>0</v>
      </c>
      <c r="P23" s="16">
        <v>0</v>
      </c>
      <c r="Q23" s="14">
        <v>3.2668297100000001</v>
      </c>
      <c r="R23" s="16">
        <v>0.39433142999999998</v>
      </c>
    </row>
    <row r="24" spans="1:18" x14ac:dyDescent="0.25">
      <c r="A24" s="11" t="s">
        <v>494</v>
      </c>
      <c r="B24" s="13">
        <v>6647</v>
      </c>
      <c r="C24" s="14">
        <f>(23/B24*100)</f>
        <v>0.34602076124567477</v>
      </c>
      <c r="D24" s="15">
        <v>6624</v>
      </c>
      <c r="E24" s="14">
        <v>88.180152199999995</v>
      </c>
      <c r="F24" s="16">
        <v>0.92277790000000004</v>
      </c>
      <c r="G24" s="14">
        <v>9.59290339</v>
      </c>
      <c r="H24" s="16">
        <v>0.50298695000000004</v>
      </c>
      <c r="I24" s="14">
        <v>0</v>
      </c>
      <c r="J24" s="16">
        <v>0</v>
      </c>
      <c r="K24" s="14" t="s">
        <v>582</v>
      </c>
      <c r="L24" s="16" t="s">
        <v>582</v>
      </c>
      <c r="M24" s="14">
        <v>0</v>
      </c>
      <c r="N24" s="16">
        <v>0</v>
      </c>
      <c r="O24" s="14">
        <v>0</v>
      </c>
      <c r="P24" s="16">
        <v>0</v>
      </c>
      <c r="Q24" s="14">
        <v>2.2269444100000002</v>
      </c>
      <c r="R24" s="16">
        <v>0.82208395000000001</v>
      </c>
    </row>
    <row r="25" spans="1:18" x14ac:dyDescent="0.25">
      <c r="A25" s="11" t="s">
        <v>495</v>
      </c>
      <c r="B25" s="13">
        <v>5581</v>
      </c>
      <c r="C25" s="14">
        <f>(26/B25*100)</f>
        <v>0.46586633219853069</v>
      </c>
      <c r="D25" s="15">
        <v>5555</v>
      </c>
      <c r="E25" s="14">
        <v>78.136042509999996</v>
      </c>
      <c r="F25" s="16">
        <v>0.91140895</v>
      </c>
      <c r="G25" s="14">
        <v>20.213662500000002</v>
      </c>
      <c r="H25" s="16">
        <v>0.88904276000000004</v>
      </c>
      <c r="I25" s="14">
        <v>0</v>
      </c>
      <c r="J25" s="16">
        <v>0</v>
      </c>
      <c r="K25" s="14" t="s">
        <v>582</v>
      </c>
      <c r="L25" s="16" t="s">
        <v>582</v>
      </c>
      <c r="M25" s="14">
        <v>0</v>
      </c>
      <c r="N25" s="16">
        <v>0</v>
      </c>
      <c r="O25" s="14">
        <v>0</v>
      </c>
      <c r="P25" s="16">
        <v>0</v>
      </c>
      <c r="Q25" s="14">
        <v>1.6502949899999999</v>
      </c>
      <c r="R25" s="16">
        <v>0.16554490999999999</v>
      </c>
    </row>
    <row r="26" spans="1:18" x14ac:dyDescent="0.25">
      <c r="A26" s="11" t="s">
        <v>496</v>
      </c>
      <c r="B26" s="13">
        <v>4869</v>
      </c>
      <c r="C26" s="14">
        <f>(103/B26*100)</f>
        <v>2.1154241117272541</v>
      </c>
      <c r="D26" s="15">
        <v>4766</v>
      </c>
      <c r="E26" s="14">
        <v>87.899003960000002</v>
      </c>
      <c r="F26" s="16">
        <v>0.48477572000000002</v>
      </c>
      <c r="G26" s="14">
        <v>10.394321619999999</v>
      </c>
      <c r="H26" s="16">
        <v>0.44300318</v>
      </c>
      <c r="I26" s="14">
        <v>0</v>
      </c>
      <c r="J26" s="16">
        <v>0</v>
      </c>
      <c r="K26" s="14" t="s">
        <v>582</v>
      </c>
      <c r="L26" s="16" t="s">
        <v>582</v>
      </c>
      <c r="M26" s="14">
        <v>0</v>
      </c>
      <c r="N26" s="16">
        <v>0</v>
      </c>
      <c r="O26" s="14">
        <v>0</v>
      </c>
      <c r="P26" s="16">
        <v>0</v>
      </c>
      <c r="Q26" s="14">
        <v>1.70667441</v>
      </c>
      <c r="R26" s="16">
        <v>0.21611364999999999</v>
      </c>
    </row>
    <row r="27" spans="1:18" x14ac:dyDescent="0.25">
      <c r="A27" s="11" t="s">
        <v>497</v>
      </c>
      <c r="B27" s="13">
        <v>5299</v>
      </c>
      <c r="C27" s="14">
        <f>(228/B27*100)</f>
        <v>4.3026986223815813</v>
      </c>
      <c r="D27" s="15">
        <v>5071</v>
      </c>
      <c r="E27" s="14">
        <v>76.441753300000002</v>
      </c>
      <c r="F27" s="16">
        <v>0.56150418999999996</v>
      </c>
      <c r="G27" s="14">
        <v>16.38108884</v>
      </c>
      <c r="H27" s="16">
        <v>0.51930149000000003</v>
      </c>
      <c r="I27" s="14">
        <v>0</v>
      </c>
      <c r="J27" s="16">
        <v>0</v>
      </c>
      <c r="K27" s="14" t="s">
        <v>582</v>
      </c>
      <c r="L27" s="16" t="s">
        <v>582</v>
      </c>
      <c r="M27" s="14">
        <v>0</v>
      </c>
      <c r="N27" s="16">
        <v>0</v>
      </c>
      <c r="O27" s="14">
        <v>0</v>
      </c>
      <c r="P27" s="16">
        <v>0</v>
      </c>
      <c r="Q27" s="14">
        <v>7.1771578600000003</v>
      </c>
      <c r="R27" s="16">
        <v>0.29109643000000002</v>
      </c>
    </row>
    <row r="28" spans="1:18" x14ac:dyDescent="0.25">
      <c r="A28" s="11" t="s">
        <v>498</v>
      </c>
      <c r="B28" s="13">
        <v>7568</v>
      </c>
      <c r="C28" s="14">
        <f>(600/B28*100)</f>
        <v>7.9281183932346719</v>
      </c>
      <c r="D28" s="15">
        <v>6968</v>
      </c>
      <c r="E28" s="14">
        <v>74.594558230000004</v>
      </c>
      <c r="F28" s="16">
        <v>0.86581512999999999</v>
      </c>
      <c r="G28" s="14">
        <v>19.022535080000001</v>
      </c>
      <c r="H28" s="16">
        <v>0.66560277000000001</v>
      </c>
      <c r="I28" s="14">
        <v>0</v>
      </c>
      <c r="J28" s="16">
        <v>0</v>
      </c>
      <c r="K28" s="14" t="s">
        <v>582</v>
      </c>
      <c r="L28" s="16" t="s">
        <v>582</v>
      </c>
      <c r="M28" s="14">
        <v>0</v>
      </c>
      <c r="N28" s="16">
        <v>0</v>
      </c>
      <c r="O28" s="14">
        <v>0</v>
      </c>
      <c r="P28" s="16">
        <v>0</v>
      </c>
      <c r="Q28" s="14">
        <v>6.3829066900000004</v>
      </c>
      <c r="R28" s="16">
        <v>0.79267270999999995</v>
      </c>
    </row>
    <row r="29" spans="1:18" x14ac:dyDescent="0.25">
      <c r="A29" s="11" t="s">
        <v>499</v>
      </c>
      <c r="B29" s="13">
        <v>5385</v>
      </c>
      <c r="C29" s="14">
        <f>(30/B29*100)</f>
        <v>0.55710306406685239</v>
      </c>
      <c r="D29" s="15">
        <v>5355</v>
      </c>
      <c r="E29" s="14">
        <v>85.387685939999997</v>
      </c>
      <c r="F29" s="16">
        <v>0.56044952999999997</v>
      </c>
      <c r="G29" s="14">
        <v>10.50459274</v>
      </c>
      <c r="H29" s="16">
        <v>0.43883686999999999</v>
      </c>
      <c r="I29" s="14">
        <v>0</v>
      </c>
      <c r="J29" s="16">
        <v>0</v>
      </c>
      <c r="K29" s="14" t="s">
        <v>582</v>
      </c>
      <c r="L29" s="16" t="s">
        <v>582</v>
      </c>
      <c r="M29" s="14">
        <v>2.7667624100000001</v>
      </c>
      <c r="N29" s="16">
        <v>0.24169378</v>
      </c>
      <c r="O29" s="14">
        <v>0</v>
      </c>
      <c r="P29" s="16">
        <v>0</v>
      </c>
      <c r="Q29" s="14">
        <v>1.3409589099999999</v>
      </c>
      <c r="R29" s="16">
        <v>0.27557376</v>
      </c>
    </row>
    <row r="30" spans="1:18" x14ac:dyDescent="0.25">
      <c r="A30" s="11" t="s">
        <v>500</v>
      </c>
      <c r="B30" s="13">
        <v>4520</v>
      </c>
      <c r="C30" s="14">
        <f>(279/B30*100)</f>
        <v>6.1725663716814161</v>
      </c>
      <c r="D30" s="15">
        <v>4241</v>
      </c>
      <c r="E30" s="14">
        <v>84.740134029999993</v>
      </c>
      <c r="F30" s="16">
        <v>0.59496585000000002</v>
      </c>
      <c r="G30" s="14">
        <v>10.71426816</v>
      </c>
      <c r="H30" s="16">
        <v>0.41847371999999999</v>
      </c>
      <c r="I30" s="14">
        <v>0</v>
      </c>
      <c r="J30" s="16">
        <v>0</v>
      </c>
      <c r="K30" s="14" t="s">
        <v>582</v>
      </c>
      <c r="L30" s="16" t="s">
        <v>582</v>
      </c>
      <c r="M30" s="14">
        <v>0</v>
      </c>
      <c r="N30" s="16">
        <v>0</v>
      </c>
      <c r="O30" s="14">
        <v>0</v>
      </c>
      <c r="P30" s="16">
        <v>0</v>
      </c>
      <c r="Q30" s="14">
        <v>4.5455978100000003</v>
      </c>
      <c r="R30" s="16">
        <v>0.39334171000000001</v>
      </c>
    </row>
    <row r="31" spans="1:18" x14ac:dyDescent="0.25">
      <c r="A31" s="11" t="s">
        <v>501</v>
      </c>
      <c r="B31" s="13">
        <v>5456</v>
      </c>
      <c r="C31" s="14">
        <f>(159/B31*100)</f>
        <v>2.9142228739002931</v>
      </c>
      <c r="D31" s="15">
        <v>5297</v>
      </c>
      <c r="E31" s="14">
        <v>83.56508728</v>
      </c>
      <c r="F31" s="16">
        <v>0.54154099</v>
      </c>
      <c r="G31" s="14">
        <v>11.833602150000001</v>
      </c>
      <c r="H31" s="16">
        <v>0.42345323000000001</v>
      </c>
      <c r="I31" s="14">
        <v>0</v>
      </c>
      <c r="J31" s="16">
        <v>0</v>
      </c>
      <c r="K31" s="14" t="s">
        <v>582</v>
      </c>
      <c r="L31" s="16" t="s">
        <v>582</v>
      </c>
      <c r="M31" s="14">
        <v>0</v>
      </c>
      <c r="N31" s="16">
        <v>0</v>
      </c>
      <c r="O31" s="14">
        <v>0</v>
      </c>
      <c r="P31" s="16">
        <v>0</v>
      </c>
      <c r="Q31" s="14">
        <v>4.6013105799999998</v>
      </c>
      <c r="R31" s="16">
        <v>0.43152160000000001</v>
      </c>
    </row>
    <row r="32" spans="1:18" x14ac:dyDescent="0.25">
      <c r="A32" s="11" t="s">
        <v>502</v>
      </c>
      <c r="B32" s="13">
        <v>4478</v>
      </c>
      <c r="C32" s="14">
        <f>(6/B32*100)</f>
        <v>0.13398838767306834</v>
      </c>
      <c r="D32" s="15">
        <v>4472</v>
      </c>
      <c r="E32" s="14">
        <v>81.945128089999997</v>
      </c>
      <c r="F32" s="16">
        <v>0.60127109000000001</v>
      </c>
      <c r="G32" s="14">
        <v>16.304883799999999</v>
      </c>
      <c r="H32" s="16">
        <v>0.54553136999999996</v>
      </c>
      <c r="I32" s="14">
        <v>0</v>
      </c>
      <c r="J32" s="16">
        <v>0</v>
      </c>
      <c r="K32" s="14" t="s">
        <v>582</v>
      </c>
      <c r="L32" s="16" t="s">
        <v>582</v>
      </c>
      <c r="M32" s="14">
        <v>0</v>
      </c>
      <c r="N32" s="16">
        <v>0</v>
      </c>
      <c r="O32" s="14">
        <v>0</v>
      </c>
      <c r="P32" s="16">
        <v>0</v>
      </c>
      <c r="Q32" s="14">
        <v>1.7499881100000001</v>
      </c>
      <c r="R32" s="16">
        <v>0.23651298000000001</v>
      </c>
    </row>
    <row r="33" spans="1:18" x14ac:dyDescent="0.25">
      <c r="A33" s="11" t="s">
        <v>503</v>
      </c>
      <c r="B33" s="13">
        <v>7325</v>
      </c>
      <c r="C33" s="14">
        <f>(90/B33*100)</f>
        <v>1.228668941979522</v>
      </c>
      <c r="D33" s="15">
        <v>7235</v>
      </c>
      <c r="E33" s="14">
        <v>90.245353100000003</v>
      </c>
      <c r="F33" s="16">
        <v>0.42976204000000001</v>
      </c>
      <c r="G33" s="14">
        <v>7.8719382099999997</v>
      </c>
      <c r="H33" s="16">
        <v>0.36059210000000003</v>
      </c>
      <c r="I33" s="14">
        <v>0</v>
      </c>
      <c r="J33" s="16">
        <v>0</v>
      </c>
      <c r="K33" s="14" t="s">
        <v>582</v>
      </c>
      <c r="L33" s="16" t="s">
        <v>582</v>
      </c>
      <c r="M33" s="14">
        <v>0</v>
      </c>
      <c r="N33" s="16">
        <v>0</v>
      </c>
      <c r="O33" s="14">
        <v>0</v>
      </c>
      <c r="P33" s="16">
        <v>0</v>
      </c>
      <c r="Q33" s="14">
        <v>1.8827087</v>
      </c>
      <c r="R33" s="16">
        <v>0.23053297</v>
      </c>
    </row>
    <row r="34" spans="1:18" x14ac:dyDescent="0.25">
      <c r="A34" s="11" t="s">
        <v>504</v>
      </c>
      <c r="B34" s="13">
        <v>6350</v>
      </c>
      <c r="C34" s="14">
        <f>(117/B34*100)</f>
        <v>1.8425196850393701</v>
      </c>
      <c r="D34" s="15">
        <v>6233</v>
      </c>
      <c r="E34" s="14">
        <v>74.503724849999998</v>
      </c>
      <c r="F34" s="16">
        <v>0.83849817000000004</v>
      </c>
      <c r="G34" s="14">
        <v>16.555216980000001</v>
      </c>
      <c r="H34" s="16">
        <v>0.61254558999999997</v>
      </c>
      <c r="I34" s="14">
        <v>0</v>
      </c>
      <c r="J34" s="16">
        <v>0</v>
      </c>
      <c r="K34" s="14" t="s">
        <v>582</v>
      </c>
      <c r="L34" s="16" t="s">
        <v>582</v>
      </c>
      <c r="M34" s="14">
        <v>2.5976574600000002</v>
      </c>
      <c r="N34" s="16">
        <v>0.53921854000000002</v>
      </c>
      <c r="O34" s="14">
        <v>0</v>
      </c>
      <c r="P34" s="16">
        <v>0</v>
      </c>
      <c r="Q34" s="14">
        <v>6.3434007100000001</v>
      </c>
      <c r="R34" s="16">
        <v>0.61400063000000005</v>
      </c>
    </row>
    <row r="35" spans="1:18" x14ac:dyDescent="0.25">
      <c r="A35" s="11" t="s">
        <v>505</v>
      </c>
      <c r="B35" s="13">
        <v>6406</v>
      </c>
      <c r="C35" s="14">
        <f>(88/B35*100)</f>
        <v>1.3737121448641898</v>
      </c>
      <c r="D35" s="15">
        <v>6318</v>
      </c>
      <c r="E35" s="14">
        <v>77.105130680000002</v>
      </c>
      <c r="F35" s="16">
        <v>0.66393440999999997</v>
      </c>
      <c r="G35" s="14">
        <v>19.556406630000001</v>
      </c>
      <c r="H35" s="16">
        <v>0.66165222999999995</v>
      </c>
      <c r="I35" s="14">
        <v>0</v>
      </c>
      <c r="J35" s="16">
        <v>0</v>
      </c>
      <c r="K35" s="14" t="s">
        <v>582</v>
      </c>
      <c r="L35" s="16" t="s">
        <v>582</v>
      </c>
      <c r="M35" s="14">
        <v>1.0439273</v>
      </c>
      <c r="N35" s="16">
        <v>5.7216339999999997E-2</v>
      </c>
      <c r="O35" s="14">
        <v>0</v>
      </c>
      <c r="P35" s="16">
        <v>0</v>
      </c>
      <c r="Q35" s="14">
        <v>2.2945353900000001</v>
      </c>
      <c r="R35" s="16">
        <v>0.19038995</v>
      </c>
    </row>
    <row r="36" spans="1:18" x14ac:dyDescent="0.25">
      <c r="A36" s="11" t="s">
        <v>506</v>
      </c>
      <c r="B36" s="13">
        <v>6736</v>
      </c>
      <c r="C36" s="14">
        <f>(113/B36*100)</f>
        <v>1.6775534441805227</v>
      </c>
      <c r="D36" s="15">
        <v>6623</v>
      </c>
      <c r="E36" s="14">
        <v>80.999232129999996</v>
      </c>
      <c r="F36" s="16">
        <v>0.51768963000000001</v>
      </c>
      <c r="G36" s="14">
        <v>15.37863104</v>
      </c>
      <c r="H36" s="16">
        <v>0.42259679999999999</v>
      </c>
      <c r="I36" s="14">
        <v>0</v>
      </c>
      <c r="J36" s="16">
        <v>0</v>
      </c>
      <c r="K36" s="14" t="s">
        <v>582</v>
      </c>
      <c r="L36" s="16" t="s">
        <v>582</v>
      </c>
      <c r="M36" s="14">
        <v>0</v>
      </c>
      <c r="N36" s="16">
        <v>0</v>
      </c>
      <c r="O36" s="14">
        <v>0</v>
      </c>
      <c r="P36" s="16">
        <v>0</v>
      </c>
      <c r="Q36" s="14">
        <v>3.6221368300000001</v>
      </c>
      <c r="R36" s="16">
        <v>0.34447536000000001</v>
      </c>
    </row>
    <row r="37" spans="1:18" x14ac:dyDescent="0.25">
      <c r="A37" s="11" t="s">
        <v>507</v>
      </c>
      <c r="B37" s="13">
        <v>5458</v>
      </c>
      <c r="C37" s="14">
        <f>(232/B37*100)</f>
        <v>4.2506412605349944</v>
      </c>
      <c r="D37" s="15">
        <v>5226</v>
      </c>
      <c r="E37" s="14">
        <v>80.244049889999999</v>
      </c>
      <c r="F37" s="16">
        <v>0.83087725999999995</v>
      </c>
      <c r="G37" s="14">
        <v>11.54915153</v>
      </c>
      <c r="H37" s="16">
        <v>0.43580938000000002</v>
      </c>
      <c r="I37" s="14">
        <v>0</v>
      </c>
      <c r="J37" s="16">
        <v>0</v>
      </c>
      <c r="K37" s="14" t="s">
        <v>582</v>
      </c>
      <c r="L37" s="16" t="s">
        <v>582</v>
      </c>
      <c r="M37" s="14">
        <v>0</v>
      </c>
      <c r="N37" s="16">
        <v>0</v>
      </c>
      <c r="O37" s="14">
        <v>0</v>
      </c>
      <c r="P37" s="16">
        <v>0</v>
      </c>
      <c r="Q37" s="14">
        <v>8.2067985799999992</v>
      </c>
      <c r="R37" s="16">
        <v>0.79546185000000003</v>
      </c>
    </row>
    <row r="38" spans="1:18" x14ac:dyDescent="0.25">
      <c r="A38" s="11" t="s">
        <v>508</v>
      </c>
      <c r="B38" s="13">
        <v>5860</v>
      </c>
      <c r="C38" s="14">
        <f>(35/B38*100)</f>
        <v>0.59726962457337884</v>
      </c>
      <c r="D38" s="15">
        <v>5825</v>
      </c>
      <c r="E38" s="14">
        <v>66.803660660000006</v>
      </c>
      <c r="F38" s="16">
        <v>1.0339770500000001</v>
      </c>
      <c r="G38" s="14">
        <v>13.966714169999999</v>
      </c>
      <c r="H38" s="16">
        <v>0.52758229000000001</v>
      </c>
      <c r="I38" s="14">
        <v>0</v>
      </c>
      <c r="J38" s="16">
        <v>0</v>
      </c>
      <c r="K38" s="14" t="s">
        <v>582</v>
      </c>
      <c r="L38" s="16" t="s">
        <v>582</v>
      </c>
      <c r="M38" s="14">
        <v>0</v>
      </c>
      <c r="N38" s="16">
        <v>0</v>
      </c>
      <c r="O38" s="14">
        <v>0</v>
      </c>
      <c r="P38" s="16">
        <v>0</v>
      </c>
      <c r="Q38" s="14">
        <v>19.229625169999998</v>
      </c>
      <c r="R38" s="16">
        <v>1.0953557599999999</v>
      </c>
    </row>
    <row r="39" spans="1:18" x14ac:dyDescent="0.25">
      <c r="A39" s="11" t="s">
        <v>509</v>
      </c>
      <c r="B39" s="13">
        <v>5895</v>
      </c>
      <c r="C39" s="14">
        <f>(34/B39*100)</f>
        <v>0.57675996607294322</v>
      </c>
      <c r="D39" s="15">
        <v>5861</v>
      </c>
      <c r="E39" s="14">
        <v>76.51358793</v>
      </c>
      <c r="F39" s="16">
        <v>1.01924138</v>
      </c>
      <c r="G39" s="14">
        <v>19.107082420000001</v>
      </c>
      <c r="H39" s="16">
        <v>0.78605502999999999</v>
      </c>
      <c r="I39" s="14">
        <v>0</v>
      </c>
      <c r="J39" s="16">
        <v>0</v>
      </c>
      <c r="K39" s="14" t="s">
        <v>582</v>
      </c>
      <c r="L39" s="16" t="s">
        <v>582</v>
      </c>
      <c r="M39" s="14">
        <v>0</v>
      </c>
      <c r="N39" s="16">
        <v>0</v>
      </c>
      <c r="O39" s="14">
        <v>0</v>
      </c>
      <c r="P39" s="16">
        <v>0</v>
      </c>
      <c r="Q39" s="14">
        <v>4.3793296499999999</v>
      </c>
      <c r="R39" s="16">
        <v>0.61504806000000001</v>
      </c>
    </row>
    <row r="40" spans="1:18" x14ac:dyDescent="0.25">
      <c r="A40" s="11" t="s">
        <v>510</v>
      </c>
      <c r="B40" s="13">
        <v>14157</v>
      </c>
      <c r="C40" s="14">
        <f>(451/B40*100)</f>
        <v>3.1857031857031854</v>
      </c>
      <c r="D40" s="15">
        <v>13706</v>
      </c>
      <c r="E40" s="14">
        <v>85.236815840000006</v>
      </c>
      <c r="F40" s="16">
        <v>0.65632488</v>
      </c>
      <c r="G40" s="14">
        <v>10.88378949</v>
      </c>
      <c r="H40" s="16">
        <v>0.46690933000000001</v>
      </c>
      <c r="I40" s="14">
        <v>0</v>
      </c>
      <c r="J40" s="16">
        <v>0</v>
      </c>
      <c r="K40" s="14" t="s">
        <v>582</v>
      </c>
      <c r="L40" s="16" t="s">
        <v>582</v>
      </c>
      <c r="M40" s="14">
        <v>0</v>
      </c>
      <c r="N40" s="16">
        <v>0</v>
      </c>
      <c r="O40" s="14">
        <v>0</v>
      </c>
      <c r="P40" s="16">
        <v>0</v>
      </c>
      <c r="Q40" s="14">
        <v>3.8793946699999999</v>
      </c>
      <c r="R40" s="16">
        <v>0.46789572000000001</v>
      </c>
    </row>
    <row r="41" spans="1:18" x14ac:dyDescent="0.25">
      <c r="A41" s="11" t="s">
        <v>511</v>
      </c>
      <c r="B41" s="13">
        <v>5712</v>
      </c>
      <c r="C41" s="14">
        <f>(80/B41*100)</f>
        <v>1.400560224089636</v>
      </c>
      <c r="D41" s="15">
        <v>5632</v>
      </c>
      <c r="E41" s="14">
        <v>84.463405910000006</v>
      </c>
      <c r="F41" s="16">
        <v>0.66616589999999998</v>
      </c>
      <c r="G41" s="14">
        <v>11.353814590000001</v>
      </c>
      <c r="H41" s="16">
        <v>0.44543969</v>
      </c>
      <c r="I41" s="14">
        <v>0</v>
      </c>
      <c r="J41" s="16">
        <v>0</v>
      </c>
      <c r="K41" s="14" t="s">
        <v>582</v>
      </c>
      <c r="L41" s="16" t="s">
        <v>582</v>
      </c>
      <c r="M41" s="14">
        <v>0.68208106000000002</v>
      </c>
      <c r="N41" s="16">
        <v>0.18162733</v>
      </c>
      <c r="O41" s="14">
        <v>0</v>
      </c>
      <c r="P41" s="16">
        <v>0</v>
      </c>
      <c r="Q41" s="14">
        <v>3.5006984299999999</v>
      </c>
      <c r="R41" s="16">
        <v>0.41841181999999999</v>
      </c>
    </row>
    <row r="42" spans="1:18" x14ac:dyDescent="0.25">
      <c r="A42" s="11" t="s">
        <v>512</v>
      </c>
      <c r="B42" s="13">
        <f>IF(COUNT(B7:B41) &gt; 0, AVERAGE(B7:B41), "\u2014")</f>
        <v>7103.4285714285716</v>
      </c>
      <c r="C42" s="14">
        <f>IF(COUNT(C7:C41) &gt; 0, AVERAGE(C7:C41), "—")</f>
        <v>3.9192285981345827</v>
      </c>
      <c r="D42" s="15">
        <f>IF(COUNT(D7:D41) &gt; 0, AVERAGE(D7:D41), "—")</f>
        <v>6816.2</v>
      </c>
      <c r="E42" s="14">
        <f>IF(COUNT(E7:E41) &gt; 0, AVERAGE(E7:E41), "—")</f>
        <v>81.308428878000015</v>
      </c>
      <c r="F42" s="16">
        <f>IF(COUNT(F7:F41) &gt; 0, SQRT(SUMSQ(F7:F41)/(COUNT(F7:F41)*COUNT(F7:F41)) ), "—")</f>
        <v>0.12361641953969731</v>
      </c>
      <c r="G42" s="14">
        <f>IF(COUNT(G7:G41) &gt; 0, AVERAGE(G7:G41), "—")</f>
        <v>13.137289374285716</v>
      </c>
      <c r="H42" s="16">
        <f>IF(COUNT(H7:H41) &gt; 0, SQRT(SUMSQ(H7:H41)/(COUNT(H7:H41)*COUNT(H7:H41)) ), "—")</f>
        <v>9.086786086190464E-2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8.1484771428571429E-4</v>
      </c>
      <c r="P42" s="16">
        <f>IF(COUNT(P7:P41) &gt; 0, SQRT(SUMSQ(P7:P41)/(COUNT(P7:P41)*COUNT(P7:P41)) ), "—")</f>
        <v>5.4494571428571426E-4</v>
      </c>
      <c r="Q42" s="14">
        <f>IF(COUNT(Q7:Q41) &gt; 0, AVERAGE(Q7:Q41), "—")</f>
        <v>4.918214532285714</v>
      </c>
      <c r="R42" s="16">
        <f>IF(COUNT(R7:R41) &gt; 0, SQRT(SUMSQ(R7:R41)/(COUNT(R7:R41)*COUNT(R7:R41)) ), "—")</f>
        <v>9.0200497316986705E-2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55.070784869999997</v>
      </c>
      <c r="F46" s="16">
        <v>1.01165869</v>
      </c>
      <c r="G46" s="14">
        <v>9.5507074700000008</v>
      </c>
      <c r="H46" s="16">
        <v>0.28934317999999998</v>
      </c>
      <c r="I46" s="14">
        <v>0</v>
      </c>
      <c r="J46" s="16">
        <v>0</v>
      </c>
      <c r="K46" s="14" t="s">
        <v>582</v>
      </c>
      <c r="L46" s="16" t="s">
        <v>582</v>
      </c>
      <c r="M46" s="14">
        <v>0</v>
      </c>
      <c r="N46" s="16">
        <v>0</v>
      </c>
      <c r="O46" s="14">
        <v>0</v>
      </c>
      <c r="P46" s="16">
        <v>0</v>
      </c>
      <c r="Q46" s="14">
        <v>35.378507659999997</v>
      </c>
      <c r="R46" s="16">
        <v>1.14588282</v>
      </c>
    </row>
    <row r="47" spans="1:18" x14ac:dyDescent="0.25">
      <c r="A47" s="11" t="s">
        <v>517</v>
      </c>
      <c r="B47" s="13">
        <v>5928</v>
      </c>
      <c r="C47" s="14">
        <f>(488/B47*100)</f>
        <v>8.2321187584345488</v>
      </c>
      <c r="D47" s="15">
        <v>5440</v>
      </c>
      <c r="E47" s="14">
        <v>72.26621403</v>
      </c>
      <c r="F47" s="16">
        <v>1.04359662</v>
      </c>
      <c r="G47" s="14">
        <v>13.65609969</v>
      </c>
      <c r="H47" s="16">
        <v>0.57638029999999996</v>
      </c>
      <c r="I47" s="14">
        <v>0</v>
      </c>
      <c r="J47" s="16">
        <v>0</v>
      </c>
      <c r="K47" s="14" t="s">
        <v>582</v>
      </c>
      <c r="L47" s="16" t="s">
        <v>582</v>
      </c>
      <c r="M47" s="14">
        <v>0</v>
      </c>
      <c r="N47" s="16">
        <v>0</v>
      </c>
      <c r="O47" s="14">
        <v>0</v>
      </c>
      <c r="P47" s="16">
        <v>0</v>
      </c>
      <c r="Q47" s="14">
        <v>14.077686269999999</v>
      </c>
      <c r="R47" s="16">
        <v>1.1064800699999999</v>
      </c>
    </row>
    <row r="48" spans="1:18" x14ac:dyDescent="0.25">
      <c r="A48" s="11" t="s">
        <v>518</v>
      </c>
      <c r="B48" s="13">
        <v>9841</v>
      </c>
      <c r="C48" s="14">
        <f>(8/B48*100)</f>
        <v>8.1292551569962401E-2</v>
      </c>
      <c r="D48" s="15">
        <v>9833</v>
      </c>
      <c r="E48" s="14">
        <v>71.140856159999998</v>
      </c>
      <c r="F48" s="16">
        <v>0.86658926999999997</v>
      </c>
      <c r="G48" s="14">
        <v>27.552982490000002</v>
      </c>
      <c r="H48" s="16">
        <v>0.84113203999999997</v>
      </c>
      <c r="I48" s="14">
        <v>0</v>
      </c>
      <c r="J48" s="16">
        <v>0</v>
      </c>
      <c r="K48" s="14" t="s">
        <v>582</v>
      </c>
      <c r="L48" s="16" t="s">
        <v>582</v>
      </c>
      <c r="M48" s="14">
        <v>0</v>
      </c>
      <c r="N48" s="16">
        <v>0</v>
      </c>
      <c r="O48" s="14">
        <v>0</v>
      </c>
      <c r="P48" s="16">
        <v>0</v>
      </c>
      <c r="Q48" s="14">
        <v>1.30616135</v>
      </c>
      <c r="R48" s="16">
        <v>0.52523392000000002</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78.726140720000004</v>
      </c>
      <c r="F50" s="16">
        <v>0.62385250999999997</v>
      </c>
      <c r="G50" s="14">
        <v>16.647980570000001</v>
      </c>
      <c r="H50" s="16">
        <v>0.46616897000000002</v>
      </c>
      <c r="I50" s="14">
        <v>0</v>
      </c>
      <c r="J50" s="16">
        <v>0</v>
      </c>
      <c r="K50" s="14" t="s">
        <v>582</v>
      </c>
      <c r="L50" s="16" t="s">
        <v>582</v>
      </c>
      <c r="M50" s="14">
        <v>0</v>
      </c>
      <c r="N50" s="16">
        <v>0</v>
      </c>
      <c r="O50" s="14">
        <v>0</v>
      </c>
      <c r="P50" s="16">
        <v>0</v>
      </c>
      <c r="Q50" s="14">
        <v>4.6258787100000003</v>
      </c>
      <c r="R50" s="16">
        <v>0.51843570000000005</v>
      </c>
    </row>
    <row r="51" spans="1:18" x14ac:dyDescent="0.25">
      <c r="A51" s="11" t="s">
        <v>521</v>
      </c>
      <c r="B51" s="13">
        <v>6866</v>
      </c>
      <c r="C51" s="14">
        <f>(112/B51*100)</f>
        <v>1.6312263326536558</v>
      </c>
      <c r="D51" s="15">
        <v>6754</v>
      </c>
      <c r="E51" s="14">
        <v>65.875761510000004</v>
      </c>
      <c r="F51" s="16">
        <v>1.0487377200000001</v>
      </c>
      <c r="G51" s="14">
        <v>12.98894758</v>
      </c>
      <c r="H51" s="16">
        <v>0.49796364999999998</v>
      </c>
      <c r="I51" s="14">
        <v>0</v>
      </c>
      <c r="J51" s="16">
        <v>0</v>
      </c>
      <c r="K51" s="14" t="s">
        <v>582</v>
      </c>
      <c r="L51" s="16" t="s">
        <v>582</v>
      </c>
      <c r="M51" s="14">
        <v>10.574181830000001</v>
      </c>
      <c r="N51" s="16">
        <v>0.61230706999999995</v>
      </c>
      <c r="O51" s="14">
        <v>0</v>
      </c>
      <c r="P51" s="16">
        <v>0</v>
      </c>
      <c r="Q51" s="14">
        <v>10.56110909</v>
      </c>
      <c r="R51" s="16">
        <v>1.0270220800000001</v>
      </c>
    </row>
    <row r="52" spans="1:18" x14ac:dyDescent="0.25">
      <c r="A52" s="11" t="s">
        <v>522</v>
      </c>
      <c r="B52" s="13">
        <v>5809</v>
      </c>
      <c r="C52" s="14">
        <f>(124/B52*100)</f>
        <v>2.1346186951282493</v>
      </c>
      <c r="D52" s="15">
        <v>5685</v>
      </c>
      <c r="E52" s="14">
        <v>83.796928019999996</v>
      </c>
      <c r="F52" s="16">
        <v>0.60674609000000002</v>
      </c>
      <c r="G52" s="14">
        <v>13.8123731</v>
      </c>
      <c r="H52" s="16">
        <v>0.44856954999999998</v>
      </c>
      <c r="I52" s="14">
        <v>0</v>
      </c>
      <c r="J52" s="16">
        <v>0</v>
      </c>
      <c r="K52" s="14" t="s">
        <v>582</v>
      </c>
      <c r="L52" s="16" t="s">
        <v>582</v>
      </c>
      <c r="M52" s="14">
        <v>0</v>
      </c>
      <c r="N52" s="16">
        <v>0</v>
      </c>
      <c r="O52" s="14">
        <v>0</v>
      </c>
      <c r="P52" s="16">
        <v>0</v>
      </c>
      <c r="Q52" s="14">
        <v>2.39069888</v>
      </c>
      <c r="R52" s="16">
        <v>0.30956441000000001</v>
      </c>
    </row>
    <row r="53" spans="1:18" x14ac:dyDescent="0.25">
      <c r="A53" s="11" t="s">
        <v>523</v>
      </c>
      <c r="B53" s="13">
        <v>5571</v>
      </c>
      <c r="C53" s="14">
        <f>(144/B53*100)</f>
        <v>2.5848142164781907</v>
      </c>
      <c r="D53" s="15">
        <v>5427</v>
      </c>
      <c r="E53" s="14">
        <v>78.612355149999999</v>
      </c>
      <c r="F53" s="16">
        <v>0.49714883999999998</v>
      </c>
      <c r="G53" s="14">
        <v>12.720760500000001</v>
      </c>
      <c r="H53" s="16">
        <v>0.40824018000000001</v>
      </c>
      <c r="I53" s="14">
        <v>0</v>
      </c>
      <c r="J53" s="16">
        <v>0</v>
      </c>
      <c r="K53" s="14" t="s">
        <v>582</v>
      </c>
      <c r="L53" s="16" t="s">
        <v>582</v>
      </c>
      <c r="M53" s="14">
        <v>0</v>
      </c>
      <c r="N53" s="16">
        <v>0</v>
      </c>
      <c r="O53" s="14">
        <v>0</v>
      </c>
      <c r="P53" s="16">
        <v>0</v>
      </c>
      <c r="Q53" s="14">
        <v>8.6668843500000001</v>
      </c>
      <c r="R53" s="16">
        <v>0.39040671999999998</v>
      </c>
    </row>
    <row r="54" spans="1:18" x14ac:dyDescent="0.25">
      <c r="A54" s="11" t="s">
        <v>524</v>
      </c>
      <c r="B54" s="13">
        <v>4740</v>
      </c>
      <c r="C54" s="14">
        <f>(638/B54*100)</f>
        <v>13.459915611814347</v>
      </c>
      <c r="D54" s="15">
        <v>4102</v>
      </c>
      <c r="E54" s="14">
        <v>72.337789779999994</v>
      </c>
      <c r="F54" s="16">
        <v>1.45583372</v>
      </c>
      <c r="G54" s="14">
        <v>11.231230249999999</v>
      </c>
      <c r="H54" s="16">
        <v>0.64507901000000001</v>
      </c>
      <c r="I54" s="14">
        <v>0</v>
      </c>
      <c r="J54" s="16">
        <v>0</v>
      </c>
      <c r="K54" s="14" t="s">
        <v>582</v>
      </c>
      <c r="L54" s="16" t="s">
        <v>582</v>
      </c>
      <c r="M54" s="14">
        <v>0</v>
      </c>
      <c r="N54" s="16">
        <v>0</v>
      </c>
      <c r="O54" s="14">
        <v>0</v>
      </c>
      <c r="P54" s="16">
        <v>0</v>
      </c>
      <c r="Q54" s="14">
        <v>16.43097998</v>
      </c>
      <c r="R54" s="16">
        <v>1.62854349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76.155343189999996</v>
      </c>
      <c r="F56" s="16">
        <v>0.56025210000000003</v>
      </c>
      <c r="G56" s="14">
        <v>23.011626159999999</v>
      </c>
      <c r="H56" s="16">
        <v>0.57978907999999996</v>
      </c>
      <c r="I56" s="14">
        <v>0</v>
      </c>
      <c r="J56" s="16">
        <v>0</v>
      </c>
      <c r="K56" s="14" t="s">
        <v>582</v>
      </c>
      <c r="L56" s="16" t="s">
        <v>582</v>
      </c>
      <c r="M56" s="14">
        <v>0</v>
      </c>
      <c r="N56" s="16">
        <v>0</v>
      </c>
      <c r="O56" s="14">
        <v>0</v>
      </c>
      <c r="P56" s="16">
        <v>0</v>
      </c>
      <c r="Q56" s="14">
        <v>0.83303064000000004</v>
      </c>
      <c r="R56" s="16">
        <v>0.18371482</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85.992091369999997</v>
      </c>
      <c r="F61" s="16">
        <v>0.65466815</v>
      </c>
      <c r="G61" s="14">
        <v>9.8277512199999997</v>
      </c>
      <c r="H61" s="16">
        <v>0.39690365999999999</v>
      </c>
      <c r="I61" s="14">
        <v>0</v>
      </c>
      <c r="J61" s="16">
        <v>0</v>
      </c>
      <c r="K61" s="14" t="s">
        <v>582</v>
      </c>
      <c r="L61" s="16" t="s">
        <v>582</v>
      </c>
      <c r="M61" s="14">
        <v>0</v>
      </c>
      <c r="N61" s="16">
        <v>0</v>
      </c>
      <c r="O61" s="14">
        <v>0</v>
      </c>
      <c r="P61" s="16">
        <v>0</v>
      </c>
      <c r="Q61" s="14">
        <v>4.1801574099999996</v>
      </c>
      <c r="R61" s="16">
        <v>0.52453945999999996</v>
      </c>
    </row>
    <row r="62" spans="1:18" x14ac:dyDescent="0.25">
      <c r="A62" s="11" t="s">
        <v>532</v>
      </c>
      <c r="B62" s="13">
        <v>4476</v>
      </c>
      <c r="C62" s="14">
        <f>(3/B62*100)</f>
        <v>6.7024128686327081E-2</v>
      </c>
      <c r="D62" s="15">
        <v>4473</v>
      </c>
      <c r="E62" s="14">
        <v>72.117322189999996</v>
      </c>
      <c r="F62" s="16">
        <v>0.61443121000000001</v>
      </c>
      <c r="G62" s="14">
        <v>27.366364340000001</v>
      </c>
      <c r="H62" s="16">
        <v>0.60513766999999996</v>
      </c>
      <c r="I62" s="14">
        <v>0</v>
      </c>
      <c r="J62" s="16">
        <v>0</v>
      </c>
      <c r="K62" s="14" t="s">
        <v>582</v>
      </c>
      <c r="L62" s="16" t="s">
        <v>582</v>
      </c>
      <c r="M62" s="14">
        <v>0</v>
      </c>
      <c r="N62" s="16">
        <v>0</v>
      </c>
      <c r="O62" s="14">
        <v>0</v>
      </c>
      <c r="P62" s="16">
        <v>0</v>
      </c>
      <c r="Q62" s="14">
        <v>0.51631347000000005</v>
      </c>
      <c r="R62" s="16">
        <v>0.1030127</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69.725730609999999</v>
      </c>
      <c r="F66" s="16">
        <v>0.60568942000000003</v>
      </c>
      <c r="G66" s="14">
        <v>17.689776139999999</v>
      </c>
      <c r="H66" s="16">
        <v>0.51264372000000002</v>
      </c>
      <c r="I66" s="14">
        <v>0</v>
      </c>
      <c r="J66" s="16">
        <v>0</v>
      </c>
      <c r="K66" s="14" t="s">
        <v>582</v>
      </c>
      <c r="L66" s="16" t="s">
        <v>582</v>
      </c>
      <c r="M66" s="14">
        <v>0</v>
      </c>
      <c r="N66" s="16">
        <v>0</v>
      </c>
      <c r="O66" s="14">
        <v>0</v>
      </c>
      <c r="P66" s="16">
        <v>0</v>
      </c>
      <c r="Q66" s="14">
        <v>12.58449325</v>
      </c>
      <c r="R66" s="16">
        <v>0.40022416</v>
      </c>
    </row>
    <row r="67" spans="1:18" x14ac:dyDescent="0.25">
      <c r="A67" s="11" t="s">
        <v>537</v>
      </c>
      <c r="B67" s="13">
        <v>6971</v>
      </c>
      <c r="C67" s="14">
        <f>(1330/B67*100)</f>
        <v>19.079041744369533</v>
      </c>
      <c r="D67" s="15">
        <v>5641</v>
      </c>
      <c r="E67" s="14">
        <v>77.999469300000001</v>
      </c>
      <c r="F67" s="16">
        <v>0.62263767999999997</v>
      </c>
      <c r="G67" s="14">
        <v>17.529414500000001</v>
      </c>
      <c r="H67" s="16">
        <v>0.59324518000000004</v>
      </c>
      <c r="I67" s="14">
        <v>0</v>
      </c>
      <c r="J67" s="16">
        <v>0</v>
      </c>
      <c r="K67" s="14" t="s">
        <v>582</v>
      </c>
      <c r="L67" s="16" t="s">
        <v>582</v>
      </c>
      <c r="M67" s="14">
        <v>0</v>
      </c>
      <c r="N67" s="16">
        <v>0</v>
      </c>
      <c r="O67" s="14">
        <v>0</v>
      </c>
      <c r="P67" s="16">
        <v>0</v>
      </c>
      <c r="Q67" s="14">
        <v>4.4711162099999999</v>
      </c>
      <c r="R67" s="16">
        <v>0.35507223999999998</v>
      </c>
    </row>
    <row r="68" spans="1:18" x14ac:dyDescent="0.25">
      <c r="A68" s="11" t="s">
        <v>538</v>
      </c>
      <c r="B68" s="13">
        <v>12083</v>
      </c>
      <c r="C68" s="14">
        <f>(32/B68*100)</f>
        <v>0.26483489199702059</v>
      </c>
      <c r="D68" s="15">
        <v>12051</v>
      </c>
      <c r="E68" s="14">
        <v>72.653302780000004</v>
      </c>
      <c r="F68" s="16">
        <v>0.39276826999999997</v>
      </c>
      <c r="G68" s="14">
        <v>9.3872476599999999</v>
      </c>
      <c r="H68" s="16">
        <v>0.29340832</v>
      </c>
      <c r="I68" s="14">
        <v>0</v>
      </c>
      <c r="J68" s="16">
        <v>0</v>
      </c>
      <c r="K68" s="14" t="s">
        <v>582</v>
      </c>
      <c r="L68" s="16" t="s">
        <v>582</v>
      </c>
      <c r="M68" s="14">
        <v>0</v>
      </c>
      <c r="N68" s="16">
        <v>0</v>
      </c>
      <c r="O68" s="14">
        <v>0</v>
      </c>
      <c r="P68" s="16">
        <v>0</v>
      </c>
      <c r="Q68" s="14">
        <v>17.959449559999999</v>
      </c>
      <c r="R68" s="16">
        <v>0.29402022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88.42628311</v>
      </c>
      <c r="F70" s="16">
        <v>0.63689099000000005</v>
      </c>
      <c r="G70" s="14">
        <v>7.1046929800000003</v>
      </c>
      <c r="H70" s="16">
        <v>0.38818870999999999</v>
      </c>
      <c r="I70" s="14">
        <v>0</v>
      </c>
      <c r="J70" s="16">
        <v>0</v>
      </c>
      <c r="K70" s="14" t="s">
        <v>582</v>
      </c>
      <c r="L70" s="16" t="s">
        <v>582</v>
      </c>
      <c r="M70" s="14">
        <v>0</v>
      </c>
      <c r="N70" s="16">
        <v>0</v>
      </c>
      <c r="O70" s="14">
        <v>0</v>
      </c>
      <c r="P70" s="16">
        <v>0</v>
      </c>
      <c r="Q70" s="14">
        <v>4.4690238999999998</v>
      </c>
      <c r="R70" s="16">
        <v>0.50790647</v>
      </c>
    </row>
    <row r="71" spans="1:18" x14ac:dyDescent="0.25">
      <c r="A71" s="11" t="s">
        <v>541</v>
      </c>
      <c r="B71" s="13">
        <v>6115</v>
      </c>
      <c r="C71" s="14">
        <f>(60/B71*100)</f>
        <v>0.98119378577269012</v>
      </c>
      <c r="D71" s="15">
        <v>6055</v>
      </c>
      <c r="E71" s="14">
        <v>76.647375999999994</v>
      </c>
      <c r="F71" s="16">
        <v>0.53345142000000001</v>
      </c>
      <c r="G71" s="14">
        <v>22.6213379</v>
      </c>
      <c r="H71" s="16">
        <v>0.53124753000000002</v>
      </c>
      <c r="I71" s="14">
        <v>0</v>
      </c>
      <c r="J71" s="16">
        <v>0</v>
      </c>
      <c r="K71" s="14" t="s">
        <v>582</v>
      </c>
      <c r="L71" s="16" t="s">
        <v>582</v>
      </c>
      <c r="M71" s="14">
        <v>0</v>
      </c>
      <c r="N71" s="16">
        <v>0</v>
      </c>
      <c r="O71" s="14">
        <v>0</v>
      </c>
      <c r="P71" s="16">
        <v>0</v>
      </c>
      <c r="Q71" s="14">
        <v>0.73128610000000005</v>
      </c>
      <c r="R71" s="16">
        <v>0.10155425</v>
      </c>
    </row>
    <row r="72" spans="1:18" x14ac:dyDescent="0.25">
      <c r="A72" s="11" t="s">
        <v>542</v>
      </c>
      <c r="B72" s="13">
        <v>7708</v>
      </c>
      <c r="C72" s="14">
        <f>(9/B72*100)</f>
        <v>0.11676180591593151</v>
      </c>
      <c r="D72" s="15">
        <v>7699</v>
      </c>
      <c r="E72" s="14">
        <v>56.002585719999999</v>
      </c>
      <c r="F72" s="16">
        <v>0.71147647000000003</v>
      </c>
      <c r="G72" s="14">
        <v>43.403132929999998</v>
      </c>
      <c r="H72" s="16">
        <v>0.70196338999999996</v>
      </c>
      <c r="I72" s="14">
        <v>0</v>
      </c>
      <c r="J72" s="16">
        <v>0</v>
      </c>
      <c r="K72" s="14" t="s">
        <v>582</v>
      </c>
      <c r="L72" s="16" t="s">
        <v>582</v>
      </c>
      <c r="M72" s="14">
        <v>0</v>
      </c>
      <c r="N72" s="16">
        <v>0</v>
      </c>
      <c r="O72" s="14">
        <v>0</v>
      </c>
      <c r="P72" s="16">
        <v>0</v>
      </c>
      <c r="Q72" s="14">
        <v>0.59428135000000004</v>
      </c>
      <c r="R72" s="16">
        <v>9.4595159999999998E-2</v>
      </c>
    </row>
    <row r="73" spans="1:18" x14ac:dyDescent="0.25">
      <c r="A73" s="11" t="s">
        <v>543</v>
      </c>
      <c r="B73" s="13">
        <v>8249</v>
      </c>
      <c r="C73" s="14">
        <f>(220/B73*100)</f>
        <v>2.6669899381743241</v>
      </c>
      <c r="D73" s="15">
        <v>8029</v>
      </c>
      <c r="E73" s="14">
        <v>91.189283369999998</v>
      </c>
      <c r="F73" s="16">
        <v>0.45975395000000002</v>
      </c>
      <c r="G73" s="14">
        <v>7.2703314800000003</v>
      </c>
      <c r="H73" s="16">
        <v>0.35369718999999999</v>
      </c>
      <c r="I73" s="14">
        <v>0</v>
      </c>
      <c r="J73" s="16">
        <v>0</v>
      </c>
      <c r="K73" s="14" t="s">
        <v>582</v>
      </c>
      <c r="L73" s="16" t="s">
        <v>582</v>
      </c>
      <c r="M73" s="14">
        <v>0</v>
      </c>
      <c r="N73" s="16">
        <v>0</v>
      </c>
      <c r="O73" s="14">
        <v>0</v>
      </c>
      <c r="P73" s="16">
        <v>0</v>
      </c>
      <c r="Q73" s="14">
        <v>1.5403851500000001</v>
      </c>
      <c r="R73" s="16">
        <v>0.31098431999999998</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76.873154880000001</v>
      </c>
      <c r="F75" s="16">
        <v>1.19164486</v>
      </c>
      <c r="G75" s="14">
        <v>8.0091698000000004</v>
      </c>
      <c r="H75" s="16">
        <v>0.40437813</v>
      </c>
      <c r="I75" s="14">
        <v>0</v>
      </c>
      <c r="J75" s="16">
        <v>0</v>
      </c>
      <c r="K75" s="14" t="s">
        <v>582</v>
      </c>
      <c r="L75" s="16" t="s">
        <v>582</v>
      </c>
      <c r="M75" s="14">
        <v>0</v>
      </c>
      <c r="N75" s="16">
        <v>0</v>
      </c>
      <c r="O75" s="14">
        <v>0</v>
      </c>
      <c r="P75" s="16">
        <v>0</v>
      </c>
      <c r="Q75" s="14">
        <v>15.11767532</v>
      </c>
      <c r="R75" s="16">
        <v>1.1652780899999999</v>
      </c>
    </row>
    <row r="76" spans="1:18" x14ac:dyDescent="0.25">
      <c r="A76" s="11" t="s">
        <v>546</v>
      </c>
      <c r="B76" s="13">
        <v>14167</v>
      </c>
      <c r="C76" s="14">
        <f>(238/B76*100)</f>
        <v>1.6799604715183172</v>
      </c>
      <c r="D76" s="15">
        <v>13929</v>
      </c>
      <c r="E76" s="14">
        <v>84.341880849999995</v>
      </c>
      <c r="F76" s="16">
        <v>0.57352696000000003</v>
      </c>
      <c r="G76" s="14">
        <v>8.8415175500000007</v>
      </c>
      <c r="H76" s="16">
        <v>0.32426880000000002</v>
      </c>
      <c r="I76" s="14">
        <v>0</v>
      </c>
      <c r="J76" s="16">
        <v>0</v>
      </c>
      <c r="K76" s="14" t="s">
        <v>582</v>
      </c>
      <c r="L76" s="16" t="s">
        <v>582</v>
      </c>
      <c r="M76" s="14">
        <v>0</v>
      </c>
      <c r="N76" s="16">
        <v>0</v>
      </c>
      <c r="O76" s="14">
        <v>0</v>
      </c>
      <c r="P76" s="16">
        <v>0</v>
      </c>
      <c r="Q76" s="14">
        <v>6.8166016000000003</v>
      </c>
      <c r="R76" s="16">
        <v>0.47018634999999998</v>
      </c>
    </row>
    <row r="77" spans="1:18" x14ac:dyDescent="0.25">
      <c r="A77" s="11" t="s">
        <v>547</v>
      </c>
      <c r="B77" s="13">
        <v>6062</v>
      </c>
      <c r="C77" s="14">
        <f>(511/B77*100)</f>
        <v>8.4295612009237875</v>
      </c>
      <c r="D77" s="15">
        <v>5551</v>
      </c>
      <c r="E77" s="14">
        <v>69.182871059999997</v>
      </c>
      <c r="F77" s="16">
        <v>0.84297297000000004</v>
      </c>
      <c r="G77" s="14">
        <v>16.069864729999999</v>
      </c>
      <c r="H77" s="16">
        <v>0.59580743000000003</v>
      </c>
      <c r="I77" s="14">
        <v>0</v>
      </c>
      <c r="J77" s="16">
        <v>0</v>
      </c>
      <c r="K77" s="14" t="s">
        <v>582</v>
      </c>
      <c r="L77" s="16" t="s">
        <v>582</v>
      </c>
      <c r="M77" s="14">
        <v>0</v>
      </c>
      <c r="N77" s="16">
        <v>0</v>
      </c>
      <c r="O77" s="14">
        <v>0</v>
      </c>
      <c r="P77" s="16">
        <v>0</v>
      </c>
      <c r="Q77" s="14">
        <v>14.747264210000001</v>
      </c>
      <c r="R77" s="16">
        <v>0.84874377000000001</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88.438329300000007</v>
      </c>
      <c r="F81" s="16">
        <v>0.62495984999999998</v>
      </c>
      <c r="G81" s="14">
        <v>9.8580220099999991</v>
      </c>
      <c r="H81" s="16">
        <v>0.57023274999999995</v>
      </c>
      <c r="I81" s="14">
        <v>0</v>
      </c>
      <c r="J81" s="16">
        <v>0</v>
      </c>
      <c r="K81" s="14" t="s">
        <v>582</v>
      </c>
      <c r="L81" s="16" t="s">
        <v>582</v>
      </c>
      <c r="M81" s="14">
        <v>0</v>
      </c>
      <c r="N81" s="16">
        <v>0</v>
      </c>
      <c r="O81" s="14">
        <v>0</v>
      </c>
      <c r="P81" s="16">
        <v>0</v>
      </c>
      <c r="Q81" s="14">
        <v>1.7036486900000001</v>
      </c>
      <c r="R81" s="16">
        <v>0.31105956000000001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46.57572777</v>
      </c>
      <c r="F7" s="16">
        <v>0.56460167000000006</v>
      </c>
      <c r="G7" s="14">
        <v>45.361488029999997</v>
      </c>
      <c r="H7" s="16">
        <v>0.61777928999999998</v>
      </c>
      <c r="I7" s="14">
        <v>0</v>
      </c>
      <c r="J7" s="16">
        <v>0</v>
      </c>
      <c r="K7" s="14" t="s">
        <v>582</v>
      </c>
      <c r="L7" s="16" t="s">
        <v>582</v>
      </c>
      <c r="M7" s="14">
        <v>0</v>
      </c>
      <c r="N7" s="16">
        <v>0</v>
      </c>
      <c r="O7" s="14">
        <v>0</v>
      </c>
      <c r="P7" s="16">
        <v>0</v>
      </c>
      <c r="Q7" s="14">
        <v>8.0627841999999994</v>
      </c>
      <c r="R7" s="16">
        <v>0.51359975999999996</v>
      </c>
    </row>
    <row r="8" spans="1:18" x14ac:dyDescent="0.25">
      <c r="A8" s="11" t="s">
        <v>478</v>
      </c>
      <c r="B8" s="13">
        <v>7007</v>
      </c>
      <c r="C8" s="14">
        <f>(324/B8*100)</f>
        <v>4.6239474810903385</v>
      </c>
      <c r="D8" s="15">
        <v>6683</v>
      </c>
      <c r="E8" s="14">
        <v>46.604121730000003</v>
      </c>
      <c r="F8" s="16">
        <v>0.67596875000000001</v>
      </c>
      <c r="G8" s="14">
        <v>47.248434809999999</v>
      </c>
      <c r="H8" s="16">
        <v>0.65270821999999995</v>
      </c>
      <c r="I8" s="14">
        <v>0</v>
      </c>
      <c r="J8" s="16">
        <v>0</v>
      </c>
      <c r="K8" s="14" t="s">
        <v>582</v>
      </c>
      <c r="L8" s="16" t="s">
        <v>582</v>
      </c>
      <c r="M8" s="14">
        <v>0.49272336</v>
      </c>
      <c r="N8" s="16">
        <v>0.12130058000000001</v>
      </c>
      <c r="O8" s="14">
        <v>0</v>
      </c>
      <c r="P8" s="16">
        <v>0</v>
      </c>
      <c r="Q8" s="14">
        <v>5.6547200899999996</v>
      </c>
      <c r="R8" s="16">
        <v>0.38535534999999999</v>
      </c>
    </row>
    <row r="9" spans="1:18" x14ac:dyDescent="0.25">
      <c r="A9" s="11" t="s">
        <v>479</v>
      </c>
      <c r="B9" s="13">
        <v>9651</v>
      </c>
      <c r="C9" s="14">
        <f>(373/B9*100)</f>
        <v>3.8648844679307839</v>
      </c>
      <c r="D9" s="15">
        <v>9278</v>
      </c>
      <c r="E9" s="14">
        <v>39.652475920000001</v>
      </c>
      <c r="F9" s="16">
        <v>0.61613426000000004</v>
      </c>
      <c r="G9" s="14">
        <v>51.655955990000002</v>
      </c>
      <c r="H9" s="16">
        <v>0.64619276999999997</v>
      </c>
      <c r="I9" s="14">
        <v>0</v>
      </c>
      <c r="J9" s="16">
        <v>0</v>
      </c>
      <c r="K9" s="14" t="s">
        <v>582</v>
      </c>
      <c r="L9" s="16" t="s">
        <v>582</v>
      </c>
      <c r="M9" s="14">
        <v>3.1043442899999998</v>
      </c>
      <c r="N9" s="16">
        <v>0.55569581000000001</v>
      </c>
      <c r="O9" s="14">
        <v>0</v>
      </c>
      <c r="P9" s="16">
        <v>0</v>
      </c>
      <c r="Q9" s="14">
        <v>5.5872238000000003</v>
      </c>
      <c r="R9" s="16">
        <v>0.42656801</v>
      </c>
    </row>
    <row r="10" spans="1:18" x14ac:dyDescent="0.25">
      <c r="A10" s="11" t="s">
        <v>480</v>
      </c>
      <c r="B10" s="13">
        <v>20058</v>
      </c>
      <c r="C10" s="14">
        <f>(590/B10*100)</f>
        <v>2.9414697377604946</v>
      </c>
      <c r="D10" s="15">
        <v>19468</v>
      </c>
      <c r="E10" s="14">
        <v>48.159547250000003</v>
      </c>
      <c r="F10" s="16">
        <v>0.56152524000000004</v>
      </c>
      <c r="G10" s="14">
        <v>47.599952850000001</v>
      </c>
      <c r="H10" s="16">
        <v>0.62346177000000003</v>
      </c>
      <c r="I10" s="14">
        <v>0</v>
      </c>
      <c r="J10" s="16">
        <v>0</v>
      </c>
      <c r="K10" s="14" t="s">
        <v>582</v>
      </c>
      <c r="L10" s="16" t="s">
        <v>582</v>
      </c>
      <c r="M10" s="14">
        <v>0</v>
      </c>
      <c r="N10" s="16">
        <v>0</v>
      </c>
      <c r="O10" s="14">
        <v>0</v>
      </c>
      <c r="P10" s="16">
        <v>0</v>
      </c>
      <c r="Q10" s="14">
        <v>4.2404998999999997</v>
      </c>
      <c r="R10" s="16">
        <v>0.37729400000000002</v>
      </c>
    </row>
    <row r="11" spans="1:18" x14ac:dyDescent="0.25">
      <c r="A11" s="11" t="s">
        <v>481</v>
      </c>
      <c r="B11" s="13">
        <v>7053</v>
      </c>
      <c r="C11" s="14">
        <f>(259/B11*100)</f>
        <v>3.6721962285552245</v>
      </c>
      <c r="D11" s="15">
        <v>6794</v>
      </c>
      <c r="E11" s="14">
        <v>44.166944890000003</v>
      </c>
      <c r="F11" s="16">
        <v>0.80322037999999996</v>
      </c>
      <c r="G11" s="14">
        <v>45.482925430000002</v>
      </c>
      <c r="H11" s="16">
        <v>0.98296223000000005</v>
      </c>
      <c r="I11" s="14">
        <v>0</v>
      </c>
      <c r="J11" s="16">
        <v>0</v>
      </c>
      <c r="K11" s="14" t="s">
        <v>582</v>
      </c>
      <c r="L11" s="16" t="s">
        <v>582</v>
      </c>
      <c r="M11" s="14">
        <v>0</v>
      </c>
      <c r="N11" s="16">
        <v>0</v>
      </c>
      <c r="O11" s="14">
        <v>0</v>
      </c>
      <c r="P11" s="16">
        <v>0</v>
      </c>
      <c r="Q11" s="14">
        <v>10.35012968</v>
      </c>
      <c r="R11" s="16">
        <v>0.98537472000000004</v>
      </c>
    </row>
    <row r="12" spans="1:18" x14ac:dyDescent="0.25">
      <c r="A12" s="11" t="s">
        <v>482</v>
      </c>
      <c r="B12" s="13">
        <v>6894</v>
      </c>
      <c r="C12" s="14">
        <f>(60/B12*100)</f>
        <v>0.8703220191470844</v>
      </c>
      <c r="D12" s="15">
        <v>6834</v>
      </c>
      <c r="E12" s="14">
        <v>47.912537239999999</v>
      </c>
      <c r="F12" s="16">
        <v>0.86651416000000003</v>
      </c>
      <c r="G12" s="14">
        <v>46.373716219999999</v>
      </c>
      <c r="H12" s="16">
        <v>0.88859398000000001</v>
      </c>
      <c r="I12" s="14">
        <v>0</v>
      </c>
      <c r="J12" s="16">
        <v>0</v>
      </c>
      <c r="K12" s="14" t="s">
        <v>582</v>
      </c>
      <c r="L12" s="16" t="s">
        <v>582</v>
      </c>
      <c r="M12" s="14">
        <v>2.3480837700000001</v>
      </c>
      <c r="N12" s="16">
        <v>0.59189603000000002</v>
      </c>
      <c r="O12" s="14">
        <v>0</v>
      </c>
      <c r="P12" s="16">
        <v>0</v>
      </c>
      <c r="Q12" s="14">
        <v>3.3656627600000002</v>
      </c>
      <c r="R12" s="16">
        <v>0.37629775999999998</v>
      </c>
    </row>
    <row r="13" spans="1:18" x14ac:dyDescent="0.25">
      <c r="A13" s="11" t="s">
        <v>483</v>
      </c>
      <c r="B13" s="13">
        <v>7161</v>
      </c>
      <c r="C13" s="14">
        <f>(368/B13*100)</f>
        <v>5.1389470744309458</v>
      </c>
      <c r="D13" s="15">
        <v>6793</v>
      </c>
      <c r="E13" s="14">
        <v>37.224733329999999</v>
      </c>
      <c r="F13" s="16">
        <v>0.74084426999999997</v>
      </c>
      <c r="G13" s="14">
        <v>54.909111240000001</v>
      </c>
      <c r="H13" s="16">
        <v>0.79448779999999997</v>
      </c>
      <c r="I13" s="14">
        <v>0</v>
      </c>
      <c r="J13" s="16">
        <v>0</v>
      </c>
      <c r="K13" s="14" t="s">
        <v>582</v>
      </c>
      <c r="L13" s="16" t="s">
        <v>582</v>
      </c>
      <c r="M13" s="14">
        <v>4.2471297400000001</v>
      </c>
      <c r="N13" s="16">
        <v>0.49075152</v>
      </c>
      <c r="O13" s="14">
        <v>0</v>
      </c>
      <c r="P13" s="16">
        <v>0</v>
      </c>
      <c r="Q13" s="14">
        <v>3.61902569</v>
      </c>
      <c r="R13" s="16">
        <v>0.42125886000000001</v>
      </c>
    </row>
    <row r="14" spans="1:18" x14ac:dyDescent="0.25">
      <c r="A14" s="11" t="s">
        <v>484</v>
      </c>
      <c r="B14" s="13">
        <v>5587</v>
      </c>
      <c r="C14" s="14">
        <f>(96/B14*100)</f>
        <v>1.7182745659566852</v>
      </c>
      <c r="D14" s="15">
        <v>5491</v>
      </c>
      <c r="E14" s="14">
        <v>48.620739159999999</v>
      </c>
      <c r="F14" s="16">
        <v>0.72719500000000004</v>
      </c>
      <c r="G14" s="14">
        <v>49.334796330000003</v>
      </c>
      <c r="H14" s="16">
        <v>0.74063045000000005</v>
      </c>
      <c r="I14" s="14">
        <v>0</v>
      </c>
      <c r="J14" s="16">
        <v>0</v>
      </c>
      <c r="K14" s="14" t="s">
        <v>582</v>
      </c>
      <c r="L14" s="16" t="s">
        <v>582</v>
      </c>
      <c r="M14" s="14">
        <v>0</v>
      </c>
      <c r="N14" s="16">
        <v>0</v>
      </c>
      <c r="O14" s="14">
        <v>0</v>
      </c>
      <c r="P14" s="16">
        <v>0</v>
      </c>
      <c r="Q14" s="14">
        <v>2.0444645100000001</v>
      </c>
      <c r="R14" s="16">
        <v>0.21974298</v>
      </c>
    </row>
    <row r="15" spans="1:18" x14ac:dyDescent="0.25">
      <c r="A15" s="11" t="s">
        <v>485</v>
      </c>
      <c r="B15" s="13">
        <v>5882</v>
      </c>
      <c r="C15" s="14">
        <f>(206/B15*100)</f>
        <v>3.5022101326079564</v>
      </c>
      <c r="D15" s="15">
        <v>5676</v>
      </c>
      <c r="E15" s="14">
        <v>38.588806499999997</v>
      </c>
      <c r="F15" s="16">
        <v>0.79747027000000004</v>
      </c>
      <c r="G15" s="14">
        <v>56.612786370000002</v>
      </c>
      <c r="H15" s="16">
        <v>0.88928096000000001</v>
      </c>
      <c r="I15" s="14">
        <v>0</v>
      </c>
      <c r="J15" s="16">
        <v>0</v>
      </c>
      <c r="K15" s="14" t="s">
        <v>582</v>
      </c>
      <c r="L15" s="16" t="s">
        <v>582</v>
      </c>
      <c r="M15" s="14">
        <v>1.0404727199999999</v>
      </c>
      <c r="N15" s="16">
        <v>0.46653826999999998</v>
      </c>
      <c r="O15" s="14">
        <v>0</v>
      </c>
      <c r="P15" s="16">
        <v>0</v>
      </c>
      <c r="Q15" s="14">
        <v>3.7579344099999998</v>
      </c>
      <c r="R15" s="16">
        <v>0.34074485999999998</v>
      </c>
    </row>
    <row r="16" spans="1:18" x14ac:dyDescent="0.25">
      <c r="A16" s="11" t="s">
        <v>486</v>
      </c>
      <c r="B16" s="13">
        <v>6108</v>
      </c>
      <c r="C16" s="14">
        <f>(203/B16*100)</f>
        <v>3.3235101506221345</v>
      </c>
      <c r="D16" s="15">
        <v>5905</v>
      </c>
      <c r="E16" s="14">
        <v>38.75213917</v>
      </c>
      <c r="F16" s="16">
        <v>0.64467227000000005</v>
      </c>
      <c r="G16" s="14">
        <v>53.747964189999998</v>
      </c>
      <c r="H16" s="16">
        <v>0.80696822000000001</v>
      </c>
      <c r="I16" s="14">
        <v>0</v>
      </c>
      <c r="J16" s="16">
        <v>0</v>
      </c>
      <c r="K16" s="14" t="s">
        <v>582</v>
      </c>
      <c r="L16" s="16" t="s">
        <v>582</v>
      </c>
      <c r="M16" s="14">
        <v>0</v>
      </c>
      <c r="N16" s="16">
        <v>0</v>
      </c>
      <c r="O16" s="14">
        <v>0</v>
      </c>
      <c r="P16" s="16">
        <v>0</v>
      </c>
      <c r="Q16" s="14">
        <v>7.4998966400000002</v>
      </c>
      <c r="R16" s="16">
        <v>0.65645805999999995</v>
      </c>
    </row>
    <row r="17" spans="1:18" x14ac:dyDescent="0.25">
      <c r="A17" s="11" t="s">
        <v>487</v>
      </c>
      <c r="B17" s="13">
        <v>6504</v>
      </c>
      <c r="C17" s="14">
        <f>(2741/B17*100)</f>
        <v>42.143296432964327</v>
      </c>
      <c r="D17" s="15">
        <v>3763</v>
      </c>
      <c r="E17" s="14">
        <v>42.74985186</v>
      </c>
      <c r="F17" s="16">
        <v>0.80048149000000002</v>
      </c>
      <c r="G17" s="14">
        <v>41.802410940000001</v>
      </c>
      <c r="H17" s="16">
        <v>0.91552820999999995</v>
      </c>
      <c r="I17" s="14">
        <v>0</v>
      </c>
      <c r="J17" s="16">
        <v>0</v>
      </c>
      <c r="K17" s="14" t="s">
        <v>582</v>
      </c>
      <c r="L17" s="16" t="s">
        <v>582</v>
      </c>
      <c r="M17" s="14">
        <v>3.9106507399999999</v>
      </c>
      <c r="N17" s="16">
        <v>0.50534003000000005</v>
      </c>
      <c r="O17" s="14">
        <v>0</v>
      </c>
      <c r="P17" s="16">
        <v>0</v>
      </c>
      <c r="Q17" s="14">
        <v>11.53708645</v>
      </c>
      <c r="R17" s="16">
        <v>0.81673298000000005</v>
      </c>
    </row>
    <row r="18" spans="1:18" x14ac:dyDescent="0.25">
      <c r="A18" s="11" t="s">
        <v>488</v>
      </c>
      <c r="B18" s="13">
        <v>5532</v>
      </c>
      <c r="C18" s="14">
        <f>(33/B18*100)</f>
        <v>0.59652928416485895</v>
      </c>
      <c r="D18" s="15">
        <v>5499</v>
      </c>
      <c r="E18" s="14">
        <v>43.182595470000003</v>
      </c>
      <c r="F18" s="16">
        <v>0.83010649999999997</v>
      </c>
      <c r="G18" s="14">
        <v>51.555194190000002</v>
      </c>
      <c r="H18" s="16">
        <v>1.09843153</v>
      </c>
      <c r="I18" s="14">
        <v>0</v>
      </c>
      <c r="J18" s="16">
        <v>0</v>
      </c>
      <c r="K18" s="14" t="s">
        <v>582</v>
      </c>
      <c r="L18" s="16" t="s">
        <v>582</v>
      </c>
      <c r="M18" s="14">
        <v>0</v>
      </c>
      <c r="N18" s="16">
        <v>0</v>
      </c>
      <c r="O18" s="14">
        <v>0</v>
      </c>
      <c r="P18" s="16">
        <v>0</v>
      </c>
      <c r="Q18" s="14">
        <v>5.2622103500000001</v>
      </c>
      <c r="R18" s="16">
        <v>0.72582537999999996</v>
      </c>
    </row>
    <row r="19" spans="1:18" x14ac:dyDescent="0.25">
      <c r="A19" s="11" t="s">
        <v>489</v>
      </c>
      <c r="B19" s="13">
        <v>5658</v>
      </c>
      <c r="C19" s="14">
        <f>(521/B19*100)</f>
        <v>9.2082007776599504</v>
      </c>
      <c r="D19" s="15">
        <v>5137</v>
      </c>
      <c r="E19" s="14">
        <v>50.365338510000001</v>
      </c>
      <c r="F19" s="16">
        <v>0.76727577000000002</v>
      </c>
      <c r="G19" s="14">
        <v>45.10143549</v>
      </c>
      <c r="H19" s="16">
        <v>0.87871776000000001</v>
      </c>
      <c r="I19" s="14">
        <v>0</v>
      </c>
      <c r="J19" s="16">
        <v>0</v>
      </c>
      <c r="K19" s="14" t="s">
        <v>582</v>
      </c>
      <c r="L19" s="16" t="s">
        <v>582</v>
      </c>
      <c r="M19" s="14">
        <v>0</v>
      </c>
      <c r="N19" s="16">
        <v>0</v>
      </c>
      <c r="O19" s="14">
        <v>0</v>
      </c>
      <c r="P19" s="16">
        <v>0</v>
      </c>
      <c r="Q19" s="14">
        <v>4.53322599</v>
      </c>
      <c r="R19" s="16">
        <v>0.48411341000000002</v>
      </c>
    </row>
    <row r="20" spans="1:18" x14ac:dyDescent="0.25">
      <c r="A20" s="11" t="s">
        <v>490</v>
      </c>
      <c r="B20" s="13">
        <v>3371</v>
      </c>
      <c r="C20" s="14">
        <f>(75/B20*100)</f>
        <v>2.2248590922574905</v>
      </c>
      <c r="D20" s="15">
        <v>3296</v>
      </c>
      <c r="E20" s="14">
        <v>47.683881300000003</v>
      </c>
      <c r="F20" s="16">
        <v>0.85285367000000001</v>
      </c>
      <c r="G20" s="14">
        <v>45.489747829999999</v>
      </c>
      <c r="H20" s="16">
        <v>0.82486866000000003</v>
      </c>
      <c r="I20" s="14">
        <v>0</v>
      </c>
      <c r="J20" s="16">
        <v>0</v>
      </c>
      <c r="K20" s="14" t="s">
        <v>582</v>
      </c>
      <c r="L20" s="16" t="s">
        <v>582</v>
      </c>
      <c r="M20" s="14">
        <v>0</v>
      </c>
      <c r="N20" s="16">
        <v>0</v>
      </c>
      <c r="O20" s="14">
        <v>0</v>
      </c>
      <c r="P20" s="16">
        <v>0</v>
      </c>
      <c r="Q20" s="14">
        <v>6.8263708699999999</v>
      </c>
      <c r="R20" s="16">
        <v>0.42004345999999998</v>
      </c>
    </row>
    <row r="21" spans="1:18" x14ac:dyDescent="0.25">
      <c r="A21" s="11" t="s">
        <v>491</v>
      </c>
      <c r="B21" s="13">
        <v>5741</v>
      </c>
      <c r="C21" s="14">
        <f>(90/B21*100)</f>
        <v>1.5676711374325032</v>
      </c>
      <c r="D21" s="15">
        <v>5651</v>
      </c>
      <c r="E21" s="14">
        <v>36.753413809999998</v>
      </c>
      <c r="F21" s="16">
        <v>0.73794466999999997</v>
      </c>
      <c r="G21" s="14">
        <v>60.006803079999997</v>
      </c>
      <c r="H21" s="16">
        <v>0.77901134000000005</v>
      </c>
      <c r="I21" s="14">
        <v>0</v>
      </c>
      <c r="J21" s="16">
        <v>0</v>
      </c>
      <c r="K21" s="14" t="s">
        <v>582</v>
      </c>
      <c r="L21" s="16" t="s">
        <v>582</v>
      </c>
      <c r="M21" s="14">
        <v>0</v>
      </c>
      <c r="N21" s="16">
        <v>0</v>
      </c>
      <c r="O21" s="14">
        <v>0</v>
      </c>
      <c r="P21" s="16">
        <v>0</v>
      </c>
      <c r="Q21" s="14">
        <v>3.2397831099999999</v>
      </c>
      <c r="R21" s="16">
        <v>0.31904061</v>
      </c>
    </row>
    <row r="22" spans="1:18" x14ac:dyDescent="0.25">
      <c r="A22" s="11" t="s">
        <v>492</v>
      </c>
      <c r="B22" s="13">
        <v>6598</v>
      </c>
      <c r="C22" s="14">
        <f>(45/B22*100)</f>
        <v>0.68202485601697482</v>
      </c>
      <c r="D22" s="15">
        <v>6553</v>
      </c>
      <c r="E22" s="14">
        <v>54.665271939999997</v>
      </c>
      <c r="F22" s="16">
        <v>0.94890584</v>
      </c>
      <c r="G22" s="14">
        <v>39.359763180000002</v>
      </c>
      <c r="H22" s="16">
        <v>0.92755827000000002</v>
      </c>
      <c r="I22" s="14">
        <v>0</v>
      </c>
      <c r="J22" s="16">
        <v>0</v>
      </c>
      <c r="K22" s="14" t="s">
        <v>582</v>
      </c>
      <c r="L22" s="16" t="s">
        <v>582</v>
      </c>
      <c r="M22" s="14">
        <v>0</v>
      </c>
      <c r="N22" s="16">
        <v>0</v>
      </c>
      <c r="O22" s="14">
        <v>0.12376121</v>
      </c>
      <c r="P22" s="16">
        <v>7.1081389999999994E-2</v>
      </c>
      <c r="Q22" s="14">
        <v>5.8512036800000002</v>
      </c>
      <c r="R22" s="16">
        <v>0.65906173999999995</v>
      </c>
    </row>
    <row r="23" spans="1:18" x14ac:dyDescent="0.25">
      <c r="A23" s="11" t="s">
        <v>493</v>
      </c>
      <c r="B23" s="13">
        <v>11583</v>
      </c>
      <c r="C23" s="14">
        <f>(321/B23*100)</f>
        <v>2.7713027713027714</v>
      </c>
      <c r="D23" s="15">
        <v>11262</v>
      </c>
      <c r="E23" s="14">
        <v>44.03362894</v>
      </c>
      <c r="F23" s="16">
        <v>0.65720091000000003</v>
      </c>
      <c r="G23" s="14">
        <v>52.482808560000002</v>
      </c>
      <c r="H23" s="16">
        <v>0.75308540999999996</v>
      </c>
      <c r="I23" s="14">
        <v>0</v>
      </c>
      <c r="J23" s="16">
        <v>0</v>
      </c>
      <c r="K23" s="14" t="s">
        <v>582</v>
      </c>
      <c r="L23" s="16" t="s">
        <v>582</v>
      </c>
      <c r="M23" s="14">
        <v>0</v>
      </c>
      <c r="N23" s="16">
        <v>0</v>
      </c>
      <c r="O23" s="14">
        <v>0</v>
      </c>
      <c r="P23" s="16">
        <v>0</v>
      </c>
      <c r="Q23" s="14">
        <v>3.4835625000000001</v>
      </c>
      <c r="R23" s="16">
        <v>0.37657381000000001</v>
      </c>
    </row>
    <row r="24" spans="1:18" x14ac:dyDescent="0.25">
      <c r="A24" s="11" t="s">
        <v>494</v>
      </c>
      <c r="B24" s="13">
        <v>6647</v>
      </c>
      <c r="C24" s="14">
        <f>(23/B24*100)</f>
        <v>0.34602076124567477</v>
      </c>
      <c r="D24" s="15">
        <v>6624</v>
      </c>
      <c r="E24" s="14">
        <v>45.294450449999999</v>
      </c>
      <c r="F24" s="16">
        <v>0.91527340999999995</v>
      </c>
      <c r="G24" s="14">
        <v>52.45196052</v>
      </c>
      <c r="H24" s="16">
        <v>0.92463954000000004</v>
      </c>
      <c r="I24" s="14">
        <v>0</v>
      </c>
      <c r="J24" s="16">
        <v>0</v>
      </c>
      <c r="K24" s="14" t="s">
        <v>582</v>
      </c>
      <c r="L24" s="16" t="s">
        <v>582</v>
      </c>
      <c r="M24" s="14">
        <v>0</v>
      </c>
      <c r="N24" s="16">
        <v>0</v>
      </c>
      <c r="O24" s="14">
        <v>0</v>
      </c>
      <c r="P24" s="16">
        <v>0</v>
      </c>
      <c r="Q24" s="14">
        <v>2.2535890300000001</v>
      </c>
      <c r="R24" s="16">
        <v>0.85164501000000004</v>
      </c>
    </row>
    <row r="25" spans="1:18" x14ac:dyDescent="0.25">
      <c r="A25" s="11" t="s">
        <v>495</v>
      </c>
      <c r="B25" s="13">
        <v>5581</v>
      </c>
      <c r="C25" s="14">
        <f>(26/B25*100)</f>
        <v>0.46586633219853069</v>
      </c>
      <c r="D25" s="15">
        <v>5555</v>
      </c>
      <c r="E25" s="14">
        <v>22.472614270000001</v>
      </c>
      <c r="F25" s="16">
        <v>0.67096016000000003</v>
      </c>
      <c r="G25" s="14">
        <v>74.651445800000005</v>
      </c>
      <c r="H25" s="16">
        <v>0.73800052999999999</v>
      </c>
      <c r="I25" s="14">
        <v>0</v>
      </c>
      <c r="J25" s="16">
        <v>0</v>
      </c>
      <c r="K25" s="14" t="s">
        <v>582</v>
      </c>
      <c r="L25" s="16" t="s">
        <v>582</v>
      </c>
      <c r="M25" s="14">
        <v>0</v>
      </c>
      <c r="N25" s="16">
        <v>0</v>
      </c>
      <c r="O25" s="14">
        <v>0</v>
      </c>
      <c r="P25" s="16">
        <v>0</v>
      </c>
      <c r="Q25" s="14">
        <v>2.8759399299999999</v>
      </c>
      <c r="R25" s="16">
        <v>0.23324109000000001</v>
      </c>
    </row>
    <row r="26" spans="1:18" x14ac:dyDescent="0.25">
      <c r="A26" s="11" t="s">
        <v>496</v>
      </c>
      <c r="B26" s="13">
        <v>4869</v>
      </c>
      <c r="C26" s="14">
        <f>(103/B26*100)</f>
        <v>2.1154241117272541</v>
      </c>
      <c r="D26" s="15">
        <v>4766</v>
      </c>
      <c r="E26" s="14">
        <v>58.651835900000002</v>
      </c>
      <c r="F26" s="16">
        <v>0.71963876999999998</v>
      </c>
      <c r="G26" s="14">
        <v>39.182454079999999</v>
      </c>
      <c r="H26" s="16">
        <v>0.68084219999999995</v>
      </c>
      <c r="I26" s="14">
        <v>0</v>
      </c>
      <c r="J26" s="16">
        <v>0</v>
      </c>
      <c r="K26" s="14" t="s">
        <v>582</v>
      </c>
      <c r="L26" s="16" t="s">
        <v>582</v>
      </c>
      <c r="M26" s="14">
        <v>0</v>
      </c>
      <c r="N26" s="16">
        <v>0</v>
      </c>
      <c r="O26" s="14">
        <v>0</v>
      </c>
      <c r="P26" s="16">
        <v>0</v>
      </c>
      <c r="Q26" s="14">
        <v>2.1657100200000001</v>
      </c>
      <c r="R26" s="16">
        <v>0.24791323000000001</v>
      </c>
    </row>
    <row r="27" spans="1:18" x14ac:dyDescent="0.25">
      <c r="A27" s="11" t="s">
        <v>497</v>
      </c>
      <c r="B27" s="13">
        <v>5299</v>
      </c>
      <c r="C27" s="14">
        <f>(228/B27*100)</f>
        <v>4.3026986223815813</v>
      </c>
      <c r="D27" s="15">
        <v>5071</v>
      </c>
      <c r="E27" s="14">
        <v>45.674303000000002</v>
      </c>
      <c r="F27" s="16">
        <v>0.65060744000000004</v>
      </c>
      <c r="G27" s="14">
        <v>46.353606829999997</v>
      </c>
      <c r="H27" s="16">
        <v>0.68766302000000001</v>
      </c>
      <c r="I27" s="14">
        <v>0</v>
      </c>
      <c r="J27" s="16">
        <v>0</v>
      </c>
      <c r="K27" s="14" t="s">
        <v>582</v>
      </c>
      <c r="L27" s="16" t="s">
        <v>582</v>
      </c>
      <c r="M27" s="14">
        <v>0</v>
      </c>
      <c r="N27" s="16">
        <v>0</v>
      </c>
      <c r="O27" s="14">
        <v>0</v>
      </c>
      <c r="P27" s="16">
        <v>0</v>
      </c>
      <c r="Q27" s="14">
        <v>7.9720901700000004</v>
      </c>
      <c r="R27" s="16">
        <v>0.32908103999999999</v>
      </c>
    </row>
    <row r="28" spans="1:18" x14ac:dyDescent="0.25">
      <c r="A28" s="11" t="s">
        <v>498</v>
      </c>
      <c r="B28" s="13">
        <v>7568</v>
      </c>
      <c r="C28" s="14">
        <f>(600/B28*100)</f>
        <v>7.9281183932346719</v>
      </c>
      <c r="D28" s="15">
        <v>6968</v>
      </c>
      <c r="E28" s="14">
        <v>54.919271819999999</v>
      </c>
      <c r="F28" s="16">
        <v>0.94747716999999998</v>
      </c>
      <c r="G28" s="14">
        <v>38.315098409999997</v>
      </c>
      <c r="H28" s="16">
        <v>0.85850647999999996</v>
      </c>
      <c r="I28" s="14">
        <v>0</v>
      </c>
      <c r="J28" s="16">
        <v>0</v>
      </c>
      <c r="K28" s="14" t="s">
        <v>582</v>
      </c>
      <c r="L28" s="16" t="s">
        <v>582</v>
      </c>
      <c r="M28" s="14">
        <v>0</v>
      </c>
      <c r="N28" s="16">
        <v>0</v>
      </c>
      <c r="O28" s="14">
        <v>0</v>
      </c>
      <c r="P28" s="16">
        <v>0</v>
      </c>
      <c r="Q28" s="14">
        <v>6.7656297800000003</v>
      </c>
      <c r="R28" s="16">
        <v>0.81697070000000005</v>
      </c>
    </row>
    <row r="29" spans="1:18" x14ac:dyDescent="0.25">
      <c r="A29" s="11" t="s">
        <v>499</v>
      </c>
      <c r="B29" s="13">
        <v>5385</v>
      </c>
      <c r="C29" s="14">
        <f>(30/B29*100)</f>
        <v>0.55710306406685239</v>
      </c>
      <c r="D29" s="15">
        <v>5355</v>
      </c>
      <c r="E29" s="14">
        <v>36.990110250000001</v>
      </c>
      <c r="F29" s="16">
        <v>0.80866395000000002</v>
      </c>
      <c r="G29" s="14">
        <v>58.606888529999999</v>
      </c>
      <c r="H29" s="16">
        <v>0.89751442999999997</v>
      </c>
      <c r="I29" s="14">
        <v>0</v>
      </c>
      <c r="J29" s="16">
        <v>0</v>
      </c>
      <c r="K29" s="14" t="s">
        <v>582</v>
      </c>
      <c r="L29" s="16" t="s">
        <v>582</v>
      </c>
      <c r="M29" s="14">
        <v>2.7667624100000001</v>
      </c>
      <c r="N29" s="16">
        <v>0.24169378</v>
      </c>
      <c r="O29" s="14">
        <v>0</v>
      </c>
      <c r="P29" s="16">
        <v>0</v>
      </c>
      <c r="Q29" s="14">
        <v>1.6362388000000001</v>
      </c>
      <c r="R29" s="16">
        <v>0.28411238</v>
      </c>
    </row>
    <row r="30" spans="1:18" x14ac:dyDescent="0.25">
      <c r="A30" s="11" t="s">
        <v>500</v>
      </c>
      <c r="B30" s="13">
        <v>4520</v>
      </c>
      <c r="C30" s="14">
        <f>(279/B30*100)</f>
        <v>6.1725663716814161</v>
      </c>
      <c r="D30" s="15">
        <v>4241</v>
      </c>
      <c r="E30" s="14">
        <v>61.415658389999997</v>
      </c>
      <c r="F30" s="16">
        <v>0.76983931999999999</v>
      </c>
      <c r="G30" s="14">
        <v>33.962676709999997</v>
      </c>
      <c r="H30" s="16">
        <v>0.74507358000000001</v>
      </c>
      <c r="I30" s="14">
        <v>0</v>
      </c>
      <c r="J30" s="16">
        <v>0</v>
      </c>
      <c r="K30" s="14" t="s">
        <v>582</v>
      </c>
      <c r="L30" s="16" t="s">
        <v>582</v>
      </c>
      <c r="M30" s="14">
        <v>0</v>
      </c>
      <c r="N30" s="16">
        <v>0</v>
      </c>
      <c r="O30" s="14">
        <v>0</v>
      </c>
      <c r="P30" s="16">
        <v>0</v>
      </c>
      <c r="Q30" s="14">
        <v>4.6216649099999998</v>
      </c>
      <c r="R30" s="16">
        <v>0.38382537999999999</v>
      </c>
    </row>
    <row r="31" spans="1:18" x14ac:dyDescent="0.25">
      <c r="A31" s="11" t="s">
        <v>501</v>
      </c>
      <c r="B31" s="13">
        <v>5456</v>
      </c>
      <c r="C31" s="14">
        <f>(159/B31*100)</f>
        <v>2.9142228739002931</v>
      </c>
      <c r="D31" s="15">
        <v>5297</v>
      </c>
      <c r="E31" s="14">
        <v>36.69051906</v>
      </c>
      <c r="F31" s="16">
        <v>0.72253367999999996</v>
      </c>
      <c r="G31" s="14">
        <v>57.935438159999997</v>
      </c>
      <c r="H31" s="16">
        <v>0.83934228</v>
      </c>
      <c r="I31" s="14">
        <v>0</v>
      </c>
      <c r="J31" s="16">
        <v>0</v>
      </c>
      <c r="K31" s="14" t="s">
        <v>582</v>
      </c>
      <c r="L31" s="16" t="s">
        <v>582</v>
      </c>
      <c r="M31" s="14">
        <v>0</v>
      </c>
      <c r="N31" s="16">
        <v>0</v>
      </c>
      <c r="O31" s="14">
        <v>0</v>
      </c>
      <c r="P31" s="16">
        <v>0</v>
      </c>
      <c r="Q31" s="14">
        <v>5.3740427799999999</v>
      </c>
      <c r="R31" s="16">
        <v>0.46226127</v>
      </c>
    </row>
    <row r="32" spans="1:18" x14ac:dyDescent="0.25">
      <c r="A32" s="11" t="s">
        <v>502</v>
      </c>
      <c r="B32" s="13">
        <v>4478</v>
      </c>
      <c r="C32" s="14">
        <f>(6/B32*100)</f>
        <v>0.13398838767306834</v>
      </c>
      <c r="D32" s="15">
        <v>4472</v>
      </c>
      <c r="E32" s="14">
        <v>47.372952890000001</v>
      </c>
      <c r="F32" s="16">
        <v>0.73439947000000005</v>
      </c>
      <c r="G32" s="14">
        <v>50.489963699999997</v>
      </c>
      <c r="H32" s="16">
        <v>0.76939194</v>
      </c>
      <c r="I32" s="14">
        <v>0</v>
      </c>
      <c r="J32" s="16">
        <v>0</v>
      </c>
      <c r="K32" s="14" t="s">
        <v>582</v>
      </c>
      <c r="L32" s="16" t="s">
        <v>582</v>
      </c>
      <c r="M32" s="14">
        <v>0</v>
      </c>
      <c r="N32" s="16">
        <v>0</v>
      </c>
      <c r="O32" s="14">
        <v>0</v>
      </c>
      <c r="P32" s="16">
        <v>0</v>
      </c>
      <c r="Q32" s="14">
        <v>2.1370834099999998</v>
      </c>
      <c r="R32" s="16">
        <v>0.24036829000000001</v>
      </c>
    </row>
    <row r="33" spans="1:18" x14ac:dyDescent="0.25">
      <c r="A33" s="11" t="s">
        <v>503</v>
      </c>
      <c r="B33" s="13">
        <v>7325</v>
      </c>
      <c r="C33" s="14">
        <f>(90/B33*100)</f>
        <v>1.228668941979522</v>
      </c>
      <c r="D33" s="15">
        <v>7235</v>
      </c>
      <c r="E33" s="14">
        <v>53.459047660000003</v>
      </c>
      <c r="F33" s="16">
        <v>1.01595758</v>
      </c>
      <c r="G33" s="14">
        <v>44.27684953</v>
      </c>
      <c r="H33" s="16">
        <v>1.0269872600000001</v>
      </c>
      <c r="I33" s="14">
        <v>0</v>
      </c>
      <c r="J33" s="16">
        <v>0</v>
      </c>
      <c r="K33" s="14" t="s">
        <v>582</v>
      </c>
      <c r="L33" s="16" t="s">
        <v>582</v>
      </c>
      <c r="M33" s="14">
        <v>0</v>
      </c>
      <c r="N33" s="16">
        <v>0</v>
      </c>
      <c r="O33" s="14">
        <v>0</v>
      </c>
      <c r="P33" s="16">
        <v>0</v>
      </c>
      <c r="Q33" s="14">
        <v>2.2641028099999998</v>
      </c>
      <c r="R33" s="16">
        <v>0.26051657</v>
      </c>
    </row>
    <row r="34" spans="1:18" x14ac:dyDescent="0.25">
      <c r="A34" s="11" t="s">
        <v>504</v>
      </c>
      <c r="B34" s="13">
        <v>6350</v>
      </c>
      <c r="C34" s="14">
        <f>(117/B34*100)</f>
        <v>1.8425196850393701</v>
      </c>
      <c r="D34" s="15">
        <v>6233</v>
      </c>
      <c r="E34" s="14">
        <v>48.203611350000003</v>
      </c>
      <c r="F34" s="16">
        <v>0.71930382000000004</v>
      </c>
      <c r="G34" s="14">
        <v>42.555912450000001</v>
      </c>
      <c r="H34" s="16">
        <v>0.83286209</v>
      </c>
      <c r="I34" s="14">
        <v>0</v>
      </c>
      <c r="J34" s="16">
        <v>0</v>
      </c>
      <c r="K34" s="14" t="s">
        <v>582</v>
      </c>
      <c r="L34" s="16" t="s">
        <v>582</v>
      </c>
      <c r="M34" s="14">
        <v>2.5976574600000002</v>
      </c>
      <c r="N34" s="16">
        <v>0.53921854000000002</v>
      </c>
      <c r="O34" s="14">
        <v>0</v>
      </c>
      <c r="P34" s="16">
        <v>0</v>
      </c>
      <c r="Q34" s="14">
        <v>6.64281875</v>
      </c>
      <c r="R34" s="16">
        <v>0.57836916000000005</v>
      </c>
    </row>
    <row r="35" spans="1:18" x14ac:dyDescent="0.25">
      <c r="A35" s="11" t="s">
        <v>505</v>
      </c>
      <c r="B35" s="13">
        <v>6406</v>
      </c>
      <c r="C35" s="14">
        <f>(88/B35*100)</f>
        <v>1.3737121448641898</v>
      </c>
      <c r="D35" s="15">
        <v>6318</v>
      </c>
      <c r="E35" s="14">
        <v>31.287098539999999</v>
      </c>
      <c r="F35" s="16">
        <v>0.64021954000000003</v>
      </c>
      <c r="G35" s="14">
        <v>65.154124969999998</v>
      </c>
      <c r="H35" s="16">
        <v>0.62941464999999996</v>
      </c>
      <c r="I35" s="14">
        <v>0</v>
      </c>
      <c r="J35" s="16">
        <v>0</v>
      </c>
      <c r="K35" s="14" t="s">
        <v>582</v>
      </c>
      <c r="L35" s="16" t="s">
        <v>582</v>
      </c>
      <c r="M35" s="14">
        <v>1.0439273</v>
      </c>
      <c r="N35" s="16">
        <v>5.7216339999999997E-2</v>
      </c>
      <c r="O35" s="14">
        <v>0</v>
      </c>
      <c r="P35" s="16">
        <v>0</v>
      </c>
      <c r="Q35" s="14">
        <v>2.5148491900000001</v>
      </c>
      <c r="R35" s="16">
        <v>0.2017882</v>
      </c>
    </row>
    <row r="36" spans="1:18" x14ac:dyDescent="0.25">
      <c r="A36" s="11" t="s">
        <v>506</v>
      </c>
      <c r="B36" s="13">
        <v>6736</v>
      </c>
      <c r="C36" s="14">
        <f>(113/B36*100)</f>
        <v>1.6775534441805227</v>
      </c>
      <c r="D36" s="15">
        <v>6623</v>
      </c>
      <c r="E36" s="14">
        <v>52.535130080000002</v>
      </c>
      <c r="F36" s="16">
        <v>0.58838548999999996</v>
      </c>
      <c r="G36" s="14">
        <v>43.464173940000002</v>
      </c>
      <c r="H36" s="16">
        <v>0.62011910999999997</v>
      </c>
      <c r="I36" s="14">
        <v>0</v>
      </c>
      <c r="J36" s="16">
        <v>0</v>
      </c>
      <c r="K36" s="14" t="s">
        <v>582</v>
      </c>
      <c r="L36" s="16" t="s">
        <v>582</v>
      </c>
      <c r="M36" s="14">
        <v>0</v>
      </c>
      <c r="N36" s="16">
        <v>0</v>
      </c>
      <c r="O36" s="14">
        <v>0</v>
      </c>
      <c r="P36" s="16">
        <v>0</v>
      </c>
      <c r="Q36" s="14">
        <v>4.0006959799999997</v>
      </c>
      <c r="R36" s="16">
        <v>0.35316743</v>
      </c>
    </row>
    <row r="37" spans="1:18" x14ac:dyDescent="0.25">
      <c r="A37" s="11" t="s">
        <v>507</v>
      </c>
      <c r="B37" s="13">
        <v>5458</v>
      </c>
      <c r="C37" s="14">
        <f>(232/B37*100)</f>
        <v>4.2506412605349944</v>
      </c>
      <c r="D37" s="15">
        <v>5226</v>
      </c>
      <c r="E37" s="14">
        <v>39.906302789999998</v>
      </c>
      <c r="F37" s="16">
        <v>0.84504321000000004</v>
      </c>
      <c r="G37" s="14">
        <v>51.151159669999998</v>
      </c>
      <c r="H37" s="16">
        <v>1.07216198</v>
      </c>
      <c r="I37" s="14">
        <v>0</v>
      </c>
      <c r="J37" s="16">
        <v>0</v>
      </c>
      <c r="K37" s="14" t="s">
        <v>582</v>
      </c>
      <c r="L37" s="16" t="s">
        <v>582</v>
      </c>
      <c r="M37" s="14">
        <v>0</v>
      </c>
      <c r="N37" s="16">
        <v>0</v>
      </c>
      <c r="O37" s="14">
        <v>0</v>
      </c>
      <c r="P37" s="16">
        <v>0</v>
      </c>
      <c r="Q37" s="14">
        <v>8.9425375500000008</v>
      </c>
      <c r="R37" s="16">
        <v>0.85468118999999998</v>
      </c>
    </row>
    <row r="38" spans="1:18" x14ac:dyDescent="0.25">
      <c r="A38" s="11" t="s">
        <v>508</v>
      </c>
      <c r="B38" s="13">
        <v>5860</v>
      </c>
      <c r="C38" s="14">
        <f>(35/B38*100)</f>
        <v>0.59726962457337884</v>
      </c>
      <c r="D38" s="15">
        <v>5825</v>
      </c>
      <c r="E38" s="14">
        <v>38.365648749999998</v>
      </c>
      <c r="F38" s="16">
        <v>1.0514751200000001</v>
      </c>
      <c r="G38" s="14">
        <v>41.80456015</v>
      </c>
      <c r="H38" s="16">
        <v>0.91315073000000002</v>
      </c>
      <c r="I38" s="14">
        <v>0</v>
      </c>
      <c r="J38" s="16">
        <v>0</v>
      </c>
      <c r="K38" s="14" t="s">
        <v>582</v>
      </c>
      <c r="L38" s="16" t="s">
        <v>582</v>
      </c>
      <c r="M38" s="14">
        <v>0</v>
      </c>
      <c r="N38" s="16">
        <v>0</v>
      </c>
      <c r="O38" s="14">
        <v>0</v>
      </c>
      <c r="P38" s="16">
        <v>0</v>
      </c>
      <c r="Q38" s="14">
        <v>19.829791100000001</v>
      </c>
      <c r="R38" s="16">
        <v>1.09263165</v>
      </c>
    </row>
    <row r="39" spans="1:18" x14ac:dyDescent="0.25">
      <c r="A39" s="11" t="s">
        <v>509</v>
      </c>
      <c r="B39" s="13">
        <v>5895</v>
      </c>
      <c r="C39" s="14">
        <f>(34/B39*100)</f>
        <v>0.57675996607294322</v>
      </c>
      <c r="D39" s="15">
        <v>5861</v>
      </c>
      <c r="E39" s="14">
        <v>65.844704500000006</v>
      </c>
      <c r="F39" s="16">
        <v>0.75851626999999999</v>
      </c>
      <c r="G39" s="14">
        <v>29.582492340000002</v>
      </c>
      <c r="H39" s="16">
        <v>0.91723399000000005</v>
      </c>
      <c r="I39" s="14">
        <v>0</v>
      </c>
      <c r="J39" s="16">
        <v>0</v>
      </c>
      <c r="K39" s="14" t="s">
        <v>582</v>
      </c>
      <c r="L39" s="16" t="s">
        <v>582</v>
      </c>
      <c r="M39" s="14">
        <v>0</v>
      </c>
      <c r="N39" s="16">
        <v>0</v>
      </c>
      <c r="O39" s="14">
        <v>0</v>
      </c>
      <c r="P39" s="16">
        <v>0</v>
      </c>
      <c r="Q39" s="14">
        <v>4.5728031600000003</v>
      </c>
      <c r="R39" s="16">
        <v>0.64438857999999999</v>
      </c>
    </row>
    <row r="40" spans="1:18" x14ac:dyDescent="0.25">
      <c r="A40" s="11" t="s">
        <v>510</v>
      </c>
      <c r="B40" s="13">
        <v>14157</v>
      </c>
      <c r="C40" s="14">
        <f>(452/B40*100)</f>
        <v>3.1927668291304654</v>
      </c>
      <c r="D40" s="15">
        <v>13705</v>
      </c>
      <c r="E40" s="14">
        <v>34.878154979999998</v>
      </c>
      <c r="F40" s="16">
        <v>0.69324971999999996</v>
      </c>
      <c r="G40" s="14">
        <v>60.322090170000003</v>
      </c>
      <c r="H40" s="16">
        <v>0.79811818999999995</v>
      </c>
      <c r="I40" s="14">
        <v>0</v>
      </c>
      <c r="J40" s="16">
        <v>0</v>
      </c>
      <c r="K40" s="14" t="s">
        <v>582</v>
      </c>
      <c r="L40" s="16" t="s">
        <v>582</v>
      </c>
      <c r="M40" s="14">
        <v>0</v>
      </c>
      <c r="N40" s="16">
        <v>0</v>
      </c>
      <c r="O40" s="14">
        <v>0</v>
      </c>
      <c r="P40" s="16">
        <v>0</v>
      </c>
      <c r="Q40" s="14">
        <v>4.7997548500000002</v>
      </c>
      <c r="R40" s="16">
        <v>0.53861528000000003</v>
      </c>
    </row>
    <row r="41" spans="1:18" x14ac:dyDescent="0.25">
      <c r="A41" s="11" t="s">
        <v>511</v>
      </c>
      <c r="B41" s="13">
        <v>5712</v>
      </c>
      <c r="C41" s="14">
        <f>(80/B41*100)</f>
        <v>1.400560224089636</v>
      </c>
      <c r="D41" s="15">
        <v>5632</v>
      </c>
      <c r="E41" s="14">
        <v>47.416906670000003</v>
      </c>
      <c r="F41" s="16">
        <v>0.86409307999999996</v>
      </c>
      <c r="G41" s="14">
        <v>47.766608890000001</v>
      </c>
      <c r="H41" s="16">
        <v>1.04878911</v>
      </c>
      <c r="I41" s="14">
        <v>0</v>
      </c>
      <c r="J41" s="16">
        <v>0</v>
      </c>
      <c r="K41" s="14" t="s">
        <v>582</v>
      </c>
      <c r="L41" s="16" t="s">
        <v>582</v>
      </c>
      <c r="M41" s="14">
        <v>0.68208106000000002</v>
      </c>
      <c r="N41" s="16">
        <v>0.18162733</v>
      </c>
      <c r="O41" s="14">
        <v>0</v>
      </c>
      <c r="P41" s="16">
        <v>0</v>
      </c>
      <c r="Q41" s="14">
        <v>4.1344033800000002</v>
      </c>
      <c r="R41" s="16">
        <v>0.48299762000000002</v>
      </c>
    </row>
    <row r="42" spans="1:18" x14ac:dyDescent="0.25">
      <c r="A42" s="11" t="s">
        <v>512</v>
      </c>
      <c r="B42" s="13">
        <f>IF(COUNT(B7:B41) &gt; 0, AVERAGE(B7:B41), "\u2014")</f>
        <v>7103.4285714285716</v>
      </c>
      <c r="C42" s="14">
        <f>IF(COUNT(C7:C41) &gt; 0, AVERAGE(C7:C41), "—")</f>
        <v>3.9194304165182197</v>
      </c>
      <c r="D42" s="15">
        <f>IF(COUNT(D7:D41) &gt; 0, AVERAGE(D7:D41), "—")</f>
        <v>6816.1714285714288</v>
      </c>
      <c r="E42" s="14">
        <f>IF(COUNT(E7:E41) &gt; 0, AVERAGE(E7:E41), "—")</f>
        <v>45.059145032571436</v>
      </c>
      <c r="F42" s="16">
        <f>IF(COUNT(F7:F41) &gt; 0, SQRT(SUMSQ(F7:F41)/(COUNT(F7:F41)*COUNT(F7:F41)) ), "—")</f>
        <v>0.13056054276101373</v>
      </c>
      <c r="G42" s="14">
        <f>IF(COUNT(G7:G41) &gt; 0, AVERAGE(G7:G41), "—")</f>
        <v>48.918651416571429</v>
      </c>
      <c r="H42" s="16">
        <f>IF(COUNT(H7:H41) &gt; 0, SQRT(SUMSQ(H7:H41)/(COUNT(H7:H41)*COUNT(H7:H41)) ), "—")</f>
        <v>0.1409706583632791</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3.5360345714285715E-3</v>
      </c>
      <c r="P42" s="16">
        <f>IF(COUNT(P7:P41) &gt; 0, SQRT(SUMSQ(P7:P41)/(COUNT(P7:P41)*COUNT(P7:P41)) ), "—")</f>
        <v>2.030896857142857E-3</v>
      </c>
      <c r="Q42" s="14">
        <f>IF(COUNT(Q7:Q41) &gt; 0, AVERAGE(Q7:Q41), "—")</f>
        <v>5.383415149428572</v>
      </c>
      <c r="R42" s="16">
        <f>IF(COUNT(R7:R41) &gt; 0, SQRT(SUMSQ(R7:R41)/(COUNT(R7:R41)*COUNT(R7:R41)) ), "—")</f>
        <v>9.2369104592579285E-2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39.727292669999997</v>
      </c>
      <c r="F46" s="16">
        <v>0.69979734999999998</v>
      </c>
      <c r="G46" s="14">
        <v>24.26850658</v>
      </c>
      <c r="H46" s="16">
        <v>0.74281507999999996</v>
      </c>
      <c r="I46" s="14">
        <v>0</v>
      </c>
      <c r="J46" s="16">
        <v>0</v>
      </c>
      <c r="K46" s="14" t="s">
        <v>582</v>
      </c>
      <c r="L46" s="16" t="s">
        <v>582</v>
      </c>
      <c r="M46" s="14">
        <v>0</v>
      </c>
      <c r="N46" s="16">
        <v>0</v>
      </c>
      <c r="O46" s="14">
        <v>0</v>
      </c>
      <c r="P46" s="16">
        <v>0</v>
      </c>
      <c r="Q46" s="14">
        <v>36.004200750000003</v>
      </c>
      <c r="R46" s="16">
        <v>1.1240958299999999</v>
      </c>
    </row>
    <row r="47" spans="1:18" x14ac:dyDescent="0.25">
      <c r="A47" s="11" t="s">
        <v>517</v>
      </c>
      <c r="B47" s="13">
        <v>5928</v>
      </c>
      <c r="C47" s="14">
        <f>(488/B47*100)</f>
        <v>8.2321187584345488</v>
      </c>
      <c r="D47" s="15">
        <v>5440</v>
      </c>
      <c r="E47" s="14">
        <v>46.897883299999997</v>
      </c>
      <c r="F47" s="16">
        <v>0.83309831000000001</v>
      </c>
      <c r="G47" s="14">
        <v>38.325048539999997</v>
      </c>
      <c r="H47" s="16">
        <v>1.0629889299999999</v>
      </c>
      <c r="I47" s="14">
        <v>0</v>
      </c>
      <c r="J47" s="16">
        <v>0</v>
      </c>
      <c r="K47" s="14" t="s">
        <v>582</v>
      </c>
      <c r="L47" s="16" t="s">
        <v>582</v>
      </c>
      <c r="M47" s="14">
        <v>0</v>
      </c>
      <c r="N47" s="16">
        <v>0</v>
      </c>
      <c r="O47" s="14">
        <v>0</v>
      </c>
      <c r="P47" s="16">
        <v>0</v>
      </c>
      <c r="Q47" s="14">
        <v>14.77706815</v>
      </c>
      <c r="R47" s="16">
        <v>1.1187630799999999</v>
      </c>
    </row>
    <row r="48" spans="1:18" x14ac:dyDescent="0.25">
      <c r="A48" s="11" t="s">
        <v>518</v>
      </c>
      <c r="B48" s="13">
        <v>9841</v>
      </c>
      <c r="C48" s="14">
        <f>(8/B48*100)</f>
        <v>8.1292551569962401E-2</v>
      </c>
      <c r="D48" s="15">
        <v>9833</v>
      </c>
      <c r="E48" s="14">
        <v>60.442810989999998</v>
      </c>
      <c r="F48" s="16">
        <v>1.2238094799999999</v>
      </c>
      <c r="G48" s="14">
        <v>37.911434800000002</v>
      </c>
      <c r="H48" s="16">
        <v>1.2108812200000001</v>
      </c>
      <c r="I48" s="14">
        <v>0</v>
      </c>
      <c r="J48" s="16">
        <v>0</v>
      </c>
      <c r="K48" s="14" t="s">
        <v>582</v>
      </c>
      <c r="L48" s="16" t="s">
        <v>582</v>
      </c>
      <c r="M48" s="14">
        <v>0</v>
      </c>
      <c r="N48" s="16">
        <v>0</v>
      </c>
      <c r="O48" s="14">
        <v>0</v>
      </c>
      <c r="P48" s="16">
        <v>0</v>
      </c>
      <c r="Q48" s="14">
        <v>1.64575421</v>
      </c>
      <c r="R48" s="16">
        <v>0.54106884</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62.122434480000003</v>
      </c>
      <c r="F50" s="16">
        <v>0.75828088000000005</v>
      </c>
      <c r="G50" s="14">
        <v>32.975557289999998</v>
      </c>
      <c r="H50" s="16">
        <v>0.70154638999999996</v>
      </c>
      <c r="I50" s="14">
        <v>0</v>
      </c>
      <c r="J50" s="16">
        <v>0</v>
      </c>
      <c r="K50" s="14" t="s">
        <v>582</v>
      </c>
      <c r="L50" s="16" t="s">
        <v>582</v>
      </c>
      <c r="M50" s="14">
        <v>0</v>
      </c>
      <c r="N50" s="16">
        <v>0</v>
      </c>
      <c r="O50" s="14">
        <v>0</v>
      </c>
      <c r="P50" s="16">
        <v>0</v>
      </c>
      <c r="Q50" s="14">
        <v>4.9020082299999999</v>
      </c>
      <c r="R50" s="16">
        <v>0.50753709000000002</v>
      </c>
    </row>
    <row r="51" spans="1:18" x14ac:dyDescent="0.25">
      <c r="A51" s="11" t="s">
        <v>521</v>
      </c>
      <c r="B51" s="13">
        <v>6866</v>
      </c>
      <c r="C51" s="14">
        <f>(112/B51*100)</f>
        <v>1.6312263326536558</v>
      </c>
      <c r="D51" s="15">
        <v>6754</v>
      </c>
      <c r="E51" s="14">
        <v>37.201011610000002</v>
      </c>
      <c r="F51" s="16">
        <v>1.0636367600000001</v>
      </c>
      <c r="G51" s="14">
        <v>41.338623259999999</v>
      </c>
      <c r="H51" s="16">
        <v>1.01866653</v>
      </c>
      <c r="I51" s="14">
        <v>0</v>
      </c>
      <c r="J51" s="16">
        <v>0</v>
      </c>
      <c r="K51" s="14" t="s">
        <v>582</v>
      </c>
      <c r="L51" s="16" t="s">
        <v>582</v>
      </c>
      <c r="M51" s="14">
        <v>10.574181830000001</v>
      </c>
      <c r="N51" s="16">
        <v>0.61230706999999995</v>
      </c>
      <c r="O51" s="14">
        <v>0</v>
      </c>
      <c r="P51" s="16">
        <v>0</v>
      </c>
      <c r="Q51" s="14">
        <v>10.886183300000001</v>
      </c>
      <c r="R51" s="16">
        <v>1.05610022</v>
      </c>
    </row>
    <row r="52" spans="1:18" x14ac:dyDescent="0.25">
      <c r="A52" s="11" t="s">
        <v>522</v>
      </c>
      <c r="B52" s="13">
        <v>5809</v>
      </c>
      <c r="C52" s="14">
        <f>(124/B52*100)</f>
        <v>2.1346186951282493</v>
      </c>
      <c r="D52" s="15">
        <v>5685</v>
      </c>
      <c r="E52" s="14">
        <v>54.371800049999997</v>
      </c>
      <c r="F52" s="16">
        <v>0.93011516999999999</v>
      </c>
      <c r="G52" s="14">
        <v>42.84221574</v>
      </c>
      <c r="H52" s="16">
        <v>0.86459364000000005</v>
      </c>
      <c r="I52" s="14">
        <v>0</v>
      </c>
      <c r="J52" s="16">
        <v>0</v>
      </c>
      <c r="K52" s="14" t="s">
        <v>582</v>
      </c>
      <c r="L52" s="16" t="s">
        <v>582</v>
      </c>
      <c r="M52" s="14">
        <v>0</v>
      </c>
      <c r="N52" s="16">
        <v>0</v>
      </c>
      <c r="O52" s="14">
        <v>0</v>
      </c>
      <c r="P52" s="16">
        <v>0</v>
      </c>
      <c r="Q52" s="14">
        <v>2.7859842100000001</v>
      </c>
      <c r="R52" s="16">
        <v>0.31343533000000001</v>
      </c>
    </row>
    <row r="53" spans="1:18" x14ac:dyDescent="0.25">
      <c r="A53" s="11" t="s">
        <v>523</v>
      </c>
      <c r="B53" s="13">
        <v>5571</v>
      </c>
      <c r="C53" s="14">
        <f>(144/B53*100)</f>
        <v>2.5848142164781907</v>
      </c>
      <c r="D53" s="15">
        <v>5427</v>
      </c>
      <c r="E53" s="14">
        <v>43.703046239999999</v>
      </c>
      <c r="F53" s="16">
        <v>0.68965500000000002</v>
      </c>
      <c r="G53" s="14">
        <v>47.084641550000001</v>
      </c>
      <c r="H53" s="16">
        <v>0.63937602000000004</v>
      </c>
      <c r="I53" s="14">
        <v>0</v>
      </c>
      <c r="J53" s="16">
        <v>0</v>
      </c>
      <c r="K53" s="14" t="s">
        <v>582</v>
      </c>
      <c r="L53" s="16" t="s">
        <v>582</v>
      </c>
      <c r="M53" s="14">
        <v>0</v>
      </c>
      <c r="N53" s="16">
        <v>0</v>
      </c>
      <c r="O53" s="14">
        <v>0</v>
      </c>
      <c r="P53" s="16">
        <v>0</v>
      </c>
      <c r="Q53" s="14">
        <v>9.2123122100000003</v>
      </c>
      <c r="R53" s="16">
        <v>0.38495984999999999</v>
      </c>
    </row>
    <row r="54" spans="1:18" x14ac:dyDescent="0.25">
      <c r="A54" s="11" t="s">
        <v>524</v>
      </c>
      <c r="B54" s="13">
        <v>4740</v>
      </c>
      <c r="C54" s="14">
        <f>(638/B54*100)</f>
        <v>13.459915611814347</v>
      </c>
      <c r="D54" s="15">
        <v>4102</v>
      </c>
      <c r="E54" s="14">
        <v>51.702119189999998</v>
      </c>
      <c r="F54" s="16">
        <v>1.4344277999999999</v>
      </c>
      <c r="G54" s="14">
        <v>30.95423078</v>
      </c>
      <c r="H54" s="16">
        <v>1.13334191</v>
      </c>
      <c r="I54" s="14">
        <v>0</v>
      </c>
      <c r="J54" s="16">
        <v>0</v>
      </c>
      <c r="K54" s="14" t="s">
        <v>582</v>
      </c>
      <c r="L54" s="16" t="s">
        <v>582</v>
      </c>
      <c r="M54" s="14">
        <v>0</v>
      </c>
      <c r="N54" s="16">
        <v>0</v>
      </c>
      <c r="O54" s="14">
        <v>0</v>
      </c>
      <c r="P54" s="16">
        <v>0</v>
      </c>
      <c r="Q54" s="14">
        <v>17.343650029999999</v>
      </c>
      <c r="R54" s="16">
        <v>1.6245197300000001</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49.518292549999998</v>
      </c>
      <c r="F56" s="16">
        <v>0.88796381999999996</v>
      </c>
      <c r="G56" s="14">
        <v>49.481617280000002</v>
      </c>
      <c r="H56" s="16">
        <v>0.90722380000000002</v>
      </c>
      <c r="I56" s="14">
        <v>0</v>
      </c>
      <c r="J56" s="16">
        <v>0</v>
      </c>
      <c r="K56" s="14" t="s">
        <v>582</v>
      </c>
      <c r="L56" s="16" t="s">
        <v>582</v>
      </c>
      <c r="M56" s="14">
        <v>0</v>
      </c>
      <c r="N56" s="16">
        <v>0</v>
      </c>
      <c r="O56" s="14">
        <v>0</v>
      </c>
      <c r="P56" s="16">
        <v>0</v>
      </c>
      <c r="Q56" s="14">
        <v>1.00009017</v>
      </c>
      <c r="R56" s="16">
        <v>0.18236213000000001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59.630183590000001</v>
      </c>
      <c r="F61" s="16">
        <v>0.87078411</v>
      </c>
      <c r="G61" s="14">
        <v>36.152049120000001</v>
      </c>
      <c r="H61" s="16">
        <v>0.85448754000000005</v>
      </c>
      <c r="I61" s="14">
        <v>0</v>
      </c>
      <c r="J61" s="16">
        <v>0</v>
      </c>
      <c r="K61" s="14" t="s">
        <v>582</v>
      </c>
      <c r="L61" s="16" t="s">
        <v>582</v>
      </c>
      <c r="M61" s="14">
        <v>0</v>
      </c>
      <c r="N61" s="16">
        <v>0</v>
      </c>
      <c r="O61" s="14">
        <v>0</v>
      </c>
      <c r="P61" s="16">
        <v>0</v>
      </c>
      <c r="Q61" s="14">
        <v>4.2177672800000003</v>
      </c>
      <c r="R61" s="16">
        <v>0.54578209</v>
      </c>
    </row>
    <row r="62" spans="1:18" x14ac:dyDescent="0.25">
      <c r="A62" s="11" t="s">
        <v>532</v>
      </c>
      <c r="B62" s="13">
        <v>4476</v>
      </c>
      <c r="C62" s="14">
        <f>(3/B62*100)</f>
        <v>6.7024128686327081E-2</v>
      </c>
      <c r="D62" s="15">
        <v>4473</v>
      </c>
      <c r="E62" s="14">
        <v>45.528677620000003</v>
      </c>
      <c r="F62" s="16">
        <v>0.73251677999999998</v>
      </c>
      <c r="G62" s="14">
        <v>54.091643670000003</v>
      </c>
      <c r="H62" s="16">
        <v>0.74384519999999998</v>
      </c>
      <c r="I62" s="14">
        <v>0</v>
      </c>
      <c r="J62" s="16">
        <v>0</v>
      </c>
      <c r="K62" s="14" t="s">
        <v>582</v>
      </c>
      <c r="L62" s="16" t="s">
        <v>582</v>
      </c>
      <c r="M62" s="14">
        <v>0</v>
      </c>
      <c r="N62" s="16">
        <v>0</v>
      </c>
      <c r="O62" s="14">
        <v>0</v>
      </c>
      <c r="P62" s="16">
        <v>0</v>
      </c>
      <c r="Q62" s="14">
        <v>0.37967870999999997</v>
      </c>
      <c r="R62" s="16">
        <v>8.0729369999999995E-2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50.848275770000001</v>
      </c>
      <c r="F66" s="16">
        <v>0.60472778999999999</v>
      </c>
      <c r="G66" s="14">
        <v>35.855044880000001</v>
      </c>
      <c r="H66" s="16">
        <v>0.62878688999999999</v>
      </c>
      <c r="I66" s="14">
        <v>0</v>
      </c>
      <c r="J66" s="16">
        <v>0</v>
      </c>
      <c r="K66" s="14" t="s">
        <v>582</v>
      </c>
      <c r="L66" s="16" t="s">
        <v>582</v>
      </c>
      <c r="M66" s="14">
        <v>0</v>
      </c>
      <c r="N66" s="16">
        <v>0</v>
      </c>
      <c r="O66" s="14">
        <v>0</v>
      </c>
      <c r="P66" s="16">
        <v>0</v>
      </c>
      <c r="Q66" s="14">
        <v>13.29667935</v>
      </c>
      <c r="R66" s="16">
        <v>0.42188627000000001</v>
      </c>
    </row>
    <row r="67" spans="1:18" x14ac:dyDescent="0.25">
      <c r="A67" s="11" t="s">
        <v>537</v>
      </c>
      <c r="B67" s="13">
        <v>6971</v>
      </c>
      <c r="C67" s="14">
        <f>(1330/B67*100)</f>
        <v>19.079041744369533</v>
      </c>
      <c r="D67" s="15">
        <v>5641</v>
      </c>
      <c r="E67" s="14">
        <v>72.079248770000007</v>
      </c>
      <c r="F67" s="16">
        <v>0.71747742999999997</v>
      </c>
      <c r="G67" s="14">
        <v>22.88508144</v>
      </c>
      <c r="H67" s="16">
        <v>0.67490877000000005</v>
      </c>
      <c r="I67" s="14">
        <v>0</v>
      </c>
      <c r="J67" s="16">
        <v>0</v>
      </c>
      <c r="K67" s="14" t="s">
        <v>582</v>
      </c>
      <c r="L67" s="16" t="s">
        <v>582</v>
      </c>
      <c r="M67" s="14">
        <v>0</v>
      </c>
      <c r="N67" s="16">
        <v>0</v>
      </c>
      <c r="O67" s="14">
        <v>0</v>
      </c>
      <c r="P67" s="16">
        <v>0</v>
      </c>
      <c r="Q67" s="14">
        <v>5.03566979</v>
      </c>
      <c r="R67" s="16">
        <v>0.36098731000000001</v>
      </c>
    </row>
    <row r="68" spans="1:18" x14ac:dyDescent="0.25">
      <c r="A68" s="11" t="s">
        <v>538</v>
      </c>
      <c r="B68" s="13">
        <v>12083</v>
      </c>
      <c r="C68" s="14">
        <f>(32/B68*100)</f>
        <v>0.26483489199702059</v>
      </c>
      <c r="D68" s="15">
        <v>12051</v>
      </c>
      <c r="E68" s="14">
        <v>50.35186204</v>
      </c>
      <c r="F68" s="16">
        <v>0.48032233000000002</v>
      </c>
      <c r="G68" s="14">
        <v>31.116028849999999</v>
      </c>
      <c r="H68" s="16">
        <v>0.43355918999999998</v>
      </c>
      <c r="I68" s="14">
        <v>0</v>
      </c>
      <c r="J68" s="16">
        <v>0</v>
      </c>
      <c r="K68" s="14" t="s">
        <v>582</v>
      </c>
      <c r="L68" s="16" t="s">
        <v>582</v>
      </c>
      <c r="M68" s="14">
        <v>0</v>
      </c>
      <c r="N68" s="16">
        <v>0</v>
      </c>
      <c r="O68" s="14">
        <v>0</v>
      </c>
      <c r="P68" s="16">
        <v>0</v>
      </c>
      <c r="Q68" s="14">
        <v>18.53210911</v>
      </c>
      <c r="R68" s="16">
        <v>0.30477526999999999</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65.842952490000002</v>
      </c>
      <c r="F70" s="16">
        <v>0.80634253</v>
      </c>
      <c r="G70" s="14">
        <v>29.196626689999999</v>
      </c>
      <c r="H70" s="16">
        <v>0.87271323000000001</v>
      </c>
      <c r="I70" s="14">
        <v>0</v>
      </c>
      <c r="J70" s="16">
        <v>0</v>
      </c>
      <c r="K70" s="14" t="s">
        <v>582</v>
      </c>
      <c r="L70" s="16" t="s">
        <v>582</v>
      </c>
      <c r="M70" s="14">
        <v>0</v>
      </c>
      <c r="N70" s="16">
        <v>0</v>
      </c>
      <c r="O70" s="14">
        <v>0</v>
      </c>
      <c r="P70" s="16">
        <v>0</v>
      </c>
      <c r="Q70" s="14">
        <v>4.9604208099999996</v>
      </c>
      <c r="R70" s="16">
        <v>0.56929116000000002</v>
      </c>
    </row>
    <row r="71" spans="1:18" x14ac:dyDescent="0.25">
      <c r="A71" s="11" t="s">
        <v>541</v>
      </c>
      <c r="B71" s="13">
        <v>6115</v>
      </c>
      <c r="C71" s="14">
        <f>(60/B71*100)</f>
        <v>0.98119378577269012</v>
      </c>
      <c r="D71" s="15">
        <v>6055</v>
      </c>
      <c r="E71" s="14">
        <v>33.064717969999997</v>
      </c>
      <c r="F71" s="16">
        <v>0.63439869000000004</v>
      </c>
      <c r="G71" s="14">
        <v>66.000579099999996</v>
      </c>
      <c r="H71" s="16">
        <v>0.63535584000000001</v>
      </c>
      <c r="I71" s="14">
        <v>0</v>
      </c>
      <c r="J71" s="16">
        <v>0</v>
      </c>
      <c r="K71" s="14" t="s">
        <v>582</v>
      </c>
      <c r="L71" s="16" t="s">
        <v>582</v>
      </c>
      <c r="M71" s="14">
        <v>0</v>
      </c>
      <c r="N71" s="16">
        <v>0</v>
      </c>
      <c r="O71" s="14">
        <v>0</v>
      </c>
      <c r="P71" s="16">
        <v>0</v>
      </c>
      <c r="Q71" s="14">
        <v>0.93470293000000004</v>
      </c>
      <c r="R71" s="16">
        <v>0.13001929000000001</v>
      </c>
    </row>
    <row r="72" spans="1:18" x14ac:dyDescent="0.25">
      <c r="A72" s="11" t="s">
        <v>542</v>
      </c>
      <c r="B72" s="13">
        <v>7708</v>
      </c>
      <c r="C72" s="14">
        <f>(9/B72*100)</f>
        <v>0.11676180591593151</v>
      </c>
      <c r="D72" s="15">
        <v>7699</v>
      </c>
      <c r="E72" s="14">
        <v>35.009823390000001</v>
      </c>
      <c r="F72" s="16">
        <v>0.63730629000000005</v>
      </c>
      <c r="G72" s="14">
        <v>64.33481553</v>
      </c>
      <c r="H72" s="16">
        <v>0.65726819000000003</v>
      </c>
      <c r="I72" s="14">
        <v>0</v>
      </c>
      <c r="J72" s="16">
        <v>0</v>
      </c>
      <c r="K72" s="14" t="s">
        <v>582</v>
      </c>
      <c r="L72" s="16" t="s">
        <v>582</v>
      </c>
      <c r="M72" s="14">
        <v>0</v>
      </c>
      <c r="N72" s="16">
        <v>0</v>
      </c>
      <c r="O72" s="14">
        <v>0</v>
      </c>
      <c r="P72" s="16">
        <v>0</v>
      </c>
      <c r="Q72" s="14">
        <v>0.65536108000000004</v>
      </c>
      <c r="R72" s="16">
        <v>8.0966860000000002E-2</v>
      </c>
    </row>
    <row r="73" spans="1:18" x14ac:dyDescent="0.25">
      <c r="A73" s="11" t="s">
        <v>543</v>
      </c>
      <c r="B73" s="13">
        <v>8249</v>
      </c>
      <c r="C73" s="14">
        <f>(220/B73*100)</f>
        <v>2.6669899381743241</v>
      </c>
      <c r="D73" s="15">
        <v>8029</v>
      </c>
      <c r="E73" s="14">
        <v>72.576898790000001</v>
      </c>
      <c r="F73" s="16">
        <v>0.82612547999999997</v>
      </c>
      <c r="G73" s="14">
        <v>25.705978040000002</v>
      </c>
      <c r="H73" s="16">
        <v>0.83901694999999998</v>
      </c>
      <c r="I73" s="14">
        <v>0</v>
      </c>
      <c r="J73" s="16">
        <v>0</v>
      </c>
      <c r="K73" s="14" t="s">
        <v>582</v>
      </c>
      <c r="L73" s="16" t="s">
        <v>582</v>
      </c>
      <c r="M73" s="14">
        <v>0</v>
      </c>
      <c r="N73" s="16">
        <v>0</v>
      </c>
      <c r="O73" s="14">
        <v>0</v>
      </c>
      <c r="P73" s="16">
        <v>0</v>
      </c>
      <c r="Q73" s="14">
        <v>1.71712317</v>
      </c>
      <c r="R73" s="16">
        <v>0.32238016000000003</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61.15795396</v>
      </c>
      <c r="F75" s="16">
        <v>1.0158335300000001</v>
      </c>
      <c r="G75" s="14">
        <v>22.869529920000002</v>
      </c>
      <c r="H75" s="16">
        <v>0.73414710999999999</v>
      </c>
      <c r="I75" s="14">
        <v>0</v>
      </c>
      <c r="J75" s="16">
        <v>0</v>
      </c>
      <c r="K75" s="14" t="s">
        <v>582</v>
      </c>
      <c r="L75" s="16" t="s">
        <v>582</v>
      </c>
      <c r="M75" s="14">
        <v>0</v>
      </c>
      <c r="N75" s="16">
        <v>0</v>
      </c>
      <c r="O75" s="14">
        <v>0</v>
      </c>
      <c r="P75" s="16">
        <v>0</v>
      </c>
      <c r="Q75" s="14">
        <v>15.97251612</v>
      </c>
      <c r="R75" s="16">
        <v>1.1547254600000001</v>
      </c>
    </row>
    <row r="76" spans="1:18" x14ac:dyDescent="0.25">
      <c r="A76" s="11" t="s">
        <v>546</v>
      </c>
      <c r="B76" s="13">
        <v>14167</v>
      </c>
      <c r="C76" s="14">
        <f>(238/B76*100)</f>
        <v>1.6799604715183172</v>
      </c>
      <c r="D76" s="15">
        <v>13929</v>
      </c>
      <c r="E76" s="14">
        <v>61.292373159999997</v>
      </c>
      <c r="F76" s="16">
        <v>0.59776901999999998</v>
      </c>
      <c r="G76" s="14">
        <v>31.56114183</v>
      </c>
      <c r="H76" s="16">
        <v>0.63868323000000005</v>
      </c>
      <c r="I76" s="14">
        <v>0</v>
      </c>
      <c r="J76" s="16">
        <v>0</v>
      </c>
      <c r="K76" s="14" t="s">
        <v>582</v>
      </c>
      <c r="L76" s="16" t="s">
        <v>582</v>
      </c>
      <c r="M76" s="14">
        <v>0</v>
      </c>
      <c r="N76" s="16">
        <v>0</v>
      </c>
      <c r="O76" s="14">
        <v>0</v>
      </c>
      <c r="P76" s="16">
        <v>0</v>
      </c>
      <c r="Q76" s="14">
        <v>7.1464850100000001</v>
      </c>
      <c r="R76" s="16">
        <v>0.47645566</v>
      </c>
    </row>
    <row r="77" spans="1:18" x14ac:dyDescent="0.25">
      <c r="A77" s="11" t="s">
        <v>547</v>
      </c>
      <c r="B77" s="13">
        <v>6062</v>
      </c>
      <c r="C77" s="14">
        <f>(511/B77*100)</f>
        <v>8.4295612009237875</v>
      </c>
      <c r="D77" s="15">
        <v>5551</v>
      </c>
      <c r="E77" s="14">
        <v>51.751700380000003</v>
      </c>
      <c r="F77" s="16">
        <v>0.84582102000000003</v>
      </c>
      <c r="G77" s="14">
        <v>32.558754069999999</v>
      </c>
      <c r="H77" s="16">
        <v>0.85954580999999997</v>
      </c>
      <c r="I77" s="14">
        <v>0</v>
      </c>
      <c r="J77" s="16">
        <v>0</v>
      </c>
      <c r="K77" s="14" t="s">
        <v>582</v>
      </c>
      <c r="L77" s="16" t="s">
        <v>582</v>
      </c>
      <c r="M77" s="14">
        <v>0</v>
      </c>
      <c r="N77" s="16">
        <v>0</v>
      </c>
      <c r="O77" s="14">
        <v>0</v>
      </c>
      <c r="P77" s="16">
        <v>0</v>
      </c>
      <c r="Q77" s="14">
        <v>15.689545559999999</v>
      </c>
      <c r="R77" s="16">
        <v>0.90508739000000005</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55.276994019999997</v>
      </c>
      <c r="F81" s="16">
        <v>1.01227366</v>
      </c>
      <c r="G81" s="14">
        <v>42.880769290000003</v>
      </c>
      <c r="H81" s="16">
        <v>1.0455358299999999</v>
      </c>
      <c r="I81" s="14">
        <v>0</v>
      </c>
      <c r="J81" s="16">
        <v>0</v>
      </c>
      <c r="K81" s="14" t="s">
        <v>582</v>
      </c>
      <c r="L81" s="16" t="s">
        <v>582</v>
      </c>
      <c r="M81" s="14">
        <v>0</v>
      </c>
      <c r="N81" s="16">
        <v>0</v>
      </c>
      <c r="O81" s="14">
        <v>0</v>
      </c>
      <c r="P81" s="16">
        <v>0</v>
      </c>
      <c r="Q81" s="14">
        <v>1.84223669</v>
      </c>
      <c r="R81" s="16">
        <v>0.30837197999999999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896</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15.704185669999999</v>
      </c>
      <c r="F7" s="16">
        <v>0.37077431</v>
      </c>
      <c r="G7" s="14">
        <v>75.714353220000007</v>
      </c>
      <c r="H7" s="16">
        <v>0.60386516000000001</v>
      </c>
      <c r="I7" s="14">
        <v>0</v>
      </c>
      <c r="J7" s="16">
        <v>0</v>
      </c>
      <c r="K7" s="14" t="s">
        <v>582</v>
      </c>
      <c r="L7" s="16" t="s">
        <v>582</v>
      </c>
      <c r="M7" s="14">
        <v>0</v>
      </c>
      <c r="N7" s="16">
        <v>0</v>
      </c>
      <c r="O7" s="14">
        <v>0</v>
      </c>
      <c r="P7" s="16">
        <v>0</v>
      </c>
      <c r="Q7" s="14">
        <v>8.5814611099999993</v>
      </c>
      <c r="R7" s="16">
        <v>0.50177008000000001</v>
      </c>
    </row>
    <row r="8" spans="1:18" x14ac:dyDescent="0.25">
      <c r="A8" s="11" t="s">
        <v>478</v>
      </c>
      <c r="B8" s="13">
        <v>7007</v>
      </c>
      <c r="C8" s="14">
        <f>(324/B8*100)</f>
        <v>4.6239474810903385</v>
      </c>
      <c r="D8" s="15">
        <v>6683</v>
      </c>
      <c r="E8" s="14">
        <v>12.617517149999999</v>
      </c>
      <c r="F8" s="16">
        <v>0.49174711999999998</v>
      </c>
      <c r="G8" s="14">
        <v>81.156383689999998</v>
      </c>
      <c r="H8" s="16">
        <v>0.67794606999999996</v>
      </c>
      <c r="I8" s="14">
        <v>0</v>
      </c>
      <c r="J8" s="16">
        <v>0</v>
      </c>
      <c r="K8" s="14" t="s">
        <v>582</v>
      </c>
      <c r="L8" s="16" t="s">
        <v>582</v>
      </c>
      <c r="M8" s="14">
        <v>0.49272336</v>
      </c>
      <c r="N8" s="16">
        <v>0.12130058000000001</v>
      </c>
      <c r="O8" s="14">
        <v>0</v>
      </c>
      <c r="P8" s="16">
        <v>0</v>
      </c>
      <c r="Q8" s="14">
        <v>5.7333758000000001</v>
      </c>
      <c r="R8" s="16">
        <v>0.37034388000000001</v>
      </c>
    </row>
    <row r="9" spans="1:18" x14ac:dyDescent="0.25">
      <c r="A9" s="11" t="s">
        <v>479</v>
      </c>
      <c r="B9" s="13">
        <v>9651</v>
      </c>
      <c r="C9" s="14">
        <f>(373/B9*100)</f>
        <v>3.8648844679307839</v>
      </c>
      <c r="D9" s="15">
        <v>9278</v>
      </c>
      <c r="E9" s="14">
        <v>10.875451269999999</v>
      </c>
      <c r="F9" s="16">
        <v>0.47860554</v>
      </c>
      <c r="G9" s="14">
        <v>79.909864760000005</v>
      </c>
      <c r="H9" s="16">
        <v>0.77516251999999997</v>
      </c>
      <c r="I9" s="14">
        <v>0</v>
      </c>
      <c r="J9" s="16">
        <v>0</v>
      </c>
      <c r="K9" s="14" t="s">
        <v>582</v>
      </c>
      <c r="L9" s="16" t="s">
        <v>582</v>
      </c>
      <c r="M9" s="14">
        <v>3.1043442899999998</v>
      </c>
      <c r="N9" s="16">
        <v>0.55569581000000001</v>
      </c>
      <c r="O9" s="14">
        <v>0</v>
      </c>
      <c r="P9" s="16">
        <v>0</v>
      </c>
      <c r="Q9" s="14">
        <v>6.11033969</v>
      </c>
      <c r="R9" s="16">
        <v>0.43485868</v>
      </c>
    </row>
    <row r="10" spans="1:18" x14ac:dyDescent="0.25">
      <c r="A10" s="11" t="s">
        <v>480</v>
      </c>
      <c r="B10" s="13">
        <v>20058</v>
      </c>
      <c r="C10" s="14">
        <f>(590/B10*100)</f>
        <v>2.9414697377604946</v>
      </c>
      <c r="D10" s="15">
        <v>19468</v>
      </c>
      <c r="E10" s="14">
        <v>18.607847840000002</v>
      </c>
      <c r="F10" s="16">
        <v>0.45344453000000001</v>
      </c>
      <c r="G10" s="14">
        <v>76.798113090000001</v>
      </c>
      <c r="H10" s="16">
        <v>0.64693476000000005</v>
      </c>
      <c r="I10" s="14">
        <v>0</v>
      </c>
      <c r="J10" s="16">
        <v>0</v>
      </c>
      <c r="K10" s="14" t="s">
        <v>582</v>
      </c>
      <c r="L10" s="16" t="s">
        <v>582</v>
      </c>
      <c r="M10" s="14">
        <v>0</v>
      </c>
      <c r="N10" s="16">
        <v>0</v>
      </c>
      <c r="O10" s="14">
        <v>0</v>
      </c>
      <c r="P10" s="16">
        <v>0</v>
      </c>
      <c r="Q10" s="14">
        <v>4.5940390799999999</v>
      </c>
      <c r="R10" s="16">
        <v>0.39362112999999999</v>
      </c>
    </row>
    <row r="11" spans="1:18" x14ac:dyDescent="0.25">
      <c r="A11" s="11" t="s">
        <v>481</v>
      </c>
      <c r="B11" s="13">
        <v>7053</v>
      </c>
      <c r="C11" s="14">
        <f>(259/B11*100)</f>
        <v>3.6721962285552245</v>
      </c>
      <c r="D11" s="15">
        <v>6794</v>
      </c>
      <c r="E11" s="14">
        <v>15.55865618</v>
      </c>
      <c r="F11" s="16">
        <v>0.64228691999999998</v>
      </c>
      <c r="G11" s="14">
        <v>73.076379320000001</v>
      </c>
      <c r="H11" s="16">
        <v>1.16526167</v>
      </c>
      <c r="I11" s="14">
        <v>0</v>
      </c>
      <c r="J11" s="16">
        <v>0</v>
      </c>
      <c r="K11" s="14" t="s">
        <v>582</v>
      </c>
      <c r="L11" s="16" t="s">
        <v>582</v>
      </c>
      <c r="M11" s="14">
        <v>0</v>
      </c>
      <c r="N11" s="16">
        <v>0</v>
      </c>
      <c r="O11" s="14">
        <v>0</v>
      </c>
      <c r="P11" s="16">
        <v>0</v>
      </c>
      <c r="Q11" s="14">
        <v>11.36496449</v>
      </c>
      <c r="R11" s="16">
        <v>0.98596525000000002</v>
      </c>
    </row>
    <row r="12" spans="1:18" x14ac:dyDescent="0.25">
      <c r="A12" s="11" t="s">
        <v>482</v>
      </c>
      <c r="B12" s="13">
        <v>6894</v>
      </c>
      <c r="C12" s="14">
        <f>(60/B12*100)</f>
        <v>0.8703220191470844</v>
      </c>
      <c r="D12" s="15">
        <v>6834</v>
      </c>
      <c r="E12" s="14">
        <v>11.08856445</v>
      </c>
      <c r="F12" s="16">
        <v>0.52719163999999996</v>
      </c>
      <c r="G12" s="14">
        <v>82.83435849</v>
      </c>
      <c r="H12" s="16">
        <v>0.82653642000000005</v>
      </c>
      <c r="I12" s="14">
        <v>0</v>
      </c>
      <c r="J12" s="16">
        <v>0</v>
      </c>
      <c r="K12" s="14" t="s">
        <v>582</v>
      </c>
      <c r="L12" s="16" t="s">
        <v>582</v>
      </c>
      <c r="M12" s="14">
        <v>2.3480837700000001</v>
      </c>
      <c r="N12" s="16">
        <v>0.59189603000000002</v>
      </c>
      <c r="O12" s="14">
        <v>0</v>
      </c>
      <c r="P12" s="16">
        <v>0</v>
      </c>
      <c r="Q12" s="14">
        <v>3.7289932800000001</v>
      </c>
      <c r="R12" s="16">
        <v>0.37333708999999998</v>
      </c>
    </row>
    <row r="13" spans="1:18" x14ac:dyDescent="0.25">
      <c r="A13" s="11" t="s">
        <v>483</v>
      </c>
      <c r="B13" s="13">
        <v>7161</v>
      </c>
      <c r="C13" s="14">
        <f>(368/B13*100)</f>
        <v>5.1389470744309458</v>
      </c>
      <c r="D13" s="15">
        <v>6793</v>
      </c>
      <c r="E13" s="14">
        <v>13.54042304</v>
      </c>
      <c r="F13" s="16">
        <v>0.50386591999999997</v>
      </c>
      <c r="G13" s="14">
        <v>78.339247639999996</v>
      </c>
      <c r="H13" s="16">
        <v>0.79424472999999995</v>
      </c>
      <c r="I13" s="14">
        <v>0</v>
      </c>
      <c r="J13" s="16">
        <v>0</v>
      </c>
      <c r="K13" s="14" t="s">
        <v>582</v>
      </c>
      <c r="L13" s="16" t="s">
        <v>582</v>
      </c>
      <c r="M13" s="14">
        <v>4.2471297400000001</v>
      </c>
      <c r="N13" s="16">
        <v>0.49075152</v>
      </c>
      <c r="O13" s="14">
        <v>0</v>
      </c>
      <c r="P13" s="16">
        <v>0</v>
      </c>
      <c r="Q13" s="14">
        <v>3.8731995700000001</v>
      </c>
      <c r="R13" s="16">
        <v>0.43246374999999998</v>
      </c>
    </row>
    <row r="14" spans="1:18" x14ac:dyDescent="0.25">
      <c r="A14" s="11" t="s">
        <v>484</v>
      </c>
      <c r="B14" s="13">
        <v>5587</v>
      </c>
      <c r="C14" s="14">
        <f>(96/B14*100)</f>
        <v>1.7182745659566852</v>
      </c>
      <c r="D14" s="15">
        <v>5491</v>
      </c>
      <c r="E14" s="14">
        <v>10.617940519999999</v>
      </c>
      <c r="F14" s="16">
        <v>0.52402585000000002</v>
      </c>
      <c r="G14" s="14">
        <v>86.760818610000001</v>
      </c>
      <c r="H14" s="16">
        <v>0.59324246000000003</v>
      </c>
      <c r="I14" s="14">
        <v>0</v>
      </c>
      <c r="J14" s="16">
        <v>0</v>
      </c>
      <c r="K14" s="14" t="s">
        <v>582</v>
      </c>
      <c r="L14" s="16" t="s">
        <v>582</v>
      </c>
      <c r="M14" s="14">
        <v>0</v>
      </c>
      <c r="N14" s="16">
        <v>0</v>
      </c>
      <c r="O14" s="14">
        <v>0</v>
      </c>
      <c r="P14" s="16">
        <v>0</v>
      </c>
      <c r="Q14" s="14">
        <v>2.6212408699999998</v>
      </c>
      <c r="R14" s="16">
        <v>0.2680729</v>
      </c>
    </row>
    <row r="15" spans="1:18" x14ac:dyDescent="0.25">
      <c r="A15" s="11" t="s">
        <v>485</v>
      </c>
      <c r="B15" s="13">
        <v>5882</v>
      </c>
      <c r="C15" s="14">
        <f>(206/B15*100)</f>
        <v>3.5022101326079564</v>
      </c>
      <c r="D15" s="15">
        <v>5676</v>
      </c>
      <c r="E15" s="14">
        <v>5.6940630800000003</v>
      </c>
      <c r="F15" s="16">
        <v>0.36453894999999997</v>
      </c>
      <c r="G15" s="14">
        <v>89.199537930000005</v>
      </c>
      <c r="H15" s="16">
        <v>0.67465573999999995</v>
      </c>
      <c r="I15" s="14">
        <v>0</v>
      </c>
      <c r="J15" s="16">
        <v>0</v>
      </c>
      <c r="K15" s="14" t="s">
        <v>582</v>
      </c>
      <c r="L15" s="16" t="s">
        <v>582</v>
      </c>
      <c r="M15" s="14">
        <v>1.0404727199999999</v>
      </c>
      <c r="N15" s="16">
        <v>0.46653826999999998</v>
      </c>
      <c r="O15" s="14">
        <v>0</v>
      </c>
      <c r="P15" s="16">
        <v>0</v>
      </c>
      <c r="Q15" s="14">
        <v>4.0659262700000003</v>
      </c>
      <c r="R15" s="16">
        <v>0.35128440999999999</v>
      </c>
    </row>
    <row r="16" spans="1:18" x14ac:dyDescent="0.25">
      <c r="A16" s="11" t="s">
        <v>486</v>
      </c>
      <c r="B16" s="13">
        <v>6108</v>
      </c>
      <c r="C16" s="14">
        <f>(203/B16*100)</f>
        <v>3.3235101506221345</v>
      </c>
      <c r="D16" s="15">
        <v>5905</v>
      </c>
      <c r="E16" s="14">
        <v>8.1174455499999993</v>
      </c>
      <c r="F16" s="16">
        <v>0.44212656</v>
      </c>
      <c r="G16" s="14">
        <v>84.083303939999993</v>
      </c>
      <c r="H16" s="16">
        <v>0.87478252999999995</v>
      </c>
      <c r="I16" s="14">
        <v>0</v>
      </c>
      <c r="J16" s="16">
        <v>0</v>
      </c>
      <c r="K16" s="14" t="s">
        <v>582</v>
      </c>
      <c r="L16" s="16" t="s">
        <v>582</v>
      </c>
      <c r="M16" s="14">
        <v>0</v>
      </c>
      <c r="N16" s="16">
        <v>0</v>
      </c>
      <c r="O16" s="14">
        <v>0</v>
      </c>
      <c r="P16" s="16">
        <v>0</v>
      </c>
      <c r="Q16" s="14">
        <v>7.7992505100000002</v>
      </c>
      <c r="R16" s="16">
        <v>0.68599147000000005</v>
      </c>
    </row>
    <row r="17" spans="1:18" x14ac:dyDescent="0.25">
      <c r="A17" s="11" t="s">
        <v>487</v>
      </c>
      <c r="B17" s="13">
        <v>6504</v>
      </c>
      <c r="C17" s="14">
        <f>(2741/B17*100)</f>
        <v>42.143296432964327</v>
      </c>
      <c r="D17" s="15">
        <v>3763</v>
      </c>
      <c r="E17" s="14">
        <v>8.0112824099999997</v>
      </c>
      <c r="F17" s="16">
        <v>0.52249394000000005</v>
      </c>
      <c r="G17" s="14">
        <v>75.977946709999998</v>
      </c>
      <c r="H17" s="16">
        <v>1.09579556</v>
      </c>
      <c r="I17" s="14">
        <v>0</v>
      </c>
      <c r="J17" s="16">
        <v>0</v>
      </c>
      <c r="K17" s="14" t="s">
        <v>582</v>
      </c>
      <c r="L17" s="16" t="s">
        <v>582</v>
      </c>
      <c r="M17" s="14">
        <v>3.9106507399999999</v>
      </c>
      <c r="N17" s="16">
        <v>0.50534003000000005</v>
      </c>
      <c r="O17" s="14">
        <v>0</v>
      </c>
      <c r="P17" s="16">
        <v>0</v>
      </c>
      <c r="Q17" s="14">
        <v>12.100120130000001</v>
      </c>
      <c r="R17" s="16">
        <v>0.77950333999999999</v>
      </c>
    </row>
    <row r="18" spans="1:18" x14ac:dyDescent="0.25">
      <c r="A18" s="11" t="s">
        <v>488</v>
      </c>
      <c r="B18" s="13">
        <v>5532</v>
      </c>
      <c r="C18" s="14">
        <f>(33/B18*100)</f>
        <v>0.59652928416485895</v>
      </c>
      <c r="D18" s="15">
        <v>5499</v>
      </c>
      <c r="E18" s="14">
        <v>13.46717866</v>
      </c>
      <c r="F18" s="16">
        <v>0.76322584000000004</v>
      </c>
      <c r="G18" s="14">
        <v>80.862811730000004</v>
      </c>
      <c r="H18" s="16">
        <v>1.2240515000000001</v>
      </c>
      <c r="I18" s="14">
        <v>0</v>
      </c>
      <c r="J18" s="16">
        <v>0</v>
      </c>
      <c r="K18" s="14" t="s">
        <v>582</v>
      </c>
      <c r="L18" s="16" t="s">
        <v>582</v>
      </c>
      <c r="M18" s="14">
        <v>0</v>
      </c>
      <c r="N18" s="16">
        <v>0</v>
      </c>
      <c r="O18" s="14">
        <v>0</v>
      </c>
      <c r="P18" s="16">
        <v>0</v>
      </c>
      <c r="Q18" s="14">
        <v>5.6700096100000001</v>
      </c>
      <c r="R18" s="16">
        <v>0.70225132000000001</v>
      </c>
    </row>
    <row r="19" spans="1:18" x14ac:dyDescent="0.25">
      <c r="A19" s="11" t="s">
        <v>489</v>
      </c>
      <c r="B19" s="13">
        <v>5658</v>
      </c>
      <c r="C19" s="14">
        <f>(521/B19*100)</f>
        <v>9.2082007776599504</v>
      </c>
      <c r="D19" s="15">
        <v>5137</v>
      </c>
      <c r="E19" s="14">
        <v>16.33572848</v>
      </c>
      <c r="F19" s="16">
        <v>0.81256653999999995</v>
      </c>
      <c r="G19" s="14">
        <v>79.145301570000001</v>
      </c>
      <c r="H19" s="16">
        <v>0.97332779000000003</v>
      </c>
      <c r="I19" s="14">
        <v>0</v>
      </c>
      <c r="J19" s="16">
        <v>0</v>
      </c>
      <c r="K19" s="14" t="s">
        <v>582</v>
      </c>
      <c r="L19" s="16" t="s">
        <v>582</v>
      </c>
      <c r="M19" s="14">
        <v>0</v>
      </c>
      <c r="N19" s="16">
        <v>0</v>
      </c>
      <c r="O19" s="14">
        <v>0</v>
      </c>
      <c r="P19" s="16">
        <v>0</v>
      </c>
      <c r="Q19" s="14">
        <v>4.5189699499999998</v>
      </c>
      <c r="R19" s="16">
        <v>0.49574370000000001</v>
      </c>
    </row>
    <row r="20" spans="1:18" x14ac:dyDescent="0.25">
      <c r="A20" s="11" t="s">
        <v>490</v>
      </c>
      <c r="B20" s="13">
        <v>3371</v>
      </c>
      <c r="C20" s="14">
        <f>(75/B20*100)</f>
        <v>2.2248590922574905</v>
      </c>
      <c r="D20" s="15">
        <v>3296</v>
      </c>
      <c r="E20" s="14">
        <v>12.89211656</v>
      </c>
      <c r="F20" s="16">
        <v>0.66295238999999995</v>
      </c>
      <c r="G20" s="14">
        <v>79.885103540000003</v>
      </c>
      <c r="H20" s="16">
        <v>0.77502525</v>
      </c>
      <c r="I20" s="14">
        <v>0</v>
      </c>
      <c r="J20" s="16">
        <v>0</v>
      </c>
      <c r="K20" s="14" t="s">
        <v>582</v>
      </c>
      <c r="L20" s="16" t="s">
        <v>582</v>
      </c>
      <c r="M20" s="14">
        <v>0</v>
      </c>
      <c r="N20" s="16">
        <v>0</v>
      </c>
      <c r="O20" s="14">
        <v>0</v>
      </c>
      <c r="P20" s="16">
        <v>0</v>
      </c>
      <c r="Q20" s="14">
        <v>7.2227798999999999</v>
      </c>
      <c r="R20" s="16">
        <v>0.42178296999999998</v>
      </c>
    </row>
    <row r="21" spans="1:18" x14ac:dyDescent="0.25">
      <c r="A21" s="11" t="s">
        <v>491</v>
      </c>
      <c r="B21" s="13">
        <v>5741</v>
      </c>
      <c r="C21" s="14">
        <f>(90/B21*100)</f>
        <v>1.5676711374325032</v>
      </c>
      <c r="D21" s="15">
        <v>5651</v>
      </c>
      <c r="E21" s="14">
        <v>8.2431070000000002</v>
      </c>
      <c r="F21" s="16">
        <v>0.48138609999999998</v>
      </c>
      <c r="G21" s="14">
        <v>88.003733339999997</v>
      </c>
      <c r="H21" s="16">
        <v>0.56657100999999999</v>
      </c>
      <c r="I21" s="14">
        <v>0</v>
      </c>
      <c r="J21" s="16">
        <v>0</v>
      </c>
      <c r="K21" s="14" t="s">
        <v>582</v>
      </c>
      <c r="L21" s="16" t="s">
        <v>582</v>
      </c>
      <c r="M21" s="14">
        <v>0</v>
      </c>
      <c r="N21" s="16">
        <v>0</v>
      </c>
      <c r="O21" s="14">
        <v>0</v>
      </c>
      <c r="P21" s="16">
        <v>0</v>
      </c>
      <c r="Q21" s="14">
        <v>3.7531596600000001</v>
      </c>
      <c r="R21" s="16">
        <v>0.31008487000000001</v>
      </c>
    </row>
    <row r="22" spans="1:18" x14ac:dyDescent="0.25">
      <c r="A22" s="11" t="s">
        <v>492</v>
      </c>
      <c r="B22" s="13">
        <v>6598</v>
      </c>
      <c r="C22" s="14">
        <f>(45/B22*100)</f>
        <v>0.68202485601697482</v>
      </c>
      <c r="D22" s="15">
        <v>6553</v>
      </c>
      <c r="E22" s="14">
        <v>19.100951800000001</v>
      </c>
      <c r="F22" s="16">
        <v>0.74961011</v>
      </c>
      <c r="G22" s="14">
        <v>74.681254589999995</v>
      </c>
      <c r="H22" s="16">
        <v>1.01401612</v>
      </c>
      <c r="I22" s="14">
        <v>0</v>
      </c>
      <c r="J22" s="16">
        <v>0</v>
      </c>
      <c r="K22" s="14" t="s">
        <v>582</v>
      </c>
      <c r="L22" s="16" t="s">
        <v>582</v>
      </c>
      <c r="M22" s="14">
        <v>0</v>
      </c>
      <c r="N22" s="16">
        <v>0</v>
      </c>
      <c r="O22" s="14">
        <v>1.349624E-2</v>
      </c>
      <c r="P22" s="16">
        <v>1.3085889999999999E-2</v>
      </c>
      <c r="Q22" s="14">
        <v>6.2042973699999999</v>
      </c>
      <c r="R22" s="16">
        <v>0.62151038999999997</v>
      </c>
    </row>
    <row r="23" spans="1:18" x14ac:dyDescent="0.25">
      <c r="A23" s="11" t="s">
        <v>493</v>
      </c>
      <c r="B23" s="13">
        <v>11583</v>
      </c>
      <c r="C23" s="14">
        <f>(321/B23*100)</f>
        <v>2.7713027713027714</v>
      </c>
      <c r="D23" s="15">
        <v>11262</v>
      </c>
      <c r="E23" s="14">
        <v>15.25748604</v>
      </c>
      <c r="F23" s="16">
        <v>0.58329286000000002</v>
      </c>
      <c r="G23" s="14">
        <v>80.674337469999998</v>
      </c>
      <c r="H23" s="16">
        <v>0.69468439999999998</v>
      </c>
      <c r="I23" s="14">
        <v>0</v>
      </c>
      <c r="J23" s="16">
        <v>0</v>
      </c>
      <c r="K23" s="14" t="s">
        <v>582</v>
      </c>
      <c r="L23" s="16" t="s">
        <v>582</v>
      </c>
      <c r="M23" s="14">
        <v>0</v>
      </c>
      <c r="N23" s="16">
        <v>0</v>
      </c>
      <c r="O23" s="14">
        <v>0</v>
      </c>
      <c r="P23" s="16">
        <v>0</v>
      </c>
      <c r="Q23" s="14">
        <v>4.0681764899999999</v>
      </c>
      <c r="R23" s="16">
        <v>0.39576876</v>
      </c>
    </row>
    <row r="24" spans="1:18" x14ac:dyDescent="0.25">
      <c r="A24" s="11" t="s">
        <v>494</v>
      </c>
      <c r="B24" s="13">
        <v>6647</v>
      </c>
      <c r="C24" s="14">
        <f>(23/B24*100)</f>
        <v>0.34602076124567477</v>
      </c>
      <c r="D24" s="15">
        <v>6624</v>
      </c>
      <c r="E24" s="14">
        <v>4.84825047</v>
      </c>
      <c r="F24" s="16">
        <v>0.43518556000000003</v>
      </c>
      <c r="G24" s="14">
        <v>92.701851210000001</v>
      </c>
      <c r="H24" s="16">
        <v>0.94617242999999995</v>
      </c>
      <c r="I24" s="14">
        <v>0</v>
      </c>
      <c r="J24" s="16">
        <v>0</v>
      </c>
      <c r="K24" s="14" t="s">
        <v>582</v>
      </c>
      <c r="L24" s="16" t="s">
        <v>582</v>
      </c>
      <c r="M24" s="14">
        <v>0</v>
      </c>
      <c r="N24" s="16">
        <v>0</v>
      </c>
      <c r="O24" s="14">
        <v>0</v>
      </c>
      <c r="P24" s="16">
        <v>0</v>
      </c>
      <c r="Q24" s="14">
        <v>2.44989831</v>
      </c>
      <c r="R24" s="16">
        <v>0.84879850000000001</v>
      </c>
    </row>
    <row r="25" spans="1:18" x14ac:dyDescent="0.25">
      <c r="A25" s="11" t="s">
        <v>495</v>
      </c>
      <c r="B25" s="13">
        <v>5581</v>
      </c>
      <c r="C25" s="14">
        <f>(26/B25*100)</f>
        <v>0.46586633219853069</v>
      </c>
      <c r="D25" s="15">
        <v>5555</v>
      </c>
      <c r="E25" s="14">
        <v>3.2905319899999999</v>
      </c>
      <c r="F25" s="16">
        <v>0.30713064000000001</v>
      </c>
      <c r="G25" s="14">
        <v>93.737801959999999</v>
      </c>
      <c r="H25" s="16">
        <v>0.40900915999999998</v>
      </c>
      <c r="I25" s="14">
        <v>0</v>
      </c>
      <c r="J25" s="16">
        <v>0</v>
      </c>
      <c r="K25" s="14" t="s">
        <v>582</v>
      </c>
      <c r="L25" s="16" t="s">
        <v>582</v>
      </c>
      <c r="M25" s="14">
        <v>0</v>
      </c>
      <c r="N25" s="16">
        <v>0</v>
      </c>
      <c r="O25" s="14">
        <v>0</v>
      </c>
      <c r="P25" s="16">
        <v>0</v>
      </c>
      <c r="Q25" s="14">
        <v>2.97166606</v>
      </c>
      <c r="R25" s="16">
        <v>0.23554942000000001</v>
      </c>
    </row>
    <row r="26" spans="1:18" x14ac:dyDescent="0.25">
      <c r="A26" s="11" t="s">
        <v>496</v>
      </c>
      <c r="B26" s="13">
        <v>4869</v>
      </c>
      <c r="C26" s="14">
        <f>(103/B26*100)</f>
        <v>2.1154241117272541</v>
      </c>
      <c r="D26" s="15">
        <v>4766</v>
      </c>
      <c r="E26" s="14">
        <v>11.37473447</v>
      </c>
      <c r="F26" s="16">
        <v>0.56944357999999995</v>
      </c>
      <c r="G26" s="14">
        <v>86.224454960000003</v>
      </c>
      <c r="H26" s="16">
        <v>0.64649102999999997</v>
      </c>
      <c r="I26" s="14">
        <v>0</v>
      </c>
      <c r="J26" s="16">
        <v>0</v>
      </c>
      <c r="K26" s="14" t="s">
        <v>582</v>
      </c>
      <c r="L26" s="16" t="s">
        <v>582</v>
      </c>
      <c r="M26" s="14">
        <v>0</v>
      </c>
      <c r="N26" s="16">
        <v>0</v>
      </c>
      <c r="O26" s="14">
        <v>0</v>
      </c>
      <c r="P26" s="16">
        <v>0</v>
      </c>
      <c r="Q26" s="14">
        <v>2.4008105799999999</v>
      </c>
      <c r="R26" s="16">
        <v>0.28375454999999999</v>
      </c>
    </row>
    <row r="27" spans="1:18" x14ac:dyDescent="0.25">
      <c r="A27" s="11" t="s">
        <v>497</v>
      </c>
      <c r="B27" s="13">
        <v>5299</v>
      </c>
      <c r="C27" s="14">
        <f>(228/B27*100)</f>
        <v>4.3026986223815813</v>
      </c>
      <c r="D27" s="15">
        <v>5071</v>
      </c>
      <c r="E27" s="14">
        <v>10.986694740000001</v>
      </c>
      <c r="F27" s="16">
        <v>0.40522152</v>
      </c>
      <c r="G27" s="14">
        <v>80.751712190000006</v>
      </c>
      <c r="H27" s="16">
        <v>0.49452309999999999</v>
      </c>
      <c r="I27" s="14">
        <v>0</v>
      </c>
      <c r="J27" s="16">
        <v>0</v>
      </c>
      <c r="K27" s="14" t="s">
        <v>582</v>
      </c>
      <c r="L27" s="16" t="s">
        <v>582</v>
      </c>
      <c r="M27" s="14">
        <v>0</v>
      </c>
      <c r="N27" s="16">
        <v>0</v>
      </c>
      <c r="O27" s="14">
        <v>0</v>
      </c>
      <c r="P27" s="16">
        <v>0</v>
      </c>
      <c r="Q27" s="14">
        <v>8.26159307</v>
      </c>
      <c r="R27" s="16">
        <v>0.32265863</v>
      </c>
    </row>
    <row r="28" spans="1:18" x14ac:dyDescent="0.25">
      <c r="A28" s="11" t="s">
        <v>498</v>
      </c>
      <c r="B28" s="13">
        <v>7568</v>
      </c>
      <c r="C28" s="14">
        <f>(600/B28*100)</f>
        <v>7.9281183932346719</v>
      </c>
      <c r="D28" s="15">
        <v>6968</v>
      </c>
      <c r="E28" s="14">
        <v>16.64998082</v>
      </c>
      <c r="F28" s="16">
        <v>0.67589204999999997</v>
      </c>
      <c r="G28" s="14">
        <v>75.931622300000001</v>
      </c>
      <c r="H28" s="16">
        <v>1.0221906300000001</v>
      </c>
      <c r="I28" s="14">
        <v>0</v>
      </c>
      <c r="J28" s="16">
        <v>0</v>
      </c>
      <c r="K28" s="14" t="s">
        <v>582</v>
      </c>
      <c r="L28" s="16" t="s">
        <v>582</v>
      </c>
      <c r="M28" s="14">
        <v>0</v>
      </c>
      <c r="N28" s="16">
        <v>0</v>
      </c>
      <c r="O28" s="14">
        <v>0</v>
      </c>
      <c r="P28" s="16">
        <v>0</v>
      </c>
      <c r="Q28" s="14">
        <v>7.4183968800000004</v>
      </c>
      <c r="R28" s="16">
        <v>0.79839201999999998</v>
      </c>
    </row>
    <row r="29" spans="1:18" x14ac:dyDescent="0.25">
      <c r="A29" s="11" t="s">
        <v>499</v>
      </c>
      <c r="B29" s="13">
        <v>5385</v>
      </c>
      <c r="C29" s="14">
        <f>(30/B29*100)</f>
        <v>0.55710306406685239</v>
      </c>
      <c r="D29" s="15">
        <v>5355</v>
      </c>
      <c r="E29" s="14">
        <v>14.8608406</v>
      </c>
      <c r="F29" s="16">
        <v>0.69249435000000004</v>
      </c>
      <c r="G29" s="14">
        <v>80.512105660000003</v>
      </c>
      <c r="H29" s="16">
        <v>0.82003897999999997</v>
      </c>
      <c r="I29" s="14">
        <v>0</v>
      </c>
      <c r="J29" s="16">
        <v>0</v>
      </c>
      <c r="K29" s="14" t="s">
        <v>582</v>
      </c>
      <c r="L29" s="16" t="s">
        <v>582</v>
      </c>
      <c r="M29" s="14">
        <v>2.7667624100000001</v>
      </c>
      <c r="N29" s="16">
        <v>0.24169378</v>
      </c>
      <c r="O29" s="14">
        <v>0</v>
      </c>
      <c r="P29" s="16">
        <v>0</v>
      </c>
      <c r="Q29" s="14">
        <v>1.8602913299999999</v>
      </c>
      <c r="R29" s="16">
        <v>0.27975599000000001</v>
      </c>
    </row>
    <row r="30" spans="1:18" x14ac:dyDescent="0.25">
      <c r="A30" s="11" t="s">
        <v>500</v>
      </c>
      <c r="B30" s="13">
        <v>4520</v>
      </c>
      <c r="C30" s="14">
        <f>(279/B30*100)</f>
        <v>6.1725663716814161</v>
      </c>
      <c r="D30" s="15">
        <v>4241</v>
      </c>
      <c r="E30" s="14">
        <v>22.485641820000001</v>
      </c>
      <c r="F30" s="16">
        <v>0.7450696</v>
      </c>
      <c r="G30" s="14">
        <v>72.400352209999994</v>
      </c>
      <c r="H30" s="16">
        <v>0.86414219000000003</v>
      </c>
      <c r="I30" s="14">
        <v>0</v>
      </c>
      <c r="J30" s="16">
        <v>0</v>
      </c>
      <c r="K30" s="14" t="s">
        <v>582</v>
      </c>
      <c r="L30" s="16" t="s">
        <v>582</v>
      </c>
      <c r="M30" s="14">
        <v>0</v>
      </c>
      <c r="N30" s="16">
        <v>0</v>
      </c>
      <c r="O30" s="14">
        <v>0</v>
      </c>
      <c r="P30" s="16">
        <v>0</v>
      </c>
      <c r="Q30" s="14">
        <v>5.11400598</v>
      </c>
      <c r="R30" s="16">
        <v>0.46369297999999998</v>
      </c>
    </row>
    <row r="31" spans="1:18" x14ac:dyDescent="0.25">
      <c r="A31" s="11" t="s">
        <v>501</v>
      </c>
      <c r="B31" s="13">
        <v>5456</v>
      </c>
      <c r="C31" s="14">
        <f>(159/B31*100)</f>
        <v>2.9142228739002931</v>
      </c>
      <c r="D31" s="15">
        <v>5297</v>
      </c>
      <c r="E31" s="14">
        <v>14.289348779999999</v>
      </c>
      <c r="F31" s="16">
        <v>0.58123667999999995</v>
      </c>
      <c r="G31" s="14">
        <v>79.829657429999997</v>
      </c>
      <c r="H31" s="16">
        <v>0.76236333999999994</v>
      </c>
      <c r="I31" s="14">
        <v>0</v>
      </c>
      <c r="J31" s="16">
        <v>0</v>
      </c>
      <c r="K31" s="14" t="s">
        <v>582</v>
      </c>
      <c r="L31" s="16" t="s">
        <v>582</v>
      </c>
      <c r="M31" s="14">
        <v>0</v>
      </c>
      <c r="N31" s="16">
        <v>0</v>
      </c>
      <c r="O31" s="14">
        <v>0</v>
      </c>
      <c r="P31" s="16">
        <v>0</v>
      </c>
      <c r="Q31" s="14">
        <v>5.8809937899999998</v>
      </c>
      <c r="R31" s="16">
        <v>0.44281829</v>
      </c>
    </row>
    <row r="32" spans="1:18" x14ac:dyDescent="0.25">
      <c r="A32" s="11" t="s">
        <v>502</v>
      </c>
      <c r="B32" s="13">
        <v>4478</v>
      </c>
      <c r="C32" s="14">
        <f>(6/B32*100)</f>
        <v>0.13398838767306834</v>
      </c>
      <c r="D32" s="15">
        <v>4472</v>
      </c>
      <c r="E32" s="14">
        <v>10.515371529999999</v>
      </c>
      <c r="F32" s="16">
        <v>0.59524485999999999</v>
      </c>
      <c r="G32" s="14">
        <v>87.143633039999997</v>
      </c>
      <c r="H32" s="16">
        <v>0.69201449000000004</v>
      </c>
      <c r="I32" s="14">
        <v>0</v>
      </c>
      <c r="J32" s="16">
        <v>0</v>
      </c>
      <c r="K32" s="14" t="s">
        <v>582</v>
      </c>
      <c r="L32" s="16" t="s">
        <v>582</v>
      </c>
      <c r="M32" s="14">
        <v>0</v>
      </c>
      <c r="N32" s="16">
        <v>0</v>
      </c>
      <c r="O32" s="14">
        <v>0</v>
      </c>
      <c r="P32" s="16">
        <v>0</v>
      </c>
      <c r="Q32" s="14">
        <v>2.34099543</v>
      </c>
      <c r="R32" s="16">
        <v>0.23868713</v>
      </c>
    </row>
    <row r="33" spans="1:18" x14ac:dyDescent="0.25">
      <c r="A33" s="11" t="s">
        <v>503</v>
      </c>
      <c r="B33" s="13">
        <v>7325</v>
      </c>
      <c r="C33" s="14">
        <f>(90/B33*100)</f>
        <v>1.228668941979522</v>
      </c>
      <c r="D33" s="15">
        <v>7235</v>
      </c>
      <c r="E33" s="14">
        <v>10.80928542</v>
      </c>
      <c r="F33" s="16">
        <v>0.66397072999999995</v>
      </c>
      <c r="G33" s="14">
        <v>86.554174849999995</v>
      </c>
      <c r="H33" s="16">
        <v>0.71112949000000003</v>
      </c>
      <c r="I33" s="14">
        <v>0</v>
      </c>
      <c r="J33" s="16">
        <v>0</v>
      </c>
      <c r="K33" s="14" t="s">
        <v>582</v>
      </c>
      <c r="L33" s="16" t="s">
        <v>582</v>
      </c>
      <c r="M33" s="14">
        <v>0</v>
      </c>
      <c r="N33" s="16">
        <v>0</v>
      </c>
      <c r="O33" s="14">
        <v>0</v>
      </c>
      <c r="P33" s="16">
        <v>0</v>
      </c>
      <c r="Q33" s="14">
        <v>2.63653973</v>
      </c>
      <c r="R33" s="16">
        <v>0.28368185000000001</v>
      </c>
    </row>
    <row r="34" spans="1:18" x14ac:dyDescent="0.25">
      <c r="A34" s="11" t="s">
        <v>504</v>
      </c>
      <c r="B34" s="13">
        <v>6350</v>
      </c>
      <c r="C34" s="14">
        <f>(117/B34*100)</f>
        <v>1.8425196850393701</v>
      </c>
      <c r="D34" s="15">
        <v>6233</v>
      </c>
      <c r="E34" s="14">
        <v>15.500598439999999</v>
      </c>
      <c r="F34" s="16">
        <v>0.64182797999999996</v>
      </c>
      <c r="G34" s="14">
        <v>74.819518209999998</v>
      </c>
      <c r="H34" s="16">
        <v>1.02653325</v>
      </c>
      <c r="I34" s="14">
        <v>0</v>
      </c>
      <c r="J34" s="16">
        <v>0</v>
      </c>
      <c r="K34" s="14" t="s">
        <v>582</v>
      </c>
      <c r="L34" s="16" t="s">
        <v>582</v>
      </c>
      <c r="M34" s="14">
        <v>2.5976574600000002</v>
      </c>
      <c r="N34" s="16">
        <v>0.53921854000000002</v>
      </c>
      <c r="O34" s="14">
        <v>0</v>
      </c>
      <c r="P34" s="16">
        <v>0</v>
      </c>
      <c r="Q34" s="14">
        <v>7.0822258900000001</v>
      </c>
      <c r="R34" s="16">
        <v>0.56731116999999998</v>
      </c>
    </row>
    <row r="35" spans="1:18" x14ac:dyDescent="0.25">
      <c r="A35" s="11" t="s">
        <v>505</v>
      </c>
      <c r="B35" s="13">
        <v>6406</v>
      </c>
      <c r="C35" s="14">
        <f>(88/B35*100)</f>
        <v>1.3737121448641898</v>
      </c>
      <c r="D35" s="15">
        <v>6318</v>
      </c>
      <c r="E35" s="14">
        <v>7.2911950499999998</v>
      </c>
      <c r="F35" s="16">
        <v>0.31476527999999998</v>
      </c>
      <c r="G35" s="14">
        <v>89.028794050000002</v>
      </c>
      <c r="H35" s="16">
        <v>0.36663204999999999</v>
      </c>
      <c r="I35" s="14">
        <v>0</v>
      </c>
      <c r="J35" s="16">
        <v>0</v>
      </c>
      <c r="K35" s="14" t="s">
        <v>582</v>
      </c>
      <c r="L35" s="16" t="s">
        <v>582</v>
      </c>
      <c r="M35" s="14">
        <v>1.0439273</v>
      </c>
      <c r="N35" s="16">
        <v>5.7216339999999997E-2</v>
      </c>
      <c r="O35" s="14">
        <v>0</v>
      </c>
      <c r="P35" s="16">
        <v>0</v>
      </c>
      <c r="Q35" s="14">
        <v>2.63608361</v>
      </c>
      <c r="R35" s="16">
        <v>0.20271898999999999</v>
      </c>
    </row>
    <row r="36" spans="1:18" x14ac:dyDescent="0.25">
      <c r="A36" s="11" t="s">
        <v>506</v>
      </c>
      <c r="B36" s="13">
        <v>6736</v>
      </c>
      <c r="C36" s="14">
        <f>(113/B36*100)</f>
        <v>1.6775534441805227</v>
      </c>
      <c r="D36" s="15">
        <v>6623</v>
      </c>
      <c r="E36" s="14">
        <v>18.956018090000001</v>
      </c>
      <c r="F36" s="16">
        <v>0.70352113000000005</v>
      </c>
      <c r="G36" s="14">
        <v>76.211703040000003</v>
      </c>
      <c r="H36" s="16">
        <v>0.76756303999999997</v>
      </c>
      <c r="I36" s="14">
        <v>0</v>
      </c>
      <c r="J36" s="16">
        <v>0</v>
      </c>
      <c r="K36" s="14" t="s">
        <v>582</v>
      </c>
      <c r="L36" s="16" t="s">
        <v>582</v>
      </c>
      <c r="M36" s="14">
        <v>0</v>
      </c>
      <c r="N36" s="16">
        <v>0</v>
      </c>
      <c r="O36" s="14">
        <v>0</v>
      </c>
      <c r="P36" s="16">
        <v>0</v>
      </c>
      <c r="Q36" s="14">
        <v>4.8322788799999996</v>
      </c>
      <c r="R36" s="16">
        <v>0.36377704</v>
      </c>
    </row>
    <row r="37" spans="1:18" x14ac:dyDescent="0.25">
      <c r="A37" s="11" t="s">
        <v>507</v>
      </c>
      <c r="B37" s="13">
        <v>5458</v>
      </c>
      <c r="C37" s="14">
        <f>(232/B37*100)</f>
        <v>4.2506412605349944</v>
      </c>
      <c r="D37" s="15">
        <v>5226</v>
      </c>
      <c r="E37" s="14">
        <v>8.4569705400000004</v>
      </c>
      <c r="F37" s="16">
        <v>0.49263706000000002</v>
      </c>
      <c r="G37" s="14">
        <v>82.0309855</v>
      </c>
      <c r="H37" s="16">
        <v>1.06620786</v>
      </c>
      <c r="I37" s="14">
        <v>0</v>
      </c>
      <c r="J37" s="16">
        <v>0</v>
      </c>
      <c r="K37" s="14" t="s">
        <v>582</v>
      </c>
      <c r="L37" s="16" t="s">
        <v>582</v>
      </c>
      <c r="M37" s="14">
        <v>0</v>
      </c>
      <c r="N37" s="16">
        <v>0</v>
      </c>
      <c r="O37" s="14">
        <v>0</v>
      </c>
      <c r="P37" s="16">
        <v>0</v>
      </c>
      <c r="Q37" s="14">
        <v>9.5120439599999997</v>
      </c>
      <c r="R37" s="16">
        <v>0.83573386999999999</v>
      </c>
    </row>
    <row r="38" spans="1:18" x14ac:dyDescent="0.25">
      <c r="A38" s="11" t="s">
        <v>508</v>
      </c>
      <c r="B38" s="13">
        <v>5860</v>
      </c>
      <c r="C38" s="14">
        <f>(35/B38*100)</f>
        <v>0.59726962457337884</v>
      </c>
      <c r="D38" s="15">
        <v>5825</v>
      </c>
      <c r="E38" s="14">
        <v>10.15657783</v>
      </c>
      <c r="F38" s="16">
        <v>0.56772796999999997</v>
      </c>
      <c r="G38" s="14">
        <v>69.666200759999995</v>
      </c>
      <c r="H38" s="16">
        <v>1.06515297</v>
      </c>
      <c r="I38" s="14">
        <v>0</v>
      </c>
      <c r="J38" s="16">
        <v>0</v>
      </c>
      <c r="K38" s="14" t="s">
        <v>582</v>
      </c>
      <c r="L38" s="16" t="s">
        <v>582</v>
      </c>
      <c r="M38" s="14">
        <v>0</v>
      </c>
      <c r="N38" s="16">
        <v>0</v>
      </c>
      <c r="O38" s="14">
        <v>0</v>
      </c>
      <c r="P38" s="16">
        <v>0</v>
      </c>
      <c r="Q38" s="14">
        <v>20.177221419999999</v>
      </c>
      <c r="R38" s="16">
        <v>1.10150101</v>
      </c>
    </row>
    <row r="39" spans="1:18" x14ac:dyDescent="0.25">
      <c r="A39" s="11" t="s">
        <v>509</v>
      </c>
      <c r="B39" s="13">
        <v>5895</v>
      </c>
      <c r="C39" s="14">
        <f>(34/B39*100)</f>
        <v>0.57675996607294322</v>
      </c>
      <c r="D39" s="15">
        <v>5861</v>
      </c>
      <c r="E39" s="14">
        <v>24.590392439999999</v>
      </c>
      <c r="F39" s="16">
        <v>1.08218484</v>
      </c>
      <c r="G39" s="14">
        <v>70.613958019999998</v>
      </c>
      <c r="H39" s="16">
        <v>1.27096619</v>
      </c>
      <c r="I39" s="14">
        <v>0</v>
      </c>
      <c r="J39" s="16">
        <v>0</v>
      </c>
      <c r="K39" s="14" t="s">
        <v>582</v>
      </c>
      <c r="L39" s="16" t="s">
        <v>582</v>
      </c>
      <c r="M39" s="14">
        <v>0</v>
      </c>
      <c r="N39" s="16">
        <v>0</v>
      </c>
      <c r="O39" s="14">
        <v>0</v>
      </c>
      <c r="P39" s="16">
        <v>0</v>
      </c>
      <c r="Q39" s="14">
        <v>4.7956495400000003</v>
      </c>
      <c r="R39" s="16">
        <v>0.62622951000000004</v>
      </c>
    </row>
    <row r="40" spans="1:18" x14ac:dyDescent="0.25">
      <c r="A40" s="11" t="s">
        <v>510</v>
      </c>
      <c r="B40" s="13">
        <v>14157</v>
      </c>
      <c r="C40" s="14">
        <f>(452/B40*100)</f>
        <v>3.1927668291304654</v>
      </c>
      <c r="D40" s="15">
        <v>13705</v>
      </c>
      <c r="E40" s="14">
        <v>11.67818523</v>
      </c>
      <c r="F40" s="16">
        <v>0.42638123</v>
      </c>
      <c r="G40" s="14">
        <v>83.067193160000002</v>
      </c>
      <c r="H40" s="16">
        <v>0.69358222999999997</v>
      </c>
      <c r="I40" s="14">
        <v>0</v>
      </c>
      <c r="J40" s="16">
        <v>0</v>
      </c>
      <c r="K40" s="14" t="s">
        <v>582</v>
      </c>
      <c r="L40" s="16" t="s">
        <v>582</v>
      </c>
      <c r="M40" s="14">
        <v>0</v>
      </c>
      <c r="N40" s="16">
        <v>0</v>
      </c>
      <c r="O40" s="14">
        <v>0</v>
      </c>
      <c r="P40" s="16">
        <v>0</v>
      </c>
      <c r="Q40" s="14">
        <v>5.2546216100000001</v>
      </c>
      <c r="R40" s="16">
        <v>0.48289788</v>
      </c>
    </row>
    <row r="41" spans="1:18" x14ac:dyDescent="0.25">
      <c r="A41" s="11" t="s">
        <v>511</v>
      </c>
      <c r="B41" s="13">
        <v>5712</v>
      </c>
      <c r="C41" s="14">
        <f>(80/B41*100)</f>
        <v>1.400560224089636</v>
      </c>
      <c r="D41" s="15">
        <v>5632</v>
      </c>
      <c r="E41" s="14">
        <v>18.491407169999999</v>
      </c>
      <c r="F41" s="16">
        <v>0.78255585000000005</v>
      </c>
      <c r="G41" s="14">
        <v>76.145176059999997</v>
      </c>
      <c r="H41" s="16">
        <v>1.1133809699999999</v>
      </c>
      <c r="I41" s="14">
        <v>0</v>
      </c>
      <c r="J41" s="16">
        <v>0</v>
      </c>
      <c r="K41" s="14" t="s">
        <v>582</v>
      </c>
      <c r="L41" s="16" t="s">
        <v>582</v>
      </c>
      <c r="M41" s="14">
        <v>0.68208106000000002</v>
      </c>
      <c r="N41" s="16">
        <v>0.18162733</v>
      </c>
      <c r="O41" s="14">
        <v>0</v>
      </c>
      <c r="P41" s="16">
        <v>0</v>
      </c>
      <c r="Q41" s="14">
        <v>4.6813357</v>
      </c>
      <c r="R41" s="16">
        <v>0.46922246000000001</v>
      </c>
    </row>
    <row r="42" spans="1:18" x14ac:dyDescent="0.25">
      <c r="A42" s="11" t="s">
        <v>512</v>
      </c>
      <c r="B42" s="13">
        <f>IF(COUNT(B7:B41) &gt; 0, AVERAGE(B7:B41), "\u2014")</f>
        <v>7103.4285714285716</v>
      </c>
      <c r="C42" s="14">
        <f>IF(COUNT(C7:C41) &gt; 0, AVERAGE(C7:C41), "—")</f>
        <v>3.9194304165182197</v>
      </c>
      <c r="D42" s="15">
        <f>IF(COUNT(D7:D41) &gt; 0, AVERAGE(D7:D41), "—")</f>
        <v>6816.1714285714288</v>
      </c>
      <c r="E42" s="14">
        <f>IF(COUNT(E7:E41) &gt; 0, AVERAGE(E7:E41), "—")</f>
        <v>12.884627746571429</v>
      </c>
      <c r="F42" s="16">
        <f>IF(COUNT(F7:F41) &gt; 0, SQRT(SUMSQ(F7:F41)/(COUNT(F7:F41)*COUNT(F7:F41)) ), "—")</f>
        <v>0.10054313174338196</v>
      </c>
      <c r="G42" s="14">
        <f>IF(COUNT(G7:G41) &gt; 0, AVERAGE(G7:G41), "—")</f>
        <v>80.699249835714284</v>
      </c>
      <c r="H42" s="16">
        <f>IF(COUNT(H7:H41) &gt; 0, SQRT(SUMSQ(H7:H41)/(COUNT(H7:H41)*COUNT(H7:H41)) ), "—")</f>
        <v>0.14372982000138793</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3.8560685714285711E-4</v>
      </c>
      <c r="P42" s="16">
        <f>IF(COUNT(P7:P41) &gt; 0, SQRT(SUMSQ(P7:P41)/(COUNT(P7:P41)*COUNT(P7:P41)) ), "—")</f>
        <v>3.7388257142857142E-4</v>
      </c>
      <c r="Q42" s="14">
        <f>IF(COUNT(Q7:Q41) &gt; 0, AVERAGE(Q7:Q41), "—")</f>
        <v>5.7804844442857126</v>
      </c>
      <c r="R42" s="16">
        <f>IF(COUNT(R7:R41) &gt; 0, SQRT(SUMSQ(R7:R41)/(COUNT(R7:R41)*COUNT(R7:R41)) ), "—")</f>
        <v>9.1865967532603343E-2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21.09669551</v>
      </c>
      <c r="F46" s="16">
        <v>0.51409161999999997</v>
      </c>
      <c r="G46" s="14">
        <v>42.219362660000002</v>
      </c>
      <c r="H46" s="16">
        <v>1.05183231</v>
      </c>
      <c r="I46" s="14">
        <v>0</v>
      </c>
      <c r="J46" s="16">
        <v>0</v>
      </c>
      <c r="K46" s="14" t="s">
        <v>582</v>
      </c>
      <c r="L46" s="16" t="s">
        <v>582</v>
      </c>
      <c r="M46" s="14">
        <v>0</v>
      </c>
      <c r="N46" s="16">
        <v>0</v>
      </c>
      <c r="O46" s="14">
        <v>0</v>
      </c>
      <c r="P46" s="16">
        <v>0</v>
      </c>
      <c r="Q46" s="14">
        <v>36.683941830000002</v>
      </c>
      <c r="R46" s="16">
        <v>1.12842054</v>
      </c>
    </row>
    <row r="47" spans="1:18" x14ac:dyDescent="0.25">
      <c r="A47" s="11" t="s">
        <v>517</v>
      </c>
      <c r="B47" s="13">
        <v>5928</v>
      </c>
      <c r="C47" s="14">
        <f>(488/B47*100)</f>
        <v>8.2321187584345488</v>
      </c>
      <c r="D47" s="15">
        <v>5440</v>
      </c>
      <c r="E47" s="14">
        <v>18.167687489999999</v>
      </c>
      <c r="F47" s="16">
        <v>0.81878830999999996</v>
      </c>
      <c r="G47" s="14">
        <v>66.816995129999995</v>
      </c>
      <c r="H47" s="16">
        <v>1.5403764600000001</v>
      </c>
      <c r="I47" s="14">
        <v>0</v>
      </c>
      <c r="J47" s="16">
        <v>0</v>
      </c>
      <c r="K47" s="14" t="s">
        <v>582</v>
      </c>
      <c r="L47" s="16" t="s">
        <v>582</v>
      </c>
      <c r="M47" s="14">
        <v>0</v>
      </c>
      <c r="N47" s="16">
        <v>0</v>
      </c>
      <c r="O47" s="14">
        <v>0</v>
      </c>
      <c r="P47" s="16">
        <v>0</v>
      </c>
      <c r="Q47" s="14">
        <v>15.015317380000001</v>
      </c>
      <c r="R47" s="16">
        <v>1.11982359</v>
      </c>
    </row>
    <row r="48" spans="1:18" x14ac:dyDescent="0.25">
      <c r="A48" s="11" t="s">
        <v>518</v>
      </c>
      <c r="B48" s="13">
        <v>9841</v>
      </c>
      <c r="C48" s="14">
        <f>(8/B48*100)</f>
        <v>8.1292551569962401E-2</v>
      </c>
      <c r="D48" s="15">
        <v>9833</v>
      </c>
      <c r="E48" s="14">
        <v>10.026498670000001</v>
      </c>
      <c r="F48" s="16">
        <v>0.66544462000000004</v>
      </c>
      <c r="G48" s="14">
        <v>87.627505439999993</v>
      </c>
      <c r="H48" s="16">
        <v>0.84025671000000002</v>
      </c>
      <c r="I48" s="14">
        <v>0</v>
      </c>
      <c r="J48" s="16">
        <v>0</v>
      </c>
      <c r="K48" s="14" t="s">
        <v>582</v>
      </c>
      <c r="L48" s="16" t="s">
        <v>582</v>
      </c>
      <c r="M48" s="14">
        <v>0</v>
      </c>
      <c r="N48" s="16">
        <v>0</v>
      </c>
      <c r="O48" s="14">
        <v>0</v>
      </c>
      <c r="P48" s="16">
        <v>0</v>
      </c>
      <c r="Q48" s="14">
        <v>2.3459958900000002</v>
      </c>
      <c r="R48" s="16">
        <v>0.52580424000000003</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32.39159927</v>
      </c>
      <c r="F50" s="16">
        <v>0.69141063999999997</v>
      </c>
      <c r="G50" s="14">
        <v>61.942380219999997</v>
      </c>
      <c r="H50" s="16">
        <v>0.88278778000000002</v>
      </c>
      <c r="I50" s="14">
        <v>0</v>
      </c>
      <c r="J50" s="16">
        <v>0</v>
      </c>
      <c r="K50" s="14" t="s">
        <v>582</v>
      </c>
      <c r="L50" s="16" t="s">
        <v>582</v>
      </c>
      <c r="M50" s="14">
        <v>0</v>
      </c>
      <c r="N50" s="16">
        <v>0</v>
      </c>
      <c r="O50" s="14">
        <v>0</v>
      </c>
      <c r="P50" s="16">
        <v>0</v>
      </c>
      <c r="Q50" s="14">
        <v>5.6660205100000001</v>
      </c>
      <c r="R50" s="16">
        <v>0.52803166999999995</v>
      </c>
    </row>
    <row r="51" spans="1:18" x14ac:dyDescent="0.25">
      <c r="A51" s="11" t="s">
        <v>521</v>
      </c>
      <c r="B51" s="13">
        <v>6866</v>
      </c>
      <c r="C51" s="14">
        <f>(112/B51*100)</f>
        <v>1.6312263326536558</v>
      </c>
      <c r="D51" s="15">
        <v>6754</v>
      </c>
      <c r="E51" s="14">
        <v>7.7155452499999999</v>
      </c>
      <c r="F51" s="16">
        <v>0.45680852</v>
      </c>
      <c r="G51" s="14">
        <v>70.457113579999998</v>
      </c>
      <c r="H51" s="16">
        <v>1.1001937799999999</v>
      </c>
      <c r="I51" s="14">
        <v>0</v>
      </c>
      <c r="J51" s="16">
        <v>0</v>
      </c>
      <c r="K51" s="14" t="s">
        <v>582</v>
      </c>
      <c r="L51" s="16" t="s">
        <v>582</v>
      </c>
      <c r="M51" s="14">
        <v>10.574181830000001</v>
      </c>
      <c r="N51" s="16">
        <v>0.61230706999999995</v>
      </c>
      <c r="O51" s="14">
        <v>0</v>
      </c>
      <c r="P51" s="16">
        <v>0</v>
      </c>
      <c r="Q51" s="14">
        <v>11.25315934</v>
      </c>
      <c r="R51" s="16">
        <v>1.04470408</v>
      </c>
    </row>
    <row r="52" spans="1:18" x14ac:dyDescent="0.25">
      <c r="A52" s="11" t="s">
        <v>522</v>
      </c>
      <c r="B52" s="13">
        <v>5809</v>
      </c>
      <c r="C52" s="14">
        <f>(124/B52*100)</f>
        <v>2.1346186951282493</v>
      </c>
      <c r="D52" s="15">
        <v>5685</v>
      </c>
      <c r="E52" s="14">
        <v>12.636556329999999</v>
      </c>
      <c r="F52" s="16">
        <v>0.67655825999999997</v>
      </c>
      <c r="G52" s="14">
        <v>84.52062162</v>
      </c>
      <c r="H52" s="16">
        <v>0.84590843999999998</v>
      </c>
      <c r="I52" s="14">
        <v>0</v>
      </c>
      <c r="J52" s="16">
        <v>0</v>
      </c>
      <c r="K52" s="14" t="s">
        <v>582</v>
      </c>
      <c r="L52" s="16" t="s">
        <v>582</v>
      </c>
      <c r="M52" s="14">
        <v>0</v>
      </c>
      <c r="N52" s="16">
        <v>0</v>
      </c>
      <c r="O52" s="14">
        <v>0</v>
      </c>
      <c r="P52" s="16">
        <v>0</v>
      </c>
      <c r="Q52" s="14">
        <v>2.8428220500000001</v>
      </c>
      <c r="R52" s="16">
        <v>0.32718181000000002</v>
      </c>
    </row>
    <row r="53" spans="1:18" x14ac:dyDescent="0.25">
      <c r="A53" s="11" t="s">
        <v>523</v>
      </c>
      <c r="B53" s="13">
        <v>5571</v>
      </c>
      <c r="C53" s="14">
        <f>(144/B53*100)</f>
        <v>2.5848142164781907</v>
      </c>
      <c r="D53" s="15">
        <v>5427</v>
      </c>
      <c r="E53" s="14">
        <v>21.712742290000001</v>
      </c>
      <c r="F53" s="16">
        <v>0.71256180999999996</v>
      </c>
      <c r="G53" s="14">
        <v>68.943485899999999</v>
      </c>
      <c r="H53" s="16">
        <v>0.74062697</v>
      </c>
      <c r="I53" s="14">
        <v>0</v>
      </c>
      <c r="J53" s="16">
        <v>0</v>
      </c>
      <c r="K53" s="14" t="s">
        <v>582</v>
      </c>
      <c r="L53" s="16" t="s">
        <v>582</v>
      </c>
      <c r="M53" s="14">
        <v>0</v>
      </c>
      <c r="N53" s="16">
        <v>0</v>
      </c>
      <c r="O53" s="14">
        <v>0</v>
      </c>
      <c r="P53" s="16">
        <v>0</v>
      </c>
      <c r="Q53" s="14">
        <v>9.3437718200000006</v>
      </c>
      <c r="R53" s="16">
        <v>0.39306289999999999</v>
      </c>
    </row>
    <row r="54" spans="1:18" x14ac:dyDescent="0.25">
      <c r="A54" s="11" t="s">
        <v>524</v>
      </c>
      <c r="B54" s="13">
        <v>4740</v>
      </c>
      <c r="C54" s="14">
        <f>(638/B54*100)</f>
        <v>13.459915611814347</v>
      </c>
      <c r="D54" s="15">
        <v>4102</v>
      </c>
      <c r="E54" s="14">
        <v>22.086336119999999</v>
      </c>
      <c r="F54" s="16">
        <v>0.95432894999999995</v>
      </c>
      <c r="G54" s="14">
        <v>58.951613109999997</v>
      </c>
      <c r="H54" s="16">
        <v>1.5756195500000001</v>
      </c>
      <c r="I54" s="14">
        <v>0</v>
      </c>
      <c r="J54" s="16">
        <v>0</v>
      </c>
      <c r="K54" s="14" t="s">
        <v>582</v>
      </c>
      <c r="L54" s="16" t="s">
        <v>582</v>
      </c>
      <c r="M54" s="14">
        <v>0</v>
      </c>
      <c r="N54" s="16">
        <v>0</v>
      </c>
      <c r="O54" s="14">
        <v>0</v>
      </c>
      <c r="P54" s="16">
        <v>0</v>
      </c>
      <c r="Q54" s="14">
        <v>18.962050770000001</v>
      </c>
      <c r="R54" s="16">
        <v>1.64699752</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9.2270604800000005</v>
      </c>
      <c r="F56" s="16">
        <v>0.53638121999999999</v>
      </c>
      <c r="G56" s="14">
        <v>89.715198290000004</v>
      </c>
      <c r="H56" s="16">
        <v>0.60263949999999999</v>
      </c>
      <c r="I56" s="14">
        <v>0</v>
      </c>
      <c r="J56" s="16">
        <v>0</v>
      </c>
      <c r="K56" s="14" t="s">
        <v>582</v>
      </c>
      <c r="L56" s="16" t="s">
        <v>582</v>
      </c>
      <c r="M56" s="14">
        <v>0</v>
      </c>
      <c r="N56" s="16">
        <v>0</v>
      </c>
      <c r="O56" s="14">
        <v>0</v>
      </c>
      <c r="P56" s="16">
        <v>0</v>
      </c>
      <c r="Q56" s="14">
        <v>1.05774123</v>
      </c>
      <c r="R56" s="16">
        <v>0.1904555</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15.23993462</v>
      </c>
      <c r="F61" s="16">
        <v>0.53874549999999999</v>
      </c>
      <c r="G61" s="14">
        <v>80.086181139999994</v>
      </c>
      <c r="H61" s="16">
        <v>0.80901208000000002</v>
      </c>
      <c r="I61" s="14">
        <v>0</v>
      </c>
      <c r="J61" s="16">
        <v>0</v>
      </c>
      <c r="K61" s="14" t="s">
        <v>582</v>
      </c>
      <c r="L61" s="16" t="s">
        <v>582</v>
      </c>
      <c r="M61" s="14">
        <v>0</v>
      </c>
      <c r="N61" s="16">
        <v>0</v>
      </c>
      <c r="O61" s="14">
        <v>0</v>
      </c>
      <c r="P61" s="16">
        <v>0</v>
      </c>
      <c r="Q61" s="14">
        <v>4.6738842399999996</v>
      </c>
      <c r="R61" s="16">
        <v>0.55142210000000003</v>
      </c>
    </row>
    <row r="62" spans="1:18" x14ac:dyDescent="0.25">
      <c r="A62" s="11" t="s">
        <v>532</v>
      </c>
      <c r="B62" s="13">
        <v>4476</v>
      </c>
      <c r="C62" s="14">
        <f>(3/B62*100)</f>
        <v>6.7024128686327081E-2</v>
      </c>
      <c r="D62" s="15">
        <v>4473</v>
      </c>
      <c r="E62" s="14">
        <v>7.2414690100000003</v>
      </c>
      <c r="F62" s="16">
        <v>0.32831939999999998</v>
      </c>
      <c r="G62" s="14">
        <v>92.175124049999994</v>
      </c>
      <c r="H62" s="16">
        <v>0.32351944999999999</v>
      </c>
      <c r="I62" s="14">
        <v>0</v>
      </c>
      <c r="J62" s="16">
        <v>0</v>
      </c>
      <c r="K62" s="14" t="s">
        <v>582</v>
      </c>
      <c r="L62" s="16" t="s">
        <v>582</v>
      </c>
      <c r="M62" s="14">
        <v>0</v>
      </c>
      <c r="N62" s="16">
        <v>0</v>
      </c>
      <c r="O62" s="14">
        <v>0</v>
      </c>
      <c r="P62" s="16">
        <v>0</v>
      </c>
      <c r="Q62" s="14">
        <v>0.58340694000000004</v>
      </c>
      <c r="R62" s="16">
        <v>0.10602604</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28.52875238</v>
      </c>
      <c r="F66" s="16">
        <v>0.59809710000000005</v>
      </c>
      <c r="G66" s="14">
        <v>57.750501759999999</v>
      </c>
      <c r="H66" s="16">
        <v>0.63008187000000004</v>
      </c>
      <c r="I66" s="14">
        <v>0</v>
      </c>
      <c r="J66" s="16">
        <v>0</v>
      </c>
      <c r="K66" s="14" t="s">
        <v>582</v>
      </c>
      <c r="L66" s="16" t="s">
        <v>582</v>
      </c>
      <c r="M66" s="14">
        <v>0</v>
      </c>
      <c r="N66" s="16">
        <v>0</v>
      </c>
      <c r="O66" s="14">
        <v>0</v>
      </c>
      <c r="P66" s="16">
        <v>0</v>
      </c>
      <c r="Q66" s="14">
        <v>13.720745859999999</v>
      </c>
      <c r="R66" s="16">
        <v>0.42698724999999998</v>
      </c>
    </row>
    <row r="67" spans="1:18" x14ac:dyDescent="0.25">
      <c r="A67" s="11" t="s">
        <v>537</v>
      </c>
      <c r="B67" s="13">
        <v>6971</v>
      </c>
      <c r="C67" s="14">
        <f>(1330/B67*100)</f>
        <v>19.079041744369533</v>
      </c>
      <c r="D67" s="15">
        <v>5641</v>
      </c>
      <c r="E67" s="14">
        <v>20.334184619999998</v>
      </c>
      <c r="F67" s="16">
        <v>0.74812181</v>
      </c>
      <c r="G67" s="14">
        <v>73.925224170000007</v>
      </c>
      <c r="H67" s="16">
        <v>0.84152625999999997</v>
      </c>
      <c r="I67" s="14">
        <v>0</v>
      </c>
      <c r="J67" s="16">
        <v>0</v>
      </c>
      <c r="K67" s="14" t="s">
        <v>582</v>
      </c>
      <c r="L67" s="16" t="s">
        <v>582</v>
      </c>
      <c r="M67" s="14">
        <v>0</v>
      </c>
      <c r="N67" s="16">
        <v>0</v>
      </c>
      <c r="O67" s="14">
        <v>0</v>
      </c>
      <c r="P67" s="16">
        <v>0</v>
      </c>
      <c r="Q67" s="14">
        <v>5.7405912099999998</v>
      </c>
      <c r="R67" s="16">
        <v>0.37860632999999999</v>
      </c>
    </row>
    <row r="68" spans="1:18" x14ac:dyDescent="0.25">
      <c r="A68" s="11" t="s">
        <v>538</v>
      </c>
      <c r="B68" s="13">
        <v>12083</v>
      </c>
      <c r="C68" s="14">
        <f>(32/B68*100)</f>
        <v>0.26483489199702059</v>
      </c>
      <c r="D68" s="15">
        <v>12051</v>
      </c>
      <c r="E68" s="14">
        <v>29.67561967</v>
      </c>
      <c r="F68" s="16">
        <v>0.40995649000000001</v>
      </c>
      <c r="G68" s="14">
        <v>51.152876300000003</v>
      </c>
      <c r="H68" s="16">
        <v>0.45358461</v>
      </c>
      <c r="I68" s="14">
        <v>0</v>
      </c>
      <c r="J68" s="16">
        <v>0</v>
      </c>
      <c r="K68" s="14" t="s">
        <v>582</v>
      </c>
      <c r="L68" s="16" t="s">
        <v>582</v>
      </c>
      <c r="M68" s="14">
        <v>0</v>
      </c>
      <c r="N68" s="16">
        <v>0</v>
      </c>
      <c r="O68" s="14">
        <v>0</v>
      </c>
      <c r="P68" s="16">
        <v>0</v>
      </c>
      <c r="Q68" s="14">
        <v>19.171504039999999</v>
      </c>
      <c r="R68" s="16">
        <v>0.32371358</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21.053659459999999</v>
      </c>
      <c r="F70" s="16">
        <v>0.79011704000000005</v>
      </c>
      <c r="G70" s="14">
        <v>73.210391749999999</v>
      </c>
      <c r="H70" s="16">
        <v>0.94208694999999998</v>
      </c>
      <c r="I70" s="14">
        <v>0</v>
      </c>
      <c r="J70" s="16">
        <v>0</v>
      </c>
      <c r="K70" s="14" t="s">
        <v>582</v>
      </c>
      <c r="L70" s="16" t="s">
        <v>582</v>
      </c>
      <c r="M70" s="14">
        <v>0</v>
      </c>
      <c r="N70" s="16">
        <v>0</v>
      </c>
      <c r="O70" s="14">
        <v>0</v>
      </c>
      <c r="P70" s="16">
        <v>0</v>
      </c>
      <c r="Q70" s="14">
        <v>5.7359488000000001</v>
      </c>
      <c r="R70" s="16">
        <v>0.50442324999999999</v>
      </c>
    </row>
    <row r="71" spans="1:18" x14ac:dyDescent="0.25">
      <c r="A71" s="11" t="s">
        <v>541</v>
      </c>
      <c r="B71" s="13">
        <v>6115</v>
      </c>
      <c r="C71" s="14">
        <f>(60/B71*100)</f>
        <v>0.98119378577269012</v>
      </c>
      <c r="D71" s="15">
        <v>6055</v>
      </c>
      <c r="E71" s="14">
        <v>7.3614750899999999</v>
      </c>
      <c r="F71" s="16">
        <v>0.33198601999999999</v>
      </c>
      <c r="G71" s="14">
        <v>91.37054311</v>
      </c>
      <c r="H71" s="16">
        <v>0.33859046999999998</v>
      </c>
      <c r="I71" s="14">
        <v>0</v>
      </c>
      <c r="J71" s="16">
        <v>0</v>
      </c>
      <c r="K71" s="14" t="s">
        <v>582</v>
      </c>
      <c r="L71" s="16" t="s">
        <v>582</v>
      </c>
      <c r="M71" s="14">
        <v>0</v>
      </c>
      <c r="N71" s="16">
        <v>0</v>
      </c>
      <c r="O71" s="14">
        <v>0</v>
      </c>
      <c r="P71" s="16">
        <v>0</v>
      </c>
      <c r="Q71" s="14">
        <v>1.2679818</v>
      </c>
      <c r="R71" s="16">
        <v>0.14030013</v>
      </c>
    </row>
    <row r="72" spans="1:18" x14ac:dyDescent="0.25">
      <c r="A72" s="11" t="s">
        <v>542</v>
      </c>
      <c r="B72" s="13">
        <v>7708</v>
      </c>
      <c r="C72" s="14">
        <f>(9/B72*100)</f>
        <v>0.11676180591593151</v>
      </c>
      <c r="D72" s="15">
        <v>7699</v>
      </c>
      <c r="E72" s="14">
        <v>7.0083203200000002</v>
      </c>
      <c r="F72" s="16">
        <v>0.37326208</v>
      </c>
      <c r="G72" s="14">
        <v>92.396126659999993</v>
      </c>
      <c r="H72" s="16">
        <v>0.39993762999999999</v>
      </c>
      <c r="I72" s="14">
        <v>0</v>
      </c>
      <c r="J72" s="16">
        <v>0</v>
      </c>
      <c r="K72" s="14" t="s">
        <v>582</v>
      </c>
      <c r="L72" s="16" t="s">
        <v>582</v>
      </c>
      <c r="M72" s="14">
        <v>0</v>
      </c>
      <c r="N72" s="16">
        <v>0</v>
      </c>
      <c r="O72" s="14">
        <v>0</v>
      </c>
      <c r="P72" s="16">
        <v>0</v>
      </c>
      <c r="Q72" s="14">
        <v>0.59555301999999999</v>
      </c>
      <c r="R72" s="16">
        <v>8.385985E-2</v>
      </c>
    </row>
    <row r="73" spans="1:18" x14ac:dyDescent="0.25">
      <c r="A73" s="11" t="s">
        <v>543</v>
      </c>
      <c r="B73" s="13">
        <v>8249</v>
      </c>
      <c r="C73" s="14">
        <f>(220/B73*100)</f>
        <v>2.6669899381743241</v>
      </c>
      <c r="D73" s="15">
        <v>8029</v>
      </c>
      <c r="E73" s="14">
        <v>33.874161639999997</v>
      </c>
      <c r="F73" s="16">
        <v>1.22207847</v>
      </c>
      <c r="G73" s="14">
        <v>64.395758459999996</v>
      </c>
      <c r="H73" s="16">
        <v>1.28398262</v>
      </c>
      <c r="I73" s="14">
        <v>0</v>
      </c>
      <c r="J73" s="16">
        <v>0</v>
      </c>
      <c r="K73" s="14" t="s">
        <v>582</v>
      </c>
      <c r="L73" s="16" t="s">
        <v>582</v>
      </c>
      <c r="M73" s="14">
        <v>0</v>
      </c>
      <c r="N73" s="16">
        <v>0</v>
      </c>
      <c r="O73" s="14">
        <v>0</v>
      </c>
      <c r="P73" s="16">
        <v>0</v>
      </c>
      <c r="Q73" s="14">
        <v>1.7300799</v>
      </c>
      <c r="R73" s="16">
        <v>0.31691643000000003</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31.119433170000001</v>
      </c>
      <c r="F75" s="16">
        <v>0.79373062999999999</v>
      </c>
      <c r="G75" s="14">
        <v>52.340616359999999</v>
      </c>
      <c r="H75" s="16">
        <v>1.1559902900000001</v>
      </c>
      <c r="I75" s="14">
        <v>0</v>
      </c>
      <c r="J75" s="16">
        <v>0</v>
      </c>
      <c r="K75" s="14" t="s">
        <v>582</v>
      </c>
      <c r="L75" s="16" t="s">
        <v>582</v>
      </c>
      <c r="M75" s="14">
        <v>0</v>
      </c>
      <c r="N75" s="16">
        <v>0</v>
      </c>
      <c r="O75" s="14">
        <v>0</v>
      </c>
      <c r="P75" s="16">
        <v>0</v>
      </c>
      <c r="Q75" s="14">
        <v>16.53995046</v>
      </c>
      <c r="R75" s="16">
        <v>1.16928305</v>
      </c>
    </row>
    <row r="76" spans="1:18" x14ac:dyDescent="0.25">
      <c r="A76" s="11" t="s">
        <v>546</v>
      </c>
      <c r="B76" s="13">
        <v>14167</v>
      </c>
      <c r="C76" s="14">
        <f>(238/B76*100)</f>
        <v>1.6799604715183172</v>
      </c>
      <c r="D76" s="15">
        <v>13929</v>
      </c>
      <c r="E76" s="14">
        <v>30.129928469999999</v>
      </c>
      <c r="F76" s="16">
        <v>0.63390212000000001</v>
      </c>
      <c r="G76" s="14">
        <v>62.036514339999997</v>
      </c>
      <c r="H76" s="16">
        <v>0.86339811</v>
      </c>
      <c r="I76" s="14">
        <v>0</v>
      </c>
      <c r="J76" s="16">
        <v>0</v>
      </c>
      <c r="K76" s="14" t="s">
        <v>582</v>
      </c>
      <c r="L76" s="16" t="s">
        <v>582</v>
      </c>
      <c r="M76" s="14">
        <v>0</v>
      </c>
      <c r="N76" s="16">
        <v>0</v>
      </c>
      <c r="O76" s="14">
        <v>0</v>
      </c>
      <c r="P76" s="16">
        <v>0</v>
      </c>
      <c r="Q76" s="14">
        <v>7.8335572000000004</v>
      </c>
      <c r="R76" s="16">
        <v>0.48641498999999999</v>
      </c>
    </row>
    <row r="77" spans="1:18" x14ac:dyDescent="0.25">
      <c r="A77" s="11" t="s">
        <v>547</v>
      </c>
      <c r="B77" s="13">
        <v>6062</v>
      </c>
      <c r="C77" s="14">
        <f>(511/B77*100)</f>
        <v>8.4295612009237875</v>
      </c>
      <c r="D77" s="15">
        <v>5551</v>
      </c>
      <c r="E77" s="14">
        <v>15.31723072</v>
      </c>
      <c r="F77" s="16">
        <v>0.57478300999999998</v>
      </c>
      <c r="G77" s="14">
        <v>67.903772829999994</v>
      </c>
      <c r="H77" s="16">
        <v>1.0489813400000001</v>
      </c>
      <c r="I77" s="14">
        <v>0</v>
      </c>
      <c r="J77" s="16">
        <v>0</v>
      </c>
      <c r="K77" s="14" t="s">
        <v>582</v>
      </c>
      <c r="L77" s="16" t="s">
        <v>582</v>
      </c>
      <c r="M77" s="14">
        <v>0</v>
      </c>
      <c r="N77" s="16">
        <v>0</v>
      </c>
      <c r="O77" s="14">
        <v>0</v>
      </c>
      <c r="P77" s="16">
        <v>0</v>
      </c>
      <c r="Q77" s="14">
        <v>16.77899644</v>
      </c>
      <c r="R77" s="16">
        <v>0.90529258999999995</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22.875913220000001</v>
      </c>
      <c r="F81" s="16">
        <v>0.97597993000000005</v>
      </c>
      <c r="G81" s="14">
        <v>74.889125710000002</v>
      </c>
      <c r="H81" s="16">
        <v>1.07540429</v>
      </c>
      <c r="I81" s="14">
        <v>0</v>
      </c>
      <c r="J81" s="16">
        <v>0</v>
      </c>
      <c r="K81" s="14" t="s">
        <v>582</v>
      </c>
      <c r="L81" s="16" t="s">
        <v>582</v>
      </c>
      <c r="M81" s="14">
        <v>0</v>
      </c>
      <c r="N81" s="16">
        <v>0</v>
      </c>
      <c r="O81" s="14">
        <v>0</v>
      </c>
      <c r="P81" s="16">
        <v>0</v>
      </c>
      <c r="Q81" s="14">
        <v>2.2349610700000002</v>
      </c>
      <c r="R81" s="16">
        <v>0.33892316</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(1054/B7*100)</f>
        <v>7.2539573296627662</v>
      </c>
      <c r="D7" s="15">
        <v>13476</v>
      </c>
      <c r="E7" s="14">
        <v>40.753665599999998</v>
      </c>
      <c r="F7" s="16">
        <v>0.57847928000000004</v>
      </c>
      <c r="G7" s="14">
        <v>50.959442099999997</v>
      </c>
      <c r="H7" s="16">
        <v>0.62612389000000002</v>
      </c>
      <c r="I7" s="14">
        <v>0</v>
      </c>
      <c r="J7" s="16">
        <v>0</v>
      </c>
      <c r="K7" s="14" t="s">
        <v>582</v>
      </c>
      <c r="L7" s="16" t="s">
        <v>582</v>
      </c>
      <c r="M7" s="14">
        <v>0</v>
      </c>
      <c r="N7" s="16">
        <v>0</v>
      </c>
      <c r="O7" s="14">
        <v>0</v>
      </c>
      <c r="P7" s="16">
        <v>0</v>
      </c>
      <c r="Q7" s="14">
        <v>8.2868923100000007</v>
      </c>
      <c r="R7" s="16">
        <v>0.51986352999999996</v>
      </c>
    </row>
    <row r="8" spans="1:18" x14ac:dyDescent="0.25">
      <c r="A8" s="11" t="s">
        <v>478</v>
      </c>
      <c r="B8" s="13">
        <v>7007</v>
      </c>
      <c r="C8" s="14">
        <f>(324/B8*100)</f>
        <v>4.6239474810903385</v>
      </c>
      <c r="D8" s="15">
        <v>6683</v>
      </c>
      <c r="E8" s="14">
        <v>36.030564589999997</v>
      </c>
      <c r="F8" s="16">
        <v>0.95399347999999995</v>
      </c>
      <c r="G8" s="14">
        <v>58.031742770000001</v>
      </c>
      <c r="H8" s="16">
        <v>0.95353986999999996</v>
      </c>
      <c r="I8" s="14">
        <v>0</v>
      </c>
      <c r="J8" s="16">
        <v>0</v>
      </c>
      <c r="K8" s="14" t="s">
        <v>582</v>
      </c>
      <c r="L8" s="16" t="s">
        <v>582</v>
      </c>
      <c r="M8" s="14">
        <v>0.49272336</v>
      </c>
      <c r="N8" s="16">
        <v>0.12130058000000001</v>
      </c>
      <c r="O8" s="14">
        <v>0</v>
      </c>
      <c r="P8" s="16">
        <v>0</v>
      </c>
      <c r="Q8" s="14">
        <v>5.4449692799999996</v>
      </c>
      <c r="R8" s="16">
        <v>0.37481413000000002</v>
      </c>
    </row>
    <row r="9" spans="1:18" x14ac:dyDescent="0.25">
      <c r="A9" s="11" t="s">
        <v>479</v>
      </c>
      <c r="B9" s="13">
        <v>9651</v>
      </c>
      <c r="C9" s="14">
        <f>(373/B9*100)</f>
        <v>3.8648844679307839</v>
      </c>
      <c r="D9" s="15">
        <v>9278</v>
      </c>
      <c r="E9" s="14">
        <v>39.627083720000002</v>
      </c>
      <c r="F9" s="16">
        <v>0.74734942999999998</v>
      </c>
      <c r="G9" s="14">
        <v>51.363723899999997</v>
      </c>
      <c r="H9" s="16">
        <v>0.74950276999999998</v>
      </c>
      <c r="I9" s="14">
        <v>0</v>
      </c>
      <c r="J9" s="16">
        <v>0</v>
      </c>
      <c r="K9" s="14" t="s">
        <v>582</v>
      </c>
      <c r="L9" s="16" t="s">
        <v>582</v>
      </c>
      <c r="M9" s="14">
        <v>3.1043442899999998</v>
      </c>
      <c r="N9" s="16">
        <v>0.55569581000000001</v>
      </c>
      <c r="O9" s="14">
        <v>0</v>
      </c>
      <c r="P9" s="16">
        <v>0</v>
      </c>
      <c r="Q9" s="14">
        <v>5.9048480899999998</v>
      </c>
      <c r="R9" s="16">
        <v>0.44944479999999998</v>
      </c>
    </row>
    <row r="10" spans="1:18" x14ac:dyDescent="0.25">
      <c r="A10" s="11" t="s">
        <v>480</v>
      </c>
      <c r="B10" s="13">
        <v>20058</v>
      </c>
      <c r="C10" s="14">
        <f>(590/B10*100)</f>
        <v>2.9414697377604946</v>
      </c>
      <c r="D10" s="15">
        <v>19468</v>
      </c>
      <c r="E10" s="14">
        <v>45.631626439999998</v>
      </c>
      <c r="F10" s="16">
        <v>0.58619390999999998</v>
      </c>
      <c r="G10" s="14">
        <v>50.011023700000003</v>
      </c>
      <c r="H10" s="16">
        <v>0.64970561000000004</v>
      </c>
      <c r="I10" s="14">
        <v>0</v>
      </c>
      <c r="J10" s="16">
        <v>0</v>
      </c>
      <c r="K10" s="14" t="s">
        <v>582</v>
      </c>
      <c r="L10" s="16" t="s">
        <v>582</v>
      </c>
      <c r="M10" s="14">
        <v>0</v>
      </c>
      <c r="N10" s="16">
        <v>0</v>
      </c>
      <c r="O10" s="14">
        <v>0</v>
      </c>
      <c r="P10" s="16">
        <v>0</v>
      </c>
      <c r="Q10" s="14">
        <v>4.3573498700000002</v>
      </c>
      <c r="R10" s="16">
        <v>0.39340199999999997</v>
      </c>
    </row>
    <row r="11" spans="1:18" x14ac:dyDescent="0.25">
      <c r="A11" s="11" t="s">
        <v>481</v>
      </c>
      <c r="B11" s="13">
        <v>7053</v>
      </c>
      <c r="C11" s="14">
        <f>(259/B11*100)</f>
        <v>3.6721962285552245</v>
      </c>
      <c r="D11" s="15">
        <v>6794</v>
      </c>
      <c r="E11" s="14">
        <v>44.370870119999999</v>
      </c>
      <c r="F11" s="16">
        <v>0.88618381999999996</v>
      </c>
      <c r="G11" s="14">
        <v>45.013276279999999</v>
      </c>
      <c r="H11" s="16">
        <v>0.95341814999999996</v>
      </c>
      <c r="I11" s="14">
        <v>0</v>
      </c>
      <c r="J11" s="16">
        <v>0</v>
      </c>
      <c r="K11" s="14" t="s">
        <v>582</v>
      </c>
      <c r="L11" s="16" t="s">
        <v>582</v>
      </c>
      <c r="M11" s="14">
        <v>0</v>
      </c>
      <c r="N11" s="16">
        <v>0</v>
      </c>
      <c r="O11" s="14">
        <v>0</v>
      </c>
      <c r="P11" s="16">
        <v>0</v>
      </c>
      <c r="Q11" s="14">
        <v>10.615853599999999</v>
      </c>
      <c r="R11" s="16">
        <v>0.97529226000000002</v>
      </c>
    </row>
    <row r="12" spans="1:18" x14ac:dyDescent="0.25">
      <c r="A12" s="11" t="s">
        <v>482</v>
      </c>
      <c r="B12" s="13">
        <v>6894</v>
      </c>
      <c r="C12" s="14">
        <f>(60/B12*100)</f>
        <v>0.8703220191470844</v>
      </c>
      <c r="D12" s="15">
        <v>6834</v>
      </c>
      <c r="E12" s="14">
        <v>44.137271249999998</v>
      </c>
      <c r="F12" s="16">
        <v>0.68496973000000005</v>
      </c>
      <c r="G12" s="14">
        <v>50.306640160000001</v>
      </c>
      <c r="H12" s="16">
        <v>0.77412141000000001</v>
      </c>
      <c r="I12" s="14">
        <v>0</v>
      </c>
      <c r="J12" s="16">
        <v>0</v>
      </c>
      <c r="K12" s="14" t="s">
        <v>582</v>
      </c>
      <c r="L12" s="16" t="s">
        <v>582</v>
      </c>
      <c r="M12" s="14">
        <v>2.3480837700000001</v>
      </c>
      <c r="N12" s="16">
        <v>0.59189603000000002</v>
      </c>
      <c r="O12" s="14">
        <v>0</v>
      </c>
      <c r="P12" s="16">
        <v>0</v>
      </c>
      <c r="Q12" s="14">
        <v>3.2080048200000002</v>
      </c>
      <c r="R12" s="16">
        <v>0.35312057000000002</v>
      </c>
    </row>
    <row r="13" spans="1:18" x14ac:dyDescent="0.25">
      <c r="A13" s="11" t="s">
        <v>483</v>
      </c>
      <c r="B13" s="13">
        <v>7161</v>
      </c>
      <c r="C13" s="14">
        <f>(368/B13*100)</f>
        <v>5.1389470744309458</v>
      </c>
      <c r="D13" s="15">
        <v>6793</v>
      </c>
      <c r="E13" s="14">
        <v>32.008876970000003</v>
      </c>
      <c r="F13" s="16">
        <v>1.04122874</v>
      </c>
      <c r="G13" s="14">
        <v>59.729058049999999</v>
      </c>
      <c r="H13" s="16">
        <v>1.06346995</v>
      </c>
      <c r="I13" s="14">
        <v>0</v>
      </c>
      <c r="J13" s="16">
        <v>0</v>
      </c>
      <c r="K13" s="14" t="s">
        <v>582</v>
      </c>
      <c r="L13" s="16" t="s">
        <v>582</v>
      </c>
      <c r="M13" s="14">
        <v>4.2471297400000001</v>
      </c>
      <c r="N13" s="16">
        <v>0.49075152</v>
      </c>
      <c r="O13" s="14">
        <v>0</v>
      </c>
      <c r="P13" s="16">
        <v>0</v>
      </c>
      <c r="Q13" s="14">
        <v>4.0149352499999997</v>
      </c>
      <c r="R13" s="16">
        <v>0.43897306000000003</v>
      </c>
    </row>
    <row r="14" spans="1:18" x14ac:dyDescent="0.25">
      <c r="A14" s="11" t="s">
        <v>484</v>
      </c>
      <c r="B14" s="13">
        <v>5587</v>
      </c>
      <c r="C14" s="14">
        <f>(96/B14*100)</f>
        <v>1.7182745659566852</v>
      </c>
      <c r="D14" s="15">
        <v>5491</v>
      </c>
      <c r="E14" s="14">
        <v>44.692535659999997</v>
      </c>
      <c r="F14" s="16">
        <v>0.74669180000000002</v>
      </c>
      <c r="G14" s="14">
        <v>53.100210330000003</v>
      </c>
      <c r="H14" s="16">
        <v>0.72310673000000003</v>
      </c>
      <c r="I14" s="14">
        <v>0</v>
      </c>
      <c r="J14" s="16">
        <v>0</v>
      </c>
      <c r="K14" s="14" t="s">
        <v>582</v>
      </c>
      <c r="L14" s="16" t="s">
        <v>582</v>
      </c>
      <c r="M14" s="14">
        <v>0</v>
      </c>
      <c r="N14" s="16">
        <v>0</v>
      </c>
      <c r="O14" s="14">
        <v>0</v>
      </c>
      <c r="P14" s="16">
        <v>0</v>
      </c>
      <c r="Q14" s="14">
        <v>2.2072540100000002</v>
      </c>
      <c r="R14" s="16">
        <v>0.23770631</v>
      </c>
    </row>
    <row r="15" spans="1:18" x14ac:dyDescent="0.25">
      <c r="A15" s="11" t="s">
        <v>485</v>
      </c>
      <c r="B15" s="13">
        <v>5882</v>
      </c>
      <c r="C15" s="14">
        <f>(206/B15*100)</f>
        <v>3.5022101326079564</v>
      </c>
      <c r="D15" s="15">
        <v>5676</v>
      </c>
      <c r="E15" s="14">
        <v>33.398749209999998</v>
      </c>
      <c r="F15" s="16">
        <v>0.78337168000000001</v>
      </c>
      <c r="G15" s="14">
        <v>61.796930089999996</v>
      </c>
      <c r="H15" s="16">
        <v>0.89713778</v>
      </c>
      <c r="I15" s="14">
        <v>0</v>
      </c>
      <c r="J15" s="16">
        <v>0</v>
      </c>
      <c r="K15" s="14" t="s">
        <v>582</v>
      </c>
      <c r="L15" s="16" t="s">
        <v>582</v>
      </c>
      <c r="M15" s="14">
        <v>1.0404727199999999</v>
      </c>
      <c r="N15" s="16">
        <v>0.46653826999999998</v>
      </c>
      <c r="O15" s="14">
        <v>0</v>
      </c>
      <c r="P15" s="16">
        <v>0</v>
      </c>
      <c r="Q15" s="14">
        <v>3.76384797</v>
      </c>
      <c r="R15" s="16">
        <v>0.34016529000000001</v>
      </c>
    </row>
    <row r="16" spans="1:18" x14ac:dyDescent="0.25">
      <c r="A16" s="11" t="s">
        <v>486</v>
      </c>
      <c r="B16" s="13">
        <v>6108</v>
      </c>
      <c r="C16" s="14">
        <f>(203/B16*100)</f>
        <v>3.3235101506221345</v>
      </c>
      <c r="D16" s="15">
        <v>5905</v>
      </c>
      <c r="E16" s="14">
        <v>34.945550830000002</v>
      </c>
      <c r="F16" s="16">
        <v>0.72503273000000001</v>
      </c>
      <c r="G16" s="14">
        <v>57.219264809999999</v>
      </c>
      <c r="H16" s="16">
        <v>0.81948999</v>
      </c>
      <c r="I16" s="14">
        <v>0</v>
      </c>
      <c r="J16" s="16">
        <v>0</v>
      </c>
      <c r="K16" s="14" t="s">
        <v>582</v>
      </c>
      <c r="L16" s="16" t="s">
        <v>582</v>
      </c>
      <c r="M16" s="14">
        <v>0</v>
      </c>
      <c r="N16" s="16">
        <v>0</v>
      </c>
      <c r="O16" s="14">
        <v>0</v>
      </c>
      <c r="P16" s="16">
        <v>0</v>
      </c>
      <c r="Q16" s="14">
        <v>7.8351843600000004</v>
      </c>
      <c r="R16" s="16">
        <v>0.66753368999999996</v>
      </c>
    </row>
    <row r="17" spans="1:18" x14ac:dyDescent="0.25">
      <c r="A17" s="11" t="s">
        <v>487</v>
      </c>
      <c r="B17" s="13">
        <v>6504</v>
      </c>
      <c r="C17" s="14">
        <f>(2741/B17*100)</f>
        <v>42.143296432964327</v>
      </c>
      <c r="D17" s="15">
        <v>3763</v>
      </c>
      <c r="E17" s="14">
        <v>32.142686619999999</v>
      </c>
      <c r="F17" s="16">
        <v>0.98099225999999995</v>
      </c>
      <c r="G17" s="14">
        <v>52.190157800000001</v>
      </c>
      <c r="H17" s="16">
        <v>1.1663732600000001</v>
      </c>
      <c r="I17" s="14">
        <v>0</v>
      </c>
      <c r="J17" s="16">
        <v>0</v>
      </c>
      <c r="K17" s="14" t="s">
        <v>582</v>
      </c>
      <c r="L17" s="16" t="s">
        <v>582</v>
      </c>
      <c r="M17" s="14">
        <v>3.9106507399999999</v>
      </c>
      <c r="N17" s="16">
        <v>0.50534003000000005</v>
      </c>
      <c r="O17" s="14">
        <v>0</v>
      </c>
      <c r="P17" s="16">
        <v>0</v>
      </c>
      <c r="Q17" s="14">
        <v>11.756504830000001</v>
      </c>
      <c r="R17" s="16">
        <v>0.78132486999999995</v>
      </c>
    </row>
    <row r="18" spans="1:18" x14ac:dyDescent="0.25">
      <c r="A18" s="11" t="s">
        <v>488</v>
      </c>
      <c r="B18" s="13">
        <v>5532</v>
      </c>
      <c r="C18" s="14">
        <f>(33/B18*100)</f>
        <v>0.59652928416485895</v>
      </c>
      <c r="D18" s="15">
        <v>5499</v>
      </c>
      <c r="E18" s="14">
        <v>37.990916210000002</v>
      </c>
      <c r="F18" s="16">
        <v>0.89982934000000003</v>
      </c>
      <c r="G18" s="14">
        <v>56.634280279999999</v>
      </c>
      <c r="H18" s="16">
        <v>1.2375772899999999</v>
      </c>
      <c r="I18" s="14">
        <v>0</v>
      </c>
      <c r="J18" s="16">
        <v>0</v>
      </c>
      <c r="K18" s="14" t="s">
        <v>582</v>
      </c>
      <c r="L18" s="16" t="s">
        <v>582</v>
      </c>
      <c r="M18" s="14">
        <v>0</v>
      </c>
      <c r="N18" s="16">
        <v>0</v>
      </c>
      <c r="O18" s="14">
        <v>0</v>
      </c>
      <c r="P18" s="16">
        <v>0</v>
      </c>
      <c r="Q18" s="14">
        <v>5.3748035099999996</v>
      </c>
      <c r="R18" s="16">
        <v>0.72026232000000001</v>
      </c>
    </row>
    <row r="19" spans="1:18" x14ac:dyDescent="0.25">
      <c r="A19" s="11" t="s">
        <v>489</v>
      </c>
      <c r="B19" s="13">
        <v>5658</v>
      </c>
      <c r="C19" s="14">
        <f>(521/B19*100)</f>
        <v>9.2082007776599504</v>
      </c>
      <c r="D19" s="15">
        <v>5137</v>
      </c>
      <c r="E19" s="14">
        <v>59.585586800000002</v>
      </c>
      <c r="F19" s="16">
        <v>0.86113189000000001</v>
      </c>
      <c r="G19" s="14">
        <v>35.98793594</v>
      </c>
      <c r="H19" s="16">
        <v>0.86770720999999995</v>
      </c>
      <c r="I19" s="14">
        <v>0</v>
      </c>
      <c r="J19" s="16">
        <v>0</v>
      </c>
      <c r="K19" s="14" t="s">
        <v>582</v>
      </c>
      <c r="L19" s="16" t="s">
        <v>582</v>
      </c>
      <c r="M19" s="14">
        <v>0</v>
      </c>
      <c r="N19" s="16">
        <v>0</v>
      </c>
      <c r="O19" s="14">
        <v>0</v>
      </c>
      <c r="P19" s="16">
        <v>0</v>
      </c>
      <c r="Q19" s="14">
        <v>4.4264772499999996</v>
      </c>
      <c r="R19" s="16">
        <v>0.48781133999999998</v>
      </c>
    </row>
    <row r="20" spans="1:18" x14ac:dyDescent="0.25">
      <c r="A20" s="11" t="s">
        <v>490</v>
      </c>
      <c r="B20" s="13">
        <v>3371</v>
      </c>
      <c r="C20" s="14">
        <f>(75/B20*100)</f>
        <v>2.2248590922574905</v>
      </c>
      <c r="D20" s="15">
        <v>3296</v>
      </c>
      <c r="E20" s="14">
        <v>27.92314287</v>
      </c>
      <c r="F20" s="16">
        <v>0.82471121000000003</v>
      </c>
      <c r="G20" s="14">
        <v>64.854042359999994</v>
      </c>
      <c r="H20" s="16">
        <v>0.86820421999999997</v>
      </c>
      <c r="I20" s="14">
        <v>0</v>
      </c>
      <c r="J20" s="16">
        <v>0</v>
      </c>
      <c r="K20" s="14" t="s">
        <v>582</v>
      </c>
      <c r="L20" s="16" t="s">
        <v>582</v>
      </c>
      <c r="M20" s="14">
        <v>0</v>
      </c>
      <c r="N20" s="16">
        <v>0</v>
      </c>
      <c r="O20" s="14">
        <v>0</v>
      </c>
      <c r="P20" s="16">
        <v>0</v>
      </c>
      <c r="Q20" s="14">
        <v>7.2228147700000003</v>
      </c>
      <c r="R20" s="16">
        <v>0.41633472999999999</v>
      </c>
    </row>
    <row r="21" spans="1:18" x14ac:dyDescent="0.25">
      <c r="A21" s="11" t="s">
        <v>491</v>
      </c>
      <c r="B21" s="13">
        <v>5741</v>
      </c>
      <c r="C21" s="14">
        <f>(90/B21*100)</f>
        <v>1.5676711374325032</v>
      </c>
      <c r="D21" s="15">
        <v>5651</v>
      </c>
      <c r="E21" s="14">
        <v>33.744815750000001</v>
      </c>
      <c r="F21" s="16">
        <v>0.69667277000000005</v>
      </c>
      <c r="G21" s="14">
        <v>63.020741360000002</v>
      </c>
      <c r="H21" s="16">
        <v>0.72657519999999998</v>
      </c>
      <c r="I21" s="14">
        <v>0</v>
      </c>
      <c r="J21" s="16">
        <v>0</v>
      </c>
      <c r="K21" s="14" t="s">
        <v>582</v>
      </c>
      <c r="L21" s="16" t="s">
        <v>582</v>
      </c>
      <c r="M21" s="14">
        <v>0</v>
      </c>
      <c r="N21" s="16">
        <v>0</v>
      </c>
      <c r="O21" s="14">
        <v>0</v>
      </c>
      <c r="P21" s="16">
        <v>0</v>
      </c>
      <c r="Q21" s="14">
        <v>3.23444289</v>
      </c>
      <c r="R21" s="16">
        <v>0.29797403</v>
      </c>
    </row>
    <row r="22" spans="1:18" x14ac:dyDescent="0.25">
      <c r="A22" s="11" t="s">
        <v>492</v>
      </c>
      <c r="B22" s="13">
        <v>6598</v>
      </c>
      <c r="C22" s="14">
        <f>(45/B22*100)</f>
        <v>0.68202485601697482</v>
      </c>
      <c r="D22" s="15">
        <v>6553</v>
      </c>
      <c r="E22" s="14">
        <v>45.934631570000001</v>
      </c>
      <c r="F22" s="16">
        <v>1.01574118</v>
      </c>
      <c r="G22" s="14">
        <v>47.61254572</v>
      </c>
      <c r="H22" s="16">
        <v>1.04448695</v>
      </c>
      <c r="I22" s="14">
        <v>0</v>
      </c>
      <c r="J22" s="16">
        <v>0</v>
      </c>
      <c r="K22" s="14" t="s">
        <v>582</v>
      </c>
      <c r="L22" s="16" t="s">
        <v>582</v>
      </c>
      <c r="M22" s="14">
        <v>0</v>
      </c>
      <c r="N22" s="16">
        <v>0</v>
      </c>
      <c r="O22" s="14">
        <v>2.6992470000000001E-2</v>
      </c>
      <c r="P22" s="16">
        <v>1.916226E-2</v>
      </c>
      <c r="Q22" s="14">
        <v>6.4258302299999999</v>
      </c>
      <c r="R22" s="16">
        <v>0.64766935999999997</v>
      </c>
    </row>
    <row r="23" spans="1:18" x14ac:dyDescent="0.25">
      <c r="A23" s="11" t="s">
        <v>493</v>
      </c>
      <c r="B23" s="13">
        <v>11583</v>
      </c>
      <c r="C23" s="14">
        <f>(321/B23*100)</f>
        <v>2.7713027713027714</v>
      </c>
      <c r="D23" s="15">
        <v>11262</v>
      </c>
      <c r="E23" s="14">
        <v>32.753198930000003</v>
      </c>
      <c r="F23" s="16">
        <v>0.77699826000000005</v>
      </c>
      <c r="G23" s="14">
        <v>63.64793177</v>
      </c>
      <c r="H23" s="16">
        <v>0.81071554999999995</v>
      </c>
      <c r="I23" s="14">
        <v>0</v>
      </c>
      <c r="J23" s="16">
        <v>0</v>
      </c>
      <c r="K23" s="14" t="s">
        <v>582</v>
      </c>
      <c r="L23" s="16" t="s">
        <v>582</v>
      </c>
      <c r="M23" s="14">
        <v>0</v>
      </c>
      <c r="N23" s="16">
        <v>0</v>
      </c>
      <c r="O23" s="14">
        <v>0</v>
      </c>
      <c r="P23" s="16">
        <v>0</v>
      </c>
      <c r="Q23" s="14">
        <v>3.5988693</v>
      </c>
      <c r="R23" s="16">
        <v>0.38636524999999999</v>
      </c>
    </row>
    <row r="24" spans="1:18" x14ac:dyDescent="0.25">
      <c r="A24" s="11" t="s">
        <v>494</v>
      </c>
      <c r="B24" s="13">
        <v>6647</v>
      </c>
      <c r="C24" s="14">
        <f>(23/B24*100)</f>
        <v>0.34602076124567477</v>
      </c>
      <c r="D24" s="15">
        <v>6624</v>
      </c>
      <c r="E24" s="14">
        <v>40.529641429999998</v>
      </c>
      <c r="F24" s="16">
        <v>0.85784311000000002</v>
      </c>
      <c r="G24" s="14">
        <v>57.095590199999997</v>
      </c>
      <c r="H24" s="16">
        <v>1.0860710899999999</v>
      </c>
      <c r="I24" s="14">
        <v>0</v>
      </c>
      <c r="J24" s="16">
        <v>0</v>
      </c>
      <c r="K24" s="14" t="s">
        <v>582</v>
      </c>
      <c r="L24" s="16" t="s">
        <v>582</v>
      </c>
      <c r="M24" s="14">
        <v>0</v>
      </c>
      <c r="N24" s="16">
        <v>0</v>
      </c>
      <c r="O24" s="14">
        <v>0</v>
      </c>
      <c r="P24" s="16">
        <v>0</v>
      </c>
      <c r="Q24" s="14">
        <v>2.37476837</v>
      </c>
      <c r="R24" s="16">
        <v>0.83878551000000001</v>
      </c>
    </row>
    <row r="25" spans="1:18" x14ac:dyDescent="0.25">
      <c r="A25" s="11" t="s">
        <v>495</v>
      </c>
      <c r="B25" s="13">
        <v>5581</v>
      </c>
      <c r="C25" s="14">
        <f>(26/B25*100)</f>
        <v>0.46586633219853069</v>
      </c>
      <c r="D25" s="15">
        <v>5555</v>
      </c>
      <c r="E25" s="14">
        <v>23.47201656</v>
      </c>
      <c r="F25" s="16">
        <v>0.82548814999999998</v>
      </c>
      <c r="G25" s="14">
        <v>73.535464779999998</v>
      </c>
      <c r="H25" s="16">
        <v>0.85736186000000003</v>
      </c>
      <c r="I25" s="14">
        <v>0</v>
      </c>
      <c r="J25" s="16">
        <v>0</v>
      </c>
      <c r="K25" s="14" t="s">
        <v>582</v>
      </c>
      <c r="L25" s="16" t="s">
        <v>582</v>
      </c>
      <c r="M25" s="14">
        <v>0</v>
      </c>
      <c r="N25" s="16">
        <v>0</v>
      </c>
      <c r="O25" s="14">
        <v>0</v>
      </c>
      <c r="P25" s="16">
        <v>0</v>
      </c>
      <c r="Q25" s="14">
        <v>2.99251866</v>
      </c>
      <c r="R25" s="16">
        <v>0.26047045000000002</v>
      </c>
    </row>
    <row r="26" spans="1:18" x14ac:dyDescent="0.25">
      <c r="A26" s="11" t="s">
        <v>496</v>
      </c>
      <c r="B26" s="13">
        <v>4869</v>
      </c>
      <c r="C26" s="14">
        <f>(103/B26*100)</f>
        <v>2.1154241117272541</v>
      </c>
      <c r="D26" s="15">
        <v>4766</v>
      </c>
      <c r="E26" s="14">
        <v>56.140810649999999</v>
      </c>
      <c r="F26" s="16">
        <v>0.90444546000000003</v>
      </c>
      <c r="G26" s="14">
        <v>41.556365730000003</v>
      </c>
      <c r="H26" s="16">
        <v>0.86219005999999998</v>
      </c>
      <c r="I26" s="14">
        <v>0</v>
      </c>
      <c r="J26" s="16">
        <v>0</v>
      </c>
      <c r="K26" s="14" t="s">
        <v>582</v>
      </c>
      <c r="L26" s="16" t="s">
        <v>582</v>
      </c>
      <c r="M26" s="14">
        <v>0</v>
      </c>
      <c r="N26" s="16">
        <v>0</v>
      </c>
      <c r="O26" s="14">
        <v>0</v>
      </c>
      <c r="P26" s="16">
        <v>0</v>
      </c>
      <c r="Q26" s="14">
        <v>2.3028236199999998</v>
      </c>
      <c r="R26" s="16">
        <v>0.24852440000000001</v>
      </c>
    </row>
    <row r="27" spans="1:18" x14ac:dyDescent="0.25">
      <c r="A27" s="11" t="s">
        <v>497</v>
      </c>
      <c r="B27" s="13">
        <v>5299</v>
      </c>
      <c r="C27" s="14">
        <f>(228/B27*100)</f>
        <v>4.3026986223815813</v>
      </c>
      <c r="D27" s="15">
        <v>5071</v>
      </c>
      <c r="E27" s="14">
        <v>39.295232550000001</v>
      </c>
      <c r="F27" s="16">
        <v>0.61623028999999996</v>
      </c>
      <c r="G27" s="14">
        <v>52.757700900000003</v>
      </c>
      <c r="H27" s="16">
        <v>0.63980471000000005</v>
      </c>
      <c r="I27" s="14">
        <v>0</v>
      </c>
      <c r="J27" s="16">
        <v>0</v>
      </c>
      <c r="K27" s="14" t="s">
        <v>582</v>
      </c>
      <c r="L27" s="16" t="s">
        <v>582</v>
      </c>
      <c r="M27" s="14">
        <v>0</v>
      </c>
      <c r="N27" s="16">
        <v>0</v>
      </c>
      <c r="O27" s="14">
        <v>0</v>
      </c>
      <c r="P27" s="16">
        <v>0</v>
      </c>
      <c r="Q27" s="14">
        <v>7.9470665499999997</v>
      </c>
      <c r="R27" s="16">
        <v>0.30685402000000001</v>
      </c>
    </row>
    <row r="28" spans="1:18" x14ac:dyDescent="0.25">
      <c r="A28" s="11" t="s">
        <v>498</v>
      </c>
      <c r="B28" s="13">
        <v>7568</v>
      </c>
      <c r="C28" s="14">
        <f>(600/B28*100)</f>
        <v>7.9281183932346719</v>
      </c>
      <c r="D28" s="15">
        <v>6968</v>
      </c>
      <c r="E28" s="14">
        <v>52.025445929999997</v>
      </c>
      <c r="F28" s="16">
        <v>0.94643801999999999</v>
      </c>
      <c r="G28" s="14">
        <v>40.552806609999998</v>
      </c>
      <c r="H28" s="16">
        <v>0.90801297999999997</v>
      </c>
      <c r="I28" s="14">
        <v>0</v>
      </c>
      <c r="J28" s="16">
        <v>0</v>
      </c>
      <c r="K28" s="14" t="s">
        <v>582</v>
      </c>
      <c r="L28" s="16" t="s">
        <v>582</v>
      </c>
      <c r="M28" s="14">
        <v>0</v>
      </c>
      <c r="N28" s="16">
        <v>0</v>
      </c>
      <c r="O28" s="14">
        <v>0</v>
      </c>
      <c r="P28" s="16">
        <v>0</v>
      </c>
      <c r="Q28" s="14">
        <v>7.4217474599999997</v>
      </c>
      <c r="R28" s="16">
        <v>0.80617815999999998</v>
      </c>
    </row>
    <row r="29" spans="1:18" x14ac:dyDescent="0.25">
      <c r="A29" s="11" t="s">
        <v>499</v>
      </c>
      <c r="B29" s="13">
        <v>5385</v>
      </c>
      <c r="C29" s="14">
        <f>(30/B29*100)</f>
        <v>0.55710306406685239</v>
      </c>
      <c r="D29" s="15">
        <v>5355</v>
      </c>
      <c r="E29" s="14">
        <v>39.041382689999999</v>
      </c>
      <c r="F29" s="16">
        <v>0.92054627</v>
      </c>
      <c r="G29" s="14">
        <v>56.49350914</v>
      </c>
      <c r="H29" s="16">
        <v>0.92913524999999997</v>
      </c>
      <c r="I29" s="14">
        <v>0</v>
      </c>
      <c r="J29" s="16">
        <v>0</v>
      </c>
      <c r="K29" s="14" t="s">
        <v>582</v>
      </c>
      <c r="L29" s="16" t="s">
        <v>582</v>
      </c>
      <c r="M29" s="14">
        <v>2.7667624100000001</v>
      </c>
      <c r="N29" s="16">
        <v>0.24169378</v>
      </c>
      <c r="O29" s="14">
        <v>0</v>
      </c>
      <c r="P29" s="16">
        <v>0</v>
      </c>
      <c r="Q29" s="14">
        <v>1.6983457500000001</v>
      </c>
      <c r="R29" s="16">
        <v>0.28343724999999997</v>
      </c>
    </row>
    <row r="30" spans="1:18" x14ac:dyDescent="0.25">
      <c r="A30" s="11" t="s">
        <v>500</v>
      </c>
      <c r="B30" s="13">
        <v>4520</v>
      </c>
      <c r="C30" s="14">
        <f>(279/B30*100)</f>
        <v>6.1725663716814161</v>
      </c>
      <c r="D30" s="15">
        <v>4241</v>
      </c>
      <c r="E30" s="14">
        <v>42.260025949999999</v>
      </c>
      <c r="F30" s="16">
        <v>0.93918974</v>
      </c>
      <c r="G30" s="14">
        <v>52.863365250000001</v>
      </c>
      <c r="H30" s="16">
        <v>1.0238703300000001</v>
      </c>
      <c r="I30" s="14">
        <v>0</v>
      </c>
      <c r="J30" s="16">
        <v>0</v>
      </c>
      <c r="K30" s="14" t="s">
        <v>582</v>
      </c>
      <c r="L30" s="16" t="s">
        <v>582</v>
      </c>
      <c r="M30" s="14">
        <v>0</v>
      </c>
      <c r="N30" s="16">
        <v>0</v>
      </c>
      <c r="O30" s="14">
        <v>0</v>
      </c>
      <c r="P30" s="16">
        <v>0</v>
      </c>
      <c r="Q30" s="14">
        <v>4.8766087999999996</v>
      </c>
      <c r="R30" s="16">
        <v>0.40619242</v>
      </c>
    </row>
    <row r="31" spans="1:18" x14ac:dyDescent="0.25">
      <c r="A31" s="11" t="s">
        <v>501</v>
      </c>
      <c r="B31" s="13">
        <v>5456</v>
      </c>
      <c r="C31" s="14">
        <f>(159/B31*100)</f>
        <v>2.9142228739002931</v>
      </c>
      <c r="D31" s="15">
        <v>5297</v>
      </c>
      <c r="E31" s="14">
        <v>29.704255310000001</v>
      </c>
      <c r="F31" s="16">
        <v>0.68431019000000004</v>
      </c>
      <c r="G31" s="14">
        <v>64.778255349999995</v>
      </c>
      <c r="H31" s="16">
        <v>0.86361666999999998</v>
      </c>
      <c r="I31" s="14">
        <v>0</v>
      </c>
      <c r="J31" s="16">
        <v>0</v>
      </c>
      <c r="K31" s="14" t="s">
        <v>582</v>
      </c>
      <c r="L31" s="16" t="s">
        <v>582</v>
      </c>
      <c r="M31" s="14">
        <v>0</v>
      </c>
      <c r="N31" s="16">
        <v>0</v>
      </c>
      <c r="O31" s="14">
        <v>0</v>
      </c>
      <c r="P31" s="16">
        <v>0</v>
      </c>
      <c r="Q31" s="14">
        <v>5.51748934</v>
      </c>
      <c r="R31" s="16">
        <v>0.47222610999999998</v>
      </c>
    </row>
    <row r="32" spans="1:18" x14ac:dyDescent="0.25">
      <c r="A32" s="11" t="s">
        <v>502</v>
      </c>
      <c r="B32" s="13">
        <v>4478</v>
      </c>
      <c r="C32" s="14">
        <f>(6/B32*100)</f>
        <v>0.13398838767306834</v>
      </c>
      <c r="D32" s="15">
        <v>4472</v>
      </c>
      <c r="E32" s="14">
        <v>51.168241190000003</v>
      </c>
      <c r="F32" s="16">
        <v>0.82213674999999997</v>
      </c>
      <c r="G32" s="14">
        <v>46.779668479999998</v>
      </c>
      <c r="H32" s="16">
        <v>0.85866324000000005</v>
      </c>
      <c r="I32" s="14">
        <v>0</v>
      </c>
      <c r="J32" s="16">
        <v>0</v>
      </c>
      <c r="K32" s="14" t="s">
        <v>582</v>
      </c>
      <c r="L32" s="16" t="s">
        <v>582</v>
      </c>
      <c r="M32" s="14">
        <v>0</v>
      </c>
      <c r="N32" s="16">
        <v>0</v>
      </c>
      <c r="O32" s="14">
        <v>0</v>
      </c>
      <c r="P32" s="16">
        <v>0</v>
      </c>
      <c r="Q32" s="14">
        <v>2.05209033</v>
      </c>
      <c r="R32" s="16">
        <v>0.25700932999999998</v>
      </c>
    </row>
    <row r="33" spans="1:18" x14ac:dyDescent="0.25">
      <c r="A33" s="11" t="s">
        <v>503</v>
      </c>
      <c r="B33" s="13">
        <v>7325</v>
      </c>
      <c r="C33" s="14">
        <f>(90/B33*100)</f>
        <v>1.228668941979522</v>
      </c>
      <c r="D33" s="15">
        <v>7235</v>
      </c>
      <c r="E33" s="14">
        <v>49.606229370000001</v>
      </c>
      <c r="F33" s="16">
        <v>0.95974778999999999</v>
      </c>
      <c r="G33" s="14">
        <v>48.121635879999999</v>
      </c>
      <c r="H33" s="16">
        <v>0.97922730999999996</v>
      </c>
      <c r="I33" s="14">
        <v>0</v>
      </c>
      <c r="J33" s="16">
        <v>0</v>
      </c>
      <c r="K33" s="14" t="s">
        <v>582</v>
      </c>
      <c r="L33" s="16" t="s">
        <v>582</v>
      </c>
      <c r="M33" s="14">
        <v>0</v>
      </c>
      <c r="N33" s="16">
        <v>0</v>
      </c>
      <c r="O33" s="14">
        <v>0</v>
      </c>
      <c r="P33" s="16">
        <v>0</v>
      </c>
      <c r="Q33" s="14">
        <v>2.2721347500000002</v>
      </c>
      <c r="R33" s="16">
        <v>0.26345034000000001</v>
      </c>
    </row>
    <row r="34" spans="1:18" x14ac:dyDescent="0.25">
      <c r="A34" s="11" t="s">
        <v>504</v>
      </c>
      <c r="B34" s="13">
        <v>6350</v>
      </c>
      <c r="C34" s="14">
        <f>(117/B34*100)</f>
        <v>1.8425196850393701</v>
      </c>
      <c r="D34" s="15">
        <v>6233</v>
      </c>
      <c r="E34" s="14">
        <v>49.535956400000003</v>
      </c>
      <c r="F34" s="16">
        <v>0.78909052999999996</v>
      </c>
      <c r="G34" s="14">
        <v>41.230986719999997</v>
      </c>
      <c r="H34" s="16">
        <v>0.80897289999999999</v>
      </c>
      <c r="I34" s="14">
        <v>0</v>
      </c>
      <c r="J34" s="16">
        <v>0</v>
      </c>
      <c r="K34" s="14" t="s">
        <v>582</v>
      </c>
      <c r="L34" s="16" t="s">
        <v>582</v>
      </c>
      <c r="M34" s="14">
        <v>2.5976574600000002</v>
      </c>
      <c r="N34" s="16">
        <v>0.53921854000000002</v>
      </c>
      <c r="O34" s="14">
        <v>0</v>
      </c>
      <c r="P34" s="16">
        <v>0</v>
      </c>
      <c r="Q34" s="14">
        <v>6.6353994199999997</v>
      </c>
      <c r="R34" s="16">
        <v>0.60380780000000001</v>
      </c>
    </row>
    <row r="35" spans="1:18" x14ac:dyDescent="0.25">
      <c r="A35" s="11" t="s">
        <v>505</v>
      </c>
      <c r="B35" s="13">
        <v>6406</v>
      </c>
      <c r="C35" s="14">
        <f>(88/B35*100)</f>
        <v>1.3737121448641898</v>
      </c>
      <c r="D35" s="15">
        <v>6318</v>
      </c>
      <c r="E35" s="14">
        <v>34.685269419999997</v>
      </c>
      <c r="F35" s="16">
        <v>0.71319189000000005</v>
      </c>
      <c r="G35" s="14">
        <v>61.64719083</v>
      </c>
      <c r="H35" s="16">
        <v>0.68747992999999996</v>
      </c>
      <c r="I35" s="14">
        <v>0</v>
      </c>
      <c r="J35" s="16">
        <v>0</v>
      </c>
      <c r="K35" s="14" t="s">
        <v>582</v>
      </c>
      <c r="L35" s="16" t="s">
        <v>582</v>
      </c>
      <c r="M35" s="14">
        <v>1.0439273</v>
      </c>
      <c r="N35" s="16">
        <v>5.7216339999999997E-2</v>
      </c>
      <c r="O35" s="14">
        <v>0</v>
      </c>
      <c r="P35" s="16">
        <v>0</v>
      </c>
      <c r="Q35" s="14">
        <v>2.6236124599999999</v>
      </c>
      <c r="R35" s="16">
        <v>0.21187890000000001</v>
      </c>
    </row>
    <row r="36" spans="1:18" x14ac:dyDescent="0.25">
      <c r="A36" s="11" t="s">
        <v>506</v>
      </c>
      <c r="B36" s="13">
        <v>6736</v>
      </c>
      <c r="C36" s="14">
        <f>(113/B36*100)</f>
        <v>1.6775534441805227</v>
      </c>
      <c r="D36" s="15">
        <v>6623</v>
      </c>
      <c r="E36" s="14">
        <v>41.849951519999998</v>
      </c>
      <c r="F36" s="16">
        <v>0.65478250999999998</v>
      </c>
      <c r="G36" s="14">
        <v>53.741286180000003</v>
      </c>
      <c r="H36" s="16">
        <v>0.65702168999999999</v>
      </c>
      <c r="I36" s="14">
        <v>0</v>
      </c>
      <c r="J36" s="16">
        <v>0</v>
      </c>
      <c r="K36" s="14" t="s">
        <v>582</v>
      </c>
      <c r="L36" s="16" t="s">
        <v>582</v>
      </c>
      <c r="M36" s="14">
        <v>0</v>
      </c>
      <c r="N36" s="16">
        <v>0</v>
      </c>
      <c r="O36" s="14">
        <v>0</v>
      </c>
      <c r="P36" s="16">
        <v>0</v>
      </c>
      <c r="Q36" s="14">
        <v>4.4087623000000002</v>
      </c>
      <c r="R36" s="16">
        <v>0.36080247999999998</v>
      </c>
    </row>
    <row r="37" spans="1:18" x14ac:dyDescent="0.25">
      <c r="A37" s="11" t="s">
        <v>507</v>
      </c>
      <c r="B37" s="13">
        <v>5458</v>
      </c>
      <c r="C37" s="14">
        <f>(232/B37*100)</f>
        <v>4.2506412605349944</v>
      </c>
      <c r="D37" s="15">
        <v>5226</v>
      </c>
      <c r="E37" s="14">
        <v>28.070219890000001</v>
      </c>
      <c r="F37" s="16">
        <v>0.62951511000000004</v>
      </c>
      <c r="G37" s="14">
        <v>62.687800170000003</v>
      </c>
      <c r="H37" s="16">
        <v>1.1151489299999999</v>
      </c>
      <c r="I37" s="14">
        <v>0</v>
      </c>
      <c r="J37" s="16">
        <v>0</v>
      </c>
      <c r="K37" s="14" t="s">
        <v>582</v>
      </c>
      <c r="L37" s="16" t="s">
        <v>582</v>
      </c>
      <c r="M37" s="14">
        <v>0</v>
      </c>
      <c r="N37" s="16">
        <v>0</v>
      </c>
      <c r="O37" s="14">
        <v>0</v>
      </c>
      <c r="P37" s="16">
        <v>0</v>
      </c>
      <c r="Q37" s="14">
        <v>9.2419799400000002</v>
      </c>
      <c r="R37" s="16">
        <v>0.85084817000000001</v>
      </c>
    </row>
    <row r="38" spans="1:18" x14ac:dyDescent="0.25">
      <c r="A38" s="11" t="s">
        <v>508</v>
      </c>
      <c r="B38" s="13">
        <v>5860</v>
      </c>
      <c r="C38" s="14">
        <f>(35/B38*100)</f>
        <v>0.59726962457337884</v>
      </c>
      <c r="D38" s="15">
        <v>5825</v>
      </c>
      <c r="E38" s="14">
        <v>33.603922369999999</v>
      </c>
      <c r="F38" s="16">
        <v>0.79533233000000003</v>
      </c>
      <c r="G38" s="14">
        <v>46.570847239999999</v>
      </c>
      <c r="H38" s="16">
        <v>0.92444356999999999</v>
      </c>
      <c r="I38" s="14">
        <v>0</v>
      </c>
      <c r="J38" s="16">
        <v>0</v>
      </c>
      <c r="K38" s="14" t="s">
        <v>582</v>
      </c>
      <c r="L38" s="16" t="s">
        <v>582</v>
      </c>
      <c r="M38" s="14">
        <v>0</v>
      </c>
      <c r="N38" s="16">
        <v>0</v>
      </c>
      <c r="O38" s="14">
        <v>0</v>
      </c>
      <c r="P38" s="16">
        <v>0</v>
      </c>
      <c r="Q38" s="14">
        <v>19.825230390000002</v>
      </c>
      <c r="R38" s="16">
        <v>1.0820982400000001</v>
      </c>
    </row>
    <row r="39" spans="1:18" x14ac:dyDescent="0.25">
      <c r="A39" s="11" t="s">
        <v>509</v>
      </c>
      <c r="B39" s="13">
        <v>5895</v>
      </c>
      <c r="C39" s="14">
        <f>(34/B39*100)</f>
        <v>0.57675996607294322</v>
      </c>
      <c r="D39" s="15">
        <v>5861</v>
      </c>
      <c r="E39" s="14">
        <v>57.996441990000001</v>
      </c>
      <c r="F39" s="16">
        <v>0.79970350000000001</v>
      </c>
      <c r="G39" s="14">
        <v>37.126418999999999</v>
      </c>
      <c r="H39" s="16">
        <v>0.94356275999999994</v>
      </c>
      <c r="I39" s="14">
        <v>0</v>
      </c>
      <c r="J39" s="16">
        <v>0</v>
      </c>
      <c r="K39" s="14" t="s">
        <v>582</v>
      </c>
      <c r="L39" s="16" t="s">
        <v>582</v>
      </c>
      <c r="M39" s="14">
        <v>0</v>
      </c>
      <c r="N39" s="16">
        <v>0</v>
      </c>
      <c r="O39" s="14">
        <v>0</v>
      </c>
      <c r="P39" s="16">
        <v>0</v>
      </c>
      <c r="Q39" s="14">
        <v>4.8771390099999996</v>
      </c>
      <c r="R39" s="16">
        <v>0.64616622999999995</v>
      </c>
    </row>
    <row r="40" spans="1:18" x14ac:dyDescent="0.25">
      <c r="A40" s="11" t="s">
        <v>510</v>
      </c>
      <c r="B40" s="13">
        <v>14157</v>
      </c>
      <c r="C40" s="14">
        <f>(452/B40*100)</f>
        <v>3.1927668291304654</v>
      </c>
      <c r="D40" s="15">
        <v>13705</v>
      </c>
      <c r="E40" s="14">
        <v>32.839354389999997</v>
      </c>
      <c r="F40" s="16">
        <v>0.66093972000000001</v>
      </c>
      <c r="G40" s="14">
        <v>62.052418500000002</v>
      </c>
      <c r="H40" s="16">
        <v>0.86775102000000004</v>
      </c>
      <c r="I40" s="14">
        <v>0</v>
      </c>
      <c r="J40" s="16">
        <v>0</v>
      </c>
      <c r="K40" s="14" t="s">
        <v>582</v>
      </c>
      <c r="L40" s="16" t="s">
        <v>582</v>
      </c>
      <c r="M40" s="14">
        <v>0</v>
      </c>
      <c r="N40" s="16">
        <v>0</v>
      </c>
      <c r="O40" s="14">
        <v>0</v>
      </c>
      <c r="P40" s="16">
        <v>0</v>
      </c>
      <c r="Q40" s="14">
        <v>5.1082271099999996</v>
      </c>
      <c r="R40" s="16">
        <v>0.53316770999999996</v>
      </c>
    </row>
    <row r="41" spans="1:18" x14ac:dyDescent="0.25">
      <c r="A41" s="11" t="s">
        <v>511</v>
      </c>
      <c r="B41" s="13">
        <v>5712</v>
      </c>
      <c r="C41" s="14">
        <f>(80/B41*100)</f>
        <v>1.400560224089636</v>
      </c>
      <c r="D41" s="15">
        <v>5632</v>
      </c>
      <c r="E41" s="14">
        <v>45.81050484</v>
      </c>
      <c r="F41" s="16">
        <v>0.75055245000000004</v>
      </c>
      <c r="G41" s="14">
        <v>48.85331635</v>
      </c>
      <c r="H41" s="16">
        <v>1.0338668</v>
      </c>
      <c r="I41" s="14">
        <v>0</v>
      </c>
      <c r="J41" s="16">
        <v>0</v>
      </c>
      <c r="K41" s="14" t="s">
        <v>582</v>
      </c>
      <c r="L41" s="16" t="s">
        <v>582</v>
      </c>
      <c r="M41" s="14">
        <v>0.68208106000000002</v>
      </c>
      <c r="N41" s="16">
        <v>0.18162733</v>
      </c>
      <c r="O41" s="14">
        <v>0</v>
      </c>
      <c r="P41" s="16">
        <v>0</v>
      </c>
      <c r="Q41" s="14">
        <v>4.6540977400000001</v>
      </c>
      <c r="R41" s="16">
        <v>0.54010214000000001</v>
      </c>
    </row>
    <row r="42" spans="1:18" x14ac:dyDescent="0.25">
      <c r="A42" s="11" t="s">
        <v>512</v>
      </c>
      <c r="B42" s="13">
        <f>IF(COUNT(B7:B41) &gt; 0, AVERAGE(B7:B41), "\u2014")</f>
        <v>7103.4285714285716</v>
      </c>
      <c r="C42" s="14">
        <f>IF(COUNT(C7:C41) &gt; 0, AVERAGE(C7:C41), "—")</f>
        <v>3.9194304165182197</v>
      </c>
      <c r="D42" s="15">
        <f>IF(COUNT(D7:D41) &gt; 0, AVERAGE(D7:D41), "—")</f>
        <v>6816.1714285714288</v>
      </c>
      <c r="E42" s="14">
        <f>IF(COUNT(E7:E41) &gt; 0, AVERAGE(E7:E41), "—")</f>
        <v>40.380190731142861</v>
      </c>
      <c r="F42" s="16">
        <f>IF(COUNT(F7:F41) &gt; 0, SQRT(SUMSQ(F7:F41)/(COUNT(F7:F41)*COUNT(F7:F41)) ), "—")</f>
        <v>0.13711666729333843</v>
      </c>
      <c r="G42" s="14">
        <f>IF(COUNT(G7:G41) &gt; 0, AVERAGE(G7:G41), "—")</f>
        <v>53.426387849428572</v>
      </c>
      <c r="H42" s="16">
        <f>IF(COUNT(H7:H41) &gt; 0, SQRT(SUMSQ(H7:H41)/(COUNT(H7:H41)*COUNT(H7:H41)) ), "—")</f>
        <v>0.1517599056886007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0.63525236714285727</v>
      </c>
      <c r="N42" s="16">
        <f>IF(COUNT(N7:N41) &gt; 0, SQRT(SUMSQ(N7:N41)/(COUNT(N7:N41)*COUNT(N7:N41)) ), "—")</f>
        <v>3.804563152485637E-2</v>
      </c>
      <c r="O42" s="14">
        <f>IF(COUNT(O7:O41) &gt; 0, AVERAGE(O7:O41), "—")</f>
        <v>7.7121342857142865E-4</v>
      </c>
      <c r="P42" s="16">
        <f>IF(COUNT(P7:P41) &gt; 0, SQRT(SUMSQ(P7:P41)/(COUNT(P7:P41)*COUNT(P7:P41)) ), "—")</f>
        <v>5.4749314285714292E-4</v>
      </c>
      <c r="Q42" s="14">
        <f>IF(COUNT(Q7:Q41) &gt; 0, AVERAGE(Q7:Q41), "—")</f>
        <v>5.5573978382857145</v>
      </c>
      <c r="R42" s="16">
        <f>IF(COUNT(R7:R41) &gt; 0, SQRT(SUMSQ(R7:R41)/(COUNT(R7:R41)*COUNT(R7:R41)) ), "—")</f>
        <v>9.2410262742716479E-2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(2395/B46*100)</f>
        <v>10.349595955230976</v>
      </c>
      <c r="D46" s="15">
        <v>20746</v>
      </c>
      <c r="E46" s="14">
        <v>31.019901220000001</v>
      </c>
      <c r="F46" s="16">
        <v>0.60486220000000002</v>
      </c>
      <c r="G46" s="14">
        <v>32.23618433</v>
      </c>
      <c r="H46" s="16">
        <v>0.88545242999999996</v>
      </c>
      <c r="I46" s="14">
        <v>0</v>
      </c>
      <c r="J46" s="16">
        <v>0</v>
      </c>
      <c r="K46" s="14" t="s">
        <v>582</v>
      </c>
      <c r="L46" s="16" t="s">
        <v>582</v>
      </c>
      <c r="M46" s="14">
        <v>0</v>
      </c>
      <c r="N46" s="16">
        <v>0</v>
      </c>
      <c r="O46" s="14">
        <v>0</v>
      </c>
      <c r="P46" s="16">
        <v>0</v>
      </c>
      <c r="Q46" s="14">
        <v>36.743914449999998</v>
      </c>
      <c r="R46" s="16">
        <v>1.12029522</v>
      </c>
    </row>
    <row r="47" spans="1:18" x14ac:dyDescent="0.25">
      <c r="A47" s="11" t="s">
        <v>517</v>
      </c>
      <c r="B47" s="13">
        <v>5928</v>
      </c>
      <c r="C47" s="14">
        <f>(488/B47*100)</f>
        <v>8.2321187584345488</v>
      </c>
      <c r="D47" s="15">
        <v>5440</v>
      </c>
      <c r="E47" s="14">
        <v>56.022020210000001</v>
      </c>
      <c r="F47" s="16">
        <v>0.93152862999999997</v>
      </c>
      <c r="G47" s="14">
        <v>29.075414550000001</v>
      </c>
      <c r="H47" s="16">
        <v>0.89880108000000003</v>
      </c>
      <c r="I47" s="14">
        <v>0</v>
      </c>
      <c r="J47" s="16">
        <v>0</v>
      </c>
      <c r="K47" s="14" t="s">
        <v>582</v>
      </c>
      <c r="L47" s="16" t="s">
        <v>582</v>
      </c>
      <c r="M47" s="14">
        <v>0</v>
      </c>
      <c r="N47" s="16">
        <v>0</v>
      </c>
      <c r="O47" s="14">
        <v>0</v>
      </c>
      <c r="P47" s="16">
        <v>0</v>
      </c>
      <c r="Q47" s="14">
        <v>14.902565239999999</v>
      </c>
      <c r="R47" s="16">
        <v>1.1308657</v>
      </c>
    </row>
    <row r="48" spans="1:18" x14ac:dyDescent="0.25">
      <c r="A48" s="11" t="s">
        <v>518</v>
      </c>
      <c r="B48" s="13">
        <v>9841</v>
      </c>
      <c r="C48" s="14">
        <f>(8/B48*100)</f>
        <v>8.1292551569962401E-2</v>
      </c>
      <c r="D48" s="15">
        <v>9833</v>
      </c>
      <c r="E48" s="14">
        <v>67.565379309999997</v>
      </c>
      <c r="F48" s="16">
        <v>0.91781089000000005</v>
      </c>
      <c r="G48" s="14">
        <v>30.791694119999999</v>
      </c>
      <c r="H48" s="16">
        <v>0.88432438000000002</v>
      </c>
      <c r="I48" s="14">
        <v>0</v>
      </c>
      <c r="J48" s="16">
        <v>0</v>
      </c>
      <c r="K48" s="14" t="s">
        <v>582</v>
      </c>
      <c r="L48" s="16" t="s">
        <v>582</v>
      </c>
      <c r="M48" s="14">
        <v>0</v>
      </c>
      <c r="N48" s="16">
        <v>0</v>
      </c>
      <c r="O48" s="14">
        <v>0</v>
      </c>
      <c r="P48" s="16">
        <v>0</v>
      </c>
      <c r="Q48" s="14">
        <v>1.64292657</v>
      </c>
      <c r="R48" s="16">
        <v>0.53577962000000001</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(493/B50*100)</f>
        <v>4.1797371767698177</v>
      </c>
      <c r="D50" s="15">
        <v>11302</v>
      </c>
      <c r="E50" s="14">
        <v>57.948332579999999</v>
      </c>
      <c r="F50" s="16">
        <v>0.72760316999999997</v>
      </c>
      <c r="G50" s="14">
        <v>36.478183020000003</v>
      </c>
      <c r="H50" s="16">
        <v>0.70079217999999999</v>
      </c>
      <c r="I50" s="14">
        <v>0</v>
      </c>
      <c r="J50" s="16">
        <v>0</v>
      </c>
      <c r="K50" s="14" t="s">
        <v>582</v>
      </c>
      <c r="L50" s="16" t="s">
        <v>582</v>
      </c>
      <c r="M50" s="14">
        <v>0</v>
      </c>
      <c r="N50" s="16">
        <v>0</v>
      </c>
      <c r="O50" s="14">
        <v>0</v>
      </c>
      <c r="P50" s="16">
        <v>0</v>
      </c>
      <c r="Q50" s="14">
        <v>5.5734844099999998</v>
      </c>
      <c r="R50" s="16">
        <v>0.52639705999999997</v>
      </c>
    </row>
    <row r="51" spans="1:18" x14ac:dyDescent="0.25">
      <c r="A51" s="11" t="s">
        <v>521</v>
      </c>
      <c r="B51" s="13">
        <v>6866</v>
      </c>
      <c r="C51" s="14">
        <f>(112/B51*100)</f>
        <v>1.6312263326536558</v>
      </c>
      <c r="D51" s="15">
        <v>6754</v>
      </c>
      <c r="E51" s="14">
        <v>39.610125320000002</v>
      </c>
      <c r="F51" s="16">
        <v>0.73503436</v>
      </c>
      <c r="G51" s="14">
        <v>38.33860542</v>
      </c>
      <c r="H51" s="16">
        <v>0.95762060000000004</v>
      </c>
      <c r="I51" s="14">
        <v>0</v>
      </c>
      <c r="J51" s="16">
        <v>0</v>
      </c>
      <c r="K51" s="14" t="s">
        <v>582</v>
      </c>
      <c r="L51" s="16" t="s">
        <v>582</v>
      </c>
      <c r="M51" s="14">
        <v>10.574181830000001</v>
      </c>
      <c r="N51" s="16">
        <v>0.61230706999999995</v>
      </c>
      <c r="O51" s="14">
        <v>0</v>
      </c>
      <c r="P51" s="16">
        <v>0</v>
      </c>
      <c r="Q51" s="14">
        <v>11.477087429999999</v>
      </c>
      <c r="R51" s="16">
        <v>1.0483917199999999</v>
      </c>
    </row>
    <row r="52" spans="1:18" x14ac:dyDescent="0.25">
      <c r="A52" s="11" t="s">
        <v>522</v>
      </c>
      <c r="B52" s="13">
        <v>5809</v>
      </c>
      <c r="C52" s="14">
        <f>(124/B52*100)</f>
        <v>2.1346186951282493</v>
      </c>
      <c r="D52" s="15">
        <v>5685</v>
      </c>
      <c r="E52" s="14">
        <v>45.000012869999999</v>
      </c>
      <c r="F52" s="16">
        <v>0.86339010999999999</v>
      </c>
      <c r="G52" s="14">
        <v>52.197930710000001</v>
      </c>
      <c r="H52" s="16">
        <v>0.90738107000000001</v>
      </c>
      <c r="I52" s="14">
        <v>0</v>
      </c>
      <c r="J52" s="16">
        <v>0</v>
      </c>
      <c r="K52" s="14" t="s">
        <v>582</v>
      </c>
      <c r="L52" s="16" t="s">
        <v>582</v>
      </c>
      <c r="M52" s="14">
        <v>0</v>
      </c>
      <c r="N52" s="16">
        <v>0</v>
      </c>
      <c r="O52" s="14">
        <v>0</v>
      </c>
      <c r="P52" s="16">
        <v>0</v>
      </c>
      <c r="Q52" s="14">
        <v>2.8020564299999999</v>
      </c>
      <c r="R52" s="16">
        <v>0.32642145</v>
      </c>
    </row>
    <row r="53" spans="1:18" x14ac:dyDescent="0.25">
      <c r="A53" s="11" t="s">
        <v>523</v>
      </c>
      <c r="B53" s="13">
        <v>5571</v>
      </c>
      <c r="C53" s="14">
        <f>(144/B53*100)</f>
        <v>2.5848142164781907</v>
      </c>
      <c r="D53" s="15">
        <v>5427</v>
      </c>
      <c r="E53" s="14">
        <v>45.949377990000002</v>
      </c>
      <c r="F53" s="16">
        <v>0.78426319</v>
      </c>
      <c r="G53" s="14">
        <v>44.815803549999998</v>
      </c>
      <c r="H53" s="16">
        <v>0.73230709000000005</v>
      </c>
      <c r="I53" s="14">
        <v>0</v>
      </c>
      <c r="J53" s="16">
        <v>0</v>
      </c>
      <c r="K53" s="14" t="s">
        <v>582</v>
      </c>
      <c r="L53" s="16" t="s">
        <v>582</v>
      </c>
      <c r="M53" s="14">
        <v>0</v>
      </c>
      <c r="N53" s="16">
        <v>0</v>
      </c>
      <c r="O53" s="14">
        <v>0</v>
      </c>
      <c r="P53" s="16">
        <v>0</v>
      </c>
      <c r="Q53" s="14">
        <v>9.2348184599999996</v>
      </c>
      <c r="R53" s="16">
        <v>0.39008786000000001</v>
      </c>
    </row>
    <row r="54" spans="1:18" x14ac:dyDescent="0.25">
      <c r="A54" s="11" t="s">
        <v>524</v>
      </c>
      <c r="B54" s="13">
        <v>4740</v>
      </c>
      <c r="C54" s="14">
        <f>(638/B54*100)</f>
        <v>13.459915611814347</v>
      </c>
      <c r="D54" s="15">
        <v>4102</v>
      </c>
      <c r="E54" s="14">
        <v>50.544173389999997</v>
      </c>
      <c r="F54" s="16">
        <v>1.2892158600000001</v>
      </c>
      <c r="G54" s="14">
        <v>31.742584430000001</v>
      </c>
      <c r="H54" s="16">
        <v>1.1345437199999999</v>
      </c>
      <c r="I54" s="14">
        <v>0</v>
      </c>
      <c r="J54" s="16">
        <v>0</v>
      </c>
      <c r="K54" s="14" t="s">
        <v>582</v>
      </c>
      <c r="L54" s="16" t="s">
        <v>582</v>
      </c>
      <c r="M54" s="14">
        <v>0</v>
      </c>
      <c r="N54" s="16">
        <v>0</v>
      </c>
      <c r="O54" s="14">
        <v>0</v>
      </c>
      <c r="P54" s="16">
        <v>0</v>
      </c>
      <c r="Q54" s="14">
        <v>17.713242180000002</v>
      </c>
      <c r="R54" s="16">
        <v>1.5715688400000001</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47.782865800000003</v>
      </c>
      <c r="F56" s="16">
        <v>0.81374946000000004</v>
      </c>
      <c r="G56" s="14">
        <v>51.175939079999999</v>
      </c>
      <c r="H56" s="16">
        <v>0.84030766999999995</v>
      </c>
      <c r="I56" s="14">
        <v>0</v>
      </c>
      <c r="J56" s="16">
        <v>0</v>
      </c>
      <c r="K56" s="14" t="s">
        <v>582</v>
      </c>
      <c r="L56" s="16" t="s">
        <v>582</v>
      </c>
      <c r="M56" s="14">
        <v>0</v>
      </c>
      <c r="N56" s="16">
        <v>0</v>
      </c>
      <c r="O56" s="14">
        <v>0</v>
      </c>
      <c r="P56" s="16">
        <v>0</v>
      </c>
      <c r="Q56" s="14">
        <v>1.04119512</v>
      </c>
      <c r="R56" s="16">
        <v>0.18163425</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(193/B61*100)</f>
        <v>2.9578544061302683</v>
      </c>
      <c r="D61" s="15">
        <v>6332</v>
      </c>
      <c r="E61" s="14">
        <v>60.83383181</v>
      </c>
      <c r="F61" s="16">
        <v>0.86354861000000005</v>
      </c>
      <c r="G61" s="14">
        <v>35.121428440000003</v>
      </c>
      <c r="H61" s="16">
        <v>0.79058090000000003</v>
      </c>
      <c r="I61" s="14">
        <v>0</v>
      </c>
      <c r="J61" s="16">
        <v>0</v>
      </c>
      <c r="K61" s="14" t="s">
        <v>582</v>
      </c>
      <c r="L61" s="16" t="s">
        <v>582</v>
      </c>
      <c r="M61" s="14">
        <v>0</v>
      </c>
      <c r="N61" s="16">
        <v>0</v>
      </c>
      <c r="O61" s="14">
        <v>0</v>
      </c>
      <c r="P61" s="16">
        <v>0</v>
      </c>
      <c r="Q61" s="14">
        <v>4.0447397499999997</v>
      </c>
      <c r="R61" s="16">
        <v>0.55206144999999995</v>
      </c>
    </row>
    <row r="62" spans="1:18" x14ac:dyDescent="0.25">
      <c r="A62" s="11" t="s">
        <v>532</v>
      </c>
      <c r="B62" s="13">
        <v>4476</v>
      </c>
      <c r="C62" s="14">
        <f>(3/B62*100)</f>
        <v>6.7024128686327081E-2</v>
      </c>
      <c r="D62" s="15">
        <v>4473</v>
      </c>
      <c r="E62" s="14">
        <v>49.60714522</v>
      </c>
      <c r="F62" s="16">
        <v>0.77755083999999997</v>
      </c>
      <c r="G62" s="14">
        <v>50.03437855</v>
      </c>
      <c r="H62" s="16">
        <v>0.7675187</v>
      </c>
      <c r="I62" s="14">
        <v>0</v>
      </c>
      <c r="J62" s="16">
        <v>0</v>
      </c>
      <c r="K62" s="14" t="s">
        <v>582</v>
      </c>
      <c r="L62" s="16" t="s">
        <v>582</v>
      </c>
      <c r="M62" s="14">
        <v>0</v>
      </c>
      <c r="N62" s="16">
        <v>0</v>
      </c>
      <c r="O62" s="14">
        <v>0</v>
      </c>
      <c r="P62" s="16">
        <v>0</v>
      </c>
      <c r="Q62" s="14">
        <v>0.35847623000000001</v>
      </c>
      <c r="R62" s="16">
        <v>8.8147500000000004E-2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(104/B66*100)</f>
        <v>1.8358340688437775</v>
      </c>
      <c r="D66" s="15">
        <v>5561</v>
      </c>
      <c r="E66" s="14">
        <v>66.881028400000005</v>
      </c>
      <c r="F66" s="16">
        <v>0.53883060999999999</v>
      </c>
      <c r="G66" s="14">
        <v>19.76182884</v>
      </c>
      <c r="H66" s="16">
        <v>0.50393007000000001</v>
      </c>
      <c r="I66" s="14">
        <v>0</v>
      </c>
      <c r="J66" s="16">
        <v>0</v>
      </c>
      <c r="K66" s="14" t="s">
        <v>582</v>
      </c>
      <c r="L66" s="16" t="s">
        <v>582</v>
      </c>
      <c r="M66" s="14">
        <v>0</v>
      </c>
      <c r="N66" s="16">
        <v>0</v>
      </c>
      <c r="O66" s="14">
        <v>0</v>
      </c>
      <c r="P66" s="16">
        <v>0</v>
      </c>
      <c r="Q66" s="14">
        <v>13.35714276</v>
      </c>
      <c r="R66" s="16">
        <v>0.43235401000000001</v>
      </c>
    </row>
    <row r="67" spans="1:18" x14ac:dyDescent="0.25">
      <c r="A67" s="11" t="s">
        <v>537</v>
      </c>
      <c r="B67" s="13">
        <v>6971</v>
      </c>
      <c r="C67" s="14">
        <f>(1330/B67*100)</f>
        <v>19.079041744369533</v>
      </c>
      <c r="D67" s="15">
        <v>5641</v>
      </c>
      <c r="E67" s="14">
        <v>59.548332360000003</v>
      </c>
      <c r="F67" s="16">
        <v>0.71533122999999998</v>
      </c>
      <c r="G67" s="14">
        <v>34.525566550000001</v>
      </c>
      <c r="H67" s="16">
        <v>0.80137791999999997</v>
      </c>
      <c r="I67" s="14">
        <v>0</v>
      </c>
      <c r="J67" s="16">
        <v>0</v>
      </c>
      <c r="K67" s="14" t="s">
        <v>582</v>
      </c>
      <c r="L67" s="16" t="s">
        <v>582</v>
      </c>
      <c r="M67" s="14">
        <v>0</v>
      </c>
      <c r="N67" s="16">
        <v>0</v>
      </c>
      <c r="O67" s="14">
        <v>0</v>
      </c>
      <c r="P67" s="16">
        <v>0</v>
      </c>
      <c r="Q67" s="14">
        <v>5.9261010900000004</v>
      </c>
      <c r="R67" s="16">
        <v>0.36133744000000001</v>
      </c>
    </row>
    <row r="68" spans="1:18" x14ac:dyDescent="0.25">
      <c r="A68" s="11" t="s">
        <v>538</v>
      </c>
      <c r="B68" s="13">
        <v>12083</v>
      </c>
      <c r="C68" s="14">
        <f>(32/B68*100)</f>
        <v>0.26483489199702059</v>
      </c>
      <c r="D68" s="15">
        <v>12051</v>
      </c>
      <c r="E68" s="14">
        <v>48.661126850000002</v>
      </c>
      <c r="F68" s="16">
        <v>0.44114113999999999</v>
      </c>
      <c r="G68" s="14">
        <v>32.615249239999997</v>
      </c>
      <c r="H68" s="16">
        <v>0.36428221999999999</v>
      </c>
      <c r="I68" s="14">
        <v>0</v>
      </c>
      <c r="J68" s="16">
        <v>0</v>
      </c>
      <c r="K68" s="14" t="s">
        <v>582</v>
      </c>
      <c r="L68" s="16" t="s">
        <v>582</v>
      </c>
      <c r="M68" s="14">
        <v>0</v>
      </c>
      <c r="N68" s="16">
        <v>0</v>
      </c>
      <c r="O68" s="14">
        <v>0</v>
      </c>
      <c r="P68" s="16">
        <v>0</v>
      </c>
      <c r="Q68" s="14">
        <v>18.723623910000001</v>
      </c>
      <c r="R68" s="16">
        <v>0.32594176000000002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64.903927749999994</v>
      </c>
      <c r="F70" s="16">
        <v>0.89944168000000002</v>
      </c>
      <c r="G70" s="14">
        <v>30.08622063</v>
      </c>
      <c r="H70" s="16">
        <v>0.73888856000000003</v>
      </c>
      <c r="I70" s="14">
        <v>0</v>
      </c>
      <c r="J70" s="16">
        <v>0</v>
      </c>
      <c r="K70" s="14" t="s">
        <v>582</v>
      </c>
      <c r="L70" s="16" t="s">
        <v>582</v>
      </c>
      <c r="M70" s="14">
        <v>0</v>
      </c>
      <c r="N70" s="16">
        <v>0</v>
      </c>
      <c r="O70" s="14">
        <v>0</v>
      </c>
      <c r="P70" s="16">
        <v>0</v>
      </c>
      <c r="Q70" s="14">
        <v>5.0098516200000001</v>
      </c>
      <c r="R70" s="16">
        <v>0.55734395000000003</v>
      </c>
    </row>
    <row r="71" spans="1:18" x14ac:dyDescent="0.25">
      <c r="A71" s="11" t="s">
        <v>541</v>
      </c>
      <c r="B71" s="13">
        <v>6115</v>
      </c>
      <c r="C71" s="14">
        <f>(60/B71*100)</f>
        <v>0.98119378577269012</v>
      </c>
      <c r="D71" s="15">
        <v>6055</v>
      </c>
      <c r="E71" s="14">
        <v>34.164287850000001</v>
      </c>
      <c r="F71" s="16">
        <v>0.51230259</v>
      </c>
      <c r="G71" s="14">
        <v>64.983734920000003</v>
      </c>
      <c r="H71" s="16">
        <v>0.52118887000000003</v>
      </c>
      <c r="I71" s="14">
        <v>0</v>
      </c>
      <c r="J71" s="16">
        <v>0</v>
      </c>
      <c r="K71" s="14" t="s">
        <v>582</v>
      </c>
      <c r="L71" s="16" t="s">
        <v>582</v>
      </c>
      <c r="M71" s="14">
        <v>0</v>
      </c>
      <c r="N71" s="16">
        <v>0</v>
      </c>
      <c r="O71" s="14">
        <v>0</v>
      </c>
      <c r="P71" s="16">
        <v>0</v>
      </c>
      <c r="Q71" s="14">
        <v>0.85197723000000003</v>
      </c>
      <c r="R71" s="16">
        <v>0.11415131000000001</v>
      </c>
    </row>
    <row r="72" spans="1:18" x14ac:dyDescent="0.25">
      <c r="A72" s="11" t="s">
        <v>542</v>
      </c>
      <c r="B72" s="13">
        <v>7708</v>
      </c>
      <c r="C72" s="14">
        <f>(9/B72*100)</f>
        <v>0.11676180591593151</v>
      </c>
      <c r="D72" s="15">
        <v>7699</v>
      </c>
      <c r="E72" s="14">
        <v>36.200661420000003</v>
      </c>
      <c r="F72" s="16">
        <v>0.67747431000000002</v>
      </c>
      <c r="G72" s="14">
        <v>63.068837180000003</v>
      </c>
      <c r="H72" s="16">
        <v>0.67886097999999995</v>
      </c>
      <c r="I72" s="14">
        <v>0</v>
      </c>
      <c r="J72" s="16">
        <v>0</v>
      </c>
      <c r="K72" s="14" t="s">
        <v>582</v>
      </c>
      <c r="L72" s="16" t="s">
        <v>582</v>
      </c>
      <c r="M72" s="14">
        <v>0</v>
      </c>
      <c r="N72" s="16">
        <v>0</v>
      </c>
      <c r="O72" s="14">
        <v>0</v>
      </c>
      <c r="P72" s="16">
        <v>0</v>
      </c>
      <c r="Q72" s="14">
        <v>0.73050139999999997</v>
      </c>
      <c r="R72" s="16">
        <v>9.7400269999999997E-2</v>
      </c>
    </row>
    <row r="73" spans="1:18" x14ac:dyDescent="0.25">
      <c r="A73" s="11" t="s">
        <v>543</v>
      </c>
      <c r="B73" s="13">
        <v>8249</v>
      </c>
      <c r="C73" s="14">
        <f>(220/B73*100)</f>
        <v>2.6669899381743241</v>
      </c>
      <c r="D73" s="15">
        <v>8029</v>
      </c>
      <c r="E73" s="14">
        <v>55.045937840000001</v>
      </c>
      <c r="F73" s="16">
        <v>1.10990367</v>
      </c>
      <c r="G73" s="14">
        <v>43.2102863</v>
      </c>
      <c r="H73" s="16">
        <v>1.14023776</v>
      </c>
      <c r="I73" s="14">
        <v>0</v>
      </c>
      <c r="J73" s="16">
        <v>0</v>
      </c>
      <c r="K73" s="14" t="s">
        <v>582</v>
      </c>
      <c r="L73" s="16" t="s">
        <v>582</v>
      </c>
      <c r="M73" s="14">
        <v>0</v>
      </c>
      <c r="N73" s="16">
        <v>0</v>
      </c>
      <c r="O73" s="14">
        <v>0</v>
      </c>
      <c r="P73" s="16">
        <v>0</v>
      </c>
      <c r="Q73" s="14">
        <v>1.74377586</v>
      </c>
      <c r="R73" s="16">
        <v>0.33383491999999998</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(355/B75*100)</f>
        <v>6.6046511627906979</v>
      </c>
      <c r="D75" s="15">
        <v>5020</v>
      </c>
      <c r="E75" s="14">
        <v>55.295302890000002</v>
      </c>
      <c r="F75" s="16">
        <v>0.95233504999999996</v>
      </c>
      <c r="G75" s="14">
        <v>27.870649870000001</v>
      </c>
      <c r="H75" s="16">
        <v>0.82967002000000001</v>
      </c>
      <c r="I75" s="14">
        <v>0</v>
      </c>
      <c r="J75" s="16">
        <v>0</v>
      </c>
      <c r="K75" s="14" t="s">
        <v>582</v>
      </c>
      <c r="L75" s="16" t="s">
        <v>582</v>
      </c>
      <c r="M75" s="14">
        <v>0</v>
      </c>
      <c r="N75" s="16">
        <v>0</v>
      </c>
      <c r="O75" s="14">
        <v>0</v>
      </c>
      <c r="P75" s="16">
        <v>0</v>
      </c>
      <c r="Q75" s="14">
        <v>16.83404724</v>
      </c>
      <c r="R75" s="16">
        <v>1.1265592900000001</v>
      </c>
    </row>
    <row r="76" spans="1:18" x14ac:dyDescent="0.25">
      <c r="A76" s="11" t="s">
        <v>546</v>
      </c>
      <c r="B76" s="13">
        <v>14167</v>
      </c>
      <c r="C76" s="14">
        <f>(238/B76*100)</f>
        <v>1.6799604715183172</v>
      </c>
      <c r="D76" s="15">
        <v>13929</v>
      </c>
      <c r="E76" s="14">
        <v>56.648787050000003</v>
      </c>
      <c r="F76" s="16">
        <v>0.81110093000000005</v>
      </c>
      <c r="G76" s="14">
        <v>35.742301150000003</v>
      </c>
      <c r="H76" s="16">
        <v>0.82466556000000002</v>
      </c>
      <c r="I76" s="14">
        <v>0</v>
      </c>
      <c r="J76" s="16">
        <v>0</v>
      </c>
      <c r="K76" s="14" t="s">
        <v>582</v>
      </c>
      <c r="L76" s="16" t="s">
        <v>582</v>
      </c>
      <c r="M76" s="14">
        <v>0</v>
      </c>
      <c r="N76" s="16">
        <v>0</v>
      </c>
      <c r="O76" s="14">
        <v>0</v>
      </c>
      <c r="P76" s="16">
        <v>0</v>
      </c>
      <c r="Q76" s="14">
        <v>7.6089117999999996</v>
      </c>
      <c r="R76" s="16">
        <v>0.46963378</v>
      </c>
    </row>
    <row r="77" spans="1:18" x14ac:dyDescent="0.25">
      <c r="A77" s="11" t="s">
        <v>547</v>
      </c>
      <c r="B77" s="13">
        <v>6062</v>
      </c>
      <c r="C77" s="14">
        <f>(511/B77*100)</f>
        <v>8.4295612009237875</v>
      </c>
      <c r="D77" s="15">
        <v>5551</v>
      </c>
      <c r="E77" s="14">
        <v>46.867297909999998</v>
      </c>
      <c r="F77" s="16">
        <v>0.85230472999999995</v>
      </c>
      <c r="G77" s="14">
        <v>37.234973689999997</v>
      </c>
      <c r="H77" s="16">
        <v>0.86687508999999996</v>
      </c>
      <c r="I77" s="14">
        <v>0</v>
      </c>
      <c r="J77" s="16">
        <v>0</v>
      </c>
      <c r="K77" s="14" t="s">
        <v>582</v>
      </c>
      <c r="L77" s="16" t="s">
        <v>582</v>
      </c>
      <c r="M77" s="14">
        <v>0</v>
      </c>
      <c r="N77" s="16">
        <v>0</v>
      </c>
      <c r="O77" s="14">
        <v>0</v>
      </c>
      <c r="P77" s="16">
        <v>0</v>
      </c>
      <c r="Q77" s="14">
        <v>15.8977284</v>
      </c>
      <c r="R77" s="16">
        <v>0.87168394000000005</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(123/B81*100)</f>
        <v>1.388105180002257</v>
      </c>
      <c r="D81" s="15">
        <v>8738</v>
      </c>
      <c r="E81" s="14">
        <v>55.891931239999998</v>
      </c>
      <c r="F81" s="16">
        <v>0.98957719</v>
      </c>
      <c r="G81" s="14">
        <v>41.80286684</v>
      </c>
      <c r="H81" s="16">
        <v>1.0615845800000001</v>
      </c>
      <c r="I81" s="14">
        <v>0</v>
      </c>
      <c r="J81" s="16">
        <v>0</v>
      </c>
      <c r="K81" s="14" t="s">
        <v>582</v>
      </c>
      <c r="L81" s="16" t="s">
        <v>582</v>
      </c>
      <c r="M81" s="14">
        <v>0</v>
      </c>
      <c r="N81" s="16">
        <v>0</v>
      </c>
      <c r="O81" s="14">
        <v>0</v>
      </c>
      <c r="P81" s="16">
        <v>0</v>
      </c>
      <c r="Q81" s="14">
        <v>2.30520192</v>
      </c>
      <c r="R81" s="16">
        <v>0.33329586</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90.78589058</v>
      </c>
      <c r="F7" s="16">
        <v>0.51816423</v>
      </c>
      <c r="G7" s="14">
        <v>1.6334103900000001</v>
      </c>
      <c r="H7" s="16">
        <v>0.12374772000000001</v>
      </c>
      <c r="I7" s="14">
        <v>0</v>
      </c>
      <c r="J7" s="16">
        <v>0</v>
      </c>
      <c r="K7" s="14" t="s">
        <v>582</v>
      </c>
      <c r="L7" s="16" t="s">
        <v>582</v>
      </c>
      <c r="M7" s="14">
        <v>0</v>
      </c>
      <c r="N7" s="16">
        <v>0</v>
      </c>
      <c r="O7" s="14">
        <v>0</v>
      </c>
      <c r="P7" s="16">
        <v>0</v>
      </c>
      <c r="Q7" s="14">
        <v>7.5806990399999998</v>
      </c>
      <c r="R7" s="16">
        <v>0.51648735999999995</v>
      </c>
    </row>
    <row r="8" spans="1:18" x14ac:dyDescent="0.25">
      <c r="A8" s="11" t="s">
        <v>478</v>
      </c>
      <c r="B8" s="13">
        <v>7007</v>
      </c>
      <c r="C8" s="14">
        <f>(357/B8*100)</f>
        <v>5.0949050949050951</v>
      </c>
      <c r="D8" s="15">
        <v>6650</v>
      </c>
      <c r="E8" s="14">
        <v>89.677330409999996</v>
      </c>
      <c r="F8" s="16">
        <v>0.47717320000000002</v>
      </c>
      <c r="G8" s="14">
        <v>5.5727235100000003</v>
      </c>
      <c r="H8" s="16">
        <v>0.35099320000000001</v>
      </c>
      <c r="I8" s="14">
        <v>0</v>
      </c>
      <c r="J8" s="16">
        <v>0</v>
      </c>
      <c r="K8" s="14" t="s">
        <v>582</v>
      </c>
      <c r="L8" s="16" t="s">
        <v>582</v>
      </c>
      <c r="M8" s="14">
        <v>0.4951663</v>
      </c>
      <c r="N8" s="16">
        <v>0.12190288000000001</v>
      </c>
      <c r="O8" s="14">
        <v>0</v>
      </c>
      <c r="P8" s="16">
        <v>0</v>
      </c>
      <c r="Q8" s="14">
        <v>4.2547797799999998</v>
      </c>
      <c r="R8" s="16">
        <v>0.36041781000000001</v>
      </c>
    </row>
    <row r="9" spans="1:18" x14ac:dyDescent="0.25">
      <c r="A9" s="11" t="s">
        <v>479</v>
      </c>
      <c r="B9" s="13">
        <v>9651</v>
      </c>
      <c r="C9" s="14">
        <f>(381/B9*100)</f>
        <v>3.947777432390426</v>
      </c>
      <c r="D9" s="15">
        <v>9270</v>
      </c>
      <c r="E9" s="14">
        <v>89.35226127</v>
      </c>
      <c r="F9" s="16">
        <v>0.70350440000000003</v>
      </c>
      <c r="G9" s="14">
        <v>2.5706667799999998</v>
      </c>
      <c r="H9" s="16">
        <v>0.25793711000000002</v>
      </c>
      <c r="I9" s="14">
        <v>0</v>
      </c>
      <c r="J9" s="16">
        <v>0</v>
      </c>
      <c r="K9" s="14" t="s">
        <v>582</v>
      </c>
      <c r="L9" s="16" t="s">
        <v>582</v>
      </c>
      <c r="M9" s="14">
        <v>3.1075687300000001</v>
      </c>
      <c r="N9" s="16">
        <v>0.55629209000000002</v>
      </c>
      <c r="O9" s="14">
        <v>0</v>
      </c>
      <c r="P9" s="16">
        <v>0</v>
      </c>
      <c r="Q9" s="14">
        <v>4.96950322</v>
      </c>
      <c r="R9" s="16">
        <v>0.44659020999999999</v>
      </c>
    </row>
    <row r="10" spans="1:18" x14ac:dyDescent="0.25">
      <c r="A10" s="11" t="s">
        <v>480</v>
      </c>
      <c r="B10" s="13">
        <v>20058</v>
      </c>
      <c r="C10" s="14">
        <f>(596/B10*100)</f>
        <v>2.9713829893309405</v>
      </c>
      <c r="D10" s="15">
        <v>19462</v>
      </c>
      <c r="E10" s="14">
        <v>94.281471170000003</v>
      </c>
      <c r="F10" s="16">
        <v>0.4269307</v>
      </c>
      <c r="G10" s="14">
        <v>2.1938820799999998</v>
      </c>
      <c r="H10" s="16">
        <v>0.16938953000000001</v>
      </c>
      <c r="I10" s="14">
        <v>0</v>
      </c>
      <c r="J10" s="16">
        <v>0</v>
      </c>
      <c r="K10" s="14" t="s">
        <v>582</v>
      </c>
      <c r="L10" s="16" t="s">
        <v>582</v>
      </c>
      <c r="M10" s="14">
        <v>0</v>
      </c>
      <c r="N10" s="16">
        <v>0</v>
      </c>
      <c r="O10" s="14">
        <v>0</v>
      </c>
      <c r="P10" s="16">
        <v>0</v>
      </c>
      <c r="Q10" s="14">
        <v>3.5246467500000001</v>
      </c>
      <c r="R10" s="16">
        <v>0.36927178999999999</v>
      </c>
    </row>
    <row r="11" spans="1:18" x14ac:dyDescent="0.25">
      <c r="A11" s="11" t="s">
        <v>481</v>
      </c>
      <c r="B11" s="13">
        <v>7053</v>
      </c>
      <c r="C11" s="14">
        <f>(274/B11*100)</f>
        <v>3.8848716858074575</v>
      </c>
      <c r="D11" s="15">
        <v>6779</v>
      </c>
      <c r="E11" s="14">
        <v>68.885459260000005</v>
      </c>
      <c r="F11" s="16">
        <v>1.1249240899999999</v>
      </c>
      <c r="G11" s="14">
        <v>20.653924100000001</v>
      </c>
      <c r="H11" s="16">
        <v>0.81915976999999995</v>
      </c>
      <c r="I11" s="14">
        <v>0</v>
      </c>
      <c r="J11" s="16">
        <v>0</v>
      </c>
      <c r="K11" s="14" t="s">
        <v>582</v>
      </c>
      <c r="L11" s="16" t="s">
        <v>582</v>
      </c>
      <c r="M11" s="14">
        <v>0</v>
      </c>
      <c r="N11" s="16">
        <v>0</v>
      </c>
      <c r="O11" s="14">
        <v>0</v>
      </c>
      <c r="P11" s="16">
        <v>0</v>
      </c>
      <c r="Q11" s="14">
        <v>10.46061664</v>
      </c>
      <c r="R11" s="16">
        <v>1.05191612</v>
      </c>
    </row>
    <row r="12" spans="1:18" x14ac:dyDescent="0.25">
      <c r="A12" s="11" t="s">
        <v>482</v>
      </c>
      <c r="B12" s="13">
        <v>6894</v>
      </c>
      <c r="C12" s="14">
        <f>(61/B12*100)</f>
        <v>0.88482738613286904</v>
      </c>
      <c r="D12" s="15">
        <v>6833</v>
      </c>
      <c r="E12" s="14">
        <v>89.930527429999998</v>
      </c>
      <c r="F12" s="16">
        <v>0.73888359999999997</v>
      </c>
      <c r="G12" s="14">
        <v>4.67738795</v>
      </c>
      <c r="H12" s="16">
        <v>0.35491559</v>
      </c>
      <c r="I12" s="14">
        <v>0</v>
      </c>
      <c r="J12" s="16">
        <v>0</v>
      </c>
      <c r="K12" s="14" t="s">
        <v>582</v>
      </c>
      <c r="L12" s="16" t="s">
        <v>582</v>
      </c>
      <c r="M12" s="14">
        <v>2.3491034900000001</v>
      </c>
      <c r="N12" s="16">
        <v>0.59219533000000002</v>
      </c>
      <c r="O12" s="14">
        <v>0</v>
      </c>
      <c r="P12" s="16">
        <v>0</v>
      </c>
      <c r="Q12" s="14">
        <v>3.0429811299999998</v>
      </c>
      <c r="R12" s="16">
        <v>0.37765489000000002</v>
      </c>
    </row>
    <row r="13" spans="1:18" x14ac:dyDescent="0.25">
      <c r="A13" s="11" t="s">
        <v>483</v>
      </c>
      <c r="B13" s="13">
        <v>7161</v>
      </c>
      <c r="C13" s="14">
        <f>(380/B13*100)</f>
        <v>5.3065214355536936</v>
      </c>
      <c r="D13" s="15">
        <v>6781</v>
      </c>
      <c r="E13" s="14">
        <v>89.691651070000006</v>
      </c>
      <c r="F13" s="16">
        <v>0.62581644999999997</v>
      </c>
      <c r="G13" s="14">
        <v>2.8969816100000001</v>
      </c>
      <c r="H13" s="16">
        <v>0.26351055000000001</v>
      </c>
      <c r="I13" s="14">
        <v>0</v>
      </c>
      <c r="J13" s="16">
        <v>0</v>
      </c>
      <c r="K13" s="14" t="s">
        <v>582</v>
      </c>
      <c r="L13" s="16" t="s">
        <v>582</v>
      </c>
      <c r="M13" s="14">
        <v>4.2538754900000004</v>
      </c>
      <c r="N13" s="16">
        <v>0.49133434999999998</v>
      </c>
      <c r="O13" s="14">
        <v>0</v>
      </c>
      <c r="P13" s="16">
        <v>0</v>
      </c>
      <c r="Q13" s="14">
        <v>3.1574918300000001</v>
      </c>
      <c r="R13" s="16">
        <v>0.37271509000000003</v>
      </c>
    </row>
    <row r="14" spans="1:18" x14ac:dyDescent="0.25">
      <c r="A14" s="11" t="s">
        <v>484</v>
      </c>
      <c r="B14" s="13">
        <v>5587</v>
      </c>
      <c r="C14" s="14">
        <f>(102/B14*100)</f>
        <v>1.8256667263289779</v>
      </c>
      <c r="D14" s="15">
        <v>5485</v>
      </c>
      <c r="E14" s="14">
        <v>90.705792450000004</v>
      </c>
      <c r="F14" s="16">
        <v>0.47808165000000002</v>
      </c>
      <c r="G14" s="14">
        <v>7.6125060299999996</v>
      </c>
      <c r="H14" s="16">
        <v>0.42178796000000002</v>
      </c>
      <c r="I14" s="14">
        <v>0</v>
      </c>
      <c r="J14" s="16">
        <v>0</v>
      </c>
      <c r="K14" s="14" t="s">
        <v>582</v>
      </c>
      <c r="L14" s="16" t="s">
        <v>582</v>
      </c>
      <c r="M14" s="14">
        <v>0</v>
      </c>
      <c r="N14" s="16">
        <v>0</v>
      </c>
      <c r="O14" s="14">
        <v>0</v>
      </c>
      <c r="P14" s="16">
        <v>0</v>
      </c>
      <c r="Q14" s="14">
        <v>1.6817015200000001</v>
      </c>
      <c r="R14" s="16">
        <v>0.19103837000000001</v>
      </c>
    </row>
    <row r="15" spans="1:18" x14ac:dyDescent="0.25">
      <c r="A15" s="11" t="s">
        <v>485</v>
      </c>
      <c r="B15" s="13">
        <v>5882</v>
      </c>
      <c r="C15" s="14">
        <f>(218/B15*100)</f>
        <v>3.7062223733424009</v>
      </c>
      <c r="D15" s="15">
        <v>5664</v>
      </c>
      <c r="E15" s="14">
        <v>90.789823949999999</v>
      </c>
      <c r="F15" s="16">
        <v>0.61890794000000005</v>
      </c>
      <c r="G15" s="14">
        <v>4.9055771899999998</v>
      </c>
      <c r="H15" s="16">
        <v>0.30263097999999999</v>
      </c>
      <c r="I15" s="14">
        <v>0</v>
      </c>
      <c r="J15" s="16">
        <v>0</v>
      </c>
      <c r="K15" s="14" t="s">
        <v>582</v>
      </c>
      <c r="L15" s="16" t="s">
        <v>582</v>
      </c>
      <c r="M15" s="14">
        <v>1.04287084</v>
      </c>
      <c r="N15" s="16">
        <v>0.46760998999999998</v>
      </c>
      <c r="O15" s="14">
        <v>0</v>
      </c>
      <c r="P15" s="16">
        <v>0</v>
      </c>
      <c r="Q15" s="14">
        <v>3.2617280100000001</v>
      </c>
      <c r="R15" s="16">
        <v>0.35417349999999997</v>
      </c>
    </row>
    <row r="16" spans="1:18" x14ac:dyDescent="0.25">
      <c r="A16" s="11" t="s">
        <v>486</v>
      </c>
      <c r="B16" s="13">
        <v>6108</v>
      </c>
      <c r="C16" s="14">
        <f>(210/B16*100)</f>
        <v>3.4381139489194501</v>
      </c>
      <c r="D16" s="15">
        <v>5898</v>
      </c>
      <c r="E16" s="14">
        <v>90.00587213</v>
      </c>
      <c r="F16" s="16">
        <v>0.68505218999999995</v>
      </c>
      <c r="G16" s="14">
        <v>3.1802848899999998</v>
      </c>
      <c r="H16" s="16">
        <v>0.29222973000000002</v>
      </c>
      <c r="I16" s="14">
        <v>0</v>
      </c>
      <c r="J16" s="16">
        <v>0</v>
      </c>
      <c r="K16" s="14" t="s">
        <v>582</v>
      </c>
      <c r="L16" s="16" t="s">
        <v>582</v>
      </c>
      <c r="M16" s="14">
        <v>0</v>
      </c>
      <c r="N16" s="16">
        <v>0</v>
      </c>
      <c r="O16" s="14">
        <v>0</v>
      </c>
      <c r="P16" s="16">
        <v>0</v>
      </c>
      <c r="Q16" s="14">
        <v>6.8138429800000004</v>
      </c>
      <c r="R16" s="16">
        <v>0.62819345000000004</v>
      </c>
    </row>
    <row r="17" spans="1:18" x14ac:dyDescent="0.25">
      <c r="A17" s="11" t="s">
        <v>487</v>
      </c>
      <c r="B17" s="13">
        <v>6504</v>
      </c>
      <c r="C17" s="14">
        <f>(2822/B17*100)</f>
        <v>43.388683886838869</v>
      </c>
      <c r="D17" s="15">
        <v>3682</v>
      </c>
      <c r="E17" s="14">
        <v>81.823695450000002</v>
      </c>
      <c r="F17" s="16">
        <v>0.81939393999999999</v>
      </c>
      <c r="G17" s="14">
        <v>4.0714221799999999</v>
      </c>
      <c r="H17" s="16">
        <v>0.37241141</v>
      </c>
      <c r="I17" s="14">
        <v>0</v>
      </c>
      <c r="J17" s="16">
        <v>0</v>
      </c>
      <c r="K17" s="14" t="s">
        <v>582</v>
      </c>
      <c r="L17" s="16" t="s">
        <v>582</v>
      </c>
      <c r="M17" s="14">
        <v>3.9952953899999999</v>
      </c>
      <c r="N17" s="16">
        <v>0.51654661000000002</v>
      </c>
      <c r="O17" s="14">
        <v>0</v>
      </c>
      <c r="P17" s="16">
        <v>0</v>
      </c>
      <c r="Q17" s="14">
        <v>10.10958698</v>
      </c>
      <c r="R17" s="16">
        <v>0.76474120000000001</v>
      </c>
    </row>
    <row r="18" spans="1:18" x14ac:dyDescent="0.25">
      <c r="A18" s="11" t="s">
        <v>488</v>
      </c>
      <c r="B18" s="13">
        <v>5532</v>
      </c>
      <c r="C18" s="14">
        <f>(33/B18*100)</f>
        <v>0.59652928416485895</v>
      </c>
      <c r="D18" s="15">
        <v>5499</v>
      </c>
      <c r="E18" s="14">
        <v>90.178010369999996</v>
      </c>
      <c r="F18" s="16">
        <v>0.76004523999999996</v>
      </c>
      <c r="G18" s="14">
        <v>5.38122539</v>
      </c>
      <c r="H18" s="16">
        <v>0.36433122000000001</v>
      </c>
      <c r="I18" s="14">
        <v>0</v>
      </c>
      <c r="J18" s="16">
        <v>0</v>
      </c>
      <c r="K18" s="14" t="s">
        <v>582</v>
      </c>
      <c r="L18" s="16" t="s">
        <v>582</v>
      </c>
      <c r="M18" s="14">
        <v>0</v>
      </c>
      <c r="N18" s="16">
        <v>0</v>
      </c>
      <c r="O18" s="14">
        <v>0</v>
      </c>
      <c r="P18" s="16">
        <v>0</v>
      </c>
      <c r="Q18" s="14">
        <v>4.44076424</v>
      </c>
      <c r="R18" s="16">
        <v>0.62636080000000005</v>
      </c>
    </row>
    <row r="19" spans="1:18" x14ac:dyDescent="0.25">
      <c r="A19" s="11" t="s">
        <v>489</v>
      </c>
      <c r="B19" s="13">
        <v>5658</v>
      </c>
      <c r="C19" s="14">
        <f>(541/B19*100)</f>
        <v>9.561682573347472</v>
      </c>
      <c r="D19" s="15">
        <v>5117</v>
      </c>
      <c r="E19" s="14">
        <v>89.243353560000003</v>
      </c>
      <c r="F19" s="16">
        <v>0.64369109999999996</v>
      </c>
      <c r="G19" s="14">
        <v>7.1803524599999999</v>
      </c>
      <c r="H19" s="16">
        <v>0.43481673999999998</v>
      </c>
      <c r="I19" s="14">
        <v>0</v>
      </c>
      <c r="J19" s="16">
        <v>0</v>
      </c>
      <c r="K19" s="14" t="s">
        <v>582</v>
      </c>
      <c r="L19" s="16" t="s">
        <v>582</v>
      </c>
      <c r="M19" s="14">
        <v>0</v>
      </c>
      <c r="N19" s="16">
        <v>0</v>
      </c>
      <c r="O19" s="14">
        <v>0</v>
      </c>
      <c r="P19" s="16">
        <v>0</v>
      </c>
      <c r="Q19" s="14">
        <v>3.57629398</v>
      </c>
      <c r="R19" s="16">
        <v>0.47464323000000003</v>
      </c>
    </row>
    <row r="20" spans="1:18" x14ac:dyDescent="0.25">
      <c r="A20" s="11" t="s">
        <v>490</v>
      </c>
      <c r="B20" s="13">
        <v>3371</v>
      </c>
      <c r="C20" s="14">
        <f>(75/B20*100)</f>
        <v>2.2248590922574905</v>
      </c>
      <c r="D20" s="15">
        <v>3296</v>
      </c>
      <c r="E20" s="14">
        <v>89.724926780000004</v>
      </c>
      <c r="F20" s="16">
        <v>0.47610951000000001</v>
      </c>
      <c r="G20" s="14">
        <v>4.0857156799999998</v>
      </c>
      <c r="H20" s="16">
        <v>0.33945491</v>
      </c>
      <c r="I20" s="14">
        <v>0</v>
      </c>
      <c r="J20" s="16">
        <v>0</v>
      </c>
      <c r="K20" s="14" t="s">
        <v>582</v>
      </c>
      <c r="L20" s="16" t="s">
        <v>582</v>
      </c>
      <c r="M20" s="14">
        <v>0</v>
      </c>
      <c r="N20" s="16">
        <v>0</v>
      </c>
      <c r="O20" s="14">
        <v>0</v>
      </c>
      <c r="P20" s="16">
        <v>0</v>
      </c>
      <c r="Q20" s="14">
        <v>6.1893575399999996</v>
      </c>
      <c r="R20" s="16">
        <v>0.39416361</v>
      </c>
    </row>
    <row r="21" spans="1:18" x14ac:dyDescent="0.25">
      <c r="A21" s="11" t="s">
        <v>491</v>
      </c>
      <c r="B21" s="13">
        <v>5741</v>
      </c>
      <c r="C21" s="14">
        <f>(97/B21*100)</f>
        <v>1.6896011147883645</v>
      </c>
      <c r="D21" s="15">
        <v>5644</v>
      </c>
      <c r="E21" s="14">
        <v>96.980595510000001</v>
      </c>
      <c r="F21" s="16">
        <v>0.34188249999999998</v>
      </c>
      <c r="G21" s="14">
        <v>1.0060802200000001</v>
      </c>
      <c r="H21" s="16">
        <v>0.15525820000000001</v>
      </c>
      <c r="I21" s="14">
        <v>0</v>
      </c>
      <c r="J21" s="16">
        <v>0</v>
      </c>
      <c r="K21" s="14" t="s">
        <v>582</v>
      </c>
      <c r="L21" s="16" t="s">
        <v>582</v>
      </c>
      <c r="M21" s="14">
        <v>0</v>
      </c>
      <c r="N21" s="16">
        <v>0</v>
      </c>
      <c r="O21" s="14">
        <v>0</v>
      </c>
      <c r="P21" s="16">
        <v>0</v>
      </c>
      <c r="Q21" s="14">
        <v>2.01332427</v>
      </c>
      <c r="R21" s="16">
        <v>0.27723247000000001</v>
      </c>
    </row>
    <row r="22" spans="1:18" x14ac:dyDescent="0.25">
      <c r="A22" s="11" t="s">
        <v>492</v>
      </c>
      <c r="B22" s="13">
        <v>6598</v>
      </c>
      <c r="C22" s="14">
        <f>(46/B22*100)</f>
        <v>0.69718096392846318</v>
      </c>
      <c r="D22" s="15">
        <v>6552</v>
      </c>
      <c r="E22" s="14">
        <v>86.50152224</v>
      </c>
      <c r="F22" s="16">
        <v>0.81654864000000005</v>
      </c>
      <c r="G22" s="14">
        <v>6.9046775399999998</v>
      </c>
      <c r="H22" s="16">
        <v>0.55619481999999998</v>
      </c>
      <c r="I22" s="14">
        <v>0</v>
      </c>
      <c r="J22" s="16">
        <v>0</v>
      </c>
      <c r="K22" s="14" t="s">
        <v>582</v>
      </c>
      <c r="L22" s="16" t="s">
        <v>582</v>
      </c>
      <c r="M22" s="14">
        <v>0</v>
      </c>
      <c r="N22" s="16">
        <v>0</v>
      </c>
      <c r="O22" s="14">
        <v>0.10992238999999999</v>
      </c>
      <c r="P22" s="16">
        <v>7.3167129999999997E-2</v>
      </c>
      <c r="Q22" s="14">
        <v>6.48387783</v>
      </c>
      <c r="R22" s="16">
        <v>0.67633116000000004</v>
      </c>
    </row>
    <row r="23" spans="1:18" x14ac:dyDescent="0.25">
      <c r="A23" s="11" t="s">
        <v>493</v>
      </c>
      <c r="B23" s="13">
        <v>11583</v>
      </c>
      <c r="C23" s="14">
        <f>(329/B23*100)</f>
        <v>2.8403695070361739</v>
      </c>
      <c r="D23" s="15">
        <v>11254</v>
      </c>
      <c r="E23" s="14">
        <v>77.947218939999999</v>
      </c>
      <c r="F23" s="16">
        <v>0.65899096000000001</v>
      </c>
      <c r="G23" s="14">
        <v>18.777136649999999</v>
      </c>
      <c r="H23" s="16">
        <v>0.59566728000000002</v>
      </c>
      <c r="I23" s="14">
        <v>0</v>
      </c>
      <c r="J23" s="16">
        <v>0</v>
      </c>
      <c r="K23" s="14" t="s">
        <v>582</v>
      </c>
      <c r="L23" s="16" t="s">
        <v>582</v>
      </c>
      <c r="M23" s="14">
        <v>0</v>
      </c>
      <c r="N23" s="16">
        <v>0</v>
      </c>
      <c r="O23" s="14">
        <v>0</v>
      </c>
      <c r="P23" s="16">
        <v>0</v>
      </c>
      <c r="Q23" s="14">
        <v>3.27564441</v>
      </c>
      <c r="R23" s="16">
        <v>0.38062963</v>
      </c>
    </row>
    <row r="24" spans="1:18" x14ac:dyDescent="0.25">
      <c r="A24" s="11" t="s">
        <v>494</v>
      </c>
      <c r="B24" s="13">
        <v>6647</v>
      </c>
      <c r="C24" s="14">
        <f>(23/B24*100)</f>
        <v>0.34602076124567477</v>
      </c>
      <c r="D24" s="15">
        <v>6624</v>
      </c>
      <c r="E24" s="14">
        <v>96.483030420000006</v>
      </c>
      <c r="F24" s="16">
        <v>0.90060028999999997</v>
      </c>
      <c r="G24" s="14">
        <v>1.31124588</v>
      </c>
      <c r="H24" s="16">
        <v>0.14695809000000001</v>
      </c>
      <c r="I24" s="14">
        <v>0</v>
      </c>
      <c r="J24" s="16">
        <v>0</v>
      </c>
      <c r="K24" s="14" t="s">
        <v>582</v>
      </c>
      <c r="L24" s="16" t="s">
        <v>582</v>
      </c>
      <c r="M24" s="14">
        <v>0</v>
      </c>
      <c r="N24" s="16">
        <v>0</v>
      </c>
      <c r="O24" s="14">
        <v>0</v>
      </c>
      <c r="P24" s="16">
        <v>0</v>
      </c>
      <c r="Q24" s="14">
        <v>2.2057237000000001</v>
      </c>
      <c r="R24" s="16">
        <v>0.87383387000000001</v>
      </c>
    </row>
    <row r="25" spans="1:18" x14ac:dyDescent="0.25">
      <c r="A25" s="11" t="s">
        <v>495</v>
      </c>
      <c r="B25" s="13">
        <v>5581</v>
      </c>
      <c r="C25" s="14">
        <f>(26/B25*100)</f>
        <v>0.46586633219853069</v>
      </c>
      <c r="D25" s="15">
        <v>5555</v>
      </c>
      <c r="E25" s="14">
        <v>92.001708840000006</v>
      </c>
      <c r="F25" s="16">
        <v>0.44500564999999997</v>
      </c>
      <c r="G25" s="14">
        <v>6.9743012999999996</v>
      </c>
      <c r="H25" s="16">
        <v>0.45335342000000001</v>
      </c>
      <c r="I25" s="14">
        <v>0</v>
      </c>
      <c r="J25" s="16">
        <v>0</v>
      </c>
      <c r="K25" s="14" t="s">
        <v>582</v>
      </c>
      <c r="L25" s="16" t="s">
        <v>582</v>
      </c>
      <c r="M25" s="14">
        <v>0</v>
      </c>
      <c r="N25" s="16">
        <v>0</v>
      </c>
      <c r="O25" s="14">
        <v>0</v>
      </c>
      <c r="P25" s="16">
        <v>0</v>
      </c>
      <c r="Q25" s="14">
        <v>1.02398985</v>
      </c>
      <c r="R25" s="16">
        <v>0.15020434999999999</v>
      </c>
    </row>
    <row r="26" spans="1:18" x14ac:dyDescent="0.25">
      <c r="A26" s="11" t="s">
        <v>496</v>
      </c>
      <c r="B26" s="13">
        <v>4869</v>
      </c>
      <c r="C26" s="14">
        <f>(108/B26*100)</f>
        <v>2.2181146025878005</v>
      </c>
      <c r="D26" s="15">
        <v>4761</v>
      </c>
      <c r="E26" s="14">
        <v>93.88161384</v>
      </c>
      <c r="F26" s="16">
        <v>0.40439968999999998</v>
      </c>
      <c r="G26" s="14">
        <v>4.4878928199999999</v>
      </c>
      <c r="H26" s="16">
        <v>0.30504821999999998</v>
      </c>
      <c r="I26" s="14">
        <v>0</v>
      </c>
      <c r="J26" s="16">
        <v>0</v>
      </c>
      <c r="K26" s="14" t="s">
        <v>582</v>
      </c>
      <c r="L26" s="16" t="s">
        <v>582</v>
      </c>
      <c r="M26" s="14">
        <v>0</v>
      </c>
      <c r="N26" s="16">
        <v>0</v>
      </c>
      <c r="O26" s="14">
        <v>0</v>
      </c>
      <c r="P26" s="16">
        <v>0</v>
      </c>
      <c r="Q26" s="14">
        <v>1.6304933399999999</v>
      </c>
      <c r="R26" s="16">
        <v>0.23019595000000001</v>
      </c>
    </row>
    <row r="27" spans="1:18" x14ac:dyDescent="0.25">
      <c r="A27" s="11" t="s">
        <v>497</v>
      </c>
      <c r="B27" s="13">
        <v>5299</v>
      </c>
      <c r="C27" s="14">
        <f>(245/B27*100)</f>
        <v>4.6235138705416112</v>
      </c>
      <c r="D27" s="15">
        <v>5054</v>
      </c>
      <c r="E27" s="14">
        <v>88.328458780000005</v>
      </c>
      <c r="F27" s="16">
        <v>0.42165127000000002</v>
      </c>
      <c r="G27" s="14">
        <v>4.8972253800000001</v>
      </c>
      <c r="H27" s="16">
        <v>0.29407750999999999</v>
      </c>
      <c r="I27" s="14">
        <v>0</v>
      </c>
      <c r="J27" s="16">
        <v>0</v>
      </c>
      <c r="K27" s="14" t="s">
        <v>582</v>
      </c>
      <c r="L27" s="16" t="s">
        <v>582</v>
      </c>
      <c r="M27" s="14">
        <v>0</v>
      </c>
      <c r="N27" s="16">
        <v>0</v>
      </c>
      <c r="O27" s="14">
        <v>0</v>
      </c>
      <c r="P27" s="16">
        <v>0</v>
      </c>
      <c r="Q27" s="14">
        <v>6.7743158499999998</v>
      </c>
      <c r="R27" s="16">
        <v>0.30898457000000001</v>
      </c>
    </row>
    <row r="28" spans="1:18" x14ac:dyDescent="0.25">
      <c r="A28" s="11" t="s">
        <v>498</v>
      </c>
      <c r="B28" s="13">
        <v>7568</v>
      </c>
      <c r="C28" s="14">
        <f>(640/B28*100)</f>
        <v>8.456659619450317</v>
      </c>
      <c r="D28" s="15">
        <v>6928</v>
      </c>
      <c r="E28" s="14">
        <v>83.289749060000005</v>
      </c>
      <c r="F28" s="16">
        <v>0.91048163999999998</v>
      </c>
      <c r="G28" s="14">
        <v>10.10868286</v>
      </c>
      <c r="H28" s="16">
        <v>0.42745896</v>
      </c>
      <c r="I28" s="14">
        <v>0</v>
      </c>
      <c r="J28" s="16">
        <v>0</v>
      </c>
      <c r="K28" s="14" t="s">
        <v>582</v>
      </c>
      <c r="L28" s="16" t="s">
        <v>582</v>
      </c>
      <c r="M28" s="14">
        <v>0</v>
      </c>
      <c r="N28" s="16">
        <v>0</v>
      </c>
      <c r="O28" s="14">
        <v>0</v>
      </c>
      <c r="P28" s="16">
        <v>0</v>
      </c>
      <c r="Q28" s="14">
        <v>6.6015680799999998</v>
      </c>
      <c r="R28" s="16">
        <v>0.87399196999999995</v>
      </c>
    </row>
    <row r="29" spans="1:18" x14ac:dyDescent="0.25">
      <c r="A29" s="11" t="s">
        <v>499</v>
      </c>
      <c r="B29" s="13">
        <v>5385</v>
      </c>
      <c r="C29" s="14">
        <f>(30/B29*100)</f>
        <v>0.55710306406685239</v>
      </c>
      <c r="D29" s="15">
        <v>5355</v>
      </c>
      <c r="E29" s="14">
        <v>95.588925919999994</v>
      </c>
      <c r="F29" s="16">
        <v>0.35167323</v>
      </c>
      <c r="G29" s="14">
        <v>0.57994252999999996</v>
      </c>
      <c r="H29" s="16">
        <v>0.11681907</v>
      </c>
      <c r="I29" s="14">
        <v>0</v>
      </c>
      <c r="J29" s="16">
        <v>0</v>
      </c>
      <c r="K29" s="14" t="s">
        <v>582</v>
      </c>
      <c r="L29" s="16" t="s">
        <v>582</v>
      </c>
      <c r="M29" s="14">
        <v>2.7667624100000001</v>
      </c>
      <c r="N29" s="16">
        <v>0.24169378</v>
      </c>
      <c r="O29" s="14">
        <v>0</v>
      </c>
      <c r="P29" s="16">
        <v>0</v>
      </c>
      <c r="Q29" s="14">
        <v>1.0643691399999999</v>
      </c>
      <c r="R29" s="16">
        <v>0.21234104000000001</v>
      </c>
    </row>
    <row r="30" spans="1:18" x14ac:dyDescent="0.25">
      <c r="A30" s="11" t="s">
        <v>500</v>
      </c>
      <c r="B30" s="13">
        <v>4520</v>
      </c>
      <c r="C30" s="14">
        <f>(290/B30*100)</f>
        <v>6.4159292035398234</v>
      </c>
      <c r="D30" s="15">
        <v>4230</v>
      </c>
      <c r="E30" s="14">
        <v>94.548112410000002</v>
      </c>
      <c r="F30" s="16">
        <v>0.38371751999999998</v>
      </c>
      <c r="G30" s="14">
        <v>1.7347467000000001</v>
      </c>
      <c r="H30" s="16">
        <v>0.19669840999999999</v>
      </c>
      <c r="I30" s="14">
        <v>0</v>
      </c>
      <c r="J30" s="16">
        <v>0</v>
      </c>
      <c r="K30" s="14" t="s">
        <v>582</v>
      </c>
      <c r="L30" s="16" t="s">
        <v>582</v>
      </c>
      <c r="M30" s="14">
        <v>0</v>
      </c>
      <c r="N30" s="16">
        <v>0</v>
      </c>
      <c r="O30" s="14">
        <v>0</v>
      </c>
      <c r="P30" s="16">
        <v>0</v>
      </c>
      <c r="Q30" s="14">
        <v>3.71714089</v>
      </c>
      <c r="R30" s="16">
        <v>0.34142706</v>
      </c>
    </row>
    <row r="31" spans="1:18" x14ac:dyDescent="0.25">
      <c r="A31" s="11" t="s">
        <v>501</v>
      </c>
      <c r="B31" s="13">
        <v>5456</v>
      </c>
      <c r="C31" s="14">
        <f>(161/B31*100)</f>
        <v>2.9508797653958947</v>
      </c>
      <c r="D31" s="15">
        <v>5295</v>
      </c>
      <c r="E31" s="14">
        <v>92.334566589999994</v>
      </c>
      <c r="F31" s="16">
        <v>0.58337596000000003</v>
      </c>
      <c r="G31" s="14">
        <v>3.01085381</v>
      </c>
      <c r="H31" s="16">
        <v>0.29090563000000003</v>
      </c>
      <c r="I31" s="14">
        <v>0</v>
      </c>
      <c r="J31" s="16">
        <v>0</v>
      </c>
      <c r="K31" s="14" t="s">
        <v>582</v>
      </c>
      <c r="L31" s="16" t="s">
        <v>582</v>
      </c>
      <c r="M31" s="14">
        <v>0</v>
      </c>
      <c r="N31" s="16">
        <v>0</v>
      </c>
      <c r="O31" s="14">
        <v>0</v>
      </c>
      <c r="P31" s="16">
        <v>0</v>
      </c>
      <c r="Q31" s="14">
        <v>4.65457959</v>
      </c>
      <c r="R31" s="16">
        <v>0.44977249000000002</v>
      </c>
    </row>
    <row r="32" spans="1:18" x14ac:dyDescent="0.25">
      <c r="A32" s="11" t="s">
        <v>502</v>
      </c>
      <c r="B32" s="13">
        <v>4478</v>
      </c>
      <c r="C32" s="14">
        <f>(6/B32*100)</f>
        <v>0.13398838767306834</v>
      </c>
      <c r="D32" s="15">
        <v>4472</v>
      </c>
      <c r="E32" s="14">
        <v>92.449501519999998</v>
      </c>
      <c r="F32" s="16">
        <v>0.41406850000000001</v>
      </c>
      <c r="G32" s="14">
        <v>5.9323391499999998</v>
      </c>
      <c r="H32" s="16">
        <v>0.34347713000000002</v>
      </c>
      <c r="I32" s="14">
        <v>0</v>
      </c>
      <c r="J32" s="16">
        <v>0</v>
      </c>
      <c r="K32" s="14" t="s">
        <v>582</v>
      </c>
      <c r="L32" s="16" t="s">
        <v>582</v>
      </c>
      <c r="M32" s="14">
        <v>0</v>
      </c>
      <c r="N32" s="16">
        <v>0</v>
      </c>
      <c r="O32" s="14">
        <v>0</v>
      </c>
      <c r="P32" s="16">
        <v>0</v>
      </c>
      <c r="Q32" s="14">
        <v>1.6181593299999999</v>
      </c>
      <c r="R32" s="16">
        <v>0.20332808999999999</v>
      </c>
    </row>
    <row r="33" spans="1:18" x14ac:dyDescent="0.25">
      <c r="A33" s="11" t="s">
        <v>503</v>
      </c>
      <c r="B33" s="13">
        <v>7325</v>
      </c>
      <c r="C33" s="14">
        <f>(90/B33*100)</f>
        <v>1.228668941979522</v>
      </c>
      <c r="D33" s="15">
        <v>7235</v>
      </c>
      <c r="E33" s="14">
        <v>94.733720270000006</v>
      </c>
      <c r="F33" s="16">
        <v>0.36866988000000001</v>
      </c>
      <c r="G33" s="14">
        <v>3.65885017</v>
      </c>
      <c r="H33" s="16">
        <v>0.29900051</v>
      </c>
      <c r="I33" s="14">
        <v>0</v>
      </c>
      <c r="J33" s="16">
        <v>0</v>
      </c>
      <c r="K33" s="14" t="s">
        <v>582</v>
      </c>
      <c r="L33" s="16" t="s">
        <v>582</v>
      </c>
      <c r="M33" s="14">
        <v>0</v>
      </c>
      <c r="N33" s="16">
        <v>0</v>
      </c>
      <c r="O33" s="14">
        <v>0</v>
      </c>
      <c r="P33" s="16">
        <v>0</v>
      </c>
      <c r="Q33" s="14">
        <v>1.6074295599999999</v>
      </c>
      <c r="R33" s="16">
        <v>0.20432163</v>
      </c>
    </row>
    <row r="34" spans="1:18" x14ac:dyDescent="0.25">
      <c r="A34" s="11" t="s">
        <v>504</v>
      </c>
      <c r="B34" s="13">
        <v>6350</v>
      </c>
      <c r="C34" s="14">
        <f>(119/B34*100)</f>
        <v>1.8740157480314963</v>
      </c>
      <c r="D34" s="15">
        <v>6231</v>
      </c>
      <c r="E34" s="14">
        <v>81.908537150000001</v>
      </c>
      <c r="F34" s="16">
        <v>0.79103298</v>
      </c>
      <c r="G34" s="14">
        <v>9.7978476899999993</v>
      </c>
      <c r="H34" s="16">
        <v>0.43339587000000002</v>
      </c>
      <c r="I34" s="14">
        <v>0</v>
      </c>
      <c r="J34" s="16">
        <v>0</v>
      </c>
      <c r="K34" s="14" t="s">
        <v>582</v>
      </c>
      <c r="L34" s="16" t="s">
        <v>582</v>
      </c>
      <c r="M34" s="14">
        <v>2.59856183</v>
      </c>
      <c r="N34" s="16">
        <v>0.53942776999999997</v>
      </c>
      <c r="O34" s="14">
        <v>0</v>
      </c>
      <c r="P34" s="16">
        <v>0</v>
      </c>
      <c r="Q34" s="14">
        <v>5.6950533300000004</v>
      </c>
      <c r="R34" s="16">
        <v>0.55478886999999999</v>
      </c>
    </row>
    <row r="35" spans="1:18" x14ac:dyDescent="0.25">
      <c r="A35" s="11" t="s">
        <v>505</v>
      </c>
      <c r="B35" s="13">
        <v>6406</v>
      </c>
      <c r="C35" s="14">
        <f>(98/B35*100)</f>
        <v>1.5298157976896658</v>
      </c>
      <c r="D35" s="15">
        <v>6308</v>
      </c>
      <c r="E35" s="14">
        <v>60.725554799999998</v>
      </c>
      <c r="F35" s="16">
        <v>0.67935995000000005</v>
      </c>
      <c r="G35" s="14">
        <v>34.613832590000001</v>
      </c>
      <c r="H35" s="16">
        <v>0.66621724000000004</v>
      </c>
      <c r="I35" s="14">
        <v>0</v>
      </c>
      <c r="J35" s="16">
        <v>0</v>
      </c>
      <c r="K35" s="14" t="s">
        <v>582</v>
      </c>
      <c r="L35" s="16" t="s">
        <v>582</v>
      </c>
      <c r="M35" s="14">
        <v>1.0461893200000001</v>
      </c>
      <c r="N35" s="16">
        <v>5.740572E-2</v>
      </c>
      <c r="O35" s="14">
        <v>0</v>
      </c>
      <c r="P35" s="16">
        <v>0</v>
      </c>
      <c r="Q35" s="14">
        <v>3.61442329</v>
      </c>
      <c r="R35" s="16">
        <v>0.24877229000000001</v>
      </c>
    </row>
    <row r="36" spans="1:18" x14ac:dyDescent="0.25">
      <c r="A36" s="11" t="s">
        <v>506</v>
      </c>
      <c r="B36" s="13">
        <v>6736</v>
      </c>
      <c r="C36" s="14">
        <f>(116/B36*100)</f>
        <v>1.7220902612826601</v>
      </c>
      <c r="D36" s="15">
        <v>6620</v>
      </c>
      <c r="E36" s="14">
        <v>93.510751760000005</v>
      </c>
      <c r="F36" s="16">
        <v>0.44487232999999998</v>
      </c>
      <c r="G36" s="14">
        <v>3.17302135</v>
      </c>
      <c r="H36" s="16">
        <v>0.28394842999999997</v>
      </c>
      <c r="I36" s="14">
        <v>0</v>
      </c>
      <c r="J36" s="16">
        <v>0</v>
      </c>
      <c r="K36" s="14" t="s">
        <v>582</v>
      </c>
      <c r="L36" s="16" t="s">
        <v>582</v>
      </c>
      <c r="M36" s="14">
        <v>0</v>
      </c>
      <c r="N36" s="16">
        <v>0</v>
      </c>
      <c r="O36" s="14">
        <v>0</v>
      </c>
      <c r="P36" s="16">
        <v>0</v>
      </c>
      <c r="Q36" s="14">
        <v>3.3162269000000002</v>
      </c>
      <c r="R36" s="16">
        <v>0.34151587</v>
      </c>
    </row>
    <row r="37" spans="1:18" x14ac:dyDescent="0.25">
      <c r="A37" s="11" t="s">
        <v>507</v>
      </c>
      <c r="B37" s="13">
        <v>5458</v>
      </c>
      <c r="C37" s="14">
        <f>(254/B37*100)</f>
        <v>4.653719311102968</v>
      </c>
      <c r="D37" s="15">
        <v>5204</v>
      </c>
      <c r="E37" s="14">
        <v>88.931573909999997</v>
      </c>
      <c r="F37" s="16">
        <v>0.85376196000000004</v>
      </c>
      <c r="G37" s="14">
        <v>3.0518396499999998</v>
      </c>
      <c r="H37" s="16">
        <v>0.24574151999999999</v>
      </c>
      <c r="I37" s="14">
        <v>0</v>
      </c>
      <c r="J37" s="16">
        <v>0</v>
      </c>
      <c r="K37" s="14" t="s">
        <v>582</v>
      </c>
      <c r="L37" s="16" t="s">
        <v>582</v>
      </c>
      <c r="M37" s="14">
        <v>0</v>
      </c>
      <c r="N37" s="16">
        <v>0</v>
      </c>
      <c r="O37" s="14">
        <v>0</v>
      </c>
      <c r="P37" s="16">
        <v>0</v>
      </c>
      <c r="Q37" s="14">
        <v>8.0165864399999993</v>
      </c>
      <c r="R37" s="16">
        <v>0.78384087000000002</v>
      </c>
    </row>
    <row r="38" spans="1:18" x14ac:dyDescent="0.25">
      <c r="A38" s="11" t="s">
        <v>508</v>
      </c>
      <c r="B38" s="13">
        <v>5860</v>
      </c>
      <c r="C38" s="14">
        <f>(36/B38*100)</f>
        <v>0.61433447098976102</v>
      </c>
      <c r="D38" s="15">
        <v>5824</v>
      </c>
      <c r="E38" s="14">
        <v>77.01168586</v>
      </c>
      <c r="F38" s="16">
        <v>1.1041070900000001</v>
      </c>
      <c r="G38" s="14">
        <v>2.8732833200000001</v>
      </c>
      <c r="H38" s="16">
        <v>0.24987203999999999</v>
      </c>
      <c r="I38" s="14">
        <v>0</v>
      </c>
      <c r="J38" s="16">
        <v>0</v>
      </c>
      <c r="K38" s="14" t="s">
        <v>582</v>
      </c>
      <c r="L38" s="16" t="s">
        <v>582</v>
      </c>
      <c r="M38" s="14">
        <v>0</v>
      </c>
      <c r="N38" s="16">
        <v>0</v>
      </c>
      <c r="O38" s="14">
        <v>0</v>
      </c>
      <c r="P38" s="16">
        <v>0</v>
      </c>
      <c r="Q38" s="14">
        <v>20.115030820000001</v>
      </c>
      <c r="R38" s="16">
        <v>1.09640151</v>
      </c>
    </row>
    <row r="39" spans="1:18" x14ac:dyDescent="0.25">
      <c r="A39" s="11" t="s">
        <v>509</v>
      </c>
      <c r="B39" s="13">
        <v>5895</v>
      </c>
      <c r="C39" s="14">
        <f>(34/B39*100)</f>
        <v>0.57675996607294322</v>
      </c>
      <c r="D39" s="15">
        <v>5861</v>
      </c>
      <c r="E39" s="14">
        <v>93.511406170000001</v>
      </c>
      <c r="F39" s="16">
        <v>0.66113098000000003</v>
      </c>
      <c r="G39" s="14">
        <v>2.9534299900000001</v>
      </c>
      <c r="H39" s="16">
        <v>0.27057804000000002</v>
      </c>
      <c r="I39" s="14">
        <v>0</v>
      </c>
      <c r="J39" s="16">
        <v>0</v>
      </c>
      <c r="K39" s="14" t="s">
        <v>582</v>
      </c>
      <c r="L39" s="16" t="s">
        <v>582</v>
      </c>
      <c r="M39" s="14">
        <v>0</v>
      </c>
      <c r="N39" s="16">
        <v>0</v>
      </c>
      <c r="O39" s="14">
        <v>0</v>
      </c>
      <c r="P39" s="16">
        <v>0</v>
      </c>
      <c r="Q39" s="14">
        <v>3.5351638400000001</v>
      </c>
      <c r="R39" s="16">
        <v>0.59252534000000001</v>
      </c>
    </row>
    <row r="40" spans="1:18" x14ac:dyDescent="0.25">
      <c r="A40" s="11" t="s">
        <v>510</v>
      </c>
      <c r="B40" s="13">
        <v>14157</v>
      </c>
      <c r="C40" s="14">
        <f>(467/B40*100)</f>
        <v>3.2987214805396627</v>
      </c>
      <c r="D40" s="15">
        <v>13690</v>
      </c>
      <c r="E40" s="14">
        <v>93.753568240000007</v>
      </c>
      <c r="F40" s="16">
        <v>0.51637456000000004</v>
      </c>
      <c r="G40" s="14">
        <v>2.6608994099999999</v>
      </c>
      <c r="H40" s="16">
        <v>0.23871497999999999</v>
      </c>
      <c r="I40" s="14">
        <v>0</v>
      </c>
      <c r="J40" s="16">
        <v>0</v>
      </c>
      <c r="K40" s="14" t="s">
        <v>582</v>
      </c>
      <c r="L40" s="16" t="s">
        <v>582</v>
      </c>
      <c r="M40" s="14">
        <v>0</v>
      </c>
      <c r="N40" s="16">
        <v>0</v>
      </c>
      <c r="O40" s="14">
        <v>0</v>
      </c>
      <c r="P40" s="16">
        <v>0</v>
      </c>
      <c r="Q40" s="14">
        <v>3.5855323600000002</v>
      </c>
      <c r="R40" s="16">
        <v>0.4321045</v>
      </c>
    </row>
    <row r="41" spans="1:18" x14ac:dyDescent="0.25">
      <c r="A41" s="11" t="s">
        <v>511</v>
      </c>
      <c r="B41" s="13">
        <v>5712</v>
      </c>
      <c r="C41" s="14">
        <f>(83/B41*100)</f>
        <v>1.4530812324929971</v>
      </c>
      <c r="D41" s="15">
        <v>5629</v>
      </c>
      <c r="E41" s="14">
        <v>93.442601940000003</v>
      </c>
      <c r="F41" s="16">
        <v>0.54520820999999997</v>
      </c>
      <c r="G41" s="14">
        <v>2.3389532599999998</v>
      </c>
      <c r="H41" s="16">
        <v>0.21198364</v>
      </c>
      <c r="I41" s="14">
        <v>0</v>
      </c>
      <c r="J41" s="16">
        <v>0</v>
      </c>
      <c r="K41" s="14" t="s">
        <v>582</v>
      </c>
      <c r="L41" s="16" t="s">
        <v>582</v>
      </c>
      <c r="M41" s="14">
        <v>0.68244422999999999</v>
      </c>
      <c r="N41" s="16">
        <v>0.18172937</v>
      </c>
      <c r="O41" s="14">
        <v>0</v>
      </c>
      <c r="P41" s="16">
        <v>0</v>
      </c>
      <c r="Q41" s="14">
        <v>3.5360005700000001</v>
      </c>
      <c r="R41" s="16">
        <v>0.48674729</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88.655442001428582</v>
      </c>
      <c r="F42" s="16">
        <f>IF(COUNT(F7:F41) &gt; 0, SQRT(SUMSQ(F7:F41)/(COUNT(F7:F41)*COUNT(F7:F41)) ), "—")</f>
        <v>0.11027787783231084</v>
      </c>
      <c r="G42" s="14">
        <f>IF(COUNT(G7:G41) &gt; 0, AVERAGE(G7:G41), "—")</f>
        <v>5.9275183574285704</v>
      </c>
      <c r="H42" s="16">
        <f>IF(COUNT(H7:H41) &gt; 0, SQRT(SUMSQ(H7:H41)/(COUNT(H7:H41)*COUNT(H7:H41)) ), "—")</f>
        <v>6.1697325746687598E-2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3.1406397142857141E-3</v>
      </c>
      <c r="P42" s="16">
        <f>IF(COUNT(P7:P41) &gt; 0, SQRT(SUMSQ(P7:P41)/(COUNT(P7:P41)*COUNT(P7:P41)) ), "—")</f>
        <v>2.0904894285714284E-3</v>
      </c>
      <c r="Q42" s="14">
        <f>IF(COUNT(Q7:Q41) &gt; 0, AVERAGE(Q7:Q41), "—")</f>
        <v>4.7756750579999983</v>
      </c>
      <c r="R42" s="16">
        <f>IF(COUNT(R7:R41) &gt; 0, SQRT(SUMSQ(R7:R41)/(COUNT(R7:R41)*COUNT(R7:R41)) ), "—")</f>
        <v>9.0066263857106907E-2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52.975339320000003</v>
      </c>
      <c r="F46" s="16">
        <v>0.98613229999999996</v>
      </c>
      <c r="G46" s="14">
        <v>11.3156605</v>
      </c>
      <c r="H46" s="16">
        <v>0.43570667000000002</v>
      </c>
      <c r="I46" s="14">
        <v>0</v>
      </c>
      <c r="J46" s="16">
        <v>0</v>
      </c>
      <c r="K46" s="14" t="s">
        <v>582</v>
      </c>
      <c r="L46" s="16" t="s">
        <v>582</v>
      </c>
      <c r="M46" s="14">
        <v>0</v>
      </c>
      <c r="N46" s="16">
        <v>0</v>
      </c>
      <c r="O46" s="14">
        <v>0</v>
      </c>
      <c r="P46" s="16">
        <v>0</v>
      </c>
      <c r="Q46" s="14">
        <v>35.709000170000003</v>
      </c>
      <c r="R46" s="16">
        <v>1.11507372</v>
      </c>
    </row>
    <row r="47" spans="1:18" x14ac:dyDescent="0.25">
      <c r="A47" s="11" t="s">
        <v>517</v>
      </c>
      <c r="B47" s="13">
        <v>5928</v>
      </c>
      <c r="C47" s="14">
        <f>(498/B47*100)</f>
        <v>8.4008097165991913</v>
      </c>
      <c r="D47" s="15">
        <v>5430</v>
      </c>
      <c r="E47" s="14">
        <v>80.924314670000001</v>
      </c>
      <c r="F47" s="16">
        <v>1.0859507100000001</v>
      </c>
      <c r="G47" s="14">
        <v>6.4185256500000003</v>
      </c>
      <c r="H47" s="16">
        <v>0.35825991000000001</v>
      </c>
      <c r="I47" s="14">
        <v>0</v>
      </c>
      <c r="J47" s="16">
        <v>0</v>
      </c>
      <c r="K47" s="14" t="s">
        <v>582</v>
      </c>
      <c r="L47" s="16" t="s">
        <v>582</v>
      </c>
      <c r="M47" s="14">
        <v>0</v>
      </c>
      <c r="N47" s="16">
        <v>0</v>
      </c>
      <c r="O47" s="14">
        <v>0</v>
      </c>
      <c r="P47" s="16">
        <v>0</v>
      </c>
      <c r="Q47" s="14">
        <v>12.657159679999999</v>
      </c>
      <c r="R47" s="16">
        <v>1.0170358900000001</v>
      </c>
    </row>
    <row r="48" spans="1:18" x14ac:dyDescent="0.25">
      <c r="A48" s="11" t="s">
        <v>518</v>
      </c>
      <c r="B48" s="13">
        <v>9841</v>
      </c>
      <c r="C48" s="14">
        <f>(9/B48*100)</f>
        <v>9.1454120516207701E-2</v>
      </c>
      <c r="D48" s="15">
        <v>9832</v>
      </c>
      <c r="E48" s="14">
        <v>97.399312879999997</v>
      </c>
      <c r="F48" s="16">
        <v>0.51646610999999998</v>
      </c>
      <c r="G48" s="14">
        <v>1.41938064</v>
      </c>
      <c r="H48" s="16">
        <v>0.14850202000000001</v>
      </c>
      <c r="I48" s="14">
        <v>0</v>
      </c>
      <c r="J48" s="16">
        <v>0</v>
      </c>
      <c r="K48" s="14" t="s">
        <v>582</v>
      </c>
      <c r="L48" s="16" t="s">
        <v>582</v>
      </c>
      <c r="M48" s="14">
        <v>0</v>
      </c>
      <c r="N48" s="16">
        <v>0</v>
      </c>
      <c r="O48" s="14">
        <v>0</v>
      </c>
      <c r="P48" s="16">
        <v>0</v>
      </c>
      <c r="Q48" s="14">
        <v>1.18130647</v>
      </c>
      <c r="R48" s="16">
        <v>0.51961873000000003</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89.534494469999999</v>
      </c>
      <c r="F50" s="16">
        <v>0.54433290999999995</v>
      </c>
      <c r="G50" s="14">
        <v>6.2308794900000004</v>
      </c>
      <c r="H50" s="16">
        <v>0.35164507</v>
      </c>
      <c r="I50" s="14">
        <v>0</v>
      </c>
      <c r="J50" s="16">
        <v>0</v>
      </c>
      <c r="K50" s="14" t="s">
        <v>582</v>
      </c>
      <c r="L50" s="16" t="s">
        <v>582</v>
      </c>
      <c r="M50" s="14">
        <v>0</v>
      </c>
      <c r="N50" s="16">
        <v>0</v>
      </c>
      <c r="O50" s="14">
        <v>0</v>
      </c>
      <c r="P50" s="16">
        <v>0</v>
      </c>
      <c r="Q50" s="14">
        <v>4.2346260400000002</v>
      </c>
      <c r="R50" s="16">
        <v>0.49065903999999999</v>
      </c>
    </row>
    <row r="51" spans="1:18" x14ac:dyDescent="0.25">
      <c r="A51" s="11" t="s">
        <v>521</v>
      </c>
      <c r="B51" s="13">
        <v>6866</v>
      </c>
      <c r="C51" s="14">
        <f>(114/B51*100)</f>
        <v>1.6603553743081854</v>
      </c>
      <c r="D51" s="15">
        <v>6752</v>
      </c>
      <c r="E51" s="14">
        <v>74.474675700000006</v>
      </c>
      <c r="F51" s="16">
        <v>1.23179551</v>
      </c>
      <c r="G51" s="14">
        <v>4.49550728</v>
      </c>
      <c r="H51" s="16">
        <v>0.30181708000000002</v>
      </c>
      <c r="I51" s="14">
        <v>0</v>
      </c>
      <c r="J51" s="16">
        <v>0</v>
      </c>
      <c r="K51" s="14" t="s">
        <v>582</v>
      </c>
      <c r="L51" s="16" t="s">
        <v>582</v>
      </c>
      <c r="M51" s="14">
        <v>10.57559064</v>
      </c>
      <c r="N51" s="16">
        <v>0.61278966999999995</v>
      </c>
      <c r="O51" s="14">
        <v>0</v>
      </c>
      <c r="P51" s="16">
        <v>0</v>
      </c>
      <c r="Q51" s="14">
        <v>10.45422638</v>
      </c>
      <c r="R51" s="16">
        <v>1.09738611</v>
      </c>
    </row>
    <row r="52" spans="1:18" x14ac:dyDescent="0.25">
      <c r="A52" s="11" t="s">
        <v>522</v>
      </c>
      <c r="B52" s="13">
        <v>5809</v>
      </c>
      <c r="C52" s="14">
        <f>(127/B52*100)</f>
        <v>2.1862626958168359</v>
      </c>
      <c r="D52" s="15">
        <v>5682</v>
      </c>
      <c r="E52" s="14">
        <v>92.570503029999998</v>
      </c>
      <c r="F52" s="16">
        <v>0.44745201000000001</v>
      </c>
      <c r="G52" s="14">
        <v>5.1715666100000002</v>
      </c>
      <c r="H52" s="16">
        <v>0.27310268999999998</v>
      </c>
      <c r="I52" s="14">
        <v>0</v>
      </c>
      <c r="J52" s="16">
        <v>0</v>
      </c>
      <c r="K52" s="14" t="s">
        <v>582</v>
      </c>
      <c r="L52" s="16" t="s">
        <v>582</v>
      </c>
      <c r="M52" s="14">
        <v>0</v>
      </c>
      <c r="N52" s="16">
        <v>0</v>
      </c>
      <c r="O52" s="14">
        <v>0</v>
      </c>
      <c r="P52" s="16">
        <v>0</v>
      </c>
      <c r="Q52" s="14">
        <v>2.25793036</v>
      </c>
      <c r="R52" s="16">
        <v>0.30364301999999999</v>
      </c>
    </row>
    <row r="53" spans="1:18" x14ac:dyDescent="0.25">
      <c r="A53" s="11" t="s">
        <v>523</v>
      </c>
      <c r="B53" s="13">
        <v>5571</v>
      </c>
      <c r="C53" s="14">
        <f>(150/B53*100)</f>
        <v>2.6925148088314486</v>
      </c>
      <c r="D53" s="15">
        <v>5421</v>
      </c>
      <c r="E53" s="14">
        <v>84.783466110000006</v>
      </c>
      <c r="F53" s="16">
        <v>0.51482148999999999</v>
      </c>
      <c r="G53" s="14">
        <v>6.8009529999999998</v>
      </c>
      <c r="H53" s="16">
        <v>0.32672665000000001</v>
      </c>
      <c r="I53" s="14">
        <v>0</v>
      </c>
      <c r="J53" s="16">
        <v>0</v>
      </c>
      <c r="K53" s="14" t="s">
        <v>582</v>
      </c>
      <c r="L53" s="16" t="s">
        <v>582</v>
      </c>
      <c r="M53" s="14">
        <v>0</v>
      </c>
      <c r="N53" s="16">
        <v>0</v>
      </c>
      <c r="O53" s="14">
        <v>0</v>
      </c>
      <c r="P53" s="16">
        <v>0</v>
      </c>
      <c r="Q53" s="14">
        <v>8.4155808899999993</v>
      </c>
      <c r="R53" s="16">
        <v>0.42119923999999997</v>
      </c>
    </row>
    <row r="54" spans="1:18" x14ac:dyDescent="0.25">
      <c r="A54" s="11" t="s">
        <v>524</v>
      </c>
      <c r="B54" s="13">
        <v>4740</v>
      </c>
      <c r="C54" s="14">
        <f>(669/B54*100)</f>
        <v>14.113924050632912</v>
      </c>
      <c r="D54" s="15">
        <v>4071</v>
      </c>
      <c r="E54" s="14">
        <v>80.994803140000002</v>
      </c>
      <c r="F54" s="16">
        <v>1.64421109</v>
      </c>
      <c r="G54" s="14">
        <v>4.4846265199999999</v>
      </c>
      <c r="H54" s="16">
        <v>0.50305588999999995</v>
      </c>
      <c r="I54" s="14">
        <v>0</v>
      </c>
      <c r="J54" s="16">
        <v>0</v>
      </c>
      <c r="K54" s="14" t="s">
        <v>582</v>
      </c>
      <c r="L54" s="16" t="s">
        <v>582</v>
      </c>
      <c r="M54" s="14">
        <v>0</v>
      </c>
      <c r="N54" s="16">
        <v>0</v>
      </c>
      <c r="O54" s="14">
        <v>0</v>
      </c>
      <c r="P54" s="16">
        <v>0</v>
      </c>
      <c r="Q54" s="14">
        <v>14.520570340000001</v>
      </c>
      <c r="R54" s="16">
        <v>1.5937285800000001</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97.120474779999995</v>
      </c>
      <c r="F56" s="16">
        <v>0.32008129000000002</v>
      </c>
      <c r="G56" s="14">
        <v>1.7475235600000001</v>
      </c>
      <c r="H56" s="16">
        <v>0.20132702999999999</v>
      </c>
      <c r="I56" s="14">
        <v>0</v>
      </c>
      <c r="J56" s="16">
        <v>0</v>
      </c>
      <c r="K56" s="14" t="s">
        <v>582</v>
      </c>
      <c r="L56" s="16" t="s">
        <v>582</v>
      </c>
      <c r="M56" s="14">
        <v>0</v>
      </c>
      <c r="N56" s="16">
        <v>0</v>
      </c>
      <c r="O56" s="14">
        <v>0</v>
      </c>
      <c r="P56" s="16">
        <v>0</v>
      </c>
      <c r="Q56" s="14">
        <v>1.13200166</v>
      </c>
      <c r="R56" s="16">
        <v>0.21183526</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90.510980079999996</v>
      </c>
      <c r="F61" s="16">
        <v>0.6844981</v>
      </c>
      <c r="G61" s="14">
        <v>5.6185636700000003</v>
      </c>
      <c r="H61" s="16">
        <v>0.37867172999999998</v>
      </c>
      <c r="I61" s="14">
        <v>0</v>
      </c>
      <c r="J61" s="16">
        <v>0</v>
      </c>
      <c r="K61" s="14" t="s">
        <v>582</v>
      </c>
      <c r="L61" s="16" t="s">
        <v>582</v>
      </c>
      <c r="M61" s="14">
        <v>0</v>
      </c>
      <c r="N61" s="16">
        <v>0</v>
      </c>
      <c r="O61" s="14">
        <v>0</v>
      </c>
      <c r="P61" s="16">
        <v>0</v>
      </c>
      <c r="Q61" s="14">
        <v>3.8704562500000002</v>
      </c>
      <c r="R61" s="16">
        <v>0.54406692000000001</v>
      </c>
    </row>
    <row r="62" spans="1:18" x14ac:dyDescent="0.25">
      <c r="A62" s="11" t="s">
        <v>532</v>
      </c>
      <c r="B62" s="13">
        <v>4476</v>
      </c>
      <c r="C62" s="14">
        <f>(3/B62*100)</f>
        <v>6.7024128686327081E-2</v>
      </c>
      <c r="D62" s="15">
        <v>4473</v>
      </c>
      <c r="E62" s="14">
        <v>97.677203930000005</v>
      </c>
      <c r="F62" s="16">
        <v>0.21179534999999999</v>
      </c>
      <c r="G62" s="14">
        <v>1.8761957300000001</v>
      </c>
      <c r="H62" s="16">
        <v>0.18848775000000001</v>
      </c>
      <c r="I62" s="14">
        <v>0</v>
      </c>
      <c r="J62" s="16">
        <v>0</v>
      </c>
      <c r="K62" s="14" t="s">
        <v>582</v>
      </c>
      <c r="L62" s="16" t="s">
        <v>582</v>
      </c>
      <c r="M62" s="14">
        <v>0</v>
      </c>
      <c r="N62" s="16">
        <v>0</v>
      </c>
      <c r="O62" s="14">
        <v>0</v>
      </c>
      <c r="P62" s="16">
        <v>0</v>
      </c>
      <c r="Q62" s="14">
        <v>0.44660032999999999</v>
      </c>
      <c r="R62" s="16">
        <v>9.4897889999999999E-2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79.775388789999994</v>
      </c>
      <c r="F66" s="16">
        <v>0.52650881999999999</v>
      </c>
      <c r="G66" s="14">
        <v>8.2008316699999995</v>
      </c>
      <c r="H66" s="16">
        <v>0.36745240000000001</v>
      </c>
      <c r="I66" s="14">
        <v>0</v>
      </c>
      <c r="J66" s="16">
        <v>0</v>
      </c>
      <c r="K66" s="14" t="s">
        <v>582</v>
      </c>
      <c r="L66" s="16" t="s">
        <v>582</v>
      </c>
      <c r="M66" s="14">
        <v>0</v>
      </c>
      <c r="N66" s="16">
        <v>0</v>
      </c>
      <c r="O66" s="14">
        <v>0</v>
      </c>
      <c r="P66" s="16">
        <v>0</v>
      </c>
      <c r="Q66" s="14">
        <v>12.02377954</v>
      </c>
      <c r="R66" s="16">
        <v>0.38118211000000002</v>
      </c>
    </row>
    <row r="67" spans="1:18" x14ac:dyDescent="0.25">
      <c r="A67" s="11" t="s">
        <v>537</v>
      </c>
      <c r="B67" s="13">
        <v>6971</v>
      </c>
      <c r="C67" s="14">
        <f>(1435/B67*100)</f>
        <v>20.585281882082914</v>
      </c>
      <c r="D67" s="15">
        <v>5536</v>
      </c>
      <c r="E67" s="14">
        <v>87.539564179999999</v>
      </c>
      <c r="F67" s="16">
        <v>0.45958726999999999</v>
      </c>
      <c r="G67" s="14">
        <v>8.8946114499999993</v>
      </c>
      <c r="H67" s="16">
        <v>0.38983964999999998</v>
      </c>
      <c r="I67" s="14">
        <v>0</v>
      </c>
      <c r="J67" s="16">
        <v>0</v>
      </c>
      <c r="K67" s="14" t="s">
        <v>582</v>
      </c>
      <c r="L67" s="16" t="s">
        <v>582</v>
      </c>
      <c r="M67" s="14">
        <v>0</v>
      </c>
      <c r="N67" s="16">
        <v>0</v>
      </c>
      <c r="O67" s="14">
        <v>0</v>
      </c>
      <c r="P67" s="16">
        <v>0</v>
      </c>
      <c r="Q67" s="14">
        <v>3.5658243700000001</v>
      </c>
      <c r="R67" s="16">
        <v>0.32259165000000001</v>
      </c>
    </row>
    <row r="68" spans="1:18" x14ac:dyDescent="0.25">
      <c r="A68" s="11" t="s">
        <v>538</v>
      </c>
      <c r="B68" s="13">
        <v>12083</v>
      </c>
      <c r="C68" s="14">
        <f>(33/B68*100)</f>
        <v>0.27311098237192749</v>
      </c>
      <c r="D68" s="15">
        <v>12050</v>
      </c>
      <c r="E68" s="14">
        <v>76.078675129999993</v>
      </c>
      <c r="F68" s="16">
        <v>0.36973370999999999</v>
      </c>
      <c r="G68" s="14">
        <v>5.7719767900000001</v>
      </c>
      <c r="H68" s="16">
        <v>0.20920943</v>
      </c>
      <c r="I68" s="14">
        <v>0</v>
      </c>
      <c r="J68" s="16">
        <v>0</v>
      </c>
      <c r="K68" s="14" t="s">
        <v>582</v>
      </c>
      <c r="L68" s="16" t="s">
        <v>582</v>
      </c>
      <c r="M68" s="14">
        <v>0</v>
      </c>
      <c r="N68" s="16">
        <v>0</v>
      </c>
      <c r="O68" s="14">
        <v>0</v>
      </c>
      <c r="P68" s="16">
        <v>0</v>
      </c>
      <c r="Q68" s="14">
        <v>18.149348069999999</v>
      </c>
      <c r="R68" s="16">
        <v>0.33130059000000001</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89.167488579999997</v>
      </c>
      <c r="F70" s="16">
        <v>0.71667521999999995</v>
      </c>
      <c r="G70" s="14">
        <v>5.79857771</v>
      </c>
      <c r="H70" s="16">
        <v>0.40236833999999999</v>
      </c>
      <c r="I70" s="14">
        <v>0</v>
      </c>
      <c r="J70" s="16">
        <v>0</v>
      </c>
      <c r="K70" s="14" t="s">
        <v>582</v>
      </c>
      <c r="L70" s="16" t="s">
        <v>582</v>
      </c>
      <c r="M70" s="14">
        <v>0</v>
      </c>
      <c r="N70" s="16">
        <v>0</v>
      </c>
      <c r="O70" s="14">
        <v>0</v>
      </c>
      <c r="P70" s="16">
        <v>0</v>
      </c>
      <c r="Q70" s="14">
        <v>5.0339337100000003</v>
      </c>
      <c r="R70" s="16">
        <v>0.63419703000000005</v>
      </c>
    </row>
    <row r="71" spans="1:18" x14ac:dyDescent="0.25">
      <c r="A71" s="11" t="s">
        <v>541</v>
      </c>
      <c r="B71" s="13">
        <v>6115</v>
      </c>
      <c r="C71" s="14">
        <f>(63/B71*100)</f>
        <v>1.0302534750613246</v>
      </c>
      <c r="D71" s="15">
        <v>6052</v>
      </c>
      <c r="E71" s="14">
        <v>95.000513690000005</v>
      </c>
      <c r="F71" s="16">
        <v>0.31001715000000002</v>
      </c>
      <c r="G71" s="14">
        <v>4.2912345500000004</v>
      </c>
      <c r="H71" s="16">
        <v>0.27893032000000001</v>
      </c>
      <c r="I71" s="14">
        <v>0</v>
      </c>
      <c r="J71" s="16">
        <v>0</v>
      </c>
      <c r="K71" s="14" t="s">
        <v>582</v>
      </c>
      <c r="L71" s="16" t="s">
        <v>582</v>
      </c>
      <c r="M71" s="14">
        <v>0</v>
      </c>
      <c r="N71" s="16">
        <v>0</v>
      </c>
      <c r="O71" s="14">
        <v>0</v>
      </c>
      <c r="P71" s="16">
        <v>0</v>
      </c>
      <c r="Q71" s="14">
        <v>0.70825176999999995</v>
      </c>
      <c r="R71" s="16">
        <v>0.1006117</v>
      </c>
    </row>
    <row r="72" spans="1:18" x14ac:dyDescent="0.25">
      <c r="A72" s="11" t="s">
        <v>542</v>
      </c>
      <c r="B72" s="13">
        <v>7708</v>
      </c>
      <c r="C72" s="14">
        <f>(12/B72*100)</f>
        <v>0.15568240788790866</v>
      </c>
      <c r="D72" s="15">
        <v>7696</v>
      </c>
      <c r="E72" s="14">
        <v>98.351537590000007</v>
      </c>
      <c r="F72" s="16">
        <v>0.17509631000000001</v>
      </c>
      <c r="G72" s="14">
        <v>1.42619217</v>
      </c>
      <c r="H72" s="16">
        <v>0.16348217000000001</v>
      </c>
      <c r="I72" s="14">
        <v>0</v>
      </c>
      <c r="J72" s="16">
        <v>0</v>
      </c>
      <c r="K72" s="14" t="s">
        <v>582</v>
      </c>
      <c r="L72" s="16" t="s">
        <v>582</v>
      </c>
      <c r="M72" s="14">
        <v>0</v>
      </c>
      <c r="N72" s="16">
        <v>0</v>
      </c>
      <c r="O72" s="14">
        <v>0</v>
      </c>
      <c r="P72" s="16">
        <v>0</v>
      </c>
      <c r="Q72" s="14">
        <v>0.22227025</v>
      </c>
      <c r="R72" s="16">
        <v>4.7172699999999998E-2</v>
      </c>
    </row>
    <row r="73" spans="1:18" x14ac:dyDescent="0.25">
      <c r="A73" s="11" t="s">
        <v>543</v>
      </c>
      <c r="B73" s="13">
        <v>8249</v>
      </c>
      <c r="C73" s="14">
        <f>(224/B73*100)</f>
        <v>2.7154806643229485</v>
      </c>
      <c r="D73" s="15">
        <v>8025</v>
      </c>
      <c r="E73" s="14">
        <v>93.204406660000004</v>
      </c>
      <c r="F73" s="16">
        <v>0.49632987000000001</v>
      </c>
      <c r="G73" s="14">
        <v>5.4225440699999998</v>
      </c>
      <c r="H73" s="16">
        <v>0.35825195999999998</v>
      </c>
      <c r="I73" s="14">
        <v>0</v>
      </c>
      <c r="J73" s="16">
        <v>0</v>
      </c>
      <c r="K73" s="14" t="s">
        <v>582</v>
      </c>
      <c r="L73" s="16" t="s">
        <v>582</v>
      </c>
      <c r="M73" s="14">
        <v>0</v>
      </c>
      <c r="N73" s="16">
        <v>0</v>
      </c>
      <c r="O73" s="14">
        <v>0</v>
      </c>
      <c r="P73" s="16">
        <v>0</v>
      </c>
      <c r="Q73" s="14">
        <v>1.3730492700000001</v>
      </c>
      <c r="R73" s="16">
        <v>0.31299823999999998</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78.754878719999994</v>
      </c>
      <c r="F75" s="16">
        <v>1.0293075599999999</v>
      </c>
      <c r="G75" s="14">
        <v>6.5666532599999998</v>
      </c>
      <c r="H75" s="16">
        <v>0.34115780000000001</v>
      </c>
      <c r="I75" s="14">
        <v>0</v>
      </c>
      <c r="J75" s="16">
        <v>0</v>
      </c>
      <c r="K75" s="14" t="s">
        <v>582</v>
      </c>
      <c r="L75" s="16" t="s">
        <v>582</v>
      </c>
      <c r="M75" s="14">
        <v>0</v>
      </c>
      <c r="N75" s="16">
        <v>0</v>
      </c>
      <c r="O75" s="14">
        <v>0</v>
      </c>
      <c r="P75" s="16">
        <v>0</v>
      </c>
      <c r="Q75" s="14">
        <v>14.67846801</v>
      </c>
      <c r="R75" s="16">
        <v>1.09483972</v>
      </c>
    </row>
    <row r="76" spans="1:18" x14ac:dyDescent="0.25">
      <c r="A76" s="11" t="s">
        <v>546</v>
      </c>
      <c r="B76" s="13">
        <v>14167</v>
      </c>
      <c r="C76" s="14">
        <f>(239/B76*100)</f>
        <v>1.6870191289616716</v>
      </c>
      <c r="D76" s="15">
        <v>13928</v>
      </c>
      <c r="E76" s="14">
        <v>85.763965740000003</v>
      </c>
      <c r="F76" s="16">
        <v>0.46842506</v>
      </c>
      <c r="G76" s="14">
        <v>7.40543906</v>
      </c>
      <c r="H76" s="16">
        <v>0.27196558999999998</v>
      </c>
      <c r="I76" s="14">
        <v>0</v>
      </c>
      <c r="J76" s="16">
        <v>0</v>
      </c>
      <c r="K76" s="14" t="s">
        <v>582</v>
      </c>
      <c r="L76" s="16" t="s">
        <v>582</v>
      </c>
      <c r="M76" s="14">
        <v>0</v>
      </c>
      <c r="N76" s="16">
        <v>0</v>
      </c>
      <c r="O76" s="14">
        <v>0</v>
      </c>
      <c r="P76" s="16">
        <v>0</v>
      </c>
      <c r="Q76" s="14">
        <v>6.8305952000000003</v>
      </c>
      <c r="R76" s="16">
        <v>0.44254504</v>
      </c>
    </row>
    <row r="77" spans="1:18" x14ac:dyDescent="0.25">
      <c r="A77" s="11" t="s">
        <v>547</v>
      </c>
      <c r="B77" s="13">
        <v>6062</v>
      </c>
      <c r="C77" s="14">
        <f>(534/B77*100)</f>
        <v>8.8089739359947217</v>
      </c>
      <c r="D77" s="15">
        <v>5528</v>
      </c>
      <c r="E77" s="14">
        <v>75.430884070000005</v>
      </c>
      <c r="F77" s="16">
        <v>0.91567825999999997</v>
      </c>
      <c r="G77" s="14">
        <v>9.81679441</v>
      </c>
      <c r="H77" s="16">
        <v>0.48096981</v>
      </c>
      <c r="I77" s="14">
        <v>0</v>
      </c>
      <c r="J77" s="16">
        <v>0</v>
      </c>
      <c r="K77" s="14" t="s">
        <v>582</v>
      </c>
      <c r="L77" s="16" t="s">
        <v>582</v>
      </c>
      <c r="M77" s="14">
        <v>0</v>
      </c>
      <c r="N77" s="16">
        <v>0</v>
      </c>
      <c r="O77" s="14">
        <v>0</v>
      </c>
      <c r="P77" s="16">
        <v>0</v>
      </c>
      <c r="Q77" s="14">
        <v>14.75232153</v>
      </c>
      <c r="R77" s="16">
        <v>0.80792350000000002</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93.126526729999995</v>
      </c>
      <c r="F81" s="16">
        <v>0.45732731999999998</v>
      </c>
      <c r="G81" s="14">
        <v>5.1457642999999997</v>
      </c>
      <c r="H81" s="16">
        <v>0.30467143000000002</v>
      </c>
      <c r="I81" s="14">
        <v>0</v>
      </c>
      <c r="J81" s="16">
        <v>0</v>
      </c>
      <c r="K81" s="14" t="s">
        <v>582</v>
      </c>
      <c r="L81" s="16" t="s">
        <v>582</v>
      </c>
      <c r="M81" s="14">
        <v>0</v>
      </c>
      <c r="N81" s="16">
        <v>0</v>
      </c>
      <c r="O81" s="14">
        <v>0</v>
      </c>
      <c r="P81" s="16">
        <v>0</v>
      </c>
      <c r="Q81" s="14">
        <v>1.7277089699999999</v>
      </c>
      <c r="R81" s="16">
        <v>0.33982441000000002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899</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68.609187820000002</v>
      </c>
      <c r="F7" s="16">
        <v>0.70558359999999998</v>
      </c>
      <c r="G7" s="14">
        <v>23.318355159999999</v>
      </c>
      <c r="H7" s="16">
        <v>0.51305411000000001</v>
      </c>
      <c r="I7" s="14">
        <v>0</v>
      </c>
      <c r="J7" s="16">
        <v>0</v>
      </c>
      <c r="K7" s="14" t="s">
        <v>582</v>
      </c>
      <c r="L7" s="16" t="s">
        <v>582</v>
      </c>
      <c r="M7" s="14">
        <v>0</v>
      </c>
      <c r="N7" s="16">
        <v>0</v>
      </c>
      <c r="O7" s="14">
        <v>0</v>
      </c>
      <c r="P7" s="16">
        <v>0</v>
      </c>
      <c r="Q7" s="14">
        <v>8.0724570199999999</v>
      </c>
      <c r="R7" s="16">
        <v>0.51823366000000004</v>
      </c>
    </row>
    <row r="8" spans="1:18" x14ac:dyDescent="0.25">
      <c r="A8" s="11" t="s">
        <v>478</v>
      </c>
      <c r="B8" s="13">
        <v>7007</v>
      </c>
      <c r="C8" s="14">
        <f>(357/B8*100)</f>
        <v>5.0949050949050951</v>
      </c>
      <c r="D8" s="15">
        <v>6650</v>
      </c>
      <c r="E8" s="14">
        <v>79.226087980000003</v>
      </c>
      <c r="F8" s="16">
        <v>0.61777610000000005</v>
      </c>
      <c r="G8" s="14">
        <v>15.509103550000001</v>
      </c>
      <c r="H8" s="16">
        <v>0.51657138000000002</v>
      </c>
      <c r="I8" s="14">
        <v>0</v>
      </c>
      <c r="J8" s="16">
        <v>0</v>
      </c>
      <c r="K8" s="14" t="s">
        <v>582</v>
      </c>
      <c r="L8" s="16" t="s">
        <v>582</v>
      </c>
      <c r="M8" s="14">
        <v>0.4951663</v>
      </c>
      <c r="N8" s="16">
        <v>0.12190288000000001</v>
      </c>
      <c r="O8" s="14">
        <v>0</v>
      </c>
      <c r="P8" s="16">
        <v>0</v>
      </c>
      <c r="Q8" s="14">
        <v>4.76964217</v>
      </c>
      <c r="R8" s="16">
        <v>0.36921607000000001</v>
      </c>
    </row>
    <row r="9" spans="1:18" x14ac:dyDescent="0.25">
      <c r="A9" s="11" t="s">
        <v>479</v>
      </c>
      <c r="B9" s="13">
        <v>9651</v>
      </c>
      <c r="C9" s="14">
        <f>(381/B9*100)</f>
        <v>3.947777432390426</v>
      </c>
      <c r="D9" s="15">
        <v>9270</v>
      </c>
      <c r="E9" s="14">
        <v>75.189405280000003</v>
      </c>
      <c r="F9" s="16">
        <v>0.67822912999999996</v>
      </c>
      <c r="G9" s="14">
        <v>16.479598729999999</v>
      </c>
      <c r="H9" s="16">
        <v>0.53225816000000004</v>
      </c>
      <c r="I9" s="14">
        <v>0</v>
      </c>
      <c r="J9" s="16">
        <v>0</v>
      </c>
      <c r="K9" s="14" t="s">
        <v>582</v>
      </c>
      <c r="L9" s="16" t="s">
        <v>582</v>
      </c>
      <c r="M9" s="14">
        <v>3.1075687300000001</v>
      </c>
      <c r="N9" s="16">
        <v>0.55629209000000002</v>
      </c>
      <c r="O9" s="14">
        <v>0</v>
      </c>
      <c r="P9" s="16">
        <v>0</v>
      </c>
      <c r="Q9" s="14">
        <v>5.2234272600000002</v>
      </c>
      <c r="R9" s="16">
        <v>0.44826435999999997</v>
      </c>
    </row>
    <row r="10" spans="1:18" x14ac:dyDescent="0.25">
      <c r="A10" s="11" t="s">
        <v>480</v>
      </c>
      <c r="B10" s="13">
        <v>20058</v>
      </c>
      <c r="C10" s="14">
        <f>(596/B10*100)</f>
        <v>2.9713829893309405</v>
      </c>
      <c r="D10" s="15">
        <v>19462</v>
      </c>
      <c r="E10" s="14">
        <v>75.292801569999995</v>
      </c>
      <c r="F10" s="16">
        <v>0.72771129000000001</v>
      </c>
      <c r="G10" s="14">
        <v>20.634947390000001</v>
      </c>
      <c r="H10" s="16">
        <v>0.63069414000000001</v>
      </c>
      <c r="I10" s="14">
        <v>0</v>
      </c>
      <c r="J10" s="16">
        <v>0</v>
      </c>
      <c r="K10" s="14" t="s">
        <v>582</v>
      </c>
      <c r="L10" s="16" t="s">
        <v>582</v>
      </c>
      <c r="M10" s="14">
        <v>0</v>
      </c>
      <c r="N10" s="16">
        <v>0</v>
      </c>
      <c r="O10" s="14">
        <v>0</v>
      </c>
      <c r="P10" s="16">
        <v>0</v>
      </c>
      <c r="Q10" s="14">
        <v>4.0722510400000003</v>
      </c>
      <c r="R10" s="16">
        <v>0.37919728000000003</v>
      </c>
    </row>
    <row r="11" spans="1:18" x14ac:dyDescent="0.25">
      <c r="A11" s="11" t="s">
        <v>481</v>
      </c>
      <c r="B11" s="13">
        <v>7053</v>
      </c>
      <c r="C11" s="14">
        <f>(274/B11*100)</f>
        <v>3.8848716858074575</v>
      </c>
      <c r="D11" s="15">
        <v>6779</v>
      </c>
      <c r="E11" s="14">
        <v>56.503088150000004</v>
      </c>
      <c r="F11" s="16">
        <v>0.95558261</v>
      </c>
      <c r="G11" s="14">
        <v>32.609067170000003</v>
      </c>
      <c r="H11" s="16">
        <v>0.86788940999999997</v>
      </c>
      <c r="I11" s="14">
        <v>0</v>
      </c>
      <c r="J11" s="16">
        <v>0</v>
      </c>
      <c r="K11" s="14" t="s">
        <v>582</v>
      </c>
      <c r="L11" s="16" t="s">
        <v>582</v>
      </c>
      <c r="M11" s="14">
        <v>0</v>
      </c>
      <c r="N11" s="16">
        <v>0</v>
      </c>
      <c r="O11" s="14">
        <v>0</v>
      </c>
      <c r="P11" s="16">
        <v>0</v>
      </c>
      <c r="Q11" s="14">
        <v>10.887844680000001</v>
      </c>
      <c r="R11" s="16">
        <v>1.04741565</v>
      </c>
    </row>
    <row r="12" spans="1:18" x14ac:dyDescent="0.25">
      <c r="A12" s="11" t="s">
        <v>482</v>
      </c>
      <c r="B12" s="13">
        <v>6894</v>
      </c>
      <c r="C12" s="14">
        <f>(61/B12*100)</f>
        <v>0.88482738613286904</v>
      </c>
      <c r="D12" s="15">
        <v>6833</v>
      </c>
      <c r="E12" s="14">
        <v>58.803022370000001</v>
      </c>
      <c r="F12" s="16">
        <v>0.99010622999999998</v>
      </c>
      <c r="G12" s="14">
        <v>35.269485789999997</v>
      </c>
      <c r="H12" s="16">
        <v>0.88155021</v>
      </c>
      <c r="I12" s="14">
        <v>0</v>
      </c>
      <c r="J12" s="16">
        <v>0</v>
      </c>
      <c r="K12" s="14" t="s">
        <v>582</v>
      </c>
      <c r="L12" s="16" t="s">
        <v>582</v>
      </c>
      <c r="M12" s="14">
        <v>2.3491034900000001</v>
      </c>
      <c r="N12" s="16">
        <v>0.59219533000000002</v>
      </c>
      <c r="O12" s="14">
        <v>0</v>
      </c>
      <c r="P12" s="16">
        <v>0</v>
      </c>
      <c r="Q12" s="14">
        <v>3.57838835</v>
      </c>
      <c r="R12" s="16">
        <v>0.39003242999999999</v>
      </c>
    </row>
    <row r="13" spans="1:18" x14ac:dyDescent="0.25">
      <c r="A13" s="11" t="s">
        <v>483</v>
      </c>
      <c r="B13" s="13">
        <v>7161</v>
      </c>
      <c r="C13" s="14">
        <f>(380/B13*100)</f>
        <v>5.3065214355536936</v>
      </c>
      <c r="D13" s="15">
        <v>6781</v>
      </c>
      <c r="E13" s="14">
        <v>68.738395560000001</v>
      </c>
      <c r="F13" s="16">
        <v>0.93943173000000002</v>
      </c>
      <c r="G13" s="14">
        <v>23.53210812</v>
      </c>
      <c r="H13" s="16">
        <v>0.86654350999999996</v>
      </c>
      <c r="I13" s="14">
        <v>0</v>
      </c>
      <c r="J13" s="16">
        <v>0</v>
      </c>
      <c r="K13" s="14" t="s">
        <v>582</v>
      </c>
      <c r="L13" s="16" t="s">
        <v>582</v>
      </c>
      <c r="M13" s="14">
        <v>4.2538754900000004</v>
      </c>
      <c r="N13" s="16">
        <v>0.49133434999999998</v>
      </c>
      <c r="O13" s="14">
        <v>0</v>
      </c>
      <c r="P13" s="16">
        <v>0</v>
      </c>
      <c r="Q13" s="14">
        <v>3.47562083</v>
      </c>
      <c r="R13" s="16">
        <v>0.39348169</v>
      </c>
    </row>
    <row r="14" spans="1:18" x14ac:dyDescent="0.25">
      <c r="A14" s="11" t="s">
        <v>484</v>
      </c>
      <c r="B14" s="13">
        <v>5587</v>
      </c>
      <c r="C14" s="14">
        <f>(102/B14*100)</f>
        <v>1.8256667263289779</v>
      </c>
      <c r="D14" s="15">
        <v>5485</v>
      </c>
      <c r="E14" s="14">
        <v>73.598366279999993</v>
      </c>
      <c r="F14" s="16">
        <v>0.71808601000000005</v>
      </c>
      <c r="G14" s="14">
        <v>24.480770920000001</v>
      </c>
      <c r="H14" s="16">
        <v>0.68604226000000001</v>
      </c>
      <c r="I14" s="14">
        <v>0</v>
      </c>
      <c r="J14" s="16">
        <v>0</v>
      </c>
      <c r="K14" s="14" t="s">
        <v>582</v>
      </c>
      <c r="L14" s="16" t="s">
        <v>582</v>
      </c>
      <c r="M14" s="14">
        <v>0</v>
      </c>
      <c r="N14" s="16">
        <v>0</v>
      </c>
      <c r="O14" s="14">
        <v>0</v>
      </c>
      <c r="P14" s="16">
        <v>0</v>
      </c>
      <c r="Q14" s="14">
        <v>1.9208628000000001</v>
      </c>
      <c r="R14" s="16">
        <v>0.20160111</v>
      </c>
    </row>
    <row r="15" spans="1:18" x14ac:dyDescent="0.25">
      <c r="A15" s="11" t="s">
        <v>485</v>
      </c>
      <c r="B15" s="13">
        <v>5882</v>
      </c>
      <c r="C15" s="14">
        <f>(218/B15*100)</f>
        <v>3.7062223733424009</v>
      </c>
      <c r="D15" s="15">
        <v>5664</v>
      </c>
      <c r="E15" s="14">
        <v>63.846825549999998</v>
      </c>
      <c r="F15" s="16">
        <v>0.97179634999999998</v>
      </c>
      <c r="G15" s="14">
        <v>31.271256770000001</v>
      </c>
      <c r="H15" s="16">
        <v>0.88142441999999999</v>
      </c>
      <c r="I15" s="14">
        <v>0</v>
      </c>
      <c r="J15" s="16">
        <v>0</v>
      </c>
      <c r="K15" s="14" t="s">
        <v>582</v>
      </c>
      <c r="L15" s="16" t="s">
        <v>582</v>
      </c>
      <c r="M15" s="14">
        <v>1.04287084</v>
      </c>
      <c r="N15" s="16">
        <v>0.46760998999999998</v>
      </c>
      <c r="O15" s="14">
        <v>0</v>
      </c>
      <c r="P15" s="16">
        <v>0</v>
      </c>
      <c r="Q15" s="14">
        <v>3.83904684</v>
      </c>
      <c r="R15" s="16">
        <v>0.35593077000000001</v>
      </c>
    </row>
    <row r="16" spans="1:18" x14ac:dyDescent="0.25">
      <c r="A16" s="11" t="s">
        <v>486</v>
      </c>
      <c r="B16" s="13">
        <v>6108</v>
      </c>
      <c r="C16" s="14">
        <f>(210/B16*100)</f>
        <v>3.4381139489194501</v>
      </c>
      <c r="D16" s="15">
        <v>5898</v>
      </c>
      <c r="E16" s="14">
        <v>69.896522689999998</v>
      </c>
      <c r="F16" s="16">
        <v>0.84143891000000004</v>
      </c>
      <c r="G16" s="14">
        <v>22.427924340000001</v>
      </c>
      <c r="H16" s="16">
        <v>0.71223769000000003</v>
      </c>
      <c r="I16" s="14">
        <v>0</v>
      </c>
      <c r="J16" s="16">
        <v>0</v>
      </c>
      <c r="K16" s="14" t="s">
        <v>582</v>
      </c>
      <c r="L16" s="16" t="s">
        <v>582</v>
      </c>
      <c r="M16" s="14">
        <v>0</v>
      </c>
      <c r="N16" s="16">
        <v>0</v>
      </c>
      <c r="O16" s="14">
        <v>0</v>
      </c>
      <c r="P16" s="16">
        <v>0</v>
      </c>
      <c r="Q16" s="14">
        <v>7.67555297</v>
      </c>
      <c r="R16" s="16">
        <v>0.65896832999999999</v>
      </c>
    </row>
    <row r="17" spans="1:18" x14ac:dyDescent="0.25">
      <c r="A17" s="11" t="s">
        <v>487</v>
      </c>
      <c r="B17" s="13">
        <v>6504</v>
      </c>
      <c r="C17" s="14">
        <f>(2822/B17*100)</f>
        <v>43.388683886838869</v>
      </c>
      <c r="D17" s="15">
        <v>3682</v>
      </c>
      <c r="E17" s="14">
        <v>65.893576249999995</v>
      </c>
      <c r="F17" s="16">
        <v>1.0468360000000001</v>
      </c>
      <c r="G17" s="14">
        <v>19.298301339999998</v>
      </c>
      <c r="H17" s="16">
        <v>0.76559283</v>
      </c>
      <c r="I17" s="14">
        <v>0</v>
      </c>
      <c r="J17" s="16">
        <v>0</v>
      </c>
      <c r="K17" s="14" t="s">
        <v>582</v>
      </c>
      <c r="L17" s="16" t="s">
        <v>582</v>
      </c>
      <c r="M17" s="14">
        <v>3.9952953899999999</v>
      </c>
      <c r="N17" s="16">
        <v>0.51654661000000002</v>
      </c>
      <c r="O17" s="14">
        <v>0</v>
      </c>
      <c r="P17" s="16">
        <v>0</v>
      </c>
      <c r="Q17" s="14">
        <v>10.81282702</v>
      </c>
      <c r="R17" s="16">
        <v>0.75640415999999999</v>
      </c>
    </row>
    <row r="18" spans="1:18" x14ac:dyDescent="0.25">
      <c r="A18" s="11" t="s">
        <v>488</v>
      </c>
      <c r="B18" s="13">
        <v>5532</v>
      </c>
      <c r="C18" s="14">
        <f>(33/B18*100)</f>
        <v>0.59652928416485895</v>
      </c>
      <c r="D18" s="15">
        <v>5499</v>
      </c>
      <c r="E18" s="14">
        <v>75.471895169999996</v>
      </c>
      <c r="F18" s="16">
        <v>1.0482604600000001</v>
      </c>
      <c r="G18" s="14">
        <v>19.29736071</v>
      </c>
      <c r="H18" s="16">
        <v>0.86579083999999995</v>
      </c>
      <c r="I18" s="14">
        <v>0</v>
      </c>
      <c r="J18" s="16">
        <v>0</v>
      </c>
      <c r="K18" s="14" t="s">
        <v>582</v>
      </c>
      <c r="L18" s="16" t="s">
        <v>582</v>
      </c>
      <c r="M18" s="14">
        <v>0</v>
      </c>
      <c r="N18" s="16">
        <v>0</v>
      </c>
      <c r="O18" s="14">
        <v>0</v>
      </c>
      <c r="P18" s="16">
        <v>0</v>
      </c>
      <c r="Q18" s="14">
        <v>5.2307441199999998</v>
      </c>
      <c r="R18" s="16">
        <v>0.63688369</v>
      </c>
    </row>
    <row r="19" spans="1:18" x14ac:dyDescent="0.25">
      <c r="A19" s="11" t="s">
        <v>489</v>
      </c>
      <c r="B19" s="13">
        <v>5658</v>
      </c>
      <c r="C19" s="14">
        <f>(541/B19*100)</f>
        <v>9.561682573347472</v>
      </c>
      <c r="D19" s="15">
        <v>5117</v>
      </c>
      <c r="E19" s="14">
        <v>75.39315431</v>
      </c>
      <c r="F19" s="16">
        <v>0.76495117000000001</v>
      </c>
      <c r="G19" s="14">
        <v>20.577720079999999</v>
      </c>
      <c r="H19" s="16">
        <v>0.75042513</v>
      </c>
      <c r="I19" s="14">
        <v>0</v>
      </c>
      <c r="J19" s="16">
        <v>0</v>
      </c>
      <c r="K19" s="14" t="s">
        <v>582</v>
      </c>
      <c r="L19" s="16" t="s">
        <v>582</v>
      </c>
      <c r="M19" s="14">
        <v>0</v>
      </c>
      <c r="N19" s="16">
        <v>0</v>
      </c>
      <c r="O19" s="14">
        <v>0</v>
      </c>
      <c r="P19" s="16">
        <v>0</v>
      </c>
      <c r="Q19" s="14">
        <v>4.0291256100000004</v>
      </c>
      <c r="R19" s="16">
        <v>0.49613780000000002</v>
      </c>
    </row>
    <row r="20" spans="1:18" x14ac:dyDescent="0.25">
      <c r="A20" s="11" t="s">
        <v>490</v>
      </c>
      <c r="B20" s="13">
        <v>3371</v>
      </c>
      <c r="C20" s="14">
        <f>(75/B20*100)</f>
        <v>2.2248590922574905</v>
      </c>
      <c r="D20" s="15">
        <v>3296</v>
      </c>
      <c r="E20" s="14">
        <v>63.515945860000002</v>
      </c>
      <c r="F20" s="16">
        <v>0.88304656999999998</v>
      </c>
      <c r="G20" s="14">
        <v>29.746352959999999</v>
      </c>
      <c r="H20" s="16">
        <v>0.83861185000000005</v>
      </c>
      <c r="I20" s="14">
        <v>0</v>
      </c>
      <c r="J20" s="16">
        <v>0</v>
      </c>
      <c r="K20" s="14" t="s">
        <v>582</v>
      </c>
      <c r="L20" s="16" t="s">
        <v>582</v>
      </c>
      <c r="M20" s="14">
        <v>0</v>
      </c>
      <c r="N20" s="16">
        <v>0</v>
      </c>
      <c r="O20" s="14">
        <v>0</v>
      </c>
      <c r="P20" s="16">
        <v>0</v>
      </c>
      <c r="Q20" s="14">
        <v>6.7377011700000002</v>
      </c>
      <c r="R20" s="16">
        <v>0.39409843999999999</v>
      </c>
    </row>
    <row r="21" spans="1:18" x14ac:dyDescent="0.25">
      <c r="A21" s="11" t="s">
        <v>491</v>
      </c>
      <c r="B21" s="13">
        <v>5741</v>
      </c>
      <c r="C21" s="14">
        <f>(97/B21*100)</f>
        <v>1.6896011147883645</v>
      </c>
      <c r="D21" s="15">
        <v>5644</v>
      </c>
      <c r="E21" s="14">
        <v>76.750280979999999</v>
      </c>
      <c r="F21" s="16">
        <v>0.76022394999999998</v>
      </c>
      <c r="G21" s="14">
        <v>20.557360880000001</v>
      </c>
      <c r="H21" s="16">
        <v>0.67835955999999997</v>
      </c>
      <c r="I21" s="14">
        <v>0</v>
      </c>
      <c r="J21" s="16">
        <v>0</v>
      </c>
      <c r="K21" s="14" t="s">
        <v>582</v>
      </c>
      <c r="L21" s="16" t="s">
        <v>582</v>
      </c>
      <c r="M21" s="14">
        <v>0</v>
      </c>
      <c r="N21" s="16">
        <v>0</v>
      </c>
      <c r="O21" s="14">
        <v>0</v>
      </c>
      <c r="P21" s="16">
        <v>0</v>
      </c>
      <c r="Q21" s="14">
        <v>2.6923581400000001</v>
      </c>
      <c r="R21" s="16">
        <v>0.31865025000000002</v>
      </c>
    </row>
    <row r="22" spans="1:18" x14ac:dyDescent="0.25">
      <c r="A22" s="11" t="s">
        <v>492</v>
      </c>
      <c r="B22" s="13">
        <v>6598</v>
      </c>
      <c r="C22" s="14">
        <f>(46/B22*100)</f>
        <v>0.69718096392846318</v>
      </c>
      <c r="D22" s="15">
        <v>6552</v>
      </c>
      <c r="E22" s="14">
        <v>64.945609759999996</v>
      </c>
      <c r="F22" s="16">
        <v>0.89790744</v>
      </c>
      <c r="G22" s="14">
        <v>27.977584149999998</v>
      </c>
      <c r="H22" s="16">
        <v>0.82104882000000001</v>
      </c>
      <c r="I22" s="14">
        <v>0</v>
      </c>
      <c r="J22" s="16">
        <v>0</v>
      </c>
      <c r="K22" s="14" t="s">
        <v>582</v>
      </c>
      <c r="L22" s="16" t="s">
        <v>582</v>
      </c>
      <c r="M22" s="14">
        <v>0</v>
      </c>
      <c r="N22" s="16">
        <v>0</v>
      </c>
      <c r="O22" s="14">
        <v>2.6915680000000001E-2</v>
      </c>
      <c r="P22" s="16">
        <v>1.8996880000000001E-2</v>
      </c>
      <c r="Q22" s="14">
        <v>7.0498904099999997</v>
      </c>
      <c r="R22" s="16">
        <v>0.70495350999999995</v>
      </c>
    </row>
    <row r="23" spans="1:18" x14ac:dyDescent="0.25">
      <c r="A23" s="11" t="s">
        <v>493</v>
      </c>
      <c r="B23" s="13">
        <v>11583</v>
      </c>
      <c r="C23" s="14">
        <f>(329/B23*100)</f>
        <v>2.8403695070361739</v>
      </c>
      <c r="D23" s="15">
        <v>11254</v>
      </c>
      <c r="E23" s="14">
        <v>81.277512200000004</v>
      </c>
      <c r="F23" s="16">
        <v>0.61774476</v>
      </c>
      <c r="G23" s="14">
        <v>14.96210649</v>
      </c>
      <c r="H23" s="16">
        <v>0.57165155000000001</v>
      </c>
      <c r="I23" s="14">
        <v>0</v>
      </c>
      <c r="J23" s="16">
        <v>0</v>
      </c>
      <c r="K23" s="14" t="s">
        <v>582</v>
      </c>
      <c r="L23" s="16" t="s">
        <v>582</v>
      </c>
      <c r="M23" s="14">
        <v>0</v>
      </c>
      <c r="N23" s="16">
        <v>0</v>
      </c>
      <c r="O23" s="14">
        <v>0</v>
      </c>
      <c r="P23" s="16">
        <v>0</v>
      </c>
      <c r="Q23" s="14">
        <v>3.7603813100000001</v>
      </c>
      <c r="R23" s="16">
        <v>0.38595819999999997</v>
      </c>
    </row>
    <row r="24" spans="1:18" x14ac:dyDescent="0.25">
      <c r="A24" s="11" t="s">
        <v>494</v>
      </c>
      <c r="B24" s="13">
        <v>6647</v>
      </c>
      <c r="C24" s="14">
        <f>(23/B24*100)</f>
        <v>0.34602076124567477</v>
      </c>
      <c r="D24" s="15">
        <v>6624</v>
      </c>
      <c r="E24" s="14">
        <v>76.993573299999994</v>
      </c>
      <c r="F24" s="16">
        <v>1.1275048000000001</v>
      </c>
      <c r="G24" s="14">
        <v>20.553519120000001</v>
      </c>
      <c r="H24" s="16">
        <v>0.81205422999999999</v>
      </c>
      <c r="I24" s="14">
        <v>0</v>
      </c>
      <c r="J24" s="16">
        <v>0</v>
      </c>
      <c r="K24" s="14" t="s">
        <v>582</v>
      </c>
      <c r="L24" s="16" t="s">
        <v>582</v>
      </c>
      <c r="M24" s="14">
        <v>0</v>
      </c>
      <c r="N24" s="16">
        <v>0</v>
      </c>
      <c r="O24" s="14">
        <v>0</v>
      </c>
      <c r="P24" s="16">
        <v>0</v>
      </c>
      <c r="Q24" s="14">
        <v>2.4529075900000001</v>
      </c>
      <c r="R24" s="16">
        <v>0.87494037999999996</v>
      </c>
    </row>
    <row r="25" spans="1:18" x14ac:dyDescent="0.25">
      <c r="A25" s="11" t="s">
        <v>495</v>
      </c>
      <c r="B25" s="13">
        <v>5581</v>
      </c>
      <c r="C25" s="14">
        <f>(26/B25*100)</f>
        <v>0.46586633219853069</v>
      </c>
      <c r="D25" s="15">
        <v>5555</v>
      </c>
      <c r="E25" s="14">
        <v>79.789775980000002</v>
      </c>
      <c r="F25" s="16">
        <v>0.89870623000000005</v>
      </c>
      <c r="G25" s="14">
        <v>18.912957680000002</v>
      </c>
      <c r="H25" s="16">
        <v>0.84689831999999998</v>
      </c>
      <c r="I25" s="14">
        <v>0</v>
      </c>
      <c r="J25" s="16">
        <v>0</v>
      </c>
      <c r="K25" s="14" t="s">
        <v>582</v>
      </c>
      <c r="L25" s="16" t="s">
        <v>582</v>
      </c>
      <c r="M25" s="14">
        <v>0</v>
      </c>
      <c r="N25" s="16">
        <v>0</v>
      </c>
      <c r="O25" s="14">
        <v>0</v>
      </c>
      <c r="P25" s="16">
        <v>0</v>
      </c>
      <c r="Q25" s="14">
        <v>1.29726634</v>
      </c>
      <c r="R25" s="16">
        <v>0.15383741000000001</v>
      </c>
    </row>
    <row r="26" spans="1:18" x14ac:dyDescent="0.25">
      <c r="A26" s="11" t="s">
        <v>496</v>
      </c>
      <c r="B26" s="13">
        <v>4869</v>
      </c>
      <c r="C26" s="14">
        <f>(108/B26*100)</f>
        <v>2.2181146025878005</v>
      </c>
      <c r="D26" s="15">
        <v>4761</v>
      </c>
      <c r="E26" s="14">
        <v>78.157575679999994</v>
      </c>
      <c r="F26" s="16">
        <v>0.78745827000000002</v>
      </c>
      <c r="G26" s="14">
        <v>19.557187509999999</v>
      </c>
      <c r="H26" s="16">
        <v>0.72102189999999999</v>
      </c>
      <c r="I26" s="14">
        <v>0</v>
      </c>
      <c r="J26" s="16">
        <v>0</v>
      </c>
      <c r="K26" s="14" t="s">
        <v>582</v>
      </c>
      <c r="L26" s="16" t="s">
        <v>582</v>
      </c>
      <c r="M26" s="14">
        <v>0</v>
      </c>
      <c r="N26" s="16">
        <v>0</v>
      </c>
      <c r="O26" s="14">
        <v>0</v>
      </c>
      <c r="P26" s="16">
        <v>0</v>
      </c>
      <c r="Q26" s="14">
        <v>2.2852368099999998</v>
      </c>
      <c r="R26" s="16">
        <v>0.26598270000000002</v>
      </c>
    </row>
    <row r="27" spans="1:18" x14ac:dyDescent="0.25">
      <c r="A27" s="11" t="s">
        <v>497</v>
      </c>
      <c r="B27" s="13">
        <v>5299</v>
      </c>
      <c r="C27" s="14">
        <f>(245/B27*100)</f>
        <v>4.6235138705416112</v>
      </c>
      <c r="D27" s="15">
        <v>5054</v>
      </c>
      <c r="E27" s="14">
        <v>77.537074689999997</v>
      </c>
      <c r="F27" s="16">
        <v>0.49355536</v>
      </c>
      <c r="G27" s="14">
        <v>15.18800755</v>
      </c>
      <c r="H27" s="16">
        <v>0.44478505000000002</v>
      </c>
      <c r="I27" s="14">
        <v>0</v>
      </c>
      <c r="J27" s="16">
        <v>0</v>
      </c>
      <c r="K27" s="14" t="s">
        <v>582</v>
      </c>
      <c r="L27" s="16" t="s">
        <v>582</v>
      </c>
      <c r="M27" s="14">
        <v>0</v>
      </c>
      <c r="N27" s="16">
        <v>0</v>
      </c>
      <c r="O27" s="14">
        <v>0</v>
      </c>
      <c r="P27" s="16">
        <v>0</v>
      </c>
      <c r="Q27" s="14">
        <v>7.2749177600000001</v>
      </c>
      <c r="R27" s="16">
        <v>0.32983287</v>
      </c>
    </row>
    <row r="28" spans="1:18" x14ac:dyDescent="0.25">
      <c r="A28" s="11" t="s">
        <v>498</v>
      </c>
      <c r="B28" s="13">
        <v>7568</v>
      </c>
      <c r="C28" s="14">
        <f>(640/B28*100)</f>
        <v>8.456659619450317</v>
      </c>
      <c r="D28" s="15">
        <v>6928</v>
      </c>
      <c r="E28" s="14">
        <v>77.818973279999994</v>
      </c>
      <c r="F28" s="16">
        <v>0.94638679999999997</v>
      </c>
      <c r="G28" s="14">
        <v>15.459468040000001</v>
      </c>
      <c r="H28" s="16">
        <v>0.57724456000000002</v>
      </c>
      <c r="I28" s="14">
        <v>0</v>
      </c>
      <c r="J28" s="16">
        <v>0</v>
      </c>
      <c r="K28" s="14" t="s">
        <v>582</v>
      </c>
      <c r="L28" s="16" t="s">
        <v>582</v>
      </c>
      <c r="M28" s="14">
        <v>0</v>
      </c>
      <c r="N28" s="16">
        <v>0</v>
      </c>
      <c r="O28" s="14">
        <v>0</v>
      </c>
      <c r="P28" s="16">
        <v>0</v>
      </c>
      <c r="Q28" s="14">
        <v>6.7215586800000002</v>
      </c>
      <c r="R28" s="16">
        <v>0.86483209000000005</v>
      </c>
    </row>
    <row r="29" spans="1:18" x14ac:dyDescent="0.25">
      <c r="A29" s="11" t="s">
        <v>499</v>
      </c>
      <c r="B29" s="13">
        <v>5385</v>
      </c>
      <c r="C29" s="14">
        <f>(30/B29*100)</f>
        <v>0.55710306406685239</v>
      </c>
      <c r="D29" s="15">
        <v>5355</v>
      </c>
      <c r="E29" s="14">
        <v>81.363617079999997</v>
      </c>
      <c r="F29" s="16">
        <v>0.472827</v>
      </c>
      <c r="G29" s="14">
        <v>14.54269012</v>
      </c>
      <c r="H29" s="16">
        <v>0.44918181000000001</v>
      </c>
      <c r="I29" s="14">
        <v>0</v>
      </c>
      <c r="J29" s="16">
        <v>0</v>
      </c>
      <c r="K29" s="14" t="s">
        <v>582</v>
      </c>
      <c r="L29" s="16" t="s">
        <v>582</v>
      </c>
      <c r="M29" s="14">
        <v>2.7667624100000001</v>
      </c>
      <c r="N29" s="16">
        <v>0.24169378</v>
      </c>
      <c r="O29" s="14">
        <v>0</v>
      </c>
      <c r="P29" s="16">
        <v>0</v>
      </c>
      <c r="Q29" s="14">
        <v>1.32693039</v>
      </c>
      <c r="R29" s="16">
        <v>0.21918397000000001</v>
      </c>
    </row>
    <row r="30" spans="1:18" x14ac:dyDescent="0.25">
      <c r="A30" s="11" t="s">
        <v>500</v>
      </c>
      <c r="B30" s="13">
        <v>4520</v>
      </c>
      <c r="C30" s="14">
        <f>(290/B30*100)</f>
        <v>6.4159292035398234</v>
      </c>
      <c r="D30" s="15">
        <v>4230</v>
      </c>
      <c r="E30" s="14">
        <v>71.552912280000001</v>
      </c>
      <c r="F30" s="16">
        <v>0.7875259</v>
      </c>
      <c r="G30" s="14">
        <v>23.897936359999999</v>
      </c>
      <c r="H30" s="16">
        <v>0.79072324999999999</v>
      </c>
      <c r="I30" s="14">
        <v>0</v>
      </c>
      <c r="J30" s="16">
        <v>0</v>
      </c>
      <c r="K30" s="14" t="s">
        <v>582</v>
      </c>
      <c r="L30" s="16" t="s">
        <v>582</v>
      </c>
      <c r="M30" s="14">
        <v>0</v>
      </c>
      <c r="N30" s="16">
        <v>0</v>
      </c>
      <c r="O30" s="14">
        <v>0</v>
      </c>
      <c r="P30" s="16">
        <v>0</v>
      </c>
      <c r="Q30" s="14">
        <v>4.5491513599999998</v>
      </c>
      <c r="R30" s="16">
        <v>0.33215219000000001</v>
      </c>
    </row>
    <row r="31" spans="1:18" x14ac:dyDescent="0.25">
      <c r="A31" s="11" t="s">
        <v>501</v>
      </c>
      <c r="B31" s="13">
        <v>5456</v>
      </c>
      <c r="C31" s="14">
        <f>(161/B31*100)</f>
        <v>2.9508797653958947</v>
      </c>
      <c r="D31" s="15">
        <v>5295</v>
      </c>
      <c r="E31" s="14">
        <v>70.888339520000002</v>
      </c>
      <c r="F31" s="16">
        <v>1.0085656199999999</v>
      </c>
      <c r="G31" s="14">
        <v>23.873492110000001</v>
      </c>
      <c r="H31" s="16">
        <v>0.88195440000000003</v>
      </c>
      <c r="I31" s="14">
        <v>0</v>
      </c>
      <c r="J31" s="16">
        <v>0</v>
      </c>
      <c r="K31" s="14" t="s">
        <v>582</v>
      </c>
      <c r="L31" s="16" t="s">
        <v>582</v>
      </c>
      <c r="M31" s="14">
        <v>0</v>
      </c>
      <c r="N31" s="16">
        <v>0</v>
      </c>
      <c r="O31" s="14">
        <v>0</v>
      </c>
      <c r="P31" s="16">
        <v>0</v>
      </c>
      <c r="Q31" s="14">
        <v>5.2381683700000004</v>
      </c>
      <c r="R31" s="16">
        <v>0.48181014999999999</v>
      </c>
    </row>
    <row r="32" spans="1:18" x14ac:dyDescent="0.25">
      <c r="A32" s="11" t="s">
        <v>502</v>
      </c>
      <c r="B32" s="13">
        <v>4478</v>
      </c>
      <c r="C32" s="14">
        <f>(6/B32*100)</f>
        <v>0.13398838767306834</v>
      </c>
      <c r="D32" s="15">
        <v>4472</v>
      </c>
      <c r="E32" s="14">
        <v>80.522593760000007</v>
      </c>
      <c r="F32" s="16">
        <v>0.71512534999999999</v>
      </c>
      <c r="G32" s="14">
        <v>17.495008689999999</v>
      </c>
      <c r="H32" s="16">
        <v>0.64516527000000001</v>
      </c>
      <c r="I32" s="14">
        <v>0</v>
      </c>
      <c r="J32" s="16">
        <v>0</v>
      </c>
      <c r="K32" s="14" t="s">
        <v>582</v>
      </c>
      <c r="L32" s="16" t="s">
        <v>582</v>
      </c>
      <c r="M32" s="14">
        <v>0</v>
      </c>
      <c r="N32" s="16">
        <v>0</v>
      </c>
      <c r="O32" s="14">
        <v>0</v>
      </c>
      <c r="P32" s="16">
        <v>0</v>
      </c>
      <c r="Q32" s="14">
        <v>1.98239755</v>
      </c>
      <c r="R32" s="16">
        <v>0.23168461000000001</v>
      </c>
    </row>
    <row r="33" spans="1:18" x14ac:dyDescent="0.25">
      <c r="A33" s="11" t="s">
        <v>503</v>
      </c>
      <c r="B33" s="13">
        <v>7325</v>
      </c>
      <c r="C33" s="14">
        <f>(90/B33*100)</f>
        <v>1.228668941979522</v>
      </c>
      <c r="D33" s="15">
        <v>7235</v>
      </c>
      <c r="E33" s="14">
        <v>70.815398509999994</v>
      </c>
      <c r="F33" s="16">
        <v>0.83943184000000004</v>
      </c>
      <c r="G33" s="14">
        <v>26.878505570000002</v>
      </c>
      <c r="H33" s="16">
        <v>0.83694415</v>
      </c>
      <c r="I33" s="14">
        <v>0</v>
      </c>
      <c r="J33" s="16">
        <v>0</v>
      </c>
      <c r="K33" s="14" t="s">
        <v>582</v>
      </c>
      <c r="L33" s="16" t="s">
        <v>582</v>
      </c>
      <c r="M33" s="14">
        <v>0</v>
      </c>
      <c r="N33" s="16">
        <v>0</v>
      </c>
      <c r="O33" s="14">
        <v>0</v>
      </c>
      <c r="P33" s="16">
        <v>0</v>
      </c>
      <c r="Q33" s="14">
        <v>2.3060959099999998</v>
      </c>
      <c r="R33" s="16">
        <v>0.26720300000000002</v>
      </c>
    </row>
    <row r="34" spans="1:18" x14ac:dyDescent="0.25">
      <c r="A34" s="11" t="s">
        <v>504</v>
      </c>
      <c r="B34" s="13">
        <v>6350</v>
      </c>
      <c r="C34" s="14">
        <f>(119/B34*100)</f>
        <v>1.8740157480314963</v>
      </c>
      <c r="D34" s="15">
        <v>6231</v>
      </c>
      <c r="E34" s="14">
        <v>66.570448479999996</v>
      </c>
      <c r="F34" s="16">
        <v>0.87059646999999996</v>
      </c>
      <c r="G34" s="14">
        <v>24.367566700000001</v>
      </c>
      <c r="H34" s="16">
        <v>0.73439832999999999</v>
      </c>
      <c r="I34" s="14">
        <v>0</v>
      </c>
      <c r="J34" s="16">
        <v>0</v>
      </c>
      <c r="K34" s="14" t="s">
        <v>582</v>
      </c>
      <c r="L34" s="16" t="s">
        <v>582</v>
      </c>
      <c r="M34" s="14">
        <v>2.59856183</v>
      </c>
      <c r="N34" s="16">
        <v>0.53942776999999997</v>
      </c>
      <c r="O34" s="14">
        <v>0</v>
      </c>
      <c r="P34" s="16">
        <v>0</v>
      </c>
      <c r="Q34" s="14">
        <v>6.4634229899999998</v>
      </c>
      <c r="R34" s="16">
        <v>0.56845082000000002</v>
      </c>
    </row>
    <row r="35" spans="1:18" x14ac:dyDescent="0.25">
      <c r="A35" s="11" t="s">
        <v>505</v>
      </c>
      <c r="B35" s="13">
        <v>6406</v>
      </c>
      <c r="C35" s="14">
        <f>(98/B35*100)</f>
        <v>1.5298157976896658</v>
      </c>
      <c r="D35" s="15">
        <v>6308</v>
      </c>
      <c r="E35" s="14">
        <v>53.033318059999999</v>
      </c>
      <c r="F35" s="16">
        <v>0.71902611999999999</v>
      </c>
      <c r="G35" s="14">
        <v>41.547265080000003</v>
      </c>
      <c r="H35" s="16">
        <v>0.66363167000000001</v>
      </c>
      <c r="I35" s="14">
        <v>0</v>
      </c>
      <c r="J35" s="16">
        <v>0</v>
      </c>
      <c r="K35" s="14" t="s">
        <v>582</v>
      </c>
      <c r="L35" s="16" t="s">
        <v>582</v>
      </c>
      <c r="M35" s="14">
        <v>1.0461893200000001</v>
      </c>
      <c r="N35" s="16">
        <v>5.740572E-2</v>
      </c>
      <c r="O35" s="14">
        <v>0</v>
      </c>
      <c r="P35" s="16">
        <v>0</v>
      </c>
      <c r="Q35" s="14">
        <v>4.3732275400000002</v>
      </c>
      <c r="R35" s="16">
        <v>0.27066348000000001</v>
      </c>
    </row>
    <row r="36" spans="1:18" x14ac:dyDescent="0.25">
      <c r="A36" s="11" t="s">
        <v>506</v>
      </c>
      <c r="B36" s="13">
        <v>6736</v>
      </c>
      <c r="C36" s="14">
        <f>(116/B36*100)</f>
        <v>1.7220902612826601</v>
      </c>
      <c r="D36" s="15">
        <v>6620</v>
      </c>
      <c r="E36" s="14">
        <v>80.649953719999999</v>
      </c>
      <c r="F36" s="16">
        <v>0.66951676000000004</v>
      </c>
      <c r="G36" s="14">
        <v>15.538568489999999</v>
      </c>
      <c r="H36" s="16">
        <v>0.52544020999999996</v>
      </c>
      <c r="I36" s="14">
        <v>0</v>
      </c>
      <c r="J36" s="16">
        <v>0</v>
      </c>
      <c r="K36" s="14" t="s">
        <v>582</v>
      </c>
      <c r="L36" s="16" t="s">
        <v>582</v>
      </c>
      <c r="M36" s="14">
        <v>0</v>
      </c>
      <c r="N36" s="16">
        <v>0</v>
      </c>
      <c r="O36" s="14">
        <v>0</v>
      </c>
      <c r="P36" s="16">
        <v>0</v>
      </c>
      <c r="Q36" s="14">
        <v>3.8114777800000001</v>
      </c>
      <c r="R36" s="16">
        <v>0.35562817000000002</v>
      </c>
    </row>
    <row r="37" spans="1:18" x14ac:dyDescent="0.25">
      <c r="A37" s="11" t="s">
        <v>507</v>
      </c>
      <c r="B37" s="13">
        <v>5458</v>
      </c>
      <c r="C37" s="14">
        <f>(254/B37*100)</f>
        <v>4.653719311102968</v>
      </c>
      <c r="D37" s="15">
        <v>5204</v>
      </c>
      <c r="E37" s="14">
        <v>62.371123920000002</v>
      </c>
      <c r="F37" s="16">
        <v>1.25123312</v>
      </c>
      <c r="G37" s="14">
        <v>28.92192846</v>
      </c>
      <c r="H37" s="16">
        <v>1.0137877</v>
      </c>
      <c r="I37" s="14">
        <v>0</v>
      </c>
      <c r="J37" s="16">
        <v>0</v>
      </c>
      <c r="K37" s="14" t="s">
        <v>582</v>
      </c>
      <c r="L37" s="16" t="s">
        <v>582</v>
      </c>
      <c r="M37" s="14">
        <v>0</v>
      </c>
      <c r="N37" s="16">
        <v>0</v>
      </c>
      <c r="O37" s="14">
        <v>0</v>
      </c>
      <c r="P37" s="16">
        <v>0</v>
      </c>
      <c r="Q37" s="14">
        <v>8.7069476300000002</v>
      </c>
      <c r="R37" s="16">
        <v>0.80604507000000003</v>
      </c>
    </row>
    <row r="38" spans="1:18" x14ac:dyDescent="0.25">
      <c r="A38" s="11" t="s">
        <v>508</v>
      </c>
      <c r="B38" s="13">
        <v>5860</v>
      </c>
      <c r="C38" s="14">
        <f>(36/B38*100)</f>
        <v>0.61433447098976102</v>
      </c>
      <c r="D38" s="15">
        <v>5824</v>
      </c>
      <c r="E38" s="14">
        <v>60.156809170000002</v>
      </c>
      <c r="F38" s="16">
        <v>1.0494739900000001</v>
      </c>
      <c r="G38" s="14">
        <v>19.148416269999998</v>
      </c>
      <c r="H38" s="16">
        <v>0.72024721999999997</v>
      </c>
      <c r="I38" s="14">
        <v>0</v>
      </c>
      <c r="J38" s="16">
        <v>0</v>
      </c>
      <c r="K38" s="14" t="s">
        <v>582</v>
      </c>
      <c r="L38" s="16" t="s">
        <v>582</v>
      </c>
      <c r="M38" s="14">
        <v>0</v>
      </c>
      <c r="N38" s="16">
        <v>0</v>
      </c>
      <c r="O38" s="14">
        <v>0</v>
      </c>
      <c r="P38" s="16">
        <v>0</v>
      </c>
      <c r="Q38" s="14">
        <v>20.694774559999999</v>
      </c>
      <c r="R38" s="16">
        <v>1.0988277099999999</v>
      </c>
    </row>
    <row r="39" spans="1:18" x14ac:dyDescent="0.25">
      <c r="A39" s="11" t="s">
        <v>509</v>
      </c>
      <c r="B39" s="13">
        <v>5895</v>
      </c>
      <c r="C39" s="14">
        <f>(34/B39*100)</f>
        <v>0.57675996607294322</v>
      </c>
      <c r="D39" s="15">
        <v>5861</v>
      </c>
      <c r="E39" s="14">
        <v>83.250347989999995</v>
      </c>
      <c r="F39" s="16">
        <v>0.72937852000000003</v>
      </c>
      <c r="G39" s="14">
        <v>12.76526149</v>
      </c>
      <c r="H39" s="16">
        <v>0.59280911000000003</v>
      </c>
      <c r="I39" s="14">
        <v>0</v>
      </c>
      <c r="J39" s="16">
        <v>0</v>
      </c>
      <c r="K39" s="14" t="s">
        <v>582</v>
      </c>
      <c r="L39" s="16" t="s">
        <v>582</v>
      </c>
      <c r="M39" s="14">
        <v>0</v>
      </c>
      <c r="N39" s="16">
        <v>0</v>
      </c>
      <c r="O39" s="14">
        <v>0</v>
      </c>
      <c r="P39" s="16">
        <v>0</v>
      </c>
      <c r="Q39" s="14">
        <v>3.9843905199999998</v>
      </c>
      <c r="R39" s="16">
        <v>0.60121586999999999</v>
      </c>
    </row>
    <row r="40" spans="1:18" x14ac:dyDescent="0.25">
      <c r="A40" s="11" t="s">
        <v>510</v>
      </c>
      <c r="B40" s="13">
        <v>14157</v>
      </c>
      <c r="C40" s="14">
        <f>(467/B40*100)</f>
        <v>3.2987214805396627</v>
      </c>
      <c r="D40" s="15">
        <v>13690</v>
      </c>
      <c r="E40" s="14">
        <v>80.658331509999996</v>
      </c>
      <c r="F40" s="16">
        <v>0.74323433000000005</v>
      </c>
      <c r="G40" s="14">
        <v>14.918899850000001</v>
      </c>
      <c r="H40" s="16">
        <v>0.67813688000000005</v>
      </c>
      <c r="I40" s="14">
        <v>0</v>
      </c>
      <c r="J40" s="16">
        <v>0</v>
      </c>
      <c r="K40" s="14" t="s">
        <v>582</v>
      </c>
      <c r="L40" s="16" t="s">
        <v>582</v>
      </c>
      <c r="M40" s="14">
        <v>0</v>
      </c>
      <c r="N40" s="16">
        <v>0</v>
      </c>
      <c r="O40" s="14">
        <v>0</v>
      </c>
      <c r="P40" s="16">
        <v>0</v>
      </c>
      <c r="Q40" s="14">
        <v>4.4227686400000001</v>
      </c>
      <c r="R40" s="16">
        <v>0.44581332000000001</v>
      </c>
    </row>
    <row r="41" spans="1:18" x14ac:dyDescent="0.25">
      <c r="A41" s="11" t="s">
        <v>511</v>
      </c>
      <c r="B41" s="13">
        <v>5712</v>
      </c>
      <c r="C41" s="14">
        <f>(83/B41*100)</f>
        <v>1.4530812324929971</v>
      </c>
      <c r="D41" s="15">
        <v>5629</v>
      </c>
      <c r="E41" s="14">
        <v>80.85861792</v>
      </c>
      <c r="F41" s="16">
        <v>0.77017981000000002</v>
      </c>
      <c r="G41" s="14">
        <v>14.59893035</v>
      </c>
      <c r="H41" s="16">
        <v>0.61670417</v>
      </c>
      <c r="I41" s="14">
        <v>0</v>
      </c>
      <c r="J41" s="16">
        <v>0</v>
      </c>
      <c r="K41" s="14" t="s">
        <v>582</v>
      </c>
      <c r="L41" s="16" t="s">
        <v>582</v>
      </c>
      <c r="M41" s="14">
        <v>0.68244422999999999</v>
      </c>
      <c r="N41" s="16">
        <v>0.18172937</v>
      </c>
      <c r="O41" s="14">
        <v>0</v>
      </c>
      <c r="P41" s="16">
        <v>0</v>
      </c>
      <c r="Q41" s="14">
        <v>3.8600074900000001</v>
      </c>
      <c r="R41" s="16">
        <v>0.48943024000000002</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72.169727503714327</v>
      </c>
      <c r="F42" s="16">
        <f>IF(COUNT(F7:F41) &gt; 0, SQRT(SUMSQ(F7:F41)/(COUNT(F7:F41)*COUNT(F7:F41)) ), "—")</f>
        <v>0.14320398650209587</v>
      </c>
      <c r="G42" s="14">
        <f>IF(COUNT(G7:G41) &gt; 0, AVERAGE(G7:G41), "—")</f>
        <v>21.889000399714284</v>
      </c>
      <c r="H42" s="16">
        <f>IF(COUNT(H7:H41) &gt; 0, SQRT(SUMSQ(H7:H41)/(COUNT(H7:H41)*COUNT(H7:H41)) ), "—")</f>
        <v>0.12273610990055452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7.6901942857142858E-4</v>
      </c>
      <c r="P42" s="16">
        <f>IF(COUNT(P7:P41) &gt; 0, SQRT(SUMSQ(P7:P41)/(COUNT(P7:P41)*COUNT(P7:P41)) ), "—")</f>
        <v>5.42768E-4</v>
      </c>
      <c r="Q42" s="14">
        <f>IF(COUNT(Q7:Q41) &gt; 0, AVERAGE(Q7:Q41), "—")</f>
        <v>5.3022791328571417</v>
      </c>
      <c r="R42" s="16">
        <f>IF(COUNT(R7:R41) &gt; 0, SQRT(SUMSQ(R7:R41)/(COUNT(R7:R41)*COUNT(R7:R41)) ), "—")</f>
        <v>9.1668904611590885E-2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48.757429340000002</v>
      </c>
      <c r="F46" s="16">
        <v>1.00516088</v>
      </c>
      <c r="G46" s="14">
        <v>14.955241579999999</v>
      </c>
      <c r="H46" s="16">
        <v>0.42287801000000003</v>
      </c>
      <c r="I46" s="14">
        <v>0</v>
      </c>
      <c r="J46" s="16">
        <v>0</v>
      </c>
      <c r="K46" s="14" t="s">
        <v>582</v>
      </c>
      <c r="L46" s="16" t="s">
        <v>582</v>
      </c>
      <c r="M46" s="14">
        <v>0</v>
      </c>
      <c r="N46" s="16">
        <v>0</v>
      </c>
      <c r="O46" s="14">
        <v>0</v>
      </c>
      <c r="P46" s="16">
        <v>0</v>
      </c>
      <c r="Q46" s="14">
        <v>36.287329079999999</v>
      </c>
      <c r="R46" s="16">
        <v>1.13819034</v>
      </c>
    </row>
    <row r="47" spans="1:18" x14ac:dyDescent="0.25">
      <c r="A47" s="11" t="s">
        <v>517</v>
      </c>
      <c r="B47" s="13">
        <v>5928</v>
      </c>
      <c r="C47" s="14">
        <f>(498/B47*100)</f>
        <v>8.4008097165991913</v>
      </c>
      <c r="D47" s="15">
        <v>5430</v>
      </c>
      <c r="E47" s="14">
        <v>62.049146479999997</v>
      </c>
      <c r="F47" s="16">
        <v>1.1086881</v>
      </c>
      <c r="G47" s="14">
        <v>23.502964049999999</v>
      </c>
      <c r="H47" s="16">
        <v>0.85927580000000003</v>
      </c>
      <c r="I47" s="14">
        <v>0</v>
      </c>
      <c r="J47" s="16">
        <v>0</v>
      </c>
      <c r="K47" s="14" t="s">
        <v>582</v>
      </c>
      <c r="L47" s="16" t="s">
        <v>582</v>
      </c>
      <c r="M47" s="14">
        <v>0</v>
      </c>
      <c r="N47" s="16">
        <v>0</v>
      </c>
      <c r="O47" s="14">
        <v>0</v>
      </c>
      <c r="P47" s="16">
        <v>0</v>
      </c>
      <c r="Q47" s="14">
        <v>14.447889460000001</v>
      </c>
      <c r="R47" s="16">
        <v>1.0513717300000001</v>
      </c>
    </row>
    <row r="48" spans="1:18" x14ac:dyDescent="0.25">
      <c r="A48" s="11" t="s">
        <v>518</v>
      </c>
      <c r="B48" s="13">
        <v>9841</v>
      </c>
      <c r="C48" s="14">
        <f>(9/B48*100)</f>
        <v>9.1454120516207701E-2</v>
      </c>
      <c r="D48" s="15">
        <v>9832</v>
      </c>
      <c r="E48" s="14">
        <v>90.264664159999995</v>
      </c>
      <c r="F48" s="16">
        <v>0.65498707</v>
      </c>
      <c r="G48" s="14">
        <v>8.3873058199999999</v>
      </c>
      <c r="H48" s="16">
        <v>0.48896627999999998</v>
      </c>
      <c r="I48" s="14">
        <v>0</v>
      </c>
      <c r="J48" s="16">
        <v>0</v>
      </c>
      <c r="K48" s="14" t="s">
        <v>582</v>
      </c>
      <c r="L48" s="16" t="s">
        <v>582</v>
      </c>
      <c r="M48" s="14">
        <v>0</v>
      </c>
      <c r="N48" s="16">
        <v>0</v>
      </c>
      <c r="O48" s="14">
        <v>0</v>
      </c>
      <c r="P48" s="16">
        <v>0</v>
      </c>
      <c r="Q48" s="14">
        <v>1.34803001</v>
      </c>
      <c r="R48" s="16">
        <v>0.52471701000000004</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80.502601010000006</v>
      </c>
      <c r="F50" s="16">
        <v>0.71421738999999995</v>
      </c>
      <c r="G50" s="14">
        <v>14.81087733</v>
      </c>
      <c r="H50" s="16">
        <v>0.53923080999999995</v>
      </c>
      <c r="I50" s="14">
        <v>0</v>
      </c>
      <c r="J50" s="16">
        <v>0</v>
      </c>
      <c r="K50" s="14" t="s">
        <v>582</v>
      </c>
      <c r="L50" s="16" t="s">
        <v>582</v>
      </c>
      <c r="M50" s="14">
        <v>0</v>
      </c>
      <c r="N50" s="16">
        <v>0</v>
      </c>
      <c r="O50" s="14">
        <v>0</v>
      </c>
      <c r="P50" s="16">
        <v>0</v>
      </c>
      <c r="Q50" s="14">
        <v>4.6865216600000004</v>
      </c>
      <c r="R50" s="16">
        <v>0.50410098999999997</v>
      </c>
    </row>
    <row r="51" spans="1:18" x14ac:dyDescent="0.25">
      <c r="A51" s="11" t="s">
        <v>521</v>
      </c>
      <c r="B51" s="13">
        <v>6866</v>
      </c>
      <c r="C51" s="14">
        <f>(114/B51*100)</f>
        <v>1.6603553743081854</v>
      </c>
      <c r="D51" s="15">
        <v>6752</v>
      </c>
      <c r="E51" s="14">
        <v>61.193157710000001</v>
      </c>
      <c r="F51" s="16">
        <v>1.03499338</v>
      </c>
      <c r="G51" s="14">
        <v>17.39728611</v>
      </c>
      <c r="H51" s="16">
        <v>0.73484894999999995</v>
      </c>
      <c r="I51" s="14">
        <v>0</v>
      </c>
      <c r="J51" s="16">
        <v>0</v>
      </c>
      <c r="K51" s="14" t="s">
        <v>582</v>
      </c>
      <c r="L51" s="16" t="s">
        <v>582</v>
      </c>
      <c r="M51" s="14">
        <v>10.57559064</v>
      </c>
      <c r="N51" s="16">
        <v>0.61278966999999995</v>
      </c>
      <c r="O51" s="14">
        <v>0</v>
      </c>
      <c r="P51" s="16">
        <v>0</v>
      </c>
      <c r="Q51" s="14">
        <v>10.83396553</v>
      </c>
      <c r="R51" s="16">
        <v>1.0994450600000001</v>
      </c>
    </row>
    <row r="52" spans="1:18" x14ac:dyDescent="0.25">
      <c r="A52" s="11" t="s">
        <v>522</v>
      </c>
      <c r="B52" s="13">
        <v>5809</v>
      </c>
      <c r="C52" s="14">
        <f>(127/B52*100)</f>
        <v>2.1862626958168359</v>
      </c>
      <c r="D52" s="15">
        <v>5682</v>
      </c>
      <c r="E52" s="14">
        <v>70.821345489999999</v>
      </c>
      <c r="F52" s="16">
        <v>0.93939726999999995</v>
      </c>
      <c r="G52" s="14">
        <v>26.587159530000001</v>
      </c>
      <c r="H52" s="16">
        <v>0.91319870000000003</v>
      </c>
      <c r="I52" s="14">
        <v>0</v>
      </c>
      <c r="J52" s="16">
        <v>0</v>
      </c>
      <c r="K52" s="14" t="s">
        <v>582</v>
      </c>
      <c r="L52" s="16" t="s">
        <v>582</v>
      </c>
      <c r="M52" s="14">
        <v>0</v>
      </c>
      <c r="N52" s="16">
        <v>0</v>
      </c>
      <c r="O52" s="14">
        <v>0</v>
      </c>
      <c r="P52" s="16">
        <v>0</v>
      </c>
      <c r="Q52" s="14">
        <v>2.5914949799999998</v>
      </c>
      <c r="R52" s="16">
        <v>0.32843613999999999</v>
      </c>
    </row>
    <row r="53" spans="1:18" x14ac:dyDescent="0.25">
      <c r="A53" s="11" t="s">
        <v>523</v>
      </c>
      <c r="B53" s="13">
        <v>5571</v>
      </c>
      <c r="C53" s="14">
        <f>(150/B53*100)</f>
        <v>2.6925148088314486</v>
      </c>
      <c r="D53" s="15">
        <v>5421</v>
      </c>
      <c r="E53" s="14">
        <v>70.407747619999995</v>
      </c>
      <c r="F53" s="16">
        <v>0.57589126999999996</v>
      </c>
      <c r="G53" s="14">
        <v>20.661883509999999</v>
      </c>
      <c r="H53" s="16">
        <v>0.49749164000000001</v>
      </c>
      <c r="I53" s="14">
        <v>0</v>
      </c>
      <c r="J53" s="16">
        <v>0</v>
      </c>
      <c r="K53" s="14" t="s">
        <v>582</v>
      </c>
      <c r="L53" s="16" t="s">
        <v>582</v>
      </c>
      <c r="M53" s="14">
        <v>0</v>
      </c>
      <c r="N53" s="16">
        <v>0</v>
      </c>
      <c r="O53" s="14">
        <v>0</v>
      </c>
      <c r="P53" s="16">
        <v>0</v>
      </c>
      <c r="Q53" s="14">
        <v>8.9303688799999996</v>
      </c>
      <c r="R53" s="16">
        <v>0.41588719000000002</v>
      </c>
    </row>
    <row r="54" spans="1:18" x14ac:dyDescent="0.25">
      <c r="A54" s="11" t="s">
        <v>524</v>
      </c>
      <c r="B54" s="13">
        <v>4740</v>
      </c>
      <c r="C54" s="14">
        <f>(669/B54*100)</f>
        <v>14.113924050632912</v>
      </c>
      <c r="D54" s="15">
        <v>4071</v>
      </c>
      <c r="E54" s="14">
        <v>78.628955579999996</v>
      </c>
      <c r="F54" s="16">
        <v>1.61951779</v>
      </c>
      <c r="G54" s="14">
        <v>6.2598386899999996</v>
      </c>
      <c r="H54" s="16">
        <v>0.46348242000000001</v>
      </c>
      <c r="I54" s="14">
        <v>0</v>
      </c>
      <c r="J54" s="16">
        <v>0</v>
      </c>
      <c r="K54" s="14" t="s">
        <v>582</v>
      </c>
      <c r="L54" s="16" t="s">
        <v>582</v>
      </c>
      <c r="M54" s="14">
        <v>0</v>
      </c>
      <c r="N54" s="16">
        <v>0</v>
      </c>
      <c r="O54" s="14">
        <v>0</v>
      </c>
      <c r="P54" s="16">
        <v>0</v>
      </c>
      <c r="Q54" s="14">
        <v>15.11120573</v>
      </c>
      <c r="R54" s="16">
        <v>1.62627989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85.683347749999996</v>
      </c>
      <c r="F56" s="16">
        <v>0.67179173000000003</v>
      </c>
      <c r="G56" s="14">
        <v>13.04434659</v>
      </c>
      <c r="H56" s="16">
        <v>0.59509000000000001</v>
      </c>
      <c r="I56" s="14">
        <v>0</v>
      </c>
      <c r="J56" s="16">
        <v>0</v>
      </c>
      <c r="K56" s="14" t="s">
        <v>582</v>
      </c>
      <c r="L56" s="16" t="s">
        <v>582</v>
      </c>
      <c r="M56" s="14">
        <v>0</v>
      </c>
      <c r="N56" s="16">
        <v>0</v>
      </c>
      <c r="O56" s="14">
        <v>0</v>
      </c>
      <c r="P56" s="16">
        <v>0</v>
      </c>
      <c r="Q56" s="14">
        <v>1.27230566</v>
      </c>
      <c r="R56" s="16">
        <v>0.22860507999999999</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79.561148660000001</v>
      </c>
      <c r="F61" s="16">
        <v>0.72696190000000005</v>
      </c>
      <c r="G61" s="14">
        <v>16.152235480000002</v>
      </c>
      <c r="H61" s="16">
        <v>0.53218964999999996</v>
      </c>
      <c r="I61" s="14">
        <v>0</v>
      </c>
      <c r="J61" s="16">
        <v>0</v>
      </c>
      <c r="K61" s="14" t="s">
        <v>582</v>
      </c>
      <c r="L61" s="16" t="s">
        <v>582</v>
      </c>
      <c r="M61" s="14">
        <v>0</v>
      </c>
      <c r="N61" s="16">
        <v>0</v>
      </c>
      <c r="O61" s="14">
        <v>0</v>
      </c>
      <c r="P61" s="16">
        <v>0</v>
      </c>
      <c r="Q61" s="14">
        <v>4.2866158600000004</v>
      </c>
      <c r="R61" s="16">
        <v>0.54894929000000003</v>
      </c>
    </row>
    <row r="62" spans="1:18" x14ac:dyDescent="0.25">
      <c r="A62" s="11" t="s">
        <v>532</v>
      </c>
      <c r="B62" s="13">
        <v>4476</v>
      </c>
      <c r="C62" s="14">
        <f>(3/B62*100)</f>
        <v>6.7024128686327081E-2</v>
      </c>
      <c r="D62" s="15">
        <v>4473</v>
      </c>
      <c r="E62" s="14">
        <v>82.188157180000005</v>
      </c>
      <c r="F62" s="16">
        <v>0.59158734000000002</v>
      </c>
      <c r="G62" s="14">
        <v>17.252522249999998</v>
      </c>
      <c r="H62" s="16">
        <v>0.58362941000000002</v>
      </c>
      <c r="I62" s="14">
        <v>0</v>
      </c>
      <c r="J62" s="16">
        <v>0</v>
      </c>
      <c r="K62" s="14" t="s">
        <v>582</v>
      </c>
      <c r="L62" s="16" t="s">
        <v>582</v>
      </c>
      <c r="M62" s="14">
        <v>0</v>
      </c>
      <c r="N62" s="16">
        <v>0</v>
      </c>
      <c r="O62" s="14">
        <v>0</v>
      </c>
      <c r="P62" s="16">
        <v>0</v>
      </c>
      <c r="Q62" s="14">
        <v>0.55932057999999996</v>
      </c>
      <c r="R62" s="16">
        <v>0.11196496</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67.008977999999999</v>
      </c>
      <c r="F66" s="16">
        <v>0.63765579999999999</v>
      </c>
      <c r="G66" s="14">
        <v>20.04328538</v>
      </c>
      <c r="H66" s="16">
        <v>0.57677628999999997</v>
      </c>
      <c r="I66" s="14">
        <v>0</v>
      </c>
      <c r="J66" s="16">
        <v>0</v>
      </c>
      <c r="K66" s="14" t="s">
        <v>582</v>
      </c>
      <c r="L66" s="16" t="s">
        <v>582</v>
      </c>
      <c r="M66" s="14">
        <v>0</v>
      </c>
      <c r="N66" s="16">
        <v>0</v>
      </c>
      <c r="O66" s="14">
        <v>0</v>
      </c>
      <c r="P66" s="16">
        <v>0</v>
      </c>
      <c r="Q66" s="14">
        <v>12.947736620000001</v>
      </c>
      <c r="R66" s="16">
        <v>0.33971665000000001</v>
      </c>
    </row>
    <row r="67" spans="1:18" x14ac:dyDescent="0.25">
      <c r="A67" s="11" t="s">
        <v>537</v>
      </c>
      <c r="B67" s="13">
        <v>6971</v>
      </c>
      <c r="C67" s="14">
        <f>(1435/B67*100)</f>
        <v>20.585281882082914</v>
      </c>
      <c r="D67" s="15">
        <v>5536</v>
      </c>
      <c r="E67" s="14">
        <v>76.926247369999999</v>
      </c>
      <c r="F67" s="16">
        <v>0.72127216999999999</v>
      </c>
      <c r="G67" s="14">
        <v>19.167337629999999</v>
      </c>
      <c r="H67" s="16">
        <v>0.67108500999999998</v>
      </c>
      <c r="I67" s="14">
        <v>0</v>
      </c>
      <c r="J67" s="16">
        <v>0</v>
      </c>
      <c r="K67" s="14" t="s">
        <v>582</v>
      </c>
      <c r="L67" s="16" t="s">
        <v>582</v>
      </c>
      <c r="M67" s="14">
        <v>0</v>
      </c>
      <c r="N67" s="16">
        <v>0</v>
      </c>
      <c r="O67" s="14">
        <v>0</v>
      </c>
      <c r="P67" s="16">
        <v>0</v>
      </c>
      <c r="Q67" s="14">
        <v>3.906415</v>
      </c>
      <c r="R67" s="16">
        <v>0.33185585000000001</v>
      </c>
    </row>
    <row r="68" spans="1:18" x14ac:dyDescent="0.25">
      <c r="A68" s="11" t="s">
        <v>538</v>
      </c>
      <c r="B68" s="13">
        <v>12083</v>
      </c>
      <c r="C68" s="14">
        <f>(33/B68*100)</f>
        <v>0.27311098237192749</v>
      </c>
      <c r="D68" s="15">
        <v>12050</v>
      </c>
      <c r="E68" s="14">
        <v>69.589966369999999</v>
      </c>
      <c r="F68" s="16">
        <v>0.42337935999999998</v>
      </c>
      <c r="G68" s="14">
        <v>11.671673849999999</v>
      </c>
      <c r="H68" s="16">
        <v>0.29738842999999998</v>
      </c>
      <c r="I68" s="14">
        <v>0</v>
      </c>
      <c r="J68" s="16">
        <v>0</v>
      </c>
      <c r="K68" s="14" t="s">
        <v>582</v>
      </c>
      <c r="L68" s="16" t="s">
        <v>582</v>
      </c>
      <c r="M68" s="14">
        <v>0</v>
      </c>
      <c r="N68" s="16">
        <v>0</v>
      </c>
      <c r="O68" s="14">
        <v>0</v>
      </c>
      <c r="P68" s="16">
        <v>0</v>
      </c>
      <c r="Q68" s="14">
        <v>18.738359769999999</v>
      </c>
      <c r="R68" s="16">
        <v>0.32163429999999998</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80.698649939999996</v>
      </c>
      <c r="F70" s="16">
        <v>0.90573283999999998</v>
      </c>
      <c r="G70" s="14">
        <v>13.78479196</v>
      </c>
      <c r="H70" s="16">
        <v>0.53314452000000001</v>
      </c>
      <c r="I70" s="14">
        <v>0</v>
      </c>
      <c r="J70" s="16">
        <v>0</v>
      </c>
      <c r="K70" s="14" t="s">
        <v>582</v>
      </c>
      <c r="L70" s="16" t="s">
        <v>582</v>
      </c>
      <c r="M70" s="14">
        <v>0</v>
      </c>
      <c r="N70" s="16">
        <v>0</v>
      </c>
      <c r="O70" s="14">
        <v>0</v>
      </c>
      <c r="P70" s="16">
        <v>0</v>
      </c>
      <c r="Q70" s="14">
        <v>5.5165581000000001</v>
      </c>
      <c r="R70" s="16">
        <v>0.62837016000000001</v>
      </c>
    </row>
    <row r="71" spans="1:18" x14ac:dyDescent="0.25">
      <c r="A71" s="11" t="s">
        <v>541</v>
      </c>
      <c r="B71" s="13">
        <v>6115</v>
      </c>
      <c r="C71" s="14">
        <f>(63/B71*100)</f>
        <v>1.0302534750613246</v>
      </c>
      <c r="D71" s="15">
        <v>6052</v>
      </c>
      <c r="E71" s="14">
        <v>89.199465219999993</v>
      </c>
      <c r="F71" s="16">
        <v>0.45448782999999998</v>
      </c>
      <c r="G71" s="14">
        <v>10.0383549</v>
      </c>
      <c r="H71" s="16">
        <v>0.43901135000000002</v>
      </c>
      <c r="I71" s="14">
        <v>0</v>
      </c>
      <c r="J71" s="16">
        <v>0</v>
      </c>
      <c r="K71" s="14" t="s">
        <v>582</v>
      </c>
      <c r="L71" s="16" t="s">
        <v>582</v>
      </c>
      <c r="M71" s="14">
        <v>0</v>
      </c>
      <c r="N71" s="16">
        <v>0</v>
      </c>
      <c r="O71" s="14">
        <v>0</v>
      </c>
      <c r="P71" s="16">
        <v>0</v>
      </c>
      <c r="Q71" s="14">
        <v>0.76217988000000003</v>
      </c>
      <c r="R71" s="16">
        <v>0.12173623</v>
      </c>
    </row>
    <row r="72" spans="1:18" x14ac:dyDescent="0.25">
      <c r="A72" s="11" t="s">
        <v>542</v>
      </c>
      <c r="B72" s="13">
        <v>7708</v>
      </c>
      <c r="C72" s="14">
        <f>(12/B72*100)</f>
        <v>0.15568240788790866</v>
      </c>
      <c r="D72" s="15">
        <v>7696</v>
      </c>
      <c r="E72" s="14">
        <v>78.363279610000006</v>
      </c>
      <c r="F72" s="16">
        <v>0.74603525000000004</v>
      </c>
      <c r="G72" s="14">
        <v>20.994524739999999</v>
      </c>
      <c r="H72" s="16">
        <v>0.73898050000000004</v>
      </c>
      <c r="I72" s="14">
        <v>0</v>
      </c>
      <c r="J72" s="16">
        <v>0</v>
      </c>
      <c r="K72" s="14" t="s">
        <v>582</v>
      </c>
      <c r="L72" s="16" t="s">
        <v>582</v>
      </c>
      <c r="M72" s="14">
        <v>0</v>
      </c>
      <c r="N72" s="16">
        <v>0</v>
      </c>
      <c r="O72" s="14">
        <v>0</v>
      </c>
      <c r="P72" s="16">
        <v>0</v>
      </c>
      <c r="Q72" s="14">
        <v>0.64219565000000001</v>
      </c>
      <c r="R72" s="16">
        <v>8.4233569999999994E-2</v>
      </c>
    </row>
    <row r="73" spans="1:18" x14ac:dyDescent="0.25">
      <c r="A73" s="11" t="s">
        <v>543</v>
      </c>
      <c r="B73" s="13">
        <v>8249</v>
      </c>
      <c r="C73" s="14">
        <f>(224/B73*100)</f>
        <v>2.7154806643229485</v>
      </c>
      <c r="D73" s="15">
        <v>8025</v>
      </c>
      <c r="E73" s="14">
        <v>85.301271279999995</v>
      </c>
      <c r="F73" s="16">
        <v>0.70120572999999997</v>
      </c>
      <c r="G73" s="14">
        <v>13.048360819999999</v>
      </c>
      <c r="H73" s="16">
        <v>0.64901542000000001</v>
      </c>
      <c r="I73" s="14">
        <v>0</v>
      </c>
      <c r="J73" s="16">
        <v>0</v>
      </c>
      <c r="K73" s="14" t="s">
        <v>582</v>
      </c>
      <c r="L73" s="16" t="s">
        <v>582</v>
      </c>
      <c r="M73" s="14">
        <v>0</v>
      </c>
      <c r="N73" s="16">
        <v>0</v>
      </c>
      <c r="O73" s="14">
        <v>0</v>
      </c>
      <c r="P73" s="16">
        <v>0</v>
      </c>
      <c r="Q73" s="14">
        <v>1.6503679</v>
      </c>
      <c r="R73" s="16">
        <v>0.34164958000000001</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69.903975059999993</v>
      </c>
      <c r="F75" s="16">
        <v>1.07899061</v>
      </c>
      <c r="G75" s="14">
        <v>14.55682421</v>
      </c>
      <c r="H75" s="16">
        <v>0.57547267999999996</v>
      </c>
      <c r="I75" s="14">
        <v>0</v>
      </c>
      <c r="J75" s="16">
        <v>0</v>
      </c>
      <c r="K75" s="14" t="s">
        <v>582</v>
      </c>
      <c r="L75" s="16" t="s">
        <v>582</v>
      </c>
      <c r="M75" s="14">
        <v>0</v>
      </c>
      <c r="N75" s="16">
        <v>0</v>
      </c>
      <c r="O75" s="14">
        <v>0</v>
      </c>
      <c r="P75" s="16">
        <v>0</v>
      </c>
      <c r="Q75" s="14">
        <v>15.539200729999999</v>
      </c>
      <c r="R75" s="16">
        <v>1.15727186</v>
      </c>
    </row>
    <row r="76" spans="1:18" x14ac:dyDescent="0.25">
      <c r="A76" s="11" t="s">
        <v>546</v>
      </c>
      <c r="B76" s="13">
        <v>14167</v>
      </c>
      <c r="C76" s="14">
        <f>(239/B76*100)</f>
        <v>1.6870191289616716</v>
      </c>
      <c r="D76" s="15">
        <v>13928</v>
      </c>
      <c r="E76" s="14">
        <v>77.125245070000005</v>
      </c>
      <c r="F76" s="16">
        <v>0.58011409999999997</v>
      </c>
      <c r="G76" s="14">
        <v>15.62073631</v>
      </c>
      <c r="H76" s="16">
        <v>0.46657275999999998</v>
      </c>
      <c r="I76" s="14">
        <v>0</v>
      </c>
      <c r="J76" s="16">
        <v>0</v>
      </c>
      <c r="K76" s="14" t="s">
        <v>582</v>
      </c>
      <c r="L76" s="16" t="s">
        <v>582</v>
      </c>
      <c r="M76" s="14">
        <v>0</v>
      </c>
      <c r="N76" s="16">
        <v>0</v>
      </c>
      <c r="O76" s="14">
        <v>0</v>
      </c>
      <c r="P76" s="16">
        <v>0</v>
      </c>
      <c r="Q76" s="14">
        <v>7.2540186100000001</v>
      </c>
      <c r="R76" s="16">
        <v>0.46317266000000001</v>
      </c>
    </row>
    <row r="77" spans="1:18" x14ac:dyDescent="0.25">
      <c r="A77" s="11" t="s">
        <v>547</v>
      </c>
      <c r="B77" s="13">
        <v>6062</v>
      </c>
      <c r="C77" s="14">
        <f>(534/B77*100)</f>
        <v>8.8089739359947217</v>
      </c>
      <c r="D77" s="15">
        <v>5528</v>
      </c>
      <c r="E77" s="14">
        <v>65.892317309999996</v>
      </c>
      <c r="F77" s="16">
        <v>0.85214414999999999</v>
      </c>
      <c r="G77" s="14">
        <v>17.709101090000001</v>
      </c>
      <c r="H77" s="16">
        <v>0.65102104999999999</v>
      </c>
      <c r="I77" s="14">
        <v>0</v>
      </c>
      <c r="J77" s="16">
        <v>0</v>
      </c>
      <c r="K77" s="14" t="s">
        <v>582</v>
      </c>
      <c r="L77" s="16" t="s">
        <v>582</v>
      </c>
      <c r="M77" s="14">
        <v>0</v>
      </c>
      <c r="N77" s="16">
        <v>0</v>
      </c>
      <c r="O77" s="14">
        <v>0</v>
      </c>
      <c r="P77" s="16">
        <v>0</v>
      </c>
      <c r="Q77" s="14">
        <v>16.3985816</v>
      </c>
      <c r="R77" s="16">
        <v>0.85655466999999996</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90.188268769999993</v>
      </c>
      <c r="F81" s="16">
        <v>0.59661989999999998</v>
      </c>
      <c r="G81" s="14">
        <v>8.0197744600000007</v>
      </c>
      <c r="H81" s="16">
        <v>0.47990410999999999</v>
      </c>
      <c r="I81" s="14">
        <v>0</v>
      </c>
      <c r="J81" s="16">
        <v>0</v>
      </c>
      <c r="K81" s="14" t="s">
        <v>582</v>
      </c>
      <c r="L81" s="16" t="s">
        <v>582</v>
      </c>
      <c r="M81" s="14">
        <v>0</v>
      </c>
      <c r="N81" s="16">
        <v>0</v>
      </c>
      <c r="O81" s="14">
        <v>0</v>
      </c>
      <c r="P81" s="16">
        <v>0</v>
      </c>
      <c r="Q81" s="14">
        <v>1.7919567700000001</v>
      </c>
      <c r="R81" s="16">
        <v>0.33850528000000002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900</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79.620577789999999</v>
      </c>
      <c r="F7" s="16">
        <v>0.60245972000000003</v>
      </c>
      <c r="G7" s="14">
        <v>12.217121560000001</v>
      </c>
      <c r="H7" s="16">
        <v>0.37425461999999998</v>
      </c>
      <c r="I7" s="14">
        <v>0</v>
      </c>
      <c r="J7" s="16">
        <v>0</v>
      </c>
      <c r="K7" s="14" t="s">
        <v>582</v>
      </c>
      <c r="L7" s="16" t="s">
        <v>582</v>
      </c>
      <c r="M7" s="14">
        <v>0</v>
      </c>
      <c r="N7" s="16">
        <v>0</v>
      </c>
      <c r="O7" s="14">
        <v>0</v>
      </c>
      <c r="P7" s="16">
        <v>0</v>
      </c>
      <c r="Q7" s="14">
        <v>8.1623006500000006</v>
      </c>
      <c r="R7" s="16">
        <v>0.51288948999999995</v>
      </c>
    </row>
    <row r="8" spans="1:18" x14ac:dyDescent="0.25">
      <c r="A8" s="11" t="s">
        <v>478</v>
      </c>
      <c r="B8" s="13">
        <v>7007</v>
      </c>
      <c r="C8" s="14">
        <f>(357/B8*100)</f>
        <v>5.0949050949050951</v>
      </c>
      <c r="D8" s="15">
        <v>6650</v>
      </c>
      <c r="E8" s="14">
        <v>74.002817449999995</v>
      </c>
      <c r="F8" s="16">
        <v>0.77767730999999996</v>
      </c>
      <c r="G8" s="14">
        <v>20.191561549999999</v>
      </c>
      <c r="H8" s="16">
        <v>0.71101672999999999</v>
      </c>
      <c r="I8" s="14">
        <v>0</v>
      </c>
      <c r="J8" s="16">
        <v>0</v>
      </c>
      <c r="K8" s="14" t="s">
        <v>582</v>
      </c>
      <c r="L8" s="16" t="s">
        <v>582</v>
      </c>
      <c r="M8" s="14">
        <v>0.4951663</v>
      </c>
      <c r="N8" s="16">
        <v>0.12190288000000001</v>
      </c>
      <c r="O8" s="14">
        <v>0</v>
      </c>
      <c r="P8" s="16">
        <v>0</v>
      </c>
      <c r="Q8" s="14">
        <v>5.3104547000000002</v>
      </c>
      <c r="R8" s="16">
        <v>0.40917418</v>
      </c>
    </row>
    <row r="9" spans="1:18" x14ac:dyDescent="0.25">
      <c r="A9" s="11" t="s">
        <v>479</v>
      </c>
      <c r="B9" s="13">
        <v>9651</v>
      </c>
      <c r="C9" s="14">
        <f>(381/B9*100)</f>
        <v>3.947777432390426</v>
      </c>
      <c r="D9" s="15">
        <v>9270</v>
      </c>
      <c r="E9" s="14">
        <v>81.66368713</v>
      </c>
      <c r="F9" s="16">
        <v>0.71758370000000005</v>
      </c>
      <c r="G9" s="14">
        <v>9.6596737699999995</v>
      </c>
      <c r="H9" s="16">
        <v>0.35089408</v>
      </c>
      <c r="I9" s="14">
        <v>0</v>
      </c>
      <c r="J9" s="16">
        <v>0</v>
      </c>
      <c r="K9" s="14" t="s">
        <v>582</v>
      </c>
      <c r="L9" s="16" t="s">
        <v>582</v>
      </c>
      <c r="M9" s="14">
        <v>3.1075687300000001</v>
      </c>
      <c r="N9" s="16">
        <v>0.55629209000000002</v>
      </c>
      <c r="O9" s="14">
        <v>0</v>
      </c>
      <c r="P9" s="16">
        <v>0</v>
      </c>
      <c r="Q9" s="14">
        <v>5.5690703700000004</v>
      </c>
      <c r="R9" s="16">
        <v>0.47350354</v>
      </c>
    </row>
    <row r="10" spans="1:18" x14ac:dyDescent="0.25">
      <c r="A10" s="11" t="s">
        <v>480</v>
      </c>
      <c r="B10" s="13">
        <v>20058</v>
      </c>
      <c r="C10" s="14">
        <f>(596/B10*100)</f>
        <v>2.9713829893309405</v>
      </c>
      <c r="D10" s="15">
        <v>19462</v>
      </c>
      <c r="E10" s="14">
        <v>83.635901540000006</v>
      </c>
      <c r="F10" s="16">
        <v>0.50576354000000001</v>
      </c>
      <c r="G10" s="14">
        <v>11.939888959999999</v>
      </c>
      <c r="H10" s="16">
        <v>0.34429616000000002</v>
      </c>
      <c r="I10" s="14">
        <v>0</v>
      </c>
      <c r="J10" s="16">
        <v>0</v>
      </c>
      <c r="K10" s="14" t="s">
        <v>582</v>
      </c>
      <c r="L10" s="16" t="s">
        <v>582</v>
      </c>
      <c r="M10" s="14">
        <v>0</v>
      </c>
      <c r="N10" s="16">
        <v>0</v>
      </c>
      <c r="O10" s="14">
        <v>0</v>
      </c>
      <c r="P10" s="16">
        <v>0</v>
      </c>
      <c r="Q10" s="14">
        <v>4.4242094999999999</v>
      </c>
      <c r="R10" s="16">
        <v>0.38579629999999998</v>
      </c>
    </row>
    <row r="11" spans="1:18" x14ac:dyDescent="0.25">
      <c r="A11" s="11" t="s">
        <v>481</v>
      </c>
      <c r="B11" s="13">
        <v>7053</v>
      </c>
      <c r="C11" s="14">
        <f>(274/B11*100)</f>
        <v>3.8848716858074575</v>
      </c>
      <c r="D11" s="15">
        <v>6779</v>
      </c>
      <c r="E11" s="14">
        <v>73.736592909999999</v>
      </c>
      <c r="F11" s="16">
        <v>0.93059258</v>
      </c>
      <c r="G11" s="14">
        <v>15.26536215</v>
      </c>
      <c r="H11" s="16">
        <v>0.60878120999999996</v>
      </c>
      <c r="I11" s="14">
        <v>0</v>
      </c>
      <c r="J11" s="16">
        <v>0</v>
      </c>
      <c r="K11" s="14" t="s">
        <v>582</v>
      </c>
      <c r="L11" s="16" t="s">
        <v>582</v>
      </c>
      <c r="M11" s="14">
        <v>0</v>
      </c>
      <c r="N11" s="16">
        <v>0</v>
      </c>
      <c r="O11" s="14">
        <v>0</v>
      </c>
      <c r="P11" s="16">
        <v>0</v>
      </c>
      <c r="Q11" s="14">
        <v>10.99804494</v>
      </c>
      <c r="R11" s="16">
        <v>1.0773652600000001</v>
      </c>
    </row>
    <row r="12" spans="1:18" x14ac:dyDescent="0.25">
      <c r="A12" s="11" t="s">
        <v>482</v>
      </c>
      <c r="B12" s="13">
        <v>6894</v>
      </c>
      <c r="C12" s="14">
        <f>(61/B12*100)</f>
        <v>0.88482738613286904</v>
      </c>
      <c r="D12" s="15">
        <v>6833</v>
      </c>
      <c r="E12" s="14">
        <v>72.779620640000005</v>
      </c>
      <c r="F12" s="16">
        <v>0.74237847999999995</v>
      </c>
      <c r="G12" s="14">
        <v>21.16292717</v>
      </c>
      <c r="H12" s="16">
        <v>0.56824485999999996</v>
      </c>
      <c r="I12" s="14">
        <v>0</v>
      </c>
      <c r="J12" s="16">
        <v>0</v>
      </c>
      <c r="K12" s="14" t="s">
        <v>582</v>
      </c>
      <c r="L12" s="16" t="s">
        <v>582</v>
      </c>
      <c r="M12" s="14">
        <v>2.3491034900000001</v>
      </c>
      <c r="N12" s="16">
        <v>0.59219533000000002</v>
      </c>
      <c r="O12" s="14">
        <v>0</v>
      </c>
      <c r="P12" s="16">
        <v>0</v>
      </c>
      <c r="Q12" s="14">
        <v>3.7083487000000002</v>
      </c>
      <c r="R12" s="16">
        <v>0.39904992</v>
      </c>
    </row>
    <row r="13" spans="1:18" x14ac:dyDescent="0.25">
      <c r="A13" s="11" t="s">
        <v>483</v>
      </c>
      <c r="B13" s="13">
        <v>7161</v>
      </c>
      <c r="C13" s="14">
        <f>(380/B13*100)</f>
        <v>5.3065214355536936</v>
      </c>
      <c r="D13" s="15">
        <v>6781</v>
      </c>
      <c r="E13" s="14">
        <v>76.967057229999995</v>
      </c>
      <c r="F13" s="16">
        <v>0.74484576999999996</v>
      </c>
      <c r="G13" s="14">
        <v>14.86107013</v>
      </c>
      <c r="H13" s="16">
        <v>0.58268697999999997</v>
      </c>
      <c r="I13" s="14">
        <v>0</v>
      </c>
      <c r="J13" s="16">
        <v>0</v>
      </c>
      <c r="K13" s="14" t="s">
        <v>582</v>
      </c>
      <c r="L13" s="16" t="s">
        <v>582</v>
      </c>
      <c r="M13" s="14">
        <v>4.2538754900000004</v>
      </c>
      <c r="N13" s="16">
        <v>0.49133434999999998</v>
      </c>
      <c r="O13" s="14">
        <v>0</v>
      </c>
      <c r="P13" s="16">
        <v>0</v>
      </c>
      <c r="Q13" s="14">
        <v>3.9179971500000002</v>
      </c>
      <c r="R13" s="16">
        <v>0.41188328000000002</v>
      </c>
    </row>
    <row r="14" spans="1:18" x14ac:dyDescent="0.25">
      <c r="A14" s="11" t="s">
        <v>484</v>
      </c>
      <c r="B14" s="13">
        <v>5587</v>
      </c>
      <c r="C14" s="14">
        <f>(102/B14*100)</f>
        <v>1.8256667263289779</v>
      </c>
      <c r="D14" s="15">
        <v>5485</v>
      </c>
      <c r="E14" s="14">
        <v>70.739496369999998</v>
      </c>
      <c r="F14" s="16">
        <v>0.71506760000000003</v>
      </c>
      <c r="G14" s="14">
        <v>26.849260569999998</v>
      </c>
      <c r="H14" s="16">
        <v>0.70119085000000003</v>
      </c>
      <c r="I14" s="14">
        <v>0</v>
      </c>
      <c r="J14" s="16">
        <v>0</v>
      </c>
      <c r="K14" s="14" t="s">
        <v>582</v>
      </c>
      <c r="L14" s="16" t="s">
        <v>582</v>
      </c>
      <c r="M14" s="14">
        <v>0</v>
      </c>
      <c r="N14" s="16">
        <v>0</v>
      </c>
      <c r="O14" s="14">
        <v>0</v>
      </c>
      <c r="P14" s="16">
        <v>0</v>
      </c>
      <c r="Q14" s="14">
        <v>2.4112430699999998</v>
      </c>
      <c r="R14" s="16">
        <v>0.18528868000000001</v>
      </c>
    </row>
    <row r="15" spans="1:18" x14ac:dyDescent="0.25">
      <c r="A15" s="11" t="s">
        <v>485</v>
      </c>
      <c r="B15" s="13">
        <v>5882</v>
      </c>
      <c r="C15" s="14">
        <f>(218/B15*100)</f>
        <v>3.7062223733424009</v>
      </c>
      <c r="D15" s="15">
        <v>5664</v>
      </c>
      <c r="E15" s="14">
        <v>74.429695499999994</v>
      </c>
      <c r="F15" s="16">
        <v>0.73322275000000003</v>
      </c>
      <c r="G15" s="14">
        <v>20.432165730000001</v>
      </c>
      <c r="H15" s="16">
        <v>0.59278191999999996</v>
      </c>
      <c r="I15" s="14">
        <v>0</v>
      </c>
      <c r="J15" s="16">
        <v>0</v>
      </c>
      <c r="K15" s="14" t="s">
        <v>582</v>
      </c>
      <c r="L15" s="16" t="s">
        <v>582</v>
      </c>
      <c r="M15" s="14">
        <v>1.04287084</v>
      </c>
      <c r="N15" s="16">
        <v>0.46760998999999998</v>
      </c>
      <c r="O15" s="14">
        <v>0</v>
      </c>
      <c r="P15" s="16">
        <v>0</v>
      </c>
      <c r="Q15" s="14">
        <v>4.0952679200000004</v>
      </c>
      <c r="R15" s="16">
        <v>0.38261629000000003</v>
      </c>
    </row>
    <row r="16" spans="1:18" x14ac:dyDescent="0.25">
      <c r="A16" s="11" t="s">
        <v>486</v>
      </c>
      <c r="B16" s="13">
        <v>6108</v>
      </c>
      <c r="C16" s="14">
        <f>(210/B16*100)</f>
        <v>3.4381139489194501</v>
      </c>
      <c r="D16" s="15">
        <v>5898</v>
      </c>
      <c r="E16" s="14">
        <v>76.005307060000007</v>
      </c>
      <c r="F16" s="16">
        <v>0.70555973000000005</v>
      </c>
      <c r="G16" s="14">
        <v>16.30295937</v>
      </c>
      <c r="H16" s="16">
        <v>0.57742329999999997</v>
      </c>
      <c r="I16" s="14">
        <v>0</v>
      </c>
      <c r="J16" s="16">
        <v>0</v>
      </c>
      <c r="K16" s="14" t="s">
        <v>582</v>
      </c>
      <c r="L16" s="16" t="s">
        <v>582</v>
      </c>
      <c r="M16" s="14">
        <v>0</v>
      </c>
      <c r="N16" s="16">
        <v>0</v>
      </c>
      <c r="O16" s="14">
        <v>0</v>
      </c>
      <c r="P16" s="16">
        <v>0</v>
      </c>
      <c r="Q16" s="14">
        <v>7.6917335700000002</v>
      </c>
      <c r="R16" s="16">
        <v>0.65032270999999997</v>
      </c>
    </row>
    <row r="17" spans="1:18" x14ac:dyDescent="0.25">
      <c r="A17" s="11" t="s">
        <v>487</v>
      </c>
      <c r="B17" s="13">
        <v>6504</v>
      </c>
      <c r="C17" s="14">
        <f>(2822/B17*100)</f>
        <v>43.388683886838869</v>
      </c>
      <c r="D17" s="15">
        <v>3682</v>
      </c>
      <c r="E17" s="14">
        <v>70.283447109999997</v>
      </c>
      <c r="F17" s="16">
        <v>0.82743412000000005</v>
      </c>
      <c r="G17" s="14">
        <v>14.08862371</v>
      </c>
      <c r="H17" s="16">
        <v>0.59188182</v>
      </c>
      <c r="I17" s="14">
        <v>0</v>
      </c>
      <c r="J17" s="16">
        <v>0</v>
      </c>
      <c r="K17" s="14" t="s">
        <v>582</v>
      </c>
      <c r="L17" s="16" t="s">
        <v>582</v>
      </c>
      <c r="M17" s="14">
        <v>3.9952953899999999</v>
      </c>
      <c r="N17" s="16">
        <v>0.51654661000000002</v>
      </c>
      <c r="O17" s="14">
        <v>0</v>
      </c>
      <c r="P17" s="16">
        <v>0</v>
      </c>
      <c r="Q17" s="14">
        <v>11.63263379</v>
      </c>
      <c r="R17" s="16">
        <v>0.75099192000000003</v>
      </c>
    </row>
    <row r="18" spans="1:18" x14ac:dyDescent="0.25">
      <c r="A18" s="11" t="s">
        <v>488</v>
      </c>
      <c r="B18" s="13">
        <v>5532</v>
      </c>
      <c r="C18" s="14">
        <f>(33/B18*100)</f>
        <v>0.59652928416485895</v>
      </c>
      <c r="D18" s="15">
        <v>5499</v>
      </c>
      <c r="E18" s="14">
        <v>74.140308219999994</v>
      </c>
      <c r="F18" s="16">
        <v>0.75546800000000003</v>
      </c>
      <c r="G18" s="14">
        <v>20.10981481</v>
      </c>
      <c r="H18" s="16">
        <v>0.62746009999999997</v>
      </c>
      <c r="I18" s="14">
        <v>0</v>
      </c>
      <c r="J18" s="16">
        <v>0</v>
      </c>
      <c r="K18" s="14" t="s">
        <v>582</v>
      </c>
      <c r="L18" s="16" t="s">
        <v>582</v>
      </c>
      <c r="M18" s="14">
        <v>0</v>
      </c>
      <c r="N18" s="16">
        <v>0</v>
      </c>
      <c r="O18" s="14">
        <v>0</v>
      </c>
      <c r="P18" s="16">
        <v>0</v>
      </c>
      <c r="Q18" s="14">
        <v>5.7498769799999998</v>
      </c>
      <c r="R18" s="16">
        <v>0.71914604000000004</v>
      </c>
    </row>
    <row r="19" spans="1:18" x14ac:dyDescent="0.25">
      <c r="A19" s="11" t="s">
        <v>489</v>
      </c>
      <c r="B19" s="13">
        <v>5658</v>
      </c>
      <c r="C19" s="14">
        <f>(541/B19*100)</f>
        <v>9.561682573347472</v>
      </c>
      <c r="D19" s="15">
        <v>5117</v>
      </c>
      <c r="E19" s="14">
        <v>73.735138359999993</v>
      </c>
      <c r="F19" s="16">
        <v>0.81955836000000004</v>
      </c>
      <c r="G19" s="14">
        <v>21.728754160000001</v>
      </c>
      <c r="H19" s="16">
        <v>0.78368236000000002</v>
      </c>
      <c r="I19" s="14">
        <v>0</v>
      </c>
      <c r="J19" s="16">
        <v>0</v>
      </c>
      <c r="K19" s="14" t="s">
        <v>582</v>
      </c>
      <c r="L19" s="16" t="s">
        <v>582</v>
      </c>
      <c r="M19" s="14">
        <v>0</v>
      </c>
      <c r="N19" s="16">
        <v>0</v>
      </c>
      <c r="O19" s="14">
        <v>0</v>
      </c>
      <c r="P19" s="16">
        <v>0</v>
      </c>
      <c r="Q19" s="14">
        <v>4.53610749</v>
      </c>
      <c r="R19" s="16">
        <v>0.51951517999999997</v>
      </c>
    </row>
    <row r="20" spans="1:18" x14ac:dyDescent="0.25">
      <c r="A20" s="11" t="s">
        <v>490</v>
      </c>
      <c r="B20" s="13">
        <v>3371</v>
      </c>
      <c r="C20" s="14">
        <f>(75/B20*100)</f>
        <v>2.2248590922574905</v>
      </c>
      <c r="D20" s="15">
        <v>3296</v>
      </c>
      <c r="E20" s="14">
        <v>80.540964779999996</v>
      </c>
      <c r="F20" s="16">
        <v>0.62890215000000005</v>
      </c>
      <c r="G20" s="14">
        <v>12.76638831</v>
      </c>
      <c r="H20" s="16">
        <v>0.53776111000000004</v>
      </c>
      <c r="I20" s="14">
        <v>0</v>
      </c>
      <c r="J20" s="16">
        <v>0</v>
      </c>
      <c r="K20" s="14" t="s">
        <v>582</v>
      </c>
      <c r="L20" s="16" t="s">
        <v>582</v>
      </c>
      <c r="M20" s="14">
        <v>0</v>
      </c>
      <c r="N20" s="16">
        <v>0</v>
      </c>
      <c r="O20" s="14">
        <v>0</v>
      </c>
      <c r="P20" s="16">
        <v>0</v>
      </c>
      <c r="Q20" s="14">
        <v>6.6926469099999997</v>
      </c>
      <c r="R20" s="16">
        <v>0.37911734000000002</v>
      </c>
    </row>
    <row r="21" spans="1:18" x14ac:dyDescent="0.25">
      <c r="A21" s="11" t="s">
        <v>491</v>
      </c>
      <c r="B21" s="13">
        <v>5741</v>
      </c>
      <c r="C21" s="14">
        <f>(97/B21*100)</f>
        <v>1.6896011147883645</v>
      </c>
      <c r="D21" s="15">
        <v>5644</v>
      </c>
      <c r="E21" s="14">
        <v>86.011733750000005</v>
      </c>
      <c r="F21" s="16">
        <v>0.47648262000000002</v>
      </c>
      <c r="G21" s="14">
        <v>11.25463828</v>
      </c>
      <c r="H21" s="16">
        <v>0.42545806000000003</v>
      </c>
      <c r="I21" s="14">
        <v>0</v>
      </c>
      <c r="J21" s="16">
        <v>0</v>
      </c>
      <c r="K21" s="14" t="s">
        <v>582</v>
      </c>
      <c r="L21" s="16" t="s">
        <v>582</v>
      </c>
      <c r="M21" s="14">
        <v>0</v>
      </c>
      <c r="N21" s="16">
        <v>0</v>
      </c>
      <c r="O21" s="14">
        <v>0</v>
      </c>
      <c r="P21" s="16">
        <v>0</v>
      </c>
      <c r="Q21" s="14">
        <v>2.7336279700000001</v>
      </c>
      <c r="R21" s="16">
        <v>0.29247530999999999</v>
      </c>
    </row>
    <row r="22" spans="1:18" x14ac:dyDescent="0.25">
      <c r="A22" s="11" t="s">
        <v>492</v>
      </c>
      <c r="B22" s="13">
        <v>6598</v>
      </c>
      <c r="C22" s="14">
        <f>(46/B22*100)</f>
        <v>0.69718096392846318</v>
      </c>
      <c r="D22" s="15">
        <v>6552</v>
      </c>
      <c r="E22" s="14">
        <v>61.486461599999998</v>
      </c>
      <c r="F22" s="16">
        <v>1.1346290299999999</v>
      </c>
      <c r="G22" s="14">
        <v>21.50189984</v>
      </c>
      <c r="H22" s="16">
        <v>1.27406332</v>
      </c>
      <c r="I22" s="14">
        <v>0</v>
      </c>
      <c r="J22" s="16">
        <v>0</v>
      </c>
      <c r="K22" s="14" t="s">
        <v>582</v>
      </c>
      <c r="L22" s="16" t="s">
        <v>582</v>
      </c>
      <c r="M22" s="14">
        <v>10.29947232</v>
      </c>
      <c r="N22" s="16">
        <v>1.33071034</v>
      </c>
      <c r="O22" s="14">
        <v>0</v>
      </c>
      <c r="P22" s="16">
        <v>0</v>
      </c>
      <c r="Q22" s="14">
        <v>6.7121662300000002</v>
      </c>
      <c r="R22" s="16">
        <v>0.68721430999999999</v>
      </c>
    </row>
    <row r="23" spans="1:18" x14ac:dyDescent="0.25">
      <c r="A23" s="11" t="s">
        <v>493</v>
      </c>
      <c r="B23" s="13">
        <v>11583</v>
      </c>
      <c r="C23" s="14">
        <f>(329/B23*100)</f>
        <v>2.8403695070361739</v>
      </c>
      <c r="D23" s="15">
        <v>11254</v>
      </c>
      <c r="E23" s="14">
        <v>80.098830620000001</v>
      </c>
      <c r="F23" s="16">
        <v>0.59670343000000003</v>
      </c>
      <c r="G23" s="14">
        <v>15.88816078</v>
      </c>
      <c r="H23" s="16">
        <v>0.53476723999999998</v>
      </c>
      <c r="I23" s="14">
        <v>0</v>
      </c>
      <c r="J23" s="16">
        <v>0</v>
      </c>
      <c r="K23" s="14" t="s">
        <v>582</v>
      </c>
      <c r="L23" s="16" t="s">
        <v>582</v>
      </c>
      <c r="M23" s="14">
        <v>0</v>
      </c>
      <c r="N23" s="16">
        <v>0</v>
      </c>
      <c r="O23" s="14">
        <v>0</v>
      </c>
      <c r="P23" s="16">
        <v>0</v>
      </c>
      <c r="Q23" s="14">
        <v>4.0130086</v>
      </c>
      <c r="R23" s="16">
        <v>0.40380342000000002</v>
      </c>
    </row>
    <row r="24" spans="1:18" x14ac:dyDescent="0.25">
      <c r="A24" s="11" t="s">
        <v>494</v>
      </c>
      <c r="B24" s="13">
        <v>6647</v>
      </c>
      <c r="C24" s="14">
        <f>(23/B24*100)</f>
        <v>0.34602076124567477</v>
      </c>
      <c r="D24" s="15">
        <v>6624</v>
      </c>
      <c r="E24" s="14">
        <v>88.21683634</v>
      </c>
      <c r="F24" s="16">
        <v>0.98762251999999995</v>
      </c>
      <c r="G24" s="14">
        <v>9.4175334500000005</v>
      </c>
      <c r="H24" s="16">
        <v>0.57650789000000002</v>
      </c>
      <c r="I24" s="14">
        <v>0</v>
      </c>
      <c r="J24" s="16">
        <v>0</v>
      </c>
      <c r="K24" s="14" t="s">
        <v>582</v>
      </c>
      <c r="L24" s="16" t="s">
        <v>582</v>
      </c>
      <c r="M24" s="14">
        <v>0</v>
      </c>
      <c r="N24" s="16">
        <v>0</v>
      </c>
      <c r="O24" s="14">
        <v>0</v>
      </c>
      <c r="P24" s="16">
        <v>0</v>
      </c>
      <c r="Q24" s="14">
        <v>2.3656302199999999</v>
      </c>
      <c r="R24" s="16">
        <v>0.87538172999999997</v>
      </c>
    </row>
    <row r="25" spans="1:18" x14ac:dyDescent="0.25">
      <c r="A25" s="11" t="s">
        <v>495</v>
      </c>
      <c r="B25" s="13">
        <v>5581</v>
      </c>
      <c r="C25" s="14">
        <f>(26/B25*100)</f>
        <v>0.46586633219853069</v>
      </c>
      <c r="D25" s="15">
        <v>5555</v>
      </c>
      <c r="E25" s="14">
        <v>63.99982765</v>
      </c>
      <c r="F25" s="16">
        <v>1.1757494500000001</v>
      </c>
      <c r="G25" s="14">
        <v>34.110232570000001</v>
      </c>
      <c r="H25" s="16">
        <v>1.1763323000000001</v>
      </c>
      <c r="I25" s="14">
        <v>0</v>
      </c>
      <c r="J25" s="16">
        <v>0</v>
      </c>
      <c r="K25" s="14" t="s">
        <v>582</v>
      </c>
      <c r="L25" s="16" t="s">
        <v>582</v>
      </c>
      <c r="M25" s="14">
        <v>0</v>
      </c>
      <c r="N25" s="16">
        <v>0</v>
      </c>
      <c r="O25" s="14">
        <v>0</v>
      </c>
      <c r="P25" s="16">
        <v>0</v>
      </c>
      <c r="Q25" s="14">
        <v>1.8899397899999999</v>
      </c>
      <c r="R25" s="16">
        <v>0.17865519999999999</v>
      </c>
    </row>
    <row r="26" spans="1:18" x14ac:dyDescent="0.25">
      <c r="A26" s="11" t="s">
        <v>496</v>
      </c>
      <c r="B26" s="13">
        <v>4869</v>
      </c>
      <c r="C26" s="14">
        <f>(108/B26*100)</f>
        <v>2.2181146025878005</v>
      </c>
      <c r="D26" s="15">
        <v>4761</v>
      </c>
      <c r="E26" s="14">
        <v>77.331399500000003</v>
      </c>
      <c r="F26" s="16">
        <v>0.80523756999999996</v>
      </c>
      <c r="G26" s="14">
        <v>20.220526679999999</v>
      </c>
      <c r="H26" s="16">
        <v>0.67858633000000002</v>
      </c>
      <c r="I26" s="14">
        <v>0</v>
      </c>
      <c r="J26" s="16">
        <v>0</v>
      </c>
      <c r="K26" s="14" t="s">
        <v>582</v>
      </c>
      <c r="L26" s="16" t="s">
        <v>582</v>
      </c>
      <c r="M26" s="14">
        <v>0</v>
      </c>
      <c r="N26" s="16">
        <v>0</v>
      </c>
      <c r="O26" s="14">
        <v>0</v>
      </c>
      <c r="P26" s="16">
        <v>0</v>
      </c>
      <c r="Q26" s="14">
        <v>2.4480738199999998</v>
      </c>
      <c r="R26" s="16">
        <v>0.28390147999999998</v>
      </c>
    </row>
    <row r="27" spans="1:18" x14ac:dyDescent="0.25">
      <c r="A27" s="11" t="s">
        <v>497</v>
      </c>
      <c r="B27" s="13">
        <v>5299</v>
      </c>
      <c r="C27" s="14">
        <f>(245/B27*100)</f>
        <v>4.6235138705416112</v>
      </c>
      <c r="D27" s="15">
        <v>5054</v>
      </c>
      <c r="E27" s="14">
        <v>77.104566779999999</v>
      </c>
      <c r="F27" s="16">
        <v>0.56399730999999997</v>
      </c>
      <c r="G27" s="14">
        <v>15.375892950000001</v>
      </c>
      <c r="H27" s="16">
        <v>0.49232935999999999</v>
      </c>
      <c r="I27" s="14">
        <v>0</v>
      </c>
      <c r="J27" s="16">
        <v>0</v>
      </c>
      <c r="K27" s="14" t="s">
        <v>582</v>
      </c>
      <c r="L27" s="16" t="s">
        <v>582</v>
      </c>
      <c r="M27" s="14">
        <v>0</v>
      </c>
      <c r="N27" s="16">
        <v>0</v>
      </c>
      <c r="O27" s="14">
        <v>0</v>
      </c>
      <c r="P27" s="16">
        <v>0</v>
      </c>
      <c r="Q27" s="14">
        <v>7.5195402700000002</v>
      </c>
      <c r="R27" s="16">
        <v>0.32247066000000002</v>
      </c>
    </row>
    <row r="28" spans="1:18" x14ac:dyDescent="0.25">
      <c r="A28" s="11" t="s">
        <v>498</v>
      </c>
      <c r="B28" s="13">
        <v>7568</v>
      </c>
      <c r="C28" s="14">
        <f>(640/B28*100)</f>
        <v>8.456659619450317</v>
      </c>
      <c r="D28" s="15">
        <v>6928</v>
      </c>
      <c r="E28" s="14">
        <v>73.97804232</v>
      </c>
      <c r="F28" s="16">
        <v>0.85037834000000001</v>
      </c>
      <c r="G28" s="14">
        <v>19.065944900000002</v>
      </c>
      <c r="H28" s="16">
        <v>0.65670834</v>
      </c>
      <c r="I28" s="14">
        <v>0</v>
      </c>
      <c r="J28" s="16">
        <v>0</v>
      </c>
      <c r="K28" s="14" t="s">
        <v>582</v>
      </c>
      <c r="L28" s="16" t="s">
        <v>582</v>
      </c>
      <c r="M28" s="14">
        <v>0</v>
      </c>
      <c r="N28" s="16">
        <v>0</v>
      </c>
      <c r="O28" s="14">
        <v>0</v>
      </c>
      <c r="P28" s="16">
        <v>0</v>
      </c>
      <c r="Q28" s="14">
        <v>6.95601278</v>
      </c>
      <c r="R28" s="16">
        <v>0.86690343000000003</v>
      </c>
    </row>
    <row r="29" spans="1:18" x14ac:dyDescent="0.25">
      <c r="A29" s="11" t="s">
        <v>499</v>
      </c>
      <c r="B29" s="13">
        <v>5385</v>
      </c>
      <c r="C29" s="14">
        <f>(30/B29*100)</f>
        <v>0.55710306406685239</v>
      </c>
      <c r="D29" s="15">
        <v>5355</v>
      </c>
      <c r="E29" s="14">
        <v>83.714330520000004</v>
      </c>
      <c r="F29" s="16">
        <v>0.56140511000000004</v>
      </c>
      <c r="G29" s="14">
        <v>11.965788979999999</v>
      </c>
      <c r="H29" s="16">
        <v>0.45254581999999999</v>
      </c>
      <c r="I29" s="14">
        <v>0</v>
      </c>
      <c r="J29" s="16">
        <v>0</v>
      </c>
      <c r="K29" s="14" t="s">
        <v>582</v>
      </c>
      <c r="L29" s="16" t="s">
        <v>582</v>
      </c>
      <c r="M29" s="14">
        <v>2.7667624100000001</v>
      </c>
      <c r="N29" s="16">
        <v>0.24169378</v>
      </c>
      <c r="O29" s="14">
        <v>0</v>
      </c>
      <c r="P29" s="16">
        <v>0</v>
      </c>
      <c r="Q29" s="14">
        <v>1.5531180899999999</v>
      </c>
      <c r="R29" s="16">
        <v>0.24073009000000001</v>
      </c>
    </row>
    <row r="30" spans="1:18" x14ac:dyDescent="0.25">
      <c r="A30" s="11" t="s">
        <v>500</v>
      </c>
      <c r="B30" s="13">
        <v>4520</v>
      </c>
      <c r="C30" s="14">
        <f>(290/B30*100)</f>
        <v>6.4159292035398234</v>
      </c>
      <c r="D30" s="15">
        <v>4230</v>
      </c>
      <c r="E30" s="14">
        <v>82.27209551</v>
      </c>
      <c r="F30" s="16">
        <v>0.70695653000000003</v>
      </c>
      <c r="G30" s="14">
        <v>13.233258530000001</v>
      </c>
      <c r="H30" s="16">
        <v>0.56620391999999997</v>
      </c>
      <c r="I30" s="14">
        <v>0</v>
      </c>
      <c r="J30" s="16">
        <v>0</v>
      </c>
      <c r="K30" s="14" t="s">
        <v>582</v>
      </c>
      <c r="L30" s="16" t="s">
        <v>582</v>
      </c>
      <c r="M30" s="14">
        <v>0</v>
      </c>
      <c r="N30" s="16">
        <v>0</v>
      </c>
      <c r="O30" s="14">
        <v>0</v>
      </c>
      <c r="P30" s="16">
        <v>0</v>
      </c>
      <c r="Q30" s="14">
        <v>4.4946459599999997</v>
      </c>
      <c r="R30" s="16">
        <v>0.33459283000000001</v>
      </c>
    </row>
    <row r="31" spans="1:18" x14ac:dyDescent="0.25">
      <c r="A31" s="11" t="s">
        <v>501</v>
      </c>
      <c r="B31" s="13">
        <v>5456</v>
      </c>
      <c r="C31" s="14">
        <f>(161/B31*100)</f>
        <v>2.9508797653958947</v>
      </c>
      <c r="D31" s="15">
        <v>5295</v>
      </c>
      <c r="E31" s="14">
        <v>77.279876729999998</v>
      </c>
      <c r="F31" s="16">
        <v>0.63918266000000001</v>
      </c>
      <c r="G31" s="14">
        <v>16.957206679999999</v>
      </c>
      <c r="H31" s="16">
        <v>0.52506291999999999</v>
      </c>
      <c r="I31" s="14">
        <v>0</v>
      </c>
      <c r="J31" s="16">
        <v>0</v>
      </c>
      <c r="K31" s="14" t="s">
        <v>582</v>
      </c>
      <c r="L31" s="16" t="s">
        <v>582</v>
      </c>
      <c r="M31" s="14">
        <v>0</v>
      </c>
      <c r="N31" s="16">
        <v>0</v>
      </c>
      <c r="O31" s="14">
        <v>0</v>
      </c>
      <c r="P31" s="16">
        <v>0</v>
      </c>
      <c r="Q31" s="14">
        <v>5.7629165899999997</v>
      </c>
      <c r="R31" s="16">
        <v>0.49866324000000001</v>
      </c>
    </row>
    <row r="32" spans="1:18" x14ac:dyDescent="0.25">
      <c r="A32" s="11" t="s">
        <v>502</v>
      </c>
      <c r="B32" s="13">
        <v>4478</v>
      </c>
      <c r="C32" s="14">
        <f>(6/B32*100)</f>
        <v>0.13398838767306834</v>
      </c>
      <c r="D32" s="15">
        <v>4472</v>
      </c>
      <c r="E32" s="14">
        <v>77.990154770000004</v>
      </c>
      <c r="F32" s="16">
        <v>0.62649193000000003</v>
      </c>
      <c r="G32" s="14">
        <v>19.917764179999999</v>
      </c>
      <c r="H32" s="16">
        <v>0.63918010000000003</v>
      </c>
      <c r="I32" s="14">
        <v>0</v>
      </c>
      <c r="J32" s="16">
        <v>0</v>
      </c>
      <c r="K32" s="14" t="s">
        <v>582</v>
      </c>
      <c r="L32" s="16" t="s">
        <v>582</v>
      </c>
      <c r="M32" s="14">
        <v>0</v>
      </c>
      <c r="N32" s="16">
        <v>0</v>
      </c>
      <c r="O32" s="14">
        <v>0</v>
      </c>
      <c r="P32" s="16">
        <v>0</v>
      </c>
      <c r="Q32" s="14">
        <v>2.09208105</v>
      </c>
      <c r="R32" s="16">
        <v>0.25498837000000002</v>
      </c>
    </row>
    <row r="33" spans="1:18" x14ac:dyDescent="0.25">
      <c r="A33" s="11" t="s">
        <v>503</v>
      </c>
      <c r="B33" s="13">
        <v>7325</v>
      </c>
      <c r="C33" s="14">
        <f>(90/B33*100)</f>
        <v>1.228668941979522</v>
      </c>
      <c r="D33" s="15">
        <v>7235</v>
      </c>
      <c r="E33" s="14">
        <v>84.580647229999997</v>
      </c>
      <c r="F33" s="16">
        <v>0.46176771</v>
      </c>
      <c r="G33" s="14">
        <v>12.92058784</v>
      </c>
      <c r="H33" s="16">
        <v>0.41259699</v>
      </c>
      <c r="I33" s="14">
        <v>0</v>
      </c>
      <c r="J33" s="16">
        <v>0</v>
      </c>
      <c r="K33" s="14" t="s">
        <v>582</v>
      </c>
      <c r="L33" s="16" t="s">
        <v>582</v>
      </c>
      <c r="M33" s="14">
        <v>0</v>
      </c>
      <c r="N33" s="16">
        <v>0</v>
      </c>
      <c r="O33" s="14">
        <v>0</v>
      </c>
      <c r="P33" s="16">
        <v>0</v>
      </c>
      <c r="Q33" s="14">
        <v>2.49876494</v>
      </c>
      <c r="R33" s="16">
        <v>0.25990628999999998</v>
      </c>
    </row>
    <row r="34" spans="1:18" x14ac:dyDescent="0.25">
      <c r="A34" s="11" t="s">
        <v>504</v>
      </c>
      <c r="B34" s="13">
        <v>6350</v>
      </c>
      <c r="C34" s="14">
        <f>(119/B34*100)</f>
        <v>1.8740157480314963</v>
      </c>
      <c r="D34" s="15">
        <v>6231</v>
      </c>
      <c r="E34" s="14">
        <v>73.618397650000006</v>
      </c>
      <c r="F34" s="16">
        <v>0.85533241000000004</v>
      </c>
      <c r="G34" s="14">
        <v>17.08439637</v>
      </c>
      <c r="H34" s="16">
        <v>0.67316626000000002</v>
      </c>
      <c r="I34" s="14">
        <v>0</v>
      </c>
      <c r="J34" s="16">
        <v>0</v>
      </c>
      <c r="K34" s="14" t="s">
        <v>582</v>
      </c>
      <c r="L34" s="16" t="s">
        <v>582</v>
      </c>
      <c r="M34" s="14">
        <v>2.59856183</v>
      </c>
      <c r="N34" s="16">
        <v>0.53942776999999997</v>
      </c>
      <c r="O34" s="14">
        <v>0</v>
      </c>
      <c r="P34" s="16">
        <v>0</v>
      </c>
      <c r="Q34" s="14">
        <v>6.6986441499999998</v>
      </c>
      <c r="R34" s="16">
        <v>0.55686959999999996</v>
      </c>
    </row>
    <row r="35" spans="1:18" x14ac:dyDescent="0.25">
      <c r="A35" s="11" t="s">
        <v>505</v>
      </c>
      <c r="B35" s="13">
        <v>6406</v>
      </c>
      <c r="C35" s="14">
        <f>(98/B35*100)</f>
        <v>1.5298157976896658</v>
      </c>
      <c r="D35" s="15">
        <v>6308</v>
      </c>
      <c r="E35" s="14">
        <v>55.328104690000004</v>
      </c>
      <c r="F35" s="16">
        <v>0.77558245000000003</v>
      </c>
      <c r="G35" s="14">
        <v>38.801531420000003</v>
      </c>
      <c r="H35" s="16">
        <v>0.76025849000000001</v>
      </c>
      <c r="I35" s="14">
        <v>0</v>
      </c>
      <c r="J35" s="16">
        <v>0</v>
      </c>
      <c r="K35" s="14" t="s">
        <v>582</v>
      </c>
      <c r="L35" s="16" t="s">
        <v>582</v>
      </c>
      <c r="M35" s="14">
        <v>1.0461893200000001</v>
      </c>
      <c r="N35" s="16">
        <v>5.740572E-2</v>
      </c>
      <c r="O35" s="14">
        <v>0</v>
      </c>
      <c r="P35" s="16">
        <v>0</v>
      </c>
      <c r="Q35" s="14">
        <v>4.8241745700000003</v>
      </c>
      <c r="R35" s="16">
        <v>0.30969870999999999</v>
      </c>
    </row>
    <row r="36" spans="1:18" x14ac:dyDescent="0.25">
      <c r="A36" s="11" t="s">
        <v>506</v>
      </c>
      <c r="B36" s="13">
        <v>6736</v>
      </c>
      <c r="C36" s="14">
        <f>(116/B36*100)</f>
        <v>1.7220902612826601</v>
      </c>
      <c r="D36" s="15">
        <v>6620</v>
      </c>
      <c r="E36" s="14">
        <v>80.307041519999999</v>
      </c>
      <c r="F36" s="16">
        <v>0.57766700000000004</v>
      </c>
      <c r="G36" s="14">
        <v>15.4812464</v>
      </c>
      <c r="H36" s="16">
        <v>0.47601976000000001</v>
      </c>
      <c r="I36" s="14">
        <v>0</v>
      </c>
      <c r="J36" s="16">
        <v>0</v>
      </c>
      <c r="K36" s="14" t="s">
        <v>582</v>
      </c>
      <c r="L36" s="16" t="s">
        <v>582</v>
      </c>
      <c r="M36" s="14">
        <v>0</v>
      </c>
      <c r="N36" s="16">
        <v>0</v>
      </c>
      <c r="O36" s="14">
        <v>0</v>
      </c>
      <c r="P36" s="16">
        <v>0</v>
      </c>
      <c r="Q36" s="14">
        <v>4.2117120799999999</v>
      </c>
      <c r="R36" s="16">
        <v>0.35977039</v>
      </c>
    </row>
    <row r="37" spans="1:18" x14ac:dyDescent="0.25">
      <c r="A37" s="11" t="s">
        <v>507</v>
      </c>
      <c r="B37" s="13">
        <v>5458</v>
      </c>
      <c r="C37" s="14">
        <f>(254/B37*100)</f>
        <v>4.653719311102968</v>
      </c>
      <c r="D37" s="15">
        <v>5204</v>
      </c>
      <c r="E37" s="14">
        <v>72.507034419999997</v>
      </c>
      <c r="F37" s="16">
        <v>0.90972450000000005</v>
      </c>
      <c r="G37" s="14">
        <v>18.62512877</v>
      </c>
      <c r="H37" s="16">
        <v>0.5305704</v>
      </c>
      <c r="I37" s="14">
        <v>0</v>
      </c>
      <c r="J37" s="16">
        <v>0</v>
      </c>
      <c r="K37" s="14" t="s">
        <v>582</v>
      </c>
      <c r="L37" s="16" t="s">
        <v>582</v>
      </c>
      <c r="M37" s="14">
        <v>0</v>
      </c>
      <c r="N37" s="16">
        <v>0</v>
      </c>
      <c r="O37" s="14">
        <v>0</v>
      </c>
      <c r="P37" s="16">
        <v>0</v>
      </c>
      <c r="Q37" s="14">
        <v>8.86783681</v>
      </c>
      <c r="R37" s="16">
        <v>0.79725953000000005</v>
      </c>
    </row>
    <row r="38" spans="1:18" x14ac:dyDescent="0.25">
      <c r="A38" s="11" t="s">
        <v>508</v>
      </c>
      <c r="B38" s="13">
        <v>5860</v>
      </c>
      <c r="C38" s="14">
        <f>(36/B38*100)</f>
        <v>0.61433447098976102</v>
      </c>
      <c r="D38" s="15">
        <v>5824</v>
      </c>
      <c r="E38" s="14">
        <v>64.05371615</v>
      </c>
      <c r="F38" s="16">
        <v>1.0978740899999999</v>
      </c>
      <c r="G38" s="14">
        <v>14.75699464</v>
      </c>
      <c r="H38" s="16">
        <v>0.56077204000000003</v>
      </c>
      <c r="I38" s="14">
        <v>0</v>
      </c>
      <c r="J38" s="16">
        <v>0</v>
      </c>
      <c r="K38" s="14" t="s">
        <v>582</v>
      </c>
      <c r="L38" s="16" t="s">
        <v>582</v>
      </c>
      <c r="M38" s="14">
        <v>0</v>
      </c>
      <c r="N38" s="16">
        <v>0</v>
      </c>
      <c r="O38" s="14">
        <v>0</v>
      </c>
      <c r="P38" s="16">
        <v>0</v>
      </c>
      <c r="Q38" s="14">
        <v>21.189289200000001</v>
      </c>
      <c r="R38" s="16">
        <v>1.1197751499999999</v>
      </c>
    </row>
    <row r="39" spans="1:18" x14ac:dyDescent="0.25">
      <c r="A39" s="11" t="s">
        <v>509</v>
      </c>
      <c r="B39" s="13">
        <v>5895</v>
      </c>
      <c r="C39" s="14">
        <f>(34/B39*100)</f>
        <v>0.57675996607294322</v>
      </c>
      <c r="D39" s="15">
        <v>5861</v>
      </c>
      <c r="E39" s="14">
        <v>80.386902000000006</v>
      </c>
      <c r="F39" s="16">
        <v>0.99518989000000002</v>
      </c>
      <c r="G39" s="14">
        <v>15.07172059</v>
      </c>
      <c r="H39" s="16">
        <v>0.70378974000000005</v>
      </c>
      <c r="I39" s="14">
        <v>0</v>
      </c>
      <c r="J39" s="16">
        <v>0</v>
      </c>
      <c r="K39" s="14" t="s">
        <v>582</v>
      </c>
      <c r="L39" s="16" t="s">
        <v>582</v>
      </c>
      <c r="M39" s="14">
        <v>0</v>
      </c>
      <c r="N39" s="16">
        <v>0</v>
      </c>
      <c r="O39" s="14">
        <v>0</v>
      </c>
      <c r="P39" s="16">
        <v>0</v>
      </c>
      <c r="Q39" s="14">
        <v>4.5413774099999999</v>
      </c>
      <c r="R39" s="16">
        <v>0.63447863000000004</v>
      </c>
    </row>
    <row r="40" spans="1:18" x14ac:dyDescent="0.25">
      <c r="A40" s="11" t="s">
        <v>510</v>
      </c>
      <c r="B40" s="13">
        <v>14157</v>
      </c>
      <c r="C40" s="14">
        <f>(467/B40*100)</f>
        <v>3.2987214805396627</v>
      </c>
      <c r="D40" s="15">
        <v>13690</v>
      </c>
      <c r="E40" s="14">
        <v>85.280790670000002</v>
      </c>
      <c r="F40" s="16">
        <v>0.59658458999999997</v>
      </c>
      <c r="G40" s="14">
        <v>10.29981046</v>
      </c>
      <c r="H40" s="16">
        <v>0.43740277</v>
      </c>
      <c r="I40" s="14">
        <v>0</v>
      </c>
      <c r="J40" s="16">
        <v>0</v>
      </c>
      <c r="K40" s="14" t="s">
        <v>582</v>
      </c>
      <c r="L40" s="16" t="s">
        <v>582</v>
      </c>
      <c r="M40" s="14">
        <v>0</v>
      </c>
      <c r="N40" s="16">
        <v>0</v>
      </c>
      <c r="O40" s="14">
        <v>0</v>
      </c>
      <c r="P40" s="16">
        <v>0</v>
      </c>
      <c r="Q40" s="14">
        <v>4.4193988800000001</v>
      </c>
      <c r="R40" s="16">
        <v>0.42764600000000003</v>
      </c>
    </row>
    <row r="41" spans="1:18" x14ac:dyDescent="0.25">
      <c r="A41" s="11" t="s">
        <v>511</v>
      </c>
      <c r="B41" s="13">
        <v>5712</v>
      </c>
      <c r="C41" s="14">
        <f>(83/B41*100)</f>
        <v>1.4530812324929971</v>
      </c>
      <c r="D41" s="15">
        <v>5629</v>
      </c>
      <c r="E41" s="14">
        <v>81.764797470000005</v>
      </c>
      <c r="F41" s="16">
        <v>0.60453144999999997</v>
      </c>
      <c r="G41" s="14">
        <v>13.42981833</v>
      </c>
      <c r="H41" s="16">
        <v>0.53886650000000003</v>
      </c>
      <c r="I41" s="14">
        <v>0</v>
      </c>
      <c r="J41" s="16">
        <v>0</v>
      </c>
      <c r="K41" s="14" t="s">
        <v>582</v>
      </c>
      <c r="L41" s="16" t="s">
        <v>582</v>
      </c>
      <c r="M41" s="14">
        <v>0.68244422999999999</v>
      </c>
      <c r="N41" s="16">
        <v>0.18172937</v>
      </c>
      <c r="O41" s="14">
        <v>0</v>
      </c>
      <c r="P41" s="16">
        <v>0</v>
      </c>
      <c r="Q41" s="14">
        <v>4.1229399600000001</v>
      </c>
      <c r="R41" s="16">
        <v>0.51748305999999999</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76.274062856571447</v>
      </c>
      <c r="F42" s="16">
        <f>IF(COUNT(F7:F41) &gt; 0, SQRT(SUMSQ(F7:F41)/(COUNT(F7:F41)*COUNT(F7:F41)) ), "—")</f>
        <v>0.13011258657992761</v>
      </c>
      <c r="G42" s="14">
        <f>IF(COUNT(G7:G41) &gt; 0, AVERAGE(G7:G41), "—")</f>
        <v>17.227304416857141</v>
      </c>
      <c r="H42" s="16">
        <f>IF(COUNT(H7:H41) &gt; 0, SQRT(SUMSQ(H7:H41)/(COUNT(H7:H41)*COUNT(H7:H41)) ), "—")</f>
        <v>0.10650378301432938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0.93249458142857145</v>
      </c>
      <c r="N42" s="16">
        <f>IF(COUNT(N7:N41) &gt; 0, SQRT(SUMSQ(N7:N41)/(COUNT(N7:N41)*COUNT(N7:N41)) ), "—")</f>
        <v>5.3896458926450758E-2</v>
      </c>
      <c r="O42" s="14">
        <f>IF(COUNT(O7:O41) &gt; 0, AVERAGE(O7:O41), "—")</f>
        <v>0</v>
      </c>
      <c r="P42" s="16">
        <f>IF(COUNT(P7:P41) &gt; 0, SQRT(SUMSQ(P7:P41)/(COUNT(P7:P41)*COUNT(P7:P41)) ), "—")</f>
        <v>0</v>
      </c>
      <c r="Q42" s="14">
        <f>IF(COUNT(Q7:Q41) &gt; 0, AVERAGE(Q7:Q41), "—")</f>
        <v>5.5661381459999992</v>
      </c>
      <c r="R42" s="16">
        <f>IF(COUNT(R7:R41) &gt; 0, SQRT(SUMSQ(R7:R41)/(COUNT(R7:R41)*COUNT(R7:R41)) ), "—")</f>
        <v>9.3355085173638996E-2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53.910268610000003</v>
      </c>
      <c r="F46" s="16">
        <v>1.0198210999999999</v>
      </c>
      <c r="G46" s="14">
        <v>9.5276909700000001</v>
      </c>
      <c r="H46" s="16">
        <v>0.30807611000000001</v>
      </c>
      <c r="I46" s="14">
        <v>0</v>
      </c>
      <c r="J46" s="16">
        <v>0</v>
      </c>
      <c r="K46" s="14" t="s">
        <v>582</v>
      </c>
      <c r="L46" s="16" t="s">
        <v>582</v>
      </c>
      <c r="M46" s="14">
        <v>0</v>
      </c>
      <c r="N46" s="16">
        <v>0</v>
      </c>
      <c r="O46" s="14">
        <v>0</v>
      </c>
      <c r="P46" s="16">
        <v>0</v>
      </c>
      <c r="Q46" s="14">
        <v>36.562040420000002</v>
      </c>
      <c r="R46" s="16">
        <v>1.13857199</v>
      </c>
    </row>
    <row r="47" spans="1:18" x14ac:dyDescent="0.25">
      <c r="A47" s="11" t="s">
        <v>517</v>
      </c>
      <c r="B47" s="13">
        <v>5928</v>
      </c>
      <c r="C47" s="14">
        <f>(498/B47*100)</f>
        <v>8.4008097165991913</v>
      </c>
      <c r="D47" s="15">
        <v>5430</v>
      </c>
      <c r="E47" s="14">
        <v>73.159101129999996</v>
      </c>
      <c r="F47" s="16">
        <v>1.0788015799999999</v>
      </c>
      <c r="G47" s="14">
        <v>12.47654902</v>
      </c>
      <c r="H47" s="16">
        <v>0.54581131999999999</v>
      </c>
      <c r="I47" s="14">
        <v>0</v>
      </c>
      <c r="J47" s="16">
        <v>0</v>
      </c>
      <c r="K47" s="14" t="s">
        <v>582</v>
      </c>
      <c r="L47" s="16" t="s">
        <v>582</v>
      </c>
      <c r="M47" s="14">
        <v>0</v>
      </c>
      <c r="N47" s="16">
        <v>0</v>
      </c>
      <c r="O47" s="14">
        <v>0</v>
      </c>
      <c r="P47" s="16">
        <v>0</v>
      </c>
      <c r="Q47" s="14">
        <v>14.36434985</v>
      </c>
      <c r="R47" s="16">
        <v>1.1088735999999999</v>
      </c>
    </row>
    <row r="48" spans="1:18" x14ac:dyDescent="0.25">
      <c r="A48" s="11" t="s">
        <v>518</v>
      </c>
      <c r="B48" s="13">
        <v>9841</v>
      </c>
      <c r="C48" s="14">
        <f>(9/B48*100)</f>
        <v>9.1454120516207701E-2</v>
      </c>
      <c r="D48" s="15">
        <v>9832</v>
      </c>
      <c r="E48" s="14">
        <v>61.494692460000003</v>
      </c>
      <c r="F48" s="16">
        <v>1.1773083499999999</v>
      </c>
      <c r="G48" s="14">
        <v>36.432429339999999</v>
      </c>
      <c r="H48" s="16">
        <v>1.1598052700000001</v>
      </c>
      <c r="I48" s="14">
        <v>0</v>
      </c>
      <c r="J48" s="16">
        <v>0</v>
      </c>
      <c r="K48" s="14" t="s">
        <v>582</v>
      </c>
      <c r="L48" s="16" t="s">
        <v>582</v>
      </c>
      <c r="M48" s="14">
        <v>0</v>
      </c>
      <c r="N48" s="16">
        <v>0</v>
      </c>
      <c r="O48" s="14">
        <v>0</v>
      </c>
      <c r="P48" s="16">
        <v>0</v>
      </c>
      <c r="Q48" s="14">
        <v>2.0728781999999999</v>
      </c>
      <c r="R48" s="16">
        <v>0.52828872999999998</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77.15666908</v>
      </c>
      <c r="F50" s="16">
        <v>0.72750928999999998</v>
      </c>
      <c r="G50" s="14">
        <v>17.837489260000002</v>
      </c>
      <c r="H50" s="16">
        <v>0.56337205000000001</v>
      </c>
      <c r="I50" s="14">
        <v>0</v>
      </c>
      <c r="J50" s="16">
        <v>0</v>
      </c>
      <c r="K50" s="14" t="s">
        <v>582</v>
      </c>
      <c r="L50" s="16" t="s">
        <v>582</v>
      </c>
      <c r="M50" s="14">
        <v>0</v>
      </c>
      <c r="N50" s="16">
        <v>0</v>
      </c>
      <c r="O50" s="14">
        <v>0</v>
      </c>
      <c r="P50" s="16">
        <v>0</v>
      </c>
      <c r="Q50" s="14">
        <v>5.0058416599999997</v>
      </c>
      <c r="R50" s="16">
        <v>0.48411968999999999</v>
      </c>
    </row>
    <row r="51" spans="1:18" x14ac:dyDescent="0.25">
      <c r="A51" s="11" t="s">
        <v>521</v>
      </c>
      <c r="B51" s="13">
        <v>6866</v>
      </c>
      <c r="C51" s="14">
        <f>(114/B51*100)</f>
        <v>1.6603553743081854</v>
      </c>
      <c r="D51" s="15">
        <v>6752</v>
      </c>
      <c r="E51" s="14">
        <v>64.883277149999998</v>
      </c>
      <c r="F51" s="16">
        <v>1.10603564</v>
      </c>
      <c r="G51" s="14">
        <v>13.54930671</v>
      </c>
      <c r="H51" s="16">
        <v>0.59319697999999998</v>
      </c>
      <c r="I51" s="14">
        <v>0</v>
      </c>
      <c r="J51" s="16">
        <v>0</v>
      </c>
      <c r="K51" s="14" t="s">
        <v>582</v>
      </c>
      <c r="L51" s="16" t="s">
        <v>582</v>
      </c>
      <c r="M51" s="14">
        <v>10.57559064</v>
      </c>
      <c r="N51" s="16">
        <v>0.61278966999999995</v>
      </c>
      <c r="O51" s="14">
        <v>0</v>
      </c>
      <c r="P51" s="16">
        <v>0</v>
      </c>
      <c r="Q51" s="14">
        <v>10.99182549</v>
      </c>
      <c r="R51" s="16">
        <v>1.11097468</v>
      </c>
    </row>
    <row r="52" spans="1:18" x14ac:dyDescent="0.25">
      <c r="A52" s="11" t="s">
        <v>522</v>
      </c>
      <c r="B52" s="13">
        <v>5809</v>
      </c>
      <c r="C52" s="14">
        <f>(127/B52*100)</f>
        <v>2.1862626958168359</v>
      </c>
      <c r="D52" s="15">
        <v>5682</v>
      </c>
      <c r="E52" s="14">
        <v>86.395673970000004</v>
      </c>
      <c r="F52" s="16">
        <v>0.54929642000000001</v>
      </c>
      <c r="G52" s="14">
        <v>10.67861952</v>
      </c>
      <c r="H52" s="16">
        <v>0.45077886</v>
      </c>
      <c r="I52" s="14">
        <v>0</v>
      </c>
      <c r="J52" s="16">
        <v>0</v>
      </c>
      <c r="K52" s="14" t="s">
        <v>582</v>
      </c>
      <c r="L52" s="16" t="s">
        <v>582</v>
      </c>
      <c r="M52" s="14">
        <v>0</v>
      </c>
      <c r="N52" s="16">
        <v>0</v>
      </c>
      <c r="O52" s="14">
        <v>0</v>
      </c>
      <c r="P52" s="16">
        <v>0</v>
      </c>
      <c r="Q52" s="14">
        <v>2.9257065099999999</v>
      </c>
      <c r="R52" s="16">
        <v>0.34741828000000002</v>
      </c>
    </row>
    <row r="53" spans="1:18" x14ac:dyDescent="0.25">
      <c r="A53" s="11" t="s">
        <v>523</v>
      </c>
      <c r="B53" s="13">
        <v>5571</v>
      </c>
      <c r="C53" s="14">
        <f>(150/B53*100)</f>
        <v>2.6925148088314486</v>
      </c>
      <c r="D53" s="15">
        <v>5421</v>
      </c>
      <c r="E53" s="14">
        <v>75.178241810000003</v>
      </c>
      <c r="F53" s="16">
        <v>0.55555756000000001</v>
      </c>
      <c r="G53" s="14">
        <v>15.54134352</v>
      </c>
      <c r="H53" s="16">
        <v>0.48110565</v>
      </c>
      <c r="I53" s="14">
        <v>0</v>
      </c>
      <c r="J53" s="16">
        <v>0</v>
      </c>
      <c r="K53" s="14" t="s">
        <v>582</v>
      </c>
      <c r="L53" s="16" t="s">
        <v>582</v>
      </c>
      <c r="M53" s="14">
        <v>0</v>
      </c>
      <c r="N53" s="16">
        <v>0</v>
      </c>
      <c r="O53" s="14">
        <v>0</v>
      </c>
      <c r="P53" s="16">
        <v>0</v>
      </c>
      <c r="Q53" s="14">
        <v>9.2804146700000008</v>
      </c>
      <c r="R53" s="16">
        <v>0.44270631999999999</v>
      </c>
    </row>
    <row r="54" spans="1:18" x14ac:dyDescent="0.25">
      <c r="A54" s="11" t="s">
        <v>524</v>
      </c>
      <c r="B54" s="13">
        <v>4740</v>
      </c>
      <c r="C54" s="14">
        <f>(669/B54*100)</f>
        <v>14.113924050632912</v>
      </c>
      <c r="D54" s="15">
        <v>4071</v>
      </c>
      <c r="E54" s="14">
        <v>67.951381749999996</v>
      </c>
      <c r="F54" s="16">
        <v>1.45231482</v>
      </c>
      <c r="G54" s="14">
        <v>15.751072730000001</v>
      </c>
      <c r="H54" s="16">
        <v>0.80479864000000001</v>
      </c>
      <c r="I54" s="14">
        <v>0</v>
      </c>
      <c r="J54" s="16">
        <v>0</v>
      </c>
      <c r="K54" s="14" t="s">
        <v>582</v>
      </c>
      <c r="L54" s="16" t="s">
        <v>582</v>
      </c>
      <c r="M54" s="14">
        <v>0</v>
      </c>
      <c r="N54" s="16">
        <v>0</v>
      </c>
      <c r="O54" s="14">
        <v>0</v>
      </c>
      <c r="P54" s="16">
        <v>0</v>
      </c>
      <c r="Q54" s="14">
        <v>16.29754552</v>
      </c>
      <c r="R54" s="16">
        <v>1.5756150099999999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87.305702960000005</v>
      </c>
      <c r="F56" s="16">
        <v>0.48016426000000001</v>
      </c>
      <c r="G56" s="14">
        <v>11.20973141</v>
      </c>
      <c r="H56" s="16">
        <v>0.38845000000000002</v>
      </c>
      <c r="I56" s="14">
        <v>0</v>
      </c>
      <c r="J56" s="16">
        <v>0</v>
      </c>
      <c r="K56" s="14" t="s">
        <v>582</v>
      </c>
      <c r="L56" s="16" t="s">
        <v>582</v>
      </c>
      <c r="M56" s="14">
        <v>0</v>
      </c>
      <c r="N56" s="16">
        <v>0</v>
      </c>
      <c r="O56" s="14">
        <v>0</v>
      </c>
      <c r="P56" s="16">
        <v>0</v>
      </c>
      <c r="Q56" s="14">
        <v>1.4845656300000001</v>
      </c>
      <c r="R56" s="16">
        <v>0.25773110999999999</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76.736437379999998</v>
      </c>
      <c r="F61" s="16">
        <v>0.69801592999999995</v>
      </c>
      <c r="G61" s="14">
        <v>18.782125570000002</v>
      </c>
      <c r="H61" s="16">
        <v>0.56406608999999996</v>
      </c>
      <c r="I61" s="14">
        <v>0</v>
      </c>
      <c r="J61" s="16">
        <v>0</v>
      </c>
      <c r="K61" s="14" t="s">
        <v>582</v>
      </c>
      <c r="L61" s="16" t="s">
        <v>582</v>
      </c>
      <c r="M61" s="14">
        <v>0</v>
      </c>
      <c r="N61" s="16">
        <v>0</v>
      </c>
      <c r="O61" s="14">
        <v>0</v>
      </c>
      <c r="P61" s="16">
        <v>0</v>
      </c>
      <c r="Q61" s="14">
        <v>4.4814370500000003</v>
      </c>
      <c r="R61" s="16">
        <v>0.54744713</v>
      </c>
    </row>
    <row r="62" spans="1:18" x14ac:dyDescent="0.25">
      <c r="A62" s="11" t="s">
        <v>532</v>
      </c>
      <c r="B62" s="13">
        <v>4476</v>
      </c>
      <c r="C62" s="14">
        <f>(3/B62*100)</f>
        <v>6.7024128686327081E-2</v>
      </c>
      <c r="D62" s="15">
        <v>4473</v>
      </c>
      <c r="E62" s="14">
        <v>85.843881690000003</v>
      </c>
      <c r="F62" s="16">
        <v>0.57197452000000004</v>
      </c>
      <c r="G62" s="14">
        <v>13.55313522</v>
      </c>
      <c r="H62" s="16">
        <v>0.56715106000000004</v>
      </c>
      <c r="I62" s="14">
        <v>0</v>
      </c>
      <c r="J62" s="16">
        <v>0</v>
      </c>
      <c r="K62" s="14" t="s">
        <v>582</v>
      </c>
      <c r="L62" s="16" t="s">
        <v>582</v>
      </c>
      <c r="M62" s="14">
        <v>0</v>
      </c>
      <c r="N62" s="16">
        <v>0</v>
      </c>
      <c r="O62" s="14">
        <v>0</v>
      </c>
      <c r="P62" s="16">
        <v>0</v>
      </c>
      <c r="Q62" s="14">
        <v>0.60298309999999999</v>
      </c>
      <c r="R62" s="16">
        <v>0.1203697</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69.374994319999999</v>
      </c>
      <c r="F66" s="16">
        <v>0.52357872000000005</v>
      </c>
      <c r="G66" s="14">
        <v>17.345535739999999</v>
      </c>
      <c r="H66" s="16">
        <v>0.51604223999999999</v>
      </c>
      <c r="I66" s="14">
        <v>0</v>
      </c>
      <c r="J66" s="16">
        <v>0</v>
      </c>
      <c r="K66" s="14" t="s">
        <v>582</v>
      </c>
      <c r="L66" s="16" t="s">
        <v>582</v>
      </c>
      <c r="M66" s="14">
        <v>0</v>
      </c>
      <c r="N66" s="16">
        <v>0</v>
      </c>
      <c r="O66" s="14">
        <v>0</v>
      </c>
      <c r="P66" s="16">
        <v>0</v>
      </c>
      <c r="Q66" s="14">
        <v>13.27946994</v>
      </c>
      <c r="R66" s="16">
        <v>0.35210725999999998</v>
      </c>
    </row>
    <row r="67" spans="1:18" x14ac:dyDescent="0.25">
      <c r="A67" s="11" t="s">
        <v>537</v>
      </c>
      <c r="B67" s="13">
        <v>6971</v>
      </c>
      <c r="C67" s="14">
        <f>(1435/B67*100)</f>
        <v>20.585281882082914</v>
      </c>
      <c r="D67" s="15">
        <v>5536</v>
      </c>
      <c r="E67" s="14">
        <v>74.890126969999997</v>
      </c>
      <c r="F67" s="16">
        <v>0.678929</v>
      </c>
      <c r="G67" s="14">
        <v>20.781295499999999</v>
      </c>
      <c r="H67" s="16">
        <v>0.65144064000000002</v>
      </c>
      <c r="I67" s="14">
        <v>0</v>
      </c>
      <c r="J67" s="16">
        <v>0</v>
      </c>
      <c r="K67" s="14" t="s">
        <v>582</v>
      </c>
      <c r="L67" s="16" t="s">
        <v>582</v>
      </c>
      <c r="M67" s="14">
        <v>0</v>
      </c>
      <c r="N67" s="16">
        <v>0</v>
      </c>
      <c r="O67" s="14">
        <v>0</v>
      </c>
      <c r="P67" s="16">
        <v>0</v>
      </c>
      <c r="Q67" s="14">
        <v>4.3285775299999996</v>
      </c>
      <c r="R67" s="16">
        <v>0.34205678</v>
      </c>
    </row>
    <row r="68" spans="1:18" x14ac:dyDescent="0.25">
      <c r="A68" s="11" t="s">
        <v>538</v>
      </c>
      <c r="B68" s="13">
        <v>12083</v>
      </c>
      <c r="C68" s="14">
        <f>(33/B68*100)</f>
        <v>0.27311098237192749</v>
      </c>
      <c r="D68" s="15">
        <v>12050</v>
      </c>
      <c r="E68" s="14">
        <v>68.594296439999994</v>
      </c>
      <c r="F68" s="16">
        <v>0.44134585999999998</v>
      </c>
      <c r="G68" s="14">
        <v>12.46679133</v>
      </c>
      <c r="H68" s="16">
        <v>0.27674072999999999</v>
      </c>
      <c r="I68" s="14">
        <v>0</v>
      </c>
      <c r="J68" s="16">
        <v>0</v>
      </c>
      <c r="K68" s="14" t="s">
        <v>582</v>
      </c>
      <c r="L68" s="16" t="s">
        <v>582</v>
      </c>
      <c r="M68" s="14">
        <v>0</v>
      </c>
      <c r="N68" s="16">
        <v>0</v>
      </c>
      <c r="O68" s="14">
        <v>0</v>
      </c>
      <c r="P68" s="16">
        <v>0</v>
      </c>
      <c r="Q68" s="14">
        <v>18.938912240000001</v>
      </c>
      <c r="R68" s="16">
        <v>0.34198423999999999</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73.687859070000002</v>
      </c>
      <c r="F70" s="16">
        <v>0.89150607999999998</v>
      </c>
      <c r="G70" s="14">
        <v>19.460475240000001</v>
      </c>
      <c r="H70" s="16">
        <v>0.73126258</v>
      </c>
      <c r="I70" s="14">
        <v>0</v>
      </c>
      <c r="J70" s="16">
        <v>0</v>
      </c>
      <c r="K70" s="14" t="s">
        <v>582</v>
      </c>
      <c r="L70" s="16" t="s">
        <v>582</v>
      </c>
      <c r="M70" s="14">
        <v>0</v>
      </c>
      <c r="N70" s="16">
        <v>0</v>
      </c>
      <c r="O70" s="14">
        <v>0</v>
      </c>
      <c r="P70" s="16">
        <v>0</v>
      </c>
      <c r="Q70" s="14">
        <v>6.8516656899999999</v>
      </c>
      <c r="R70" s="16">
        <v>0.61300957</v>
      </c>
    </row>
    <row r="71" spans="1:18" x14ac:dyDescent="0.25">
      <c r="A71" s="11" t="s">
        <v>541</v>
      </c>
      <c r="B71" s="13">
        <v>6115</v>
      </c>
      <c r="C71" s="14">
        <f>(63/B71*100)</f>
        <v>1.0302534750613246</v>
      </c>
      <c r="D71" s="15">
        <v>6052</v>
      </c>
      <c r="E71" s="14">
        <v>79.976031919999997</v>
      </c>
      <c r="F71" s="16">
        <v>0.53592572000000005</v>
      </c>
      <c r="G71" s="14">
        <v>18.848741019999999</v>
      </c>
      <c r="H71" s="16">
        <v>0.52002387999999999</v>
      </c>
      <c r="I71" s="14">
        <v>0</v>
      </c>
      <c r="J71" s="16">
        <v>0</v>
      </c>
      <c r="K71" s="14" t="s">
        <v>582</v>
      </c>
      <c r="L71" s="16" t="s">
        <v>582</v>
      </c>
      <c r="M71" s="14">
        <v>0</v>
      </c>
      <c r="N71" s="16">
        <v>0</v>
      </c>
      <c r="O71" s="14">
        <v>0</v>
      </c>
      <c r="P71" s="16">
        <v>0</v>
      </c>
      <c r="Q71" s="14">
        <v>1.1752270600000001</v>
      </c>
      <c r="R71" s="16">
        <v>0.13885125000000001</v>
      </c>
    </row>
    <row r="72" spans="1:18" x14ac:dyDescent="0.25">
      <c r="A72" s="11" t="s">
        <v>542</v>
      </c>
      <c r="B72" s="13">
        <v>7708</v>
      </c>
      <c r="C72" s="14">
        <f>(12/B72*100)</f>
        <v>0.15568240788790866</v>
      </c>
      <c r="D72" s="15">
        <v>7696</v>
      </c>
      <c r="E72" s="14">
        <v>83.238147490000003</v>
      </c>
      <c r="F72" s="16">
        <v>0.57155871999999996</v>
      </c>
      <c r="G72" s="14">
        <v>16.07028644</v>
      </c>
      <c r="H72" s="16">
        <v>0.58616497999999995</v>
      </c>
      <c r="I72" s="14">
        <v>0</v>
      </c>
      <c r="J72" s="16">
        <v>0</v>
      </c>
      <c r="K72" s="14" t="s">
        <v>582</v>
      </c>
      <c r="L72" s="16" t="s">
        <v>582</v>
      </c>
      <c r="M72" s="14">
        <v>0</v>
      </c>
      <c r="N72" s="16">
        <v>0</v>
      </c>
      <c r="O72" s="14">
        <v>0</v>
      </c>
      <c r="P72" s="16">
        <v>0</v>
      </c>
      <c r="Q72" s="14">
        <v>0.69156607000000003</v>
      </c>
      <c r="R72" s="16">
        <v>8.3733740000000001E-2</v>
      </c>
    </row>
    <row r="73" spans="1:18" x14ac:dyDescent="0.25">
      <c r="A73" s="11" t="s">
        <v>543</v>
      </c>
      <c r="B73" s="13">
        <v>8249</v>
      </c>
      <c r="C73" s="14">
        <f>(224/B73*100)</f>
        <v>2.7154806643229485</v>
      </c>
      <c r="D73" s="15">
        <v>8025</v>
      </c>
      <c r="E73" s="14">
        <v>86.863540549999996</v>
      </c>
      <c r="F73" s="16">
        <v>0.56811730000000005</v>
      </c>
      <c r="G73" s="14">
        <v>11.14839184</v>
      </c>
      <c r="H73" s="16">
        <v>0.50331559999999997</v>
      </c>
      <c r="I73" s="14">
        <v>0</v>
      </c>
      <c r="J73" s="16">
        <v>0</v>
      </c>
      <c r="K73" s="14" t="s">
        <v>582</v>
      </c>
      <c r="L73" s="16" t="s">
        <v>582</v>
      </c>
      <c r="M73" s="14">
        <v>0</v>
      </c>
      <c r="N73" s="16">
        <v>0</v>
      </c>
      <c r="O73" s="14">
        <v>0</v>
      </c>
      <c r="P73" s="16">
        <v>0</v>
      </c>
      <c r="Q73" s="14">
        <v>1.98806762</v>
      </c>
      <c r="R73" s="16">
        <v>0.34136291000000002</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65.947390470000002</v>
      </c>
      <c r="F75" s="16">
        <v>1.22609393</v>
      </c>
      <c r="G75" s="14">
        <v>17.548903419999998</v>
      </c>
      <c r="H75" s="16">
        <v>0.56083519999999998</v>
      </c>
      <c r="I75" s="14">
        <v>0</v>
      </c>
      <c r="J75" s="16">
        <v>0</v>
      </c>
      <c r="K75" s="14" t="s">
        <v>582</v>
      </c>
      <c r="L75" s="16" t="s">
        <v>582</v>
      </c>
      <c r="M75" s="14">
        <v>0</v>
      </c>
      <c r="N75" s="16">
        <v>0</v>
      </c>
      <c r="O75" s="14">
        <v>0</v>
      </c>
      <c r="P75" s="16">
        <v>0</v>
      </c>
      <c r="Q75" s="14">
        <v>16.50370611</v>
      </c>
      <c r="R75" s="16">
        <v>1.2131685699999999</v>
      </c>
    </row>
    <row r="76" spans="1:18" x14ac:dyDescent="0.25">
      <c r="A76" s="11" t="s">
        <v>546</v>
      </c>
      <c r="B76" s="13">
        <v>14167</v>
      </c>
      <c r="C76" s="14">
        <f>(239/B76*100)</f>
        <v>1.6870191289616716</v>
      </c>
      <c r="D76" s="15">
        <v>13928</v>
      </c>
      <c r="E76" s="14">
        <v>79.723780450000007</v>
      </c>
      <c r="F76" s="16">
        <v>0.60069806999999997</v>
      </c>
      <c r="G76" s="14">
        <v>12.90066378</v>
      </c>
      <c r="H76" s="16">
        <v>0.43267841000000001</v>
      </c>
      <c r="I76" s="14">
        <v>0</v>
      </c>
      <c r="J76" s="16">
        <v>0</v>
      </c>
      <c r="K76" s="14" t="s">
        <v>582</v>
      </c>
      <c r="L76" s="16" t="s">
        <v>582</v>
      </c>
      <c r="M76" s="14">
        <v>0</v>
      </c>
      <c r="N76" s="16">
        <v>0</v>
      </c>
      <c r="O76" s="14">
        <v>0</v>
      </c>
      <c r="P76" s="16">
        <v>0</v>
      </c>
      <c r="Q76" s="14">
        <v>7.3755557700000001</v>
      </c>
      <c r="R76" s="16">
        <v>0.47078639999999999</v>
      </c>
    </row>
    <row r="77" spans="1:18" x14ac:dyDescent="0.25">
      <c r="A77" s="11" t="s">
        <v>547</v>
      </c>
      <c r="B77" s="13">
        <v>6062</v>
      </c>
      <c r="C77" s="14">
        <f>(534/B77*100)</f>
        <v>8.8089739359947217</v>
      </c>
      <c r="D77" s="15">
        <v>5528</v>
      </c>
      <c r="E77" s="14">
        <v>70.570205029999997</v>
      </c>
      <c r="F77" s="16">
        <v>0.88563415999999995</v>
      </c>
      <c r="G77" s="14">
        <v>13.40266628</v>
      </c>
      <c r="H77" s="16">
        <v>0.49883232999999999</v>
      </c>
      <c r="I77" s="14">
        <v>0</v>
      </c>
      <c r="J77" s="16">
        <v>0</v>
      </c>
      <c r="K77" s="14" t="s">
        <v>582</v>
      </c>
      <c r="L77" s="16" t="s">
        <v>582</v>
      </c>
      <c r="M77" s="14">
        <v>0</v>
      </c>
      <c r="N77" s="16">
        <v>0</v>
      </c>
      <c r="O77" s="14">
        <v>0</v>
      </c>
      <c r="P77" s="16">
        <v>0</v>
      </c>
      <c r="Q77" s="14">
        <v>16.027128690000001</v>
      </c>
      <c r="R77" s="16">
        <v>0.85751533999999996</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83.957744329999997</v>
      </c>
      <c r="F81" s="16">
        <v>0.81013435</v>
      </c>
      <c r="G81" s="14">
        <v>14.197823189999999</v>
      </c>
      <c r="H81" s="16">
        <v>0.75743643999999999</v>
      </c>
      <c r="I81" s="14">
        <v>0</v>
      </c>
      <c r="J81" s="16">
        <v>0</v>
      </c>
      <c r="K81" s="14" t="s">
        <v>582</v>
      </c>
      <c r="L81" s="16" t="s">
        <v>582</v>
      </c>
      <c r="M81" s="14">
        <v>0</v>
      </c>
      <c r="N81" s="16">
        <v>0</v>
      </c>
      <c r="O81" s="14">
        <v>0</v>
      </c>
      <c r="P81" s="16">
        <v>0</v>
      </c>
      <c r="Q81" s="14">
        <v>1.84443248</v>
      </c>
      <c r="R81" s="16">
        <v>0.34676652000000002</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901</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42.769674129999999</v>
      </c>
      <c r="F7" s="16">
        <v>0.54688228000000005</v>
      </c>
      <c r="G7" s="14">
        <v>48.445707919999997</v>
      </c>
      <c r="H7" s="16">
        <v>0.61908662000000003</v>
      </c>
      <c r="I7" s="14">
        <v>0</v>
      </c>
      <c r="J7" s="16">
        <v>0</v>
      </c>
      <c r="K7" s="14" t="s">
        <v>582</v>
      </c>
      <c r="L7" s="16" t="s">
        <v>582</v>
      </c>
      <c r="M7" s="14">
        <v>0</v>
      </c>
      <c r="N7" s="16">
        <v>0</v>
      </c>
      <c r="O7" s="14">
        <v>0</v>
      </c>
      <c r="P7" s="16">
        <v>0</v>
      </c>
      <c r="Q7" s="14">
        <v>8.7846179499999995</v>
      </c>
      <c r="R7" s="16">
        <v>0.52223441000000004</v>
      </c>
    </row>
    <row r="8" spans="1:18" x14ac:dyDescent="0.25">
      <c r="A8" s="11" t="s">
        <v>478</v>
      </c>
      <c r="B8" s="13">
        <v>7007</v>
      </c>
      <c r="C8" s="14">
        <f>(357/B8*100)</f>
        <v>5.0949050949050951</v>
      </c>
      <c r="D8" s="15">
        <v>6650</v>
      </c>
      <c r="E8" s="14">
        <v>40.649127219999997</v>
      </c>
      <c r="F8" s="16">
        <v>0.79081378000000002</v>
      </c>
      <c r="G8" s="14">
        <v>52.476560130000003</v>
      </c>
      <c r="H8" s="16">
        <v>0.81048808999999999</v>
      </c>
      <c r="I8" s="14">
        <v>0</v>
      </c>
      <c r="J8" s="16">
        <v>0</v>
      </c>
      <c r="K8" s="14" t="s">
        <v>582</v>
      </c>
      <c r="L8" s="16" t="s">
        <v>582</v>
      </c>
      <c r="M8" s="14">
        <v>0.4951663</v>
      </c>
      <c r="N8" s="16">
        <v>0.12190288000000001</v>
      </c>
      <c r="O8" s="14">
        <v>0</v>
      </c>
      <c r="P8" s="16">
        <v>0</v>
      </c>
      <c r="Q8" s="14">
        <v>6.3791463500000001</v>
      </c>
      <c r="R8" s="16">
        <v>0.37984985999999998</v>
      </c>
    </row>
    <row r="9" spans="1:18" x14ac:dyDescent="0.25">
      <c r="A9" s="11" t="s">
        <v>479</v>
      </c>
      <c r="B9" s="13">
        <v>9651</v>
      </c>
      <c r="C9" s="14">
        <f>(381/B9*100)</f>
        <v>3.947777432390426</v>
      </c>
      <c r="D9" s="15">
        <v>9270</v>
      </c>
      <c r="E9" s="14">
        <v>41.011107639999999</v>
      </c>
      <c r="F9" s="16">
        <v>0.56216551000000003</v>
      </c>
      <c r="G9" s="14">
        <v>49.174018310000001</v>
      </c>
      <c r="H9" s="16">
        <v>0.68372624000000004</v>
      </c>
      <c r="I9" s="14">
        <v>0</v>
      </c>
      <c r="J9" s="16">
        <v>0</v>
      </c>
      <c r="K9" s="14" t="s">
        <v>582</v>
      </c>
      <c r="L9" s="16" t="s">
        <v>582</v>
      </c>
      <c r="M9" s="14">
        <v>3.1075687300000001</v>
      </c>
      <c r="N9" s="16">
        <v>0.55629209000000002</v>
      </c>
      <c r="O9" s="14">
        <v>0</v>
      </c>
      <c r="P9" s="16">
        <v>0</v>
      </c>
      <c r="Q9" s="14">
        <v>6.7073053299999996</v>
      </c>
      <c r="R9" s="16">
        <v>0.49366811999999999</v>
      </c>
    </row>
    <row r="10" spans="1:18" x14ac:dyDescent="0.25">
      <c r="A10" s="11" t="s">
        <v>480</v>
      </c>
      <c r="B10" s="13">
        <v>20058</v>
      </c>
      <c r="C10" s="14">
        <f>(596/B10*100)</f>
        <v>2.9713829893309405</v>
      </c>
      <c r="D10" s="15">
        <v>19462</v>
      </c>
      <c r="E10" s="14">
        <v>49.274559930000002</v>
      </c>
      <c r="F10" s="16">
        <v>0.62113910000000006</v>
      </c>
      <c r="G10" s="14">
        <v>45.513571249999998</v>
      </c>
      <c r="H10" s="16">
        <v>0.63028980999999995</v>
      </c>
      <c r="I10" s="14">
        <v>0</v>
      </c>
      <c r="J10" s="16">
        <v>0</v>
      </c>
      <c r="K10" s="14" t="s">
        <v>582</v>
      </c>
      <c r="L10" s="16" t="s">
        <v>582</v>
      </c>
      <c r="M10" s="14">
        <v>0</v>
      </c>
      <c r="N10" s="16">
        <v>0</v>
      </c>
      <c r="O10" s="14">
        <v>0</v>
      </c>
      <c r="P10" s="16">
        <v>0</v>
      </c>
      <c r="Q10" s="14">
        <v>5.2118688200000003</v>
      </c>
      <c r="R10" s="16">
        <v>0.40302194000000002</v>
      </c>
    </row>
    <row r="11" spans="1:18" x14ac:dyDescent="0.25">
      <c r="A11" s="11" t="s">
        <v>481</v>
      </c>
      <c r="B11" s="13">
        <v>7053</v>
      </c>
      <c r="C11" s="14">
        <f>(274/B11*100)</f>
        <v>3.8848716858074575</v>
      </c>
      <c r="D11" s="15">
        <v>6779</v>
      </c>
      <c r="E11" s="14">
        <v>37.216511650000001</v>
      </c>
      <c r="F11" s="16">
        <v>0.86025943000000005</v>
      </c>
      <c r="G11" s="14">
        <v>51.127611389999998</v>
      </c>
      <c r="H11" s="16">
        <v>1.10622734</v>
      </c>
      <c r="I11" s="14">
        <v>0</v>
      </c>
      <c r="J11" s="16">
        <v>0</v>
      </c>
      <c r="K11" s="14" t="s">
        <v>582</v>
      </c>
      <c r="L11" s="16" t="s">
        <v>582</v>
      </c>
      <c r="M11" s="14">
        <v>0</v>
      </c>
      <c r="N11" s="16">
        <v>0</v>
      </c>
      <c r="O11" s="14">
        <v>0</v>
      </c>
      <c r="P11" s="16">
        <v>0</v>
      </c>
      <c r="Q11" s="14">
        <v>11.655876960000001</v>
      </c>
      <c r="R11" s="16">
        <v>1.04921931</v>
      </c>
    </row>
    <row r="12" spans="1:18" x14ac:dyDescent="0.25">
      <c r="A12" s="11" t="s">
        <v>482</v>
      </c>
      <c r="B12" s="13">
        <v>6894</v>
      </c>
      <c r="C12" s="14">
        <f>(61/B12*100)</f>
        <v>0.88482738613286904</v>
      </c>
      <c r="D12" s="15">
        <v>6833</v>
      </c>
      <c r="E12" s="14">
        <v>41.944756079999998</v>
      </c>
      <c r="F12" s="16">
        <v>0.85833464000000004</v>
      </c>
      <c r="G12" s="14">
        <v>51.042840130000002</v>
      </c>
      <c r="H12" s="16">
        <v>0.92147502999999997</v>
      </c>
      <c r="I12" s="14">
        <v>0</v>
      </c>
      <c r="J12" s="16">
        <v>0</v>
      </c>
      <c r="K12" s="14" t="s">
        <v>582</v>
      </c>
      <c r="L12" s="16" t="s">
        <v>582</v>
      </c>
      <c r="M12" s="14">
        <v>2.3491034900000001</v>
      </c>
      <c r="N12" s="16">
        <v>0.59219533000000002</v>
      </c>
      <c r="O12" s="14">
        <v>0</v>
      </c>
      <c r="P12" s="16">
        <v>0</v>
      </c>
      <c r="Q12" s="14">
        <v>4.6633003000000004</v>
      </c>
      <c r="R12" s="16">
        <v>0.43482016000000001</v>
      </c>
    </row>
    <row r="13" spans="1:18" x14ac:dyDescent="0.25">
      <c r="A13" s="11" t="s">
        <v>483</v>
      </c>
      <c r="B13" s="13">
        <v>7161</v>
      </c>
      <c r="C13" s="14">
        <f>(380/B13*100)</f>
        <v>5.3065214355536936</v>
      </c>
      <c r="D13" s="15">
        <v>6781</v>
      </c>
      <c r="E13" s="14">
        <v>32.005785920000001</v>
      </c>
      <c r="F13" s="16">
        <v>0.82562352000000006</v>
      </c>
      <c r="G13" s="14">
        <v>58.985936430000002</v>
      </c>
      <c r="H13" s="16">
        <v>0.85737671000000004</v>
      </c>
      <c r="I13" s="14">
        <v>0</v>
      </c>
      <c r="J13" s="16">
        <v>0</v>
      </c>
      <c r="K13" s="14" t="s">
        <v>582</v>
      </c>
      <c r="L13" s="16" t="s">
        <v>582</v>
      </c>
      <c r="M13" s="14">
        <v>4.2538754900000004</v>
      </c>
      <c r="N13" s="16">
        <v>0.49133434999999998</v>
      </c>
      <c r="O13" s="14">
        <v>0</v>
      </c>
      <c r="P13" s="16">
        <v>0</v>
      </c>
      <c r="Q13" s="14">
        <v>4.7544021699999996</v>
      </c>
      <c r="R13" s="16">
        <v>0.42366552000000002</v>
      </c>
    </row>
    <row r="14" spans="1:18" x14ac:dyDescent="0.25">
      <c r="A14" s="11" t="s">
        <v>484</v>
      </c>
      <c r="B14" s="13">
        <v>5587</v>
      </c>
      <c r="C14" s="14">
        <f>(102/B14*100)</f>
        <v>1.8256667263289779</v>
      </c>
      <c r="D14" s="15">
        <v>5485</v>
      </c>
      <c r="E14" s="14">
        <v>42.385550010000003</v>
      </c>
      <c r="F14" s="16">
        <v>0.85900664999999998</v>
      </c>
      <c r="G14" s="14">
        <v>54.692405020000002</v>
      </c>
      <c r="H14" s="16">
        <v>0.84802516999999999</v>
      </c>
      <c r="I14" s="14">
        <v>0</v>
      </c>
      <c r="J14" s="16">
        <v>0</v>
      </c>
      <c r="K14" s="14" t="s">
        <v>582</v>
      </c>
      <c r="L14" s="16" t="s">
        <v>582</v>
      </c>
      <c r="M14" s="14">
        <v>0</v>
      </c>
      <c r="N14" s="16">
        <v>0</v>
      </c>
      <c r="O14" s="14">
        <v>0</v>
      </c>
      <c r="P14" s="16">
        <v>0</v>
      </c>
      <c r="Q14" s="14">
        <v>2.92204497</v>
      </c>
      <c r="R14" s="16">
        <v>0.23979895000000001</v>
      </c>
    </row>
    <row r="15" spans="1:18" x14ac:dyDescent="0.25">
      <c r="A15" s="11" t="s">
        <v>485</v>
      </c>
      <c r="B15" s="13">
        <v>5882</v>
      </c>
      <c r="C15" s="14">
        <f>(218/B15*100)</f>
        <v>3.7062223733424009</v>
      </c>
      <c r="D15" s="15">
        <v>5664</v>
      </c>
      <c r="E15" s="14">
        <v>41.078735160000001</v>
      </c>
      <c r="F15" s="16">
        <v>0.80829821999999996</v>
      </c>
      <c r="G15" s="14">
        <v>52.922699950000002</v>
      </c>
      <c r="H15" s="16">
        <v>0.88343349999999998</v>
      </c>
      <c r="I15" s="14">
        <v>0</v>
      </c>
      <c r="J15" s="16">
        <v>0</v>
      </c>
      <c r="K15" s="14" t="s">
        <v>582</v>
      </c>
      <c r="L15" s="16" t="s">
        <v>582</v>
      </c>
      <c r="M15" s="14">
        <v>1.04287084</v>
      </c>
      <c r="N15" s="16">
        <v>0.46760998999999998</v>
      </c>
      <c r="O15" s="14">
        <v>0</v>
      </c>
      <c r="P15" s="16">
        <v>0</v>
      </c>
      <c r="Q15" s="14">
        <v>4.95569404</v>
      </c>
      <c r="R15" s="16">
        <v>0.42601925000000002</v>
      </c>
    </row>
    <row r="16" spans="1:18" x14ac:dyDescent="0.25">
      <c r="A16" s="11" t="s">
        <v>486</v>
      </c>
      <c r="B16" s="13">
        <v>6108</v>
      </c>
      <c r="C16" s="14">
        <f>(210/B16*100)</f>
        <v>3.4381139489194501</v>
      </c>
      <c r="D16" s="15">
        <v>5898</v>
      </c>
      <c r="E16" s="14">
        <v>34.813290619999997</v>
      </c>
      <c r="F16" s="16">
        <v>0.75609112000000001</v>
      </c>
      <c r="G16" s="14">
        <v>56.099532830000001</v>
      </c>
      <c r="H16" s="16">
        <v>0.90889164</v>
      </c>
      <c r="I16" s="14">
        <v>0</v>
      </c>
      <c r="J16" s="16">
        <v>0</v>
      </c>
      <c r="K16" s="14" t="s">
        <v>582</v>
      </c>
      <c r="L16" s="16" t="s">
        <v>582</v>
      </c>
      <c r="M16" s="14">
        <v>0</v>
      </c>
      <c r="N16" s="16">
        <v>0</v>
      </c>
      <c r="O16" s="14">
        <v>0</v>
      </c>
      <c r="P16" s="16">
        <v>0</v>
      </c>
      <c r="Q16" s="14">
        <v>9.0871765599999996</v>
      </c>
      <c r="R16" s="16">
        <v>0.67109615</v>
      </c>
    </row>
    <row r="17" spans="1:18" x14ac:dyDescent="0.25">
      <c r="A17" s="11" t="s">
        <v>487</v>
      </c>
      <c r="B17" s="13">
        <v>6504</v>
      </c>
      <c r="C17" s="14">
        <f>(2822/B17*100)</f>
        <v>43.388683886838869</v>
      </c>
      <c r="D17" s="15">
        <v>3682</v>
      </c>
      <c r="E17" s="14">
        <v>34.65215697</v>
      </c>
      <c r="F17" s="16">
        <v>0.83310640999999996</v>
      </c>
      <c r="G17" s="14">
        <v>48.187180359999999</v>
      </c>
      <c r="H17" s="16">
        <v>1.0572317099999999</v>
      </c>
      <c r="I17" s="14">
        <v>0</v>
      </c>
      <c r="J17" s="16">
        <v>0</v>
      </c>
      <c r="K17" s="14" t="s">
        <v>582</v>
      </c>
      <c r="L17" s="16" t="s">
        <v>582</v>
      </c>
      <c r="M17" s="14">
        <v>3.9952953899999999</v>
      </c>
      <c r="N17" s="16">
        <v>0.51654661000000002</v>
      </c>
      <c r="O17" s="14">
        <v>0</v>
      </c>
      <c r="P17" s="16">
        <v>0</v>
      </c>
      <c r="Q17" s="14">
        <v>13.165367270000001</v>
      </c>
      <c r="R17" s="16">
        <v>0.81017930000000005</v>
      </c>
    </row>
    <row r="18" spans="1:18" x14ac:dyDescent="0.25">
      <c r="A18" s="11" t="s">
        <v>488</v>
      </c>
      <c r="B18" s="13">
        <v>5532</v>
      </c>
      <c r="C18" s="14">
        <f>(33/B18*100)</f>
        <v>0.59652928416485895</v>
      </c>
      <c r="D18" s="15">
        <v>5499</v>
      </c>
      <c r="E18" s="14">
        <v>40.282403090000003</v>
      </c>
      <c r="F18" s="16">
        <v>0.77155552999999999</v>
      </c>
      <c r="G18" s="14">
        <v>52.690204450000003</v>
      </c>
      <c r="H18" s="16">
        <v>0.86978865000000005</v>
      </c>
      <c r="I18" s="14">
        <v>0</v>
      </c>
      <c r="J18" s="16">
        <v>0</v>
      </c>
      <c r="K18" s="14" t="s">
        <v>582</v>
      </c>
      <c r="L18" s="16" t="s">
        <v>582</v>
      </c>
      <c r="M18" s="14">
        <v>0</v>
      </c>
      <c r="N18" s="16">
        <v>0</v>
      </c>
      <c r="O18" s="14">
        <v>0</v>
      </c>
      <c r="P18" s="16">
        <v>0</v>
      </c>
      <c r="Q18" s="14">
        <v>7.0273924599999997</v>
      </c>
      <c r="R18" s="16">
        <v>0.73387292999999998</v>
      </c>
    </row>
    <row r="19" spans="1:18" x14ac:dyDescent="0.25">
      <c r="A19" s="11" t="s">
        <v>489</v>
      </c>
      <c r="B19" s="13">
        <v>5658</v>
      </c>
      <c r="C19" s="14">
        <f>(541/B19*100)</f>
        <v>9.561682573347472</v>
      </c>
      <c r="D19" s="15">
        <v>5117</v>
      </c>
      <c r="E19" s="14">
        <v>47.195046939999997</v>
      </c>
      <c r="F19" s="16">
        <v>0.71732105000000002</v>
      </c>
      <c r="G19" s="14">
        <v>47.441905779999999</v>
      </c>
      <c r="H19" s="16">
        <v>0.83603225000000003</v>
      </c>
      <c r="I19" s="14">
        <v>0</v>
      </c>
      <c r="J19" s="16">
        <v>0</v>
      </c>
      <c r="K19" s="14" t="s">
        <v>582</v>
      </c>
      <c r="L19" s="16" t="s">
        <v>582</v>
      </c>
      <c r="M19" s="14">
        <v>0</v>
      </c>
      <c r="N19" s="16">
        <v>0</v>
      </c>
      <c r="O19" s="14">
        <v>0</v>
      </c>
      <c r="P19" s="16">
        <v>0</v>
      </c>
      <c r="Q19" s="14">
        <v>5.36304728</v>
      </c>
      <c r="R19" s="16">
        <v>0.523289</v>
      </c>
    </row>
    <row r="20" spans="1:18" x14ac:dyDescent="0.25">
      <c r="A20" s="11" t="s">
        <v>490</v>
      </c>
      <c r="B20" s="13">
        <v>3371</v>
      </c>
      <c r="C20" s="14">
        <f>(75/B20*100)</f>
        <v>2.2248590922574905</v>
      </c>
      <c r="D20" s="15">
        <v>3296</v>
      </c>
      <c r="E20" s="14">
        <v>43.453290070000001</v>
      </c>
      <c r="F20" s="16">
        <v>0.78622484999999998</v>
      </c>
      <c r="G20" s="14">
        <v>49.438093119999998</v>
      </c>
      <c r="H20" s="16">
        <v>0.78907411999999999</v>
      </c>
      <c r="I20" s="14">
        <v>0</v>
      </c>
      <c r="J20" s="16">
        <v>0</v>
      </c>
      <c r="K20" s="14" t="s">
        <v>582</v>
      </c>
      <c r="L20" s="16" t="s">
        <v>582</v>
      </c>
      <c r="M20" s="14">
        <v>0</v>
      </c>
      <c r="N20" s="16">
        <v>0</v>
      </c>
      <c r="O20" s="14">
        <v>0</v>
      </c>
      <c r="P20" s="16">
        <v>0</v>
      </c>
      <c r="Q20" s="14">
        <v>7.1086168000000001</v>
      </c>
      <c r="R20" s="16">
        <v>0.39784430999999998</v>
      </c>
    </row>
    <row r="21" spans="1:18" x14ac:dyDescent="0.25">
      <c r="A21" s="11" t="s">
        <v>491</v>
      </c>
      <c r="B21" s="13">
        <v>5741</v>
      </c>
      <c r="C21" s="14">
        <f>(97/B21*100)</f>
        <v>1.6896011147883645</v>
      </c>
      <c r="D21" s="15">
        <v>5644</v>
      </c>
      <c r="E21" s="14">
        <v>45.291565929999997</v>
      </c>
      <c r="F21" s="16">
        <v>0.85127845999999996</v>
      </c>
      <c r="G21" s="14">
        <v>50.763629360000003</v>
      </c>
      <c r="H21" s="16">
        <v>0.83466737000000002</v>
      </c>
      <c r="I21" s="14">
        <v>0</v>
      </c>
      <c r="J21" s="16">
        <v>0</v>
      </c>
      <c r="K21" s="14" t="s">
        <v>582</v>
      </c>
      <c r="L21" s="16" t="s">
        <v>582</v>
      </c>
      <c r="M21" s="14">
        <v>0</v>
      </c>
      <c r="N21" s="16">
        <v>0</v>
      </c>
      <c r="O21" s="14">
        <v>0</v>
      </c>
      <c r="P21" s="16">
        <v>0</v>
      </c>
      <c r="Q21" s="14">
        <v>3.9448047100000001</v>
      </c>
      <c r="R21" s="16">
        <v>0.33880982999999998</v>
      </c>
    </row>
    <row r="22" spans="1:18" x14ac:dyDescent="0.25">
      <c r="A22" s="11" t="s">
        <v>492</v>
      </c>
      <c r="B22" s="13">
        <v>6598</v>
      </c>
      <c r="C22" s="14">
        <f>(46/B22*100)</f>
        <v>0.69718096392846318</v>
      </c>
      <c r="D22" s="15">
        <v>6552</v>
      </c>
      <c r="E22" s="14">
        <v>45.882078479999997</v>
      </c>
      <c r="F22" s="16">
        <v>0.89779306000000003</v>
      </c>
      <c r="G22" s="14">
        <v>46.469059520000002</v>
      </c>
      <c r="H22" s="16">
        <v>0.89947602999999998</v>
      </c>
      <c r="I22" s="14">
        <v>0</v>
      </c>
      <c r="J22" s="16">
        <v>0</v>
      </c>
      <c r="K22" s="14" t="s">
        <v>582</v>
      </c>
      <c r="L22" s="16" t="s">
        <v>582</v>
      </c>
      <c r="M22" s="14">
        <v>0</v>
      </c>
      <c r="N22" s="16">
        <v>0</v>
      </c>
      <c r="O22" s="14">
        <v>0</v>
      </c>
      <c r="P22" s="16">
        <v>0</v>
      </c>
      <c r="Q22" s="14">
        <v>7.6488620000000003</v>
      </c>
      <c r="R22" s="16">
        <v>0.72397721999999998</v>
      </c>
    </row>
    <row r="23" spans="1:18" x14ac:dyDescent="0.25">
      <c r="A23" s="11" t="s">
        <v>493</v>
      </c>
      <c r="B23" s="13">
        <v>11583</v>
      </c>
      <c r="C23" s="14">
        <f>(329/B23*100)</f>
        <v>2.8403695070361739</v>
      </c>
      <c r="D23" s="15">
        <v>11254</v>
      </c>
      <c r="E23" s="14">
        <v>44.576195660000003</v>
      </c>
      <c r="F23" s="16">
        <v>0.76176065000000004</v>
      </c>
      <c r="G23" s="14">
        <v>51.101650900000003</v>
      </c>
      <c r="H23" s="16">
        <v>0.81904273999999999</v>
      </c>
      <c r="I23" s="14">
        <v>0</v>
      </c>
      <c r="J23" s="16">
        <v>0</v>
      </c>
      <c r="K23" s="14" t="s">
        <v>582</v>
      </c>
      <c r="L23" s="16" t="s">
        <v>582</v>
      </c>
      <c r="M23" s="14">
        <v>0</v>
      </c>
      <c r="N23" s="16">
        <v>0</v>
      </c>
      <c r="O23" s="14">
        <v>0</v>
      </c>
      <c r="P23" s="16">
        <v>0</v>
      </c>
      <c r="Q23" s="14">
        <v>4.3221534400000001</v>
      </c>
      <c r="R23" s="16">
        <v>0.36735667999999999</v>
      </c>
    </row>
    <row r="24" spans="1:18" x14ac:dyDescent="0.25">
      <c r="A24" s="11" t="s">
        <v>494</v>
      </c>
      <c r="B24" s="13">
        <v>6647</v>
      </c>
      <c r="C24" s="14">
        <f>(23/B24*100)</f>
        <v>0.34602076124567477</v>
      </c>
      <c r="D24" s="15">
        <v>6624</v>
      </c>
      <c r="E24" s="14">
        <v>62.010351970000002</v>
      </c>
      <c r="F24" s="16">
        <v>0.87054246999999996</v>
      </c>
      <c r="G24" s="14">
        <v>35.271242579999999</v>
      </c>
      <c r="H24" s="16">
        <v>0.80996975000000004</v>
      </c>
      <c r="I24" s="14">
        <v>0</v>
      </c>
      <c r="J24" s="16">
        <v>0</v>
      </c>
      <c r="K24" s="14" t="s">
        <v>582</v>
      </c>
      <c r="L24" s="16" t="s">
        <v>582</v>
      </c>
      <c r="M24" s="14">
        <v>0</v>
      </c>
      <c r="N24" s="16">
        <v>0</v>
      </c>
      <c r="O24" s="14">
        <v>0</v>
      </c>
      <c r="P24" s="16">
        <v>0</v>
      </c>
      <c r="Q24" s="14">
        <v>2.7184054500000001</v>
      </c>
      <c r="R24" s="16">
        <v>0.90740635999999997</v>
      </c>
    </row>
    <row r="25" spans="1:18" x14ac:dyDescent="0.25">
      <c r="A25" s="11" t="s">
        <v>495</v>
      </c>
      <c r="B25" s="13">
        <v>5581</v>
      </c>
      <c r="C25" s="14">
        <f>(26/B25*100)</f>
        <v>0.46586633219853069</v>
      </c>
      <c r="D25" s="15">
        <v>5555</v>
      </c>
      <c r="E25" s="14">
        <v>37.908556820000001</v>
      </c>
      <c r="F25" s="16">
        <v>0.95581474</v>
      </c>
      <c r="G25" s="14">
        <v>59.153440080000003</v>
      </c>
      <c r="H25" s="16">
        <v>0.94988253</v>
      </c>
      <c r="I25" s="14">
        <v>0</v>
      </c>
      <c r="J25" s="16">
        <v>0</v>
      </c>
      <c r="K25" s="14" t="s">
        <v>582</v>
      </c>
      <c r="L25" s="16" t="s">
        <v>582</v>
      </c>
      <c r="M25" s="14">
        <v>0</v>
      </c>
      <c r="N25" s="16">
        <v>0</v>
      </c>
      <c r="O25" s="14">
        <v>0</v>
      </c>
      <c r="P25" s="16">
        <v>0</v>
      </c>
      <c r="Q25" s="14">
        <v>2.9380031</v>
      </c>
      <c r="R25" s="16">
        <v>0.24902331999999999</v>
      </c>
    </row>
    <row r="26" spans="1:18" x14ac:dyDescent="0.25">
      <c r="A26" s="11" t="s">
        <v>496</v>
      </c>
      <c r="B26" s="13">
        <v>4869</v>
      </c>
      <c r="C26" s="14">
        <f>(108/B26*100)</f>
        <v>2.2181146025878005</v>
      </c>
      <c r="D26" s="15">
        <v>4761</v>
      </c>
      <c r="E26" s="14">
        <v>44.533306639999999</v>
      </c>
      <c r="F26" s="16">
        <v>0.80004335000000004</v>
      </c>
      <c r="G26" s="14">
        <v>52.468679760000001</v>
      </c>
      <c r="H26" s="16">
        <v>0.79497883000000003</v>
      </c>
      <c r="I26" s="14">
        <v>0</v>
      </c>
      <c r="J26" s="16">
        <v>0</v>
      </c>
      <c r="K26" s="14" t="s">
        <v>582</v>
      </c>
      <c r="L26" s="16" t="s">
        <v>582</v>
      </c>
      <c r="M26" s="14">
        <v>0</v>
      </c>
      <c r="N26" s="16">
        <v>0</v>
      </c>
      <c r="O26" s="14">
        <v>0</v>
      </c>
      <c r="P26" s="16">
        <v>0</v>
      </c>
      <c r="Q26" s="14">
        <v>2.9980136100000001</v>
      </c>
      <c r="R26" s="16">
        <v>0.31120713</v>
      </c>
    </row>
    <row r="27" spans="1:18" x14ac:dyDescent="0.25">
      <c r="A27" s="11" t="s">
        <v>497</v>
      </c>
      <c r="B27" s="13">
        <v>5299</v>
      </c>
      <c r="C27" s="14">
        <f>(245/B27*100)</f>
        <v>4.6235138705416112</v>
      </c>
      <c r="D27" s="15">
        <v>5054</v>
      </c>
      <c r="E27" s="14">
        <v>46.481005770000003</v>
      </c>
      <c r="F27" s="16">
        <v>0.67231006999999998</v>
      </c>
      <c r="G27" s="14">
        <v>44.978374770000002</v>
      </c>
      <c r="H27" s="16">
        <v>0.68725723999999999</v>
      </c>
      <c r="I27" s="14">
        <v>0</v>
      </c>
      <c r="J27" s="16">
        <v>0</v>
      </c>
      <c r="K27" s="14" t="s">
        <v>582</v>
      </c>
      <c r="L27" s="16" t="s">
        <v>582</v>
      </c>
      <c r="M27" s="14">
        <v>0</v>
      </c>
      <c r="N27" s="16">
        <v>0</v>
      </c>
      <c r="O27" s="14">
        <v>0</v>
      </c>
      <c r="P27" s="16">
        <v>0</v>
      </c>
      <c r="Q27" s="14">
        <v>8.5406194600000003</v>
      </c>
      <c r="R27" s="16">
        <v>0.35277654000000003</v>
      </c>
    </row>
    <row r="28" spans="1:18" x14ac:dyDescent="0.25">
      <c r="A28" s="11" t="s">
        <v>498</v>
      </c>
      <c r="B28" s="13">
        <v>7568</v>
      </c>
      <c r="C28" s="14">
        <f>(640/B28*100)</f>
        <v>8.456659619450317</v>
      </c>
      <c r="D28" s="15">
        <v>6928</v>
      </c>
      <c r="E28" s="14">
        <v>46.089920110000001</v>
      </c>
      <c r="F28" s="16">
        <v>0.92145624000000004</v>
      </c>
      <c r="G28" s="14">
        <v>46.21537301</v>
      </c>
      <c r="H28" s="16">
        <v>0.93014293999999997</v>
      </c>
      <c r="I28" s="14">
        <v>0</v>
      </c>
      <c r="J28" s="16">
        <v>0</v>
      </c>
      <c r="K28" s="14" t="s">
        <v>582</v>
      </c>
      <c r="L28" s="16" t="s">
        <v>582</v>
      </c>
      <c r="M28" s="14">
        <v>0</v>
      </c>
      <c r="N28" s="16">
        <v>0</v>
      </c>
      <c r="O28" s="14">
        <v>0</v>
      </c>
      <c r="P28" s="16">
        <v>0</v>
      </c>
      <c r="Q28" s="14">
        <v>7.69470688</v>
      </c>
      <c r="R28" s="16">
        <v>0.86705173000000002</v>
      </c>
    </row>
    <row r="29" spans="1:18" x14ac:dyDescent="0.25">
      <c r="A29" s="11" t="s">
        <v>499</v>
      </c>
      <c r="B29" s="13">
        <v>5385</v>
      </c>
      <c r="C29" s="14">
        <f>(30/B29*100)</f>
        <v>0.55710306406685239</v>
      </c>
      <c r="D29" s="15">
        <v>5355</v>
      </c>
      <c r="E29" s="14">
        <v>34.084398739999997</v>
      </c>
      <c r="F29" s="16">
        <v>0.85139341000000002</v>
      </c>
      <c r="G29" s="14">
        <v>60.282273959999998</v>
      </c>
      <c r="H29" s="16">
        <v>0.93920258999999995</v>
      </c>
      <c r="I29" s="14">
        <v>0</v>
      </c>
      <c r="J29" s="16">
        <v>0</v>
      </c>
      <c r="K29" s="14" t="s">
        <v>582</v>
      </c>
      <c r="L29" s="16" t="s">
        <v>582</v>
      </c>
      <c r="M29" s="14">
        <v>2.7667624100000001</v>
      </c>
      <c r="N29" s="16">
        <v>0.24169378</v>
      </c>
      <c r="O29" s="14">
        <v>0</v>
      </c>
      <c r="P29" s="16">
        <v>0</v>
      </c>
      <c r="Q29" s="14">
        <v>2.8665649000000002</v>
      </c>
      <c r="R29" s="16">
        <v>0.27225211999999999</v>
      </c>
    </row>
    <row r="30" spans="1:18" x14ac:dyDescent="0.25">
      <c r="A30" s="11" t="s">
        <v>500</v>
      </c>
      <c r="B30" s="13">
        <v>4520</v>
      </c>
      <c r="C30" s="14">
        <f>(290/B30*100)</f>
        <v>6.4159292035398234</v>
      </c>
      <c r="D30" s="15">
        <v>4230</v>
      </c>
      <c r="E30" s="14">
        <v>45.665182639999998</v>
      </c>
      <c r="F30" s="16">
        <v>0.78316394</v>
      </c>
      <c r="G30" s="14">
        <v>48.442936889999999</v>
      </c>
      <c r="H30" s="16">
        <v>0.76567689000000005</v>
      </c>
      <c r="I30" s="14">
        <v>0</v>
      </c>
      <c r="J30" s="16">
        <v>0</v>
      </c>
      <c r="K30" s="14" t="s">
        <v>582</v>
      </c>
      <c r="L30" s="16" t="s">
        <v>582</v>
      </c>
      <c r="M30" s="14">
        <v>0</v>
      </c>
      <c r="N30" s="16">
        <v>0</v>
      </c>
      <c r="O30" s="14">
        <v>0</v>
      </c>
      <c r="P30" s="16">
        <v>0</v>
      </c>
      <c r="Q30" s="14">
        <v>5.8918804800000002</v>
      </c>
      <c r="R30" s="16">
        <v>0.42530374999999998</v>
      </c>
    </row>
    <row r="31" spans="1:18" x14ac:dyDescent="0.25">
      <c r="A31" s="11" t="s">
        <v>501</v>
      </c>
      <c r="B31" s="13">
        <v>5456</v>
      </c>
      <c r="C31" s="14">
        <f>(161/B31*100)</f>
        <v>2.9508797653958947</v>
      </c>
      <c r="D31" s="15">
        <v>5295</v>
      </c>
      <c r="E31" s="14">
        <v>39.982038199999998</v>
      </c>
      <c r="F31" s="16">
        <v>0.78318776000000001</v>
      </c>
      <c r="G31" s="14">
        <v>53.411115100000004</v>
      </c>
      <c r="H31" s="16">
        <v>0.83151158000000003</v>
      </c>
      <c r="I31" s="14">
        <v>0</v>
      </c>
      <c r="J31" s="16">
        <v>0</v>
      </c>
      <c r="K31" s="14" t="s">
        <v>582</v>
      </c>
      <c r="L31" s="16" t="s">
        <v>582</v>
      </c>
      <c r="M31" s="14">
        <v>0</v>
      </c>
      <c r="N31" s="16">
        <v>0</v>
      </c>
      <c r="O31" s="14">
        <v>0</v>
      </c>
      <c r="P31" s="16">
        <v>0</v>
      </c>
      <c r="Q31" s="14">
        <v>6.6068466900000002</v>
      </c>
      <c r="R31" s="16">
        <v>0.53487611000000002</v>
      </c>
    </row>
    <row r="32" spans="1:18" x14ac:dyDescent="0.25">
      <c r="A32" s="11" t="s">
        <v>502</v>
      </c>
      <c r="B32" s="13">
        <v>4478</v>
      </c>
      <c r="C32" s="14">
        <f>(6/B32*100)</f>
        <v>0.13398838767306834</v>
      </c>
      <c r="D32" s="15">
        <v>4472</v>
      </c>
      <c r="E32" s="14">
        <v>54.308952900000001</v>
      </c>
      <c r="F32" s="16">
        <v>0.87782687000000004</v>
      </c>
      <c r="G32" s="14">
        <v>43.147608959999999</v>
      </c>
      <c r="H32" s="16">
        <v>0.89048267000000003</v>
      </c>
      <c r="I32" s="14">
        <v>0</v>
      </c>
      <c r="J32" s="16">
        <v>0</v>
      </c>
      <c r="K32" s="14" t="s">
        <v>582</v>
      </c>
      <c r="L32" s="16" t="s">
        <v>582</v>
      </c>
      <c r="M32" s="14">
        <v>0</v>
      </c>
      <c r="N32" s="16">
        <v>0</v>
      </c>
      <c r="O32" s="14">
        <v>0</v>
      </c>
      <c r="P32" s="16">
        <v>0</v>
      </c>
      <c r="Q32" s="14">
        <v>2.5434381400000001</v>
      </c>
      <c r="R32" s="16">
        <v>0.26447097000000003</v>
      </c>
    </row>
    <row r="33" spans="1:18" x14ac:dyDescent="0.25">
      <c r="A33" s="11" t="s">
        <v>503</v>
      </c>
      <c r="B33" s="13">
        <v>7325</v>
      </c>
      <c r="C33" s="14">
        <f>(90/B33*100)</f>
        <v>1.228668941979522</v>
      </c>
      <c r="D33" s="15">
        <v>7235</v>
      </c>
      <c r="E33" s="14">
        <v>40.372266789999998</v>
      </c>
      <c r="F33" s="16">
        <v>0.70683651000000003</v>
      </c>
      <c r="G33" s="14">
        <v>56.348695409999998</v>
      </c>
      <c r="H33" s="16">
        <v>0.78190767999999999</v>
      </c>
      <c r="I33" s="14">
        <v>0</v>
      </c>
      <c r="J33" s="16">
        <v>0</v>
      </c>
      <c r="K33" s="14" t="s">
        <v>582</v>
      </c>
      <c r="L33" s="16" t="s">
        <v>582</v>
      </c>
      <c r="M33" s="14">
        <v>0</v>
      </c>
      <c r="N33" s="16">
        <v>0</v>
      </c>
      <c r="O33" s="14">
        <v>0</v>
      </c>
      <c r="P33" s="16">
        <v>0</v>
      </c>
      <c r="Q33" s="14">
        <v>3.2790377999999998</v>
      </c>
      <c r="R33" s="16">
        <v>0.29188215000000001</v>
      </c>
    </row>
    <row r="34" spans="1:18" x14ac:dyDescent="0.25">
      <c r="A34" s="11" t="s">
        <v>504</v>
      </c>
      <c r="B34" s="13">
        <v>6350</v>
      </c>
      <c r="C34" s="14">
        <f>(119/B34*100)</f>
        <v>1.8740157480314963</v>
      </c>
      <c r="D34" s="15">
        <v>6231</v>
      </c>
      <c r="E34" s="14">
        <v>47.642324690000002</v>
      </c>
      <c r="F34" s="16">
        <v>0.90204435999999999</v>
      </c>
      <c r="G34" s="14">
        <v>42.16683725</v>
      </c>
      <c r="H34" s="16">
        <v>0.90253572000000004</v>
      </c>
      <c r="I34" s="14">
        <v>0</v>
      </c>
      <c r="J34" s="16">
        <v>0</v>
      </c>
      <c r="K34" s="14" t="s">
        <v>582</v>
      </c>
      <c r="L34" s="16" t="s">
        <v>582</v>
      </c>
      <c r="M34" s="14">
        <v>2.59856183</v>
      </c>
      <c r="N34" s="16">
        <v>0.53942776999999997</v>
      </c>
      <c r="O34" s="14">
        <v>0</v>
      </c>
      <c r="P34" s="16">
        <v>0</v>
      </c>
      <c r="Q34" s="14">
        <v>7.5922762300000004</v>
      </c>
      <c r="R34" s="16">
        <v>0.57470544999999995</v>
      </c>
    </row>
    <row r="35" spans="1:18" x14ac:dyDescent="0.25">
      <c r="A35" s="11" t="s">
        <v>505</v>
      </c>
      <c r="B35" s="13">
        <v>6406</v>
      </c>
      <c r="C35" s="14">
        <f>(98/B35*100)</f>
        <v>1.5298157976896658</v>
      </c>
      <c r="D35" s="15">
        <v>6308</v>
      </c>
      <c r="E35" s="14">
        <v>27.982014849999999</v>
      </c>
      <c r="F35" s="16">
        <v>0.67861654999999999</v>
      </c>
      <c r="G35" s="14">
        <v>65.279103710000001</v>
      </c>
      <c r="H35" s="16">
        <v>0.68394553000000002</v>
      </c>
      <c r="I35" s="14">
        <v>0</v>
      </c>
      <c r="J35" s="16">
        <v>0</v>
      </c>
      <c r="K35" s="14" t="s">
        <v>582</v>
      </c>
      <c r="L35" s="16" t="s">
        <v>582</v>
      </c>
      <c r="M35" s="14">
        <v>1.0461893200000001</v>
      </c>
      <c r="N35" s="16">
        <v>5.740572E-2</v>
      </c>
      <c r="O35" s="14">
        <v>0</v>
      </c>
      <c r="P35" s="16">
        <v>0</v>
      </c>
      <c r="Q35" s="14">
        <v>5.6926921300000002</v>
      </c>
      <c r="R35" s="16">
        <v>0.31678808000000003</v>
      </c>
    </row>
    <row r="36" spans="1:18" x14ac:dyDescent="0.25">
      <c r="A36" s="11" t="s">
        <v>506</v>
      </c>
      <c r="B36" s="13">
        <v>6736</v>
      </c>
      <c r="C36" s="14">
        <f>(116/B36*100)</f>
        <v>1.7220902612826601</v>
      </c>
      <c r="D36" s="15">
        <v>6620</v>
      </c>
      <c r="E36" s="14">
        <v>37.911898209999997</v>
      </c>
      <c r="F36" s="16">
        <v>0.69735510000000001</v>
      </c>
      <c r="G36" s="14">
        <v>56.459543250000003</v>
      </c>
      <c r="H36" s="16">
        <v>0.70047170999999997</v>
      </c>
      <c r="I36" s="14">
        <v>0</v>
      </c>
      <c r="J36" s="16">
        <v>0</v>
      </c>
      <c r="K36" s="14" t="s">
        <v>582</v>
      </c>
      <c r="L36" s="16" t="s">
        <v>582</v>
      </c>
      <c r="M36" s="14">
        <v>0</v>
      </c>
      <c r="N36" s="16">
        <v>0</v>
      </c>
      <c r="O36" s="14">
        <v>0</v>
      </c>
      <c r="P36" s="16">
        <v>0</v>
      </c>
      <c r="Q36" s="14">
        <v>5.6285585400000002</v>
      </c>
      <c r="R36" s="16">
        <v>0.37487516999999998</v>
      </c>
    </row>
    <row r="37" spans="1:18" x14ac:dyDescent="0.25">
      <c r="A37" s="11" t="s">
        <v>507</v>
      </c>
      <c r="B37" s="13">
        <v>5458</v>
      </c>
      <c r="C37" s="14">
        <f>(254/B37*100)</f>
        <v>4.653719311102968</v>
      </c>
      <c r="D37" s="15">
        <v>5204</v>
      </c>
      <c r="E37" s="14">
        <v>39.089024360000003</v>
      </c>
      <c r="F37" s="16">
        <v>0.83925989999999995</v>
      </c>
      <c r="G37" s="14">
        <v>50.70363974</v>
      </c>
      <c r="H37" s="16">
        <v>0.93756435999999999</v>
      </c>
      <c r="I37" s="14">
        <v>0</v>
      </c>
      <c r="J37" s="16">
        <v>0</v>
      </c>
      <c r="K37" s="14" t="s">
        <v>582</v>
      </c>
      <c r="L37" s="16" t="s">
        <v>582</v>
      </c>
      <c r="M37" s="14">
        <v>0</v>
      </c>
      <c r="N37" s="16">
        <v>0</v>
      </c>
      <c r="O37" s="14">
        <v>0</v>
      </c>
      <c r="P37" s="16">
        <v>0</v>
      </c>
      <c r="Q37" s="14">
        <v>10.2073359</v>
      </c>
      <c r="R37" s="16">
        <v>0.86388571999999997</v>
      </c>
    </row>
    <row r="38" spans="1:18" x14ac:dyDescent="0.25">
      <c r="A38" s="11" t="s">
        <v>508</v>
      </c>
      <c r="B38" s="13">
        <v>5860</v>
      </c>
      <c r="C38" s="14">
        <f>(36/B38*100)</f>
        <v>0.61433447098976102</v>
      </c>
      <c r="D38" s="15">
        <v>5824</v>
      </c>
      <c r="E38" s="14">
        <v>35.195248790000001</v>
      </c>
      <c r="F38" s="16">
        <v>0.94845703999999997</v>
      </c>
      <c r="G38" s="14">
        <v>42.695557370000003</v>
      </c>
      <c r="H38" s="16">
        <v>0.88652248</v>
      </c>
      <c r="I38" s="14">
        <v>0</v>
      </c>
      <c r="J38" s="16">
        <v>0</v>
      </c>
      <c r="K38" s="14" t="s">
        <v>582</v>
      </c>
      <c r="L38" s="16" t="s">
        <v>582</v>
      </c>
      <c r="M38" s="14">
        <v>0</v>
      </c>
      <c r="N38" s="16">
        <v>0</v>
      </c>
      <c r="O38" s="14">
        <v>0</v>
      </c>
      <c r="P38" s="16">
        <v>0</v>
      </c>
      <c r="Q38" s="14">
        <v>22.10919385</v>
      </c>
      <c r="R38" s="16">
        <v>1.1219144999999999</v>
      </c>
    </row>
    <row r="39" spans="1:18" x14ac:dyDescent="0.25">
      <c r="A39" s="11" t="s">
        <v>509</v>
      </c>
      <c r="B39" s="13">
        <v>5895</v>
      </c>
      <c r="C39" s="14">
        <f>(34/B39*100)</f>
        <v>0.57675996607294322</v>
      </c>
      <c r="D39" s="15">
        <v>5861</v>
      </c>
      <c r="E39" s="14">
        <v>67.767011789999998</v>
      </c>
      <c r="F39" s="16">
        <v>0.74107520000000005</v>
      </c>
      <c r="G39" s="14">
        <v>27.64741781</v>
      </c>
      <c r="H39" s="16">
        <v>0.74355906999999999</v>
      </c>
      <c r="I39" s="14">
        <v>0</v>
      </c>
      <c r="J39" s="16">
        <v>0</v>
      </c>
      <c r="K39" s="14" t="s">
        <v>582</v>
      </c>
      <c r="L39" s="16" t="s">
        <v>582</v>
      </c>
      <c r="M39" s="14">
        <v>0</v>
      </c>
      <c r="N39" s="16">
        <v>0</v>
      </c>
      <c r="O39" s="14">
        <v>0</v>
      </c>
      <c r="P39" s="16">
        <v>0</v>
      </c>
      <c r="Q39" s="14">
        <v>4.5855703999999999</v>
      </c>
      <c r="R39" s="16">
        <v>0.61376591000000003</v>
      </c>
    </row>
    <row r="40" spans="1:18" x14ac:dyDescent="0.25">
      <c r="A40" s="11" t="s">
        <v>510</v>
      </c>
      <c r="B40" s="13">
        <v>14157</v>
      </c>
      <c r="C40" s="14">
        <f>(467/B40*100)</f>
        <v>3.2987214805396627</v>
      </c>
      <c r="D40" s="15">
        <v>13690</v>
      </c>
      <c r="E40" s="14">
        <v>38.676070789999997</v>
      </c>
      <c r="F40" s="16">
        <v>0.70293886000000005</v>
      </c>
      <c r="G40" s="14">
        <v>55.163097409999999</v>
      </c>
      <c r="H40" s="16">
        <v>0.72738807999999999</v>
      </c>
      <c r="I40" s="14">
        <v>0</v>
      </c>
      <c r="J40" s="16">
        <v>0</v>
      </c>
      <c r="K40" s="14" t="s">
        <v>582</v>
      </c>
      <c r="L40" s="16" t="s">
        <v>582</v>
      </c>
      <c r="M40" s="14">
        <v>0</v>
      </c>
      <c r="N40" s="16">
        <v>0</v>
      </c>
      <c r="O40" s="14">
        <v>0</v>
      </c>
      <c r="P40" s="16">
        <v>0</v>
      </c>
      <c r="Q40" s="14">
        <v>6.1608318000000004</v>
      </c>
      <c r="R40" s="16">
        <v>0.50186050999999998</v>
      </c>
    </row>
    <row r="41" spans="1:18" x14ac:dyDescent="0.25">
      <c r="A41" s="11" t="s">
        <v>511</v>
      </c>
      <c r="B41" s="13">
        <v>5712</v>
      </c>
      <c r="C41" s="14">
        <f>(83/B41*100)</f>
        <v>1.4530812324929971</v>
      </c>
      <c r="D41" s="15">
        <v>5629</v>
      </c>
      <c r="E41" s="14">
        <v>45.414100070000003</v>
      </c>
      <c r="F41" s="16">
        <v>0.87858729999999996</v>
      </c>
      <c r="G41" s="14">
        <v>48.841962250000002</v>
      </c>
      <c r="H41" s="16">
        <v>1.10097763</v>
      </c>
      <c r="I41" s="14">
        <v>0</v>
      </c>
      <c r="J41" s="16">
        <v>0</v>
      </c>
      <c r="K41" s="14" t="s">
        <v>582</v>
      </c>
      <c r="L41" s="16" t="s">
        <v>582</v>
      </c>
      <c r="M41" s="14">
        <v>0.68244422999999999</v>
      </c>
      <c r="N41" s="16">
        <v>0.18172937</v>
      </c>
      <c r="O41" s="14">
        <v>0</v>
      </c>
      <c r="P41" s="16">
        <v>0</v>
      </c>
      <c r="Q41" s="14">
        <v>5.0614934500000004</v>
      </c>
      <c r="R41" s="16">
        <v>0.54292205000000004</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42.73130027514285</v>
      </c>
      <c r="F42" s="16">
        <f>IF(COUNT(F7:F41) &gt; 0, SQRT(SUMSQ(F7:F41)/(COUNT(F7:F41)*COUNT(F7:F41)) ), "—")</f>
        <v>0.13490663245869519</v>
      </c>
      <c r="G42" s="14">
        <f>IF(COUNT(G7:G41) &gt; 0, AVERAGE(G7:G41), "—")</f>
        <v>50.149985890285706</v>
      </c>
      <c r="H42" s="16">
        <f>IF(COUNT(H7:H41) &gt; 0, SQRT(SUMSQ(H7:H41)/(COUNT(H7:H41)*COUNT(H7:H41)) ), "—")</f>
        <v>0.14352690443384608</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0</v>
      </c>
      <c r="P42" s="16">
        <f>IF(COUNT(P7:P41) &gt; 0, SQRT(SUMSQ(P7:P41)/(COUNT(P7:P41)*COUNT(P7:P41)) ), "—")</f>
        <v>0</v>
      </c>
      <c r="Q42" s="14">
        <f>IF(COUNT(Q7:Q41) &gt; 0, AVERAGE(Q7:Q41), "—")</f>
        <v>6.4804898920000014</v>
      </c>
      <c r="R42" s="16">
        <f>IF(COUNT(R7:R41) &gt; 0, SQRT(SUMSQ(R7:R41)/(COUNT(R7:R41)*COUNT(R7:R41)) ), "—")</f>
        <v>9.662513773491424E-2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33.406144670000003</v>
      </c>
      <c r="F46" s="16">
        <v>0.77611806000000005</v>
      </c>
      <c r="G46" s="14">
        <v>28.816830370000002</v>
      </c>
      <c r="H46" s="16">
        <v>0.66768382999999998</v>
      </c>
      <c r="I46" s="14">
        <v>0</v>
      </c>
      <c r="J46" s="16">
        <v>0</v>
      </c>
      <c r="K46" s="14" t="s">
        <v>582</v>
      </c>
      <c r="L46" s="16" t="s">
        <v>582</v>
      </c>
      <c r="M46" s="14">
        <v>0</v>
      </c>
      <c r="N46" s="16">
        <v>0</v>
      </c>
      <c r="O46" s="14">
        <v>0</v>
      </c>
      <c r="P46" s="16">
        <v>0</v>
      </c>
      <c r="Q46" s="14">
        <v>37.777024969999999</v>
      </c>
      <c r="R46" s="16">
        <v>1.164587</v>
      </c>
    </row>
    <row r="47" spans="1:18" x14ac:dyDescent="0.25">
      <c r="A47" s="11" t="s">
        <v>517</v>
      </c>
      <c r="B47" s="13">
        <v>5928</v>
      </c>
      <c r="C47" s="14">
        <f>(498/B47*100)</f>
        <v>8.4008097165991913</v>
      </c>
      <c r="D47" s="15">
        <v>5430</v>
      </c>
      <c r="E47" s="14">
        <v>42.349823190000002</v>
      </c>
      <c r="F47" s="16">
        <v>0.73094095000000003</v>
      </c>
      <c r="G47" s="14">
        <v>42.025250589999999</v>
      </c>
      <c r="H47" s="16">
        <v>1.1188392899999999</v>
      </c>
      <c r="I47" s="14">
        <v>0</v>
      </c>
      <c r="J47" s="16">
        <v>0</v>
      </c>
      <c r="K47" s="14" t="s">
        <v>582</v>
      </c>
      <c r="L47" s="16" t="s">
        <v>582</v>
      </c>
      <c r="M47" s="14">
        <v>0</v>
      </c>
      <c r="N47" s="16">
        <v>0</v>
      </c>
      <c r="O47" s="14">
        <v>0</v>
      </c>
      <c r="P47" s="16">
        <v>0</v>
      </c>
      <c r="Q47" s="14">
        <v>15.624926220000001</v>
      </c>
      <c r="R47" s="16">
        <v>1.0759014</v>
      </c>
    </row>
    <row r="48" spans="1:18" x14ac:dyDescent="0.25">
      <c r="A48" s="11" t="s">
        <v>518</v>
      </c>
      <c r="B48" s="13">
        <v>9841</v>
      </c>
      <c r="C48" s="14">
        <f>(9/B48*100)</f>
        <v>9.1454120516207701E-2</v>
      </c>
      <c r="D48" s="15">
        <v>9832</v>
      </c>
      <c r="E48" s="14">
        <v>68.693883779999993</v>
      </c>
      <c r="F48" s="16">
        <v>0.92501542999999997</v>
      </c>
      <c r="G48" s="14">
        <v>29.279762049999999</v>
      </c>
      <c r="H48" s="16">
        <v>0.79900848999999996</v>
      </c>
      <c r="I48" s="14">
        <v>0</v>
      </c>
      <c r="J48" s="16">
        <v>0</v>
      </c>
      <c r="K48" s="14" t="s">
        <v>582</v>
      </c>
      <c r="L48" s="16" t="s">
        <v>582</v>
      </c>
      <c r="M48" s="14">
        <v>0</v>
      </c>
      <c r="N48" s="16">
        <v>0</v>
      </c>
      <c r="O48" s="14">
        <v>0</v>
      </c>
      <c r="P48" s="16">
        <v>0</v>
      </c>
      <c r="Q48" s="14">
        <v>2.0263541699999998</v>
      </c>
      <c r="R48" s="16">
        <v>0.54744598</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42.643770719999999</v>
      </c>
      <c r="F50" s="16">
        <v>0.82576886000000005</v>
      </c>
      <c r="G50" s="14">
        <v>51.871383690000002</v>
      </c>
      <c r="H50" s="16">
        <v>0.92249720999999996</v>
      </c>
      <c r="I50" s="14">
        <v>0</v>
      </c>
      <c r="J50" s="16">
        <v>0</v>
      </c>
      <c r="K50" s="14" t="s">
        <v>582</v>
      </c>
      <c r="L50" s="16" t="s">
        <v>582</v>
      </c>
      <c r="M50" s="14">
        <v>0</v>
      </c>
      <c r="N50" s="16">
        <v>0</v>
      </c>
      <c r="O50" s="14">
        <v>0</v>
      </c>
      <c r="P50" s="16">
        <v>0</v>
      </c>
      <c r="Q50" s="14">
        <v>5.4848455899999999</v>
      </c>
      <c r="R50" s="16">
        <v>0.53000579000000003</v>
      </c>
    </row>
    <row r="51" spans="1:18" x14ac:dyDescent="0.25">
      <c r="A51" s="11" t="s">
        <v>521</v>
      </c>
      <c r="B51" s="13">
        <v>6866</v>
      </c>
      <c r="C51" s="14">
        <f>(114/B51*100)</f>
        <v>1.6603553743081854</v>
      </c>
      <c r="D51" s="15">
        <v>6752</v>
      </c>
      <c r="E51" s="14">
        <v>27.473739500000001</v>
      </c>
      <c r="F51" s="16">
        <v>0.68985335000000003</v>
      </c>
      <c r="G51" s="14">
        <v>49.840853090000003</v>
      </c>
      <c r="H51" s="16">
        <v>1.0017816799999999</v>
      </c>
      <c r="I51" s="14">
        <v>0</v>
      </c>
      <c r="J51" s="16">
        <v>0</v>
      </c>
      <c r="K51" s="14" t="s">
        <v>582</v>
      </c>
      <c r="L51" s="16" t="s">
        <v>582</v>
      </c>
      <c r="M51" s="14">
        <v>10.57559064</v>
      </c>
      <c r="N51" s="16">
        <v>0.61278966999999995</v>
      </c>
      <c r="O51" s="14">
        <v>0</v>
      </c>
      <c r="P51" s="16">
        <v>0</v>
      </c>
      <c r="Q51" s="14">
        <v>12.109816759999999</v>
      </c>
      <c r="R51" s="16">
        <v>1.10699261</v>
      </c>
    </row>
    <row r="52" spans="1:18" x14ac:dyDescent="0.25">
      <c r="A52" s="11" t="s">
        <v>522</v>
      </c>
      <c r="B52" s="13">
        <v>5809</v>
      </c>
      <c r="C52" s="14">
        <f>(127/B52*100)</f>
        <v>2.1862626958168359</v>
      </c>
      <c r="D52" s="15">
        <v>5682</v>
      </c>
      <c r="E52" s="14">
        <v>42.069458429999997</v>
      </c>
      <c r="F52" s="16">
        <v>0.93200760000000005</v>
      </c>
      <c r="G52" s="14">
        <v>54.629000230000003</v>
      </c>
      <c r="H52" s="16">
        <v>1.03334477</v>
      </c>
      <c r="I52" s="14">
        <v>0</v>
      </c>
      <c r="J52" s="16">
        <v>0</v>
      </c>
      <c r="K52" s="14" t="s">
        <v>582</v>
      </c>
      <c r="L52" s="16" t="s">
        <v>582</v>
      </c>
      <c r="M52" s="14">
        <v>0</v>
      </c>
      <c r="N52" s="16">
        <v>0</v>
      </c>
      <c r="O52" s="14">
        <v>0</v>
      </c>
      <c r="P52" s="16">
        <v>0</v>
      </c>
      <c r="Q52" s="14">
        <v>3.30154134</v>
      </c>
      <c r="R52" s="16">
        <v>0.35640223999999998</v>
      </c>
    </row>
    <row r="53" spans="1:18" x14ac:dyDescent="0.25">
      <c r="A53" s="11" t="s">
        <v>523</v>
      </c>
      <c r="B53" s="13">
        <v>5571</v>
      </c>
      <c r="C53" s="14">
        <f>(150/B53*100)</f>
        <v>2.6925148088314486</v>
      </c>
      <c r="D53" s="15">
        <v>5421</v>
      </c>
      <c r="E53" s="14">
        <v>44.006744269999999</v>
      </c>
      <c r="F53" s="16">
        <v>0.68169546999999997</v>
      </c>
      <c r="G53" s="14">
        <v>45.80763614</v>
      </c>
      <c r="H53" s="16">
        <v>0.73438342000000001</v>
      </c>
      <c r="I53" s="14">
        <v>0</v>
      </c>
      <c r="J53" s="16">
        <v>0</v>
      </c>
      <c r="K53" s="14" t="s">
        <v>582</v>
      </c>
      <c r="L53" s="16" t="s">
        <v>582</v>
      </c>
      <c r="M53" s="14">
        <v>0</v>
      </c>
      <c r="N53" s="16">
        <v>0</v>
      </c>
      <c r="O53" s="14">
        <v>0</v>
      </c>
      <c r="P53" s="16">
        <v>0</v>
      </c>
      <c r="Q53" s="14">
        <v>10.18561959</v>
      </c>
      <c r="R53" s="16">
        <v>0.43207657999999999</v>
      </c>
    </row>
    <row r="54" spans="1:18" x14ac:dyDescent="0.25">
      <c r="A54" s="11" t="s">
        <v>524</v>
      </c>
      <c r="B54" s="13">
        <v>4740</v>
      </c>
      <c r="C54" s="14">
        <f>(669/B54*100)</f>
        <v>14.113924050632912</v>
      </c>
      <c r="D54" s="15">
        <v>4071</v>
      </c>
      <c r="E54" s="14">
        <v>54.528022129999997</v>
      </c>
      <c r="F54" s="16">
        <v>1.43927446</v>
      </c>
      <c r="G54" s="14">
        <v>28.044159960000002</v>
      </c>
      <c r="H54" s="16">
        <v>1.0302032800000001</v>
      </c>
      <c r="I54" s="14">
        <v>0</v>
      </c>
      <c r="J54" s="16">
        <v>0</v>
      </c>
      <c r="K54" s="14" t="s">
        <v>582</v>
      </c>
      <c r="L54" s="16" t="s">
        <v>582</v>
      </c>
      <c r="M54" s="14">
        <v>0</v>
      </c>
      <c r="N54" s="16">
        <v>0</v>
      </c>
      <c r="O54" s="14">
        <v>0</v>
      </c>
      <c r="P54" s="16">
        <v>0</v>
      </c>
      <c r="Q54" s="14">
        <v>17.427817910000002</v>
      </c>
      <c r="R54" s="16">
        <v>1.6480398599999999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70.086095009999994</v>
      </c>
      <c r="F56" s="16">
        <v>0.93749492999999995</v>
      </c>
      <c r="G56" s="14">
        <v>28.16694343</v>
      </c>
      <c r="H56" s="16">
        <v>0.90877624999999995</v>
      </c>
      <c r="I56" s="14">
        <v>0</v>
      </c>
      <c r="J56" s="16">
        <v>0</v>
      </c>
      <c r="K56" s="14" t="s">
        <v>582</v>
      </c>
      <c r="L56" s="16" t="s">
        <v>582</v>
      </c>
      <c r="M56" s="14">
        <v>0</v>
      </c>
      <c r="N56" s="16">
        <v>0</v>
      </c>
      <c r="O56" s="14">
        <v>0</v>
      </c>
      <c r="P56" s="16">
        <v>0</v>
      </c>
      <c r="Q56" s="14">
        <v>1.7469615599999999</v>
      </c>
      <c r="R56" s="16">
        <v>0.26179056000000001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51.277656360000002</v>
      </c>
      <c r="F61" s="16">
        <v>0.74252112000000003</v>
      </c>
      <c r="G61" s="14">
        <v>43.722018849999998</v>
      </c>
      <c r="H61" s="16">
        <v>0.79743456000000001</v>
      </c>
      <c r="I61" s="14">
        <v>0</v>
      </c>
      <c r="J61" s="16">
        <v>0</v>
      </c>
      <c r="K61" s="14" t="s">
        <v>582</v>
      </c>
      <c r="L61" s="16" t="s">
        <v>582</v>
      </c>
      <c r="M61" s="14">
        <v>0</v>
      </c>
      <c r="N61" s="16">
        <v>0</v>
      </c>
      <c r="O61" s="14">
        <v>0</v>
      </c>
      <c r="P61" s="16">
        <v>0</v>
      </c>
      <c r="Q61" s="14">
        <v>5.0003247899999996</v>
      </c>
      <c r="R61" s="16">
        <v>0.55279096000000005</v>
      </c>
    </row>
    <row r="62" spans="1:18" x14ac:dyDescent="0.25">
      <c r="A62" s="11" t="s">
        <v>532</v>
      </c>
      <c r="B62" s="13">
        <v>4476</v>
      </c>
      <c r="C62" s="14">
        <f>(3/B62*100)</f>
        <v>6.7024128686327081E-2</v>
      </c>
      <c r="D62" s="15">
        <v>4473</v>
      </c>
      <c r="E62" s="14">
        <v>61.595823369999998</v>
      </c>
      <c r="F62" s="16">
        <v>0.70089630999999997</v>
      </c>
      <c r="G62" s="14">
        <v>37.445917350000002</v>
      </c>
      <c r="H62" s="16">
        <v>0.71186106999999998</v>
      </c>
      <c r="I62" s="14">
        <v>0</v>
      </c>
      <c r="J62" s="16">
        <v>0</v>
      </c>
      <c r="K62" s="14" t="s">
        <v>582</v>
      </c>
      <c r="L62" s="16" t="s">
        <v>582</v>
      </c>
      <c r="M62" s="14">
        <v>0</v>
      </c>
      <c r="N62" s="16">
        <v>0</v>
      </c>
      <c r="O62" s="14">
        <v>0</v>
      </c>
      <c r="P62" s="16">
        <v>0</v>
      </c>
      <c r="Q62" s="14">
        <v>0.95825928000000005</v>
      </c>
      <c r="R62" s="16">
        <v>0.13593405</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56.192338419999999</v>
      </c>
      <c r="F66" s="16">
        <v>0.73064945999999997</v>
      </c>
      <c r="G66" s="14">
        <v>29.80090208</v>
      </c>
      <c r="H66" s="16">
        <v>0.70160222000000005</v>
      </c>
      <c r="I66" s="14">
        <v>0</v>
      </c>
      <c r="J66" s="16">
        <v>0</v>
      </c>
      <c r="K66" s="14" t="s">
        <v>582</v>
      </c>
      <c r="L66" s="16" t="s">
        <v>582</v>
      </c>
      <c r="M66" s="14">
        <v>0</v>
      </c>
      <c r="N66" s="16">
        <v>0</v>
      </c>
      <c r="O66" s="14">
        <v>0</v>
      </c>
      <c r="P66" s="16">
        <v>0</v>
      </c>
      <c r="Q66" s="14">
        <v>14.006759499999999</v>
      </c>
      <c r="R66" s="16">
        <v>0.40889876000000003</v>
      </c>
    </row>
    <row r="67" spans="1:18" x14ac:dyDescent="0.25">
      <c r="A67" s="11" t="s">
        <v>537</v>
      </c>
      <c r="B67" s="13">
        <v>6971</v>
      </c>
      <c r="C67" s="14">
        <f>(1435/B67*100)</f>
        <v>20.585281882082914</v>
      </c>
      <c r="D67" s="15">
        <v>5536</v>
      </c>
      <c r="E67" s="14">
        <v>60.432229679999999</v>
      </c>
      <c r="F67" s="16">
        <v>0.83064908000000004</v>
      </c>
      <c r="G67" s="14">
        <v>34.746628319999999</v>
      </c>
      <c r="H67" s="16">
        <v>0.79501873999999995</v>
      </c>
      <c r="I67" s="14">
        <v>0</v>
      </c>
      <c r="J67" s="16">
        <v>0</v>
      </c>
      <c r="K67" s="14" t="s">
        <v>582</v>
      </c>
      <c r="L67" s="16" t="s">
        <v>582</v>
      </c>
      <c r="M67" s="14">
        <v>0</v>
      </c>
      <c r="N67" s="16">
        <v>0</v>
      </c>
      <c r="O67" s="14">
        <v>0</v>
      </c>
      <c r="P67" s="16">
        <v>0</v>
      </c>
      <c r="Q67" s="14">
        <v>4.821142</v>
      </c>
      <c r="R67" s="16">
        <v>0.38124251999999997</v>
      </c>
    </row>
    <row r="68" spans="1:18" x14ac:dyDescent="0.25">
      <c r="A68" s="11" t="s">
        <v>538</v>
      </c>
      <c r="B68" s="13">
        <v>12083</v>
      </c>
      <c r="C68" s="14">
        <f>(33/B68*100)</f>
        <v>0.27311098237192749</v>
      </c>
      <c r="D68" s="15">
        <v>12050</v>
      </c>
      <c r="E68" s="14">
        <v>53.48947502</v>
      </c>
      <c r="F68" s="16">
        <v>0.48683872</v>
      </c>
      <c r="G68" s="14">
        <v>27.095304129999999</v>
      </c>
      <c r="H68" s="16">
        <v>0.38302056000000001</v>
      </c>
      <c r="I68" s="14">
        <v>0</v>
      </c>
      <c r="J68" s="16">
        <v>0</v>
      </c>
      <c r="K68" s="14" t="s">
        <v>582</v>
      </c>
      <c r="L68" s="16" t="s">
        <v>582</v>
      </c>
      <c r="M68" s="14">
        <v>0</v>
      </c>
      <c r="N68" s="16">
        <v>0</v>
      </c>
      <c r="O68" s="14">
        <v>0</v>
      </c>
      <c r="P68" s="16">
        <v>0</v>
      </c>
      <c r="Q68" s="14">
        <v>19.415220850000001</v>
      </c>
      <c r="R68" s="16">
        <v>0.32514077000000002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59.75150979</v>
      </c>
      <c r="F70" s="16">
        <v>0.76702510000000002</v>
      </c>
      <c r="G70" s="14">
        <v>33.077811920000002</v>
      </c>
      <c r="H70" s="16">
        <v>0.65138878</v>
      </c>
      <c r="I70" s="14">
        <v>0</v>
      </c>
      <c r="J70" s="16">
        <v>0</v>
      </c>
      <c r="K70" s="14" t="s">
        <v>582</v>
      </c>
      <c r="L70" s="16" t="s">
        <v>582</v>
      </c>
      <c r="M70" s="14">
        <v>0</v>
      </c>
      <c r="N70" s="16">
        <v>0</v>
      </c>
      <c r="O70" s="14">
        <v>0</v>
      </c>
      <c r="P70" s="16">
        <v>0</v>
      </c>
      <c r="Q70" s="14">
        <v>7.1706782999999996</v>
      </c>
      <c r="R70" s="16">
        <v>0.64917994000000001</v>
      </c>
    </row>
    <row r="71" spans="1:18" x14ac:dyDescent="0.25">
      <c r="A71" s="11" t="s">
        <v>541</v>
      </c>
      <c r="B71" s="13">
        <v>6115</v>
      </c>
      <c r="C71" s="14">
        <f>(63/B71*100)</f>
        <v>1.0302534750613246</v>
      </c>
      <c r="D71" s="15">
        <v>6052</v>
      </c>
      <c r="E71" s="14">
        <v>54.523790900000002</v>
      </c>
      <c r="F71" s="16">
        <v>0.62112621999999995</v>
      </c>
      <c r="G71" s="14">
        <v>43.824953360000002</v>
      </c>
      <c r="H71" s="16">
        <v>0.60810341999999995</v>
      </c>
      <c r="I71" s="14">
        <v>0</v>
      </c>
      <c r="J71" s="16">
        <v>0</v>
      </c>
      <c r="K71" s="14" t="s">
        <v>582</v>
      </c>
      <c r="L71" s="16" t="s">
        <v>582</v>
      </c>
      <c r="M71" s="14">
        <v>0</v>
      </c>
      <c r="N71" s="16">
        <v>0</v>
      </c>
      <c r="O71" s="14">
        <v>0</v>
      </c>
      <c r="P71" s="16">
        <v>0</v>
      </c>
      <c r="Q71" s="14">
        <v>1.6512557400000001</v>
      </c>
      <c r="R71" s="16">
        <v>0.16659994</v>
      </c>
    </row>
    <row r="72" spans="1:18" x14ac:dyDescent="0.25">
      <c r="A72" s="11" t="s">
        <v>542</v>
      </c>
      <c r="B72" s="13">
        <v>7708</v>
      </c>
      <c r="C72" s="14">
        <f>(12/B72*100)</f>
        <v>0.15568240788790866</v>
      </c>
      <c r="D72" s="15">
        <v>7696</v>
      </c>
      <c r="E72" s="14">
        <v>64.663296299999999</v>
      </c>
      <c r="F72" s="16">
        <v>0.75405827999999997</v>
      </c>
      <c r="G72" s="14">
        <v>34.444936089999999</v>
      </c>
      <c r="H72" s="16">
        <v>0.77625728000000005</v>
      </c>
      <c r="I72" s="14">
        <v>0</v>
      </c>
      <c r="J72" s="16">
        <v>0</v>
      </c>
      <c r="K72" s="14" t="s">
        <v>582</v>
      </c>
      <c r="L72" s="16" t="s">
        <v>582</v>
      </c>
      <c r="M72" s="14">
        <v>0</v>
      </c>
      <c r="N72" s="16">
        <v>0</v>
      </c>
      <c r="O72" s="14">
        <v>0</v>
      </c>
      <c r="P72" s="16">
        <v>0</v>
      </c>
      <c r="Q72" s="14">
        <v>0.89176761000000004</v>
      </c>
      <c r="R72" s="16">
        <v>0.10582162000000001</v>
      </c>
    </row>
    <row r="73" spans="1:18" x14ac:dyDescent="0.25">
      <c r="A73" s="11" t="s">
        <v>543</v>
      </c>
      <c r="B73" s="13">
        <v>8249</v>
      </c>
      <c r="C73" s="14">
        <f>(224/B73*100)</f>
        <v>2.7154806643229485</v>
      </c>
      <c r="D73" s="15">
        <v>8025</v>
      </c>
      <c r="E73" s="14">
        <v>65.091173280000007</v>
      </c>
      <c r="F73" s="16">
        <v>0.89106300999999999</v>
      </c>
      <c r="G73" s="14">
        <v>32.69960262</v>
      </c>
      <c r="H73" s="16">
        <v>0.90197627999999996</v>
      </c>
      <c r="I73" s="14">
        <v>0</v>
      </c>
      <c r="J73" s="16">
        <v>0</v>
      </c>
      <c r="K73" s="14" t="s">
        <v>582</v>
      </c>
      <c r="L73" s="16" t="s">
        <v>582</v>
      </c>
      <c r="M73" s="14">
        <v>0</v>
      </c>
      <c r="N73" s="16">
        <v>0</v>
      </c>
      <c r="O73" s="14">
        <v>0</v>
      </c>
      <c r="P73" s="16">
        <v>0</v>
      </c>
      <c r="Q73" s="14">
        <v>2.2092241000000001</v>
      </c>
      <c r="R73" s="16">
        <v>0.33835748999999998</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46.863899789999998</v>
      </c>
      <c r="F75" s="16">
        <v>0.97508359</v>
      </c>
      <c r="G75" s="14">
        <v>35.74289005</v>
      </c>
      <c r="H75" s="16">
        <v>0.93796816000000005</v>
      </c>
      <c r="I75" s="14">
        <v>0</v>
      </c>
      <c r="J75" s="16">
        <v>0</v>
      </c>
      <c r="K75" s="14" t="s">
        <v>582</v>
      </c>
      <c r="L75" s="16" t="s">
        <v>582</v>
      </c>
      <c r="M75" s="14">
        <v>0</v>
      </c>
      <c r="N75" s="16">
        <v>0</v>
      </c>
      <c r="O75" s="14">
        <v>0</v>
      </c>
      <c r="P75" s="16">
        <v>0</v>
      </c>
      <c r="Q75" s="14">
        <v>17.393210159999999</v>
      </c>
      <c r="R75" s="16">
        <v>1.18717238</v>
      </c>
    </row>
    <row r="76" spans="1:18" x14ac:dyDescent="0.25">
      <c r="A76" s="11" t="s">
        <v>546</v>
      </c>
      <c r="B76" s="13">
        <v>14167</v>
      </c>
      <c r="C76" s="14">
        <f>(239/B76*100)</f>
        <v>1.6870191289616716</v>
      </c>
      <c r="D76" s="15">
        <v>13928</v>
      </c>
      <c r="E76" s="14">
        <v>60.026403350000002</v>
      </c>
      <c r="F76" s="16">
        <v>0.59887215000000005</v>
      </c>
      <c r="G76" s="14">
        <v>32.032666229999997</v>
      </c>
      <c r="H76" s="16">
        <v>0.56190598000000003</v>
      </c>
      <c r="I76" s="14">
        <v>0</v>
      </c>
      <c r="J76" s="16">
        <v>0</v>
      </c>
      <c r="K76" s="14" t="s">
        <v>582</v>
      </c>
      <c r="L76" s="16" t="s">
        <v>582</v>
      </c>
      <c r="M76" s="14">
        <v>0</v>
      </c>
      <c r="N76" s="16">
        <v>0</v>
      </c>
      <c r="O76" s="14">
        <v>0</v>
      </c>
      <c r="P76" s="16">
        <v>0</v>
      </c>
      <c r="Q76" s="14">
        <v>7.9409304199999999</v>
      </c>
      <c r="R76" s="16">
        <v>0.48242390000000002</v>
      </c>
    </row>
    <row r="77" spans="1:18" x14ac:dyDescent="0.25">
      <c r="A77" s="11" t="s">
        <v>547</v>
      </c>
      <c r="B77" s="13">
        <v>6062</v>
      </c>
      <c r="C77" s="14">
        <f>(534/B77*100)</f>
        <v>8.8089739359947217</v>
      </c>
      <c r="D77" s="15">
        <v>5528</v>
      </c>
      <c r="E77" s="14">
        <v>41.001652839999998</v>
      </c>
      <c r="F77" s="16">
        <v>0.84395310999999995</v>
      </c>
      <c r="G77" s="14">
        <v>40.228468579999998</v>
      </c>
      <c r="H77" s="16">
        <v>0.94342561999999996</v>
      </c>
      <c r="I77" s="14">
        <v>0</v>
      </c>
      <c r="J77" s="16">
        <v>0</v>
      </c>
      <c r="K77" s="14" t="s">
        <v>582</v>
      </c>
      <c r="L77" s="16" t="s">
        <v>582</v>
      </c>
      <c r="M77" s="14">
        <v>0</v>
      </c>
      <c r="N77" s="16">
        <v>0</v>
      </c>
      <c r="O77" s="14">
        <v>0</v>
      </c>
      <c r="P77" s="16">
        <v>0</v>
      </c>
      <c r="Q77" s="14">
        <v>18.76987858</v>
      </c>
      <c r="R77" s="16">
        <v>0.89384209999999997</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79.324681769999998</v>
      </c>
      <c r="F81" s="16">
        <v>0.78274096999999998</v>
      </c>
      <c r="G81" s="14">
        <v>18.475147809999999</v>
      </c>
      <c r="H81" s="16">
        <v>0.70905523000000004</v>
      </c>
      <c r="I81" s="14">
        <v>0</v>
      </c>
      <c r="J81" s="16">
        <v>0</v>
      </c>
      <c r="K81" s="14" t="s">
        <v>582</v>
      </c>
      <c r="L81" s="16" t="s">
        <v>582</v>
      </c>
      <c r="M81" s="14">
        <v>0</v>
      </c>
      <c r="N81" s="16">
        <v>0</v>
      </c>
      <c r="O81" s="14">
        <v>0</v>
      </c>
      <c r="P81" s="16">
        <v>0</v>
      </c>
      <c r="Q81" s="14">
        <v>2.2001704200000001</v>
      </c>
      <c r="R81" s="16">
        <v>0.37954296999999998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902</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85.756862060000003</v>
      </c>
      <c r="F7" s="16">
        <v>0.57337616000000002</v>
      </c>
      <c r="G7" s="14">
        <v>6.0881219700000004</v>
      </c>
      <c r="H7" s="16">
        <v>0.25923442000000002</v>
      </c>
      <c r="I7" s="14">
        <v>0</v>
      </c>
      <c r="J7" s="16">
        <v>0</v>
      </c>
      <c r="K7" s="14" t="s">
        <v>582</v>
      </c>
      <c r="L7" s="16" t="s">
        <v>582</v>
      </c>
      <c r="M7" s="14">
        <v>0</v>
      </c>
      <c r="N7" s="16">
        <v>0</v>
      </c>
      <c r="O7" s="14">
        <v>0</v>
      </c>
      <c r="P7" s="16">
        <v>0</v>
      </c>
      <c r="Q7" s="14">
        <v>8.1550159600000001</v>
      </c>
      <c r="R7" s="16">
        <v>0.51977419000000002</v>
      </c>
    </row>
    <row r="8" spans="1:18" x14ac:dyDescent="0.25">
      <c r="A8" s="11" t="s">
        <v>478</v>
      </c>
      <c r="B8" s="13">
        <v>7007</v>
      </c>
      <c r="C8" s="14">
        <f>(357/B8*100)</f>
        <v>5.0949050949050951</v>
      </c>
      <c r="D8" s="15">
        <v>6650</v>
      </c>
      <c r="E8" s="14">
        <v>85.779981399999997</v>
      </c>
      <c r="F8" s="16">
        <v>0.48709883999999998</v>
      </c>
      <c r="G8" s="14">
        <v>8.4705106400000005</v>
      </c>
      <c r="H8" s="16">
        <v>0.38089903000000003</v>
      </c>
      <c r="I8" s="14">
        <v>0</v>
      </c>
      <c r="J8" s="16">
        <v>0</v>
      </c>
      <c r="K8" s="14" t="s">
        <v>582</v>
      </c>
      <c r="L8" s="16" t="s">
        <v>582</v>
      </c>
      <c r="M8" s="14">
        <v>0.4951663</v>
      </c>
      <c r="N8" s="16">
        <v>0.12190288000000001</v>
      </c>
      <c r="O8" s="14">
        <v>0</v>
      </c>
      <c r="P8" s="16">
        <v>0</v>
      </c>
      <c r="Q8" s="14">
        <v>5.2543416599999997</v>
      </c>
      <c r="R8" s="16">
        <v>0.38077283000000001</v>
      </c>
    </row>
    <row r="9" spans="1:18" x14ac:dyDescent="0.25">
      <c r="A9" s="11" t="s">
        <v>479</v>
      </c>
      <c r="B9" s="13">
        <v>9651</v>
      </c>
      <c r="C9" s="14">
        <f>(381/B9*100)</f>
        <v>3.947777432390426</v>
      </c>
      <c r="D9" s="15">
        <v>9270</v>
      </c>
      <c r="E9" s="14">
        <v>85.866092780000002</v>
      </c>
      <c r="F9" s="16">
        <v>0.68005395999999996</v>
      </c>
      <c r="G9" s="14">
        <v>5.2042587200000003</v>
      </c>
      <c r="H9" s="16">
        <v>0.28717092999999999</v>
      </c>
      <c r="I9" s="14">
        <v>0</v>
      </c>
      <c r="J9" s="16">
        <v>0</v>
      </c>
      <c r="K9" s="14" t="s">
        <v>582</v>
      </c>
      <c r="L9" s="16" t="s">
        <v>582</v>
      </c>
      <c r="M9" s="14">
        <v>3.1075687300000001</v>
      </c>
      <c r="N9" s="16">
        <v>0.55629209000000002</v>
      </c>
      <c r="O9" s="14">
        <v>0</v>
      </c>
      <c r="P9" s="16">
        <v>0</v>
      </c>
      <c r="Q9" s="14">
        <v>5.8220797700000002</v>
      </c>
      <c r="R9" s="16">
        <v>0.47713176000000002</v>
      </c>
    </row>
    <row r="10" spans="1:18" x14ac:dyDescent="0.25">
      <c r="A10" s="11" t="s">
        <v>480</v>
      </c>
      <c r="B10" s="13">
        <v>20058</v>
      </c>
      <c r="C10" s="14">
        <f>(596/B10*100)</f>
        <v>2.9713829893309405</v>
      </c>
      <c r="D10" s="15">
        <v>19462</v>
      </c>
      <c r="E10" s="14">
        <v>86.574855650000003</v>
      </c>
      <c r="F10" s="16">
        <v>0.45214221999999998</v>
      </c>
      <c r="G10" s="14">
        <v>9.1477169800000002</v>
      </c>
      <c r="H10" s="16">
        <v>0.30237308000000002</v>
      </c>
      <c r="I10" s="14">
        <v>0</v>
      </c>
      <c r="J10" s="16">
        <v>0</v>
      </c>
      <c r="K10" s="14" t="s">
        <v>582</v>
      </c>
      <c r="L10" s="16" t="s">
        <v>582</v>
      </c>
      <c r="M10" s="14">
        <v>0</v>
      </c>
      <c r="N10" s="16">
        <v>0</v>
      </c>
      <c r="O10" s="14">
        <v>0</v>
      </c>
      <c r="P10" s="16">
        <v>0</v>
      </c>
      <c r="Q10" s="14">
        <v>4.2774273699999998</v>
      </c>
      <c r="R10" s="16">
        <v>0.38903699000000003</v>
      </c>
    </row>
    <row r="11" spans="1:18" x14ac:dyDescent="0.25">
      <c r="A11" s="11" t="s">
        <v>481</v>
      </c>
      <c r="B11" s="13">
        <v>7053</v>
      </c>
      <c r="C11" s="14">
        <f>(274/B11*100)</f>
        <v>3.8848716858074575</v>
      </c>
      <c r="D11" s="15">
        <v>6779</v>
      </c>
      <c r="E11" s="14">
        <v>81.25528387</v>
      </c>
      <c r="F11" s="16">
        <v>1.0415966299999999</v>
      </c>
      <c r="G11" s="14">
        <v>7.8455429199999998</v>
      </c>
      <c r="H11" s="16">
        <v>0.40804191000000001</v>
      </c>
      <c r="I11" s="14">
        <v>0</v>
      </c>
      <c r="J11" s="16">
        <v>0</v>
      </c>
      <c r="K11" s="14" t="s">
        <v>582</v>
      </c>
      <c r="L11" s="16" t="s">
        <v>582</v>
      </c>
      <c r="M11" s="14">
        <v>0</v>
      </c>
      <c r="N11" s="16">
        <v>0</v>
      </c>
      <c r="O11" s="14">
        <v>0</v>
      </c>
      <c r="P11" s="16">
        <v>0</v>
      </c>
      <c r="Q11" s="14">
        <v>10.89917322</v>
      </c>
      <c r="R11" s="16">
        <v>1.0645188400000001</v>
      </c>
    </row>
    <row r="12" spans="1:18" x14ac:dyDescent="0.25">
      <c r="A12" s="11" t="s">
        <v>482</v>
      </c>
      <c r="B12" s="13">
        <v>6894</v>
      </c>
      <c r="C12" s="14">
        <f>(61/B12*100)</f>
        <v>0.88482738613286904</v>
      </c>
      <c r="D12" s="15">
        <v>6833</v>
      </c>
      <c r="E12" s="14">
        <v>87.133871490000004</v>
      </c>
      <c r="F12" s="16">
        <v>0.76855291999999997</v>
      </c>
      <c r="G12" s="14">
        <v>6.6568398100000001</v>
      </c>
      <c r="H12" s="16">
        <v>0.42156693000000001</v>
      </c>
      <c r="I12" s="14">
        <v>0</v>
      </c>
      <c r="J12" s="16">
        <v>0</v>
      </c>
      <c r="K12" s="14" t="s">
        <v>582</v>
      </c>
      <c r="L12" s="16" t="s">
        <v>582</v>
      </c>
      <c r="M12" s="14">
        <v>2.3491034900000001</v>
      </c>
      <c r="N12" s="16">
        <v>0.59219533000000002</v>
      </c>
      <c r="O12" s="14">
        <v>0</v>
      </c>
      <c r="P12" s="16">
        <v>0</v>
      </c>
      <c r="Q12" s="14">
        <v>3.86018521</v>
      </c>
      <c r="R12" s="16">
        <v>0.41539832999999998</v>
      </c>
    </row>
    <row r="13" spans="1:18" x14ac:dyDescent="0.25">
      <c r="A13" s="11" t="s">
        <v>483</v>
      </c>
      <c r="B13" s="13">
        <v>7161</v>
      </c>
      <c r="C13" s="14">
        <f>(380/B13*100)</f>
        <v>5.3065214355536936</v>
      </c>
      <c r="D13" s="15">
        <v>6781</v>
      </c>
      <c r="E13" s="14">
        <v>89.133450199999999</v>
      </c>
      <c r="F13" s="16">
        <v>0.61930978000000003</v>
      </c>
      <c r="G13" s="14">
        <v>2.96757611</v>
      </c>
      <c r="H13" s="16">
        <v>0.26195065000000001</v>
      </c>
      <c r="I13" s="14">
        <v>0</v>
      </c>
      <c r="J13" s="16">
        <v>0</v>
      </c>
      <c r="K13" s="14" t="s">
        <v>582</v>
      </c>
      <c r="L13" s="16" t="s">
        <v>582</v>
      </c>
      <c r="M13" s="14">
        <v>4.2538754900000004</v>
      </c>
      <c r="N13" s="16">
        <v>0.49133434999999998</v>
      </c>
      <c r="O13" s="14">
        <v>0</v>
      </c>
      <c r="P13" s="16">
        <v>0</v>
      </c>
      <c r="Q13" s="14">
        <v>3.6450982000000001</v>
      </c>
      <c r="R13" s="16">
        <v>0.40676048999999997</v>
      </c>
    </row>
    <row r="14" spans="1:18" x14ac:dyDescent="0.25">
      <c r="A14" s="11" t="s">
        <v>484</v>
      </c>
      <c r="B14" s="13">
        <v>5587</v>
      </c>
      <c r="C14" s="14">
        <f>(102/B14*100)</f>
        <v>1.8256667263289779</v>
      </c>
      <c r="D14" s="15">
        <v>5485</v>
      </c>
      <c r="E14" s="14">
        <v>88.874124379999998</v>
      </c>
      <c r="F14" s="16">
        <v>0.54427773999999995</v>
      </c>
      <c r="G14" s="14">
        <v>9.0361201500000004</v>
      </c>
      <c r="H14" s="16">
        <v>0.47544953000000001</v>
      </c>
      <c r="I14" s="14">
        <v>0</v>
      </c>
      <c r="J14" s="16">
        <v>0</v>
      </c>
      <c r="K14" s="14" t="s">
        <v>582</v>
      </c>
      <c r="L14" s="16" t="s">
        <v>582</v>
      </c>
      <c r="M14" s="14">
        <v>0</v>
      </c>
      <c r="N14" s="16">
        <v>0</v>
      </c>
      <c r="O14" s="14">
        <v>0</v>
      </c>
      <c r="P14" s="16">
        <v>0</v>
      </c>
      <c r="Q14" s="14">
        <v>2.0897554700000001</v>
      </c>
      <c r="R14" s="16">
        <v>0.21606304000000001</v>
      </c>
    </row>
    <row r="15" spans="1:18" x14ac:dyDescent="0.25">
      <c r="A15" s="11" t="s">
        <v>485</v>
      </c>
      <c r="B15" s="13">
        <v>5882</v>
      </c>
      <c r="C15" s="14">
        <f>(218/B15*100)</f>
        <v>3.7062223733424009</v>
      </c>
      <c r="D15" s="15">
        <v>5664</v>
      </c>
      <c r="E15" s="14">
        <v>91.323080939999997</v>
      </c>
      <c r="F15" s="16">
        <v>0.64122025999999999</v>
      </c>
      <c r="G15" s="14">
        <v>3.8050786599999999</v>
      </c>
      <c r="H15" s="16">
        <v>0.27597074999999999</v>
      </c>
      <c r="I15" s="14">
        <v>0</v>
      </c>
      <c r="J15" s="16">
        <v>0</v>
      </c>
      <c r="K15" s="14" t="s">
        <v>582</v>
      </c>
      <c r="L15" s="16" t="s">
        <v>582</v>
      </c>
      <c r="M15" s="14">
        <v>1.04287084</v>
      </c>
      <c r="N15" s="16">
        <v>0.46760998999999998</v>
      </c>
      <c r="O15" s="14">
        <v>0</v>
      </c>
      <c r="P15" s="16">
        <v>0</v>
      </c>
      <c r="Q15" s="14">
        <v>3.82896956</v>
      </c>
      <c r="R15" s="16">
        <v>0.40001255000000002</v>
      </c>
    </row>
    <row r="16" spans="1:18" x14ac:dyDescent="0.25">
      <c r="A16" s="11" t="s">
        <v>486</v>
      </c>
      <c r="B16" s="13">
        <v>6108</v>
      </c>
      <c r="C16" s="14">
        <f>(210/B16*100)</f>
        <v>3.4381139489194501</v>
      </c>
      <c r="D16" s="15">
        <v>5898</v>
      </c>
      <c r="E16" s="14">
        <v>79.689058700000004</v>
      </c>
      <c r="F16" s="16">
        <v>0.66471040000000003</v>
      </c>
      <c r="G16" s="14">
        <v>12.641751660000001</v>
      </c>
      <c r="H16" s="16">
        <v>0.48498216</v>
      </c>
      <c r="I16" s="14">
        <v>0</v>
      </c>
      <c r="J16" s="16">
        <v>0</v>
      </c>
      <c r="K16" s="14" t="s">
        <v>582</v>
      </c>
      <c r="L16" s="16" t="s">
        <v>582</v>
      </c>
      <c r="M16" s="14">
        <v>0</v>
      </c>
      <c r="N16" s="16">
        <v>0</v>
      </c>
      <c r="O16" s="14">
        <v>0</v>
      </c>
      <c r="P16" s="16">
        <v>0</v>
      </c>
      <c r="Q16" s="14">
        <v>7.6691896399999999</v>
      </c>
      <c r="R16" s="16">
        <v>0.64165828000000003</v>
      </c>
    </row>
    <row r="17" spans="1:18" x14ac:dyDescent="0.25">
      <c r="A17" s="11" t="s">
        <v>487</v>
      </c>
      <c r="B17" s="13">
        <v>6504</v>
      </c>
      <c r="C17" s="14">
        <f>(2822/B17*100)</f>
        <v>43.388683886838869</v>
      </c>
      <c r="D17" s="15">
        <v>3682</v>
      </c>
      <c r="E17" s="14">
        <v>77.08196092</v>
      </c>
      <c r="F17" s="16">
        <v>1.0152121199999999</v>
      </c>
      <c r="G17" s="14">
        <v>6.8035413399999998</v>
      </c>
      <c r="H17" s="16">
        <v>0.43497160000000001</v>
      </c>
      <c r="I17" s="14">
        <v>0</v>
      </c>
      <c r="J17" s="16">
        <v>0</v>
      </c>
      <c r="K17" s="14" t="s">
        <v>582</v>
      </c>
      <c r="L17" s="16" t="s">
        <v>582</v>
      </c>
      <c r="M17" s="14">
        <v>3.9952953899999999</v>
      </c>
      <c r="N17" s="16">
        <v>0.51654661000000002</v>
      </c>
      <c r="O17" s="14">
        <v>0</v>
      </c>
      <c r="P17" s="16">
        <v>0</v>
      </c>
      <c r="Q17" s="14">
        <v>12.119202339999999</v>
      </c>
      <c r="R17" s="16">
        <v>0.83109109000000003</v>
      </c>
    </row>
    <row r="18" spans="1:18" x14ac:dyDescent="0.25">
      <c r="A18" s="11" t="s">
        <v>488</v>
      </c>
      <c r="B18" s="13">
        <v>5532</v>
      </c>
      <c r="C18" s="14">
        <f>(33/B18*100)</f>
        <v>0.59652928416485895</v>
      </c>
      <c r="D18" s="15">
        <v>5499</v>
      </c>
      <c r="E18" s="14">
        <v>84.459793039999994</v>
      </c>
      <c r="F18" s="16">
        <v>0.89275139999999997</v>
      </c>
      <c r="G18" s="14">
        <v>9.9440899799999993</v>
      </c>
      <c r="H18" s="16">
        <v>0.45653585000000002</v>
      </c>
      <c r="I18" s="14">
        <v>0</v>
      </c>
      <c r="J18" s="16">
        <v>0</v>
      </c>
      <c r="K18" s="14" t="s">
        <v>582</v>
      </c>
      <c r="L18" s="16" t="s">
        <v>582</v>
      </c>
      <c r="M18" s="14">
        <v>0</v>
      </c>
      <c r="N18" s="16">
        <v>0</v>
      </c>
      <c r="O18" s="14">
        <v>0</v>
      </c>
      <c r="P18" s="16">
        <v>0</v>
      </c>
      <c r="Q18" s="14">
        <v>5.5961169899999996</v>
      </c>
      <c r="R18" s="16">
        <v>0.73115887999999996</v>
      </c>
    </row>
    <row r="19" spans="1:18" x14ac:dyDescent="0.25">
      <c r="A19" s="11" t="s">
        <v>489</v>
      </c>
      <c r="B19" s="13">
        <v>5658</v>
      </c>
      <c r="C19" s="14">
        <f>(541/B19*100)</f>
        <v>9.561682573347472</v>
      </c>
      <c r="D19" s="15">
        <v>5117</v>
      </c>
      <c r="E19" s="14">
        <v>88.910040760000001</v>
      </c>
      <c r="F19" s="16">
        <v>0.66762840999999995</v>
      </c>
      <c r="G19" s="14">
        <v>6.4975575399999999</v>
      </c>
      <c r="H19" s="16">
        <v>0.42568904000000002</v>
      </c>
      <c r="I19" s="14">
        <v>0</v>
      </c>
      <c r="J19" s="16">
        <v>0</v>
      </c>
      <c r="K19" s="14" t="s">
        <v>582</v>
      </c>
      <c r="L19" s="16" t="s">
        <v>582</v>
      </c>
      <c r="M19" s="14">
        <v>0</v>
      </c>
      <c r="N19" s="16">
        <v>0</v>
      </c>
      <c r="O19" s="14">
        <v>0</v>
      </c>
      <c r="P19" s="16">
        <v>0</v>
      </c>
      <c r="Q19" s="14">
        <v>4.5924016999999999</v>
      </c>
      <c r="R19" s="16">
        <v>0.52483356999999997</v>
      </c>
    </row>
    <row r="20" spans="1:18" x14ac:dyDescent="0.25">
      <c r="A20" s="11" t="s">
        <v>490</v>
      </c>
      <c r="B20" s="13">
        <v>3371</v>
      </c>
      <c r="C20" s="14">
        <f>(75/B20*100)</f>
        <v>2.2248590922574905</v>
      </c>
      <c r="D20" s="15">
        <v>3296</v>
      </c>
      <c r="E20" s="14">
        <v>90.331597830000007</v>
      </c>
      <c r="F20" s="16">
        <v>0.50712740999999995</v>
      </c>
      <c r="G20" s="14">
        <v>3.18127431</v>
      </c>
      <c r="H20" s="16">
        <v>0.29754429999999998</v>
      </c>
      <c r="I20" s="14">
        <v>0</v>
      </c>
      <c r="J20" s="16">
        <v>0</v>
      </c>
      <c r="K20" s="14" t="s">
        <v>582</v>
      </c>
      <c r="L20" s="16" t="s">
        <v>582</v>
      </c>
      <c r="M20" s="14">
        <v>0</v>
      </c>
      <c r="N20" s="16">
        <v>0</v>
      </c>
      <c r="O20" s="14">
        <v>0</v>
      </c>
      <c r="P20" s="16">
        <v>0</v>
      </c>
      <c r="Q20" s="14">
        <v>6.4871278600000002</v>
      </c>
      <c r="R20" s="16">
        <v>0.38791725999999999</v>
      </c>
    </row>
    <row r="21" spans="1:18" x14ac:dyDescent="0.25">
      <c r="A21" s="11" t="s">
        <v>491</v>
      </c>
      <c r="B21" s="13">
        <v>5741</v>
      </c>
      <c r="C21" s="14">
        <f>(97/B21*100)</f>
        <v>1.6896011147883645</v>
      </c>
      <c r="D21" s="15">
        <v>5644</v>
      </c>
      <c r="E21" s="14">
        <v>89.350797709999995</v>
      </c>
      <c r="F21" s="16">
        <v>0.45804984999999998</v>
      </c>
      <c r="G21" s="14">
        <v>8.0101622700000004</v>
      </c>
      <c r="H21" s="16">
        <v>0.37330566999999998</v>
      </c>
      <c r="I21" s="14">
        <v>0</v>
      </c>
      <c r="J21" s="16">
        <v>0</v>
      </c>
      <c r="K21" s="14" t="s">
        <v>582</v>
      </c>
      <c r="L21" s="16" t="s">
        <v>582</v>
      </c>
      <c r="M21" s="14">
        <v>0</v>
      </c>
      <c r="N21" s="16">
        <v>0</v>
      </c>
      <c r="O21" s="14">
        <v>0</v>
      </c>
      <c r="P21" s="16">
        <v>0</v>
      </c>
      <c r="Q21" s="14">
        <v>2.6390400199999999</v>
      </c>
      <c r="R21" s="16">
        <v>0.2911147</v>
      </c>
    </row>
    <row r="22" spans="1:18" x14ac:dyDescent="0.25">
      <c r="A22" s="11" t="s">
        <v>492</v>
      </c>
      <c r="B22" s="13">
        <v>6598</v>
      </c>
      <c r="C22" s="14">
        <f>(46/B22*100)</f>
        <v>0.69718096392846318</v>
      </c>
      <c r="D22" s="15">
        <v>6552</v>
      </c>
      <c r="E22" s="14">
        <v>69.280300229999995</v>
      </c>
      <c r="F22" s="16">
        <v>1.3668331</v>
      </c>
      <c r="G22" s="14">
        <v>13.82405365</v>
      </c>
      <c r="H22" s="16">
        <v>1.25238081</v>
      </c>
      <c r="I22" s="14">
        <v>0</v>
      </c>
      <c r="J22" s="16">
        <v>0</v>
      </c>
      <c r="K22" s="14" t="s">
        <v>582</v>
      </c>
      <c r="L22" s="16" t="s">
        <v>582</v>
      </c>
      <c r="M22" s="14">
        <v>10.29947232</v>
      </c>
      <c r="N22" s="16">
        <v>1.33071034</v>
      </c>
      <c r="O22" s="14">
        <v>0</v>
      </c>
      <c r="P22" s="16">
        <v>0</v>
      </c>
      <c r="Q22" s="14">
        <v>6.5961737899999999</v>
      </c>
      <c r="R22" s="16">
        <v>0.70159307000000004</v>
      </c>
    </row>
    <row r="23" spans="1:18" x14ac:dyDescent="0.25">
      <c r="A23" s="11" t="s">
        <v>493</v>
      </c>
      <c r="B23" s="13">
        <v>11583</v>
      </c>
      <c r="C23" s="14">
        <f>(329/B23*100)</f>
        <v>2.8403695070361739</v>
      </c>
      <c r="D23" s="15">
        <v>11254</v>
      </c>
      <c r="E23" s="14">
        <v>88.065156450000003</v>
      </c>
      <c r="F23" s="16">
        <v>0.56715247999999996</v>
      </c>
      <c r="G23" s="14">
        <v>8.1522262899999998</v>
      </c>
      <c r="H23" s="16">
        <v>0.45576302000000002</v>
      </c>
      <c r="I23" s="14">
        <v>0</v>
      </c>
      <c r="J23" s="16">
        <v>0</v>
      </c>
      <c r="K23" s="14" t="s">
        <v>582</v>
      </c>
      <c r="L23" s="16" t="s">
        <v>582</v>
      </c>
      <c r="M23" s="14">
        <v>0</v>
      </c>
      <c r="N23" s="16">
        <v>0</v>
      </c>
      <c r="O23" s="14">
        <v>0</v>
      </c>
      <c r="P23" s="16">
        <v>0</v>
      </c>
      <c r="Q23" s="14">
        <v>3.7826172499999999</v>
      </c>
      <c r="R23" s="16">
        <v>0.40447649000000002</v>
      </c>
    </row>
    <row r="24" spans="1:18" x14ac:dyDescent="0.25">
      <c r="A24" s="11" t="s">
        <v>494</v>
      </c>
      <c r="B24" s="13">
        <v>6647</v>
      </c>
      <c r="C24" s="14">
        <f>(23/B24*100)</f>
        <v>0.34602076124567477</v>
      </c>
      <c r="D24" s="15">
        <v>6624</v>
      </c>
      <c r="E24" s="14">
        <v>81.071184459999998</v>
      </c>
      <c r="F24" s="16">
        <v>0.98164035999999999</v>
      </c>
      <c r="G24" s="14">
        <v>16.455773529999998</v>
      </c>
      <c r="H24" s="16">
        <v>0.50295714000000002</v>
      </c>
      <c r="I24" s="14">
        <v>0</v>
      </c>
      <c r="J24" s="16">
        <v>0</v>
      </c>
      <c r="K24" s="14" t="s">
        <v>582</v>
      </c>
      <c r="L24" s="16" t="s">
        <v>582</v>
      </c>
      <c r="M24" s="14">
        <v>0</v>
      </c>
      <c r="N24" s="16">
        <v>0</v>
      </c>
      <c r="O24" s="14">
        <v>0</v>
      </c>
      <c r="P24" s="16">
        <v>0</v>
      </c>
      <c r="Q24" s="14">
        <v>2.4730420099999999</v>
      </c>
      <c r="R24" s="16">
        <v>0.87764955</v>
      </c>
    </row>
    <row r="25" spans="1:18" x14ac:dyDescent="0.25">
      <c r="A25" s="11" t="s">
        <v>495</v>
      </c>
      <c r="B25" s="13">
        <v>5581</v>
      </c>
      <c r="C25" s="14">
        <f>(26/B25*100)</f>
        <v>0.46586633219853069</v>
      </c>
      <c r="D25" s="15">
        <v>5555</v>
      </c>
      <c r="E25" s="14">
        <v>87.841273959999995</v>
      </c>
      <c r="F25" s="16">
        <v>0.72664505999999995</v>
      </c>
      <c r="G25" s="14">
        <v>10.77740659</v>
      </c>
      <c r="H25" s="16">
        <v>0.69948160999999998</v>
      </c>
      <c r="I25" s="14">
        <v>0</v>
      </c>
      <c r="J25" s="16">
        <v>0</v>
      </c>
      <c r="K25" s="14" t="s">
        <v>582</v>
      </c>
      <c r="L25" s="16" t="s">
        <v>582</v>
      </c>
      <c r="M25" s="14">
        <v>0</v>
      </c>
      <c r="N25" s="16">
        <v>0</v>
      </c>
      <c r="O25" s="14">
        <v>0</v>
      </c>
      <c r="P25" s="16">
        <v>0</v>
      </c>
      <c r="Q25" s="14">
        <v>1.3813194499999999</v>
      </c>
      <c r="R25" s="16">
        <v>0.1615451</v>
      </c>
    </row>
    <row r="26" spans="1:18" x14ac:dyDescent="0.25">
      <c r="A26" s="11" t="s">
        <v>496</v>
      </c>
      <c r="B26" s="13">
        <v>4869</v>
      </c>
      <c r="C26" s="14">
        <f>(108/B26*100)</f>
        <v>2.2181146025878005</v>
      </c>
      <c r="D26" s="15">
        <v>4761</v>
      </c>
      <c r="E26" s="14">
        <v>90.193703659999997</v>
      </c>
      <c r="F26" s="16">
        <v>0.60791304999999995</v>
      </c>
      <c r="G26" s="14">
        <v>7.5426898099999997</v>
      </c>
      <c r="H26" s="16">
        <v>0.48750205000000002</v>
      </c>
      <c r="I26" s="14">
        <v>0</v>
      </c>
      <c r="J26" s="16">
        <v>0</v>
      </c>
      <c r="K26" s="14" t="s">
        <v>582</v>
      </c>
      <c r="L26" s="16" t="s">
        <v>582</v>
      </c>
      <c r="M26" s="14">
        <v>0</v>
      </c>
      <c r="N26" s="16">
        <v>0</v>
      </c>
      <c r="O26" s="14">
        <v>0</v>
      </c>
      <c r="P26" s="16">
        <v>0</v>
      </c>
      <c r="Q26" s="14">
        <v>2.2636065300000001</v>
      </c>
      <c r="R26" s="16">
        <v>0.29303417999999998</v>
      </c>
    </row>
    <row r="27" spans="1:18" x14ac:dyDescent="0.25">
      <c r="A27" s="11" t="s">
        <v>497</v>
      </c>
      <c r="B27" s="13">
        <v>5299</v>
      </c>
      <c r="C27" s="14">
        <f>(245/B27*100)</f>
        <v>4.6235138705416112</v>
      </c>
      <c r="D27" s="15">
        <v>5054</v>
      </c>
      <c r="E27" s="14">
        <v>84.682311459999994</v>
      </c>
      <c r="F27" s="16">
        <v>0.42729165000000002</v>
      </c>
      <c r="G27" s="14">
        <v>7.4768050199999996</v>
      </c>
      <c r="H27" s="16">
        <v>0.32945179000000002</v>
      </c>
      <c r="I27" s="14">
        <v>0</v>
      </c>
      <c r="J27" s="16">
        <v>0</v>
      </c>
      <c r="K27" s="14" t="s">
        <v>582</v>
      </c>
      <c r="L27" s="16" t="s">
        <v>582</v>
      </c>
      <c r="M27" s="14">
        <v>0</v>
      </c>
      <c r="N27" s="16">
        <v>0</v>
      </c>
      <c r="O27" s="14">
        <v>0</v>
      </c>
      <c r="P27" s="16">
        <v>0</v>
      </c>
      <c r="Q27" s="14">
        <v>7.8408835300000002</v>
      </c>
      <c r="R27" s="16">
        <v>0.34979157999999999</v>
      </c>
    </row>
    <row r="28" spans="1:18" x14ac:dyDescent="0.25">
      <c r="A28" s="11" t="s">
        <v>498</v>
      </c>
      <c r="B28" s="13">
        <v>7568</v>
      </c>
      <c r="C28" s="14">
        <f>(640/B28*100)</f>
        <v>8.456659619450317</v>
      </c>
      <c r="D28" s="15">
        <v>6928</v>
      </c>
      <c r="E28" s="14">
        <v>74.4523595</v>
      </c>
      <c r="F28" s="16">
        <v>1.2786078999999999</v>
      </c>
      <c r="G28" s="14">
        <v>18.448664820000001</v>
      </c>
      <c r="H28" s="16">
        <v>1.0067602899999999</v>
      </c>
      <c r="I28" s="14">
        <v>0</v>
      </c>
      <c r="J28" s="16">
        <v>0</v>
      </c>
      <c r="K28" s="14" t="s">
        <v>582</v>
      </c>
      <c r="L28" s="16" t="s">
        <v>582</v>
      </c>
      <c r="M28" s="14">
        <v>0</v>
      </c>
      <c r="N28" s="16">
        <v>0</v>
      </c>
      <c r="O28" s="14">
        <v>0</v>
      </c>
      <c r="P28" s="16">
        <v>0</v>
      </c>
      <c r="Q28" s="14">
        <v>7.0989756699999997</v>
      </c>
      <c r="R28" s="16">
        <v>0.90307707000000004</v>
      </c>
    </row>
    <row r="29" spans="1:18" x14ac:dyDescent="0.25">
      <c r="A29" s="11" t="s">
        <v>499</v>
      </c>
      <c r="B29" s="13">
        <v>5385</v>
      </c>
      <c r="C29" s="14">
        <f>(30/B29*100)</f>
        <v>0.55710306406685239</v>
      </c>
      <c r="D29" s="15">
        <v>5355</v>
      </c>
      <c r="E29" s="14">
        <v>91.150801939999994</v>
      </c>
      <c r="F29" s="16">
        <v>0.52236961000000004</v>
      </c>
      <c r="G29" s="14">
        <v>4.6606879499999998</v>
      </c>
      <c r="H29" s="16">
        <v>0.32241256000000001</v>
      </c>
      <c r="I29" s="14">
        <v>0</v>
      </c>
      <c r="J29" s="16">
        <v>0</v>
      </c>
      <c r="K29" s="14" t="s">
        <v>582</v>
      </c>
      <c r="L29" s="16" t="s">
        <v>582</v>
      </c>
      <c r="M29" s="14">
        <v>2.7667624100000001</v>
      </c>
      <c r="N29" s="16">
        <v>0.24169378</v>
      </c>
      <c r="O29" s="14">
        <v>0</v>
      </c>
      <c r="P29" s="16">
        <v>0</v>
      </c>
      <c r="Q29" s="14">
        <v>1.4217477000000001</v>
      </c>
      <c r="R29" s="16">
        <v>0.26716034999999999</v>
      </c>
    </row>
    <row r="30" spans="1:18" x14ac:dyDescent="0.25">
      <c r="A30" s="11" t="s">
        <v>500</v>
      </c>
      <c r="B30" s="13">
        <v>4520</v>
      </c>
      <c r="C30" s="14">
        <f>(290/B30*100)</f>
        <v>6.4159292035398234</v>
      </c>
      <c r="D30" s="15">
        <v>4230</v>
      </c>
      <c r="E30" s="14">
        <v>88.477034840000002</v>
      </c>
      <c r="F30" s="16">
        <v>0.51783778000000003</v>
      </c>
      <c r="G30" s="14">
        <v>7.2447824799999996</v>
      </c>
      <c r="H30" s="16">
        <v>0.42427393000000002</v>
      </c>
      <c r="I30" s="14">
        <v>0</v>
      </c>
      <c r="J30" s="16">
        <v>0</v>
      </c>
      <c r="K30" s="14" t="s">
        <v>582</v>
      </c>
      <c r="L30" s="16" t="s">
        <v>582</v>
      </c>
      <c r="M30" s="14">
        <v>0</v>
      </c>
      <c r="N30" s="16">
        <v>0</v>
      </c>
      <c r="O30" s="14">
        <v>0</v>
      </c>
      <c r="P30" s="16">
        <v>0</v>
      </c>
      <c r="Q30" s="14">
        <v>4.2781826799999996</v>
      </c>
      <c r="R30" s="16">
        <v>0.36814564999999999</v>
      </c>
    </row>
    <row r="31" spans="1:18" x14ac:dyDescent="0.25">
      <c r="A31" s="11" t="s">
        <v>501</v>
      </c>
      <c r="B31" s="13">
        <v>5456</v>
      </c>
      <c r="C31" s="14">
        <f>(161/B31*100)</f>
        <v>2.9508797653958947</v>
      </c>
      <c r="D31" s="15">
        <v>5295</v>
      </c>
      <c r="E31" s="14">
        <v>91.594207490000002</v>
      </c>
      <c r="F31" s="16">
        <v>0.59340643999999998</v>
      </c>
      <c r="G31" s="14">
        <v>3.0346911799999998</v>
      </c>
      <c r="H31" s="16">
        <v>0.28640122000000001</v>
      </c>
      <c r="I31" s="14">
        <v>0</v>
      </c>
      <c r="J31" s="16">
        <v>0</v>
      </c>
      <c r="K31" s="14" t="s">
        <v>582</v>
      </c>
      <c r="L31" s="16" t="s">
        <v>582</v>
      </c>
      <c r="M31" s="14">
        <v>0</v>
      </c>
      <c r="N31" s="16">
        <v>0</v>
      </c>
      <c r="O31" s="14">
        <v>0</v>
      </c>
      <c r="P31" s="16">
        <v>0</v>
      </c>
      <c r="Q31" s="14">
        <v>5.3711013200000002</v>
      </c>
      <c r="R31" s="16">
        <v>0.49582267000000002</v>
      </c>
    </row>
    <row r="32" spans="1:18" x14ac:dyDescent="0.25">
      <c r="A32" s="11" t="s">
        <v>502</v>
      </c>
      <c r="B32" s="13">
        <v>4478</v>
      </c>
      <c r="C32" s="14">
        <f>(6/B32*100)</f>
        <v>0.13398838767306834</v>
      </c>
      <c r="D32" s="15">
        <v>4472</v>
      </c>
      <c r="E32" s="14">
        <v>90.638975579999993</v>
      </c>
      <c r="F32" s="16">
        <v>0.48678482000000001</v>
      </c>
      <c r="G32" s="14">
        <v>7.4628565499999997</v>
      </c>
      <c r="H32" s="16">
        <v>0.419622</v>
      </c>
      <c r="I32" s="14">
        <v>0</v>
      </c>
      <c r="J32" s="16">
        <v>0</v>
      </c>
      <c r="K32" s="14" t="s">
        <v>582</v>
      </c>
      <c r="L32" s="16" t="s">
        <v>582</v>
      </c>
      <c r="M32" s="14">
        <v>0</v>
      </c>
      <c r="N32" s="16">
        <v>0</v>
      </c>
      <c r="O32" s="14">
        <v>0</v>
      </c>
      <c r="P32" s="16">
        <v>0</v>
      </c>
      <c r="Q32" s="14">
        <v>1.89816787</v>
      </c>
      <c r="R32" s="16">
        <v>0.23366630999999999</v>
      </c>
    </row>
    <row r="33" spans="1:18" x14ac:dyDescent="0.25">
      <c r="A33" s="11" t="s">
        <v>503</v>
      </c>
      <c r="B33" s="13">
        <v>7325</v>
      </c>
      <c r="C33" s="14">
        <f>(90/B33*100)</f>
        <v>1.228668941979522</v>
      </c>
      <c r="D33" s="15">
        <v>7235</v>
      </c>
      <c r="E33" s="14">
        <v>90.583896659999994</v>
      </c>
      <c r="F33" s="16">
        <v>0.44084877</v>
      </c>
      <c r="G33" s="14">
        <v>7.3596916999999999</v>
      </c>
      <c r="H33" s="16">
        <v>0.36446153999999997</v>
      </c>
      <c r="I33" s="14">
        <v>0</v>
      </c>
      <c r="J33" s="16">
        <v>0</v>
      </c>
      <c r="K33" s="14" t="s">
        <v>582</v>
      </c>
      <c r="L33" s="16" t="s">
        <v>582</v>
      </c>
      <c r="M33" s="14">
        <v>0</v>
      </c>
      <c r="N33" s="16">
        <v>0</v>
      </c>
      <c r="O33" s="14">
        <v>0</v>
      </c>
      <c r="P33" s="16">
        <v>0</v>
      </c>
      <c r="Q33" s="14">
        <v>2.0564116499999998</v>
      </c>
      <c r="R33" s="16">
        <v>0.25306634</v>
      </c>
    </row>
    <row r="34" spans="1:18" x14ac:dyDescent="0.25">
      <c r="A34" s="11" t="s">
        <v>504</v>
      </c>
      <c r="B34" s="13">
        <v>6350</v>
      </c>
      <c r="C34" s="14">
        <f>(119/B34*100)</f>
        <v>1.8740157480314963</v>
      </c>
      <c r="D34" s="15">
        <v>6231</v>
      </c>
      <c r="E34" s="14">
        <v>82.741448390000002</v>
      </c>
      <c r="F34" s="16">
        <v>0.77909556999999996</v>
      </c>
      <c r="G34" s="14">
        <v>7.87613684</v>
      </c>
      <c r="H34" s="16">
        <v>0.38301270999999998</v>
      </c>
      <c r="I34" s="14">
        <v>0</v>
      </c>
      <c r="J34" s="16">
        <v>0</v>
      </c>
      <c r="K34" s="14" t="s">
        <v>582</v>
      </c>
      <c r="L34" s="16" t="s">
        <v>582</v>
      </c>
      <c r="M34" s="14">
        <v>2.59856183</v>
      </c>
      <c r="N34" s="16">
        <v>0.53942776999999997</v>
      </c>
      <c r="O34" s="14">
        <v>0</v>
      </c>
      <c r="P34" s="16">
        <v>0</v>
      </c>
      <c r="Q34" s="14">
        <v>6.7838529400000001</v>
      </c>
      <c r="R34" s="16">
        <v>0.56216971000000004</v>
      </c>
    </row>
    <row r="35" spans="1:18" x14ac:dyDescent="0.25">
      <c r="A35" s="11" t="s">
        <v>505</v>
      </c>
      <c r="B35" s="13">
        <v>6406</v>
      </c>
      <c r="C35" s="14">
        <f>(98/B35*100)</f>
        <v>1.5298157976896658</v>
      </c>
      <c r="D35" s="15">
        <v>6308</v>
      </c>
      <c r="E35" s="14">
        <v>73.986656370000006</v>
      </c>
      <c r="F35" s="16">
        <v>0.71967311</v>
      </c>
      <c r="G35" s="14">
        <v>20.099907900000002</v>
      </c>
      <c r="H35" s="16">
        <v>0.64576630999999995</v>
      </c>
      <c r="I35" s="14">
        <v>0</v>
      </c>
      <c r="J35" s="16">
        <v>0</v>
      </c>
      <c r="K35" s="14" t="s">
        <v>582</v>
      </c>
      <c r="L35" s="16" t="s">
        <v>582</v>
      </c>
      <c r="M35" s="14">
        <v>1.0461893200000001</v>
      </c>
      <c r="N35" s="16">
        <v>5.740572E-2</v>
      </c>
      <c r="O35" s="14">
        <v>0</v>
      </c>
      <c r="P35" s="16">
        <v>0</v>
      </c>
      <c r="Q35" s="14">
        <v>4.8672464099999999</v>
      </c>
      <c r="R35" s="16">
        <v>0.31369988999999998</v>
      </c>
    </row>
    <row r="36" spans="1:18" x14ac:dyDescent="0.25">
      <c r="A36" s="11" t="s">
        <v>506</v>
      </c>
      <c r="B36" s="13">
        <v>6736</v>
      </c>
      <c r="C36" s="14">
        <f>(116/B36*100)</f>
        <v>1.7220902612826601</v>
      </c>
      <c r="D36" s="15">
        <v>6620</v>
      </c>
      <c r="E36" s="14">
        <v>88.716094029999994</v>
      </c>
      <c r="F36" s="16">
        <v>0.49061468000000003</v>
      </c>
      <c r="G36" s="14">
        <v>7.3435497600000001</v>
      </c>
      <c r="H36" s="16">
        <v>0.36481574999999999</v>
      </c>
      <c r="I36" s="14">
        <v>0</v>
      </c>
      <c r="J36" s="16">
        <v>0</v>
      </c>
      <c r="K36" s="14" t="s">
        <v>582</v>
      </c>
      <c r="L36" s="16" t="s">
        <v>582</v>
      </c>
      <c r="M36" s="14">
        <v>0</v>
      </c>
      <c r="N36" s="16">
        <v>0</v>
      </c>
      <c r="O36" s="14">
        <v>0</v>
      </c>
      <c r="P36" s="16">
        <v>0</v>
      </c>
      <c r="Q36" s="14">
        <v>3.9403562000000001</v>
      </c>
      <c r="R36" s="16">
        <v>0.34628864999999998</v>
      </c>
    </row>
    <row r="37" spans="1:18" x14ac:dyDescent="0.25">
      <c r="A37" s="11" t="s">
        <v>507</v>
      </c>
      <c r="B37" s="13">
        <v>5458</v>
      </c>
      <c r="C37" s="14">
        <f>(254/B37*100)</f>
        <v>4.653719311102968</v>
      </c>
      <c r="D37" s="15">
        <v>5204</v>
      </c>
      <c r="E37" s="14">
        <v>85.933425380000003</v>
      </c>
      <c r="F37" s="16">
        <v>0.97339156999999998</v>
      </c>
      <c r="G37" s="14">
        <v>5.1574897200000001</v>
      </c>
      <c r="H37" s="16">
        <v>0.32290308000000001</v>
      </c>
      <c r="I37" s="14">
        <v>0</v>
      </c>
      <c r="J37" s="16">
        <v>0</v>
      </c>
      <c r="K37" s="14" t="s">
        <v>582</v>
      </c>
      <c r="L37" s="16" t="s">
        <v>582</v>
      </c>
      <c r="M37" s="14">
        <v>0</v>
      </c>
      <c r="N37" s="16">
        <v>0</v>
      </c>
      <c r="O37" s="14">
        <v>0</v>
      </c>
      <c r="P37" s="16">
        <v>0</v>
      </c>
      <c r="Q37" s="14">
        <v>8.9090848999999999</v>
      </c>
      <c r="R37" s="16">
        <v>0.82938263000000001</v>
      </c>
    </row>
    <row r="38" spans="1:18" x14ac:dyDescent="0.25">
      <c r="A38" s="11" t="s">
        <v>508</v>
      </c>
      <c r="B38" s="13">
        <v>5860</v>
      </c>
      <c r="C38" s="14">
        <f>(36/B38*100)</f>
        <v>0.61433447098976102</v>
      </c>
      <c r="D38" s="15">
        <v>5824</v>
      </c>
      <c r="E38" s="14">
        <v>73.289858140000007</v>
      </c>
      <c r="F38" s="16">
        <v>1.0996774199999999</v>
      </c>
      <c r="G38" s="14">
        <v>5.6959087999999998</v>
      </c>
      <c r="H38" s="16">
        <v>0.37247479</v>
      </c>
      <c r="I38" s="14">
        <v>0</v>
      </c>
      <c r="J38" s="16">
        <v>0</v>
      </c>
      <c r="K38" s="14" t="s">
        <v>582</v>
      </c>
      <c r="L38" s="16" t="s">
        <v>582</v>
      </c>
      <c r="M38" s="14">
        <v>0</v>
      </c>
      <c r="N38" s="16">
        <v>0</v>
      </c>
      <c r="O38" s="14">
        <v>0</v>
      </c>
      <c r="P38" s="16">
        <v>0</v>
      </c>
      <c r="Q38" s="14">
        <v>21.014233050000001</v>
      </c>
      <c r="R38" s="16">
        <v>1.10524388</v>
      </c>
    </row>
    <row r="39" spans="1:18" x14ac:dyDescent="0.25">
      <c r="A39" s="11" t="s">
        <v>509</v>
      </c>
      <c r="B39" s="13">
        <v>5895</v>
      </c>
      <c r="C39" s="14">
        <f>(34/B39*100)</f>
        <v>0.57675996607294322</v>
      </c>
      <c r="D39" s="15">
        <v>5861</v>
      </c>
      <c r="E39" s="14">
        <v>75.997250280000003</v>
      </c>
      <c r="F39" s="16">
        <v>1.09221627</v>
      </c>
      <c r="G39" s="14">
        <v>19.7042167</v>
      </c>
      <c r="H39" s="16">
        <v>0.81728708000000005</v>
      </c>
      <c r="I39" s="14">
        <v>0</v>
      </c>
      <c r="J39" s="16">
        <v>0</v>
      </c>
      <c r="K39" s="14" t="s">
        <v>582</v>
      </c>
      <c r="L39" s="16" t="s">
        <v>582</v>
      </c>
      <c r="M39" s="14">
        <v>0</v>
      </c>
      <c r="N39" s="16">
        <v>0</v>
      </c>
      <c r="O39" s="14">
        <v>0</v>
      </c>
      <c r="P39" s="16">
        <v>0</v>
      </c>
      <c r="Q39" s="14">
        <v>4.2985330199999998</v>
      </c>
      <c r="R39" s="16">
        <v>0.62689556999999996</v>
      </c>
    </row>
    <row r="40" spans="1:18" x14ac:dyDescent="0.25">
      <c r="A40" s="11" t="s">
        <v>510</v>
      </c>
      <c r="B40" s="13">
        <v>14157</v>
      </c>
      <c r="C40" s="14">
        <f>(467/B40*100)</f>
        <v>3.2987214805396627</v>
      </c>
      <c r="D40" s="15">
        <v>13690</v>
      </c>
      <c r="E40" s="14">
        <v>89.309862510000002</v>
      </c>
      <c r="F40" s="16">
        <v>0.49876597</v>
      </c>
      <c r="G40" s="14">
        <v>6.2052781799999996</v>
      </c>
      <c r="H40" s="16">
        <v>0.27665648999999998</v>
      </c>
      <c r="I40" s="14">
        <v>0</v>
      </c>
      <c r="J40" s="16">
        <v>0</v>
      </c>
      <c r="K40" s="14" t="s">
        <v>582</v>
      </c>
      <c r="L40" s="16" t="s">
        <v>582</v>
      </c>
      <c r="M40" s="14">
        <v>0</v>
      </c>
      <c r="N40" s="16">
        <v>0</v>
      </c>
      <c r="O40" s="14">
        <v>0</v>
      </c>
      <c r="P40" s="16">
        <v>0</v>
      </c>
      <c r="Q40" s="14">
        <v>4.48485931</v>
      </c>
      <c r="R40" s="16">
        <v>0.46385283999999999</v>
      </c>
    </row>
    <row r="41" spans="1:18" x14ac:dyDescent="0.25">
      <c r="A41" s="11" t="s">
        <v>511</v>
      </c>
      <c r="B41" s="13">
        <v>5712</v>
      </c>
      <c r="C41" s="14">
        <f>(83/B41*100)</f>
        <v>1.4530812324929971</v>
      </c>
      <c r="D41" s="15">
        <v>5629</v>
      </c>
      <c r="E41" s="14">
        <v>86.742223719999998</v>
      </c>
      <c r="F41" s="16">
        <v>0.60073896000000004</v>
      </c>
      <c r="G41" s="14">
        <v>8.7377382400000005</v>
      </c>
      <c r="H41" s="16">
        <v>0.47799248999999999</v>
      </c>
      <c r="I41" s="14">
        <v>0</v>
      </c>
      <c r="J41" s="16">
        <v>0</v>
      </c>
      <c r="K41" s="14" t="s">
        <v>582</v>
      </c>
      <c r="L41" s="16" t="s">
        <v>582</v>
      </c>
      <c r="M41" s="14">
        <v>0.68244422999999999</v>
      </c>
      <c r="N41" s="16">
        <v>0.18172937</v>
      </c>
      <c r="O41" s="14">
        <v>0</v>
      </c>
      <c r="P41" s="16">
        <v>0</v>
      </c>
      <c r="Q41" s="14">
        <v>3.8375938000000001</v>
      </c>
      <c r="R41" s="16">
        <v>0.47301757</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85.036253622285727</v>
      </c>
      <c r="F42" s="16">
        <f>IF(COUNT(F7:F41) &gt; 0, SQRT(SUMSQ(F7:F41)/(COUNT(F7:F41)*COUNT(F7:F41)) ), "—")</f>
        <v>0.12681225157939388</v>
      </c>
      <c r="G42" s="14">
        <f>IF(COUNT(G7:G41) &gt; 0, AVERAGE(G7:G41), "—")</f>
        <v>8.5588771077142862</v>
      </c>
      <c r="H42" s="16">
        <f>IF(COUNT(H7:H41) &gt; 0, SQRT(SUMSQ(H7:H41)/(COUNT(H7:H41)*COUNT(H7:H41)) ), "—")</f>
        <v>8.3831828766712219E-2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0.93249458142857145</v>
      </c>
      <c r="N42" s="16">
        <f>IF(COUNT(N7:N41) &gt; 0, SQRT(SUMSQ(N7:N41)/(COUNT(N7:N41)*COUNT(N7:N41)) ), "—")</f>
        <v>5.3896458926450758E-2</v>
      </c>
      <c r="O42" s="14">
        <f>IF(COUNT(O7:O41) &gt; 0, AVERAGE(O7:O41), "—")</f>
        <v>0</v>
      </c>
      <c r="P42" s="16">
        <f>IF(COUNT(P7:P41) &gt; 0, SQRT(SUMSQ(P7:P41)/(COUNT(P7:P41)*COUNT(P7:P41)) ), "—")</f>
        <v>0</v>
      </c>
      <c r="Q42" s="14">
        <f>IF(COUNT(Q7:Q41) &gt; 0, AVERAGE(Q7:Q41), "—")</f>
        <v>5.4723746871428576</v>
      </c>
      <c r="R42" s="16">
        <f>IF(COUNT(R7:R41) &gt; 0, SQRT(SUMSQ(R7:R41)/(COUNT(R7:R41)*COUNT(R7:R41)) ), "—")</f>
        <v>9.4514141094509188E-2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54.686917190000003</v>
      </c>
      <c r="F46" s="16">
        <v>1.0489031900000001</v>
      </c>
      <c r="G46" s="14">
        <v>8.2243274199999998</v>
      </c>
      <c r="H46" s="16">
        <v>0.29237865000000002</v>
      </c>
      <c r="I46" s="14">
        <v>0</v>
      </c>
      <c r="J46" s="16">
        <v>0</v>
      </c>
      <c r="K46" s="14" t="s">
        <v>582</v>
      </c>
      <c r="L46" s="16" t="s">
        <v>582</v>
      </c>
      <c r="M46" s="14">
        <v>0</v>
      </c>
      <c r="N46" s="16">
        <v>0</v>
      </c>
      <c r="O46" s="14">
        <v>0</v>
      </c>
      <c r="P46" s="16">
        <v>0</v>
      </c>
      <c r="Q46" s="14">
        <v>37.088755390000003</v>
      </c>
      <c r="R46" s="16">
        <v>1.1148969799999999</v>
      </c>
    </row>
    <row r="47" spans="1:18" x14ac:dyDescent="0.25">
      <c r="A47" s="11" t="s">
        <v>517</v>
      </c>
      <c r="B47" s="13">
        <v>5928</v>
      </c>
      <c r="C47" s="14">
        <f>(498/B47*100)</f>
        <v>8.4008097165991913</v>
      </c>
      <c r="D47" s="15">
        <v>5430</v>
      </c>
      <c r="E47" s="14">
        <v>77.510238139999998</v>
      </c>
      <c r="F47" s="16">
        <v>1.1635511700000001</v>
      </c>
      <c r="G47" s="14">
        <v>7.9841638899999996</v>
      </c>
      <c r="H47" s="16">
        <v>0.41279005000000002</v>
      </c>
      <c r="I47" s="14">
        <v>0</v>
      </c>
      <c r="J47" s="16">
        <v>0</v>
      </c>
      <c r="K47" s="14" t="s">
        <v>582</v>
      </c>
      <c r="L47" s="16" t="s">
        <v>582</v>
      </c>
      <c r="M47" s="14">
        <v>0</v>
      </c>
      <c r="N47" s="16">
        <v>0</v>
      </c>
      <c r="O47" s="14">
        <v>0</v>
      </c>
      <c r="P47" s="16">
        <v>0</v>
      </c>
      <c r="Q47" s="14">
        <v>14.50559797</v>
      </c>
      <c r="R47" s="16">
        <v>1.11530478</v>
      </c>
    </row>
    <row r="48" spans="1:18" x14ac:dyDescent="0.25">
      <c r="A48" s="11" t="s">
        <v>518</v>
      </c>
      <c r="B48" s="13">
        <v>9841</v>
      </c>
      <c r="C48" s="14">
        <f>(9/B48*100)</f>
        <v>9.1454120516207701E-2</v>
      </c>
      <c r="D48" s="15">
        <v>9832</v>
      </c>
      <c r="E48" s="14">
        <v>66.511442459999998</v>
      </c>
      <c r="F48" s="16">
        <v>1.4511609299999999</v>
      </c>
      <c r="G48" s="14">
        <v>31.648422740000001</v>
      </c>
      <c r="H48" s="16">
        <v>1.3558473499999999</v>
      </c>
      <c r="I48" s="14">
        <v>0</v>
      </c>
      <c r="J48" s="16">
        <v>0</v>
      </c>
      <c r="K48" s="14" t="s">
        <v>582</v>
      </c>
      <c r="L48" s="16" t="s">
        <v>582</v>
      </c>
      <c r="M48" s="14">
        <v>0</v>
      </c>
      <c r="N48" s="16">
        <v>0</v>
      </c>
      <c r="O48" s="14">
        <v>0</v>
      </c>
      <c r="P48" s="16">
        <v>0</v>
      </c>
      <c r="Q48" s="14">
        <v>1.8401348</v>
      </c>
      <c r="R48" s="16">
        <v>0.53252168</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78.115505600000006</v>
      </c>
      <c r="F50" s="16">
        <v>0.85438163</v>
      </c>
      <c r="G50" s="14">
        <v>16.88324377</v>
      </c>
      <c r="H50" s="16">
        <v>0.76497506999999998</v>
      </c>
      <c r="I50" s="14">
        <v>0</v>
      </c>
      <c r="J50" s="16">
        <v>0</v>
      </c>
      <c r="K50" s="14" t="s">
        <v>582</v>
      </c>
      <c r="L50" s="16" t="s">
        <v>582</v>
      </c>
      <c r="M50" s="14">
        <v>0</v>
      </c>
      <c r="N50" s="16">
        <v>0</v>
      </c>
      <c r="O50" s="14">
        <v>0</v>
      </c>
      <c r="P50" s="16">
        <v>0</v>
      </c>
      <c r="Q50" s="14">
        <v>5.0012506300000004</v>
      </c>
      <c r="R50" s="16">
        <v>0.51149920000000004</v>
      </c>
    </row>
    <row r="51" spans="1:18" x14ac:dyDescent="0.25">
      <c r="A51" s="11" t="s">
        <v>521</v>
      </c>
      <c r="B51" s="13">
        <v>6866</v>
      </c>
      <c r="C51" s="14">
        <f>(114/B51*100)</f>
        <v>1.6603553743081854</v>
      </c>
      <c r="D51" s="15">
        <v>6752</v>
      </c>
      <c r="E51" s="14">
        <v>69.347755579999998</v>
      </c>
      <c r="F51" s="16">
        <v>1.19275274</v>
      </c>
      <c r="G51" s="14">
        <v>8.8105423199999997</v>
      </c>
      <c r="H51" s="16">
        <v>0.46030098000000003</v>
      </c>
      <c r="I51" s="14">
        <v>0</v>
      </c>
      <c r="J51" s="16">
        <v>0</v>
      </c>
      <c r="K51" s="14" t="s">
        <v>582</v>
      </c>
      <c r="L51" s="16" t="s">
        <v>582</v>
      </c>
      <c r="M51" s="14">
        <v>10.57559064</v>
      </c>
      <c r="N51" s="16">
        <v>0.61278966999999995</v>
      </c>
      <c r="O51" s="14">
        <v>0</v>
      </c>
      <c r="P51" s="16">
        <v>0</v>
      </c>
      <c r="Q51" s="14">
        <v>11.26611145</v>
      </c>
      <c r="R51" s="16">
        <v>1.10179823</v>
      </c>
    </row>
    <row r="52" spans="1:18" x14ac:dyDescent="0.25">
      <c r="A52" s="11" t="s">
        <v>522</v>
      </c>
      <c r="B52" s="13">
        <v>5809</v>
      </c>
      <c r="C52" s="14">
        <f>(127/B52*100)</f>
        <v>2.1862626958168359</v>
      </c>
      <c r="D52" s="15">
        <v>5682</v>
      </c>
      <c r="E52" s="14">
        <v>92.05961404</v>
      </c>
      <c r="F52" s="16">
        <v>0.54984953000000003</v>
      </c>
      <c r="G52" s="14">
        <v>5.1829649</v>
      </c>
      <c r="H52" s="16">
        <v>0.34777924999999998</v>
      </c>
      <c r="I52" s="14">
        <v>0</v>
      </c>
      <c r="J52" s="16">
        <v>0</v>
      </c>
      <c r="K52" s="14" t="s">
        <v>582</v>
      </c>
      <c r="L52" s="16" t="s">
        <v>582</v>
      </c>
      <c r="M52" s="14">
        <v>0</v>
      </c>
      <c r="N52" s="16">
        <v>0</v>
      </c>
      <c r="O52" s="14">
        <v>0</v>
      </c>
      <c r="P52" s="16">
        <v>0</v>
      </c>
      <c r="Q52" s="14">
        <v>2.75742106</v>
      </c>
      <c r="R52" s="16">
        <v>0.34695667000000002</v>
      </c>
    </row>
    <row r="53" spans="1:18" x14ac:dyDescent="0.25">
      <c r="A53" s="11" t="s">
        <v>523</v>
      </c>
      <c r="B53" s="13">
        <v>5571</v>
      </c>
      <c r="C53" s="14">
        <f>(150/B53*100)</f>
        <v>2.6925148088314486</v>
      </c>
      <c r="D53" s="15">
        <v>5421</v>
      </c>
      <c r="E53" s="14">
        <v>81.061062649999997</v>
      </c>
      <c r="F53" s="16">
        <v>0.55864568000000003</v>
      </c>
      <c r="G53" s="14">
        <v>9.7960200799999999</v>
      </c>
      <c r="H53" s="16">
        <v>0.36217001999999998</v>
      </c>
      <c r="I53" s="14">
        <v>0</v>
      </c>
      <c r="J53" s="16">
        <v>0</v>
      </c>
      <c r="K53" s="14" t="s">
        <v>582</v>
      </c>
      <c r="L53" s="16" t="s">
        <v>582</v>
      </c>
      <c r="M53" s="14">
        <v>0</v>
      </c>
      <c r="N53" s="16">
        <v>0</v>
      </c>
      <c r="O53" s="14">
        <v>0</v>
      </c>
      <c r="P53" s="16">
        <v>0</v>
      </c>
      <c r="Q53" s="14">
        <v>9.1429172699999999</v>
      </c>
      <c r="R53" s="16">
        <v>0.43771086999999997</v>
      </c>
    </row>
    <row r="54" spans="1:18" x14ac:dyDescent="0.25">
      <c r="A54" s="11" t="s">
        <v>524</v>
      </c>
      <c r="B54" s="13">
        <v>4740</v>
      </c>
      <c r="C54" s="14">
        <f>(669/B54*100)</f>
        <v>14.113924050632912</v>
      </c>
      <c r="D54" s="15">
        <v>4071</v>
      </c>
      <c r="E54" s="14">
        <v>65.855741249999994</v>
      </c>
      <c r="F54" s="16">
        <v>1.5357747799999999</v>
      </c>
      <c r="G54" s="14">
        <v>17.357084440000001</v>
      </c>
      <c r="H54" s="16">
        <v>0.88558875999999997</v>
      </c>
      <c r="I54" s="14">
        <v>0</v>
      </c>
      <c r="J54" s="16">
        <v>0</v>
      </c>
      <c r="K54" s="14" t="s">
        <v>582</v>
      </c>
      <c r="L54" s="16" t="s">
        <v>582</v>
      </c>
      <c r="M54" s="14">
        <v>0</v>
      </c>
      <c r="N54" s="16">
        <v>0</v>
      </c>
      <c r="O54" s="14">
        <v>0</v>
      </c>
      <c r="P54" s="16">
        <v>0</v>
      </c>
      <c r="Q54" s="14">
        <v>16.787174310000001</v>
      </c>
      <c r="R54" s="16">
        <v>1.6382264499999999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95.204786979999994</v>
      </c>
      <c r="F56" s="16">
        <v>0.45846087000000002</v>
      </c>
      <c r="G56" s="14">
        <v>3.4182480599999998</v>
      </c>
      <c r="H56" s="16">
        <v>0.30140229000000002</v>
      </c>
      <c r="I56" s="14">
        <v>0</v>
      </c>
      <c r="J56" s="16">
        <v>0</v>
      </c>
      <c r="K56" s="14" t="s">
        <v>582</v>
      </c>
      <c r="L56" s="16" t="s">
        <v>582</v>
      </c>
      <c r="M56" s="14">
        <v>0</v>
      </c>
      <c r="N56" s="16">
        <v>0</v>
      </c>
      <c r="O56" s="14">
        <v>0</v>
      </c>
      <c r="P56" s="16">
        <v>0</v>
      </c>
      <c r="Q56" s="14">
        <v>1.37696496</v>
      </c>
      <c r="R56" s="16">
        <v>0.26437755000000002</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88.908184779999999</v>
      </c>
      <c r="F61" s="16">
        <v>0.65532257000000005</v>
      </c>
      <c r="G61" s="14">
        <v>6.9662586700000002</v>
      </c>
      <c r="H61" s="16">
        <v>0.36342697000000002</v>
      </c>
      <c r="I61" s="14">
        <v>0</v>
      </c>
      <c r="J61" s="16">
        <v>0</v>
      </c>
      <c r="K61" s="14" t="s">
        <v>582</v>
      </c>
      <c r="L61" s="16" t="s">
        <v>582</v>
      </c>
      <c r="M61" s="14">
        <v>0</v>
      </c>
      <c r="N61" s="16">
        <v>0</v>
      </c>
      <c r="O61" s="14">
        <v>0</v>
      </c>
      <c r="P61" s="16">
        <v>0</v>
      </c>
      <c r="Q61" s="14">
        <v>4.1255565499999998</v>
      </c>
      <c r="R61" s="16">
        <v>0.54280410000000001</v>
      </c>
    </row>
    <row r="62" spans="1:18" x14ac:dyDescent="0.25">
      <c r="A62" s="11" t="s">
        <v>532</v>
      </c>
      <c r="B62" s="13">
        <v>4476</v>
      </c>
      <c r="C62" s="14">
        <f>(3/B62*100)</f>
        <v>6.7024128686327081E-2</v>
      </c>
      <c r="D62" s="15">
        <v>4473</v>
      </c>
      <c r="E62" s="14">
        <v>96.184656270000005</v>
      </c>
      <c r="F62" s="16">
        <v>0.28097086999999998</v>
      </c>
      <c r="G62" s="14">
        <v>3.19035797</v>
      </c>
      <c r="H62" s="16">
        <v>0.25570159999999997</v>
      </c>
      <c r="I62" s="14">
        <v>0</v>
      </c>
      <c r="J62" s="16">
        <v>0</v>
      </c>
      <c r="K62" s="14" t="s">
        <v>582</v>
      </c>
      <c r="L62" s="16" t="s">
        <v>582</v>
      </c>
      <c r="M62" s="14">
        <v>0</v>
      </c>
      <c r="N62" s="16">
        <v>0</v>
      </c>
      <c r="O62" s="14">
        <v>0</v>
      </c>
      <c r="P62" s="16">
        <v>0</v>
      </c>
      <c r="Q62" s="14">
        <v>0.62498575999999995</v>
      </c>
      <c r="R62" s="16">
        <v>0.10475143000000001</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74.409869619999995</v>
      </c>
      <c r="F66" s="16">
        <v>0.57230163999999994</v>
      </c>
      <c r="G66" s="14">
        <v>11.93073004</v>
      </c>
      <c r="H66" s="16">
        <v>0.47100720000000001</v>
      </c>
      <c r="I66" s="14">
        <v>0</v>
      </c>
      <c r="J66" s="16">
        <v>0</v>
      </c>
      <c r="K66" s="14" t="s">
        <v>582</v>
      </c>
      <c r="L66" s="16" t="s">
        <v>582</v>
      </c>
      <c r="M66" s="14">
        <v>0</v>
      </c>
      <c r="N66" s="16">
        <v>0</v>
      </c>
      <c r="O66" s="14">
        <v>0</v>
      </c>
      <c r="P66" s="16">
        <v>0</v>
      </c>
      <c r="Q66" s="14">
        <v>13.659400339999999</v>
      </c>
      <c r="R66" s="16">
        <v>0.39032660000000002</v>
      </c>
    </row>
    <row r="67" spans="1:18" x14ac:dyDescent="0.25">
      <c r="A67" s="11" t="s">
        <v>537</v>
      </c>
      <c r="B67" s="13">
        <v>6971</v>
      </c>
      <c r="C67" s="14">
        <f>(1435/B67*100)</f>
        <v>20.585281882082914</v>
      </c>
      <c r="D67" s="15">
        <v>5536</v>
      </c>
      <c r="E67" s="14">
        <v>68.524536789999999</v>
      </c>
      <c r="F67" s="16">
        <v>0.91783086000000003</v>
      </c>
      <c r="G67" s="14">
        <v>26.670999599999998</v>
      </c>
      <c r="H67" s="16">
        <v>0.85529507000000005</v>
      </c>
      <c r="I67" s="14">
        <v>0</v>
      </c>
      <c r="J67" s="16">
        <v>0</v>
      </c>
      <c r="K67" s="14" t="s">
        <v>582</v>
      </c>
      <c r="L67" s="16" t="s">
        <v>582</v>
      </c>
      <c r="M67" s="14">
        <v>0</v>
      </c>
      <c r="N67" s="16">
        <v>0</v>
      </c>
      <c r="O67" s="14">
        <v>0</v>
      </c>
      <c r="P67" s="16">
        <v>0</v>
      </c>
      <c r="Q67" s="14">
        <v>4.80446361</v>
      </c>
      <c r="R67" s="16">
        <v>0.38161222</v>
      </c>
    </row>
    <row r="68" spans="1:18" x14ac:dyDescent="0.25">
      <c r="A68" s="11" t="s">
        <v>538</v>
      </c>
      <c r="B68" s="13">
        <v>12083</v>
      </c>
      <c r="C68" s="14">
        <f>(33/B68*100)</f>
        <v>0.27311098237192749</v>
      </c>
      <c r="D68" s="15">
        <v>12050</v>
      </c>
      <c r="E68" s="14">
        <v>70.462990469999994</v>
      </c>
      <c r="F68" s="16">
        <v>0.40160372999999999</v>
      </c>
      <c r="G68" s="14">
        <v>10.37438195</v>
      </c>
      <c r="H68" s="16">
        <v>0.27898235999999998</v>
      </c>
      <c r="I68" s="14">
        <v>0</v>
      </c>
      <c r="J68" s="16">
        <v>0</v>
      </c>
      <c r="K68" s="14" t="s">
        <v>582</v>
      </c>
      <c r="L68" s="16" t="s">
        <v>582</v>
      </c>
      <c r="M68" s="14">
        <v>0</v>
      </c>
      <c r="N68" s="16">
        <v>0</v>
      </c>
      <c r="O68" s="14">
        <v>0</v>
      </c>
      <c r="P68" s="16">
        <v>0</v>
      </c>
      <c r="Q68" s="14">
        <v>19.162627579999999</v>
      </c>
      <c r="R68" s="16">
        <v>0.34064060000000002</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86.855747019999995</v>
      </c>
      <c r="F70" s="16">
        <v>0.75156747999999995</v>
      </c>
      <c r="G70" s="14">
        <v>7.5963938500000001</v>
      </c>
      <c r="H70" s="16">
        <v>0.44199145000000001</v>
      </c>
      <c r="I70" s="14">
        <v>0</v>
      </c>
      <c r="J70" s="16">
        <v>0</v>
      </c>
      <c r="K70" s="14" t="s">
        <v>582</v>
      </c>
      <c r="L70" s="16" t="s">
        <v>582</v>
      </c>
      <c r="M70" s="14">
        <v>0</v>
      </c>
      <c r="N70" s="16">
        <v>0</v>
      </c>
      <c r="O70" s="14">
        <v>0</v>
      </c>
      <c r="P70" s="16">
        <v>0</v>
      </c>
      <c r="Q70" s="14">
        <v>5.54785913</v>
      </c>
      <c r="R70" s="16">
        <v>0.60379426999999997</v>
      </c>
    </row>
    <row r="71" spans="1:18" x14ac:dyDescent="0.25">
      <c r="A71" s="11" t="s">
        <v>541</v>
      </c>
      <c r="B71" s="13">
        <v>6115</v>
      </c>
      <c r="C71" s="14">
        <f>(63/B71*100)</f>
        <v>1.0302534750613246</v>
      </c>
      <c r="D71" s="15">
        <v>6052</v>
      </c>
      <c r="E71" s="14">
        <v>91.15786842</v>
      </c>
      <c r="F71" s="16">
        <v>0.39227094000000001</v>
      </c>
      <c r="G71" s="14">
        <v>7.99419682</v>
      </c>
      <c r="H71" s="16">
        <v>0.37590311999999998</v>
      </c>
      <c r="I71" s="14">
        <v>0</v>
      </c>
      <c r="J71" s="16">
        <v>0</v>
      </c>
      <c r="K71" s="14" t="s">
        <v>582</v>
      </c>
      <c r="L71" s="16" t="s">
        <v>582</v>
      </c>
      <c r="M71" s="14">
        <v>0</v>
      </c>
      <c r="N71" s="16">
        <v>0</v>
      </c>
      <c r="O71" s="14">
        <v>0</v>
      </c>
      <c r="P71" s="16">
        <v>0</v>
      </c>
      <c r="Q71" s="14">
        <v>0.84793474999999996</v>
      </c>
      <c r="R71" s="16">
        <v>0.10351201</v>
      </c>
    </row>
    <row r="72" spans="1:18" x14ac:dyDescent="0.25">
      <c r="A72" s="11" t="s">
        <v>542</v>
      </c>
      <c r="B72" s="13">
        <v>7708</v>
      </c>
      <c r="C72" s="14">
        <f>(12/B72*100)</f>
        <v>0.15568240788790866</v>
      </c>
      <c r="D72" s="15">
        <v>7696</v>
      </c>
      <c r="E72" s="14">
        <v>89.846688369999995</v>
      </c>
      <c r="F72" s="16">
        <v>0.43867293000000002</v>
      </c>
      <c r="G72" s="14">
        <v>9.69549518</v>
      </c>
      <c r="H72" s="16">
        <v>0.43452284000000002</v>
      </c>
      <c r="I72" s="14">
        <v>0</v>
      </c>
      <c r="J72" s="16">
        <v>0</v>
      </c>
      <c r="K72" s="14" t="s">
        <v>582</v>
      </c>
      <c r="L72" s="16" t="s">
        <v>582</v>
      </c>
      <c r="M72" s="14">
        <v>0</v>
      </c>
      <c r="N72" s="16">
        <v>0</v>
      </c>
      <c r="O72" s="14">
        <v>0</v>
      </c>
      <c r="P72" s="16">
        <v>0</v>
      </c>
      <c r="Q72" s="14">
        <v>0.45781644999999999</v>
      </c>
      <c r="R72" s="16">
        <v>7.8798770000000004E-2</v>
      </c>
    </row>
    <row r="73" spans="1:18" x14ac:dyDescent="0.25">
      <c r="A73" s="11" t="s">
        <v>543</v>
      </c>
      <c r="B73" s="13">
        <v>8249</v>
      </c>
      <c r="C73" s="14">
        <f>(224/B73*100)</f>
        <v>2.7154806643229485</v>
      </c>
      <c r="D73" s="15">
        <v>8025</v>
      </c>
      <c r="E73" s="14">
        <v>90.915100179999996</v>
      </c>
      <c r="F73" s="16">
        <v>0.51816364999999998</v>
      </c>
      <c r="G73" s="14">
        <v>7.3082579000000001</v>
      </c>
      <c r="H73" s="16">
        <v>0.42683239000000001</v>
      </c>
      <c r="I73" s="14">
        <v>0</v>
      </c>
      <c r="J73" s="16">
        <v>0</v>
      </c>
      <c r="K73" s="14" t="s">
        <v>582</v>
      </c>
      <c r="L73" s="16" t="s">
        <v>582</v>
      </c>
      <c r="M73" s="14">
        <v>0</v>
      </c>
      <c r="N73" s="16">
        <v>0</v>
      </c>
      <c r="O73" s="14">
        <v>0</v>
      </c>
      <c r="P73" s="16">
        <v>0</v>
      </c>
      <c r="Q73" s="14">
        <v>1.7766419200000001</v>
      </c>
      <c r="R73" s="16">
        <v>0.33576021</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65.213116819999996</v>
      </c>
      <c r="F75" s="16">
        <v>1.1291001199999999</v>
      </c>
      <c r="G75" s="14">
        <v>17.88933823</v>
      </c>
      <c r="H75" s="16">
        <v>0.7849661</v>
      </c>
      <c r="I75" s="14">
        <v>0</v>
      </c>
      <c r="J75" s="16">
        <v>0</v>
      </c>
      <c r="K75" s="14" t="s">
        <v>582</v>
      </c>
      <c r="L75" s="16" t="s">
        <v>582</v>
      </c>
      <c r="M75" s="14">
        <v>0</v>
      </c>
      <c r="N75" s="16">
        <v>0</v>
      </c>
      <c r="O75" s="14">
        <v>0</v>
      </c>
      <c r="P75" s="16">
        <v>0</v>
      </c>
      <c r="Q75" s="14">
        <v>16.89754495</v>
      </c>
      <c r="R75" s="16">
        <v>1.1987073100000001</v>
      </c>
    </row>
    <row r="76" spans="1:18" x14ac:dyDescent="0.25">
      <c r="A76" s="11" t="s">
        <v>546</v>
      </c>
      <c r="B76" s="13">
        <v>14167</v>
      </c>
      <c r="C76" s="14">
        <f>(239/B76*100)</f>
        <v>1.6870191289616716</v>
      </c>
      <c r="D76" s="15">
        <v>13928</v>
      </c>
      <c r="E76" s="14">
        <v>83.989579460000002</v>
      </c>
      <c r="F76" s="16">
        <v>0.59493578000000003</v>
      </c>
      <c r="G76" s="14">
        <v>8.4948364099999996</v>
      </c>
      <c r="H76" s="16">
        <v>0.31782155000000001</v>
      </c>
      <c r="I76" s="14">
        <v>0</v>
      </c>
      <c r="J76" s="16">
        <v>0</v>
      </c>
      <c r="K76" s="14" t="s">
        <v>582</v>
      </c>
      <c r="L76" s="16" t="s">
        <v>582</v>
      </c>
      <c r="M76" s="14">
        <v>0</v>
      </c>
      <c r="N76" s="16">
        <v>0</v>
      </c>
      <c r="O76" s="14">
        <v>0</v>
      </c>
      <c r="P76" s="16">
        <v>0</v>
      </c>
      <c r="Q76" s="14">
        <v>7.5155841199999998</v>
      </c>
      <c r="R76" s="16">
        <v>0.47196515999999999</v>
      </c>
    </row>
    <row r="77" spans="1:18" x14ac:dyDescent="0.25">
      <c r="A77" s="11" t="s">
        <v>547</v>
      </c>
      <c r="B77" s="13">
        <v>6062</v>
      </c>
      <c r="C77" s="14">
        <f>(534/B77*100)</f>
        <v>8.8089739359947217</v>
      </c>
      <c r="D77" s="15">
        <v>5528</v>
      </c>
      <c r="E77" s="14">
        <v>76.215063409999999</v>
      </c>
      <c r="F77" s="16">
        <v>0.92345146</v>
      </c>
      <c r="G77" s="14">
        <v>6.9887655899999999</v>
      </c>
      <c r="H77" s="16">
        <v>0.37368285000000001</v>
      </c>
      <c r="I77" s="14">
        <v>0</v>
      </c>
      <c r="J77" s="16">
        <v>0</v>
      </c>
      <c r="K77" s="14" t="s">
        <v>582</v>
      </c>
      <c r="L77" s="16" t="s">
        <v>582</v>
      </c>
      <c r="M77" s="14">
        <v>0</v>
      </c>
      <c r="N77" s="16">
        <v>0</v>
      </c>
      <c r="O77" s="14">
        <v>0</v>
      </c>
      <c r="P77" s="16">
        <v>0</v>
      </c>
      <c r="Q77" s="14">
        <v>16.796171000000001</v>
      </c>
      <c r="R77" s="16">
        <v>0.89338881999999997</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82.505544040000004</v>
      </c>
      <c r="F81" s="16">
        <v>0.87584329999999999</v>
      </c>
      <c r="G81" s="14">
        <v>15.55734416</v>
      </c>
      <c r="H81" s="16">
        <v>0.78259434999999999</v>
      </c>
      <c r="I81" s="14">
        <v>0</v>
      </c>
      <c r="J81" s="16">
        <v>0</v>
      </c>
      <c r="K81" s="14" t="s">
        <v>582</v>
      </c>
      <c r="L81" s="16" t="s">
        <v>582</v>
      </c>
      <c r="M81" s="14">
        <v>0</v>
      </c>
      <c r="N81" s="16">
        <v>0</v>
      </c>
      <c r="O81" s="14">
        <v>0</v>
      </c>
      <c r="P81" s="16">
        <v>0</v>
      </c>
      <c r="Q81" s="14">
        <v>1.9371118000000001</v>
      </c>
      <c r="R81" s="16">
        <v>0.35958626999999999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41.823616209999997</v>
      </c>
      <c r="F7" s="16">
        <v>0.55086491999999998</v>
      </c>
      <c r="G7" s="14">
        <v>49.152838920000001</v>
      </c>
      <c r="H7" s="16">
        <v>0.57196599000000004</v>
      </c>
      <c r="I7" s="14">
        <v>0</v>
      </c>
      <c r="J7" s="16">
        <v>0</v>
      </c>
      <c r="K7" s="14" t="s">
        <v>582</v>
      </c>
      <c r="L7" s="16" t="s">
        <v>582</v>
      </c>
      <c r="M7" s="14">
        <v>0</v>
      </c>
      <c r="N7" s="16">
        <v>0</v>
      </c>
      <c r="O7" s="14">
        <v>0</v>
      </c>
      <c r="P7" s="16">
        <v>0</v>
      </c>
      <c r="Q7" s="14">
        <v>9.0235448700000003</v>
      </c>
      <c r="R7" s="16">
        <v>0.54843441000000004</v>
      </c>
    </row>
    <row r="8" spans="1:18" x14ac:dyDescent="0.25">
      <c r="A8" s="11" t="s">
        <v>478</v>
      </c>
      <c r="B8" s="13">
        <v>7007</v>
      </c>
      <c r="C8" s="14">
        <f>(357/B8*100)</f>
        <v>5.0949050949050951</v>
      </c>
      <c r="D8" s="15">
        <v>6650</v>
      </c>
      <c r="E8" s="14">
        <v>37.559354659999997</v>
      </c>
      <c r="F8" s="16">
        <v>1.01976124</v>
      </c>
      <c r="G8" s="14">
        <v>55.70100875</v>
      </c>
      <c r="H8" s="16">
        <v>1.10065375</v>
      </c>
      <c r="I8" s="14">
        <v>0</v>
      </c>
      <c r="J8" s="16">
        <v>0</v>
      </c>
      <c r="K8" s="14" t="s">
        <v>582</v>
      </c>
      <c r="L8" s="16" t="s">
        <v>582</v>
      </c>
      <c r="M8" s="14">
        <v>0.4951663</v>
      </c>
      <c r="N8" s="16">
        <v>0.12190288000000001</v>
      </c>
      <c r="O8" s="14">
        <v>0</v>
      </c>
      <c r="P8" s="16">
        <v>0</v>
      </c>
      <c r="Q8" s="14">
        <v>6.2444702799999998</v>
      </c>
      <c r="R8" s="16">
        <v>0.39551064000000002</v>
      </c>
    </row>
    <row r="9" spans="1:18" x14ac:dyDescent="0.25">
      <c r="A9" s="11" t="s">
        <v>479</v>
      </c>
      <c r="B9" s="13">
        <v>9651</v>
      </c>
      <c r="C9" s="14">
        <f>(381/B9*100)</f>
        <v>3.947777432390426</v>
      </c>
      <c r="D9" s="15">
        <v>9270</v>
      </c>
      <c r="E9" s="14">
        <v>43.431158160000003</v>
      </c>
      <c r="F9" s="16">
        <v>0.77542844</v>
      </c>
      <c r="G9" s="14">
        <v>46.962379499999997</v>
      </c>
      <c r="H9" s="16">
        <v>0.75240792999999995</v>
      </c>
      <c r="I9" s="14">
        <v>0</v>
      </c>
      <c r="J9" s="16">
        <v>0</v>
      </c>
      <c r="K9" s="14" t="s">
        <v>582</v>
      </c>
      <c r="L9" s="16" t="s">
        <v>582</v>
      </c>
      <c r="M9" s="14">
        <v>3.1075687300000001</v>
      </c>
      <c r="N9" s="16">
        <v>0.55629209000000002</v>
      </c>
      <c r="O9" s="14">
        <v>0</v>
      </c>
      <c r="P9" s="16">
        <v>0</v>
      </c>
      <c r="Q9" s="14">
        <v>6.4988936099999997</v>
      </c>
      <c r="R9" s="16">
        <v>0.48835045999999999</v>
      </c>
    </row>
    <row r="10" spans="1:18" x14ac:dyDescent="0.25">
      <c r="A10" s="11" t="s">
        <v>480</v>
      </c>
      <c r="B10" s="13">
        <v>20058</v>
      </c>
      <c r="C10" s="14">
        <f>(596/B10*100)</f>
        <v>2.9713829893309405</v>
      </c>
      <c r="D10" s="15">
        <v>19462</v>
      </c>
      <c r="E10" s="14">
        <v>49.912353500000002</v>
      </c>
      <c r="F10" s="16">
        <v>0.52675987999999996</v>
      </c>
      <c r="G10" s="14">
        <v>44.959719620000001</v>
      </c>
      <c r="H10" s="16">
        <v>0.57854567000000001</v>
      </c>
      <c r="I10" s="14">
        <v>0</v>
      </c>
      <c r="J10" s="16">
        <v>0</v>
      </c>
      <c r="K10" s="14" t="s">
        <v>582</v>
      </c>
      <c r="L10" s="16" t="s">
        <v>582</v>
      </c>
      <c r="M10" s="14">
        <v>0</v>
      </c>
      <c r="N10" s="16">
        <v>0</v>
      </c>
      <c r="O10" s="14">
        <v>0</v>
      </c>
      <c r="P10" s="16">
        <v>0</v>
      </c>
      <c r="Q10" s="14">
        <v>5.1279268800000004</v>
      </c>
      <c r="R10" s="16">
        <v>0.39735578999999999</v>
      </c>
    </row>
    <row r="11" spans="1:18" x14ac:dyDescent="0.25">
      <c r="A11" s="11" t="s">
        <v>481</v>
      </c>
      <c r="B11" s="13">
        <v>7053</v>
      </c>
      <c r="C11" s="14">
        <f>(274/B11*100)</f>
        <v>3.8848716858074575</v>
      </c>
      <c r="D11" s="15">
        <v>6779</v>
      </c>
      <c r="E11" s="14">
        <v>42.351281980000003</v>
      </c>
      <c r="F11" s="16">
        <v>0.99945284999999995</v>
      </c>
      <c r="G11" s="14">
        <v>46.121907929999999</v>
      </c>
      <c r="H11" s="16">
        <v>1.0855574400000001</v>
      </c>
      <c r="I11" s="14">
        <v>0</v>
      </c>
      <c r="J11" s="16">
        <v>0</v>
      </c>
      <c r="K11" s="14" t="s">
        <v>582</v>
      </c>
      <c r="L11" s="16" t="s">
        <v>582</v>
      </c>
      <c r="M11" s="14">
        <v>0</v>
      </c>
      <c r="N11" s="16">
        <v>0</v>
      </c>
      <c r="O11" s="14">
        <v>0</v>
      </c>
      <c r="P11" s="16">
        <v>0</v>
      </c>
      <c r="Q11" s="14">
        <v>11.526810100000001</v>
      </c>
      <c r="R11" s="16">
        <v>1.03796899</v>
      </c>
    </row>
    <row r="12" spans="1:18" x14ac:dyDescent="0.25">
      <c r="A12" s="11" t="s">
        <v>482</v>
      </c>
      <c r="B12" s="13">
        <v>6894</v>
      </c>
      <c r="C12" s="14">
        <f>(61/B12*100)</f>
        <v>0.88482738613286904</v>
      </c>
      <c r="D12" s="15">
        <v>6833</v>
      </c>
      <c r="E12" s="14">
        <v>41.989365839999998</v>
      </c>
      <c r="F12" s="16">
        <v>1.0113690200000001</v>
      </c>
      <c r="G12" s="14">
        <v>51.277873679999999</v>
      </c>
      <c r="H12" s="16">
        <v>1.02691785</v>
      </c>
      <c r="I12" s="14">
        <v>0</v>
      </c>
      <c r="J12" s="16">
        <v>0</v>
      </c>
      <c r="K12" s="14" t="s">
        <v>582</v>
      </c>
      <c r="L12" s="16" t="s">
        <v>582</v>
      </c>
      <c r="M12" s="14">
        <v>2.3491034900000001</v>
      </c>
      <c r="N12" s="16">
        <v>0.59219533000000002</v>
      </c>
      <c r="O12" s="14">
        <v>0</v>
      </c>
      <c r="P12" s="16">
        <v>0</v>
      </c>
      <c r="Q12" s="14">
        <v>4.3836569900000004</v>
      </c>
      <c r="R12" s="16">
        <v>0.46280788</v>
      </c>
    </row>
    <row r="13" spans="1:18" x14ac:dyDescent="0.25">
      <c r="A13" s="11" t="s">
        <v>483</v>
      </c>
      <c r="B13" s="13">
        <v>7161</v>
      </c>
      <c r="C13" s="14">
        <f>(380/B13*100)</f>
        <v>5.3065214355536936</v>
      </c>
      <c r="D13" s="15">
        <v>6781</v>
      </c>
      <c r="E13" s="14">
        <v>35.244933279999998</v>
      </c>
      <c r="F13" s="16">
        <v>0.72834257999999996</v>
      </c>
      <c r="G13" s="14">
        <v>55.959626040000003</v>
      </c>
      <c r="H13" s="16">
        <v>0.83483481000000004</v>
      </c>
      <c r="I13" s="14">
        <v>0</v>
      </c>
      <c r="J13" s="16">
        <v>0</v>
      </c>
      <c r="K13" s="14" t="s">
        <v>582</v>
      </c>
      <c r="L13" s="16" t="s">
        <v>582</v>
      </c>
      <c r="M13" s="14">
        <v>4.2538754900000004</v>
      </c>
      <c r="N13" s="16">
        <v>0.49133434999999998</v>
      </c>
      <c r="O13" s="14">
        <v>0</v>
      </c>
      <c r="P13" s="16">
        <v>0</v>
      </c>
      <c r="Q13" s="14">
        <v>4.54156519</v>
      </c>
      <c r="R13" s="16">
        <v>0.42065493999999998</v>
      </c>
    </row>
    <row r="14" spans="1:18" x14ac:dyDescent="0.25">
      <c r="A14" s="11" t="s">
        <v>484</v>
      </c>
      <c r="B14" s="13">
        <v>5587</v>
      </c>
      <c r="C14" s="14">
        <f>(102/B14*100)</f>
        <v>1.8256667263289779</v>
      </c>
      <c r="D14" s="15">
        <v>5485</v>
      </c>
      <c r="E14" s="14">
        <v>42.261866089999998</v>
      </c>
      <c r="F14" s="16">
        <v>0.90779516999999998</v>
      </c>
      <c r="G14" s="14">
        <v>54.949829399999999</v>
      </c>
      <c r="H14" s="16">
        <v>0.87565848000000002</v>
      </c>
      <c r="I14" s="14">
        <v>0</v>
      </c>
      <c r="J14" s="16">
        <v>0</v>
      </c>
      <c r="K14" s="14" t="s">
        <v>582</v>
      </c>
      <c r="L14" s="16" t="s">
        <v>582</v>
      </c>
      <c r="M14" s="14">
        <v>0</v>
      </c>
      <c r="N14" s="16">
        <v>0</v>
      </c>
      <c r="O14" s="14">
        <v>0</v>
      </c>
      <c r="P14" s="16">
        <v>0</v>
      </c>
      <c r="Q14" s="14">
        <v>2.7883045100000001</v>
      </c>
      <c r="R14" s="16">
        <v>0.23995475999999999</v>
      </c>
    </row>
    <row r="15" spans="1:18" x14ac:dyDescent="0.25">
      <c r="A15" s="11" t="s">
        <v>485</v>
      </c>
      <c r="B15" s="13">
        <v>5882</v>
      </c>
      <c r="C15" s="14">
        <f>(218/B15*100)</f>
        <v>3.7062223733424009</v>
      </c>
      <c r="D15" s="15">
        <v>5664</v>
      </c>
      <c r="E15" s="14">
        <v>41.82074557</v>
      </c>
      <c r="F15" s="16">
        <v>0.73354383000000001</v>
      </c>
      <c r="G15" s="14">
        <v>52.405994759999999</v>
      </c>
      <c r="H15" s="16">
        <v>0.72663705999999995</v>
      </c>
      <c r="I15" s="14">
        <v>0</v>
      </c>
      <c r="J15" s="16">
        <v>0</v>
      </c>
      <c r="K15" s="14" t="s">
        <v>582</v>
      </c>
      <c r="L15" s="16" t="s">
        <v>582</v>
      </c>
      <c r="M15" s="14">
        <v>1.04287084</v>
      </c>
      <c r="N15" s="16">
        <v>0.46760998999999998</v>
      </c>
      <c r="O15" s="14">
        <v>0</v>
      </c>
      <c r="P15" s="16">
        <v>0</v>
      </c>
      <c r="Q15" s="14">
        <v>4.7303888299999999</v>
      </c>
      <c r="R15" s="16">
        <v>0.40275844</v>
      </c>
    </row>
    <row r="16" spans="1:18" x14ac:dyDescent="0.25">
      <c r="A16" s="11" t="s">
        <v>486</v>
      </c>
      <c r="B16" s="13">
        <v>6108</v>
      </c>
      <c r="C16" s="14">
        <f>(210/B16*100)</f>
        <v>3.4381139489194501</v>
      </c>
      <c r="D16" s="15">
        <v>5898</v>
      </c>
      <c r="E16" s="14">
        <v>42.094338720000003</v>
      </c>
      <c r="F16" s="16">
        <v>0.74025472999999997</v>
      </c>
      <c r="G16" s="14">
        <v>49.395704369999997</v>
      </c>
      <c r="H16" s="16">
        <v>0.89232</v>
      </c>
      <c r="I16" s="14">
        <v>0</v>
      </c>
      <c r="J16" s="16">
        <v>0</v>
      </c>
      <c r="K16" s="14" t="s">
        <v>582</v>
      </c>
      <c r="L16" s="16" t="s">
        <v>582</v>
      </c>
      <c r="M16" s="14">
        <v>0</v>
      </c>
      <c r="N16" s="16">
        <v>0</v>
      </c>
      <c r="O16" s="14">
        <v>0</v>
      </c>
      <c r="P16" s="16">
        <v>0</v>
      </c>
      <c r="Q16" s="14">
        <v>8.5099569099999997</v>
      </c>
      <c r="R16" s="16">
        <v>0.66609059000000004</v>
      </c>
    </row>
    <row r="17" spans="1:18" x14ac:dyDescent="0.25">
      <c r="A17" s="11" t="s">
        <v>487</v>
      </c>
      <c r="B17" s="13">
        <v>6504</v>
      </c>
      <c r="C17" s="14">
        <f>(2822/B17*100)</f>
        <v>43.388683886838869</v>
      </c>
      <c r="D17" s="15">
        <v>3682</v>
      </c>
      <c r="E17" s="14">
        <v>39.056362720000003</v>
      </c>
      <c r="F17" s="16">
        <v>0.91087832999999996</v>
      </c>
      <c r="G17" s="14">
        <v>44.058991669999997</v>
      </c>
      <c r="H17" s="16">
        <v>0.95824193999999996</v>
      </c>
      <c r="I17" s="14">
        <v>0</v>
      </c>
      <c r="J17" s="16">
        <v>0</v>
      </c>
      <c r="K17" s="14" t="s">
        <v>582</v>
      </c>
      <c r="L17" s="16" t="s">
        <v>582</v>
      </c>
      <c r="M17" s="14">
        <v>3.9952953899999999</v>
      </c>
      <c r="N17" s="16">
        <v>0.51654661000000002</v>
      </c>
      <c r="O17" s="14">
        <v>0</v>
      </c>
      <c r="P17" s="16">
        <v>0</v>
      </c>
      <c r="Q17" s="14">
        <v>12.889350220000001</v>
      </c>
      <c r="R17" s="16">
        <v>0.79844187</v>
      </c>
    </row>
    <row r="18" spans="1:18" x14ac:dyDescent="0.25">
      <c r="A18" s="11" t="s">
        <v>488</v>
      </c>
      <c r="B18" s="13">
        <v>5532</v>
      </c>
      <c r="C18" s="14">
        <f>(33/B18*100)</f>
        <v>0.59652928416485895</v>
      </c>
      <c r="D18" s="15">
        <v>5499</v>
      </c>
      <c r="E18" s="14">
        <v>39.801316409999998</v>
      </c>
      <c r="F18" s="16">
        <v>0.83918959000000004</v>
      </c>
      <c r="G18" s="14">
        <v>53.342136529999998</v>
      </c>
      <c r="H18" s="16">
        <v>1.03166241</v>
      </c>
      <c r="I18" s="14">
        <v>0</v>
      </c>
      <c r="J18" s="16">
        <v>0</v>
      </c>
      <c r="K18" s="14" t="s">
        <v>582</v>
      </c>
      <c r="L18" s="16" t="s">
        <v>582</v>
      </c>
      <c r="M18" s="14">
        <v>0</v>
      </c>
      <c r="N18" s="16">
        <v>0</v>
      </c>
      <c r="O18" s="14">
        <v>0</v>
      </c>
      <c r="P18" s="16">
        <v>0</v>
      </c>
      <c r="Q18" s="14">
        <v>6.8565470599999996</v>
      </c>
      <c r="R18" s="16">
        <v>0.72567106000000003</v>
      </c>
    </row>
    <row r="19" spans="1:18" x14ac:dyDescent="0.25">
      <c r="A19" s="11" t="s">
        <v>489</v>
      </c>
      <c r="B19" s="13">
        <v>5658</v>
      </c>
      <c r="C19" s="14">
        <f>(541/B19*100)</f>
        <v>9.561682573347472</v>
      </c>
      <c r="D19" s="15">
        <v>5117</v>
      </c>
      <c r="E19" s="14">
        <v>42.242522520000001</v>
      </c>
      <c r="F19" s="16">
        <v>1.02764214</v>
      </c>
      <c r="G19" s="14">
        <v>52.606503070000002</v>
      </c>
      <c r="H19" s="16">
        <v>1.0293715299999999</v>
      </c>
      <c r="I19" s="14">
        <v>0</v>
      </c>
      <c r="J19" s="16">
        <v>0</v>
      </c>
      <c r="K19" s="14" t="s">
        <v>582</v>
      </c>
      <c r="L19" s="16" t="s">
        <v>582</v>
      </c>
      <c r="M19" s="14">
        <v>0</v>
      </c>
      <c r="N19" s="16">
        <v>0</v>
      </c>
      <c r="O19" s="14">
        <v>0</v>
      </c>
      <c r="P19" s="16">
        <v>0</v>
      </c>
      <c r="Q19" s="14">
        <v>5.1509744099999999</v>
      </c>
      <c r="R19" s="16">
        <v>0.52218427999999995</v>
      </c>
    </row>
    <row r="20" spans="1:18" x14ac:dyDescent="0.25">
      <c r="A20" s="11" t="s">
        <v>490</v>
      </c>
      <c r="B20" s="13">
        <v>3371</v>
      </c>
      <c r="C20" s="14">
        <f>(75/B20*100)</f>
        <v>2.2248590922574905</v>
      </c>
      <c r="D20" s="15">
        <v>3296</v>
      </c>
      <c r="E20" s="14">
        <v>46.839334819999998</v>
      </c>
      <c r="F20" s="16">
        <v>0.79322851000000005</v>
      </c>
      <c r="G20" s="14">
        <v>46.213590340000003</v>
      </c>
      <c r="H20" s="16">
        <v>0.81398888000000003</v>
      </c>
      <c r="I20" s="14">
        <v>0</v>
      </c>
      <c r="J20" s="16">
        <v>0</v>
      </c>
      <c r="K20" s="14" t="s">
        <v>582</v>
      </c>
      <c r="L20" s="16" t="s">
        <v>582</v>
      </c>
      <c r="M20" s="14">
        <v>0</v>
      </c>
      <c r="N20" s="16">
        <v>0</v>
      </c>
      <c r="O20" s="14">
        <v>0</v>
      </c>
      <c r="P20" s="16">
        <v>0</v>
      </c>
      <c r="Q20" s="14">
        <v>6.94707484</v>
      </c>
      <c r="R20" s="16">
        <v>0.39930759999999998</v>
      </c>
    </row>
    <row r="21" spans="1:18" x14ac:dyDescent="0.25">
      <c r="A21" s="11" t="s">
        <v>491</v>
      </c>
      <c r="B21" s="13">
        <v>5741</v>
      </c>
      <c r="C21" s="14">
        <f>(97/B21*100)</f>
        <v>1.6896011147883645</v>
      </c>
      <c r="D21" s="15">
        <v>5644</v>
      </c>
      <c r="E21" s="14">
        <v>40.44721595</v>
      </c>
      <c r="F21" s="16">
        <v>0.94043648000000002</v>
      </c>
      <c r="G21" s="14">
        <v>55.936620259999998</v>
      </c>
      <c r="H21" s="16">
        <v>0.92346598999999996</v>
      </c>
      <c r="I21" s="14">
        <v>0</v>
      </c>
      <c r="J21" s="16">
        <v>0</v>
      </c>
      <c r="K21" s="14" t="s">
        <v>582</v>
      </c>
      <c r="L21" s="16" t="s">
        <v>582</v>
      </c>
      <c r="M21" s="14">
        <v>0</v>
      </c>
      <c r="N21" s="16">
        <v>0</v>
      </c>
      <c r="O21" s="14">
        <v>0</v>
      </c>
      <c r="P21" s="16">
        <v>0</v>
      </c>
      <c r="Q21" s="14">
        <v>3.6161637899999999</v>
      </c>
      <c r="R21" s="16">
        <v>0.31381354</v>
      </c>
    </row>
    <row r="22" spans="1:18" x14ac:dyDescent="0.25">
      <c r="A22" s="11" t="s">
        <v>492</v>
      </c>
      <c r="B22" s="13">
        <v>6598</v>
      </c>
      <c r="C22" s="14">
        <f>(46/B22*100)</f>
        <v>0.69718096392846318</v>
      </c>
      <c r="D22" s="15">
        <v>6552</v>
      </c>
      <c r="E22" s="14">
        <v>37.611759120000002</v>
      </c>
      <c r="F22" s="16">
        <v>1.1986636100000001</v>
      </c>
      <c r="G22" s="14">
        <v>45.237937270000003</v>
      </c>
      <c r="H22" s="16">
        <v>1.3360527</v>
      </c>
      <c r="I22" s="14">
        <v>0</v>
      </c>
      <c r="J22" s="16">
        <v>0</v>
      </c>
      <c r="K22" s="14" t="s">
        <v>582</v>
      </c>
      <c r="L22" s="16" t="s">
        <v>582</v>
      </c>
      <c r="M22" s="14">
        <v>10.29947232</v>
      </c>
      <c r="N22" s="16">
        <v>1.33071034</v>
      </c>
      <c r="O22" s="14">
        <v>0</v>
      </c>
      <c r="P22" s="16">
        <v>0</v>
      </c>
      <c r="Q22" s="14">
        <v>6.8508312900000004</v>
      </c>
      <c r="R22" s="16">
        <v>0.67337051000000003</v>
      </c>
    </row>
    <row r="23" spans="1:18" x14ac:dyDescent="0.25">
      <c r="A23" s="11" t="s">
        <v>493</v>
      </c>
      <c r="B23" s="13">
        <v>11583</v>
      </c>
      <c r="C23" s="14">
        <f>(329/B23*100)</f>
        <v>2.8403695070361739</v>
      </c>
      <c r="D23" s="15">
        <v>11254</v>
      </c>
      <c r="E23" s="14">
        <v>45.682769290000003</v>
      </c>
      <c r="F23" s="16">
        <v>1.00295654</v>
      </c>
      <c r="G23" s="14">
        <v>50.270425639999999</v>
      </c>
      <c r="H23" s="16">
        <v>1.00144297</v>
      </c>
      <c r="I23" s="14">
        <v>0</v>
      </c>
      <c r="J23" s="16">
        <v>0</v>
      </c>
      <c r="K23" s="14" t="s">
        <v>582</v>
      </c>
      <c r="L23" s="16" t="s">
        <v>582</v>
      </c>
      <c r="M23" s="14">
        <v>0</v>
      </c>
      <c r="N23" s="16">
        <v>0</v>
      </c>
      <c r="O23" s="14">
        <v>0</v>
      </c>
      <c r="P23" s="16">
        <v>0</v>
      </c>
      <c r="Q23" s="14">
        <v>4.0468050699999996</v>
      </c>
      <c r="R23" s="16">
        <v>0.41779546000000001</v>
      </c>
    </row>
    <row r="24" spans="1:18" x14ac:dyDescent="0.25">
      <c r="A24" s="11" t="s">
        <v>494</v>
      </c>
      <c r="B24" s="13">
        <v>6647</v>
      </c>
      <c r="C24" s="14">
        <f>(23/B24*100)</f>
        <v>0.34602076124567477</v>
      </c>
      <c r="D24" s="15">
        <v>6624</v>
      </c>
      <c r="E24" s="14">
        <v>30.530594130000001</v>
      </c>
      <c r="F24" s="16">
        <v>0.85854642999999997</v>
      </c>
      <c r="G24" s="14">
        <v>66.40617374</v>
      </c>
      <c r="H24" s="16">
        <v>1.0697990799999999</v>
      </c>
      <c r="I24" s="14">
        <v>0</v>
      </c>
      <c r="J24" s="16">
        <v>0</v>
      </c>
      <c r="K24" s="14" t="s">
        <v>582</v>
      </c>
      <c r="L24" s="16" t="s">
        <v>582</v>
      </c>
      <c r="M24" s="14">
        <v>0</v>
      </c>
      <c r="N24" s="16">
        <v>0</v>
      </c>
      <c r="O24" s="14">
        <v>0</v>
      </c>
      <c r="P24" s="16">
        <v>0</v>
      </c>
      <c r="Q24" s="14">
        <v>3.0632321299999998</v>
      </c>
      <c r="R24" s="16">
        <v>0.87377117999999998</v>
      </c>
    </row>
    <row r="25" spans="1:18" x14ac:dyDescent="0.25">
      <c r="A25" s="11" t="s">
        <v>495</v>
      </c>
      <c r="B25" s="13">
        <v>5581</v>
      </c>
      <c r="C25" s="14">
        <f>(26/B25*100)</f>
        <v>0.46586633219853069</v>
      </c>
      <c r="D25" s="15">
        <v>5555</v>
      </c>
      <c r="E25" s="14">
        <v>20.114790249999999</v>
      </c>
      <c r="F25" s="16">
        <v>0.66265721</v>
      </c>
      <c r="G25" s="14">
        <v>76.883381360000001</v>
      </c>
      <c r="H25" s="16">
        <v>0.71637220999999995</v>
      </c>
      <c r="I25" s="14">
        <v>0</v>
      </c>
      <c r="J25" s="16">
        <v>0</v>
      </c>
      <c r="K25" s="14" t="s">
        <v>582</v>
      </c>
      <c r="L25" s="16" t="s">
        <v>582</v>
      </c>
      <c r="M25" s="14">
        <v>0</v>
      </c>
      <c r="N25" s="16">
        <v>0</v>
      </c>
      <c r="O25" s="14">
        <v>0</v>
      </c>
      <c r="P25" s="16">
        <v>0</v>
      </c>
      <c r="Q25" s="14">
        <v>3.00182839</v>
      </c>
      <c r="R25" s="16">
        <v>0.24015195</v>
      </c>
    </row>
    <row r="26" spans="1:18" x14ac:dyDescent="0.25">
      <c r="A26" s="11" t="s">
        <v>496</v>
      </c>
      <c r="B26" s="13">
        <v>4869</v>
      </c>
      <c r="C26" s="14">
        <f>(108/B26*100)</f>
        <v>2.2181146025878005</v>
      </c>
      <c r="D26" s="15">
        <v>4761</v>
      </c>
      <c r="E26" s="14">
        <v>45.483351110000001</v>
      </c>
      <c r="F26" s="16">
        <v>0.76862448000000005</v>
      </c>
      <c r="G26" s="14">
        <v>51.803373450000002</v>
      </c>
      <c r="H26" s="16">
        <v>0.72805593999999996</v>
      </c>
      <c r="I26" s="14">
        <v>0</v>
      </c>
      <c r="J26" s="16">
        <v>0</v>
      </c>
      <c r="K26" s="14" t="s">
        <v>582</v>
      </c>
      <c r="L26" s="16" t="s">
        <v>582</v>
      </c>
      <c r="M26" s="14">
        <v>0</v>
      </c>
      <c r="N26" s="16">
        <v>0</v>
      </c>
      <c r="O26" s="14">
        <v>0</v>
      </c>
      <c r="P26" s="16">
        <v>0</v>
      </c>
      <c r="Q26" s="14">
        <v>2.7132754399999999</v>
      </c>
      <c r="R26" s="16">
        <v>0.28986594999999998</v>
      </c>
    </row>
    <row r="27" spans="1:18" x14ac:dyDescent="0.25">
      <c r="A27" s="11" t="s">
        <v>497</v>
      </c>
      <c r="B27" s="13">
        <v>5299</v>
      </c>
      <c r="C27" s="14">
        <f>(245/B27*100)</f>
        <v>4.6235138705416112</v>
      </c>
      <c r="D27" s="15">
        <v>5054</v>
      </c>
      <c r="E27" s="14">
        <v>45.13390399</v>
      </c>
      <c r="F27" s="16">
        <v>0.64054681000000002</v>
      </c>
      <c r="G27" s="14">
        <v>46.372833409999998</v>
      </c>
      <c r="H27" s="16">
        <v>0.62181122</v>
      </c>
      <c r="I27" s="14">
        <v>0</v>
      </c>
      <c r="J27" s="16">
        <v>0</v>
      </c>
      <c r="K27" s="14" t="s">
        <v>582</v>
      </c>
      <c r="L27" s="16" t="s">
        <v>582</v>
      </c>
      <c r="M27" s="14">
        <v>0</v>
      </c>
      <c r="N27" s="16">
        <v>0</v>
      </c>
      <c r="O27" s="14">
        <v>0</v>
      </c>
      <c r="P27" s="16">
        <v>0</v>
      </c>
      <c r="Q27" s="14">
        <v>8.4932625900000005</v>
      </c>
      <c r="R27" s="16">
        <v>0.35527414000000002</v>
      </c>
    </row>
    <row r="28" spans="1:18" x14ac:dyDescent="0.25">
      <c r="A28" s="11" t="s">
        <v>498</v>
      </c>
      <c r="B28" s="13">
        <v>7568</v>
      </c>
      <c r="C28" s="14">
        <f>(640/B28*100)</f>
        <v>8.456659619450317</v>
      </c>
      <c r="D28" s="15">
        <v>6928</v>
      </c>
      <c r="E28" s="14">
        <v>37.527546350000001</v>
      </c>
      <c r="F28" s="16">
        <v>0.90052626999999996</v>
      </c>
      <c r="G28" s="14">
        <v>54.712295589999997</v>
      </c>
      <c r="H28" s="16">
        <v>0.99249023000000003</v>
      </c>
      <c r="I28" s="14">
        <v>0</v>
      </c>
      <c r="J28" s="16">
        <v>0</v>
      </c>
      <c r="K28" s="14" t="s">
        <v>582</v>
      </c>
      <c r="L28" s="16" t="s">
        <v>582</v>
      </c>
      <c r="M28" s="14">
        <v>0</v>
      </c>
      <c r="N28" s="16">
        <v>0</v>
      </c>
      <c r="O28" s="14">
        <v>0</v>
      </c>
      <c r="P28" s="16">
        <v>0</v>
      </c>
      <c r="Q28" s="14">
        <v>7.7601580500000003</v>
      </c>
      <c r="R28" s="16">
        <v>0.89638784000000005</v>
      </c>
    </row>
    <row r="29" spans="1:18" x14ac:dyDescent="0.25">
      <c r="A29" s="11" t="s">
        <v>499</v>
      </c>
      <c r="B29" s="13">
        <v>5385</v>
      </c>
      <c r="C29" s="14">
        <f>(30/B29*100)</f>
        <v>0.55710306406685239</v>
      </c>
      <c r="D29" s="15">
        <v>5355</v>
      </c>
      <c r="E29" s="14">
        <v>47.766813040000002</v>
      </c>
      <c r="F29" s="16">
        <v>0.68736797000000005</v>
      </c>
      <c r="G29" s="14">
        <v>47.443217910000001</v>
      </c>
      <c r="H29" s="16">
        <v>0.67948887999999996</v>
      </c>
      <c r="I29" s="14">
        <v>0</v>
      </c>
      <c r="J29" s="16">
        <v>0</v>
      </c>
      <c r="K29" s="14" t="s">
        <v>582</v>
      </c>
      <c r="L29" s="16" t="s">
        <v>582</v>
      </c>
      <c r="M29" s="14">
        <v>2.7667624100000001</v>
      </c>
      <c r="N29" s="16">
        <v>0.24169378</v>
      </c>
      <c r="O29" s="14">
        <v>0</v>
      </c>
      <c r="P29" s="16">
        <v>0</v>
      </c>
      <c r="Q29" s="14">
        <v>2.0232066400000002</v>
      </c>
      <c r="R29" s="16">
        <v>0.27069328999999998</v>
      </c>
    </row>
    <row r="30" spans="1:18" x14ac:dyDescent="0.25">
      <c r="A30" s="11" t="s">
        <v>500</v>
      </c>
      <c r="B30" s="13">
        <v>4520</v>
      </c>
      <c r="C30" s="14">
        <f>(290/B30*100)</f>
        <v>6.4159292035398234</v>
      </c>
      <c r="D30" s="15">
        <v>4230</v>
      </c>
      <c r="E30" s="14">
        <v>43.984919009999999</v>
      </c>
      <c r="F30" s="16">
        <v>0.94959828999999996</v>
      </c>
      <c r="G30" s="14">
        <v>50.612573429999998</v>
      </c>
      <c r="H30" s="16">
        <v>0.90577971999999995</v>
      </c>
      <c r="I30" s="14">
        <v>0</v>
      </c>
      <c r="J30" s="16">
        <v>0</v>
      </c>
      <c r="K30" s="14" t="s">
        <v>582</v>
      </c>
      <c r="L30" s="16" t="s">
        <v>582</v>
      </c>
      <c r="M30" s="14">
        <v>0</v>
      </c>
      <c r="N30" s="16">
        <v>0</v>
      </c>
      <c r="O30" s="14">
        <v>0</v>
      </c>
      <c r="P30" s="16">
        <v>0</v>
      </c>
      <c r="Q30" s="14">
        <v>5.4025075500000002</v>
      </c>
      <c r="R30" s="16">
        <v>0.42033795000000002</v>
      </c>
    </row>
    <row r="31" spans="1:18" x14ac:dyDescent="0.25">
      <c r="A31" s="11" t="s">
        <v>501</v>
      </c>
      <c r="B31" s="13">
        <v>5456</v>
      </c>
      <c r="C31" s="14">
        <f>(161/B31*100)</f>
        <v>2.9508797653958947</v>
      </c>
      <c r="D31" s="15">
        <v>5295</v>
      </c>
      <c r="E31" s="14">
        <v>41.391250110000001</v>
      </c>
      <c r="F31" s="16">
        <v>0.66461011999999997</v>
      </c>
      <c r="G31" s="14">
        <v>52.2199989</v>
      </c>
      <c r="H31" s="16">
        <v>0.68642554</v>
      </c>
      <c r="I31" s="14">
        <v>0</v>
      </c>
      <c r="J31" s="16">
        <v>0</v>
      </c>
      <c r="K31" s="14" t="s">
        <v>582</v>
      </c>
      <c r="L31" s="16" t="s">
        <v>582</v>
      </c>
      <c r="M31" s="14">
        <v>0</v>
      </c>
      <c r="N31" s="16">
        <v>0</v>
      </c>
      <c r="O31" s="14">
        <v>0</v>
      </c>
      <c r="P31" s="16">
        <v>0</v>
      </c>
      <c r="Q31" s="14">
        <v>6.3887509900000001</v>
      </c>
      <c r="R31" s="16">
        <v>0.52108061999999999</v>
      </c>
    </row>
    <row r="32" spans="1:18" x14ac:dyDescent="0.25">
      <c r="A32" s="11" t="s">
        <v>502</v>
      </c>
      <c r="B32" s="13">
        <v>4478</v>
      </c>
      <c r="C32" s="14">
        <f>(6/B32*100)</f>
        <v>0.13398838767306834</v>
      </c>
      <c r="D32" s="15">
        <v>4472</v>
      </c>
      <c r="E32" s="14">
        <v>44.413059009999998</v>
      </c>
      <c r="F32" s="16">
        <v>0.84397423000000005</v>
      </c>
      <c r="G32" s="14">
        <v>52.819087099999997</v>
      </c>
      <c r="H32" s="16">
        <v>0.87689338999999999</v>
      </c>
      <c r="I32" s="14">
        <v>0</v>
      </c>
      <c r="J32" s="16">
        <v>0</v>
      </c>
      <c r="K32" s="14" t="s">
        <v>582</v>
      </c>
      <c r="L32" s="16" t="s">
        <v>582</v>
      </c>
      <c r="M32" s="14">
        <v>0</v>
      </c>
      <c r="N32" s="16">
        <v>0</v>
      </c>
      <c r="O32" s="14">
        <v>0</v>
      </c>
      <c r="P32" s="16">
        <v>0</v>
      </c>
      <c r="Q32" s="14">
        <v>2.7678539</v>
      </c>
      <c r="R32" s="16">
        <v>0.30338020999999998</v>
      </c>
    </row>
    <row r="33" spans="1:18" x14ac:dyDescent="0.25">
      <c r="A33" s="11" t="s">
        <v>503</v>
      </c>
      <c r="B33" s="13">
        <v>7325</v>
      </c>
      <c r="C33" s="14">
        <f>(90/B33*100)</f>
        <v>1.228668941979522</v>
      </c>
      <c r="D33" s="15">
        <v>7235</v>
      </c>
      <c r="E33" s="14">
        <v>48.263095139999997</v>
      </c>
      <c r="F33" s="16">
        <v>0.71144461999999997</v>
      </c>
      <c r="G33" s="14">
        <v>48.847159320000003</v>
      </c>
      <c r="H33" s="16">
        <v>0.712009</v>
      </c>
      <c r="I33" s="14">
        <v>0</v>
      </c>
      <c r="J33" s="16">
        <v>0</v>
      </c>
      <c r="K33" s="14" t="s">
        <v>582</v>
      </c>
      <c r="L33" s="16" t="s">
        <v>582</v>
      </c>
      <c r="M33" s="14">
        <v>0</v>
      </c>
      <c r="N33" s="16">
        <v>0</v>
      </c>
      <c r="O33" s="14">
        <v>0</v>
      </c>
      <c r="P33" s="16">
        <v>0</v>
      </c>
      <c r="Q33" s="14">
        <v>2.8897455500000002</v>
      </c>
      <c r="R33" s="16">
        <v>0.25562690999999998</v>
      </c>
    </row>
    <row r="34" spans="1:18" x14ac:dyDescent="0.25">
      <c r="A34" s="11" t="s">
        <v>504</v>
      </c>
      <c r="B34" s="13">
        <v>6350</v>
      </c>
      <c r="C34" s="14">
        <f>(119/B34*100)</f>
        <v>1.8740157480314963</v>
      </c>
      <c r="D34" s="15">
        <v>6231</v>
      </c>
      <c r="E34" s="14">
        <v>42.599268879999997</v>
      </c>
      <c r="F34" s="16">
        <v>0.96822505000000003</v>
      </c>
      <c r="G34" s="14">
        <v>47.050896059999999</v>
      </c>
      <c r="H34" s="16">
        <v>1.1611147900000001</v>
      </c>
      <c r="I34" s="14">
        <v>0</v>
      </c>
      <c r="J34" s="16">
        <v>0</v>
      </c>
      <c r="K34" s="14" t="s">
        <v>582</v>
      </c>
      <c r="L34" s="16" t="s">
        <v>582</v>
      </c>
      <c r="M34" s="14">
        <v>2.59856183</v>
      </c>
      <c r="N34" s="16">
        <v>0.53942776999999997</v>
      </c>
      <c r="O34" s="14">
        <v>0</v>
      </c>
      <c r="P34" s="16">
        <v>0</v>
      </c>
      <c r="Q34" s="14">
        <v>7.7512732399999997</v>
      </c>
      <c r="R34" s="16">
        <v>0.61303587999999998</v>
      </c>
    </row>
    <row r="35" spans="1:18" x14ac:dyDescent="0.25">
      <c r="A35" s="11" t="s">
        <v>505</v>
      </c>
      <c r="B35" s="13">
        <v>6406</v>
      </c>
      <c r="C35" s="14">
        <f>(98/B35*100)</f>
        <v>1.5298157976896658</v>
      </c>
      <c r="D35" s="15">
        <v>6308</v>
      </c>
      <c r="E35" s="14">
        <v>33.606227369999999</v>
      </c>
      <c r="F35" s="16">
        <v>0.70421657999999998</v>
      </c>
      <c r="G35" s="14">
        <v>59.824274969999998</v>
      </c>
      <c r="H35" s="16">
        <v>0.77621351000000005</v>
      </c>
      <c r="I35" s="14">
        <v>0</v>
      </c>
      <c r="J35" s="16">
        <v>0</v>
      </c>
      <c r="K35" s="14" t="s">
        <v>582</v>
      </c>
      <c r="L35" s="16" t="s">
        <v>582</v>
      </c>
      <c r="M35" s="14">
        <v>1.0461893200000001</v>
      </c>
      <c r="N35" s="16">
        <v>5.740572E-2</v>
      </c>
      <c r="O35" s="14">
        <v>0</v>
      </c>
      <c r="P35" s="16">
        <v>0</v>
      </c>
      <c r="Q35" s="14">
        <v>5.5233083499999998</v>
      </c>
      <c r="R35" s="16">
        <v>0.35349371000000002</v>
      </c>
    </row>
    <row r="36" spans="1:18" x14ac:dyDescent="0.25">
      <c r="A36" s="11" t="s">
        <v>506</v>
      </c>
      <c r="B36" s="13">
        <v>6736</v>
      </c>
      <c r="C36" s="14">
        <f>(116/B36*100)</f>
        <v>1.7220902612826601</v>
      </c>
      <c r="D36" s="15">
        <v>6620</v>
      </c>
      <c r="E36" s="14">
        <v>36.671831930000003</v>
      </c>
      <c r="F36" s="16">
        <v>0.69011778999999995</v>
      </c>
      <c r="G36" s="14">
        <v>57.830442959999999</v>
      </c>
      <c r="H36" s="16">
        <v>0.72678770999999998</v>
      </c>
      <c r="I36" s="14">
        <v>0</v>
      </c>
      <c r="J36" s="16">
        <v>0</v>
      </c>
      <c r="K36" s="14" t="s">
        <v>582</v>
      </c>
      <c r="L36" s="16" t="s">
        <v>582</v>
      </c>
      <c r="M36" s="14">
        <v>0</v>
      </c>
      <c r="N36" s="16">
        <v>0</v>
      </c>
      <c r="O36" s="14">
        <v>0</v>
      </c>
      <c r="P36" s="16">
        <v>0</v>
      </c>
      <c r="Q36" s="14">
        <v>5.4977251100000002</v>
      </c>
      <c r="R36" s="16">
        <v>0.37262827999999998</v>
      </c>
    </row>
    <row r="37" spans="1:18" x14ac:dyDescent="0.25">
      <c r="A37" s="11" t="s">
        <v>507</v>
      </c>
      <c r="B37" s="13">
        <v>5458</v>
      </c>
      <c r="C37" s="14">
        <f>(254/B37*100)</f>
        <v>4.653719311102968</v>
      </c>
      <c r="D37" s="15">
        <v>5204</v>
      </c>
      <c r="E37" s="14">
        <v>40.733580289999999</v>
      </c>
      <c r="F37" s="16">
        <v>0.79043196000000004</v>
      </c>
      <c r="G37" s="14">
        <v>49.237074139999997</v>
      </c>
      <c r="H37" s="16">
        <v>0.87564313000000005</v>
      </c>
      <c r="I37" s="14">
        <v>0</v>
      </c>
      <c r="J37" s="16">
        <v>0</v>
      </c>
      <c r="K37" s="14" t="s">
        <v>582</v>
      </c>
      <c r="L37" s="16" t="s">
        <v>582</v>
      </c>
      <c r="M37" s="14">
        <v>0</v>
      </c>
      <c r="N37" s="16">
        <v>0</v>
      </c>
      <c r="O37" s="14">
        <v>0</v>
      </c>
      <c r="P37" s="16">
        <v>0</v>
      </c>
      <c r="Q37" s="14">
        <v>10.02934557</v>
      </c>
      <c r="R37" s="16">
        <v>0.83856843999999997</v>
      </c>
    </row>
    <row r="38" spans="1:18" x14ac:dyDescent="0.25">
      <c r="A38" s="11" t="s">
        <v>508</v>
      </c>
      <c r="B38" s="13">
        <v>5860</v>
      </c>
      <c r="C38" s="14">
        <f>(36/B38*100)</f>
        <v>0.61433447098976102</v>
      </c>
      <c r="D38" s="15">
        <v>5824</v>
      </c>
      <c r="E38" s="14">
        <v>34.880467170000003</v>
      </c>
      <c r="F38" s="16">
        <v>0.92447404</v>
      </c>
      <c r="G38" s="14">
        <v>43.079564169999998</v>
      </c>
      <c r="H38" s="16">
        <v>0.91741114000000001</v>
      </c>
      <c r="I38" s="14">
        <v>0</v>
      </c>
      <c r="J38" s="16">
        <v>0</v>
      </c>
      <c r="K38" s="14" t="s">
        <v>582</v>
      </c>
      <c r="L38" s="16" t="s">
        <v>582</v>
      </c>
      <c r="M38" s="14">
        <v>0</v>
      </c>
      <c r="N38" s="16">
        <v>0</v>
      </c>
      <c r="O38" s="14">
        <v>0</v>
      </c>
      <c r="P38" s="16">
        <v>0</v>
      </c>
      <c r="Q38" s="14">
        <v>22.03996866</v>
      </c>
      <c r="R38" s="16">
        <v>1.1321357000000001</v>
      </c>
    </row>
    <row r="39" spans="1:18" x14ac:dyDescent="0.25">
      <c r="A39" s="11" t="s">
        <v>509</v>
      </c>
      <c r="B39" s="13">
        <v>5895</v>
      </c>
      <c r="C39" s="14">
        <f>(34/B39*100)</f>
        <v>0.57675996607294322</v>
      </c>
      <c r="D39" s="15">
        <v>5861</v>
      </c>
      <c r="E39" s="14">
        <v>48.236408910000002</v>
      </c>
      <c r="F39" s="16">
        <v>1.0731568499999999</v>
      </c>
      <c r="G39" s="14">
        <v>46.732169249999998</v>
      </c>
      <c r="H39" s="16">
        <v>1.03119184</v>
      </c>
      <c r="I39" s="14">
        <v>0</v>
      </c>
      <c r="J39" s="16">
        <v>0</v>
      </c>
      <c r="K39" s="14" t="s">
        <v>582</v>
      </c>
      <c r="L39" s="16" t="s">
        <v>582</v>
      </c>
      <c r="M39" s="14">
        <v>0</v>
      </c>
      <c r="N39" s="16">
        <v>0</v>
      </c>
      <c r="O39" s="14">
        <v>0</v>
      </c>
      <c r="P39" s="16">
        <v>0</v>
      </c>
      <c r="Q39" s="14">
        <v>5.0314218500000001</v>
      </c>
      <c r="R39" s="16">
        <v>0.61538115999999998</v>
      </c>
    </row>
    <row r="40" spans="1:18" x14ac:dyDescent="0.25">
      <c r="A40" s="11" t="s">
        <v>510</v>
      </c>
      <c r="B40" s="13">
        <v>14157</v>
      </c>
      <c r="C40" s="14">
        <f>(467/B40*100)</f>
        <v>3.2987214805396627</v>
      </c>
      <c r="D40" s="15">
        <v>13690</v>
      </c>
      <c r="E40" s="14">
        <v>46.423477759999997</v>
      </c>
      <c r="F40" s="16">
        <v>0.85549370000000002</v>
      </c>
      <c r="G40" s="14">
        <v>47.855432479999997</v>
      </c>
      <c r="H40" s="16">
        <v>0.97004124000000003</v>
      </c>
      <c r="I40" s="14">
        <v>0</v>
      </c>
      <c r="J40" s="16">
        <v>0</v>
      </c>
      <c r="K40" s="14" t="s">
        <v>582</v>
      </c>
      <c r="L40" s="16" t="s">
        <v>582</v>
      </c>
      <c r="M40" s="14">
        <v>0</v>
      </c>
      <c r="N40" s="16">
        <v>0</v>
      </c>
      <c r="O40" s="14">
        <v>0</v>
      </c>
      <c r="P40" s="16">
        <v>0</v>
      </c>
      <c r="Q40" s="14">
        <v>5.7210897699999999</v>
      </c>
      <c r="R40" s="16">
        <v>0.47714020000000001</v>
      </c>
    </row>
    <row r="41" spans="1:18" x14ac:dyDescent="0.25">
      <c r="A41" s="11" t="s">
        <v>511</v>
      </c>
      <c r="B41" s="13">
        <v>5712</v>
      </c>
      <c r="C41" s="14">
        <f>(83/B41*100)</f>
        <v>1.4530812324929971</v>
      </c>
      <c r="D41" s="15">
        <v>5629</v>
      </c>
      <c r="E41" s="14">
        <v>48.267327170000002</v>
      </c>
      <c r="F41" s="16">
        <v>0.76167704000000003</v>
      </c>
      <c r="G41" s="14">
        <v>46.399890659999997</v>
      </c>
      <c r="H41" s="16">
        <v>0.97202414999999998</v>
      </c>
      <c r="I41" s="14">
        <v>0</v>
      </c>
      <c r="J41" s="16">
        <v>0</v>
      </c>
      <c r="K41" s="14" t="s">
        <v>582</v>
      </c>
      <c r="L41" s="16" t="s">
        <v>582</v>
      </c>
      <c r="M41" s="14">
        <v>0.68244422999999999</v>
      </c>
      <c r="N41" s="16">
        <v>0.18172937</v>
      </c>
      <c r="O41" s="14">
        <v>0</v>
      </c>
      <c r="P41" s="16">
        <v>0</v>
      </c>
      <c r="Q41" s="14">
        <v>4.6503379300000001</v>
      </c>
      <c r="R41" s="16">
        <v>0.51529214999999995</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41.319948755999995</v>
      </c>
      <c r="F42" s="16">
        <f>IF(COUNT(F7:F41) &gt; 0, SQRT(SUMSQ(F7:F41)/(COUNT(F7:F41)*COUNT(F7:F41)) ), "—")</f>
        <v>0.14316040674677508</v>
      </c>
      <c r="G42" s="14">
        <f>IF(COUNT(G7:G41) &gt; 0, AVERAGE(G7:G41), "—")</f>
        <v>51.44808361857141</v>
      </c>
      <c r="H42" s="16">
        <f>IF(COUNT(H7:H41) &gt; 0, SQRT(SUMSQ(H7:H41)/(COUNT(H7:H41)*COUNT(H7:H41)) ), "—")</f>
        <v>0.15234476633028535</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0.93249458142857145</v>
      </c>
      <c r="N42" s="16">
        <f>IF(COUNT(N7:N41) &gt; 0, SQRT(SUMSQ(N7:N41)/(COUNT(N7:N41)*COUNT(N7:N41)) ), "—")</f>
        <v>5.3896458926450758E-2</v>
      </c>
      <c r="O42" s="14">
        <f>IF(COUNT(O7:O41) &gt; 0, AVERAGE(O7:O41), "—")</f>
        <v>0</v>
      </c>
      <c r="P42" s="16">
        <f>IF(COUNT(P7:P41) &gt; 0, SQRT(SUMSQ(P7:P41)/(COUNT(P7:P41)*COUNT(P7:P41)) ), "—")</f>
        <v>0</v>
      </c>
      <c r="Q42" s="14">
        <f>IF(COUNT(Q7:Q41) &gt; 0, AVERAGE(Q7:Q41), "—")</f>
        <v>6.2994730445714282</v>
      </c>
      <c r="R42" s="16">
        <f>IF(COUNT(R7:R41) &gt; 0, SQRT(SUMSQ(R7:R41)/(COUNT(R7:R41)*COUNT(R7:R41)) ), "—")</f>
        <v>9.6122678799387365E-2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28.63874672</v>
      </c>
      <c r="F46" s="16">
        <v>0.66708984000000004</v>
      </c>
      <c r="G46" s="14">
        <v>33.57938858</v>
      </c>
      <c r="H46" s="16">
        <v>0.78736894999999996</v>
      </c>
      <c r="I46" s="14">
        <v>0</v>
      </c>
      <c r="J46" s="16">
        <v>0</v>
      </c>
      <c r="K46" s="14" t="s">
        <v>582</v>
      </c>
      <c r="L46" s="16" t="s">
        <v>582</v>
      </c>
      <c r="M46" s="14">
        <v>0</v>
      </c>
      <c r="N46" s="16">
        <v>0</v>
      </c>
      <c r="O46" s="14">
        <v>0</v>
      </c>
      <c r="P46" s="16">
        <v>0</v>
      </c>
      <c r="Q46" s="14">
        <v>37.7818647</v>
      </c>
      <c r="R46" s="16">
        <v>1.1309404199999999</v>
      </c>
    </row>
    <row r="47" spans="1:18" x14ac:dyDescent="0.25">
      <c r="A47" s="11" t="s">
        <v>517</v>
      </c>
      <c r="B47" s="13">
        <v>5928</v>
      </c>
      <c r="C47" s="14">
        <f>(498/B47*100)</f>
        <v>8.4008097165991913</v>
      </c>
      <c r="D47" s="15">
        <v>5430</v>
      </c>
      <c r="E47" s="14">
        <v>43.46626414</v>
      </c>
      <c r="F47" s="16">
        <v>0.90755445999999995</v>
      </c>
      <c r="G47" s="14">
        <v>40.972086470000001</v>
      </c>
      <c r="H47" s="16">
        <v>1.0964012599999999</v>
      </c>
      <c r="I47" s="14">
        <v>0</v>
      </c>
      <c r="J47" s="16">
        <v>0</v>
      </c>
      <c r="K47" s="14" t="s">
        <v>582</v>
      </c>
      <c r="L47" s="16" t="s">
        <v>582</v>
      </c>
      <c r="M47" s="14">
        <v>0</v>
      </c>
      <c r="N47" s="16">
        <v>0</v>
      </c>
      <c r="O47" s="14">
        <v>0</v>
      </c>
      <c r="P47" s="16">
        <v>0</v>
      </c>
      <c r="Q47" s="14">
        <v>15.561649389999999</v>
      </c>
      <c r="R47" s="16">
        <v>1.0710017000000001</v>
      </c>
    </row>
    <row r="48" spans="1:18" x14ac:dyDescent="0.25">
      <c r="A48" s="11" t="s">
        <v>518</v>
      </c>
      <c r="B48" s="13">
        <v>9841</v>
      </c>
      <c r="C48" s="14">
        <f>(9/B48*100)</f>
        <v>9.1454120516207701E-2</v>
      </c>
      <c r="D48" s="15">
        <v>9832</v>
      </c>
      <c r="E48" s="14">
        <v>36.567615330000002</v>
      </c>
      <c r="F48" s="16">
        <v>1.0508242299999999</v>
      </c>
      <c r="G48" s="14">
        <v>61.002503730000001</v>
      </c>
      <c r="H48" s="16">
        <v>1.06330521</v>
      </c>
      <c r="I48" s="14">
        <v>0</v>
      </c>
      <c r="J48" s="16">
        <v>0</v>
      </c>
      <c r="K48" s="14" t="s">
        <v>582</v>
      </c>
      <c r="L48" s="16" t="s">
        <v>582</v>
      </c>
      <c r="M48" s="14">
        <v>0</v>
      </c>
      <c r="N48" s="16">
        <v>0</v>
      </c>
      <c r="O48" s="14">
        <v>0</v>
      </c>
      <c r="P48" s="16">
        <v>0</v>
      </c>
      <c r="Q48" s="14">
        <v>2.4298809399999999</v>
      </c>
      <c r="R48" s="16">
        <v>0.54264038000000003</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39.444795079999999</v>
      </c>
      <c r="F50" s="16">
        <v>0.85452879999999998</v>
      </c>
      <c r="G50" s="14">
        <v>55.07956154</v>
      </c>
      <c r="H50" s="16">
        <v>0.96564850999999996</v>
      </c>
      <c r="I50" s="14">
        <v>0</v>
      </c>
      <c r="J50" s="16">
        <v>0</v>
      </c>
      <c r="K50" s="14" t="s">
        <v>582</v>
      </c>
      <c r="L50" s="16" t="s">
        <v>582</v>
      </c>
      <c r="M50" s="14">
        <v>0</v>
      </c>
      <c r="N50" s="16">
        <v>0</v>
      </c>
      <c r="O50" s="14">
        <v>0</v>
      </c>
      <c r="P50" s="16">
        <v>0</v>
      </c>
      <c r="Q50" s="14">
        <v>5.4756433700000002</v>
      </c>
      <c r="R50" s="16">
        <v>0.53270921000000004</v>
      </c>
    </row>
    <row r="51" spans="1:18" x14ac:dyDescent="0.25">
      <c r="A51" s="11" t="s">
        <v>521</v>
      </c>
      <c r="B51" s="13">
        <v>6866</v>
      </c>
      <c r="C51" s="14">
        <f>(114/B51*100)</f>
        <v>1.6603553743081854</v>
      </c>
      <c r="D51" s="15">
        <v>6752</v>
      </c>
      <c r="E51" s="14">
        <v>35.707321890000003</v>
      </c>
      <c r="F51" s="16">
        <v>0.83427340000000005</v>
      </c>
      <c r="G51" s="14">
        <v>41.650203849999997</v>
      </c>
      <c r="H51" s="16">
        <v>0.84347256000000004</v>
      </c>
      <c r="I51" s="14">
        <v>0</v>
      </c>
      <c r="J51" s="16">
        <v>0</v>
      </c>
      <c r="K51" s="14" t="s">
        <v>582</v>
      </c>
      <c r="L51" s="16" t="s">
        <v>582</v>
      </c>
      <c r="M51" s="14">
        <v>10.57559064</v>
      </c>
      <c r="N51" s="16">
        <v>0.61278966999999995</v>
      </c>
      <c r="O51" s="14">
        <v>0</v>
      </c>
      <c r="P51" s="16">
        <v>0</v>
      </c>
      <c r="Q51" s="14">
        <v>12.06688362</v>
      </c>
      <c r="R51" s="16">
        <v>1.10814802</v>
      </c>
    </row>
    <row r="52" spans="1:18" x14ac:dyDescent="0.25">
      <c r="A52" s="11" t="s">
        <v>522</v>
      </c>
      <c r="B52" s="13">
        <v>5809</v>
      </c>
      <c r="C52" s="14">
        <f>(127/B52*100)</f>
        <v>2.1862626958168359</v>
      </c>
      <c r="D52" s="15">
        <v>5682</v>
      </c>
      <c r="E52" s="14">
        <v>49.694963360000003</v>
      </c>
      <c r="F52" s="16">
        <v>0.97354896999999996</v>
      </c>
      <c r="G52" s="14">
        <v>46.989933030000003</v>
      </c>
      <c r="H52" s="16">
        <v>1.0413331400000001</v>
      </c>
      <c r="I52" s="14">
        <v>0</v>
      </c>
      <c r="J52" s="16">
        <v>0</v>
      </c>
      <c r="K52" s="14" t="s">
        <v>582</v>
      </c>
      <c r="L52" s="16" t="s">
        <v>582</v>
      </c>
      <c r="M52" s="14">
        <v>0</v>
      </c>
      <c r="N52" s="16">
        <v>0</v>
      </c>
      <c r="O52" s="14">
        <v>0</v>
      </c>
      <c r="P52" s="16">
        <v>0</v>
      </c>
      <c r="Q52" s="14">
        <v>3.31510361</v>
      </c>
      <c r="R52" s="16">
        <v>0.38002912999999999</v>
      </c>
    </row>
    <row r="53" spans="1:18" x14ac:dyDescent="0.25">
      <c r="A53" s="11" t="s">
        <v>523</v>
      </c>
      <c r="B53" s="13">
        <v>5571</v>
      </c>
      <c r="C53" s="14">
        <f>(150/B53*100)</f>
        <v>2.6925148088314486</v>
      </c>
      <c r="D53" s="15">
        <v>5421</v>
      </c>
      <c r="E53" s="14">
        <v>52.002495340000003</v>
      </c>
      <c r="F53" s="16">
        <v>0.75257280000000004</v>
      </c>
      <c r="G53" s="14">
        <v>38.281397390000002</v>
      </c>
      <c r="H53" s="16">
        <v>0.69837643000000005</v>
      </c>
      <c r="I53" s="14">
        <v>0</v>
      </c>
      <c r="J53" s="16">
        <v>0</v>
      </c>
      <c r="K53" s="14" t="s">
        <v>582</v>
      </c>
      <c r="L53" s="16" t="s">
        <v>582</v>
      </c>
      <c r="M53" s="14">
        <v>0</v>
      </c>
      <c r="N53" s="16">
        <v>0</v>
      </c>
      <c r="O53" s="14">
        <v>0</v>
      </c>
      <c r="P53" s="16">
        <v>0</v>
      </c>
      <c r="Q53" s="14">
        <v>9.7161072700000002</v>
      </c>
      <c r="R53" s="16">
        <v>0.41997575999999998</v>
      </c>
    </row>
    <row r="54" spans="1:18" x14ac:dyDescent="0.25">
      <c r="A54" s="11" t="s">
        <v>524</v>
      </c>
      <c r="B54" s="13">
        <v>4740</v>
      </c>
      <c r="C54" s="14">
        <f>(669/B54*100)</f>
        <v>14.113924050632912</v>
      </c>
      <c r="D54" s="15">
        <v>4071</v>
      </c>
      <c r="E54" s="14">
        <v>44.63255917</v>
      </c>
      <c r="F54" s="16">
        <v>1.1847769500000001</v>
      </c>
      <c r="G54" s="14">
        <v>37.589198000000003</v>
      </c>
      <c r="H54" s="16">
        <v>1.2394985599999999</v>
      </c>
      <c r="I54" s="14">
        <v>0</v>
      </c>
      <c r="J54" s="16">
        <v>0</v>
      </c>
      <c r="K54" s="14" t="s">
        <v>582</v>
      </c>
      <c r="L54" s="16" t="s">
        <v>582</v>
      </c>
      <c r="M54" s="14">
        <v>0</v>
      </c>
      <c r="N54" s="16">
        <v>0</v>
      </c>
      <c r="O54" s="14">
        <v>0</v>
      </c>
      <c r="P54" s="16">
        <v>0</v>
      </c>
      <c r="Q54" s="14">
        <v>17.77824283</v>
      </c>
      <c r="R54" s="16">
        <v>1.62203689</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69.688570119999994</v>
      </c>
      <c r="F56" s="16">
        <v>1.0766057099999999</v>
      </c>
      <c r="G56" s="14">
        <v>28.96226768</v>
      </c>
      <c r="H56" s="16">
        <v>1.0521013400000001</v>
      </c>
      <c r="I56" s="14">
        <v>0</v>
      </c>
      <c r="J56" s="16">
        <v>0</v>
      </c>
      <c r="K56" s="14" t="s">
        <v>582</v>
      </c>
      <c r="L56" s="16" t="s">
        <v>582</v>
      </c>
      <c r="M56" s="14">
        <v>0</v>
      </c>
      <c r="N56" s="16">
        <v>0</v>
      </c>
      <c r="O56" s="14">
        <v>0</v>
      </c>
      <c r="P56" s="16">
        <v>0</v>
      </c>
      <c r="Q56" s="14">
        <v>1.3491622000000001</v>
      </c>
      <c r="R56" s="16">
        <v>0.25064616000000001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49.229787469999998</v>
      </c>
      <c r="F61" s="16">
        <v>0.70820159999999999</v>
      </c>
      <c r="G61" s="14">
        <v>46.075283390000003</v>
      </c>
      <c r="H61" s="16">
        <v>0.78090954000000001</v>
      </c>
      <c r="I61" s="14">
        <v>0</v>
      </c>
      <c r="J61" s="16">
        <v>0</v>
      </c>
      <c r="K61" s="14" t="s">
        <v>582</v>
      </c>
      <c r="L61" s="16" t="s">
        <v>582</v>
      </c>
      <c r="M61" s="14">
        <v>0</v>
      </c>
      <c r="N61" s="16">
        <v>0</v>
      </c>
      <c r="O61" s="14">
        <v>0</v>
      </c>
      <c r="P61" s="16">
        <v>0</v>
      </c>
      <c r="Q61" s="14">
        <v>4.6949291400000002</v>
      </c>
      <c r="R61" s="16">
        <v>0.57043098000000003</v>
      </c>
    </row>
    <row r="62" spans="1:18" x14ac:dyDescent="0.25">
      <c r="A62" s="11" t="s">
        <v>532</v>
      </c>
      <c r="B62" s="13">
        <v>4476</v>
      </c>
      <c r="C62" s="14">
        <f>(3/B62*100)</f>
        <v>6.7024128686327081E-2</v>
      </c>
      <c r="D62" s="15">
        <v>4473</v>
      </c>
      <c r="E62" s="14">
        <v>48.539541149999998</v>
      </c>
      <c r="F62" s="16">
        <v>0.73896249000000003</v>
      </c>
      <c r="G62" s="14">
        <v>50.297164729999999</v>
      </c>
      <c r="H62" s="16">
        <v>0.73399795999999995</v>
      </c>
      <c r="I62" s="14">
        <v>0</v>
      </c>
      <c r="J62" s="16">
        <v>0</v>
      </c>
      <c r="K62" s="14" t="s">
        <v>582</v>
      </c>
      <c r="L62" s="16" t="s">
        <v>582</v>
      </c>
      <c r="M62" s="14">
        <v>0</v>
      </c>
      <c r="N62" s="16">
        <v>0</v>
      </c>
      <c r="O62" s="14">
        <v>0</v>
      </c>
      <c r="P62" s="16">
        <v>0</v>
      </c>
      <c r="Q62" s="14">
        <v>1.1632941299999999</v>
      </c>
      <c r="R62" s="16">
        <v>0.13044259</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51.393143619999996</v>
      </c>
      <c r="F66" s="16">
        <v>0.62604729999999997</v>
      </c>
      <c r="G66" s="14">
        <v>34.595045589999998</v>
      </c>
      <c r="H66" s="16">
        <v>0.57850634999999995</v>
      </c>
      <c r="I66" s="14">
        <v>0</v>
      </c>
      <c r="J66" s="16">
        <v>0</v>
      </c>
      <c r="K66" s="14" t="s">
        <v>582</v>
      </c>
      <c r="L66" s="16" t="s">
        <v>582</v>
      </c>
      <c r="M66" s="14">
        <v>0</v>
      </c>
      <c r="N66" s="16">
        <v>0</v>
      </c>
      <c r="O66" s="14">
        <v>0</v>
      </c>
      <c r="P66" s="16">
        <v>0</v>
      </c>
      <c r="Q66" s="14">
        <v>14.01181079</v>
      </c>
      <c r="R66" s="16">
        <v>0.42789137999999999</v>
      </c>
    </row>
    <row r="67" spans="1:18" x14ac:dyDescent="0.25">
      <c r="A67" s="11" t="s">
        <v>537</v>
      </c>
      <c r="B67" s="13">
        <v>6971</v>
      </c>
      <c r="C67" s="14">
        <f>(1435/B67*100)</f>
        <v>20.585281882082914</v>
      </c>
      <c r="D67" s="15">
        <v>5536</v>
      </c>
      <c r="E67" s="14">
        <v>31.487121649999999</v>
      </c>
      <c r="F67" s="16">
        <v>0.76219771999999997</v>
      </c>
      <c r="G67" s="14">
        <v>63.708080680000002</v>
      </c>
      <c r="H67" s="16">
        <v>0.79321717999999997</v>
      </c>
      <c r="I67" s="14">
        <v>0</v>
      </c>
      <c r="J67" s="16">
        <v>0</v>
      </c>
      <c r="K67" s="14" t="s">
        <v>582</v>
      </c>
      <c r="L67" s="16" t="s">
        <v>582</v>
      </c>
      <c r="M67" s="14">
        <v>0</v>
      </c>
      <c r="N67" s="16">
        <v>0</v>
      </c>
      <c r="O67" s="14">
        <v>0</v>
      </c>
      <c r="P67" s="16">
        <v>0</v>
      </c>
      <c r="Q67" s="14">
        <v>4.8047976700000001</v>
      </c>
      <c r="R67" s="16">
        <v>0.36165074000000003</v>
      </c>
    </row>
    <row r="68" spans="1:18" x14ac:dyDescent="0.25">
      <c r="A68" s="11" t="s">
        <v>538</v>
      </c>
      <c r="B68" s="13">
        <v>12083</v>
      </c>
      <c r="C68" s="14">
        <f>(33/B68*100)</f>
        <v>0.27311098237192749</v>
      </c>
      <c r="D68" s="15">
        <v>12050</v>
      </c>
      <c r="E68" s="14">
        <v>50.193778960000003</v>
      </c>
      <c r="F68" s="16">
        <v>0.45933336000000002</v>
      </c>
      <c r="G68" s="14">
        <v>30.0848896</v>
      </c>
      <c r="H68" s="16">
        <v>0.35055691999999999</v>
      </c>
      <c r="I68" s="14">
        <v>0</v>
      </c>
      <c r="J68" s="16">
        <v>0</v>
      </c>
      <c r="K68" s="14" t="s">
        <v>582</v>
      </c>
      <c r="L68" s="16" t="s">
        <v>582</v>
      </c>
      <c r="M68" s="14">
        <v>0</v>
      </c>
      <c r="N68" s="16">
        <v>0</v>
      </c>
      <c r="O68" s="14">
        <v>0</v>
      </c>
      <c r="P68" s="16">
        <v>0</v>
      </c>
      <c r="Q68" s="14">
        <v>19.72133144</v>
      </c>
      <c r="R68" s="16">
        <v>0.33915139999999999</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49.700598139999997</v>
      </c>
      <c r="F70" s="16">
        <v>0.93645336999999995</v>
      </c>
      <c r="G70" s="14">
        <v>43.36840591</v>
      </c>
      <c r="H70" s="16">
        <v>1.10284713</v>
      </c>
      <c r="I70" s="14">
        <v>0</v>
      </c>
      <c r="J70" s="16">
        <v>0</v>
      </c>
      <c r="K70" s="14" t="s">
        <v>582</v>
      </c>
      <c r="L70" s="16" t="s">
        <v>582</v>
      </c>
      <c r="M70" s="14">
        <v>0</v>
      </c>
      <c r="N70" s="16">
        <v>0</v>
      </c>
      <c r="O70" s="14">
        <v>0</v>
      </c>
      <c r="P70" s="16">
        <v>0</v>
      </c>
      <c r="Q70" s="14">
        <v>6.9309959499999998</v>
      </c>
      <c r="R70" s="16">
        <v>0.62694066000000004</v>
      </c>
    </row>
    <row r="71" spans="1:18" x14ac:dyDescent="0.25">
      <c r="A71" s="11" t="s">
        <v>541</v>
      </c>
      <c r="B71" s="13">
        <v>6115</v>
      </c>
      <c r="C71" s="14">
        <f>(63/B71*100)</f>
        <v>1.0302534750613246</v>
      </c>
      <c r="D71" s="15">
        <v>6052</v>
      </c>
      <c r="E71" s="14">
        <v>45.788678609999998</v>
      </c>
      <c r="F71" s="16">
        <v>0.69004504</v>
      </c>
      <c r="G71" s="14">
        <v>52.75091578</v>
      </c>
      <c r="H71" s="16">
        <v>0.66958145000000002</v>
      </c>
      <c r="I71" s="14">
        <v>0</v>
      </c>
      <c r="J71" s="16">
        <v>0</v>
      </c>
      <c r="K71" s="14" t="s">
        <v>582</v>
      </c>
      <c r="L71" s="16" t="s">
        <v>582</v>
      </c>
      <c r="M71" s="14">
        <v>0</v>
      </c>
      <c r="N71" s="16">
        <v>0</v>
      </c>
      <c r="O71" s="14">
        <v>0</v>
      </c>
      <c r="P71" s="16">
        <v>0</v>
      </c>
      <c r="Q71" s="14">
        <v>1.46040561</v>
      </c>
      <c r="R71" s="16">
        <v>0.14295558</v>
      </c>
    </row>
    <row r="72" spans="1:18" x14ac:dyDescent="0.25">
      <c r="A72" s="11" t="s">
        <v>542</v>
      </c>
      <c r="B72" s="13">
        <v>7708</v>
      </c>
      <c r="C72" s="14">
        <f>(12/B72*100)</f>
        <v>0.15568240788790866</v>
      </c>
      <c r="D72" s="15">
        <v>7696</v>
      </c>
      <c r="E72" s="14">
        <v>51.104317139999999</v>
      </c>
      <c r="F72" s="16">
        <v>1.00951773</v>
      </c>
      <c r="G72" s="14">
        <v>47.768739689999997</v>
      </c>
      <c r="H72" s="16">
        <v>1.01499998</v>
      </c>
      <c r="I72" s="14">
        <v>0</v>
      </c>
      <c r="J72" s="16">
        <v>0</v>
      </c>
      <c r="K72" s="14" t="s">
        <v>582</v>
      </c>
      <c r="L72" s="16" t="s">
        <v>582</v>
      </c>
      <c r="M72" s="14">
        <v>0</v>
      </c>
      <c r="N72" s="16">
        <v>0</v>
      </c>
      <c r="O72" s="14">
        <v>0</v>
      </c>
      <c r="P72" s="16">
        <v>0</v>
      </c>
      <c r="Q72" s="14">
        <v>1.1269431599999999</v>
      </c>
      <c r="R72" s="16">
        <v>0.13544606000000001</v>
      </c>
    </row>
    <row r="73" spans="1:18" x14ac:dyDescent="0.25">
      <c r="A73" s="11" t="s">
        <v>543</v>
      </c>
      <c r="B73" s="13">
        <v>8249</v>
      </c>
      <c r="C73" s="14">
        <f>(224/B73*100)</f>
        <v>2.7154806643229485</v>
      </c>
      <c r="D73" s="15">
        <v>8025</v>
      </c>
      <c r="E73" s="14">
        <v>57.813905810000001</v>
      </c>
      <c r="F73" s="16">
        <v>0.90215988000000003</v>
      </c>
      <c r="G73" s="14">
        <v>40.2394514</v>
      </c>
      <c r="H73" s="16">
        <v>0.86652450000000003</v>
      </c>
      <c r="I73" s="14">
        <v>0</v>
      </c>
      <c r="J73" s="16">
        <v>0</v>
      </c>
      <c r="K73" s="14" t="s">
        <v>582</v>
      </c>
      <c r="L73" s="16" t="s">
        <v>582</v>
      </c>
      <c r="M73" s="14">
        <v>0</v>
      </c>
      <c r="N73" s="16">
        <v>0</v>
      </c>
      <c r="O73" s="14">
        <v>0</v>
      </c>
      <c r="P73" s="16">
        <v>0</v>
      </c>
      <c r="Q73" s="14">
        <v>1.9466428</v>
      </c>
      <c r="R73" s="16">
        <v>0.33666098999999999</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46.621777479999999</v>
      </c>
      <c r="F75" s="16">
        <v>0.87687322000000001</v>
      </c>
      <c r="G75" s="14">
        <v>35.642323310000002</v>
      </c>
      <c r="H75" s="16">
        <v>0.92735593999999999</v>
      </c>
      <c r="I75" s="14">
        <v>0</v>
      </c>
      <c r="J75" s="16">
        <v>0</v>
      </c>
      <c r="K75" s="14" t="s">
        <v>582</v>
      </c>
      <c r="L75" s="16" t="s">
        <v>582</v>
      </c>
      <c r="M75" s="14">
        <v>0</v>
      </c>
      <c r="N75" s="16">
        <v>0</v>
      </c>
      <c r="O75" s="14">
        <v>0</v>
      </c>
      <c r="P75" s="16">
        <v>0</v>
      </c>
      <c r="Q75" s="14">
        <v>17.735899209999999</v>
      </c>
      <c r="R75" s="16">
        <v>1.2163036300000001</v>
      </c>
    </row>
    <row r="76" spans="1:18" x14ac:dyDescent="0.25">
      <c r="A76" s="11" t="s">
        <v>546</v>
      </c>
      <c r="B76" s="13">
        <v>14167</v>
      </c>
      <c r="C76" s="14">
        <f>(239/B76*100)</f>
        <v>1.6870191289616716</v>
      </c>
      <c r="D76" s="15">
        <v>13928</v>
      </c>
      <c r="E76" s="14">
        <v>58.890904280000001</v>
      </c>
      <c r="F76" s="16">
        <v>0.80579668000000004</v>
      </c>
      <c r="G76" s="14">
        <v>33.117210380000003</v>
      </c>
      <c r="H76" s="16">
        <v>0.90701904</v>
      </c>
      <c r="I76" s="14">
        <v>0</v>
      </c>
      <c r="J76" s="16">
        <v>0</v>
      </c>
      <c r="K76" s="14" t="s">
        <v>582</v>
      </c>
      <c r="L76" s="16" t="s">
        <v>582</v>
      </c>
      <c r="M76" s="14">
        <v>0</v>
      </c>
      <c r="N76" s="16">
        <v>0</v>
      </c>
      <c r="O76" s="14">
        <v>0</v>
      </c>
      <c r="P76" s="16">
        <v>0</v>
      </c>
      <c r="Q76" s="14">
        <v>7.9918853399999996</v>
      </c>
      <c r="R76" s="16">
        <v>0.46133084000000002</v>
      </c>
    </row>
    <row r="77" spans="1:18" x14ac:dyDescent="0.25">
      <c r="A77" s="11" t="s">
        <v>547</v>
      </c>
      <c r="B77" s="13">
        <v>6062</v>
      </c>
      <c r="C77" s="14">
        <f>(534/B77*100)</f>
        <v>8.8089739359947217</v>
      </c>
      <c r="D77" s="15">
        <v>5528</v>
      </c>
      <c r="E77" s="14">
        <v>43.291892390000001</v>
      </c>
      <c r="F77" s="16">
        <v>0.7787792</v>
      </c>
      <c r="G77" s="14">
        <v>38.037605589999998</v>
      </c>
      <c r="H77" s="16">
        <v>0.78708476000000005</v>
      </c>
      <c r="I77" s="14">
        <v>0</v>
      </c>
      <c r="J77" s="16">
        <v>0</v>
      </c>
      <c r="K77" s="14" t="s">
        <v>582</v>
      </c>
      <c r="L77" s="16" t="s">
        <v>582</v>
      </c>
      <c r="M77" s="14">
        <v>0</v>
      </c>
      <c r="N77" s="16">
        <v>0</v>
      </c>
      <c r="O77" s="14">
        <v>0</v>
      </c>
      <c r="P77" s="16">
        <v>0</v>
      </c>
      <c r="Q77" s="14">
        <v>18.670502020000001</v>
      </c>
      <c r="R77" s="16">
        <v>0.89955631000000003</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52.030405170000002</v>
      </c>
      <c r="F81" s="16">
        <v>0.94885876999999996</v>
      </c>
      <c r="G81" s="14">
        <v>45.85739401</v>
      </c>
      <c r="H81" s="16">
        <v>1.01188828</v>
      </c>
      <c r="I81" s="14">
        <v>0</v>
      </c>
      <c r="J81" s="16">
        <v>0</v>
      </c>
      <c r="K81" s="14" t="s">
        <v>582</v>
      </c>
      <c r="L81" s="16" t="s">
        <v>582</v>
      </c>
      <c r="M81" s="14">
        <v>0</v>
      </c>
      <c r="N81" s="16">
        <v>0</v>
      </c>
      <c r="O81" s="14">
        <v>0</v>
      </c>
      <c r="P81" s="16">
        <v>0</v>
      </c>
      <c r="Q81" s="14">
        <v>2.11220082</v>
      </c>
      <c r="R81" s="16">
        <v>0.36635442000000001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904</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66.012341980000002</v>
      </c>
      <c r="F7" s="16">
        <v>0.60692354999999998</v>
      </c>
      <c r="G7" s="14">
        <v>25.291212380000001</v>
      </c>
      <c r="H7" s="16">
        <v>0.51932579999999995</v>
      </c>
      <c r="I7" s="14">
        <v>0</v>
      </c>
      <c r="J7" s="16">
        <v>0</v>
      </c>
      <c r="K7" s="14" t="s">
        <v>582</v>
      </c>
      <c r="L7" s="16" t="s">
        <v>582</v>
      </c>
      <c r="M7" s="14">
        <v>0</v>
      </c>
      <c r="N7" s="16">
        <v>0</v>
      </c>
      <c r="O7" s="14">
        <v>0</v>
      </c>
      <c r="P7" s="16">
        <v>0</v>
      </c>
      <c r="Q7" s="14">
        <v>8.6964456400000003</v>
      </c>
      <c r="R7" s="16">
        <v>0.53186005000000003</v>
      </c>
    </row>
    <row r="8" spans="1:18" x14ac:dyDescent="0.25">
      <c r="A8" s="11" t="s">
        <v>478</v>
      </c>
      <c r="B8" s="13">
        <v>7007</v>
      </c>
      <c r="C8" s="14">
        <f>(357/B8*100)</f>
        <v>5.0949050949050951</v>
      </c>
      <c r="D8" s="15">
        <v>6650</v>
      </c>
      <c r="E8" s="14">
        <v>70.982642380000001</v>
      </c>
      <c r="F8" s="16">
        <v>0.62204616000000001</v>
      </c>
      <c r="G8" s="14">
        <v>23.053438849999999</v>
      </c>
      <c r="H8" s="16">
        <v>0.66169414999999998</v>
      </c>
      <c r="I8" s="14">
        <v>0</v>
      </c>
      <c r="J8" s="16">
        <v>0</v>
      </c>
      <c r="K8" s="14" t="s">
        <v>582</v>
      </c>
      <c r="L8" s="16" t="s">
        <v>582</v>
      </c>
      <c r="M8" s="14">
        <v>0.4951663</v>
      </c>
      <c r="N8" s="16">
        <v>0.12190288000000001</v>
      </c>
      <c r="O8" s="14">
        <v>0</v>
      </c>
      <c r="P8" s="16">
        <v>0</v>
      </c>
      <c r="Q8" s="14">
        <v>5.4687524600000001</v>
      </c>
      <c r="R8" s="16">
        <v>0.39456503999999998</v>
      </c>
    </row>
    <row r="9" spans="1:18" x14ac:dyDescent="0.25">
      <c r="A9" s="11" t="s">
        <v>479</v>
      </c>
      <c r="B9" s="13">
        <v>9651</v>
      </c>
      <c r="C9" s="14">
        <f>(381/B9*100)</f>
        <v>3.947777432390426</v>
      </c>
      <c r="D9" s="15">
        <v>9270</v>
      </c>
      <c r="E9" s="14">
        <v>69.356194549999998</v>
      </c>
      <c r="F9" s="16">
        <v>0.68661430999999995</v>
      </c>
      <c r="G9" s="14">
        <v>21.21230452</v>
      </c>
      <c r="H9" s="16">
        <v>0.46307723000000001</v>
      </c>
      <c r="I9" s="14">
        <v>0</v>
      </c>
      <c r="J9" s="16">
        <v>0</v>
      </c>
      <c r="K9" s="14" t="s">
        <v>582</v>
      </c>
      <c r="L9" s="16" t="s">
        <v>582</v>
      </c>
      <c r="M9" s="14">
        <v>3.1075687300000001</v>
      </c>
      <c r="N9" s="16">
        <v>0.55629209000000002</v>
      </c>
      <c r="O9" s="14">
        <v>0</v>
      </c>
      <c r="P9" s="16">
        <v>0</v>
      </c>
      <c r="Q9" s="14">
        <v>6.3239321999999998</v>
      </c>
      <c r="R9" s="16">
        <v>0.46628019999999998</v>
      </c>
    </row>
    <row r="10" spans="1:18" x14ac:dyDescent="0.25">
      <c r="A10" s="11" t="s">
        <v>480</v>
      </c>
      <c r="B10" s="13">
        <v>20058</v>
      </c>
      <c r="C10" s="14">
        <f>(596/B10*100)</f>
        <v>2.9713829893309405</v>
      </c>
      <c r="D10" s="15">
        <v>19462</v>
      </c>
      <c r="E10" s="14">
        <v>72.885775440000003</v>
      </c>
      <c r="F10" s="16">
        <v>0.49393736999999999</v>
      </c>
      <c r="G10" s="14">
        <v>22.381793869999999</v>
      </c>
      <c r="H10" s="16">
        <v>0.40481011</v>
      </c>
      <c r="I10" s="14">
        <v>0</v>
      </c>
      <c r="J10" s="16">
        <v>0</v>
      </c>
      <c r="K10" s="14" t="s">
        <v>582</v>
      </c>
      <c r="L10" s="16" t="s">
        <v>582</v>
      </c>
      <c r="M10" s="14">
        <v>0</v>
      </c>
      <c r="N10" s="16">
        <v>0</v>
      </c>
      <c r="O10" s="14">
        <v>0</v>
      </c>
      <c r="P10" s="16">
        <v>0</v>
      </c>
      <c r="Q10" s="14">
        <v>4.7324306800000002</v>
      </c>
      <c r="R10" s="16">
        <v>0.39753851000000001</v>
      </c>
    </row>
    <row r="11" spans="1:18" x14ac:dyDescent="0.25">
      <c r="A11" s="11" t="s">
        <v>481</v>
      </c>
      <c r="B11" s="13">
        <v>7053</v>
      </c>
      <c r="C11" s="14">
        <f>(274/B11*100)</f>
        <v>3.8848716858074575</v>
      </c>
      <c r="D11" s="15">
        <v>6779</v>
      </c>
      <c r="E11" s="14">
        <v>64.858068380000006</v>
      </c>
      <c r="F11" s="16">
        <v>0.90828598000000005</v>
      </c>
      <c r="G11" s="14">
        <v>23.997535979999999</v>
      </c>
      <c r="H11" s="16">
        <v>0.68923363999999998</v>
      </c>
      <c r="I11" s="14">
        <v>0</v>
      </c>
      <c r="J11" s="16">
        <v>0</v>
      </c>
      <c r="K11" s="14" t="s">
        <v>582</v>
      </c>
      <c r="L11" s="16" t="s">
        <v>582</v>
      </c>
      <c r="M11" s="14">
        <v>0</v>
      </c>
      <c r="N11" s="16">
        <v>0</v>
      </c>
      <c r="O11" s="14">
        <v>0</v>
      </c>
      <c r="P11" s="16">
        <v>0</v>
      </c>
      <c r="Q11" s="14">
        <v>11.144395640000001</v>
      </c>
      <c r="R11" s="16">
        <v>1.0530636499999999</v>
      </c>
    </row>
    <row r="12" spans="1:18" x14ac:dyDescent="0.25">
      <c r="A12" s="11" t="s">
        <v>482</v>
      </c>
      <c r="B12" s="13">
        <v>6894</v>
      </c>
      <c r="C12" s="14">
        <f>(61/B12*100)</f>
        <v>0.88482738613286904</v>
      </c>
      <c r="D12" s="15">
        <v>6833</v>
      </c>
      <c r="E12" s="14">
        <v>75.105258129999996</v>
      </c>
      <c r="F12" s="16">
        <v>0.79630928000000001</v>
      </c>
      <c r="G12" s="14">
        <v>18.658375400000001</v>
      </c>
      <c r="H12" s="16">
        <v>0.50054778</v>
      </c>
      <c r="I12" s="14">
        <v>0</v>
      </c>
      <c r="J12" s="16">
        <v>0</v>
      </c>
      <c r="K12" s="14" t="s">
        <v>582</v>
      </c>
      <c r="L12" s="16" t="s">
        <v>582</v>
      </c>
      <c r="M12" s="14">
        <v>2.3491034900000001</v>
      </c>
      <c r="N12" s="16">
        <v>0.59219533000000002</v>
      </c>
      <c r="O12" s="14">
        <v>0</v>
      </c>
      <c r="P12" s="16">
        <v>0</v>
      </c>
      <c r="Q12" s="14">
        <v>3.88726298</v>
      </c>
      <c r="R12" s="16">
        <v>0.43030795999999999</v>
      </c>
    </row>
    <row r="13" spans="1:18" x14ac:dyDescent="0.25">
      <c r="A13" s="11" t="s">
        <v>483</v>
      </c>
      <c r="B13" s="13">
        <v>7161</v>
      </c>
      <c r="C13" s="14">
        <f>(380/B13*100)</f>
        <v>5.3065214355536936</v>
      </c>
      <c r="D13" s="15">
        <v>6781</v>
      </c>
      <c r="E13" s="14">
        <v>69.892490609999996</v>
      </c>
      <c r="F13" s="16">
        <v>0.71708901999999997</v>
      </c>
      <c r="G13" s="14">
        <v>21.840392680000001</v>
      </c>
      <c r="H13" s="16">
        <v>0.66777313000000005</v>
      </c>
      <c r="I13" s="14">
        <v>0</v>
      </c>
      <c r="J13" s="16">
        <v>0</v>
      </c>
      <c r="K13" s="14" t="s">
        <v>582</v>
      </c>
      <c r="L13" s="16" t="s">
        <v>582</v>
      </c>
      <c r="M13" s="14">
        <v>4.2538754900000004</v>
      </c>
      <c r="N13" s="16">
        <v>0.49133434999999998</v>
      </c>
      <c r="O13" s="14">
        <v>0</v>
      </c>
      <c r="P13" s="16">
        <v>0</v>
      </c>
      <c r="Q13" s="14">
        <v>4.0132412300000002</v>
      </c>
      <c r="R13" s="16">
        <v>0.42536902999999998</v>
      </c>
    </row>
    <row r="14" spans="1:18" x14ac:dyDescent="0.25">
      <c r="A14" s="11" t="s">
        <v>484</v>
      </c>
      <c r="B14" s="13">
        <v>5587</v>
      </c>
      <c r="C14" s="14">
        <f>(102/B14*100)</f>
        <v>1.8256667263289779</v>
      </c>
      <c r="D14" s="15">
        <v>5485</v>
      </c>
      <c r="E14" s="14">
        <v>74.446516040000006</v>
      </c>
      <c r="F14" s="16">
        <v>0.72037077000000005</v>
      </c>
      <c r="G14" s="14">
        <v>23.035885180000001</v>
      </c>
      <c r="H14" s="16">
        <v>0.66576500999999999</v>
      </c>
      <c r="I14" s="14">
        <v>0</v>
      </c>
      <c r="J14" s="16">
        <v>0</v>
      </c>
      <c r="K14" s="14" t="s">
        <v>582</v>
      </c>
      <c r="L14" s="16" t="s">
        <v>582</v>
      </c>
      <c r="M14" s="14">
        <v>0</v>
      </c>
      <c r="N14" s="16">
        <v>0</v>
      </c>
      <c r="O14" s="14">
        <v>0</v>
      </c>
      <c r="P14" s="16">
        <v>0</v>
      </c>
      <c r="Q14" s="14">
        <v>2.5175987800000001</v>
      </c>
      <c r="R14" s="16">
        <v>0.2556698</v>
      </c>
    </row>
    <row r="15" spans="1:18" x14ac:dyDescent="0.25">
      <c r="A15" s="11" t="s">
        <v>485</v>
      </c>
      <c r="B15" s="13">
        <v>5882</v>
      </c>
      <c r="C15" s="14">
        <f>(218/B15*100)</f>
        <v>3.7062223733424009</v>
      </c>
      <c r="D15" s="15">
        <v>5664</v>
      </c>
      <c r="E15" s="14">
        <v>76.564065970000001</v>
      </c>
      <c r="F15" s="16">
        <v>0.70157614000000001</v>
      </c>
      <c r="G15" s="14">
        <v>18.39998263</v>
      </c>
      <c r="H15" s="16">
        <v>0.56173841999999996</v>
      </c>
      <c r="I15" s="14">
        <v>0</v>
      </c>
      <c r="J15" s="16">
        <v>0</v>
      </c>
      <c r="K15" s="14" t="s">
        <v>582</v>
      </c>
      <c r="L15" s="16" t="s">
        <v>582</v>
      </c>
      <c r="M15" s="14">
        <v>1.04287084</v>
      </c>
      <c r="N15" s="16">
        <v>0.46760998999999998</v>
      </c>
      <c r="O15" s="14">
        <v>0</v>
      </c>
      <c r="P15" s="16">
        <v>0</v>
      </c>
      <c r="Q15" s="14">
        <v>3.9930805600000001</v>
      </c>
      <c r="R15" s="16">
        <v>0.37180585999999999</v>
      </c>
    </row>
    <row r="16" spans="1:18" x14ac:dyDescent="0.25">
      <c r="A16" s="11" t="s">
        <v>486</v>
      </c>
      <c r="B16" s="13">
        <v>6108</v>
      </c>
      <c r="C16" s="14">
        <f>(210/B16*100)</f>
        <v>3.4381139489194501</v>
      </c>
      <c r="D16" s="15">
        <v>5898</v>
      </c>
      <c r="E16" s="14">
        <v>73.118025939999995</v>
      </c>
      <c r="F16" s="16">
        <v>0.74067470000000002</v>
      </c>
      <c r="G16" s="14">
        <v>18.881880949999999</v>
      </c>
      <c r="H16" s="16">
        <v>0.51317891000000004</v>
      </c>
      <c r="I16" s="14">
        <v>0</v>
      </c>
      <c r="J16" s="16">
        <v>0</v>
      </c>
      <c r="K16" s="14" t="s">
        <v>582</v>
      </c>
      <c r="L16" s="16" t="s">
        <v>582</v>
      </c>
      <c r="M16" s="14">
        <v>0</v>
      </c>
      <c r="N16" s="16">
        <v>0</v>
      </c>
      <c r="O16" s="14">
        <v>0</v>
      </c>
      <c r="P16" s="16">
        <v>0</v>
      </c>
      <c r="Q16" s="14">
        <v>8.0000931200000007</v>
      </c>
      <c r="R16" s="16">
        <v>0.66215252999999996</v>
      </c>
    </row>
    <row r="17" spans="1:18" x14ac:dyDescent="0.25">
      <c r="A17" s="11" t="s">
        <v>487</v>
      </c>
      <c r="B17" s="13">
        <v>6504</v>
      </c>
      <c r="C17" s="14">
        <f>(2822/B17*100)</f>
        <v>43.388683886838869</v>
      </c>
      <c r="D17" s="15">
        <v>3682</v>
      </c>
      <c r="E17" s="14">
        <v>63.987766690000001</v>
      </c>
      <c r="F17" s="16">
        <v>1.13870648</v>
      </c>
      <c r="G17" s="14">
        <v>19.517276119999998</v>
      </c>
      <c r="H17" s="16">
        <v>0.80153246</v>
      </c>
      <c r="I17" s="14">
        <v>0</v>
      </c>
      <c r="J17" s="16">
        <v>0</v>
      </c>
      <c r="K17" s="14" t="s">
        <v>582</v>
      </c>
      <c r="L17" s="16" t="s">
        <v>582</v>
      </c>
      <c r="M17" s="14">
        <v>3.9952953899999999</v>
      </c>
      <c r="N17" s="16">
        <v>0.51654661000000002</v>
      </c>
      <c r="O17" s="14">
        <v>0</v>
      </c>
      <c r="P17" s="16">
        <v>0</v>
      </c>
      <c r="Q17" s="14">
        <v>12.4996618</v>
      </c>
      <c r="R17" s="16">
        <v>0.77699711000000005</v>
      </c>
    </row>
    <row r="18" spans="1:18" x14ac:dyDescent="0.25">
      <c r="A18" s="11" t="s">
        <v>488</v>
      </c>
      <c r="B18" s="13">
        <v>5532</v>
      </c>
      <c r="C18" s="14">
        <f>(33/B18*100)</f>
        <v>0.59652928416485895</v>
      </c>
      <c r="D18" s="15">
        <v>5499</v>
      </c>
      <c r="E18" s="14">
        <v>77.313377939999995</v>
      </c>
      <c r="F18" s="16">
        <v>0.78428098999999996</v>
      </c>
      <c r="G18" s="14">
        <v>16.749109390000001</v>
      </c>
      <c r="H18" s="16">
        <v>0.59583162000000001</v>
      </c>
      <c r="I18" s="14">
        <v>0</v>
      </c>
      <c r="J18" s="16">
        <v>0</v>
      </c>
      <c r="K18" s="14" t="s">
        <v>582</v>
      </c>
      <c r="L18" s="16" t="s">
        <v>582</v>
      </c>
      <c r="M18" s="14">
        <v>0</v>
      </c>
      <c r="N18" s="16">
        <v>0</v>
      </c>
      <c r="O18" s="14">
        <v>0</v>
      </c>
      <c r="P18" s="16">
        <v>0</v>
      </c>
      <c r="Q18" s="14">
        <v>5.9375126700000003</v>
      </c>
      <c r="R18" s="16">
        <v>0.71502195999999996</v>
      </c>
    </row>
    <row r="19" spans="1:18" x14ac:dyDescent="0.25">
      <c r="A19" s="11" t="s">
        <v>489</v>
      </c>
      <c r="B19" s="13">
        <v>5658</v>
      </c>
      <c r="C19" s="14">
        <f>(541/B19*100)</f>
        <v>9.561682573347472</v>
      </c>
      <c r="D19" s="15">
        <v>5117</v>
      </c>
      <c r="E19" s="14">
        <v>80.12872874</v>
      </c>
      <c r="F19" s="16">
        <v>0.68684524000000002</v>
      </c>
      <c r="G19" s="14">
        <v>15.007920179999999</v>
      </c>
      <c r="H19" s="16">
        <v>0.50284059999999997</v>
      </c>
      <c r="I19" s="14">
        <v>0</v>
      </c>
      <c r="J19" s="16">
        <v>0</v>
      </c>
      <c r="K19" s="14" t="s">
        <v>582</v>
      </c>
      <c r="L19" s="16" t="s">
        <v>582</v>
      </c>
      <c r="M19" s="14">
        <v>0</v>
      </c>
      <c r="N19" s="16">
        <v>0</v>
      </c>
      <c r="O19" s="14">
        <v>0</v>
      </c>
      <c r="P19" s="16">
        <v>0</v>
      </c>
      <c r="Q19" s="14">
        <v>4.8633510700000002</v>
      </c>
      <c r="R19" s="16">
        <v>0.50962934999999998</v>
      </c>
    </row>
    <row r="20" spans="1:18" x14ac:dyDescent="0.25">
      <c r="A20" s="11" t="s">
        <v>490</v>
      </c>
      <c r="B20" s="13">
        <v>3371</v>
      </c>
      <c r="C20" s="14">
        <f>(75/B20*100)</f>
        <v>2.2248590922574905</v>
      </c>
      <c r="D20" s="15">
        <v>3296</v>
      </c>
      <c r="E20" s="14">
        <v>76.37958003</v>
      </c>
      <c r="F20" s="16">
        <v>0.69783866000000006</v>
      </c>
      <c r="G20" s="14">
        <v>16.86212957</v>
      </c>
      <c r="H20" s="16">
        <v>0.61953751000000001</v>
      </c>
      <c r="I20" s="14">
        <v>0</v>
      </c>
      <c r="J20" s="16">
        <v>0</v>
      </c>
      <c r="K20" s="14" t="s">
        <v>582</v>
      </c>
      <c r="L20" s="16" t="s">
        <v>582</v>
      </c>
      <c r="M20" s="14">
        <v>0</v>
      </c>
      <c r="N20" s="16">
        <v>0</v>
      </c>
      <c r="O20" s="14">
        <v>0</v>
      </c>
      <c r="P20" s="16">
        <v>0</v>
      </c>
      <c r="Q20" s="14">
        <v>6.7582903999999999</v>
      </c>
      <c r="R20" s="16">
        <v>0.40332887000000001</v>
      </c>
    </row>
    <row r="21" spans="1:18" x14ac:dyDescent="0.25">
      <c r="A21" s="11" t="s">
        <v>491</v>
      </c>
      <c r="B21" s="13">
        <v>5741</v>
      </c>
      <c r="C21" s="14">
        <f>(97/B21*100)</f>
        <v>1.6896011147883645</v>
      </c>
      <c r="D21" s="15">
        <v>5644</v>
      </c>
      <c r="E21" s="14">
        <v>76.161566629999996</v>
      </c>
      <c r="F21" s="16">
        <v>0.68402288</v>
      </c>
      <c r="G21" s="14">
        <v>20.91770357</v>
      </c>
      <c r="H21" s="16">
        <v>0.62901463000000002</v>
      </c>
      <c r="I21" s="14">
        <v>0</v>
      </c>
      <c r="J21" s="16">
        <v>0</v>
      </c>
      <c r="K21" s="14" t="s">
        <v>582</v>
      </c>
      <c r="L21" s="16" t="s">
        <v>582</v>
      </c>
      <c r="M21" s="14">
        <v>0</v>
      </c>
      <c r="N21" s="16">
        <v>0</v>
      </c>
      <c r="O21" s="14">
        <v>0</v>
      </c>
      <c r="P21" s="16">
        <v>0</v>
      </c>
      <c r="Q21" s="14">
        <v>2.9207298000000002</v>
      </c>
      <c r="R21" s="16">
        <v>0.30795964999999997</v>
      </c>
    </row>
    <row r="22" spans="1:18" x14ac:dyDescent="0.25">
      <c r="A22" s="11" t="s">
        <v>492</v>
      </c>
      <c r="B22" s="13">
        <v>6598</v>
      </c>
      <c r="C22" s="14">
        <f>(46/B22*100)</f>
        <v>0.69718096392846318</v>
      </c>
      <c r="D22" s="15">
        <v>6552</v>
      </c>
      <c r="E22" s="14">
        <v>81.845680549999997</v>
      </c>
      <c r="F22" s="16">
        <v>0.80742040999999998</v>
      </c>
      <c r="G22" s="14">
        <v>10.645288539999999</v>
      </c>
      <c r="H22" s="16">
        <v>0.45322832000000002</v>
      </c>
      <c r="I22" s="14">
        <v>0</v>
      </c>
      <c r="J22" s="16">
        <v>0</v>
      </c>
      <c r="K22" s="14" t="s">
        <v>582</v>
      </c>
      <c r="L22" s="16" t="s">
        <v>582</v>
      </c>
      <c r="M22" s="14">
        <v>0</v>
      </c>
      <c r="N22" s="16">
        <v>0</v>
      </c>
      <c r="O22" s="14">
        <v>0</v>
      </c>
      <c r="P22" s="16">
        <v>0</v>
      </c>
      <c r="Q22" s="14">
        <v>7.5090309099999999</v>
      </c>
      <c r="R22" s="16">
        <v>0.73532626000000001</v>
      </c>
    </row>
    <row r="23" spans="1:18" x14ac:dyDescent="0.25">
      <c r="A23" s="11" t="s">
        <v>493</v>
      </c>
      <c r="B23" s="13">
        <v>11583</v>
      </c>
      <c r="C23" s="14">
        <f>(329/B23*100)</f>
        <v>2.8403695070361739</v>
      </c>
      <c r="D23" s="15">
        <v>11254</v>
      </c>
      <c r="E23" s="14">
        <v>85.805326500000007</v>
      </c>
      <c r="F23" s="16">
        <v>0.53110831000000003</v>
      </c>
      <c r="G23" s="14">
        <v>10.22623018</v>
      </c>
      <c r="H23" s="16">
        <v>0.39449056999999998</v>
      </c>
      <c r="I23" s="14">
        <v>0</v>
      </c>
      <c r="J23" s="16">
        <v>0</v>
      </c>
      <c r="K23" s="14" t="s">
        <v>582</v>
      </c>
      <c r="L23" s="16" t="s">
        <v>582</v>
      </c>
      <c r="M23" s="14">
        <v>0</v>
      </c>
      <c r="N23" s="16">
        <v>0</v>
      </c>
      <c r="O23" s="14">
        <v>0</v>
      </c>
      <c r="P23" s="16">
        <v>0</v>
      </c>
      <c r="Q23" s="14">
        <v>3.96844332</v>
      </c>
      <c r="R23" s="16">
        <v>0.39801593000000002</v>
      </c>
    </row>
    <row r="24" spans="1:18" x14ac:dyDescent="0.25">
      <c r="A24" s="11" t="s">
        <v>494</v>
      </c>
      <c r="B24" s="13">
        <v>6647</v>
      </c>
      <c r="C24" s="14">
        <f>(23/B24*100)</f>
        <v>0.34602076124567477</v>
      </c>
      <c r="D24" s="15">
        <v>6624</v>
      </c>
      <c r="E24" s="14">
        <v>61.65673803</v>
      </c>
      <c r="F24" s="16">
        <v>1.03793819</v>
      </c>
      <c r="G24" s="14">
        <v>35.516174419999999</v>
      </c>
      <c r="H24" s="16">
        <v>0.88199439999999996</v>
      </c>
      <c r="I24" s="14">
        <v>0</v>
      </c>
      <c r="J24" s="16">
        <v>0</v>
      </c>
      <c r="K24" s="14" t="s">
        <v>582</v>
      </c>
      <c r="L24" s="16" t="s">
        <v>582</v>
      </c>
      <c r="M24" s="14">
        <v>0</v>
      </c>
      <c r="N24" s="16">
        <v>0</v>
      </c>
      <c r="O24" s="14">
        <v>0</v>
      </c>
      <c r="P24" s="16">
        <v>0</v>
      </c>
      <c r="Q24" s="14">
        <v>2.82708754</v>
      </c>
      <c r="R24" s="16">
        <v>0.89310372000000005</v>
      </c>
    </row>
    <row r="25" spans="1:18" x14ac:dyDescent="0.25">
      <c r="A25" s="11" t="s">
        <v>495</v>
      </c>
      <c r="B25" s="13">
        <v>5581</v>
      </c>
      <c r="C25" s="14">
        <f>(26/B25*100)</f>
        <v>0.46586633219853069</v>
      </c>
      <c r="D25" s="15">
        <v>5555</v>
      </c>
      <c r="E25" s="14">
        <v>68.200492519999997</v>
      </c>
      <c r="F25" s="16">
        <v>0.84033785999999999</v>
      </c>
      <c r="G25" s="14">
        <v>29.823883970000001</v>
      </c>
      <c r="H25" s="16">
        <v>0.82858511000000001</v>
      </c>
      <c r="I25" s="14">
        <v>0</v>
      </c>
      <c r="J25" s="16">
        <v>0</v>
      </c>
      <c r="K25" s="14" t="s">
        <v>582</v>
      </c>
      <c r="L25" s="16" t="s">
        <v>582</v>
      </c>
      <c r="M25" s="14">
        <v>0</v>
      </c>
      <c r="N25" s="16">
        <v>0</v>
      </c>
      <c r="O25" s="14">
        <v>0</v>
      </c>
      <c r="P25" s="16">
        <v>0</v>
      </c>
      <c r="Q25" s="14">
        <v>1.9756235099999999</v>
      </c>
      <c r="R25" s="16">
        <v>0.20800292000000001</v>
      </c>
    </row>
    <row r="26" spans="1:18" x14ac:dyDescent="0.25">
      <c r="A26" s="11" t="s">
        <v>496</v>
      </c>
      <c r="B26" s="13">
        <v>4869</v>
      </c>
      <c r="C26" s="14">
        <f>(108/B26*100)</f>
        <v>2.2181146025878005</v>
      </c>
      <c r="D26" s="15">
        <v>4761</v>
      </c>
      <c r="E26" s="14">
        <v>82.311235980000006</v>
      </c>
      <c r="F26" s="16">
        <v>0.62218565999999997</v>
      </c>
      <c r="G26" s="14">
        <v>15.56147146</v>
      </c>
      <c r="H26" s="16">
        <v>0.57390563000000006</v>
      </c>
      <c r="I26" s="14">
        <v>0</v>
      </c>
      <c r="J26" s="16">
        <v>0</v>
      </c>
      <c r="K26" s="14" t="s">
        <v>582</v>
      </c>
      <c r="L26" s="16" t="s">
        <v>582</v>
      </c>
      <c r="M26" s="14">
        <v>0</v>
      </c>
      <c r="N26" s="16">
        <v>0</v>
      </c>
      <c r="O26" s="14">
        <v>0</v>
      </c>
      <c r="P26" s="16">
        <v>0</v>
      </c>
      <c r="Q26" s="14">
        <v>2.1272925599999999</v>
      </c>
      <c r="R26" s="16">
        <v>0.26396255000000002</v>
      </c>
    </row>
    <row r="27" spans="1:18" x14ac:dyDescent="0.25">
      <c r="A27" s="11" t="s">
        <v>497</v>
      </c>
      <c r="B27" s="13">
        <v>5299</v>
      </c>
      <c r="C27" s="14">
        <f>(245/B27*100)</f>
        <v>4.6235138705416112</v>
      </c>
      <c r="D27" s="15">
        <v>5054</v>
      </c>
      <c r="E27" s="14">
        <v>72.723480609999996</v>
      </c>
      <c r="F27" s="16">
        <v>0.61130912000000004</v>
      </c>
      <c r="G27" s="14">
        <v>19.186461019999999</v>
      </c>
      <c r="H27" s="16">
        <v>0.62112411999999995</v>
      </c>
      <c r="I27" s="14">
        <v>0</v>
      </c>
      <c r="J27" s="16">
        <v>0</v>
      </c>
      <c r="K27" s="14" t="s">
        <v>582</v>
      </c>
      <c r="L27" s="16" t="s">
        <v>582</v>
      </c>
      <c r="M27" s="14">
        <v>0</v>
      </c>
      <c r="N27" s="16">
        <v>0</v>
      </c>
      <c r="O27" s="14">
        <v>0</v>
      </c>
      <c r="P27" s="16">
        <v>0</v>
      </c>
      <c r="Q27" s="14">
        <v>8.0900583699999995</v>
      </c>
      <c r="R27" s="16">
        <v>0.33312855000000002</v>
      </c>
    </row>
    <row r="28" spans="1:18" x14ac:dyDescent="0.25">
      <c r="A28" s="11" t="s">
        <v>498</v>
      </c>
      <c r="B28" s="13">
        <v>7568</v>
      </c>
      <c r="C28" s="14">
        <f>(640/B28*100)</f>
        <v>8.456659619450317</v>
      </c>
      <c r="D28" s="15">
        <v>6928</v>
      </c>
      <c r="E28" s="14">
        <v>56.234531949999997</v>
      </c>
      <c r="F28" s="16">
        <v>0.97616501</v>
      </c>
      <c r="G28" s="14">
        <v>36.100234739999998</v>
      </c>
      <c r="H28" s="16">
        <v>0.74578650999999996</v>
      </c>
      <c r="I28" s="14">
        <v>0</v>
      </c>
      <c r="J28" s="16">
        <v>0</v>
      </c>
      <c r="K28" s="14" t="s">
        <v>582</v>
      </c>
      <c r="L28" s="16" t="s">
        <v>582</v>
      </c>
      <c r="M28" s="14">
        <v>0</v>
      </c>
      <c r="N28" s="16">
        <v>0</v>
      </c>
      <c r="O28" s="14">
        <v>0</v>
      </c>
      <c r="P28" s="16">
        <v>0</v>
      </c>
      <c r="Q28" s="14">
        <v>7.6652333099999996</v>
      </c>
      <c r="R28" s="16">
        <v>0.89018238999999999</v>
      </c>
    </row>
    <row r="29" spans="1:18" x14ac:dyDescent="0.25">
      <c r="A29" s="11" t="s">
        <v>499</v>
      </c>
      <c r="B29" s="13">
        <v>5385</v>
      </c>
      <c r="C29" s="14">
        <f>(30/B29*100)</f>
        <v>0.55710306406685239</v>
      </c>
      <c r="D29" s="15">
        <v>5355</v>
      </c>
      <c r="E29" s="14">
        <v>75.340063729999997</v>
      </c>
      <c r="F29" s="16">
        <v>0.69772040999999996</v>
      </c>
      <c r="G29" s="14">
        <v>20.09137307</v>
      </c>
      <c r="H29" s="16">
        <v>0.61969405</v>
      </c>
      <c r="I29" s="14">
        <v>0</v>
      </c>
      <c r="J29" s="16">
        <v>0</v>
      </c>
      <c r="K29" s="14" t="s">
        <v>582</v>
      </c>
      <c r="L29" s="16" t="s">
        <v>582</v>
      </c>
      <c r="M29" s="14">
        <v>2.7667624100000001</v>
      </c>
      <c r="N29" s="16">
        <v>0.24169378</v>
      </c>
      <c r="O29" s="14">
        <v>0</v>
      </c>
      <c r="P29" s="16">
        <v>0</v>
      </c>
      <c r="Q29" s="14">
        <v>1.8018007899999999</v>
      </c>
      <c r="R29" s="16">
        <v>0.24375272000000001</v>
      </c>
    </row>
    <row r="30" spans="1:18" x14ac:dyDescent="0.25">
      <c r="A30" s="11" t="s">
        <v>500</v>
      </c>
      <c r="B30" s="13">
        <v>4520</v>
      </c>
      <c r="C30" s="14">
        <f>(290/B30*100)</f>
        <v>6.4159292035398234</v>
      </c>
      <c r="D30" s="15">
        <v>4230</v>
      </c>
      <c r="E30" s="14">
        <v>66.026403130000006</v>
      </c>
      <c r="F30" s="16">
        <v>0.68564133999999999</v>
      </c>
      <c r="G30" s="14">
        <v>28.793382380000001</v>
      </c>
      <c r="H30" s="16">
        <v>0.67408544000000004</v>
      </c>
      <c r="I30" s="14">
        <v>0</v>
      </c>
      <c r="J30" s="16">
        <v>0</v>
      </c>
      <c r="K30" s="14" t="s">
        <v>582</v>
      </c>
      <c r="L30" s="16" t="s">
        <v>582</v>
      </c>
      <c r="M30" s="14">
        <v>0</v>
      </c>
      <c r="N30" s="16">
        <v>0</v>
      </c>
      <c r="O30" s="14">
        <v>0</v>
      </c>
      <c r="P30" s="16">
        <v>0</v>
      </c>
      <c r="Q30" s="14">
        <v>5.1802144999999999</v>
      </c>
      <c r="R30" s="16">
        <v>0.38216365000000002</v>
      </c>
    </row>
    <row r="31" spans="1:18" x14ac:dyDescent="0.25">
      <c r="A31" s="11" t="s">
        <v>501</v>
      </c>
      <c r="B31" s="13">
        <v>5456</v>
      </c>
      <c r="C31" s="14">
        <f>(161/B31*100)</f>
        <v>2.9508797653958947</v>
      </c>
      <c r="D31" s="15">
        <v>5295</v>
      </c>
      <c r="E31" s="14">
        <v>79.379089489999998</v>
      </c>
      <c r="F31" s="16">
        <v>0.70168277000000001</v>
      </c>
      <c r="G31" s="14">
        <v>14.97595883</v>
      </c>
      <c r="H31" s="16">
        <v>0.65245105000000003</v>
      </c>
      <c r="I31" s="14">
        <v>0</v>
      </c>
      <c r="J31" s="16">
        <v>0</v>
      </c>
      <c r="K31" s="14" t="s">
        <v>582</v>
      </c>
      <c r="L31" s="16" t="s">
        <v>582</v>
      </c>
      <c r="M31" s="14">
        <v>0</v>
      </c>
      <c r="N31" s="16">
        <v>0</v>
      </c>
      <c r="O31" s="14">
        <v>0</v>
      </c>
      <c r="P31" s="16">
        <v>0</v>
      </c>
      <c r="Q31" s="14">
        <v>5.6449516800000001</v>
      </c>
      <c r="R31" s="16">
        <v>0.49130098999999999</v>
      </c>
    </row>
    <row r="32" spans="1:18" x14ac:dyDescent="0.25">
      <c r="A32" s="11" t="s">
        <v>502</v>
      </c>
      <c r="B32" s="13">
        <v>4478</v>
      </c>
      <c r="C32" s="14">
        <f>(6/B32*100)</f>
        <v>0.13398838767306834</v>
      </c>
      <c r="D32" s="15">
        <v>4472</v>
      </c>
      <c r="E32" s="14">
        <v>82.623206479999993</v>
      </c>
      <c r="F32" s="16">
        <v>0.61450579999999999</v>
      </c>
      <c r="G32" s="14">
        <v>15.181959190000001</v>
      </c>
      <c r="H32" s="16">
        <v>0.60465391999999996</v>
      </c>
      <c r="I32" s="14">
        <v>0</v>
      </c>
      <c r="J32" s="16">
        <v>0</v>
      </c>
      <c r="K32" s="14" t="s">
        <v>582</v>
      </c>
      <c r="L32" s="16" t="s">
        <v>582</v>
      </c>
      <c r="M32" s="14">
        <v>0</v>
      </c>
      <c r="N32" s="16">
        <v>0</v>
      </c>
      <c r="O32" s="14">
        <v>0</v>
      </c>
      <c r="P32" s="16">
        <v>0</v>
      </c>
      <c r="Q32" s="14">
        <v>2.1948343299999999</v>
      </c>
      <c r="R32" s="16">
        <v>0.27032795999999998</v>
      </c>
    </row>
    <row r="33" spans="1:18" x14ac:dyDescent="0.25">
      <c r="A33" s="11" t="s">
        <v>503</v>
      </c>
      <c r="B33" s="13">
        <v>7325</v>
      </c>
      <c r="C33" s="14">
        <f>(90/B33*100)</f>
        <v>1.228668941979522</v>
      </c>
      <c r="D33" s="15">
        <v>7235</v>
      </c>
      <c r="E33" s="14">
        <v>79.072576130000002</v>
      </c>
      <c r="F33" s="16">
        <v>0.68420172000000001</v>
      </c>
      <c r="G33" s="14">
        <v>18.523548909999999</v>
      </c>
      <c r="H33" s="16">
        <v>0.63070543999999995</v>
      </c>
      <c r="I33" s="14">
        <v>0</v>
      </c>
      <c r="J33" s="16">
        <v>0</v>
      </c>
      <c r="K33" s="14" t="s">
        <v>582</v>
      </c>
      <c r="L33" s="16" t="s">
        <v>582</v>
      </c>
      <c r="M33" s="14">
        <v>0</v>
      </c>
      <c r="N33" s="16">
        <v>0</v>
      </c>
      <c r="O33" s="14">
        <v>0</v>
      </c>
      <c r="P33" s="16">
        <v>0</v>
      </c>
      <c r="Q33" s="14">
        <v>2.40387496</v>
      </c>
      <c r="R33" s="16">
        <v>0.26274029999999998</v>
      </c>
    </row>
    <row r="34" spans="1:18" x14ac:dyDescent="0.25">
      <c r="A34" s="11" t="s">
        <v>504</v>
      </c>
      <c r="B34" s="13">
        <v>6350</v>
      </c>
      <c r="C34" s="14">
        <f>(119/B34*100)</f>
        <v>1.8740157480314963</v>
      </c>
      <c r="D34" s="15">
        <v>6231</v>
      </c>
      <c r="E34" s="14">
        <v>77.893785960000002</v>
      </c>
      <c r="F34" s="16">
        <v>0.81876956000000001</v>
      </c>
      <c r="G34" s="14">
        <v>12.404933700000001</v>
      </c>
      <c r="H34" s="16">
        <v>0.48321863999999998</v>
      </c>
      <c r="I34" s="14">
        <v>0</v>
      </c>
      <c r="J34" s="16">
        <v>0</v>
      </c>
      <c r="K34" s="14" t="s">
        <v>582</v>
      </c>
      <c r="L34" s="16" t="s">
        <v>582</v>
      </c>
      <c r="M34" s="14">
        <v>2.59856183</v>
      </c>
      <c r="N34" s="16">
        <v>0.53942776999999997</v>
      </c>
      <c r="O34" s="14">
        <v>0</v>
      </c>
      <c r="P34" s="16">
        <v>0</v>
      </c>
      <c r="Q34" s="14">
        <v>7.1027185099999999</v>
      </c>
      <c r="R34" s="16">
        <v>0.57618784000000001</v>
      </c>
    </row>
    <row r="35" spans="1:18" x14ac:dyDescent="0.25">
      <c r="A35" s="11" t="s">
        <v>505</v>
      </c>
      <c r="B35" s="13">
        <v>6406</v>
      </c>
      <c r="C35" s="14">
        <f>(98/B35*100)</f>
        <v>1.5298157976896658</v>
      </c>
      <c r="D35" s="15">
        <v>6308</v>
      </c>
      <c r="E35" s="14">
        <v>52.233225730000001</v>
      </c>
      <c r="F35" s="16">
        <v>0.76685038000000005</v>
      </c>
      <c r="G35" s="14">
        <v>41.411587990000001</v>
      </c>
      <c r="H35" s="16">
        <v>0.70176143999999996</v>
      </c>
      <c r="I35" s="14">
        <v>0</v>
      </c>
      <c r="J35" s="16">
        <v>0</v>
      </c>
      <c r="K35" s="14" t="s">
        <v>582</v>
      </c>
      <c r="L35" s="16" t="s">
        <v>582</v>
      </c>
      <c r="M35" s="14">
        <v>1.0461893200000001</v>
      </c>
      <c r="N35" s="16">
        <v>5.740572E-2</v>
      </c>
      <c r="O35" s="14">
        <v>0</v>
      </c>
      <c r="P35" s="16">
        <v>0</v>
      </c>
      <c r="Q35" s="14">
        <v>5.30899696</v>
      </c>
      <c r="R35" s="16">
        <v>0.34308935000000002</v>
      </c>
    </row>
    <row r="36" spans="1:18" x14ac:dyDescent="0.25">
      <c r="A36" s="11" t="s">
        <v>506</v>
      </c>
      <c r="B36" s="13">
        <v>6736</v>
      </c>
      <c r="C36" s="14">
        <f>(116/B36*100)</f>
        <v>1.7220902612826601</v>
      </c>
      <c r="D36" s="15">
        <v>6620</v>
      </c>
      <c r="E36" s="14">
        <v>70.155406720000002</v>
      </c>
      <c r="F36" s="16">
        <v>0.80782131000000001</v>
      </c>
      <c r="G36" s="14">
        <v>25.203941360000002</v>
      </c>
      <c r="H36" s="16">
        <v>0.73920467000000001</v>
      </c>
      <c r="I36" s="14">
        <v>0</v>
      </c>
      <c r="J36" s="16">
        <v>0</v>
      </c>
      <c r="K36" s="14" t="s">
        <v>582</v>
      </c>
      <c r="L36" s="16" t="s">
        <v>582</v>
      </c>
      <c r="M36" s="14">
        <v>0</v>
      </c>
      <c r="N36" s="16">
        <v>0</v>
      </c>
      <c r="O36" s="14">
        <v>0</v>
      </c>
      <c r="P36" s="16">
        <v>0</v>
      </c>
      <c r="Q36" s="14">
        <v>4.6406519199999998</v>
      </c>
      <c r="R36" s="16">
        <v>0.38937101000000002</v>
      </c>
    </row>
    <row r="37" spans="1:18" x14ac:dyDescent="0.25">
      <c r="A37" s="11" t="s">
        <v>507</v>
      </c>
      <c r="B37" s="13">
        <v>5458</v>
      </c>
      <c r="C37" s="14">
        <f>(254/B37*100)</f>
        <v>4.653719311102968</v>
      </c>
      <c r="D37" s="15">
        <v>5204</v>
      </c>
      <c r="E37" s="14">
        <v>72.129354210000002</v>
      </c>
      <c r="F37" s="16">
        <v>0.92849716000000004</v>
      </c>
      <c r="G37" s="14">
        <v>18.439235620000002</v>
      </c>
      <c r="H37" s="16">
        <v>0.63806993999999995</v>
      </c>
      <c r="I37" s="14">
        <v>0</v>
      </c>
      <c r="J37" s="16">
        <v>0</v>
      </c>
      <c r="K37" s="14" t="s">
        <v>582</v>
      </c>
      <c r="L37" s="16" t="s">
        <v>582</v>
      </c>
      <c r="M37" s="14">
        <v>0</v>
      </c>
      <c r="N37" s="16">
        <v>0</v>
      </c>
      <c r="O37" s="14">
        <v>0</v>
      </c>
      <c r="P37" s="16">
        <v>0</v>
      </c>
      <c r="Q37" s="14">
        <v>9.4314101699999995</v>
      </c>
      <c r="R37" s="16">
        <v>0.84867433000000003</v>
      </c>
    </row>
    <row r="38" spans="1:18" x14ac:dyDescent="0.25">
      <c r="A38" s="11" t="s">
        <v>508</v>
      </c>
      <c r="B38" s="13">
        <v>5860</v>
      </c>
      <c r="C38" s="14">
        <f>(36/B38*100)</f>
        <v>0.61433447098976102</v>
      </c>
      <c r="D38" s="15">
        <v>5824</v>
      </c>
      <c r="E38" s="14">
        <v>59.841752720000002</v>
      </c>
      <c r="F38" s="16">
        <v>1.0787254900000001</v>
      </c>
      <c r="G38" s="14">
        <v>18.519487640000001</v>
      </c>
      <c r="H38" s="16">
        <v>0.67235981</v>
      </c>
      <c r="I38" s="14">
        <v>0</v>
      </c>
      <c r="J38" s="16">
        <v>0</v>
      </c>
      <c r="K38" s="14" t="s">
        <v>582</v>
      </c>
      <c r="L38" s="16" t="s">
        <v>582</v>
      </c>
      <c r="M38" s="14">
        <v>0</v>
      </c>
      <c r="N38" s="16">
        <v>0</v>
      </c>
      <c r="O38" s="14">
        <v>0</v>
      </c>
      <c r="P38" s="16">
        <v>0</v>
      </c>
      <c r="Q38" s="14">
        <v>21.638759629999999</v>
      </c>
      <c r="R38" s="16">
        <v>1.12173878</v>
      </c>
    </row>
    <row r="39" spans="1:18" x14ac:dyDescent="0.25">
      <c r="A39" s="11" t="s">
        <v>509</v>
      </c>
      <c r="B39" s="13">
        <v>5895</v>
      </c>
      <c r="C39" s="14">
        <f>(34/B39*100)</f>
        <v>0.57675996607294322</v>
      </c>
      <c r="D39" s="15">
        <v>5861</v>
      </c>
      <c r="E39" s="14">
        <v>73.421799340000007</v>
      </c>
      <c r="F39" s="16">
        <v>0.88078537999999995</v>
      </c>
      <c r="G39" s="14">
        <v>22.133145670000001</v>
      </c>
      <c r="H39" s="16">
        <v>0.77519397000000001</v>
      </c>
      <c r="I39" s="14">
        <v>0</v>
      </c>
      <c r="J39" s="16">
        <v>0</v>
      </c>
      <c r="K39" s="14" t="s">
        <v>582</v>
      </c>
      <c r="L39" s="16" t="s">
        <v>582</v>
      </c>
      <c r="M39" s="14">
        <v>0</v>
      </c>
      <c r="N39" s="16">
        <v>0</v>
      </c>
      <c r="O39" s="14">
        <v>0</v>
      </c>
      <c r="P39" s="16">
        <v>0</v>
      </c>
      <c r="Q39" s="14">
        <v>4.445055</v>
      </c>
      <c r="R39" s="16">
        <v>0.63366745000000002</v>
      </c>
    </row>
    <row r="40" spans="1:18" x14ac:dyDescent="0.25">
      <c r="A40" s="11" t="s">
        <v>510</v>
      </c>
      <c r="B40" s="13">
        <v>14157</v>
      </c>
      <c r="C40" s="14">
        <f>(467/B40*100)</f>
        <v>3.2987214805396627</v>
      </c>
      <c r="D40" s="15">
        <v>13690</v>
      </c>
      <c r="E40" s="14">
        <v>74.398029109999996</v>
      </c>
      <c r="F40" s="16">
        <v>0.72126034999999999</v>
      </c>
      <c r="G40" s="14">
        <v>20.870188559999999</v>
      </c>
      <c r="H40" s="16">
        <v>0.68457619999999997</v>
      </c>
      <c r="I40" s="14">
        <v>0</v>
      </c>
      <c r="J40" s="16">
        <v>0</v>
      </c>
      <c r="K40" s="14" t="s">
        <v>582</v>
      </c>
      <c r="L40" s="16" t="s">
        <v>582</v>
      </c>
      <c r="M40" s="14">
        <v>0</v>
      </c>
      <c r="N40" s="16">
        <v>0</v>
      </c>
      <c r="O40" s="14">
        <v>0</v>
      </c>
      <c r="P40" s="16">
        <v>0</v>
      </c>
      <c r="Q40" s="14">
        <v>4.7317823399999996</v>
      </c>
      <c r="R40" s="16">
        <v>0.44810676999999999</v>
      </c>
    </row>
    <row r="41" spans="1:18" x14ac:dyDescent="0.25">
      <c r="A41" s="11" t="s">
        <v>511</v>
      </c>
      <c r="B41" s="13">
        <v>5712</v>
      </c>
      <c r="C41" s="14">
        <f>(83/B41*100)</f>
        <v>1.4530812324929971</v>
      </c>
      <c r="D41" s="15">
        <v>5629</v>
      </c>
      <c r="E41" s="14">
        <v>78.566761339999999</v>
      </c>
      <c r="F41" s="16">
        <v>0.61769012000000001</v>
      </c>
      <c r="G41" s="14">
        <v>16.584757539999998</v>
      </c>
      <c r="H41" s="16">
        <v>0.55370211000000003</v>
      </c>
      <c r="I41" s="14">
        <v>0</v>
      </c>
      <c r="J41" s="16">
        <v>0</v>
      </c>
      <c r="K41" s="14" t="s">
        <v>582</v>
      </c>
      <c r="L41" s="16" t="s">
        <v>582</v>
      </c>
      <c r="M41" s="14">
        <v>0.68244422999999999</v>
      </c>
      <c r="N41" s="16">
        <v>0.18172937</v>
      </c>
      <c r="O41" s="14">
        <v>0</v>
      </c>
      <c r="P41" s="16">
        <v>0</v>
      </c>
      <c r="Q41" s="14">
        <v>4.1660368800000001</v>
      </c>
      <c r="R41" s="16">
        <v>0.49685529</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72.487181133714287</v>
      </c>
      <c r="F42" s="16">
        <f>IF(COUNT(F7:F41) &gt; 0, SQRT(SUMSQ(F7:F41)/(COUNT(F7:F41)*COUNT(F7:F41)) ), "—")</f>
        <v>0.12993773314654716</v>
      </c>
      <c r="G42" s="14">
        <f>IF(COUNT(G7:G41) &gt; 0, AVERAGE(G7:G41), "—")</f>
        <v>21.028576744571435</v>
      </c>
      <c r="H42" s="16">
        <f>IF(COUNT(H7:H41) &gt; 0, SQRT(SUMSQ(H7:H41)/(COUNT(H7:H41)*COUNT(H7:H41)) ), "—")</f>
        <v>0.10668063713740139</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0</v>
      </c>
      <c r="P42" s="16">
        <f>IF(COUNT(P7:P41) &gt; 0, SQRT(SUMSQ(P7:P41)/(COUNT(P7:P41)*COUNT(P7:P41)) ), "—")</f>
        <v>0</v>
      </c>
      <c r="Q42" s="14">
        <f>IF(COUNT(Q7:Q41) &gt; 0, AVERAGE(Q7:Q41), "—")</f>
        <v>5.8460181777142859</v>
      </c>
      <c r="R42" s="16">
        <f>IF(COUNT(R7:R41) &gt; 0, SQRT(SUMSQ(R7:R41)/(COUNT(R7:R41)*COUNT(R7:R41)) ), "—")</f>
        <v>9.5166584357335784E-2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49.895164559999998</v>
      </c>
      <c r="F46" s="16">
        <v>0.99246732000000004</v>
      </c>
      <c r="G46" s="14">
        <v>12.682974509999999</v>
      </c>
      <c r="H46" s="16">
        <v>0.36201262000000001</v>
      </c>
      <c r="I46" s="14">
        <v>0</v>
      </c>
      <c r="J46" s="16">
        <v>0</v>
      </c>
      <c r="K46" s="14" t="s">
        <v>582</v>
      </c>
      <c r="L46" s="16" t="s">
        <v>582</v>
      </c>
      <c r="M46" s="14">
        <v>0</v>
      </c>
      <c r="N46" s="16">
        <v>0</v>
      </c>
      <c r="O46" s="14">
        <v>0</v>
      </c>
      <c r="P46" s="16">
        <v>0</v>
      </c>
      <c r="Q46" s="14">
        <v>37.42186092</v>
      </c>
      <c r="R46" s="16">
        <v>1.14718108</v>
      </c>
    </row>
    <row r="47" spans="1:18" x14ac:dyDescent="0.25">
      <c r="A47" s="11" t="s">
        <v>517</v>
      </c>
      <c r="B47" s="13">
        <v>5928</v>
      </c>
      <c r="C47" s="14">
        <f>(498/B47*100)</f>
        <v>8.4008097165991913</v>
      </c>
      <c r="D47" s="15">
        <v>5430</v>
      </c>
      <c r="E47" s="14">
        <v>72.965790459999994</v>
      </c>
      <c r="F47" s="16">
        <v>1.1777823199999999</v>
      </c>
      <c r="G47" s="14">
        <v>11.88935169</v>
      </c>
      <c r="H47" s="16">
        <v>0.51455322000000003</v>
      </c>
      <c r="I47" s="14">
        <v>0</v>
      </c>
      <c r="J47" s="16">
        <v>0</v>
      </c>
      <c r="K47" s="14" t="s">
        <v>582</v>
      </c>
      <c r="L47" s="16" t="s">
        <v>582</v>
      </c>
      <c r="M47" s="14">
        <v>0</v>
      </c>
      <c r="N47" s="16">
        <v>0</v>
      </c>
      <c r="O47" s="14">
        <v>0</v>
      </c>
      <c r="P47" s="16">
        <v>0</v>
      </c>
      <c r="Q47" s="14">
        <v>15.144857849999999</v>
      </c>
      <c r="R47" s="16">
        <v>1.16070484</v>
      </c>
    </row>
    <row r="48" spans="1:18" x14ac:dyDescent="0.25">
      <c r="A48" s="11" t="s">
        <v>518</v>
      </c>
      <c r="B48" s="13">
        <v>9841</v>
      </c>
      <c r="C48" s="14">
        <f>(9/B48*100)</f>
        <v>9.1454120516207701E-2</v>
      </c>
      <c r="D48" s="15">
        <v>9832</v>
      </c>
      <c r="E48" s="14">
        <v>58.814249850000003</v>
      </c>
      <c r="F48" s="16">
        <v>1.01392547</v>
      </c>
      <c r="G48" s="14">
        <v>39.292448139999998</v>
      </c>
      <c r="H48" s="16">
        <v>0.90997466000000005</v>
      </c>
      <c r="I48" s="14">
        <v>0</v>
      </c>
      <c r="J48" s="16">
        <v>0</v>
      </c>
      <c r="K48" s="14" t="s">
        <v>582</v>
      </c>
      <c r="L48" s="16" t="s">
        <v>582</v>
      </c>
      <c r="M48" s="14">
        <v>0</v>
      </c>
      <c r="N48" s="16">
        <v>0</v>
      </c>
      <c r="O48" s="14">
        <v>0</v>
      </c>
      <c r="P48" s="16">
        <v>0</v>
      </c>
      <c r="Q48" s="14">
        <v>1.8933020199999999</v>
      </c>
      <c r="R48" s="16">
        <v>0.54276793999999995</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61.600846230000002</v>
      </c>
      <c r="F50" s="16">
        <v>0.70032550999999998</v>
      </c>
      <c r="G50" s="14">
        <v>32.81859274</v>
      </c>
      <c r="H50" s="16">
        <v>0.74157589999999995</v>
      </c>
      <c r="I50" s="14">
        <v>0</v>
      </c>
      <c r="J50" s="16">
        <v>0</v>
      </c>
      <c r="K50" s="14" t="s">
        <v>582</v>
      </c>
      <c r="L50" s="16" t="s">
        <v>582</v>
      </c>
      <c r="M50" s="14">
        <v>0</v>
      </c>
      <c r="N50" s="16">
        <v>0</v>
      </c>
      <c r="O50" s="14">
        <v>0</v>
      </c>
      <c r="P50" s="16">
        <v>0</v>
      </c>
      <c r="Q50" s="14">
        <v>5.5805610200000002</v>
      </c>
      <c r="R50" s="16">
        <v>0.55308957999999997</v>
      </c>
    </row>
    <row r="51" spans="1:18" x14ac:dyDescent="0.25">
      <c r="A51" s="11" t="s">
        <v>521</v>
      </c>
      <c r="B51" s="13">
        <v>6866</v>
      </c>
      <c r="C51" s="14">
        <f>(114/B51*100)</f>
        <v>1.6603553743081854</v>
      </c>
      <c r="D51" s="15">
        <v>6752</v>
      </c>
      <c r="E51" s="14">
        <v>60.247736199999999</v>
      </c>
      <c r="F51" s="16">
        <v>1.0557096399999999</v>
      </c>
      <c r="G51" s="14">
        <v>17.751766880000002</v>
      </c>
      <c r="H51" s="16">
        <v>0.61806746999999995</v>
      </c>
      <c r="I51" s="14">
        <v>0</v>
      </c>
      <c r="J51" s="16">
        <v>0</v>
      </c>
      <c r="K51" s="14" t="s">
        <v>582</v>
      </c>
      <c r="L51" s="16" t="s">
        <v>582</v>
      </c>
      <c r="M51" s="14">
        <v>10.57559064</v>
      </c>
      <c r="N51" s="16">
        <v>0.61278966999999995</v>
      </c>
      <c r="O51" s="14">
        <v>0</v>
      </c>
      <c r="P51" s="16">
        <v>0</v>
      </c>
      <c r="Q51" s="14">
        <v>11.424906269999999</v>
      </c>
      <c r="R51" s="16">
        <v>1.0934127199999999</v>
      </c>
    </row>
    <row r="52" spans="1:18" x14ac:dyDescent="0.25">
      <c r="A52" s="11" t="s">
        <v>522</v>
      </c>
      <c r="B52" s="13">
        <v>5809</v>
      </c>
      <c r="C52" s="14">
        <f>(127/B52*100)</f>
        <v>2.1862626958168359</v>
      </c>
      <c r="D52" s="15">
        <v>5682</v>
      </c>
      <c r="E52" s="14">
        <v>73.510988440000006</v>
      </c>
      <c r="F52" s="16">
        <v>0.6294052</v>
      </c>
      <c r="G52" s="14">
        <v>23.451285210000002</v>
      </c>
      <c r="H52" s="16">
        <v>0.59819608999999996</v>
      </c>
      <c r="I52" s="14">
        <v>0</v>
      </c>
      <c r="J52" s="16">
        <v>0</v>
      </c>
      <c r="K52" s="14" t="s">
        <v>582</v>
      </c>
      <c r="L52" s="16" t="s">
        <v>582</v>
      </c>
      <c r="M52" s="14">
        <v>0</v>
      </c>
      <c r="N52" s="16">
        <v>0</v>
      </c>
      <c r="O52" s="14">
        <v>0</v>
      </c>
      <c r="P52" s="16">
        <v>0</v>
      </c>
      <c r="Q52" s="14">
        <v>3.0377263499999998</v>
      </c>
      <c r="R52" s="16">
        <v>0.38081415000000002</v>
      </c>
    </row>
    <row r="53" spans="1:18" x14ac:dyDescent="0.25">
      <c r="A53" s="11" t="s">
        <v>523</v>
      </c>
      <c r="B53" s="13">
        <v>5571</v>
      </c>
      <c r="C53" s="14">
        <f>(150/B53*100)</f>
        <v>2.6925148088314486</v>
      </c>
      <c r="D53" s="15">
        <v>5421</v>
      </c>
      <c r="E53" s="14">
        <v>77.752989110000001</v>
      </c>
      <c r="F53" s="16">
        <v>0.56156165999999996</v>
      </c>
      <c r="G53" s="14">
        <v>12.96608496</v>
      </c>
      <c r="H53" s="16">
        <v>0.42180684000000002</v>
      </c>
      <c r="I53" s="14">
        <v>0</v>
      </c>
      <c r="J53" s="16">
        <v>0</v>
      </c>
      <c r="K53" s="14" t="s">
        <v>582</v>
      </c>
      <c r="L53" s="16" t="s">
        <v>582</v>
      </c>
      <c r="M53" s="14">
        <v>0</v>
      </c>
      <c r="N53" s="16">
        <v>0</v>
      </c>
      <c r="O53" s="14">
        <v>0</v>
      </c>
      <c r="P53" s="16">
        <v>0</v>
      </c>
      <c r="Q53" s="14">
        <v>9.2809259199999996</v>
      </c>
      <c r="R53" s="16">
        <v>0.42573199</v>
      </c>
    </row>
    <row r="54" spans="1:18" x14ac:dyDescent="0.25">
      <c r="A54" s="11" t="s">
        <v>524</v>
      </c>
      <c r="B54" s="13">
        <v>4740</v>
      </c>
      <c r="C54" s="14">
        <f>(669/B54*100)</f>
        <v>14.113924050632912</v>
      </c>
      <c r="D54" s="15">
        <v>4071</v>
      </c>
      <c r="E54" s="14">
        <v>64.210060249999998</v>
      </c>
      <c r="F54" s="16">
        <v>1.4584189999999999</v>
      </c>
      <c r="G54" s="14">
        <v>18.09820684</v>
      </c>
      <c r="H54" s="16">
        <v>0.78905029999999998</v>
      </c>
      <c r="I54" s="14">
        <v>0</v>
      </c>
      <c r="J54" s="16">
        <v>0</v>
      </c>
      <c r="K54" s="14" t="s">
        <v>582</v>
      </c>
      <c r="L54" s="16" t="s">
        <v>582</v>
      </c>
      <c r="M54" s="14">
        <v>0</v>
      </c>
      <c r="N54" s="16">
        <v>0</v>
      </c>
      <c r="O54" s="14">
        <v>0</v>
      </c>
      <c r="P54" s="16">
        <v>0</v>
      </c>
      <c r="Q54" s="14">
        <v>17.691732909999999</v>
      </c>
      <c r="R54" s="16">
        <v>1.64281046</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76.980225050000001</v>
      </c>
      <c r="F56" s="16">
        <v>0.62293487999999997</v>
      </c>
      <c r="G56" s="14">
        <v>21.546347910000001</v>
      </c>
      <c r="H56" s="16">
        <v>0.62401134000000003</v>
      </c>
      <c r="I56" s="14">
        <v>0</v>
      </c>
      <c r="J56" s="16">
        <v>0</v>
      </c>
      <c r="K56" s="14" t="s">
        <v>582</v>
      </c>
      <c r="L56" s="16" t="s">
        <v>582</v>
      </c>
      <c r="M56" s="14">
        <v>0</v>
      </c>
      <c r="N56" s="16">
        <v>0</v>
      </c>
      <c r="O56" s="14">
        <v>0</v>
      </c>
      <c r="P56" s="16">
        <v>0</v>
      </c>
      <c r="Q56" s="14">
        <v>1.47342704</v>
      </c>
      <c r="R56" s="16">
        <v>0.25468421000000002</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82.548272929999996</v>
      </c>
      <c r="F61" s="16">
        <v>0.67852365999999997</v>
      </c>
      <c r="G61" s="14">
        <v>13.06356991</v>
      </c>
      <c r="H61" s="16">
        <v>0.48283354000000001</v>
      </c>
      <c r="I61" s="14">
        <v>0</v>
      </c>
      <c r="J61" s="16">
        <v>0</v>
      </c>
      <c r="K61" s="14" t="s">
        <v>582</v>
      </c>
      <c r="L61" s="16" t="s">
        <v>582</v>
      </c>
      <c r="M61" s="14">
        <v>0</v>
      </c>
      <c r="N61" s="16">
        <v>0</v>
      </c>
      <c r="O61" s="14">
        <v>0</v>
      </c>
      <c r="P61" s="16">
        <v>0</v>
      </c>
      <c r="Q61" s="14">
        <v>4.3881571599999996</v>
      </c>
      <c r="R61" s="16">
        <v>0.54811224000000003</v>
      </c>
    </row>
    <row r="62" spans="1:18" x14ac:dyDescent="0.25">
      <c r="A62" s="11" t="s">
        <v>532</v>
      </c>
      <c r="B62" s="13">
        <v>4476</v>
      </c>
      <c r="C62" s="14">
        <f>(3/B62*100)</f>
        <v>6.7024128686327081E-2</v>
      </c>
      <c r="D62" s="15">
        <v>4473</v>
      </c>
      <c r="E62" s="14">
        <v>82.454992860000004</v>
      </c>
      <c r="F62" s="16">
        <v>0.68308561000000001</v>
      </c>
      <c r="G62" s="14">
        <v>16.852246510000001</v>
      </c>
      <c r="H62" s="16">
        <v>0.68042033999999996</v>
      </c>
      <c r="I62" s="14">
        <v>0</v>
      </c>
      <c r="J62" s="16">
        <v>0</v>
      </c>
      <c r="K62" s="14" t="s">
        <v>582</v>
      </c>
      <c r="L62" s="16" t="s">
        <v>582</v>
      </c>
      <c r="M62" s="14">
        <v>0</v>
      </c>
      <c r="N62" s="16">
        <v>0</v>
      </c>
      <c r="O62" s="14">
        <v>0</v>
      </c>
      <c r="P62" s="16">
        <v>0</v>
      </c>
      <c r="Q62" s="14">
        <v>0.69276062000000005</v>
      </c>
      <c r="R62" s="16">
        <v>0.11211467</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72.870012990000006</v>
      </c>
      <c r="F66" s="16">
        <v>0.60474276000000005</v>
      </c>
      <c r="G66" s="14">
        <v>12.86815784</v>
      </c>
      <c r="H66" s="16">
        <v>0.49269245</v>
      </c>
      <c r="I66" s="14">
        <v>0</v>
      </c>
      <c r="J66" s="16">
        <v>0</v>
      </c>
      <c r="K66" s="14" t="s">
        <v>582</v>
      </c>
      <c r="L66" s="16" t="s">
        <v>582</v>
      </c>
      <c r="M66" s="14">
        <v>0</v>
      </c>
      <c r="N66" s="16">
        <v>0</v>
      </c>
      <c r="O66" s="14">
        <v>0</v>
      </c>
      <c r="P66" s="16">
        <v>0</v>
      </c>
      <c r="Q66" s="14">
        <v>14.26182917</v>
      </c>
      <c r="R66" s="16">
        <v>0.39569786000000001</v>
      </c>
    </row>
    <row r="67" spans="1:18" x14ac:dyDescent="0.25">
      <c r="A67" s="11" t="s">
        <v>537</v>
      </c>
      <c r="B67" s="13">
        <v>6971</v>
      </c>
      <c r="C67" s="14">
        <f>(1435/B67*100)</f>
        <v>20.585281882082914</v>
      </c>
      <c r="D67" s="15">
        <v>5536</v>
      </c>
      <c r="E67" s="14">
        <v>58.81770607</v>
      </c>
      <c r="F67" s="16">
        <v>0.85513187000000002</v>
      </c>
      <c r="G67" s="14">
        <v>35.969028250000001</v>
      </c>
      <c r="H67" s="16">
        <v>0.80282215999999995</v>
      </c>
      <c r="I67" s="14">
        <v>0</v>
      </c>
      <c r="J67" s="16">
        <v>0</v>
      </c>
      <c r="K67" s="14" t="s">
        <v>582</v>
      </c>
      <c r="L67" s="16" t="s">
        <v>582</v>
      </c>
      <c r="M67" s="14">
        <v>0</v>
      </c>
      <c r="N67" s="16">
        <v>0</v>
      </c>
      <c r="O67" s="14">
        <v>0</v>
      </c>
      <c r="P67" s="16">
        <v>0</v>
      </c>
      <c r="Q67" s="14">
        <v>5.2132656700000002</v>
      </c>
      <c r="R67" s="16">
        <v>0.39933362999999999</v>
      </c>
    </row>
    <row r="68" spans="1:18" x14ac:dyDescent="0.25">
      <c r="A68" s="11" t="s">
        <v>538</v>
      </c>
      <c r="B68" s="13">
        <v>12083</v>
      </c>
      <c r="C68" s="14">
        <f>(33/B68*100)</f>
        <v>0.27311098237192749</v>
      </c>
      <c r="D68" s="15">
        <v>12050</v>
      </c>
      <c r="E68" s="14">
        <v>66.536993140000007</v>
      </c>
      <c r="F68" s="16">
        <v>0.44007281999999998</v>
      </c>
      <c r="G68" s="14">
        <v>14.00945156</v>
      </c>
      <c r="H68" s="16">
        <v>0.32814388999999999</v>
      </c>
      <c r="I68" s="14">
        <v>0</v>
      </c>
      <c r="J68" s="16">
        <v>0</v>
      </c>
      <c r="K68" s="14" t="s">
        <v>582</v>
      </c>
      <c r="L68" s="16" t="s">
        <v>582</v>
      </c>
      <c r="M68" s="14">
        <v>0</v>
      </c>
      <c r="N68" s="16">
        <v>0</v>
      </c>
      <c r="O68" s="14">
        <v>0</v>
      </c>
      <c r="P68" s="16">
        <v>0</v>
      </c>
      <c r="Q68" s="14">
        <v>19.453555290000001</v>
      </c>
      <c r="R68" s="16">
        <v>0.31631960999999997</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80.423939720000007</v>
      </c>
      <c r="F70" s="16">
        <v>0.68788035999999997</v>
      </c>
      <c r="G70" s="14">
        <v>13.515388980000001</v>
      </c>
      <c r="H70" s="16">
        <v>0.53562558999999998</v>
      </c>
      <c r="I70" s="14">
        <v>0</v>
      </c>
      <c r="J70" s="16">
        <v>0</v>
      </c>
      <c r="K70" s="14" t="s">
        <v>582</v>
      </c>
      <c r="L70" s="16" t="s">
        <v>582</v>
      </c>
      <c r="M70" s="14">
        <v>0</v>
      </c>
      <c r="N70" s="16">
        <v>0</v>
      </c>
      <c r="O70" s="14">
        <v>0</v>
      </c>
      <c r="P70" s="16">
        <v>0</v>
      </c>
      <c r="Q70" s="14">
        <v>6.0606713000000001</v>
      </c>
      <c r="R70" s="16">
        <v>0.60385844</v>
      </c>
    </row>
    <row r="71" spans="1:18" x14ac:dyDescent="0.25">
      <c r="A71" s="11" t="s">
        <v>541</v>
      </c>
      <c r="B71" s="13">
        <v>6115</v>
      </c>
      <c r="C71" s="14">
        <f>(63/B71*100)</f>
        <v>1.0302534750613246</v>
      </c>
      <c r="D71" s="15">
        <v>6052</v>
      </c>
      <c r="E71" s="14">
        <v>70.318281900000002</v>
      </c>
      <c r="F71" s="16">
        <v>0.69479124999999997</v>
      </c>
      <c r="G71" s="14">
        <v>28.375724380000001</v>
      </c>
      <c r="H71" s="16">
        <v>0.67541887</v>
      </c>
      <c r="I71" s="14">
        <v>0</v>
      </c>
      <c r="J71" s="16">
        <v>0</v>
      </c>
      <c r="K71" s="14" t="s">
        <v>582</v>
      </c>
      <c r="L71" s="16" t="s">
        <v>582</v>
      </c>
      <c r="M71" s="14">
        <v>0</v>
      </c>
      <c r="N71" s="16">
        <v>0</v>
      </c>
      <c r="O71" s="14">
        <v>0</v>
      </c>
      <c r="P71" s="16">
        <v>0</v>
      </c>
      <c r="Q71" s="14">
        <v>1.30599372</v>
      </c>
      <c r="R71" s="16">
        <v>0.14108760000000001</v>
      </c>
    </row>
    <row r="72" spans="1:18" x14ac:dyDescent="0.25">
      <c r="A72" s="11" t="s">
        <v>542</v>
      </c>
      <c r="B72" s="13">
        <v>7708</v>
      </c>
      <c r="C72" s="14">
        <f>(12/B72*100)</f>
        <v>0.15568240788790866</v>
      </c>
      <c r="D72" s="15">
        <v>7696</v>
      </c>
      <c r="E72" s="14">
        <v>70.472859040000003</v>
      </c>
      <c r="F72" s="16">
        <v>0.58821252000000002</v>
      </c>
      <c r="G72" s="14">
        <v>28.923475010000001</v>
      </c>
      <c r="H72" s="16">
        <v>0.58045846999999995</v>
      </c>
      <c r="I72" s="14">
        <v>0</v>
      </c>
      <c r="J72" s="16">
        <v>0</v>
      </c>
      <c r="K72" s="14" t="s">
        <v>582</v>
      </c>
      <c r="L72" s="16" t="s">
        <v>582</v>
      </c>
      <c r="M72" s="14">
        <v>0</v>
      </c>
      <c r="N72" s="16">
        <v>0</v>
      </c>
      <c r="O72" s="14">
        <v>0</v>
      </c>
      <c r="P72" s="16">
        <v>0</v>
      </c>
      <c r="Q72" s="14">
        <v>0.60366595000000001</v>
      </c>
      <c r="R72" s="16">
        <v>9.0502929999999995E-2</v>
      </c>
    </row>
    <row r="73" spans="1:18" x14ac:dyDescent="0.25">
      <c r="A73" s="11" t="s">
        <v>543</v>
      </c>
      <c r="B73" s="13">
        <v>8249</v>
      </c>
      <c r="C73" s="14">
        <f>(224/B73*100)</f>
        <v>2.7154806643229485</v>
      </c>
      <c r="D73" s="15">
        <v>8025</v>
      </c>
      <c r="E73" s="14">
        <v>77.560064929999996</v>
      </c>
      <c r="F73" s="16">
        <v>0.75248371999999997</v>
      </c>
      <c r="G73" s="14">
        <v>20.57892554</v>
      </c>
      <c r="H73" s="16">
        <v>0.69220375999999995</v>
      </c>
      <c r="I73" s="14">
        <v>0</v>
      </c>
      <c r="J73" s="16">
        <v>0</v>
      </c>
      <c r="K73" s="14" t="s">
        <v>582</v>
      </c>
      <c r="L73" s="16" t="s">
        <v>582</v>
      </c>
      <c r="M73" s="14">
        <v>0</v>
      </c>
      <c r="N73" s="16">
        <v>0</v>
      </c>
      <c r="O73" s="14">
        <v>0</v>
      </c>
      <c r="P73" s="16">
        <v>0</v>
      </c>
      <c r="Q73" s="14">
        <v>1.86100953</v>
      </c>
      <c r="R73" s="16">
        <v>0.35584099000000002</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65.045228640000005</v>
      </c>
      <c r="F75" s="16">
        <v>1.1097331500000001</v>
      </c>
      <c r="G75" s="14">
        <v>17.419919199999999</v>
      </c>
      <c r="H75" s="16">
        <v>0.64613328000000003</v>
      </c>
      <c r="I75" s="14">
        <v>0</v>
      </c>
      <c r="J75" s="16">
        <v>0</v>
      </c>
      <c r="K75" s="14" t="s">
        <v>582</v>
      </c>
      <c r="L75" s="16" t="s">
        <v>582</v>
      </c>
      <c r="M75" s="14">
        <v>0</v>
      </c>
      <c r="N75" s="16">
        <v>0</v>
      </c>
      <c r="O75" s="14">
        <v>0</v>
      </c>
      <c r="P75" s="16">
        <v>0</v>
      </c>
      <c r="Q75" s="14">
        <v>17.53485216</v>
      </c>
      <c r="R75" s="16">
        <v>1.2232536300000001</v>
      </c>
    </row>
    <row r="76" spans="1:18" x14ac:dyDescent="0.25">
      <c r="A76" s="11" t="s">
        <v>546</v>
      </c>
      <c r="B76" s="13">
        <v>14167</v>
      </c>
      <c r="C76" s="14">
        <f>(239/B76*100)</f>
        <v>1.6870191289616716</v>
      </c>
      <c r="D76" s="15">
        <v>13928</v>
      </c>
      <c r="E76" s="14">
        <v>77.840779789999999</v>
      </c>
      <c r="F76" s="16">
        <v>0.55977781000000004</v>
      </c>
      <c r="G76" s="14">
        <v>14.45243911</v>
      </c>
      <c r="H76" s="16">
        <v>0.34752648000000003</v>
      </c>
      <c r="I76" s="14">
        <v>0</v>
      </c>
      <c r="J76" s="16">
        <v>0</v>
      </c>
      <c r="K76" s="14" t="s">
        <v>582</v>
      </c>
      <c r="L76" s="16" t="s">
        <v>582</v>
      </c>
      <c r="M76" s="14">
        <v>0</v>
      </c>
      <c r="N76" s="16">
        <v>0</v>
      </c>
      <c r="O76" s="14">
        <v>0</v>
      </c>
      <c r="P76" s="16">
        <v>0</v>
      </c>
      <c r="Q76" s="14">
        <v>7.7067810999999997</v>
      </c>
      <c r="R76" s="16">
        <v>0.48180420000000002</v>
      </c>
    </row>
    <row r="77" spans="1:18" x14ac:dyDescent="0.25">
      <c r="A77" s="11" t="s">
        <v>547</v>
      </c>
      <c r="B77" s="13">
        <v>6062</v>
      </c>
      <c r="C77" s="14">
        <f>(534/B77*100)</f>
        <v>8.8089739359947217</v>
      </c>
      <c r="D77" s="15">
        <v>5528</v>
      </c>
      <c r="E77" s="14">
        <v>66.343020150000001</v>
      </c>
      <c r="F77" s="16">
        <v>0.82807355000000005</v>
      </c>
      <c r="G77" s="14">
        <v>15.82957646</v>
      </c>
      <c r="H77" s="16">
        <v>0.55610218</v>
      </c>
      <c r="I77" s="14">
        <v>0</v>
      </c>
      <c r="J77" s="16">
        <v>0</v>
      </c>
      <c r="K77" s="14" t="s">
        <v>582</v>
      </c>
      <c r="L77" s="16" t="s">
        <v>582</v>
      </c>
      <c r="M77" s="14">
        <v>0</v>
      </c>
      <c r="N77" s="16">
        <v>0</v>
      </c>
      <c r="O77" s="14">
        <v>0</v>
      </c>
      <c r="P77" s="16">
        <v>0</v>
      </c>
      <c r="Q77" s="14">
        <v>17.827403390000001</v>
      </c>
      <c r="R77" s="16">
        <v>0.85434027000000001</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75.978728259999997</v>
      </c>
      <c r="F81" s="16">
        <v>0.81608747999999998</v>
      </c>
      <c r="G81" s="14">
        <v>21.840346239999999</v>
      </c>
      <c r="H81" s="16">
        <v>0.80673528999999999</v>
      </c>
      <c r="I81" s="14">
        <v>0</v>
      </c>
      <c r="J81" s="16">
        <v>0</v>
      </c>
      <c r="K81" s="14" t="s">
        <v>582</v>
      </c>
      <c r="L81" s="16" t="s">
        <v>582</v>
      </c>
      <c r="M81" s="14">
        <v>0</v>
      </c>
      <c r="N81" s="16">
        <v>0</v>
      </c>
      <c r="O81" s="14">
        <v>0</v>
      </c>
      <c r="P81" s="16">
        <v>0</v>
      </c>
      <c r="Q81" s="14">
        <v>2.1809254999999999</v>
      </c>
      <c r="R81" s="16">
        <v>0.37245677999999999</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905</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87.519098990000003</v>
      </c>
      <c r="F7" s="16">
        <v>0.51108869000000001</v>
      </c>
      <c r="G7" s="14">
        <v>3.9625142499999999</v>
      </c>
      <c r="H7" s="16">
        <v>0.19728445</v>
      </c>
      <c r="I7" s="14">
        <v>0</v>
      </c>
      <c r="J7" s="16">
        <v>0</v>
      </c>
      <c r="K7" s="14" t="s">
        <v>582</v>
      </c>
      <c r="L7" s="16" t="s">
        <v>582</v>
      </c>
      <c r="M7" s="14">
        <v>0</v>
      </c>
      <c r="N7" s="16">
        <v>0</v>
      </c>
      <c r="O7" s="14">
        <v>0</v>
      </c>
      <c r="P7" s="16">
        <v>0</v>
      </c>
      <c r="Q7" s="14">
        <v>8.5183867600000003</v>
      </c>
      <c r="R7" s="16">
        <v>0.52906220999999998</v>
      </c>
    </row>
    <row r="8" spans="1:18" x14ac:dyDescent="0.25">
      <c r="A8" s="11" t="s">
        <v>478</v>
      </c>
      <c r="B8" s="13">
        <v>7007</v>
      </c>
      <c r="C8" s="14">
        <f>(357/B8*100)</f>
        <v>5.0949050949050951</v>
      </c>
      <c r="D8" s="15">
        <v>6650</v>
      </c>
      <c r="E8" s="14">
        <v>86.204584049999994</v>
      </c>
      <c r="F8" s="16">
        <v>0.58388326999999995</v>
      </c>
      <c r="G8" s="14">
        <v>7.8175371399999998</v>
      </c>
      <c r="H8" s="16">
        <v>0.43490371999999999</v>
      </c>
      <c r="I8" s="14">
        <v>0</v>
      </c>
      <c r="J8" s="16">
        <v>0</v>
      </c>
      <c r="K8" s="14" t="s">
        <v>582</v>
      </c>
      <c r="L8" s="16" t="s">
        <v>582</v>
      </c>
      <c r="M8" s="14">
        <v>0.4951663</v>
      </c>
      <c r="N8" s="16">
        <v>0.12190288000000001</v>
      </c>
      <c r="O8" s="14">
        <v>0</v>
      </c>
      <c r="P8" s="16">
        <v>0</v>
      </c>
      <c r="Q8" s="14">
        <v>5.4827125099999998</v>
      </c>
      <c r="R8" s="16">
        <v>0.37825160000000002</v>
      </c>
    </row>
    <row r="9" spans="1:18" x14ac:dyDescent="0.25">
      <c r="A9" s="11" t="s">
        <v>479</v>
      </c>
      <c r="B9" s="13">
        <v>9651</v>
      </c>
      <c r="C9" s="14">
        <f>(381/B9*100)</f>
        <v>3.947777432390426</v>
      </c>
      <c r="D9" s="15">
        <v>9270</v>
      </c>
      <c r="E9" s="14">
        <v>84.777616699999996</v>
      </c>
      <c r="F9" s="16">
        <v>0.67029740999999998</v>
      </c>
      <c r="G9" s="14">
        <v>6.16320859</v>
      </c>
      <c r="H9" s="16">
        <v>0.31438843</v>
      </c>
      <c r="I9" s="14">
        <v>0</v>
      </c>
      <c r="J9" s="16">
        <v>0</v>
      </c>
      <c r="K9" s="14" t="s">
        <v>582</v>
      </c>
      <c r="L9" s="16" t="s">
        <v>582</v>
      </c>
      <c r="M9" s="14">
        <v>3.1075687300000001</v>
      </c>
      <c r="N9" s="16">
        <v>0.55629209000000002</v>
      </c>
      <c r="O9" s="14">
        <v>0</v>
      </c>
      <c r="P9" s="16">
        <v>0</v>
      </c>
      <c r="Q9" s="14">
        <v>5.9516059800000001</v>
      </c>
      <c r="R9" s="16">
        <v>0.47224677999999998</v>
      </c>
    </row>
    <row r="10" spans="1:18" x14ac:dyDescent="0.25">
      <c r="A10" s="11" t="s">
        <v>480</v>
      </c>
      <c r="B10" s="13">
        <v>20058</v>
      </c>
      <c r="C10" s="14">
        <f>(596/B10*100)</f>
        <v>2.9713829893309405</v>
      </c>
      <c r="D10" s="15">
        <v>19462</v>
      </c>
      <c r="E10" s="14">
        <v>90.468412749999999</v>
      </c>
      <c r="F10" s="16">
        <v>0.48774878999999999</v>
      </c>
      <c r="G10" s="14">
        <v>4.7878087799999998</v>
      </c>
      <c r="H10" s="16">
        <v>0.23041932000000001</v>
      </c>
      <c r="I10" s="14">
        <v>0</v>
      </c>
      <c r="J10" s="16">
        <v>0</v>
      </c>
      <c r="K10" s="14" t="s">
        <v>582</v>
      </c>
      <c r="L10" s="16" t="s">
        <v>582</v>
      </c>
      <c r="M10" s="14">
        <v>0</v>
      </c>
      <c r="N10" s="16">
        <v>0</v>
      </c>
      <c r="O10" s="14">
        <v>0</v>
      </c>
      <c r="P10" s="16">
        <v>0</v>
      </c>
      <c r="Q10" s="14">
        <v>4.7437784799999996</v>
      </c>
      <c r="R10" s="16">
        <v>0.37762157000000002</v>
      </c>
    </row>
    <row r="11" spans="1:18" x14ac:dyDescent="0.25">
      <c r="A11" s="11" t="s">
        <v>481</v>
      </c>
      <c r="B11" s="13">
        <v>7053</v>
      </c>
      <c r="C11" s="14">
        <f>(274/B11*100)</f>
        <v>3.8848716858074575</v>
      </c>
      <c r="D11" s="15">
        <v>6779</v>
      </c>
      <c r="E11" s="14">
        <v>76.591425279999996</v>
      </c>
      <c r="F11" s="16">
        <v>1.05159235</v>
      </c>
      <c r="G11" s="14">
        <v>12.01469981</v>
      </c>
      <c r="H11" s="16">
        <v>0.47925035999999999</v>
      </c>
      <c r="I11" s="14">
        <v>0</v>
      </c>
      <c r="J11" s="16">
        <v>0</v>
      </c>
      <c r="K11" s="14" t="s">
        <v>582</v>
      </c>
      <c r="L11" s="16" t="s">
        <v>582</v>
      </c>
      <c r="M11" s="14">
        <v>0</v>
      </c>
      <c r="N11" s="16">
        <v>0</v>
      </c>
      <c r="O11" s="14">
        <v>0</v>
      </c>
      <c r="P11" s="16">
        <v>0</v>
      </c>
      <c r="Q11" s="14">
        <v>11.393874909999999</v>
      </c>
      <c r="R11" s="16">
        <v>1.05043694</v>
      </c>
    </row>
    <row r="12" spans="1:18" x14ac:dyDescent="0.25">
      <c r="A12" s="11" t="s">
        <v>482</v>
      </c>
      <c r="B12" s="13">
        <v>6894</v>
      </c>
      <c r="C12" s="14">
        <f>(61/B12*100)</f>
        <v>0.88482738613286904</v>
      </c>
      <c r="D12" s="15">
        <v>6833</v>
      </c>
      <c r="E12" s="14">
        <v>87.431627950000006</v>
      </c>
      <c r="F12" s="16">
        <v>0.77534291</v>
      </c>
      <c r="G12" s="14">
        <v>6.0893732500000004</v>
      </c>
      <c r="H12" s="16">
        <v>0.33584916999999997</v>
      </c>
      <c r="I12" s="14">
        <v>0</v>
      </c>
      <c r="J12" s="16">
        <v>0</v>
      </c>
      <c r="K12" s="14" t="s">
        <v>582</v>
      </c>
      <c r="L12" s="16" t="s">
        <v>582</v>
      </c>
      <c r="M12" s="14">
        <v>2.3491034900000001</v>
      </c>
      <c r="N12" s="16">
        <v>0.59219533000000002</v>
      </c>
      <c r="O12" s="14">
        <v>0</v>
      </c>
      <c r="P12" s="16">
        <v>0</v>
      </c>
      <c r="Q12" s="14">
        <v>4.1298953100000002</v>
      </c>
      <c r="R12" s="16">
        <v>0.45931446999999997</v>
      </c>
    </row>
    <row r="13" spans="1:18" x14ac:dyDescent="0.25">
      <c r="A13" s="11" t="s">
        <v>483</v>
      </c>
      <c r="B13" s="13">
        <v>7161</v>
      </c>
      <c r="C13" s="14">
        <f>(380/B13*100)</f>
        <v>5.3065214355536936</v>
      </c>
      <c r="D13" s="15">
        <v>6781</v>
      </c>
      <c r="E13" s="14">
        <v>86.5967153</v>
      </c>
      <c r="F13" s="16">
        <v>0.77985081000000001</v>
      </c>
      <c r="G13" s="14">
        <v>5.21987735</v>
      </c>
      <c r="H13" s="16">
        <v>0.50840300000000005</v>
      </c>
      <c r="I13" s="14">
        <v>0</v>
      </c>
      <c r="J13" s="16">
        <v>0</v>
      </c>
      <c r="K13" s="14" t="s">
        <v>582</v>
      </c>
      <c r="L13" s="16" t="s">
        <v>582</v>
      </c>
      <c r="M13" s="14">
        <v>4.2538754900000004</v>
      </c>
      <c r="N13" s="16">
        <v>0.49133434999999998</v>
      </c>
      <c r="O13" s="14">
        <v>0</v>
      </c>
      <c r="P13" s="16">
        <v>0</v>
      </c>
      <c r="Q13" s="14">
        <v>3.9295318699999999</v>
      </c>
      <c r="R13" s="16">
        <v>0.39603101000000002</v>
      </c>
    </row>
    <row r="14" spans="1:18" x14ac:dyDescent="0.25">
      <c r="A14" s="11" t="s">
        <v>484</v>
      </c>
      <c r="B14" s="13">
        <v>5587</v>
      </c>
      <c r="C14" s="14">
        <f>(102/B14*100)</f>
        <v>1.8256667263289779</v>
      </c>
      <c r="D14" s="15">
        <v>5485</v>
      </c>
      <c r="E14" s="14">
        <v>86.640840319999995</v>
      </c>
      <c r="F14" s="16">
        <v>0.50910363000000003</v>
      </c>
      <c r="G14" s="14">
        <v>10.94089247</v>
      </c>
      <c r="H14" s="16">
        <v>0.46107305999999998</v>
      </c>
      <c r="I14" s="14">
        <v>0</v>
      </c>
      <c r="J14" s="16">
        <v>0</v>
      </c>
      <c r="K14" s="14" t="s">
        <v>582</v>
      </c>
      <c r="L14" s="16" t="s">
        <v>582</v>
      </c>
      <c r="M14" s="14">
        <v>0</v>
      </c>
      <c r="N14" s="16">
        <v>0</v>
      </c>
      <c r="O14" s="14">
        <v>0</v>
      </c>
      <c r="P14" s="16">
        <v>0</v>
      </c>
      <c r="Q14" s="14">
        <v>2.4182672099999998</v>
      </c>
      <c r="R14" s="16">
        <v>0.25934239999999997</v>
      </c>
    </row>
    <row r="15" spans="1:18" x14ac:dyDescent="0.25">
      <c r="A15" s="11" t="s">
        <v>485</v>
      </c>
      <c r="B15" s="13">
        <v>5882</v>
      </c>
      <c r="C15" s="14">
        <f>(218/B15*100)</f>
        <v>3.7062223733424009</v>
      </c>
      <c r="D15" s="15">
        <v>5664</v>
      </c>
      <c r="E15" s="14">
        <v>89.573109270000003</v>
      </c>
      <c r="F15" s="16">
        <v>0.66544086999999996</v>
      </c>
      <c r="G15" s="14">
        <v>5.2620248299999997</v>
      </c>
      <c r="H15" s="16">
        <v>0.33913058000000001</v>
      </c>
      <c r="I15" s="14">
        <v>0</v>
      </c>
      <c r="J15" s="16">
        <v>0</v>
      </c>
      <c r="K15" s="14" t="s">
        <v>582</v>
      </c>
      <c r="L15" s="16" t="s">
        <v>582</v>
      </c>
      <c r="M15" s="14">
        <v>1.04287084</v>
      </c>
      <c r="N15" s="16">
        <v>0.46760998999999998</v>
      </c>
      <c r="O15" s="14">
        <v>0</v>
      </c>
      <c r="P15" s="16">
        <v>0</v>
      </c>
      <c r="Q15" s="14">
        <v>4.1219950499999998</v>
      </c>
      <c r="R15" s="16">
        <v>0.39440619999999998</v>
      </c>
    </row>
    <row r="16" spans="1:18" x14ac:dyDescent="0.25">
      <c r="A16" s="11" t="s">
        <v>486</v>
      </c>
      <c r="B16" s="13">
        <v>6108</v>
      </c>
      <c r="C16" s="14">
        <f>(210/B16*100)</f>
        <v>3.4381139489194501</v>
      </c>
      <c r="D16" s="15">
        <v>5898</v>
      </c>
      <c r="E16" s="14">
        <v>84.062436030000001</v>
      </c>
      <c r="F16" s="16">
        <v>0.78455786000000005</v>
      </c>
      <c r="G16" s="14">
        <v>7.9167481200000003</v>
      </c>
      <c r="H16" s="16">
        <v>0.38246204</v>
      </c>
      <c r="I16" s="14">
        <v>0</v>
      </c>
      <c r="J16" s="16">
        <v>0</v>
      </c>
      <c r="K16" s="14" t="s">
        <v>582</v>
      </c>
      <c r="L16" s="16" t="s">
        <v>582</v>
      </c>
      <c r="M16" s="14">
        <v>0</v>
      </c>
      <c r="N16" s="16">
        <v>0</v>
      </c>
      <c r="O16" s="14">
        <v>0</v>
      </c>
      <c r="P16" s="16">
        <v>0</v>
      </c>
      <c r="Q16" s="14">
        <v>8.0208158600000008</v>
      </c>
      <c r="R16" s="16">
        <v>0.69168814999999995</v>
      </c>
    </row>
    <row r="17" spans="1:18" x14ac:dyDescent="0.25">
      <c r="A17" s="11" t="s">
        <v>487</v>
      </c>
      <c r="B17" s="13">
        <v>6504</v>
      </c>
      <c r="C17" s="14">
        <f>(2822/B17*100)</f>
        <v>43.388683886838869</v>
      </c>
      <c r="D17" s="15">
        <v>3682</v>
      </c>
      <c r="E17" s="14">
        <v>79.116235320000001</v>
      </c>
      <c r="F17" s="16">
        <v>0.91883121000000001</v>
      </c>
      <c r="G17" s="14">
        <v>4.6450456000000004</v>
      </c>
      <c r="H17" s="16">
        <v>0.33333119999999999</v>
      </c>
      <c r="I17" s="14">
        <v>0</v>
      </c>
      <c r="J17" s="16">
        <v>0</v>
      </c>
      <c r="K17" s="14" t="s">
        <v>582</v>
      </c>
      <c r="L17" s="16" t="s">
        <v>582</v>
      </c>
      <c r="M17" s="14">
        <v>3.9952953899999999</v>
      </c>
      <c r="N17" s="16">
        <v>0.51654661000000002</v>
      </c>
      <c r="O17" s="14">
        <v>0</v>
      </c>
      <c r="P17" s="16">
        <v>0</v>
      </c>
      <c r="Q17" s="14">
        <v>12.24342369</v>
      </c>
      <c r="R17" s="16">
        <v>0.78318445000000003</v>
      </c>
    </row>
    <row r="18" spans="1:18" x14ac:dyDescent="0.25">
      <c r="A18" s="11" t="s">
        <v>488</v>
      </c>
      <c r="B18" s="13">
        <v>5532</v>
      </c>
      <c r="C18" s="14">
        <f>(33/B18*100)</f>
        <v>0.59652928416485895</v>
      </c>
      <c r="D18" s="15">
        <v>5499</v>
      </c>
      <c r="E18" s="14">
        <v>86.305476569999996</v>
      </c>
      <c r="F18" s="16">
        <v>0.93842336999999998</v>
      </c>
      <c r="G18" s="14">
        <v>7.5483766799999996</v>
      </c>
      <c r="H18" s="16">
        <v>0.44718968999999997</v>
      </c>
      <c r="I18" s="14">
        <v>0</v>
      </c>
      <c r="J18" s="16">
        <v>0</v>
      </c>
      <c r="K18" s="14" t="s">
        <v>582</v>
      </c>
      <c r="L18" s="16" t="s">
        <v>582</v>
      </c>
      <c r="M18" s="14">
        <v>0</v>
      </c>
      <c r="N18" s="16">
        <v>0</v>
      </c>
      <c r="O18" s="14">
        <v>0</v>
      </c>
      <c r="P18" s="16">
        <v>0</v>
      </c>
      <c r="Q18" s="14">
        <v>6.1461467499999998</v>
      </c>
      <c r="R18" s="16">
        <v>0.71110222000000001</v>
      </c>
    </row>
    <row r="19" spans="1:18" x14ac:dyDescent="0.25">
      <c r="A19" s="11" t="s">
        <v>489</v>
      </c>
      <c r="B19" s="13">
        <v>5658</v>
      </c>
      <c r="C19" s="14">
        <f>(541/B19*100)</f>
        <v>9.561682573347472</v>
      </c>
      <c r="D19" s="15">
        <v>5117</v>
      </c>
      <c r="E19" s="14">
        <v>88.847005260000003</v>
      </c>
      <c r="F19" s="16">
        <v>0.63538740000000005</v>
      </c>
      <c r="G19" s="14">
        <v>6.1638139699999996</v>
      </c>
      <c r="H19" s="16">
        <v>0.40703723000000003</v>
      </c>
      <c r="I19" s="14">
        <v>0</v>
      </c>
      <c r="J19" s="16">
        <v>0</v>
      </c>
      <c r="K19" s="14" t="s">
        <v>582</v>
      </c>
      <c r="L19" s="16" t="s">
        <v>582</v>
      </c>
      <c r="M19" s="14">
        <v>0</v>
      </c>
      <c r="N19" s="16">
        <v>0</v>
      </c>
      <c r="O19" s="14">
        <v>0</v>
      </c>
      <c r="P19" s="16">
        <v>0</v>
      </c>
      <c r="Q19" s="14">
        <v>4.9891807699999999</v>
      </c>
      <c r="R19" s="16">
        <v>0.50053957000000004</v>
      </c>
    </row>
    <row r="20" spans="1:18" x14ac:dyDescent="0.25">
      <c r="A20" s="11" t="s">
        <v>490</v>
      </c>
      <c r="B20" s="13">
        <v>3371</v>
      </c>
      <c r="C20" s="14">
        <f>(75/B20*100)</f>
        <v>2.2248590922574905</v>
      </c>
      <c r="D20" s="15">
        <v>3296</v>
      </c>
      <c r="E20" s="14">
        <v>90.853255930000003</v>
      </c>
      <c r="F20" s="16">
        <v>0.48055974000000001</v>
      </c>
      <c r="G20" s="14">
        <v>2.41729693</v>
      </c>
      <c r="H20" s="16">
        <v>0.26314914</v>
      </c>
      <c r="I20" s="14">
        <v>0</v>
      </c>
      <c r="J20" s="16">
        <v>0</v>
      </c>
      <c r="K20" s="14" t="s">
        <v>582</v>
      </c>
      <c r="L20" s="16" t="s">
        <v>582</v>
      </c>
      <c r="M20" s="14">
        <v>0</v>
      </c>
      <c r="N20" s="16">
        <v>0</v>
      </c>
      <c r="O20" s="14">
        <v>0</v>
      </c>
      <c r="P20" s="16">
        <v>0</v>
      </c>
      <c r="Q20" s="14">
        <v>6.7294471400000004</v>
      </c>
      <c r="R20" s="16">
        <v>0.41449554999999999</v>
      </c>
    </row>
    <row r="21" spans="1:18" x14ac:dyDescent="0.25">
      <c r="A21" s="11" t="s">
        <v>491</v>
      </c>
      <c r="B21" s="13">
        <v>5741</v>
      </c>
      <c r="C21" s="14">
        <f>(97/B21*100)</f>
        <v>1.6896011147883645</v>
      </c>
      <c r="D21" s="15">
        <v>5644</v>
      </c>
      <c r="E21" s="14">
        <v>93.869694480000007</v>
      </c>
      <c r="F21" s="16">
        <v>0.42086934999999998</v>
      </c>
      <c r="G21" s="14">
        <v>3.1686229400000001</v>
      </c>
      <c r="H21" s="16">
        <v>0.26873986</v>
      </c>
      <c r="I21" s="14">
        <v>0</v>
      </c>
      <c r="J21" s="16">
        <v>0</v>
      </c>
      <c r="K21" s="14" t="s">
        <v>582</v>
      </c>
      <c r="L21" s="16" t="s">
        <v>582</v>
      </c>
      <c r="M21" s="14">
        <v>0</v>
      </c>
      <c r="N21" s="16">
        <v>0</v>
      </c>
      <c r="O21" s="14">
        <v>0</v>
      </c>
      <c r="P21" s="16">
        <v>0</v>
      </c>
      <c r="Q21" s="14">
        <v>2.9616825699999998</v>
      </c>
      <c r="R21" s="16">
        <v>0.33110148</v>
      </c>
    </row>
    <row r="22" spans="1:18" x14ac:dyDescent="0.25">
      <c r="A22" s="11" t="s">
        <v>492</v>
      </c>
      <c r="B22" s="13">
        <v>6598</v>
      </c>
      <c r="C22" s="14">
        <f>(46/B22*100)</f>
        <v>0.69718096392846318</v>
      </c>
      <c r="D22" s="15">
        <v>6552</v>
      </c>
      <c r="E22" s="14">
        <v>84.233896250000001</v>
      </c>
      <c r="F22" s="16">
        <v>0.81342265999999996</v>
      </c>
      <c r="G22" s="14">
        <v>8.2766952899999993</v>
      </c>
      <c r="H22" s="16">
        <v>0.55502994000000005</v>
      </c>
      <c r="I22" s="14">
        <v>0</v>
      </c>
      <c r="J22" s="16">
        <v>0</v>
      </c>
      <c r="K22" s="14" t="s">
        <v>582</v>
      </c>
      <c r="L22" s="16" t="s">
        <v>582</v>
      </c>
      <c r="M22" s="14">
        <v>0</v>
      </c>
      <c r="N22" s="16">
        <v>0</v>
      </c>
      <c r="O22" s="14">
        <v>1.3498019999999999E-2</v>
      </c>
      <c r="P22" s="16">
        <v>1.3087619999999999E-2</v>
      </c>
      <c r="Q22" s="14">
        <v>7.4759104499999998</v>
      </c>
      <c r="R22" s="16">
        <v>0.69358810999999998</v>
      </c>
    </row>
    <row r="23" spans="1:18" x14ac:dyDescent="0.25">
      <c r="A23" s="11" t="s">
        <v>493</v>
      </c>
      <c r="B23" s="13">
        <v>11583</v>
      </c>
      <c r="C23" s="14">
        <f>(329/B23*100)</f>
        <v>2.8403695070361739</v>
      </c>
      <c r="D23" s="15">
        <v>11254</v>
      </c>
      <c r="E23" s="14">
        <v>89.706978989999996</v>
      </c>
      <c r="F23" s="16">
        <v>0.47010545999999998</v>
      </c>
      <c r="G23" s="14">
        <v>6.1353148900000001</v>
      </c>
      <c r="H23" s="16">
        <v>0.34479039</v>
      </c>
      <c r="I23" s="14">
        <v>0</v>
      </c>
      <c r="J23" s="16">
        <v>0</v>
      </c>
      <c r="K23" s="14" t="s">
        <v>582</v>
      </c>
      <c r="L23" s="16" t="s">
        <v>582</v>
      </c>
      <c r="M23" s="14">
        <v>0</v>
      </c>
      <c r="N23" s="16">
        <v>0</v>
      </c>
      <c r="O23" s="14">
        <v>0</v>
      </c>
      <c r="P23" s="16">
        <v>0</v>
      </c>
      <c r="Q23" s="14">
        <v>4.1577061200000003</v>
      </c>
      <c r="R23" s="16">
        <v>0.39610218000000003</v>
      </c>
    </row>
    <row r="24" spans="1:18" x14ac:dyDescent="0.25">
      <c r="A24" s="11" t="s">
        <v>494</v>
      </c>
      <c r="B24" s="13">
        <v>6647</v>
      </c>
      <c r="C24" s="14">
        <f>(23/B24*100)</f>
        <v>0.34602076124567477</v>
      </c>
      <c r="D24" s="15">
        <v>6624</v>
      </c>
      <c r="E24" s="14">
        <v>91.603429030000001</v>
      </c>
      <c r="F24" s="16">
        <v>0.91655571000000002</v>
      </c>
      <c r="G24" s="14">
        <v>5.9004064100000004</v>
      </c>
      <c r="H24" s="16">
        <v>0.40904401000000001</v>
      </c>
      <c r="I24" s="14">
        <v>0</v>
      </c>
      <c r="J24" s="16">
        <v>0</v>
      </c>
      <c r="K24" s="14" t="s">
        <v>582</v>
      </c>
      <c r="L24" s="16" t="s">
        <v>582</v>
      </c>
      <c r="M24" s="14">
        <v>0</v>
      </c>
      <c r="N24" s="16">
        <v>0</v>
      </c>
      <c r="O24" s="14">
        <v>0</v>
      </c>
      <c r="P24" s="16">
        <v>0</v>
      </c>
      <c r="Q24" s="14">
        <v>2.49616456</v>
      </c>
      <c r="R24" s="16">
        <v>0.87275060999999998</v>
      </c>
    </row>
    <row r="25" spans="1:18" x14ac:dyDescent="0.25">
      <c r="A25" s="11" t="s">
        <v>495</v>
      </c>
      <c r="B25" s="13">
        <v>5581</v>
      </c>
      <c r="C25" s="14">
        <f>(26/B25*100)</f>
        <v>0.46586633219853069</v>
      </c>
      <c r="D25" s="15">
        <v>5555</v>
      </c>
      <c r="E25" s="14">
        <v>83.873449070000007</v>
      </c>
      <c r="F25" s="16">
        <v>0.72121115999999996</v>
      </c>
      <c r="G25" s="14">
        <v>14.179911929999999</v>
      </c>
      <c r="H25" s="16">
        <v>0.69993645000000004</v>
      </c>
      <c r="I25" s="14">
        <v>0</v>
      </c>
      <c r="J25" s="16">
        <v>0</v>
      </c>
      <c r="K25" s="14" t="s">
        <v>582</v>
      </c>
      <c r="L25" s="16" t="s">
        <v>582</v>
      </c>
      <c r="M25" s="14">
        <v>0</v>
      </c>
      <c r="N25" s="16">
        <v>0</v>
      </c>
      <c r="O25" s="14">
        <v>0</v>
      </c>
      <c r="P25" s="16">
        <v>0</v>
      </c>
      <c r="Q25" s="14">
        <v>1.946639</v>
      </c>
      <c r="R25" s="16">
        <v>0.19171519000000001</v>
      </c>
    </row>
    <row r="26" spans="1:18" x14ac:dyDescent="0.25">
      <c r="A26" s="11" t="s">
        <v>496</v>
      </c>
      <c r="B26" s="13">
        <v>4869</v>
      </c>
      <c r="C26" s="14">
        <f>(108/B26*100)</f>
        <v>2.2181146025878005</v>
      </c>
      <c r="D26" s="15">
        <v>4761</v>
      </c>
      <c r="E26" s="14">
        <v>91.091300200000006</v>
      </c>
      <c r="F26" s="16">
        <v>0.54381811999999996</v>
      </c>
      <c r="G26" s="14">
        <v>6.3286817700000002</v>
      </c>
      <c r="H26" s="16">
        <v>0.40552642</v>
      </c>
      <c r="I26" s="14">
        <v>0</v>
      </c>
      <c r="J26" s="16">
        <v>0</v>
      </c>
      <c r="K26" s="14" t="s">
        <v>582</v>
      </c>
      <c r="L26" s="16" t="s">
        <v>582</v>
      </c>
      <c r="M26" s="14">
        <v>0</v>
      </c>
      <c r="N26" s="16">
        <v>0</v>
      </c>
      <c r="O26" s="14">
        <v>0</v>
      </c>
      <c r="P26" s="16">
        <v>0</v>
      </c>
      <c r="Q26" s="14">
        <v>2.5800180300000002</v>
      </c>
      <c r="R26" s="16">
        <v>0.29696336000000001</v>
      </c>
    </row>
    <row r="27" spans="1:18" x14ac:dyDescent="0.25">
      <c r="A27" s="11" t="s">
        <v>497</v>
      </c>
      <c r="B27" s="13">
        <v>5299</v>
      </c>
      <c r="C27" s="14">
        <f>(245/B27*100)</f>
        <v>4.6235138705416112</v>
      </c>
      <c r="D27" s="15">
        <v>5054</v>
      </c>
      <c r="E27" s="14">
        <v>84.364664050000002</v>
      </c>
      <c r="F27" s="16">
        <v>0.48326057</v>
      </c>
      <c r="G27" s="14">
        <v>7.6921861199999997</v>
      </c>
      <c r="H27" s="16">
        <v>0.33696947999999999</v>
      </c>
      <c r="I27" s="14">
        <v>0</v>
      </c>
      <c r="J27" s="16">
        <v>0</v>
      </c>
      <c r="K27" s="14" t="s">
        <v>582</v>
      </c>
      <c r="L27" s="16" t="s">
        <v>582</v>
      </c>
      <c r="M27" s="14">
        <v>0</v>
      </c>
      <c r="N27" s="16">
        <v>0</v>
      </c>
      <c r="O27" s="14">
        <v>0</v>
      </c>
      <c r="P27" s="16">
        <v>0</v>
      </c>
      <c r="Q27" s="14">
        <v>7.9431498300000003</v>
      </c>
      <c r="R27" s="16">
        <v>0.34898746000000003</v>
      </c>
    </row>
    <row r="28" spans="1:18" x14ac:dyDescent="0.25">
      <c r="A28" s="11" t="s">
        <v>498</v>
      </c>
      <c r="B28" s="13">
        <v>7568</v>
      </c>
      <c r="C28" s="14">
        <f>(640/B28*100)</f>
        <v>8.456659619450317</v>
      </c>
      <c r="D28" s="15">
        <v>6928</v>
      </c>
      <c r="E28" s="14">
        <v>78.245889320000003</v>
      </c>
      <c r="F28" s="16">
        <v>0.90431483999999995</v>
      </c>
      <c r="G28" s="14">
        <v>14.43313509</v>
      </c>
      <c r="H28" s="16">
        <v>0.52485912999999995</v>
      </c>
      <c r="I28" s="14">
        <v>0</v>
      </c>
      <c r="J28" s="16">
        <v>0</v>
      </c>
      <c r="K28" s="14" t="s">
        <v>582</v>
      </c>
      <c r="L28" s="16" t="s">
        <v>582</v>
      </c>
      <c r="M28" s="14">
        <v>0</v>
      </c>
      <c r="N28" s="16">
        <v>0</v>
      </c>
      <c r="O28" s="14">
        <v>0</v>
      </c>
      <c r="P28" s="16">
        <v>0</v>
      </c>
      <c r="Q28" s="14">
        <v>7.3209755899999998</v>
      </c>
      <c r="R28" s="16">
        <v>0.8847642</v>
      </c>
    </row>
    <row r="29" spans="1:18" x14ac:dyDescent="0.25">
      <c r="A29" s="11" t="s">
        <v>499</v>
      </c>
      <c r="B29" s="13">
        <v>5385</v>
      </c>
      <c r="C29" s="14">
        <f>(30/B29*100)</f>
        <v>0.55710306406685239</v>
      </c>
      <c r="D29" s="15">
        <v>5355</v>
      </c>
      <c r="E29" s="14">
        <v>92.316624950000005</v>
      </c>
      <c r="F29" s="16">
        <v>0.41096839000000002</v>
      </c>
      <c r="G29" s="14">
        <v>3.2946066699999998</v>
      </c>
      <c r="H29" s="16">
        <v>0.21434697999999999</v>
      </c>
      <c r="I29" s="14">
        <v>0</v>
      </c>
      <c r="J29" s="16">
        <v>0</v>
      </c>
      <c r="K29" s="14" t="s">
        <v>582</v>
      </c>
      <c r="L29" s="16" t="s">
        <v>582</v>
      </c>
      <c r="M29" s="14">
        <v>2.7667624100000001</v>
      </c>
      <c r="N29" s="16">
        <v>0.24169378</v>
      </c>
      <c r="O29" s="14">
        <v>0</v>
      </c>
      <c r="P29" s="16">
        <v>0</v>
      </c>
      <c r="Q29" s="14">
        <v>1.6220059600000001</v>
      </c>
      <c r="R29" s="16">
        <v>0.23933007000000001</v>
      </c>
    </row>
    <row r="30" spans="1:18" x14ac:dyDescent="0.25">
      <c r="A30" s="11" t="s">
        <v>500</v>
      </c>
      <c r="B30" s="13">
        <v>4520</v>
      </c>
      <c r="C30" s="14">
        <f>(290/B30*100)</f>
        <v>6.4159292035398234</v>
      </c>
      <c r="D30" s="15">
        <v>4230</v>
      </c>
      <c r="E30" s="14">
        <v>90.595609710000005</v>
      </c>
      <c r="F30" s="16">
        <v>0.55051459000000003</v>
      </c>
      <c r="G30" s="14">
        <v>4.7686918299999999</v>
      </c>
      <c r="H30" s="16">
        <v>0.34207604000000003</v>
      </c>
      <c r="I30" s="14">
        <v>0</v>
      </c>
      <c r="J30" s="16">
        <v>0</v>
      </c>
      <c r="K30" s="14" t="s">
        <v>582</v>
      </c>
      <c r="L30" s="16" t="s">
        <v>582</v>
      </c>
      <c r="M30" s="14">
        <v>0</v>
      </c>
      <c r="N30" s="16">
        <v>0</v>
      </c>
      <c r="O30" s="14">
        <v>0</v>
      </c>
      <c r="P30" s="16">
        <v>0</v>
      </c>
      <c r="Q30" s="14">
        <v>4.6356984600000004</v>
      </c>
      <c r="R30" s="16">
        <v>0.37029782</v>
      </c>
    </row>
    <row r="31" spans="1:18" x14ac:dyDescent="0.25">
      <c r="A31" s="11" t="s">
        <v>501</v>
      </c>
      <c r="B31" s="13">
        <v>5456</v>
      </c>
      <c r="C31" s="14">
        <f>(161/B31*100)</f>
        <v>2.9508797653958947</v>
      </c>
      <c r="D31" s="15">
        <v>5295</v>
      </c>
      <c r="E31" s="14">
        <v>90.490094819999996</v>
      </c>
      <c r="F31" s="16">
        <v>0.65375293000000001</v>
      </c>
      <c r="G31" s="14">
        <v>3.7508532799999998</v>
      </c>
      <c r="H31" s="16">
        <v>0.32240187999999997</v>
      </c>
      <c r="I31" s="14">
        <v>0</v>
      </c>
      <c r="J31" s="16">
        <v>0</v>
      </c>
      <c r="K31" s="14" t="s">
        <v>582</v>
      </c>
      <c r="L31" s="16" t="s">
        <v>582</v>
      </c>
      <c r="M31" s="14">
        <v>0</v>
      </c>
      <c r="N31" s="16">
        <v>0</v>
      </c>
      <c r="O31" s="14">
        <v>0</v>
      </c>
      <c r="P31" s="16">
        <v>0</v>
      </c>
      <c r="Q31" s="14">
        <v>5.7590519000000002</v>
      </c>
      <c r="R31" s="16">
        <v>0.51425295999999998</v>
      </c>
    </row>
    <row r="32" spans="1:18" x14ac:dyDescent="0.25">
      <c r="A32" s="11" t="s">
        <v>502</v>
      </c>
      <c r="B32" s="13">
        <v>4478</v>
      </c>
      <c r="C32" s="14">
        <f>(6/B32*100)</f>
        <v>0.13398838767306834</v>
      </c>
      <c r="D32" s="15">
        <v>4472</v>
      </c>
      <c r="E32" s="14">
        <v>88.371222619999998</v>
      </c>
      <c r="F32" s="16">
        <v>0.48562189</v>
      </c>
      <c r="G32" s="14">
        <v>9.3167068499999992</v>
      </c>
      <c r="H32" s="16">
        <v>0.42449425000000002</v>
      </c>
      <c r="I32" s="14">
        <v>0</v>
      </c>
      <c r="J32" s="16">
        <v>0</v>
      </c>
      <c r="K32" s="14" t="s">
        <v>582</v>
      </c>
      <c r="L32" s="16" t="s">
        <v>582</v>
      </c>
      <c r="M32" s="14">
        <v>0</v>
      </c>
      <c r="N32" s="16">
        <v>0</v>
      </c>
      <c r="O32" s="14">
        <v>0</v>
      </c>
      <c r="P32" s="16">
        <v>0</v>
      </c>
      <c r="Q32" s="14">
        <v>2.3120705300000002</v>
      </c>
      <c r="R32" s="16">
        <v>0.27175905</v>
      </c>
    </row>
    <row r="33" spans="1:18" x14ac:dyDescent="0.25">
      <c r="A33" s="11" t="s">
        <v>503</v>
      </c>
      <c r="B33" s="13">
        <v>7325</v>
      </c>
      <c r="C33" s="14">
        <f>(90/B33*100)</f>
        <v>1.228668941979522</v>
      </c>
      <c r="D33" s="15">
        <v>7235</v>
      </c>
      <c r="E33" s="14">
        <v>93.553716249999994</v>
      </c>
      <c r="F33" s="16">
        <v>0.31037679000000001</v>
      </c>
      <c r="G33" s="14">
        <v>3.9478094600000002</v>
      </c>
      <c r="H33" s="16">
        <v>0.25151044</v>
      </c>
      <c r="I33" s="14">
        <v>0</v>
      </c>
      <c r="J33" s="16">
        <v>0</v>
      </c>
      <c r="K33" s="14" t="s">
        <v>582</v>
      </c>
      <c r="L33" s="16" t="s">
        <v>582</v>
      </c>
      <c r="M33" s="14">
        <v>0</v>
      </c>
      <c r="N33" s="16">
        <v>0</v>
      </c>
      <c r="O33" s="14">
        <v>0</v>
      </c>
      <c r="P33" s="16">
        <v>0</v>
      </c>
      <c r="Q33" s="14">
        <v>2.4984742899999999</v>
      </c>
      <c r="R33" s="16">
        <v>0.25183612</v>
      </c>
    </row>
    <row r="34" spans="1:18" x14ac:dyDescent="0.25">
      <c r="A34" s="11" t="s">
        <v>504</v>
      </c>
      <c r="B34" s="13">
        <v>6350</v>
      </c>
      <c r="C34" s="14">
        <f>(119/B34*100)</f>
        <v>1.8740157480314963</v>
      </c>
      <c r="D34" s="15">
        <v>6231</v>
      </c>
      <c r="E34" s="14">
        <v>79.870658809999995</v>
      </c>
      <c r="F34" s="16">
        <v>0.80280003</v>
      </c>
      <c r="G34" s="14">
        <v>10.179014840000001</v>
      </c>
      <c r="H34" s="16">
        <v>0.43988751999999998</v>
      </c>
      <c r="I34" s="14">
        <v>0</v>
      </c>
      <c r="J34" s="16">
        <v>0</v>
      </c>
      <c r="K34" s="14" t="s">
        <v>582</v>
      </c>
      <c r="L34" s="16" t="s">
        <v>582</v>
      </c>
      <c r="M34" s="14">
        <v>2.59856183</v>
      </c>
      <c r="N34" s="16">
        <v>0.53942776999999997</v>
      </c>
      <c r="O34" s="14">
        <v>0</v>
      </c>
      <c r="P34" s="16">
        <v>0</v>
      </c>
      <c r="Q34" s="14">
        <v>7.3517645199999997</v>
      </c>
      <c r="R34" s="16">
        <v>0.59898050000000003</v>
      </c>
    </row>
    <row r="35" spans="1:18" x14ac:dyDescent="0.25">
      <c r="A35" s="11" t="s">
        <v>505</v>
      </c>
      <c r="B35" s="13">
        <v>6406</v>
      </c>
      <c r="C35" s="14">
        <f>(98/B35*100)</f>
        <v>1.5298157976896658</v>
      </c>
      <c r="D35" s="15">
        <v>6308</v>
      </c>
      <c r="E35" s="14">
        <v>77.757781949999995</v>
      </c>
      <c r="F35" s="16">
        <v>0.67139461</v>
      </c>
      <c r="G35" s="14">
        <v>15.823536450000001</v>
      </c>
      <c r="H35" s="16">
        <v>0.60120638999999998</v>
      </c>
      <c r="I35" s="14">
        <v>0</v>
      </c>
      <c r="J35" s="16">
        <v>0</v>
      </c>
      <c r="K35" s="14" t="s">
        <v>582</v>
      </c>
      <c r="L35" s="16" t="s">
        <v>582</v>
      </c>
      <c r="M35" s="14">
        <v>1.0461893200000001</v>
      </c>
      <c r="N35" s="16">
        <v>5.740572E-2</v>
      </c>
      <c r="O35" s="14">
        <v>0</v>
      </c>
      <c r="P35" s="16">
        <v>0</v>
      </c>
      <c r="Q35" s="14">
        <v>5.3724922800000003</v>
      </c>
      <c r="R35" s="16">
        <v>0.32856067</v>
      </c>
    </row>
    <row r="36" spans="1:18" x14ac:dyDescent="0.25">
      <c r="A36" s="11" t="s">
        <v>506</v>
      </c>
      <c r="B36" s="13">
        <v>6736</v>
      </c>
      <c r="C36" s="14">
        <f>(116/B36*100)</f>
        <v>1.7220902612826601</v>
      </c>
      <c r="D36" s="15">
        <v>6620</v>
      </c>
      <c r="E36" s="14">
        <v>88.016420449999998</v>
      </c>
      <c r="F36" s="16">
        <v>0.61016482000000005</v>
      </c>
      <c r="G36" s="14">
        <v>7.5269864499999999</v>
      </c>
      <c r="H36" s="16">
        <v>0.40509402999999999</v>
      </c>
      <c r="I36" s="14">
        <v>0</v>
      </c>
      <c r="J36" s="16">
        <v>0</v>
      </c>
      <c r="K36" s="14" t="s">
        <v>582</v>
      </c>
      <c r="L36" s="16" t="s">
        <v>582</v>
      </c>
      <c r="M36" s="14">
        <v>0</v>
      </c>
      <c r="N36" s="16">
        <v>0</v>
      </c>
      <c r="O36" s="14">
        <v>0</v>
      </c>
      <c r="P36" s="16">
        <v>0</v>
      </c>
      <c r="Q36" s="14">
        <v>4.4565930900000001</v>
      </c>
      <c r="R36" s="16">
        <v>0.40282964999999998</v>
      </c>
    </row>
    <row r="37" spans="1:18" x14ac:dyDescent="0.25">
      <c r="A37" s="11" t="s">
        <v>507</v>
      </c>
      <c r="B37" s="13">
        <v>5458</v>
      </c>
      <c r="C37" s="14">
        <f>(254/B37*100)</f>
        <v>4.653719311102968</v>
      </c>
      <c r="D37" s="15">
        <v>5204</v>
      </c>
      <c r="E37" s="14">
        <v>86.148999910000001</v>
      </c>
      <c r="F37" s="16">
        <v>0.97771618999999999</v>
      </c>
      <c r="G37" s="14">
        <v>4.7013356499999999</v>
      </c>
      <c r="H37" s="16">
        <v>0.35694186</v>
      </c>
      <c r="I37" s="14">
        <v>0</v>
      </c>
      <c r="J37" s="16">
        <v>0</v>
      </c>
      <c r="K37" s="14" t="s">
        <v>582</v>
      </c>
      <c r="L37" s="16" t="s">
        <v>582</v>
      </c>
      <c r="M37" s="14">
        <v>0</v>
      </c>
      <c r="N37" s="16">
        <v>0</v>
      </c>
      <c r="O37" s="14">
        <v>0</v>
      </c>
      <c r="P37" s="16">
        <v>0</v>
      </c>
      <c r="Q37" s="14">
        <v>9.1496644400000005</v>
      </c>
      <c r="R37" s="16">
        <v>0.81766475000000005</v>
      </c>
    </row>
    <row r="38" spans="1:18" x14ac:dyDescent="0.25">
      <c r="A38" s="11" t="s">
        <v>508</v>
      </c>
      <c r="B38" s="13">
        <v>5860</v>
      </c>
      <c r="C38" s="14">
        <f>(36/B38*100)</f>
        <v>0.61433447098976102</v>
      </c>
      <c r="D38" s="15">
        <v>5824</v>
      </c>
      <c r="E38" s="14">
        <v>73.345707200000007</v>
      </c>
      <c r="F38" s="16">
        <v>1.2024248</v>
      </c>
      <c r="G38" s="14">
        <v>4.9621217499999997</v>
      </c>
      <c r="H38" s="16">
        <v>0.37395007000000002</v>
      </c>
      <c r="I38" s="14">
        <v>0</v>
      </c>
      <c r="J38" s="16">
        <v>0</v>
      </c>
      <c r="K38" s="14" t="s">
        <v>582</v>
      </c>
      <c r="L38" s="16" t="s">
        <v>582</v>
      </c>
      <c r="M38" s="14">
        <v>0</v>
      </c>
      <c r="N38" s="16">
        <v>0</v>
      </c>
      <c r="O38" s="14">
        <v>0</v>
      </c>
      <c r="P38" s="16">
        <v>0</v>
      </c>
      <c r="Q38" s="14">
        <v>21.692171040000002</v>
      </c>
      <c r="R38" s="16">
        <v>1.1360202800000001</v>
      </c>
    </row>
    <row r="39" spans="1:18" x14ac:dyDescent="0.25">
      <c r="A39" s="11" t="s">
        <v>509</v>
      </c>
      <c r="B39" s="13">
        <v>5895</v>
      </c>
      <c r="C39" s="14">
        <f>(34/B39*100)</f>
        <v>0.57675996607294322</v>
      </c>
      <c r="D39" s="15">
        <v>5861</v>
      </c>
      <c r="E39" s="14">
        <v>80.058139609999998</v>
      </c>
      <c r="F39" s="16">
        <v>1.0471426399999999</v>
      </c>
      <c r="G39" s="14">
        <v>15.30195226</v>
      </c>
      <c r="H39" s="16">
        <v>0.70001276000000001</v>
      </c>
      <c r="I39" s="14">
        <v>0</v>
      </c>
      <c r="J39" s="16">
        <v>0</v>
      </c>
      <c r="K39" s="14" t="s">
        <v>582</v>
      </c>
      <c r="L39" s="16" t="s">
        <v>582</v>
      </c>
      <c r="M39" s="14">
        <v>0</v>
      </c>
      <c r="N39" s="16">
        <v>0</v>
      </c>
      <c r="O39" s="14">
        <v>0</v>
      </c>
      <c r="P39" s="16">
        <v>0</v>
      </c>
      <c r="Q39" s="14">
        <v>4.6399081300000002</v>
      </c>
      <c r="R39" s="16">
        <v>0.64709360000000005</v>
      </c>
    </row>
    <row r="40" spans="1:18" x14ac:dyDescent="0.25">
      <c r="A40" s="11" t="s">
        <v>510</v>
      </c>
      <c r="B40" s="13">
        <v>14157</v>
      </c>
      <c r="C40" s="14">
        <f>(467/B40*100)</f>
        <v>3.2987214805396627</v>
      </c>
      <c r="D40" s="15">
        <v>13690</v>
      </c>
      <c r="E40" s="14">
        <v>90.290571670000006</v>
      </c>
      <c r="F40" s="16">
        <v>0.49777174000000002</v>
      </c>
      <c r="G40" s="14">
        <v>4.8524006699999997</v>
      </c>
      <c r="H40" s="16">
        <v>0.25321790999999999</v>
      </c>
      <c r="I40" s="14">
        <v>0</v>
      </c>
      <c r="J40" s="16">
        <v>0</v>
      </c>
      <c r="K40" s="14" t="s">
        <v>582</v>
      </c>
      <c r="L40" s="16" t="s">
        <v>582</v>
      </c>
      <c r="M40" s="14">
        <v>0</v>
      </c>
      <c r="N40" s="16">
        <v>0</v>
      </c>
      <c r="O40" s="14">
        <v>0</v>
      </c>
      <c r="P40" s="16">
        <v>0</v>
      </c>
      <c r="Q40" s="14">
        <v>4.85702766</v>
      </c>
      <c r="R40" s="16">
        <v>0.44756491999999998</v>
      </c>
    </row>
    <row r="41" spans="1:18" x14ac:dyDescent="0.25">
      <c r="A41" s="11" t="s">
        <v>511</v>
      </c>
      <c r="B41" s="13">
        <v>5712</v>
      </c>
      <c r="C41" s="14">
        <f>(83/B41*100)</f>
        <v>1.4530812324929971</v>
      </c>
      <c r="D41" s="15">
        <v>5629</v>
      </c>
      <c r="E41" s="14">
        <v>89.750570440000004</v>
      </c>
      <c r="F41" s="16">
        <v>0.66378488999999996</v>
      </c>
      <c r="G41" s="14">
        <v>5.4463560199999996</v>
      </c>
      <c r="H41" s="16">
        <v>0.36527617000000001</v>
      </c>
      <c r="I41" s="14">
        <v>0</v>
      </c>
      <c r="J41" s="16">
        <v>0</v>
      </c>
      <c r="K41" s="14" t="s">
        <v>582</v>
      </c>
      <c r="L41" s="16" t="s">
        <v>582</v>
      </c>
      <c r="M41" s="14">
        <v>0.68244422999999999</v>
      </c>
      <c r="N41" s="16">
        <v>0.18172937</v>
      </c>
      <c r="O41" s="14">
        <v>0</v>
      </c>
      <c r="P41" s="16">
        <v>0</v>
      </c>
      <c r="Q41" s="14">
        <v>4.12062931</v>
      </c>
      <c r="R41" s="16">
        <v>0.49239152000000003</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86.358378842857178</v>
      </c>
      <c r="F42" s="16">
        <f>IF(COUNT(F7:F41) &gt; 0, SQRT(SUMSQ(F7:F41)/(COUNT(F7:F41)*COUNT(F7:F41)) ), "—")</f>
        <v>0.12099711085025097</v>
      </c>
      <c r="G42" s="14">
        <f>IF(COUNT(G7:G41) &gt; 0, AVERAGE(G7:G41), "—")</f>
        <v>7.1696155540000026</v>
      </c>
      <c r="H42" s="16">
        <f>IF(COUNT(H7:H41) &gt; 0, SQRT(SUMSQ(H7:H41)/(COUNT(H7:H41)*COUNT(H7:H41)) ), "—")</f>
        <v>6.936986211690252E-2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3.8565771428571426E-4</v>
      </c>
      <c r="P42" s="16">
        <f>IF(COUNT(P7:P41) &gt; 0, SQRT(SUMSQ(P7:P41)/(COUNT(P7:P41)*COUNT(P7:P41)) ), "—")</f>
        <v>3.73932E-4</v>
      </c>
      <c r="Q42" s="14">
        <f>IF(COUNT(Q7:Q41) &gt; 0, AVERAGE(Q7:Q41), "—")</f>
        <v>5.8333960014285724</v>
      </c>
      <c r="R42" s="16">
        <f>IF(COUNT(R7:R41) &gt; 0, SQRT(SUMSQ(R7:R41)/(COUNT(R7:R41)*COUNT(R7:R41)) ), "—")</f>
        <v>9.5134835588246952E-2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55.822197770000002</v>
      </c>
      <c r="F46" s="16">
        <v>1.1030397999999999</v>
      </c>
      <c r="G46" s="14">
        <v>6.5679843399999998</v>
      </c>
      <c r="H46" s="16">
        <v>0.28429870000000002</v>
      </c>
      <c r="I46" s="14">
        <v>0</v>
      </c>
      <c r="J46" s="16">
        <v>0</v>
      </c>
      <c r="K46" s="14" t="s">
        <v>582</v>
      </c>
      <c r="L46" s="16" t="s">
        <v>582</v>
      </c>
      <c r="M46" s="14">
        <v>0</v>
      </c>
      <c r="N46" s="16">
        <v>0</v>
      </c>
      <c r="O46" s="14">
        <v>0</v>
      </c>
      <c r="P46" s="16">
        <v>0</v>
      </c>
      <c r="Q46" s="14">
        <v>37.609817890000002</v>
      </c>
      <c r="R46" s="16">
        <v>1.1335563399999999</v>
      </c>
    </row>
    <row r="47" spans="1:18" x14ac:dyDescent="0.25">
      <c r="A47" s="11" t="s">
        <v>517</v>
      </c>
      <c r="B47" s="13">
        <v>5928</v>
      </c>
      <c r="C47" s="14">
        <f>(498/B47*100)</f>
        <v>8.4008097165991913</v>
      </c>
      <c r="D47" s="15">
        <v>5430</v>
      </c>
      <c r="E47" s="14">
        <v>76.848455810000004</v>
      </c>
      <c r="F47" s="16">
        <v>1.24206204</v>
      </c>
      <c r="G47" s="14">
        <v>7.6395892099999996</v>
      </c>
      <c r="H47" s="16">
        <v>0.45550215999999999</v>
      </c>
      <c r="I47" s="14">
        <v>0</v>
      </c>
      <c r="J47" s="16">
        <v>0</v>
      </c>
      <c r="K47" s="14" t="s">
        <v>582</v>
      </c>
      <c r="L47" s="16" t="s">
        <v>582</v>
      </c>
      <c r="M47" s="14">
        <v>0</v>
      </c>
      <c r="N47" s="16">
        <v>0</v>
      </c>
      <c r="O47" s="14">
        <v>0</v>
      </c>
      <c r="P47" s="16">
        <v>0</v>
      </c>
      <c r="Q47" s="14">
        <v>15.511954980000001</v>
      </c>
      <c r="R47" s="16">
        <v>1.11340485</v>
      </c>
    </row>
    <row r="48" spans="1:18" x14ac:dyDescent="0.25">
      <c r="A48" s="11" t="s">
        <v>518</v>
      </c>
      <c r="B48" s="13">
        <v>9841</v>
      </c>
      <c r="C48" s="14">
        <f>(9/B48*100)</f>
        <v>9.1454120516207701E-2</v>
      </c>
      <c r="D48" s="15">
        <v>9832</v>
      </c>
      <c r="E48" s="14">
        <v>73.671381299999993</v>
      </c>
      <c r="F48" s="16">
        <v>1.0234847199999999</v>
      </c>
      <c r="G48" s="14">
        <v>24.52076396</v>
      </c>
      <c r="H48" s="16">
        <v>1.0157906999999999</v>
      </c>
      <c r="I48" s="14">
        <v>0</v>
      </c>
      <c r="J48" s="16">
        <v>0</v>
      </c>
      <c r="K48" s="14" t="s">
        <v>582</v>
      </c>
      <c r="L48" s="16" t="s">
        <v>582</v>
      </c>
      <c r="M48" s="14">
        <v>0</v>
      </c>
      <c r="N48" s="16">
        <v>0</v>
      </c>
      <c r="O48" s="14">
        <v>0</v>
      </c>
      <c r="P48" s="16">
        <v>0</v>
      </c>
      <c r="Q48" s="14">
        <v>1.80785474</v>
      </c>
      <c r="R48" s="16">
        <v>0.49595713000000002</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80.763272970000003</v>
      </c>
      <c r="F50" s="16">
        <v>0.62518905999999996</v>
      </c>
      <c r="G50" s="14">
        <v>13.95471716</v>
      </c>
      <c r="H50" s="16">
        <v>0.44107586999999998</v>
      </c>
      <c r="I50" s="14">
        <v>0</v>
      </c>
      <c r="J50" s="16">
        <v>0</v>
      </c>
      <c r="K50" s="14" t="s">
        <v>582</v>
      </c>
      <c r="L50" s="16" t="s">
        <v>582</v>
      </c>
      <c r="M50" s="14">
        <v>0</v>
      </c>
      <c r="N50" s="16">
        <v>0</v>
      </c>
      <c r="O50" s="14">
        <v>0</v>
      </c>
      <c r="P50" s="16">
        <v>0</v>
      </c>
      <c r="Q50" s="14">
        <v>5.2820098800000004</v>
      </c>
      <c r="R50" s="16">
        <v>0.52411949999999996</v>
      </c>
    </row>
    <row r="51" spans="1:18" x14ac:dyDescent="0.25">
      <c r="A51" s="11" t="s">
        <v>521</v>
      </c>
      <c r="B51" s="13">
        <v>6866</v>
      </c>
      <c r="C51" s="14">
        <f>(114/B51*100)</f>
        <v>1.6603553743081854</v>
      </c>
      <c r="D51" s="15">
        <v>6752</v>
      </c>
      <c r="E51" s="14">
        <v>67.69569783</v>
      </c>
      <c r="F51" s="16">
        <v>1.1043295200000001</v>
      </c>
      <c r="G51" s="14">
        <v>10.158957989999999</v>
      </c>
      <c r="H51" s="16">
        <v>0.49372519999999998</v>
      </c>
      <c r="I51" s="14">
        <v>0</v>
      </c>
      <c r="J51" s="16">
        <v>0</v>
      </c>
      <c r="K51" s="14" t="s">
        <v>582</v>
      </c>
      <c r="L51" s="16" t="s">
        <v>582</v>
      </c>
      <c r="M51" s="14">
        <v>10.57559064</v>
      </c>
      <c r="N51" s="16">
        <v>0.61278966999999995</v>
      </c>
      <c r="O51" s="14">
        <v>0</v>
      </c>
      <c r="P51" s="16">
        <v>0</v>
      </c>
      <c r="Q51" s="14">
        <v>11.569753540000001</v>
      </c>
      <c r="R51" s="16">
        <v>1.0743136099999999</v>
      </c>
    </row>
    <row r="52" spans="1:18" x14ac:dyDescent="0.25">
      <c r="A52" s="11" t="s">
        <v>522</v>
      </c>
      <c r="B52" s="13">
        <v>5809</v>
      </c>
      <c r="C52" s="14">
        <f>(127/B52*100)</f>
        <v>2.1862626958168359</v>
      </c>
      <c r="D52" s="15">
        <v>5682</v>
      </c>
      <c r="E52" s="14">
        <v>90.995374150000004</v>
      </c>
      <c r="F52" s="16">
        <v>0.60967589</v>
      </c>
      <c r="G52" s="14">
        <v>5.89719003</v>
      </c>
      <c r="H52" s="16">
        <v>0.36675825000000001</v>
      </c>
      <c r="I52" s="14">
        <v>0</v>
      </c>
      <c r="J52" s="16">
        <v>0</v>
      </c>
      <c r="K52" s="14" t="s">
        <v>582</v>
      </c>
      <c r="L52" s="16" t="s">
        <v>582</v>
      </c>
      <c r="M52" s="14">
        <v>0</v>
      </c>
      <c r="N52" s="16">
        <v>0</v>
      </c>
      <c r="O52" s="14">
        <v>0</v>
      </c>
      <c r="P52" s="16">
        <v>0</v>
      </c>
      <c r="Q52" s="14">
        <v>3.1074358200000001</v>
      </c>
      <c r="R52" s="16">
        <v>0.40141536</v>
      </c>
    </row>
    <row r="53" spans="1:18" x14ac:dyDescent="0.25">
      <c r="A53" s="11" t="s">
        <v>523</v>
      </c>
      <c r="B53" s="13">
        <v>5571</v>
      </c>
      <c r="C53" s="14">
        <f>(150/B53*100)</f>
        <v>2.6925148088314486</v>
      </c>
      <c r="D53" s="15">
        <v>5421</v>
      </c>
      <c r="E53" s="14">
        <v>79.630257599999993</v>
      </c>
      <c r="F53" s="16">
        <v>0.59201948999999998</v>
      </c>
      <c r="G53" s="14">
        <v>10.904519820000001</v>
      </c>
      <c r="H53" s="16">
        <v>0.43439072000000001</v>
      </c>
      <c r="I53" s="14">
        <v>0</v>
      </c>
      <c r="J53" s="16">
        <v>0</v>
      </c>
      <c r="K53" s="14" t="s">
        <v>582</v>
      </c>
      <c r="L53" s="16" t="s">
        <v>582</v>
      </c>
      <c r="M53" s="14">
        <v>0</v>
      </c>
      <c r="N53" s="16">
        <v>0</v>
      </c>
      <c r="O53" s="14">
        <v>0</v>
      </c>
      <c r="P53" s="16">
        <v>0</v>
      </c>
      <c r="Q53" s="14">
        <v>9.4652225800000007</v>
      </c>
      <c r="R53" s="16">
        <v>0.43468623000000001</v>
      </c>
    </row>
    <row r="54" spans="1:18" x14ac:dyDescent="0.25">
      <c r="A54" s="11" t="s">
        <v>524</v>
      </c>
      <c r="B54" s="13">
        <v>4740</v>
      </c>
      <c r="C54" s="14">
        <f>(669/B54*100)</f>
        <v>14.113924050632912</v>
      </c>
      <c r="D54" s="15">
        <v>4071</v>
      </c>
      <c r="E54" s="14">
        <v>73.998915679999996</v>
      </c>
      <c r="F54" s="16">
        <v>1.50589358</v>
      </c>
      <c r="G54" s="14">
        <v>8.38966995</v>
      </c>
      <c r="H54" s="16">
        <v>0.50881034000000003</v>
      </c>
      <c r="I54" s="14">
        <v>0</v>
      </c>
      <c r="J54" s="16">
        <v>0</v>
      </c>
      <c r="K54" s="14" t="s">
        <v>582</v>
      </c>
      <c r="L54" s="16" t="s">
        <v>582</v>
      </c>
      <c r="M54" s="14">
        <v>0</v>
      </c>
      <c r="N54" s="16">
        <v>0</v>
      </c>
      <c r="O54" s="14">
        <v>0</v>
      </c>
      <c r="P54" s="16">
        <v>0</v>
      </c>
      <c r="Q54" s="14">
        <v>17.611414369999999</v>
      </c>
      <c r="R54" s="16">
        <v>1.6174240200000001</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87.742819409999996</v>
      </c>
      <c r="F56" s="16">
        <v>0.56975984000000002</v>
      </c>
      <c r="G56" s="14">
        <v>10.82886528</v>
      </c>
      <c r="H56" s="16">
        <v>0.54016836000000001</v>
      </c>
      <c r="I56" s="14">
        <v>0</v>
      </c>
      <c r="J56" s="16">
        <v>0</v>
      </c>
      <c r="K56" s="14" t="s">
        <v>582</v>
      </c>
      <c r="L56" s="16" t="s">
        <v>582</v>
      </c>
      <c r="M56" s="14">
        <v>0</v>
      </c>
      <c r="N56" s="16">
        <v>0</v>
      </c>
      <c r="O56" s="14">
        <v>0</v>
      </c>
      <c r="P56" s="16">
        <v>0</v>
      </c>
      <c r="Q56" s="14">
        <v>1.4283153099999999</v>
      </c>
      <c r="R56" s="16">
        <v>0.26136863999999999</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88.372013999999993</v>
      </c>
      <c r="F61" s="16">
        <v>0.74864315999999997</v>
      </c>
      <c r="G61" s="14">
        <v>6.8060374699999997</v>
      </c>
      <c r="H61" s="16">
        <v>0.37285306000000001</v>
      </c>
      <c r="I61" s="14">
        <v>0</v>
      </c>
      <c r="J61" s="16">
        <v>0</v>
      </c>
      <c r="K61" s="14" t="s">
        <v>582</v>
      </c>
      <c r="L61" s="16" t="s">
        <v>582</v>
      </c>
      <c r="M61" s="14">
        <v>0</v>
      </c>
      <c r="N61" s="16">
        <v>0</v>
      </c>
      <c r="O61" s="14">
        <v>0</v>
      </c>
      <c r="P61" s="16">
        <v>0</v>
      </c>
      <c r="Q61" s="14">
        <v>4.8219485400000002</v>
      </c>
      <c r="R61" s="16">
        <v>0.55210276999999996</v>
      </c>
    </row>
    <row r="62" spans="1:18" x14ac:dyDescent="0.25">
      <c r="A62" s="11" t="s">
        <v>532</v>
      </c>
      <c r="B62" s="13">
        <v>4476</v>
      </c>
      <c r="C62" s="14">
        <f>(3/B62*100)</f>
        <v>6.7024128686327081E-2</v>
      </c>
      <c r="D62" s="15">
        <v>4473</v>
      </c>
      <c r="E62" s="14">
        <v>82.685903600000003</v>
      </c>
      <c r="F62" s="16">
        <v>0.53976953999999999</v>
      </c>
      <c r="G62" s="14">
        <v>16.533026280000001</v>
      </c>
      <c r="H62" s="16">
        <v>0.52452781000000004</v>
      </c>
      <c r="I62" s="14">
        <v>0</v>
      </c>
      <c r="J62" s="16">
        <v>0</v>
      </c>
      <c r="K62" s="14" t="s">
        <v>582</v>
      </c>
      <c r="L62" s="16" t="s">
        <v>582</v>
      </c>
      <c r="M62" s="14">
        <v>0</v>
      </c>
      <c r="N62" s="16">
        <v>0</v>
      </c>
      <c r="O62" s="14">
        <v>0</v>
      </c>
      <c r="P62" s="16">
        <v>0</v>
      </c>
      <c r="Q62" s="14">
        <v>0.78107011999999998</v>
      </c>
      <c r="R62" s="16">
        <v>0.12449967000000001</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74.475281339999995</v>
      </c>
      <c r="F66" s="16">
        <v>0.55657641999999996</v>
      </c>
      <c r="G66" s="14">
        <v>11.2595653</v>
      </c>
      <c r="H66" s="16">
        <v>0.45129182000000001</v>
      </c>
      <c r="I66" s="14">
        <v>0</v>
      </c>
      <c r="J66" s="16">
        <v>0</v>
      </c>
      <c r="K66" s="14" t="s">
        <v>582</v>
      </c>
      <c r="L66" s="16" t="s">
        <v>582</v>
      </c>
      <c r="M66" s="14">
        <v>0</v>
      </c>
      <c r="N66" s="16">
        <v>0</v>
      </c>
      <c r="O66" s="14">
        <v>0</v>
      </c>
      <c r="P66" s="16">
        <v>0</v>
      </c>
      <c r="Q66" s="14">
        <v>14.265153359999999</v>
      </c>
      <c r="R66" s="16">
        <v>0.36878364000000002</v>
      </c>
    </row>
    <row r="67" spans="1:18" x14ac:dyDescent="0.25">
      <c r="A67" s="11" t="s">
        <v>537</v>
      </c>
      <c r="B67" s="13">
        <v>6971</v>
      </c>
      <c r="C67" s="14">
        <f>(1435/B67*100)</f>
        <v>20.585281882082914</v>
      </c>
      <c r="D67" s="15">
        <v>5536</v>
      </c>
      <c r="E67" s="14">
        <v>79.999519460000002</v>
      </c>
      <c r="F67" s="16">
        <v>0.65204876000000001</v>
      </c>
      <c r="G67" s="14">
        <v>15.165924179999999</v>
      </c>
      <c r="H67" s="16">
        <v>0.57564981000000004</v>
      </c>
      <c r="I67" s="14">
        <v>0</v>
      </c>
      <c r="J67" s="16">
        <v>0</v>
      </c>
      <c r="K67" s="14" t="s">
        <v>582</v>
      </c>
      <c r="L67" s="16" t="s">
        <v>582</v>
      </c>
      <c r="M67" s="14">
        <v>0</v>
      </c>
      <c r="N67" s="16">
        <v>0</v>
      </c>
      <c r="O67" s="14">
        <v>0</v>
      </c>
      <c r="P67" s="16">
        <v>0</v>
      </c>
      <c r="Q67" s="14">
        <v>4.8345563599999997</v>
      </c>
      <c r="R67" s="16">
        <v>0.39159405000000003</v>
      </c>
    </row>
    <row r="68" spans="1:18" x14ac:dyDescent="0.25">
      <c r="A68" s="11" t="s">
        <v>538</v>
      </c>
      <c r="B68" s="13">
        <v>12083</v>
      </c>
      <c r="C68" s="14">
        <f>(33/B68*100)</f>
        <v>0.27311098237192749</v>
      </c>
      <c r="D68" s="15">
        <v>12050</v>
      </c>
      <c r="E68" s="14">
        <v>73.344810870000003</v>
      </c>
      <c r="F68" s="16">
        <v>0.41167449</v>
      </c>
      <c r="G68" s="14">
        <v>7.2368650499999996</v>
      </c>
      <c r="H68" s="16">
        <v>0.22655170999999999</v>
      </c>
      <c r="I68" s="14">
        <v>0</v>
      </c>
      <c r="J68" s="16">
        <v>0</v>
      </c>
      <c r="K68" s="14" t="s">
        <v>582</v>
      </c>
      <c r="L68" s="16" t="s">
        <v>582</v>
      </c>
      <c r="M68" s="14">
        <v>0</v>
      </c>
      <c r="N68" s="16">
        <v>0</v>
      </c>
      <c r="O68" s="14">
        <v>0</v>
      </c>
      <c r="P68" s="16">
        <v>0</v>
      </c>
      <c r="Q68" s="14">
        <v>19.418324089999999</v>
      </c>
      <c r="R68" s="16">
        <v>0.32385631999999998</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87.023615879999994</v>
      </c>
      <c r="F70" s="16">
        <v>0.73893545999999999</v>
      </c>
      <c r="G70" s="14">
        <v>6.7677097599999998</v>
      </c>
      <c r="H70" s="16">
        <v>0.36549203000000002</v>
      </c>
      <c r="I70" s="14">
        <v>0</v>
      </c>
      <c r="J70" s="16">
        <v>0</v>
      </c>
      <c r="K70" s="14" t="s">
        <v>582</v>
      </c>
      <c r="L70" s="16" t="s">
        <v>582</v>
      </c>
      <c r="M70" s="14">
        <v>0</v>
      </c>
      <c r="N70" s="16">
        <v>0</v>
      </c>
      <c r="O70" s="14">
        <v>0</v>
      </c>
      <c r="P70" s="16">
        <v>0</v>
      </c>
      <c r="Q70" s="14">
        <v>6.2086743599999998</v>
      </c>
      <c r="R70" s="16">
        <v>0.57580734</v>
      </c>
    </row>
    <row r="71" spans="1:18" x14ac:dyDescent="0.25">
      <c r="A71" s="11" t="s">
        <v>541</v>
      </c>
      <c r="B71" s="13">
        <v>6115</v>
      </c>
      <c r="C71" s="14">
        <f>(63/B71*100)</f>
        <v>1.0302534750613246</v>
      </c>
      <c r="D71" s="15">
        <v>6052</v>
      </c>
      <c r="E71" s="14">
        <v>88.500631780000006</v>
      </c>
      <c r="F71" s="16">
        <v>0.44570338999999998</v>
      </c>
      <c r="G71" s="14">
        <v>10.28401669</v>
      </c>
      <c r="H71" s="16">
        <v>0.43419026999999999</v>
      </c>
      <c r="I71" s="14">
        <v>0</v>
      </c>
      <c r="J71" s="16">
        <v>0</v>
      </c>
      <c r="K71" s="14" t="s">
        <v>582</v>
      </c>
      <c r="L71" s="16" t="s">
        <v>582</v>
      </c>
      <c r="M71" s="14">
        <v>0</v>
      </c>
      <c r="N71" s="16">
        <v>0</v>
      </c>
      <c r="O71" s="14">
        <v>0</v>
      </c>
      <c r="P71" s="16">
        <v>0</v>
      </c>
      <c r="Q71" s="14">
        <v>1.21535153</v>
      </c>
      <c r="R71" s="16">
        <v>0.11611204999999999</v>
      </c>
    </row>
    <row r="72" spans="1:18" x14ac:dyDescent="0.25">
      <c r="A72" s="11" t="s">
        <v>542</v>
      </c>
      <c r="B72" s="13">
        <v>7708</v>
      </c>
      <c r="C72" s="14">
        <f>(12/B72*100)</f>
        <v>0.15568240788790866</v>
      </c>
      <c r="D72" s="15">
        <v>7696</v>
      </c>
      <c r="E72" s="14">
        <v>80.372874760000002</v>
      </c>
      <c r="F72" s="16">
        <v>0.56754550999999998</v>
      </c>
      <c r="G72" s="14">
        <v>18.90839227</v>
      </c>
      <c r="H72" s="16">
        <v>0.55305539999999997</v>
      </c>
      <c r="I72" s="14">
        <v>0</v>
      </c>
      <c r="J72" s="16">
        <v>0</v>
      </c>
      <c r="K72" s="14" t="s">
        <v>582</v>
      </c>
      <c r="L72" s="16" t="s">
        <v>582</v>
      </c>
      <c r="M72" s="14">
        <v>0</v>
      </c>
      <c r="N72" s="16">
        <v>0</v>
      </c>
      <c r="O72" s="14">
        <v>0</v>
      </c>
      <c r="P72" s="16">
        <v>0</v>
      </c>
      <c r="Q72" s="14">
        <v>0.71873297000000003</v>
      </c>
      <c r="R72" s="16">
        <v>8.9728920000000004E-2</v>
      </c>
    </row>
    <row r="73" spans="1:18" x14ac:dyDescent="0.25">
      <c r="A73" s="11" t="s">
        <v>543</v>
      </c>
      <c r="B73" s="13">
        <v>8249</v>
      </c>
      <c r="C73" s="14">
        <f>(224/B73*100)</f>
        <v>2.7154806643229485</v>
      </c>
      <c r="D73" s="15">
        <v>8025</v>
      </c>
      <c r="E73" s="14">
        <v>92.757859249999996</v>
      </c>
      <c r="F73" s="16">
        <v>0.46614305</v>
      </c>
      <c r="G73" s="14">
        <v>5.3735788600000003</v>
      </c>
      <c r="H73" s="16">
        <v>0.31821468000000003</v>
      </c>
      <c r="I73" s="14">
        <v>0</v>
      </c>
      <c r="J73" s="16">
        <v>0</v>
      </c>
      <c r="K73" s="14" t="s">
        <v>582</v>
      </c>
      <c r="L73" s="16" t="s">
        <v>582</v>
      </c>
      <c r="M73" s="14">
        <v>0</v>
      </c>
      <c r="N73" s="16">
        <v>0</v>
      </c>
      <c r="O73" s="14">
        <v>0</v>
      </c>
      <c r="P73" s="16">
        <v>0</v>
      </c>
      <c r="Q73" s="14">
        <v>1.8685619</v>
      </c>
      <c r="R73" s="16">
        <v>0.34373297000000003</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73.989056529999999</v>
      </c>
      <c r="F75" s="16">
        <v>1.20622809</v>
      </c>
      <c r="G75" s="14">
        <v>7.9473353299999996</v>
      </c>
      <c r="H75" s="16">
        <v>0.50212882000000003</v>
      </c>
      <c r="I75" s="14">
        <v>0</v>
      </c>
      <c r="J75" s="16">
        <v>0</v>
      </c>
      <c r="K75" s="14" t="s">
        <v>582</v>
      </c>
      <c r="L75" s="16" t="s">
        <v>582</v>
      </c>
      <c r="M75" s="14">
        <v>0</v>
      </c>
      <c r="N75" s="16">
        <v>0</v>
      </c>
      <c r="O75" s="14">
        <v>0</v>
      </c>
      <c r="P75" s="16">
        <v>0</v>
      </c>
      <c r="Q75" s="14">
        <v>18.063608139999999</v>
      </c>
      <c r="R75" s="16">
        <v>1.20164005</v>
      </c>
    </row>
    <row r="76" spans="1:18" x14ac:dyDescent="0.25">
      <c r="A76" s="11" t="s">
        <v>546</v>
      </c>
      <c r="B76" s="13">
        <v>14167</v>
      </c>
      <c r="C76" s="14">
        <f>(239/B76*100)</f>
        <v>1.6870191289616716</v>
      </c>
      <c r="D76" s="15">
        <v>13928</v>
      </c>
      <c r="E76" s="14">
        <v>86.016157300000003</v>
      </c>
      <c r="F76" s="16">
        <v>0.52686025999999997</v>
      </c>
      <c r="G76" s="14">
        <v>6.1763565900000001</v>
      </c>
      <c r="H76" s="16">
        <v>0.25075757999999998</v>
      </c>
      <c r="I76" s="14">
        <v>0</v>
      </c>
      <c r="J76" s="16">
        <v>0</v>
      </c>
      <c r="K76" s="14" t="s">
        <v>582</v>
      </c>
      <c r="L76" s="16" t="s">
        <v>582</v>
      </c>
      <c r="M76" s="14">
        <v>0</v>
      </c>
      <c r="N76" s="16">
        <v>0</v>
      </c>
      <c r="O76" s="14">
        <v>0</v>
      </c>
      <c r="P76" s="16">
        <v>0</v>
      </c>
      <c r="Q76" s="14">
        <v>7.8074861100000001</v>
      </c>
      <c r="R76" s="16">
        <v>0.45671003999999998</v>
      </c>
    </row>
    <row r="77" spans="1:18" x14ac:dyDescent="0.25">
      <c r="A77" s="11" t="s">
        <v>547</v>
      </c>
      <c r="B77" s="13">
        <v>6062</v>
      </c>
      <c r="C77" s="14">
        <f>(534/B77*100)</f>
        <v>8.8089739359947217</v>
      </c>
      <c r="D77" s="15">
        <v>5528</v>
      </c>
      <c r="E77" s="14">
        <v>72.09776746</v>
      </c>
      <c r="F77" s="16">
        <v>0.99403792999999996</v>
      </c>
      <c r="G77" s="14">
        <v>10.109289710000001</v>
      </c>
      <c r="H77" s="16">
        <v>0.47099384</v>
      </c>
      <c r="I77" s="14">
        <v>0</v>
      </c>
      <c r="J77" s="16">
        <v>0</v>
      </c>
      <c r="K77" s="14" t="s">
        <v>582</v>
      </c>
      <c r="L77" s="16" t="s">
        <v>582</v>
      </c>
      <c r="M77" s="14">
        <v>0</v>
      </c>
      <c r="N77" s="16">
        <v>0</v>
      </c>
      <c r="O77" s="14">
        <v>0</v>
      </c>
      <c r="P77" s="16">
        <v>0</v>
      </c>
      <c r="Q77" s="14">
        <v>17.792942839999998</v>
      </c>
      <c r="R77" s="16">
        <v>0.96890721999999996</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91.223931660000005</v>
      </c>
      <c r="F81" s="16">
        <v>0.54213392999999999</v>
      </c>
      <c r="G81" s="14">
        <v>6.7648262399999997</v>
      </c>
      <c r="H81" s="16">
        <v>0.39625701000000002</v>
      </c>
      <c r="I81" s="14">
        <v>0</v>
      </c>
      <c r="J81" s="16">
        <v>0</v>
      </c>
      <c r="K81" s="14" t="s">
        <v>582</v>
      </c>
      <c r="L81" s="16" t="s">
        <v>582</v>
      </c>
      <c r="M81" s="14">
        <v>0</v>
      </c>
      <c r="N81" s="16">
        <v>0</v>
      </c>
      <c r="O81" s="14">
        <v>0</v>
      </c>
      <c r="P81" s="16">
        <v>0</v>
      </c>
      <c r="Q81" s="14">
        <v>2.0112421</v>
      </c>
      <c r="R81" s="16">
        <v>0.37303298000000001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906</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63.339637889999999</v>
      </c>
      <c r="F7" s="16">
        <v>0.60829295999999999</v>
      </c>
      <c r="G7" s="14">
        <v>27.839596579999998</v>
      </c>
      <c r="H7" s="16">
        <v>0.4724467</v>
      </c>
      <c r="I7" s="14">
        <v>0</v>
      </c>
      <c r="J7" s="16">
        <v>0</v>
      </c>
      <c r="K7" s="14" t="s">
        <v>582</v>
      </c>
      <c r="L7" s="16" t="s">
        <v>582</v>
      </c>
      <c r="M7" s="14">
        <v>0</v>
      </c>
      <c r="N7" s="16">
        <v>0</v>
      </c>
      <c r="O7" s="14">
        <v>0</v>
      </c>
      <c r="P7" s="16">
        <v>0</v>
      </c>
      <c r="Q7" s="14">
        <v>8.8207655299999992</v>
      </c>
      <c r="R7" s="16">
        <v>0.53440966999999995</v>
      </c>
    </row>
    <row r="8" spans="1:18" x14ac:dyDescent="0.25">
      <c r="A8" s="11" t="s">
        <v>478</v>
      </c>
      <c r="B8" s="13">
        <v>7007</v>
      </c>
      <c r="C8" s="14">
        <f>(357/B8*100)</f>
        <v>5.0949050949050951</v>
      </c>
      <c r="D8" s="15">
        <v>6650</v>
      </c>
      <c r="E8" s="14">
        <v>66.047187559999998</v>
      </c>
      <c r="F8" s="16">
        <v>0.78227455000000001</v>
      </c>
      <c r="G8" s="14">
        <v>27.04460486</v>
      </c>
      <c r="H8" s="16">
        <v>0.73856277000000004</v>
      </c>
      <c r="I8" s="14">
        <v>0</v>
      </c>
      <c r="J8" s="16">
        <v>0</v>
      </c>
      <c r="K8" s="14" t="s">
        <v>582</v>
      </c>
      <c r="L8" s="16" t="s">
        <v>582</v>
      </c>
      <c r="M8" s="14">
        <v>0.4951663</v>
      </c>
      <c r="N8" s="16">
        <v>0.12190288000000001</v>
      </c>
      <c r="O8" s="14">
        <v>0</v>
      </c>
      <c r="P8" s="16">
        <v>0</v>
      </c>
      <c r="Q8" s="14">
        <v>6.4130412799999998</v>
      </c>
      <c r="R8" s="16">
        <v>0.41763312000000002</v>
      </c>
    </row>
    <row r="9" spans="1:18" x14ac:dyDescent="0.25">
      <c r="A9" s="11" t="s">
        <v>479</v>
      </c>
      <c r="B9" s="13">
        <v>9651</v>
      </c>
      <c r="C9" s="14">
        <f>(381/B9*100)</f>
        <v>3.947777432390426</v>
      </c>
      <c r="D9" s="15">
        <v>9270</v>
      </c>
      <c r="E9" s="14">
        <v>62.39158252</v>
      </c>
      <c r="F9" s="16">
        <v>0.76352478999999995</v>
      </c>
      <c r="G9" s="14">
        <v>27.887931259999998</v>
      </c>
      <c r="H9" s="16">
        <v>0.57277993000000005</v>
      </c>
      <c r="I9" s="14">
        <v>0</v>
      </c>
      <c r="J9" s="16">
        <v>0</v>
      </c>
      <c r="K9" s="14" t="s">
        <v>582</v>
      </c>
      <c r="L9" s="16" t="s">
        <v>582</v>
      </c>
      <c r="M9" s="14">
        <v>3.1075687300000001</v>
      </c>
      <c r="N9" s="16">
        <v>0.55629209000000002</v>
      </c>
      <c r="O9" s="14">
        <v>0</v>
      </c>
      <c r="P9" s="16">
        <v>0</v>
      </c>
      <c r="Q9" s="14">
        <v>6.6129174900000001</v>
      </c>
      <c r="R9" s="16">
        <v>0.47331779000000002</v>
      </c>
    </row>
    <row r="10" spans="1:18" x14ac:dyDescent="0.25">
      <c r="A10" s="11" t="s">
        <v>480</v>
      </c>
      <c r="B10" s="13">
        <v>20058</v>
      </c>
      <c r="C10" s="14">
        <f>(596/B10*100)</f>
        <v>2.9713829893309405</v>
      </c>
      <c r="D10" s="15">
        <v>19462</v>
      </c>
      <c r="E10" s="14">
        <v>66.689592709999999</v>
      </c>
      <c r="F10" s="16">
        <v>0.51223974999999999</v>
      </c>
      <c r="G10" s="14">
        <v>28.238959390000002</v>
      </c>
      <c r="H10" s="16">
        <v>0.51403891000000002</v>
      </c>
      <c r="I10" s="14">
        <v>0</v>
      </c>
      <c r="J10" s="16">
        <v>0</v>
      </c>
      <c r="K10" s="14" t="s">
        <v>582</v>
      </c>
      <c r="L10" s="16" t="s">
        <v>582</v>
      </c>
      <c r="M10" s="14">
        <v>0</v>
      </c>
      <c r="N10" s="16">
        <v>0</v>
      </c>
      <c r="O10" s="14">
        <v>0</v>
      </c>
      <c r="P10" s="16">
        <v>0</v>
      </c>
      <c r="Q10" s="14">
        <v>5.0714478999999999</v>
      </c>
      <c r="R10" s="16">
        <v>0.39614530999999997</v>
      </c>
    </row>
    <row r="11" spans="1:18" x14ac:dyDescent="0.25">
      <c r="A11" s="11" t="s">
        <v>481</v>
      </c>
      <c r="B11" s="13">
        <v>7053</v>
      </c>
      <c r="C11" s="14">
        <f>(274/B11*100)</f>
        <v>3.8848716858074575</v>
      </c>
      <c r="D11" s="15">
        <v>6779</v>
      </c>
      <c r="E11" s="14">
        <v>53.897109669999999</v>
      </c>
      <c r="F11" s="16">
        <v>0.84140948000000004</v>
      </c>
      <c r="G11" s="14">
        <v>34.43799508</v>
      </c>
      <c r="H11" s="16">
        <v>0.73389501000000001</v>
      </c>
      <c r="I11" s="14">
        <v>0</v>
      </c>
      <c r="J11" s="16">
        <v>0</v>
      </c>
      <c r="K11" s="14" t="s">
        <v>582</v>
      </c>
      <c r="L11" s="16" t="s">
        <v>582</v>
      </c>
      <c r="M11" s="14">
        <v>0</v>
      </c>
      <c r="N11" s="16">
        <v>0</v>
      </c>
      <c r="O11" s="14">
        <v>0</v>
      </c>
      <c r="P11" s="16">
        <v>0</v>
      </c>
      <c r="Q11" s="14">
        <v>11.664895250000001</v>
      </c>
      <c r="R11" s="16">
        <v>1.0575288700000001</v>
      </c>
    </row>
    <row r="12" spans="1:18" x14ac:dyDescent="0.25">
      <c r="A12" s="11" t="s">
        <v>482</v>
      </c>
      <c r="B12" s="13">
        <v>6894</v>
      </c>
      <c r="C12" s="14">
        <f>(61/B12*100)</f>
        <v>0.88482738613286904</v>
      </c>
      <c r="D12" s="15">
        <v>6833</v>
      </c>
      <c r="E12" s="14">
        <v>67.205812179999995</v>
      </c>
      <c r="F12" s="16">
        <v>0.85533912000000001</v>
      </c>
      <c r="G12" s="14">
        <v>25.961385289999999</v>
      </c>
      <c r="H12" s="16">
        <v>0.72254708999999995</v>
      </c>
      <c r="I12" s="14">
        <v>0</v>
      </c>
      <c r="J12" s="16">
        <v>0</v>
      </c>
      <c r="K12" s="14" t="s">
        <v>582</v>
      </c>
      <c r="L12" s="16" t="s">
        <v>582</v>
      </c>
      <c r="M12" s="14">
        <v>2.3491034900000001</v>
      </c>
      <c r="N12" s="16">
        <v>0.59219533000000002</v>
      </c>
      <c r="O12" s="14">
        <v>0</v>
      </c>
      <c r="P12" s="16">
        <v>0</v>
      </c>
      <c r="Q12" s="14">
        <v>4.4836990400000003</v>
      </c>
      <c r="R12" s="16">
        <v>0.43504706999999998</v>
      </c>
    </row>
    <row r="13" spans="1:18" x14ac:dyDescent="0.25">
      <c r="A13" s="11" t="s">
        <v>483</v>
      </c>
      <c r="B13" s="13">
        <v>7161</v>
      </c>
      <c r="C13" s="14">
        <f>(380/B13*100)</f>
        <v>5.3065214355536936</v>
      </c>
      <c r="D13" s="15">
        <v>6781</v>
      </c>
      <c r="E13" s="14">
        <v>61.114545130000003</v>
      </c>
      <c r="F13" s="16">
        <v>0.88187378000000005</v>
      </c>
      <c r="G13" s="14">
        <v>30.137603819999999</v>
      </c>
      <c r="H13" s="16">
        <v>0.73329949000000005</v>
      </c>
      <c r="I13" s="14">
        <v>0</v>
      </c>
      <c r="J13" s="16">
        <v>0</v>
      </c>
      <c r="K13" s="14" t="s">
        <v>582</v>
      </c>
      <c r="L13" s="16" t="s">
        <v>582</v>
      </c>
      <c r="M13" s="14">
        <v>4.2538754900000004</v>
      </c>
      <c r="N13" s="16">
        <v>0.49133434999999998</v>
      </c>
      <c r="O13" s="14">
        <v>0</v>
      </c>
      <c r="P13" s="16">
        <v>0</v>
      </c>
      <c r="Q13" s="14">
        <v>4.49397556</v>
      </c>
      <c r="R13" s="16">
        <v>0.42172795000000002</v>
      </c>
    </row>
    <row r="14" spans="1:18" x14ac:dyDescent="0.25">
      <c r="A14" s="11" t="s">
        <v>484</v>
      </c>
      <c r="B14" s="13">
        <v>5587</v>
      </c>
      <c r="C14" s="14">
        <f>(102/B14*100)</f>
        <v>1.8256667263289779</v>
      </c>
      <c r="D14" s="15">
        <v>5485</v>
      </c>
      <c r="E14" s="14">
        <v>67.26558532</v>
      </c>
      <c r="F14" s="16">
        <v>0.68139329999999998</v>
      </c>
      <c r="G14" s="14">
        <v>29.750596120000001</v>
      </c>
      <c r="H14" s="16">
        <v>0.67094032000000003</v>
      </c>
      <c r="I14" s="14">
        <v>0</v>
      </c>
      <c r="J14" s="16">
        <v>0</v>
      </c>
      <c r="K14" s="14" t="s">
        <v>582</v>
      </c>
      <c r="L14" s="16" t="s">
        <v>582</v>
      </c>
      <c r="M14" s="14">
        <v>0</v>
      </c>
      <c r="N14" s="16">
        <v>0</v>
      </c>
      <c r="O14" s="14">
        <v>0</v>
      </c>
      <c r="P14" s="16">
        <v>0</v>
      </c>
      <c r="Q14" s="14">
        <v>2.98381856</v>
      </c>
      <c r="R14" s="16">
        <v>0.2712466</v>
      </c>
    </row>
    <row r="15" spans="1:18" x14ac:dyDescent="0.25">
      <c r="A15" s="11" t="s">
        <v>485</v>
      </c>
      <c r="B15" s="13">
        <v>5882</v>
      </c>
      <c r="C15" s="14">
        <f>(218/B15*100)</f>
        <v>3.7062223733424009</v>
      </c>
      <c r="D15" s="15">
        <v>5664</v>
      </c>
      <c r="E15" s="14">
        <v>65.756276270000001</v>
      </c>
      <c r="F15" s="16">
        <v>0.73980809999999997</v>
      </c>
      <c r="G15" s="14">
        <v>28.7379608</v>
      </c>
      <c r="H15" s="16">
        <v>0.63948484000000005</v>
      </c>
      <c r="I15" s="14">
        <v>0</v>
      </c>
      <c r="J15" s="16">
        <v>0</v>
      </c>
      <c r="K15" s="14" t="s">
        <v>582</v>
      </c>
      <c r="L15" s="16" t="s">
        <v>582</v>
      </c>
      <c r="M15" s="14">
        <v>1.04287084</v>
      </c>
      <c r="N15" s="16">
        <v>0.46760998999999998</v>
      </c>
      <c r="O15" s="14">
        <v>0</v>
      </c>
      <c r="P15" s="16">
        <v>0</v>
      </c>
      <c r="Q15" s="14">
        <v>4.4628920799999996</v>
      </c>
      <c r="R15" s="16">
        <v>0.39894890999999999</v>
      </c>
    </row>
    <row r="16" spans="1:18" x14ac:dyDescent="0.25">
      <c r="A16" s="11" t="s">
        <v>486</v>
      </c>
      <c r="B16" s="13">
        <v>6108</v>
      </c>
      <c r="C16" s="14">
        <f>(210/B16*100)</f>
        <v>3.4381139489194501</v>
      </c>
      <c r="D16" s="15">
        <v>5898</v>
      </c>
      <c r="E16" s="14">
        <v>58.042784560000001</v>
      </c>
      <c r="F16" s="16">
        <v>0.78333213999999995</v>
      </c>
      <c r="G16" s="14">
        <v>33.232931299999997</v>
      </c>
      <c r="H16" s="16">
        <v>0.78987916999999996</v>
      </c>
      <c r="I16" s="14">
        <v>0</v>
      </c>
      <c r="J16" s="16">
        <v>0</v>
      </c>
      <c r="K16" s="14" t="s">
        <v>582</v>
      </c>
      <c r="L16" s="16" t="s">
        <v>582</v>
      </c>
      <c r="M16" s="14">
        <v>0</v>
      </c>
      <c r="N16" s="16">
        <v>0</v>
      </c>
      <c r="O16" s="14">
        <v>0</v>
      </c>
      <c r="P16" s="16">
        <v>0</v>
      </c>
      <c r="Q16" s="14">
        <v>8.72428414</v>
      </c>
      <c r="R16" s="16">
        <v>0.71698435000000005</v>
      </c>
    </row>
    <row r="17" spans="1:18" x14ac:dyDescent="0.25">
      <c r="A17" s="11" t="s">
        <v>487</v>
      </c>
      <c r="B17" s="13">
        <v>6504</v>
      </c>
      <c r="C17" s="14">
        <f>(2822/B17*100)</f>
        <v>43.388683886838869</v>
      </c>
      <c r="D17" s="15">
        <v>3682</v>
      </c>
      <c r="E17" s="14">
        <v>66.77084456</v>
      </c>
      <c r="F17" s="16">
        <v>0.92772277000000003</v>
      </c>
      <c r="G17" s="14">
        <v>15.852364059999999</v>
      </c>
      <c r="H17" s="16">
        <v>0.57892336</v>
      </c>
      <c r="I17" s="14">
        <v>0</v>
      </c>
      <c r="J17" s="16">
        <v>0</v>
      </c>
      <c r="K17" s="14" t="s">
        <v>582</v>
      </c>
      <c r="L17" s="16" t="s">
        <v>582</v>
      </c>
      <c r="M17" s="14">
        <v>3.9952953899999999</v>
      </c>
      <c r="N17" s="16">
        <v>0.51654661000000002</v>
      </c>
      <c r="O17" s="14">
        <v>0</v>
      </c>
      <c r="P17" s="16">
        <v>0</v>
      </c>
      <c r="Q17" s="14">
        <v>13.38149598</v>
      </c>
      <c r="R17" s="16">
        <v>0.81039576999999996</v>
      </c>
    </row>
    <row r="18" spans="1:18" x14ac:dyDescent="0.25">
      <c r="A18" s="11" t="s">
        <v>488</v>
      </c>
      <c r="B18" s="13">
        <v>5532</v>
      </c>
      <c r="C18" s="14">
        <f>(33/B18*100)</f>
        <v>0.59652928416485895</v>
      </c>
      <c r="D18" s="15">
        <v>5499</v>
      </c>
      <c r="E18" s="14">
        <v>58.918202350000001</v>
      </c>
      <c r="F18" s="16">
        <v>0.82944545000000003</v>
      </c>
      <c r="G18" s="14">
        <v>34.46303228</v>
      </c>
      <c r="H18" s="16">
        <v>0.88950061000000002</v>
      </c>
      <c r="I18" s="14">
        <v>0</v>
      </c>
      <c r="J18" s="16">
        <v>0</v>
      </c>
      <c r="K18" s="14" t="s">
        <v>582</v>
      </c>
      <c r="L18" s="16" t="s">
        <v>582</v>
      </c>
      <c r="M18" s="14">
        <v>0</v>
      </c>
      <c r="N18" s="16">
        <v>0</v>
      </c>
      <c r="O18" s="14">
        <v>0</v>
      </c>
      <c r="P18" s="16">
        <v>0</v>
      </c>
      <c r="Q18" s="14">
        <v>6.6187653700000002</v>
      </c>
      <c r="R18" s="16">
        <v>0.67219788999999996</v>
      </c>
    </row>
    <row r="19" spans="1:18" x14ac:dyDescent="0.25">
      <c r="A19" s="11" t="s">
        <v>489</v>
      </c>
      <c r="B19" s="13">
        <v>5658</v>
      </c>
      <c r="C19" s="14">
        <f>(541/B19*100)</f>
        <v>9.561682573347472</v>
      </c>
      <c r="D19" s="15">
        <v>5117</v>
      </c>
      <c r="E19" s="14">
        <v>64.24147352</v>
      </c>
      <c r="F19" s="16">
        <v>0.84468706000000005</v>
      </c>
      <c r="G19" s="14">
        <v>30.68028018</v>
      </c>
      <c r="H19" s="16">
        <v>0.80848951999999996</v>
      </c>
      <c r="I19" s="14">
        <v>0</v>
      </c>
      <c r="J19" s="16">
        <v>0</v>
      </c>
      <c r="K19" s="14" t="s">
        <v>582</v>
      </c>
      <c r="L19" s="16" t="s">
        <v>582</v>
      </c>
      <c r="M19" s="14">
        <v>0</v>
      </c>
      <c r="N19" s="16">
        <v>0</v>
      </c>
      <c r="O19" s="14">
        <v>0</v>
      </c>
      <c r="P19" s="16">
        <v>0</v>
      </c>
      <c r="Q19" s="14">
        <v>5.0782463</v>
      </c>
      <c r="R19" s="16">
        <v>0.52061471000000004</v>
      </c>
    </row>
    <row r="20" spans="1:18" x14ac:dyDescent="0.25">
      <c r="A20" s="11" t="s">
        <v>490</v>
      </c>
      <c r="B20" s="13">
        <v>3371</v>
      </c>
      <c r="C20" s="14">
        <f>(75/B20*100)</f>
        <v>2.2248590922574905</v>
      </c>
      <c r="D20" s="15">
        <v>3296</v>
      </c>
      <c r="E20" s="14">
        <v>72.412104479999996</v>
      </c>
      <c r="F20" s="16">
        <v>0.79555045000000002</v>
      </c>
      <c r="G20" s="14">
        <v>20.645301979999999</v>
      </c>
      <c r="H20" s="16">
        <v>0.78285740999999998</v>
      </c>
      <c r="I20" s="14">
        <v>0</v>
      </c>
      <c r="J20" s="16">
        <v>0</v>
      </c>
      <c r="K20" s="14" t="s">
        <v>582</v>
      </c>
      <c r="L20" s="16" t="s">
        <v>582</v>
      </c>
      <c r="M20" s="14">
        <v>0</v>
      </c>
      <c r="N20" s="16">
        <v>0</v>
      </c>
      <c r="O20" s="14">
        <v>0</v>
      </c>
      <c r="P20" s="16">
        <v>0</v>
      </c>
      <c r="Q20" s="14">
        <v>6.9425935399999998</v>
      </c>
      <c r="R20" s="16">
        <v>0.42912625999999998</v>
      </c>
    </row>
    <row r="21" spans="1:18" x14ac:dyDescent="0.25">
      <c r="A21" s="11" t="s">
        <v>491</v>
      </c>
      <c r="B21" s="13">
        <v>5741</v>
      </c>
      <c r="C21" s="14">
        <f>(97/B21*100)</f>
        <v>1.6896011147883645</v>
      </c>
      <c r="D21" s="15">
        <v>5644</v>
      </c>
      <c r="E21" s="14">
        <v>64.755580600000002</v>
      </c>
      <c r="F21" s="16">
        <v>0.82074088999999995</v>
      </c>
      <c r="G21" s="14">
        <v>31.385880360000002</v>
      </c>
      <c r="H21" s="16">
        <v>0.77195002999999995</v>
      </c>
      <c r="I21" s="14">
        <v>0</v>
      </c>
      <c r="J21" s="16">
        <v>0</v>
      </c>
      <c r="K21" s="14" t="s">
        <v>582</v>
      </c>
      <c r="L21" s="16" t="s">
        <v>582</v>
      </c>
      <c r="M21" s="14">
        <v>0</v>
      </c>
      <c r="N21" s="16">
        <v>0</v>
      </c>
      <c r="O21" s="14">
        <v>0</v>
      </c>
      <c r="P21" s="16">
        <v>0</v>
      </c>
      <c r="Q21" s="14">
        <v>3.8585390400000001</v>
      </c>
      <c r="R21" s="16">
        <v>0.30961028000000002</v>
      </c>
    </row>
    <row r="22" spans="1:18" x14ac:dyDescent="0.25">
      <c r="A22" s="11" t="s">
        <v>492</v>
      </c>
      <c r="B22" s="13">
        <v>6598</v>
      </c>
      <c r="C22" s="14">
        <f>(46/B22*100)</f>
        <v>0.69718096392846318</v>
      </c>
      <c r="D22" s="15">
        <v>6552</v>
      </c>
      <c r="E22" s="14">
        <v>68.127137210000001</v>
      </c>
      <c r="F22" s="16">
        <v>0.89729952000000002</v>
      </c>
      <c r="G22" s="14">
        <v>23.983445140000001</v>
      </c>
      <c r="H22" s="16">
        <v>0.90961711999999995</v>
      </c>
      <c r="I22" s="14">
        <v>0</v>
      </c>
      <c r="J22" s="16">
        <v>0</v>
      </c>
      <c r="K22" s="14" t="s">
        <v>582</v>
      </c>
      <c r="L22" s="16" t="s">
        <v>582</v>
      </c>
      <c r="M22" s="14">
        <v>0</v>
      </c>
      <c r="N22" s="16">
        <v>0</v>
      </c>
      <c r="O22" s="14">
        <v>2.9447859999999999E-2</v>
      </c>
      <c r="P22" s="16">
        <v>2.749335E-2</v>
      </c>
      <c r="Q22" s="14">
        <v>7.8599697900000001</v>
      </c>
      <c r="R22" s="16">
        <v>0.69629103000000003</v>
      </c>
    </row>
    <row r="23" spans="1:18" x14ac:dyDescent="0.25">
      <c r="A23" s="11" t="s">
        <v>493</v>
      </c>
      <c r="B23" s="13">
        <v>11583</v>
      </c>
      <c r="C23" s="14">
        <f>(329/B23*100)</f>
        <v>2.8403695070361739</v>
      </c>
      <c r="D23" s="15">
        <v>11254</v>
      </c>
      <c r="E23" s="14">
        <v>68.385127440000005</v>
      </c>
      <c r="F23" s="16">
        <v>0.56211865999999999</v>
      </c>
      <c r="G23" s="14">
        <v>27.458993920000001</v>
      </c>
      <c r="H23" s="16">
        <v>0.61742454999999996</v>
      </c>
      <c r="I23" s="14">
        <v>0</v>
      </c>
      <c r="J23" s="16">
        <v>0</v>
      </c>
      <c r="K23" s="14" t="s">
        <v>582</v>
      </c>
      <c r="L23" s="16" t="s">
        <v>582</v>
      </c>
      <c r="M23" s="14">
        <v>0</v>
      </c>
      <c r="N23" s="16">
        <v>0</v>
      </c>
      <c r="O23" s="14">
        <v>0</v>
      </c>
      <c r="P23" s="16">
        <v>0</v>
      </c>
      <c r="Q23" s="14">
        <v>4.1558786400000001</v>
      </c>
      <c r="R23" s="16">
        <v>0.38080260999999999</v>
      </c>
    </row>
    <row r="24" spans="1:18" x14ac:dyDescent="0.25">
      <c r="A24" s="11" t="s">
        <v>494</v>
      </c>
      <c r="B24" s="13">
        <v>6647</v>
      </c>
      <c r="C24" s="14">
        <f>(23/B24*100)</f>
        <v>0.34602076124567477</v>
      </c>
      <c r="D24" s="15">
        <v>6624</v>
      </c>
      <c r="E24" s="14">
        <v>63.594138839999999</v>
      </c>
      <c r="F24" s="16">
        <v>0.92419834999999995</v>
      </c>
      <c r="G24" s="14">
        <v>33.543120909999999</v>
      </c>
      <c r="H24" s="16">
        <v>0.68741185000000005</v>
      </c>
      <c r="I24" s="14">
        <v>0</v>
      </c>
      <c r="J24" s="16">
        <v>0</v>
      </c>
      <c r="K24" s="14" t="s">
        <v>582</v>
      </c>
      <c r="L24" s="16" t="s">
        <v>582</v>
      </c>
      <c r="M24" s="14">
        <v>0</v>
      </c>
      <c r="N24" s="16">
        <v>0</v>
      </c>
      <c r="O24" s="14">
        <v>0</v>
      </c>
      <c r="P24" s="16">
        <v>0</v>
      </c>
      <c r="Q24" s="14">
        <v>2.8627402499999999</v>
      </c>
      <c r="R24" s="16">
        <v>0.89212181999999995</v>
      </c>
    </row>
    <row r="25" spans="1:18" x14ac:dyDescent="0.25">
      <c r="A25" s="11" t="s">
        <v>495</v>
      </c>
      <c r="B25" s="13">
        <v>5581</v>
      </c>
      <c r="C25" s="14">
        <f>(26/B25*100)</f>
        <v>0.46586633219853069</v>
      </c>
      <c r="D25" s="15">
        <v>5555</v>
      </c>
      <c r="E25" s="14">
        <v>35.23953685</v>
      </c>
      <c r="F25" s="16">
        <v>0.88172744999999997</v>
      </c>
      <c r="G25" s="14">
        <v>61.874233009999998</v>
      </c>
      <c r="H25" s="16">
        <v>0.89820964999999997</v>
      </c>
      <c r="I25" s="14">
        <v>0</v>
      </c>
      <c r="J25" s="16">
        <v>0</v>
      </c>
      <c r="K25" s="14" t="s">
        <v>582</v>
      </c>
      <c r="L25" s="16" t="s">
        <v>582</v>
      </c>
      <c r="M25" s="14">
        <v>0</v>
      </c>
      <c r="N25" s="16">
        <v>0</v>
      </c>
      <c r="O25" s="14">
        <v>0</v>
      </c>
      <c r="P25" s="16">
        <v>0</v>
      </c>
      <c r="Q25" s="14">
        <v>2.8862301299999999</v>
      </c>
      <c r="R25" s="16">
        <v>0.20654769000000001</v>
      </c>
    </row>
    <row r="26" spans="1:18" x14ac:dyDescent="0.25">
      <c r="A26" s="11" t="s">
        <v>496</v>
      </c>
      <c r="B26" s="13">
        <v>4869</v>
      </c>
      <c r="C26" s="14">
        <f>(108/B26*100)</f>
        <v>2.2181146025878005</v>
      </c>
      <c r="D26" s="15">
        <v>4761</v>
      </c>
      <c r="E26" s="14">
        <v>77.080336840000001</v>
      </c>
      <c r="F26" s="16">
        <v>0.71397485999999999</v>
      </c>
      <c r="G26" s="14">
        <v>20.112686929999999</v>
      </c>
      <c r="H26" s="16">
        <v>0.61755870000000002</v>
      </c>
      <c r="I26" s="14">
        <v>0</v>
      </c>
      <c r="J26" s="16">
        <v>0</v>
      </c>
      <c r="K26" s="14" t="s">
        <v>582</v>
      </c>
      <c r="L26" s="16" t="s">
        <v>582</v>
      </c>
      <c r="M26" s="14">
        <v>0</v>
      </c>
      <c r="N26" s="16">
        <v>0</v>
      </c>
      <c r="O26" s="14">
        <v>0</v>
      </c>
      <c r="P26" s="16">
        <v>0</v>
      </c>
      <c r="Q26" s="14">
        <v>2.8069762300000001</v>
      </c>
      <c r="R26" s="16">
        <v>0.34442333000000003</v>
      </c>
    </row>
    <row r="27" spans="1:18" x14ac:dyDescent="0.25">
      <c r="A27" s="11" t="s">
        <v>497</v>
      </c>
      <c r="B27" s="13">
        <v>5299</v>
      </c>
      <c r="C27" s="14">
        <f>(245/B27*100)</f>
        <v>4.6235138705416112</v>
      </c>
      <c r="D27" s="15">
        <v>5054</v>
      </c>
      <c r="E27" s="14">
        <v>68.639785459999999</v>
      </c>
      <c r="F27" s="16">
        <v>0.69208725999999998</v>
      </c>
      <c r="G27" s="14">
        <v>22.896169319999998</v>
      </c>
      <c r="H27" s="16">
        <v>0.66449608999999998</v>
      </c>
      <c r="I27" s="14">
        <v>0</v>
      </c>
      <c r="J27" s="16">
        <v>0</v>
      </c>
      <c r="K27" s="14" t="s">
        <v>582</v>
      </c>
      <c r="L27" s="16" t="s">
        <v>582</v>
      </c>
      <c r="M27" s="14">
        <v>0</v>
      </c>
      <c r="N27" s="16">
        <v>0</v>
      </c>
      <c r="O27" s="14">
        <v>0</v>
      </c>
      <c r="P27" s="16">
        <v>0</v>
      </c>
      <c r="Q27" s="14">
        <v>8.4640452199999991</v>
      </c>
      <c r="R27" s="16">
        <v>0.37975867000000002</v>
      </c>
    </row>
    <row r="28" spans="1:18" x14ac:dyDescent="0.25">
      <c r="A28" s="11" t="s">
        <v>498</v>
      </c>
      <c r="B28" s="13">
        <v>7568</v>
      </c>
      <c r="C28" s="14">
        <f>(640/B28*100)</f>
        <v>8.456659619450317</v>
      </c>
      <c r="D28" s="15">
        <v>6928</v>
      </c>
      <c r="E28" s="14">
        <v>65.916760080000003</v>
      </c>
      <c r="F28" s="16">
        <v>1.0780816900000001</v>
      </c>
      <c r="G28" s="14">
        <v>26.128630000000001</v>
      </c>
      <c r="H28" s="16">
        <v>0.82602567000000005</v>
      </c>
      <c r="I28" s="14">
        <v>0</v>
      </c>
      <c r="J28" s="16">
        <v>0</v>
      </c>
      <c r="K28" s="14" t="s">
        <v>582</v>
      </c>
      <c r="L28" s="16" t="s">
        <v>582</v>
      </c>
      <c r="M28" s="14">
        <v>0</v>
      </c>
      <c r="N28" s="16">
        <v>0</v>
      </c>
      <c r="O28" s="14">
        <v>0</v>
      </c>
      <c r="P28" s="16">
        <v>0</v>
      </c>
      <c r="Q28" s="14">
        <v>7.9546099200000002</v>
      </c>
      <c r="R28" s="16">
        <v>0.89246175000000005</v>
      </c>
    </row>
    <row r="29" spans="1:18" x14ac:dyDescent="0.25">
      <c r="A29" s="11" t="s">
        <v>499</v>
      </c>
      <c r="B29" s="13">
        <v>5385</v>
      </c>
      <c r="C29" s="14">
        <f>(30/B29*100)</f>
        <v>0.55710306406685239</v>
      </c>
      <c r="D29" s="15">
        <v>5355</v>
      </c>
      <c r="E29" s="14">
        <v>61.767997719999997</v>
      </c>
      <c r="F29" s="16">
        <v>0.68153087999999995</v>
      </c>
      <c r="G29" s="14">
        <v>33.335605899999997</v>
      </c>
      <c r="H29" s="16">
        <v>0.69698700999999996</v>
      </c>
      <c r="I29" s="14">
        <v>0</v>
      </c>
      <c r="J29" s="16">
        <v>0</v>
      </c>
      <c r="K29" s="14" t="s">
        <v>582</v>
      </c>
      <c r="L29" s="16" t="s">
        <v>582</v>
      </c>
      <c r="M29" s="14">
        <v>2.7667624100000001</v>
      </c>
      <c r="N29" s="16">
        <v>0.24169378</v>
      </c>
      <c r="O29" s="14">
        <v>0</v>
      </c>
      <c r="P29" s="16">
        <v>0</v>
      </c>
      <c r="Q29" s="14">
        <v>2.12963397</v>
      </c>
      <c r="R29" s="16">
        <v>0.2418495</v>
      </c>
    </row>
    <row r="30" spans="1:18" x14ac:dyDescent="0.25">
      <c r="A30" s="11" t="s">
        <v>500</v>
      </c>
      <c r="B30" s="13">
        <v>4520</v>
      </c>
      <c r="C30" s="14">
        <f>(290/B30*100)</f>
        <v>6.4159292035398234</v>
      </c>
      <c r="D30" s="15">
        <v>4230</v>
      </c>
      <c r="E30" s="14">
        <v>80.712908589999998</v>
      </c>
      <c r="F30" s="16">
        <v>0.67548759000000003</v>
      </c>
      <c r="G30" s="14">
        <v>14.20762094</v>
      </c>
      <c r="H30" s="16">
        <v>0.49533674999999999</v>
      </c>
      <c r="I30" s="14">
        <v>0</v>
      </c>
      <c r="J30" s="16">
        <v>0</v>
      </c>
      <c r="K30" s="14" t="s">
        <v>582</v>
      </c>
      <c r="L30" s="16" t="s">
        <v>582</v>
      </c>
      <c r="M30" s="14">
        <v>0</v>
      </c>
      <c r="N30" s="16">
        <v>0</v>
      </c>
      <c r="O30" s="14">
        <v>0</v>
      </c>
      <c r="P30" s="16">
        <v>0</v>
      </c>
      <c r="Q30" s="14">
        <v>5.0794704700000004</v>
      </c>
      <c r="R30" s="16">
        <v>0.40453654999999999</v>
      </c>
    </row>
    <row r="31" spans="1:18" x14ac:dyDescent="0.25">
      <c r="A31" s="11" t="s">
        <v>501</v>
      </c>
      <c r="B31" s="13">
        <v>5456</v>
      </c>
      <c r="C31" s="14">
        <f>(161/B31*100)</f>
        <v>2.9508797653958947</v>
      </c>
      <c r="D31" s="15">
        <v>5295</v>
      </c>
      <c r="E31" s="14">
        <v>64.303745610000007</v>
      </c>
      <c r="F31" s="16">
        <v>0.81181692999999999</v>
      </c>
      <c r="G31" s="14">
        <v>29.406715859999998</v>
      </c>
      <c r="H31" s="16">
        <v>0.82351352</v>
      </c>
      <c r="I31" s="14">
        <v>0</v>
      </c>
      <c r="J31" s="16">
        <v>0</v>
      </c>
      <c r="K31" s="14" t="s">
        <v>582</v>
      </c>
      <c r="L31" s="16" t="s">
        <v>582</v>
      </c>
      <c r="M31" s="14">
        <v>0</v>
      </c>
      <c r="N31" s="16">
        <v>0</v>
      </c>
      <c r="O31" s="14">
        <v>0</v>
      </c>
      <c r="P31" s="16">
        <v>0</v>
      </c>
      <c r="Q31" s="14">
        <v>6.2895385299999997</v>
      </c>
      <c r="R31" s="16">
        <v>0.52441347999999999</v>
      </c>
    </row>
    <row r="32" spans="1:18" x14ac:dyDescent="0.25">
      <c r="A32" s="11" t="s">
        <v>502</v>
      </c>
      <c r="B32" s="13">
        <v>4478</v>
      </c>
      <c r="C32" s="14">
        <f>(6/B32*100)</f>
        <v>0.13398838767306834</v>
      </c>
      <c r="D32" s="15">
        <v>4472</v>
      </c>
      <c r="E32" s="14">
        <v>69.900019319999998</v>
      </c>
      <c r="F32" s="16">
        <v>0.71298103999999995</v>
      </c>
      <c r="G32" s="14">
        <v>27.301172770000001</v>
      </c>
      <c r="H32" s="16">
        <v>0.65029853999999998</v>
      </c>
      <c r="I32" s="14">
        <v>0</v>
      </c>
      <c r="J32" s="16">
        <v>0</v>
      </c>
      <c r="K32" s="14" t="s">
        <v>582</v>
      </c>
      <c r="L32" s="16" t="s">
        <v>582</v>
      </c>
      <c r="M32" s="14">
        <v>0</v>
      </c>
      <c r="N32" s="16">
        <v>0</v>
      </c>
      <c r="O32" s="14">
        <v>0</v>
      </c>
      <c r="P32" s="16">
        <v>0</v>
      </c>
      <c r="Q32" s="14">
        <v>2.7988078999999999</v>
      </c>
      <c r="R32" s="16">
        <v>0.30441604999999999</v>
      </c>
    </row>
    <row r="33" spans="1:18" x14ac:dyDescent="0.25">
      <c r="A33" s="11" t="s">
        <v>503</v>
      </c>
      <c r="B33" s="13">
        <v>7325</v>
      </c>
      <c r="C33" s="14">
        <f>(90/B33*100)</f>
        <v>1.228668941979522</v>
      </c>
      <c r="D33" s="15">
        <v>7235</v>
      </c>
      <c r="E33" s="14">
        <v>69.381828299999995</v>
      </c>
      <c r="F33" s="16">
        <v>0.71977057</v>
      </c>
      <c r="G33" s="14">
        <v>27.717047529999999</v>
      </c>
      <c r="H33" s="16">
        <v>0.67105694000000005</v>
      </c>
      <c r="I33" s="14">
        <v>0</v>
      </c>
      <c r="J33" s="16">
        <v>0</v>
      </c>
      <c r="K33" s="14" t="s">
        <v>582</v>
      </c>
      <c r="L33" s="16" t="s">
        <v>582</v>
      </c>
      <c r="M33" s="14">
        <v>0</v>
      </c>
      <c r="N33" s="16">
        <v>0</v>
      </c>
      <c r="O33" s="14">
        <v>0</v>
      </c>
      <c r="P33" s="16">
        <v>0</v>
      </c>
      <c r="Q33" s="14">
        <v>2.9011241600000002</v>
      </c>
      <c r="R33" s="16">
        <v>0.30017455999999998</v>
      </c>
    </row>
    <row r="34" spans="1:18" x14ac:dyDescent="0.25">
      <c r="A34" s="11" t="s">
        <v>504</v>
      </c>
      <c r="B34" s="13">
        <v>6350</v>
      </c>
      <c r="C34" s="14">
        <f>(119/B34*100)</f>
        <v>1.8740157480314963</v>
      </c>
      <c r="D34" s="15">
        <v>6231</v>
      </c>
      <c r="E34" s="14">
        <v>66.973646160000001</v>
      </c>
      <c r="F34" s="16">
        <v>0.85520960000000001</v>
      </c>
      <c r="G34" s="14">
        <v>22.610708209999999</v>
      </c>
      <c r="H34" s="16">
        <v>0.75161107999999999</v>
      </c>
      <c r="I34" s="14">
        <v>0</v>
      </c>
      <c r="J34" s="16">
        <v>0</v>
      </c>
      <c r="K34" s="14" t="s">
        <v>582</v>
      </c>
      <c r="L34" s="16" t="s">
        <v>582</v>
      </c>
      <c r="M34" s="14">
        <v>2.59856183</v>
      </c>
      <c r="N34" s="16">
        <v>0.53942776999999997</v>
      </c>
      <c r="O34" s="14">
        <v>0</v>
      </c>
      <c r="P34" s="16">
        <v>0</v>
      </c>
      <c r="Q34" s="14">
        <v>7.8170837999999998</v>
      </c>
      <c r="R34" s="16">
        <v>0.58174817999999995</v>
      </c>
    </row>
    <row r="35" spans="1:18" x14ac:dyDescent="0.25">
      <c r="A35" s="11" t="s">
        <v>505</v>
      </c>
      <c r="B35" s="13">
        <v>6406</v>
      </c>
      <c r="C35" s="14">
        <f>(98/B35*100)</f>
        <v>1.5298157976896658</v>
      </c>
      <c r="D35" s="15">
        <v>6308</v>
      </c>
      <c r="E35" s="14">
        <v>46.694255380000001</v>
      </c>
      <c r="F35" s="16">
        <v>0.74822065000000004</v>
      </c>
      <c r="G35" s="14">
        <v>46.722088669999998</v>
      </c>
      <c r="H35" s="16">
        <v>0.76032137</v>
      </c>
      <c r="I35" s="14">
        <v>0</v>
      </c>
      <c r="J35" s="16">
        <v>0</v>
      </c>
      <c r="K35" s="14" t="s">
        <v>582</v>
      </c>
      <c r="L35" s="16" t="s">
        <v>582</v>
      </c>
      <c r="M35" s="14">
        <v>1.0461893200000001</v>
      </c>
      <c r="N35" s="16">
        <v>5.740572E-2</v>
      </c>
      <c r="O35" s="14">
        <v>0</v>
      </c>
      <c r="P35" s="16">
        <v>0</v>
      </c>
      <c r="Q35" s="14">
        <v>5.5374666299999999</v>
      </c>
      <c r="R35" s="16">
        <v>0.32942022999999998</v>
      </c>
    </row>
    <row r="36" spans="1:18" x14ac:dyDescent="0.25">
      <c r="A36" s="11" t="s">
        <v>506</v>
      </c>
      <c r="B36" s="13">
        <v>6736</v>
      </c>
      <c r="C36" s="14">
        <f>(116/B36*100)</f>
        <v>1.7220902612826601</v>
      </c>
      <c r="D36" s="15">
        <v>6620</v>
      </c>
      <c r="E36" s="14">
        <v>68.242880279999994</v>
      </c>
      <c r="F36" s="16">
        <v>0.71628053999999997</v>
      </c>
      <c r="G36" s="14">
        <v>26.89093407</v>
      </c>
      <c r="H36" s="16">
        <v>0.61044403999999997</v>
      </c>
      <c r="I36" s="14">
        <v>0</v>
      </c>
      <c r="J36" s="16">
        <v>0</v>
      </c>
      <c r="K36" s="14" t="s">
        <v>582</v>
      </c>
      <c r="L36" s="16" t="s">
        <v>582</v>
      </c>
      <c r="M36" s="14">
        <v>0</v>
      </c>
      <c r="N36" s="16">
        <v>0</v>
      </c>
      <c r="O36" s="14">
        <v>0</v>
      </c>
      <c r="P36" s="16">
        <v>0</v>
      </c>
      <c r="Q36" s="14">
        <v>4.8661856500000003</v>
      </c>
      <c r="R36" s="16">
        <v>0.40173292999999999</v>
      </c>
    </row>
    <row r="37" spans="1:18" x14ac:dyDescent="0.25">
      <c r="A37" s="11" t="s">
        <v>507</v>
      </c>
      <c r="B37" s="13">
        <v>5458</v>
      </c>
      <c r="C37" s="14">
        <f>(254/B37*100)</f>
        <v>4.653719311102968</v>
      </c>
      <c r="D37" s="15">
        <v>5204</v>
      </c>
      <c r="E37" s="14">
        <v>61.544849970000001</v>
      </c>
      <c r="F37" s="16">
        <v>0.93785814000000001</v>
      </c>
      <c r="G37" s="14">
        <v>28.652620630000001</v>
      </c>
      <c r="H37" s="16">
        <v>0.74442213000000002</v>
      </c>
      <c r="I37" s="14">
        <v>0</v>
      </c>
      <c r="J37" s="16">
        <v>0</v>
      </c>
      <c r="K37" s="14" t="s">
        <v>582</v>
      </c>
      <c r="L37" s="16" t="s">
        <v>582</v>
      </c>
      <c r="M37" s="14">
        <v>0</v>
      </c>
      <c r="N37" s="16">
        <v>0</v>
      </c>
      <c r="O37" s="14">
        <v>0</v>
      </c>
      <c r="P37" s="16">
        <v>0</v>
      </c>
      <c r="Q37" s="14">
        <v>9.8025293999999992</v>
      </c>
      <c r="R37" s="16">
        <v>0.86524548000000001</v>
      </c>
    </row>
    <row r="38" spans="1:18" x14ac:dyDescent="0.25">
      <c r="A38" s="11" t="s">
        <v>508</v>
      </c>
      <c r="B38" s="13">
        <v>5860</v>
      </c>
      <c r="C38" s="14">
        <f>(36/B38*100)</f>
        <v>0.61433447098976102</v>
      </c>
      <c r="D38" s="15">
        <v>5824</v>
      </c>
      <c r="E38" s="14">
        <v>57.559707019999998</v>
      </c>
      <c r="F38" s="16">
        <v>1.1136706999999999</v>
      </c>
      <c r="G38" s="14">
        <v>20.264267449999998</v>
      </c>
      <c r="H38" s="16">
        <v>0.70649435000000005</v>
      </c>
      <c r="I38" s="14">
        <v>0</v>
      </c>
      <c r="J38" s="16">
        <v>0</v>
      </c>
      <c r="K38" s="14" t="s">
        <v>582</v>
      </c>
      <c r="L38" s="16" t="s">
        <v>582</v>
      </c>
      <c r="M38" s="14">
        <v>0</v>
      </c>
      <c r="N38" s="16">
        <v>0</v>
      </c>
      <c r="O38" s="14">
        <v>0</v>
      </c>
      <c r="P38" s="16">
        <v>0</v>
      </c>
      <c r="Q38" s="14">
        <v>22.17602552</v>
      </c>
      <c r="R38" s="16">
        <v>1.1430221300000001</v>
      </c>
    </row>
    <row r="39" spans="1:18" x14ac:dyDescent="0.25">
      <c r="A39" s="11" t="s">
        <v>509</v>
      </c>
      <c r="B39" s="13">
        <v>5895</v>
      </c>
      <c r="C39" s="14">
        <f>(34/B39*100)</f>
        <v>0.57675996607294322</v>
      </c>
      <c r="D39" s="15">
        <v>5861</v>
      </c>
      <c r="E39" s="14">
        <v>69.776239369999999</v>
      </c>
      <c r="F39" s="16">
        <v>0.77674412999999998</v>
      </c>
      <c r="G39" s="14">
        <v>25.08624052</v>
      </c>
      <c r="H39" s="16">
        <v>0.76672337999999995</v>
      </c>
      <c r="I39" s="14">
        <v>0</v>
      </c>
      <c r="J39" s="16">
        <v>0</v>
      </c>
      <c r="K39" s="14" t="s">
        <v>582</v>
      </c>
      <c r="L39" s="16" t="s">
        <v>582</v>
      </c>
      <c r="M39" s="14">
        <v>0</v>
      </c>
      <c r="N39" s="16">
        <v>0</v>
      </c>
      <c r="O39" s="14">
        <v>0</v>
      </c>
      <c r="P39" s="16">
        <v>0</v>
      </c>
      <c r="Q39" s="14">
        <v>5.1375201099999996</v>
      </c>
      <c r="R39" s="16">
        <v>0.65731035000000004</v>
      </c>
    </row>
    <row r="40" spans="1:18" x14ac:dyDescent="0.25">
      <c r="A40" s="11" t="s">
        <v>510</v>
      </c>
      <c r="B40" s="13">
        <v>14157</v>
      </c>
      <c r="C40" s="14">
        <f>(467/B40*100)</f>
        <v>3.2987214805396627</v>
      </c>
      <c r="D40" s="15">
        <v>13690</v>
      </c>
      <c r="E40" s="14">
        <v>55.129759970000002</v>
      </c>
      <c r="F40" s="16">
        <v>0.68743018</v>
      </c>
      <c r="G40" s="14">
        <v>39.011520419999997</v>
      </c>
      <c r="H40" s="16">
        <v>0.62472570999999999</v>
      </c>
      <c r="I40" s="14">
        <v>0</v>
      </c>
      <c r="J40" s="16">
        <v>0</v>
      </c>
      <c r="K40" s="14" t="s">
        <v>582</v>
      </c>
      <c r="L40" s="16" t="s">
        <v>582</v>
      </c>
      <c r="M40" s="14">
        <v>0</v>
      </c>
      <c r="N40" s="16">
        <v>0</v>
      </c>
      <c r="O40" s="14">
        <v>0</v>
      </c>
      <c r="P40" s="16">
        <v>0</v>
      </c>
      <c r="Q40" s="14">
        <v>5.8587196099999996</v>
      </c>
      <c r="R40" s="16">
        <v>0.49169300999999999</v>
      </c>
    </row>
    <row r="41" spans="1:18" x14ac:dyDescent="0.25">
      <c r="A41" s="11" t="s">
        <v>511</v>
      </c>
      <c r="B41" s="13">
        <v>5712</v>
      </c>
      <c r="C41" s="14">
        <f>(83/B41*100)</f>
        <v>1.4530812324929971</v>
      </c>
      <c r="D41" s="15">
        <v>5629</v>
      </c>
      <c r="E41" s="14">
        <v>65.544271300000005</v>
      </c>
      <c r="F41" s="16">
        <v>0.68721715999999999</v>
      </c>
      <c r="G41" s="14">
        <v>28.9267161</v>
      </c>
      <c r="H41" s="16">
        <v>0.71798030999999995</v>
      </c>
      <c r="I41" s="14">
        <v>0</v>
      </c>
      <c r="J41" s="16">
        <v>0</v>
      </c>
      <c r="K41" s="14" t="s">
        <v>582</v>
      </c>
      <c r="L41" s="16" t="s">
        <v>582</v>
      </c>
      <c r="M41" s="14">
        <v>0.68244422999999999</v>
      </c>
      <c r="N41" s="16">
        <v>0.18172937</v>
      </c>
      <c r="O41" s="14">
        <v>0</v>
      </c>
      <c r="P41" s="16">
        <v>0</v>
      </c>
      <c r="Q41" s="14">
        <v>4.84656837</v>
      </c>
      <c r="R41" s="16">
        <v>0.49684787000000002</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64.096092886571441</v>
      </c>
      <c r="F42" s="16">
        <f>IF(COUNT(F7:F41) &gt; 0, SQRT(SUMSQ(F7:F41)/(COUNT(F7:F41)*COUNT(F7:F41)) ), "—")</f>
        <v>0.13468242085186224</v>
      </c>
      <c r="G42" s="14">
        <f>IF(COUNT(G7:G41) &gt; 0, AVERAGE(G7:G41), "—")</f>
        <v>28.926484618857145</v>
      </c>
      <c r="H42" s="16">
        <f>IF(COUNT(H7:H41) &gt; 0, SQRT(SUMSQ(H7:H41)/(COUNT(H7:H41)*COUNT(H7:H41)) ), "—")</f>
        <v>0.12043968794720354</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8.4136742857142855E-4</v>
      </c>
      <c r="P42" s="16">
        <f>IF(COUNT(P7:P41) &gt; 0, SQRT(SUMSQ(P7:P41)/(COUNT(P7:P41)*COUNT(P7:P41)) ), "—")</f>
        <v>7.8552428571428568E-4</v>
      </c>
      <c r="Q42" s="14">
        <f>IF(COUNT(Q7:Q41) &gt; 0, AVERAGE(Q7:Q41), "—")</f>
        <v>6.3383571817142847</v>
      </c>
      <c r="R42" s="16">
        <f>IF(COUNT(R7:R41) &gt; 0, SQRT(SUMSQ(R7:R41)/(COUNT(R7:R41)*COUNT(R7:R41)) ), "—")</f>
        <v>9.6994406077469938E-2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45.482084469999997</v>
      </c>
      <c r="F46" s="16">
        <v>0.85781624000000001</v>
      </c>
      <c r="G46" s="14">
        <v>16.434069019999999</v>
      </c>
      <c r="H46" s="16">
        <v>0.54525201000000001</v>
      </c>
      <c r="I46" s="14">
        <v>0</v>
      </c>
      <c r="J46" s="16">
        <v>0</v>
      </c>
      <c r="K46" s="14" t="s">
        <v>582</v>
      </c>
      <c r="L46" s="16" t="s">
        <v>582</v>
      </c>
      <c r="M46" s="14">
        <v>0</v>
      </c>
      <c r="N46" s="16">
        <v>0</v>
      </c>
      <c r="O46" s="14">
        <v>0</v>
      </c>
      <c r="P46" s="16">
        <v>0</v>
      </c>
      <c r="Q46" s="14">
        <v>38.083846510000001</v>
      </c>
      <c r="R46" s="16">
        <v>1.1393778299999999</v>
      </c>
    </row>
    <row r="47" spans="1:18" x14ac:dyDescent="0.25">
      <c r="A47" s="11" t="s">
        <v>517</v>
      </c>
      <c r="B47" s="13">
        <v>5928</v>
      </c>
      <c r="C47" s="14">
        <f>(498/B47*100)</f>
        <v>8.4008097165991913</v>
      </c>
      <c r="D47" s="15">
        <v>5430</v>
      </c>
      <c r="E47" s="14">
        <v>54.743749110000003</v>
      </c>
      <c r="F47" s="16">
        <v>0.92137029000000004</v>
      </c>
      <c r="G47" s="14">
        <v>29.64610455</v>
      </c>
      <c r="H47" s="16">
        <v>0.95597219</v>
      </c>
      <c r="I47" s="14">
        <v>0</v>
      </c>
      <c r="J47" s="16">
        <v>0</v>
      </c>
      <c r="K47" s="14" t="s">
        <v>582</v>
      </c>
      <c r="L47" s="16" t="s">
        <v>582</v>
      </c>
      <c r="M47" s="14">
        <v>0</v>
      </c>
      <c r="N47" s="16">
        <v>0</v>
      </c>
      <c r="O47" s="14">
        <v>0</v>
      </c>
      <c r="P47" s="16">
        <v>0</v>
      </c>
      <c r="Q47" s="14">
        <v>15.61014634</v>
      </c>
      <c r="R47" s="16">
        <v>1.13991894</v>
      </c>
    </row>
    <row r="48" spans="1:18" x14ac:dyDescent="0.25">
      <c r="A48" s="11" t="s">
        <v>518</v>
      </c>
      <c r="B48" s="13">
        <v>9841</v>
      </c>
      <c r="C48" s="14">
        <f>(9/B48*100)</f>
        <v>9.1454120516207701E-2</v>
      </c>
      <c r="D48" s="15">
        <v>9832</v>
      </c>
      <c r="E48" s="14">
        <v>60.55408774</v>
      </c>
      <c r="F48" s="16">
        <v>1.2030066500000001</v>
      </c>
      <c r="G48" s="14">
        <v>37.260193460000004</v>
      </c>
      <c r="H48" s="16">
        <v>1.2594818699999999</v>
      </c>
      <c r="I48" s="14">
        <v>0</v>
      </c>
      <c r="J48" s="16">
        <v>0</v>
      </c>
      <c r="K48" s="14" t="s">
        <v>582</v>
      </c>
      <c r="L48" s="16" t="s">
        <v>582</v>
      </c>
      <c r="M48" s="14">
        <v>0</v>
      </c>
      <c r="N48" s="16">
        <v>0</v>
      </c>
      <c r="O48" s="14">
        <v>0</v>
      </c>
      <c r="P48" s="16">
        <v>0</v>
      </c>
      <c r="Q48" s="14">
        <v>2.18571881</v>
      </c>
      <c r="R48" s="16">
        <v>0.53961923999999994</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64.646708880000006</v>
      </c>
      <c r="F50" s="16">
        <v>0.77120575999999996</v>
      </c>
      <c r="G50" s="14">
        <v>29.644574710000001</v>
      </c>
      <c r="H50" s="16">
        <v>0.72189223000000002</v>
      </c>
      <c r="I50" s="14">
        <v>0</v>
      </c>
      <c r="J50" s="16">
        <v>0</v>
      </c>
      <c r="K50" s="14" t="s">
        <v>582</v>
      </c>
      <c r="L50" s="16" t="s">
        <v>582</v>
      </c>
      <c r="M50" s="14">
        <v>0</v>
      </c>
      <c r="N50" s="16">
        <v>0</v>
      </c>
      <c r="O50" s="14">
        <v>0</v>
      </c>
      <c r="P50" s="16">
        <v>0</v>
      </c>
      <c r="Q50" s="14">
        <v>5.7087164100000001</v>
      </c>
      <c r="R50" s="16">
        <v>0.49842839</v>
      </c>
    </row>
    <row r="51" spans="1:18" x14ac:dyDescent="0.25">
      <c r="A51" s="11" t="s">
        <v>521</v>
      </c>
      <c r="B51" s="13">
        <v>6866</v>
      </c>
      <c r="C51" s="14">
        <f>(114/B51*100)</f>
        <v>1.6603553743081854</v>
      </c>
      <c r="D51" s="15">
        <v>6752</v>
      </c>
      <c r="E51" s="14">
        <v>44.348866479999998</v>
      </c>
      <c r="F51" s="16">
        <v>0.87032913000000001</v>
      </c>
      <c r="G51" s="14">
        <v>32.951644289999997</v>
      </c>
      <c r="H51" s="16">
        <v>0.79798701000000005</v>
      </c>
      <c r="I51" s="14">
        <v>0</v>
      </c>
      <c r="J51" s="16">
        <v>0</v>
      </c>
      <c r="K51" s="14" t="s">
        <v>582</v>
      </c>
      <c r="L51" s="16" t="s">
        <v>582</v>
      </c>
      <c r="M51" s="14">
        <v>10.57559064</v>
      </c>
      <c r="N51" s="16">
        <v>0.61278966999999995</v>
      </c>
      <c r="O51" s="14">
        <v>0</v>
      </c>
      <c r="P51" s="16">
        <v>0</v>
      </c>
      <c r="Q51" s="14">
        <v>12.12389859</v>
      </c>
      <c r="R51" s="16">
        <v>1.0774656300000001</v>
      </c>
    </row>
    <row r="52" spans="1:18" x14ac:dyDescent="0.25">
      <c r="A52" s="11" t="s">
        <v>522</v>
      </c>
      <c r="B52" s="13">
        <v>5809</v>
      </c>
      <c r="C52" s="14">
        <f>(127/B52*100)</f>
        <v>2.1862626958168359</v>
      </c>
      <c r="D52" s="15">
        <v>5682</v>
      </c>
      <c r="E52" s="14">
        <v>66.417600370000002</v>
      </c>
      <c r="F52" s="16">
        <v>0.82106634999999994</v>
      </c>
      <c r="G52" s="14">
        <v>30.080167410000001</v>
      </c>
      <c r="H52" s="16">
        <v>0.76180420000000004</v>
      </c>
      <c r="I52" s="14">
        <v>0</v>
      </c>
      <c r="J52" s="16">
        <v>0</v>
      </c>
      <c r="K52" s="14" t="s">
        <v>582</v>
      </c>
      <c r="L52" s="16" t="s">
        <v>582</v>
      </c>
      <c r="M52" s="14">
        <v>0</v>
      </c>
      <c r="N52" s="16">
        <v>0</v>
      </c>
      <c r="O52" s="14">
        <v>0</v>
      </c>
      <c r="P52" s="16">
        <v>0</v>
      </c>
      <c r="Q52" s="14">
        <v>3.5022322199999998</v>
      </c>
      <c r="R52" s="16">
        <v>0.39965040000000002</v>
      </c>
    </row>
    <row r="53" spans="1:18" x14ac:dyDescent="0.25">
      <c r="A53" s="11" t="s">
        <v>523</v>
      </c>
      <c r="B53" s="13">
        <v>5571</v>
      </c>
      <c r="C53" s="14">
        <f>(150/B53*100)</f>
        <v>2.6925148088314486</v>
      </c>
      <c r="D53" s="15">
        <v>5421</v>
      </c>
      <c r="E53" s="14">
        <v>55.804404359999999</v>
      </c>
      <c r="F53" s="16">
        <v>0.82473379000000002</v>
      </c>
      <c r="G53" s="14">
        <v>33.886562920000003</v>
      </c>
      <c r="H53" s="16">
        <v>0.74564273000000003</v>
      </c>
      <c r="I53" s="14">
        <v>0</v>
      </c>
      <c r="J53" s="16">
        <v>0</v>
      </c>
      <c r="K53" s="14" t="s">
        <v>582</v>
      </c>
      <c r="L53" s="16" t="s">
        <v>582</v>
      </c>
      <c r="M53" s="14">
        <v>0</v>
      </c>
      <c r="N53" s="16">
        <v>0</v>
      </c>
      <c r="O53" s="14">
        <v>0</v>
      </c>
      <c r="P53" s="16">
        <v>0</v>
      </c>
      <c r="Q53" s="14">
        <v>10.309032719999999</v>
      </c>
      <c r="R53" s="16">
        <v>0.45102518000000003</v>
      </c>
    </row>
    <row r="54" spans="1:18" x14ac:dyDescent="0.25">
      <c r="A54" s="11" t="s">
        <v>524</v>
      </c>
      <c r="B54" s="13">
        <v>4740</v>
      </c>
      <c r="C54" s="14">
        <f>(669/B54*100)</f>
        <v>14.113924050632912</v>
      </c>
      <c r="D54" s="15">
        <v>4071</v>
      </c>
      <c r="E54" s="14">
        <v>63.89018703</v>
      </c>
      <c r="F54" s="16">
        <v>1.44045848</v>
      </c>
      <c r="G54" s="14">
        <v>17.78517424</v>
      </c>
      <c r="H54" s="16">
        <v>0.87346665999999995</v>
      </c>
      <c r="I54" s="14">
        <v>0</v>
      </c>
      <c r="J54" s="16">
        <v>0</v>
      </c>
      <c r="K54" s="14" t="s">
        <v>582</v>
      </c>
      <c r="L54" s="16" t="s">
        <v>582</v>
      </c>
      <c r="M54" s="14">
        <v>0</v>
      </c>
      <c r="N54" s="16">
        <v>0</v>
      </c>
      <c r="O54" s="14">
        <v>0</v>
      </c>
      <c r="P54" s="16">
        <v>0</v>
      </c>
      <c r="Q54" s="14">
        <v>18.32463873</v>
      </c>
      <c r="R54" s="16">
        <v>1.66150047</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66.558137700000003</v>
      </c>
      <c r="F56" s="16">
        <v>0.81517198000000002</v>
      </c>
      <c r="G56" s="14">
        <v>31.907959380000001</v>
      </c>
      <c r="H56" s="16">
        <v>0.86830419000000003</v>
      </c>
      <c r="I56" s="14">
        <v>0</v>
      </c>
      <c r="J56" s="16">
        <v>0</v>
      </c>
      <c r="K56" s="14" t="s">
        <v>582</v>
      </c>
      <c r="L56" s="16" t="s">
        <v>582</v>
      </c>
      <c r="M56" s="14">
        <v>0</v>
      </c>
      <c r="N56" s="16">
        <v>0</v>
      </c>
      <c r="O56" s="14">
        <v>0</v>
      </c>
      <c r="P56" s="16">
        <v>0</v>
      </c>
      <c r="Q56" s="14">
        <v>1.5339029200000001</v>
      </c>
      <c r="R56" s="16">
        <v>0.25102644000000002</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77.173591900000005</v>
      </c>
      <c r="F61" s="16">
        <v>0.68295740999999999</v>
      </c>
      <c r="G61" s="14">
        <v>18.059014009999999</v>
      </c>
      <c r="H61" s="16">
        <v>0.48628613999999998</v>
      </c>
      <c r="I61" s="14">
        <v>0</v>
      </c>
      <c r="J61" s="16">
        <v>0</v>
      </c>
      <c r="K61" s="14" t="s">
        <v>582</v>
      </c>
      <c r="L61" s="16" t="s">
        <v>582</v>
      </c>
      <c r="M61" s="14">
        <v>0</v>
      </c>
      <c r="N61" s="16">
        <v>0</v>
      </c>
      <c r="O61" s="14">
        <v>0</v>
      </c>
      <c r="P61" s="16">
        <v>0</v>
      </c>
      <c r="Q61" s="14">
        <v>4.7673940899999998</v>
      </c>
      <c r="R61" s="16">
        <v>0.56266890999999997</v>
      </c>
    </row>
    <row r="62" spans="1:18" x14ac:dyDescent="0.25">
      <c r="A62" s="11" t="s">
        <v>532</v>
      </c>
      <c r="B62" s="13">
        <v>4476</v>
      </c>
      <c r="C62" s="14">
        <f>(3/B62*100)</f>
        <v>6.7024128686327081E-2</v>
      </c>
      <c r="D62" s="15">
        <v>4473</v>
      </c>
      <c r="E62" s="14">
        <v>60.19119577</v>
      </c>
      <c r="F62" s="16">
        <v>0.62352881000000004</v>
      </c>
      <c r="G62" s="14">
        <v>38.71270526</v>
      </c>
      <c r="H62" s="16">
        <v>0.62555231</v>
      </c>
      <c r="I62" s="14">
        <v>0</v>
      </c>
      <c r="J62" s="16">
        <v>0</v>
      </c>
      <c r="K62" s="14" t="s">
        <v>582</v>
      </c>
      <c r="L62" s="16" t="s">
        <v>582</v>
      </c>
      <c r="M62" s="14">
        <v>0</v>
      </c>
      <c r="N62" s="16">
        <v>0</v>
      </c>
      <c r="O62" s="14">
        <v>0</v>
      </c>
      <c r="P62" s="16">
        <v>0</v>
      </c>
      <c r="Q62" s="14">
        <v>1.0960989699999999</v>
      </c>
      <c r="R62" s="16">
        <v>0.12330735</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54.957289330000002</v>
      </c>
      <c r="F66" s="16">
        <v>0.64608138000000004</v>
      </c>
      <c r="G66" s="14">
        <v>30.51091078</v>
      </c>
      <c r="H66" s="16">
        <v>0.61763029999999997</v>
      </c>
      <c r="I66" s="14">
        <v>0</v>
      </c>
      <c r="J66" s="16">
        <v>0</v>
      </c>
      <c r="K66" s="14" t="s">
        <v>582</v>
      </c>
      <c r="L66" s="16" t="s">
        <v>582</v>
      </c>
      <c r="M66" s="14">
        <v>0</v>
      </c>
      <c r="N66" s="16">
        <v>0</v>
      </c>
      <c r="O66" s="14">
        <v>0</v>
      </c>
      <c r="P66" s="16">
        <v>0</v>
      </c>
      <c r="Q66" s="14">
        <v>14.53179989</v>
      </c>
      <c r="R66" s="16">
        <v>0.36657477999999999</v>
      </c>
    </row>
    <row r="67" spans="1:18" x14ac:dyDescent="0.25">
      <c r="A67" s="11" t="s">
        <v>537</v>
      </c>
      <c r="B67" s="13">
        <v>6971</v>
      </c>
      <c r="C67" s="14">
        <f>(1435/B67*100)</f>
        <v>20.585281882082914</v>
      </c>
      <c r="D67" s="15">
        <v>5536</v>
      </c>
      <c r="E67" s="14">
        <v>77.908298000000002</v>
      </c>
      <c r="F67" s="16">
        <v>0.66061658999999995</v>
      </c>
      <c r="G67" s="14">
        <v>16.586298060000001</v>
      </c>
      <c r="H67" s="16">
        <v>0.61088644000000003</v>
      </c>
      <c r="I67" s="14">
        <v>0</v>
      </c>
      <c r="J67" s="16">
        <v>0</v>
      </c>
      <c r="K67" s="14" t="s">
        <v>582</v>
      </c>
      <c r="L67" s="16" t="s">
        <v>582</v>
      </c>
      <c r="M67" s="14">
        <v>0</v>
      </c>
      <c r="N67" s="16">
        <v>0</v>
      </c>
      <c r="O67" s="14">
        <v>0</v>
      </c>
      <c r="P67" s="16">
        <v>0</v>
      </c>
      <c r="Q67" s="14">
        <v>5.5054039399999999</v>
      </c>
      <c r="R67" s="16">
        <v>0.40710631000000003</v>
      </c>
    </row>
    <row r="68" spans="1:18" x14ac:dyDescent="0.25">
      <c r="A68" s="11" t="s">
        <v>538</v>
      </c>
      <c r="B68" s="13">
        <v>12083</v>
      </c>
      <c r="C68" s="14">
        <f>(33/B68*100)</f>
        <v>0.27311098237192749</v>
      </c>
      <c r="D68" s="15">
        <v>12050</v>
      </c>
      <c r="E68" s="14">
        <v>59.16305088</v>
      </c>
      <c r="F68" s="16">
        <v>0.48316773000000002</v>
      </c>
      <c r="G68" s="14">
        <v>20.796168269999999</v>
      </c>
      <c r="H68" s="16">
        <v>0.38501359000000002</v>
      </c>
      <c r="I68" s="14">
        <v>0</v>
      </c>
      <c r="J68" s="16">
        <v>0</v>
      </c>
      <c r="K68" s="14" t="s">
        <v>582</v>
      </c>
      <c r="L68" s="16" t="s">
        <v>582</v>
      </c>
      <c r="M68" s="14">
        <v>0</v>
      </c>
      <c r="N68" s="16">
        <v>0</v>
      </c>
      <c r="O68" s="14">
        <v>0</v>
      </c>
      <c r="P68" s="16">
        <v>0</v>
      </c>
      <c r="Q68" s="14">
        <v>20.040780850000001</v>
      </c>
      <c r="R68" s="16">
        <v>0.33278025999999999</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76.455533599999995</v>
      </c>
      <c r="F70" s="16">
        <v>0.81167283000000001</v>
      </c>
      <c r="G70" s="14">
        <v>17.013245080000001</v>
      </c>
      <c r="H70" s="16">
        <v>0.71966832000000003</v>
      </c>
      <c r="I70" s="14">
        <v>0</v>
      </c>
      <c r="J70" s="16">
        <v>0</v>
      </c>
      <c r="K70" s="14" t="s">
        <v>582</v>
      </c>
      <c r="L70" s="16" t="s">
        <v>582</v>
      </c>
      <c r="M70" s="14">
        <v>0</v>
      </c>
      <c r="N70" s="16">
        <v>0</v>
      </c>
      <c r="O70" s="14">
        <v>0</v>
      </c>
      <c r="P70" s="16">
        <v>0</v>
      </c>
      <c r="Q70" s="14">
        <v>6.5312213200000002</v>
      </c>
      <c r="R70" s="16">
        <v>0.61412467000000004</v>
      </c>
    </row>
    <row r="71" spans="1:18" x14ac:dyDescent="0.25">
      <c r="A71" s="11" t="s">
        <v>541</v>
      </c>
      <c r="B71" s="13">
        <v>6115</v>
      </c>
      <c r="C71" s="14">
        <f>(63/B71*100)</f>
        <v>1.0302534750613246</v>
      </c>
      <c r="D71" s="15">
        <v>6052</v>
      </c>
      <c r="E71" s="14">
        <v>52.732673300000002</v>
      </c>
      <c r="F71" s="16">
        <v>0.69916822999999995</v>
      </c>
      <c r="G71" s="14">
        <v>45.98425597</v>
      </c>
      <c r="H71" s="16">
        <v>0.69126988</v>
      </c>
      <c r="I71" s="14">
        <v>0</v>
      </c>
      <c r="J71" s="16">
        <v>0</v>
      </c>
      <c r="K71" s="14" t="s">
        <v>582</v>
      </c>
      <c r="L71" s="16" t="s">
        <v>582</v>
      </c>
      <c r="M71" s="14">
        <v>0</v>
      </c>
      <c r="N71" s="16">
        <v>0</v>
      </c>
      <c r="O71" s="14">
        <v>0</v>
      </c>
      <c r="P71" s="16">
        <v>0</v>
      </c>
      <c r="Q71" s="14">
        <v>1.2830707299999999</v>
      </c>
      <c r="R71" s="16">
        <v>0.15755421999999999</v>
      </c>
    </row>
    <row r="72" spans="1:18" x14ac:dyDescent="0.25">
      <c r="A72" s="11" t="s">
        <v>542</v>
      </c>
      <c r="B72" s="13">
        <v>7708</v>
      </c>
      <c r="C72" s="14">
        <f>(12/B72*100)</f>
        <v>0.15568240788790866</v>
      </c>
      <c r="D72" s="15">
        <v>7696</v>
      </c>
      <c r="E72" s="14">
        <v>64.764534209999994</v>
      </c>
      <c r="F72" s="16">
        <v>0.65198531999999998</v>
      </c>
      <c r="G72" s="14">
        <v>34.529739900000003</v>
      </c>
      <c r="H72" s="16">
        <v>0.64382757000000002</v>
      </c>
      <c r="I72" s="14">
        <v>0</v>
      </c>
      <c r="J72" s="16">
        <v>0</v>
      </c>
      <c r="K72" s="14" t="s">
        <v>582</v>
      </c>
      <c r="L72" s="16" t="s">
        <v>582</v>
      </c>
      <c r="M72" s="14">
        <v>0</v>
      </c>
      <c r="N72" s="16">
        <v>0</v>
      </c>
      <c r="O72" s="14">
        <v>0</v>
      </c>
      <c r="P72" s="16">
        <v>0</v>
      </c>
      <c r="Q72" s="14">
        <v>0.70572588999999997</v>
      </c>
      <c r="R72" s="16">
        <v>9.1725009999999996E-2</v>
      </c>
    </row>
    <row r="73" spans="1:18" x14ac:dyDescent="0.25">
      <c r="A73" s="11" t="s">
        <v>543</v>
      </c>
      <c r="B73" s="13">
        <v>8249</v>
      </c>
      <c r="C73" s="14">
        <f>(224/B73*100)</f>
        <v>2.7154806643229485</v>
      </c>
      <c r="D73" s="15">
        <v>8025</v>
      </c>
      <c r="E73" s="14">
        <v>84.957988029999996</v>
      </c>
      <c r="F73" s="16">
        <v>0.56760860999999996</v>
      </c>
      <c r="G73" s="14">
        <v>13.11956427</v>
      </c>
      <c r="H73" s="16">
        <v>0.51874662000000005</v>
      </c>
      <c r="I73" s="14">
        <v>0</v>
      </c>
      <c r="J73" s="16">
        <v>0</v>
      </c>
      <c r="K73" s="14" t="s">
        <v>582</v>
      </c>
      <c r="L73" s="16" t="s">
        <v>582</v>
      </c>
      <c r="M73" s="14">
        <v>0</v>
      </c>
      <c r="N73" s="16">
        <v>0</v>
      </c>
      <c r="O73" s="14">
        <v>0</v>
      </c>
      <c r="P73" s="16">
        <v>0</v>
      </c>
      <c r="Q73" s="14">
        <v>1.9224477</v>
      </c>
      <c r="R73" s="16">
        <v>0.35131634</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61.13062292</v>
      </c>
      <c r="F75" s="16">
        <v>1.1659945899999999</v>
      </c>
      <c r="G75" s="14">
        <v>20.21398254</v>
      </c>
      <c r="H75" s="16">
        <v>0.68953783999999996</v>
      </c>
      <c r="I75" s="14">
        <v>0</v>
      </c>
      <c r="J75" s="16">
        <v>0</v>
      </c>
      <c r="K75" s="14" t="s">
        <v>582</v>
      </c>
      <c r="L75" s="16" t="s">
        <v>582</v>
      </c>
      <c r="M75" s="14">
        <v>0</v>
      </c>
      <c r="N75" s="16">
        <v>0</v>
      </c>
      <c r="O75" s="14">
        <v>0</v>
      </c>
      <c r="P75" s="16">
        <v>0</v>
      </c>
      <c r="Q75" s="14">
        <v>18.65539454</v>
      </c>
      <c r="R75" s="16">
        <v>1.25435027</v>
      </c>
    </row>
    <row r="76" spans="1:18" x14ac:dyDescent="0.25">
      <c r="A76" s="11" t="s">
        <v>546</v>
      </c>
      <c r="B76" s="13">
        <v>14167</v>
      </c>
      <c r="C76" s="14">
        <f>(239/B76*100)</f>
        <v>1.6870191289616716</v>
      </c>
      <c r="D76" s="15">
        <v>13928</v>
      </c>
      <c r="E76" s="14">
        <v>71.192190620000005</v>
      </c>
      <c r="F76" s="16">
        <v>0.52602926000000005</v>
      </c>
      <c r="G76" s="14">
        <v>20.434159399999999</v>
      </c>
      <c r="H76" s="16">
        <v>0.47622209999999998</v>
      </c>
      <c r="I76" s="14">
        <v>0</v>
      </c>
      <c r="J76" s="16">
        <v>0</v>
      </c>
      <c r="K76" s="14" t="s">
        <v>582</v>
      </c>
      <c r="L76" s="16" t="s">
        <v>582</v>
      </c>
      <c r="M76" s="14">
        <v>0</v>
      </c>
      <c r="N76" s="16">
        <v>0</v>
      </c>
      <c r="O76" s="14">
        <v>0</v>
      </c>
      <c r="P76" s="16">
        <v>0</v>
      </c>
      <c r="Q76" s="14">
        <v>8.3736499799999997</v>
      </c>
      <c r="R76" s="16">
        <v>0.47942405999999999</v>
      </c>
    </row>
    <row r="77" spans="1:18" x14ac:dyDescent="0.25">
      <c r="A77" s="11" t="s">
        <v>547</v>
      </c>
      <c r="B77" s="13">
        <v>6062</v>
      </c>
      <c r="C77" s="14">
        <f>(534/B77*100)</f>
        <v>8.8089739359947217</v>
      </c>
      <c r="D77" s="15">
        <v>5528</v>
      </c>
      <c r="E77" s="14">
        <v>56.799513480000002</v>
      </c>
      <c r="F77" s="16">
        <v>0.87234838000000003</v>
      </c>
      <c r="G77" s="14">
        <v>24.71761459</v>
      </c>
      <c r="H77" s="16">
        <v>0.73970901</v>
      </c>
      <c r="I77" s="14">
        <v>0</v>
      </c>
      <c r="J77" s="16">
        <v>0</v>
      </c>
      <c r="K77" s="14" t="s">
        <v>582</v>
      </c>
      <c r="L77" s="16" t="s">
        <v>582</v>
      </c>
      <c r="M77" s="14">
        <v>0</v>
      </c>
      <c r="N77" s="16">
        <v>0</v>
      </c>
      <c r="O77" s="14">
        <v>0</v>
      </c>
      <c r="P77" s="16">
        <v>0</v>
      </c>
      <c r="Q77" s="14">
        <v>18.482871930000002</v>
      </c>
      <c r="R77" s="16">
        <v>0.94503793000000003</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64.738295480000005</v>
      </c>
      <c r="F81" s="16">
        <v>0.99630996999999999</v>
      </c>
      <c r="G81" s="14">
        <v>32.933744570000002</v>
      </c>
      <c r="H81" s="16">
        <v>1.0137364</v>
      </c>
      <c r="I81" s="14">
        <v>0</v>
      </c>
      <c r="J81" s="16">
        <v>0</v>
      </c>
      <c r="K81" s="14" t="s">
        <v>582</v>
      </c>
      <c r="L81" s="16" t="s">
        <v>582</v>
      </c>
      <c r="M81" s="14">
        <v>0</v>
      </c>
      <c r="N81" s="16">
        <v>0</v>
      </c>
      <c r="O81" s="14">
        <v>0</v>
      </c>
      <c r="P81" s="16">
        <v>0</v>
      </c>
      <c r="Q81" s="14">
        <v>2.3279599499999999</v>
      </c>
      <c r="R81" s="16">
        <v>0.37175664000000003</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907</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29.645033300000001</v>
      </c>
      <c r="F7" s="16">
        <v>0.47765459999999998</v>
      </c>
      <c r="G7" s="14">
        <v>60.264592020000002</v>
      </c>
      <c r="H7" s="16">
        <v>0.61013510999999998</v>
      </c>
      <c r="I7" s="14">
        <v>0</v>
      </c>
      <c r="J7" s="16">
        <v>0</v>
      </c>
      <c r="K7" s="14" t="s">
        <v>582</v>
      </c>
      <c r="L7" s="16" t="s">
        <v>582</v>
      </c>
      <c r="M7" s="14">
        <v>0</v>
      </c>
      <c r="N7" s="16">
        <v>0</v>
      </c>
      <c r="O7" s="14">
        <v>0</v>
      </c>
      <c r="P7" s="16">
        <v>0</v>
      </c>
      <c r="Q7" s="14">
        <v>10.09037468</v>
      </c>
      <c r="R7" s="16">
        <v>0.55955973000000003</v>
      </c>
    </row>
    <row r="8" spans="1:18" x14ac:dyDescent="0.25">
      <c r="A8" s="11" t="s">
        <v>478</v>
      </c>
      <c r="B8" s="13">
        <v>7007</v>
      </c>
      <c r="C8" s="14">
        <f>(357/B8*100)</f>
        <v>5.0949050949050951</v>
      </c>
      <c r="D8" s="15">
        <v>6650</v>
      </c>
      <c r="E8" s="14">
        <v>13.905599260000001</v>
      </c>
      <c r="F8" s="16">
        <v>0.58102852000000005</v>
      </c>
      <c r="G8" s="14">
        <v>77.678239070000004</v>
      </c>
      <c r="H8" s="16">
        <v>0.75769114000000004</v>
      </c>
      <c r="I8" s="14">
        <v>0</v>
      </c>
      <c r="J8" s="16">
        <v>0</v>
      </c>
      <c r="K8" s="14" t="s">
        <v>582</v>
      </c>
      <c r="L8" s="16" t="s">
        <v>582</v>
      </c>
      <c r="M8" s="14">
        <v>0.4951663</v>
      </c>
      <c r="N8" s="16">
        <v>0.12190288000000001</v>
      </c>
      <c r="O8" s="14">
        <v>0</v>
      </c>
      <c r="P8" s="16">
        <v>0</v>
      </c>
      <c r="Q8" s="14">
        <v>7.92099536</v>
      </c>
      <c r="R8" s="16">
        <v>0.43393131000000001</v>
      </c>
    </row>
    <row r="9" spans="1:18" x14ac:dyDescent="0.25">
      <c r="A9" s="11" t="s">
        <v>479</v>
      </c>
      <c r="B9" s="13">
        <v>9651</v>
      </c>
      <c r="C9" s="14">
        <f>(381/B9*100)</f>
        <v>3.947777432390426</v>
      </c>
      <c r="D9" s="15">
        <v>9270</v>
      </c>
      <c r="E9" s="14">
        <v>17.711594600000002</v>
      </c>
      <c r="F9" s="16">
        <v>0.55742840000000005</v>
      </c>
      <c r="G9" s="14">
        <v>71.134361119999994</v>
      </c>
      <c r="H9" s="16">
        <v>0.74771087000000003</v>
      </c>
      <c r="I9" s="14">
        <v>0</v>
      </c>
      <c r="J9" s="16">
        <v>0</v>
      </c>
      <c r="K9" s="14" t="s">
        <v>582</v>
      </c>
      <c r="L9" s="16" t="s">
        <v>582</v>
      </c>
      <c r="M9" s="14">
        <v>3.1075687300000001</v>
      </c>
      <c r="N9" s="16">
        <v>0.55629209000000002</v>
      </c>
      <c r="O9" s="14">
        <v>0</v>
      </c>
      <c r="P9" s="16">
        <v>0</v>
      </c>
      <c r="Q9" s="14">
        <v>8.0464755500000003</v>
      </c>
      <c r="R9" s="16">
        <v>0.48935888</v>
      </c>
    </row>
    <row r="10" spans="1:18" x14ac:dyDescent="0.25">
      <c r="A10" s="11" t="s">
        <v>480</v>
      </c>
      <c r="B10" s="13">
        <v>20058</v>
      </c>
      <c r="C10" s="14">
        <f>(596/B10*100)</f>
        <v>2.9713829893309405</v>
      </c>
      <c r="D10" s="15">
        <v>19462</v>
      </c>
      <c r="E10" s="14">
        <v>31.023066199999999</v>
      </c>
      <c r="F10" s="16">
        <v>0.58076170000000005</v>
      </c>
      <c r="G10" s="14">
        <v>62.798375200000002</v>
      </c>
      <c r="H10" s="16">
        <v>0.66032734000000004</v>
      </c>
      <c r="I10" s="14">
        <v>0</v>
      </c>
      <c r="J10" s="16">
        <v>0</v>
      </c>
      <c r="K10" s="14" t="s">
        <v>582</v>
      </c>
      <c r="L10" s="16" t="s">
        <v>582</v>
      </c>
      <c r="M10" s="14">
        <v>0</v>
      </c>
      <c r="N10" s="16">
        <v>0</v>
      </c>
      <c r="O10" s="14">
        <v>0</v>
      </c>
      <c r="P10" s="16">
        <v>0</v>
      </c>
      <c r="Q10" s="14">
        <v>6.1785585999999997</v>
      </c>
      <c r="R10" s="16">
        <v>0.40066443000000002</v>
      </c>
    </row>
    <row r="11" spans="1:18" x14ac:dyDescent="0.25">
      <c r="A11" s="11" t="s">
        <v>481</v>
      </c>
      <c r="B11" s="13">
        <v>7053</v>
      </c>
      <c r="C11" s="14">
        <f>(274/B11*100)</f>
        <v>3.8848716858074575</v>
      </c>
      <c r="D11" s="15">
        <v>6779</v>
      </c>
      <c r="E11" s="14">
        <v>17.3749532</v>
      </c>
      <c r="F11" s="16">
        <v>0.76331380000000004</v>
      </c>
      <c r="G11" s="14">
        <v>70.169846699999994</v>
      </c>
      <c r="H11" s="16">
        <v>1.2292368300000001</v>
      </c>
      <c r="I11" s="14">
        <v>0</v>
      </c>
      <c r="J11" s="16">
        <v>0</v>
      </c>
      <c r="K11" s="14" t="s">
        <v>582</v>
      </c>
      <c r="L11" s="16" t="s">
        <v>582</v>
      </c>
      <c r="M11" s="14">
        <v>0</v>
      </c>
      <c r="N11" s="16">
        <v>0</v>
      </c>
      <c r="O11" s="14">
        <v>0</v>
      </c>
      <c r="P11" s="16">
        <v>0</v>
      </c>
      <c r="Q11" s="14">
        <v>12.455200100000001</v>
      </c>
      <c r="R11" s="16">
        <v>1.0413220599999999</v>
      </c>
    </row>
    <row r="12" spans="1:18" x14ac:dyDescent="0.25">
      <c r="A12" s="11" t="s">
        <v>482</v>
      </c>
      <c r="B12" s="13">
        <v>6894</v>
      </c>
      <c r="C12" s="14">
        <f>(61/B12*100)</f>
        <v>0.88482738613286904</v>
      </c>
      <c r="D12" s="15">
        <v>6833</v>
      </c>
      <c r="E12" s="14">
        <v>14.22966261</v>
      </c>
      <c r="F12" s="16">
        <v>0.64055317000000001</v>
      </c>
      <c r="G12" s="14">
        <v>78.360474830000001</v>
      </c>
      <c r="H12" s="16">
        <v>0.93995512000000003</v>
      </c>
      <c r="I12" s="14">
        <v>0</v>
      </c>
      <c r="J12" s="16">
        <v>0</v>
      </c>
      <c r="K12" s="14" t="s">
        <v>582</v>
      </c>
      <c r="L12" s="16" t="s">
        <v>582</v>
      </c>
      <c r="M12" s="14">
        <v>2.3491034900000001</v>
      </c>
      <c r="N12" s="16">
        <v>0.59219533000000002</v>
      </c>
      <c r="O12" s="14">
        <v>0</v>
      </c>
      <c r="P12" s="16">
        <v>0</v>
      </c>
      <c r="Q12" s="14">
        <v>5.0607590800000004</v>
      </c>
      <c r="R12" s="16">
        <v>0.45191698000000002</v>
      </c>
    </row>
    <row r="13" spans="1:18" x14ac:dyDescent="0.25">
      <c r="A13" s="11" t="s">
        <v>483</v>
      </c>
      <c r="B13" s="13">
        <v>7161</v>
      </c>
      <c r="C13" s="14">
        <f>(380/B13*100)</f>
        <v>5.3065214355536936</v>
      </c>
      <c r="D13" s="15">
        <v>6781</v>
      </c>
      <c r="E13" s="14">
        <v>27.944092770000001</v>
      </c>
      <c r="F13" s="16">
        <v>0.78037049000000003</v>
      </c>
      <c r="G13" s="14">
        <v>62.514532709999997</v>
      </c>
      <c r="H13" s="16">
        <v>0.95587365999999996</v>
      </c>
      <c r="I13" s="14">
        <v>0</v>
      </c>
      <c r="J13" s="16">
        <v>0</v>
      </c>
      <c r="K13" s="14" t="s">
        <v>582</v>
      </c>
      <c r="L13" s="16" t="s">
        <v>582</v>
      </c>
      <c r="M13" s="14">
        <v>4.2538754900000004</v>
      </c>
      <c r="N13" s="16">
        <v>0.49133434999999998</v>
      </c>
      <c r="O13" s="14">
        <v>0</v>
      </c>
      <c r="P13" s="16">
        <v>0</v>
      </c>
      <c r="Q13" s="14">
        <v>5.2874990400000002</v>
      </c>
      <c r="R13" s="16">
        <v>0.45121037000000003</v>
      </c>
    </row>
    <row r="14" spans="1:18" x14ac:dyDescent="0.25">
      <c r="A14" s="11" t="s">
        <v>484</v>
      </c>
      <c r="B14" s="13">
        <v>5587</v>
      </c>
      <c r="C14" s="14">
        <f>(102/B14*100)</f>
        <v>1.8256667263289779</v>
      </c>
      <c r="D14" s="15">
        <v>5485</v>
      </c>
      <c r="E14" s="14">
        <v>13.46798446</v>
      </c>
      <c r="F14" s="16">
        <v>0.56908060999999999</v>
      </c>
      <c r="G14" s="14">
        <v>82.469912410000006</v>
      </c>
      <c r="H14" s="16">
        <v>0.61436285999999996</v>
      </c>
      <c r="I14" s="14">
        <v>0</v>
      </c>
      <c r="J14" s="16">
        <v>0</v>
      </c>
      <c r="K14" s="14" t="s">
        <v>582</v>
      </c>
      <c r="L14" s="16" t="s">
        <v>582</v>
      </c>
      <c r="M14" s="14">
        <v>0</v>
      </c>
      <c r="N14" s="16">
        <v>0</v>
      </c>
      <c r="O14" s="14">
        <v>0</v>
      </c>
      <c r="P14" s="16">
        <v>0</v>
      </c>
      <c r="Q14" s="14">
        <v>4.0621031199999997</v>
      </c>
      <c r="R14" s="16">
        <v>0.3286404</v>
      </c>
    </row>
    <row r="15" spans="1:18" x14ac:dyDescent="0.25">
      <c r="A15" s="11" t="s">
        <v>485</v>
      </c>
      <c r="B15" s="13">
        <v>5882</v>
      </c>
      <c r="C15" s="14">
        <f>(218/B15*100)</f>
        <v>3.7062223733424009</v>
      </c>
      <c r="D15" s="15">
        <v>5664</v>
      </c>
      <c r="E15" s="14">
        <v>10.45275015</v>
      </c>
      <c r="F15" s="16">
        <v>0.48799050999999999</v>
      </c>
      <c r="G15" s="14">
        <v>82.340536599999993</v>
      </c>
      <c r="H15" s="16">
        <v>0.82709708000000004</v>
      </c>
      <c r="I15" s="14">
        <v>0</v>
      </c>
      <c r="J15" s="16">
        <v>0</v>
      </c>
      <c r="K15" s="14" t="s">
        <v>582</v>
      </c>
      <c r="L15" s="16" t="s">
        <v>582</v>
      </c>
      <c r="M15" s="14">
        <v>1.04287084</v>
      </c>
      <c r="N15" s="16">
        <v>0.46760998999999998</v>
      </c>
      <c r="O15" s="14">
        <v>0</v>
      </c>
      <c r="P15" s="16">
        <v>0</v>
      </c>
      <c r="Q15" s="14">
        <v>6.1638424000000001</v>
      </c>
      <c r="R15" s="16">
        <v>0.45500648999999999</v>
      </c>
    </row>
    <row r="16" spans="1:18" x14ac:dyDescent="0.25">
      <c r="A16" s="11" t="s">
        <v>486</v>
      </c>
      <c r="B16" s="13">
        <v>6108</v>
      </c>
      <c r="C16" s="14">
        <f>(210/B16*100)</f>
        <v>3.4381139489194501</v>
      </c>
      <c r="D16" s="15">
        <v>5898</v>
      </c>
      <c r="E16" s="14">
        <v>11.372116630000001</v>
      </c>
      <c r="F16" s="16">
        <v>0.45610154000000003</v>
      </c>
      <c r="G16" s="14">
        <v>78.901668749999999</v>
      </c>
      <c r="H16" s="16">
        <v>0.88893838000000003</v>
      </c>
      <c r="I16" s="14">
        <v>0</v>
      </c>
      <c r="J16" s="16">
        <v>0</v>
      </c>
      <c r="K16" s="14" t="s">
        <v>582</v>
      </c>
      <c r="L16" s="16" t="s">
        <v>582</v>
      </c>
      <c r="M16" s="14">
        <v>0</v>
      </c>
      <c r="N16" s="16">
        <v>0</v>
      </c>
      <c r="O16" s="14">
        <v>0</v>
      </c>
      <c r="P16" s="16">
        <v>0</v>
      </c>
      <c r="Q16" s="14">
        <v>9.7262146200000004</v>
      </c>
      <c r="R16" s="16">
        <v>0.72274861999999995</v>
      </c>
    </row>
    <row r="17" spans="1:18" x14ac:dyDescent="0.25">
      <c r="A17" s="11" t="s">
        <v>487</v>
      </c>
      <c r="B17" s="13">
        <v>6504</v>
      </c>
      <c r="C17" s="14">
        <f>(2822/B17*100)</f>
        <v>43.388683886838869</v>
      </c>
      <c r="D17" s="15">
        <v>3682</v>
      </c>
      <c r="E17" s="14">
        <v>13.35606005</v>
      </c>
      <c r="F17" s="16">
        <v>0.62363239999999998</v>
      </c>
      <c r="G17" s="14">
        <v>67.444799540000005</v>
      </c>
      <c r="H17" s="16">
        <v>1.09775361</v>
      </c>
      <c r="I17" s="14">
        <v>0</v>
      </c>
      <c r="J17" s="16">
        <v>0</v>
      </c>
      <c r="K17" s="14" t="s">
        <v>582</v>
      </c>
      <c r="L17" s="16" t="s">
        <v>582</v>
      </c>
      <c r="M17" s="14">
        <v>3.9952953899999999</v>
      </c>
      <c r="N17" s="16">
        <v>0.51654661000000002</v>
      </c>
      <c r="O17" s="14">
        <v>0</v>
      </c>
      <c r="P17" s="16">
        <v>0</v>
      </c>
      <c r="Q17" s="14">
        <v>15.203845019999999</v>
      </c>
      <c r="R17" s="16">
        <v>0.81250710999999998</v>
      </c>
    </row>
    <row r="18" spans="1:18" x14ac:dyDescent="0.25">
      <c r="A18" s="11" t="s">
        <v>488</v>
      </c>
      <c r="B18" s="13">
        <v>5532</v>
      </c>
      <c r="C18" s="14">
        <f>(33/B18*100)</f>
        <v>0.59652928416485895</v>
      </c>
      <c r="D18" s="15">
        <v>5499</v>
      </c>
      <c r="E18" s="14">
        <v>17.79651097</v>
      </c>
      <c r="F18" s="16">
        <v>0.81370964000000001</v>
      </c>
      <c r="G18" s="14">
        <v>74.305780549999994</v>
      </c>
      <c r="H18" s="16">
        <v>1.29361613</v>
      </c>
      <c r="I18" s="14">
        <v>0</v>
      </c>
      <c r="J18" s="16">
        <v>0</v>
      </c>
      <c r="K18" s="14" t="s">
        <v>582</v>
      </c>
      <c r="L18" s="16" t="s">
        <v>582</v>
      </c>
      <c r="M18" s="14">
        <v>0</v>
      </c>
      <c r="N18" s="16">
        <v>0</v>
      </c>
      <c r="O18" s="14">
        <v>0</v>
      </c>
      <c r="P18" s="16">
        <v>0</v>
      </c>
      <c r="Q18" s="14">
        <v>7.8977084800000004</v>
      </c>
      <c r="R18" s="16">
        <v>0.75995420999999996</v>
      </c>
    </row>
    <row r="19" spans="1:18" x14ac:dyDescent="0.25">
      <c r="A19" s="11" t="s">
        <v>489</v>
      </c>
      <c r="B19" s="13">
        <v>5658</v>
      </c>
      <c r="C19" s="14">
        <f>(541/B19*100)</f>
        <v>9.561682573347472</v>
      </c>
      <c r="D19" s="15">
        <v>5117</v>
      </c>
      <c r="E19" s="14">
        <v>19.47334622</v>
      </c>
      <c r="F19" s="16">
        <v>0.81818521</v>
      </c>
      <c r="G19" s="14">
        <v>75.170340789999997</v>
      </c>
      <c r="H19" s="16">
        <v>1.01425064</v>
      </c>
      <c r="I19" s="14">
        <v>0</v>
      </c>
      <c r="J19" s="16">
        <v>0</v>
      </c>
      <c r="K19" s="14" t="s">
        <v>582</v>
      </c>
      <c r="L19" s="16" t="s">
        <v>582</v>
      </c>
      <c r="M19" s="14">
        <v>0</v>
      </c>
      <c r="N19" s="16">
        <v>0</v>
      </c>
      <c r="O19" s="14">
        <v>0</v>
      </c>
      <c r="P19" s="16">
        <v>0</v>
      </c>
      <c r="Q19" s="14">
        <v>5.3563129900000002</v>
      </c>
      <c r="R19" s="16">
        <v>0.55053534999999998</v>
      </c>
    </row>
    <row r="20" spans="1:18" x14ac:dyDescent="0.25">
      <c r="A20" s="11" t="s">
        <v>490</v>
      </c>
      <c r="B20" s="13">
        <v>3371</v>
      </c>
      <c r="C20" s="14">
        <f>(75/B20*100)</f>
        <v>2.2248590922574905</v>
      </c>
      <c r="D20" s="15">
        <v>3296</v>
      </c>
      <c r="E20" s="14">
        <v>25.788005080000001</v>
      </c>
      <c r="F20" s="16">
        <v>0.71427269000000004</v>
      </c>
      <c r="G20" s="14">
        <v>66.136009459999997</v>
      </c>
      <c r="H20" s="16">
        <v>0.78561157999999998</v>
      </c>
      <c r="I20" s="14">
        <v>0</v>
      </c>
      <c r="J20" s="16">
        <v>0</v>
      </c>
      <c r="K20" s="14" t="s">
        <v>582</v>
      </c>
      <c r="L20" s="16" t="s">
        <v>582</v>
      </c>
      <c r="M20" s="14">
        <v>0</v>
      </c>
      <c r="N20" s="16">
        <v>0</v>
      </c>
      <c r="O20" s="14">
        <v>0</v>
      </c>
      <c r="P20" s="16">
        <v>0</v>
      </c>
      <c r="Q20" s="14">
        <v>8.0759854600000001</v>
      </c>
      <c r="R20" s="16">
        <v>0.50472947999999995</v>
      </c>
    </row>
    <row r="21" spans="1:18" x14ac:dyDescent="0.25">
      <c r="A21" s="11" t="s">
        <v>491</v>
      </c>
      <c r="B21" s="13">
        <v>5741</v>
      </c>
      <c r="C21" s="14">
        <f>(97/B21*100)</f>
        <v>1.6896011147883645</v>
      </c>
      <c r="D21" s="15">
        <v>5644</v>
      </c>
      <c r="E21" s="14">
        <v>18.655428700000002</v>
      </c>
      <c r="F21" s="16">
        <v>0.80284781999999999</v>
      </c>
      <c r="G21" s="14">
        <v>75.595404160000001</v>
      </c>
      <c r="H21" s="16">
        <v>0.80482239</v>
      </c>
      <c r="I21" s="14">
        <v>0</v>
      </c>
      <c r="J21" s="16">
        <v>0</v>
      </c>
      <c r="K21" s="14" t="s">
        <v>582</v>
      </c>
      <c r="L21" s="16" t="s">
        <v>582</v>
      </c>
      <c r="M21" s="14">
        <v>0</v>
      </c>
      <c r="N21" s="16">
        <v>0</v>
      </c>
      <c r="O21" s="14">
        <v>0</v>
      </c>
      <c r="P21" s="16">
        <v>0</v>
      </c>
      <c r="Q21" s="14">
        <v>5.74916714</v>
      </c>
      <c r="R21" s="16">
        <v>0.37639291000000002</v>
      </c>
    </row>
    <row r="22" spans="1:18" x14ac:dyDescent="0.25">
      <c r="A22" s="11" t="s">
        <v>492</v>
      </c>
      <c r="B22" s="13">
        <v>6598</v>
      </c>
      <c r="C22" s="14">
        <f>(46/B22*100)</f>
        <v>0.69718096392846318</v>
      </c>
      <c r="D22" s="15">
        <v>6552</v>
      </c>
      <c r="E22" s="14">
        <v>26.71157311</v>
      </c>
      <c r="F22" s="16">
        <v>0.80561598000000001</v>
      </c>
      <c r="G22" s="14">
        <v>64.373758319999993</v>
      </c>
      <c r="H22" s="16">
        <v>1.1235439300000001</v>
      </c>
      <c r="I22" s="14">
        <v>0</v>
      </c>
      <c r="J22" s="16">
        <v>0</v>
      </c>
      <c r="K22" s="14" t="s">
        <v>582</v>
      </c>
      <c r="L22" s="16" t="s">
        <v>582</v>
      </c>
      <c r="M22" s="14">
        <v>0</v>
      </c>
      <c r="N22" s="16">
        <v>0</v>
      </c>
      <c r="O22" s="14">
        <v>4.1009200000000003E-2</v>
      </c>
      <c r="P22" s="16">
        <v>3.2186270000000003E-2</v>
      </c>
      <c r="Q22" s="14">
        <v>8.8736593599999996</v>
      </c>
      <c r="R22" s="16">
        <v>0.75204733999999995</v>
      </c>
    </row>
    <row r="23" spans="1:18" x14ac:dyDescent="0.25">
      <c r="A23" s="11" t="s">
        <v>493</v>
      </c>
      <c r="B23" s="13">
        <v>11583</v>
      </c>
      <c r="C23" s="14">
        <f>(329/B23*100)</f>
        <v>2.8403695070361739</v>
      </c>
      <c r="D23" s="15">
        <v>11254</v>
      </c>
      <c r="E23" s="14">
        <v>22.25492156</v>
      </c>
      <c r="F23" s="16">
        <v>0.62355305999999999</v>
      </c>
      <c r="G23" s="14">
        <v>72.923956630000006</v>
      </c>
      <c r="H23" s="16">
        <v>0.74275561000000001</v>
      </c>
      <c r="I23" s="14">
        <v>0</v>
      </c>
      <c r="J23" s="16">
        <v>0</v>
      </c>
      <c r="K23" s="14" t="s">
        <v>582</v>
      </c>
      <c r="L23" s="16" t="s">
        <v>582</v>
      </c>
      <c r="M23" s="14">
        <v>0</v>
      </c>
      <c r="N23" s="16">
        <v>0</v>
      </c>
      <c r="O23" s="14">
        <v>0</v>
      </c>
      <c r="P23" s="16">
        <v>0</v>
      </c>
      <c r="Q23" s="14">
        <v>4.8211218100000002</v>
      </c>
      <c r="R23" s="16">
        <v>0.43538788</v>
      </c>
    </row>
    <row r="24" spans="1:18" x14ac:dyDescent="0.25">
      <c r="A24" s="11" t="s">
        <v>494</v>
      </c>
      <c r="B24" s="13">
        <v>6647</v>
      </c>
      <c r="C24" s="14">
        <f>(23/B24*100)</f>
        <v>0.34602076124567477</v>
      </c>
      <c r="D24" s="15">
        <v>6624</v>
      </c>
      <c r="E24" s="14">
        <v>6.8797416900000004</v>
      </c>
      <c r="F24" s="16">
        <v>0.57735855999999997</v>
      </c>
      <c r="G24" s="14">
        <v>88.976164220000001</v>
      </c>
      <c r="H24" s="16">
        <v>1.0746517499999999</v>
      </c>
      <c r="I24" s="14">
        <v>0</v>
      </c>
      <c r="J24" s="16">
        <v>0</v>
      </c>
      <c r="K24" s="14" t="s">
        <v>582</v>
      </c>
      <c r="L24" s="16" t="s">
        <v>582</v>
      </c>
      <c r="M24" s="14">
        <v>0</v>
      </c>
      <c r="N24" s="16">
        <v>0</v>
      </c>
      <c r="O24" s="14">
        <v>0</v>
      </c>
      <c r="P24" s="16">
        <v>0</v>
      </c>
      <c r="Q24" s="14">
        <v>4.1440940800000003</v>
      </c>
      <c r="R24" s="16">
        <v>0.90803084999999994</v>
      </c>
    </row>
    <row r="25" spans="1:18" x14ac:dyDescent="0.25">
      <c r="A25" s="11" t="s">
        <v>495</v>
      </c>
      <c r="B25" s="13">
        <v>5581</v>
      </c>
      <c r="C25" s="14">
        <f>(26/B25*100)</f>
        <v>0.46586633219853069</v>
      </c>
      <c r="D25" s="15">
        <v>5555</v>
      </c>
      <c r="E25" s="14">
        <v>5.0419235899999997</v>
      </c>
      <c r="F25" s="16">
        <v>0.40630877999999998</v>
      </c>
      <c r="G25" s="14">
        <v>91.486751859999998</v>
      </c>
      <c r="H25" s="16">
        <v>0.47885983999999998</v>
      </c>
      <c r="I25" s="14">
        <v>0</v>
      </c>
      <c r="J25" s="16">
        <v>0</v>
      </c>
      <c r="K25" s="14" t="s">
        <v>582</v>
      </c>
      <c r="L25" s="16" t="s">
        <v>582</v>
      </c>
      <c r="M25" s="14">
        <v>0</v>
      </c>
      <c r="N25" s="16">
        <v>0</v>
      </c>
      <c r="O25" s="14">
        <v>0</v>
      </c>
      <c r="P25" s="16">
        <v>0</v>
      </c>
      <c r="Q25" s="14">
        <v>3.4713245499999998</v>
      </c>
      <c r="R25" s="16">
        <v>0.24484813999999999</v>
      </c>
    </row>
    <row r="26" spans="1:18" x14ac:dyDescent="0.25">
      <c r="A26" s="11" t="s">
        <v>496</v>
      </c>
      <c r="B26" s="13">
        <v>4869</v>
      </c>
      <c r="C26" s="14">
        <f>(108/B26*100)</f>
        <v>2.2181146025878005</v>
      </c>
      <c r="D26" s="15">
        <v>4761</v>
      </c>
      <c r="E26" s="14">
        <v>15.00370317</v>
      </c>
      <c r="F26" s="16">
        <v>0.57985545999999999</v>
      </c>
      <c r="G26" s="14">
        <v>81.366024379999999</v>
      </c>
      <c r="H26" s="16">
        <v>0.67239587000000001</v>
      </c>
      <c r="I26" s="14">
        <v>0</v>
      </c>
      <c r="J26" s="16">
        <v>0</v>
      </c>
      <c r="K26" s="14" t="s">
        <v>582</v>
      </c>
      <c r="L26" s="16" t="s">
        <v>582</v>
      </c>
      <c r="M26" s="14">
        <v>0</v>
      </c>
      <c r="N26" s="16">
        <v>0</v>
      </c>
      <c r="O26" s="14">
        <v>0</v>
      </c>
      <c r="P26" s="16">
        <v>0</v>
      </c>
      <c r="Q26" s="14">
        <v>3.6302724400000002</v>
      </c>
      <c r="R26" s="16">
        <v>0.35183463999999998</v>
      </c>
    </row>
    <row r="27" spans="1:18" x14ac:dyDescent="0.25">
      <c r="A27" s="11" t="s">
        <v>497</v>
      </c>
      <c r="B27" s="13">
        <v>5299</v>
      </c>
      <c r="C27" s="14">
        <f>(245/B27*100)</f>
        <v>4.6235138705416112</v>
      </c>
      <c r="D27" s="15">
        <v>5054</v>
      </c>
      <c r="E27" s="14">
        <v>16.160319749999999</v>
      </c>
      <c r="F27" s="16">
        <v>0.44801268999999999</v>
      </c>
      <c r="G27" s="14">
        <v>74.276826069999998</v>
      </c>
      <c r="H27" s="16">
        <v>0.57094809000000002</v>
      </c>
      <c r="I27" s="14">
        <v>0</v>
      </c>
      <c r="J27" s="16">
        <v>0</v>
      </c>
      <c r="K27" s="14" t="s">
        <v>582</v>
      </c>
      <c r="L27" s="16" t="s">
        <v>582</v>
      </c>
      <c r="M27" s="14">
        <v>0</v>
      </c>
      <c r="N27" s="16">
        <v>0</v>
      </c>
      <c r="O27" s="14">
        <v>0</v>
      </c>
      <c r="P27" s="16">
        <v>0</v>
      </c>
      <c r="Q27" s="14">
        <v>9.5628541800000004</v>
      </c>
      <c r="R27" s="16">
        <v>0.37690392</v>
      </c>
    </row>
    <row r="28" spans="1:18" x14ac:dyDescent="0.25">
      <c r="A28" s="11" t="s">
        <v>498</v>
      </c>
      <c r="B28" s="13">
        <v>7568</v>
      </c>
      <c r="C28" s="14">
        <f>(640/B28*100)</f>
        <v>8.456659619450317</v>
      </c>
      <c r="D28" s="15">
        <v>6928</v>
      </c>
      <c r="E28" s="14">
        <v>20.86612276</v>
      </c>
      <c r="F28" s="16">
        <v>0.80454552000000001</v>
      </c>
      <c r="G28" s="14">
        <v>70.448228220000004</v>
      </c>
      <c r="H28" s="16">
        <v>1.0668958399999999</v>
      </c>
      <c r="I28" s="14">
        <v>0</v>
      </c>
      <c r="J28" s="16">
        <v>0</v>
      </c>
      <c r="K28" s="14" t="s">
        <v>582</v>
      </c>
      <c r="L28" s="16" t="s">
        <v>582</v>
      </c>
      <c r="M28" s="14">
        <v>0</v>
      </c>
      <c r="N28" s="16">
        <v>0</v>
      </c>
      <c r="O28" s="14">
        <v>0</v>
      </c>
      <c r="P28" s="16">
        <v>0</v>
      </c>
      <c r="Q28" s="14">
        <v>8.6856490199999996</v>
      </c>
      <c r="R28" s="16">
        <v>0.87494603999999998</v>
      </c>
    </row>
    <row r="29" spans="1:18" x14ac:dyDescent="0.25">
      <c r="A29" s="11" t="s">
        <v>499</v>
      </c>
      <c r="B29" s="13">
        <v>5385</v>
      </c>
      <c r="C29" s="14">
        <f>(30/B29*100)</f>
        <v>0.55710306406685239</v>
      </c>
      <c r="D29" s="15">
        <v>5355</v>
      </c>
      <c r="E29" s="14">
        <v>34.497180610000001</v>
      </c>
      <c r="F29" s="16">
        <v>0.76546243999999997</v>
      </c>
      <c r="G29" s="14">
        <v>60.06946954</v>
      </c>
      <c r="H29" s="16">
        <v>0.85087263000000002</v>
      </c>
      <c r="I29" s="14">
        <v>0</v>
      </c>
      <c r="J29" s="16">
        <v>0</v>
      </c>
      <c r="K29" s="14" t="s">
        <v>582</v>
      </c>
      <c r="L29" s="16" t="s">
        <v>582</v>
      </c>
      <c r="M29" s="14">
        <v>2.7667624100000001</v>
      </c>
      <c r="N29" s="16">
        <v>0.24169378</v>
      </c>
      <c r="O29" s="14">
        <v>0</v>
      </c>
      <c r="P29" s="16">
        <v>0</v>
      </c>
      <c r="Q29" s="14">
        <v>2.6665874299999999</v>
      </c>
      <c r="R29" s="16">
        <v>0.26540504999999998</v>
      </c>
    </row>
    <row r="30" spans="1:18" x14ac:dyDescent="0.25">
      <c r="A30" s="11" t="s">
        <v>500</v>
      </c>
      <c r="B30" s="13">
        <v>4520</v>
      </c>
      <c r="C30" s="14">
        <f>(290/B30*100)</f>
        <v>6.4159292035398234</v>
      </c>
      <c r="D30" s="15">
        <v>4230</v>
      </c>
      <c r="E30" s="14">
        <v>27.169000650000001</v>
      </c>
      <c r="F30" s="16">
        <v>0.66724912000000003</v>
      </c>
      <c r="G30" s="14">
        <v>66.006210260000003</v>
      </c>
      <c r="H30" s="16">
        <v>0.74909033000000003</v>
      </c>
      <c r="I30" s="14">
        <v>0</v>
      </c>
      <c r="J30" s="16">
        <v>0</v>
      </c>
      <c r="K30" s="14" t="s">
        <v>582</v>
      </c>
      <c r="L30" s="16" t="s">
        <v>582</v>
      </c>
      <c r="M30" s="14">
        <v>0</v>
      </c>
      <c r="N30" s="16">
        <v>0</v>
      </c>
      <c r="O30" s="14">
        <v>0</v>
      </c>
      <c r="P30" s="16">
        <v>0</v>
      </c>
      <c r="Q30" s="14">
        <v>6.8247890900000003</v>
      </c>
      <c r="R30" s="16">
        <v>0.42635469999999998</v>
      </c>
    </row>
    <row r="31" spans="1:18" x14ac:dyDescent="0.25">
      <c r="A31" s="11" t="s">
        <v>501</v>
      </c>
      <c r="B31" s="13">
        <v>5456</v>
      </c>
      <c r="C31" s="14">
        <f>(161/B31*100)</f>
        <v>2.9508797653958947</v>
      </c>
      <c r="D31" s="15">
        <v>5295</v>
      </c>
      <c r="E31" s="14">
        <v>28.441827440000001</v>
      </c>
      <c r="F31" s="16">
        <v>0.66002053000000005</v>
      </c>
      <c r="G31" s="14">
        <v>64.028984149999999</v>
      </c>
      <c r="H31" s="16">
        <v>0.71360235999999999</v>
      </c>
      <c r="I31" s="14">
        <v>0</v>
      </c>
      <c r="J31" s="16">
        <v>0</v>
      </c>
      <c r="K31" s="14" t="s">
        <v>582</v>
      </c>
      <c r="L31" s="16" t="s">
        <v>582</v>
      </c>
      <c r="M31" s="14">
        <v>0</v>
      </c>
      <c r="N31" s="16">
        <v>0</v>
      </c>
      <c r="O31" s="14">
        <v>0</v>
      </c>
      <c r="P31" s="16">
        <v>0</v>
      </c>
      <c r="Q31" s="14">
        <v>7.5291884099999997</v>
      </c>
      <c r="R31" s="16">
        <v>0.52778283999999998</v>
      </c>
    </row>
    <row r="32" spans="1:18" x14ac:dyDescent="0.25">
      <c r="A32" s="11" t="s">
        <v>502</v>
      </c>
      <c r="B32" s="13">
        <v>4478</v>
      </c>
      <c r="C32" s="14">
        <f>(6/B32*100)</f>
        <v>0.13398838767306834</v>
      </c>
      <c r="D32" s="15">
        <v>4472</v>
      </c>
      <c r="E32" s="14">
        <v>16.054722770000001</v>
      </c>
      <c r="F32" s="16">
        <v>0.70315850999999996</v>
      </c>
      <c r="G32" s="14">
        <v>79.576976459999997</v>
      </c>
      <c r="H32" s="16">
        <v>0.78344594000000001</v>
      </c>
      <c r="I32" s="14">
        <v>0</v>
      </c>
      <c r="J32" s="16">
        <v>0</v>
      </c>
      <c r="K32" s="14" t="s">
        <v>582</v>
      </c>
      <c r="L32" s="16" t="s">
        <v>582</v>
      </c>
      <c r="M32" s="14">
        <v>0</v>
      </c>
      <c r="N32" s="16">
        <v>0</v>
      </c>
      <c r="O32" s="14">
        <v>0</v>
      </c>
      <c r="P32" s="16">
        <v>0</v>
      </c>
      <c r="Q32" s="14">
        <v>4.3683007700000003</v>
      </c>
      <c r="R32" s="16">
        <v>0.34148082000000002</v>
      </c>
    </row>
    <row r="33" spans="1:18" x14ac:dyDescent="0.25">
      <c r="A33" s="11" t="s">
        <v>503</v>
      </c>
      <c r="B33" s="13">
        <v>7325</v>
      </c>
      <c r="C33" s="14">
        <f>(90/B33*100)</f>
        <v>1.228668941979522</v>
      </c>
      <c r="D33" s="15">
        <v>7235</v>
      </c>
      <c r="E33" s="14">
        <v>13.052653230000001</v>
      </c>
      <c r="F33" s="16">
        <v>0.68402067</v>
      </c>
      <c r="G33" s="14">
        <v>83.295858100000004</v>
      </c>
      <c r="H33" s="16">
        <v>0.73842047</v>
      </c>
      <c r="I33" s="14">
        <v>0</v>
      </c>
      <c r="J33" s="16">
        <v>0</v>
      </c>
      <c r="K33" s="14" t="s">
        <v>582</v>
      </c>
      <c r="L33" s="16" t="s">
        <v>582</v>
      </c>
      <c r="M33" s="14">
        <v>0</v>
      </c>
      <c r="N33" s="16">
        <v>0</v>
      </c>
      <c r="O33" s="14">
        <v>0</v>
      </c>
      <c r="P33" s="16">
        <v>0</v>
      </c>
      <c r="Q33" s="14">
        <v>3.65148867</v>
      </c>
      <c r="R33" s="16">
        <v>0.29787787999999998</v>
      </c>
    </row>
    <row r="34" spans="1:18" x14ac:dyDescent="0.25">
      <c r="A34" s="11" t="s">
        <v>504</v>
      </c>
      <c r="B34" s="13">
        <v>6350</v>
      </c>
      <c r="C34" s="14">
        <f>(119/B34*100)</f>
        <v>1.8740157480314963</v>
      </c>
      <c r="D34" s="15">
        <v>6231</v>
      </c>
      <c r="E34" s="14">
        <v>21.22564152</v>
      </c>
      <c r="F34" s="16">
        <v>0.67670914000000004</v>
      </c>
      <c r="G34" s="14">
        <v>67.318494729999998</v>
      </c>
      <c r="H34" s="16">
        <v>1.0231015999999999</v>
      </c>
      <c r="I34" s="14">
        <v>0</v>
      </c>
      <c r="J34" s="16">
        <v>0</v>
      </c>
      <c r="K34" s="14" t="s">
        <v>582</v>
      </c>
      <c r="L34" s="16" t="s">
        <v>582</v>
      </c>
      <c r="M34" s="14">
        <v>2.59856183</v>
      </c>
      <c r="N34" s="16">
        <v>0.53942776999999997</v>
      </c>
      <c r="O34" s="14">
        <v>0</v>
      </c>
      <c r="P34" s="16">
        <v>0</v>
      </c>
      <c r="Q34" s="14">
        <v>8.8573019199999994</v>
      </c>
      <c r="R34" s="16">
        <v>0.57916926999999996</v>
      </c>
    </row>
    <row r="35" spans="1:18" x14ac:dyDescent="0.25">
      <c r="A35" s="11" t="s">
        <v>505</v>
      </c>
      <c r="B35" s="13">
        <v>6406</v>
      </c>
      <c r="C35" s="14">
        <f>(98/B35*100)</f>
        <v>1.5298157976896658</v>
      </c>
      <c r="D35" s="15">
        <v>6308</v>
      </c>
      <c r="E35" s="14">
        <v>8.8967354800000003</v>
      </c>
      <c r="F35" s="16">
        <v>0.37896848</v>
      </c>
      <c r="G35" s="14">
        <v>84.251141450000006</v>
      </c>
      <c r="H35" s="16">
        <v>0.44681965000000001</v>
      </c>
      <c r="I35" s="14">
        <v>0</v>
      </c>
      <c r="J35" s="16">
        <v>0</v>
      </c>
      <c r="K35" s="14" t="s">
        <v>582</v>
      </c>
      <c r="L35" s="16" t="s">
        <v>582</v>
      </c>
      <c r="M35" s="14">
        <v>1.0461893200000001</v>
      </c>
      <c r="N35" s="16">
        <v>5.740572E-2</v>
      </c>
      <c r="O35" s="14">
        <v>0</v>
      </c>
      <c r="P35" s="16">
        <v>0</v>
      </c>
      <c r="Q35" s="14">
        <v>5.8059337600000003</v>
      </c>
      <c r="R35" s="16">
        <v>0.32209615000000003</v>
      </c>
    </row>
    <row r="36" spans="1:18" x14ac:dyDescent="0.25">
      <c r="A36" s="11" t="s">
        <v>506</v>
      </c>
      <c r="B36" s="13">
        <v>6736</v>
      </c>
      <c r="C36" s="14">
        <f>(116/B36*100)</f>
        <v>1.7220902612826601</v>
      </c>
      <c r="D36" s="15">
        <v>6620</v>
      </c>
      <c r="E36" s="14">
        <v>25.653765849999999</v>
      </c>
      <c r="F36" s="16">
        <v>0.69805901000000004</v>
      </c>
      <c r="G36" s="14">
        <v>67.952235380000005</v>
      </c>
      <c r="H36" s="16">
        <v>0.72943440999999998</v>
      </c>
      <c r="I36" s="14">
        <v>0</v>
      </c>
      <c r="J36" s="16">
        <v>0</v>
      </c>
      <c r="K36" s="14" t="s">
        <v>582</v>
      </c>
      <c r="L36" s="16" t="s">
        <v>582</v>
      </c>
      <c r="M36" s="14">
        <v>0</v>
      </c>
      <c r="N36" s="16">
        <v>0</v>
      </c>
      <c r="O36" s="14">
        <v>0</v>
      </c>
      <c r="P36" s="16">
        <v>0</v>
      </c>
      <c r="Q36" s="14">
        <v>6.3939987699999996</v>
      </c>
      <c r="R36" s="16">
        <v>0.39260444999999999</v>
      </c>
    </row>
    <row r="37" spans="1:18" x14ac:dyDescent="0.25">
      <c r="A37" s="11" t="s">
        <v>507</v>
      </c>
      <c r="B37" s="13">
        <v>5458</v>
      </c>
      <c r="C37" s="14">
        <f>(254/B37*100)</f>
        <v>4.653719311102968</v>
      </c>
      <c r="D37" s="15">
        <v>5204</v>
      </c>
      <c r="E37" s="14">
        <v>13.10081696</v>
      </c>
      <c r="F37" s="16">
        <v>0.60989333999999995</v>
      </c>
      <c r="G37" s="14">
        <v>75.398945859999998</v>
      </c>
      <c r="H37" s="16">
        <v>1.1169453600000001</v>
      </c>
      <c r="I37" s="14">
        <v>0</v>
      </c>
      <c r="J37" s="16">
        <v>0</v>
      </c>
      <c r="K37" s="14" t="s">
        <v>582</v>
      </c>
      <c r="L37" s="16" t="s">
        <v>582</v>
      </c>
      <c r="M37" s="14">
        <v>0</v>
      </c>
      <c r="N37" s="16">
        <v>0</v>
      </c>
      <c r="O37" s="14">
        <v>0</v>
      </c>
      <c r="P37" s="16">
        <v>0</v>
      </c>
      <c r="Q37" s="14">
        <v>11.500237179999999</v>
      </c>
      <c r="R37" s="16">
        <v>0.86285014999999998</v>
      </c>
    </row>
    <row r="38" spans="1:18" x14ac:dyDescent="0.25">
      <c r="A38" s="11" t="s">
        <v>508</v>
      </c>
      <c r="B38" s="13">
        <v>5860</v>
      </c>
      <c r="C38" s="14">
        <f>(36/B38*100)</f>
        <v>0.61433447098976102</v>
      </c>
      <c r="D38" s="15">
        <v>5824</v>
      </c>
      <c r="E38" s="14">
        <v>13.31929459</v>
      </c>
      <c r="F38" s="16">
        <v>0.61941097000000001</v>
      </c>
      <c r="G38" s="14">
        <v>63.62922459</v>
      </c>
      <c r="H38" s="16">
        <v>1.16827437</v>
      </c>
      <c r="I38" s="14">
        <v>0</v>
      </c>
      <c r="J38" s="16">
        <v>0</v>
      </c>
      <c r="K38" s="14" t="s">
        <v>582</v>
      </c>
      <c r="L38" s="16" t="s">
        <v>582</v>
      </c>
      <c r="M38" s="14">
        <v>0</v>
      </c>
      <c r="N38" s="16">
        <v>0</v>
      </c>
      <c r="O38" s="14">
        <v>0</v>
      </c>
      <c r="P38" s="16">
        <v>0</v>
      </c>
      <c r="Q38" s="14">
        <v>23.051480819999998</v>
      </c>
      <c r="R38" s="16">
        <v>1.1775085700000001</v>
      </c>
    </row>
    <row r="39" spans="1:18" x14ac:dyDescent="0.25">
      <c r="A39" s="11" t="s">
        <v>509</v>
      </c>
      <c r="B39" s="13">
        <v>5895</v>
      </c>
      <c r="C39" s="14">
        <f>(34/B39*100)</f>
        <v>0.57675996607294322</v>
      </c>
      <c r="D39" s="15">
        <v>5861</v>
      </c>
      <c r="E39" s="14">
        <v>27.585564560000002</v>
      </c>
      <c r="F39" s="16">
        <v>1.20163088</v>
      </c>
      <c r="G39" s="14">
        <v>66.890984889999999</v>
      </c>
      <c r="H39" s="16">
        <v>1.3238606399999999</v>
      </c>
      <c r="I39" s="14">
        <v>0</v>
      </c>
      <c r="J39" s="16">
        <v>0</v>
      </c>
      <c r="K39" s="14" t="s">
        <v>582</v>
      </c>
      <c r="L39" s="16" t="s">
        <v>582</v>
      </c>
      <c r="M39" s="14">
        <v>0</v>
      </c>
      <c r="N39" s="16">
        <v>0</v>
      </c>
      <c r="O39" s="14">
        <v>0</v>
      </c>
      <c r="P39" s="16">
        <v>0</v>
      </c>
      <c r="Q39" s="14">
        <v>5.5234505499999997</v>
      </c>
      <c r="R39" s="16">
        <v>0.66236852000000002</v>
      </c>
    </row>
    <row r="40" spans="1:18" x14ac:dyDescent="0.25">
      <c r="A40" s="11" t="s">
        <v>510</v>
      </c>
      <c r="B40" s="13">
        <v>14157</v>
      </c>
      <c r="C40" s="14">
        <f>(467/B40*100)</f>
        <v>3.2987214805396627</v>
      </c>
      <c r="D40" s="15">
        <v>13690</v>
      </c>
      <c r="E40" s="14">
        <v>19.665140659999999</v>
      </c>
      <c r="F40" s="16">
        <v>0.65898002</v>
      </c>
      <c r="G40" s="14">
        <v>73.114071019999997</v>
      </c>
      <c r="H40" s="16">
        <v>0.86742792000000002</v>
      </c>
      <c r="I40" s="14">
        <v>0</v>
      </c>
      <c r="J40" s="16">
        <v>0</v>
      </c>
      <c r="K40" s="14" t="s">
        <v>582</v>
      </c>
      <c r="L40" s="16" t="s">
        <v>582</v>
      </c>
      <c r="M40" s="14">
        <v>0</v>
      </c>
      <c r="N40" s="16">
        <v>0</v>
      </c>
      <c r="O40" s="14">
        <v>0</v>
      </c>
      <c r="P40" s="16">
        <v>0</v>
      </c>
      <c r="Q40" s="14">
        <v>7.2207883199999996</v>
      </c>
      <c r="R40" s="16">
        <v>0.54888762999999996</v>
      </c>
    </row>
    <row r="41" spans="1:18" x14ac:dyDescent="0.25">
      <c r="A41" s="11" t="s">
        <v>511</v>
      </c>
      <c r="B41" s="13">
        <v>5712</v>
      </c>
      <c r="C41" s="14">
        <f>(83/B41*100)</f>
        <v>1.4530812324929971</v>
      </c>
      <c r="D41" s="15">
        <v>5629</v>
      </c>
      <c r="E41" s="14">
        <v>26.64066004</v>
      </c>
      <c r="F41" s="16">
        <v>0.84896479000000002</v>
      </c>
      <c r="G41" s="14">
        <v>66.484144009999994</v>
      </c>
      <c r="H41" s="16">
        <v>1.1017926899999999</v>
      </c>
      <c r="I41" s="14">
        <v>0</v>
      </c>
      <c r="J41" s="16">
        <v>0</v>
      </c>
      <c r="K41" s="14" t="s">
        <v>582</v>
      </c>
      <c r="L41" s="16" t="s">
        <v>582</v>
      </c>
      <c r="M41" s="14">
        <v>0.68244422999999999</v>
      </c>
      <c r="N41" s="16">
        <v>0.18172937</v>
      </c>
      <c r="O41" s="14">
        <v>0</v>
      </c>
      <c r="P41" s="16">
        <v>0</v>
      </c>
      <c r="Q41" s="14">
        <v>6.1927517200000004</v>
      </c>
      <c r="R41" s="16">
        <v>0.50405619000000002</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19.154786119714288</v>
      </c>
      <c r="F42" s="16">
        <f>IF(COUNT(F7:F41) &gt; 0, SQRT(SUMSQ(F7:F41)/(COUNT(F7:F41)*COUNT(F7:F41)) ), "—")</f>
        <v>0.11447813140868962</v>
      </c>
      <c r="G42" s="14">
        <f>IF(COUNT(G7:G41) &gt; 0, AVERAGE(G7:G41), "—")</f>
        <v>72.775809258571414</v>
      </c>
      <c r="H42" s="16">
        <f>IF(COUNT(H7:H41) &gt; 0, SQRT(SUMSQ(H7:H41)/(COUNT(H7:H41)*COUNT(H7:H41)) ), "—")</f>
        <v>0.15239968266685455</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1.1716914285714287E-3</v>
      </c>
      <c r="P42" s="16">
        <f>IF(COUNT(P7:P41) &gt; 0, SQRT(SUMSQ(P7:P41)/(COUNT(P7:P41)*COUNT(P7:P41)) ), "—")</f>
        <v>9.1960771428571436E-4</v>
      </c>
      <c r="Q42" s="14">
        <f>IF(COUNT(Q7:Q41) &gt; 0, AVERAGE(Q7:Q41), "—")</f>
        <v>7.4300089854285698</v>
      </c>
      <c r="R42" s="16">
        <f>IF(COUNT(R7:R41) &gt; 0, SQRT(SUMSQ(R7:R41)/(COUNT(R7:R41)*COUNT(R7:R41)) ), "—")</f>
        <v>0.10017832116270077</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23.185879589999999</v>
      </c>
      <c r="F46" s="16">
        <v>0.57426085999999998</v>
      </c>
      <c r="G46" s="14">
        <v>37.997969040000001</v>
      </c>
      <c r="H46" s="16">
        <v>0.97243038000000004</v>
      </c>
      <c r="I46" s="14">
        <v>0</v>
      </c>
      <c r="J46" s="16">
        <v>0</v>
      </c>
      <c r="K46" s="14" t="s">
        <v>582</v>
      </c>
      <c r="L46" s="16" t="s">
        <v>582</v>
      </c>
      <c r="M46" s="14">
        <v>0</v>
      </c>
      <c r="N46" s="16">
        <v>0</v>
      </c>
      <c r="O46" s="14">
        <v>0</v>
      </c>
      <c r="P46" s="16">
        <v>0</v>
      </c>
      <c r="Q46" s="14">
        <v>38.81615137</v>
      </c>
      <c r="R46" s="16">
        <v>1.1523516899999999</v>
      </c>
    </row>
    <row r="47" spans="1:18" x14ac:dyDescent="0.25">
      <c r="A47" s="11" t="s">
        <v>517</v>
      </c>
      <c r="B47" s="13">
        <v>5928</v>
      </c>
      <c r="C47" s="14">
        <f>(498/B47*100)</f>
        <v>8.4008097165991913</v>
      </c>
      <c r="D47" s="15">
        <v>5430</v>
      </c>
      <c r="E47" s="14">
        <v>20.612649260000001</v>
      </c>
      <c r="F47" s="16">
        <v>0.84529153000000001</v>
      </c>
      <c r="G47" s="14">
        <v>62.817046650000002</v>
      </c>
      <c r="H47" s="16">
        <v>1.58276488</v>
      </c>
      <c r="I47" s="14">
        <v>0</v>
      </c>
      <c r="J47" s="16">
        <v>0</v>
      </c>
      <c r="K47" s="14" t="s">
        <v>582</v>
      </c>
      <c r="L47" s="16" t="s">
        <v>582</v>
      </c>
      <c r="M47" s="14">
        <v>0</v>
      </c>
      <c r="N47" s="16">
        <v>0</v>
      </c>
      <c r="O47" s="14">
        <v>0</v>
      </c>
      <c r="P47" s="16">
        <v>0</v>
      </c>
      <c r="Q47" s="14">
        <v>16.57030409</v>
      </c>
      <c r="R47" s="16">
        <v>1.1608544599999999</v>
      </c>
    </row>
    <row r="48" spans="1:18" x14ac:dyDescent="0.25">
      <c r="A48" s="11" t="s">
        <v>518</v>
      </c>
      <c r="B48" s="13">
        <v>9841</v>
      </c>
      <c r="C48" s="14">
        <f>(9/B48*100)</f>
        <v>9.1454120516207701E-2</v>
      </c>
      <c r="D48" s="15">
        <v>9832</v>
      </c>
      <c r="E48" s="14">
        <v>10.49418831</v>
      </c>
      <c r="F48" s="16">
        <v>0.63094159999999999</v>
      </c>
      <c r="G48" s="14">
        <v>85.764218400000004</v>
      </c>
      <c r="H48" s="16">
        <v>0.85284245999999997</v>
      </c>
      <c r="I48" s="14">
        <v>0</v>
      </c>
      <c r="J48" s="16">
        <v>0</v>
      </c>
      <c r="K48" s="14" t="s">
        <v>582</v>
      </c>
      <c r="L48" s="16" t="s">
        <v>582</v>
      </c>
      <c r="M48" s="14">
        <v>0</v>
      </c>
      <c r="N48" s="16">
        <v>0</v>
      </c>
      <c r="O48" s="14">
        <v>0</v>
      </c>
      <c r="P48" s="16">
        <v>0</v>
      </c>
      <c r="Q48" s="14">
        <v>3.74159329</v>
      </c>
      <c r="R48" s="16">
        <v>0.53913334000000002</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36.200702100000001</v>
      </c>
      <c r="F50" s="16">
        <v>0.74293726000000004</v>
      </c>
      <c r="G50" s="14">
        <v>57.841632099999998</v>
      </c>
      <c r="H50" s="16">
        <v>0.86668217999999997</v>
      </c>
      <c r="I50" s="14">
        <v>0</v>
      </c>
      <c r="J50" s="16">
        <v>0</v>
      </c>
      <c r="K50" s="14" t="s">
        <v>582</v>
      </c>
      <c r="L50" s="16" t="s">
        <v>582</v>
      </c>
      <c r="M50" s="14">
        <v>0</v>
      </c>
      <c r="N50" s="16">
        <v>0</v>
      </c>
      <c r="O50" s="14">
        <v>0</v>
      </c>
      <c r="P50" s="16">
        <v>0</v>
      </c>
      <c r="Q50" s="14">
        <v>5.9576658</v>
      </c>
      <c r="R50" s="16">
        <v>0.50699161000000004</v>
      </c>
    </row>
    <row r="51" spans="1:18" x14ac:dyDescent="0.25">
      <c r="A51" s="11" t="s">
        <v>521</v>
      </c>
      <c r="B51" s="13">
        <v>6866</v>
      </c>
      <c r="C51" s="14">
        <f>(114/B51*100)</f>
        <v>1.6603553743081854</v>
      </c>
      <c r="D51" s="15">
        <v>6752</v>
      </c>
      <c r="E51" s="14">
        <v>10.06649884</v>
      </c>
      <c r="F51" s="16">
        <v>0.51839570000000001</v>
      </c>
      <c r="G51" s="14">
        <v>66.638389630000006</v>
      </c>
      <c r="H51" s="16">
        <v>1.0914196199999999</v>
      </c>
      <c r="I51" s="14">
        <v>0</v>
      </c>
      <c r="J51" s="16">
        <v>0</v>
      </c>
      <c r="K51" s="14" t="s">
        <v>582</v>
      </c>
      <c r="L51" s="16" t="s">
        <v>582</v>
      </c>
      <c r="M51" s="14">
        <v>10.57559064</v>
      </c>
      <c r="N51" s="16">
        <v>0.61278966999999995</v>
      </c>
      <c r="O51" s="14">
        <v>0</v>
      </c>
      <c r="P51" s="16">
        <v>0</v>
      </c>
      <c r="Q51" s="14">
        <v>12.71952089</v>
      </c>
      <c r="R51" s="16">
        <v>1.0686546400000001</v>
      </c>
    </row>
    <row r="52" spans="1:18" x14ac:dyDescent="0.25">
      <c r="A52" s="11" t="s">
        <v>522</v>
      </c>
      <c r="B52" s="13">
        <v>5809</v>
      </c>
      <c r="C52" s="14">
        <f>(127/B52*100)</f>
        <v>2.1862626958168359</v>
      </c>
      <c r="D52" s="15">
        <v>5682</v>
      </c>
      <c r="E52" s="14">
        <v>16.6956901</v>
      </c>
      <c r="F52" s="16">
        <v>0.79666071000000005</v>
      </c>
      <c r="G52" s="14">
        <v>79.333008919999997</v>
      </c>
      <c r="H52" s="16">
        <v>0.95377272000000002</v>
      </c>
      <c r="I52" s="14">
        <v>0</v>
      </c>
      <c r="J52" s="16">
        <v>0</v>
      </c>
      <c r="K52" s="14" t="s">
        <v>582</v>
      </c>
      <c r="L52" s="16" t="s">
        <v>582</v>
      </c>
      <c r="M52" s="14">
        <v>0</v>
      </c>
      <c r="N52" s="16">
        <v>0</v>
      </c>
      <c r="O52" s="14">
        <v>0</v>
      </c>
      <c r="P52" s="16">
        <v>0</v>
      </c>
      <c r="Q52" s="14">
        <v>3.9713009700000002</v>
      </c>
      <c r="R52" s="16">
        <v>0.36674848999999998</v>
      </c>
    </row>
    <row r="53" spans="1:18" x14ac:dyDescent="0.25">
      <c r="A53" s="11" t="s">
        <v>523</v>
      </c>
      <c r="B53" s="13">
        <v>5571</v>
      </c>
      <c r="C53" s="14">
        <f>(150/B53*100)</f>
        <v>2.6925148088314486</v>
      </c>
      <c r="D53" s="15">
        <v>5421</v>
      </c>
      <c r="E53" s="14">
        <v>26.541866370000001</v>
      </c>
      <c r="F53" s="16">
        <v>0.76163060999999999</v>
      </c>
      <c r="G53" s="14">
        <v>62.467073540000001</v>
      </c>
      <c r="H53" s="16">
        <v>0.77207923000000001</v>
      </c>
      <c r="I53" s="14">
        <v>0</v>
      </c>
      <c r="J53" s="16">
        <v>0</v>
      </c>
      <c r="K53" s="14" t="s">
        <v>582</v>
      </c>
      <c r="L53" s="16" t="s">
        <v>582</v>
      </c>
      <c r="M53" s="14">
        <v>0</v>
      </c>
      <c r="N53" s="16">
        <v>0</v>
      </c>
      <c r="O53" s="14">
        <v>0</v>
      </c>
      <c r="P53" s="16">
        <v>0</v>
      </c>
      <c r="Q53" s="14">
        <v>10.99106009</v>
      </c>
      <c r="R53" s="16">
        <v>0.46737962</v>
      </c>
    </row>
    <row r="54" spans="1:18" x14ac:dyDescent="0.25">
      <c r="A54" s="11" t="s">
        <v>524</v>
      </c>
      <c r="B54" s="13">
        <v>4740</v>
      </c>
      <c r="C54" s="14">
        <f>(669/B54*100)</f>
        <v>14.113924050632912</v>
      </c>
      <c r="D54" s="15">
        <v>4071</v>
      </c>
      <c r="E54" s="14">
        <v>26.053391220000002</v>
      </c>
      <c r="F54" s="16">
        <v>1.0475074499999999</v>
      </c>
      <c r="G54" s="14">
        <v>54.442159539999999</v>
      </c>
      <c r="H54" s="16">
        <v>1.61193261</v>
      </c>
      <c r="I54" s="14">
        <v>0</v>
      </c>
      <c r="J54" s="16">
        <v>0</v>
      </c>
      <c r="K54" s="14" t="s">
        <v>582</v>
      </c>
      <c r="L54" s="16" t="s">
        <v>582</v>
      </c>
      <c r="M54" s="14">
        <v>0</v>
      </c>
      <c r="N54" s="16">
        <v>0</v>
      </c>
      <c r="O54" s="14">
        <v>0</v>
      </c>
      <c r="P54" s="16">
        <v>0</v>
      </c>
      <c r="Q54" s="14">
        <v>19.50444924</v>
      </c>
      <c r="R54" s="16">
        <v>1.6665485200000001</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11.77831228</v>
      </c>
      <c r="F56" s="16">
        <v>0.60411718000000003</v>
      </c>
      <c r="G56" s="14">
        <v>85.770574479999993</v>
      </c>
      <c r="H56" s="16">
        <v>0.70350022000000001</v>
      </c>
      <c r="I56" s="14">
        <v>0</v>
      </c>
      <c r="J56" s="16">
        <v>0</v>
      </c>
      <c r="K56" s="14" t="s">
        <v>582</v>
      </c>
      <c r="L56" s="16" t="s">
        <v>582</v>
      </c>
      <c r="M56" s="14">
        <v>0</v>
      </c>
      <c r="N56" s="16">
        <v>0</v>
      </c>
      <c r="O56" s="14">
        <v>0</v>
      </c>
      <c r="P56" s="16">
        <v>0</v>
      </c>
      <c r="Q56" s="14">
        <v>2.4511132400000002</v>
      </c>
      <c r="R56" s="16">
        <v>0.26967486000000002</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20.941096720000001</v>
      </c>
      <c r="F61" s="16">
        <v>0.62820162999999996</v>
      </c>
      <c r="G61" s="14">
        <v>73.335805530000002</v>
      </c>
      <c r="H61" s="16">
        <v>0.85724445999999999</v>
      </c>
      <c r="I61" s="14">
        <v>0</v>
      </c>
      <c r="J61" s="16">
        <v>0</v>
      </c>
      <c r="K61" s="14" t="s">
        <v>582</v>
      </c>
      <c r="L61" s="16" t="s">
        <v>582</v>
      </c>
      <c r="M61" s="14">
        <v>0</v>
      </c>
      <c r="N61" s="16">
        <v>0</v>
      </c>
      <c r="O61" s="14">
        <v>0</v>
      </c>
      <c r="P61" s="16">
        <v>0</v>
      </c>
      <c r="Q61" s="14">
        <v>5.72309775</v>
      </c>
      <c r="R61" s="16">
        <v>0.56346300999999999</v>
      </c>
    </row>
    <row r="62" spans="1:18" x14ac:dyDescent="0.25">
      <c r="A62" s="11" t="s">
        <v>532</v>
      </c>
      <c r="B62" s="13">
        <v>4476</v>
      </c>
      <c r="C62" s="14">
        <f>(3/B62*100)</f>
        <v>6.7024128686327081E-2</v>
      </c>
      <c r="D62" s="15">
        <v>4473</v>
      </c>
      <c r="E62" s="14">
        <v>13.249713829999999</v>
      </c>
      <c r="F62" s="16">
        <v>0.51250077999999999</v>
      </c>
      <c r="G62" s="14">
        <v>85.007417469999993</v>
      </c>
      <c r="H62" s="16">
        <v>0.52645458999999994</v>
      </c>
      <c r="I62" s="14">
        <v>0</v>
      </c>
      <c r="J62" s="16">
        <v>0</v>
      </c>
      <c r="K62" s="14" t="s">
        <v>582</v>
      </c>
      <c r="L62" s="16" t="s">
        <v>582</v>
      </c>
      <c r="M62" s="14">
        <v>0</v>
      </c>
      <c r="N62" s="16">
        <v>0</v>
      </c>
      <c r="O62" s="14">
        <v>0</v>
      </c>
      <c r="P62" s="16">
        <v>0</v>
      </c>
      <c r="Q62" s="14">
        <v>1.7428687</v>
      </c>
      <c r="R62" s="16">
        <v>0.17230254</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32.289408350000002</v>
      </c>
      <c r="F66" s="16">
        <v>0.58738517000000001</v>
      </c>
      <c r="G66" s="14">
        <v>52.458116709999999</v>
      </c>
      <c r="H66" s="16">
        <v>0.58752327999999998</v>
      </c>
      <c r="I66" s="14">
        <v>0</v>
      </c>
      <c r="J66" s="16">
        <v>0</v>
      </c>
      <c r="K66" s="14" t="s">
        <v>582</v>
      </c>
      <c r="L66" s="16" t="s">
        <v>582</v>
      </c>
      <c r="M66" s="14">
        <v>0</v>
      </c>
      <c r="N66" s="16">
        <v>0</v>
      </c>
      <c r="O66" s="14">
        <v>0</v>
      </c>
      <c r="P66" s="16">
        <v>0</v>
      </c>
      <c r="Q66" s="14">
        <v>15.252474940000001</v>
      </c>
      <c r="R66" s="16">
        <v>0.41741802</v>
      </c>
    </row>
    <row r="67" spans="1:18" x14ac:dyDescent="0.25">
      <c r="A67" s="11" t="s">
        <v>537</v>
      </c>
      <c r="B67" s="13">
        <v>6971</v>
      </c>
      <c r="C67" s="14">
        <f>(1435/B67*100)</f>
        <v>20.585281882082914</v>
      </c>
      <c r="D67" s="15">
        <v>5536</v>
      </c>
      <c r="E67" s="14">
        <v>22.04526117</v>
      </c>
      <c r="F67" s="16">
        <v>0.79607928999999999</v>
      </c>
      <c r="G67" s="14">
        <v>71.549061820000006</v>
      </c>
      <c r="H67" s="16">
        <v>0.86826342999999995</v>
      </c>
      <c r="I67" s="14">
        <v>0</v>
      </c>
      <c r="J67" s="16">
        <v>0</v>
      </c>
      <c r="K67" s="14" t="s">
        <v>582</v>
      </c>
      <c r="L67" s="16" t="s">
        <v>582</v>
      </c>
      <c r="M67" s="14">
        <v>0</v>
      </c>
      <c r="N67" s="16">
        <v>0</v>
      </c>
      <c r="O67" s="14">
        <v>0</v>
      </c>
      <c r="P67" s="16">
        <v>0</v>
      </c>
      <c r="Q67" s="14">
        <v>6.4056770099999998</v>
      </c>
      <c r="R67" s="16">
        <v>0.41307496999999999</v>
      </c>
    </row>
    <row r="68" spans="1:18" x14ac:dyDescent="0.25">
      <c r="A68" s="11" t="s">
        <v>538</v>
      </c>
      <c r="B68" s="13">
        <v>12083</v>
      </c>
      <c r="C68" s="14">
        <f>(33/B68*100)</f>
        <v>0.27311098237192749</v>
      </c>
      <c r="D68" s="15">
        <v>12050</v>
      </c>
      <c r="E68" s="14">
        <v>32.044543310000002</v>
      </c>
      <c r="F68" s="16">
        <v>0.41368262</v>
      </c>
      <c r="G68" s="14">
        <v>46.750017669999998</v>
      </c>
      <c r="H68" s="16">
        <v>0.43573752999999998</v>
      </c>
      <c r="I68" s="14">
        <v>0</v>
      </c>
      <c r="J68" s="16">
        <v>0</v>
      </c>
      <c r="K68" s="14" t="s">
        <v>582</v>
      </c>
      <c r="L68" s="16" t="s">
        <v>582</v>
      </c>
      <c r="M68" s="14">
        <v>0</v>
      </c>
      <c r="N68" s="16">
        <v>0</v>
      </c>
      <c r="O68" s="14">
        <v>0</v>
      </c>
      <c r="P68" s="16">
        <v>0</v>
      </c>
      <c r="Q68" s="14">
        <v>21.20543902</v>
      </c>
      <c r="R68" s="16">
        <v>0.33325663999999999</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26.32059555</v>
      </c>
      <c r="F70" s="16">
        <v>0.72598883999999997</v>
      </c>
      <c r="G70" s="14">
        <v>65.638644470000003</v>
      </c>
      <c r="H70" s="16">
        <v>0.96490580999999997</v>
      </c>
      <c r="I70" s="14">
        <v>0</v>
      </c>
      <c r="J70" s="16">
        <v>0</v>
      </c>
      <c r="K70" s="14" t="s">
        <v>582</v>
      </c>
      <c r="L70" s="16" t="s">
        <v>582</v>
      </c>
      <c r="M70" s="14">
        <v>0</v>
      </c>
      <c r="N70" s="16">
        <v>0</v>
      </c>
      <c r="O70" s="14">
        <v>0</v>
      </c>
      <c r="P70" s="16">
        <v>0</v>
      </c>
      <c r="Q70" s="14">
        <v>8.0407599800000007</v>
      </c>
      <c r="R70" s="16">
        <v>0.60226811000000002</v>
      </c>
    </row>
    <row r="71" spans="1:18" x14ac:dyDescent="0.25">
      <c r="A71" s="11" t="s">
        <v>541</v>
      </c>
      <c r="B71" s="13">
        <v>6115</v>
      </c>
      <c r="C71" s="14">
        <f>(63/B71*100)</f>
        <v>1.0302534750613246</v>
      </c>
      <c r="D71" s="15">
        <v>6052</v>
      </c>
      <c r="E71" s="14">
        <v>9.7885035800000004</v>
      </c>
      <c r="F71" s="16">
        <v>0.35835921999999998</v>
      </c>
      <c r="G71" s="14">
        <v>87.985886059999999</v>
      </c>
      <c r="H71" s="16">
        <v>0.39079865000000003</v>
      </c>
      <c r="I71" s="14">
        <v>0</v>
      </c>
      <c r="J71" s="16">
        <v>0</v>
      </c>
      <c r="K71" s="14" t="s">
        <v>582</v>
      </c>
      <c r="L71" s="16" t="s">
        <v>582</v>
      </c>
      <c r="M71" s="14">
        <v>0</v>
      </c>
      <c r="N71" s="16">
        <v>0</v>
      </c>
      <c r="O71" s="14">
        <v>0</v>
      </c>
      <c r="P71" s="16">
        <v>0</v>
      </c>
      <c r="Q71" s="14">
        <v>2.2256103600000001</v>
      </c>
      <c r="R71" s="16">
        <v>0.21431620000000001</v>
      </c>
    </row>
    <row r="72" spans="1:18" x14ac:dyDescent="0.25">
      <c r="A72" s="11" t="s">
        <v>542</v>
      </c>
      <c r="B72" s="13">
        <v>7708</v>
      </c>
      <c r="C72" s="14">
        <f>(12/B72*100)</f>
        <v>0.15568240788790866</v>
      </c>
      <c r="D72" s="15">
        <v>7696</v>
      </c>
      <c r="E72" s="14">
        <v>10.665049890000001</v>
      </c>
      <c r="F72" s="16">
        <v>0.49457171</v>
      </c>
      <c r="G72" s="14">
        <v>87.573638439999996</v>
      </c>
      <c r="H72" s="16">
        <v>0.50912064000000001</v>
      </c>
      <c r="I72" s="14">
        <v>0</v>
      </c>
      <c r="J72" s="16">
        <v>0</v>
      </c>
      <c r="K72" s="14" t="s">
        <v>582</v>
      </c>
      <c r="L72" s="16" t="s">
        <v>582</v>
      </c>
      <c r="M72" s="14">
        <v>0</v>
      </c>
      <c r="N72" s="16">
        <v>0</v>
      </c>
      <c r="O72" s="14">
        <v>0</v>
      </c>
      <c r="P72" s="16">
        <v>0</v>
      </c>
      <c r="Q72" s="14">
        <v>1.76131167</v>
      </c>
      <c r="R72" s="16">
        <v>0.13872908</v>
      </c>
    </row>
    <row r="73" spans="1:18" x14ac:dyDescent="0.25">
      <c r="A73" s="11" t="s">
        <v>543</v>
      </c>
      <c r="B73" s="13">
        <v>8249</v>
      </c>
      <c r="C73" s="14">
        <f>(224/B73*100)</f>
        <v>2.7154806643229485</v>
      </c>
      <c r="D73" s="15">
        <v>8025</v>
      </c>
      <c r="E73" s="14">
        <v>38.029553960000001</v>
      </c>
      <c r="F73" s="16">
        <v>1.2453143099999999</v>
      </c>
      <c r="G73" s="14">
        <v>59.605275919999997</v>
      </c>
      <c r="H73" s="16">
        <v>1.25646138</v>
      </c>
      <c r="I73" s="14">
        <v>0</v>
      </c>
      <c r="J73" s="16">
        <v>0</v>
      </c>
      <c r="K73" s="14" t="s">
        <v>582</v>
      </c>
      <c r="L73" s="16" t="s">
        <v>582</v>
      </c>
      <c r="M73" s="14">
        <v>0</v>
      </c>
      <c r="N73" s="16">
        <v>0</v>
      </c>
      <c r="O73" s="14">
        <v>0</v>
      </c>
      <c r="P73" s="16">
        <v>0</v>
      </c>
      <c r="Q73" s="14">
        <v>2.3651701200000002</v>
      </c>
      <c r="R73" s="16">
        <v>0.36329834</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32.617118060000003</v>
      </c>
      <c r="F75" s="16">
        <v>0.74789718000000005</v>
      </c>
      <c r="G75" s="14">
        <v>48.808159920000001</v>
      </c>
      <c r="H75" s="16">
        <v>1.14606615</v>
      </c>
      <c r="I75" s="14">
        <v>0</v>
      </c>
      <c r="J75" s="16">
        <v>0</v>
      </c>
      <c r="K75" s="14" t="s">
        <v>582</v>
      </c>
      <c r="L75" s="16" t="s">
        <v>582</v>
      </c>
      <c r="M75" s="14">
        <v>0</v>
      </c>
      <c r="N75" s="16">
        <v>0</v>
      </c>
      <c r="O75" s="14">
        <v>0</v>
      </c>
      <c r="P75" s="16">
        <v>0</v>
      </c>
      <c r="Q75" s="14">
        <v>18.574722019999999</v>
      </c>
      <c r="R75" s="16">
        <v>1.20234537</v>
      </c>
    </row>
    <row r="76" spans="1:18" x14ac:dyDescent="0.25">
      <c r="A76" s="11" t="s">
        <v>546</v>
      </c>
      <c r="B76" s="13">
        <v>14167</v>
      </c>
      <c r="C76" s="14">
        <f>(239/B76*100)</f>
        <v>1.6870191289616716</v>
      </c>
      <c r="D76" s="15">
        <v>13928</v>
      </c>
      <c r="E76" s="14">
        <v>34.77556234</v>
      </c>
      <c r="F76" s="16">
        <v>0.71602315000000005</v>
      </c>
      <c r="G76" s="14">
        <v>55.892806399999998</v>
      </c>
      <c r="H76" s="16">
        <v>0.94074367000000003</v>
      </c>
      <c r="I76" s="14">
        <v>0</v>
      </c>
      <c r="J76" s="16">
        <v>0</v>
      </c>
      <c r="K76" s="14" t="s">
        <v>582</v>
      </c>
      <c r="L76" s="16" t="s">
        <v>582</v>
      </c>
      <c r="M76" s="14">
        <v>0</v>
      </c>
      <c r="N76" s="16">
        <v>0</v>
      </c>
      <c r="O76" s="14">
        <v>0</v>
      </c>
      <c r="P76" s="16">
        <v>0</v>
      </c>
      <c r="Q76" s="14">
        <v>9.3316312499999992</v>
      </c>
      <c r="R76" s="16">
        <v>0.50767410000000002</v>
      </c>
    </row>
    <row r="77" spans="1:18" x14ac:dyDescent="0.25">
      <c r="A77" s="11" t="s">
        <v>547</v>
      </c>
      <c r="B77" s="13">
        <v>6062</v>
      </c>
      <c r="C77" s="14">
        <f>(534/B77*100)</f>
        <v>8.8089739359947217</v>
      </c>
      <c r="D77" s="15">
        <v>5528</v>
      </c>
      <c r="E77" s="14">
        <v>17.369339029999999</v>
      </c>
      <c r="F77" s="16">
        <v>0.58844485000000002</v>
      </c>
      <c r="G77" s="14">
        <v>61.983910799999997</v>
      </c>
      <c r="H77" s="16">
        <v>0.93051064000000006</v>
      </c>
      <c r="I77" s="14">
        <v>0</v>
      </c>
      <c r="J77" s="16">
        <v>0</v>
      </c>
      <c r="K77" s="14" t="s">
        <v>582</v>
      </c>
      <c r="L77" s="16" t="s">
        <v>582</v>
      </c>
      <c r="M77" s="14">
        <v>0</v>
      </c>
      <c r="N77" s="16">
        <v>0</v>
      </c>
      <c r="O77" s="14">
        <v>0</v>
      </c>
      <c r="P77" s="16">
        <v>0</v>
      </c>
      <c r="Q77" s="14">
        <v>20.64675016</v>
      </c>
      <c r="R77" s="16">
        <v>0.93316443000000004</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26.599074860000002</v>
      </c>
      <c r="F81" s="16">
        <v>1.07862206</v>
      </c>
      <c r="G81" s="14">
        <v>70.906187979999999</v>
      </c>
      <c r="H81" s="16">
        <v>1.16389488</v>
      </c>
      <c r="I81" s="14">
        <v>0</v>
      </c>
      <c r="J81" s="16">
        <v>0</v>
      </c>
      <c r="K81" s="14" t="s">
        <v>582</v>
      </c>
      <c r="L81" s="16" t="s">
        <v>582</v>
      </c>
      <c r="M81" s="14">
        <v>0</v>
      </c>
      <c r="N81" s="16">
        <v>0</v>
      </c>
      <c r="O81" s="14">
        <v>0</v>
      </c>
      <c r="P81" s="16">
        <v>0</v>
      </c>
      <c r="Q81" s="14">
        <v>2.4947371700000001</v>
      </c>
      <c r="R81" s="16">
        <v>0.38004375000000001</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908</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593</v>
      </c>
      <c r="F4" s="22"/>
      <c r="G4" s="21" t="s">
        <v>594</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(1080/B7*100)</f>
        <v>7.4328974535443901</v>
      </c>
      <c r="D7" s="15">
        <v>13450</v>
      </c>
      <c r="E7" s="14">
        <v>62.690332890000001</v>
      </c>
      <c r="F7" s="16">
        <v>0.60913499000000004</v>
      </c>
      <c r="G7" s="14">
        <v>28.522670170000001</v>
      </c>
      <c r="H7" s="16">
        <v>0.55091427999999998</v>
      </c>
      <c r="I7" s="14">
        <v>0</v>
      </c>
      <c r="J7" s="16">
        <v>0</v>
      </c>
      <c r="K7" s="14" t="s">
        <v>582</v>
      </c>
      <c r="L7" s="16" t="s">
        <v>582</v>
      </c>
      <c r="M7" s="14">
        <v>0</v>
      </c>
      <c r="N7" s="16">
        <v>0</v>
      </c>
      <c r="O7" s="14">
        <v>0</v>
      </c>
      <c r="P7" s="16">
        <v>0</v>
      </c>
      <c r="Q7" s="14">
        <v>8.7869969300000008</v>
      </c>
      <c r="R7" s="16">
        <v>0.52862715000000005</v>
      </c>
    </row>
    <row r="8" spans="1:18" x14ac:dyDescent="0.25">
      <c r="A8" s="11" t="s">
        <v>478</v>
      </c>
      <c r="B8" s="13">
        <v>7007</v>
      </c>
      <c r="C8" s="14">
        <f>(357/B8*100)</f>
        <v>5.0949050949050951</v>
      </c>
      <c r="D8" s="15">
        <v>6650</v>
      </c>
      <c r="E8" s="14">
        <v>53.556533780000002</v>
      </c>
      <c r="F8" s="16">
        <v>0.82430223999999996</v>
      </c>
      <c r="G8" s="14">
        <v>39.706982539999998</v>
      </c>
      <c r="H8" s="16">
        <v>0.78454433000000001</v>
      </c>
      <c r="I8" s="14">
        <v>0</v>
      </c>
      <c r="J8" s="16">
        <v>0</v>
      </c>
      <c r="K8" s="14" t="s">
        <v>582</v>
      </c>
      <c r="L8" s="16" t="s">
        <v>582</v>
      </c>
      <c r="M8" s="14">
        <v>0.4951663</v>
      </c>
      <c r="N8" s="16">
        <v>0.12190288000000001</v>
      </c>
      <c r="O8" s="14">
        <v>0</v>
      </c>
      <c r="P8" s="16">
        <v>0</v>
      </c>
      <c r="Q8" s="14">
        <v>6.24131737</v>
      </c>
      <c r="R8" s="16">
        <v>0.39238685000000001</v>
      </c>
    </row>
    <row r="9" spans="1:18" x14ac:dyDescent="0.25">
      <c r="A9" s="11" t="s">
        <v>479</v>
      </c>
      <c r="B9" s="13">
        <v>9651</v>
      </c>
      <c r="C9" s="14">
        <f>(381/B9*100)</f>
        <v>3.947777432390426</v>
      </c>
      <c r="D9" s="15">
        <v>9270</v>
      </c>
      <c r="E9" s="14">
        <v>63.847222950000003</v>
      </c>
      <c r="F9" s="16">
        <v>0.68099217999999995</v>
      </c>
      <c r="G9" s="14">
        <v>26.61843575</v>
      </c>
      <c r="H9" s="16">
        <v>0.56310892999999995</v>
      </c>
      <c r="I9" s="14">
        <v>0</v>
      </c>
      <c r="J9" s="16">
        <v>0</v>
      </c>
      <c r="K9" s="14" t="s">
        <v>582</v>
      </c>
      <c r="L9" s="16" t="s">
        <v>582</v>
      </c>
      <c r="M9" s="14">
        <v>3.1075687300000001</v>
      </c>
      <c r="N9" s="16">
        <v>0.55629209000000002</v>
      </c>
      <c r="O9" s="14">
        <v>0</v>
      </c>
      <c r="P9" s="16">
        <v>0</v>
      </c>
      <c r="Q9" s="14">
        <v>6.4267725699999998</v>
      </c>
      <c r="R9" s="16">
        <v>0.44820063999999998</v>
      </c>
    </row>
    <row r="10" spans="1:18" x14ac:dyDescent="0.25">
      <c r="A10" s="11" t="s">
        <v>480</v>
      </c>
      <c r="B10" s="13">
        <v>20058</v>
      </c>
      <c r="C10" s="14">
        <f>(596/B10*100)</f>
        <v>2.9713829893309405</v>
      </c>
      <c r="D10" s="15">
        <v>19462</v>
      </c>
      <c r="E10" s="14">
        <v>68.210617069999998</v>
      </c>
      <c r="F10" s="16">
        <v>0.60095750999999997</v>
      </c>
      <c r="G10" s="14">
        <v>26.87859817</v>
      </c>
      <c r="H10" s="16">
        <v>0.49542480999999999</v>
      </c>
      <c r="I10" s="14">
        <v>0</v>
      </c>
      <c r="J10" s="16">
        <v>0</v>
      </c>
      <c r="K10" s="14" t="s">
        <v>582</v>
      </c>
      <c r="L10" s="16" t="s">
        <v>582</v>
      </c>
      <c r="M10" s="14">
        <v>0</v>
      </c>
      <c r="N10" s="16">
        <v>0</v>
      </c>
      <c r="O10" s="14">
        <v>0</v>
      </c>
      <c r="P10" s="16">
        <v>0</v>
      </c>
      <c r="Q10" s="14">
        <v>4.9107847600000003</v>
      </c>
      <c r="R10" s="16">
        <v>0.40408761999999998</v>
      </c>
    </row>
    <row r="11" spans="1:18" x14ac:dyDescent="0.25">
      <c r="A11" s="11" t="s">
        <v>481</v>
      </c>
      <c r="B11" s="13">
        <v>7053</v>
      </c>
      <c r="C11" s="14">
        <f>(274/B11*100)</f>
        <v>3.8848716858074575</v>
      </c>
      <c r="D11" s="15">
        <v>6779</v>
      </c>
      <c r="E11" s="14">
        <v>54.118086060000003</v>
      </c>
      <c r="F11" s="16">
        <v>0.94644271999999996</v>
      </c>
      <c r="G11" s="14">
        <v>34.069273559999999</v>
      </c>
      <c r="H11" s="16">
        <v>0.79551090000000002</v>
      </c>
      <c r="I11" s="14">
        <v>0</v>
      </c>
      <c r="J11" s="16">
        <v>0</v>
      </c>
      <c r="K11" s="14" t="s">
        <v>582</v>
      </c>
      <c r="L11" s="16" t="s">
        <v>582</v>
      </c>
      <c r="M11" s="14">
        <v>0</v>
      </c>
      <c r="N11" s="16">
        <v>0</v>
      </c>
      <c r="O11" s="14">
        <v>0</v>
      </c>
      <c r="P11" s="16">
        <v>0</v>
      </c>
      <c r="Q11" s="14">
        <v>11.81264037</v>
      </c>
      <c r="R11" s="16">
        <v>1.0843280799999999</v>
      </c>
    </row>
    <row r="12" spans="1:18" x14ac:dyDescent="0.25">
      <c r="A12" s="11" t="s">
        <v>482</v>
      </c>
      <c r="B12" s="13">
        <v>6894</v>
      </c>
      <c r="C12" s="14">
        <f>(61/B12*100)</f>
        <v>0.88482738613286904</v>
      </c>
      <c r="D12" s="15">
        <v>6833</v>
      </c>
      <c r="E12" s="14">
        <v>59.029985459999999</v>
      </c>
      <c r="F12" s="16">
        <v>0.76860273000000001</v>
      </c>
      <c r="G12" s="14">
        <v>34.501102189999997</v>
      </c>
      <c r="H12" s="16">
        <v>0.69228924999999997</v>
      </c>
      <c r="I12" s="14">
        <v>0</v>
      </c>
      <c r="J12" s="16">
        <v>0</v>
      </c>
      <c r="K12" s="14" t="s">
        <v>582</v>
      </c>
      <c r="L12" s="16" t="s">
        <v>582</v>
      </c>
      <c r="M12" s="14">
        <v>2.3491034900000001</v>
      </c>
      <c r="N12" s="16">
        <v>0.59219533000000002</v>
      </c>
      <c r="O12" s="14">
        <v>0</v>
      </c>
      <c r="P12" s="16">
        <v>0</v>
      </c>
      <c r="Q12" s="14">
        <v>4.11980887</v>
      </c>
      <c r="R12" s="16">
        <v>0.45452277000000002</v>
      </c>
    </row>
    <row r="13" spans="1:18" x14ac:dyDescent="0.25">
      <c r="A13" s="11" t="s">
        <v>483</v>
      </c>
      <c r="B13" s="13">
        <v>7161</v>
      </c>
      <c r="C13" s="14">
        <f>(380/B13*100)</f>
        <v>5.3065214355536936</v>
      </c>
      <c r="D13" s="15">
        <v>6781</v>
      </c>
      <c r="E13" s="14">
        <v>57.268139669999996</v>
      </c>
      <c r="F13" s="16">
        <v>0.92977142999999995</v>
      </c>
      <c r="G13" s="14">
        <v>34.082053649999999</v>
      </c>
      <c r="H13" s="16">
        <v>0.84999912</v>
      </c>
      <c r="I13" s="14">
        <v>0</v>
      </c>
      <c r="J13" s="16">
        <v>0</v>
      </c>
      <c r="K13" s="14" t="s">
        <v>582</v>
      </c>
      <c r="L13" s="16" t="s">
        <v>582</v>
      </c>
      <c r="M13" s="14">
        <v>4.2538754900000004</v>
      </c>
      <c r="N13" s="16">
        <v>0.49133434999999998</v>
      </c>
      <c r="O13" s="14">
        <v>0</v>
      </c>
      <c r="P13" s="16">
        <v>0</v>
      </c>
      <c r="Q13" s="14">
        <v>4.3959311999999997</v>
      </c>
      <c r="R13" s="16">
        <v>0.41984382999999997</v>
      </c>
    </row>
    <row r="14" spans="1:18" x14ac:dyDescent="0.25">
      <c r="A14" s="11" t="s">
        <v>484</v>
      </c>
      <c r="B14" s="13">
        <v>5587</v>
      </c>
      <c r="C14" s="14">
        <f>(102/B14*100)</f>
        <v>1.8256667263289779</v>
      </c>
      <c r="D14" s="15">
        <v>5485</v>
      </c>
      <c r="E14" s="14">
        <v>65.643169790000002</v>
      </c>
      <c r="F14" s="16">
        <v>0.66510937000000003</v>
      </c>
      <c r="G14" s="14">
        <v>31.73284975</v>
      </c>
      <c r="H14" s="16">
        <v>0.60149260999999998</v>
      </c>
      <c r="I14" s="14">
        <v>0</v>
      </c>
      <c r="J14" s="16">
        <v>0</v>
      </c>
      <c r="K14" s="14" t="s">
        <v>582</v>
      </c>
      <c r="L14" s="16" t="s">
        <v>582</v>
      </c>
      <c r="M14" s="14">
        <v>0</v>
      </c>
      <c r="N14" s="16">
        <v>0</v>
      </c>
      <c r="O14" s="14">
        <v>0</v>
      </c>
      <c r="P14" s="16">
        <v>0</v>
      </c>
      <c r="Q14" s="14">
        <v>2.6239804599999998</v>
      </c>
      <c r="R14" s="16">
        <v>0.25432192999999997</v>
      </c>
    </row>
    <row r="15" spans="1:18" x14ac:dyDescent="0.25">
      <c r="A15" s="11" t="s">
        <v>485</v>
      </c>
      <c r="B15" s="13">
        <v>5882</v>
      </c>
      <c r="C15" s="14">
        <f>(218/B15*100)</f>
        <v>3.7062223733424009</v>
      </c>
      <c r="D15" s="15">
        <v>5664</v>
      </c>
      <c r="E15" s="14">
        <v>63.386459379999998</v>
      </c>
      <c r="F15" s="16">
        <v>0.83548270999999996</v>
      </c>
      <c r="G15" s="14">
        <v>31.141299180000001</v>
      </c>
      <c r="H15" s="16">
        <v>0.74581923000000006</v>
      </c>
      <c r="I15" s="14">
        <v>0</v>
      </c>
      <c r="J15" s="16">
        <v>0</v>
      </c>
      <c r="K15" s="14" t="s">
        <v>582</v>
      </c>
      <c r="L15" s="16" t="s">
        <v>582</v>
      </c>
      <c r="M15" s="14">
        <v>1.04287084</v>
      </c>
      <c r="N15" s="16">
        <v>0.46760998999999998</v>
      </c>
      <c r="O15" s="14">
        <v>0</v>
      </c>
      <c r="P15" s="16">
        <v>0</v>
      </c>
      <c r="Q15" s="14">
        <v>4.4293705900000004</v>
      </c>
      <c r="R15" s="16">
        <v>0.40535538999999998</v>
      </c>
    </row>
    <row r="16" spans="1:18" x14ac:dyDescent="0.25">
      <c r="A16" s="11" t="s">
        <v>486</v>
      </c>
      <c r="B16" s="13">
        <v>6108</v>
      </c>
      <c r="C16" s="14">
        <f>(210/B16*100)</f>
        <v>3.4381139489194501</v>
      </c>
      <c r="D16" s="15">
        <v>5898</v>
      </c>
      <c r="E16" s="14">
        <v>53.916113080000002</v>
      </c>
      <c r="F16" s="16">
        <v>0.78482984</v>
      </c>
      <c r="G16" s="14">
        <v>37.423562140000001</v>
      </c>
      <c r="H16" s="16">
        <v>0.72530921999999998</v>
      </c>
      <c r="I16" s="14">
        <v>0</v>
      </c>
      <c r="J16" s="16">
        <v>0</v>
      </c>
      <c r="K16" s="14" t="s">
        <v>582</v>
      </c>
      <c r="L16" s="16" t="s">
        <v>582</v>
      </c>
      <c r="M16" s="14">
        <v>0</v>
      </c>
      <c r="N16" s="16">
        <v>0</v>
      </c>
      <c r="O16" s="14">
        <v>0</v>
      </c>
      <c r="P16" s="16">
        <v>0</v>
      </c>
      <c r="Q16" s="14">
        <v>8.6603247799999998</v>
      </c>
      <c r="R16" s="16">
        <v>0.67122713000000001</v>
      </c>
    </row>
    <row r="17" spans="1:18" x14ac:dyDescent="0.25">
      <c r="A17" s="11" t="s">
        <v>487</v>
      </c>
      <c r="B17" s="13">
        <v>6504</v>
      </c>
      <c r="C17" s="14">
        <f>(2822/B17*100)</f>
        <v>43.388683886838869</v>
      </c>
      <c r="D17" s="15">
        <v>3682</v>
      </c>
      <c r="E17" s="14">
        <v>56.91510486</v>
      </c>
      <c r="F17" s="16">
        <v>0.92670262999999997</v>
      </c>
      <c r="G17" s="14">
        <v>26.098926079999998</v>
      </c>
      <c r="H17" s="16">
        <v>0.73927776999999995</v>
      </c>
      <c r="I17" s="14">
        <v>0</v>
      </c>
      <c r="J17" s="16">
        <v>0</v>
      </c>
      <c r="K17" s="14" t="s">
        <v>582</v>
      </c>
      <c r="L17" s="16" t="s">
        <v>582</v>
      </c>
      <c r="M17" s="14">
        <v>3.9952953899999999</v>
      </c>
      <c r="N17" s="16">
        <v>0.51654661000000002</v>
      </c>
      <c r="O17" s="14">
        <v>0</v>
      </c>
      <c r="P17" s="16">
        <v>0</v>
      </c>
      <c r="Q17" s="14">
        <v>12.99067368</v>
      </c>
      <c r="R17" s="16">
        <v>0.78100104000000004</v>
      </c>
    </row>
    <row r="18" spans="1:18" x14ac:dyDescent="0.25">
      <c r="A18" s="11" t="s">
        <v>488</v>
      </c>
      <c r="B18" s="13">
        <v>5532</v>
      </c>
      <c r="C18" s="14">
        <f>(33/B18*100)</f>
        <v>0.59652928416485895</v>
      </c>
      <c r="D18" s="15">
        <v>5499</v>
      </c>
      <c r="E18" s="14">
        <v>55.032190460000002</v>
      </c>
      <c r="F18" s="16">
        <v>0.61897382999999995</v>
      </c>
      <c r="G18" s="14">
        <v>38.499009340000001</v>
      </c>
      <c r="H18" s="16">
        <v>0.84777608000000004</v>
      </c>
      <c r="I18" s="14">
        <v>0</v>
      </c>
      <c r="J18" s="16">
        <v>0</v>
      </c>
      <c r="K18" s="14" t="s">
        <v>582</v>
      </c>
      <c r="L18" s="16" t="s">
        <v>582</v>
      </c>
      <c r="M18" s="14">
        <v>0</v>
      </c>
      <c r="N18" s="16">
        <v>0</v>
      </c>
      <c r="O18" s="14">
        <v>0</v>
      </c>
      <c r="P18" s="16">
        <v>0</v>
      </c>
      <c r="Q18" s="14">
        <v>6.4688001999999996</v>
      </c>
      <c r="R18" s="16">
        <v>0.72133190999999997</v>
      </c>
    </row>
    <row r="19" spans="1:18" x14ac:dyDescent="0.25">
      <c r="A19" s="11" t="s">
        <v>489</v>
      </c>
      <c r="B19" s="13">
        <v>5658</v>
      </c>
      <c r="C19" s="14">
        <f>(541/B19*100)</f>
        <v>9.561682573347472</v>
      </c>
      <c r="D19" s="15">
        <v>5117</v>
      </c>
      <c r="E19" s="14">
        <v>70.304427020000006</v>
      </c>
      <c r="F19" s="16">
        <v>0.67018230000000001</v>
      </c>
      <c r="G19" s="14">
        <v>24.562580990000001</v>
      </c>
      <c r="H19" s="16">
        <v>0.63869105000000004</v>
      </c>
      <c r="I19" s="14">
        <v>0</v>
      </c>
      <c r="J19" s="16">
        <v>0</v>
      </c>
      <c r="K19" s="14" t="s">
        <v>582</v>
      </c>
      <c r="L19" s="16" t="s">
        <v>582</v>
      </c>
      <c r="M19" s="14">
        <v>0</v>
      </c>
      <c r="N19" s="16">
        <v>0</v>
      </c>
      <c r="O19" s="14">
        <v>0</v>
      </c>
      <c r="P19" s="16">
        <v>0</v>
      </c>
      <c r="Q19" s="14">
        <v>5.1329919799999999</v>
      </c>
      <c r="R19" s="16">
        <v>0.53095197999999999</v>
      </c>
    </row>
    <row r="20" spans="1:18" x14ac:dyDescent="0.25">
      <c r="A20" s="11" t="s">
        <v>490</v>
      </c>
      <c r="B20" s="13">
        <v>3371</v>
      </c>
      <c r="C20" s="14">
        <f>(75/B20*100)</f>
        <v>2.2248590922574905</v>
      </c>
      <c r="D20" s="15">
        <v>3296</v>
      </c>
      <c r="E20" s="14">
        <v>65.716165309999994</v>
      </c>
      <c r="F20" s="16">
        <v>0.79458136000000001</v>
      </c>
      <c r="G20" s="14">
        <v>27.286371580000001</v>
      </c>
      <c r="H20" s="16">
        <v>0.79928034999999997</v>
      </c>
      <c r="I20" s="14">
        <v>0</v>
      </c>
      <c r="J20" s="16">
        <v>0</v>
      </c>
      <c r="K20" s="14" t="s">
        <v>582</v>
      </c>
      <c r="L20" s="16" t="s">
        <v>582</v>
      </c>
      <c r="M20" s="14">
        <v>0</v>
      </c>
      <c r="N20" s="16">
        <v>0</v>
      </c>
      <c r="O20" s="14">
        <v>0</v>
      </c>
      <c r="P20" s="16">
        <v>0</v>
      </c>
      <c r="Q20" s="14">
        <v>6.99746311</v>
      </c>
      <c r="R20" s="16">
        <v>0.42667871000000002</v>
      </c>
    </row>
    <row r="21" spans="1:18" x14ac:dyDescent="0.25">
      <c r="A21" s="11" t="s">
        <v>491</v>
      </c>
      <c r="B21" s="13">
        <v>5741</v>
      </c>
      <c r="C21" s="14">
        <f>(97/B21*100)</f>
        <v>1.6896011147883645</v>
      </c>
      <c r="D21" s="15">
        <v>5644</v>
      </c>
      <c r="E21" s="14">
        <v>75.306203629999999</v>
      </c>
      <c r="F21" s="16">
        <v>0.75369374</v>
      </c>
      <c r="G21" s="14">
        <v>21.756879219999998</v>
      </c>
      <c r="H21" s="16">
        <v>0.66864765999999998</v>
      </c>
      <c r="I21" s="14">
        <v>0</v>
      </c>
      <c r="J21" s="16">
        <v>0</v>
      </c>
      <c r="K21" s="14" t="s">
        <v>582</v>
      </c>
      <c r="L21" s="16" t="s">
        <v>582</v>
      </c>
      <c r="M21" s="14">
        <v>0</v>
      </c>
      <c r="N21" s="16">
        <v>0</v>
      </c>
      <c r="O21" s="14">
        <v>0</v>
      </c>
      <c r="P21" s="16">
        <v>0</v>
      </c>
      <c r="Q21" s="14">
        <v>2.9369171399999998</v>
      </c>
      <c r="R21" s="16">
        <v>0.29848049999999998</v>
      </c>
    </row>
    <row r="22" spans="1:18" x14ac:dyDescent="0.25">
      <c r="A22" s="11" t="s">
        <v>492</v>
      </c>
      <c r="B22" s="13">
        <v>6598</v>
      </c>
      <c r="C22" s="14">
        <f>(46/B22*100)</f>
        <v>0.69718096392846318</v>
      </c>
      <c r="D22" s="15">
        <v>6552</v>
      </c>
      <c r="E22" s="14">
        <v>57.688324620000003</v>
      </c>
      <c r="F22" s="16">
        <v>0.92601655999999999</v>
      </c>
      <c r="G22" s="14">
        <v>34.083630919999997</v>
      </c>
      <c r="H22" s="16">
        <v>0.87103244999999996</v>
      </c>
      <c r="I22" s="14">
        <v>0</v>
      </c>
      <c r="J22" s="16">
        <v>0</v>
      </c>
      <c r="K22" s="14" t="s">
        <v>582</v>
      </c>
      <c r="L22" s="16" t="s">
        <v>582</v>
      </c>
      <c r="M22" s="14">
        <v>0</v>
      </c>
      <c r="N22" s="16">
        <v>0</v>
      </c>
      <c r="O22" s="14">
        <v>5.5351280000000003E-2</v>
      </c>
      <c r="P22" s="16">
        <v>3.4849560000000002E-2</v>
      </c>
      <c r="Q22" s="14">
        <v>8.1726931900000004</v>
      </c>
      <c r="R22" s="16">
        <v>0.69484794999999999</v>
      </c>
    </row>
    <row r="23" spans="1:18" x14ac:dyDescent="0.25">
      <c r="A23" s="11" t="s">
        <v>493</v>
      </c>
      <c r="B23" s="13">
        <v>11583</v>
      </c>
      <c r="C23" s="14">
        <f>(329/B23*100)</f>
        <v>2.8403695070361739</v>
      </c>
      <c r="D23" s="15">
        <v>11254</v>
      </c>
      <c r="E23" s="14">
        <v>62.283050780000003</v>
      </c>
      <c r="F23" s="16">
        <v>0.67358675999999995</v>
      </c>
      <c r="G23" s="14">
        <v>33.529319280000003</v>
      </c>
      <c r="H23" s="16">
        <v>0.64730460999999995</v>
      </c>
      <c r="I23" s="14">
        <v>0</v>
      </c>
      <c r="J23" s="16">
        <v>0</v>
      </c>
      <c r="K23" s="14" t="s">
        <v>582</v>
      </c>
      <c r="L23" s="16" t="s">
        <v>582</v>
      </c>
      <c r="M23" s="14">
        <v>0</v>
      </c>
      <c r="N23" s="16">
        <v>0</v>
      </c>
      <c r="O23" s="14">
        <v>0</v>
      </c>
      <c r="P23" s="16">
        <v>0</v>
      </c>
      <c r="Q23" s="14">
        <v>4.1876299399999999</v>
      </c>
      <c r="R23" s="16">
        <v>0.41626790000000002</v>
      </c>
    </row>
    <row r="24" spans="1:18" x14ac:dyDescent="0.25">
      <c r="A24" s="11" t="s">
        <v>494</v>
      </c>
      <c r="B24" s="13">
        <v>6647</v>
      </c>
      <c r="C24" s="14">
        <f>(23/B24*100)</f>
        <v>0.34602076124567477</v>
      </c>
      <c r="D24" s="15">
        <v>6624</v>
      </c>
      <c r="E24" s="14">
        <v>48.414367560000002</v>
      </c>
      <c r="F24" s="16">
        <v>1.03235265</v>
      </c>
      <c r="G24" s="14">
        <v>48.715378209999997</v>
      </c>
      <c r="H24" s="16">
        <v>0.96239755000000005</v>
      </c>
      <c r="I24" s="14">
        <v>0</v>
      </c>
      <c r="J24" s="16">
        <v>0</v>
      </c>
      <c r="K24" s="14" t="s">
        <v>582</v>
      </c>
      <c r="L24" s="16" t="s">
        <v>582</v>
      </c>
      <c r="M24" s="14">
        <v>0</v>
      </c>
      <c r="N24" s="16">
        <v>0</v>
      </c>
      <c r="O24" s="14">
        <v>0</v>
      </c>
      <c r="P24" s="16">
        <v>0</v>
      </c>
      <c r="Q24" s="14">
        <v>2.8702542200000001</v>
      </c>
      <c r="R24" s="16">
        <v>0.90306986</v>
      </c>
    </row>
    <row r="25" spans="1:18" x14ac:dyDescent="0.25">
      <c r="A25" s="11" t="s">
        <v>495</v>
      </c>
      <c r="B25" s="13">
        <v>5581</v>
      </c>
      <c r="C25" s="14">
        <f>(26/B25*100)</f>
        <v>0.46586633219853069</v>
      </c>
      <c r="D25" s="15">
        <v>5555</v>
      </c>
      <c r="E25" s="14">
        <v>41.815807489999997</v>
      </c>
      <c r="F25" s="16">
        <v>0.82450349999999994</v>
      </c>
      <c r="G25" s="14">
        <v>55.686917649999998</v>
      </c>
      <c r="H25" s="16">
        <v>0.84636420999999995</v>
      </c>
      <c r="I25" s="14">
        <v>0</v>
      </c>
      <c r="J25" s="16">
        <v>0</v>
      </c>
      <c r="K25" s="14" t="s">
        <v>582</v>
      </c>
      <c r="L25" s="16" t="s">
        <v>582</v>
      </c>
      <c r="M25" s="14">
        <v>0</v>
      </c>
      <c r="N25" s="16">
        <v>0</v>
      </c>
      <c r="O25" s="14">
        <v>0</v>
      </c>
      <c r="P25" s="16">
        <v>0</v>
      </c>
      <c r="Q25" s="14">
        <v>2.49727487</v>
      </c>
      <c r="R25" s="16">
        <v>0.20531558999999999</v>
      </c>
    </row>
    <row r="26" spans="1:18" x14ac:dyDescent="0.25">
      <c r="A26" s="11" t="s">
        <v>496</v>
      </c>
      <c r="B26" s="13">
        <v>4869</v>
      </c>
      <c r="C26" s="14">
        <f>(108/B26*100)</f>
        <v>2.2181146025878005</v>
      </c>
      <c r="D26" s="15">
        <v>4761</v>
      </c>
      <c r="E26" s="14">
        <v>68.727748750000003</v>
      </c>
      <c r="F26" s="16">
        <v>0.76032376999999995</v>
      </c>
      <c r="G26" s="14">
        <v>28.436510949999999</v>
      </c>
      <c r="H26" s="16">
        <v>0.64863941000000003</v>
      </c>
      <c r="I26" s="14">
        <v>0</v>
      </c>
      <c r="J26" s="16">
        <v>0</v>
      </c>
      <c r="K26" s="14" t="s">
        <v>582</v>
      </c>
      <c r="L26" s="16" t="s">
        <v>582</v>
      </c>
      <c r="M26" s="14">
        <v>0</v>
      </c>
      <c r="N26" s="16">
        <v>0</v>
      </c>
      <c r="O26" s="14">
        <v>0</v>
      </c>
      <c r="P26" s="16">
        <v>0</v>
      </c>
      <c r="Q26" s="14">
        <v>2.8357402999999999</v>
      </c>
      <c r="R26" s="16">
        <v>0.31923887000000001</v>
      </c>
    </row>
    <row r="27" spans="1:18" x14ac:dyDescent="0.25">
      <c r="A27" s="11" t="s">
        <v>497</v>
      </c>
      <c r="B27" s="13">
        <v>5299</v>
      </c>
      <c r="C27" s="14">
        <f>(245/B27*100)</f>
        <v>4.6235138705416112</v>
      </c>
      <c r="D27" s="15">
        <v>5054</v>
      </c>
      <c r="E27" s="14">
        <v>66.726539239999994</v>
      </c>
      <c r="F27" s="16">
        <v>0.64618114999999998</v>
      </c>
      <c r="G27" s="14">
        <v>24.746822909999999</v>
      </c>
      <c r="H27" s="16">
        <v>0.61335077000000005</v>
      </c>
      <c r="I27" s="14">
        <v>0</v>
      </c>
      <c r="J27" s="16">
        <v>0</v>
      </c>
      <c r="K27" s="14" t="s">
        <v>582</v>
      </c>
      <c r="L27" s="16" t="s">
        <v>582</v>
      </c>
      <c r="M27" s="14">
        <v>0</v>
      </c>
      <c r="N27" s="16">
        <v>0</v>
      </c>
      <c r="O27" s="14">
        <v>0</v>
      </c>
      <c r="P27" s="16">
        <v>0</v>
      </c>
      <c r="Q27" s="14">
        <v>8.5266378500000002</v>
      </c>
      <c r="R27" s="16">
        <v>0.34749397999999998</v>
      </c>
    </row>
    <row r="28" spans="1:18" x14ac:dyDescent="0.25">
      <c r="A28" s="11" t="s">
        <v>498</v>
      </c>
      <c r="B28" s="13">
        <v>7568</v>
      </c>
      <c r="C28" s="14">
        <f>(640/B28*100)</f>
        <v>8.456659619450317</v>
      </c>
      <c r="D28" s="15">
        <v>6928</v>
      </c>
      <c r="E28" s="14">
        <v>63.089273149999997</v>
      </c>
      <c r="F28" s="16">
        <v>1.0647959899999999</v>
      </c>
      <c r="G28" s="14">
        <v>28.686728599999999</v>
      </c>
      <c r="H28" s="16">
        <v>0.85724573000000004</v>
      </c>
      <c r="I28" s="14">
        <v>0</v>
      </c>
      <c r="J28" s="16">
        <v>0</v>
      </c>
      <c r="K28" s="14" t="s">
        <v>582</v>
      </c>
      <c r="L28" s="16" t="s">
        <v>582</v>
      </c>
      <c r="M28" s="14">
        <v>0</v>
      </c>
      <c r="N28" s="16">
        <v>0</v>
      </c>
      <c r="O28" s="14">
        <v>0</v>
      </c>
      <c r="P28" s="16">
        <v>0</v>
      </c>
      <c r="Q28" s="14">
        <v>8.2239982600000001</v>
      </c>
      <c r="R28" s="16">
        <v>0.87293593000000003</v>
      </c>
    </row>
    <row r="29" spans="1:18" x14ac:dyDescent="0.25">
      <c r="A29" s="11" t="s">
        <v>499</v>
      </c>
      <c r="B29" s="13">
        <v>5385</v>
      </c>
      <c r="C29" s="14">
        <f>(30/B29*100)</f>
        <v>0.55710306406685239</v>
      </c>
      <c r="D29" s="15">
        <v>5355</v>
      </c>
      <c r="E29" s="14">
        <v>72.646210030000006</v>
      </c>
      <c r="F29" s="16">
        <v>0.75400365999999996</v>
      </c>
      <c r="G29" s="14">
        <v>22.843887949999999</v>
      </c>
      <c r="H29" s="16">
        <v>0.72875038000000003</v>
      </c>
      <c r="I29" s="14">
        <v>0</v>
      </c>
      <c r="J29" s="16">
        <v>0</v>
      </c>
      <c r="K29" s="14" t="s">
        <v>582</v>
      </c>
      <c r="L29" s="16" t="s">
        <v>582</v>
      </c>
      <c r="M29" s="14">
        <v>2.7667624100000001</v>
      </c>
      <c r="N29" s="16">
        <v>0.24169378</v>
      </c>
      <c r="O29" s="14">
        <v>0</v>
      </c>
      <c r="P29" s="16">
        <v>0</v>
      </c>
      <c r="Q29" s="14">
        <v>1.74313962</v>
      </c>
      <c r="R29" s="16">
        <v>0.24020865</v>
      </c>
    </row>
    <row r="30" spans="1:18" x14ac:dyDescent="0.25">
      <c r="A30" s="11" t="s">
        <v>500</v>
      </c>
      <c r="B30" s="13">
        <v>4520</v>
      </c>
      <c r="C30" s="14">
        <f>(290/B30*100)</f>
        <v>6.4159292035398234</v>
      </c>
      <c r="D30" s="15">
        <v>4230</v>
      </c>
      <c r="E30" s="14">
        <v>67.066825890000004</v>
      </c>
      <c r="F30" s="16">
        <v>0.79004461999999998</v>
      </c>
      <c r="G30" s="14">
        <v>27.78375745</v>
      </c>
      <c r="H30" s="16">
        <v>0.76884847000000001</v>
      </c>
      <c r="I30" s="14">
        <v>0</v>
      </c>
      <c r="J30" s="16">
        <v>0</v>
      </c>
      <c r="K30" s="14" t="s">
        <v>582</v>
      </c>
      <c r="L30" s="16" t="s">
        <v>582</v>
      </c>
      <c r="M30" s="14">
        <v>0</v>
      </c>
      <c r="N30" s="16">
        <v>0</v>
      </c>
      <c r="O30" s="14">
        <v>0</v>
      </c>
      <c r="P30" s="16">
        <v>0</v>
      </c>
      <c r="Q30" s="14">
        <v>5.14941666</v>
      </c>
      <c r="R30" s="16">
        <v>0.36268586000000003</v>
      </c>
    </row>
    <row r="31" spans="1:18" x14ac:dyDescent="0.25">
      <c r="A31" s="11" t="s">
        <v>501</v>
      </c>
      <c r="B31" s="13">
        <v>5456</v>
      </c>
      <c r="C31" s="14">
        <f>(161/B31*100)</f>
        <v>2.9508797653958947</v>
      </c>
      <c r="D31" s="15">
        <v>5295</v>
      </c>
      <c r="E31" s="14">
        <v>65.881570120000006</v>
      </c>
      <c r="F31" s="16">
        <v>0.87815739999999998</v>
      </c>
      <c r="G31" s="14">
        <v>28.102345159999999</v>
      </c>
      <c r="H31" s="16">
        <v>0.78147728000000005</v>
      </c>
      <c r="I31" s="14">
        <v>0</v>
      </c>
      <c r="J31" s="16">
        <v>0</v>
      </c>
      <c r="K31" s="14" t="s">
        <v>582</v>
      </c>
      <c r="L31" s="16" t="s">
        <v>582</v>
      </c>
      <c r="M31" s="14">
        <v>0</v>
      </c>
      <c r="N31" s="16">
        <v>0</v>
      </c>
      <c r="O31" s="14">
        <v>0</v>
      </c>
      <c r="P31" s="16">
        <v>0</v>
      </c>
      <c r="Q31" s="14">
        <v>6.0160847200000003</v>
      </c>
      <c r="R31" s="16">
        <v>0.53922574999999995</v>
      </c>
    </row>
    <row r="32" spans="1:18" x14ac:dyDescent="0.25">
      <c r="A32" s="11" t="s">
        <v>502</v>
      </c>
      <c r="B32" s="13">
        <v>4478</v>
      </c>
      <c r="C32" s="14">
        <f>(6/B32*100)</f>
        <v>0.13398838767306834</v>
      </c>
      <c r="D32" s="15">
        <v>4472</v>
      </c>
      <c r="E32" s="14">
        <v>72.937185799999995</v>
      </c>
      <c r="F32" s="16">
        <v>0.66923960999999998</v>
      </c>
      <c r="G32" s="14">
        <v>24.565350370000001</v>
      </c>
      <c r="H32" s="16">
        <v>0.69587849999999996</v>
      </c>
      <c r="I32" s="14">
        <v>0</v>
      </c>
      <c r="J32" s="16">
        <v>0</v>
      </c>
      <c r="K32" s="14" t="s">
        <v>582</v>
      </c>
      <c r="L32" s="16" t="s">
        <v>582</v>
      </c>
      <c r="M32" s="14">
        <v>0</v>
      </c>
      <c r="N32" s="16">
        <v>0</v>
      </c>
      <c r="O32" s="14">
        <v>0</v>
      </c>
      <c r="P32" s="16">
        <v>0</v>
      </c>
      <c r="Q32" s="14">
        <v>2.4974638200000001</v>
      </c>
      <c r="R32" s="16">
        <v>0.30469865000000002</v>
      </c>
    </row>
    <row r="33" spans="1:18" x14ac:dyDescent="0.25">
      <c r="A33" s="11" t="s">
        <v>503</v>
      </c>
      <c r="B33" s="13">
        <v>7325</v>
      </c>
      <c r="C33" s="14">
        <f>(90/B33*100)</f>
        <v>1.228668941979522</v>
      </c>
      <c r="D33" s="15">
        <v>7235</v>
      </c>
      <c r="E33" s="14">
        <v>63.377822709999997</v>
      </c>
      <c r="F33" s="16">
        <v>0.87058762000000001</v>
      </c>
      <c r="G33" s="14">
        <v>34.063350880000002</v>
      </c>
      <c r="H33" s="16">
        <v>0.86497261000000003</v>
      </c>
      <c r="I33" s="14">
        <v>0</v>
      </c>
      <c r="J33" s="16">
        <v>0</v>
      </c>
      <c r="K33" s="14" t="s">
        <v>582</v>
      </c>
      <c r="L33" s="16" t="s">
        <v>582</v>
      </c>
      <c r="M33" s="14">
        <v>0</v>
      </c>
      <c r="N33" s="16">
        <v>0</v>
      </c>
      <c r="O33" s="14">
        <v>0</v>
      </c>
      <c r="P33" s="16">
        <v>0</v>
      </c>
      <c r="Q33" s="14">
        <v>2.55882641</v>
      </c>
      <c r="R33" s="16">
        <v>0.27838826999999999</v>
      </c>
    </row>
    <row r="34" spans="1:18" x14ac:dyDescent="0.25">
      <c r="A34" s="11" t="s">
        <v>504</v>
      </c>
      <c r="B34" s="13">
        <v>6350</v>
      </c>
      <c r="C34" s="14">
        <f>(119/B34*100)</f>
        <v>1.8740157480314963</v>
      </c>
      <c r="D34" s="15">
        <v>6231</v>
      </c>
      <c r="E34" s="14">
        <v>67.586924289999999</v>
      </c>
      <c r="F34" s="16">
        <v>0.75053906999999997</v>
      </c>
      <c r="G34" s="14">
        <v>22.379858639999998</v>
      </c>
      <c r="H34" s="16">
        <v>0.62302908999999995</v>
      </c>
      <c r="I34" s="14">
        <v>0</v>
      </c>
      <c r="J34" s="16">
        <v>0</v>
      </c>
      <c r="K34" s="14" t="s">
        <v>582</v>
      </c>
      <c r="L34" s="16" t="s">
        <v>582</v>
      </c>
      <c r="M34" s="14">
        <v>2.59856183</v>
      </c>
      <c r="N34" s="16">
        <v>0.53942776999999997</v>
      </c>
      <c r="O34" s="14">
        <v>0</v>
      </c>
      <c r="P34" s="16">
        <v>0</v>
      </c>
      <c r="Q34" s="14">
        <v>7.4346552399999997</v>
      </c>
      <c r="R34" s="16">
        <v>0.58937824999999999</v>
      </c>
    </row>
    <row r="35" spans="1:18" x14ac:dyDescent="0.25">
      <c r="A35" s="11" t="s">
        <v>505</v>
      </c>
      <c r="B35" s="13">
        <v>6406</v>
      </c>
      <c r="C35" s="14">
        <f>(98/B35*100)</f>
        <v>1.5298157976896658</v>
      </c>
      <c r="D35" s="15">
        <v>6308</v>
      </c>
      <c r="E35" s="14">
        <v>47.951404019999998</v>
      </c>
      <c r="F35" s="16">
        <v>0.80889323999999996</v>
      </c>
      <c r="G35" s="14">
        <v>45.461083100000003</v>
      </c>
      <c r="H35" s="16">
        <v>0.76995946999999998</v>
      </c>
      <c r="I35" s="14">
        <v>0</v>
      </c>
      <c r="J35" s="16">
        <v>0</v>
      </c>
      <c r="K35" s="14" t="s">
        <v>582</v>
      </c>
      <c r="L35" s="16" t="s">
        <v>582</v>
      </c>
      <c r="M35" s="14">
        <v>1.0461893200000001</v>
      </c>
      <c r="N35" s="16">
        <v>5.740572E-2</v>
      </c>
      <c r="O35" s="14">
        <v>0</v>
      </c>
      <c r="P35" s="16">
        <v>0</v>
      </c>
      <c r="Q35" s="14">
        <v>5.5413235600000004</v>
      </c>
      <c r="R35" s="16">
        <v>0.33466900999999999</v>
      </c>
    </row>
    <row r="36" spans="1:18" x14ac:dyDescent="0.25">
      <c r="A36" s="11" t="s">
        <v>506</v>
      </c>
      <c r="B36" s="13">
        <v>6736</v>
      </c>
      <c r="C36" s="14">
        <f>(116/B36*100)</f>
        <v>1.7220902612826601</v>
      </c>
      <c r="D36" s="15">
        <v>6620</v>
      </c>
      <c r="E36" s="14">
        <v>67.148543219999993</v>
      </c>
      <c r="F36" s="16">
        <v>0.66392229000000003</v>
      </c>
      <c r="G36" s="14">
        <v>28.30975368</v>
      </c>
      <c r="H36" s="16">
        <v>0.56559912999999995</v>
      </c>
      <c r="I36" s="14">
        <v>0</v>
      </c>
      <c r="J36" s="16">
        <v>0</v>
      </c>
      <c r="K36" s="14" t="s">
        <v>582</v>
      </c>
      <c r="L36" s="16" t="s">
        <v>582</v>
      </c>
      <c r="M36" s="14">
        <v>0</v>
      </c>
      <c r="N36" s="16">
        <v>0</v>
      </c>
      <c r="O36" s="14">
        <v>0</v>
      </c>
      <c r="P36" s="16">
        <v>0</v>
      </c>
      <c r="Q36" s="14">
        <v>4.5417031000000003</v>
      </c>
      <c r="R36" s="16">
        <v>0.40389932000000001</v>
      </c>
    </row>
    <row r="37" spans="1:18" x14ac:dyDescent="0.25">
      <c r="A37" s="11" t="s">
        <v>507</v>
      </c>
      <c r="B37" s="13">
        <v>5458</v>
      </c>
      <c r="C37" s="14">
        <f>(254/B37*100)</f>
        <v>4.653719311102968</v>
      </c>
      <c r="D37" s="15">
        <v>5204</v>
      </c>
      <c r="E37" s="14">
        <v>58.81473355</v>
      </c>
      <c r="F37" s="16">
        <v>1.0278825599999999</v>
      </c>
      <c r="G37" s="14">
        <v>31.75902383</v>
      </c>
      <c r="H37" s="16">
        <v>0.83490710999999995</v>
      </c>
      <c r="I37" s="14">
        <v>0</v>
      </c>
      <c r="J37" s="16">
        <v>0</v>
      </c>
      <c r="K37" s="14" t="s">
        <v>582</v>
      </c>
      <c r="L37" s="16" t="s">
        <v>582</v>
      </c>
      <c r="M37" s="14">
        <v>0</v>
      </c>
      <c r="N37" s="16">
        <v>0</v>
      </c>
      <c r="O37" s="14">
        <v>0</v>
      </c>
      <c r="P37" s="16">
        <v>0</v>
      </c>
      <c r="Q37" s="14">
        <v>9.42624262</v>
      </c>
      <c r="R37" s="16">
        <v>0.84940700000000002</v>
      </c>
    </row>
    <row r="38" spans="1:18" x14ac:dyDescent="0.25">
      <c r="A38" s="11" t="s">
        <v>508</v>
      </c>
      <c r="B38" s="13">
        <v>5860</v>
      </c>
      <c r="C38" s="14">
        <f>(36/B38*100)</f>
        <v>0.61433447098976102</v>
      </c>
      <c r="D38" s="15">
        <v>5824</v>
      </c>
      <c r="E38" s="14">
        <v>55.123480790000002</v>
      </c>
      <c r="F38" s="16">
        <v>0.88307599999999997</v>
      </c>
      <c r="G38" s="14">
        <v>22.873374609999999</v>
      </c>
      <c r="H38" s="16">
        <v>0.64095806</v>
      </c>
      <c r="I38" s="14">
        <v>0</v>
      </c>
      <c r="J38" s="16">
        <v>0</v>
      </c>
      <c r="K38" s="14" t="s">
        <v>582</v>
      </c>
      <c r="L38" s="16" t="s">
        <v>582</v>
      </c>
      <c r="M38" s="14">
        <v>0</v>
      </c>
      <c r="N38" s="16">
        <v>0</v>
      </c>
      <c r="O38" s="14">
        <v>0</v>
      </c>
      <c r="P38" s="16">
        <v>0</v>
      </c>
      <c r="Q38" s="14">
        <v>22.003144599999999</v>
      </c>
      <c r="R38" s="16">
        <v>1.1159218</v>
      </c>
    </row>
    <row r="39" spans="1:18" x14ac:dyDescent="0.25">
      <c r="A39" s="11" t="s">
        <v>509</v>
      </c>
      <c r="B39" s="13">
        <v>5895</v>
      </c>
      <c r="C39" s="14">
        <f>(34/B39*100)</f>
        <v>0.57675996607294322</v>
      </c>
      <c r="D39" s="15">
        <v>5861</v>
      </c>
      <c r="E39" s="14">
        <v>60.105990179999999</v>
      </c>
      <c r="F39" s="16">
        <v>1.0721489200000001</v>
      </c>
      <c r="G39" s="14">
        <v>34.67085428</v>
      </c>
      <c r="H39" s="16">
        <v>0.96906574000000001</v>
      </c>
      <c r="I39" s="14">
        <v>0</v>
      </c>
      <c r="J39" s="16">
        <v>0</v>
      </c>
      <c r="K39" s="14" t="s">
        <v>582</v>
      </c>
      <c r="L39" s="16" t="s">
        <v>582</v>
      </c>
      <c r="M39" s="14">
        <v>0</v>
      </c>
      <c r="N39" s="16">
        <v>0</v>
      </c>
      <c r="O39" s="14">
        <v>0</v>
      </c>
      <c r="P39" s="16">
        <v>0</v>
      </c>
      <c r="Q39" s="14">
        <v>5.2231555399999996</v>
      </c>
      <c r="R39" s="16">
        <v>0.67272690999999996</v>
      </c>
    </row>
    <row r="40" spans="1:18" x14ac:dyDescent="0.25">
      <c r="A40" s="11" t="s">
        <v>510</v>
      </c>
      <c r="B40" s="13">
        <v>14157</v>
      </c>
      <c r="C40" s="14">
        <f>(467/B40*100)</f>
        <v>3.2987214805396627</v>
      </c>
      <c r="D40" s="15">
        <v>13690</v>
      </c>
      <c r="E40" s="14">
        <v>57.316659209999997</v>
      </c>
      <c r="F40" s="16">
        <v>0.71517176999999998</v>
      </c>
      <c r="G40" s="14">
        <v>37.06097364</v>
      </c>
      <c r="H40" s="16">
        <v>0.67578662</v>
      </c>
      <c r="I40" s="14">
        <v>0</v>
      </c>
      <c r="J40" s="16">
        <v>0</v>
      </c>
      <c r="K40" s="14" t="s">
        <v>582</v>
      </c>
      <c r="L40" s="16" t="s">
        <v>582</v>
      </c>
      <c r="M40" s="14">
        <v>0</v>
      </c>
      <c r="N40" s="16">
        <v>0</v>
      </c>
      <c r="O40" s="14">
        <v>0</v>
      </c>
      <c r="P40" s="16">
        <v>0</v>
      </c>
      <c r="Q40" s="14">
        <v>5.6223671599999996</v>
      </c>
      <c r="R40" s="16">
        <v>0.51618646999999995</v>
      </c>
    </row>
    <row r="41" spans="1:18" x14ac:dyDescent="0.25">
      <c r="A41" s="11" t="s">
        <v>511</v>
      </c>
      <c r="B41" s="13">
        <v>5712</v>
      </c>
      <c r="C41" s="14">
        <f>(83/B41*100)</f>
        <v>1.4530812324929971</v>
      </c>
      <c r="D41" s="15">
        <v>5629</v>
      </c>
      <c r="E41" s="14">
        <v>67.189124969999995</v>
      </c>
      <c r="F41" s="16">
        <v>0.77773914</v>
      </c>
      <c r="G41" s="14">
        <v>27.484801040000001</v>
      </c>
      <c r="H41" s="16">
        <v>0.83856463000000003</v>
      </c>
      <c r="I41" s="14">
        <v>0</v>
      </c>
      <c r="J41" s="16">
        <v>0</v>
      </c>
      <c r="K41" s="14" t="s">
        <v>582</v>
      </c>
      <c r="L41" s="16" t="s">
        <v>582</v>
      </c>
      <c r="M41" s="14">
        <v>0.68244422999999999</v>
      </c>
      <c r="N41" s="16">
        <v>0.18172937</v>
      </c>
      <c r="O41" s="14">
        <v>0</v>
      </c>
      <c r="P41" s="16">
        <v>0</v>
      </c>
      <c r="Q41" s="14">
        <v>4.6436297599999996</v>
      </c>
      <c r="R41" s="16">
        <v>0.49251313000000002</v>
      </c>
    </row>
    <row r="42" spans="1:18" x14ac:dyDescent="0.25">
      <c r="A42" s="11" t="s">
        <v>512</v>
      </c>
      <c r="B42" s="13">
        <f>IF(COUNT(B7:B41) &gt; 0, AVERAGE(B7:B41), "\u2014")</f>
        <v>7103.4285714285716</v>
      </c>
      <c r="C42" s="14">
        <f>IF(COUNT(C7:C41) &gt; 0, AVERAGE(C7:C41), "—")</f>
        <v>4.074610736157104</v>
      </c>
      <c r="D42" s="15">
        <f>IF(COUNT(D7:D41) &gt; 0, AVERAGE(D7:D41), "—")</f>
        <v>6805.4857142857145</v>
      </c>
      <c r="E42" s="14">
        <f>IF(COUNT(E7:E41) &gt; 0, AVERAGE(E7:E41), "—")</f>
        <v>61.623781079428575</v>
      </c>
      <c r="F42" s="16">
        <f>IF(COUNT(F7:F41) &gt; 0, SQRT(SUMSQ(F7:F41)/(COUNT(F7:F41)*COUNT(F7:F41)) ), "—")</f>
        <v>0.1369931456238303</v>
      </c>
      <c r="G42" s="14">
        <f>IF(COUNT(G7:G41) &gt; 0, AVERAGE(G7:G41), "—")</f>
        <v>31.546409070285719</v>
      </c>
      <c r="H42" s="16">
        <f>IF(COUNT(H7:H41) &gt; 0, SQRT(SUMSQ(H7:H41)/(COUNT(H7:H41)*COUNT(H7:H41)) ), "—")</f>
        <v>0.12566407535310317</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0.63822394371428581</v>
      </c>
      <c r="N42" s="16">
        <f>IF(COUNT(N7:N41) &gt; 0, SQRT(SUMSQ(N7:N41)/(COUNT(N7:N41)*COUNT(N7:N41)) ), "—")</f>
        <v>3.8200594502373196E-2</v>
      </c>
      <c r="O42" s="14">
        <f>IF(COUNT(O7:O41) &gt; 0, AVERAGE(O7:O41), "—")</f>
        <v>1.581465142857143E-3</v>
      </c>
      <c r="P42" s="16">
        <f>IF(COUNT(P7:P41) &gt; 0, SQRT(SUMSQ(P7:P41)/(COUNT(P7:P41)*COUNT(P7:P41)) ), "—")</f>
        <v>9.9570171428571444E-4</v>
      </c>
      <c r="Q42" s="14">
        <f>IF(COUNT(Q7:Q41) &gt; 0, AVERAGE(Q7:Q41), "—")</f>
        <v>6.1900044414285711</v>
      </c>
      <c r="R42" s="16">
        <f>IF(COUNT(R7:R41) &gt; 0, SQRT(SUMSQ(R7:R41)/(COUNT(R7:R41)*COUNT(R7:R41)) ), "—")</f>
        <v>9.6547577648005728E-2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(0/B45*100)</f>
        <v>0</v>
      </c>
      <c r="D45" s="15">
        <v>5519</v>
      </c>
      <c r="E45" s="14">
        <v>0</v>
      </c>
      <c r="F45" s="16">
        <v>0</v>
      </c>
      <c r="G45" s="14">
        <v>0</v>
      </c>
      <c r="H45" s="16">
        <v>0</v>
      </c>
      <c r="I45" s="14">
        <v>0</v>
      </c>
      <c r="J45" s="16">
        <v>0</v>
      </c>
      <c r="K45" s="14" t="s">
        <v>582</v>
      </c>
      <c r="L45" s="16" t="s">
        <v>582</v>
      </c>
      <c r="M45" s="14">
        <v>100</v>
      </c>
      <c r="N45" s="16">
        <v>0</v>
      </c>
      <c r="O45" s="14">
        <v>0</v>
      </c>
      <c r="P45" s="16">
        <v>0</v>
      </c>
      <c r="Q45" s="14">
        <v>0</v>
      </c>
      <c r="R45" s="16">
        <v>0</v>
      </c>
    </row>
    <row r="46" spans="1:18" x14ac:dyDescent="0.25">
      <c r="A46" s="11" t="s">
        <v>516</v>
      </c>
      <c r="B46" s="13">
        <v>23141</v>
      </c>
      <c r="C46" s="14">
        <f>(2423/B46*100)</f>
        <v>10.470593319216974</v>
      </c>
      <c r="D46" s="15">
        <v>20718</v>
      </c>
      <c r="E46" s="14">
        <v>36.705856470000001</v>
      </c>
      <c r="F46" s="16">
        <v>0.73578398</v>
      </c>
      <c r="G46" s="14">
        <v>24.560611890000001</v>
      </c>
      <c r="H46" s="16">
        <v>0.66605740000000002</v>
      </c>
      <c r="I46" s="14">
        <v>0</v>
      </c>
      <c r="J46" s="16">
        <v>0</v>
      </c>
      <c r="K46" s="14" t="s">
        <v>582</v>
      </c>
      <c r="L46" s="16" t="s">
        <v>582</v>
      </c>
      <c r="M46" s="14">
        <v>0</v>
      </c>
      <c r="N46" s="16">
        <v>0</v>
      </c>
      <c r="O46" s="14">
        <v>0</v>
      </c>
      <c r="P46" s="16">
        <v>0</v>
      </c>
      <c r="Q46" s="14">
        <v>38.733531640000002</v>
      </c>
      <c r="R46" s="16">
        <v>1.14085875</v>
      </c>
    </row>
    <row r="47" spans="1:18" x14ac:dyDescent="0.25">
      <c r="A47" s="11" t="s">
        <v>517</v>
      </c>
      <c r="B47" s="13">
        <v>5928</v>
      </c>
      <c r="C47" s="14">
        <f>(498/B47*100)</f>
        <v>8.4008097165991913</v>
      </c>
      <c r="D47" s="15">
        <v>5430</v>
      </c>
      <c r="E47" s="14">
        <v>58.152946479999997</v>
      </c>
      <c r="F47" s="16">
        <v>0.99515496999999997</v>
      </c>
      <c r="G47" s="14">
        <v>25.992149090000002</v>
      </c>
      <c r="H47" s="16">
        <v>0.84909276</v>
      </c>
      <c r="I47" s="14">
        <v>0</v>
      </c>
      <c r="J47" s="16">
        <v>0</v>
      </c>
      <c r="K47" s="14" t="s">
        <v>582</v>
      </c>
      <c r="L47" s="16" t="s">
        <v>582</v>
      </c>
      <c r="M47" s="14">
        <v>0</v>
      </c>
      <c r="N47" s="16">
        <v>0</v>
      </c>
      <c r="O47" s="14">
        <v>0</v>
      </c>
      <c r="P47" s="16">
        <v>0</v>
      </c>
      <c r="Q47" s="14">
        <v>15.854904429999999</v>
      </c>
      <c r="R47" s="16">
        <v>1.13571651</v>
      </c>
    </row>
    <row r="48" spans="1:18" x14ac:dyDescent="0.25">
      <c r="A48" s="11" t="s">
        <v>518</v>
      </c>
      <c r="B48" s="13">
        <v>9841</v>
      </c>
      <c r="C48" s="14">
        <f>(9/B48*100)</f>
        <v>9.1454120516207701E-2</v>
      </c>
      <c r="D48" s="15">
        <v>9832</v>
      </c>
      <c r="E48" s="14">
        <v>62.223725229999999</v>
      </c>
      <c r="F48" s="16">
        <v>0.91115102999999997</v>
      </c>
      <c r="G48" s="14">
        <v>35.632052569999999</v>
      </c>
      <c r="H48" s="16">
        <v>0.93368859000000004</v>
      </c>
      <c r="I48" s="14">
        <v>0</v>
      </c>
      <c r="J48" s="16">
        <v>0</v>
      </c>
      <c r="K48" s="14" t="s">
        <v>582</v>
      </c>
      <c r="L48" s="16" t="s">
        <v>582</v>
      </c>
      <c r="M48" s="14">
        <v>0</v>
      </c>
      <c r="N48" s="16">
        <v>0</v>
      </c>
      <c r="O48" s="14">
        <v>0</v>
      </c>
      <c r="P48" s="16">
        <v>0</v>
      </c>
      <c r="Q48" s="14">
        <v>2.1442222000000002</v>
      </c>
      <c r="R48" s="16">
        <v>0.53728682000000005</v>
      </c>
    </row>
    <row r="49" spans="1:18" x14ac:dyDescent="0.25">
      <c r="A49" s="11" t="s">
        <v>519</v>
      </c>
      <c r="B49" s="13">
        <v>6349</v>
      </c>
      <c r="C49" s="14">
        <f>(0/B49*100)</f>
        <v>0</v>
      </c>
      <c r="D49" s="15">
        <v>6349</v>
      </c>
      <c r="E49" s="14">
        <v>0</v>
      </c>
      <c r="F49" s="16">
        <v>0</v>
      </c>
      <c r="G49" s="14">
        <v>0</v>
      </c>
      <c r="H49" s="16">
        <v>0</v>
      </c>
      <c r="I49" s="14">
        <v>0</v>
      </c>
      <c r="J49" s="16">
        <v>0</v>
      </c>
      <c r="K49" s="14" t="s">
        <v>582</v>
      </c>
      <c r="L49" s="16" t="s">
        <v>582</v>
      </c>
      <c r="M49" s="14">
        <v>100</v>
      </c>
      <c r="N49" s="16">
        <v>0</v>
      </c>
      <c r="O49" s="14">
        <v>0</v>
      </c>
      <c r="P49" s="16">
        <v>0</v>
      </c>
      <c r="Q49" s="14">
        <v>0</v>
      </c>
      <c r="R49" s="16">
        <v>0</v>
      </c>
    </row>
    <row r="50" spans="1:18" x14ac:dyDescent="0.25">
      <c r="A50" s="11" t="s">
        <v>520</v>
      </c>
      <c r="B50" s="13">
        <v>11795</v>
      </c>
      <c r="C50" s="14">
        <f>(511/B50*100)</f>
        <v>4.3323442136498516</v>
      </c>
      <c r="D50" s="15">
        <v>11284</v>
      </c>
      <c r="E50" s="14">
        <v>63.506279149999997</v>
      </c>
      <c r="F50" s="16">
        <v>0.65770313000000002</v>
      </c>
      <c r="G50" s="14">
        <v>30.32280849</v>
      </c>
      <c r="H50" s="16">
        <v>0.61458672000000003</v>
      </c>
      <c r="I50" s="14">
        <v>0</v>
      </c>
      <c r="J50" s="16">
        <v>0</v>
      </c>
      <c r="K50" s="14" t="s">
        <v>582</v>
      </c>
      <c r="L50" s="16" t="s">
        <v>582</v>
      </c>
      <c r="M50" s="14">
        <v>0</v>
      </c>
      <c r="N50" s="16">
        <v>0</v>
      </c>
      <c r="O50" s="14">
        <v>0</v>
      </c>
      <c r="P50" s="16">
        <v>0</v>
      </c>
      <c r="Q50" s="14">
        <v>6.17091236</v>
      </c>
      <c r="R50" s="16">
        <v>0.48865677000000002</v>
      </c>
    </row>
    <row r="51" spans="1:18" x14ac:dyDescent="0.25">
      <c r="A51" s="11" t="s">
        <v>521</v>
      </c>
      <c r="B51" s="13">
        <v>6866</v>
      </c>
      <c r="C51" s="14">
        <f>(114/B51*100)</f>
        <v>1.6603553743081854</v>
      </c>
      <c r="D51" s="15">
        <v>6752</v>
      </c>
      <c r="E51" s="14">
        <v>47.802140659999999</v>
      </c>
      <c r="F51" s="16">
        <v>0.82791404000000002</v>
      </c>
      <c r="G51" s="14">
        <v>29.79831626</v>
      </c>
      <c r="H51" s="16">
        <v>0.89855879999999999</v>
      </c>
      <c r="I51" s="14">
        <v>0</v>
      </c>
      <c r="J51" s="16">
        <v>0</v>
      </c>
      <c r="K51" s="14" t="s">
        <v>582</v>
      </c>
      <c r="L51" s="16" t="s">
        <v>582</v>
      </c>
      <c r="M51" s="14">
        <v>10.57559064</v>
      </c>
      <c r="N51" s="16">
        <v>0.61278966999999995</v>
      </c>
      <c r="O51" s="14">
        <v>0</v>
      </c>
      <c r="P51" s="16">
        <v>0</v>
      </c>
      <c r="Q51" s="14">
        <v>11.823952439999999</v>
      </c>
      <c r="R51" s="16">
        <v>1.0810711500000001</v>
      </c>
    </row>
    <row r="52" spans="1:18" x14ac:dyDescent="0.25">
      <c r="A52" s="11" t="s">
        <v>522</v>
      </c>
      <c r="B52" s="13">
        <v>5809</v>
      </c>
      <c r="C52" s="14">
        <f>(127/B52*100)</f>
        <v>2.1862626958168359</v>
      </c>
      <c r="D52" s="15">
        <v>5682</v>
      </c>
      <c r="E52" s="14">
        <v>58.040632979999998</v>
      </c>
      <c r="F52" s="16">
        <v>0.80655657999999997</v>
      </c>
      <c r="G52" s="14">
        <v>38.791385329999997</v>
      </c>
      <c r="H52" s="16">
        <v>0.85941557000000002</v>
      </c>
      <c r="I52" s="14">
        <v>0</v>
      </c>
      <c r="J52" s="16">
        <v>0</v>
      </c>
      <c r="K52" s="14" t="s">
        <v>582</v>
      </c>
      <c r="L52" s="16" t="s">
        <v>582</v>
      </c>
      <c r="M52" s="14">
        <v>0</v>
      </c>
      <c r="N52" s="16">
        <v>0</v>
      </c>
      <c r="O52" s="14">
        <v>0</v>
      </c>
      <c r="P52" s="16">
        <v>0</v>
      </c>
      <c r="Q52" s="14">
        <v>3.16798169</v>
      </c>
      <c r="R52" s="16">
        <v>0.36685695000000001</v>
      </c>
    </row>
    <row r="53" spans="1:18" x14ac:dyDescent="0.25">
      <c r="A53" s="11" t="s">
        <v>523</v>
      </c>
      <c r="B53" s="13">
        <v>5571</v>
      </c>
      <c r="C53" s="14">
        <f>(150/B53*100)</f>
        <v>2.6925148088314486</v>
      </c>
      <c r="D53" s="15">
        <v>5421</v>
      </c>
      <c r="E53" s="14">
        <v>60.606338200000003</v>
      </c>
      <c r="F53" s="16">
        <v>0.73901432</v>
      </c>
      <c r="G53" s="14">
        <v>29.316127789999999</v>
      </c>
      <c r="H53" s="16">
        <v>0.67080077000000005</v>
      </c>
      <c r="I53" s="14">
        <v>0</v>
      </c>
      <c r="J53" s="16">
        <v>0</v>
      </c>
      <c r="K53" s="14" t="s">
        <v>582</v>
      </c>
      <c r="L53" s="16" t="s">
        <v>582</v>
      </c>
      <c r="M53" s="14">
        <v>0</v>
      </c>
      <c r="N53" s="16">
        <v>0</v>
      </c>
      <c r="O53" s="14">
        <v>0</v>
      </c>
      <c r="P53" s="16">
        <v>0</v>
      </c>
      <c r="Q53" s="14">
        <v>10.07753402</v>
      </c>
      <c r="R53" s="16">
        <v>0.43762865000000001</v>
      </c>
    </row>
    <row r="54" spans="1:18" x14ac:dyDescent="0.25">
      <c r="A54" s="11" t="s">
        <v>524</v>
      </c>
      <c r="B54" s="13">
        <v>4740</v>
      </c>
      <c r="C54" s="14">
        <f>(669/B54*100)</f>
        <v>14.113924050632912</v>
      </c>
      <c r="D54" s="15">
        <v>4071</v>
      </c>
      <c r="E54" s="14">
        <v>58.781258119999997</v>
      </c>
      <c r="F54" s="16">
        <v>1.3980677699999999</v>
      </c>
      <c r="G54" s="14">
        <v>22.740669530000002</v>
      </c>
      <c r="H54" s="16">
        <v>0.88423711999999999</v>
      </c>
      <c r="I54" s="14">
        <v>0</v>
      </c>
      <c r="J54" s="16">
        <v>0</v>
      </c>
      <c r="K54" s="14" t="s">
        <v>582</v>
      </c>
      <c r="L54" s="16" t="s">
        <v>582</v>
      </c>
      <c r="M54" s="14">
        <v>0</v>
      </c>
      <c r="N54" s="16">
        <v>0</v>
      </c>
      <c r="O54" s="14">
        <v>0</v>
      </c>
      <c r="P54" s="16">
        <v>0</v>
      </c>
      <c r="Q54" s="14">
        <v>18.478072350000001</v>
      </c>
      <c r="R54" s="16">
        <v>1.58393004</v>
      </c>
    </row>
    <row r="55" spans="1:18" x14ac:dyDescent="0.25">
      <c r="A55" s="11" t="s">
        <v>525</v>
      </c>
      <c r="B55" s="13">
        <v>5316</v>
      </c>
      <c r="C55" s="14">
        <f>(0/B55*100)</f>
        <v>0</v>
      </c>
      <c r="D55" s="15">
        <v>5316</v>
      </c>
      <c r="E55" s="14">
        <v>0</v>
      </c>
      <c r="F55" s="16">
        <v>0</v>
      </c>
      <c r="G55" s="14">
        <v>0</v>
      </c>
      <c r="H55" s="16">
        <v>0</v>
      </c>
      <c r="I55" s="14">
        <v>0</v>
      </c>
      <c r="J55" s="16">
        <v>0</v>
      </c>
      <c r="K55" s="14" t="s">
        <v>582</v>
      </c>
      <c r="L55" s="16" t="s">
        <v>582</v>
      </c>
      <c r="M55" s="14">
        <v>100</v>
      </c>
      <c r="N55" s="16">
        <v>0</v>
      </c>
      <c r="O55" s="14">
        <v>0</v>
      </c>
      <c r="P55" s="16">
        <v>0</v>
      </c>
      <c r="Q55" s="14">
        <v>0</v>
      </c>
      <c r="R55" s="16">
        <v>0</v>
      </c>
    </row>
    <row r="56" spans="1:18" x14ac:dyDescent="0.25">
      <c r="A56" s="11" t="s">
        <v>526</v>
      </c>
      <c r="B56" s="13">
        <v>5359</v>
      </c>
      <c r="C56" s="14">
        <f>(77/B56*100)</f>
        <v>1.4368352304534429</v>
      </c>
      <c r="D56" s="15">
        <v>5282</v>
      </c>
      <c r="E56" s="14">
        <v>57.502467320000001</v>
      </c>
      <c r="F56" s="16">
        <v>0.71499108</v>
      </c>
      <c r="G56" s="14">
        <v>40.958496859999997</v>
      </c>
      <c r="H56" s="16">
        <v>0.71638195000000005</v>
      </c>
      <c r="I56" s="14">
        <v>0</v>
      </c>
      <c r="J56" s="16">
        <v>0</v>
      </c>
      <c r="K56" s="14" t="s">
        <v>582</v>
      </c>
      <c r="L56" s="16" t="s">
        <v>582</v>
      </c>
      <c r="M56" s="14">
        <v>0</v>
      </c>
      <c r="N56" s="16">
        <v>0</v>
      </c>
      <c r="O56" s="14">
        <v>0</v>
      </c>
      <c r="P56" s="16">
        <v>0</v>
      </c>
      <c r="Q56" s="14">
        <v>1.5390358200000001</v>
      </c>
      <c r="R56" s="16">
        <v>0.21974265000000001</v>
      </c>
    </row>
    <row r="57" spans="1:18" x14ac:dyDescent="0.25">
      <c r="A57" s="11" t="s">
        <v>527</v>
      </c>
      <c r="B57" s="13">
        <v>6513</v>
      </c>
      <c r="C57" s="14">
        <f>(0/B57*100)</f>
        <v>0</v>
      </c>
      <c r="D57" s="15">
        <v>6513</v>
      </c>
      <c r="E57" s="14">
        <v>0</v>
      </c>
      <c r="F57" s="16">
        <v>0</v>
      </c>
      <c r="G57" s="14">
        <v>0</v>
      </c>
      <c r="H57" s="16">
        <v>0</v>
      </c>
      <c r="I57" s="14">
        <v>0</v>
      </c>
      <c r="J57" s="16">
        <v>0</v>
      </c>
      <c r="K57" s="14" t="s">
        <v>582</v>
      </c>
      <c r="L57" s="16" t="s">
        <v>582</v>
      </c>
      <c r="M57" s="14">
        <v>100</v>
      </c>
      <c r="N57" s="16">
        <v>0</v>
      </c>
      <c r="O57" s="14">
        <v>0</v>
      </c>
      <c r="P57" s="16">
        <v>0</v>
      </c>
      <c r="Q57" s="14">
        <v>0</v>
      </c>
      <c r="R57" s="16">
        <v>0</v>
      </c>
    </row>
    <row r="58" spans="1:18" x14ac:dyDescent="0.25">
      <c r="A58" s="11" t="s">
        <v>528</v>
      </c>
      <c r="B58" s="13">
        <v>7267</v>
      </c>
      <c r="C58" s="14">
        <f>(0/B58*100)</f>
        <v>0</v>
      </c>
      <c r="D58" s="15">
        <v>7267</v>
      </c>
      <c r="E58" s="14">
        <v>0</v>
      </c>
      <c r="F58" s="16">
        <v>0</v>
      </c>
      <c r="G58" s="14">
        <v>0</v>
      </c>
      <c r="H58" s="16">
        <v>0</v>
      </c>
      <c r="I58" s="14">
        <v>0</v>
      </c>
      <c r="J58" s="16">
        <v>0</v>
      </c>
      <c r="K58" s="14" t="s">
        <v>582</v>
      </c>
      <c r="L58" s="16" t="s">
        <v>582</v>
      </c>
      <c r="M58" s="14">
        <v>100</v>
      </c>
      <c r="N58" s="16">
        <v>0</v>
      </c>
      <c r="O58" s="14">
        <v>0</v>
      </c>
      <c r="P58" s="16">
        <v>0</v>
      </c>
      <c r="Q58" s="14">
        <v>0</v>
      </c>
      <c r="R58" s="16">
        <v>0</v>
      </c>
    </row>
    <row r="59" spans="1:18" x14ac:dyDescent="0.25">
      <c r="A59" s="11" t="s">
        <v>529</v>
      </c>
      <c r="B59" s="13">
        <v>4826</v>
      </c>
      <c r="C59" s="14">
        <f>(0/B59*100)</f>
        <v>0</v>
      </c>
      <c r="D59" s="15">
        <v>4826</v>
      </c>
      <c r="E59" s="14">
        <v>0</v>
      </c>
      <c r="F59" s="16">
        <v>0</v>
      </c>
      <c r="G59" s="14">
        <v>0</v>
      </c>
      <c r="H59" s="16">
        <v>0</v>
      </c>
      <c r="I59" s="14">
        <v>0</v>
      </c>
      <c r="J59" s="16">
        <v>0</v>
      </c>
      <c r="K59" s="14" t="s">
        <v>582</v>
      </c>
      <c r="L59" s="16" t="s">
        <v>582</v>
      </c>
      <c r="M59" s="14">
        <v>100</v>
      </c>
      <c r="N59" s="16">
        <v>0</v>
      </c>
      <c r="O59" s="14">
        <v>0</v>
      </c>
      <c r="P59" s="16">
        <v>0</v>
      </c>
      <c r="Q59" s="14">
        <v>0</v>
      </c>
      <c r="R59" s="16">
        <v>0</v>
      </c>
    </row>
    <row r="60" spans="1:18" x14ac:dyDescent="0.25">
      <c r="A60" s="11" t="s">
        <v>530</v>
      </c>
      <c r="B60" s="13">
        <v>4546</v>
      </c>
      <c r="C60" s="14">
        <f>(0/B60*100)</f>
        <v>0</v>
      </c>
      <c r="D60" s="15">
        <v>4546</v>
      </c>
      <c r="E60" s="14">
        <v>0</v>
      </c>
      <c r="F60" s="16">
        <v>0</v>
      </c>
      <c r="G60" s="14">
        <v>0</v>
      </c>
      <c r="H60" s="16">
        <v>0</v>
      </c>
      <c r="I60" s="14">
        <v>0</v>
      </c>
      <c r="J60" s="16">
        <v>0</v>
      </c>
      <c r="K60" s="14" t="s">
        <v>582</v>
      </c>
      <c r="L60" s="16" t="s">
        <v>582</v>
      </c>
      <c r="M60" s="14">
        <v>100</v>
      </c>
      <c r="N60" s="16">
        <v>0</v>
      </c>
      <c r="O60" s="14">
        <v>0</v>
      </c>
      <c r="P60" s="16">
        <v>0</v>
      </c>
      <c r="Q60" s="14">
        <v>0</v>
      </c>
      <c r="R60" s="16">
        <v>0</v>
      </c>
    </row>
    <row r="61" spans="1:18" x14ac:dyDescent="0.25">
      <c r="A61" s="11" t="s">
        <v>531</v>
      </c>
      <c r="B61" s="13">
        <v>6525</v>
      </c>
      <c r="C61" s="14">
        <f>(195/B61*100)</f>
        <v>2.9885057471264367</v>
      </c>
      <c r="D61" s="15">
        <v>6330</v>
      </c>
      <c r="E61" s="14">
        <v>70.580784739999999</v>
      </c>
      <c r="F61" s="16">
        <v>0.78534883</v>
      </c>
      <c r="G61" s="14">
        <v>24.748016740000001</v>
      </c>
      <c r="H61" s="16">
        <v>0.60988293999999998</v>
      </c>
      <c r="I61" s="14">
        <v>0</v>
      </c>
      <c r="J61" s="16">
        <v>0</v>
      </c>
      <c r="K61" s="14" t="s">
        <v>582</v>
      </c>
      <c r="L61" s="16" t="s">
        <v>582</v>
      </c>
      <c r="M61" s="14">
        <v>0</v>
      </c>
      <c r="N61" s="16">
        <v>0</v>
      </c>
      <c r="O61" s="14">
        <v>0</v>
      </c>
      <c r="P61" s="16">
        <v>0</v>
      </c>
      <c r="Q61" s="14">
        <v>4.6711985199999999</v>
      </c>
      <c r="R61" s="16">
        <v>0.58831319999999998</v>
      </c>
    </row>
    <row r="62" spans="1:18" x14ac:dyDescent="0.25">
      <c r="A62" s="11" t="s">
        <v>532</v>
      </c>
      <c r="B62" s="13">
        <v>4476</v>
      </c>
      <c r="C62" s="14">
        <f>(3/B62*100)</f>
        <v>6.7024128686327081E-2</v>
      </c>
      <c r="D62" s="15">
        <v>4473</v>
      </c>
      <c r="E62" s="14">
        <v>61.854310259999998</v>
      </c>
      <c r="F62" s="16">
        <v>0.72394681999999999</v>
      </c>
      <c r="G62" s="14">
        <v>37.521469529999997</v>
      </c>
      <c r="H62" s="16">
        <v>0.71875783000000004</v>
      </c>
      <c r="I62" s="14">
        <v>0</v>
      </c>
      <c r="J62" s="16">
        <v>0</v>
      </c>
      <c r="K62" s="14" t="s">
        <v>582</v>
      </c>
      <c r="L62" s="16" t="s">
        <v>582</v>
      </c>
      <c r="M62" s="14">
        <v>0</v>
      </c>
      <c r="N62" s="16">
        <v>0</v>
      </c>
      <c r="O62" s="14">
        <v>0</v>
      </c>
      <c r="P62" s="16">
        <v>0</v>
      </c>
      <c r="Q62" s="14">
        <v>0.62422021999999999</v>
      </c>
      <c r="R62" s="16">
        <v>9.9736420000000006E-2</v>
      </c>
    </row>
    <row r="63" spans="1:18" x14ac:dyDescent="0.25">
      <c r="A63" s="11" t="s">
        <v>533</v>
      </c>
      <c r="B63" s="13">
        <v>5324</v>
      </c>
      <c r="C63" s="14">
        <f>(0/B63*100)</f>
        <v>0</v>
      </c>
      <c r="D63" s="15">
        <v>5324</v>
      </c>
      <c r="E63" s="14">
        <v>0</v>
      </c>
      <c r="F63" s="16">
        <v>0</v>
      </c>
      <c r="G63" s="14">
        <v>0</v>
      </c>
      <c r="H63" s="16">
        <v>0</v>
      </c>
      <c r="I63" s="14">
        <v>0</v>
      </c>
      <c r="J63" s="16">
        <v>0</v>
      </c>
      <c r="K63" s="14" t="s">
        <v>582</v>
      </c>
      <c r="L63" s="16" t="s">
        <v>582</v>
      </c>
      <c r="M63" s="14">
        <v>100</v>
      </c>
      <c r="N63" s="16">
        <v>0</v>
      </c>
      <c r="O63" s="14">
        <v>0</v>
      </c>
      <c r="P63" s="16">
        <v>0</v>
      </c>
      <c r="Q63" s="14">
        <v>0</v>
      </c>
      <c r="R63" s="16">
        <v>0</v>
      </c>
    </row>
    <row r="64" spans="1:18" x14ac:dyDescent="0.25">
      <c r="A64" s="11" t="s">
        <v>534</v>
      </c>
      <c r="B64" s="13">
        <v>3634</v>
      </c>
      <c r="C64" s="14">
        <f>(0/B64*100)</f>
        <v>0</v>
      </c>
      <c r="D64" s="15">
        <v>3634</v>
      </c>
      <c r="E64" s="14">
        <v>0</v>
      </c>
      <c r="F64" s="16">
        <v>0</v>
      </c>
      <c r="G64" s="14">
        <v>0</v>
      </c>
      <c r="H64" s="16">
        <v>0</v>
      </c>
      <c r="I64" s="14">
        <v>0</v>
      </c>
      <c r="J64" s="16">
        <v>0</v>
      </c>
      <c r="K64" s="14" t="s">
        <v>582</v>
      </c>
      <c r="L64" s="16" t="s">
        <v>582</v>
      </c>
      <c r="M64" s="14">
        <v>100</v>
      </c>
      <c r="N64" s="16">
        <v>0</v>
      </c>
      <c r="O64" s="14">
        <v>0</v>
      </c>
      <c r="P64" s="16">
        <v>0</v>
      </c>
      <c r="Q64" s="14">
        <v>0</v>
      </c>
      <c r="R64" s="16">
        <v>0</v>
      </c>
    </row>
    <row r="65" spans="1:18" x14ac:dyDescent="0.25">
      <c r="A65" s="11" t="s">
        <v>535</v>
      </c>
      <c r="B65" s="13">
        <v>5325</v>
      </c>
      <c r="C65" s="14">
        <f>(0/B65*100)</f>
        <v>0</v>
      </c>
      <c r="D65" s="15">
        <v>5325</v>
      </c>
      <c r="E65" s="14">
        <v>0</v>
      </c>
      <c r="F65" s="16">
        <v>0</v>
      </c>
      <c r="G65" s="14">
        <v>0</v>
      </c>
      <c r="H65" s="16">
        <v>0</v>
      </c>
      <c r="I65" s="14">
        <v>0</v>
      </c>
      <c r="J65" s="16">
        <v>0</v>
      </c>
      <c r="K65" s="14" t="s">
        <v>582</v>
      </c>
      <c r="L65" s="16" t="s">
        <v>582</v>
      </c>
      <c r="M65" s="14">
        <v>100</v>
      </c>
      <c r="N65" s="16">
        <v>0</v>
      </c>
      <c r="O65" s="14">
        <v>0</v>
      </c>
      <c r="P65" s="16">
        <v>0</v>
      </c>
      <c r="Q65" s="14">
        <v>0</v>
      </c>
      <c r="R65" s="16">
        <v>0</v>
      </c>
    </row>
    <row r="66" spans="1:18" x14ac:dyDescent="0.25">
      <c r="A66" s="11" t="s">
        <v>536</v>
      </c>
      <c r="B66" s="13">
        <v>5665</v>
      </c>
      <c r="C66" s="14">
        <f>(107/B66*100)</f>
        <v>1.888790820829656</v>
      </c>
      <c r="D66" s="15">
        <v>5558</v>
      </c>
      <c r="E66" s="14">
        <v>66.168243689999997</v>
      </c>
      <c r="F66" s="16">
        <v>0.58684314000000004</v>
      </c>
      <c r="G66" s="14">
        <v>18.527714960000001</v>
      </c>
      <c r="H66" s="16">
        <v>0.52377328999999995</v>
      </c>
      <c r="I66" s="14">
        <v>0</v>
      </c>
      <c r="J66" s="16">
        <v>0</v>
      </c>
      <c r="K66" s="14" t="s">
        <v>582</v>
      </c>
      <c r="L66" s="16" t="s">
        <v>582</v>
      </c>
      <c r="M66" s="14">
        <v>0</v>
      </c>
      <c r="N66" s="16">
        <v>0</v>
      </c>
      <c r="O66" s="14">
        <v>0</v>
      </c>
      <c r="P66" s="16">
        <v>0</v>
      </c>
      <c r="Q66" s="14">
        <v>15.30404135</v>
      </c>
      <c r="R66" s="16">
        <v>0.42124415999999998</v>
      </c>
    </row>
    <row r="67" spans="1:18" x14ac:dyDescent="0.25">
      <c r="A67" s="11" t="s">
        <v>537</v>
      </c>
      <c r="B67" s="13">
        <v>6971</v>
      </c>
      <c r="C67" s="14">
        <f>(1435/B67*100)</f>
        <v>20.585281882082914</v>
      </c>
      <c r="D67" s="15">
        <v>5536</v>
      </c>
      <c r="E67" s="14">
        <v>64.635127569999995</v>
      </c>
      <c r="F67" s="16">
        <v>0.66486829000000003</v>
      </c>
      <c r="G67" s="14">
        <v>29.36061024</v>
      </c>
      <c r="H67" s="16">
        <v>0.69298548999999998</v>
      </c>
      <c r="I67" s="14">
        <v>0</v>
      </c>
      <c r="J67" s="16">
        <v>0</v>
      </c>
      <c r="K67" s="14" t="s">
        <v>582</v>
      </c>
      <c r="L67" s="16" t="s">
        <v>582</v>
      </c>
      <c r="M67" s="14">
        <v>0</v>
      </c>
      <c r="N67" s="16">
        <v>0</v>
      </c>
      <c r="O67" s="14">
        <v>0</v>
      </c>
      <c r="P67" s="16">
        <v>0</v>
      </c>
      <c r="Q67" s="14">
        <v>6.0042621900000004</v>
      </c>
      <c r="R67" s="16">
        <v>0.40067861999999999</v>
      </c>
    </row>
    <row r="68" spans="1:18" x14ac:dyDescent="0.25">
      <c r="A68" s="11" t="s">
        <v>538</v>
      </c>
      <c r="B68" s="13">
        <v>12083</v>
      </c>
      <c r="C68" s="14">
        <f>(33/B68*100)</f>
        <v>0.27311098237192749</v>
      </c>
      <c r="D68" s="15">
        <v>12050</v>
      </c>
      <c r="E68" s="14">
        <v>58.643797249999999</v>
      </c>
      <c r="F68" s="16">
        <v>0.51168206000000005</v>
      </c>
      <c r="G68" s="14">
        <v>21.001088809999999</v>
      </c>
      <c r="H68" s="16">
        <v>0.34862973000000003</v>
      </c>
      <c r="I68" s="14">
        <v>0</v>
      </c>
      <c r="J68" s="16">
        <v>0</v>
      </c>
      <c r="K68" s="14" t="s">
        <v>582</v>
      </c>
      <c r="L68" s="16" t="s">
        <v>582</v>
      </c>
      <c r="M68" s="14">
        <v>0</v>
      </c>
      <c r="N68" s="16">
        <v>0</v>
      </c>
      <c r="O68" s="14">
        <v>0</v>
      </c>
      <c r="P68" s="16">
        <v>0</v>
      </c>
      <c r="Q68" s="14">
        <v>20.355113939999999</v>
      </c>
      <c r="R68" s="16">
        <v>0.32924765</v>
      </c>
    </row>
    <row r="69" spans="1:18" x14ac:dyDescent="0.25">
      <c r="A69" s="11" t="s">
        <v>539</v>
      </c>
      <c r="B69" s="13">
        <v>4876</v>
      </c>
      <c r="C69" s="14">
        <f>(0/B69*100)</f>
        <v>0</v>
      </c>
      <c r="D69" s="15">
        <v>4876</v>
      </c>
      <c r="E69" s="14">
        <v>0</v>
      </c>
      <c r="F69" s="16">
        <v>0</v>
      </c>
      <c r="G69" s="14">
        <v>0</v>
      </c>
      <c r="H69" s="16">
        <v>0</v>
      </c>
      <c r="I69" s="14">
        <v>0</v>
      </c>
      <c r="J69" s="16">
        <v>0</v>
      </c>
      <c r="K69" s="14" t="s">
        <v>582</v>
      </c>
      <c r="L69" s="16" t="s">
        <v>582</v>
      </c>
      <c r="M69" s="14">
        <v>100</v>
      </c>
      <c r="N69" s="16">
        <v>0</v>
      </c>
      <c r="O69" s="14">
        <v>0</v>
      </c>
      <c r="P69" s="16">
        <v>0</v>
      </c>
      <c r="Q69" s="14">
        <v>0</v>
      </c>
      <c r="R69" s="16">
        <v>0</v>
      </c>
    </row>
    <row r="70" spans="1:18" x14ac:dyDescent="0.25">
      <c r="A70" s="11" t="s">
        <v>540</v>
      </c>
      <c r="B70" s="13">
        <v>6036</v>
      </c>
      <c r="C70" s="14">
        <f>(223/B70*100)</f>
        <v>3.6944996686547382</v>
      </c>
      <c r="D70" s="15">
        <v>5813</v>
      </c>
      <c r="E70" s="14">
        <v>66.332749129999996</v>
      </c>
      <c r="F70" s="16">
        <v>0.87469748999999997</v>
      </c>
      <c r="G70" s="14">
        <v>26.9986897</v>
      </c>
      <c r="H70" s="16">
        <v>0.68247902999999999</v>
      </c>
      <c r="I70" s="14">
        <v>0</v>
      </c>
      <c r="J70" s="16">
        <v>0</v>
      </c>
      <c r="K70" s="14" t="s">
        <v>582</v>
      </c>
      <c r="L70" s="16" t="s">
        <v>582</v>
      </c>
      <c r="M70" s="14">
        <v>0</v>
      </c>
      <c r="N70" s="16">
        <v>0</v>
      </c>
      <c r="O70" s="14">
        <v>0</v>
      </c>
      <c r="P70" s="16">
        <v>0</v>
      </c>
      <c r="Q70" s="14">
        <v>6.6685611800000002</v>
      </c>
      <c r="R70" s="16">
        <v>0.60525105000000001</v>
      </c>
    </row>
    <row r="71" spans="1:18" x14ac:dyDescent="0.25">
      <c r="A71" s="11" t="s">
        <v>541</v>
      </c>
      <c r="B71" s="13">
        <v>6115</v>
      </c>
      <c r="C71" s="14">
        <f>(63/B71*100)</f>
        <v>1.0302534750613246</v>
      </c>
      <c r="D71" s="15">
        <v>6052</v>
      </c>
      <c r="E71" s="14">
        <v>53.427392570000002</v>
      </c>
      <c r="F71" s="16">
        <v>0.60441129000000005</v>
      </c>
      <c r="G71" s="14">
        <v>45.100434900000003</v>
      </c>
      <c r="H71" s="16">
        <v>0.60389039</v>
      </c>
      <c r="I71" s="14">
        <v>0</v>
      </c>
      <c r="J71" s="16">
        <v>0</v>
      </c>
      <c r="K71" s="14" t="s">
        <v>582</v>
      </c>
      <c r="L71" s="16" t="s">
        <v>582</v>
      </c>
      <c r="M71" s="14">
        <v>0</v>
      </c>
      <c r="N71" s="16">
        <v>0</v>
      </c>
      <c r="O71" s="14">
        <v>0</v>
      </c>
      <c r="P71" s="16">
        <v>0</v>
      </c>
      <c r="Q71" s="14">
        <v>1.4721725299999999</v>
      </c>
      <c r="R71" s="16">
        <v>0.14691642999999999</v>
      </c>
    </row>
    <row r="72" spans="1:18" x14ac:dyDescent="0.25">
      <c r="A72" s="11" t="s">
        <v>542</v>
      </c>
      <c r="B72" s="13">
        <v>7708</v>
      </c>
      <c r="C72" s="14">
        <f>(12/B72*100)</f>
        <v>0.15568240788790866</v>
      </c>
      <c r="D72" s="15">
        <v>7696</v>
      </c>
      <c r="E72" s="14">
        <v>58.632097049999999</v>
      </c>
      <c r="F72" s="16">
        <v>0.74680325999999997</v>
      </c>
      <c r="G72" s="14">
        <v>40.594062809999997</v>
      </c>
      <c r="H72" s="16">
        <v>0.74597426</v>
      </c>
      <c r="I72" s="14">
        <v>0</v>
      </c>
      <c r="J72" s="16">
        <v>0</v>
      </c>
      <c r="K72" s="14" t="s">
        <v>582</v>
      </c>
      <c r="L72" s="16" t="s">
        <v>582</v>
      </c>
      <c r="M72" s="14">
        <v>0</v>
      </c>
      <c r="N72" s="16">
        <v>0</v>
      </c>
      <c r="O72" s="14">
        <v>0</v>
      </c>
      <c r="P72" s="16">
        <v>0</v>
      </c>
      <c r="Q72" s="14">
        <v>0.77384014999999995</v>
      </c>
      <c r="R72" s="16">
        <v>0.10330258</v>
      </c>
    </row>
    <row r="73" spans="1:18" x14ac:dyDescent="0.25">
      <c r="A73" s="11" t="s">
        <v>543</v>
      </c>
      <c r="B73" s="13">
        <v>8249</v>
      </c>
      <c r="C73" s="14">
        <f>(224/B73*100)</f>
        <v>2.7154806643229485</v>
      </c>
      <c r="D73" s="15">
        <v>8025</v>
      </c>
      <c r="E73" s="14">
        <v>70.529124949999996</v>
      </c>
      <c r="F73" s="16">
        <v>0.90137871000000003</v>
      </c>
      <c r="G73" s="14">
        <v>27.618414699999999</v>
      </c>
      <c r="H73" s="16">
        <v>0.89942977999999996</v>
      </c>
      <c r="I73" s="14">
        <v>0</v>
      </c>
      <c r="J73" s="16">
        <v>0</v>
      </c>
      <c r="K73" s="14" t="s">
        <v>582</v>
      </c>
      <c r="L73" s="16" t="s">
        <v>582</v>
      </c>
      <c r="M73" s="14">
        <v>0</v>
      </c>
      <c r="N73" s="16">
        <v>0</v>
      </c>
      <c r="O73" s="14">
        <v>0</v>
      </c>
      <c r="P73" s="16">
        <v>0</v>
      </c>
      <c r="Q73" s="14">
        <v>1.8524603500000001</v>
      </c>
      <c r="R73" s="16">
        <v>0.33331524000000001</v>
      </c>
    </row>
    <row r="74" spans="1:18" x14ac:dyDescent="0.25">
      <c r="A74" s="11" t="s">
        <v>544</v>
      </c>
      <c r="B74" s="13">
        <v>4692</v>
      </c>
      <c r="C74" s="14">
        <f>(0/B74*100)</f>
        <v>0</v>
      </c>
      <c r="D74" s="15">
        <v>4692</v>
      </c>
      <c r="E74" s="14">
        <v>0</v>
      </c>
      <c r="F74" s="16">
        <v>0</v>
      </c>
      <c r="G74" s="14">
        <v>0</v>
      </c>
      <c r="H74" s="16">
        <v>0</v>
      </c>
      <c r="I74" s="14">
        <v>0</v>
      </c>
      <c r="J74" s="16">
        <v>0</v>
      </c>
      <c r="K74" s="14" t="s">
        <v>582</v>
      </c>
      <c r="L74" s="16" t="s">
        <v>582</v>
      </c>
      <c r="M74" s="14">
        <v>100</v>
      </c>
      <c r="N74" s="16">
        <v>0</v>
      </c>
      <c r="O74" s="14">
        <v>0</v>
      </c>
      <c r="P74" s="16">
        <v>0</v>
      </c>
      <c r="Q74" s="14">
        <v>0</v>
      </c>
      <c r="R74" s="16">
        <v>0</v>
      </c>
    </row>
    <row r="75" spans="1:18" x14ac:dyDescent="0.25">
      <c r="A75" s="11" t="s">
        <v>545</v>
      </c>
      <c r="B75" s="13">
        <v>5375</v>
      </c>
      <c r="C75" s="14">
        <f>(365/B75*100)</f>
        <v>6.7906976744186043</v>
      </c>
      <c r="D75" s="15">
        <v>5010</v>
      </c>
      <c r="E75" s="14">
        <v>52.351626000000003</v>
      </c>
      <c r="F75" s="16">
        <v>0.89603493999999995</v>
      </c>
      <c r="G75" s="14">
        <v>28.331459370000001</v>
      </c>
      <c r="H75" s="16">
        <v>0.83038928000000001</v>
      </c>
      <c r="I75" s="14">
        <v>0</v>
      </c>
      <c r="J75" s="16">
        <v>0</v>
      </c>
      <c r="K75" s="14" t="s">
        <v>582</v>
      </c>
      <c r="L75" s="16" t="s">
        <v>582</v>
      </c>
      <c r="M75" s="14">
        <v>0</v>
      </c>
      <c r="N75" s="16">
        <v>0</v>
      </c>
      <c r="O75" s="14">
        <v>0</v>
      </c>
      <c r="P75" s="16">
        <v>0</v>
      </c>
      <c r="Q75" s="14">
        <v>19.316914629999999</v>
      </c>
      <c r="R75" s="16">
        <v>1.19416582</v>
      </c>
    </row>
    <row r="76" spans="1:18" x14ac:dyDescent="0.25">
      <c r="A76" s="11" t="s">
        <v>546</v>
      </c>
      <c r="B76" s="13">
        <v>14167</v>
      </c>
      <c r="C76" s="14">
        <f>(239/B76*100)</f>
        <v>1.6870191289616716</v>
      </c>
      <c r="D76" s="15">
        <v>13928</v>
      </c>
      <c r="E76" s="14">
        <v>67.63076787</v>
      </c>
      <c r="F76" s="16">
        <v>0.69268567000000003</v>
      </c>
      <c r="G76" s="14">
        <v>24.192260180000002</v>
      </c>
      <c r="H76" s="16">
        <v>0.67412192999999998</v>
      </c>
      <c r="I76" s="14">
        <v>0</v>
      </c>
      <c r="J76" s="16">
        <v>0</v>
      </c>
      <c r="K76" s="14" t="s">
        <v>582</v>
      </c>
      <c r="L76" s="16" t="s">
        <v>582</v>
      </c>
      <c r="M76" s="14">
        <v>0</v>
      </c>
      <c r="N76" s="16">
        <v>0</v>
      </c>
      <c r="O76" s="14">
        <v>0</v>
      </c>
      <c r="P76" s="16">
        <v>0</v>
      </c>
      <c r="Q76" s="14">
        <v>8.1769719500000004</v>
      </c>
      <c r="R76" s="16">
        <v>0.48509841999999997</v>
      </c>
    </row>
    <row r="77" spans="1:18" x14ac:dyDescent="0.25">
      <c r="A77" s="11" t="s">
        <v>547</v>
      </c>
      <c r="B77" s="13">
        <v>6062</v>
      </c>
      <c r="C77" s="14">
        <f>(534/B77*100)</f>
        <v>8.8089739359947217</v>
      </c>
      <c r="D77" s="15">
        <v>5528</v>
      </c>
      <c r="E77" s="14">
        <v>52.21902961</v>
      </c>
      <c r="F77" s="16">
        <v>0.86375073000000002</v>
      </c>
      <c r="G77" s="14">
        <v>29.279533560000001</v>
      </c>
      <c r="H77" s="16">
        <v>0.72483167000000004</v>
      </c>
      <c r="I77" s="14">
        <v>0</v>
      </c>
      <c r="J77" s="16">
        <v>0</v>
      </c>
      <c r="K77" s="14" t="s">
        <v>582</v>
      </c>
      <c r="L77" s="16" t="s">
        <v>582</v>
      </c>
      <c r="M77" s="14">
        <v>0</v>
      </c>
      <c r="N77" s="16">
        <v>0</v>
      </c>
      <c r="O77" s="14">
        <v>0</v>
      </c>
      <c r="P77" s="16">
        <v>0</v>
      </c>
      <c r="Q77" s="14">
        <v>18.501436829999999</v>
      </c>
      <c r="R77" s="16">
        <v>0.91254438999999998</v>
      </c>
    </row>
    <row r="78" spans="1:18" x14ac:dyDescent="0.25">
      <c r="A78" s="11" t="s">
        <v>548</v>
      </c>
      <c r="B78" s="13">
        <v>5826</v>
      </c>
      <c r="C78" s="14">
        <f>(0/B78*100)</f>
        <v>0</v>
      </c>
      <c r="D78" s="15">
        <v>5826</v>
      </c>
      <c r="E78" s="14">
        <v>0</v>
      </c>
      <c r="F78" s="16">
        <v>0</v>
      </c>
      <c r="G78" s="14">
        <v>0</v>
      </c>
      <c r="H78" s="16">
        <v>0</v>
      </c>
      <c r="I78" s="14">
        <v>0</v>
      </c>
      <c r="J78" s="16">
        <v>0</v>
      </c>
      <c r="K78" s="14" t="s">
        <v>582</v>
      </c>
      <c r="L78" s="16" t="s">
        <v>582</v>
      </c>
      <c r="M78" s="14">
        <v>100</v>
      </c>
      <c r="N78" s="16">
        <v>0</v>
      </c>
      <c r="O78" s="14">
        <v>0</v>
      </c>
      <c r="P78" s="16">
        <v>0</v>
      </c>
      <c r="Q78" s="14">
        <v>0</v>
      </c>
      <c r="R78" s="16">
        <v>0</v>
      </c>
    </row>
    <row r="79" spans="1:18" ht="24.95" customHeight="1" x14ac:dyDescent="0.25">
      <c r="A79" s="11" t="s">
        <v>549</v>
      </c>
      <c r="B79" s="13">
        <v>1657</v>
      </c>
      <c r="C79" s="14">
        <f>(0/B79*100)</f>
        <v>0</v>
      </c>
      <c r="D79" s="15">
        <v>1657</v>
      </c>
      <c r="E79" s="14">
        <v>0</v>
      </c>
      <c r="F79" s="16">
        <v>0</v>
      </c>
      <c r="G79" s="14">
        <v>0</v>
      </c>
      <c r="H79" s="16">
        <v>0</v>
      </c>
      <c r="I79" s="14">
        <v>0</v>
      </c>
      <c r="J79" s="16">
        <v>0</v>
      </c>
      <c r="K79" s="14" t="s">
        <v>582</v>
      </c>
      <c r="L79" s="16" t="s">
        <v>582</v>
      </c>
      <c r="M79" s="14">
        <v>100</v>
      </c>
      <c r="N79" s="16">
        <v>0</v>
      </c>
      <c r="O79" s="14">
        <v>0</v>
      </c>
      <c r="P79" s="16">
        <v>0</v>
      </c>
      <c r="Q79" s="14">
        <v>0</v>
      </c>
      <c r="R79" s="16">
        <v>0</v>
      </c>
    </row>
    <row r="80" spans="1:18" x14ac:dyDescent="0.25">
      <c r="A80" s="11" t="s">
        <v>550</v>
      </c>
      <c r="B80" s="13">
        <v>7841</v>
      </c>
      <c r="C80" s="14">
        <f>(0/B80*100)</f>
        <v>0</v>
      </c>
      <c r="D80" s="15">
        <v>7841</v>
      </c>
      <c r="E80" s="14">
        <v>0</v>
      </c>
      <c r="F80" s="16">
        <v>0</v>
      </c>
      <c r="G80" s="14">
        <v>0</v>
      </c>
      <c r="H80" s="16">
        <v>0</v>
      </c>
      <c r="I80" s="14">
        <v>0</v>
      </c>
      <c r="J80" s="16">
        <v>0</v>
      </c>
      <c r="K80" s="14" t="s">
        <v>582</v>
      </c>
      <c r="L80" s="16" t="s">
        <v>582</v>
      </c>
      <c r="M80" s="14">
        <v>100</v>
      </c>
      <c r="N80" s="16">
        <v>0</v>
      </c>
      <c r="O80" s="14">
        <v>0</v>
      </c>
      <c r="P80" s="16">
        <v>0</v>
      </c>
      <c r="Q80" s="14">
        <v>0</v>
      </c>
      <c r="R80" s="16">
        <v>0</v>
      </c>
    </row>
    <row r="81" spans="1:18" x14ac:dyDescent="0.25">
      <c r="A81" s="19" t="s">
        <v>551</v>
      </c>
      <c r="B81" s="13">
        <v>8861</v>
      </c>
      <c r="C81" s="14">
        <f>(129/B81*100)</f>
        <v>1.4558176278072452</v>
      </c>
      <c r="D81" s="15">
        <v>8732</v>
      </c>
      <c r="E81" s="14">
        <v>64.963011499999993</v>
      </c>
      <c r="F81" s="16">
        <v>0.85704126999999997</v>
      </c>
      <c r="G81" s="14">
        <v>32.718833779999997</v>
      </c>
      <c r="H81" s="16">
        <v>0.87384063000000001</v>
      </c>
      <c r="I81" s="14">
        <v>0</v>
      </c>
      <c r="J81" s="16">
        <v>0</v>
      </c>
      <c r="K81" s="14" t="s">
        <v>582</v>
      </c>
      <c r="L81" s="16" t="s">
        <v>582</v>
      </c>
      <c r="M81" s="14">
        <v>0</v>
      </c>
      <c r="N81" s="16">
        <v>0</v>
      </c>
      <c r="O81" s="14">
        <v>0</v>
      </c>
      <c r="P81" s="16">
        <v>0</v>
      </c>
      <c r="Q81" s="14">
        <v>2.3181547199999999</v>
      </c>
      <c r="R81" s="16">
        <v>0.38052165999999998</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x14ac:dyDescent="0.25">
      <c r="A2" s="25" t="s">
        <v>909</v>
      </c>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4" spans="1:28" ht="30" customHeight="1" x14ac:dyDescent="0.25">
      <c r="A4" s="4"/>
      <c r="B4" s="5" t="s">
        <v>458</v>
      </c>
      <c r="C4" s="5" t="s">
        <v>459</v>
      </c>
      <c r="D4" s="6" t="s">
        <v>458</v>
      </c>
      <c r="E4" s="21" t="s">
        <v>910</v>
      </c>
      <c r="F4" s="22"/>
      <c r="G4" s="21" t="s">
        <v>911</v>
      </c>
      <c r="H4" s="22"/>
      <c r="I4" s="21" t="s">
        <v>912</v>
      </c>
      <c r="J4" s="22"/>
      <c r="K4" s="21" t="s">
        <v>913</v>
      </c>
      <c r="L4" s="22"/>
      <c r="M4" s="21" t="s">
        <v>914</v>
      </c>
      <c r="N4" s="22"/>
      <c r="O4" s="21" t="s">
        <v>915</v>
      </c>
      <c r="P4" s="22"/>
      <c r="Q4" s="21" t="s">
        <v>916</v>
      </c>
      <c r="R4" s="22"/>
      <c r="S4" s="21" t="s">
        <v>579</v>
      </c>
      <c r="T4" s="22"/>
      <c r="U4" s="21" t="s">
        <v>580</v>
      </c>
      <c r="V4" s="22"/>
      <c r="W4" s="21" t="s">
        <v>468</v>
      </c>
      <c r="X4" s="22"/>
      <c r="Y4" s="21" t="s">
        <v>469</v>
      </c>
      <c r="Z4" s="22"/>
      <c r="AA4" s="21" t="s">
        <v>581</v>
      </c>
      <c r="AB4" s="22"/>
    </row>
    <row r="5" spans="1:2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row>
    <row r="6" spans="1:2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2"/>
    </row>
    <row r="7" spans="1:28" x14ac:dyDescent="0.25">
      <c r="A7" s="11" t="s">
        <v>476</v>
      </c>
      <c r="B7" s="13">
        <v>14530</v>
      </c>
      <c r="C7" s="14">
        <f>(341/B7*100)</f>
        <v>2.3468685478320714</v>
      </c>
      <c r="D7" s="15">
        <v>14189</v>
      </c>
      <c r="E7" s="14">
        <v>9.8956921500000004</v>
      </c>
      <c r="F7" s="16">
        <v>0.37368604</v>
      </c>
      <c r="G7" s="14">
        <v>12.839615220000001</v>
      </c>
      <c r="H7" s="16">
        <v>0.48700726</v>
      </c>
      <c r="I7" s="14">
        <v>16.120506580000001</v>
      </c>
      <c r="J7" s="16">
        <v>0.46172036999999999</v>
      </c>
      <c r="K7" s="14">
        <v>1.5716925500000001</v>
      </c>
      <c r="L7" s="16">
        <v>0.13573889</v>
      </c>
      <c r="M7" s="14">
        <v>1.53128106</v>
      </c>
      <c r="N7" s="16">
        <v>0.16578396000000001</v>
      </c>
      <c r="O7" s="14">
        <v>28.351965669999998</v>
      </c>
      <c r="P7" s="16">
        <v>0.75435799999999997</v>
      </c>
      <c r="Q7" s="14">
        <v>2.9203471200000002</v>
      </c>
      <c r="R7" s="16">
        <v>0.24045899000000001</v>
      </c>
      <c r="S7" s="14">
        <v>0</v>
      </c>
      <c r="T7" s="16">
        <v>0</v>
      </c>
      <c r="U7" s="14" t="s">
        <v>582</v>
      </c>
      <c r="V7" s="16" t="s">
        <v>582</v>
      </c>
      <c r="W7" s="14">
        <v>0</v>
      </c>
      <c r="X7" s="16">
        <v>0</v>
      </c>
      <c r="Y7" s="14">
        <v>2.7182069599999998</v>
      </c>
      <c r="Z7" s="16">
        <v>0.19337672</v>
      </c>
      <c r="AA7" s="14">
        <v>24.050692690000002</v>
      </c>
      <c r="AB7" s="16">
        <v>0.57568419999999998</v>
      </c>
    </row>
    <row r="8" spans="1:28" x14ac:dyDescent="0.25">
      <c r="A8" s="11" t="s">
        <v>478</v>
      </c>
      <c r="B8" s="13">
        <v>7007</v>
      </c>
      <c r="C8" s="14">
        <f>(20/B8*100)</f>
        <v>0.28542885685742825</v>
      </c>
      <c r="D8" s="15">
        <v>6987</v>
      </c>
      <c r="E8" s="14">
        <v>12.909066490000001</v>
      </c>
      <c r="F8" s="16">
        <v>0.93168797999999997</v>
      </c>
      <c r="G8" s="14">
        <v>10.38672963</v>
      </c>
      <c r="H8" s="16">
        <v>0.89200984000000005</v>
      </c>
      <c r="I8" s="14">
        <v>25.141521990000001</v>
      </c>
      <c r="J8" s="16">
        <v>1.0451102299999999</v>
      </c>
      <c r="K8" s="14">
        <v>0.46680873000000001</v>
      </c>
      <c r="L8" s="16">
        <v>9.2378230000000006E-2</v>
      </c>
      <c r="M8" s="14">
        <v>3.6118955800000001</v>
      </c>
      <c r="N8" s="16">
        <v>0.88050015000000004</v>
      </c>
      <c r="O8" s="14">
        <v>16.572093590000001</v>
      </c>
      <c r="P8" s="16">
        <v>1.2612648799999999</v>
      </c>
      <c r="Q8" s="14">
        <v>3.9072875699999998</v>
      </c>
      <c r="R8" s="16">
        <v>0.40262460999999999</v>
      </c>
      <c r="S8" s="14">
        <v>0</v>
      </c>
      <c r="T8" s="16">
        <v>0</v>
      </c>
      <c r="U8" s="14" t="s">
        <v>582</v>
      </c>
      <c r="V8" s="16" t="s">
        <v>582</v>
      </c>
      <c r="W8" s="14">
        <v>0.47237481999999997</v>
      </c>
      <c r="X8" s="16">
        <v>0.11625988</v>
      </c>
      <c r="Y8" s="14">
        <v>2.5253232699999999</v>
      </c>
      <c r="Z8" s="16">
        <v>0.20915027999999999</v>
      </c>
      <c r="AA8" s="14">
        <v>24.006898329999999</v>
      </c>
      <c r="AB8" s="16">
        <v>0.92229317</v>
      </c>
    </row>
    <row r="9" spans="1:28" x14ac:dyDescent="0.25">
      <c r="A9" s="11" t="s">
        <v>479</v>
      </c>
      <c r="B9" s="13">
        <v>9651</v>
      </c>
      <c r="C9" s="14">
        <f>(1934/B9*100)</f>
        <v>20.039374158118331</v>
      </c>
      <c r="D9" s="15">
        <v>7717</v>
      </c>
      <c r="E9" s="14">
        <v>19.435251969999999</v>
      </c>
      <c r="F9" s="16">
        <v>0.82015700999999996</v>
      </c>
      <c r="G9" s="14">
        <v>23.27316888</v>
      </c>
      <c r="H9" s="16">
        <v>0.71012719000000002</v>
      </c>
      <c r="I9" s="14">
        <v>14.72765047</v>
      </c>
      <c r="J9" s="16">
        <v>0.66561872</v>
      </c>
      <c r="K9" s="14">
        <v>0</v>
      </c>
      <c r="L9" s="16">
        <v>0</v>
      </c>
      <c r="M9" s="14">
        <v>4.3509359400000003</v>
      </c>
      <c r="N9" s="16">
        <v>0.41381346000000002</v>
      </c>
      <c r="O9" s="14">
        <v>23.880056249999999</v>
      </c>
      <c r="P9" s="16">
        <v>1.10822552</v>
      </c>
      <c r="Q9" s="14">
        <v>4.9144281999999997</v>
      </c>
      <c r="R9" s="16">
        <v>0.43638011999999998</v>
      </c>
      <c r="S9" s="14">
        <v>0</v>
      </c>
      <c r="T9" s="16">
        <v>0</v>
      </c>
      <c r="U9" s="14" t="s">
        <v>582</v>
      </c>
      <c r="V9" s="16" t="s">
        <v>582</v>
      </c>
      <c r="W9" s="14">
        <v>3.99219898</v>
      </c>
      <c r="X9" s="16">
        <v>0.65497603999999998</v>
      </c>
      <c r="Y9" s="14">
        <v>5.4218758200000003</v>
      </c>
      <c r="Z9" s="16">
        <v>0.38091406</v>
      </c>
      <c r="AA9" s="14">
        <v>4.4334800000000001E-3</v>
      </c>
      <c r="AB9" s="16">
        <v>3.1616299999999999E-3</v>
      </c>
    </row>
    <row r="10" spans="1:28" x14ac:dyDescent="0.25">
      <c r="A10" s="11" t="s">
        <v>480</v>
      </c>
      <c r="B10" s="13">
        <v>20058</v>
      </c>
      <c r="C10" s="14">
        <f>(507/B10*100)</f>
        <v>2.5276697577026623</v>
      </c>
      <c r="D10" s="15">
        <v>19551</v>
      </c>
      <c r="E10" s="14">
        <v>2.0672262099999998</v>
      </c>
      <c r="F10" s="16">
        <v>0.14095737</v>
      </c>
      <c r="G10" s="14">
        <v>3.4770803799999999</v>
      </c>
      <c r="H10" s="16">
        <v>0.23386530999999999</v>
      </c>
      <c r="I10" s="14">
        <v>5.4317570599999998</v>
      </c>
      <c r="J10" s="16">
        <v>0.28511723999999999</v>
      </c>
      <c r="K10" s="14">
        <v>0.44797893999999999</v>
      </c>
      <c r="L10" s="16">
        <v>5.7609519999999997E-2</v>
      </c>
      <c r="M10" s="14">
        <v>16.318894619999998</v>
      </c>
      <c r="N10" s="16">
        <v>0.52456877000000002</v>
      </c>
      <c r="O10" s="14">
        <v>55.251666749999998</v>
      </c>
      <c r="P10" s="16">
        <v>0.73376847000000001</v>
      </c>
      <c r="Q10" s="14">
        <v>0.265401</v>
      </c>
      <c r="R10" s="16">
        <v>6.1777289999999999E-2</v>
      </c>
      <c r="S10" s="14">
        <v>0</v>
      </c>
      <c r="T10" s="16">
        <v>0</v>
      </c>
      <c r="U10" s="14" t="s">
        <v>582</v>
      </c>
      <c r="V10" s="16" t="s">
        <v>582</v>
      </c>
      <c r="W10" s="14">
        <v>0</v>
      </c>
      <c r="X10" s="16">
        <v>0</v>
      </c>
      <c r="Y10" s="14">
        <v>1.98678311</v>
      </c>
      <c r="Z10" s="16">
        <v>0.16601151</v>
      </c>
      <c r="AA10" s="14">
        <v>14.75321192</v>
      </c>
      <c r="AB10" s="16">
        <v>0.63539822000000001</v>
      </c>
    </row>
    <row r="11" spans="1:28" x14ac:dyDescent="0.25">
      <c r="A11" s="11" t="s">
        <v>481</v>
      </c>
      <c r="B11" s="13">
        <v>7053</v>
      </c>
      <c r="C11" s="14">
        <f>(46/B11*100)</f>
        <v>0.65220473557351488</v>
      </c>
      <c r="D11" s="15">
        <v>7007</v>
      </c>
      <c r="E11" s="14">
        <v>3.74561243</v>
      </c>
      <c r="F11" s="16">
        <v>0.78964931999999999</v>
      </c>
      <c r="G11" s="14">
        <v>6.28403037</v>
      </c>
      <c r="H11" s="16">
        <v>1.1677481000000001</v>
      </c>
      <c r="I11" s="14">
        <v>13.001589470000001</v>
      </c>
      <c r="J11" s="16">
        <v>1.2448914499999999</v>
      </c>
      <c r="K11" s="14">
        <v>0</v>
      </c>
      <c r="L11" s="16">
        <v>0</v>
      </c>
      <c r="M11" s="14">
        <v>0</v>
      </c>
      <c r="N11" s="16">
        <v>0</v>
      </c>
      <c r="O11" s="14">
        <v>6.2754098699999998</v>
      </c>
      <c r="P11" s="16">
        <v>0.8732586</v>
      </c>
      <c r="Q11" s="14">
        <v>19.821507530000002</v>
      </c>
      <c r="R11" s="16">
        <v>1.34105765</v>
      </c>
      <c r="S11" s="14">
        <v>0</v>
      </c>
      <c r="T11" s="16">
        <v>0</v>
      </c>
      <c r="U11" s="14" t="s">
        <v>582</v>
      </c>
      <c r="V11" s="16" t="s">
        <v>582</v>
      </c>
      <c r="W11" s="14">
        <v>0</v>
      </c>
      <c r="X11" s="16">
        <v>0</v>
      </c>
      <c r="Y11" s="14">
        <v>0.25277074999999999</v>
      </c>
      <c r="Z11" s="16">
        <v>0.14904322</v>
      </c>
      <c r="AA11" s="14">
        <v>50.619079579999998</v>
      </c>
      <c r="AB11" s="16">
        <v>1.7479638399999999</v>
      </c>
    </row>
    <row r="12" spans="1:28" x14ac:dyDescent="0.25">
      <c r="A12" s="11" t="s">
        <v>482</v>
      </c>
      <c r="B12" s="13">
        <v>6894</v>
      </c>
      <c r="C12" s="14">
        <f>(55/B12*100)</f>
        <v>0.79779518421816076</v>
      </c>
      <c r="D12" s="15">
        <v>6839</v>
      </c>
      <c r="E12" s="14">
        <v>14.00861516</v>
      </c>
      <c r="F12" s="16">
        <v>0.66361859000000001</v>
      </c>
      <c r="G12" s="14">
        <v>15.27135223</v>
      </c>
      <c r="H12" s="16">
        <v>0.75042045999999996</v>
      </c>
      <c r="I12" s="14">
        <v>17.059735799999999</v>
      </c>
      <c r="J12" s="16">
        <v>0.91381179999999995</v>
      </c>
      <c r="K12" s="14">
        <v>0.16467255</v>
      </c>
      <c r="L12" s="16">
        <v>6.0514440000000003E-2</v>
      </c>
      <c r="M12" s="14">
        <v>2.9291406100000001</v>
      </c>
      <c r="N12" s="16">
        <v>0.50943415999999997</v>
      </c>
      <c r="O12" s="14">
        <v>18.053696609999999</v>
      </c>
      <c r="P12" s="16">
        <v>0.72994846000000002</v>
      </c>
      <c r="Q12" s="14">
        <v>1.6373674899999999</v>
      </c>
      <c r="R12" s="16">
        <v>0.29208522999999997</v>
      </c>
      <c r="S12" s="14">
        <v>0</v>
      </c>
      <c r="T12" s="16">
        <v>0</v>
      </c>
      <c r="U12" s="14" t="s">
        <v>582</v>
      </c>
      <c r="V12" s="16" t="s">
        <v>582</v>
      </c>
      <c r="W12" s="14">
        <v>2.34613783</v>
      </c>
      <c r="X12" s="16">
        <v>0.59140738000000004</v>
      </c>
      <c r="Y12" s="14">
        <v>11.076765849999999</v>
      </c>
      <c r="Z12" s="16">
        <v>0.60165515000000003</v>
      </c>
      <c r="AA12" s="14">
        <v>17.452515869999999</v>
      </c>
      <c r="AB12" s="16">
        <v>0.76573468</v>
      </c>
    </row>
    <row r="13" spans="1:28" x14ac:dyDescent="0.25">
      <c r="A13" s="11" t="s">
        <v>483</v>
      </c>
      <c r="B13" s="13">
        <v>7161</v>
      </c>
      <c r="C13" s="14">
        <f>(84/B13*100)</f>
        <v>1.1730205278592376</v>
      </c>
      <c r="D13" s="15">
        <v>7077</v>
      </c>
      <c r="E13" s="14">
        <v>3.9846224399999999</v>
      </c>
      <c r="F13" s="16">
        <v>0.33039387999999997</v>
      </c>
      <c r="G13" s="14">
        <v>0.55202775000000004</v>
      </c>
      <c r="H13" s="16">
        <v>0.11824168</v>
      </c>
      <c r="I13" s="14">
        <v>24.127479869999998</v>
      </c>
      <c r="J13" s="16">
        <v>0.84457397000000001</v>
      </c>
      <c r="K13" s="14">
        <v>0</v>
      </c>
      <c r="L13" s="16">
        <v>0</v>
      </c>
      <c r="M13" s="14">
        <v>0</v>
      </c>
      <c r="N13" s="16">
        <v>0</v>
      </c>
      <c r="O13" s="14">
        <v>43.41168021</v>
      </c>
      <c r="P13" s="16">
        <v>0.89540746000000004</v>
      </c>
      <c r="Q13" s="14">
        <v>7.5781230900000001</v>
      </c>
      <c r="R13" s="16">
        <v>0.38031493999999999</v>
      </c>
      <c r="S13" s="14">
        <v>0</v>
      </c>
      <c r="T13" s="16">
        <v>0</v>
      </c>
      <c r="U13" s="14" t="s">
        <v>582</v>
      </c>
      <c r="V13" s="16" t="s">
        <v>582</v>
      </c>
      <c r="W13" s="14">
        <v>4.0636413300000003</v>
      </c>
      <c r="X13" s="16">
        <v>0.46723482999999999</v>
      </c>
      <c r="Y13" s="14">
        <v>7.4529383200000003</v>
      </c>
      <c r="Z13" s="16">
        <v>0.38935036000000001</v>
      </c>
      <c r="AA13" s="14">
        <v>8.8294870000000003</v>
      </c>
      <c r="AB13" s="16">
        <v>0.59002065999999997</v>
      </c>
    </row>
    <row r="14" spans="1:28" x14ac:dyDescent="0.25">
      <c r="A14" s="11" t="s">
        <v>484</v>
      </c>
      <c r="B14" s="13">
        <v>5587</v>
      </c>
      <c r="C14" s="14">
        <f>(70/B14*100)</f>
        <v>1.2529085376767497</v>
      </c>
      <c r="D14" s="15">
        <v>5517</v>
      </c>
      <c r="E14" s="14">
        <v>19.660805610000001</v>
      </c>
      <c r="F14" s="16">
        <v>0.67795958999999995</v>
      </c>
      <c r="G14" s="14">
        <v>22.216486140000001</v>
      </c>
      <c r="H14" s="16">
        <v>0.82673072000000003</v>
      </c>
      <c r="I14" s="14">
        <v>36.379533979999998</v>
      </c>
      <c r="J14" s="16">
        <v>0.93405141999999997</v>
      </c>
      <c r="K14" s="14">
        <v>7.6221723399999997</v>
      </c>
      <c r="L14" s="16">
        <v>0.46835976000000001</v>
      </c>
      <c r="M14" s="14">
        <v>0</v>
      </c>
      <c r="N14" s="16">
        <v>0</v>
      </c>
      <c r="O14" s="14">
        <v>2.34185803</v>
      </c>
      <c r="P14" s="16">
        <v>0.23118187000000001</v>
      </c>
      <c r="Q14" s="14">
        <v>2.3733387600000002</v>
      </c>
      <c r="R14" s="16">
        <v>0.20927544000000001</v>
      </c>
      <c r="S14" s="14">
        <v>0</v>
      </c>
      <c r="T14" s="16">
        <v>0</v>
      </c>
      <c r="U14" s="14" t="s">
        <v>582</v>
      </c>
      <c r="V14" s="16" t="s">
        <v>582</v>
      </c>
      <c r="W14" s="14">
        <v>0</v>
      </c>
      <c r="X14" s="16">
        <v>0</v>
      </c>
      <c r="Y14" s="14">
        <v>3.1884810699999999</v>
      </c>
      <c r="Z14" s="16">
        <v>0.27954764999999998</v>
      </c>
      <c r="AA14" s="14">
        <v>6.2173240600000002</v>
      </c>
      <c r="AB14" s="16">
        <v>0.37076745</v>
      </c>
    </row>
    <row r="15" spans="1:28" x14ac:dyDescent="0.25">
      <c r="A15" s="11" t="s">
        <v>485</v>
      </c>
      <c r="B15" s="13">
        <v>5882</v>
      </c>
      <c r="C15" s="14">
        <f>(49/B15*100)</f>
        <v>0.83304998299897992</v>
      </c>
      <c r="D15" s="15">
        <v>5833</v>
      </c>
      <c r="E15" s="14">
        <v>9.3838616300000002</v>
      </c>
      <c r="F15" s="16">
        <v>0.58840895999999998</v>
      </c>
      <c r="G15" s="14">
        <v>6.6088548600000001</v>
      </c>
      <c r="H15" s="16">
        <v>0.45501103999999998</v>
      </c>
      <c r="I15" s="14">
        <v>22.217525030000001</v>
      </c>
      <c r="J15" s="16">
        <v>0.95716427999999998</v>
      </c>
      <c r="K15" s="14">
        <v>11.706623069999999</v>
      </c>
      <c r="L15" s="16">
        <v>0.70982173000000004</v>
      </c>
      <c r="M15" s="14">
        <v>1.5510094699999999</v>
      </c>
      <c r="N15" s="16">
        <v>0.26296367999999998</v>
      </c>
      <c r="O15" s="14">
        <v>1.4641525</v>
      </c>
      <c r="P15" s="16">
        <v>0.31885332999999999</v>
      </c>
      <c r="Q15" s="14">
        <v>1.9995331000000001</v>
      </c>
      <c r="R15" s="16">
        <v>0.20311661</v>
      </c>
      <c r="S15" s="14">
        <v>0</v>
      </c>
      <c r="T15" s="16">
        <v>0</v>
      </c>
      <c r="U15" s="14" t="s">
        <v>582</v>
      </c>
      <c r="V15" s="16" t="s">
        <v>582</v>
      </c>
      <c r="W15" s="14">
        <v>1.01203891</v>
      </c>
      <c r="X15" s="16">
        <v>0.45355743999999998</v>
      </c>
      <c r="Y15" s="14">
        <v>4.6728837700000003</v>
      </c>
      <c r="Z15" s="16">
        <v>0.39985669000000001</v>
      </c>
      <c r="AA15" s="14">
        <v>39.383517660000003</v>
      </c>
      <c r="AB15" s="16">
        <v>1.08945325</v>
      </c>
    </row>
    <row r="16" spans="1:28" x14ac:dyDescent="0.25">
      <c r="A16" s="11" t="s">
        <v>486</v>
      </c>
      <c r="B16" s="13">
        <v>6108</v>
      </c>
      <c r="C16" s="14">
        <f>(97/B16*100)</f>
        <v>1.5880812049770792</v>
      </c>
      <c r="D16" s="15">
        <v>6011</v>
      </c>
      <c r="E16" s="14">
        <v>13.492014210000001</v>
      </c>
      <c r="F16" s="16">
        <v>0.62971688000000003</v>
      </c>
      <c r="G16" s="14">
        <v>2.4436353500000001</v>
      </c>
      <c r="H16" s="16">
        <v>0.22227056000000001</v>
      </c>
      <c r="I16" s="14">
        <v>1.0569468500000001</v>
      </c>
      <c r="J16" s="16">
        <v>0.23210753000000001</v>
      </c>
      <c r="K16" s="14">
        <v>25.473540679999999</v>
      </c>
      <c r="L16" s="16">
        <v>0.72874848000000003</v>
      </c>
      <c r="M16" s="14">
        <v>2.0294499099999999</v>
      </c>
      <c r="N16" s="16">
        <v>0.39734606</v>
      </c>
      <c r="O16" s="14">
        <v>0</v>
      </c>
      <c r="P16" s="16">
        <v>0</v>
      </c>
      <c r="Q16" s="14">
        <v>30.717186890000001</v>
      </c>
      <c r="R16" s="16">
        <v>0.82769952000000002</v>
      </c>
      <c r="S16" s="14">
        <v>0</v>
      </c>
      <c r="T16" s="16">
        <v>0</v>
      </c>
      <c r="U16" s="14" t="s">
        <v>582</v>
      </c>
      <c r="V16" s="16" t="s">
        <v>582</v>
      </c>
      <c r="W16" s="14">
        <v>0</v>
      </c>
      <c r="X16" s="16">
        <v>0</v>
      </c>
      <c r="Y16" s="14">
        <v>4.6876819999999997</v>
      </c>
      <c r="Z16" s="16">
        <v>0.29041084</v>
      </c>
      <c r="AA16" s="14">
        <v>20.099544120000001</v>
      </c>
      <c r="AB16" s="16">
        <v>0.89822469999999999</v>
      </c>
    </row>
    <row r="17" spans="1:28" x14ac:dyDescent="0.25">
      <c r="A17" s="11" t="s">
        <v>487</v>
      </c>
      <c r="B17" s="13">
        <v>6504</v>
      </c>
      <c r="C17" s="14">
        <f>(2153/B17*100)</f>
        <v>33.102706027060272</v>
      </c>
      <c r="D17" s="15">
        <v>4351</v>
      </c>
      <c r="E17" s="14">
        <v>18.822267490000002</v>
      </c>
      <c r="F17" s="16">
        <v>0.76210162999999997</v>
      </c>
      <c r="G17" s="14">
        <v>25.820905190000001</v>
      </c>
      <c r="H17" s="16">
        <v>0.81355047999999996</v>
      </c>
      <c r="I17" s="14">
        <v>30.904471279999999</v>
      </c>
      <c r="J17" s="16">
        <v>0.95160328000000005</v>
      </c>
      <c r="K17" s="14">
        <v>0.35583029999999999</v>
      </c>
      <c r="L17" s="16">
        <v>0.10299357000000001</v>
      </c>
      <c r="M17" s="14">
        <v>4.6178440399999996</v>
      </c>
      <c r="N17" s="16">
        <v>0.72424957999999995</v>
      </c>
      <c r="O17" s="14">
        <v>4.9580931599999998</v>
      </c>
      <c r="P17" s="16">
        <v>0.69987586000000002</v>
      </c>
      <c r="Q17" s="14">
        <v>0</v>
      </c>
      <c r="R17" s="16">
        <v>0</v>
      </c>
      <c r="S17" s="14">
        <v>0</v>
      </c>
      <c r="T17" s="16">
        <v>0</v>
      </c>
      <c r="U17" s="14" t="s">
        <v>582</v>
      </c>
      <c r="V17" s="16" t="s">
        <v>582</v>
      </c>
      <c r="W17" s="14">
        <v>11.07519759</v>
      </c>
      <c r="X17" s="16">
        <v>0.75707513999999998</v>
      </c>
      <c r="Y17" s="14">
        <v>3.4453909500000002</v>
      </c>
      <c r="Z17" s="16">
        <v>0.30527188</v>
      </c>
      <c r="AA17" s="14">
        <v>0</v>
      </c>
      <c r="AB17" s="16">
        <v>0</v>
      </c>
    </row>
    <row r="18" spans="1:28" x14ac:dyDescent="0.25">
      <c r="A18" s="11" t="s">
        <v>488</v>
      </c>
      <c r="B18" s="13">
        <v>5532</v>
      </c>
      <c r="C18" s="14">
        <f>(466/B18*100)</f>
        <v>8.423716558206797</v>
      </c>
      <c r="D18" s="15">
        <v>5066</v>
      </c>
      <c r="E18" s="14">
        <v>36.791995149999998</v>
      </c>
      <c r="F18" s="16">
        <v>1.1266601700000001</v>
      </c>
      <c r="G18" s="14">
        <v>26.725336519999999</v>
      </c>
      <c r="H18" s="16">
        <v>0.85351021999999999</v>
      </c>
      <c r="I18" s="14">
        <v>25.07777651</v>
      </c>
      <c r="J18" s="16">
        <v>1.0782262600000001</v>
      </c>
      <c r="K18" s="14">
        <v>4.1378440000000002E-2</v>
      </c>
      <c r="L18" s="16">
        <v>2.6949939999999999E-2</v>
      </c>
      <c r="M18" s="14">
        <v>0.40515496000000001</v>
      </c>
      <c r="N18" s="16">
        <v>9.436754E-2</v>
      </c>
      <c r="O18" s="14">
        <v>0</v>
      </c>
      <c r="P18" s="16">
        <v>0</v>
      </c>
      <c r="Q18" s="14">
        <v>1.7129610900000001</v>
      </c>
      <c r="R18" s="16">
        <v>0.20395922999999999</v>
      </c>
      <c r="S18" s="14">
        <v>0</v>
      </c>
      <c r="T18" s="16">
        <v>0</v>
      </c>
      <c r="U18" s="14" t="s">
        <v>582</v>
      </c>
      <c r="V18" s="16" t="s">
        <v>582</v>
      </c>
      <c r="W18" s="14">
        <v>0</v>
      </c>
      <c r="X18" s="16">
        <v>0</v>
      </c>
      <c r="Y18" s="14">
        <v>9.2453973200000004</v>
      </c>
      <c r="Z18" s="16">
        <v>0.63397804999999996</v>
      </c>
      <c r="AA18" s="14">
        <v>0</v>
      </c>
      <c r="AB18" s="16">
        <v>0</v>
      </c>
    </row>
    <row r="19" spans="1:28" x14ac:dyDescent="0.25">
      <c r="A19" s="11" t="s">
        <v>489</v>
      </c>
      <c r="B19" s="13">
        <v>5658</v>
      </c>
      <c r="C19" s="14">
        <f>(49/B19*100)</f>
        <v>0.86603039943442917</v>
      </c>
      <c r="D19" s="15">
        <v>5609</v>
      </c>
      <c r="E19" s="14">
        <v>18.982411540000001</v>
      </c>
      <c r="F19" s="16">
        <v>0.80767973000000004</v>
      </c>
      <c r="G19" s="14">
        <v>20.400219109999998</v>
      </c>
      <c r="H19" s="16">
        <v>0.93726516999999998</v>
      </c>
      <c r="I19" s="14">
        <v>15.489813099999999</v>
      </c>
      <c r="J19" s="16">
        <v>0.84048697000000006</v>
      </c>
      <c r="K19" s="14">
        <v>10.51692727</v>
      </c>
      <c r="L19" s="16">
        <v>0.63418039999999998</v>
      </c>
      <c r="M19" s="14">
        <v>1.5020230000000001E-2</v>
      </c>
      <c r="N19" s="16">
        <v>1.5006830000000001E-2</v>
      </c>
      <c r="O19" s="14">
        <v>4.8498249099999997</v>
      </c>
      <c r="P19" s="16">
        <v>0.45669697999999997</v>
      </c>
      <c r="Q19" s="14">
        <v>1.99253825</v>
      </c>
      <c r="R19" s="16">
        <v>0.22116056000000001</v>
      </c>
      <c r="S19" s="14">
        <v>0</v>
      </c>
      <c r="T19" s="16">
        <v>0</v>
      </c>
      <c r="U19" s="14" t="s">
        <v>582</v>
      </c>
      <c r="V19" s="16" t="s">
        <v>582</v>
      </c>
      <c r="W19" s="14">
        <v>0</v>
      </c>
      <c r="X19" s="16">
        <v>0</v>
      </c>
      <c r="Y19" s="14">
        <v>2.8627703100000002</v>
      </c>
      <c r="Z19" s="16">
        <v>0.31942304999999999</v>
      </c>
      <c r="AA19" s="14">
        <v>24.89047527</v>
      </c>
      <c r="AB19" s="16">
        <v>1.4095425699999999</v>
      </c>
    </row>
    <row r="20" spans="1:28" x14ac:dyDescent="0.25">
      <c r="A20" s="11" t="s">
        <v>490</v>
      </c>
      <c r="B20" s="13">
        <v>3371</v>
      </c>
      <c r="C20" s="14">
        <f>(0/B20*100)</f>
        <v>0</v>
      </c>
      <c r="D20" s="15">
        <v>3371</v>
      </c>
      <c r="E20" s="14">
        <v>0</v>
      </c>
      <c r="F20" s="16">
        <v>0</v>
      </c>
      <c r="G20" s="14">
        <v>0</v>
      </c>
      <c r="H20" s="16">
        <v>0</v>
      </c>
      <c r="I20" s="14">
        <v>0</v>
      </c>
      <c r="J20" s="16">
        <v>0</v>
      </c>
      <c r="K20" s="14">
        <v>0</v>
      </c>
      <c r="L20" s="16">
        <v>0</v>
      </c>
      <c r="M20" s="14">
        <v>0</v>
      </c>
      <c r="N20" s="16">
        <v>0</v>
      </c>
      <c r="O20" s="14">
        <v>0</v>
      </c>
      <c r="P20" s="16">
        <v>0</v>
      </c>
      <c r="Q20" s="14">
        <v>0</v>
      </c>
      <c r="R20" s="16">
        <v>0</v>
      </c>
      <c r="S20" s="14">
        <v>0</v>
      </c>
      <c r="T20" s="16">
        <v>0</v>
      </c>
      <c r="U20" s="14" t="s">
        <v>582</v>
      </c>
      <c r="V20" s="16" t="s">
        <v>582</v>
      </c>
      <c r="W20" s="14">
        <v>100</v>
      </c>
      <c r="X20" s="16">
        <v>0</v>
      </c>
      <c r="Y20" s="14">
        <v>0</v>
      </c>
      <c r="Z20" s="16">
        <v>0</v>
      </c>
      <c r="AA20" s="14">
        <v>0</v>
      </c>
      <c r="AB20" s="16">
        <v>0</v>
      </c>
    </row>
    <row r="21" spans="1:28" x14ac:dyDescent="0.25">
      <c r="A21" s="11" t="s">
        <v>491</v>
      </c>
      <c r="B21" s="13">
        <v>5741</v>
      </c>
      <c r="C21" s="14">
        <f>(44/B21*100)</f>
        <v>0.76641700052255701</v>
      </c>
      <c r="D21" s="15">
        <v>5697</v>
      </c>
      <c r="E21" s="14">
        <v>1.00349815</v>
      </c>
      <c r="F21" s="16">
        <v>0.18174493999999999</v>
      </c>
      <c r="G21" s="14">
        <v>0.86839379999999999</v>
      </c>
      <c r="H21" s="16">
        <v>0.13414548000000001</v>
      </c>
      <c r="I21" s="14">
        <v>5.2250682299999998</v>
      </c>
      <c r="J21" s="16">
        <v>0.49945348000000001</v>
      </c>
      <c r="K21" s="14">
        <v>0</v>
      </c>
      <c r="L21" s="16">
        <v>0</v>
      </c>
      <c r="M21" s="14">
        <v>0.81250022</v>
      </c>
      <c r="N21" s="16">
        <v>0.20235275</v>
      </c>
      <c r="O21" s="14">
        <v>73.288332499999996</v>
      </c>
      <c r="P21" s="16">
        <v>1.13438683</v>
      </c>
      <c r="Q21" s="14">
        <v>0.69322271000000002</v>
      </c>
      <c r="R21" s="16">
        <v>0.11641738</v>
      </c>
      <c r="S21" s="14">
        <v>0</v>
      </c>
      <c r="T21" s="16">
        <v>0</v>
      </c>
      <c r="U21" s="14" t="s">
        <v>582</v>
      </c>
      <c r="V21" s="16" t="s">
        <v>582</v>
      </c>
      <c r="W21" s="14">
        <v>0</v>
      </c>
      <c r="X21" s="16">
        <v>0</v>
      </c>
      <c r="Y21" s="14">
        <v>0.62871153999999996</v>
      </c>
      <c r="Z21" s="16">
        <v>0.10598294</v>
      </c>
      <c r="AA21" s="14">
        <v>17.480272849999999</v>
      </c>
      <c r="AB21" s="16">
        <v>0.88339204999999998</v>
      </c>
    </row>
    <row r="22" spans="1:28" x14ac:dyDescent="0.25">
      <c r="A22" s="11" t="s">
        <v>492</v>
      </c>
      <c r="B22" s="13">
        <v>6598</v>
      </c>
      <c r="C22" s="14">
        <f>(33/B22*100)</f>
        <v>0.50015156107911496</v>
      </c>
      <c r="D22" s="15">
        <v>6565</v>
      </c>
      <c r="E22" s="14">
        <v>13.7186185</v>
      </c>
      <c r="F22" s="16">
        <v>1.0093581300000001</v>
      </c>
      <c r="G22" s="14">
        <v>8.3637234599999992</v>
      </c>
      <c r="H22" s="16">
        <v>0.68601948000000001</v>
      </c>
      <c r="I22" s="14">
        <v>27.60080516</v>
      </c>
      <c r="J22" s="16">
        <v>1.4250667400000001</v>
      </c>
      <c r="K22" s="14">
        <v>0.28361627</v>
      </c>
      <c r="L22" s="16">
        <v>9.2963229999999994E-2</v>
      </c>
      <c r="M22" s="14">
        <v>3.1311234699999999</v>
      </c>
      <c r="N22" s="16">
        <v>0.71640250999999999</v>
      </c>
      <c r="O22" s="14">
        <v>6.2856886100000002</v>
      </c>
      <c r="P22" s="16">
        <v>0.68960896000000005</v>
      </c>
      <c r="Q22" s="14">
        <v>6.5128216200000004</v>
      </c>
      <c r="R22" s="16">
        <v>0.62545278999999998</v>
      </c>
      <c r="S22" s="14">
        <v>0</v>
      </c>
      <c r="T22" s="16">
        <v>0</v>
      </c>
      <c r="U22" s="14" t="s">
        <v>582</v>
      </c>
      <c r="V22" s="16" t="s">
        <v>582</v>
      </c>
      <c r="W22" s="14">
        <v>10.27609869</v>
      </c>
      <c r="X22" s="16">
        <v>1.3302195999999999</v>
      </c>
      <c r="Y22" s="14">
        <v>8.5811183</v>
      </c>
      <c r="Z22" s="16">
        <v>0.51725617999999995</v>
      </c>
      <c r="AA22" s="14">
        <v>15.246385930000001</v>
      </c>
      <c r="AB22" s="16">
        <v>1.2374357</v>
      </c>
    </row>
    <row r="23" spans="1:28" x14ac:dyDescent="0.25">
      <c r="A23" s="11" t="s">
        <v>493</v>
      </c>
      <c r="B23" s="13">
        <v>11583</v>
      </c>
      <c r="C23" s="14">
        <f>(212/B23*100)</f>
        <v>1.8302684969351637</v>
      </c>
      <c r="D23" s="15">
        <v>11371</v>
      </c>
      <c r="E23" s="14">
        <v>12.82520639</v>
      </c>
      <c r="F23" s="16">
        <v>0.95423614000000001</v>
      </c>
      <c r="G23" s="14">
        <v>17.31920654</v>
      </c>
      <c r="H23" s="16">
        <v>0.79216229000000005</v>
      </c>
      <c r="I23" s="14">
        <v>24.60546381</v>
      </c>
      <c r="J23" s="16">
        <v>1.1183798</v>
      </c>
      <c r="K23" s="14">
        <v>3.4696709800000001</v>
      </c>
      <c r="L23" s="16">
        <v>0.41775403</v>
      </c>
      <c r="M23" s="14">
        <v>0.87962218999999997</v>
      </c>
      <c r="N23" s="16">
        <v>0.15222896</v>
      </c>
      <c r="O23" s="14">
        <v>20.61200431</v>
      </c>
      <c r="P23" s="16">
        <v>0.93594498000000004</v>
      </c>
      <c r="Q23" s="14">
        <v>3.50075877</v>
      </c>
      <c r="R23" s="16">
        <v>0.33635651999999999</v>
      </c>
      <c r="S23" s="14">
        <v>0</v>
      </c>
      <c r="T23" s="16">
        <v>0</v>
      </c>
      <c r="U23" s="14" t="s">
        <v>582</v>
      </c>
      <c r="V23" s="16" t="s">
        <v>582</v>
      </c>
      <c r="W23" s="14">
        <v>0</v>
      </c>
      <c r="X23" s="16">
        <v>0</v>
      </c>
      <c r="Y23" s="14">
        <v>16.419438830000001</v>
      </c>
      <c r="Z23" s="16">
        <v>0.61726106000000003</v>
      </c>
      <c r="AA23" s="14">
        <v>0.36862818000000003</v>
      </c>
      <c r="AB23" s="16">
        <v>8.3498619999999996E-2</v>
      </c>
    </row>
    <row r="24" spans="1:28" x14ac:dyDescent="0.25">
      <c r="A24" s="11" t="s">
        <v>494</v>
      </c>
      <c r="B24" s="13">
        <v>6647</v>
      </c>
      <c r="C24" s="14">
        <f>(7/B24*100)</f>
        <v>0.10531066646607493</v>
      </c>
      <c r="D24" s="15">
        <v>6640</v>
      </c>
      <c r="E24" s="14">
        <v>14.25347835</v>
      </c>
      <c r="F24" s="16">
        <v>1.4298128000000001</v>
      </c>
      <c r="G24" s="14">
        <v>34.156722909999999</v>
      </c>
      <c r="H24" s="16">
        <v>2.2562058</v>
      </c>
      <c r="I24" s="14">
        <v>23.025039169999999</v>
      </c>
      <c r="J24" s="16">
        <v>1.8367861599999999</v>
      </c>
      <c r="K24" s="14">
        <v>2.3830419699999998</v>
      </c>
      <c r="L24" s="16">
        <v>0.68031786999999999</v>
      </c>
      <c r="M24" s="14">
        <v>7.0225209999999996E-2</v>
      </c>
      <c r="N24" s="16">
        <v>3.1420940000000001E-2</v>
      </c>
      <c r="O24" s="14">
        <v>11.71537195</v>
      </c>
      <c r="P24" s="16">
        <v>1.7032318799999999</v>
      </c>
      <c r="Q24" s="14">
        <v>0</v>
      </c>
      <c r="R24" s="16">
        <v>0</v>
      </c>
      <c r="S24" s="14">
        <v>0</v>
      </c>
      <c r="T24" s="16">
        <v>0</v>
      </c>
      <c r="U24" s="14" t="s">
        <v>582</v>
      </c>
      <c r="V24" s="16" t="s">
        <v>582</v>
      </c>
      <c r="W24" s="14">
        <v>0</v>
      </c>
      <c r="X24" s="16">
        <v>0</v>
      </c>
      <c r="Y24" s="14">
        <v>1.2052860299999999</v>
      </c>
      <c r="Z24" s="16">
        <v>0.14566881000000001</v>
      </c>
      <c r="AA24" s="14">
        <v>13.1908344</v>
      </c>
      <c r="AB24" s="16">
        <v>1.22537323</v>
      </c>
    </row>
    <row r="25" spans="1:28" x14ac:dyDescent="0.25">
      <c r="A25" s="11" t="s">
        <v>495</v>
      </c>
      <c r="B25" s="13">
        <v>5581</v>
      </c>
      <c r="C25" s="14">
        <f>(24/B25*100)</f>
        <v>0.43003046049095145</v>
      </c>
      <c r="D25" s="15">
        <v>5557</v>
      </c>
      <c r="E25" s="14">
        <v>10.94515693</v>
      </c>
      <c r="F25" s="16">
        <v>1.18214526</v>
      </c>
      <c r="G25" s="14">
        <v>7.8636035599999996</v>
      </c>
      <c r="H25" s="16">
        <v>1.0564464</v>
      </c>
      <c r="I25" s="14">
        <v>14.89394465</v>
      </c>
      <c r="J25" s="16">
        <v>1.3322100800000001</v>
      </c>
      <c r="K25" s="14">
        <v>21.782347730000001</v>
      </c>
      <c r="L25" s="16">
        <v>1.2599961500000001</v>
      </c>
      <c r="M25" s="14">
        <v>0.32984111999999999</v>
      </c>
      <c r="N25" s="16">
        <v>9.2597979999999996E-2</v>
      </c>
      <c r="O25" s="14">
        <v>29.861579670000001</v>
      </c>
      <c r="P25" s="16">
        <v>1.7514514999999999</v>
      </c>
      <c r="Q25" s="14">
        <v>2.1734347999999999</v>
      </c>
      <c r="R25" s="16">
        <v>0.23492083</v>
      </c>
      <c r="S25" s="14">
        <v>0</v>
      </c>
      <c r="T25" s="16">
        <v>0</v>
      </c>
      <c r="U25" s="14" t="s">
        <v>582</v>
      </c>
      <c r="V25" s="16" t="s">
        <v>582</v>
      </c>
      <c r="W25" s="14">
        <v>0</v>
      </c>
      <c r="X25" s="16">
        <v>0</v>
      </c>
      <c r="Y25" s="14">
        <v>0</v>
      </c>
      <c r="Z25" s="16">
        <v>0</v>
      </c>
      <c r="AA25" s="14">
        <v>12.15009154</v>
      </c>
      <c r="AB25" s="16">
        <v>0.86447037000000004</v>
      </c>
    </row>
    <row r="26" spans="1:28" x14ac:dyDescent="0.25">
      <c r="A26" s="11" t="s">
        <v>496</v>
      </c>
      <c r="B26" s="13">
        <v>4869</v>
      </c>
      <c r="C26" s="14">
        <f>(29/B26*100)</f>
        <v>0.59560484699116867</v>
      </c>
      <c r="D26" s="15">
        <v>4840</v>
      </c>
      <c r="E26" s="14">
        <v>18.762983819999999</v>
      </c>
      <c r="F26" s="16">
        <v>0.686635</v>
      </c>
      <c r="G26" s="14">
        <v>18.16717032</v>
      </c>
      <c r="H26" s="16">
        <v>0.71121000000000001</v>
      </c>
      <c r="I26" s="14">
        <v>42.645790519999998</v>
      </c>
      <c r="J26" s="16">
        <v>0.94740338000000002</v>
      </c>
      <c r="K26" s="14">
        <v>2.0727783199999998</v>
      </c>
      <c r="L26" s="16">
        <v>0.27116898</v>
      </c>
      <c r="M26" s="14">
        <v>0</v>
      </c>
      <c r="N26" s="16">
        <v>0</v>
      </c>
      <c r="O26" s="14">
        <v>0</v>
      </c>
      <c r="P26" s="16">
        <v>0</v>
      </c>
      <c r="Q26" s="14">
        <v>3.33622788</v>
      </c>
      <c r="R26" s="16">
        <v>0.31509641999999999</v>
      </c>
      <c r="S26" s="14">
        <v>0</v>
      </c>
      <c r="T26" s="16">
        <v>0</v>
      </c>
      <c r="U26" s="14" t="s">
        <v>582</v>
      </c>
      <c r="V26" s="16" t="s">
        <v>582</v>
      </c>
      <c r="W26" s="14">
        <v>0</v>
      </c>
      <c r="X26" s="16">
        <v>0</v>
      </c>
      <c r="Y26" s="14">
        <v>3.6345853799999999</v>
      </c>
      <c r="Z26" s="16">
        <v>0.27821363999999998</v>
      </c>
      <c r="AA26" s="14">
        <v>11.380463750000001</v>
      </c>
      <c r="AB26" s="16">
        <v>0.61629831999999996</v>
      </c>
    </row>
    <row r="27" spans="1:28" x14ac:dyDescent="0.25">
      <c r="A27" s="11" t="s">
        <v>497</v>
      </c>
      <c r="B27" s="13">
        <v>5299</v>
      </c>
      <c r="C27" s="14">
        <f>(17/B27*100)</f>
        <v>0.32081524816003021</v>
      </c>
      <c r="D27" s="15">
        <v>5282</v>
      </c>
      <c r="E27" s="14">
        <v>9.4764330799999996</v>
      </c>
      <c r="F27" s="16">
        <v>0.34847586000000003</v>
      </c>
      <c r="G27" s="14">
        <v>10.59344774</v>
      </c>
      <c r="H27" s="16">
        <v>0.37906185999999997</v>
      </c>
      <c r="I27" s="14">
        <v>22.689308329999999</v>
      </c>
      <c r="J27" s="16">
        <v>0.48725608999999998</v>
      </c>
      <c r="K27" s="14">
        <v>0.11422106999999999</v>
      </c>
      <c r="L27" s="16">
        <v>3.7737260000000002E-2</v>
      </c>
      <c r="M27" s="14">
        <v>0.94687199</v>
      </c>
      <c r="N27" s="16">
        <v>0.12877754</v>
      </c>
      <c r="O27" s="14">
        <v>31.971607339999998</v>
      </c>
      <c r="P27" s="16">
        <v>0.49625037</v>
      </c>
      <c r="Q27" s="14">
        <v>0.85346394000000003</v>
      </c>
      <c r="R27" s="16">
        <v>0.12487112</v>
      </c>
      <c r="S27" s="14">
        <v>0</v>
      </c>
      <c r="T27" s="16">
        <v>0</v>
      </c>
      <c r="U27" s="14" t="s">
        <v>582</v>
      </c>
      <c r="V27" s="16" t="s">
        <v>582</v>
      </c>
      <c r="W27" s="14">
        <v>0</v>
      </c>
      <c r="X27" s="16">
        <v>0</v>
      </c>
      <c r="Y27" s="14">
        <v>3.5173104300000002</v>
      </c>
      <c r="Z27" s="16">
        <v>0.21186687000000001</v>
      </c>
      <c r="AA27" s="14">
        <v>19.83733608</v>
      </c>
      <c r="AB27" s="16">
        <v>0.49854724</v>
      </c>
    </row>
    <row r="28" spans="1:28" x14ac:dyDescent="0.25">
      <c r="A28" s="11" t="s">
        <v>498</v>
      </c>
      <c r="B28" s="13">
        <v>7568</v>
      </c>
      <c r="C28" s="14">
        <f>(47/B28*100)</f>
        <v>0.62103594080338265</v>
      </c>
      <c r="D28" s="15">
        <v>7521</v>
      </c>
      <c r="E28" s="14">
        <v>4.8472869200000002</v>
      </c>
      <c r="F28" s="16">
        <v>0.37887583000000002</v>
      </c>
      <c r="G28" s="14">
        <v>60.474072139999997</v>
      </c>
      <c r="H28" s="16">
        <v>1.6695254399999999</v>
      </c>
      <c r="I28" s="14">
        <v>10.18448504</v>
      </c>
      <c r="J28" s="16">
        <v>1.1594341100000001</v>
      </c>
      <c r="K28" s="14">
        <v>8.5232649999999993E-2</v>
      </c>
      <c r="L28" s="16">
        <v>3.4173530000000001E-2</v>
      </c>
      <c r="M28" s="14">
        <v>1.3022087</v>
      </c>
      <c r="N28" s="16">
        <v>0.51896120999999995</v>
      </c>
      <c r="O28" s="14">
        <v>3.1296232900000001</v>
      </c>
      <c r="P28" s="16">
        <v>0.34064598000000001</v>
      </c>
      <c r="Q28" s="14">
        <v>1.8540708299999999</v>
      </c>
      <c r="R28" s="16">
        <v>0.24528140000000001</v>
      </c>
      <c r="S28" s="14">
        <v>0</v>
      </c>
      <c r="T28" s="16">
        <v>0</v>
      </c>
      <c r="U28" s="14" t="s">
        <v>582</v>
      </c>
      <c r="V28" s="16" t="s">
        <v>582</v>
      </c>
      <c r="W28" s="14">
        <v>0</v>
      </c>
      <c r="X28" s="16">
        <v>0</v>
      </c>
      <c r="Y28" s="14">
        <v>3.7093243</v>
      </c>
      <c r="Z28" s="16">
        <v>0.30067021999999999</v>
      </c>
      <c r="AA28" s="14">
        <v>14.41369613</v>
      </c>
      <c r="AB28" s="16">
        <v>1.2048986500000001</v>
      </c>
    </row>
    <row r="29" spans="1:28" x14ac:dyDescent="0.25">
      <c r="A29" s="11" t="s">
        <v>499</v>
      </c>
      <c r="B29" s="13">
        <v>5385</v>
      </c>
      <c r="C29" s="14">
        <f>(1352/B29*100)</f>
        <v>25.10677808727948</v>
      </c>
      <c r="D29" s="15">
        <v>4033</v>
      </c>
      <c r="E29" s="14">
        <v>50.160279340000002</v>
      </c>
      <c r="F29" s="16">
        <v>1.41086836</v>
      </c>
      <c r="G29" s="14">
        <v>14.761397280000001</v>
      </c>
      <c r="H29" s="16">
        <v>0.70656300999999999</v>
      </c>
      <c r="I29" s="14">
        <v>20.053872630000001</v>
      </c>
      <c r="J29" s="16">
        <v>1.1698332199999999</v>
      </c>
      <c r="K29" s="14">
        <v>0</v>
      </c>
      <c r="L29" s="16">
        <v>0</v>
      </c>
      <c r="M29" s="14">
        <v>0.21823840999999999</v>
      </c>
      <c r="N29" s="16">
        <v>8.5532919999999998E-2</v>
      </c>
      <c r="O29" s="14">
        <v>6.2637024500000003</v>
      </c>
      <c r="P29" s="16">
        <v>0.77876281000000003</v>
      </c>
      <c r="Q29" s="14">
        <v>4.8773134899999997</v>
      </c>
      <c r="R29" s="16">
        <v>0.41139414000000002</v>
      </c>
      <c r="S29" s="14">
        <v>0</v>
      </c>
      <c r="T29" s="16">
        <v>0</v>
      </c>
      <c r="U29" s="14" t="s">
        <v>582</v>
      </c>
      <c r="V29" s="16" t="s">
        <v>582</v>
      </c>
      <c r="W29" s="14">
        <v>3.6651964100000001</v>
      </c>
      <c r="X29" s="16">
        <v>0.32493372999999998</v>
      </c>
      <c r="Y29" s="14">
        <v>0</v>
      </c>
      <c r="Z29" s="16">
        <v>0</v>
      </c>
      <c r="AA29" s="14">
        <v>0</v>
      </c>
      <c r="AB29" s="16">
        <v>0</v>
      </c>
    </row>
    <row r="30" spans="1:28" x14ac:dyDescent="0.25">
      <c r="A30" s="11" t="s">
        <v>500</v>
      </c>
      <c r="B30" s="13">
        <v>4520</v>
      </c>
      <c r="C30" s="14">
        <f>(94/B30*100)</f>
        <v>2.0796460176991149</v>
      </c>
      <c r="D30" s="15">
        <v>4426</v>
      </c>
      <c r="E30" s="14">
        <v>11.131763940000001</v>
      </c>
      <c r="F30" s="16">
        <v>0.58317679</v>
      </c>
      <c r="G30" s="14">
        <v>10.258384489999999</v>
      </c>
      <c r="H30" s="16">
        <v>0.56504016999999995</v>
      </c>
      <c r="I30" s="14">
        <v>11.09978242</v>
      </c>
      <c r="J30" s="16">
        <v>0.61493494000000004</v>
      </c>
      <c r="K30" s="14">
        <v>0.77781458000000003</v>
      </c>
      <c r="L30" s="16">
        <v>0.15386633</v>
      </c>
      <c r="M30" s="14">
        <v>1.4800744100000001</v>
      </c>
      <c r="N30" s="16">
        <v>0.20896648000000001</v>
      </c>
      <c r="O30" s="14">
        <v>38.450966459999997</v>
      </c>
      <c r="P30" s="16">
        <v>1.1521792</v>
      </c>
      <c r="Q30" s="14">
        <v>2.8603155999999998</v>
      </c>
      <c r="R30" s="16">
        <v>0.45215818000000002</v>
      </c>
      <c r="S30" s="14">
        <v>0</v>
      </c>
      <c r="T30" s="16">
        <v>0</v>
      </c>
      <c r="U30" s="14" t="s">
        <v>582</v>
      </c>
      <c r="V30" s="16" t="s">
        <v>582</v>
      </c>
      <c r="W30" s="14">
        <v>0</v>
      </c>
      <c r="X30" s="16">
        <v>0</v>
      </c>
      <c r="Y30" s="14">
        <v>3.1075034100000001</v>
      </c>
      <c r="Z30" s="16">
        <v>0.28395300000000001</v>
      </c>
      <c r="AA30" s="14">
        <v>20.833394680000001</v>
      </c>
      <c r="AB30" s="16">
        <v>1.0256566</v>
      </c>
    </row>
    <row r="31" spans="1:28" x14ac:dyDescent="0.25">
      <c r="A31" s="11" t="s">
        <v>501</v>
      </c>
      <c r="B31" s="13">
        <v>5456</v>
      </c>
      <c r="C31" s="14">
        <f>(0/B31*100)</f>
        <v>0</v>
      </c>
      <c r="D31" s="15">
        <v>5456</v>
      </c>
      <c r="E31" s="14">
        <v>0</v>
      </c>
      <c r="F31" s="16">
        <v>0</v>
      </c>
      <c r="G31" s="14">
        <v>0</v>
      </c>
      <c r="H31" s="16">
        <v>0</v>
      </c>
      <c r="I31" s="14">
        <v>0</v>
      </c>
      <c r="J31" s="16">
        <v>0</v>
      </c>
      <c r="K31" s="14">
        <v>0</v>
      </c>
      <c r="L31" s="16">
        <v>0</v>
      </c>
      <c r="M31" s="14">
        <v>0</v>
      </c>
      <c r="N31" s="16">
        <v>0</v>
      </c>
      <c r="O31" s="14">
        <v>0</v>
      </c>
      <c r="P31" s="16">
        <v>0</v>
      </c>
      <c r="Q31" s="14">
        <v>0</v>
      </c>
      <c r="R31" s="16">
        <v>0</v>
      </c>
      <c r="S31" s="14">
        <v>0</v>
      </c>
      <c r="T31" s="16">
        <v>0</v>
      </c>
      <c r="U31" s="14" t="s">
        <v>582</v>
      </c>
      <c r="V31" s="16" t="s">
        <v>582</v>
      </c>
      <c r="W31" s="14">
        <v>100</v>
      </c>
      <c r="X31" s="16">
        <v>0</v>
      </c>
      <c r="Y31" s="14">
        <v>0</v>
      </c>
      <c r="Z31" s="16">
        <v>0</v>
      </c>
      <c r="AA31" s="14">
        <v>0</v>
      </c>
      <c r="AB31" s="16">
        <v>0</v>
      </c>
    </row>
    <row r="32" spans="1:28" x14ac:dyDescent="0.25">
      <c r="A32" s="11" t="s">
        <v>502</v>
      </c>
      <c r="B32" s="13">
        <v>4478</v>
      </c>
      <c r="C32" s="14">
        <f>(5/B32*100)</f>
        <v>0.11165698972755694</v>
      </c>
      <c r="D32" s="15">
        <v>4473</v>
      </c>
      <c r="E32" s="14">
        <v>15.710527430000001</v>
      </c>
      <c r="F32" s="16">
        <v>0.87602243999999996</v>
      </c>
      <c r="G32" s="14">
        <v>18.20965606</v>
      </c>
      <c r="H32" s="16">
        <v>0.70655250999999997</v>
      </c>
      <c r="I32" s="14">
        <v>44.966632619999999</v>
      </c>
      <c r="J32" s="16">
        <v>1.01985105</v>
      </c>
      <c r="K32" s="14">
        <v>10.104188349999999</v>
      </c>
      <c r="L32" s="16">
        <v>0.59341379999999999</v>
      </c>
      <c r="M32" s="14">
        <v>0</v>
      </c>
      <c r="N32" s="16">
        <v>0</v>
      </c>
      <c r="O32" s="14">
        <v>0.18891258999999999</v>
      </c>
      <c r="P32" s="16">
        <v>6.3411099999999998E-2</v>
      </c>
      <c r="Q32" s="14">
        <v>1.76312135</v>
      </c>
      <c r="R32" s="16">
        <v>0.22295491000000001</v>
      </c>
      <c r="S32" s="14">
        <v>0</v>
      </c>
      <c r="T32" s="16">
        <v>0</v>
      </c>
      <c r="U32" s="14" t="s">
        <v>582</v>
      </c>
      <c r="V32" s="16" t="s">
        <v>582</v>
      </c>
      <c r="W32" s="14">
        <v>0</v>
      </c>
      <c r="X32" s="16">
        <v>0</v>
      </c>
      <c r="Y32" s="14">
        <v>0.99840359999999995</v>
      </c>
      <c r="Z32" s="16">
        <v>0.16484059000000001</v>
      </c>
      <c r="AA32" s="14">
        <v>8.0585579900000006</v>
      </c>
      <c r="AB32" s="16">
        <v>0.44431810999999999</v>
      </c>
    </row>
    <row r="33" spans="1:28" x14ac:dyDescent="0.25">
      <c r="A33" s="11" t="s">
        <v>503</v>
      </c>
      <c r="B33" s="13">
        <v>7325</v>
      </c>
      <c r="C33" s="14">
        <f>(67/B33*100)</f>
        <v>0.91467576791808869</v>
      </c>
      <c r="D33" s="15">
        <v>7258</v>
      </c>
      <c r="E33" s="14">
        <v>1.9368979900000001</v>
      </c>
      <c r="F33" s="16">
        <v>0.21927178</v>
      </c>
      <c r="G33" s="14">
        <v>1.6433288500000001</v>
      </c>
      <c r="H33" s="16">
        <v>0.16013679</v>
      </c>
      <c r="I33" s="14">
        <v>13.62371486</v>
      </c>
      <c r="J33" s="16">
        <v>0.49377726</v>
      </c>
      <c r="K33" s="14">
        <v>0.66205340999999995</v>
      </c>
      <c r="L33" s="16">
        <v>0.11700792</v>
      </c>
      <c r="M33" s="14">
        <v>1.01095139</v>
      </c>
      <c r="N33" s="16">
        <v>0.62470771999999997</v>
      </c>
      <c r="O33" s="14">
        <v>44.274784400000001</v>
      </c>
      <c r="P33" s="16">
        <v>0.89090844000000002</v>
      </c>
      <c r="Q33" s="14">
        <v>2.4642846199999999</v>
      </c>
      <c r="R33" s="16">
        <v>0.21296055</v>
      </c>
      <c r="S33" s="14">
        <v>0</v>
      </c>
      <c r="T33" s="16">
        <v>0</v>
      </c>
      <c r="U33" s="14" t="s">
        <v>582</v>
      </c>
      <c r="V33" s="16" t="s">
        <v>582</v>
      </c>
      <c r="W33" s="14">
        <v>0</v>
      </c>
      <c r="X33" s="16">
        <v>0</v>
      </c>
      <c r="Y33" s="14">
        <v>0</v>
      </c>
      <c r="Z33" s="16">
        <v>0</v>
      </c>
      <c r="AA33" s="14">
        <v>34.383984460000001</v>
      </c>
      <c r="AB33" s="16">
        <v>0.82134019999999996</v>
      </c>
    </row>
    <row r="34" spans="1:28" x14ac:dyDescent="0.25">
      <c r="A34" s="11" t="s">
        <v>504</v>
      </c>
      <c r="B34" s="13">
        <v>6350</v>
      </c>
      <c r="C34" s="14">
        <f>(54/B34*100)</f>
        <v>0.85039370078740151</v>
      </c>
      <c r="D34" s="15">
        <v>6296</v>
      </c>
      <c r="E34" s="14">
        <v>15.05626153</v>
      </c>
      <c r="F34" s="16">
        <v>1.0057109900000001</v>
      </c>
      <c r="G34" s="14">
        <v>13.75805647</v>
      </c>
      <c r="H34" s="16">
        <v>0.86290025000000004</v>
      </c>
      <c r="I34" s="14">
        <v>39.302420810000001</v>
      </c>
      <c r="J34" s="16">
        <v>1.3354457</v>
      </c>
      <c r="K34" s="14">
        <v>0</v>
      </c>
      <c r="L34" s="16">
        <v>0</v>
      </c>
      <c r="M34" s="14">
        <v>0.77094889</v>
      </c>
      <c r="N34" s="16">
        <v>0.17189222000000001</v>
      </c>
      <c r="O34" s="14">
        <v>1.48919789</v>
      </c>
      <c r="P34" s="16">
        <v>0.59822445000000002</v>
      </c>
      <c r="Q34" s="14">
        <v>0</v>
      </c>
      <c r="R34" s="16">
        <v>0</v>
      </c>
      <c r="S34" s="14">
        <v>0</v>
      </c>
      <c r="T34" s="16">
        <v>0</v>
      </c>
      <c r="U34" s="14" t="s">
        <v>582</v>
      </c>
      <c r="V34" s="16" t="s">
        <v>582</v>
      </c>
      <c r="W34" s="14">
        <v>9.0965265399999993</v>
      </c>
      <c r="X34" s="16">
        <v>0.69959046000000003</v>
      </c>
      <c r="Y34" s="14">
        <v>4.1442807100000003</v>
      </c>
      <c r="Z34" s="16">
        <v>0.35004788999999997</v>
      </c>
      <c r="AA34" s="14">
        <v>16.382307149999999</v>
      </c>
      <c r="AB34" s="16">
        <v>0.97881081000000003</v>
      </c>
    </row>
    <row r="35" spans="1:28" x14ac:dyDescent="0.25">
      <c r="A35" s="11" t="s">
        <v>505</v>
      </c>
      <c r="B35" s="13">
        <v>6406</v>
      </c>
      <c r="C35" s="14">
        <f>(0/B35*100)</f>
        <v>0</v>
      </c>
      <c r="D35" s="15">
        <v>6406</v>
      </c>
      <c r="E35" s="14">
        <v>0</v>
      </c>
      <c r="F35" s="16">
        <v>0</v>
      </c>
      <c r="G35" s="14">
        <v>0</v>
      </c>
      <c r="H35" s="16">
        <v>0</v>
      </c>
      <c r="I35" s="14">
        <v>0</v>
      </c>
      <c r="J35" s="16">
        <v>0</v>
      </c>
      <c r="K35" s="14">
        <v>0</v>
      </c>
      <c r="L35" s="16">
        <v>0</v>
      </c>
      <c r="M35" s="14">
        <v>0</v>
      </c>
      <c r="N35" s="16">
        <v>0</v>
      </c>
      <c r="O35" s="14">
        <v>0</v>
      </c>
      <c r="P35" s="16">
        <v>0</v>
      </c>
      <c r="Q35" s="14">
        <v>0</v>
      </c>
      <c r="R35" s="16">
        <v>0</v>
      </c>
      <c r="S35" s="14">
        <v>0</v>
      </c>
      <c r="T35" s="16">
        <v>0</v>
      </c>
      <c r="U35" s="14" t="s">
        <v>582</v>
      </c>
      <c r="V35" s="16" t="s">
        <v>582</v>
      </c>
      <c r="W35" s="14">
        <v>0</v>
      </c>
      <c r="X35" s="16">
        <v>0</v>
      </c>
      <c r="Y35" s="14">
        <v>100</v>
      </c>
      <c r="Z35" s="16">
        <v>0</v>
      </c>
      <c r="AA35" s="14">
        <v>0</v>
      </c>
      <c r="AB35" s="16">
        <v>0</v>
      </c>
    </row>
    <row r="36" spans="1:28" x14ac:dyDescent="0.25">
      <c r="A36" s="11" t="s">
        <v>506</v>
      </c>
      <c r="B36" s="13">
        <v>6736</v>
      </c>
      <c r="C36" s="14">
        <f>(28/B36*100)</f>
        <v>0.41567695961995249</v>
      </c>
      <c r="D36" s="15">
        <v>6708</v>
      </c>
      <c r="E36" s="14">
        <v>4.5847562699999997</v>
      </c>
      <c r="F36" s="16">
        <v>0.33473229999999998</v>
      </c>
      <c r="G36" s="14">
        <v>2.35281713</v>
      </c>
      <c r="H36" s="16">
        <v>0.22522681</v>
      </c>
      <c r="I36" s="14">
        <v>28.381758619999999</v>
      </c>
      <c r="J36" s="16">
        <v>0.91553958000000002</v>
      </c>
      <c r="K36" s="14">
        <v>1.8614720000000001E-2</v>
      </c>
      <c r="L36" s="16">
        <v>1.628011E-2</v>
      </c>
      <c r="M36" s="14">
        <v>2.71553434</v>
      </c>
      <c r="N36" s="16">
        <v>0.27279745999999999</v>
      </c>
      <c r="O36" s="14">
        <v>7.0293415499999998</v>
      </c>
      <c r="P36" s="16">
        <v>0.43727229000000001</v>
      </c>
      <c r="Q36" s="14">
        <v>27.166040420000002</v>
      </c>
      <c r="R36" s="16">
        <v>0.83943559999999995</v>
      </c>
      <c r="S36" s="14">
        <v>0</v>
      </c>
      <c r="T36" s="16">
        <v>0</v>
      </c>
      <c r="U36" s="14" t="s">
        <v>582</v>
      </c>
      <c r="V36" s="16" t="s">
        <v>582</v>
      </c>
      <c r="W36" s="14">
        <v>0</v>
      </c>
      <c r="X36" s="16">
        <v>0</v>
      </c>
      <c r="Y36" s="14">
        <v>6.9165417400000004</v>
      </c>
      <c r="Z36" s="16">
        <v>0.42492827</v>
      </c>
      <c r="AA36" s="14">
        <v>20.83459521</v>
      </c>
      <c r="AB36" s="16">
        <v>0.70099085000000005</v>
      </c>
    </row>
    <row r="37" spans="1:28" x14ac:dyDescent="0.25">
      <c r="A37" s="11" t="s">
        <v>507</v>
      </c>
      <c r="B37" s="13">
        <v>5458</v>
      </c>
      <c r="C37" s="14">
        <f>(60/B37*100)</f>
        <v>1.0993037742762917</v>
      </c>
      <c r="D37" s="15">
        <v>5398</v>
      </c>
      <c r="E37" s="14">
        <v>16.308716960000002</v>
      </c>
      <c r="F37" s="16">
        <v>0.75943634999999998</v>
      </c>
      <c r="G37" s="14">
        <v>17.581130959999999</v>
      </c>
      <c r="H37" s="16">
        <v>0.85418749000000005</v>
      </c>
      <c r="I37" s="14">
        <v>27.972507950000001</v>
      </c>
      <c r="J37" s="16">
        <v>1.02805703</v>
      </c>
      <c r="K37" s="14">
        <v>1.5734088100000001</v>
      </c>
      <c r="L37" s="16">
        <v>0.27062488000000001</v>
      </c>
      <c r="M37" s="14">
        <v>3.2416479300000001</v>
      </c>
      <c r="N37" s="16">
        <v>0.32173803000000001</v>
      </c>
      <c r="O37" s="14">
        <v>6.5235762299999998</v>
      </c>
      <c r="P37" s="16">
        <v>0.52533708999999995</v>
      </c>
      <c r="Q37" s="14">
        <v>2.4231770500000001</v>
      </c>
      <c r="R37" s="16">
        <v>0.27873429</v>
      </c>
      <c r="S37" s="14">
        <v>0</v>
      </c>
      <c r="T37" s="16">
        <v>0</v>
      </c>
      <c r="U37" s="14" t="s">
        <v>582</v>
      </c>
      <c r="V37" s="16" t="s">
        <v>582</v>
      </c>
      <c r="W37" s="14">
        <v>0</v>
      </c>
      <c r="X37" s="16">
        <v>0</v>
      </c>
      <c r="Y37" s="14">
        <v>3.69473327</v>
      </c>
      <c r="Z37" s="16">
        <v>0.27290405000000001</v>
      </c>
      <c r="AA37" s="14">
        <v>20.681100839999999</v>
      </c>
      <c r="AB37" s="16">
        <v>1.03129038</v>
      </c>
    </row>
    <row r="38" spans="1:28" x14ac:dyDescent="0.25">
      <c r="A38" s="11" t="s">
        <v>508</v>
      </c>
      <c r="B38" s="13">
        <v>5860</v>
      </c>
      <c r="C38" s="14">
        <f>(16/B38*100)</f>
        <v>0.27303754266211605</v>
      </c>
      <c r="D38" s="15">
        <v>5844</v>
      </c>
      <c r="E38" s="14">
        <v>15.79704796</v>
      </c>
      <c r="F38" s="16">
        <v>0.92310819</v>
      </c>
      <c r="G38" s="14">
        <v>12.905270290000001</v>
      </c>
      <c r="H38" s="16">
        <v>0.73749434999999997</v>
      </c>
      <c r="I38" s="14">
        <v>20.488825219999999</v>
      </c>
      <c r="J38" s="16">
        <v>1.0068944799999999</v>
      </c>
      <c r="K38" s="14">
        <v>0.306585</v>
      </c>
      <c r="L38" s="16">
        <v>8.201145E-2</v>
      </c>
      <c r="M38" s="14">
        <v>0.98473326000000005</v>
      </c>
      <c r="N38" s="16">
        <v>0.26934829999999998</v>
      </c>
      <c r="O38" s="14">
        <v>19.208612689999999</v>
      </c>
      <c r="P38" s="16">
        <v>1.3100851499999999</v>
      </c>
      <c r="Q38" s="14">
        <v>3.2940983799999999</v>
      </c>
      <c r="R38" s="16">
        <v>0.39993788000000002</v>
      </c>
      <c r="S38" s="14">
        <v>0</v>
      </c>
      <c r="T38" s="16">
        <v>0</v>
      </c>
      <c r="U38" s="14" t="s">
        <v>582</v>
      </c>
      <c r="V38" s="16" t="s">
        <v>582</v>
      </c>
      <c r="W38" s="14">
        <v>0</v>
      </c>
      <c r="X38" s="16">
        <v>0</v>
      </c>
      <c r="Y38" s="14">
        <v>4.5302951599999997</v>
      </c>
      <c r="Z38" s="16">
        <v>0.29644637000000001</v>
      </c>
      <c r="AA38" s="14">
        <v>22.484532040000001</v>
      </c>
      <c r="AB38" s="16">
        <v>1.12762067</v>
      </c>
    </row>
    <row r="39" spans="1:28" x14ac:dyDescent="0.25">
      <c r="A39" s="11" t="s">
        <v>509</v>
      </c>
      <c r="B39" s="13">
        <v>5895</v>
      </c>
      <c r="C39" s="14">
        <f>(30/B39*100)</f>
        <v>0.5089058524173028</v>
      </c>
      <c r="D39" s="15">
        <v>5865</v>
      </c>
      <c r="E39" s="14">
        <v>21.88091717</v>
      </c>
      <c r="F39" s="16">
        <v>0.87399276999999997</v>
      </c>
      <c r="G39" s="14">
        <v>17.204623940000001</v>
      </c>
      <c r="H39" s="16">
        <v>0.89005049999999997</v>
      </c>
      <c r="I39" s="14">
        <v>25.36306415</v>
      </c>
      <c r="J39" s="16">
        <v>0.83210870999999997</v>
      </c>
      <c r="K39" s="14">
        <v>6.1614370000000002E-2</v>
      </c>
      <c r="L39" s="16">
        <v>2.7859620000000002E-2</v>
      </c>
      <c r="M39" s="14">
        <v>2.7804059999999998E-2</v>
      </c>
      <c r="N39" s="16">
        <v>1.988009E-2</v>
      </c>
      <c r="O39" s="14">
        <v>0</v>
      </c>
      <c r="P39" s="16">
        <v>0</v>
      </c>
      <c r="Q39" s="14">
        <v>18.35622953</v>
      </c>
      <c r="R39" s="16">
        <v>1.01203713</v>
      </c>
      <c r="S39" s="14">
        <v>0</v>
      </c>
      <c r="T39" s="16">
        <v>0</v>
      </c>
      <c r="U39" s="14" t="s">
        <v>582</v>
      </c>
      <c r="V39" s="16" t="s">
        <v>582</v>
      </c>
      <c r="W39" s="14">
        <v>0</v>
      </c>
      <c r="X39" s="16">
        <v>0</v>
      </c>
      <c r="Y39" s="14">
        <v>2.3533844799999999</v>
      </c>
      <c r="Z39" s="16">
        <v>0.26753694</v>
      </c>
      <c r="AA39" s="14">
        <v>14.752362310000001</v>
      </c>
      <c r="AB39" s="16">
        <v>1.0409402699999999</v>
      </c>
    </row>
    <row r="40" spans="1:28" x14ac:dyDescent="0.25">
      <c r="A40" s="11" t="s">
        <v>510</v>
      </c>
      <c r="B40" s="13">
        <v>14157</v>
      </c>
      <c r="C40" s="14">
        <f>(866/B40*100)</f>
        <v>6.1171152080242992</v>
      </c>
      <c r="D40" s="15">
        <v>13291</v>
      </c>
      <c r="E40" s="14">
        <v>9.5413020799999995</v>
      </c>
      <c r="F40" s="16">
        <v>0.50219796000000005</v>
      </c>
      <c r="G40" s="14">
        <v>9.9864757700000002</v>
      </c>
      <c r="H40" s="16">
        <v>0.49460074999999998</v>
      </c>
      <c r="I40" s="14">
        <v>14.90768162</v>
      </c>
      <c r="J40" s="16">
        <v>0.87908187999999998</v>
      </c>
      <c r="K40" s="14">
        <v>1.8091889999999999E-2</v>
      </c>
      <c r="L40" s="16">
        <v>8.7303999999999993E-3</v>
      </c>
      <c r="M40" s="14">
        <v>0.75276602000000004</v>
      </c>
      <c r="N40" s="16">
        <v>0.20223272</v>
      </c>
      <c r="O40" s="14">
        <v>44.674922309999999</v>
      </c>
      <c r="P40" s="16">
        <v>1.34827619</v>
      </c>
      <c r="Q40" s="14">
        <v>0.26419671</v>
      </c>
      <c r="R40" s="16">
        <v>2.7703809999999999E-2</v>
      </c>
      <c r="S40" s="14">
        <v>0</v>
      </c>
      <c r="T40" s="16">
        <v>0</v>
      </c>
      <c r="U40" s="14" t="s">
        <v>582</v>
      </c>
      <c r="V40" s="16" t="s">
        <v>582</v>
      </c>
      <c r="W40" s="14">
        <v>0</v>
      </c>
      <c r="X40" s="16">
        <v>0</v>
      </c>
      <c r="Y40" s="14">
        <v>19.854563599999999</v>
      </c>
      <c r="Z40" s="16">
        <v>1.1841687299999999</v>
      </c>
      <c r="AA40" s="14">
        <v>0</v>
      </c>
      <c r="AB40" s="16">
        <v>0</v>
      </c>
    </row>
    <row r="41" spans="1:28" x14ac:dyDescent="0.25">
      <c r="A41" s="11" t="s">
        <v>511</v>
      </c>
      <c r="B41" s="13">
        <v>5712</v>
      </c>
      <c r="C41" s="14">
        <f>(115/B41*100)</f>
        <v>2.0133053221288515</v>
      </c>
      <c r="D41" s="15">
        <v>5597</v>
      </c>
      <c r="E41" s="14">
        <v>5.6114838999999996</v>
      </c>
      <c r="F41" s="16">
        <v>0.96435937000000005</v>
      </c>
      <c r="G41" s="14">
        <v>34.04580979</v>
      </c>
      <c r="H41" s="16">
        <v>1.7893422299999999</v>
      </c>
      <c r="I41" s="14">
        <v>32.789847129999998</v>
      </c>
      <c r="J41" s="16">
        <v>2.0226291500000002</v>
      </c>
      <c r="K41" s="14">
        <v>5.5412360400000003</v>
      </c>
      <c r="L41" s="16">
        <v>1.1258019399999999</v>
      </c>
      <c r="M41" s="14">
        <v>0.31638764000000003</v>
      </c>
      <c r="N41" s="16">
        <v>0.10001504999999999</v>
      </c>
      <c r="O41" s="14">
        <v>8.3525028100000007</v>
      </c>
      <c r="P41" s="16">
        <v>0.73304053000000002</v>
      </c>
      <c r="Q41" s="14">
        <v>1.53868581</v>
      </c>
      <c r="R41" s="16">
        <v>0.22588105999999999</v>
      </c>
      <c r="S41" s="14">
        <v>0</v>
      </c>
      <c r="T41" s="16">
        <v>0</v>
      </c>
      <c r="U41" s="14" t="s">
        <v>582</v>
      </c>
      <c r="V41" s="16" t="s">
        <v>582</v>
      </c>
      <c r="W41" s="14">
        <v>0.68749824000000004</v>
      </c>
      <c r="X41" s="16">
        <v>0.18301565</v>
      </c>
      <c r="Y41" s="14">
        <v>0</v>
      </c>
      <c r="Z41" s="16">
        <v>0</v>
      </c>
      <c r="AA41" s="14">
        <v>11.11654864</v>
      </c>
      <c r="AB41" s="16">
        <v>0.97653371</v>
      </c>
    </row>
    <row r="42" spans="1:28" x14ac:dyDescent="0.25">
      <c r="A42" s="11" t="s">
        <v>512</v>
      </c>
      <c r="B42" s="13">
        <f>IF(COUNT(B7:B41) &gt; 0, AVERAGE(B7:B41), "\u2014")</f>
        <v>7103.4285714285716</v>
      </c>
      <c r="C42" s="14">
        <f>IF(COUNT(C7:C41) &gt; 0, AVERAGE(C7:C41), "—")</f>
        <v>3.3871138263572753</v>
      </c>
      <c r="D42" s="15">
        <f>IF(COUNT(D7:D41) &gt; 0, AVERAGE(D7:D41), "—")</f>
        <v>6847.1142857142859</v>
      </c>
      <c r="E42" s="14">
        <f>IF(COUNT(E7:E41) &gt; 0, AVERAGE(E7:E41), "—")</f>
        <v>12.478058833999995</v>
      </c>
      <c r="F42" s="16">
        <f>IF(COUNT(F7:F41) &gt; 0, SQRT(SUMSQ(F7:F41)/(COUNT(F7:F41)*COUNT(F7:F41)) ), "—")</f>
        <v>0.12893112807295856</v>
      </c>
      <c r="G42" s="14">
        <f>IF(COUNT(G7:G41) &gt; 0, AVERAGE(G7:G41), "—")</f>
        <v>13.908935232285712</v>
      </c>
      <c r="H42" s="16">
        <f>IF(COUNT(H7:H41) &gt; 0, SQRT(SUMSQ(H7:H41)/(COUNT(H7:H41)*COUNT(H7:H41)) ), "—")</f>
        <v>0.14328963816514803</v>
      </c>
      <c r="I42" s="14">
        <f>IF(COUNT(I7:I41) &gt; 0, AVERAGE(I7:I41), "—")</f>
        <v>19.901609169428571</v>
      </c>
      <c r="J42" s="16">
        <f>IF(COUNT(J7:J41) &gt; 0, SQRT(SUMSQ(J7:J41)/(COUNT(J7:J41)*COUNT(J7:J41)) ), "—")</f>
        <v>0.16655687578339856</v>
      </c>
      <c r="K42" s="14">
        <f>IF(COUNT(K7:K41) &gt; 0, AVERAGE(K7:K41), "—")</f>
        <v>3.0749183151428565</v>
      </c>
      <c r="L42" s="16">
        <f>IF(COUNT(L7:L41) &gt; 0, SQRT(SUMSQ(L7:L41)/(COUNT(L7:L41)*COUNT(L7:L41)) ), "—")</f>
        <v>6.8508692158994536E-2</v>
      </c>
      <c r="M42" s="14">
        <f>IF(COUNT(M7:M41) &gt; 0, AVERAGE(M7:M41), "—")</f>
        <v>1.6100601619999997</v>
      </c>
      <c r="N42" s="16">
        <f>IF(COUNT(N7:N41) &gt; 0, SQRT(SUMSQ(N7:N41)/(COUNT(N7:N41)*COUNT(N7:N41)) ), "—")</f>
        <v>5.6530943073146184E-2</v>
      </c>
      <c r="O42" s="14">
        <f>IF(COUNT(O7:O41) &gt; 0, AVERAGE(O7:O41), "—")</f>
        <v>15.963749274285714</v>
      </c>
      <c r="P42" s="16">
        <f>IF(COUNT(P7:P41) &gt; 0, SQRT(SUMSQ(P7:P41)/(COUNT(P7:P41)*COUNT(P7:P41)) ), "—")</f>
        <v>0.13843048540684749</v>
      </c>
      <c r="Q42" s="14">
        <f>IF(COUNT(Q7:Q41) &gt; 0, AVERAGE(Q7:Q41), "—")</f>
        <v>4.6791852457142857</v>
      </c>
      <c r="R42" s="16">
        <f>IF(COUNT(R7:R41) &gt; 0, SQRT(SUMSQ(R7:R41)/(COUNT(R7:R41)*COUNT(R7:R41)) ), "—")</f>
        <v>7.3057858174502485E-2</v>
      </c>
      <c r="S42" s="14">
        <f>IF(COUNT(S7:S41) &gt; 0, AVERAGE(S7:S41), "—")</f>
        <v>0</v>
      </c>
      <c r="T42" s="16">
        <f>IF(COUNT(T7:T41) &gt; 0, SQRT(SUMSQ(T7:T41)/(COUNT(T7:T41)*COUNT(T7:T41)) ), "—")</f>
        <v>0</v>
      </c>
      <c r="U42" s="14" t="str">
        <f>IF(COUNT(U7:U41) &gt; 0, AVERAGE(U7:U41), "—")</f>
        <v>—</v>
      </c>
      <c r="V42" s="16" t="str">
        <f>IF(COUNT(V7:V41) &gt; 0, SQRT(SUMSQ(V7:V41)/(COUNT(V7:V41)*COUNT(V7:V41)) ), "—")</f>
        <v>—</v>
      </c>
      <c r="W42" s="14">
        <f>IF(COUNT(W7:W41) &gt; 0, AVERAGE(W7:W41), "—")</f>
        <v>7.0481974097142848</v>
      </c>
      <c r="X42" s="16">
        <f>IF(COUNT(X7:X41) &gt; 0, SQRT(SUMSQ(X7:X41)/(COUNT(X7:X41)*COUNT(X7:X41)) ), "—")</f>
        <v>5.8466427276420388E-2</v>
      </c>
      <c r="Y42" s="14">
        <f>IF(COUNT(Y7:Y41) &gt; 0, AVERAGE(Y7:Y41), "—")</f>
        <v>6.9380785794285726</v>
      </c>
      <c r="Z42" s="16">
        <f>IF(COUNT(Z7:Z41) &gt; 0, SQRT(SUMSQ(Z7:Z41)/(COUNT(Z7:Z41)*COUNT(Z7:Z41)) ), "—")</f>
        <v>6.1610422016888947E-2</v>
      </c>
      <c r="AA42" s="14">
        <f>IF(COUNT(AA7:AA41) &gt; 0, AVERAGE(AA7:AA41), "—")</f>
        <v>14.397207775999998</v>
      </c>
      <c r="AB42" s="16">
        <f>IF(COUNT(AB7:AB41) &gt; 0, SQRT(SUMSQ(AB7:AB41)/(COUNT(AB7:AB41)*COUNT(AB7:AB41)) ), "—")</f>
        <v>0.14022413150958288</v>
      </c>
    </row>
    <row r="43" spans="1:2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2"/>
    </row>
    <row r="44" spans="1:2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row>
    <row r="45" spans="1:28" x14ac:dyDescent="0.25">
      <c r="A45" s="11" t="s">
        <v>515</v>
      </c>
      <c r="B45" s="13">
        <v>5519</v>
      </c>
      <c r="C45" s="14">
        <f>(943/B45*100)</f>
        <v>17.086428700851602</v>
      </c>
      <c r="D45" s="15">
        <v>4576</v>
      </c>
      <c r="E45" s="14">
        <v>4.5560002800000001</v>
      </c>
      <c r="F45" s="16">
        <v>0.83231982999999998</v>
      </c>
      <c r="G45" s="14">
        <v>1.36091735</v>
      </c>
      <c r="H45" s="16">
        <v>0.20011798</v>
      </c>
      <c r="I45" s="14">
        <v>0.93392313000000005</v>
      </c>
      <c r="J45" s="16">
        <v>0.17147989</v>
      </c>
      <c r="K45" s="14">
        <v>93.149159240000003</v>
      </c>
      <c r="L45" s="16">
        <v>0.88854845999999998</v>
      </c>
      <c r="M45" s="14">
        <v>0</v>
      </c>
      <c r="N45" s="16">
        <v>0</v>
      </c>
      <c r="O45" s="14">
        <v>0</v>
      </c>
      <c r="P45" s="16">
        <v>0</v>
      </c>
      <c r="Q45" s="14">
        <v>0</v>
      </c>
      <c r="R45" s="16">
        <v>0</v>
      </c>
      <c r="S45" s="14">
        <v>0</v>
      </c>
      <c r="T45" s="16">
        <v>0</v>
      </c>
      <c r="U45" s="14" t="s">
        <v>582</v>
      </c>
      <c r="V45" s="16" t="s">
        <v>582</v>
      </c>
      <c r="W45" s="14">
        <v>0</v>
      </c>
      <c r="X45" s="16">
        <v>0</v>
      </c>
      <c r="Y45" s="14">
        <v>0</v>
      </c>
      <c r="Z45" s="16">
        <v>0</v>
      </c>
      <c r="AA45" s="14">
        <v>0</v>
      </c>
      <c r="AB45" s="16">
        <v>0</v>
      </c>
    </row>
    <row r="46" spans="1:28" x14ac:dyDescent="0.25">
      <c r="A46" s="11" t="s">
        <v>516</v>
      </c>
      <c r="B46" s="13">
        <v>23141</v>
      </c>
      <c r="C46" s="14">
        <f>(1105/B46*100)</f>
        <v>4.7750745430188841</v>
      </c>
      <c r="D46" s="15">
        <v>22036</v>
      </c>
      <c r="E46" s="14">
        <v>7.7621644500000002</v>
      </c>
      <c r="F46" s="16">
        <v>0.42040676999999999</v>
      </c>
      <c r="G46" s="14">
        <v>9.2741953200000005</v>
      </c>
      <c r="H46" s="16">
        <v>0.32794252000000002</v>
      </c>
      <c r="I46" s="14">
        <v>28.640140590000001</v>
      </c>
      <c r="J46" s="16">
        <v>0.67066897999999997</v>
      </c>
      <c r="K46" s="14">
        <v>1.0396590000000001E-2</v>
      </c>
      <c r="L46" s="16">
        <v>1.0431030000000001E-2</v>
      </c>
      <c r="M46" s="14">
        <v>0.74939087000000004</v>
      </c>
      <c r="N46" s="16">
        <v>8.5848820000000006E-2</v>
      </c>
      <c r="O46" s="14">
        <v>3.7148701800000001</v>
      </c>
      <c r="P46" s="16">
        <v>0.27904371</v>
      </c>
      <c r="Q46" s="14">
        <v>2.8827168099999998</v>
      </c>
      <c r="R46" s="16">
        <v>0.18402413000000001</v>
      </c>
      <c r="S46" s="14">
        <v>0</v>
      </c>
      <c r="T46" s="16">
        <v>0</v>
      </c>
      <c r="U46" s="14" t="s">
        <v>582</v>
      </c>
      <c r="V46" s="16" t="s">
        <v>582</v>
      </c>
      <c r="W46" s="14">
        <v>0</v>
      </c>
      <c r="X46" s="16">
        <v>0</v>
      </c>
      <c r="Y46" s="14">
        <v>5.9950016599999998</v>
      </c>
      <c r="Z46" s="16">
        <v>0.27596807000000001</v>
      </c>
      <c r="AA46" s="14">
        <v>40.971123519999999</v>
      </c>
      <c r="AB46" s="16">
        <v>0.96328104000000003</v>
      </c>
    </row>
    <row r="47" spans="1:28" x14ac:dyDescent="0.25">
      <c r="A47" s="11" t="s">
        <v>517</v>
      </c>
      <c r="B47" s="13">
        <v>5928</v>
      </c>
      <c r="C47" s="14">
        <f>(66/B47*100)</f>
        <v>1.1133603238866396</v>
      </c>
      <c r="D47" s="15">
        <v>5862</v>
      </c>
      <c r="E47" s="14">
        <v>11.6427283</v>
      </c>
      <c r="F47" s="16">
        <v>0.56456329999999999</v>
      </c>
      <c r="G47" s="14">
        <v>13.996087230000001</v>
      </c>
      <c r="H47" s="16">
        <v>0.72003174000000003</v>
      </c>
      <c r="I47" s="14">
        <v>39.372678559999997</v>
      </c>
      <c r="J47" s="16">
        <v>1.09563974</v>
      </c>
      <c r="K47" s="14">
        <v>0</v>
      </c>
      <c r="L47" s="16">
        <v>0</v>
      </c>
      <c r="M47" s="14">
        <v>0</v>
      </c>
      <c r="N47" s="16">
        <v>0</v>
      </c>
      <c r="O47" s="14">
        <v>0</v>
      </c>
      <c r="P47" s="16">
        <v>0</v>
      </c>
      <c r="Q47" s="14">
        <v>1.9082635800000001</v>
      </c>
      <c r="R47" s="16">
        <v>0.24090424999999999</v>
      </c>
      <c r="S47" s="14">
        <v>0</v>
      </c>
      <c r="T47" s="16">
        <v>0</v>
      </c>
      <c r="U47" s="14" t="s">
        <v>582</v>
      </c>
      <c r="V47" s="16" t="s">
        <v>582</v>
      </c>
      <c r="W47" s="14">
        <v>0</v>
      </c>
      <c r="X47" s="16">
        <v>0</v>
      </c>
      <c r="Y47" s="14">
        <v>6.6439485200000004</v>
      </c>
      <c r="Z47" s="16">
        <v>0.44737659000000002</v>
      </c>
      <c r="AA47" s="14">
        <v>26.436293809999999</v>
      </c>
      <c r="AB47" s="16">
        <v>1.3169279899999999</v>
      </c>
    </row>
    <row r="48" spans="1:28" x14ac:dyDescent="0.25">
      <c r="A48" s="11" t="s">
        <v>518</v>
      </c>
      <c r="B48" s="13">
        <v>9841</v>
      </c>
      <c r="C48" s="14">
        <f>(7/B48*100)</f>
        <v>7.1130982623717101E-2</v>
      </c>
      <c r="D48" s="15">
        <v>9834</v>
      </c>
      <c r="E48" s="14">
        <v>19.420703880000001</v>
      </c>
      <c r="F48" s="16">
        <v>0.83429317000000003</v>
      </c>
      <c r="G48" s="14">
        <v>15.35503649</v>
      </c>
      <c r="H48" s="16">
        <v>0.64170559999999999</v>
      </c>
      <c r="I48" s="14">
        <v>5.3248470799999996</v>
      </c>
      <c r="J48" s="16">
        <v>0.44991660999999999</v>
      </c>
      <c r="K48" s="14">
        <v>1.5042995299999999</v>
      </c>
      <c r="L48" s="16">
        <v>0.24728385999999999</v>
      </c>
      <c r="M48" s="14">
        <v>3.5419574699999998</v>
      </c>
      <c r="N48" s="16">
        <v>0.35611547999999998</v>
      </c>
      <c r="O48" s="14">
        <v>5.0499223999999998</v>
      </c>
      <c r="P48" s="16">
        <v>0.40162798</v>
      </c>
      <c r="Q48" s="14">
        <v>17.6170805</v>
      </c>
      <c r="R48" s="16">
        <v>0.95369941999999996</v>
      </c>
      <c r="S48" s="14">
        <v>0</v>
      </c>
      <c r="T48" s="16">
        <v>0</v>
      </c>
      <c r="U48" s="14" t="s">
        <v>582</v>
      </c>
      <c r="V48" s="16" t="s">
        <v>582</v>
      </c>
      <c r="W48" s="14">
        <v>0</v>
      </c>
      <c r="X48" s="16">
        <v>0</v>
      </c>
      <c r="Y48" s="14">
        <v>14.404274429999999</v>
      </c>
      <c r="Z48" s="16">
        <v>0.60568489999999997</v>
      </c>
      <c r="AA48" s="14">
        <v>17.781878209999999</v>
      </c>
      <c r="AB48" s="16">
        <v>1.01862977</v>
      </c>
    </row>
    <row r="49" spans="1:28" x14ac:dyDescent="0.25">
      <c r="A49" s="11" t="s">
        <v>519</v>
      </c>
      <c r="B49" s="13">
        <v>6349</v>
      </c>
      <c r="C49" s="14">
        <f>(56/B49*100)</f>
        <v>0.88202866593164275</v>
      </c>
      <c r="D49" s="15">
        <v>6293</v>
      </c>
      <c r="E49" s="14">
        <v>23.541929809999999</v>
      </c>
      <c r="F49" s="16">
        <v>1.22310684</v>
      </c>
      <c r="G49" s="14">
        <v>11.24156853</v>
      </c>
      <c r="H49" s="16">
        <v>0.93442493999999998</v>
      </c>
      <c r="I49" s="14">
        <v>41.716578230000003</v>
      </c>
      <c r="J49" s="16">
        <v>1.6591959999999999</v>
      </c>
      <c r="K49" s="14">
        <v>1.6768310000000002E-2</v>
      </c>
      <c r="L49" s="16">
        <v>1.67501E-2</v>
      </c>
      <c r="M49" s="14">
        <v>0.26644008000000002</v>
      </c>
      <c r="N49" s="16">
        <v>8.9405390000000001E-2</v>
      </c>
      <c r="O49" s="14">
        <v>2.1773199999999999E-2</v>
      </c>
      <c r="P49" s="16">
        <v>2.3887289999999999E-2</v>
      </c>
      <c r="Q49" s="14">
        <v>4.6523929900000001</v>
      </c>
      <c r="R49" s="16">
        <v>0.82391840000000005</v>
      </c>
      <c r="S49" s="14">
        <v>0</v>
      </c>
      <c r="T49" s="16">
        <v>0</v>
      </c>
      <c r="U49" s="14" t="s">
        <v>582</v>
      </c>
      <c r="V49" s="16" t="s">
        <v>582</v>
      </c>
      <c r="W49" s="14">
        <v>2.316619E-2</v>
      </c>
      <c r="X49" s="16">
        <v>2.2091880000000001E-2</v>
      </c>
      <c r="Y49" s="14">
        <v>8.9915727899999993</v>
      </c>
      <c r="Z49" s="16">
        <v>0.49761495</v>
      </c>
      <c r="AA49" s="14">
        <v>9.5278098700000005</v>
      </c>
      <c r="AB49" s="16">
        <v>0.80146852000000002</v>
      </c>
    </row>
    <row r="50" spans="1:28" x14ac:dyDescent="0.25">
      <c r="A50" s="11" t="s">
        <v>520</v>
      </c>
      <c r="B50" s="13">
        <v>11795</v>
      </c>
      <c r="C50" s="14">
        <f>(217/B50*100)</f>
        <v>1.8397626112759646</v>
      </c>
      <c r="D50" s="15">
        <v>11578</v>
      </c>
      <c r="E50" s="14">
        <v>8.0630482400000005</v>
      </c>
      <c r="F50" s="16">
        <v>0.52798034000000005</v>
      </c>
      <c r="G50" s="14">
        <v>28.775741960000001</v>
      </c>
      <c r="H50" s="16">
        <v>1.1853924300000001</v>
      </c>
      <c r="I50" s="14">
        <v>36.958910729999999</v>
      </c>
      <c r="J50" s="16">
        <v>1.1667413200000001</v>
      </c>
      <c r="K50" s="14">
        <v>3.3081390000000002E-2</v>
      </c>
      <c r="L50" s="16">
        <v>1.942141E-2</v>
      </c>
      <c r="M50" s="14">
        <v>1.9708110000000001E-2</v>
      </c>
      <c r="N50" s="16">
        <v>1.6435640000000001E-2</v>
      </c>
      <c r="O50" s="14">
        <v>5.5054764199999999</v>
      </c>
      <c r="P50" s="16">
        <v>0.42287085000000002</v>
      </c>
      <c r="Q50" s="14">
        <v>10.13508691</v>
      </c>
      <c r="R50" s="16">
        <v>0.55175969999999996</v>
      </c>
      <c r="S50" s="14">
        <v>0</v>
      </c>
      <c r="T50" s="16">
        <v>0</v>
      </c>
      <c r="U50" s="14" t="s">
        <v>582</v>
      </c>
      <c r="V50" s="16" t="s">
        <v>582</v>
      </c>
      <c r="W50" s="14">
        <v>0</v>
      </c>
      <c r="X50" s="16">
        <v>0</v>
      </c>
      <c r="Y50" s="14">
        <v>2.5340766600000002</v>
      </c>
      <c r="Z50" s="16">
        <v>0.32431399</v>
      </c>
      <c r="AA50" s="14">
        <v>7.97486958</v>
      </c>
      <c r="AB50" s="16">
        <v>0.60646385000000003</v>
      </c>
    </row>
    <row r="51" spans="1:28" x14ac:dyDescent="0.25">
      <c r="A51" s="11" t="s">
        <v>521</v>
      </c>
      <c r="B51" s="13">
        <v>6866</v>
      </c>
      <c r="C51" s="14">
        <f>(107/B51*100)</f>
        <v>1.5584037285173318</v>
      </c>
      <c r="D51" s="15">
        <v>6759</v>
      </c>
      <c r="E51" s="14">
        <v>18.906624189999999</v>
      </c>
      <c r="F51" s="16">
        <v>1.16927764</v>
      </c>
      <c r="G51" s="14">
        <v>9.9811120500000001</v>
      </c>
      <c r="H51" s="16">
        <v>0.50433090999999997</v>
      </c>
      <c r="I51" s="14">
        <v>30.597675259999999</v>
      </c>
      <c r="J51" s="16">
        <v>0.89417232000000002</v>
      </c>
      <c r="K51" s="14">
        <v>10.1105579</v>
      </c>
      <c r="L51" s="16">
        <v>0.56344974000000003</v>
      </c>
      <c r="M51" s="14">
        <v>0</v>
      </c>
      <c r="N51" s="16">
        <v>0</v>
      </c>
      <c r="O51" s="14">
        <v>0</v>
      </c>
      <c r="P51" s="16">
        <v>0</v>
      </c>
      <c r="Q51" s="14">
        <v>1.28892206</v>
      </c>
      <c r="R51" s="16">
        <v>0.16300927000000001</v>
      </c>
      <c r="S51" s="14">
        <v>0</v>
      </c>
      <c r="T51" s="16">
        <v>0</v>
      </c>
      <c r="U51" s="14" t="s">
        <v>582</v>
      </c>
      <c r="V51" s="16" t="s">
        <v>582</v>
      </c>
      <c r="W51" s="14">
        <v>10.56562707</v>
      </c>
      <c r="X51" s="16">
        <v>0.61186324000000003</v>
      </c>
      <c r="Y51" s="14">
        <v>2.31284819</v>
      </c>
      <c r="Z51" s="16">
        <v>0.23576122999999999</v>
      </c>
      <c r="AA51" s="14">
        <v>16.23663328</v>
      </c>
      <c r="AB51" s="16">
        <v>0.83273993000000002</v>
      </c>
    </row>
    <row r="52" spans="1:28" x14ac:dyDescent="0.25">
      <c r="A52" s="11" t="s">
        <v>522</v>
      </c>
      <c r="B52" s="13">
        <v>5809</v>
      </c>
      <c r="C52" s="14">
        <f>(66/B52*100)</f>
        <v>1.1361680151489069</v>
      </c>
      <c r="D52" s="15">
        <v>5743</v>
      </c>
      <c r="E52" s="14">
        <v>12.49087941</v>
      </c>
      <c r="F52" s="16">
        <v>0.69858149000000003</v>
      </c>
      <c r="G52" s="14">
        <v>17.481771179999999</v>
      </c>
      <c r="H52" s="16">
        <v>0.77049846</v>
      </c>
      <c r="I52" s="14">
        <v>27.060254789999998</v>
      </c>
      <c r="J52" s="16">
        <v>1.1198976700000001</v>
      </c>
      <c r="K52" s="14">
        <v>0.24265231000000001</v>
      </c>
      <c r="L52" s="16">
        <v>9.0856900000000004E-2</v>
      </c>
      <c r="M52" s="14">
        <v>4.0569022199999996</v>
      </c>
      <c r="N52" s="16">
        <v>0.34042494000000001</v>
      </c>
      <c r="O52" s="14">
        <v>0</v>
      </c>
      <c r="P52" s="16">
        <v>0</v>
      </c>
      <c r="Q52" s="14">
        <v>2.44334564</v>
      </c>
      <c r="R52" s="16">
        <v>0.29181888</v>
      </c>
      <c r="S52" s="14">
        <v>0</v>
      </c>
      <c r="T52" s="16">
        <v>0</v>
      </c>
      <c r="U52" s="14" t="s">
        <v>582</v>
      </c>
      <c r="V52" s="16" t="s">
        <v>582</v>
      </c>
      <c r="W52" s="14">
        <v>0</v>
      </c>
      <c r="X52" s="16">
        <v>0</v>
      </c>
      <c r="Y52" s="14">
        <v>14.895341739999999</v>
      </c>
      <c r="Z52" s="16">
        <v>0.58712394999999995</v>
      </c>
      <c r="AA52" s="14">
        <v>21.32885272</v>
      </c>
      <c r="AB52" s="16">
        <v>0.85928671000000001</v>
      </c>
    </row>
    <row r="53" spans="1:28" x14ac:dyDescent="0.25">
      <c r="A53" s="11" t="s">
        <v>523</v>
      </c>
      <c r="B53" s="13">
        <v>5571</v>
      </c>
      <c r="C53" s="14">
        <f>(81/B53*100)</f>
        <v>1.4539579967689822</v>
      </c>
      <c r="D53" s="15">
        <v>5490</v>
      </c>
      <c r="E53" s="14">
        <v>35.836839830000002</v>
      </c>
      <c r="F53" s="16">
        <v>0.71014206000000002</v>
      </c>
      <c r="G53" s="14">
        <v>14.20221731</v>
      </c>
      <c r="H53" s="16">
        <v>0.47153739</v>
      </c>
      <c r="I53" s="14">
        <v>17.70665352</v>
      </c>
      <c r="J53" s="16">
        <v>0.58745435999999995</v>
      </c>
      <c r="K53" s="14">
        <v>0.23934625000000001</v>
      </c>
      <c r="L53" s="16">
        <v>7.6492130000000005E-2</v>
      </c>
      <c r="M53" s="14">
        <v>0.53789573000000002</v>
      </c>
      <c r="N53" s="16">
        <v>0.10110312</v>
      </c>
      <c r="O53" s="14">
        <v>1.3172190100000001</v>
      </c>
      <c r="P53" s="16">
        <v>0.13740047999999999</v>
      </c>
      <c r="Q53" s="14">
        <v>0</v>
      </c>
      <c r="R53" s="16">
        <v>0</v>
      </c>
      <c r="S53" s="14">
        <v>0</v>
      </c>
      <c r="T53" s="16">
        <v>0</v>
      </c>
      <c r="U53" s="14" t="s">
        <v>582</v>
      </c>
      <c r="V53" s="16" t="s">
        <v>582</v>
      </c>
      <c r="W53" s="14">
        <v>5.8839967399999997</v>
      </c>
      <c r="X53" s="16">
        <v>0.36176141000000001</v>
      </c>
      <c r="Y53" s="14">
        <v>5.0393179200000002</v>
      </c>
      <c r="Z53" s="16">
        <v>0.28816661999999998</v>
      </c>
      <c r="AA53" s="14">
        <v>19.236513689999999</v>
      </c>
      <c r="AB53" s="16">
        <v>0.53933527000000003</v>
      </c>
    </row>
    <row r="54" spans="1:28" x14ac:dyDescent="0.25">
      <c r="A54" s="11" t="s">
        <v>524</v>
      </c>
      <c r="B54" s="13">
        <v>4740</v>
      </c>
      <c r="C54" s="14">
        <f>(39/B54*100)</f>
        <v>0.82278481012658233</v>
      </c>
      <c r="D54" s="15">
        <v>4701</v>
      </c>
      <c r="E54" s="14">
        <v>25.242466570000001</v>
      </c>
      <c r="F54" s="16">
        <v>0.94949258999999997</v>
      </c>
      <c r="G54" s="14">
        <v>17.394342080000001</v>
      </c>
      <c r="H54" s="16">
        <v>0.75989271999999997</v>
      </c>
      <c r="I54" s="14">
        <v>15.10924876</v>
      </c>
      <c r="J54" s="16">
        <v>0.90429618</v>
      </c>
      <c r="K54" s="14">
        <v>1.4031331600000001</v>
      </c>
      <c r="L54" s="16">
        <v>0.23106011000000001</v>
      </c>
      <c r="M54" s="14">
        <v>7.6024850500000003</v>
      </c>
      <c r="N54" s="16">
        <v>0.56992860000000001</v>
      </c>
      <c r="O54" s="14">
        <v>0.68322883999999995</v>
      </c>
      <c r="P54" s="16">
        <v>0.12614840999999999</v>
      </c>
      <c r="Q54" s="14">
        <v>2.55157357</v>
      </c>
      <c r="R54" s="16">
        <v>0.27866413000000001</v>
      </c>
      <c r="S54" s="14">
        <v>0</v>
      </c>
      <c r="T54" s="16">
        <v>0</v>
      </c>
      <c r="U54" s="14" t="s">
        <v>582</v>
      </c>
      <c r="V54" s="16" t="s">
        <v>582</v>
      </c>
      <c r="W54" s="14">
        <v>0</v>
      </c>
      <c r="X54" s="16">
        <v>0</v>
      </c>
      <c r="Y54" s="14">
        <v>4.7272849399999997</v>
      </c>
      <c r="Z54" s="16">
        <v>0.33873381000000002</v>
      </c>
      <c r="AA54" s="14">
        <v>25.286237020000002</v>
      </c>
      <c r="AB54" s="16">
        <v>1.3913797999999999</v>
      </c>
    </row>
    <row r="55" spans="1:28" x14ac:dyDescent="0.25">
      <c r="A55" s="11" t="s">
        <v>525</v>
      </c>
      <c r="B55" s="13">
        <v>5316</v>
      </c>
      <c r="C55" s="14">
        <f>(22/B55*100)</f>
        <v>0.41384499623777277</v>
      </c>
      <c r="D55" s="15">
        <v>5294</v>
      </c>
      <c r="E55" s="14">
        <v>9.4481755799999991</v>
      </c>
      <c r="F55" s="16">
        <v>0.64944508000000001</v>
      </c>
      <c r="G55" s="14">
        <v>10.1732063</v>
      </c>
      <c r="H55" s="16">
        <v>0.62085098000000005</v>
      </c>
      <c r="I55" s="14">
        <v>36.874774500000001</v>
      </c>
      <c r="J55" s="16">
        <v>1.1544291099999999</v>
      </c>
      <c r="K55" s="14">
        <v>5.6704958300000001</v>
      </c>
      <c r="L55" s="16">
        <v>0.40646633999999998</v>
      </c>
      <c r="M55" s="14">
        <v>5.5796690000000003E-2</v>
      </c>
      <c r="N55" s="16">
        <v>3.0696660000000001E-2</v>
      </c>
      <c r="O55" s="14">
        <v>0</v>
      </c>
      <c r="P55" s="16">
        <v>0</v>
      </c>
      <c r="Q55" s="14">
        <v>20.391227650000001</v>
      </c>
      <c r="R55" s="16">
        <v>0.78565067</v>
      </c>
      <c r="S55" s="14">
        <v>0</v>
      </c>
      <c r="T55" s="16">
        <v>0</v>
      </c>
      <c r="U55" s="14" t="s">
        <v>582</v>
      </c>
      <c r="V55" s="16" t="s">
        <v>582</v>
      </c>
      <c r="W55" s="14">
        <v>0</v>
      </c>
      <c r="X55" s="16">
        <v>0</v>
      </c>
      <c r="Y55" s="14">
        <v>5.7928459200000004</v>
      </c>
      <c r="Z55" s="16">
        <v>0.42916831999999999</v>
      </c>
      <c r="AA55" s="14">
        <v>11.593477529999999</v>
      </c>
      <c r="AB55" s="16">
        <v>0.68643167999999999</v>
      </c>
    </row>
    <row r="56" spans="1:28" x14ac:dyDescent="0.25">
      <c r="A56" s="11" t="s">
        <v>526</v>
      </c>
      <c r="B56" s="13">
        <v>5359</v>
      </c>
      <c r="C56" s="14">
        <f>(75/B56*100)</f>
        <v>1.3995148348572495</v>
      </c>
      <c r="D56" s="15">
        <v>5284</v>
      </c>
      <c r="E56" s="14">
        <v>16.27820281</v>
      </c>
      <c r="F56" s="16">
        <v>0.67765143999999999</v>
      </c>
      <c r="G56" s="14">
        <v>15.80300733</v>
      </c>
      <c r="H56" s="16">
        <v>0.69376888000000003</v>
      </c>
      <c r="I56" s="14">
        <v>18.46088817</v>
      </c>
      <c r="J56" s="16">
        <v>0.66122080000000005</v>
      </c>
      <c r="K56" s="14">
        <v>9.063541E-2</v>
      </c>
      <c r="L56" s="16">
        <v>4.2159429999999998E-2</v>
      </c>
      <c r="M56" s="14">
        <v>0.16868987999999999</v>
      </c>
      <c r="N56" s="16">
        <v>7.0250610000000005E-2</v>
      </c>
      <c r="O56" s="14">
        <v>5.1703959099999999</v>
      </c>
      <c r="P56" s="16">
        <v>0.53226901000000004</v>
      </c>
      <c r="Q56" s="14">
        <v>1.29695805</v>
      </c>
      <c r="R56" s="16">
        <v>0.16933443000000001</v>
      </c>
      <c r="S56" s="14">
        <v>0</v>
      </c>
      <c r="T56" s="16">
        <v>0</v>
      </c>
      <c r="U56" s="14" t="s">
        <v>582</v>
      </c>
      <c r="V56" s="16" t="s">
        <v>582</v>
      </c>
      <c r="W56" s="14">
        <v>0</v>
      </c>
      <c r="X56" s="16">
        <v>0</v>
      </c>
      <c r="Y56" s="14">
        <v>8.1260065400000006</v>
      </c>
      <c r="Z56" s="16">
        <v>0.50879872999999998</v>
      </c>
      <c r="AA56" s="14">
        <v>34.605215899999997</v>
      </c>
      <c r="AB56" s="16">
        <v>0.81010972000000003</v>
      </c>
    </row>
    <row r="57" spans="1:28" x14ac:dyDescent="0.25">
      <c r="A57" s="11" t="s">
        <v>527</v>
      </c>
      <c r="B57" s="13">
        <v>6513</v>
      </c>
      <c r="C57" s="14">
        <f>(0/B57*100)</f>
        <v>0</v>
      </c>
      <c r="D57" s="15">
        <v>6513</v>
      </c>
      <c r="E57" s="14">
        <v>11.38998237</v>
      </c>
      <c r="F57" s="16">
        <v>0.76937102000000002</v>
      </c>
      <c r="G57" s="14">
        <v>4.9472995400000004</v>
      </c>
      <c r="H57" s="16">
        <v>0.41853822000000002</v>
      </c>
      <c r="I57" s="14">
        <v>29.320009989999999</v>
      </c>
      <c r="J57" s="16">
        <v>1.2154179899999999</v>
      </c>
      <c r="K57" s="14">
        <v>0.88789222000000001</v>
      </c>
      <c r="L57" s="16">
        <v>0.18886240000000001</v>
      </c>
      <c r="M57" s="14">
        <v>4.3347257700000004</v>
      </c>
      <c r="N57" s="16">
        <v>0.58930530999999997</v>
      </c>
      <c r="O57" s="14">
        <v>39.751680399999998</v>
      </c>
      <c r="P57" s="16">
        <v>1.63794869</v>
      </c>
      <c r="Q57" s="14">
        <v>9.2061138499999995</v>
      </c>
      <c r="R57" s="16">
        <v>0.86432766999999999</v>
      </c>
      <c r="S57" s="14">
        <v>0</v>
      </c>
      <c r="T57" s="16">
        <v>0</v>
      </c>
      <c r="U57" s="14" t="s">
        <v>582</v>
      </c>
      <c r="V57" s="16" t="s">
        <v>582</v>
      </c>
      <c r="W57" s="14">
        <v>0</v>
      </c>
      <c r="X57" s="16">
        <v>0</v>
      </c>
      <c r="Y57" s="14">
        <v>0</v>
      </c>
      <c r="Z57" s="16">
        <v>0</v>
      </c>
      <c r="AA57" s="14">
        <v>0.16229587000000001</v>
      </c>
      <c r="AB57" s="16">
        <v>6.0032450000000001E-2</v>
      </c>
    </row>
    <row r="58" spans="1:28" x14ac:dyDescent="0.25">
      <c r="A58" s="11" t="s">
        <v>528</v>
      </c>
      <c r="B58" s="13">
        <v>7267</v>
      </c>
      <c r="C58" s="14">
        <f>(10/B58*100)</f>
        <v>0.13760836658868861</v>
      </c>
      <c r="D58" s="15">
        <v>7257</v>
      </c>
      <c r="E58" s="14">
        <v>16.681693719999998</v>
      </c>
      <c r="F58" s="16">
        <v>0.84596561000000003</v>
      </c>
      <c r="G58" s="14">
        <v>10.9665163</v>
      </c>
      <c r="H58" s="16">
        <v>0.61923779999999995</v>
      </c>
      <c r="I58" s="14">
        <v>18.38157803</v>
      </c>
      <c r="J58" s="16">
        <v>0.96101380999999997</v>
      </c>
      <c r="K58" s="14">
        <v>10.56365819</v>
      </c>
      <c r="L58" s="16">
        <v>0.76592998000000001</v>
      </c>
      <c r="M58" s="14">
        <v>2.1741617299999998</v>
      </c>
      <c r="N58" s="16">
        <v>0.32310083000000001</v>
      </c>
      <c r="O58" s="14">
        <v>2.6135851400000001</v>
      </c>
      <c r="P58" s="16">
        <v>0.45551002000000002</v>
      </c>
      <c r="Q58" s="14">
        <v>17.706005510000001</v>
      </c>
      <c r="R58" s="16">
        <v>1.44719161</v>
      </c>
      <c r="S58" s="14">
        <v>0</v>
      </c>
      <c r="T58" s="16">
        <v>0</v>
      </c>
      <c r="U58" s="14" t="s">
        <v>582</v>
      </c>
      <c r="V58" s="16" t="s">
        <v>582</v>
      </c>
      <c r="W58" s="14">
        <v>0</v>
      </c>
      <c r="X58" s="16">
        <v>0</v>
      </c>
      <c r="Y58" s="14">
        <v>7.5351907699999998</v>
      </c>
      <c r="Z58" s="16">
        <v>0.72423179000000004</v>
      </c>
      <c r="AA58" s="14">
        <v>13.37761061</v>
      </c>
      <c r="AB58" s="16">
        <v>0.89972887000000001</v>
      </c>
    </row>
    <row r="59" spans="1:28" x14ac:dyDescent="0.25">
      <c r="A59" s="11" t="s">
        <v>529</v>
      </c>
      <c r="B59" s="13">
        <v>4826</v>
      </c>
      <c r="C59" s="14">
        <f>(26/B59*100)</f>
        <v>0.53874844591794446</v>
      </c>
      <c r="D59" s="15">
        <v>4800</v>
      </c>
      <c r="E59" s="14">
        <v>29.7287742</v>
      </c>
      <c r="F59" s="16">
        <v>0.86473411</v>
      </c>
      <c r="G59" s="14">
        <v>17.98556353</v>
      </c>
      <c r="H59" s="16">
        <v>0.66384547999999999</v>
      </c>
      <c r="I59" s="14">
        <v>23.982033380000001</v>
      </c>
      <c r="J59" s="16">
        <v>0.65446402000000004</v>
      </c>
      <c r="K59" s="14">
        <v>3.1101965599999999</v>
      </c>
      <c r="L59" s="16">
        <v>0.34209708</v>
      </c>
      <c r="M59" s="14">
        <v>1.79000424</v>
      </c>
      <c r="N59" s="16">
        <v>0.20719177999999999</v>
      </c>
      <c r="O59" s="14">
        <v>3.1964745699999999</v>
      </c>
      <c r="P59" s="16">
        <v>0.29825982000000001</v>
      </c>
      <c r="Q59" s="14">
        <v>7.3396935299999999</v>
      </c>
      <c r="R59" s="16">
        <v>0.47915071999999997</v>
      </c>
      <c r="S59" s="14">
        <v>0</v>
      </c>
      <c r="T59" s="16">
        <v>0</v>
      </c>
      <c r="U59" s="14" t="s">
        <v>582</v>
      </c>
      <c r="V59" s="16" t="s">
        <v>582</v>
      </c>
      <c r="W59" s="14">
        <v>1.68602293</v>
      </c>
      <c r="X59" s="16">
        <v>0.20752195000000001</v>
      </c>
      <c r="Y59" s="14">
        <v>0</v>
      </c>
      <c r="Z59" s="16">
        <v>0</v>
      </c>
      <c r="AA59" s="14">
        <v>11.181237060000001</v>
      </c>
      <c r="AB59" s="16">
        <v>0.60945700999999997</v>
      </c>
    </row>
    <row r="60" spans="1:28" x14ac:dyDescent="0.25">
      <c r="A60" s="11" t="s">
        <v>530</v>
      </c>
      <c r="B60" s="13">
        <v>4546</v>
      </c>
      <c r="C60" s="14">
        <f>(15/B60*100)</f>
        <v>0.32996040475142985</v>
      </c>
      <c r="D60" s="15">
        <v>4531</v>
      </c>
      <c r="E60" s="14">
        <v>21.122531609999999</v>
      </c>
      <c r="F60" s="16">
        <v>0.82881252999999999</v>
      </c>
      <c r="G60" s="14">
        <v>15.06337536</v>
      </c>
      <c r="H60" s="16">
        <v>0.78060269999999998</v>
      </c>
      <c r="I60" s="14">
        <v>44.796815389999999</v>
      </c>
      <c r="J60" s="16">
        <v>1.361367</v>
      </c>
      <c r="K60" s="14">
        <v>0.30116787</v>
      </c>
      <c r="L60" s="16">
        <v>9.5715990000000001E-2</v>
      </c>
      <c r="M60" s="14">
        <v>0.11741029</v>
      </c>
      <c r="N60" s="16">
        <v>5.7708259999999997E-2</v>
      </c>
      <c r="O60" s="14">
        <v>0.66464677000000005</v>
      </c>
      <c r="P60" s="16">
        <v>0.16866474000000001</v>
      </c>
      <c r="Q60" s="14">
        <v>4.3033333899999997</v>
      </c>
      <c r="R60" s="16">
        <v>0.48828346</v>
      </c>
      <c r="S60" s="14">
        <v>0</v>
      </c>
      <c r="T60" s="16">
        <v>0</v>
      </c>
      <c r="U60" s="14" t="s">
        <v>582</v>
      </c>
      <c r="V60" s="16" t="s">
        <v>582</v>
      </c>
      <c r="W60" s="14">
        <v>0</v>
      </c>
      <c r="X60" s="16">
        <v>0</v>
      </c>
      <c r="Y60" s="14">
        <v>13.48687535</v>
      </c>
      <c r="Z60" s="16">
        <v>0.85851394999999997</v>
      </c>
      <c r="AA60" s="14">
        <v>0.14384398000000001</v>
      </c>
      <c r="AB60" s="16">
        <v>6.594622E-2</v>
      </c>
    </row>
    <row r="61" spans="1:28" x14ac:dyDescent="0.25">
      <c r="A61" s="11" t="s">
        <v>531</v>
      </c>
      <c r="B61" s="13">
        <v>6525</v>
      </c>
      <c r="C61" s="14">
        <f>(132/B61*100)</f>
        <v>2.0229885057471262</v>
      </c>
      <c r="D61" s="15">
        <v>6393</v>
      </c>
      <c r="E61" s="14">
        <v>19.863423170000001</v>
      </c>
      <c r="F61" s="16">
        <v>0.67792991999999996</v>
      </c>
      <c r="G61" s="14">
        <v>16.70919284</v>
      </c>
      <c r="H61" s="16">
        <v>0.72016793000000001</v>
      </c>
      <c r="I61" s="14">
        <v>46.159602990000003</v>
      </c>
      <c r="J61" s="16">
        <v>0.91771784999999995</v>
      </c>
      <c r="K61" s="14">
        <v>0.53832851000000004</v>
      </c>
      <c r="L61" s="16">
        <v>0.11621455</v>
      </c>
      <c r="M61" s="14">
        <v>6.3336110000000001E-2</v>
      </c>
      <c r="N61" s="16">
        <v>2.656944E-2</v>
      </c>
      <c r="O61" s="14">
        <v>0</v>
      </c>
      <c r="P61" s="16">
        <v>0</v>
      </c>
      <c r="Q61" s="14">
        <v>4.8018811100000001</v>
      </c>
      <c r="R61" s="16">
        <v>0.32657287000000002</v>
      </c>
      <c r="S61" s="14">
        <v>0</v>
      </c>
      <c r="T61" s="16">
        <v>0</v>
      </c>
      <c r="U61" s="14" t="s">
        <v>582</v>
      </c>
      <c r="V61" s="16" t="s">
        <v>582</v>
      </c>
      <c r="W61" s="14">
        <v>0</v>
      </c>
      <c r="X61" s="16">
        <v>0</v>
      </c>
      <c r="Y61" s="14">
        <v>0</v>
      </c>
      <c r="Z61" s="16">
        <v>0</v>
      </c>
      <c r="AA61" s="14">
        <v>11.864235259999999</v>
      </c>
      <c r="AB61" s="16">
        <v>0.62762035999999999</v>
      </c>
    </row>
    <row r="62" spans="1:28" x14ac:dyDescent="0.25">
      <c r="A62" s="11" t="s">
        <v>532</v>
      </c>
      <c r="B62" s="13">
        <v>4476</v>
      </c>
      <c r="C62" s="14">
        <f>(3/B62*100)</f>
        <v>6.7024128686327081E-2</v>
      </c>
      <c r="D62" s="15">
        <v>4473</v>
      </c>
      <c r="E62" s="14">
        <v>21.953197200000002</v>
      </c>
      <c r="F62" s="16">
        <v>0.58108842999999999</v>
      </c>
      <c r="G62" s="14">
        <v>22.172462280000001</v>
      </c>
      <c r="H62" s="16">
        <v>0.54010605</v>
      </c>
      <c r="I62" s="14">
        <v>11.082999900000001</v>
      </c>
      <c r="J62" s="16">
        <v>0.45117727000000002</v>
      </c>
      <c r="K62" s="14">
        <v>5.5470709999999999</v>
      </c>
      <c r="L62" s="16">
        <v>0.26068802000000002</v>
      </c>
      <c r="M62" s="14">
        <v>0.40242004999999997</v>
      </c>
      <c r="N62" s="16">
        <v>8.1792740000000003E-2</v>
      </c>
      <c r="O62" s="14">
        <v>9.0705819299999995</v>
      </c>
      <c r="P62" s="16">
        <v>0.30672653</v>
      </c>
      <c r="Q62" s="14">
        <v>0</v>
      </c>
      <c r="R62" s="16">
        <v>0</v>
      </c>
      <c r="S62" s="14">
        <v>0</v>
      </c>
      <c r="T62" s="16">
        <v>0</v>
      </c>
      <c r="U62" s="14" t="s">
        <v>582</v>
      </c>
      <c r="V62" s="16" t="s">
        <v>582</v>
      </c>
      <c r="W62" s="14">
        <v>0</v>
      </c>
      <c r="X62" s="16">
        <v>0</v>
      </c>
      <c r="Y62" s="14">
        <v>9.7283463300000008</v>
      </c>
      <c r="Z62" s="16">
        <v>0.43716344000000001</v>
      </c>
      <c r="AA62" s="14">
        <v>20.042921310000001</v>
      </c>
      <c r="AB62" s="16">
        <v>0.48936990000000002</v>
      </c>
    </row>
    <row r="63" spans="1:28" x14ac:dyDescent="0.25">
      <c r="A63" s="11" t="s">
        <v>533</v>
      </c>
      <c r="B63" s="13">
        <v>5324</v>
      </c>
      <c r="C63" s="14">
        <f>(1952/B63*100)</f>
        <v>36.664162283996994</v>
      </c>
      <c r="D63" s="15">
        <v>3372</v>
      </c>
      <c r="E63" s="14">
        <v>27.136355389999999</v>
      </c>
      <c r="F63" s="16">
        <v>0.72057068999999996</v>
      </c>
      <c r="G63" s="14">
        <v>21.725048340000001</v>
      </c>
      <c r="H63" s="16">
        <v>0.79759272999999997</v>
      </c>
      <c r="I63" s="14">
        <v>37.379390690000001</v>
      </c>
      <c r="J63" s="16">
        <v>0.84806232999999998</v>
      </c>
      <c r="K63" s="14">
        <v>0</v>
      </c>
      <c r="L63" s="16">
        <v>0</v>
      </c>
      <c r="M63" s="14">
        <v>0</v>
      </c>
      <c r="N63" s="16">
        <v>0</v>
      </c>
      <c r="O63" s="14">
        <v>0</v>
      </c>
      <c r="P63" s="16">
        <v>0</v>
      </c>
      <c r="Q63" s="14">
        <v>13.759205570000001</v>
      </c>
      <c r="R63" s="16">
        <v>0.65676398999999996</v>
      </c>
      <c r="S63" s="14">
        <v>0</v>
      </c>
      <c r="T63" s="16">
        <v>0</v>
      </c>
      <c r="U63" s="14" t="s">
        <v>582</v>
      </c>
      <c r="V63" s="16" t="s">
        <v>582</v>
      </c>
      <c r="W63" s="14">
        <v>0</v>
      </c>
      <c r="X63" s="16">
        <v>0</v>
      </c>
      <c r="Y63" s="14">
        <v>0</v>
      </c>
      <c r="Z63" s="16">
        <v>0</v>
      </c>
      <c r="AA63" s="14">
        <v>0</v>
      </c>
      <c r="AB63" s="16">
        <v>0</v>
      </c>
    </row>
    <row r="64" spans="1:28" x14ac:dyDescent="0.25">
      <c r="A64" s="11" t="s">
        <v>534</v>
      </c>
      <c r="B64" s="13">
        <v>3634</v>
      </c>
      <c r="C64" s="14">
        <f>(3/B64*100)</f>
        <v>8.2553659878921298E-2</v>
      </c>
      <c r="D64" s="15">
        <v>3631</v>
      </c>
      <c r="E64" s="14">
        <v>63.894789539999998</v>
      </c>
      <c r="F64" s="16">
        <v>0.72214670000000003</v>
      </c>
      <c r="G64" s="14">
        <v>6.3993603600000002</v>
      </c>
      <c r="H64" s="16">
        <v>0.37246344999999997</v>
      </c>
      <c r="I64" s="14">
        <v>20.292383999999998</v>
      </c>
      <c r="J64" s="16">
        <v>0.61076973999999995</v>
      </c>
      <c r="K64" s="14">
        <v>0.32990744999999999</v>
      </c>
      <c r="L64" s="16">
        <v>0.1015071</v>
      </c>
      <c r="M64" s="14">
        <v>0.29463267999999998</v>
      </c>
      <c r="N64" s="16">
        <v>8.4343479999999998E-2</v>
      </c>
      <c r="O64" s="14">
        <v>0.17986070000000001</v>
      </c>
      <c r="P64" s="16">
        <v>7.3818900000000007E-2</v>
      </c>
      <c r="Q64" s="14">
        <v>0.83960500999999998</v>
      </c>
      <c r="R64" s="16">
        <v>0.16618269999999999</v>
      </c>
      <c r="S64" s="14">
        <v>0</v>
      </c>
      <c r="T64" s="16">
        <v>0</v>
      </c>
      <c r="U64" s="14" t="s">
        <v>582</v>
      </c>
      <c r="V64" s="16" t="s">
        <v>582</v>
      </c>
      <c r="W64" s="14">
        <v>0</v>
      </c>
      <c r="X64" s="16">
        <v>0</v>
      </c>
      <c r="Y64" s="14">
        <v>1.4253257399999999</v>
      </c>
      <c r="Z64" s="16">
        <v>0.19828858999999999</v>
      </c>
      <c r="AA64" s="14">
        <v>6.3441345099999999</v>
      </c>
      <c r="AB64" s="16">
        <v>0.37976432999999998</v>
      </c>
    </row>
    <row r="65" spans="1:28" x14ac:dyDescent="0.25">
      <c r="A65" s="11" t="s">
        <v>535</v>
      </c>
      <c r="B65" s="13">
        <v>5325</v>
      </c>
      <c r="C65" s="14">
        <f>(14/B65*100)</f>
        <v>0.26291079812206569</v>
      </c>
      <c r="D65" s="15">
        <v>5311</v>
      </c>
      <c r="E65" s="14">
        <v>25.32842986</v>
      </c>
      <c r="F65" s="16">
        <v>0.95966719</v>
      </c>
      <c r="G65" s="14">
        <v>16.712848940000001</v>
      </c>
      <c r="H65" s="16">
        <v>0.80680021999999996</v>
      </c>
      <c r="I65" s="14">
        <v>49.495920640000001</v>
      </c>
      <c r="J65" s="16">
        <v>1.22732302</v>
      </c>
      <c r="K65" s="14">
        <v>6.5280172900000002</v>
      </c>
      <c r="L65" s="16">
        <v>0.47273433999999998</v>
      </c>
      <c r="M65" s="14">
        <v>0.56119076999999995</v>
      </c>
      <c r="N65" s="16">
        <v>8.9850349999999995E-2</v>
      </c>
      <c r="O65" s="14">
        <v>0.66790969</v>
      </c>
      <c r="P65" s="16">
        <v>0.22506509999999999</v>
      </c>
      <c r="Q65" s="14">
        <v>0.30544529999999998</v>
      </c>
      <c r="R65" s="16">
        <v>9.0573379999999995E-2</v>
      </c>
      <c r="S65" s="14">
        <v>0</v>
      </c>
      <c r="T65" s="16">
        <v>0</v>
      </c>
      <c r="U65" s="14" t="s">
        <v>582</v>
      </c>
      <c r="V65" s="16" t="s">
        <v>582</v>
      </c>
      <c r="W65" s="14">
        <v>0</v>
      </c>
      <c r="X65" s="16">
        <v>0</v>
      </c>
      <c r="Y65" s="14">
        <v>0</v>
      </c>
      <c r="Z65" s="16">
        <v>0</v>
      </c>
      <c r="AA65" s="14">
        <v>0.40023751000000002</v>
      </c>
      <c r="AB65" s="16">
        <v>0.13002238999999999</v>
      </c>
    </row>
    <row r="66" spans="1:28" x14ac:dyDescent="0.25">
      <c r="A66" s="11" t="s">
        <v>536</v>
      </c>
      <c r="B66" s="13">
        <v>5665</v>
      </c>
      <c r="C66" s="14">
        <f>(72/B66*100)</f>
        <v>1.2709620476610768</v>
      </c>
      <c r="D66" s="15">
        <v>5593</v>
      </c>
      <c r="E66" s="14">
        <v>14.69166755</v>
      </c>
      <c r="F66" s="16">
        <v>0.36229325000000001</v>
      </c>
      <c r="G66" s="14">
        <v>19.775959950000001</v>
      </c>
      <c r="H66" s="16">
        <v>0.48553024</v>
      </c>
      <c r="I66" s="14">
        <v>23.400179430000001</v>
      </c>
      <c r="J66" s="16">
        <v>0.49143724</v>
      </c>
      <c r="K66" s="14">
        <v>0.74416380999999998</v>
      </c>
      <c r="L66" s="16">
        <v>0.10739609</v>
      </c>
      <c r="M66" s="14">
        <v>0.95384369000000002</v>
      </c>
      <c r="N66" s="16">
        <v>0.11310668</v>
      </c>
      <c r="O66" s="14">
        <v>1.5545939999999999E-2</v>
      </c>
      <c r="P66" s="16">
        <v>1.551458E-2</v>
      </c>
      <c r="Q66" s="14">
        <v>1.03191729</v>
      </c>
      <c r="R66" s="16">
        <v>0.16248045</v>
      </c>
      <c r="S66" s="14">
        <v>0</v>
      </c>
      <c r="T66" s="16">
        <v>0</v>
      </c>
      <c r="U66" s="14" t="s">
        <v>582</v>
      </c>
      <c r="V66" s="16" t="s">
        <v>582</v>
      </c>
      <c r="W66" s="14">
        <v>0</v>
      </c>
      <c r="X66" s="16">
        <v>0</v>
      </c>
      <c r="Y66" s="14">
        <v>6.3449344600000002</v>
      </c>
      <c r="Z66" s="16">
        <v>0.29563416999999997</v>
      </c>
      <c r="AA66" s="14">
        <v>33.041787890000002</v>
      </c>
      <c r="AB66" s="16">
        <v>0.51117908999999995</v>
      </c>
    </row>
    <row r="67" spans="1:28" x14ac:dyDescent="0.25">
      <c r="A67" s="11" t="s">
        <v>537</v>
      </c>
      <c r="B67" s="13">
        <v>6971</v>
      </c>
      <c r="C67" s="14">
        <f>(19/B67*100)</f>
        <v>0.27255773920527904</v>
      </c>
      <c r="D67" s="15">
        <v>6952</v>
      </c>
      <c r="E67" s="14">
        <v>9.7696951700000003</v>
      </c>
      <c r="F67" s="16">
        <v>0.47065024999999999</v>
      </c>
      <c r="G67" s="14">
        <v>9.1751202299999992</v>
      </c>
      <c r="H67" s="16">
        <v>0.56419900000000001</v>
      </c>
      <c r="I67" s="14">
        <v>18.050265670000002</v>
      </c>
      <c r="J67" s="16">
        <v>0.78046755000000001</v>
      </c>
      <c r="K67" s="14">
        <v>0.30080460999999997</v>
      </c>
      <c r="L67" s="16">
        <v>7.8929369999999999E-2</v>
      </c>
      <c r="M67" s="14">
        <v>40.32824402</v>
      </c>
      <c r="N67" s="16">
        <v>0.93660818000000001</v>
      </c>
      <c r="O67" s="14">
        <v>0</v>
      </c>
      <c r="P67" s="16">
        <v>0</v>
      </c>
      <c r="Q67" s="14">
        <v>6.5578549999999999E-2</v>
      </c>
      <c r="R67" s="16">
        <v>2.9438860000000001E-2</v>
      </c>
      <c r="S67" s="14">
        <v>0</v>
      </c>
      <c r="T67" s="16">
        <v>0</v>
      </c>
      <c r="U67" s="14" t="s">
        <v>582</v>
      </c>
      <c r="V67" s="16" t="s">
        <v>582</v>
      </c>
      <c r="W67" s="14">
        <v>0</v>
      </c>
      <c r="X67" s="16">
        <v>0</v>
      </c>
      <c r="Y67" s="14">
        <v>1.93503673</v>
      </c>
      <c r="Z67" s="16">
        <v>0.19466003000000001</v>
      </c>
      <c r="AA67" s="14">
        <v>20.37525501</v>
      </c>
      <c r="AB67" s="16">
        <v>0.88059531999999996</v>
      </c>
    </row>
    <row r="68" spans="1:28" x14ac:dyDescent="0.25">
      <c r="A68" s="11" t="s">
        <v>538</v>
      </c>
      <c r="B68" s="13">
        <v>12083</v>
      </c>
      <c r="C68" s="14">
        <f>(26/B68*100)</f>
        <v>0.21517834974757924</v>
      </c>
      <c r="D68" s="15">
        <v>12057</v>
      </c>
      <c r="E68" s="14">
        <v>4.3664037999999996</v>
      </c>
      <c r="F68" s="16">
        <v>0.15763724000000001</v>
      </c>
      <c r="G68" s="14">
        <v>3.77872472</v>
      </c>
      <c r="H68" s="16">
        <v>0.16674547000000001</v>
      </c>
      <c r="I68" s="14">
        <v>5.7823882299999996</v>
      </c>
      <c r="J68" s="16">
        <v>0.18055160000000001</v>
      </c>
      <c r="K68" s="14">
        <v>0.16750519999999999</v>
      </c>
      <c r="L68" s="16">
        <v>3.8379709999999997E-2</v>
      </c>
      <c r="M68" s="14">
        <v>6.6801520099999996</v>
      </c>
      <c r="N68" s="16">
        <v>0.22930424999999999</v>
      </c>
      <c r="O68" s="14">
        <v>2.5460111400000001</v>
      </c>
      <c r="P68" s="16">
        <v>0.14364370000000001</v>
      </c>
      <c r="Q68" s="14">
        <v>6.2826683499999998</v>
      </c>
      <c r="R68" s="16">
        <v>0.22113115</v>
      </c>
      <c r="S68" s="14">
        <v>0</v>
      </c>
      <c r="T68" s="16">
        <v>0</v>
      </c>
      <c r="U68" s="14" t="s">
        <v>582</v>
      </c>
      <c r="V68" s="16" t="s">
        <v>582</v>
      </c>
      <c r="W68" s="14">
        <v>0</v>
      </c>
      <c r="X68" s="16">
        <v>0</v>
      </c>
      <c r="Y68" s="14">
        <v>11.69256455</v>
      </c>
      <c r="Z68" s="16">
        <v>0.27208549999999998</v>
      </c>
      <c r="AA68" s="14">
        <v>58.703581999999997</v>
      </c>
      <c r="AB68" s="16">
        <v>0.46003686999999999</v>
      </c>
    </row>
    <row r="69" spans="1:28" x14ac:dyDescent="0.25">
      <c r="A69" s="11" t="s">
        <v>539</v>
      </c>
      <c r="B69" s="13">
        <v>4876</v>
      </c>
      <c r="C69" s="14">
        <f>(0/B69*100)</f>
        <v>0</v>
      </c>
      <c r="D69" s="15">
        <v>4876</v>
      </c>
      <c r="E69" s="14">
        <v>53.914072859999997</v>
      </c>
      <c r="F69" s="16">
        <v>1.4801518600000001</v>
      </c>
      <c r="G69" s="14">
        <v>17.516771349999999</v>
      </c>
      <c r="H69" s="16">
        <v>1.11319598</v>
      </c>
      <c r="I69" s="14">
        <v>13.53047576</v>
      </c>
      <c r="J69" s="16">
        <v>0.78253207000000002</v>
      </c>
      <c r="K69" s="14">
        <v>2.3510034800000001</v>
      </c>
      <c r="L69" s="16">
        <v>0.39087498999999998</v>
      </c>
      <c r="M69" s="14">
        <v>1.90377961</v>
      </c>
      <c r="N69" s="16">
        <v>0.33679492</v>
      </c>
      <c r="O69" s="14">
        <v>8.4002282499999996</v>
      </c>
      <c r="P69" s="16">
        <v>1.14518871</v>
      </c>
      <c r="Q69" s="14">
        <v>2.3836686899999999</v>
      </c>
      <c r="R69" s="16">
        <v>0.74064410000000003</v>
      </c>
      <c r="S69" s="14">
        <v>0</v>
      </c>
      <c r="T69" s="16">
        <v>0</v>
      </c>
      <c r="U69" s="14" t="s">
        <v>582</v>
      </c>
      <c r="V69" s="16" t="s">
        <v>582</v>
      </c>
      <c r="W69" s="14">
        <v>0</v>
      </c>
      <c r="X69" s="16">
        <v>0</v>
      </c>
      <c r="Y69" s="14">
        <v>0</v>
      </c>
      <c r="Z69" s="16">
        <v>0</v>
      </c>
      <c r="AA69" s="14">
        <v>0</v>
      </c>
      <c r="AB69" s="16">
        <v>0</v>
      </c>
    </row>
    <row r="70" spans="1:28" x14ac:dyDescent="0.25">
      <c r="A70" s="11" t="s">
        <v>540</v>
      </c>
      <c r="B70" s="13">
        <v>6036</v>
      </c>
      <c r="C70" s="14">
        <f>(223/B70*100)</f>
        <v>3.6944996686547382</v>
      </c>
      <c r="D70" s="15">
        <v>5813</v>
      </c>
      <c r="E70" s="14">
        <v>21.19954886</v>
      </c>
      <c r="F70" s="16">
        <v>0.90726132000000004</v>
      </c>
      <c r="G70" s="14">
        <v>12.30538116</v>
      </c>
      <c r="H70" s="16">
        <v>0.73003397000000003</v>
      </c>
      <c r="I70" s="14">
        <v>23.28890561</v>
      </c>
      <c r="J70" s="16">
        <v>1.0054435799999999</v>
      </c>
      <c r="K70" s="14">
        <v>6.9126214700000004</v>
      </c>
      <c r="L70" s="16">
        <v>0.69093068000000002</v>
      </c>
      <c r="M70" s="14">
        <v>0.19014445999999999</v>
      </c>
      <c r="N70" s="16">
        <v>5.7764639999999999E-2</v>
      </c>
      <c r="O70" s="14">
        <v>0.66077600999999997</v>
      </c>
      <c r="P70" s="16">
        <v>0.32917883999999997</v>
      </c>
      <c r="Q70" s="14">
        <v>1.8740353300000001</v>
      </c>
      <c r="R70" s="16">
        <v>0.32109049000000001</v>
      </c>
      <c r="S70" s="14">
        <v>0</v>
      </c>
      <c r="T70" s="16">
        <v>0</v>
      </c>
      <c r="U70" s="14" t="s">
        <v>582</v>
      </c>
      <c r="V70" s="16" t="s">
        <v>582</v>
      </c>
      <c r="W70" s="14">
        <v>0</v>
      </c>
      <c r="X70" s="16">
        <v>0</v>
      </c>
      <c r="Y70" s="14">
        <v>19.228894019999998</v>
      </c>
      <c r="Z70" s="16">
        <v>1.02189493</v>
      </c>
      <c r="AA70" s="14">
        <v>14.33969308</v>
      </c>
      <c r="AB70" s="16">
        <v>0.75309009000000005</v>
      </c>
    </row>
    <row r="71" spans="1:28" x14ac:dyDescent="0.25">
      <c r="A71" s="11" t="s">
        <v>541</v>
      </c>
      <c r="B71" s="13">
        <v>6115</v>
      </c>
      <c r="C71" s="14">
        <f>(17/B71*100)</f>
        <v>0.27800490596892891</v>
      </c>
      <c r="D71" s="15">
        <v>6098</v>
      </c>
      <c r="E71" s="14">
        <v>18.7464619</v>
      </c>
      <c r="F71" s="16">
        <v>0.56357575999999998</v>
      </c>
      <c r="G71" s="14">
        <v>25.099947060000002</v>
      </c>
      <c r="H71" s="16">
        <v>0.60677360000000002</v>
      </c>
      <c r="I71" s="14">
        <v>13.065743189999999</v>
      </c>
      <c r="J71" s="16">
        <v>0.47174096999999998</v>
      </c>
      <c r="K71" s="14">
        <v>4.0094579999999998E-2</v>
      </c>
      <c r="L71" s="16">
        <v>2.328189E-2</v>
      </c>
      <c r="M71" s="14">
        <v>0.1752852</v>
      </c>
      <c r="N71" s="16">
        <v>5.9262460000000003E-2</v>
      </c>
      <c r="O71" s="14">
        <v>16.810831069999999</v>
      </c>
      <c r="P71" s="16">
        <v>0.68181016000000005</v>
      </c>
      <c r="Q71" s="14">
        <v>15.671298269999999</v>
      </c>
      <c r="R71" s="16">
        <v>0.49245558</v>
      </c>
      <c r="S71" s="14">
        <v>0</v>
      </c>
      <c r="T71" s="16">
        <v>0</v>
      </c>
      <c r="U71" s="14" t="s">
        <v>582</v>
      </c>
      <c r="V71" s="16" t="s">
        <v>582</v>
      </c>
      <c r="W71" s="14">
        <v>0</v>
      </c>
      <c r="X71" s="16">
        <v>0</v>
      </c>
      <c r="Y71" s="14">
        <v>0.82981333000000002</v>
      </c>
      <c r="Z71" s="16">
        <v>0.10454237</v>
      </c>
      <c r="AA71" s="14">
        <v>9.5605254100000003</v>
      </c>
      <c r="AB71" s="16">
        <v>0.34021748000000002</v>
      </c>
    </row>
    <row r="72" spans="1:28" x14ac:dyDescent="0.25">
      <c r="A72" s="11" t="s">
        <v>542</v>
      </c>
      <c r="B72" s="13">
        <v>7708</v>
      </c>
      <c r="C72" s="14">
        <f>(5/B72*100)</f>
        <v>6.4867669953295279E-2</v>
      </c>
      <c r="D72" s="15">
        <v>7703</v>
      </c>
      <c r="E72" s="14">
        <v>16.14297857</v>
      </c>
      <c r="F72" s="16">
        <v>0.92361599999999999</v>
      </c>
      <c r="G72" s="14">
        <v>12.547914710000001</v>
      </c>
      <c r="H72" s="16">
        <v>0.73932383999999995</v>
      </c>
      <c r="I72" s="14">
        <v>6.1849619599999999</v>
      </c>
      <c r="J72" s="16">
        <v>0.52352604999999997</v>
      </c>
      <c r="K72" s="14">
        <v>7.3360547599999997</v>
      </c>
      <c r="L72" s="16">
        <v>0.39184648</v>
      </c>
      <c r="M72" s="14">
        <v>10.479089699999999</v>
      </c>
      <c r="N72" s="16">
        <v>0.60792588999999997</v>
      </c>
      <c r="O72" s="14">
        <v>15.411959510000001</v>
      </c>
      <c r="P72" s="16">
        <v>0.59252327000000005</v>
      </c>
      <c r="Q72" s="14">
        <v>2.597031E-2</v>
      </c>
      <c r="R72" s="16">
        <v>1.5148460000000001E-2</v>
      </c>
      <c r="S72" s="14">
        <v>0</v>
      </c>
      <c r="T72" s="16">
        <v>0</v>
      </c>
      <c r="U72" s="14" t="s">
        <v>582</v>
      </c>
      <c r="V72" s="16" t="s">
        <v>582</v>
      </c>
      <c r="W72" s="14">
        <v>0</v>
      </c>
      <c r="X72" s="16">
        <v>0</v>
      </c>
      <c r="Y72" s="14">
        <v>19.857867500000001</v>
      </c>
      <c r="Z72" s="16">
        <v>0.68773054</v>
      </c>
      <c r="AA72" s="14">
        <v>12.013202980000001</v>
      </c>
      <c r="AB72" s="16">
        <v>0.96395872000000005</v>
      </c>
    </row>
    <row r="73" spans="1:28" x14ac:dyDescent="0.25">
      <c r="A73" s="11" t="s">
        <v>543</v>
      </c>
      <c r="B73" s="13">
        <v>8249</v>
      </c>
      <c r="C73" s="14">
        <f>(142/B73*100)</f>
        <v>1.7214207782761546</v>
      </c>
      <c r="D73" s="15">
        <v>8107</v>
      </c>
      <c r="E73" s="14">
        <v>8.7404432700000001</v>
      </c>
      <c r="F73" s="16">
        <v>0.73263528</v>
      </c>
      <c r="G73" s="14">
        <v>11.59192618</v>
      </c>
      <c r="H73" s="16">
        <v>0.59523282</v>
      </c>
      <c r="I73" s="14">
        <v>14.43813288</v>
      </c>
      <c r="J73" s="16">
        <v>0.92224019999999995</v>
      </c>
      <c r="K73" s="14">
        <v>4.6382607</v>
      </c>
      <c r="L73" s="16">
        <v>0.71119926</v>
      </c>
      <c r="M73" s="14">
        <v>0.22573686000000001</v>
      </c>
      <c r="N73" s="16">
        <v>6.2704469999999998E-2</v>
      </c>
      <c r="O73" s="14">
        <v>25.84805918</v>
      </c>
      <c r="P73" s="16">
        <v>1.2630175299999999</v>
      </c>
      <c r="Q73" s="14">
        <v>4.22589507</v>
      </c>
      <c r="R73" s="16">
        <v>0.41524199000000001</v>
      </c>
      <c r="S73" s="14">
        <v>0</v>
      </c>
      <c r="T73" s="16">
        <v>0</v>
      </c>
      <c r="U73" s="14" t="s">
        <v>582</v>
      </c>
      <c r="V73" s="16" t="s">
        <v>582</v>
      </c>
      <c r="W73" s="14">
        <v>0</v>
      </c>
      <c r="X73" s="16">
        <v>0</v>
      </c>
      <c r="Y73" s="14">
        <v>12.60190497</v>
      </c>
      <c r="Z73" s="16">
        <v>0.83040104999999997</v>
      </c>
      <c r="AA73" s="14">
        <v>17.68964089</v>
      </c>
      <c r="AB73" s="16">
        <v>0.93248951999999996</v>
      </c>
    </row>
    <row r="74" spans="1:28" x14ac:dyDescent="0.25">
      <c r="A74" s="11" t="s">
        <v>544</v>
      </c>
      <c r="B74" s="13">
        <v>4692</v>
      </c>
      <c r="C74" s="14">
        <f>(82/B74*100)</f>
        <v>1.7476555839727195</v>
      </c>
      <c r="D74" s="15">
        <v>4610</v>
      </c>
      <c r="E74" s="14">
        <v>6.8420893400000002</v>
      </c>
      <c r="F74" s="16">
        <v>0.36952671999999998</v>
      </c>
      <c r="G74" s="14">
        <v>6.863505</v>
      </c>
      <c r="H74" s="16">
        <v>0.3896522</v>
      </c>
      <c r="I74" s="14">
        <v>16.269820339999999</v>
      </c>
      <c r="J74" s="16">
        <v>0.49327774000000002</v>
      </c>
      <c r="K74" s="14">
        <v>0.25449156000000001</v>
      </c>
      <c r="L74" s="16">
        <v>7.3006710000000002E-2</v>
      </c>
      <c r="M74" s="14">
        <v>0.13229178999999999</v>
      </c>
      <c r="N74" s="16">
        <v>5.3943060000000001E-2</v>
      </c>
      <c r="O74" s="14">
        <v>27.372286970000001</v>
      </c>
      <c r="P74" s="16">
        <v>0.70461057999999999</v>
      </c>
      <c r="Q74" s="14">
        <v>42.265515000000001</v>
      </c>
      <c r="R74" s="16">
        <v>0.63924972000000002</v>
      </c>
      <c r="S74" s="14">
        <v>0</v>
      </c>
      <c r="T74" s="16">
        <v>0</v>
      </c>
      <c r="U74" s="14" t="s">
        <v>582</v>
      </c>
      <c r="V74" s="16" t="s">
        <v>582</v>
      </c>
      <c r="W74" s="14">
        <v>0</v>
      </c>
      <c r="X74" s="16">
        <v>0</v>
      </c>
      <c r="Y74" s="14">
        <v>0</v>
      </c>
      <c r="Z74" s="16">
        <v>0</v>
      </c>
      <c r="AA74" s="14">
        <v>0</v>
      </c>
      <c r="AB74" s="16">
        <v>0</v>
      </c>
    </row>
    <row r="75" spans="1:28" x14ac:dyDescent="0.25">
      <c r="A75" s="11" t="s">
        <v>545</v>
      </c>
      <c r="B75" s="13">
        <v>5375</v>
      </c>
      <c r="C75" s="14">
        <f>(187/B75*100)</f>
        <v>3.4790697674418607</v>
      </c>
      <c r="D75" s="15">
        <v>5188</v>
      </c>
      <c r="E75" s="14">
        <v>14.1709365</v>
      </c>
      <c r="F75" s="16">
        <v>0.57882528</v>
      </c>
      <c r="G75" s="14">
        <v>0.37240888</v>
      </c>
      <c r="H75" s="16">
        <v>0.10123747</v>
      </c>
      <c r="I75" s="14">
        <v>0.38941198999999999</v>
      </c>
      <c r="J75" s="16">
        <v>8.7443510000000002E-2</v>
      </c>
      <c r="K75" s="14">
        <v>10.30623552</v>
      </c>
      <c r="L75" s="16">
        <v>0.60037068999999998</v>
      </c>
      <c r="M75" s="14">
        <v>3.8680051099999999</v>
      </c>
      <c r="N75" s="16">
        <v>0.34432221000000002</v>
      </c>
      <c r="O75" s="14">
        <v>0.61413406000000004</v>
      </c>
      <c r="P75" s="16">
        <v>0.11020958</v>
      </c>
      <c r="Q75" s="14">
        <v>0</v>
      </c>
      <c r="R75" s="16">
        <v>0</v>
      </c>
      <c r="S75" s="14">
        <v>0</v>
      </c>
      <c r="T75" s="16">
        <v>0</v>
      </c>
      <c r="U75" s="14" t="s">
        <v>582</v>
      </c>
      <c r="V75" s="16" t="s">
        <v>582</v>
      </c>
      <c r="W75" s="14">
        <v>0</v>
      </c>
      <c r="X75" s="16">
        <v>0</v>
      </c>
      <c r="Y75" s="14">
        <v>35.655583819999997</v>
      </c>
      <c r="Z75" s="16">
        <v>0.96815410999999996</v>
      </c>
      <c r="AA75" s="14">
        <v>34.623284120000001</v>
      </c>
      <c r="AB75" s="16">
        <v>1.2813226499999999</v>
      </c>
    </row>
    <row r="76" spans="1:28" x14ac:dyDescent="0.25">
      <c r="A76" s="11" t="s">
        <v>546</v>
      </c>
      <c r="B76" s="13">
        <v>14167</v>
      </c>
      <c r="C76" s="14">
        <f>(223/B76*100)</f>
        <v>1.5740806098680031</v>
      </c>
      <c r="D76" s="15">
        <v>13944</v>
      </c>
      <c r="E76" s="14">
        <v>14.08921627</v>
      </c>
      <c r="F76" s="16">
        <v>0.89346621999999998</v>
      </c>
      <c r="G76" s="14">
        <v>10.217996429999999</v>
      </c>
      <c r="H76" s="16">
        <v>0.45632613999999999</v>
      </c>
      <c r="I76" s="14">
        <v>19.295927679999998</v>
      </c>
      <c r="J76" s="16">
        <v>0.74770064000000003</v>
      </c>
      <c r="K76" s="14">
        <v>3.41490297</v>
      </c>
      <c r="L76" s="16">
        <v>0.23398141</v>
      </c>
      <c r="M76" s="14">
        <v>1.95166657</v>
      </c>
      <c r="N76" s="16">
        <v>0.21451653000000001</v>
      </c>
      <c r="O76" s="14">
        <v>15.21744539</v>
      </c>
      <c r="P76" s="16">
        <v>0.63866217999999997</v>
      </c>
      <c r="Q76" s="14">
        <v>12.553916770000001</v>
      </c>
      <c r="R76" s="16">
        <v>0.55120318000000001</v>
      </c>
      <c r="S76" s="14">
        <v>0</v>
      </c>
      <c r="T76" s="16">
        <v>0</v>
      </c>
      <c r="U76" s="14" t="s">
        <v>582</v>
      </c>
      <c r="V76" s="16" t="s">
        <v>582</v>
      </c>
      <c r="W76" s="14">
        <v>0</v>
      </c>
      <c r="X76" s="16">
        <v>0</v>
      </c>
      <c r="Y76" s="14">
        <v>0</v>
      </c>
      <c r="Z76" s="16">
        <v>0</v>
      </c>
      <c r="AA76" s="14">
        <v>23.258927920000001</v>
      </c>
      <c r="AB76" s="16">
        <v>0.72915790999999996</v>
      </c>
    </row>
    <row r="77" spans="1:28" x14ac:dyDescent="0.25">
      <c r="A77" s="11" t="s">
        <v>547</v>
      </c>
      <c r="B77" s="13">
        <v>6062</v>
      </c>
      <c r="C77" s="14">
        <f>(78/B77*100)</f>
        <v>1.2867040580666447</v>
      </c>
      <c r="D77" s="15">
        <v>5984</v>
      </c>
      <c r="E77" s="14">
        <v>8.1130487099999993</v>
      </c>
      <c r="F77" s="16">
        <v>0.60579833000000005</v>
      </c>
      <c r="G77" s="14">
        <v>6.7489914500000001</v>
      </c>
      <c r="H77" s="16">
        <v>0.39745258999999999</v>
      </c>
      <c r="I77" s="14">
        <v>23.779180889999999</v>
      </c>
      <c r="J77" s="16">
        <v>0.88305802</v>
      </c>
      <c r="K77" s="14">
        <v>0.91030924000000002</v>
      </c>
      <c r="L77" s="16">
        <v>0.21544260000000001</v>
      </c>
      <c r="M77" s="14">
        <v>0.57572341000000005</v>
      </c>
      <c r="N77" s="16">
        <v>0.10295989</v>
      </c>
      <c r="O77" s="14">
        <v>2.1964606099999999</v>
      </c>
      <c r="P77" s="16">
        <v>0.28901733000000002</v>
      </c>
      <c r="Q77" s="14">
        <v>5.40872492</v>
      </c>
      <c r="R77" s="16">
        <v>0.38750213</v>
      </c>
      <c r="S77" s="14">
        <v>0</v>
      </c>
      <c r="T77" s="16">
        <v>0</v>
      </c>
      <c r="U77" s="14" t="s">
        <v>582</v>
      </c>
      <c r="V77" s="16" t="s">
        <v>582</v>
      </c>
      <c r="W77" s="14">
        <v>0</v>
      </c>
      <c r="X77" s="16">
        <v>0</v>
      </c>
      <c r="Y77" s="14">
        <v>0</v>
      </c>
      <c r="Z77" s="16">
        <v>0</v>
      </c>
      <c r="AA77" s="14">
        <v>52.267560760000002</v>
      </c>
      <c r="AB77" s="16">
        <v>1.1510238399999999</v>
      </c>
    </row>
    <row r="78" spans="1:28" x14ac:dyDescent="0.25">
      <c r="A78" s="11" t="s">
        <v>548</v>
      </c>
      <c r="B78" s="13">
        <v>5826</v>
      </c>
      <c r="C78" s="14">
        <f>(0/B78*100)</f>
        <v>0</v>
      </c>
      <c r="D78" s="15">
        <v>5826</v>
      </c>
      <c r="E78" s="14">
        <v>26.110393219999999</v>
      </c>
      <c r="F78" s="16">
        <v>1.0185450899999999</v>
      </c>
      <c r="G78" s="14">
        <v>25.672155450000002</v>
      </c>
      <c r="H78" s="16">
        <v>0.80107103999999996</v>
      </c>
      <c r="I78" s="14">
        <v>35.238708299999999</v>
      </c>
      <c r="J78" s="16">
        <v>1.12755374</v>
      </c>
      <c r="K78" s="14">
        <v>0</v>
      </c>
      <c r="L78" s="16">
        <v>0</v>
      </c>
      <c r="M78" s="14">
        <v>12.77551044</v>
      </c>
      <c r="N78" s="16">
        <v>0.77644204000000006</v>
      </c>
      <c r="O78" s="14">
        <v>0</v>
      </c>
      <c r="P78" s="16">
        <v>0</v>
      </c>
      <c r="Q78" s="14">
        <v>0</v>
      </c>
      <c r="R78" s="16">
        <v>0</v>
      </c>
      <c r="S78" s="14">
        <v>0</v>
      </c>
      <c r="T78" s="16">
        <v>0</v>
      </c>
      <c r="U78" s="14" t="s">
        <v>582</v>
      </c>
      <c r="V78" s="16" t="s">
        <v>582</v>
      </c>
      <c r="W78" s="14">
        <v>0</v>
      </c>
      <c r="X78" s="16">
        <v>0</v>
      </c>
      <c r="Y78" s="14">
        <v>0.14628841000000001</v>
      </c>
      <c r="Z78" s="16">
        <v>6.4932279999999995E-2</v>
      </c>
      <c r="AA78" s="14">
        <v>5.6944189999999999E-2</v>
      </c>
      <c r="AB78" s="16">
        <v>3.3462279999999997E-2</v>
      </c>
    </row>
    <row r="79" spans="1:28" ht="24.95" customHeight="1" x14ac:dyDescent="0.25">
      <c r="A79" s="11" t="s">
        <v>549</v>
      </c>
      <c r="B79" s="13">
        <v>1657</v>
      </c>
      <c r="C79" s="14">
        <f>(41/B79*100)</f>
        <v>2.4743512371756187</v>
      </c>
      <c r="D79" s="15">
        <v>1616</v>
      </c>
      <c r="E79" s="14">
        <v>26.974967490000001</v>
      </c>
      <c r="F79" s="16">
        <v>1.9825580599999999</v>
      </c>
      <c r="G79" s="14">
        <v>8.6526598799999999</v>
      </c>
      <c r="H79" s="16">
        <v>1.92486684</v>
      </c>
      <c r="I79" s="14">
        <v>53.379009510000003</v>
      </c>
      <c r="J79" s="16">
        <v>2.7658920600000001</v>
      </c>
      <c r="K79" s="14">
        <v>0</v>
      </c>
      <c r="L79" s="16">
        <v>0</v>
      </c>
      <c r="M79" s="14">
        <v>0.12916068</v>
      </c>
      <c r="N79" s="16">
        <v>0.11987617</v>
      </c>
      <c r="O79" s="14">
        <v>0</v>
      </c>
      <c r="P79" s="16">
        <v>0</v>
      </c>
      <c r="Q79" s="14">
        <v>0.37853476000000003</v>
      </c>
      <c r="R79" s="16">
        <v>0.21491896999999999</v>
      </c>
      <c r="S79" s="14">
        <v>0</v>
      </c>
      <c r="T79" s="16">
        <v>0</v>
      </c>
      <c r="U79" s="14" t="s">
        <v>582</v>
      </c>
      <c r="V79" s="16" t="s">
        <v>582</v>
      </c>
      <c r="W79" s="14">
        <v>0</v>
      </c>
      <c r="X79" s="16">
        <v>0</v>
      </c>
      <c r="Y79" s="14">
        <v>10.485667660000001</v>
      </c>
      <c r="Z79" s="16">
        <v>0.99554496000000003</v>
      </c>
      <c r="AA79" s="14">
        <v>0</v>
      </c>
      <c r="AB79" s="16">
        <v>0</v>
      </c>
    </row>
    <row r="80" spans="1:28" x14ac:dyDescent="0.25">
      <c r="A80" s="11" t="s">
        <v>550</v>
      </c>
      <c r="B80" s="13">
        <v>7841</v>
      </c>
      <c r="C80" s="14">
        <f>(0/B80*100)</f>
        <v>0</v>
      </c>
      <c r="D80" s="15">
        <v>7841</v>
      </c>
      <c r="E80" s="14">
        <v>26.872176929999998</v>
      </c>
      <c r="F80" s="16">
        <v>1.0151036</v>
      </c>
      <c r="G80" s="14">
        <v>12.784018680000001</v>
      </c>
      <c r="H80" s="16">
        <v>0.68391820000000003</v>
      </c>
      <c r="I80" s="14">
        <v>31.804144269999998</v>
      </c>
      <c r="J80" s="16">
        <v>1.1760293799999999</v>
      </c>
      <c r="K80" s="14">
        <v>20.41101948</v>
      </c>
      <c r="L80" s="16">
        <v>0.96958365000000002</v>
      </c>
      <c r="M80" s="14">
        <v>6.7667270200000003</v>
      </c>
      <c r="N80" s="16">
        <v>0.66715440999999998</v>
      </c>
      <c r="O80" s="14">
        <v>0.47260412000000002</v>
      </c>
      <c r="P80" s="16">
        <v>9.8849090000000001E-2</v>
      </c>
      <c r="Q80" s="14">
        <v>8.4916190000000003E-2</v>
      </c>
      <c r="R80" s="16">
        <v>5.5847580000000001E-2</v>
      </c>
      <c r="S80" s="14">
        <v>0</v>
      </c>
      <c r="T80" s="16">
        <v>0</v>
      </c>
      <c r="U80" s="14" t="s">
        <v>582</v>
      </c>
      <c r="V80" s="16" t="s">
        <v>582</v>
      </c>
      <c r="W80" s="14">
        <v>0</v>
      </c>
      <c r="X80" s="16">
        <v>0</v>
      </c>
      <c r="Y80" s="14">
        <v>0</v>
      </c>
      <c r="Z80" s="16">
        <v>0</v>
      </c>
      <c r="AA80" s="14">
        <v>0.80439329999999998</v>
      </c>
      <c r="AB80" s="16">
        <v>0.22883532000000001</v>
      </c>
    </row>
    <row r="81" spans="1:28" x14ac:dyDescent="0.25">
      <c r="A81" s="19" t="s">
        <v>551</v>
      </c>
      <c r="B81" s="13">
        <v>8861</v>
      </c>
      <c r="C81" s="14">
        <f>(80/B81*100)</f>
        <v>0.9028326373998421</v>
      </c>
      <c r="D81" s="15">
        <v>8781</v>
      </c>
      <c r="E81" s="14">
        <v>3.15812998</v>
      </c>
      <c r="F81" s="16">
        <v>0.26325141000000002</v>
      </c>
      <c r="G81" s="14">
        <v>5.0598236600000002</v>
      </c>
      <c r="H81" s="16">
        <v>0.40830048000000002</v>
      </c>
      <c r="I81" s="14">
        <v>7.2298367199999998</v>
      </c>
      <c r="J81" s="16">
        <v>0.55818213000000005</v>
      </c>
      <c r="K81" s="14">
        <v>0</v>
      </c>
      <c r="L81" s="16">
        <v>0</v>
      </c>
      <c r="M81" s="14">
        <v>7.5908989999999996E-2</v>
      </c>
      <c r="N81" s="16">
        <v>7.2840119999999994E-2</v>
      </c>
      <c r="O81" s="14">
        <v>17.742166709999999</v>
      </c>
      <c r="P81" s="16">
        <v>1.0105575200000001</v>
      </c>
      <c r="Q81" s="14">
        <v>49.120547850000001</v>
      </c>
      <c r="R81" s="16">
        <v>0.98647125000000002</v>
      </c>
      <c r="S81" s="14">
        <v>0</v>
      </c>
      <c r="T81" s="16">
        <v>0</v>
      </c>
      <c r="U81" s="14" t="s">
        <v>582</v>
      </c>
      <c r="V81" s="16" t="s">
        <v>582</v>
      </c>
      <c r="W81" s="14">
        <v>0</v>
      </c>
      <c r="X81" s="16">
        <v>0</v>
      </c>
      <c r="Y81" s="14">
        <v>2.6101623900000002</v>
      </c>
      <c r="Z81" s="16">
        <v>0.39580265999999997</v>
      </c>
      <c r="AA81" s="14">
        <v>15.00342369</v>
      </c>
      <c r="AB81" s="16">
        <v>0.86773204000000004</v>
      </c>
    </row>
    <row r="82" spans="1:2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row>
    <row r="83" spans="1:28" x14ac:dyDescent="0.25">
      <c r="A83" s="3" t="s">
        <v>553</v>
      </c>
    </row>
    <row r="84" spans="1:2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sheetData>
  <mergeCells count="27">
    <mergeCell ref="A95:AB95"/>
    <mergeCell ref="A96:AB96"/>
    <mergeCell ref="A90:AB90"/>
    <mergeCell ref="A91:AB91"/>
    <mergeCell ref="A92:AB92"/>
    <mergeCell ref="A93:AB93"/>
    <mergeCell ref="A94:AB94"/>
    <mergeCell ref="A85:AB85"/>
    <mergeCell ref="A86:AB86"/>
    <mergeCell ref="A87:AB87"/>
    <mergeCell ref="A88:AB88"/>
    <mergeCell ref="A89:AB89"/>
    <mergeCell ref="Y4:Z4"/>
    <mergeCell ref="AA4:AB4"/>
    <mergeCell ref="A1:AB1"/>
    <mergeCell ref="A2:AB2"/>
    <mergeCell ref="A84:AB8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917</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52.281778840000001</v>
      </c>
      <c r="F7" s="16">
        <v>0.56642745000000005</v>
      </c>
      <c r="G7" s="14">
        <v>25.008140709999999</v>
      </c>
      <c r="H7" s="16">
        <v>0.40635606000000002</v>
      </c>
      <c r="I7" s="14">
        <v>10.37752738</v>
      </c>
      <c r="J7" s="16">
        <v>0.31647682999999999</v>
      </c>
      <c r="K7" s="14">
        <v>10.35120663</v>
      </c>
      <c r="L7" s="16">
        <v>0.33466421000000002</v>
      </c>
      <c r="M7" s="14">
        <v>0</v>
      </c>
      <c r="N7" s="16">
        <v>0</v>
      </c>
      <c r="O7" s="14" t="s">
        <v>582</v>
      </c>
      <c r="P7" s="16" t="s">
        <v>582</v>
      </c>
      <c r="Q7" s="14">
        <v>0</v>
      </c>
      <c r="R7" s="16">
        <v>0</v>
      </c>
      <c r="S7" s="14">
        <v>0</v>
      </c>
      <c r="T7" s="16">
        <v>0</v>
      </c>
      <c r="U7" s="14">
        <v>1.9813464300000001</v>
      </c>
      <c r="V7" s="16">
        <v>0.17646722000000001</v>
      </c>
    </row>
    <row r="8" spans="1:22" x14ac:dyDescent="0.25">
      <c r="A8" s="11" t="s">
        <v>478</v>
      </c>
      <c r="B8" s="13">
        <v>7007</v>
      </c>
      <c r="C8" s="14">
        <f>(28/B8*100)</f>
        <v>0.39960039960039961</v>
      </c>
      <c r="D8" s="15">
        <v>6979</v>
      </c>
      <c r="E8" s="14">
        <v>66.601271990000001</v>
      </c>
      <c r="F8" s="16">
        <v>0.78119108000000004</v>
      </c>
      <c r="G8" s="14">
        <v>19.15880525</v>
      </c>
      <c r="H8" s="16">
        <v>0.54745381999999998</v>
      </c>
      <c r="I8" s="14">
        <v>6.7604503500000002</v>
      </c>
      <c r="J8" s="16">
        <v>0.37376540000000003</v>
      </c>
      <c r="K8" s="14">
        <v>5.7552929800000001</v>
      </c>
      <c r="L8" s="16">
        <v>0.37509872999999999</v>
      </c>
      <c r="M8" s="14">
        <v>0</v>
      </c>
      <c r="N8" s="16">
        <v>0</v>
      </c>
      <c r="O8" s="14" t="s">
        <v>582</v>
      </c>
      <c r="P8" s="16" t="s">
        <v>582</v>
      </c>
      <c r="Q8" s="14">
        <v>0.47277058999999999</v>
      </c>
      <c r="R8" s="16">
        <v>0.11635475000000001</v>
      </c>
      <c r="S8" s="14">
        <v>0</v>
      </c>
      <c r="T8" s="16">
        <v>0</v>
      </c>
      <c r="U8" s="14">
        <v>1.2514088400000001</v>
      </c>
      <c r="V8" s="16">
        <v>0.16736607000000001</v>
      </c>
    </row>
    <row r="9" spans="1:22" x14ac:dyDescent="0.25">
      <c r="A9" s="11" t="s">
        <v>479</v>
      </c>
      <c r="B9" s="13">
        <v>9651</v>
      </c>
      <c r="C9" s="14">
        <f>(136/B9*100)</f>
        <v>1.4091803958139053</v>
      </c>
      <c r="D9" s="15">
        <v>9515</v>
      </c>
      <c r="E9" s="14">
        <v>59.5204132</v>
      </c>
      <c r="F9" s="16">
        <v>0.68160246999999996</v>
      </c>
      <c r="G9" s="14">
        <v>22.007823630000001</v>
      </c>
      <c r="H9" s="16">
        <v>0.48722003000000003</v>
      </c>
      <c r="I9" s="14">
        <v>7.7075360499999999</v>
      </c>
      <c r="J9" s="16">
        <v>0.28894730000000002</v>
      </c>
      <c r="K9" s="14">
        <v>5.6523382599999996</v>
      </c>
      <c r="L9" s="16">
        <v>0.27880861000000001</v>
      </c>
      <c r="M9" s="14">
        <v>0</v>
      </c>
      <c r="N9" s="16">
        <v>0</v>
      </c>
      <c r="O9" s="14" t="s">
        <v>582</v>
      </c>
      <c r="P9" s="16" t="s">
        <v>582</v>
      </c>
      <c r="Q9" s="14">
        <v>3.0224594200000001</v>
      </c>
      <c r="R9" s="16">
        <v>0.54265094000000003</v>
      </c>
      <c r="S9" s="14">
        <v>0</v>
      </c>
      <c r="T9" s="16">
        <v>0</v>
      </c>
      <c r="U9" s="14">
        <v>2.08942943</v>
      </c>
      <c r="V9" s="16">
        <v>0.29914434000000001</v>
      </c>
    </row>
    <row r="10" spans="1:22" x14ac:dyDescent="0.25">
      <c r="A10" s="11" t="s">
        <v>480</v>
      </c>
      <c r="B10" s="13">
        <v>20058</v>
      </c>
      <c r="C10" s="14">
        <f>(534/B10*100)</f>
        <v>2.6622793897696679</v>
      </c>
      <c r="D10" s="15">
        <v>19524</v>
      </c>
      <c r="E10" s="14">
        <v>56.620770010000001</v>
      </c>
      <c r="F10" s="16">
        <v>0.60365438000000005</v>
      </c>
      <c r="G10" s="14">
        <v>24.584815590000002</v>
      </c>
      <c r="H10" s="16">
        <v>0.53000396999999999</v>
      </c>
      <c r="I10" s="14">
        <v>9.3160216800000004</v>
      </c>
      <c r="J10" s="16">
        <v>0.29290297999999998</v>
      </c>
      <c r="K10" s="14">
        <v>8.0321108199999998</v>
      </c>
      <c r="L10" s="16">
        <v>0.26531695</v>
      </c>
      <c r="M10" s="14">
        <v>0</v>
      </c>
      <c r="N10" s="16">
        <v>0</v>
      </c>
      <c r="O10" s="14" t="s">
        <v>582</v>
      </c>
      <c r="P10" s="16" t="s">
        <v>582</v>
      </c>
      <c r="Q10" s="14">
        <v>0</v>
      </c>
      <c r="R10" s="16">
        <v>0</v>
      </c>
      <c r="S10" s="14">
        <v>0</v>
      </c>
      <c r="T10" s="16">
        <v>0</v>
      </c>
      <c r="U10" s="14">
        <v>1.4462819</v>
      </c>
      <c r="V10" s="16">
        <v>0.20610245999999999</v>
      </c>
    </row>
    <row r="11" spans="1:22" x14ac:dyDescent="0.25">
      <c r="A11" s="11" t="s">
        <v>481</v>
      </c>
      <c r="B11" s="13">
        <v>7053</v>
      </c>
      <c r="C11" s="14">
        <f>(60/B11*100)</f>
        <v>0.85070182900893243</v>
      </c>
      <c r="D11" s="15">
        <v>6993</v>
      </c>
      <c r="E11" s="14">
        <v>59.44367518</v>
      </c>
      <c r="F11" s="16">
        <v>0.87124177000000003</v>
      </c>
      <c r="G11" s="14">
        <v>25.794330850000001</v>
      </c>
      <c r="H11" s="16">
        <v>0.75424108000000001</v>
      </c>
      <c r="I11" s="14">
        <v>7.7762216200000003</v>
      </c>
      <c r="J11" s="16">
        <v>0.39201759000000003</v>
      </c>
      <c r="K11" s="14">
        <v>5.3247920999999998</v>
      </c>
      <c r="L11" s="16">
        <v>0.34531356000000002</v>
      </c>
      <c r="M11" s="14">
        <v>0</v>
      </c>
      <c r="N11" s="16">
        <v>0</v>
      </c>
      <c r="O11" s="14" t="s">
        <v>582</v>
      </c>
      <c r="P11" s="16" t="s">
        <v>582</v>
      </c>
      <c r="Q11" s="14">
        <v>0</v>
      </c>
      <c r="R11" s="16">
        <v>0</v>
      </c>
      <c r="S11" s="14">
        <v>0</v>
      </c>
      <c r="T11" s="16">
        <v>0</v>
      </c>
      <c r="U11" s="14">
        <v>1.66098024</v>
      </c>
      <c r="V11" s="16">
        <v>0.24393097</v>
      </c>
    </row>
    <row r="12" spans="1:22" x14ac:dyDescent="0.25">
      <c r="A12" s="11" t="s">
        <v>482</v>
      </c>
      <c r="B12" s="13">
        <v>6894</v>
      </c>
      <c r="C12" s="14">
        <f>(59/B12*100)</f>
        <v>0.85581665216129965</v>
      </c>
      <c r="D12" s="15">
        <v>6835</v>
      </c>
      <c r="E12" s="14">
        <v>58.767993359999998</v>
      </c>
      <c r="F12" s="16">
        <v>0.97812178000000005</v>
      </c>
      <c r="G12" s="14">
        <v>20.701153399999999</v>
      </c>
      <c r="H12" s="16">
        <v>0.54860850000000005</v>
      </c>
      <c r="I12" s="14">
        <v>7.3481580900000001</v>
      </c>
      <c r="J12" s="16">
        <v>0.38211644</v>
      </c>
      <c r="K12" s="14">
        <v>9.4619113800000001</v>
      </c>
      <c r="L12" s="16">
        <v>0.47691207000000002</v>
      </c>
      <c r="M12" s="14">
        <v>0</v>
      </c>
      <c r="N12" s="16">
        <v>0</v>
      </c>
      <c r="O12" s="14" t="s">
        <v>582</v>
      </c>
      <c r="P12" s="16" t="s">
        <v>582</v>
      </c>
      <c r="Q12" s="14">
        <v>2.3477860100000001</v>
      </c>
      <c r="R12" s="16">
        <v>0.59181510000000004</v>
      </c>
      <c r="S12" s="14">
        <v>0</v>
      </c>
      <c r="T12" s="16">
        <v>0</v>
      </c>
      <c r="U12" s="14">
        <v>1.3729977600000001</v>
      </c>
      <c r="V12" s="16">
        <v>0.21546873999999999</v>
      </c>
    </row>
    <row r="13" spans="1:22" x14ac:dyDescent="0.25">
      <c r="A13" s="11" t="s">
        <v>483</v>
      </c>
      <c r="B13" s="13">
        <v>7161</v>
      </c>
      <c r="C13" s="14">
        <f>(99/B13*100)</f>
        <v>1.3824884792626728</v>
      </c>
      <c r="D13" s="15">
        <v>7062</v>
      </c>
      <c r="E13" s="14">
        <v>65.855121629999999</v>
      </c>
      <c r="F13" s="16">
        <v>0.73324065999999999</v>
      </c>
      <c r="G13" s="14">
        <v>15.24416488</v>
      </c>
      <c r="H13" s="16">
        <v>0.50657076999999995</v>
      </c>
      <c r="I13" s="14">
        <v>5.7459563200000003</v>
      </c>
      <c r="J13" s="16">
        <v>0.32000599000000002</v>
      </c>
      <c r="K13" s="14">
        <v>7.9158069700000002</v>
      </c>
      <c r="L13" s="16">
        <v>0.38028455</v>
      </c>
      <c r="M13" s="14">
        <v>0</v>
      </c>
      <c r="N13" s="16">
        <v>0</v>
      </c>
      <c r="O13" s="14" t="s">
        <v>582</v>
      </c>
      <c r="P13" s="16" t="s">
        <v>582</v>
      </c>
      <c r="Q13" s="14">
        <v>4.0711823999999996</v>
      </c>
      <c r="R13" s="16">
        <v>0.46817705999999998</v>
      </c>
      <c r="S13" s="14">
        <v>0</v>
      </c>
      <c r="T13" s="16">
        <v>0</v>
      </c>
      <c r="U13" s="14">
        <v>1.1677677900000001</v>
      </c>
      <c r="V13" s="16">
        <v>0.23543779000000001</v>
      </c>
    </row>
    <row r="14" spans="1:22" x14ac:dyDescent="0.25">
      <c r="A14" s="11" t="s">
        <v>484</v>
      </c>
      <c r="B14" s="13">
        <v>5587</v>
      </c>
      <c r="C14" s="14">
        <f>(76/B14*100)</f>
        <v>1.3603006980490424</v>
      </c>
      <c r="D14" s="15">
        <v>5511</v>
      </c>
      <c r="E14" s="14">
        <v>68.040758310000001</v>
      </c>
      <c r="F14" s="16">
        <v>0.76343550999999998</v>
      </c>
      <c r="G14" s="14">
        <v>19.510847349999999</v>
      </c>
      <c r="H14" s="16">
        <v>0.61028634999999998</v>
      </c>
      <c r="I14" s="14">
        <v>7.1099098600000001</v>
      </c>
      <c r="J14" s="16">
        <v>0.39010656999999999</v>
      </c>
      <c r="K14" s="14">
        <v>4.6944351400000004</v>
      </c>
      <c r="L14" s="16">
        <v>0.31281523999999999</v>
      </c>
      <c r="M14" s="14">
        <v>0</v>
      </c>
      <c r="N14" s="16">
        <v>0</v>
      </c>
      <c r="O14" s="14" t="s">
        <v>582</v>
      </c>
      <c r="P14" s="16" t="s">
        <v>582</v>
      </c>
      <c r="Q14" s="14">
        <v>0</v>
      </c>
      <c r="R14" s="16">
        <v>0</v>
      </c>
      <c r="S14" s="14">
        <v>0</v>
      </c>
      <c r="T14" s="16">
        <v>0</v>
      </c>
      <c r="U14" s="14">
        <v>0.64404934000000003</v>
      </c>
      <c r="V14" s="16">
        <v>0.11803031</v>
      </c>
    </row>
    <row r="15" spans="1:22" x14ac:dyDescent="0.25">
      <c r="A15" s="11" t="s">
        <v>485</v>
      </c>
      <c r="B15" s="13">
        <v>5882</v>
      </c>
      <c r="C15" s="14">
        <f>(53/B15*100)</f>
        <v>0.90105406324379467</v>
      </c>
      <c r="D15" s="15">
        <v>5829</v>
      </c>
      <c r="E15" s="14">
        <v>52.693254150000001</v>
      </c>
      <c r="F15" s="16">
        <v>0.89464273000000005</v>
      </c>
      <c r="G15" s="14">
        <v>29.261037720000001</v>
      </c>
      <c r="H15" s="16">
        <v>0.69299796000000002</v>
      </c>
      <c r="I15" s="14">
        <v>9.5918365199999993</v>
      </c>
      <c r="J15" s="16">
        <v>0.44344171999999998</v>
      </c>
      <c r="K15" s="14">
        <v>6.4443998000000002</v>
      </c>
      <c r="L15" s="16">
        <v>0.37222102000000001</v>
      </c>
      <c r="M15" s="14">
        <v>0</v>
      </c>
      <c r="N15" s="16">
        <v>0</v>
      </c>
      <c r="O15" s="14" t="s">
        <v>582</v>
      </c>
      <c r="P15" s="16" t="s">
        <v>582</v>
      </c>
      <c r="Q15" s="14">
        <v>1.0127116700000001</v>
      </c>
      <c r="R15" s="16">
        <v>0.45391006</v>
      </c>
      <c r="S15" s="14">
        <v>0</v>
      </c>
      <c r="T15" s="16">
        <v>0</v>
      </c>
      <c r="U15" s="14">
        <v>0.99676014000000002</v>
      </c>
      <c r="V15" s="16">
        <v>0.16606678999999999</v>
      </c>
    </row>
    <row r="16" spans="1:22" x14ac:dyDescent="0.25">
      <c r="A16" s="11" t="s">
        <v>486</v>
      </c>
      <c r="B16" s="13">
        <v>6108</v>
      </c>
      <c r="C16" s="14">
        <f>(112/B16*100)</f>
        <v>1.8336607727570402</v>
      </c>
      <c r="D16" s="15">
        <v>5996</v>
      </c>
      <c r="E16" s="14">
        <v>63.115407230000002</v>
      </c>
      <c r="F16" s="16">
        <v>0.78391776000000002</v>
      </c>
      <c r="G16" s="14">
        <v>20.112053280000001</v>
      </c>
      <c r="H16" s="16">
        <v>0.54985580999999994</v>
      </c>
      <c r="I16" s="14">
        <v>7.7281100800000004</v>
      </c>
      <c r="J16" s="16">
        <v>0.37889457999999998</v>
      </c>
      <c r="K16" s="14">
        <v>6.4793701700000002</v>
      </c>
      <c r="L16" s="16">
        <v>0.37484200000000001</v>
      </c>
      <c r="M16" s="14">
        <v>0</v>
      </c>
      <c r="N16" s="16">
        <v>0</v>
      </c>
      <c r="O16" s="14" t="s">
        <v>582</v>
      </c>
      <c r="P16" s="16" t="s">
        <v>582</v>
      </c>
      <c r="Q16" s="14">
        <v>0</v>
      </c>
      <c r="R16" s="16">
        <v>0</v>
      </c>
      <c r="S16" s="14">
        <v>0</v>
      </c>
      <c r="T16" s="16">
        <v>0</v>
      </c>
      <c r="U16" s="14">
        <v>2.5650592400000001</v>
      </c>
      <c r="V16" s="16">
        <v>0.40183316000000002</v>
      </c>
    </row>
    <row r="17" spans="1:22" x14ac:dyDescent="0.25">
      <c r="A17" s="11" t="s">
        <v>487</v>
      </c>
      <c r="B17" s="13">
        <v>6504</v>
      </c>
      <c r="C17" s="14">
        <f>(765/B17*100)</f>
        <v>11.7619926199262</v>
      </c>
      <c r="D17" s="15">
        <v>5739</v>
      </c>
      <c r="E17" s="14">
        <v>60.93479687</v>
      </c>
      <c r="F17" s="16">
        <v>0.80121551999999996</v>
      </c>
      <c r="G17" s="14">
        <v>23.05701462</v>
      </c>
      <c r="H17" s="16">
        <v>0.65324481999999995</v>
      </c>
      <c r="I17" s="14">
        <v>6.3749686099999998</v>
      </c>
      <c r="J17" s="16">
        <v>0.37201151999999998</v>
      </c>
      <c r="K17" s="14">
        <v>4.6720536299999997</v>
      </c>
      <c r="L17" s="16">
        <v>0.32515801999999999</v>
      </c>
      <c r="M17" s="14">
        <v>0</v>
      </c>
      <c r="N17" s="16">
        <v>0</v>
      </c>
      <c r="O17" s="14" t="s">
        <v>582</v>
      </c>
      <c r="P17" s="16" t="s">
        <v>582</v>
      </c>
      <c r="Q17" s="14">
        <v>2.5787706400000001</v>
      </c>
      <c r="R17" s="16">
        <v>0.34192867999999998</v>
      </c>
      <c r="S17" s="14">
        <v>0</v>
      </c>
      <c r="T17" s="16">
        <v>0</v>
      </c>
      <c r="U17" s="14">
        <v>2.38239563</v>
      </c>
      <c r="V17" s="16">
        <v>0.32423099</v>
      </c>
    </row>
    <row r="18" spans="1:22" x14ac:dyDescent="0.25">
      <c r="A18" s="11" t="s">
        <v>488</v>
      </c>
      <c r="B18" s="13">
        <v>5532</v>
      </c>
      <c r="C18" s="14">
        <f>(28/B18*100)</f>
        <v>0.50614605929139556</v>
      </c>
      <c r="D18" s="15">
        <v>5504</v>
      </c>
      <c r="E18" s="14">
        <v>67.048504519999994</v>
      </c>
      <c r="F18" s="16">
        <v>0.79865911000000001</v>
      </c>
      <c r="G18" s="14">
        <v>19.93423177</v>
      </c>
      <c r="H18" s="16">
        <v>0.74177784000000002</v>
      </c>
      <c r="I18" s="14">
        <v>5.5758456299999999</v>
      </c>
      <c r="J18" s="16">
        <v>0.39442906999999999</v>
      </c>
      <c r="K18" s="14">
        <v>5.2663475799999997</v>
      </c>
      <c r="L18" s="16">
        <v>0.3711544</v>
      </c>
      <c r="M18" s="14">
        <v>0</v>
      </c>
      <c r="N18" s="16">
        <v>0</v>
      </c>
      <c r="O18" s="14" t="s">
        <v>582</v>
      </c>
      <c r="P18" s="16" t="s">
        <v>582</v>
      </c>
      <c r="Q18" s="14">
        <v>0</v>
      </c>
      <c r="R18" s="16">
        <v>0</v>
      </c>
      <c r="S18" s="14">
        <v>0</v>
      </c>
      <c r="T18" s="16">
        <v>0</v>
      </c>
      <c r="U18" s="14">
        <v>2.1750704999999999</v>
      </c>
      <c r="V18" s="16">
        <v>0.38234877</v>
      </c>
    </row>
    <row r="19" spans="1:22" x14ac:dyDescent="0.25">
      <c r="A19" s="11" t="s">
        <v>489</v>
      </c>
      <c r="B19" s="13">
        <v>5658</v>
      </c>
      <c r="C19" s="14">
        <f>(80/B19*100)</f>
        <v>1.4139271827500883</v>
      </c>
      <c r="D19" s="15">
        <v>5578</v>
      </c>
      <c r="E19" s="14">
        <v>54.929592200000002</v>
      </c>
      <c r="F19" s="16">
        <v>0.82176137999999999</v>
      </c>
      <c r="G19" s="14">
        <v>21.315760489999999</v>
      </c>
      <c r="H19" s="16">
        <v>0.57133836000000005</v>
      </c>
      <c r="I19" s="14">
        <v>11.23269867</v>
      </c>
      <c r="J19" s="16">
        <v>0.49290962999999999</v>
      </c>
      <c r="K19" s="14">
        <v>10.956918460000001</v>
      </c>
      <c r="L19" s="16">
        <v>0.46857764000000002</v>
      </c>
      <c r="M19" s="14">
        <v>0</v>
      </c>
      <c r="N19" s="16">
        <v>0</v>
      </c>
      <c r="O19" s="14" t="s">
        <v>582</v>
      </c>
      <c r="P19" s="16" t="s">
        <v>582</v>
      </c>
      <c r="Q19" s="14">
        <v>0</v>
      </c>
      <c r="R19" s="16">
        <v>0</v>
      </c>
      <c r="S19" s="14">
        <v>0</v>
      </c>
      <c r="T19" s="16">
        <v>0</v>
      </c>
      <c r="U19" s="14">
        <v>1.5650301799999999</v>
      </c>
      <c r="V19" s="16">
        <v>0.22140631</v>
      </c>
    </row>
    <row r="20" spans="1:22" x14ac:dyDescent="0.25">
      <c r="A20" s="11" t="s">
        <v>490</v>
      </c>
      <c r="B20" s="13">
        <v>3371</v>
      </c>
      <c r="C20" s="14">
        <f>(75/B20*100)</f>
        <v>2.2248590922574905</v>
      </c>
      <c r="D20" s="15">
        <v>3296</v>
      </c>
      <c r="E20" s="14">
        <v>78.560427180000005</v>
      </c>
      <c r="F20" s="16">
        <v>0.76016349999999999</v>
      </c>
      <c r="G20" s="14">
        <v>12.988060750000001</v>
      </c>
      <c r="H20" s="16">
        <v>0.52976761999999999</v>
      </c>
      <c r="I20" s="14">
        <v>3.6820337099999998</v>
      </c>
      <c r="J20" s="16">
        <v>0.38166304000000001</v>
      </c>
      <c r="K20" s="14">
        <v>3.1505654700000001</v>
      </c>
      <c r="L20" s="16">
        <v>0.31987953000000002</v>
      </c>
      <c r="M20" s="14">
        <v>0</v>
      </c>
      <c r="N20" s="16">
        <v>0</v>
      </c>
      <c r="O20" s="14" t="s">
        <v>582</v>
      </c>
      <c r="P20" s="16" t="s">
        <v>582</v>
      </c>
      <c r="Q20" s="14">
        <v>0</v>
      </c>
      <c r="R20" s="16">
        <v>0</v>
      </c>
      <c r="S20" s="14">
        <v>0</v>
      </c>
      <c r="T20" s="16">
        <v>0</v>
      </c>
      <c r="U20" s="14">
        <v>1.61891289</v>
      </c>
      <c r="V20" s="16">
        <v>0.23827970000000001</v>
      </c>
    </row>
    <row r="21" spans="1:22" x14ac:dyDescent="0.25">
      <c r="A21" s="11" t="s">
        <v>491</v>
      </c>
      <c r="B21" s="13">
        <v>5741</v>
      </c>
      <c r="C21" s="14">
        <f>(45/B21*100)</f>
        <v>0.7838355687162516</v>
      </c>
      <c r="D21" s="15">
        <v>5696</v>
      </c>
      <c r="E21" s="14">
        <v>63.898338670000001</v>
      </c>
      <c r="F21" s="16">
        <v>0.84440649000000001</v>
      </c>
      <c r="G21" s="14">
        <v>23.545555419999999</v>
      </c>
      <c r="H21" s="16">
        <v>0.63891277999999996</v>
      </c>
      <c r="I21" s="14">
        <v>6.62122864</v>
      </c>
      <c r="J21" s="16">
        <v>0.39058024000000002</v>
      </c>
      <c r="K21" s="14">
        <v>5.3641905200000002</v>
      </c>
      <c r="L21" s="16">
        <v>0.30606839000000002</v>
      </c>
      <c r="M21" s="14">
        <v>0</v>
      </c>
      <c r="N21" s="16">
        <v>0</v>
      </c>
      <c r="O21" s="14" t="s">
        <v>582</v>
      </c>
      <c r="P21" s="16" t="s">
        <v>582</v>
      </c>
      <c r="Q21" s="14">
        <v>0</v>
      </c>
      <c r="R21" s="16">
        <v>0</v>
      </c>
      <c r="S21" s="14">
        <v>0</v>
      </c>
      <c r="T21" s="16">
        <v>0</v>
      </c>
      <c r="U21" s="14">
        <v>0.57068675999999996</v>
      </c>
      <c r="V21" s="16">
        <v>0.1112167</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61.739746699999998</v>
      </c>
      <c r="F24" s="16">
        <v>0.73507509999999998</v>
      </c>
      <c r="G24" s="14">
        <v>23.491589080000001</v>
      </c>
      <c r="H24" s="16">
        <v>0.61016398999999999</v>
      </c>
      <c r="I24" s="14">
        <v>9.1700395500000003</v>
      </c>
      <c r="J24" s="16">
        <v>0.42900379999999999</v>
      </c>
      <c r="K24" s="14">
        <v>4.9977835400000004</v>
      </c>
      <c r="L24" s="16">
        <v>0.27167335999999997</v>
      </c>
      <c r="M24" s="14">
        <v>0</v>
      </c>
      <c r="N24" s="16">
        <v>0</v>
      </c>
      <c r="O24" s="14" t="s">
        <v>582</v>
      </c>
      <c r="P24" s="16" t="s">
        <v>582</v>
      </c>
      <c r="Q24" s="14">
        <v>0</v>
      </c>
      <c r="R24" s="16">
        <v>0</v>
      </c>
      <c r="S24" s="14">
        <v>0</v>
      </c>
      <c r="T24" s="16">
        <v>0</v>
      </c>
      <c r="U24" s="14">
        <v>0.60084112999999995</v>
      </c>
      <c r="V24" s="16">
        <v>0.11373986</v>
      </c>
    </row>
    <row r="25" spans="1:22" x14ac:dyDescent="0.25">
      <c r="A25" s="11" t="s">
        <v>495</v>
      </c>
      <c r="B25" s="13">
        <v>5581</v>
      </c>
      <c r="C25" s="14">
        <f>(25/B25*100)</f>
        <v>0.44794839634474104</v>
      </c>
      <c r="D25" s="15">
        <v>5556</v>
      </c>
      <c r="E25" s="14">
        <v>60.18819336</v>
      </c>
      <c r="F25" s="16">
        <v>0.84413912999999996</v>
      </c>
      <c r="G25" s="14">
        <v>15.66427541</v>
      </c>
      <c r="H25" s="16">
        <v>0.52095813000000002</v>
      </c>
      <c r="I25" s="14">
        <v>8.0640013899999996</v>
      </c>
      <c r="J25" s="16">
        <v>0.37636214000000001</v>
      </c>
      <c r="K25" s="14">
        <v>15.819553190000001</v>
      </c>
      <c r="L25" s="16">
        <v>0.58878134000000004</v>
      </c>
      <c r="M25" s="14">
        <v>0</v>
      </c>
      <c r="N25" s="16">
        <v>0</v>
      </c>
      <c r="O25" s="14" t="s">
        <v>582</v>
      </c>
      <c r="P25" s="16" t="s">
        <v>582</v>
      </c>
      <c r="Q25" s="14">
        <v>0</v>
      </c>
      <c r="R25" s="16">
        <v>0</v>
      </c>
      <c r="S25" s="14">
        <v>0</v>
      </c>
      <c r="T25" s="16">
        <v>0</v>
      </c>
      <c r="U25" s="14">
        <v>0.26397664999999998</v>
      </c>
      <c r="V25" s="16">
        <v>8.9030090000000006E-2</v>
      </c>
    </row>
    <row r="26" spans="1:22" x14ac:dyDescent="0.25">
      <c r="A26" s="11" t="s">
        <v>496</v>
      </c>
      <c r="B26" s="13">
        <v>4869</v>
      </c>
      <c r="C26" s="14">
        <f>(39/B26*100)</f>
        <v>0.80098582871226121</v>
      </c>
      <c r="D26" s="15">
        <v>4830</v>
      </c>
      <c r="E26" s="14">
        <v>47.290255960000003</v>
      </c>
      <c r="F26" s="16">
        <v>0.80630661000000003</v>
      </c>
      <c r="G26" s="14">
        <v>30.229649120000001</v>
      </c>
      <c r="H26" s="16">
        <v>0.74505823999999998</v>
      </c>
      <c r="I26" s="14">
        <v>11.617897060000001</v>
      </c>
      <c r="J26" s="16">
        <v>0.48799614000000002</v>
      </c>
      <c r="K26" s="14">
        <v>9.9720999500000005</v>
      </c>
      <c r="L26" s="16">
        <v>0.43378804999999998</v>
      </c>
      <c r="M26" s="14">
        <v>0</v>
      </c>
      <c r="N26" s="16">
        <v>0</v>
      </c>
      <c r="O26" s="14" t="s">
        <v>582</v>
      </c>
      <c r="P26" s="16" t="s">
        <v>582</v>
      </c>
      <c r="Q26" s="14">
        <v>0</v>
      </c>
      <c r="R26" s="16">
        <v>0</v>
      </c>
      <c r="S26" s="14">
        <v>0</v>
      </c>
      <c r="T26" s="16">
        <v>0</v>
      </c>
      <c r="U26" s="14">
        <v>0.8900979</v>
      </c>
      <c r="V26" s="16">
        <v>0.15865116000000001</v>
      </c>
    </row>
    <row r="27" spans="1:22" x14ac:dyDescent="0.25">
      <c r="A27" s="11" t="s">
        <v>497</v>
      </c>
      <c r="B27" s="13">
        <v>5299</v>
      </c>
      <c r="C27" s="14">
        <f>(22/B27*100)</f>
        <v>0.41517267408945085</v>
      </c>
      <c r="D27" s="15">
        <v>5277</v>
      </c>
      <c r="E27" s="14">
        <v>63.72860171</v>
      </c>
      <c r="F27" s="16">
        <v>0.66370744999999998</v>
      </c>
      <c r="G27" s="14">
        <v>22.241263360000001</v>
      </c>
      <c r="H27" s="16">
        <v>0.60975597999999998</v>
      </c>
      <c r="I27" s="14">
        <v>6.2881163300000003</v>
      </c>
      <c r="J27" s="16">
        <v>0.32373007999999998</v>
      </c>
      <c r="K27" s="14">
        <v>4.9610486299999996</v>
      </c>
      <c r="L27" s="16">
        <v>0.29704662999999998</v>
      </c>
      <c r="M27" s="14">
        <v>0</v>
      </c>
      <c r="N27" s="16">
        <v>0</v>
      </c>
      <c r="O27" s="14" t="s">
        <v>582</v>
      </c>
      <c r="P27" s="16" t="s">
        <v>582</v>
      </c>
      <c r="Q27" s="14">
        <v>0</v>
      </c>
      <c r="R27" s="16">
        <v>0</v>
      </c>
      <c r="S27" s="14">
        <v>0</v>
      </c>
      <c r="T27" s="16">
        <v>0</v>
      </c>
      <c r="U27" s="14">
        <v>2.7809699700000001</v>
      </c>
      <c r="V27" s="16">
        <v>0.21515835999999999</v>
      </c>
    </row>
    <row r="28" spans="1:22" x14ac:dyDescent="0.25">
      <c r="A28" s="11" t="s">
        <v>498</v>
      </c>
      <c r="B28" s="13">
        <v>7568</v>
      </c>
      <c r="C28" s="14">
        <f>(80/B28*100)</f>
        <v>1.0570824524312896</v>
      </c>
      <c r="D28" s="15">
        <v>7488</v>
      </c>
      <c r="E28" s="14">
        <v>56.74279997</v>
      </c>
      <c r="F28" s="16">
        <v>0.67612209999999995</v>
      </c>
      <c r="G28" s="14">
        <v>23.930433019999999</v>
      </c>
      <c r="H28" s="16">
        <v>0.55315563000000001</v>
      </c>
      <c r="I28" s="14">
        <v>9.6780372799999999</v>
      </c>
      <c r="J28" s="16">
        <v>0.31875366999999999</v>
      </c>
      <c r="K28" s="14">
        <v>8.9268590499999991</v>
      </c>
      <c r="L28" s="16">
        <v>0.38364565</v>
      </c>
      <c r="M28" s="14">
        <v>0</v>
      </c>
      <c r="N28" s="16">
        <v>0</v>
      </c>
      <c r="O28" s="14" t="s">
        <v>582</v>
      </c>
      <c r="P28" s="16" t="s">
        <v>582</v>
      </c>
      <c r="Q28" s="14">
        <v>0</v>
      </c>
      <c r="R28" s="16">
        <v>0</v>
      </c>
      <c r="S28" s="14">
        <v>0</v>
      </c>
      <c r="T28" s="16">
        <v>0</v>
      </c>
      <c r="U28" s="14">
        <v>0.72187067999999999</v>
      </c>
      <c r="V28" s="16">
        <v>0.12089399000000001</v>
      </c>
    </row>
    <row r="29" spans="1:22" x14ac:dyDescent="0.25">
      <c r="A29" s="11" t="s">
        <v>499</v>
      </c>
      <c r="B29" s="13">
        <v>5385</v>
      </c>
      <c r="C29" s="14">
        <f>(30/B29*100)</f>
        <v>0.55710306406685239</v>
      </c>
      <c r="D29" s="15">
        <v>5355</v>
      </c>
      <c r="E29" s="14">
        <v>74.251695049999995</v>
      </c>
      <c r="F29" s="16">
        <v>0.68779705999999996</v>
      </c>
      <c r="G29" s="14">
        <v>15.40029427</v>
      </c>
      <c r="H29" s="16">
        <v>0.62715584000000002</v>
      </c>
      <c r="I29" s="14">
        <v>3.7309496100000001</v>
      </c>
      <c r="J29" s="16">
        <v>0.26837174000000003</v>
      </c>
      <c r="K29" s="14">
        <v>3.0232267400000001</v>
      </c>
      <c r="L29" s="16">
        <v>0.20729191999999999</v>
      </c>
      <c r="M29" s="14">
        <v>0</v>
      </c>
      <c r="N29" s="16">
        <v>0</v>
      </c>
      <c r="O29" s="14" t="s">
        <v>582</v>
      </c>
      <c r="P29" s="16" t="s">
        <v>582</v>
      </c>
      <c r="Q29" s="14">
        <v>2.7667624100000001</v>
      </c>
      <c r="R29" s="16">
        <v>0.24169378</v>
      </c>
      <c r="S29" s="14">
        <v>0</v>
      </c>
      <c r="T29" s="16">
        <v>0</v>
      </c>
      <c r="U29" s="14">
        <v>0.82707191999999996</v>
      </c>
      <c r="V29" s="16">
        <v>0.18771204</v>
      </c>
    </row>
    <row r="30" spans="1:22" x14ac:dyDescent="0.25">
      <c r="A30" s="11" t="s">
        <v>500</v>
      </c>
      <c r="B30" s="13">
        <v>4520</v>
      </c>
      <c r="C30" s="14">
        <f>(110/B30*100)</f>
        <v>2.4336283185840708</v>
      </c>
      <c r="D30" s="15">
        <v>4410</v>
      </c>
      <c r="E30" s="14">
        <v>48.623828000000003</v>
      </c>
      <c r="F30" s="16">
        <v>0.66983831000000005</v>
      </c>
      <c r="G30" s="14">
        <v>26.146742660000001</v>
      </c>
      <c r="H30" s="16">
        <v>0.67640933999999997</v>
      </c>
      <c r="I30" s="14">
        <v>11.73272476</v>
      </c>
      <c r="J30" s="16">
        <v>0.48608120999999999</v>
      </c>
      <c r="K30" s="14">
        <v>11.94483331</v>
      </c>
      <c r="L30" s="16">
        <v>0.51126556000000001</v>
      </c>
      <c r="M30" s="14">
        <v>0</v>
      </c>
      <c r="N30" s="16">
        <v>0</v>
      </c>
      <c r="O30" s="14" t="s">
        <v>582</v>
      </c>
      <c r="P30" s="16" t="s">
        <v>582</v>
      </c>
      <c r="Q30" s="14">
        <v>0</v>
      </c>
      <c r="R30" s="16">
        <v>0</v>
      </c>
      <c r="S30" s="14">
        <v>0</v>
      </c>
      <c r="T30" s="16">
        <v>0</v>
      </c>
      <c r="U30" s="14">
        <v>1.5518712699999999</v>
      </c>
      <c r="V30" s="16">
        <v>0.23572198</v>
      </c>
    </row>
    <row r="31" spans="1:22" x14ac:dyDescent="0.25">
      <c r="A31" s="11" t="s">
        <v>501</v>
      </c>
      <c r="B31" s="13">
        <v>5456</v>
      </c>
      <c r="C31" s="14">
        <f>(127/B31*100)</f>
        <v>2.3277126099706744</v>
      </c>
      <c r="D31" s="15">
        <v>5329</v>
      </c>
      <c r="E31" s="14">
        <v>66.196124859999998</v>
      </c>
      <c r="F31" s="16">
        <v>0.79544424999999996</v>
      </c>
      <c r="G31" s="14">
        <v>19.548411340000001</v>
      </c>
      <c r="H31" s="16">
        <v>0.59597758999999995</v>
      </c>
      <c r="I31" s="14">
        <v>7.0130454499999999</v>
      </c>
      <c r="J31" s="16">
        <v>0.43544898999999998</v>
      </c>
      <c r="K31" s="14">
        <v>5.09860399</v>
      </c>
      <c r="L31" s="16">
        <v>0.33965076</v>
      </c>
      <c r="M31" s="14">
        <v>0</v>
      </c>
      <c r="N31" s="16">
        <v>0</v>
      </c>
      <c r="O31" s="14" t="s">
        <v>582</v>
      </c>
      <c r="P31" s="16" t="s">
        <v>582</v>
      </c>
      <c r="Q31" s="14">
        <v>0</v>
      </c>
      <c r="R31" s="16">
        <v>0</v>
      </c>
      <c r="S31" s="14">
        <v>0</v>
      </c>
      <c r="T31" s="16">
        <v>0</v>
      </c>
      <c r="U31" s="14">
        <v>2.1438143599999999</v>
      </c>
      <c r="V31" s="16">
        <v>0.28612639000000001</v>
      </c>
    </row>
    <row r="32" spans="1:22" x14ac:dyDescent="0.25">
      <c r="A32" s="11" t="s">
        <v>502</v>
      </c>
      <c r="B32" s="13">
        <v>4478</v>
      </c>
      <c r="C32" s="14">
        <f>(5/B32*100)</f>
        <v>0.11165698972755694</v>
      </c>
      <c r="D32" s="15">
        <v>4473</v>
      </c>
      <c r="E32" s="14">
        <v>56.129591810000001</v>
      </c>
      <c r="F32" s="16">
        <v>0.94973602999999995</v>
      </c>
      <c r="G32" s="14">
        <v>26.063161399999998</v>
      </c>
      <c r="H32" s="16">
        <v>0.73913213</v>
      </c>
      <c r="I32" s="14">
        <v>8.0054252699999999</v>
      </c>
      <c r="J32" s="16">
        <v>0.39720119999999998</v>
      </c>
      <c r="K32" s="14">
        <v>9.0046312200000003</v>
      </c>
      <c r="L32" s="16">
        <v>0.45002313999999999</v>
      </c>
      <c r="M32" s="14">
        <v>0</v>
      </c>
      <c r="N32" s="16">
        <v>0</v>
      </c>
      <c r="O32" s="14" t="s">
        <v>582</v>
      </c>
      <c r="P32" s="16" t="s">
        <v>582</v>
      </c>
      <c r="Q32" s="14">
        <v>0</v>
      </c>
      <c r="R32" s="16">
        <v>0</v>
      </c>
      <c r="S32" s="14">
        <v>0</v>
      </c>
      <c r="T32" s="16">
        <v>0</v>
      </c>
      <c r="U32" s="14">
        <v>0.79719030000000002</v>
      </c>
      <c r="V32" s="16">
        <v>0.15983235000000001</v>
      </c>
    </row>
    <row r="33" spans="1:22" x14ac:dyDescent="0.25">
      <c r="A33" s="11" t="s">
        <v>503</v>
      </c>
      <c r="B33" s="13">
        <v>7325</v>
      </c>
      <c r="C33" s="14">
        <f>(76/B33*100)</f>
        <v>1.0375426621160411</v>
      </c>
      <c r="D33" s="15">
        <v>7249</v>
      </c>
      <c r="E33" s="14">
        <v>73.635989910000006</v>
      </c>
      <c r="F33" s="16">
        <v>0.59431469000000003</v>
      </c>
      <c r="G33" s="14">
        <v>15.427070410000001</v>
      </c>
      <c r="H33" s="16">
        <v>0.46892864000000001</v>
      </c>
      <c r="I33" s="14">
        <v>5.4335127500000002</v>
      </c>
      <c r="J33" s="16">
        <v>0.28405008999999998</v>
      </c>
      <c r="K33" s="14">
        <v>4.6617147699999997</v>
      </c>
      <c r="L33" s="16">
        <v>0.29219295000000001</v>
      </c>
      <c r="M33" s="14">
        <v>0</v>
      </c>
      <c r="N33" s="16">
        <v>0</v>
      </c>
      <c r="O33" s="14" t="s">
        <v>582</v>
      </c>
      <c r="P33" s="16" t="s">
        <v>582</v>
      </c>
      <c r="Q33" s="14">
        <v>0</v>
      </c>
      <c r="R33" s="16">
        <v>0</v>
      </c>
      <c r="S33" s="14">
        <v>0</v>
      </c>
      <c r="T33" s="16">
        <v>0</v>
      </c>
      <c r="U33" s="14">
        <v>0.84171216000000004</v>
      </c>
      <c r="V33" s="16">
        <v>0.12083626</v>
      </c>
    </row>
    <row r="34" spans="1:22" x14ac:dyDescent="0.25">
      <c r="A34" s="11" t="s">
        <v>504</v>
      </c>
      <c r="B34" s="13">
        <v>6350</v>
      </c>
      <c r="C34" s="14">
        <f>(40/B34*100)</f>
        <v>0.62992125984251968</v>
      </c>
      <c r="D34" s="15">
        <v>6310</v>
      </c>
      <c r="E34" s="14">
        <v>42.921030180000002</v>
      </c>
      <c r="F34" s="16">
        <v>0.86862910999999998</v>
      </c>
      <c r="G34" s="14">
        <v>22.612555969999999</v>
      </c>
      <c r="H34" s="16">
        <v>0.6493063</v>
      </c>
      <c r="I34" s="14">
        <v>10.77287085</v>
      </c>
      <c r="J34" s="16">
        <v>0.43309112</v>
      </c>
      <c r="K34" s="14">
        <v>18.60484765</v>
      </c>
      <c r="L34" s="16">
        <v>0.56246094000000002</v>
      </c>
      <c r="M34" s="14">
        <v>0</v>
      </c>
      <c r="N34" s="16">
        <v>0</v>
      </c>
      <c r="O34" s="14" t="s">
        <v>582</v>
      </c>
      <c r="P34" s="16" t="s">
        <v>582</v>
      </c>
      <c r="Q34" s="14">
        <v>2.5623417000000002</v>
      </c>
      <c r="R34" s="16">
        <v>0.53188796999999999</v>
      </c>
      <c r="S34" s="14">
        <v>0</v>
      </c>
      <c r="T34" s="16">
        <v>0</v>
      </c>
      <c r="U34" s="14">
        <v>2.5263536499999999</v>
      </c>
      <c r="V34" s="16">
        <v>0.29484843999999999</v>
      </c>
    </row>
    <row r="35" spans="1:22" x14ac:dyDescent="0.25">
      <c r="A35" s="11" t="s">
        <v>505</v>
      </c>
      <c r="B35" s="13">
        <v>6406</v>
      </c>
      <c r="C35" s="14">
        <f>(42/B35*100)</f>
        <v>0.65563534186699968</v>
      </c>
      <c r="D35" s="15">
        <v>6364</v>
      </c>
      <c r="E35" s="14">
        <v>65.405146149999993</v>
      </c>
      <c r="F35" s="16">
        <v>0.72918026000000002</v>
      </c>
      <c r="G35" s="14">
        <v>20.951121260000001</v>
      </c>
      <c r="H35" s="16">
        <v>0.65170530000000004</v>
      </c>
      <c r="I35" s="14">
        <v>7.4766096800000001</v>
      </c>
      <c r="J35" s="16">
        <v>0.44872185999999997</v>
      </c>
      <c r="K35" s="14">
        <v>4.2458253900000003</v>
      </c>
      <c r="L35" s="16">
        <v>0.29845874</v>
      </c>
      <c r="M35" s="14">
        <v>0</v>
      </c>
      <c r="N35" s="16">
        <v>0</v>
      </c>
      <c r="O35" s="14" t="s">
        <v>582</v>
      </c>
      <c r="P35" s="16" t="s">
        <v>582</v>
      </c>
      <c r="Q35" s="14">
        <v>1.0343551</v>
      </c>
      <c r="R35" s="16">
        <v>5.6469100000000001E-2</v>
      </c>
      <c r="S35" s="14">
        <v>0</v>
      </c>
      <c r="T35" s="16">
        <v>0</v>
      </c>
      <c r="U35" s="14">
        <v>0.88694240999999996</v>
      </c>
      <c r="V35" s="16">
        <v>9.3097449999999998E-2</v>
      </c>
    </row>
    <row r="36" spans="1:22" x14ac:dyDescent="0.25">
      <c r="A36" s="11" t="s">
        <v>506</v>
      </c>
      <c r="B36" s="13">
        <v>6736</v>
      </c>
      <c r="C36" s="14">
        <f>(33/B36*100)</f>
        <v>0.48990498812351541</v>
      </c>
      <c r="D36" s="15">
        <v>6703</v>
      </c>
      <c r="E36" s="14">
        <v>69.706995599999999</v>
      </c>
      <c r="F36" s="16">
        <v>0.66117899999999996</v>
      </c>
      <c r="G36" s="14">
        <v>20.01993255</v>
      </c>
      <c r="H36" s="16">
        <v>0.55255136999999999</v>
      </c>
      <c r="I36" s="14">
        <v>5.5008382500000002</v>
      </c>
      <c r="J36" s="16">
        <v>0.29690789000000001</v>
      </c>
      <c r="K36" s="14">
        <v>4.0823348900000003</v>
      </c>
      <c r="L36" s="16">
        <v>0.23975655000000001</v>
      </c>
      <c r="M36" s="14">
        <v>0</v>
      </c>
      <c r="N36" s="16">
        <v>0</v>
      </c>
      <c r="O36" s="14" t="s">
        <v>582</v>
      </c>
      <c r="P36" s="16" t="s">
        <v>582</v>
      </c>
      <c r="Q36" s="14">
        <v>0</v>
      </c>
      <c r="R36" s="16">
        <v>0</v>
      </c>
      <c r="S36" s="14">
        <v>0</v>
      </c>
      <c r="T36" s="16">
        <v>0</v>
      </c>
      <c r="U36" s="14">
        <v>0.68989869999999998</v>
      </c>
      <c r="V36" s="16">
        <v>0.11568771</v>
      </c>
    </row>
    <row r="37" spans="1:22" x14ac:dyDescent="0.25">
      <c r="A37" s="11" t="s">
        <v>507</v>
      </c>
      <c r="B37" s="13">
        <v>5458</v>
      </c>
      <c r="C37" s="14">
        <f>(69/B37*100)</f>
        <v>1.2641993404177354</v>
      </c>
      <c r="D37" s="15">
        <v>5389</v>
      </c>
      <c r="E37" s="14">
        <v>70.362026850000007</v>
      </c>
      <c r="F37" s="16">
        <v>0.90927522999999999</v>
      </c>
      <c r="G37" s="14">
        <v>15.55103624</v>
      </c>
      <c r="H37" s="16">
        <v>0.52376939</v>
      </c>
      <c r="I37" s="14">
        <v>5.6771192199999998</v>
      </c>
      <c r="J37" s="16">
        <v>0.34561802000000003</v>
      </c>
      <c r="K37" s="14">
        <v>5.1667030799999996</v>
      </c>
      <c r="L37" s="16">
        <v>0.36297678999999999</v>
      </c>
      <c r="M37" s="14">
        <v>0</v>
      </c>
      <c r="N37" s="16">
        <v>0</v>
      </c>
      <c r="O37" s="14" t="s">
        <v>582</v>
      </c>
      <c r="P37" s="16" t="s">
        <v>582</v>
      </c>
      <c r="Q37" s="14">
        <v>0</v>
      </c>
      <c r="R37" s="16">
        <v>0</v>
      </c>
      <c r="S37" s="14">
        <v>0</v>
      </c>
      <c r="T37" s="16">
        <v>0</v>
      </c>
      <c r="U37" s="14">
        <v>3.2431146200000001</v>
      </c>
      <c r="V37" s="16">
        <v>0.44023106000000001</v>
      </c>
    </row>
    <row r="38" spans="1:22" x14ac:dyDescent="0.25">
      <c r="A38" s="11" t="s">
        <v>508</v>
      </c>
      <c r="B38" s="13">
        <v>5860</v>
      </c>
      <c r="C38" s="14">
        <f>(17/B38*100)</f>
        <v>0.29010238907849828</v>
      </c>
      <c r="D38" s="15">
        <v>5843</v>
      </c>
      <c r="E38" s="14">
        <v>59.597695590000001</v>
      </c>
      <c r="F38" s="16">
        <v>0.78230697999999999</v>
      </c>
      <c r="G38" s="14">
        <v>24.856717029999999</v>
      </c>
      <c r="H38" s="16">
        <v>0.63901240999999998</v>
      </c>
      <c r="I38" s="14">
        <v>7.8518717499999999</v>
      </c>
      <c r="J38" s="16">
        <v>0.45911255000000001</v>
      </c>
      <c r="K38" s="14">
        <v>5.4395188399999999</v>
      </c>
      <c r="L38" s="16">
        <v>0.40702379</v>
      </c>
      <c r="M38" s="14">
        <v>0</v>
      </c>
      <c r="N38" s="16">
        <v>0</v>
      </c>
      <c r="O38" s="14" t="s">
        <v>582</v>
      </c>
      <c r="P38" s="16" t="s">
        <v>582</v>
      </c>
      <c r="Q38" s="14">
        <v>0</v>
      </c>
      <c r="R38" s="16">
        <v>0</v>
      </c>
      <c r="S38" s="14">
        <v>0</v>
      </c>
      <c r="T38" s="16">
        <v>0</v>
      </c>
      <c r="U38" s="14">
        <v>2.2541967999999999</v>
      </c>
      <c r="V38" s="16">
        <v>0.25461119999999998</v>
      </c>
    </row>
    <row r="39" spans="1:22" x14ac:dyDescent="0.25">
      <c r="A39" s="11" t="s">
        <v>509</v>
      </c>
      <c r="B39" s="13">
        <v>5895</v>
      </c>
      <c r="C39" s="14">
        <f>(32/B39*100)</f>
        <v>0.54283290924512295</v>
      </c>
      <c r="D39" s="15">
        <v>5863</v>
      </c>
      <c r="E39" s="14">
        <v>63.462421319999997</v>
      </c>
      <c r="F39" s="16">
        <v>0.94489730999999999</v>
      </c>
      <c r="G39" s="14">
        <v>16.44840323</v>
      </c>
      <c r="H39" s="16">
        <v>0.5152542</v>
      </c>
      <c r="I39" s="14">
        <v>7.7444882000000002</v>
      </c>
      <c r="J39" s="16">
        <v>0.39666739000000001</v>
      </c>
      <c r="K39" s="14">
        <v>10.71483974</v>
      </c>
      <c r="L39" s="16">
        <v>0.60218837000000003</v>
      </c>
      <c r="M39" s="14">
        <v>0</v>
      </c>
      <c r="N39" s="16">
        <v>0</v>
      </c>
      <c r="O39" s="14" t="s">
        <v>582</v>
      </c>
      <c r="P39" s="16" t="s">
        <v>582</v>
      </c>
      <c r="Q39" s="14">
        <v>0</v>
      </c>
      <c r="R39" s="16">
        <v>0</v>
      </c>
      <c r="S39" s="14">
        <v>0</v>
      </c>
      <c r="T39" s="16">
        <v>0</v>
      </c>
      <c r="U39" s="14">
        <v>1.6298475100000001</v>
      </c>
      <c r="V39" s="16">
        <v>0.31212356000000002</v>
      </c>
    </row>
    <row r="40" spans="1:22" x14ac:dyDescent="0.25">
      <c r="A40" s="11" t="s">
        <v>510</v>
      </c>
      <c r="B40" s="13">
        <v>14157</v>
      </c>
      <c r="C40" s="14">
        <f>(298/B40*100)</f>
        <v>2.1049657413293779</v>
      </c>
      <c r="D40" s="15">
        <v>13859</v>
      </c>
      <c r="E40" s="14">
        <v>52.026112169999998</v>
      </c>
      <c r="F40" s="16">
        <v>0.72981567000000003</v>
      </c>
      <c r="G40" s="14">
        <v>24.67387613</v>
      </c>
      <c r="H40" s="16">
        <v>0.49720287000000002</v>
      </c>
      <c r="I40" s="14">
        <v>10.86970137</v>
      </c>
      <c r="J40" s="16">
        <v>0.38100856999999999</v>
      </c>
      <c r="K40" s="14">
        <v>10.397978650000001</v>
      </c>
      <c r="L40" s="16">
        <v>0.41903962</v>
      </c>
      <c r="M40" s="14">
        <v>0</v>
      </c>
      <c r="N40" s="16">
        <v>0</v>
      </c>
      <c r="O40" s="14" t="s">
        <v>582</v>
      </c>
      <c r="P40" s="16" t="s">
        <v>582</v>
      </c>
      <c r="Q40" s="14">
        <v>0</v>
      </c>
      <c r="R40" s="16">
        <v>0</v>
      </c>
      <c r="S40" s="14">
        <v>0</v>
      </c>
      <c r="T40" s="16">
        <v>0</v>
      </c>
      <c r="U40" s="14">
        <v>2.03233168</v>
      </c>
      <c r="V40" s="16">
        <v>0.26616898999999999</v>
      </c>
    </row>
    <row r="41" spans="1:22" x14ac:dyDescent="0.25">
      <c r="A41" s="11" t="s">
        <v>511</v>
      </c>
      <c r="B41" s="13">
        <v>5712</v>
      </c>
      <c r="C41" s="14">
        <f>(40/B41*100)</f>
        <v>0.70028011204481799</v>
      </c>
      <c r="D41" s="15">
        <v>5672</v>
      </c>
      <c r="E41" s="14">
        <v>59.420110540000003</v>
      </c>
      <c r="F41" s="16">
        <v>0.86130454000000001</v>
      </c>
      <c r="G41" s="14">
        <v>23.23569002</v>
      </c>
      <c r="H41" s="16">
        <v>0.60718355999999996</v>
      </c>
      <c r="I41" s="14">
        <v>8.3483343399999992</v>
      </c>
      <c r="J41" s="16">
        <v>0.35995822</v>
      </c>
      <c r="K41" s="14">
        <v>6.8391124400000001</v>
      </c>
      <c r="L41" s="16">
        <v>0.35455111</v>
      </c>
      <c r="M41" s="14">
        <v>0</v>
      </c>
      <c r="N41" s="16">
        <v>0</v>
      </c>
      <c r="O41" s="14" t="s">
        <v>582</v>
      </c>
      <c r="P41" s="16" t="s">
        <v>582</v>
      </c>
      <c r="Q41" s="14">
        <v>0.67692078</v>
      </c>
      <c r="R41" s="16">
        <v>0.18045849999999999</v>
      </c>
      <c r="S41" s="14">
        <v>0</v>
      </c>
      <c r="T41" s="16">
        <v>0</v>
      </c>
      <c r="U41" s="14">
        <v>1.4798318800000001</v>
      </c>
      <c r="V41" s="16">
        <v>0.33048470000000002</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57.706870544857146</v>
      </c>
      <c r="F42" s="16">
        <f>IF(COUNT(F7:F41) &gt; 0, SQRT(SUMSQ(F7:F41)/(COUNT(F7:F41)*COUNT(F7:F41)) ), "—")</f>
        <v>0.12840326369426583</v>
      </c>
      <c r="G42" s="14">
        <f>IF(COUNT(G7:G41) &gt; 0, AVERAGE(G7:G41), "—")</f>
        <v>20.249029091714295</v>
      </c>
      <c r="H42" s="16">
        <f>IF(COUNT(H7:H41) &gt; 0, SQRT(SUMSQ(H7:H41)/(COUNT(H7:H41)*COUNT(H7:H41)) ), "—")</f>
        <v>9.8235007444812936E-2</v>
      </c>
      <c r="I42" s="14">
        <f>IF(COUNT(I7:I41) &gt; 0, AVERAGE(I7:I41), "—")</f>
        <v>7.3692596091428557</v>
      </c>
      <c r="J42" s="16">
        <f>IF(COUNT(J7:J41) &gt; 0, SQRT(SUMSQ(J7:J41)/(COUNT(J7:J41)*COUNT(J7:J41)) ), "—")</f>
        <v>6.3147150341816186E-2</v>
      </c>
      <c r="K42" s="14">
        <f>IF(COUNT(K7:K41) &gt; 0, AVERAGE(K7:K41), "—")</f>
        <v>6.9549501422857141</v>
      </c>
      <c r="L42" s="16">
        <f>IF(COUNT(L7:L41) &gt; 0, SQRT(SUMSQ(L7:L41)/(COUNT(L7:L41)*COUNT(L7:L41)) ), "—")</f>
        <v>6.3271667793788164E-2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1.4185745902857141</v>
      </c>
      <c r="V42" s="16">
        <f>IF(COUNT(V7:V41) &gt; 0, SQRT(SUMSQ(V7:V41)/(COUNT(V7:V41)*COUNT(V7:V41)) ), "—")</f>
        <v>3.9277170033800393E-2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55.933977280000001</v>
      </c>
      <c r="F46" s="16">
        <v>0.57862681000000005</v>
      </c>
      <c r="G46" s="14">
        <v>19.276171189999999</v>
      </c>
      <c r="H46" s="16">
        <v>0.42984955000000002</v>
      </c>
      <c r="I46" s="14">
        <v>5.8904064199999997</v>
      </c>
      <c r="J46" s="16">
        <v>0.19785321</v>
      </c>
      <c r="K46" s="14">
        <v>7.3928249700000004</v>
      </c>
      <c r="L46" s="16">
        <v>0.23326469</v>
      </c>
      <c r="M46" s="14">
        <v>0</v>
      </c>
      <c r="N46" s="16">
        <v>0</v>
      </c>
      <c r="O46" s="14" t="s">
        <v>582</v>
      </c>
      <c r="P46" s="16" t="s">
        <v>582</v>
      </c>
      <c r="Q46" s="14">
        <v>0</v>
      </c>
      <c r="R46" s="16">
        <v>0</v>
      </c>
      <c r="S46" s="14">
        <v>0</v>
      </c>
      <c r="T46" s="16">
        <v>0</v>
      </c>
      <c r="U46" s="14">
        <v>11.50662015</v>
      </c>
      <c r="V46" s="16">
        <v>0.57004564000000002</v>
      </c>
    </row>
    <row r="47" spans="1:22" x14ac:dyDescent="0.25">
      <c r="A47" s="11" t="s">
        <v>517</v>
      </c>
      <c r="B47" s="13">
        <v>5928</v>
      </c>
      <c r="C47" s="14">
        <f>(106/B47*100)</f>
        <v>1.7881241565452091</v>
      </c>
      <c r="D47" s="15">
        <v>5822</v>
      </c>
      <c r="E47" s="14">
        <v>46.414891480000001</v>
      </c>
      <c r="F47" s="16">
        <v>0.89239891999999998</v>
      </c>
      <c r="G47" s="14">
        <v>16.885303090000001</v>
      </c>
      <c r="H47" s="16">
        <v>0.60327812999999997</v>
      </c>
      <c r="I47" s="14">
        <v>11.01513862</v>
      </c>
      <c r="J47" s="16">
        <v>0.46671658999999999</v>
      </c>
      <c r="K47" s="14">
        <v>19.81394564</v>
      </c>
      <c r="L47" s="16">
        <v>0.67622842999999999</v>
      </c>
      <c r="M47" s="14">
        <v>0</v>
      </c>
      <c r="N47" s="16">
        <v>0</v>
      </c>
      <c r="O47" s="14" t="s">
        <v>582</v>
      </c>
      <c r="P47" s="16" t="s">
        <v>582</v>
      </c>
      <c r="Q47" s="14">
        <v>0</v>
      </c>
      <c r="R47" s="16">
        <v>0</v>
      </c>
      <c r="S47" s="14">
        <v>0</v>
      </c>
      <c r="T47" s="16">
        <v>0</v>
      </c>
      <c r="U47" s="14">
        <v>5.8707211600000004</v>
      </c>
      <c r="V47" s="16">
        <v>0.62620732999999995</v>
      </c>
    </row>
    <row r="48" spans="1:22" x14ac:dyDescent="0.25">
      <c r="A48" s="11" t="s">
        <v>518</v>
      </c>
      <c r="B48" s="13">
        <v>9841</v>
      </c>
      <c r="C48" s="14">
        <f>(7/B48*100)</f>
        <v>7.1130982623717101E-2</v>
      </c>
      <c r="D48" s="15">
        <v>9834</v>
      </c>
      <c r="E48" s="14">
        <v>56.347312809999998</v>
      </c>
      <c r="F48" s="16">
        <v>1.1042415000000001</v>
      </c>
      <c r="G48" s="14">
        <v>22.724250479999998</v>
      </c>
      <c r="H48" s="16">
        <v>0.61659520000000001</v>
      </c>
      <c r="I48" s="14">
        <v>10.03155344</v>
      </c>
      <c r="J48" s="16">
        <v>0.50297391000000002</v>
      </c>
      <c r="K48" s="14">
        <v>9.9261243300000004</v>
      </c>
      <c r="L48" s="16">
        <v>0.43564334999999998</v>
      </c>
      <c r="M48" s="14">
        <v>0</v>
      </c>
      <c r="N48" s="16">
        <v>0</v>
      </c>
      <c r="O48" s="14" t="s">
        <v>582</v>
      </c>
      <c r="P48" s="16" t="s">
        <v>582</v>
      </c>
      <c r="Q48" s="14">
        <v>0</v>
      </c>
      <c r="R48" s="16">
        <v>0</v>
      </c>
      <c r="S48" s="14">
        <v>0</v>
      </c>
      <c r="T48" s="16">
        <v>0</v>
      </c>
      <c r="U48" s="14">
        <v>0.97075893999999996</v>
      </c>
      <c r="V48" s="16">
        <v>0.51782256999999998</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49.738548090000002</v>
      </c>
      <c r="F50" s="16">
        <v>0.76952273999999998</v>
      </c>
      <c r="G50" s="14">
        <v>31.602797339999999</v>
      </c>
      <c r="H50" s="16">
        <v>0.69509348000000004</v>
      </c>
      <c r="I50" s="14">
        <v>8.2991374199999992</v>
      </c>
      <c r="J50" s="16">
        <v>0.40402902000000002</v>
      </c>
      <c r="K50" s="14">
        <v>9.31178521</v>
      </c>
      <c r="L50" s="16">
        <v>0.39640535999999998</v>
      </c>
      <c r="M50" s="14">
        <v>0</v>
      </c>
      <c r="N50" s="16">
        <v>0</v>
      </c>
      <c r="O50" s="14" t="s">
        <v>582</v>
      </c>
      <c r="P50" s="16" t="s">
        <v>582</v>
      </c>
      <c r="Q50" s="14">
        <v>0</v>
      </c>
      <c r="R50" s="16">
        <v>0</v>
      </c>
      <c r="S50" s="14">
        <v>0</v>
      </c>
      <c r="T50" s="16">
        <v>0</v>
      </c>
      <c r="U50" s="14">
        <v>1.04773194</v>
      </c>
      <c r="V50" s="16">
        <v>0.13310375999999999</v>
      </c>
    </row>
    <row r="51" spans="1:22" x14ac:dyDescent="0.25">
      <c r="A51" s="11" t="s">
        <v>521</v>
      </c>
      <c r="B51" s="13">
        <v>6866</v>
      </c>
      <c r="C51" s="14">
        <f>(109/B51*100)</f>
        <v>1.5875327701718611</v>
      </c>
      <c r="D51" s="15">
        <v>6757</v>
      </c>
      <c r="E51" s="14">
        <v>50.460858289999997</v>
      </c>
      <c r="F51" s="16">
        <v>0.86768946999999996</v>
      </c>
      <c r="G51" s="14">
        <v>17.902949540000002</v>
      </c>
      <c r="H51" s="16">
        <v>0.55952387000000003</v>
      </c>
      <c r="I51" s="14">
        <v>6.6709473199999998</v>
      </c>
      <c r="J51" s="16">
        <v>0.34702024999999997</v>
      </c>
      <c r="K51" s="14">
        <v>12.85887235</v>
      </c>
      <c r="L51" s="16">
        <v>0.51797331999999996</v>
      </c>
      <c r="M51" s="14">
        <v>0</v>
      </c>
      <c r="N51" s="16">
        <v>0</v>
      </c>
      <c r="O51" s="14" t="s">
        <v>582</v>
      </c>
      <c r="P51" s="16" t="s">
        <v>582</v>
      </c>
      <c r="Q51" s="14">
        <v>10.56861542</v>
      </c>
      <c r="R51" s="16">
        <v>0.61197670000000004</v>
      </c>
      <c r="S51" s="14">
        <v>0</v>
      </c>
      <c r="T51" s="16">
        <v>0</v>
      </c>
      <c r="U51" s="14">
        <v>1.53775708</v>
      </c>
      <c r="V51" s="16">
        <v>0.25383375000000002</v>
      </c>
    </row>
    <row r="52" spans="1:22" x14ac:dyDescent="0.25">
      <c r="A52" s="11" t="s">
        <v>522</v>
      </c>
      <c r="B52" s="13">
        <v>5809</v>
      </c>
      <c r="C52" s="14">
        <f>(78/B52*100)</f>
        <v>1.3427440179032535</v>
      </c>
      <c r="D52" s="15">
        <v>5731</v>
      </c>
      <c r="E52" s="14">
        <v>64.858263210000004</v>
      </c>
      <c r="F52" s="16">
        <v>0.81396690000000005</v>
      </c>
      <c r="G52" s="14">
        <v>22.943635029999999</v>
      </c>
      <c r="H52" s="16">
        <v>0.64909539999999999</v>
      </c>
      <c r="I52" s="14">
        <v>6.4653081600000002</v>
      </c>
      <c r="J52" s="16">
        <v>0.44348493</v>
      </c>
      <c r="K52" s="14">
        <v>4.9311667899999998</v>
      </c>
      <c r="L52" s="16">
        <v>0.3483309</v>
      </c>
      <c r="M52" s="14">
        <v>0</v>
      </c>
      <c r="N52" s="16">
        <v>0</v>
      </c>
      <c r="O52" s="14" t="s">
        <v>582</v>
      </c>
      <c r="P52" s="16" t="s">
        <v>582</v>
      </c>
      <c r="Q52" s="14">
        <v>0</v>
      </c>
      <c r="R52" s="16">
        <v>0</v>
      </c>
      <c r="S52" s="14">
        <v>0</v>
      </c>
      <c r="T52" s="16">
        <v>0</v>
      </c>
      <c r="U52" s="14">
        <v>0.80162681000000002</v>
      </c>
      <c r="V52" s="16">
        <v>0.14459864</v>
      </c>
    </row>
    <row r="53" spans="1:22" x14ac:dyDescent="0.25">
      <c r="A53" s="11" t="s">
        <v>523</v>
      </c>
      <c r="B53" s="13">
        <v>5571</v>
      </c>
      <c r="C53" s="14">
        <f>(85/B53*100)</f>
        <v>1.5257583916711541</v>
      </c>
      <c r="D53" s="15">
        <v>5486</v>
      </c>
      <c r="E53" s="14">
        <v>61.711797269999998</v>
      </c>
      <c r="F53" s="16">
        <v>0.58913230000000005</v>
      </c>
      <c r="G53" s="14">
        <v>22.56199161</v>
      </c>
      <c r="H53" s="16">
        <v>0.51789368000000002</v>
      </c>
      <c r="I53" s="14">
        <v>7.3824026500000004</v>
      </c>
      <c r="J53" s="16">
        <v>0.37091034000000001</v>
      </c>
      <c r="K53" s="14">
        <v>5.1945005399999999</v>
      </c>
      <c r="L53" s="16">
        <v>0.29041375000000003</v>
      </c>
      <c r="M53" s="14">
        <v>0</v>
      </c>
      <c r="N53" s="16">
        <v>0</v>
      </c>
      <c r="O53" s="14" t="s">
        <v>582</v>
      </c>
      <c r="P53" s="16" t="s">
        <v>582</v>
      </c>
      <c r="Q53" s="14">
        <v>0</v>
      </c>
      <c r="R53" s="16">
        <v>0</v>
      </c>
      <c r="S53" s="14">
        <v>0</v>
      </c>
      <c r="T53" s="16">
        <v>0</v>
      </c>
      <c r="U53" s="14">
        <v>3.14930793</v>
      </c>
      <c r="V53" s="16">
        <v>0.24442530000000001</v>
      </c>
    </row>
    <row r="54" spans="1:22" x14ac:dyDescent="0.25">
      <c r="A54" s="11" t="s">
        <v>524</v>
      </c>
      <c r="B54" s="13">
        <v>4740</v>
      </c>
      <c r="C54" s="14">
        <f>(127/B54*100)</f>
        <v>2.6793248945147683</v>
      </c>
      <c r="D54" s="15">
        <v>4613</v>
      </c>
      <c r="E54" s="14">
        <v>54.769698579999996</v>
      </c>
      <c r="F54" s="16">
        <v>0.88823640999999998</v>
      </c>
      <c r="G54" s="14">
        <v>17.755405450000001</v>
      </c>
      <c r="H54" s="16">
        <v>0.63805871999999997</v>
      </c>
      <c r="I54" s="14">
        <v>9.2852315000000001</v>
      </c>
      <c r="J54" s="16">
        <v>0.47847117</v>
      </c>
      <c r="K54" s="14">
        <v>13.58836749</v>
      </c>
      <c r="L54" s="16">
        <v>0.61559788000000004</v>
      </c>
      <c r="M54" s="14">
        <v>0</v>
      </c>
      <c r="N54" s="16">
        <v>0</v>
      </c>
      <c r="O54" s="14" t="s">
        <v>582</v>
      </c>
      <c r="P54" s="16" t="s">
        <v>582</v>
      </c>
      <c r="Q54" s="14">
        <v>0</v>
      </c>
      <c r="R54" s="16">
        <v>0</v>
      </c>
      <c r="S54" s="14">
        <v>0</v>
      </c>
      <c r="T54" s="16">
        <v>0</v>
      </c>
      <c r="U54" s="14">
        <v>4.6012969699999999</v>
      </c>
      <c r="V54" s="16">
        <v>0.46362378999999998</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24.050572689999999</v>
      </c>
      <c r="F56" s="16">
        <v>0.87062910999999998</v>
      </c>
      <c r="G56" s="14">
        <v>12.43088809</v>
      </c>
      <c r="H56" s="16">
        <v>0.66644389000000004</v>
      </c>
      <c r="I56" s="14">
        <v>13.85497949</v>
      </c>
      <c r="J56" s="16">
        <v>0.54117550999999997</v>
      </c>
      <c r="K56" s="14">
        <v>49.181498730000001</v>
      </c>
      <c r="L56" s="16">
        <v>1.24307455</v>
      </c>
      <c r="M56" s="14">
        <v>0</v>
      </c>
      <c r="N56" s="16">
        <v>0</v>
      </c>
      <c r="O56" s="14" t="s">
        <v>582</v>
      </c>
      <c r="P56" s="16" t="s">
        <v>582</v>
      </c>
      <c r="Q56" s="14">
        <v>0</v>
      </c>
      <c r="R56" s="16">
        <v>0</v>
      </c>
      <c r="S56" s="14">
        <v>0</v>
      </c>
      <c r="T56" s="16">
        <v>0</v>
      </c>
      <c r="U56" s="14">
        <v>0.48206100000000002</v>
      </c>
      <c r="V56" s="16">
        <v>0.13142028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62.424931020000002</v>
      </c>
      <c r="F61" s="16">
        <v>0.77869785000000002</v>
      </c>
      <c r="G61" s="14">
        <v>21.37740655</v>
      </c>
      <c r="H61" s="16">
        <v>0.60381275000000001</v>
      </c>
      <c r="I61" s="14">
        <v>8.2426668799999998</v>
      </c>
      <c r="J61" s="16">
        <v>0.34826431000000002</v>
      </c>
      <c r="K61" s="14">
        <v>5.8880070900000003</v>
      </c>
      <c r="L61" s="16">
        <v>0.36306527999999999</v>
      </c>
      <c r="M61" s="14">
        <v>0</v>
      </c>
      <c r="N61" s="16">
        <v>0</v>
      </c>
      <c r="O61" s="14" t="s">
        <v>582</v>
      </c>
      <c r="P61" s="16" t="s">
        <v>582</v>
      </c>
      <c r="Q61" s="14">
        <v>0</v>
      </c>
      <c r="R61" s="16">
        <v>0</v>
      </c>
      <c r="S61" s="14">
        <v>0</v>
      </c>
      <c r="T61" s="16">
        <v>0</v>
      </c>
      <c r="U61" s="14">
        <v>2.0669884600000001</v>
      </c>
      <c r="V61" s="16">
        <v>0.30251773999999998</v>
      </c>
    </row>
    <row r="62" spans="1:22" x14ac:dyDescent="0.25">
      <c r="A62" s="11" t="s">
        <v>532</v>
      </c>
      <c r="B62" s="13">
        <v>4476</v>
      </c>
      <c r="C62" s="14">
        <f>(3/B62*100)</f>
        <v>6.7024128686327081E-2</v>
      </c>
      <c r="D62" s="15">
        <v>4473</v>
      </c>
      <c r="E62" s="14">
        <v>25.001752110000002</v>
      </c>
      <c r="F62" s="16">
        <v>0.62255727999999999</v>
      </c>
      <c r="G62" s="14">
        <v>45.502601689999999</v>
      </c>
      <c r="H62" s="16">
        <v>0.69120437999999995</v>
      </c>
      <c r="I62" s="14">
        <v>13.959907400000001</v>
      </c>
      <c r="J62" s="16">
        <v>0.52228624999999995</v>
      </c>
      <c r="K62" s="14">
        <v>15.40001213</v>
      </c>
      <c r="L62" s="16">
        <v>0.4774506</v>
      </c>
      <c r="M62" s="14">
        <v>0</v>
      </c>
      <c r="N62" s="16">
        <v>0</v>
      </c>
      <c r="O62" s="14" t="s">
        <v>582</v>
      </c>
      <c r="P62" s="16" t="s">
        <v>582</v>
      </c>
      <c r="Q62" s="14">
        <v>0</v>
      </c>
      <c r="R62" s="16">
        <v>0</v>
      </c>
      <c r="S62" s="14">
        <v>0</v>
      </c>
      <c r="T62" s="16">
        <v>0</v>
      </c>
      <c r="U62" s="14">
        <v>0.13572667999999999</v>
      </c>
      <c r="V62" s="16">
        <v>6.3931979999999999E-2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75.030578480000003</v>
      </c>
      <c r="F66" s="16">
        <v>0.55638794000000003</v>
      </c>
      <c r="G66" s="14">
        <v>12.031736240000001</v>
      </c>
      <c r="H66" s="16">
        <v>0.49147231000000002</v>
      </c>
      <c r="I66" s="14">
        <v>4.1734112400000001</v>
      </c>
      <c r="J66" s="16">
        <v>0.28989355</v>
      </c>
      <c r="K66" s="14">
        <v>4.0304029100000003</v>
      </c>
      <c r="L66" s="16">
        <v>0.28371172</v>
      </c>
      <c r="M66" s="14">
        <v>0</v>
      </c>
      <c r="N66" s="16">
        <v>0</v>
      </c>
      <c r="O66" s="14" t="s">
        <v>582</v>
      </c>
      <c r="P66" s="16" t="s">
        <v>582</v>
      </c>
      <c r="Q66" s="14">
        <v>0</v>
      </c>
      <c r="R66" s="16">
        <v>0</v>
      </c>
      <c r="S66" s="14">
        <v>0</v>
      </c>
      <c r="T66" s="16">
        <v>0</v>
      </c>
      <c r="U66" s="14">
        <v>4.7338711199999999</v>
      </c>
      <c r="V66" s="16">
        <v>0.26059874</v>
      </c>
    </row>
    <row r="67" spans="1:22" x14ac:dyDescent="0.25">
      <c r="A67" s="11" t="s">
        <v>537</v>
      </c>
      <c r="B67" s="13">
        <v>6971</v>
      </c>
      <c r="C67" s="14">
        <f>(146/B67*100)</f>
        <v>2.094391048630039</v>
      </c>
      <c r="D67" s="15">
        <v>6825</v>
      </c>
      <c r="E67" s="14">
        <v>56.590385499999996</v>
      </c>
      <c r="F67" s="16">
        <v>0.84053263</v>
      </c>
      <c r="G67" s="14">
        <v>25.385912699999999</v>
      </c>
      <c r="H67" s="16">
        <v>0.53819395999999997</v>
      </c>
      <c r="I67" s="14">
        <v>7.8889562</v>
      </c>
      <c r="J67" s="16">
        <v>0.39305002999999999</v>
      </c>
      <c r="K67" s="14">
        <v>8.8432019299999993</v>
      </c>
      <c r="L67" s="16">
        <v>0.41275051000000001</v>
      </c>
      <c r="M67" s="14">
        <v>0</v>
      </c>
      <c r="N67" s="16">
        <v>0</v>
      </c>
      <c r="O67" s="14" t="s">
        <v>582</v>
      </c>
      <c r="P67" s="16" t="s">
        <v>582</v>
      </c>
      <c r="Q67" s="14">
        <v>0</v>
      </c>
      <c r="R67" s="16">
        <v>0</v>
      </c>
      <c r="S67" s="14">
        <v>0</v>
      </c>
      <c r="T67" s="16">
        <v>0</v>
      </c>
      <c r="U67" s="14">
        <v>1.29154367</v>
      </c>
      <c r="V67" s="16">
        <v>0.16355615000000001</v>
      </c>
    </row>
    <row r="68" spans="1:22" x14ac:dyDescent="0.25">
      <c r="A68" s="11" t="s">
        <v>538</v>
      </c>
      <c r="B68" s="13">
        <v>12083</v>
      </c>
      <c r="C68" s="14">
        <f>(26/B68*100)</f>
        <v>0.21517834974757924</v>
      </c>
      <c r="D68" s="15">
        <v>12057</v>
      </c>
      <c r="E68" s="14">
        <v>52.273444730000001</v>
      </c>
      <c r="F68" s="16">
        <v>0.38357228999999998</v>
      </c>
      <c r="G68" s="14">
        <v>23.191661740000001</v>
      </c>
      <c r="H68" s="16">
        <v>0.32618923999999999</v>
      </c>
      <c r="I68" s="14">
        <v>8.4468673699999997</v>
      </c>
      <c r="J68" s="16">
        <v>0.24749136999999999</v>
      </c>
      <c r="K68" s="14">
        <v>8.0706360999999998</v>
      </c>
      <c r="L68" s="16">
        <v>0.24108826999999999</v>
      </c>
      <c r="M68" s="14">
        <v>0</v>
      </c>
      <c r="N68" s="16">
        <v>0</v>
      </c>
      <c r="O68" s="14" t="s">
        <v>582</v>
      </c>
      <c r="P68" s="16" t="s">
        <v>582</v>
      </c>
      <c r="Q68" s="14">
        <v>0</v>
      </c>
      <c r="R68" s="16">
        <v>0</v>
      </c>
      <c r="S68" s="14">
        <v>0</v>
      </c>
      <c r="T68" s="16">
        <v>0</v>
      </c>
      <c r="U68" s="14">
        <v>8.0173900499999995</v>
      </c>
      <c r="V68" s="16">
        <v>0.20409558</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61.495038229999999</v>
      </c>
      <c r="F70" s="16">
        <v>1.3149851400000001</v>
      </c>
      <c r="G70" s="14">
        <v>20.852592569999999</v>
      </c>
      <c r="H70" s="16">
        <v>0.64486498999999997</v>
      </c>
      <c r="I70" s="14">
        <v>8.2976609900000007</v>
      </c>
      <c r="J70" s="16">
        <v>0.46391294</v>
      </c>
      <c r="K70" s="14">
        <v>7.6954468599999997</v>
      </c>
      <c r="L70" s="16">
        <v>0.60840620999999995</v>
      </c>
      <c r="M70" s="14">
        <v>0</v>
      </c>
      <c r="N70" s="16">
        <v>0</v>
      </c>
      <c r="O70" s="14" t="s">
        <v>582</v>
      </c>
      <c r="P70" s="16" t="s">
        <v>582</v>
      </c>
      <c r="Q70" s="14">
        <v>0</v>
      </c>
      <c r="R70" s="16">
        <v>0</v>
      </c>
      <c r="S70" s="14">
        <v>0</v>
      </c>
      <c r="T70" s="16">
        <v>0</v>
      </c>
      <c r="U70" s="14">
        <v>1.65926134</v>
      </c>
      <c r="V70" s="16">
        <v>0.22698766000000001</v>
      </c>
    </row>
    <row r="71" spans="1:22" x14ac:dyDescent="0.25">
      <c r="A71" s="11" t="s">
        <v>541</v>
      </c>
      <c r="B71" s="13">
        <v>6115</v>
      </c>
      <c r="C71" s="14">
        <f>(17/B71*100)</f>
        <v>0.27800490596892891</v>
      </c>
      <c r="D71" s="15">
        <v>6098</v>
      </c>
      <c r="E71" s="14">
        <v>47.600743870000002</v>
      </c>
      <c r="F71" s="16">
        <v>0.67643288000000001</v>
      </c>
      <c r="G71" s="14">
        <v>27.024651850000001</v>
      </c>
      <c r="H71" s="16">
        <v>0.65479237999999995</v>
      </c>
      <c r="I71" s="14">
        <v>11.83784326</v>
      </c>
      <c r="J71" s="16">
        <v>0.37120727999999997</v>
      </c>
      <c r="K71" s="14">
        <v>13.31142944</v>
      </c>
      <c r="L71" s="16">
        <v>0.44849971999999999</v>
      </c>
      <c r="M71" s="14">
        <v>0</v>
      </c>
      <c r="N71" s="16">
        <v>0</v>
      </c>
      <c r="O71" s="14" t="s">
        <v>582</v>
      </c>
      <c r="P71" s="16" t="s">
        <v>582</v>
      </c>
      <c r="Q71" s="14">
        <v>0</v>
      </c>
      <c r="R71" s="16">
        <v>0</v>
      </c>
      <c r="S71" s="14">
        <v>0</v>
      </c>
      <c r="T71" s="16">
        <v>0</v>
      </c>
      <c r="U71" s="14">
        <v>0.22533158</v>
      </c>
      <c r="V71" s="16">
        <v>5.4548100000000002E-2</v>
      </c>
    </row>
    <row r="72" spans="1:22" x14ac:dyDescent="0.25">
      <c r="A72" s="11" t="s">
        <v>542</v>
      </c>
      <c r="B72" s="13">
        <v>7708</v>
      </c>
      <c r="C72" s="14">
        <f>(5/B72*100)</f>
        <v>6.4867669953295279E-2</v>
      </c>
      <c r="D72" s="15">
        <v>7703</v>
      </c>
      <c r="E72" s="14">
        <v>79.245058369999995</v>
      </c>
      <c r="F72" s="16">
        <v>0.62225578999999998</v>
      </c>
      <c r="G72" s="14">
        <v>13.095583550000001</v>
      </c>
      <c r="H72" s="16">
        <v>0.46356665000000002</v>
      </c>
      <c r="I72" s="14">
        <v>4.7444999399999999</v>
      </c>
      <c r="J72" s="16">
        <v>0.25099799</v>
      </c>
      <c r="K72" s="14">
        <v>2.83795712</v>
      </c>
      <c r="L72" s="16">
        <v>0.19335416</v>
      </c>
      <c r="M72" s="14">
        <v>0</v>
      </c>
      <c r="N72" s="16">
        <v>0</v>
      </c>
      <c r="O72" s="14" t="s">
        <v>582</v>
      </c>
      <c r="P72" s="16" t="s">
        <v>582</v>
      </c>
      <c r="Q72" s="14">
        <v>0</v>
      </c>
      <c r="R72" s="16">
        <v>0</v>
      </c>
      <c r="S72" s="14">
        <v>0</v>
      </c>
      <c r="T72" s="16">
        <v>0</v>
      </c>
      <c r="U72" s="14">
        <v>7.690102E-2</v>
      </c>
      <c r="V72" s="16">
        <v>2.444371E-2</v>
      </c>
    </row>
    <row r="73" spans="1:22" x14ac:dyDescent="0.25">
      <c r="A73" s="11" t="s">
        <v>543</v>
      </c>
      <c r="B73" s="13">
        <v>8249</v>
      </c>
      <c r="C73" s="14">
        <f>(148/B73*100)</f>
        <v>1.7941568674990909</v>
      </c>
      <c r="D73" s="15">
        <v>8101</v>
      </c>
      <c r="E73" s="14">
        <v>25.45677551</v>
      </c>
      <c r="F73" s="16">
        <v>0.71152908999999998</v>
      </c>
      <c r="G73" s="14">
        <v>21.73552308</v>
      </c>
      <c r="H73" s="16">
        <v>0.57635468000000001</v>
      </c>
      <c r="I73" s="14">
        <v>16.944024649999999</v>
      </c>
      <c r="J73" s="16">
        <v>0.54364634999999994</v>
      </c>
      <c r="K73" s="14">
        <v>35.124175729999997</v>
      </c>
      <c r="L73" s="16">
        <v>0.80636606</v>
      </c>
      <c r="M73" s="14">
        <v>0</v>
      </c>
      <c r="N73" s="16">
        <v>0</v>
      </c>
      <c r="O73" s="14" t="s">
        <v>582</v>
      </c>
      <c r="P73" s="16" t="s">
        <v>582</v>
      </c>
      <c r="Q73" s="14">
        <v>0</v>
      </c>
      <c r="R73" s="16">
        <v>0</v>
      </c>
      <c r="S73" s="14">
        <v>0</v>
      </c>
      <c r="T73" s="16">
        <v>0</v>
      </c>
      <c r="U73" s="14">
        <v>0.73950104000000005</v>
      </c>
      <c r="V73" s="16">
        <v>0.13259393999999999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56.772735240000003</v>
      </c>
      <c r="F75" s="16">
        <v>0.80333041000000005</v>
      </c>
      <c r="G75" s="14">
        <v>23.159085489999999</v>
      </c>
      <c r="H75" s="16">
        <v>0.56186290999999999</v>
      </c>
      <c r="I75" s="14">
        <v>6.7185233799999997</v>
      </c>
      <c r="J75" s="16">
        <v>0.43024029000000003</v>
      </c>
      <c r="K75" s="14">
        <v>7.2899901600000003</v>
      </c>
      <c r="L75" s="16">
        <v>0.37001805999999998</v>
      </c>
      <c r="M75" s="14">
        <v>0</v>
      </c>
      <c r="N75" s="16">
        <v>0</v>
      </c>
      <c r="O75" s="14" t="s">
        <v>582</v>
      </c>
      <c r="P75" s="16" t="s">
        <v>582</v>
      </c>
      <c r="Q75" s="14">
        <v>0</v>
      </c>
      <c r="R75" s="16">
        <v>0</v>
      </c>
      <c r="S75" s="14">
        <v>0</v>
      </c>
      <c r="T75" s="16">
        <v>0</v>
      </c>
      <c r="U75" s="14">
        <v>6.0596657199999999</v>
      </c>
      <c r="V75" s="16">
        <v>0.55427947</v>
      </c>
    </row>
    <row r="76" spans="1:22" x14ac:dyDescent="0.25">
      <c r="A76" s="11" t="s">
        <v>546</v>
      </c>
      <c r="B76" s="13">
        <v>14167</v>
      </c>
      <c r="C76" s="14">
        <f>(229/B76*100)</f>
        <v>1.6164325545281288</v>
      </c>
      <c r="D76" s="15">
        <v>13938</v>
      </c>
      <c r="E76" s="14">
        <v>51.814888670000002</v>
      </c>
      <c r="F76" s="16">
        <v>0.61954609000000005</v>
      </c>
      <c r="G76" s="14">
        <v>21.584508410000002</v>
      </c>
      <c r="H76" s="16">
        <v>0.44056511999999998</v>
      </c>
      <c r="I76" s="14">
        <v>9.5651933499999995</v>
      </c>
      <c r="J76" s="16">
        <v>0.24401891000000001</v>
      </c>
      <c r="K76" s="14">
        <v>13.53845945</v>
      </c>
      <c r="L76" s="16">
        <v>0.44170474999999998</v>
      </c>
      <c r="M76" s="14">
        <v>0</v>
      </c>
      <c r="N76" s="16">
        <v>0</v>
      </c>
      <c r="O76" s="14" t="s">
        <v>582</v>
      </c>
      <c r="P76" s="16" t="s">
        <v>582</v>
      </c>
      <c r="Q76" s="14">
        <v>0</v>
      </c>
      <c r="R76" s="16">
        <v>0</v>
      </c>
      <c r="S76" s="14">
        <v>0</v>
      </c>
      <c r="T76" s="16">
        <v>0</v>
      </c>
      <c r="U76" s="14">
        <v>3.4969501200000002</v>
      </c>
      <c r="V76" s="16">
        <v>0.29825126000000002</v>
      </c>
    </row>
    <row r="77" spans="1:22" x14ac:dyDescent="0.25">
      <c r="A77" s="11" t="s">
        <v>547</v>
      </c>
      <c r="B77" s="13">
        <v>6062</v>
      </c>
      <c r="C77" s="14">
        <f>(98/B77*100)</f>
        <v>1.6166281755196306</v>
      </c>
      <c r="D77" s="15">
        <v>5964</v>
      </c>
      <c r="E77" s="14">
        <v>60.533452199999999</v>
      </c>
      <c r="F77" s="16">
        <v>0.64369732999999996</v>
      </c>
      <c r="G77" s="14">
        <v>21.575072240000001</v>
      </c>
      <c r="H77" s="16">
        <v>0.52483360999999995</v>
      </c>
      <c r="I77" s="14">
        <v>6.6362384900000002</v>
      </c>
      <c r="J77" s="16">
        <v>0.33989617999999999</v>
      </c>
      <c r="K77" s="14">
        <v>6.7620002299999999</v>
      </c>
      <c r="L77" s="16">
        <v>0.32412024</v>
      </c>
      <c r="M77" s="14">
        <v>0</v>
      </c>
      <c r="N77" s="16">
        <v>0</v>
      </c>
      <c r="O77" s="14" t="s">
        <v>582</v>
      </c>
      <c r="P77" s="16" t="s">
        <v>582</v>
      </c>
      <c r="Q77" s="14">
        <v>0</v>
      </c>
      <c r="R77" s="16">
        <v>0</v>
      </c>
      <c r="S77" s="14">
        <v>0</v>
      </c>
      <c r="T77" s="16">
        <v>0</v>
      </c>
      <c r="U77" s="14">
        <v>4.4932368399999998</v>
      </c>
      <c r="V77" s="16">
        <v>0.44287878000000003</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36.076932569999997</v>
      </c>
      <c r="F81" s="16">
        <v>0.95731021999999999</v>
      </c>
      <c r="G81" s="14">
        <v>29.30152872</v>
      </c>
      <c r="H81" s="16">
        <v>0.74048099000000001</v>
      </c>
      <c r="I81" s="14">
        <v>15.18513972</v>
      </c>
      <c r="J81" s="16">
        <v>0.55568832000000001</v>
      </c>
      <c r="K81" s="14">
        <v>19.046159249999999</v>
      </c>
      <c r="L81" s="16">
        <v>0.76853280999999996</v>
      </c>
      <c r="M81" s="14">
        <v>0</v>
      </c>
      <c r="N81" s="16">
        <v>0</v>
      </c>
      <c r="O81" s="14" t="s">
        <v>582</v>
      </c>
      <c r="P81" s="16" t="s">
        <v>582</v>
      </c>
      <c r="Q81" s="14">
        <v>0</v>
      </c>
      <c r="R81" s="16">
        <v>0</v>
      </c>
      <c r="S81" s="14">
        <v>0</v>
      </c>
      <c r="T81" s="16">
        <v>0</v>
      </c>
      <c r="U81" s="14">
        <v>0.39023975</v>
      </c>
      <c r="V81" s="16">
        <v>9.0038649999999998E-2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918</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63.214402700000001</v>
      </c>
      <c r="F7" s="16">
        <v>0.62259138000000003</v>
      </c>
      <c r="G7" s="14">
        <v>21.19049055</v>
      </c>
      <c r="H7" s="16">
        <v>0.46291449000000001</v>
      </c>
      <c r="I7" s="14">
        <v>7.8025749099999997</v>
      </c>
      <c r="J7" s="16">
        <v>0.23225116000000001</v>
      </c>
      <c r="K7" s="14">
        <v>5.6883055999999996</v>
      </c>
      <c r="L7" s="16">
        <v>0.25828741999999999</v>
      </c>
      <c r="M7" s="14">
        <v>0</v>
      </c>
      <c r="N7" s="16">
        <v>0</v>
      </c>
      <c r="O7" s="14" t="s">
        <v>582</v>
      </c>
      <c r="P7" s="16" t="s">
        <v>582</v>
      </c>
      <c r="Q7" s="14">
        <v>0</v>
      </c>
      <c r="R7" s="16">
        <v>0</v>
      </c>
      <c r="S7" s="14">
        <v>0</v>
      </c>
      <c r="T7" s="16">
        <v>0</v>
      </c>
      <c r="U7" s="14">
        <v>2.1042262300000001</v>
      </c>
      <c r="V7" s="16">
        <v>0.17464713000000001</v>
      </c>
    </row>
    <row r="8" spans="1:22" x14ac:dyDescent="0.25">
      <c r="A8" s="11" t="s">
        <v>478</v>
      </c>
      <c r="B8" s="13">
        <v>7007</v>
      </c>
      <c r="C8" s="14">
        <f>(28/B8*100)</f>
        <v>0.39960039960039961</v>
      </c>
      <c r="D8" s="15">
        <v>6979</v>
      </c>
      <c r="E8" s="14">
        <v>75.238683159999994</v>
      </c>
      <c r="F8" s="16">
        <v>0.71378812999999997</v>
      </c>
      <c r="G8" s="14">
        <v>14.59887705</v>
      </c>
      <c r="H8" s="16">
        <v>0.57007732</v>
      </c>
      <c r="I8" s="14">
        <v>4.9501398700000001</v>
      </c>
      <c r="J8" s="16">
        <v>0.31685922</v>
      </c>
      <c r="K8" s="14">
        <v>3.0959075</v>
      </c>
      <c r="L8" s="16">
        <v>0.27591173000000002</v>
      </c>
      <c r="M8" s="14">
        <v>0</v>
      </c>
      <c r="N8" s="16">
        <v>0</v>
      </c>
      <c r="O8" s="14" t="s">
        <v>582</v>
      </c>
      <c r="P8" s="16" t="s">
        <v>582</v>
      </c>
      <c r="Q8" s="14">
        <v>0.47277058999999999</v>
      </c>
      <c r="R8" s="16">
        <v>0.11635475000000001</v>
      </c>
      <c r="S8" s="14">
        <v>0</v>
      </c>
      <c r="T8" s="16">
        <v>0</v>
      </c>
      <c r="U8" s="14">
        <v>1.64362184</v>
      </c>
      <c r="V8" s="16">
        <v>0.18435768999999999</v>
      </c>
    </row>
    <row r="9" spans="1:22" x14ac:dyDescent="0.25">
      <c r="A9" s="11" t="s">
        <v>479</v>
      </c>
      <c r="B9" s="13">
        <v>9651</v>
      </c>
      <c r="C9" s="14">
        <f>(136/B9*100)</f>
        <v>1.4091803958139053</v>
      </c>
      <c r="D9" s="15">
        <v>9515</v>
      </c>
      <c r="E9" s="14">
        <v>79.832329470000005</v>
      </c>
      <c r="F9" s="16">
        <v>0.67687565000000005</v>
      </c>
      <c r="G9" s="14">
        <v>10.071880269999999</v>
      </c>
      <c r="H9" s="16">
        <v>0.34402440000000001</v>
      </c>
      <c r="I9" s="14">
        <v>3.2041795400000002</v>
      </c>
      <c r="J9" s="16">
        <v>0.21830925000000001</v>
      </c>
      <c r="K9" s="14">
        <v>1.5499201600000001</v>
      </c>
      <c r="L9" s="16">
        <v>0.14093711</v>
      </c>
      <c r="M9" s="14">
        <v>0</v>
      </c>
      <c r="N9" s="16">
        <v>0</v>
      </c>
      <c r="O9" s="14" t="s">
        <v>582</v>
      </c>
      <c r="P9" s="16" t="s">
        <v>582</v>
      </c>
      <c r="Q9" s="14">
        <v>3.0224594200000001</v>
      </c>
      <c r="R9" s="16">
        <v>0.54265094000000003</v>
      </c>
      <c r="S9" s="14">
        <v>0</v>
      </c>
      <c r="T9" s="16">
        <v>0</v>
      </c>
      <c r="U9" s="14">
        <v>2.3192311399999999</v>
      </c>
      <c r="V9" s="16">
        <v>0.28516768999999997</v>
      </c>
    </row>
    <row r="10" spans="1:22" x14ac:dyDescent="0.25">
      <c r="A10" s="11" t="s">
        <v>480</v>
      </c>
      <c r="B10" s="13">
        <v>20058</v>
      </c>
      <c r="C10" s="14">
        <f>(534/B10*100)</f>
        <v>2.6622793897696679</v>
      </c>
      <c r="D10" s="15">
        <v>19524</v>
      </c>
      <c r="E10" s="14">
        <v>71.549789099999998</v>
      </c>
      <c r="F10" s="16">
        <v>0.54070280000000004</v>
      </c>
      <c r="G10" s="14">
        <v>17.074081369999998</v>
      </c>
      <c r="H10" s="16">
        <v>0.43653229999999998</v>
      </c>
      <c r="I10" s="14">
        <v>5.7470891200000001</v>
      </c>
      <c r="J10" s="16">
        <v>0.27230686999999998</v>
      </c>
      <c r="K10" s="14">
        <v>3.9476547399999999</v>
      </c>
      <c r="L10" s="16">
        <v>0.21387001</v>
      </c>
      <c r="M10" s="14">
        <v>0</v>
      </c>
      <c r="N10" s="16">
        <v>0</v>
      </c>
      <c r="O10" s="14" t="s">
        <v>582</v>
      </c>
      <c r="P10" s="16" t="s">
        <v>582</v>
      </c>
      <c r="Q10" s="14">
        <v>0</v>
      </c>
      <c r="R10" s="16">
        <v>0</v>
      </c>
      <c r="S10" s="14">
        <v>0</v>
      </c>
      <c r="T10" s="16">
        <v>0</v>
      </c>
      <c r="U10" s="14">
        <v>1.6813856700000001</v>
      </c>
      <c r="V10" s="16">
        <v>0.20267827999999999</v>
      </c>
    </row>
    <row r="11" spans="1:22" x14ac:dyDescent="0.25">
      <c r="A11" s="11" t="s">
        <v>481</v>
      </c>
      <c r="B11" s="13">
        <v>7053</v>
      </c>
      <c r="C11" s="14">
        <f>(60/B11*100)</f>
        <v>0.85070182900893243</v>
      </c>
      <c r="D11" s="15">
        <v>6993</v>
      </c>
      <c r="E11" s="14">
        <v>56.650572459999999</v>
      </c>
      <c r="F11" s="16">
        <v>0.84849584</v>
      </c>
      <c r="G11" s="14">
        <v>27.636273800000001</v>
      </c>
      <c r="H11" s="16">
        <v>0.68751359999999995</v>
      </c>
      <c r="I11" s="14">
        <v>8.4365096499999996</v>
      </c>
      <c r="J11" s="16">
        <v>0.42366907999999998</v>
      </c>
      <c r="K11" s="14">
        <v>5.3226171200000003</v>
      </c>
      <c r="L11" s="16">
        <v>0.32341355999999999</v>
      </c>
      <c r="M11" s="14">
        <v>0</v>
      </c>
      <c r="N11" s="16">
        <v>0</v>
      </c>
      <c r="O11" s="14" t="s">
        <v>582</v>
      </c>
      <c r="P11" s="16" t="s">
        <v>582</v>
      </c>
      <c r="Q11" s="14">
        <v>0</v>
      </c>
      <c r="R11" s="16">
        <v>0</v>
      </c>
      <c r="S11" s="14">
        <v>0</v>
      </c>
      <c r="T11" s="16">
        <v>0</v>
      </c>
      <c r="U11" s="14">
        <v>1.9540269699999999</v>
      </c>
      <c r="V11" s="16">
        <v>0.25300500999999997</v>
      </c>
    </row>
    <row r="12" spans="1:22" x14ac:dyDescent="0.25">
      <c r="A12" s="11" t="s">
        <v>482</v>
      </c>
      <c r="B12" s="13">
        <v>6894</v>
      </c>
      <c r="C12" s="14">
        <f>(59/B12*100)</f>
        <v>0.85581665216129965</v>
      </c>
      <c r="D12" s="15">
        <v>6835</v>
      </c>
      <c r="E12" s="14">
        <v>60.906095690000001</v>
      </c>
      <c r="F12" s="16">
        <v>0.95694511999999998</v>
      </c>
      <c r="G12" s="14">
        <v>20.669525029999999</v>
      </c>
      <c r="H12" s="16">
        <v>0.57572367999999996</v>
      </c>
      <c r="I12" s="14">
        <v>7.7646046399999999</v>
      </c>
      <c r="J12" s="16">
        <v>0.34320499999999998</v>
      </c>
      <c r="K12" s="14">
        <v>6.3942926900000003</v>
      </c>
      <c r="L12" s="16">
        <v>0.37517055999999999</v>
      </c>
      <c r="M12" s="14">
        <v>0</v>
      </c>
      <c r="N12" s="16">
        <v>0</v>
      </c>
      <c r="O12" s="14" t="s">
        <v>582</v>
      </c>
      <c r="P12" s="16" t="s">
        <v>582</v>
      </c>
      <c r="Q12" s="14">
        <v>2.3477860100000001</v>
      </c>
      <c r="R12" s="16">
        <v>0.59181510000000004</v>
      </c>
      <c r="S12" s="14">
        <v>0</v>
      </c>
      <c r="T12" s="16">
        <v>0</v>
      </c>
      <c r="U12" s="14">
        <v>1.9176959499999999</v>
      </c>
      <c r="V12" s="16">
        <v>0.23849266</v>
      </c>
    </row>
    <row r="13" spans="1:22" x14ac:dyDescent="0.25">
      <c r="A13" s="11" t="s">
        <v>483</v>
      </c>
      <c r="B13" s="13">
        <v>7161</v>
      </c>
      <c r="C13" s="14">
        <f>(99/B13*100)</f>
        <v>1.3824884792626728</v>
      </c>
      <c r="D13" s="15">
        <v>7062</v>
      </c>
      <c r="E13" s="14">
        <v>73.792271990000003</v>
      </c>
      <c r="F13" s="16">
        <v>0.69458089999999995</v>
      </c>
      <c r="G13" s="14">
        <v>13.95741061</v>
      </c>
      <c r="H13" s="16">
        <v>0.49460522000000001</v>
      </c>
      <c r="I13" s="14">
        <v>4.3718136999999997</v>
      </c>
      <c r="J13" s="16">
        <v>0.25434771</v>
      </c>
      <c r="K13" s="14">
        <v>2.5011805699999998</v>
      </c>
      <c r="L13" s="16">
        <v>0.1694609</v>
      </c>
      <c r="M13" s="14">
        <v>0</v>
      </c>
      <c r="N13" s="16">
        <v>0</v>
      </c>
      <c r="O13" s="14" t="s">
        <v>582</v>
      </c>
      <c r="P13" s="16" t="s">
        <v>582</v>
      </c>
      <c r="Q13" s="14">
        <v>4.0711823999999996</v>
      </c>
      <c r="R13" s="16">
        <v>0.46817705999999998</v>
      </c>
      <c r="S13" s="14">
        <v>0</v>
      </c>
      <c r="T13" s="16">
        <v>0</v>
      </c>
      <c r="U13" s="14">
        <v>1.3061407300000001</v>
      </c>
      <c r="V13" s="16">
        <v>0.23727201000000001</v>
      </c>
    </row>
    <row r="14" spans="1:22" x14ac:dyDescent="0.25">
      <c r="A14" s="11" t="s">
        <v>484</v>
      </c>
      <c r="B14" s="13">
        <v>5587</v>
      </c>
      <c r="C14" s="14">
        <f>(76/B14*100)</f>
        <v>1.3603006980490424</v>
      </c>
      <c r="D14" s="15">
        <v>5511</v>
      </c>
      <c r="E14" s="14">
        <v>63.948748899999998</v>
      </c>
      <c r="F14" s="16">
        <v>0.72107350000000003</v>
      </c>
      <c r="G14" s="14">
        <v>22.689058429999999</v>
      </c>
      <c r="H14" s="16">
        <v>0.60602332000000003</v>
      </c>
      <c r="I14" s="14">
        <v>7.6768626900000001</v>
      </c>
      <c r="J14" s="16">
        <v>0.34488277000000001</v>
      </c>
      <c r="K14" s="14">
        <v>4.6250906699999996</v>
      </c>
      <c r="L14" s="16">
        <v>0.26376323000000002</v>
      </c>
      <c r="M14" s="14">
        <v>0</v>
      </c>
      <c r="N14" s="16">
        <v>0</v>
      </c>
      <c r="O14" s="14" t="s">
        <v>582</v>
      </c>
      <c r="P14" s="16" t="s">
        <v>582</v>
      </c>
      <c r="Q14" s="14">
        <v>0</v>
      </c>
      <c r="R14" s="16">
        <v>0</v>
      </c>
      <c r="S14" s="14">
        <v>0</v>
      </c>
      <c r="T14" s="16">
        <v>0</v>
      </c>
      <c r="U14" s="14">
        <v>1.06023932</v>
      </c>
      <c r="V14" s="16">
        <v>0.16259636999999999</v>
      </c>
    </row>
    <row r="15" spans="1:22" x14ac:dyDescent="0.25">
      <c r="A15" s="11" t="s">
        <v>485</v>
      </c>
      <c r="B15" s="13">
        <v>5882</v>
      </c>
      <c r="C15" s="14">
        <f>(53/B15*100)</f>
        <v>0.90105406324379467</v>
      </c>
      <c r="D15" s="15">
        <v>5829</v>
      </c>
      <c r="E15" s="14">
        <v>72.148860880000001</v>
      </c>
      <c r="F15" s="16">
        <v>0.88230675000000003</v>
      </c>
      <c r="G15" s="14">
        <v>17.798599509999999</v>
      </c>
      <c r="H15" s="16">
        <v>0.59175436999999997</v>
      </c>
      <c r="I15" s="14">
        <v>4.9132103699999998</v>
      </c>
      <c r="J15" s="16">
        <v>0.30151359</v>
      </c>
      <c r="K15" s="14">
        <v>2.9175317199999999</v>
      </c>
      <c r="L15" s="16">
        <v>0.22972070999999999</v>
      </c>
      <c r="M15" s="14">
        <v>0</v>
      </c>
      <c r="N15" s="16">
        <v>0</v>
      </c>
      <c r="O15" s="14" t="s">
        <v>582</v>
      </c>
      <c r="P15" s="16" t="s">
        <v>582</v>
      </c>
      <c r="Q15" s="14">
        <v>1.0127116700000001</v>
      </c>
      <c r="R15" s="16">
        <v>0.45391006</v>
      </c>
      <c r="S15" s="14">
        <v>0</v>
      </c>
      <c r="T15" s="16">
        <v>0</v>
      </c>
      <c r="U15" s="14">
        <v>1.2090858499999999</v>
      </c>
      <c r="V15" s="16">
        <v>0.16620008</v>
      </c>
    </row>
    <row r="16" spans="1:22" x14ac:dyDescent="0.25">
      <c r="A16" s="11" t="s">
        <v>486</v>
      </c>
      <c r="B16" s="13">
        <v>6108</v>
      </c>
      <c r="C16" s="14">
        <f>(112/B16*100)</f>
        <v>1.8336607727570402</v>
      </c>
      <c r="D16" s="15">
        <v>5996</v>
      </c>
      <c r="E16" s="14">
        <v>82.300305109999996</v>
      </c>
      <c r="F16" s="16">
        <v>0.61979424999999999</v>
      </c>
      <c r="G16" s="14">
        <v>9.6741318100000004</v>
      </c>
      <c r="H16" s="16">
        <v>0.41859611000000002</v>
      </c>
      <c r="I16" s="14">
        <v>2.9779018100000001</v>
      </c>
      <c r="J16" s="16">
        <v>0.19397538</v>
      </c>
      <c r="K16" s="14">
        <v>1.98290466</v>
      </c>
      <c r="L16" s="16">
        <v>0.19718086000000001</v>
      </c>
      <c r="M16" s="14">
        <v>0</v>
      </c>
      <c r="N16" s="16">
        <v>0</v>
      </c>
      <c r="O16" s="14" t="s">
        <v>582</v>
      </c>
      <c r="P16" s="16" t="s">
        <v>582</v>
      </c>
      <c r="Q16" s="14">
        <v>0</v>
      </c>
      <c r="R16" s="16">
        <v>0</v>
      </c>
      <c r="S16" s="14">
        <v>0</v>
      </c>
      <c r="T16" s="16">
        <v>0</v>
      </c>
      <c r="U16" s="14">
        <v>3.0647566099999999</v>
      </c>
      <c r="V16" s="16">
        <v>0.43638554000000002</v>
      </c>
    </row>
    <row r="17" spans="1:22" x14ac:dyDescent="0.25">
      <c r="A17" s="11" t="s">
        <v>487</v>
      </c>
      <c r="B17" s="13">
        <v>6504</v>
      </c>
      <c r="C17" s="14">
        <f>(765/B17*100)</f>
        <v>11.7619926199262</v>
      </c>
      <c r="D17" s="15">
        <v>5739</v>
      </c>
      <c r="E17" s="14">
        <v>65.765664000000001</v>
      </c>
      <c r="F17" s="16">
        <v>0.74519285999999996</v>
      </c>
      <c r="G17" s="14">
        <v>20.66515789</v>
      </c>
      <c r="H17" s="16">
        <v>0.59256757000000004</v>
      </c>
      <c r="I17" s="14">
        <v>4.9282349099999996</v>
      </c>
      <c r="J17" s="16">
        <v>0.36318725000000002</v>
      </c>
      <c r="K17" s="14">
        <v>3.1800286</v>
      </c>
      <c r="L17" s="16">
        <v>0.2423273</v>
      </c>
      <c r="M17" s="14">
        <v>0</v>
      </c>
      <c r="N17" s="16">
        <v>0</v>
      </c>
      <c r="O17" s="14" t="s">
        <v>582</v>
      </c>
      <c r="P17" s="16" t="s">
        <v>582</v>
      </c>
      <c r="Q17" s="14">
        <v>2.5787706400000001</v>
      </c>
      <c r="R17" s="16">
        <v>0.34192867999999998</v>
      </c>
      <c r="S17" s="14">
        <v>0</v>
      </c>
      <c r="T17" s="16">
        <v>0</v>
      </c>
      <c r="U17" s="14">
        <v>2.8821439600000001</v>
      </c>
      <c r="V17" s="16">
        <v>0.33052595000000001</v>
      </c>
    </row>
    <row r="18" spans="1:22" x14ac:dyDescent="0.25">
      <c r="A18" s="11" t="s">
        <v>488</v>
      </c>
      <c r="B18" s="13">
        <v>5532</v>
      </c>
      <c r="C18" s="14">
        <f>(28/B18*100)</f>
        <v>0.50614605929139556</v>
      </c>
      <c r="D18" s="15">
        <v>5504</v>
      </c>
      <c r="E18" s="14">
        <v>55.838489590000002</v>
      </c>
      <c r="F18" s="16">
        <v>0.78290055000000003</v>
      </c>
      <c r="G18" s="14">
        <v>25.477307969999998</v>
      </c>
      <c r="H18" s="16">
        <v>0.58014768999999999</v>
      </c>
      <c r="I18" s="14">
        <v>9.0182920499999994</v>
      </c>
      <c r="J18" s="16">
        <v>0.46554118999999999</v>
      </c>
      <c r="K18" s="14">
        <v>7.2568727400000004</v>
      </c>
      <c r="L18" s="16">
        <v>0.44898648000000002</v>
      </c>
      <c r="M18" s="14">
        <v>0</v>
      </c>
      <c r="N18" s="16">
        <v>0</v>
      </c>
      <c r="O18" s="14" t="s">
        <v>582</v>
      </c>
      <c r="P18" s="16" t="s">
        <v>582</v>
      </c>
      <c r="Q18" s="14">
        <v>0</v>
      </c>
      <c r="R18" s="16">
        <v>0</v>
      </c>
      <c r="S18" s="14">
        <v>0</v>
      </c>
      <c r="T18" s="16">
        <v>0</v>
      </c>
      <c r="U18" s="14">
        <v>2.4090376500000001</v>
      </c>
      <c r="V18" s="16">
        <v>0.39915963999999998</v>
      </c>
    </row>
    <row r="19" spans="1:22" x14ac:dyDescent="0.25">
      <c r="A19" s="11" t="s">
        <v>489</v>
      </c>
      <c r="B19" s="13">
        <v>5658</v>
      </c>
      <c r="C19" s="14">
        <f>(80/B19*100)</f>
        <v>1.4139271827500883</v>
      </c>
      <c r="D19" s="15">
        <v>5578</v>
      </c>
      <c r="E19" s="14">
        <v>57.565231169999997</v>
      </c>
      <c r="F19" s="16">
        <v>0.84162543999999995</v>
      </c>
      <c r="G19" s="14">
        <v>22.87970383</v>
      </c>
      <c r="H19" s="16">
        <v>0.65026231000000001</v>
      </c>
      <c r="I19" s="14">
        <v>10.732935019999999</v>
      </c>
      <c r="J19" s="16">
        <v>0.49022748999999999</v>
      </c>
      <c r="K19" s="14">
        <v>6.8253790199999997</v>
      </c>
      <c r="L19" s="16">
        <v>0.40842223</v>
      </c>
      <c r="M19" s="14">
        <v>0</v>
      </c>
      <c r="N19" s="16">
        <v>0</v>
      </c>
      <c r="O19" s="14" t="s">
        <v>582</v>
      </c>
      <c r="P19" s="16" t="s">
        <v>582</v>
      </c>
      <c r="Q19" s="14">
        <v>0</v>
      </c>
      <c r="R19" s="16">
        <v>0</v>
      </c>
      <c r="S19" s="14">
        <v>0</v>
      </c>
      <c r="T19" s="16">
        <v>0</v>
      </c>
      <c r="U19" s="14">
        <v>1.99675095</v>
      </c>
      <c r="V19" s="16">
        <v>0.23931272000000001</v>
      </c>
    </row>
    <row r="20" spans="1:22" x14ac:dyDescent="0.25">
      <c r="A20" s="11" t="s">
        <v>490</v>
      </c>
      <c r="B20" s="13">
        <v>3371</v>
      </c>
      <c r="C20" s="14">
        <f>(75/B20*100)</f>
        <v>2.2248590922574905</v>
      </c>
      <c r="D20" s="15">
        <v>3296</v>
      </c>
      <c r="E20" s="14">
        <v>81.1187422</v>
      </c>
      <c r="F20" s="16">
        <v>0.82441584000000001</v>
      </c>
      <c r="G20" s="14">
        <v>11.8971766</v>
      </c>
      <c r="H20" s="16">
        <v>0.67126752000000001</v>
      </c>
      <c r="I20" s="14">
        <v>3.25629474</v>
      </c>
      <c r="J20" s="16">
        <v>0.28819866999999999</v>
      </c>
      <c r="K20" s="14">
        <v>2.07394356</v>
      </c>
      <c r="L20" s="16">
        <v>0.23087882000000001</v>
      </c>
      <c r="M20" s="14">
        <v>0</v>
      </c>
      <c r="N20" s="16">
        <v>0</v>
      </c>
      <c r="O20" s="14" t="s">
        <v>582</v>
      </c>
      <c r="P20" s="16" t="s">
        <v>582</v>
      </c>
      <c r="Q20" s="14">
        <v>0</v>
      </c>
      <c r="R20" s="16">
        <v>0</v>
      </c>
      <c r="S20" s="14">
        <v>0</v>
      </c>
      <c r="T20" s="16">
        <v>0</v>
      </c>
      <c r="U20" s="14">
        <v>1.6538428999999999</v>
      </c>
      <c r="V20" s="16">
        <v>0.23933325999999999</v>
      </c>
    </row>
    <row r="21" spans="1:22" x14ac:dyDescent="0.25">
      <c r="A21" s="11" t="s">
        <v>491</v>
      </c>
      <c r="B21" s="13">
        <v>5741</v>
      </c>
      <c r="C21" s="14">
        <f>(45/B21*100)</f>
        <v>0.7838355687162516</v>
      </c>
      <c r="D21" s="15">
        <v>5696</v>
      </c>
      <c r="E21" s="14">
        <v>78.571541839999995</v>
      </c>
      <c r="F21" s="16">
        <v>0.65889456999999996</v>
      </c>
      <c r="G21" s="14">
        <v>14.82166224</v>
      </c>
      <c r="H21" s="16">
        <v>0.42093125999999997</v>
      </c>
      <c r="I21" s="14">
        <v>3.3918212900000002</v>
      </c>
      <c r="J21" s="16">
        <v>0.25939192</v>
      </c>
      <c r="K21" s="14">
        <v>2.3451963999999998</v>
      </c>
      <c r="L21" s="16">
        <v>0.24483445000000001</v>
      </c>
      <c r="M21" s="14">
        <v>0</v>
      </c>
      <c r="N21" s="16">
        <v>0</v>
      </c>
      <c r="O21" s="14" t="s">
        <v>582</v>
      </c>
      <c r="P21" s="16" t="s">
        <v>582</v>
      </c>
      <c r="Q21" s="14">
        <v>0</v>
      </c>
      <c r="R21" s="16">
        <v>0</v>
      </c>
      <c r="S21" s="14">
        <v>0</v>
      </c>
      <c r="T21" s="16">
        <v>0</v>
      </c>
      <c r="U21" s="14">
        <v>0.86977822999999999</v>
      </c>
      <c r="V21" s="16">
        <v>0.14732398999999999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91.397158820000001</v>
      </c>
      <c r="F24" s="16">
        <v>0.44768439999999998</v>
      </c>
      <c r="G24" s="14">
        <v>4.9777448900000003</v>
      </c>
      <c r="H24" s="16">
        <v>0.29863885000000001</v>
      </c>
      <c r="I24" s="14">
        <v>1.5251657599999999</v>
      </c>
      <c r="J24" s="16">
        <v>0.15319255000000001</v>
      </c>
      <c r="K24" s="14">
        <v>1.4881101800000001</v>
      </c>
      <c r="L24" s="16">
        <v>0.16273292</v>
      </c>
      <c r="M24" s="14">
        <v>0</v>
      </c>
      <c r="N24" s="16">
        <v>0</v>
      </c>
      <c r="O24" s="14" t="s">
        <v>582</v>
      </c>
      <c r="P24" s="16" t="s">
        <v>582</v>
      </c>
      <c r="Q24" s="14">
        <v>0</v>
      </c>
      <c r="R24" s="16">
        <v>0</v>
      </c>
      <c r="S24" s="14">
        <v>0</v>
      </c>
      <c r="T24" s="16">
        <v>0</v>
      </c>
      <c r="U24" s="14">
        <v>0.61182033999999996</v>
      </c>
      <c r="V24" s="16">
        <v>0.11660783</v>
      </c>
    </row>
    <row r="25" spans="1:22" x14ac:dyDescent="0.25">
      <c r="A25" s="11" t="s">
        <v>495</v>
      </c>
      <c r="B25" s="13">
        <v>5581</v>
      </c>
      <c r="C25" s="14">
        <f>(25/B25*100)</f>
        <v>0.44794839634474104</v>
      </c>
      <c r="D25" s="15">
        <v>5556</v>
      </c>
      <c r="E25" s="14">
        <v>94.651935370000004</v>
      </c>
      <c r="F25" s="16">
        <v>0.26982672000000002</v>
      </c>
      <c r="G25" s="14">
        <v>3.1833811399999998</v>
      </c>
      <c r="H25" s="16">
        <v>0.23868064</v>
      </c>
      <c r="I25" s="14">
        <v>1.1418689099999999</v>
      </c>
      <c r="J25" s="16">
        <v>0.12497715</v>
      </c>
      <c r="K25" s="14">
        <v>0.64448384999999997</v>
      </c>
      <c r="L25" s="16">
        <v>0.11008411999999999</v>
      </c>
      <c r="M25" s="14">
        <v>0</v>
      </c>
      <c r="N25" s="16">
        <v>0</v>
      </c>
      <c r="O25" s="14" t="s">
        <v>582</v>
      </c>
      <c r="P25" s="16" t="s">
        <v>582</v>
      </c>
      <c r="Q25" s="14">
        <v>0</v>
      </c>
      <c r="R25" s="16">
        <v>0</v>
      </c>
      <c r="S25" s="14">
        <v>0</v>
      </c>
      <c r="T25" s="16">
        <v>0</v>
      </c>
      <c r="U25" s="14">
        <v>0.37833073</v>
      </c>
      <c r="V25" s="16">
        <v>8.5623779999999997E-2</v>
      </c>
    </row>
    <row r="26" spans="1:22" x14ac:dyDescent="0.25">
      <c r="A26" s="11" t="s">
        <v>496</v>
      </c>
      <c r="B26" s="13">
        <v>4869</v>
      </c>
      <c r="C26" s="14">
        <f>(39/B26*100)</f>
        <v>0.80098582871226121</v>
      </c>
      <c r="D26" s="15">
        <v>4830</v>
      </c>
      <c r="E26" s="14">
        <v>58.368363860000002</v>
      </c>
      <c r="F26" s="16">
        <v>0.88164379999999998</v>
      </c>
      <c r="G26" s="14">
        <v>24.881880169999999</v>
      </c>
      <c r="H26" s="16">
        <v>0.72792990000000002</v>
      </c>
      <c r="I26" s="14">
        <v>9.71506486</v>
      </c>
      <c r="J26" s="16">
        <v>0.51816583000000005</v>
      </c>
      <c r="K26" s="14">
        <v>5.8480035600000004</v>
      </c>
      <c r="L26" s="16">
        <v>0.33936827000000003</v>
      </c>
      <c r="M26" s="14">
        <v>0</v>
      </c>
      <c r="N26" s="16">
        <v>0</v>
      </c>
      <c r="O26" s="14" t="s">
        <v>582</v>
      </c>
      <c r="P26" s="16" t="s">
        <v>582</v>
      </c>
      <c r="Q26" s="14">
        <v>0</v>
      </c>
      <c r="R26" s="16">
        <v>0</v>
      </c>
      <c r="S26" s="14">
        <v>0</v>
      </c>
      <c r="T26" s="16">
        <v>0</v>
      </c>
      <c r="U26" s="14">
        <v>1.18668755</v>
      </c>
      <c r="V26" s="16">
        <v>0.19154054000000001</v>
      </c>
    </row>
    <row r="27" spans="1:22" x14ac:dyDescent="0.25">
      <c r="A27" s="11" t="s">
        <v>497</v>
      </c>
      <c r="B27" s="13">
        <v>5299</v>
      </c>
      <c r="C27" s="14">
        <f>(22/B27*100)</f>
        <v>0.41517267408945085</v>
      </c>
      <c r="D27" s="15">
        <v>5277</v>
      </c>
      <c r="E27" s="14">
        <v>80.634636479999998</v>
      </c>
      <c r="F27" s="16">
        <v>0.59178096999999996</v>
      </c>
      <c r="G27" s="14">
        <v>10.074827669999999</v>
      </c>
      <c r="H27" s="16">
        <v>0.39365791</v>
      </c>
      <c r="I27" s="14">
        <v>3.4259668799999998</v>
      </c>
      <c r="J27" s="16">
        <v>0.23778537</v>
      </c>
      <c r="K27" s="14">
        <v>2.2614905599999999</v>
      </c>
      <c r="L27" s="16">
        <v>0.18277992000000001</v>
      </c>
      <c r="M27" s="14">
        <v>0</v>
      </c>
      <c r="N27" s="16">
        <v>0</v>
      </c>
      <c r="O27" s="14" t="s">
        <v>582</v>
      </c>
      <c r="P27" s="16" t="s">
        <v>582</v>
      </c>
      <c r="Q27" s="14">
        <v>0</v>
      </c>
      <c r="R27" s="16">
        <v>0</v>
      </c>
      <c r="S27" s="14">
        <v>0</v>
      </c>
      <c r="T27" s="16">
        <v>0</v>
      </c>
      <c r="U27" s="14">
        <v>3.6030784100000002</v>
      </c>
      <c r="V27" s="16">
        <v>0.25628109999999998</v>
      </c>
    </row>
    <row r="28" spans="1:22" x14ac:dyDescent="0.25">
      <c r="A28" s="11" t="s">
        <v>498</v>
      </c>
      <c r="B28" s="13">
        <v>7568</v>
      </c>
      <c r="C28" s="14">
        <f>(80/B28*100)</f>
        <v>1.0570824524312896</v>
      </c>
      <c r="D28" s="15">
        <v>7488</v>
      </c>
      <c r="E28" s="14">
        <v>60.269795539999997</v>
      </c>
      <c r="F28" s="16">
        <v>0.66424059999999996</v>
      </c>
      <c r="G28" s="14">
        <v>23.59179688</v>
      </c>
      <c r="H28" s="16">
        <v>0.53389196999999999</v>
      </c>
      <c r="I28" s="14">
        <v>8.0884661900000001</v>
      </c>
      <c r="J28" s="16">
        <v>0.38157447999999999</v>
      </c>
      <c r="K28" s="14">
        <v>6.9910115099999999</v>
      </c>
      <c r="L28" s="16">
        <v>0.33262427</v>
      </c>
      <c r="M28" s="14">
        <v>0</v>
      </c>
      <c r="N28" s="16">
        <v>0</v>
      </c>
      <c r="O28" s="14" t="s">
        <v>582</v>
      </c>
      <c r="P28" s="16" t="s">
        <v>582</v>
      </c>
      <c r="Q28" s="14">
        <v>0</v>
      </c>
      <c r="R28" s="16">
        <v>0</v>
      </c>
      <c r="S28" s="14">
        <v>0</v>
      </c>
      <c r="T28" s="16">
        <v>0</v>
      </c>
      <c r="U28" s="14">
        <v>1.0589298899999999</v>
      </c>
      <c r="V28" s="16">
        <v>0.14332445999999999</v>
      </c>
    </row>
    <row r="29" spans="1:22" x14ac:dyDescent="0.25">
      <c r="A29" s="11" t="s">
        <v>499</v>
      </c>
      <c r="B29" s="13">
        <v>5385</v>
      </c>
      <c r="C29" s="14">
        <f>(30/B29*100)</f>
        <v>0.55710306406685239</v>
      </c>
      <c r="D29" s="15">
        <v>5355</v>
      </c>
      <c r="E29" s="14">
        <v>86.43405593</v>
      </c>
      <c r="F29" s="16">
        <v>0.66553289000000004</v>
      </c>
      <c r="G29" s="14">
        <v>6.7524822999999996</v>
      </c>
      <c r="H29" s="16">
        <v>0.37588771999999998</v>
      </c>
      <c r="I29" s="14">
        <v>1.7220335200000001</v>
      </c>
      <c r="J29" s="16">
        <v>0.23791093999999999</v>
      </c>
      <c r="K29" s="14">
        <v>1.06727138</v>
      </c>
      <c r="L29" s="16">
        <v>0.13532036</v>
      </c>
      <c r="M29" s="14">
        <v>0</v>
      </c>
      <c r="N29" s="16">
        <v>0</v>
      </c>
      <c r="O29" s="14" t="s">
        <v>582</v>
      </c>
      <c r="P29" s="16" t="s">
        <v>582</v>
      </c>
      <c r="Q29" s="14">
        <v>2.7667624100000001</v>
      </c>
      <c r="R29" s="16">
        <v>0.24169378</v>
      </c>
      <c r="S29" s="14">
        <v>0</v>
      </c>
      <c r="T29" s="16">
        <v>0</v>
      </c>
      <c r="U29" s="14">
        <v>1.25739446</v>
      </c>
      <c r="V29" s="16">
        <v>0.21013308999999999</v>
      </c>
    </row>
    <row r="30" spans="1:22" x14ac:dyDescent="0.25">
      <c r="A30" s="11" t="s">
        <v>500</v>
      </c>
      <c r="B30" s="13">
        <v>4520</v>
      </c>
      <c r="C30" s="14">
        <f>(110/B30*100)</f>
        <v>2.4336283185840708</v>
      </c>
      <c r="D30" s="15">
        <v>4410</v>
      </c>
      <c r="E30" s="14">
        <v>61.520456090000003</v>
      </c>
      <c r="F30" s="16">
        <v>0.69180456000000001</v>
      </c>
      <c r="G30" s="14">
        <v>21.148788509999999</v>
      </c>
      <c r="H30" s="16">
        <v>0.66156875000000004</v>
      </c>
      <c r="I30" s="14">
        <v>9.1735189399999992</v>
      </c>
      <c r="J30" s="16">
        <v>0.52623330999999995</v>
      </c>
      <c r="K30" s="14">
        <v>6.3315022299999999</v>
      </c>
      <c r="L30" s="16">
        <v>0.36238543000000001</v>
      </c>
      <c r="M30" s="14">
        <v>0</v>
      </c>
      <c r="N30" s="16">
        <v>0</v>
      </c>
      <c r="O30" s="14" t="s">
        <v>582</v>
      </c>
      <c r="P30" s="16" t="s">
        <v>582</v>
      </c>
      <c r="Q30" s="14">
        <v>0</v>
      </c>
      <c r="R30" s="16">
        <v>0</v>
      </c>
      <c r="S30" s="14">
        <v>0</v>
      </c>
      <c r="T30" s="16">
        <v>0</v>
      </c>
      <c r="U30" s="14">
        <v>1.8257342299999999</v>
      </c>
      <c r="V30" s="16">
        <v>0.24636765999999999</v>
      </c>
    </row>
    <row r="31" spans="1:22" x14ac:dyDescent="0.25">
      <c r="A31" s="11" t="s">
        <v>501</v>
      </c>
      <c r="B31" s="13">
        <v>5456</v>
      </c>
      <c r="C31" s="14">
        <f>(127/B31*100)</f>
        <v>2.3277126099706744</v>
      </c>
      <c r="D31" s="15">
        <v>5329</v>
      </c>
      <c r="E31" s="14">
        <v>71.958907370000006</v>
      </c>
      <c r="F31" s="16">
        <v>0.76410796000000003</v>
      </c>
      <c r="G31" s="14">
        <v>15.924172</v>
      </c>
      <c r="H31" s="16">
        <v>0.58544536000000003</v>
      </c>
      <c r="I31" s="14">
        <v>5.9033155700000002</v>
      </c>
      <c r="J31" s="16">
        <v>0.33648400000000001</v>
      </c>
      <c r="K31" s="14">
        <v>3.5830861299999999</v>
      </c>
      <c r="L31" s="16">
        <v>0.29812063999999999</v>
      </c>
      <c r="M31" s="14">
        <v>0</v>
      </c>
      <c r="N31" s="16">
        <v>0</v>
      </c>
      <c r="O31" s="14" t="s">
        <v>582</v>
      </c>
      <c r="P31" s="16" t="s">
        <v>582</v>
      </c>
      <c r="Q31" s="14">
        <v>0</v>
      </c>
      <c r="R31" s="16">
        <v>0</v>
      </c>
      <c r="S31" s="14">
        <v>0</v>
      </c>
      <c r="T31" s="16">
        <v>0</v>
      </c>
      <c r="U31" s="14">
        <v>2.63051893</v>
      </c>
      <c r="V31" s="16">
        <v>0.30496918000000001</v>
      </c>
    </row>
    <row r="32" spans="1:22" x14ac:dyDescent="0.25">
      <c r="A32" s="11" t="s">
        <v>502</v>
      </c>
      <c r="B32" s="13">
        <v>4478</v>
      </c>
      <c r="C32" s="14">
        <f>(5/B32*100)</f>
        <v>0.11165698972755694</v>
      </c>
      <c r="D32" s="15">
        <v>4473</v>
      </c>
      <c r="E32" s="14">
        <v>62.582085309999997</v>
      </c>
      <c r="F32" s="16">
        <v>0.85904069999999999</v>
      </c>
      <c r="G32" s="14">
        <v>23.626864489999999</v>
      </c>
      <c r="H32" s="16">
        <v>0.68552917000000002</v>
      </c>
      <c r="I32" s="14">
        <v>6.9445518699999997</v>
      </c>
      <c r="J32" s="16">
        <v>0.41409156000000003</v>
      </c>
      <c r="K32" s="14">
        <v>5.9383518100000003</v>
      </c>
      <c r="L32" s="16">
        <v>0.35714811000000002</v>
      </c>
      <c r="M32" s="14">
        <v>0</v>
      </c>
      <c r="N32" s="16">
        <v>0</v>
      </c>
      <c r="O32" s="14" t="s">
        <v>582</v>
      </c>
      <c r="P32" s="16" t="s">
        <v>582</v>
      </c>
      <c r="Q32" s="14">
        <v>0</v>
      </c>
      <c r="R32" s="16">
        <v>0</v>
      </c>
      <c r="S32" s="14">
        <v>0</v>
      </c>
      <c r="T32" s="16">
        <v>0</v>
      </c>
      <c r="U32" s="14">
        <v>0.90814651999999996</v>
      </c>
      <c r="V32" s="16">
        <v>0.16923583</v>
      </c>
    </row>
    <row r="33" spans="1:22" x14ac:dyDescent="0.25">
      <c r="A33" s="11" t="s">
        <v>503</v>
      </c>
      <c r="B33" s="13">
        <v>7325</v>
      </c>
      <c r="C33" s="14">
        <f>(76/B33*100)</f>
        <v>1.0375426621160411</v>
      </c>
      <c r="D33" s="15">
        <v>7249</v>
      </c>
      <c r="E33" s="14">
        <v>85.533483009999998</v>
      </c>
      <c r="F33" s="16">
        <v>0.50155435999999998</v>
      </c>
      <c r="G33" s="14">
        <v>8.4904331800000001</v>
      </c>
      <c r="H33" s="16">
        <v>0.40404109999999999</v>
      </c>
      <c r="I33" s="14">
        <v>2.6853482999999998</v>
      </c>
      <c r="J33" s="16">
        <v>0.19037944000000001</v>
      </c>
      <c r="K33" s="14">
        <v>2.22639429</v>
      </c>
      <c r="L33" s="16">
        <v>0.24275524000000001</v>
      </c>
      <c r="M33" s="14">
        <v>0</v>
      </c>
      <c r="N33" s="16">
        <v>0</v>
      </c>
      <c r="O33" s="14" t="s">
        <v>582</v>
      </c>
      <c r="P33" s="16" t="s">
        <v>582</v>
      </c>
      <c r="Q33" s="14">
        <v>0</v>
      </c>
      <c r="R33" s="16">
        <v>0</v>
      </c>
      <c r="S33" s="14">
        <v>0</v>
      </c>
      <c r="T33" s="16">
        <v>0</v>
      </c>
      <c r="U33" s="14">
        <v>1.06434121</v>
      </c>
      <c r="V33" s="16">
        <v>0.13689592</v>
      </c>
    </row>
    <row r="34" spans="1:22" x14ac:dyDescent="0.25">
      <c r="A34" s="11" t="s">
        <v>504</v>
      </c>
      <c r="B34" s="13">
        <v>6350</v>
      </c>
      <c r="C34" s="14">
        <f>(40/B34*100)</f>
        <v>0.62992125984251968</v>
      </c>
      <c r="D34" s="15">
        <v>6310</v>
      </c>
      <c r="E34" s="14">
        <v>54.722682550000002</v>
      </c>
      <c r="F34" s="16">
        <v>0.98412438000000002</v>
      </c>
      <c r="G34" s="14">
        <v>22.390014950000001</v>
      </c>
      <c r="H34" s="16">
        <v>0.63240982999999995</v>
      </c>
      <c r="I34" s="14">
        <v>9.5050087100000002</v>
      </c>
      <c r="J34" s="16">
        <v>0.39715952999999998</v>
      </c>
      <c r="K34" s="14">
        <v>7.4949779999999997</v>
      </c>
      <c r="L34" s="16">
        <v>0.38358759999999997</v>
      </c>
      <c r="M34" s="14">
        <v>0</v>
      </c>
      <c r="N34" s="16">
        <v>0</v>
      </c>
      <c r="O34" s="14" t="s">
        <v>582</v>
      </c>
      <c r="P34" s="16" t="s">
        <v>582</v>
      </c>
      <c r="Q34" s="14">
        <v>2.5623417000000002</v>
      </c>
      <c r="R34" s="16">
        <v>0.53188796999999999</v>
      </c>
      <c r="S34" s="14">
        <v>0</v>
      </c>
      <c r="T34" s="16">
        <v>0</v>
      </c>
      <c r="U34" s="14">
        <v>3.32497409</v>
      </c>
      <c r="V34" s="16">
        <v>0.33455196999999998</v>
      </c>
    </row>
    <row r="35" spans="1:22" x14ac:dyDescent="0.25">
      <c r="A35" s="11" t="s">
        <v>505</v>
      </c>
      <c r="B35" s="13">
        <v>6406</v>
      </c>
      <c r="C35" s="14">
        <f>(42/B35*100)</f>
        <v>0.65563534186699968</v>
      </c>
      <c r="D35" s="15">
        <v>6364</v>
      </c>
      <c r="E35" s="14">
        <v>81.258895570000007</v>
      </c>
      <c r="F35" s="16">
        <v>0.53495406000000001</v>
      </c>
      <c r="G35" s="14">
        <v>10.921918229999999</v>
      </c>
      <c r="H35" s="16">
        <v>0.42140502000000002</v>
      </c>
      <c r="I35" s="14">
        <v>3.3548448899999999</v>
      </c>
      <c r="J35" s="16">
        <v>0.23786225999999999</v>
      </c>
      <c r="K35" s="14">
        <v>2.0844495200000002</v>
      </c>
      <c r="L35" s="16">
        <v>0.21427436999999999</v>
      </c>
      <c r="M35" s="14">
        <v>0</v>
      </c>
      <c r="N35" s="16">
        <v>0</v>
      </c>
      <c r="O35" s="14" t="s">
        <v>582</v>
      </c>
      <c r="P35" s="16" t="s">
        <v>582</v>
      </c>
      <c r="Q35" s="14">
        <v>1.0343551</v>
      </c>
      <c r="R35" s="16">
        <v>5.6469100000000001E-2</v>
      </c>
      <c r="S35" s="14">
        <v>0</v>
      </c>
      <c r="T35" s="16">
        <v>0</v>
      </c>
      <c r="U35" s="14">
        <v>1.3455366900000001</v>
      </c>
      <c r="V35" s="16">
        <v>0.14150111000000001</v>
      </c>
    </row>
    <row r="36" spans="1:22" x14ac:dyDescent="0.25">
      <c r="A36" s="11" t="s">
        <v>506</v>
      </c>
      <c r="B36" s="13">
        <v>6736</v>
      </c>
      <c r="C36" s="14">
        <f>(33/B36*100)</f>
        <v>0.48990498812351541</v>
      </c>
      <c r="D36" s="15">
        <v>6703</v>
      </c>
      <c r="E36" s="14">
        <v>72.707674100000006</v>
      </c>
      <c r="F36" s="16">
        <v>0.68774239000000004</v>
      </c>
      <c r="G36" s="14">
        <v>17.956709360000001</v>
      </c>
      <c r="H36" s="16">
        <v>0.59180761999999998</v>
      </c>
      <c r="I36" s="14">
        <v>5.0061428699999997</v>
      </c>
      <c r="J36" s="16">
        <v>0.25628531999999998</v>
      </c>
      <c r="K36" s="14">
        <v>3.5216984099999999</v>
      </c>
      <c r="L36" s="16">
        <v>0.24020907999999999</v>
      </c>
      <c r="M36" s="14">
        <v>0</v>
      </c>
      <c r="N36" s="16">
        <v>0</v>
      </c>
      <c r="O36" s="14" t="s">
        <v>582</v>
      </c>
      <c r="P36" s="16" t="s">
        <v>582</v>
      </c>
      <c r="Q36" s="14">
        <v>0</v>
      </c>
      <c r="R36" s="16">
        <v>0</v>
      </c>
      <c r="S36" s="14">
        <v>0</v>
      </c>
      <c r="T36" s="16">
        <v>0</v>
      </c>
      <c r="U36" s="14">
        <v>0.80777524999999994</v>
      </c>
      <c r="V36" s="16">
        <v>0.11616868</v>
      </c>
    </row>
    <row r="37" spans="1:22" x14ac:dyDescent="0.25">
      <c r="A37" s="11" t="s">
        <v>507</v>
      </c>
      <c r="B37" s="13">
        <v>5458</v>
      </c>
      <c r="C37" s="14">
        <f>(69/B37*100)</f>
        <v>1.2641993404177354</v>
      </c>
      <c r="D37" s="15">
        <v>5389</v>
      </c>
      <c r="E37" s="14">
        <v>66.429586799999996</v>
      </c>
      <c r="F37" s="16">
        <v>0.95090324000000004</v>
      </c>
      <c r="G37" s="14">
        <v>19.98946192</v>
      </c>
      <c r="H37" s="16">
        <v>0.59823638000000001</v>
      </c>
      <c r="I37" s="14">
        <v>6.9857747200000002</v>
      </c>
      <c r="J37" s="16">
        <v>0.34600659</v>
      </c>
      <c r="K37" s="14">
        <v>3.3097179400000001</v>
      </c>
      <c r="L37" s="16">
        <v>0.24580349000000001</v>
      </c>
      <c r="M37" s="14">
        <v>0</v>
      </c>
      <c r="N37" s="16">
        <v>0</v>
      </c>
      <c r="O37" s="14" t="s">
        <v>582</v>
      </c>
      <c r="P37" s="16" t="s">
        <v>582</v>
      </c>
      <c r="Q37" s="14">
        <v>0</v>
      </c>
      <c r="R37" s="16">
        <v>0</v>
      </c>
      <c r="S37" s="14">
        <v>0</v>
      </c>
      <c r="T37" s="16">
        <v>0</v>
      </c>
      <c r="U37" s="14">
        <v>3.2854586100000001</v>
      </c>
      <c r="V37" s="16">
        <v>0.44212829999999997</v>
      </c>
    </row>
    <row r="38" spans="1:22" x14ac:dyDescent="0.25">
      <c r="A38" s="11" t="s">
        <v>508</v>
      </c>
      <c r="B38" s="13">
        <v>5860</v>
      </c>
      <c r="C38" s="14">
        <f>(17/B38*100)</f>
        <v>0.29010238907849828</v>
      </c>
      <c r="D38" s="15">
        <v>5843</v>
      </c>
      <c r="E38" s="14">
        <v>79.706626900000003</v>
      </c>
      <c r="F38" s="16">
        <v>0.68337168999999998</v>
      </c>
      <c r="G38" s="14">
        <v>12.66455725</v>
      </c>
      <c r="H38" s="16">
        <v>0.49431904999999998</v>
      </c>
      <c r="I38" s="14">
        <v>3.3946410500000002</v>
      </c>
      <c r="J38" s="16">
        <v>0.27308895</v>
      </c>
      <c r="K38" s="14">
        <v>1.9194449099999999</v>
      </c>
      <c r="L38" s="16">
        <v>0.22076182999999999</v>
      </c>
      <c r="M38" s="14">
        <v>0</v>
      </c>
      <c r="N38" s="16">
        <v>0</v>
      </c>
      <c r="O38" s="14" t="s">
        <v>582</v>
      </c>
      <c r="P38" s="16" t="s">
        <v>582</v>
      </c>
      <c r="Q38" s="14">
        <v>0</v>
      </c>
      <c r="R38" s="16">
        <v>0</v>
      </c>
      <c r="S38" s="14">
        <v>0</v>
      </c>
      <c r="T38" s="16">
        <v>0</v>
      </c>
      <c r="U38" s="14">
        <v>2.3147298900000002</v>
      </c>
      <c r="V38" s="16">
        <v>0.29681860999999998</v>
      </c>
    </row>
    <row r="39" spans="1:22" x14ac:dyDescent="0.25">
      <c r="A39" s="11" t="s">
        <v>509</v>
      </c>
      <c r="B39" s="13">
        <v>5895</v>
      </c>
      <c r="C39" s="14">
        <f>(32/B39*100)</f>
        <v>0.54283290924512295</v>
      </c>
      <c r="D39" s="15">
        <v>5863</v>
      </c>
      <c r="E39" s="14">
        <v>57.955166830000003</v>
      </c>
      <c r="F39" s="16">
        <v>0.92901840999999996</v>
      </c>
      <c r="G39" s="14">
        <v>21.191238479999999</v>
      </c>
      <c r="H39" s="16">
        <v>0.67787976000000005</v>
      </c>
      <c r="I39" s="14">
        <v>11.31890445</v>
      </c>
      <c r="J39" s="16">
        <v>0.4415866</v>
      </c>
      <c r="K39" s="14">
        <v>7.6345659000000001</v>
      </c>
      <c r="L39" s="16">
        <v>0.41441703000000002</v>
      </c>
      <c r="M39" s="14">
        <v>0</v>
      </c>
      <c r="N39" s="16">
        <v>0</v>
      </c>
      <c r="O39" s="14" t="s">
        <v>582</v>
      </c>
      <c r="P39" s="16" t="s">
        <v>582</v>
      </c>
      <c r="Q39" s="14">
        <v>0</v>
      </c>
      <c r="R39" s="16">
        <v>0</v>
      </c>
      <c r="S39" s="14">
        <v>0</v>
      </c>
      <c r="T39" s="16">
        <v>0</v>
      </c>
      <c r="U39" s="14">
        <v>1.9001243299999999</v>
      </c>
      <c r="V39" s="16">
        <v>0.31990341999999999</v>
      </c>
    </row>
    <row r="40" spans="1:22" x14ac:dyDescent="0.25">
      <c r="A40" s="11" t="s">
        <v>510</v>
      </c>
      <c r="B40" s="13">
        <v>14157</v>
      </c>
      <c r="C40" s="14">
        <f>(298/B40*100)</f>
        <v>2.1049657413293779</v>
      </c>
      <c r="D40" s="15">
        <v>13859</v>
      </c>
      <c r="E40" s="14">
        <v>68.075650679999995</v>
      </c>
      <c r="F40" s="16">
        <v>0.69405282999999995</v>
      </c>
      <c r="G40" s="14">
        <v>17.327062829999999</v>
      </c>
      <c r="H40" s="16">
        <v>0.46807259000000001</v>
      </c>
      <c r="I40" s="14">
        <v>6.9870243900000002</v>
      </c>
      <c r="J40" s="16">
        <v>0.34028650999999999</v>
      </c>
      <c r="K40" s="14">
        <v>5.2559294100000002</v>
      </c>
      <c r="L40" s="16">
        <v>0.31413553999999999</v>
      </c>
      <c r="M40" s="14">
        <v>0</v>
      </c>
      <c r="N40" s="16">
        <v>0</v>
      </c>
      <c r="O40" s="14" t="s">
        <v>582</v>
      </c>
      <c r="P40" s="16" t="s">
        <v>582</v>
      </c>
      <c r="Q40" s="14">
        <v>0</v>
      </c>
      <c r="R40" s="16">
        <v>0</v>
      </c>
      <c r="S40" s="14">
        <v>0</v>
      </c>
      <c r="T40" s="16">
        <v>0</v>
      </c>
      <c r="U40" s="14">
        <v>2.3543326900000001</v>
      </c>
      <c r="V40" s="16">
        <v>0.25155148999999999</v>
      </c>
    </row>
    <row r="41" spans="1:22" x14ac:dyDescent="0.25">
      <c r="A41" s="11" t="s">
        <v>511</v>
      </c>
      <c r="B41" s="13">
        <v>5712</v>
      </c>
      <c r="C41" s="14">
        <f>(40/B41*100)</f>
        <v>0.70028011204481799</v>
      </c>
      <c r="D41" s="15">
        <v>5672</v>
      </c>
      <c r="E41" s="14">
        <v>70.640427470000006</v>
      </c>
      <c r="F41" s="16">
        <v>0.83190772999999996</v>
      </c>
      <c r="G41" s="14">
        <v>17.044756589999999</v>
      </c>
      <c r="H41" s="16">
        <v>0.61238636999999996</v>
      </c>
      <c r="I41" s="14">
        <v>5.7160997399999998</v>
      </c>
      <c r="J41" s="16">
        <v>0.33310983999999999</v>
      </c>
      <c r="K41" s="14">
        <v>4.0799277500000004</v>
      </c>
      <c r="L41" s="16">
        <v>0.29617696999999998</v>
      </c>
      <c r="M41" s="14">
        <v>0</v>
      </c>
      <c r="N41" s="16">
        <v>0</v>
      </c>
      <c r="O41" s="14" t="s">
        <v>582</v>
      </c>
      <c r="P41" s="16" t="s">
        <v>582</v>
      </c>
      <c r="Q41" s="14">
        <v>0.67692078</v>
      </c>
      <c r="R41" s="16">
        <v>0.18045849999999999</v>
      </c>
      <c r="S41" s="14">
        <v>0</v>
      </c>
      <c r="T41" s="16">
        <v>0</v>
      </c>
      <c r="U41" s="14">
        <v>1.8418676700000001</v>
      </c>
      <c r="V41" s="16">
        <v>0.33206482999999998</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66.951123341142861</v>
      </c>
      <c r="F42" s="16">
        <f>IF(COUNT(F7:F41) &gt; 0, SQRT(SUMSQ(F7:F41)/(COUNT(F7:F41)*COUNT(F7:F41)) ), "—")</f>
        <v>0.12091920172940149</v>
      </c>
      <c r="G42" s="14">
        <f>IF(COUNT(G7:G41) &gt; 0, AVERAGE(G7:G41), "—")</f>
        <v>15.806840794285716</v>
      </c>
      <c r="H42" s="16">
        <f>IF(COUNT(H7:H41) &gt; 0, SQRT(SUMSQ(H7:H41)/(COUNT(H7:H41)*COUNT(H7:H41)) ), "—")</f>
        <v>8.936297163708555E-2</v>
      </c>
      <c r="I42" s="14">
        <f>IF(COUNT(I7:I41) &gt; 0, AVERAGE(I7:I41), "—")</f>
        <v>5.4790344551428554</v>
      </c>
      <c r="J42" s="16">
        <f>IF(COUNT(J7:J41) &gt; 0, SQRT(SUMSQ(J7:J41)/(COUNT(J7:J41)*COUNT(J7:J41)) ), "—")</f>
        <v>5.4847793149683167E-2</v>
      </c>
      <c r="K42" s="14">
        <f>IF(COUNT(K7:K41) &gt; 0, AVERAGE(K7:K41), "—")</f>
        <v>3.7539212311428569</v>
      </c>
      <c r="L42" s="16">
        <f>IF(COUNT(L7:L41) &gt; 0, SQRT(SUMSQ(L7:L41)/(COUNT(L7:L41)*COUNT(L7:L41)) ), "—")</f>
        <v>4.6290721222418008E-2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1.7077641568571431</v>
      </c>
      <c r="V42" s="16">
        <f>IF(COUNT(V7:V41) &gt; 0, SQRT(SUMSQ(V7:V41)/(COUNT(V7:V41)*COUNT(V7:V41)) ), "—")</f>
        <v>4.1476662588710037E-2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63.486496860000003</v>
      </c>
      <c r="F46" s="16">
        <v>0.74269503000000003</v>
      </c>
      <c r="G46" s="14">
        <v>14.98700522</v>
      </c>
      <c r="H46" s="16">
        <v>0.39787429000000002</v>
      </c>
      <c r="I46" s="14">
        <v>4.3529538700000003</v>
      </c>
      <c r="J46" s="16">
        <v>0.21150257</v>
      </c>
      <c r="K46" s="14">
        <v>4.4480613699999996</v>
      </c>
      <c r="L46" s="16">
        <v>0.18366202000000001</v>
      </c>
      <c r="M46" s="14">
        <v>0</v>
      </c>
      <c r="N46" s="16">
        <v>0</v>
      </c>
      <c r="O46" s="14" t="s">
        <v>582</v>
      </c>
      <c r="P46" s="16" t="s">
        <v>582</v>
      </c>
      <c r="Q46" s="14">
        <v>0</v>
      </c>
      <c r="R46" s="16">
        <v>0</v>
      </c>
      <c r="S46" s="14">
        <v>0</v>
      </c>
      <c r="T46" s="16">
        <v>0</v>
      </c>
      <c r="U46" s="14">
        <v>12.72548267</v>
      </c>
      <c r="V46" s="16">
        <v>0.59038590000000002</v>
      </c>
    </row>
    <row r="47" spans="1:22" x14ac:dyDescent="0.25">
      <c r="A47" s="11" t="s">
        <v>517</v>
      </c>
      <c r="B47" s="13">
        <v>5928</v>
      </c>
      <c r="C47" s="14">
        <f>(106/B47*100)</f>
        <v>1.7881241565452091</v>
      </c>
      <c r="D47" s="15">
        <v>5822</v>
      </c>
      <c r="E47" s="14">
        <v>84.347903869999996</v>
      </c>
      <c r="F47" s="16">
        <v>1.0877011599999999</v>
      </c>
      <c r="G47" s="14">
        <v>4.3810111999999997</v>
      </c>
      <c r="H47" s="16">
        <v>0.25320921000000002</v>
      </c>
      <c r="I47" s="14">
        <v>2.05632233</v>
      </c>
      <c r="J47" s="16">
        <v>0.24689675999999999</v>
      </c>
      <c r="K47" s="14">
        <v>1.5492125299999999</v>
      </c>
      <c r="L47" s="16">
        <v>0.21949062</v>
      </c>
      <c r="M47" s="14">
        <v>0</v>
      </c>
      <c r="N47" s="16">
        <v>0</v>
      </c>
      <c r="O47" s="14" t="s">
        <v>582</v>
      </c>
      <c r="P47" s="16" t="s">
        <v>582</v>
      </c>
      <c r="Q47" s="14">
        <v>0</v>
      </c>
      <c r="R47" s="16">
        <v>0</v>
      </c>
      <c r="S47" s="14">
        <v>0</v>
      </c>
      <c r="T47" s="16">
        <v>0</v>
      </c>
      <c r="U47" s="14">
        <v>7.6655500600000002</v>
      </c>
      <c r="V47" s="16">
        <v>0.79076886999999996</v>
      </c>
    </row>
    <row r="48" spans="1:22" x14ac:dyDescent="0.25">
      <c r="A48" s="11" t="s">
        <v>518</v>
      </c>
      <c r="B48" s="13">
        <v>9841</v>
      </c>
      <c r="C48" s="14">
        <f>(7/B48*100)</f>
        <v>7.1130982623717101E-2</v>
      </c>
      <c r="D48" s="15">
        <v>9834</v>
      </c>
      <c r="E48" s="14">
        <v>78.038337369999994</v>
      </c>
      <c r="F48" s="16">
        <v>0.80559548999999997</v>
      </c>
      <c r="G48" s="14">
        <v>13.337941219999999</v>
      </c>
      <c r="H48" s="16">
        <v>0.42387177999999998</v>
      </c>
      <c r="I48" s="14">
        <v>4.2213292400000002</v>
      </c>
      <c r="J48" s="16">
        <v>0.25628489999999998</v>
      </c>
      <c r="K48" s="14">
        <v>3.37884691</v>
      </c>
      <c r="L48" s="16">
        <v>0.24210185000000001</v>
      </c>
      <c r="M48" s="14">
        <v>0</v>
      </c>
      <c r="N48" s="16">
        <v>0</v>
      </c>
      <c r="O48" s="14" t="s">
        <v>582</v>
      </c>
      <c r="P48" s="16" t="s">
        <v>582</v>
      </c>
      <c r="Q48" s="14">
        <v>0</v>
      </c>
      <c r="R48" s="16">
        <v>0</v>
      </c>
      <c r="S48" s="14">
        <v>0</v>
      </c>
      <c r="T48" s="16">
        <v>0</v>
      </c>
      <c r="U48" s="14">
        <v>1.0235452599999999</v>
      </c>
      <c r="V48" s="16">
        <v>0.52127867999999999</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87.465423040000005</v>
      </c>
      <c r="F50" s="16">
        <v>0.49237187999999998</v>
      </c>
      <c r="G50" s="14">
        <v>6.6467359400000001</v>
      </c>
      <c r="H50" s="16">
        <v>0.32832703000000002</v>
      </c>
      <c r="I50" s="14">
        <v>2.4371398399999999</v>
      </c>
      <c r="J50" s="16">
        <v>0.20962415000000001</v>
      </c>
      <c r="K50" s="14">
        <v>1.86206334</v>
      </c>
      <c r="L50" s="16">
        <v>0.18063223</v>
      </c>
      <c r="M50" s="14">
        <v>0</v>
      </c>
      <c r="N50" s="16">
        <v>0</v>
      </c>
      <c r="O50" s="14" t="s">
        <v>582</v>
      </c>
      <c r="P50" s="16" t="s">
        <v>582</v>
      </c>
      <c r="Q50" s="14">
        <v>0</v>
      </c>
      <c r="R50" s="16">
        <v>0</v>
      </c>
      <c r="S50" s="14">
        <v>0</v>
      </c>
      <c r="T50" s="16">
        <v>0</v>
      </c>
      <c r="U50" s="14">
        <v>1.58863785</v>
      </c>
      <c r="V50" s="16">
        <v>0.17391392</v>
      </c>
    </row>
    <row r="51" spans="1:22" x14ac:dyDescent="0.25">
      <c r="A51" s="11" t="s">
        <v>521</v>
      </c>
      <c r="B51" s="13">
        <v>6866</v>
      </c>
      <c r="C51" s="14">
        <f>(109/B51*100)</f>
        <v>1.5875327701718611</v>
      </c>
      <c r="D51" s="15">
        <v>6757</v>
      </c>
      <c r="E51" s="14">
        <v>38.51882063</v>
      </c>
      <c r="F51" s="16">
        <v>0.74194495999999999</v>
      </c>
      <c r="G51" s="14">
        <v>26.652531589999999</v>
      </c>
      <c r="H51" s="16">
        <v>0.65082306000000001</v>
      </c>
      <c r="I51" s="14">
        <v>11.43029885</v>
      </c>
      <c r="J51" s="16">
        <v>0.50901825999999994</v>
      </c>
      <c r="K51" s="14">
        <v>10.855313819999999</v>
      </c>
      <c r="L51" s="16">
        <v>0.51845927999999997</v>
      </c>
      <c r="M51" s="14">
        <v>0</v>
      </c>
      <c r="N51" s="16">
        <v>0</v>
      </c>
      <c r="O51" s="14" t="s">
        <v>582</v>
      </c>
      <c r="P51" s="16" t="s">
        <v>582</v>
      </c>
      <c r="Q51" s="14">
        <v>10.56861542</v>
      </c>
      <c r="R51" s="16">
        <v>0.61197670000000004</v>
      </c>
      <c r="S51" s="14">
        <v>0</v>
      </c>
      <c r="T51" s="16">
        <v>0</v>
      </c>
      <c r="U51" s="14">
        <v>1.9744197000000001</v>
      </c>
      <c r="V51" s="16">
        <v>0.27843085000000001</v>
      </c>
    </row>
    <row r="52" spans="1:22" x14ac:dyDescent="0.25">
      <c r="A52" s="11" t="s">
        <v>522</v>
      </c>
      <c r="B52" s="13">
        <v>5809</v>
      </c>
      <c r="C52" s="14">
        <f>(78/B52*100)</f>
        <v>1.3427440179032535</v>
      </c>
      <c r="D52" s="15">
        <v>5731</v>
      </c>
      <c r="E52" s="14">
        <v>77.400479829999995</v>
      </c>
      <c r="F52" s="16">
        <v>0.6316001</v>
      </c>
      <c r="G52" s="14">
        <v>15.013848790000001</v>
      </c>
      <c r="H52" s="16">
        <v>0.4621075</v>
      </c>
      <c r="I52" s="14">
        <v>3.8535996300000002</v>
      </c>
      <c r="J52" s="16">
        <v>0.28478059999999999</v>
      </c>
      <c r="K52" s="14">
        <v>2.5758006999999998</v>
      </c>
      <c r="L52" s="16">
        <v>0.21844299</v>
      </c>
      <c r="M52" s="14">
        <v>0</v>
      </c>
      <c r="N52" s="16">
        <v>0</v>
      </c>
      <c r="O52" s="14" t="s">
        <v>582</v>
      </c>
      <c r="P52" s="16" t="s">
        <v>582</v>
      </c>
      <c r="Q52" s="14">
        <v>0</v>
      </c>
      <c r="R52" s="16">
        <v>0</v>
      </c>
      <c r="S52" s="14">
        <v>0</v>
      </c>
      <c r="T52" s="16">
        <v>0</v>
      </c>
      <c r="U52" s="14">
        <v>1.15627105</v>
      </c>
      <c r="V52" s="16">
        <v>0.17190404000000001</v>
      </c>
    </row>
    <row r="53" spans="1:22" x14ac:dyDescent="0.25">
      <c r="A53" s="11" t="s">
        <v>523</v>
      </c>
      <c r="B53" s="13">
        <v>5571</v>
      </c>
      <c r="C53" s="14">
        <f>(85/B53*100)</f>
        <v>1.5257583916711541</v>
      </c>
      <c r="D53" s="15">
        <v>5486</v>
      </c>
      <c r="E53" s="14">
        <v>65.158567059999996</v>
      </c>
      <c r="F53" s="16">
        <v>0.52926421000000001</v>
      </c>
      <c r="G53" s="14">
        <v>21.090593779999999</v>
      </c>
      <c r="H53" s="16">
        <v>0.55410382000000002</v>
      </c>
      <c r="I53" s="14">
        <v>6.6021640499999998</v>
      </c>
      <c r="J53" s="16">
        <v>0.34039704999999998</v>
      </c>
      <c r="K53" s="14">
        <v>3.7679127299999999</v>
      </c>
      <c r="L53" s="16">
        <v>0.28671087000000001</v>
      </c>
      <c r="M53" s="14">
        <v>0</v>
      </c>
      <c r="N53" s="16">
        <v>0</v>
      </c>
      <c r="O53" s="14" t="s">
        <v>582</v>
      </c>
      <c r="P53" s="16" t="s">
        <v>582</v>
      </c>
      <c r="Q53" s="14">
        <v>0</v>
      </c>
      <c r="R53" s="16">
        <v>0</v>
      </c>
      <c r="S53" s="14">
        <v>0</v>
      </c>
      <c r="T53" s="16">
        <v>0</v>
      </c>
      <c r="U53" s="14">
        <v>3.3807623800000002</v>
      </c>
      <c r="V53" s="16">
        <v>0.27442548999999999</v>
      </c>
    </row>
    <row r="54" spans="1:22" x14ac:dyDescent="0.25">
      <c r="A54" s="11" t="s">
        <v>524</v>
      </c>
      <c r="B54" s="13">
        <v>4740</v>
      </c>
      <c r="C54" s="14">
        <f>(127/B54*100)</f>
        <v>2.6793248945147683</v>
      </c>
      <c r="D54" s="15">
        <v>4613</v>
      </c>
      <c r="E54" s="14">
        <v>70.866236889999996</v>
      </c>
      <c r="F54" s="16">
        <v>0.89650542</v>
      </c>
      <c r="G54" s="14">
        <v>10.455242549999999</v>
      </c>
      <c r="H54" s="16">
        <v>0.53489874000000004</v>
      </c>
      <c r="I54" s="14">
        <v>5.8257397700000002</v>
      </c>
      <c r="J54" s="16">
        <v>0.36357236999999998</v>
      </c>
      <c r="K54" s="14">
        <v>5.9073597900000001</v>
      </c>
      <c r="L54" s="16">
        <v>0.40745363000000001</v>
      </c>
      <c r="M54" s="14">
        <v>0</v>
      </c>
      <c r="N54" s="16">
        <v>0</v>
      </c>
      <c r="O54" s="14" t="s">
        <v>582</v>
      </c>
      <c r="P54" s="16" t="s">
        <v>582</v>
      </c>
      <c r="Q54" s="14">
        <v>0</v>
      </c>
      <c r="R54" s="16">
        <v>0</v>
      </c>
      <c r="S54" s="14">
        <v>0</v>
      </c>
      <c r="T54" s="16">
        <v>0</v>
      </c>
      <c r="U54" s="14">
        <v>6.9454209899999997</v>
      </c>
      <c r="V54" s="16">
        <v>0.55094494000000005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71.100676699999994</v>
      </c>
      <c r="F56" s="16">
        <v>0.91782865999999996</v>
      </c>
      <c r="G56" s="14">
        <v>17.34008704</v>
      </c>
      <c r="H56" s="16">
        <v>0.64368119999999995</v>
      </c>
      <c r="I56" s="14">
        <v>5.8208189399999997</v>
      </c>
      <c r="J56" s="16">
        <v>0.41183649999999999</v>
      </c>
      <c r="K56" s="14">
        <v>5.1079389099999997</v>
      </c>
      <c r="L56" s="16">
        <v>0.35138783000000001</v>
      </c>
      <c r="M56" s="14">
        <v>0</v>
      </c>
      <c r="N56" s="16">
        <v>0</v>
      </c>
      <c r="O56" s="14" t="s">
        <v>582</v>
      </c>
      <c r="P56" s="16" t="s">
        <v>582</v>
      </c>
      <c r="Q56" s="14">
        <v>0</v>
      </c>
      <c r="R56" s="16">
        <v>0</v>
      </c>
      <c r="S56" s="14">
        <v>0</v>
      </c>
      <c r="T56" s="16">
        <v>0</v>
      </c>
      <c r="U56" s="14">
        <v>0.63047841000000004</v>
      </c>
      <c r="V56" s="16">
        <v>0.14003277</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71.284666490000006</v>
      </c>
      <c r="F61" s="16">
        <v>0.72584280999999995</v>
      </c>
      <c r="G61" s="14">
        <v>16.441802719999998</v>
      </c>
      <c r="H61" s="16">
        <v>0.54317150000000003</v>
      </c>
      <c r="I61" s="14">
        <v>6.2057219200000002</v>
      </c>
      <c r="J61" s="16">
        <v>0.34312541000000002</v>
      </c>
      <c r="K61" s="14">
        <v>3.5911001200000001</v>
      </c>
      <c r="L61" s="16">
        <v>0.28017015000000001</v>
      </c>
      <c r="M61" s="14">
        <v>0</v>
      </c>
      <c r="N61" s="16">
        <v>0</v>
      </c>
      <c r="O61" s="14" t="s">
        <v>582</v>
      </c>
      <c r="P61" s="16" t="s">
        <v>582</v>
      </c>
      <c r="Q61" s="14">
        <v>0</v>
      </c>
      <c r="R61" s="16">
        <v>0</v>
      </c>
      <c r="S61" s="14">
        <v>0</v>
      </c>
      <c r="T61" s="16">
        <v>0</v>
      </c>
      <c r="U61" s="14">
        <v>2.4767087399999999</v>
      </c>
      <c r="V61" s="16">
        <v>0.33023638999999999</v>
      </c>
    </row>
    <row r="62" spans="1:22" x14ac:dyDescent="0.25">
      <c r="A62" s="11" t="s">
        <v>532</v>
      </c>
      <c r="B62" s="13">
        <v>4476</v>
      </c>
      <c r="C62" s="14">
        <f>(3/B62*100)</f>
        <v>6.7024128686327081E-2</v>
      </c>
      <c r="D62" s="15">
        <v>4473</v>
      </c>
      <c r="E62" s="14">
        <v>49.565051089999997</v>
      </c>
      <c r="F62" s="16">
        <v>0.73367590999999999</v>
      </c>
      <c r="G62" s="14">
        <v>31.071802210000001</v>
      </c>
      <c r="H62" s="16">
        <v>0.70795094000000003</v>
      </c>
      <c r="I62" s="14">
        <v>12.459984520000001</v>
      </c>
      <c r="J62" s="16">
        <v>0.46495292999999999</v>
      </c>
      <c r="K62" s="14">
        <v>6.4782947499999999</v>
      </c>
      <c r="L62" s="16">
        <v>0.34731338</v>
      </c>
      <c r="M62" s="14">
        <v>0</v>
      </c>
      <c r="N62" s="16">
        <v>0</v>
      </c>
      <c r="O62" s="14" t="s">
        <v>582</v>
      </c>
      <c r="P62" s="16" t="s">
        <v>582</v>
      </c>
      <c r="Q62" s="14">
        <v>0</v>
      </c>
      <c r="R62" s="16">
        <v>0</v>
      </c>
      <c r="S62" s="14">
        <v>0</v>
      </c>
      <c r="T62" s="16">
        <v>0</v>
      </c>
      <c r="U62" s="14">
        <v>0.42486742999999999</v>
      </c>
      <c r="V62" s="16">
        <v>9.759089E-2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69.906539710000004</v>
      </c>
      <c r="F66" s="16">
        <v>0.62232880000000002</v>
      </c>
      <c r="G66" s="14">
        <v>16.0036582</v>
      </c>
      <c r="H66" s="16">
        <v>0.48839072</v>
      </c>
      <c r="I66" s="14">
        <v>4.84121427</v>
      </c>
      <c r="J66" s="16">
        <v>0.31048321000000001</v>
      </c>
      <c r="K66" s="14">
        <v>3.89884268</v>
      </c>
      <c r="L66" s="16">
        <v>0.29141355000000002</v>
      </c>
      <c r="M66" s="14">
        <v>0</v>
      </c>
      <c r="N66" s="16">
        <v>0</v>
      </c>
      <c r="O66" s="14" t="s">
        <v>582</v>
      </c>
      <c r="P66" s="16" t="s">
        <v>582</v>
      </c>
      <c r="Q66" s="14">
        <v>0</v>
      </c>
      <c r="R66" s="16">
        <v>0</v>
      </c>
      <c r="S66" s="14">
        <v>0</v>
      </c>
      <c r="T66" s="16">
        <v>0</v>
      </c>
      <c r="U66" s="14">
        <v>5.3497451399999996</v>
      </c>
      <c r="V66" s="16">
        <v>0.26587365000000002</v>
      </c>
    </row>
    <row r="67" spans="1:22" x14ac:dyDescent="0.25">
      <c r="A67" s="11" t="s">
        <v>537</v>
      </c>
      <c r="B67" s="13">
        <v>6971</v>
      </c>
      <c r="C67" s="14">
        <f>(146/B67*100)</f>
        <v>2.094391048630039</v>
      </c>
      <c r="D67" s="15">
        <v>6825</v>
      </c>
      <c r="E67" s="14">
        <v>86.069518869999996</v>
      </c>
      <c r="F67" s="16">
        <v>0.52661866000000002</v>
      </c>
      <c r="G67" s="14">
        <v>7.18721239</v>
      </c>
      <c r="H67" s="16">
        <v>0.38862101999999998</v>
      </c>
      <c r="I67" s="14">
        <v>2.9759588099999998</v>
      </c>
      <c r="J67" s="16">
        <v>0.20752670000000001</v>
      </c>
      <c r="K67" s="14">
        <v>1.7733839899999999</v>
      </c>
      <c r="L67" s="16">
        <v>0.17722004</v>
      </c>
      <c r="M67" s="14">
        <v>0</v>
      </c>
      <c r="N67" s="16">
        <v>0</v>
      </c>
      <c r="O67" s="14" t="s">
        <v>582</v>
      </c>
      <c r="P67" s="16" t="s">
        <v>582</v>
      </c>
      <c r="Q67" s="14">
        <v>0</v>
      </c>
      <c r="R67" s="16">
        <v>0</v>
      </c>
      <c r="S67" s="14">
        <v>0</v>
      </c>
      <c r="T67" s="16">
        <v>0</v>
      </c>
      <c r="U67" s="14">
        <v>1.9939259300000001</v>
      </c>
      <c r="V67" s="16">
        <v>0.22372903999999999</v>
      </c>
    </row>
    <row r="68" spans="1:22" x14ac:dyDescent="0.25">
      <c r="A68" s="11" t="s">
        <v>538</v>
      </c>
      <c r="B68" s="13">
        <v>12083</v>
      </c>
      <c r="C68" s="14">
        <f>(26/B68*100)</f>
        <v>0.21517834974757924</v>
      </c>
      <c r="D68" s="15">
        <v>12057</v>
      </c>
      <c r="E68" s="14">
        <v>56.219038259999998</v>
      </c>
      <c r="F68" s="16">
        <v>0.38147044000000002</v>
      </c>
      <c r="G68" s="14">
        <v>22.045597229999998</v>
      </c>
      <c r="H68" s="16">
        <v>0.38027818000000002</v>
      </c>
      <c r="I68" s="14">
        <v>7.9365106299999999</v>
      </c>
      <c r="J68" s="16">
        <v>0.27463736999999999</v>
      </c>
      <c r="K68" s="14">
        <v>4.8089910500000004</v>
      </c>
      <c r="L68" s="16">
        <v>0.19168721</v>
      </c>
      <c r="M68" s="14">
        <v>0</v>
      </c>
      <c r="N68" s="16">
        <v>0</v>
      </c>
      <c r="O68" s="14" t="s">
        <v>582</v>
      </c>
      <c r="P68" s="16" t="s">
        <v>582</v>
      </c>
      <c r="Q68" s="14">
        <v>0</v>
      </c>
      <c r="R68" s="16">
        <v>0</v>
      </c>
      <c r="S68" s="14">
        <v>0</v>
      </c>
      <c r="T68" s="16">
        <v>0</v>
      </c>
      <c r="U68" s="14">
        <v>8.9898628299999999</v>
      </c>
      <c r="V68" s="16">
        <v>0.20122071999999999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68.091179370000006</v>
      </c>
      <c r="F70" s="16">
        <v>1.3816091800000001</v>
      </c>
      <c r="G70" s="14">
        <v>17.459939949999999</v>
      </c>
      <c r="H70" s="16">
        <v>0.64218072999999998</v>
      </c>
      <c r="I70" s="14">
        <v>6.3860886499999996</v>
      </c>
      <c r="J70" s="16">
        <v>0.54382673999999998</v>
      </c>
      <c r="K70" s="14">
        <v>5.6466250499999999</v>
      </c>
      <c r="L70" s="16">
        <v>0.62962660999999998</v>
      </c>
      <c r="M70" s="14">
        <v>0</v>
      </c>
      <c r="N70" s="16">
        <v>0</v>
      </c>
      <c r="O70" s="14" t="s">
        <v>582</v>
      </c>
      <c r="P70" s="16" t="s">
        <v>582</v>
      </c>
      <c r="Q70" s="14">
        <v>0</v>
      </c>
      <c r="R70" s="16">
        <v>0</v>
      </c>
      <c r="S70" s="14">
        <v>0</v>
      </c>
      <c r="T70" s="16">
        <v>0</v>
      </c>
      <c r="U70" s="14">
        <v>2.4161669799999999</v>
      </c>
      <c r="V70" s="16">
        <v>0.32028752999999999</v>
      </c>
    </row>
    <row r="71" spans="1:22" x14ac:dyDescent="0.25">
      <c r="A71" s="11" t="s">
        <v>541</v>
      </c>
      <c r="B71" s="13">
        <v>6115</v>
      </c>
      <c r="C71" s="14">
        <f>(17/B71*100)</f>
        <v>0.27800490596892891</v>
      </c>
      <c r="D71" s="15">
        <v>6098</v>
      </c>
      <c r="E71" s="14">
        <v>68.112954909999999</v>
      </c>
      <c r="F71" s="16">
        <v>0.50336533000000006</v>
      </c>
      <c r="G71" s="14">
        <v>18.895573779999999</v>
      </c>
      <c r="H71" s="16">
        <v>0.44647031999999998</v>
      </c>
      <c r="I71" s="14">
        <v>7.4819592000000004</v>
      </c>
      <c r="J71" s="16">
        <v>0.33569887999999998</v>
      </c>
      <c r="K71" s="14">
        <v>5.07812266</v>
      </c>
      <c r="L71" s="16">
        <v>0.30184150999999998</v>
      </c>
      <c r="M71" s="14">
        <v>0</v>
      </c>
      <c r="N71" s="16">
        <v>0</v>
      </c>
      <c r="O71" s="14" t="s">
        <v>582</v>
      </c>
      <c r="P71" s="16" t="s">
        <v>582</v>
      </c>
      <c r="Q71" s="14">
        <v>0</v>
      </c>
      <c r="R71" s="16">
        <v>0</v>
      </c>
      <c r="S71" s="14">
        <v>0</v>
      </c>
      <c r="T71" s="16">
        <v>0</v>
      </c>
      <c r="U71" s="14">
        <v>0.43138944000000001</v>
      </c>
      <c r="V71" s="16">
        <v>8.9493050000000005E-2</v>
      </c>
    </row>
    <row r="72" spans="1:22" x14ac:dyDescent="0.25">
      <c r="A72" s="11" t="s">
        <v>542</v>
      </c>
      <c r="B72" s="13">
        <v>7708</v>
      </c>
      <c r="C72" s="14">
        <f>(5/B72*100)</f>
        <v>6.4867669953295279E-2</v>
      </c>
      <c r="D72" s="15">
        <v>7703</v>
      </c>
      <c r="E72" s="14">
        <v>86.55760411</v>
      </c>
      <c r="F72" s="16">
        <v>0.43378761999999998</v>
      </c>
      <c r="G72" s="14">
        <v>9.4767107500000005</v>
      </c>
      <c r="H72" s="16">
        <v>0.38074590000000003</v>
      </c>
      <c r="I72" s="14">
        <v>2.5323665700000002</v>
      </c>
      <c r="J72" s="16">
        <v>0.16717025999999999</v>
      </c>
      <c r="K72" s="14">
        <v>1.26075162</v>
      </c>
      <c r="L72" s="16">
        <v>0.12576088999999999</v>
      </c>
      <c r="M72" s="14">
        <v>0</v>
      </c>
      <c r="N72" s="16">
        <v>0</v>
      </c>
      <c r="O72" s="14" t="s">
        <v>582</v>
      </c>
      <c r="P72" s="16" t="s">
        <v>582</v>
      </c>
      <c r="Q72" s="14">
        <v>0</v>
      </c>
      <c r="R72" s="16">
        <v>0</v>
      </c>
      <c r="S72" s="14">
        <v>0</v>
      </c>
      <c r="T72" s="16">
        <v>0</v>
      </c>
      <c r="U72" s="14">
        <v>0.17256695</v>
      </c>
      <c r="V72" s="16">
        <v>4.6198900000000001E-2</v>
      </c>
    </row>
    <row r="73" spans="1:22" x14ac:dyDescent="0.25">
      <c r="A73" s="11" t="s">
        <v>543</v>
      </c>
      <c r="B73" s="13">
        <v>8249</v>
      </c>
      <c r="C73" s="14">
        <f>(148/B73*100)</f>
        <v>1.7941568674990909</v>
      </c>
      <c r="D73" s="15">
        <v>8101</v>
      </c>
      <c r="E73" s="14">
        <v>50.663900310000002</v>
      </c>
      <c r="F73" s="16">
        <v>0.99797601000000002</v>
      </c>
      <c r="G73" s="14">
        <v>20.16543171</v>
      </c>
      <c r="H73" s="16">
        <v>0.53936996999999998</v>
      </c>
      <c r="I73" s="14">
        <v>14.539962559999999</v>
      </c>
      <c r="J73" s="16">
        <v>0.59389068</v>
      </c>
      <c r="K73" s="14">
        <v>13.504231900000001</v>
      </c>
      <c r="L73" s="16">
        <v>0.58588837000000005</v>
      </c>
      <c r="M73" s="14">
        <v>0</v>
      </c>
      <c r="N73" s="16">
        <v>0</v>
      </c>
      <c r="O73" s="14" t="s">
        <v>582</v>
      </c>
      <c r="P73" s="16" t="s">
        <v>582</v>
      </c>
      <c r="Q73" s="14">
        <v>0</v>
      </c>
      <c r="R73" s="16">
        <v>0</v>
      </c>
      <c r="S73" s="14">
        <v>0</v>
      </c>
      <c r="T73" s="16">
        <v>0</v>
      </c>
      <c r="U73" s="14">
        <v>1.12647352</v>
      </c>
      <c r="V73" s="16">
        <v>0.16595744000000001</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49.09160009</v>
      </c>
      <c r="F75" s="16">
        <v>0.95647338000000004</v>
      </c>
      <c r="G75" s="14">
        <v>28.367212389999999</v>
      </c>
      <c r="H75" s="16">
        <v>0.70679530000000002</v>
      </c>
      <c r="I75" s="14">
        <v>9.1613839000000006</v>
      </c>
      <c r="J75" s="16">
        <v>0.56892275000000003</v>
      </c>
      <c r="K75" s="14">
        <v>6.2410259699999999</v>
      </c>
      <c r="L75" s="16">
        <v>0.36479086999999999</v>
      </c>
      <c r="M75" s="14">
        <v>0</v>
      </c>
      <c r="N75" s="16">
        <v>0</v>
      </c>
      <c r="O75" s="14" t="s">
        <v>582</v>
      </c>
      <c r="P75" s="16" t="s">
        <v>582</v>
      </c>
      <c r="Q75" s="14">
        <v>0</v>
      </c>
      <c r="R75" s="16">
        <v>0</v>
      </c>
      <c r="S75" s="14">
        <v>0</v>
      </c>
      <c r="T75" s="16">
        <v>0</v>
      </c>
      <c r="U75" s="14">
        <v>7.1387776499999998</v>
      </c>
      <c r="V75" s="16">
        <v>0.61896052999999995</v>
      </c>
    </row>
    <row r="76" spans="1:22" x14ac:dyDescent="0.25">
      <c r="A76" s="11" t="s">
        <v>546</v>
      </c>
      <c r="B76" s="13">
        <v>14167</v>
      </c>
      <c r="C76" s="14">
        <f>(229/B76*100)</f>
        <v>1.6164325545281288</v>
      </c>
      <c r="D76" s="15">
        <v>13938</v>
      </c>
      <c r="E76" s="14">
        <v>57.974199589999998</v>
      </c>
      <c r="F76" s="16">
        <v>0.60655371000000002</v>
      </c>
      <c r="G76" s="14">
        <v>22.340854149999998</v>
      </c>
      <c r="H76" s="16">
        <v>0.39355572999999999</v>
      </c>
      <c r="I76" s="14">
        <v>9.0117993399999996</v>
      </c>
      <c r="J76" s="16">
        <v>0.34777275000000002</v>
      </c>
      <c r="K76" s="14">
        <v>6.6661838500000004</v>
      </c>
      <c r="L76" s="16">
        <v>0.27963051999999999</v>
      </c>
      <c r="M76" s="14">
        <v>0</v>
      </c>
      <c r="N76" s="16">
        <v>0</v>
      </c>
      <c r="O76" s="14" t="s">
        <v>582</v>
      </c>
      <c r="P76" s="16" t="s">
        <v>582</v>
      </c>
      <c r="Q76" s="14">
        <v>0</v>
      </c>
      <c r="R76" s="16">
        <v>0</v>
      </c>
      <c r="S76" s="14">
        <v>0</v>
      </c>
      <c r="T76" s="16">
        <v>0</v>
      </c>
      <c r="U76" s="14">
        <v>4.0069630700000003</v>
      </c>
      <c r="V76" s="16">
        <v>0.29897786999999998</v>
      </c>
    </row>
    <row r="77" spans="1:22" x14ac:dyDescent="0.25">
      <c r="A77" s="11" t="s">
        <v>547</v>
      </c>
      <c r="B77" s="13">
        <v>6062</v>
      </c>
      <c r="C77" s="14">
        <f>(98/B77*100)</f>
        <v>1.6166281755196306</v>
      </c>
      <c r="D77" s="15">
        <v>5964</v>
      </c>
      <c r="E77" s="14">
        <v>66.365960470000005</v>
      </c>
      <c r="F77" s="16">
        <v>0.68034271999999996</v>
      </c>
      <c r="G77" s="14">
        <v>18.124077369999998</v>
      </c>
      <c r="H77" s="16">
        <v>0.60213574999999997</v>
      </c>
      <c r="I77" s="14">
        <v>5.2737813300000003</v>
      </c>
      <c r="J77" s="16">
        <v>0.27425654999999999</v>
      </c>
      <c r="K77" s="14">
        <v>4.6222535699999998</v>
      </c>
      <c r="L77" s="16">
        <v>0.28624079000000002</v>
      </c>
      <c r="M77" s="14">
        <v>0</v>
      </c>
      <c r="N77" s="16">
        <v>0</v>
      </c>
      <c r="O77" s="14" t="s">
        <v>582</v>
      </c>
      <c r="P77" s="16" t="s">
        <v>582</v>
      </c>
      <c r="Q77" s="14">
        <v>0</v>
      </c>
      <c r="R77" s="16">
        <v>0</v>
      </c>
      <c r="S77" s="14">
        <v>0</v>
      </c>
      <c r="T77" s="16">
        <v>0</v>
      </c>
      <c r="U77" s="14">
        <v>5.6139272499999997</v>
      </c>
      <c r="V77" s="16">
        <v>0.48824986999999997</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73.453413600000005</v>
      </c>
      <c r="F81" s="16">
        <v>0.96201806000000001</v>
      </c>
      <c r="G81" s="14">
        <v>14.447354259999999</v>
      </c>
      <c r="H81" s="16">
        <v>0.57018323999999998</v>
      </c>
      <c r="I81" s="14">
        <v>6.6190263399999996</v>
      </c>
      <c r="J81" s="16">
        <v>0.43836934</v>
      </c>
      <c r="K81" s="14">
        <v>4.9929506200000002</v>
      </c>
      <c r="L81" s="16">
        <v>0.46216977999999997</v>
      </c>
      <c r="M81" s="14">
        <v>0</v>
      </c>
      <c r="N81" s="16">
        <v>0</v>
      </c>
      <c r="O81" s="14" t="s">
        <v>582</v>
      </c>
      <c r="P81" s="16" t="s">
        <v>582</v>
      </c>
      <c r="Q81" s="14">
        <v>0</v>
      </c>
      <c r="R81" s="16">
        <v>0</v>
      </c>
      <c r="S81" s="14">
        <v>0</v>
      </c>
      <c r="T81" s="16">
        <v>0</v>
      </c>
      <c r="U81" s="14">
        <v>0.48725518000000001</v>
      </c>
      <c r="V81" s="16">
        <v>9.7169640000000002E-2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919</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63.357748819999998</v>
      </c>
      <c r="F7" s="16">
        <v>0.56417874000000001</v>
      </c>
      <c r="G7" s="14">
        <v>21.925629229999998</v>
      </c>
      <c r="H7" s="16">
        <v>0.44344397000000002</v>
      </c>
      <c r="I7" s="14">
        <v>7.8900812</v>
      </c>
      <c r="J7" s="16">
        <v>0.28981741</v>
      </c>
      <c r="K7" s="14">
        <v>4.6185583799999996</v>
      </c>
      <c r="L7" s="16">
        <v>0.22476546</v>
      </c>
      <c r="M7" s="14">
        <v>0</v>
      </c>
      <c r="N7" s="16">
        <v>0</v>
      </c>
      <c r="O7" s="14" t="s">
        <v>582</v>
      </c>
      <c r="P7" s="16" t="s">
        <v>582</v>
      </c>
      <c r="Q7" s="14">
        <v>0</v>
      </c>
      <c r="R7" s="16">
        <v>0</v>
      </c>
      <c r="S7" s="14">
        <v>0</v>
      </c>
      <c r="T7" s="16">
        <v>0</v>
      </c>
      <c r="U7" s="14">
        <v>2.2079823599999999</v>
      </c>
      <c r="V7" s="16">
        <v>0.18388262</v>
      </c>
    </row>
    <row r="8" spans="1:22" x14ac:dyDescent="0.25">
      <c r="A8" s="11" t="s">
        <v>478</v>
      </c>
      <c r="B8" s="13">
        <v>7007</v>
      </c>
      <c r="C8" s="14">
        <f>(28/B8*100)</f>
        <v>0.39960039960039961</v>
      </c>
      <c r="D8" s="15">
        <v>6979</v>
      </c>
      <c r="E8" s="14">
        <v>80.711577980000001</v>
      </c>
      <c r="F8" s="16">
        <v>0.51901074999999997</v>
      </c>
      <c r="G8" s="14">
        <v>11.70113941</v>
      </c>
      <c r="H8" s="16">
        <v>0.40086238000000002</v>
      </c>
      <c r="I8" s="14">
        <v>3.2700121000000002</v>
      </c>
      <c r="J8" s="16">
        <v>0.21847446000000001</v>
      </c>
      <c r="K8" s="14">
        <v>2.29354725</v>
      </c>
      <c r="L8" s="16">
        <v>0.19995995</v>
      </c>
      <c r="M8" s="14">
        <v>0</v>
      </c>
      <c r="N8" s="16">
        <v>0</v>
      </c>
      <c r="O8" s="14" t="s">
        <v>582</v>
      </c>
      <c r="P8" s="16" t="s">
        <v>582</v>
      </c>
      <c r="Q8" s="14">
        <v>0.47277058999999999</v>
      </c>
      <c r="R8" s="16">
        <v>0.11635475000000001</v>
      </c>
      <c r="S8" s="14">
        <v>0</v>
      </c>
      <c r="T8" s="16">
        <v>0</v>
      </c>
      <c r="U8" s="14">
        <v>1.5509526899999999</v>
      </c>
      <c r="V8" s="16">
        <v>0.18945630999999999</v>
      </c>
    </row>
    <row r="9" spans="1:22" x14ac:dyDescent="0.25">
      <c r="A9" s="11" t="s">
        <v>479</v>
      </c>
      <c r="B9" s="13">
        <v>9651</v>
      </c>
      <c r="C9" s="14">
        <f>(136/B9*100)</f>
        <v>1.4091803958139053</v>
      </c>
      <c r="D9" s="15">
        <v>9515</v>
      </c>
      <c r="E9" s="14">
        <v>77.196712959999999</v>
      </c>
      <c r="F9" s="16">
        <v>0.64416921000000005</v>
      </c>
      <c r="G9" s="14">
        <v>11.80308847</v>
      </c>
      <c r="H9" s="16">
        <v>0.36438487000000003</v>
      </c>
      <c r="I9" s="14">
        <v>3.6487281199999999</v>
      </c>
      <c r="J9" s="16">
        <v>0.21381475999999999</v>
      </c>
      <c r="K9" s="14">
        <v>1.97839634</v>
      </c>
      <c r="L9" s="16">
        <v>0.15606534</v>
      </c>
      <c r="M9" s="14">
        <v>0</v>
      </c>
      <c r="N9" s="16">
        <v>0</v>
      </c>
      <c r="O9" s="14" t="s">
        <v>582</v>
      </c>
      <c r="P9" s="16" t="s">
        <v>582</v>
      </c>
      <c r="Q9" s="14">
        <v>3.0224594200000001</v>
      </c>
      <c r="R9" s="16">
        <v>0.54265094000000003</v>
      </c>
      <c r="S9" s="14">
        <v>0</v>
      </c>
      <c r="T9" s="16">
        <v>0</v>
      </c>
      <c r="U9" s="14">
        <v>2.3506146800000001</v>
      </c>
      <c r="V9" s="16">
        <v>0.29428689000000002</v>
      </c>
    </row>
    <row r="10" spans="1:22" x14ac:dyDescent="0.25">
      <c r="A10" s="11" t="s">
        <v>480</v>
      </c>
      <c r="B10" s="13">
        <v>20058</v>
      </c>
      <c r="C10" s="14">
        <f>(534/B10*100)</f>
        <v>2.6622793897696679</v>
      </c>
      <c r="D10" s="15">
        <v>19524</v>
      </c>
      <c r="E10" s="14">
        <v>68.40529137</v>
      </c>
      <c r="F10" s="16">
        <v>0.54117727999999998</v>
      </c>
      <c r="G10" s="14">
        <v>20.596036470000001</v>
      </c>
      <c r="H10" s="16">
        <v>0.42752184999999998</v>
      </c>
      <c r="I10" s="14">
        <v>6.0565932</v>
      </c>
      <c r="J10" s="16">
        <v>0.27813345</v>
      </c>
      <c r="K10" s="14">
        <v>3.32931533</v>
      </c>
      <c r="L10" s="16">
        <v>0.1796538</v>
      </c>
      <c r="M10" s="14">
        <v>0</v>
      </c>
      <c r="N10" s="16">
        <v>0</v>
      </c>
      <c r="O10" s="14" t="s">
        <v>582</v>
      </c>
      <c r="P10" s="16" t="s">
        <v>582</v>
      </c>
      <c r="Q10" s="14">
        <v>0</v>
      </c>
      <c r="R10" s="16">
        <v>0</v>
      </c>
      <c r="S10" s="14">
        <v>0</v>
      </c>
      <c r="T10" s="16">
        <v>0</v>
      </c>
      <c r="U10" s="14">
        <v>1.6127636299999999</v>
      </c>
      <c r="V10" s="16">
        <v>0.19847475000000001</v>
      </c>
    </row>
    <row r="11" spans="1:22" x14ac:dyDescent="0.25">
      <c r="A11" s="11" t="s">
        <v>481</v>
      </c>
      <c r="B11" s="13">
        <v>7053</v>
      </c>
      <c r="C11" s="14">
        <f>(60/B11*100)</f>
        <v>0.85070182900893243</v>
      </c>
      <c r="D11" s="15">
        <v>6993</v>
      </c>
      <c r="E11" s="14">
        <v>75.297209870000003</v>
      </c>
      <c r="F11" s="16">
        <v>0.59714124999999996</v>
      </c>
      <c r="G11" s="14">
        <v>15.41207202</v>
      </c>
      <c r="H11" s="16">
        <v>0.46711845000000002</v>
      </c>
      <c r="I11" s="14">
        <v>4.9915368100000004</v>
      </c>
      <c r="J11" s="16">
        <v>0.35139886999999997</v>
      </c>
      <c r="K11" s="14">
        <v>2.2730217800000001</v>
      </c>
      <c r="L11" s="16">
        <v>0.23788825999999999</v>
      </c>
      <c r="M11" s="14">
        <v>0</v>
      </c>
      <c r="N11" s="16">
        <v>0</v>
      </c>
      <c r="O11" s="14" t="s">
        <v>582</v>
      </c>
      <c r="P11" s="16" t="s">
        <v>582</v>
      </c>
      <c r="Q11" s="14">
        <v>0</v>
      </c>
      <c r="R11" s="16">
        <v>0</v>
      </c>
      <c r="S11" s="14">
        <v>0</v>
      </c>
      <c r="T11" s="16">
        <v>0</v>
      </c>
      <c r="U11" s="14">
        <v>2.0261595200000002</v>
      </c>
      <c r="V11" s="16">
        <v>0.28530162999999997</v>
      </c>
    </row>
    <row r="12" spans="1:22" x14ac:dyDescent="0.25">
      <c r="A12" s="11" t="s">
        <v>482</v>
      </c>
      <c r="B12" s="13">
        <v>6894</v>
      </c>
      <c r="C12" s="14">
        <f>(59/B12*100)</f>
        <v>0.85581665216129965</v>
      </c>
      <c r="D12" s="15">
        <v>6835</v>
      </c>
      <c r="E12" s="14">
        <v>70.056663110000002</v>
      </c>
      <c r="F12" s="16">
        <v>0.93013491000000004</v>
      </c>
      <c r="G12" s="14">
        <v>16.076166690000001</v>
      </c>
      <c r="H12" s="16">
        <v>0.55778446999999998</v>
      </c>
      <c r="I12" s="14">
        <v>5.5878512000000002</v>
      </c>
      <c r="J12" s="16">
        <v>0.33191891000000001</v>
      </c>
      <c r="K12" s="14">
        <v>3.79885209</v>
      </c>
      <c r="L12" s="16">
        <v>0.26263581000000003</v>
      </c>
      <c r="M12" s="14">
        <v>0</v>
      </c>
      <c r="N12" s="16">
        <v>0</v>
      </c>
      <c r="O12" s="14" t="s">
        <v>582</v>
      </c>
      <c r="P12" s="16" t="s">
        <v>582</v>
      </c>
      <c r="Q12" s="14">
        <v>2.3477860100000001</v>
      </c>
      <c r="R12" s="16">
        <v>0.59181510000000004</v>
      </c>
      <c r="S12" s="14">
        <v>0</v>
      </c>
      <c r="T12" s="16">
        <v>0</v>
      </c>
      <c r="U12" s="14">
        <v>2.1326809</v>
      </c>
      <c r="V12" s="16">
        <v>0.26874620999999999</v>
      </c>
    </row>
    <row r="13" spans="1:22" x14ac:dyDescent="0.25">
      <c r="A13" s="11" t="s">
        <v>483</v>
      </c>
      <c r="B13" s="13">
        <v>7161</v>
      </c>
      <c r="C13" s="14">
        <f>(99/B13*100)</f>
        <v>1.3824884792626728</v>
      </c>
      <c r="D13" s="15">
        <v>7062</v>
      </c>
      <c r="E13" s="14">
        <v>74.106730229999997</v>
      </c>
      <c r="F13" s="16">
        <v>0.67798902000000005</v>
      </c>
      <c r="G13" s="14">
        <v>14.77037022</v>
      </c>
      <c r="H13" s="16">
        <v>0.54695711999999996</v>
      </c>
      <c r="I13" s="14">
        <v>4.0173827900000001</v>
      </c>
      <c r="J13" s="16">
        <v>0.26089666</v>
      </c>
      <c r="K13" s="14">
        <v>1.62185661</v>
      </c>
      <c r="L13" s="16">
        <v>0.15236695</v>
      </c>
      <c r="M13" s="14">
        <v>0</v>
      </c>
      <c r="N13" s="16">
        <v>0</v>
      </c>
      <c r="O13" s="14" t="s">
        <v>582</v>
      </c>
      <c r="P13" s="16" t="s">
        <v>582</v>
      </c>
      <c r="Q13" s="14">
        <v>4.0711823999999996</v>
      </c>
      <c r="R13" s="16">
        <v>0.46817705999999998</v>
      </c>
      <c r="S13" s="14">
        <v>0</v>
      </c>
      <c r="T13" s="16">
        <v>0</v>
      </c>
      <c r="U13" s="14">
        <v>1.4124777399999999</v>
      </c>
      <c r="V13" s="16">
        <v>0.23618465</v>
      </c>
    </row>
    <row r="14" spans="1:22" x14ac:dyDescent="0.25">
      <c r="A14" s="11" t="s">
        <v>484</v>
      </c>
      <c r="B14" s="13">
        <v>5587</v>
      </c>
      <c r="C14" s="14">
        <f>(76/B14*100)</f>
        <v>1.3603006980490424</v>
      </c>
      <c r="D14" s="15">
        <v>5511</v>
      </c>
      <c r="E14" s="14">
        <v>77.533427000000003</v>
      </c>
      <c r="F14" s="16">
        <v>0.58479692000000005</v>
      </c>
      <c r="G14" s="14">
        <v>15.09840194</v>
      </c>
      <c r="H14" s="16">
        <v>0.48840935000000002</v>
      </c>
      <c r="I14" s="14">
        <v>4.0952552799999999</v>
      </c>
      <c r="J14" s="16">
        <v>0.29523543000000002</v>
      </c>
      <c r="K14" s="14">
        <v>2.4696683899999998</v>
      </c>
      <c r="L14" s="16">
        <v>0.2285122</v>
      </c>
      <c r="M14" s="14">
        <v>0</v>
      </c>
      <c r="N14" s="16">
        <v>0</v>
      </c>
      <c r="O14" s="14" t="s">
        <v>582</v>
      </c>
      <c r="P14" s="16" t="s">
        <v>582</v>
      </c>
      <c r="Q14" s="14">
        <v>0</v>
      </c>
      <c r="R14" s="16">
        <v>0</v>
      </c>
      <c r="S14" s="14">
        <v>0</v>
      </c>
      <c r="T14" s="16">
        <v>0</v>
      </c>
      <c r="U14" s="14">
        <v>0.80324739999999994</v>
      </c>
      <c r="V14" s="16">
        <v>0.13081187999999999</v>
      </c>
    </row>
    <row r="15" spans="1:22" x14ac:dyDescent="0.25">
      <c r="A15" s="11" t="s">
        <v>485</v>
      </c>
      <c r="B15" s="13">
        <v>5882</v>
      </c>
      <c r="C15" s="14">
        <f>(53/B15*100)</f>
        <v>0.90105406324379467</v>
      </c>
      <c r="D15" s="15">
        <v>5829</v>
      </c>
      <c r="E15" s="14">
        <v>74.233355020000005</v>
      </c>
      <c r="F15" s="16">
        <v>0.82914759999999998</v>
      </c>
      <c r="G15" s="14">
        <v>16.474394459999999</v>
      </c>
      <c r="H15" s="16">
        <v>0.57297370999999997</v>
      </c>
      <c r="I15" s="14">
        <v>4.3806683</v>
      </c>
      <c r="J15" s="16">
        <v>0.31013543999999998</v>
      </c>
      <c r="K15" s="14">
        <v>2.6072764799999999</v>
      </c>
      <c r="L15" s="16">
        <v>0.22076794</v>
      </c>
      <c r="M15" s="14">
        <v>0</v>
      </c>
      <c r="N15" s="16">
        <v>0</v>
      </c>
      <c r="O15" s="14" t="s">
        <v>582</v>
      </c>
      <c r="P15" s="16" t="s">
        <v>582</v>
      </c>
      <c r="Q15" s="14">
        <v>1.0127116700000001</v>
      </c>
      <c r="R15" s="16">
        <v>0.45391006</v>
      </c>
      <c r="S15" s="14">
        <v>0</v>
      </c>
      <c r="T15" s="16">
        <v>0</v>
      </c>
      <c r="U15" s="14">
        <v>1.29159406</v>
      </c>
      <c r="V15" s="16">
        <v>0.18369732999999999</v>
      </c>
    </row>
    <row r="16" spans="1:22" x14ac:dyDescent="0.25">
      <c r="A16" s="11" t="s">
        <v>486</v>
      </c>
      <c r="B16" s="13">
        <v>6108</v>
      </c>
      <c r="C16" s="14">
        <f>(112/B16*100)</f>
        <v>1.8336607727570402</v>
      </c>
      <c r="D16" s="15">
        <v>5996</v>
      </c>
      <c r="E16" s="14">
        <v>78.949845249999996</v>
      </c>
      <c r="F16" s="16">
        <v>0.62011702000000002</v>
      </c>
      <c r="G16" s="14">
        <v>11.43693084</v>
      </c>
      <c r="H16" s="16">
        <v>0.43040782</v>
      </c>
      <c r="I16" s="14">
        <v>3.9824714499999998</v>
      </c>
      <c r="J16" s="16">
        <v>0.24351605000000001</v>
      </c>
      <c r="K16" s="14">
        <v>2.5359735400000001</v>
      </c>
      <c r="L16" s="16">
        <v>0.19307751000000001</v>
      </c>
      <c r="M16" s="14">
        <v>0</v>
      </c>
      <c r="N16" s="16">
        <v>0</v>
      </c>
      <c r="O16" s="14" t="s">
        <v>582</v>
      </c>
      <c r="P16" s="16" t="s">
        <v>582</v>
      </c>
      <c r="Q16" s="14">
        <v>0</v>
      </c>
      <c r="R16" s="16">
        <v>0</v>
      </c>
      <c r="S16" s="14">
        <v>0</v>
      </c>
      <c r="T16" s="16">
        <v>0</v>
      </c>
      <c r="U16" s="14">
        <v>3.09477891</v>
      </c>
      <c r="V16" s="16">
        <v>0.40810298</v>
      </c>
    </row>
    <row r="17" spans="1:22" x14ac:dyDescent="0.25">
      <c r="A17" s="11" t="s">
        <v>487</v>
      </c>
      <c r="B17" s="13">
        <v>6504</v>
      </c>
      <c r="C17" s="14">
        <f>(765/B17*100)</f>
        <v>11.7619926199262</v>
      </c>
      <c r="D17" s="15">
        <v>5739</v>
      </c>
      <c r="E17" s="14">
        <v>76.481933330000004</v>
      </c>
      <c r="F17" s="16">
        <v>0.74874253999999996</v>
      </c>
      <c r="G17" s="14">
        <v>12.7879802</v>
      </c>
      <c r="H17" s="16">
        <v>0.42150063999999998</v>
      </c>
      <c r="I17" s="14">
        <v>3.3512289200000001</v>
      </c>
      <c r="J17" s="16">
        <v>0.28167051999999998</v>
      </c>
      <c r="K17" s="14">
        <v>1.77393705</v>
      </c>
      <c r="L17" s="16">
        <v>0.18561304000000001</v>
      </c>
      <c r="M17" s="14">
        <v>0</v>
      </c>
      <c r="N17" s="16">
        <v>0</v>
      </c>
      <c r="O17" s="14" t="s">
        <v>582</v>
      </c>
      <c r="P17" s="16" t="s">
        <v>582</v>
      </c>
      <c r="Q17" s="14">
        <v>2.5787706400000001</v>
      </c>
      <c r="R17" s="16">
        <v>0.34192867999999998</v>
      </c>
      <c r="S17" s="14">
        <v>0</v>
      </c>
      <c r="T17" s="16">
        <v>0</v>
      </c>
      <c r="U17" s="14">
        <v>3.0261498599999999</v>
      </c>
      <c r="V17" s="16">
        <v>0.32095968000000002</v>
      </c>
    </row>
    <row r="18" spans="1:22" x14ac:dyDescent="0.25">
      <c r="A18" s="11" t="s">
        <v>488</v>
      </c>
      <c r="B18" s="13">
        <v>5532</v>
      </c>
      <c r="C18" s="14">
        <f>(28/B18*100)</f>
        <v>0.50614605929139556</v>
      </c>
      <c r="D18" s="15">
        <v>5504</v>
      </c>
      <c r="E18" s="14">
        <v>85.557228870000003</v>
      </c>
      <c r="F18" s="16">
        <v>0.69165867000000003</v>
      </c>
      <c r="G18" s="14">
        <v>6.5257430899999997</v>
      </c>
      <c r="H18" s="16">
        <v>0.34274935000000001</v>
      </c>
      <c r="I18" s="14">
        <v>2.6644989099999998</v>
      </c>
      <c r="J18" s="16">
        <v>0.29816990999999998</v>
      </c>
      <c r="K18" s="14">
        <v>2.0539136099999999</v>
      </c>
      <c r="L18" s="16">
        <v>0.20716087</v>
      </c>
      <c r="M18" s="14">
        <v>0</v>
      </c>
      <c r="N18" s="16">
        <v>0</v>
      </c>
      <c r="O18" s="14" t="s">
        <v>582</v>
      </c>
      <c r="P18" s="16" t="s">
        <v>582</v>
      </c>
      <c r="Q18" s="14">
        <v>0</v>
      </c>
      <c r="R18" s="16">
        <v>0</v>
      </c>
      <c r="S18" s="14">
        <v>0</v>
      </c>
      <c r="T18" s="16">
        <v>0</v>
      </c>
      <c r="U18" s="14">
        <v>3.1986155100000002</v>
      </c>
      <c r="V18" s="16">
        <v>0.41985951999999999</v>
      </c>
    </row>
    <row r="19" spans="1:22" x14ac:dyDescent="0.25">
      <c r="A19" s="11" t="s">
        <v>489</v>
      </c>
      <c r="B19" s="13">
        <v>5658</v>
      </c>
      <c r="C19" s="14">
        <f>(80/B19*100)</f>
        <v>1.4139271827500883</v>
      </c>
      <c r="D19" s="15">
        <v>5578</v>
      </c>
      <c r="E19" s="14">
        <v>73.122126600000001</v>
      </c>
      <c r="F19" s="16">
        <v>0.68192730999999995</v>
      </c>
      <c r="G19" s="14">
        <v>15.750725259999999</v>
      </c>
      <c r="H19" s="16">
        <v>0.58036600999999999</v>
      </c>
      <c r="I19" s="14">
        <v>6.0106096899999999</v>
      </c>
      <c r="J19" s="16">
        <v>0.33163699000000002</v>
      </c>
      <c r="K19" s="14">
        <v>3.1757574399999999</v>
      </c>
      <c r="L19" s="16">
        <v>0.24723242000000001</v>
      </c>
      <c r="M19" s="14">
        <v>0</v>
      </c>
      <c r="N19" s="16">
        <v>0</v>
      </c>
      <c r="O19" s="14" t="s">
        <v>582</v>
      </c>
      <c r="P19" s="16" t="s">
        <v>582</v>
      </c>
      <c r="Q19" s="14">
        <v>0</v>
      </c>
      <c r="R19" s="16">
        <v>0</v>
      </c>
      <c r="S19" s="14">
        <v>0</v>
      </c>
      <c r="T19" s="16">
        <v>0</v>
      </c>
      <c r="U19" s="14">
        <v>1.94078102</v>
      </c>
      <c r="V19" s="16">
        <v>0.24311235</v>
      </c>
    </row>
    <row r="20" spans="1:22" x14ac:dyDescent="0.25">
      <c r="A20" s="11" t="s">
        <v>490</v>
      </c>
      <c r="B20" s="13">
        <v>3371</v>
      </c>
      <c r="C20" s="14">
        <f>(75/B20*100)</f>
        <v>2.2248590922574905</v>
      </c>
      <c r="D20" s="15">
        <v>3296</v>
      </c>
      <c r="E20" s="14">
        <v>84.207744820000002</v>
      </c>
      <c r="F20" s="16">
        <v>0.67823758999999995</v>
      </c>
      <c r="G20" s="14">
        <v>9.5255203099999992</v>
      </c>
      <c r="H20" s="16">
        <v>0.52918257999999996</v>
      </c>
      <c r="I20" s="14">
        <v>2.7877667000000002</v>
      </c>
      <c r="J20" s="16">
        <v>0.29668632</v>
      </c>
      <c r="K20" s="14">
        <v>1.7248997100000001</v>
      </c>
      <c r="L20" s="16">
        <v>0.24163709</v>
      </c>
      <c r="M20" s="14">
        <v>0</v>
      </c>
      <c r="N20" s="16">
        <v>0</v>
      </c>
      <c r="O20" s="14" t="s">
        <v>582</v>
      </c>
      <c r="P20" s="16" t="s">
        <v>582</v>
      </c>
      <c r="Q20" s="14">
        <v>0</v>
      </c>
      <c r="R20" s="16">
        <v>0</v>
      </c>
      <c r="S20" s="14">
        <v>0</v>
      </c>
      <c r="T20" s="16">
        <v>0</v>
      </c>
      <c r="U20" s="14">
        <v>1.7540684600000001</v>
      </c>
      <c r="V20" s="16">
        <v>0.24011959999999999</v>
      </c>
    </row>
    <row r="21" spans="1:22" x14ac:dyDescent="0.25">
      <c r="A21" s="11" t="s">
        <v>491</v>
      </c>
      <c r="B21" s="13">
        <v>5741</v>
      </c>
      <c r="C21" s="14">
        <f>(45/B21*100)</f>
        <v>0.7838355687162516</v>
      </c>
      <c r="D21" s="15">
        <v>5696</v>
      </c>
      <c r="E21" s="14">
        <v>77.027507170000007</v>
      </c>
      <c r="F21" s="16">
        <v>0.66611978000000005</v>
      </c>
      <c r="G21" s="14">
        <v>16.28748263</v>
      </c>
      <c r="H21" s="16">
        <v>0.57687666999999998</v>
      </c>
      <c r="I21" s="14">
        <v>3.5852781999999999</v>
      </c>
      <c r="J21" s="16">
        <v>0.24365401</v>
      </c>
      <c r="K21" s="14">
        <v>2.23976687</v>
      </c>
      <c r="L21" s="16">
        <v>0.20889352</v>
      </c>
      <c r="M21" s="14">
        <v>0</v>
      </c>
      <c r="N21" s="16">
        <v>0</v>
      </c>
      <c r="O21" s="14" t="s">
        <v>582</v>
      </c>
      <c r="P21" s="16" t="s">
        <v>582</v>
      </c>
      <c r="Q21" s="14">
        <v>0</v>
      </c>
      <c r="R21" s="16">
        <v>0</v>
      </c>
      <c r="S21" s="14">
        <v>0</v>
      </c>
      <c r="T21" s="16">
        <v>0</v>
      </c>
      <c r="U21" s="14">
        <v>0.85996512000000003</v>
      </c>
      <c r="V21" s="16">
        <v>0.12917751999999999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84.511288559999997</v>
      </c>
      <c r="F24" s="16">
        <v>0.56682186000000001</v>
      </c>
      <c r="G24" s="14">
        <v>10.16096203</v>
      </c>
      <c r="H24" s="16">
        <v>0.34962649000000001</v>
      </c>
      <c r="I24" s="14">
        <v>2.6054606599999999</v>
      </c>
      <c r="J24" s="16">
        <v>0.22317897</v>
      </c>
      <c r="K24" s="14">
        <v>2.0899101199999999</v>
      </c>
      <c r="L24" s="16">
        <v>0.24172652</v>
      </c>
      <c r="M24" s="14">
        <v>0</v>
      </c>
      <c r="N24" s="16">
        <v>0</v>
      </c>
      <c r="O24" s="14" t="s">
        <v>582</v>
      </c>
      <c r="P24" s="16" t="s">
        <v>582</v>
      </c>
      <c r="Q24" s="14">
        <v>0</v>
      </c>
      <c r="R24" s="16">
        <v>0</v>
      </c>
      <c r="S24" s="14">
        <v>0</v>
      </c>
      <c r="T24" s="16">
        <v>0</v>
      </c>
      <c r="U24" s="14">
        <v>0.63237863000000005</v>
      </c>
      <c r="V24" s="16">
        <v>0.12333769</v>
      </c>
    </row>
    <row r="25" spans="1:22" x14ac:dyDescent="0.25">
      <c r="A25" s="11" t="s">
        <v>495</v>
      </c>
      <c r="B25" s="13">
        <v>5581</v>
      </c>
      <c r="C25" s="14">
        <f>(25/B25*100)</f>
        <v>0.44794839634474104</v>
      </c>
      <c r="D25" s="15">
        <v>5556</v>
      </c>
      <c r="E25" s="14">
        <v>95.177100420000002</v>
      </c>
      <c r="F25" s="16">
        <v>0.28631773999999999</v>
      </c>
      <c r="G25" s="14">
        <v>2.9663720900000001</v>
      </c>
      <c r="H25" s="16">
        <v>0.20240138999999999</v>
      </c>
      <c r="I25" s="14">
        <v>0.90285057000000002</v>
      </c>
      <c r="J25" s="16">
        <v>0.11741449</v>
      </c>
      <c r="K25" s="14">
        <v>0.53532718000000001</v>
      </c>
      <c r="L25" s="16">
        <v>0.12007645</v>
      </c>
      <c r="M25" s="14">
        <v>0</v>
      </c>
      <c r="N25" s="16">
        <v>0</v>
      </c>
      <c r="O25" s="14" t="s">
        <v>582</v>
      </c>
      <c r="P25" s="16" t="s">
        <v>582</v>
      </c>
      <c r="Q25" s="14">
        <v>0</v>
      </c>
      <c r="R25" s="16">
        <v>0</v>
      </c>
      <c r="S25" s="14">
        <v>0</v>
      </c>
      <c r="T25" s="16">
        <v>0</v>
      </c>
      <c r="U25" s="14">
        <v>0.41834972999999998</v>
      </c>
      <c r="V25" s="16">
        <v>9.7899399999999998E-2</v>
      </c>
    </row>
    <row r="26" spans="1:22" x14ac:dyDescent="0.25">
      <c r="A26" s="11" t="s">
        <v>496</v>
      </c>
      <c r="B26" s="13">
        <v>4869</v>
      </c>
      <c r="C26" s="14">
        <f>(39/B26*100)</f>
        <v>0.80098582871226121</v>
      </c>
      <c r="D26" s="15">
        <v>4830</v>
      </c>
      <c r="E26" s="14">
        <v>60.806871909999998</v>
      </c>
      <c r="F26" s="16">
        <v>0.75548139000000003</v>
      </c>
      <c r="G26" s="14">
        <v>25.222726089999998</v>
      </c>
      <c r="H26" s="16">
        <v>0.73427226999999995</v>
      </c>
      <c r="I26" s="14">
        <v>8.5296280600000003</v>
      </c>
      <c r="J26" s="16">
        <v>0.44419597999999999</v>
      </c>
      <c r="K26" s="14">
        <v>4.0190970400000001</v>
      </c>
      <c r="L26" s="16">
        <v>0.25601533999999998</v>
      </c>
      <c r="M26" s="14">
        <v>0</v>
      </c>
      <c r="N26" s="16">
        <v>0</v>
      </c>
      <c r="O26" s="14" t="s">
        <v>582</v>
      </c>
      <c r="P26" s="16" t="s">
        <v>582</v>
      </c>
      <c r="Q26" s="14">
        <v>0</v>
      </c>
      <c r="R26" s="16">
        <v>0</v>
      </c>
      <c r="S26" s="14">
        <v>0</v>
      </c>
      <c r="T26" s="16">
        <v>0</v>
      </c>
      <c r="U26" s="14">
        <v>1.4216769</v>
      </c>
      <c r="V26" s="16">
        <v>0.20066348000000001</v>
      </c>
    </row>
    <row r="27" spans="1:22" x14ac:dyDescent="0.25">
      <c r="A27" s="11" t="s">
        <v>497</v>
      </c>
      <c r="B27" s="13">
        <v>5299</v>
      </c>
      <c r="C27" s="14">
        <f>(22/B27*100)</f>
        <v>0.41517267408945085</v>
      </c>
      <c r="D27" s="15">
        <v>5277</v>
      </c>
      <c r="E27" s="14">
        <v>79.755460470000003</v>
      </c>
      <c r="F27" s="16">
        <v>0.52767759999999997</v>
      </c>
      <c r="G27" s="14">
        <v>11.118755309999999</v>
      </c>
      <c r="H27" s="16">
        <v>0.41273589999999999</v>
      </c>
      <c r="I27" s="14">
        <v>3.2498357800000002</v>
      </c>
      <c r="J27" s="16">
        <v>0.29803446</v>
      </c>
      <c r="K27" s="14">
        <v>2.1980051</v>
      </c>
      <c r="L27" s="16">
        <v>0.17218182000000001</v>
      </c>
      <c r="M27" s="14">
        <v>0</v>
      </c>
      <c r="N27" s="16">
        <v>0</v>
      </c>
      <c r="O27" s="14" t="s">
        <v>582</v>
      </c>
      <c r="P27" s="16" t="s">
        <v>582</v>
      </c>
      <c r="Q27" s="14">
        <v>0</v>
      </c>
      <c r="R27" s="16">
        <v>0</v>
      </c>
      <c r="S27" s="14">
        <v>0</v>
      </c>
      <c r="T27" s="16">
        <v>0</v>
      </c>
      <c r="U27" s="14">
        <v>3.6779433300000002</v>
      </c>
      <c r="V27" s="16">
        <v>0.26770875999999999</v>
      </c>
    </row>
    <row r="28" spans="1:22" x14ac:dyDescent="0.25">
      <c r="A28" s="11" t="s">
        <v>498</v>
      </c>
      <c r="B28" s="13">
        <v>7568</v>
      </c>
      <c r="C28" s="14">
        <f>(80/B28*100)</f>
        <v>1.0570824524312896</v>
      </c>
      <c r="D28" s="15">
        <v>7488</v>
      </c>
      <c r="E28" s="14">
        <v>76.456904600000001</v>
      </c>
      <c r="F28" s="16">
        <v>0.65046609</v>
      </c>
      <c r="G28" s="14">
        <v>13.666818790000001</v>
      </c>
      <c r="H28" s="16">
        <v>0.49192352</v>
      </c>
      <c r="I28" s="14">
        <v>5.5504212800000001</v>
      </c>
      <c r="J28" s="16">
        <v>0.31401013999999999</v>
      </c>
      <c r="K28" s="14">
        <v>3.3245672000000002</v>
      </c>
      <c r="L28" s="16">
        <v>0.24703564</v>
      </c>
      <c r="M28" s="14">
        <v>0</v>
      </c>
      <c r="N28" s="16">
        <v>0</v>
      </c>
      <c r="O28" s="14" t="s">
        <v>582</v>
      </c>
      <c r="P28" s="16" t="s">
        <v>582</v>
      </c>
      <c r="Q28" s="14">
        <v>0</v>
      </c>
      <c r="R28" s="16">
        <v>0</v>
      </c>
      <c r="S28" s="14">
        <v>0</v>
      </c>
      <c r="T28" s="16">
        <v>0</v>
      </c>
      <c r="U28" s="14">
        <v>1.00128814</v>
      </c>
      <c r="V28" s="16">
        <v>0.14867525000000001</v>
      </c>
    </row>
    <row r="29" spans="1:22" x14ac:dyDescent="0.25">
      <c r="A29" s="11" t="s">
        <v>499</v>
      </c>
      <c r="B29" s="13">
        <v>5385</v>
      </c>
      <c r="C29" s="14">
        <f>(30/B29*100)</f>
        <v>0.55710306406685239</v>
      </c>
      <c r="D29" s="15">
        <v>5355</v>
      </c>
      <c r="E29" s="14">
        <v>87.647838519999993</v>
      </c>
      <c r="F29" s="16">
        <v>0.60401806999999996</v>
      </c>
      <c r="G29" s="14">
        <v>6.2613426600000004</v>
      </c>
      <c r="H29" s="16">
        <v>0.35985980000000001</v>
      </c>
      <c r="I29" s="14">
        <v>1.54921938</v>
      </c>
      <c r="J29" s="16">
        <v>0.20178209999999999</v>
      </c>
      <c r="K29" s="14">
        <v>0.83670451999999995</v>
      </c>
      <c r="L29" s="16">
        <v>0.11312447</v>
      </c>
      <c r="M29" s="14">
        <v>0</v>
      </c>
      <c r="N29" s="16">
        <v>0</v>
      </c>
      <c r="O29" s="14" t="s">
        <v>582</v>
      </c>
      <c r="P29" s="16" t="s">
        <v>582</v>
      </c>
      <c r="Q29" s="14">
        <v>2.7667624100000001</v>
      </c>
      <c r="R29" s="16">
        <v>0.24169378</v>
      </c>
      <c r="S29" s="14">
        <v>0</v>
      </c>
      <c r="T29" s="16">
        <v>0</v>
      </c>
      <c r="U29" s="14">
        <v>0.93813252000000003</v>
      </c>
      <c r="V29" s="16">
        <v>0.18614344999999999</v>
      </c>
    </row>
    <row r="30" spans="1:22" x14ac:dyDescent="0.25">
      <c r="A30" s="11" t="s">
        <v>500</v>
      </c>
      <c r="B30" s="13">
        <v>4520</v>
      </c>
      <c r="C30" s="14">
        <f>(110/B30*100)</f>
        <v>2.4336283185840708</v>
      </c>
      <c r="D30" s="15">
        <v>4410</v>
      </c>
      <c r="E30" s="14">
        <v>62.485732599999999</v>
      </c>
      <c r="F30" s="16">
        <v>0.74146699000000005</v>
      </c>
      <c r="G30" s="14">
        <v>23.179584290000001</v>
      </c>
      <c r="H30" s="16">
        <v>0.67814430000000003</v>
      </c>
      <c r="I30" s="14">
        <v>8.2489965699999992</v>
      </c>
      <c r="J30" s="16">
        <v>0.45848063</v>
      </c>
      <c r="K30" s="14">
        <v>4.3461982800000003</v>
      </c>
      <c r="L30" s="16">
        <v>0.32301117000000001</v>
      </c>
      <c r="M30" s="14">
        <v>0</v>
      </c>
      <c r="N30" s="16">
        <v>0</v>
      </c>
      <c r="O30" s="14" t="s">
        <v>582</v>
      </c>
      <c r="P30" s="16" t="s">
        <v>582</v>
      </c>
      <c r="Q30" s="14">
        <v>0</v>
      </c>
      <c r="R30" s="16">
        <v>0</v>
      </c>
      <c r="S30" s="14">
        <v>0</v>
      </c>
      <c r="T30" s="16">
        <v>0</v>
      </c>
      <c r="U30" s="14">
        <v>1.73948825</v>
      </c>
      <c r="V30" s="16">
        <v>0.24047413000000001</v>
      </c>
    </row>
    <row r="31" spans="1:22" x14ac:dyDescent="0.25">
      <c r="A31" s="11" t="s">
        <v>501</v>
      </c>
      <c r="B31" s="13">
        <v>5456</v>
      </c>
      <c r="C31" s="14">
        <f>(127/B31*100)</f>
        <v>2.3277126099706744</v>
      </c>
      <c r="D31" s="15">
        <v>5329</v>
      </c>
      <c r="E31" s="14">
        <v>77.464663450000003</v>
      </c>
      <c r="F31" s="16">
        <v>0.63786487000000003</v>
      </c>
      <c r="G31" s="14">
        <v>13.313653410000001</v>
      </c>
      <c r="H31" s="16">
        <v>0.44818358000000003</v>
      </c>
      <c r="I31" s="14">
        <v>4.3610707299999998</v>
      </c>
      <c r="J31" s="16">
        <v>0.32833258999999998</v>
      </c>
      <c r="K31" s="14">
        <v>2.5015255500000002</v>
      </c>
      <c r="L31" s="16">
        <v>0.23251642</v>
      </c>
      <c r="M31" s="14">
        <v>0</v>
      </c>
      <c r="N31" s="16">
        <v>0</v>
      </c>
      <c r="O31" s="14" t="s">
        <v>582</v>
      </c>
      <c r="P31" s="16" t="s">
        <v>582</v>
      </c>
      <c r="Q31" s="14">
        <v>0</v>
      </c>
      <c r="R31" s="16">
        <v>0</v>
      </c>
      <c r="S31" s="14">
        <v>0</v>
      </c>
      <c r="T31" s="16">
        <v>0</v>
      </c>
      <c r="U31" s="14">
        <v>2.3590868500000002</v>
      </c>
      <c r="V31" s="16">
        <v>0.30018384999999997</v>
      </c>
    </row>
    <row r="32" spans="1:22" x14ac:dyDescent="0.25">
      <c r="A32" s="11" t="s">
        <v>502</v>
      </c>
      <c r="B32" s="13">
        <v>4478</v>
      </c>
      <c r="C32" s="14">
        <f>(5/B32*100)</f>
        <v>0.11165698972755694</v>
      </c>
      <c r="D32" s="15">
        <v>4473</v>
      </c>
      <c r="E32" s="14">
        <v>74.861843640000004</v>
      </c>
      <c r="F32" s="16">
        <v>0.64915383000000004</v>
      </c>
      <c r="G32" s="14">
        <v>15.89853555</v>
      </c>
      <c r="H32" s="16">
        <v>0.54685899999999998</v>
      </c>
      <c r="I32" s="14">
        <v>4.6692122700000001</v>
      </c>
      <c r="J32" s="16">
        <v>0.32417861999999997</v>
      </c>
      <c r="K32" s="14">
        <v>3.5367502100000001</v>
      </c>
      <c r="L32" s="16">
        <v>0.24436885</v>
      </c>
      <c r="M32" s="14">
        <v>0</v>
      </c>
      <c r="N32" s="16">
        <v>0</v>
      </c>
      <c r="O32" s="14" t="s">
        <v>582</v>
      </c>
      <c r="P32" s="16" t="s">
        <v>582</v>
      </c>
      <c r="Q32" s="14">
        <v>0</v>
      </c>
      <c r="R32" s="16">
        <v>0</v>
      </c>
      <c r="S32" s="14">
        <v>0</v>
      </c>
      <c r="T32" s="16">
        <v>0</v>
      </c>
      <c r="U32" s="14">
        <v>1.03365833</v>
      </c>
      <c r="V32" s="16">
        <v>0.18805468</v>
      </c>
    </row>
    <row r="33" spans="1:22" x14ac:dyDescent="0.25">
      <c r="A33" s="11" t="s">
        <v>503</v>
      </c>
      <c r="B33" s="13">
        <v>7325</v>
      </c>
      <c r="C33" s="14">
        <f>(76/B33*100)</f>
        <v>1.0375426621160411</v>
      </c>
      <c r="D33" s="15">
        <v>7249</v>
      </c>
      <c r="E33" s="14">
        <v>85.801178930000006</v>
      </c>
      <c r="F33" s="16">
        <v>0.51738930999999999</v>
      </c>
      <c r="G33" s="14">
        <v>8.4745506200000005</v>
      </c>
      <c r="H33" s="16">
        <v>0.43488480000000002</v>
      </c>
      <c r="I33" s="14">
        <v>2.8967489099999999</v>
      </c>
      <c r="J33" s="16">
        <v>0.24265186</v>
      </c>
      <c r="K33" s="14">
        <v>1.7072316700000001</v>
      </c>
      <c r="L33" s="16">
        <v>0.16803207000000001</v>
      </c>
      <c r="M33" s="14">
        <v>0</v>
      </c>
      <c r="N33" s="16">
        <v>0</v>
      </c>
      <c r="O33" s="14" t="s">
        <v>582</v>
      </c>
      <c r="P33" s="16" t="s">
        <v>582</v>
      </c>
      <c r="Q33" s="14">
        <v>0</v>
      </c>
      <c r="R33" s="16">
        <v>0</v>
      </c>
      <c r="S33" s="14">
        <v>0</v>
      </c>
      <c r="T33" s="16">
        <v>0</v>
      </c>
      <c r="U33" s="14">
        <v>1.12028986</v>
      </c>
      <c r="V33" s="16">
        <v>0.14297251</v>
      </c>
    </row>
    <row r="34" spans="1:22" x14ac:dyDescent="0.25">
      <c r="A34" s="11" t="s">
        <v>504</v>
      </c>
      <c r="B34" s="13">
        <v>6350</v>
      </c>
      <c r="C34" s="14">
        <f>(40/B34*100)</f>
        <v>0.62992125984251968</v>
      </c>
      <c r="D34" s="15">
        <v>6310</v>
      </c>
      <c r="E34" s="14">
        <v>67.862104669999994</v>
      </c>
      <c r="F34" s="16">
        <v>0.93925937999999998</v>
      </c>
      <c r="G34" s="14">
        <v>16.738057059999999</v>
      </c>
      <c r="H34" s="16">
        <v>0.52917725999999998</v>
      </c>
      <c r="I34" s="14">
        <v>6.2191931699999996</v>
      </c>
      <c r="J34" s="16">
        <v>0.33448601</v>
      </c>
      <c r="K34" s="14">
        <v>3.5113553099999999</v>
      </c>
      <c r="L34" s="16">
        <v>0.26364731000000002</v>
      </c>
      <c r="M34" s="14">
        <v>0</v>
      </c>
      <c r="N34" s="16">
        <v>0</v>
      </c>
      <c r="O34" s="14" t="s">
        <v>582</v>
      </c>
      <c r="P34" s="16" t="s">
        <v>582</v>
      </c>
      <c r="Q34" s="14">
        <v>2.5623417000000002</v>
      </c>
      <c r="R34" s="16">
        <v>0.53188796999999999</v>
      </c>
      <c r="S34" s="14">
        <v>0</v>
      </c>
      <c r="T34" s="16">
        <v>0</v>
      </c>
      <c r="U34" s="14">
        <v>3.10694808</v>
      </c>
      <c r="V34" s="16">
        <v>0.36417000999999999</v>
      </c>
    </row>
    <row r="35" spans="1:22" x14ac:dyDescent="0.25">
      <c r="A35" s="11" t="s">
        <v>505</v>
      </c>
      <c r="B35" s="13">
        <v>6406</v>
      </c>
      <c r="C35" s="14">
        <f>(42/B35*100)</f>
        <v>0.65563534186699968</v>
      </c>
      <c r="D35" s="15">
        <v>6364</v>
      </c>
      <c r="E35" s="14">
        <v>78.254757699999999</v>
      </c>
      <c r="F35" s="16">
        <v>0.64795506999999997</v>
      </c>
      <c r="G35" s="14">
        <v>14.089165619999999</v>
      </c>
      <c r="H35" s="16">
        <v>0.53805999999999998</v>
      </c>
      <c r="I35" s="14">
        <v>3.4611257200000001</v>
      </c>
      <c r="J35" s="16">
        <v>0.28697338999999999</v>
      </c>
      <c r="K35" s="14">
        <v>1.8060519500000001</v>
      </c>
      <c r="L35" s="16">
        <v>0.19222269</v>
      </c>
      <c r="M35" s="14">
        <v>0</v>
      </c>
      <c r="N35" s="16">
        <v>0</v>
      </c>
      <c r="O35" s="14" t="s">
        <v>582</v>
      </c>
      <c r="P35" s="16" t="s">
        <v>582</v>
      </c>
      <c r="Q35" s="14">
        <v>1.0343551</v>
      </c>
      <c r="R35" s="16">
        <v>5.6469100000000001E-2</v>
      </c>
      <c r="S35" s="14">
        <v>0</v>
      </c>
      <c r="T35" s="16">
        <v>0</v>
      </c>
      <c r="U35" s="14">
        <v>1.3545438999999999</v>
      </c>
      <c r="V35" s="16">
        <v>0.13745815</v>
      </c>
    </row>
    <row r="36" spans="1:22" x14ac:dyDescent="0.25">
      <c r="A36" s="11" t="s">
        <v>506</v>
      </c>
      <c r="B36" s="13">
        <v>6736</v>
      </c>
      <c r="C36" s="14">
        <f>(33/B36*100)</f>
        <v>0.48990498812351541</v>
      </c>
      <c r="D36" s="15">
        <v>6703</v>
      </c>
      <c r="E36" s="14">
        <v>84.177618109999997</v>
      </c>
      <c r="F36" s="16">
        <v>0.56195784000000004</v>
      </c>
      <c r="G36" s="14">
        <v>10.36357138</v>
      </c>
      <c r="H36" s="16">
        <v>0.42045481000000001</v>
      </c>
      <c r="I36" s="14">
        <v>2.4315776200000001</v>
      </c>
      <c r="J36" s="16">
        <v>0.20503374999999999</v>
      </c>
      <c r="K36" s="14">
        <v>2.05449868</v>
      </c>
      <c r="L36" s="16">
        <v>0.20037115</v>
      </c>
      <c r="M36" s="14">
        <v>0</v>
      </c>
      <c r="N36" s="16">
        <v>0</v>
      </c>
      <c r="O36" s="14" t="s">
        <v>582</v>
      </c>
      <c r="P36" s="16" t="s">
        <v>582</v>
      </c>
      <c r="Q36" s="14">
        <v>0</v>
      </c>
      <c r="R36" s="16">
        <v>0</v>
      </c>
      <c r="S36" s="14">
        <v>0</v>
      </c>
      <c r="T36" s="16">
        <v>0</v>
      </c>
      <c r="U36" s="14">
        <v>0.97273421000000004</v>
      </c>
      <c r="V36" s="16">
        <v>0.13608113999999999</v>
      </c>
    </row>
    <row r="37" spans="1:22" x14ac:dyDescent="0.25">
      <c r="A37" s="11" t="s">
        <v>507</v>
      </c>
      <c r="B37" s="13">
        <v>5458</v>
      </c>
      <c r="C37" s="14">
        <f>(69/B37*100)</f>
        <v>1.2641993404177354</v>
      </c>
      <c r="D37" s="15">
        <v>5389</v>
      </c>
      <c r="E37" s="14">
        <v>77.143124819999997</v>
      </c>
      <c r="F37" s="16">
        <v>0.72532556000000004</v>
      </c>
      <c r="G37" s="14">
        <v>13.2713214</v>
      </c>
      <c r="H37" s="16">
        <v>0.42159501999999999</v>
      </c>
      <c r="I37" s="14">
        <v>3.9063209799999998</v>
      </c>
      <c r="J37" s="16">
        <v>0.30450248000000002</v>
      </c>
      <c r="K37" s="14">
        <v>2.32584832</v>
      </c>
      <c r="L37" s="16">
        <v>0.162161</v>
      </c>
      <c r="M37" s="14">
        <v>0</v>
      </c>
      <c r="N37" s="16">
        <v>0</v>
      </c>
      <c r="O37" s="14" t="s">
        <v>582</v>
      </c>
      <c r="P37" s="16" t="s">
        <v>582</v>
      </c>
      <c r="Q37" s="14">
        <v>0</v>
      </c>
      <c r="R37" s="16">
        <v>0</v>
      </c>
      <c r="S37" s="14">
        <v>0</v>
      </c>
      <c r="T37" s="16">
        <v>0</v>
      </c>
      <c r="U37" s="14">
        <v>3.3533844799999999</v>
      </c>
      <c r="V37" s="16">
        <v>0.46575298999999998</v>
      </c>
    </row>
    <row r="38" spans="1:22" x14ac:dyDescent="0.25">
      <c r="A38" s="11" t="s">
        <v>508</v>
      </c>
      <c r="B38" s="13">
        <v>5860</v>
      </c>
      <c r="C38" s="14">
        <f>(17/B38*100)</f>
        <v>0.29010238907849828</v>
      </c>
      <c r="D38" s="15">
        <v>5843</v>
      </c>
      <c r="E38" s="14">
        <v>80.149019100000004</v>
      </c>
      <c r="F38" s="16">
        <v>0.74645477000000005</v>
      </c>
      <c r="G38" s="14">
        <v>11.93610531</v>
      </c>
      <c r="H38" s="16">
        <v>0.60131308999999999</v>
      </c>
      <c r="I38" s="14">
        <v>3.3961987200000001</v>
      </c>
      <c r="J38" s="16">
        <v>0.30841045</v>
      </c>
      <c r="K38" s="14">
        <v>2.0458352799999999</v>
      </c>
      <c r="L38" s="16">
        <v>0.19760675999999999</v>
      </c>
      <c r="M38" s="14">
        <v>0</v>
      </c>
      <c r="N38" s="16">
        <v>0</v>
      </c>
      <c r="O38" s="14" t="s">
        <v>582</v>
      </c>
      <c r="P38" s="16" t="s">
        <v>582</v>
      </c>
      <c r="Q38" s="14">
        <v>0</v>
      </c>
      <c r="R38" s="16">
        <v>0</v>
      </c>
      <c r="S38" s="14">
        <v>0</v>
      </c>
      <c r="T38" s="16">
        <v>0</v>
      </c>
      <c r="U38" s="14">
        <v>2.4728415899999998</v>
      </c>
      <c r="V38" s="16">
        <v>0.29255471</v>
      </c>
    </row>
    <row r="39" spans="1:22" x14ac:dyDescent="0.25">
      <c r="A39" s="11" t="s">
        <v>509</v>
      </c>
      <c r="B39" s="13">
        <v>5895</v>
      </c>
      <c r="C39" s="14">
        <f>(32/B39*100)</f>
        <v>0.54283290924512295</v>
      </c>
      <c r="D39" s="15">
        <v>5863</v>
      </c>
      <c r="E39" s="14">
        <v>79.646169060000005</v>
      </c>
      <c r="F39" s="16">
        <v>0.72679137999999999</v>
      </c>
      <c r="G39" s="14">
        <v>9.9029880499999994</v>
      </c>
      <c r="H39" s="16">
        <v>0.43464450999999998</v>
      </c>
      <c r="I39" s="14">
        <v>5.0998625999999998</v>
      </c>
      <c r="J39" s="16">
        <v>0.37248249</v>
      </c>
      <c r="K39" s="14">
        <v>3.3629984899999998</v>
      </c>
      <c r="L39" s="16">
        <v>0.32435812000000003</v>
      </c>
      <c r="M39" s="14">
        <v>0</v>
      </c>
      <c r="N39" s="16">
        <v>0</v>
      </c>
      <c r="O39" s="14" t="s">
        <v>582</v>
      </c>
      <c r="P39" s="16" t="s">
        <v>582</v>
      </c>
      <c r="Q39" s="14">
        <v>0</v>
      </c>
      <c r="R39" s="16">
        <v>0</v>
      </c>
      <c r="S39" s="14">
        <v>0</v>
      </c>
      <c r="T39" s="16">
        <v>0</v>
      </c>
      <c r="U39" s="14">
        <v>1.9879818</v>
      </c>
      <c r="V39" s="16">
        <v>0.32127292000000002</v>
      </c>
    </row>
    <row r="40" spans="1:22" x14ac:dyDescent="0.25">
      <c r="A40" s="11" t="s">
        <v>510</v>
      </c>
      <c r="B40" s="13">
        <v>14157</v>
      </c>
      <c r="C40" s="14">
        <f>(298/B40*100)</f>
        <v>2.1049657413293779</v>
      </c>
      <c r="D40" s="15">
        <v>13859</v>
      </c>
      <c r="E40" s="14">
        <v>67.806754220000002</v>
      </c>
      <c r="F40" s="16">
        <v>0.65463104999999999</v>
      </c>
      <c r="G40" s="14">
        <v>18.823743489999998</v>
      </c>
      <c r="H40" s="16">
        <v>0.54326929000000002</v>
      </c>
      <c r="I40" s="14">
        <v>6.7302609499999999</v>
      </c>
      <c r="J40" s="16">
        <v>0.36185658999999998</v>
      </c>
      <c r="K40" s="14">
        <v>4.4414547899999999</v>
      </c>
      <c r="L40" s="16">
        <v>0.27691112000000001</v>
      </c>
      <c r="M40" s="14">
        <v>0</v>
      </c>
      <c r="N40" s="16">
        <v>0</v>
      </c>
      <c r="O40" s="14" t="s">
        <v>582</v>
      </c>
      <c r="P40" s="16" t="s">
        <v>582</v>
      </c>
      <c r="Q40" s="14">
        <v>0</v>
      </c>
      <c r="R40" s="16">
        <v>0</v>
      </c>
      <c r="S40" s="14">
        <v>0</v>
      </c>
      <c r="T40" s="16">
        <v>0</v>
      </c>
      <c r="U40" s="14">
        <v>2.1977865400000001</v>
      </c>
      <c r="V40" s="16">
        <v>0.23399544</v>
      </c>
    </row>
    <row r="41" spans="1:22" x14ac:dyDescent="0.25">
      <c r="A41" s="11" t="s">
        <v>511</v>
      </c>
      <c r="B41" s="13">
        <v>5712</v>
      </c>
      <c r="C41" s="14">
        <f>(40/B41*100)</f>
        <v>0.70028011204481799</v>
      </c>
      <c r="D41" s="15">
        <v>5672</v>
      </c>
      <c r="E41" s="14">
        <v>69.915660000000003</v>
      </c>
      <c r="F41" s="16">
        <v>0.77863990999999999</v>
      </c>
      <c r="G41" s="14">
        <v>17.860306649999998</v>
      </c>
      <c r="H41" s="16">
        <v>0.61722423999999998</v>
      </c>
      <c r="I41" s="14">
        <v>6.1865618199999997</v>
      </c>
      <c r="J41" s="16">
        <v>0.41292315000000002</v>
      </c>
      <c r="K41" s="14">
        <v>3.5788597100000001</v>
      </c>
      <c r="L41" s="16">
        <v>0.28131975999999997</v>
      </c>
      <c r="M41" s="14">
        <v>0</v>
      </c>
      <c r="N41" s="16">
        <v>0</v>
      </c>
      <c r="O41" s="14" t="s">
        <v>582</v>
      </c>
      <c r="P41" s="16" t="s">
        <v>582</v>
      </c>
      <c r="Q41" s="14">
        <v>0.67692078</v>
      </c>
      <c r="R41" s="16">
        <v>0.18045849999999999</v>
      </c>
      <c r="S41" s="14">
        <v>0</v>
      </c>
      <c r="T41" s="16">
        <v>0</v>
      </c>
      <c r="U41" s="14">
        <v>1.7816910399999999</v>
      </c>
      <c r="V41" s="16">
        <v>0.33970260000000002</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72.176262662285708</v>
      </c>
      <c r="F42" s="16">
        <f>IF(COUNT(F7:F41) &gt; 0, SQRT(SUMSQ(F7:F41)/(COUNT(F7:F41)*COUNT(F7:F41)) ), "—")</f>
        <v>0.10972692785245051</v>
      </c>
      <c r="G42" s="14">
        <f>IF(COUNT(G7:G41) &gt; 0, AVERAGE(G7:G41), "—")</f>
        <v>13.126292601142856</v>
      </c>
      <c r="H42" s="16">
        <f>IF(COUNT(H7:H41) &gt; 0, SQRT(SUMSQ(H7:H41)/(COUNT(H7:H41)*COUNT(H7:H41)) ), "—")</f>
        <v>8.1024250758066435E-2</v>
      </c>
      <c r="I42" s="14">
        <f>IF(COUNT(I7:I41) &gt; 0, AVERAGE(I7:I41), "—")</f>
        <v>4.1804145331428568</v>
      </c>
      <c r="J42" s="16">
        <f>IF(COUNT(J7:J41) &gt; 0, SQRT(SUMSQ(J7:J41)/(COUNT(J7:J41)*COUNT(J7:J41)) ), "—")</f>
        <v>4.9980493786653327E-2</v>
      </c>
      <c r="K42" s="14">
        <f>IF(COUNT(K7:K41) &gt; 0, AVERAGE(K7:K41), "—")</f>
        <v>2.4776274362857142</v>
      </c>
      <c r="L42" s="16">
        <f>IF(COUNT(L7:L41) &gt; 0, SQRT(SUMSQ(L7:L41)/(COUNT(L7:L41)*COUNT(L7:L41)) ), "—")</f>
        <v>3.65431596499231E-2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1.7380867440000003</v>
      </c>
      <c r="V42" s="16">
        <f>IF(COUNT(V7:V41) &gt; 0, SQRT(SUMSQ(V7:V41)/(COUNT(V7:V41)*COUNT(V7:V41)) ), "—")</f>
        <v>4.2169728350603133E-2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67.992821509999999</v>
      </c>
      <c r="F46" s="16">
        <v>0.57938582000000005</v>
      </c>
      <c r="G46" s="14">
        <v>12.270507350000001</v>
      </c>
      <c r="H46" s="16">
        <v>0.27686543000000002</v>
      </c>
      <c r="I46" s="14">
        <v>3.8227927400000001</v>
      </c>
      <c r="J46" s="16">
        <v>0.1785582</v>
      </c>
      <c r="K46" s="14">
        <v>2.9589184300000002</v>
      </c>
      <c r="L46" s="16">
        <v>0.13363663000000001</v>
      </c>
      <c r="M46" s="14">
        <v>0</v>
      </c>
      <c r="N46" s="16">
        <v>0</v>
      </c>
      <c r="O46" s="14" t="s">
        <v>582</v>
      </c>
      <c r="P46" s="16" t="s">
        <v>582</v>
      </c>
      <c r="Q46" s="14">
        <v>0</v>
      </c>
      <c r="R46" s="16">
        <v>0</v>
      </c>
      <c r="S46" s="14">
        <v>0</v>
      </c>
      <c r="T46" s="16">
        <v>0</v>
      </c>
      <c r="U46" s="14">
        <v>12.95495998</v>
      </c>
      <c r="V46" s="16">
        <v>0.60430982</v>
      </c>
    </row>
    <row r="47" spans="1:22" x14ac:dyDescent="0.25">
      <c r="A47" s="11" t="s">
        <v>517</v>
      </c>
      <c r="B47" s="13">
        <v>5928</v>
      </c>
      <c r="C47" s="14">
        <f>(106/B47*100)</f>
        <v>1.7881241565452091</v>
      </c>
      <c r="D47" s="15">
        <v>5822</v>
      </c>
      <c r="E47" s="14">
        <v>71.649917029999997</v>
      </c>
      <c r="F47" s="16">
        <v>0.96371114999999996</v>
      </c>
      <c r="G47" s="14">
        <v>13.38400386</v>
      </c>
      <c r="H47" s="16">
        <v>0.50241561000000001</v>
      </c>
      <c r="I47" s="14">
        <v>4.2783694900000002</v>
      </c>
      <c r="J47" s="16">
        <v>0.29472144</v>
      </c>
      <c r="K47" s="14">
        <v>3.1989715799999998</v>
      </c>
      <c r="L47" s="16">
        <v>0.2630149</v>
      </c>
      <c r="M47" s="14">
        <v>0</v>
      </c>
      <c r="N47" s="16">
        <v>0</v>
      </c>
      <c r="O47" s="14" t="s">
        <v>582</v>
      </c>
      <c r="P47" s="16" t="s">
        <v>582</v>
      </c>
      <c r="Q47" s="14">
        <v>0</v>
      </c>
      <c r="R47" s="16">
        <v>0</v>
      </c>
      <c r="S47" s="14">
        <v>0</v>
      </c>
      <c r="T47" s="16">
        <v>0</v>
      </c>
      <c r="U47" s="14">
        <v>7.4887380400000003</v>
      </c>
      <c r="V47" s="16">
        <v>0.75072174000000003</v>
      </c>
    </row>
    <row r="48" spans="1:22" x14ac:dyDescent="0.25">
      <c r="A48" s="11" t="s">
        <v>518</v>
      </c>
      <c r="B48" s="13">
        <v>9841</v>
      </c>
      <c r="C48" s="14">
        <f>(7/B48*100)</f>
        <v>7.1130982623717101E-2</v>
      </c>
      <c r="D48" s="15">
        <v>9834</v>
      </c>
      <c r="E48" s="14">
        <v>76.445263060000002</v>
      </c>
      <c r="F48" s="16">
        <v>0.84607818000000001</v>
      </c>
      <c r="G48" s="14">
        <v>14.56181014</v>
      </c>
      <c r="H48" s="16">
        <v>0.56323630000000002</v>
      </c>
      <c r="I48" s="14">
        <v>4.5003879600000003</v>
      </c>
      <c r="J48" s="16">
        <v>0.30838170999999998</v>
      </c>
      <c r="K48" s="14">
        <v>3.2901376</v>
      </c>
      <c r="L48" s="16">
        <v>0.27166894000000003</v>
      </c>
      <c r="M48" s="14">
        <v>0</v>
      </c>
      <c r="N48" s="16">
        <v>0</v>
      </c>
      <c r="O48" s="14" t="s">
        <v>582</v>
      </c>
      <c r="P48" s="16" t="s">
        <v>582</v>
      </c>
      <c r="Q48" s="14">
        <v>0</v>
      </c>
      <c r="R48" s="16">
        <v>0</v>
      </c>
      <c r="S48" s="14">
        <v>0</v>
      </c>
      <c r="T48" s="16">
        <v>0</v>
      </c>
      <c r="U48" s="14">
        <v>1.2024012399999999</v>
      </c>
      <c r="V48" s="16">
        <v>0.52805605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74.144046290000006</v>
      </c>
      <c r="F50" s="16">
        <v>0.65120169000000006</v>
      </c>
      <c r="G50" s="14">
        <v>16.078834929999999</v>
      </c>
      <c r="H50" s="16">
        <v>0.49464956999999998</v>
      </c>
      <c r="I50" s="14">
        <v>4.9822864200000003</v>
      </c>
      <c r="J50" s="16">
        <v>0.32864946</v>
      </c>
      <c r="K50" s="14">
        <v>3.18478218</v>
      </c>
      <c r="L50" s="16">
        <v>0.21102862999999999</v>
      </c>
      <c r="M50" s="14">
        <v>0</v>
      </c>
      <c r="N50" s="16">
        <v>0</v>
      </c>
      <c r="O50" s="14" t="s">
        <v>582</v>
      </c>
      <c r="P50" s="16" t="s">
        <v>582</v>
      </c>
      <c r="Q50" s="14">
        <v>0</v>
      </c>
      <c r="R50" s="16">
        <v>0</v>
      </c>
      <c r="S50" s="14">
        <v>0</v>
      </c>
      <c r="T50" s="16">
        <v>0</v>
      </c>
      <c r="U50" s="14">
        <v>1.61005018</v>
      </c>
      <c r="V50" s="16">
        <v>0.17493186999999999</v>
      </c>
    </row>
    <row r="51" spans="1:22" x14ac:dyDescent="0.25">
      <c r="A51" s="11" t="s">
        <v>521</v>
      </c>
      <c r="B51" s="13">
        <v>6866</v>
      </c>
      <c r="C51" s="14">
        <f>(109/B51*100)</f>
        <v>1.5875327701718611</v>
      </c>
      <c r="D51" s="15">
        <v>6757</v>
      </c>
      <c r="E51" s="14">
        <v>67.178744350000002</v>
      </c>
      <c r="F51" s="16">
        <v>0.76020368000000005</v>
      </c>
      <c r="G51" s="14">
        <v>12.93013854</v>
      </c>
      <c r="H51" s="16">
        <v>0.42488907999999997</v>
      </c>
      <c r="I51" s="14">
        <v>4.39031065</v>
      </c>
      <c r="J51" s="16">
        <v>0.27313783000000003</v>
      </c>
      <c r="K51" s="14">
        <v>2.6740814400000001</v>
      </c>
      <c r="L51" s="16">
        <v>0.25539642000000001</v>
      </c>
      <c r="M51" s="14">
        <v>0</v>
      </c>
      <c r="N51" s="16">
        <v>0</v>
      </c>
      <c r="O51" s="14" t="s">
        <v>582</v>
      </c>
      <c r="P51" s="16" t="s">
        <v>582</v>
      </c>
      <c r="Q51" s="14">
        <v>10.56861542</v>
      </c>
      <c r="R51" s="16">
        <v>0.61197670000000004</v>
      </c>
      <c r="S51" s="14">
        <v>0</v>
      </c>
      <c r="T51" s="16">
        <v>0</v>
      </c>
      <c r="U51" s="14">
        <v>2.25810961</v>
      </c>
      <c r="V51" s="16">
        <v>0.28298435</v>
      </c>
    </row>
    <row r="52" spans="1:22" x14ac:dyDescent="0.25">
      <c r="A52" s="11" t="s">
        <v>522</v>
      </c>
      <c r="B52" s="13">
        <v>5809</v>
      </c>
      <c r="C52" s="14">
        <f>(78/B52*100)</f>
        <v>1.3427440179032535</v>
      </c>
      <c r="D52" s="15">
        <v>5731</v>
      </c>
      <c r="E52" s="14">
        <v>82.578117910000003</v>
      </c>
      <c r="F52" s="16">
        <v>0.63049054999999998</v>
      </c>
      <c r="G52" s="14">
        <v>11.33675249</v>
      </c>
      <c r="H52" s="16">
        <v>0.43506262000000001</v>
      </c>
      <c r="I52" s="14">
        <v>3.1738247099999999</v>
      </c>
      <c r="J52" s="16">
        <v>0.27551141000000001</v>
      </c>
      <c r="K52" s="14">
        <v>1.8612997899999999</v>
      </c>
      <c r="L52" s="16">
        <v>0.16035853999999999</v>
      </c>
      <c r="M52" s="14">
        <v>0</v>
      </c>
      <c r="N52" s="16">
        <v>0</v>
      </c>
      <c r="O52" s="14" t="s">
        <v>582</v>
      </c>
      <c r="P52" s="16" t="s">
        <v>582</v>
      </c>
      <c r="Q52" s="14">
        <v>0</v>
      </c>
      <c r="R52" s="16">
        <v>0</v>
      </c>
      <c r="S52" s="14">
        <v>0</v>
      </c>
      <c r="T52" s="16">
        <v>0</v>
      </c>
      <c r="U52" s="14">
        <v>1.05000509</v>
      </c>
      <c r="V52" s="16">
        <v>0.18024809</v>
      </c>
    </row>
    <row r="53" spans="1:22" x14ac:dyDescent="0.25">
      <c r="A53" s="11" t="s">
        <v>523</v>
      </c>
      <c r="B53" s="13">
        <v>5571</v>
      </c>
      <c r="C53" s="14">
        <f>(85/B53*100)</f>
        <v>1.5257583916711541</v>
      </c>
      <c r="D53" s="15">
        <v>5486</v>
      </c>
      <c r="E53" s="14">
        <v>74.858627200000001</v>
      </c>
      <c r="F53" s="16">
        <v>0.57514825000000003</v>
      </c>
      <c r="G53" s="14">
        <v>13.832771559999999</v>
      </c>
      <c r="H53" s="16">
        <v>0.48123652</v>
      </c>
      <c r="I53" s="14">
        <v>4.9022699000000003</v>
      </c>
      <c r="J53" s="16">
        <v>0.23972022000000001</v>
      </c>
      <c r="K53" s="14">
        <v>2.6919780900000001</v>
      </c>
      <c r="L53" s="16">
        <v>0.23363402</v>
      </c>
      <c r="M53" s="14">
        <v>0</v>
      </c>
      <c r="N53" s="16">
        <v>0</v>
      </c>
      <c r="O53" s="14" t="s">
        <v>582</v>
      </c>
      <c r="P53" s="16" t="s">
        <v>582</v>
      </c>
      <c r="Q53" s="14">
        <v>0</v>
      </c>
      <c r="R53" s="16">
        <v>0</v>
      </c>
      <c r="S53" s="14">
        <v>0</v>
      </c>
      <c r="T53" s="16">
        <v>0</v>
      </c>
      <c r="U53" s="14">
        <v>3.7143532499999998</v>
      </c>
      <c r="V53" s="16">
        <v>0.26069500000000001</v>
      </c>
    </row>
    <row r="54" spans="1:22" x14ac:dyDescent="0.25">
      <c r="A54" s="11" t="s">
        <v>524</v>
      </c>
      <c r="B54" s="13">
        <v>4740</v>
      </c>
      <c r="C54" s="14">
        <f>(127/B54*100)</f>
        <v>2.6793248945147683</v>
      </c>
      <c r="D54" s="15">
        <v>4613</v>
      </c>
      <c r="E54" s="14">
        <v>65.363124679999999</v>
      </c>
      <c r="F54" s="16">
        <v>0.95221179</v>
      </c>
      <c r="G54" s="14">
        <v>12.16310103</v>
      </c>
      <c r="H54" s="16">
        <v>0.52686354000000002</v>
      </c>
      <c r="I54" s="14">
        <v>7.8460031800000003</v>
      </c>
      <c r="J54" s="16">
        <v>0.44711509999999999</v>
      </c>
      <c r="K54" s="14">
        <v>7.1215922899999997</v>
      </c>
      <c r="L54" s="16">
        <v>0.44241534999999999</v>
      </c>
      <c r="M54" s="14">
        <v>0</v>
      </c>
      <c r="N54" s="16">
        <v>0</v>
      </c>
      <c r="O54" s="14" t="s">
        <v>582</v>
      </c>
      <c r="P54" s="16" t="s">
        <v>582</v>
      </c>
      <c r="Q54" s="14">
        <v>0</v>
      </c>
      <c r="R54" s="16">
        <v>0</v>
      </c>
      <c r="S54" s="14">
        <v>0</v>
      </c>
      <c r="T54" s="16">
        <v>0</v>
      </c>
      <c r="U54" s="14">
        <v>7.5061788099999998</v>
      </c>
      <c r="V54" s="16">
        <v>0.54915404000000001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76.93410299</v>
      </c>
      <c r="F56" s="16">
        <v>0.70795233999999996</v>
      </c>
      <c r="G56" s="14">
        <v>14.03221841</v>
      </c>
      <c r="H56" s="16">
        <v>0.47292244999999999</v>
      </c>
      <c r="I56" s="14">
        <v>4.3670695000000004</v>
      </c>
      <c r="J56" s="16">
        <v>0.35231003999999999</v>
      </c>
      <c r="K56" s="14">
        <v>4.1157537800000004</v>
      </c>
      <c r="L56" s="16">
        <v>0.32632238000000002</v>
      </c>
      <c r="M56" s="14">
        <v>0</v>
      </c>
      <c r="N56" s="16">
        <v>0</v>
      </c>
      <c r="O56" s="14" t="s">
        <v>582</v>
      </c>
      <c r="P56" s="16" t="s">
        <v>582</v>
      </c>
      <c r="Q56" s="14">
        <v>0</v>
      </c>
      <c r="R56" s="16">
        <v>0</v>
      </c>
      <c r="S56" s="14">
        <v>0</v>
      </c>
      <c r="T56" s="16">
        <v>0</v>
      </c>
      <c r="U56" s="14">
        <v>0.55085532000000004</v>
      </c>
      <c r="V56" s="16">
        <v>0.14216808</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77.644764820000006</v>
      </c>
      <c r="F61" s="16">
        <v>0.67298404000000001</v>
      </c>
      <c r="G61" s="14">
        <v>13.318808539999999</v>
      </c>
      <c r="H61" s="16">
        <v>0.47222537999999997</v>
      </c>
      <c r="I61" s="14">
        <v>4.4234535099999999</v>
      </c>
      <c r="J61" s="16">
        <v>0.31367787000000003</v>
      </c>
      <c r="K61" s="14">
        <v>2.2170239999999999</v>
      </c>
      <c r="L61" s="16">
        <v>0.25128312000000003</v>
      </c>
      <c r="M61" s="14">
        <v>0</v>
      </c>
      <c r="N61" s="16">
        <v>0</v>
      </c>
      <c r="O61" s="14" t="s">
        <v>582</v>
      </c>
      <c r="P61" s="16" t="s">
        <v>582</v>
      </c>
      <c r="Q61" s="14">
        <v>0</v>
      </c>
      <c r="R61" s="16">
        <v>0</v>
      </c>
      <c r="S61" s="14">
        <v>0</v>
      </c>
      <c r="T61" s="16">
        <v>0</v>
      </c>
      <c r="U61" s="14">
        <v>2.39594912</v>
      </c>
      <c r="V61" s="16">
        <v>0.33416634000000001</v>
      </c>
    </row>
    <row r="62" spans="1:22" x14ac:dyDescent="0.25">
      <c r="A62" s="11" t="s">
        <v>532</v>
      </c>
      <c r="B62" s="13">
        <v>4476</v>
      </c>
      <c r="C62" s="14">
        <f>(3/B62*100)</f>
        <v>6.7024128686327081E-2</v>
      </c>
      <c r="D62" s="15">
        <v>4473</v>
      </c>
      <c r="E62" s="14">
        <v>69.229662250000004</v>
      </c>
      <c r="F62" s="16">
        <v>0.67660169000000003</v>
      </c>
      <c r="G62" s="14">
        <v>21.13150718</v>
      </c>
      <c r="H62" s="16">
        <v>0.64640229000000005</v>
      </c>
      <c r="I62" s="14">
        <v>5.9179712899999997</v>
      </c>
      <c r="J62" s="16">
        <v>0.37350816999999997</v>
      </c>
      <c r="K62" s="14">
        <v>3.5853896999999999</v>
      </c>
      <c r="L62" s="16">
        <v>0.27636339999999998</v>
      </c>
      <c r="M62" s="14">
        <v>0</v>
      </c>
      <c r="N62" s="16">
        <v>0</v>
      </c>
      <c r="O62" s="14" t="s">
        <v>582</v>
      </c>
      <c r="P62" s="16" t="s">
        <v>582</v>
      </c>
      <c r="Q62" s="14">
        <v>0</v>
      </c>
      <c r="R62" s="16">
        <v>0</v>
      </c>
      <c r="S62" s="14">
        <v>0</v>
      </c>
      <c r="T62" s="16">
        <v>0</v>
      </c>
      <c r="U62" s="14">
        <v>0.13546958000000001</v>
      </c>
      <c r="V62" s="16">
        <v>5.968888E-2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81.632698079999997</v>
      </c>
      <c r="F66" s="16">
        <v>0.51825294</v>
      </c>
      <c r="G66" s="14">
        <v>7.9838676099999999</v>
      </c>
      <c r="H66" s="16">
        <v>0.35605251999999998</v>
      </c>
      <c r="I66" s="14">
        <v>2.4502954799999999</v>
      </c>
      <c r="J66" s="16">
        <v>0.23750141</v>
      </c>
      <c r="K66" s="14">
        <v>2.1835288099999999</v>
      </c>
      <c r="L66" s="16">
        <v>0.22080409000000001</v>
      </c>
      <c r="M66" s="14">
        <v>0</v>
      </c>
      <c r="N66" s="16">
        <v>0</v>
      </c>
      <c r="O66" s="14" t="s">
        <v>582</v>
      </c>
      <c r="P66" s="16" t="s">
        <v>582</v>
      </c>
      <c r="Q66" s="14">
        <v>0</v>
      </c>
      <c r="R66" s="16">
        <v>0</v>
      </c>
      <c r="S66" s="14">
        <v>0</v>
      </c>
      <c r="T66" s="16">
        <v>0</v>
      </c>
      <c r="U66" s="14">
        <v>5.7496100200000004</v>
      </c>
      <c r="V66" s="16">
        <v>0.26565580999999999</v>
      </c>
    </row>
    <row r="67" spans="1:22" x14ac:dyDescent="0.25">
      <c r="A67" s="11" t="s">
        <v>537</v>
      </c>
      <c r="B67" s="13">
        <v>6971</v>
      </c>
      <c r="C67" s="14">
        <f>(146/B67*100)</f>
        <v>2.094391048630039</v>
      </c>
      <c r="D67" s="15">
        <v>6825</v>
      </c>
      <c r="E67" s="14">
        <v>80.215779479999995</v>
      </c>
      <c r="F67" s="16">
        <v>0.58076848000000003</v>
      </c>
      <c r="G67" s="14">
        <v>11.774332510000001</v>
      </c>
      <c r="H67" s="16">
        <v>0.46063900000000002</v>
      </c>
      <c r="I67" s="14">
        <v>3.6962551399999999</v>
      </c>
      <c r="J67" s="16">
        <v>0.22612951000000001</v>
      </c>
      <c r="K67" s="14">
        <v>2.38313109</v>
      </c>
      <c r="L67" s="16">
        <v>0.20419054</v>
      </c>
      <c r="M67" s="14">
        <v>0</v>
      </c>
      <c r="N67" s="16">
        <v>0</v>
      </c>
      <c r="O67" s="14" t="s">
        <v>582</v>
      </c>
      <c r="P67" s="16" t="s">
        <v>582</v>
      </c>
      <c r="Q67" s="14">
        <v>0</v>
      </c>
      <c r="R67" s="16">
        <v>0</v>
      </c>
      <c r="S67" s="14">
        <v>0</v>
      </c>
      <c r="T67" s="16">
        <v>0</v>
      </c>
      <c r="U67" s="14">
        <v>1.9305017900000001</v>
      </c>
      <c r="V67" s="16">
        <v>0.2274293</v>
      </c>
    </row>
    <row r="68" spans="1:22" x14ac:dyDescent="0.25">
      <c r="A68" s="11" t="s">
        <v>538</v>
      </c>
      <c r="B68" s="13">
        <v>12083</v>
      </c>
      <c r="C68" s="14">
        <f>(26/B68*100)</f>
        <v>0.21517834974757924</v>
      </c>
      <c r="D68" s="15">
        <v>12057</v>
      </c>
      <c r="E68" s="14">
        <v>62.65017615</v>
      </c>
      <c r="F68" s="16">
        <v>0.42291232000000001</v>
      </c>
      <c r="G68" s="14">
        <v>17.190089159999999</v>
      </c>
      <c r="H68" s="16">
        <v>0.35683358999999998</v>
      </c>
      <c r="I68" s="14">
        <v>7.50473561</v>
      </c>
      <c r="J68" s="16">
        <v>0.21050274999999999</v>
      </c>
      <c r="K68" s="14">
        <v>3.5457874899999999</v>
      </c>
      <c r="L68" s="16">
        <v>0.16698966000000001</v>
      </c>
      <c r="M68" s="14">
        <v>0</v>
      </c>
      <c r="N68" s="16">
        <v>0</v>
      </c>
      <c r="O68" s="14" t="s">
        <v>582</v>
      </c>
      <c r="P68" s="16" t="s">
        <v>582</v>
      </c>
      <c r="Q68" s="14">
        <v>0</v>
      </c>
      <c r="R68" s="16">
        <v>0</v>
      </c>
      <c r="S68" s="14">
        <v>0</v>
      </c>
      <c r="T68" s="16">
        <v>0</v>
      </c>
      <c r="U68" s="14">
        <v>9.1092115899999992</v>
      </c>
      <c r="V68" s="16">
        <v>0.23197922000000001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59.091643009999999</v>
      </c>
      <c r="F70" s="16">
        <v>1.2430439600000001</v>
      </c>
      <c r="G70" s="14">
        <v>20.941448690000001</v>
      </c>
      <c r="H70" s="16">
        <v>0.58844308999999995</v>
      </c>
      <c r="I70" s="14">
        <v>10.409476980000001</v>
      </c>
      <c r="J70" s="16">
        <v>0.77035527000000004</v>
      </c>
      <c r="K70" s="14">
        <v>7.3100281699999998</v>
      </c>
      <c r="L70" s="16">
        <v>0.45269410999999998</v>
      </c>
      <c r="M70" s="14">
        <v>0</v>
      </c>
      <c r="N70" s="16">
        <v>0</v>
      </c>
      <c r="O70" s="14" t="s">
        <v>582</v>
      </c>
      <c r="P70" s="16" t="s">
        <v>582</v>
      </c>
      <c r="Q70" s="14">
        <v>0</v>
      </c>
      <c r="R70" s="16">
        <v>0</v>
      </c>
      <c r="S70" s="14">
        <v>0</v>
      </c>
      <c r="T70" s="16">
        <v>0</v>
      </c>
      <c r="U70" s="14">
        <v>2.2474031499999998</v>
      </c>
      <c r="V70" s="16">
        <v>0.28805163</v>
      </c>
    </row>
    <row r="71" spans="1:22" x14ac:dyDescent="0.25">
      <c r="A71" s="11" t="s">
        <v>541</v>
      </c>
      <c r="B71" s="13">
        <v>6115</v>
      </c>
      <c r="C71" s="14">
        <f>(17/B71*100)</f>
        <v>0.27800490596892891</v>
      </c>
      <c r="D71" s="15">
        <v>6098</v>
      </c>
      <c r="E71" s="14">
        <v>64.897358870000005</v>
      </c>
      <c r="F71" s="16">
        <v>0.58276132999999997</v>
      </c>
      <c r="G71" s="14">
        <v>22.914367540000001</v>
      </c>
      <c r="H71" s="16">
        <v>0.53175746000000002</v>
      </c>
      <c r="I71" s="14">
        <v>7.74813946</v>
      </c>
      <c r="J71" s="16">
        <v>0.33841549999999998</v>
      </c>
      <c r="K71" s="14">
        <v>4.15800868</v>
      </c>
      <c r="L71" s="16">
        <v>0.28949722</v>
      </c>
      <c r="M71" s="14">
        <v>0</v>
      </c>
      <c r="N71" s="16">
        <v>0</v>
      </c>
      <c r="O71" s="14" t="s">
        <v>582</v>
      </c>
      <c r="P71" s="16" t="s">
        <v>582</v>
      </c>
      <c r="Q71" s="14">
        <v>0</v>
      </c>
      <c r="R71" s="16">
        <v>0</v>
      </c>
      <c r="S71" s="14">
        <v>0</v>
      </c>
      <c r="T71" s="16">
        <v>0</v>
      </c>
      <c r="U71" s="14">
        <v>0.28212545</v>
      </c>
      <c r="V71" s="16">
        <v>6.333453E-2</v>
      </c>
    </row>
    <row r="72" spans="1:22" x14ac:dyDescent="0.25">
      <c r="A72" s="11" t="s">
        <v>542</v>
      </c>
      <c r="B72" s="13">
        <v>7708</v>
      </c>
      <c r="C72" s="14">
        <f>(5/B72*100)</f>
        <v>6.4867669953295279E-2</v>
      </c>
      <c r="D72" s="15">
        <v>7703</v>
      </c>
      <c r="E72" s="14">
        <v>87.91248204</v>
      </c>
      <c r="F72" s="16">
        <v>0.36935636999999999</v>
      </c>
      <c r="G72" s="14">
        <v>8.6323621700000004</v>
      </c>
      <c r="H72" s="16">
        <v>0.34296010999999998</v>
      </c>
      <c r="I72" s="14">
        <v>2.33543053</v>
      </c>
      <c r="J72" s="16">
        <v>0.18418066</v>
      </c>
      <c r="K72" s="14">
        <v>0.99975342</v>
      </c>
      <c r="L72" s="16">
        <v>0.10158942999999999</v>
      </c>
      <c r="M72" s="14">
        <v>0</v>
      </c>
      <c r="N72" s="16">
        <v>0</v>
      </c>
      <c r="O72" s="14" t="s">
        <v>582</v>
      </c>
      <c r="P72" s="16" t="s">
        <v>582</v>
      </c>
      <c r="Q72" s="14">
        <v>0</v>
      </c>
      <c r="R72" s="16">
        <v>0</v>
      </c>
      <c r="S72" s="14">
        <v>0</v>
      </c>
      <c r="T72" s="16">
        <v>0</v>
      </c>
      <c r="U72" s="14">
        <v>0.11997184</v>
      </c>
      <c r="V72" s="16">
        <v>3.5554349999999998E-2</v>
      </c>
    </row>
    <row r="73" spans="1:22" x14ac:dyDescent="0.25">
      <c r="A73" s="11" t="s">
        <v>543</v>
      </c>
      <c r="B73" s="13">
        <v>8249</v>
      </c>
      <c r="C73" s="14">
        <f>(148/B73*100)</f>
        <v>1.7941568674990909</v>
      </c>
      <c r="D73" s="15">
        <v>8101</v>
      </c>
      <c r="E73" s="14">
        <v>72.687611829999994</v>
      </c>
      <c r="F73" s="16">
        <v>0.93599933999999996</v>
      </c>
      <c r="G73" s="14">
        <v>13.876205069999999</v>
      </c>
      <c r="H73" s="16">
        <v>0.56118723000000004</v>
      </c>
      <c r="I73" s="14">
        <v>7.25858603</v>
      </c>
      <c r="J73" s="16">
        <v>0.41303267999999999</v>
      </c>
      <c r="K73" s="14">
        <v>4.9305770600000001</v>
      </c>
      <c r="L73" s="16">
        <v>0.31371959999999999</v>
      </c>
      <c r="M73" s="14">
        <v>0</v>
      </c>
      <c r="N73" s="16">
        <v>0</v>
      </c>
      <c r="O73" s="14" t="s">
        <v>582</v>
      </c>
      <c r="P73" s="16" t="s">
        <v>582</v>
      </c>
      <c r="Q73" s="14">
        <v>0</v>
      </c>
      <c r="R73" s="16">
        <v>0</v>
      </c>
      <c r="S73" s="14">
        <v>0</v>
      </c>
      <c r="T73" s="16">
        <v>0</v>
      </c>
      <c r="U73" s="14">
        <v>1.24702001</v>
      </c>
      <c r="V73" s="16">
        <v>0.17260097999999999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65.317005690000002</v>
      </c>
      <c r="F75" s="16">
        <v>1.0110103699999999</v>
      </c>
      <c r="G75" s="14">
        <v>16.23226828</v>
      </c>
      <c r="H75" s="16">
        <v>0.5262888</v>
      </c>
      <c r="I75" s="14">
        <v>6.44750026</v>
      </c>
      <c r="J75" s="16">
        <v>0.38339294000000002</v>
      </c>
      <c r="K75" s="14">
        <v>4.3612451500000002</v>
      </c>
      <c r="L75" s="16">
        <v>0.27575870000000002</v>
      </c>
      <c r="M75" s="14">
        <v>0</v>
      </c>
      <c r="N75" s="16">
        <v>0</v>
      </c>
      <c r="O75" s="14" t="s">
        <v>582</v>
      </c>
      <c r="P75" s="16" t="s">
        <v>582</v>
      </c>
      <c r="Q75" s="14">
        <v>0</v>
      </c>
      <c r="R75" s="16">
        <v>0</v>
      </c>
      <c r="S75" s="14">
        <v>0</v>
      </c>
      <c r="T75" s="16">
        <v>0</v>
      </c>
      <c r="U75" s="14">
        <v>7.64198062</v>
      </c>
      <c r="V75" s="16">
        <v>0.68258443999999996</v>
      </c>
    </row>
    <row r="76" spans="1:22" x14ac:dyDescent="0.25">
      <c r="A76" s="11" t="s">
        <v>546</v>
      </c>
      <c r="B76" s="13">
        <v>14167</v>
      </c>
      <c r="C76" s="14">
        <f>(229/B76*100)</f>
        <v>1.6164325545281288</v>
      </c>
      <c r="D76" s="15">
        <v>13938</v>
      </c>
      <c r="E76" s="14">
        <v>66.496422359999997</v>
      </c>
      <c r="F76" s="16">
        <v>0.68013572</v>
      </c>
      <c r="G76" s="14">
        <v>17.537872870000001</v>
      </c>
      <c r="H76" s="16">
        <v>0.45029036</v>
      </c>
      <c r="I76" s="14">
        <v>7.1898057199999998</v>
      </c>
      <c r="J76" s="16">
        <v>0.26157381000000002</v>
      </c>
      <c r="K76" s="14">
        <v>4.68828143</v>
      </c>
      <c r="L76" s="16">
        <v>0.2141931</v>
      </c>
      <c r="M76" s="14">
        <v>0</v>
      </c>
      <c r="N76" s="16">
        <v>0</v>
      </c>
      <c r="O76" s="14" t="s">
        <v>582</v>
      </c>
      <c r="P76" s="16" t="s">
        <v>582</v>
      </c>
      <c r="Q76" s="14">
        <v>0</v>
      </c>
      <c r="R76" s="16">
        <v>0</v>
      </c>
      <c r="S76" s="14">
        <v>0</v>
      </c>
      <c r="T76" s="16">
        <v>0</v>
      </c>
      <c r="U76" s="14">
        <v>4.0876176299999996</v>
      </c>
      <c r="V76" s="16">
        <v>0.27753009000000001</v>
      </c>
    </row>
    <row r="77" spans="1:22" x14ac:dyDescent="0.25">
      <c r="A77" s="11" t="s">
        <v>547</v>
      </c>
      <c r="B77" s="13">
        <v>6062</v>
      </c>
      <c r="C77" s="14">
        <f>(98/B77*100)</f>
        <v>1.6166281755196306</v>
      </c>
      <c r="D77" s="15">
        <v>5964</v>
      </c>
      <c r="E77" s="14">
        <v>72.436350469999994</v>
      </c>
      <c r="F77" s="16">
        <v>0.64218383999999995</v>
      </c>
      <c r="G77" s="14">
        <v>13.467079679999999</v>
      </c>
      <c r="H77" s="16">
        <v>0.49120820999999998</v>
      </c>
      <c r="I77" s="14">
        <v>4.4536394599999998</v>
      </c>
      <c r="J77" s="16">
        <v>0.23121613999999999</v>
      </c>
      <c r="K77" s="14">
        <v>3.8445475400000002</v>
      </c>
      <c r="L77" s="16">
        <v>0.24767744999999999</v>
      </c>
      <c r="M77" s="14">
        <v>0</v>
      </c>
      <c r="N77" s="16">
        <v>0</v>
      </c>
      <c r="O77" s="14" t="s">
        <v>582</v>
      </c>
      <c r="P77" s="16" t="s">
        <v>582</v>
      </c>
      <c r="Q77" s="14">
        <v>0</v>
      </c>
      <c r="R77" s="16">
        <v>0</v>
      </c>
      <c r="S77" s="14">
        <v>0</v>
      </c>
      <c r="T77" s="16">
        <v>0</v>
      </c>
      <c r="U77" s="14">
        <v>5.7983828500000003</v>
      </c>
      <c r="V77" s="16">
        <v>0.42829123000000002</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64.363317760000001</v>
      </c>
      <c r="F81" s="16">
        <v>0.96232594000000005</v>
      </c>
      <c r="G81" s="14">
        <v>21.339699209999999</v>
      </c>
      <c r="H81" s="16">
        <v>0.60638972000000002</v>
      </c>
      <c r="I81" s="14">
        <v>9.3128324300000003</v>
      </c>
      <c r="J81" s="16">
        <v>0.48754618999999999</v>
      </c>
      <c r="K81" s="14">
        <v>4.3579209299999997</v>
      </c>
      <c r="L81" s="16">
        <v>0.33806881999999999</v>
      </c>
      <c r="M81" s="14">
        <v>0</v>
      </c>
      <c r="N81" s="16">
        <v>0</v>
      </c>
      <c r="O81" s="14" t="s">
        <v>582</v>
      </c>
      <c r="P81" s="16" t="s">
        <v>582</v>
      </c>
      <c r="Q81" s="14">
        <v>0</v>
      </c>
      <c r="R81" s="16">
        <v>0</v>
      </c>
      <c r="S81" s="14">
        <v>0</v>
      </c>
      <c r="T81" s="16">
        <v>0</v>
      </c>
      <c r="U81" s="14">
        <v>0.62622966999999996</v>
      </c>
      <c r="V81" s="16">
        <v>9.1237360000000003E-2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920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60.01741869</v>
      </c>
      <c r="F7" s="16">
        <v>0.52220476000000005</v>
      </c>
      <c r="G7" s="14">
        <v>22.9384193</v>
      </c>
      <c r="H7" s="16">
        <v>0.36797808999999998</v>
      </c>
      <c r="I7" s="14">
        <v>8.3453894399999999</v>
      </c>
      <c r="J7" s="16">
        <v>0.27363583000000002</v>
      </c>
      <c r="K7" s="14">
        <v>6.42629362</v>
      </c>
      <c r="L7" s="16">
        <v>0.26479754</v>
      </c>
      <c r="M7" s="14">
        <v>0</v>
      </c>
      <c r="N7" s="16">
        <v>0</v>
      </c>
      <c r="O7" s="14" t="s">
        <v>582</v>
      </c>
      <c r="P7" s="16" t="s">
        <v>582</v>
      </c>
      <c r="Q7" s="14">
        <v>0</v>
      </c>
      <c r="R7" s="16">
        <v>0</v>
      </c>
      <c r="S7" s="14">
        <v>0</v>
      </c>
      <c r="T7" s="16">
        <v>0</v>
      </c>
      <c r="U7" s="14">
        <v>2.27247895</v>
      </c>
      <c r="V7" s="16">
        <v>0.17822917999999999</v>
      </c>
    </row>
    <row r="8" spans="1:22" x14ac:dyDescent="0.25">
      <c r="A8" s="11" t="s">
        <v>478</v>
      </c>
      <c r="B8" s="13">
        <v>7007</v>
      </c>
      <c r="C8" s="14">
        <f>(28/B8*100)</f>
        <v>0.39960039960039961</v>
      </c>
      <c r="D8" s="15">
        <v>6979</v>
      </c>
      <c r="E8" s="14">
        <v>63.244450530000002</v>
      </c>
      <c r="F8" s="16">
        <v>0.74111585999999996</v>
      </c>
      <c r="G8" s="14">
        <v>23.10940235</v>
      </c>
      <c r="H8" s="16">
        <v>0.59357638999999995</v>
      </c>
      <c r="I8" s="14">
        <v>6.8739952300000002</v>
      </c>
      <c r="J8" s="16">
        <v>0.35023950999999998</v>
      </c>
      <c r="K8" s="14">
        <v>4.8108512899999996</v>
      </c>
      <c r="L8" s="16">
        <v>0.26871868999999998</v>
      </c>
      <c r="M8" s="14">
        <v>0</v>
      </c>
      <c r="N8" s="16">
        <v>0</v>
      </c>
      <c r="O8" s="14" t="s">
        <v>582</v>
      </c>
      <c r="P8" s="16" t="s">
        <v>582</v>
      </c>
      <c r="Q8" s="14">
        <v>0.47277058999999999</v>
      </c>
      <c r="R8" s="16">
        <v>0.11635475000000001</v>
      </c>
      <c r="S8" s="14">
        <v>0</v>
      </c>
      <c r="T8" s="16">
        <v>0</v>
      </c>
      <c r="U8" s="14">
        <v>1.4885300100000001</v>
      </c>
      <c r="V8" s="16">
        <v>0.18418997000000001</v>
      </c>
    </row>
    <row r="9" spans="1:22" x14ac:dyDescent="0.25">
      <c r="A9" s="11" t="s">
        <v>479</v>
      </c>
      <c r="B9" s="13">
        <v>9651</v>
      </c>
      <c r="C9" s="14">
        <f>(136/B9*100)</f>
        <v>1.4091803958139053</v>
      </c>
      <c r="D9" s="15">
        <v>9515</v>
      </c>
      <c r="E9" s="14">
        <v>62.885722559999998</v>
      </c>
      <c r="F9" s="16">
        <v>0.70799341999999998</v>
      </c>
      <c r="G9" s="14">
        <v>21.290158949999999</v>
      </c>
      <c r="H9" s="16">
        <v>0.56232349999999998</v>
      </c>
      <c r="I9" s="14">
        <v>6.42836725</v>
      </c>
      <c r="J9" s="16">
        <v>0.26114831999999999</v>
      </c>
      <c r="K9" s="14">
        <v>4.0458023599999997</v>
      </c>
      <c r="L9" s="16">
        <v>0.23360333999999999</v>
      </c>
      <c r="M9" s="14">
        <v>0</v>
      </c>
      <c r="N9" s="16">
        <v>0</v>
      </c>
      <c r="O9" s="14" t="s">
        <v>582</v>
      </c>
      <c r="P9" s="16" t="s">
        <v>582</v>
      </c>
      <c r="Q9" s="14">
        <v>3.0224594200000001</v>
      </c>
      <c r="R9" s="16">
        <v>0.54265094000000003</v>
      </c>
      <c r="S9" s="14">
        <v>0</v>
      </c>
      <c r="T9" s="16">
        <v>0</v>
      </c>
      <c r="U9" s="14">
        <v>2.3274894399999999</v>
      </c>
      <c r="V9" s="16">
        <v>0.30001968000000001</v>
      </c>
    </row>
    <row r="10" spans="1:22" x14ac:dyDescent="0.25">
      <c r="A10" s="11" t="s">
        <v>480</v>
      </c>
      <c r="B10" s="13">
        <v>20058</v>
      </c>
      <c r="C10" s="14">
        <f>(534/B10*100)</f>
        <v>2.6622793897696679</v>
      </c>
      <c r="D10" s="15">
        <v>19524</v>
      </c>
      <c r="E10" s="14">
        <v>61.991075250000002</v>
      </c>
      <c r="F10" s="16">
        <v>0.52210993999999999</v>
      </c>
      <c r="G10" s="14">
        <v>23.199601120000001</v>
      </c>
      <c r="H10" s="16">
        <v>0.51337076999999998</v>
      </c>
      <c r="I10" s="14">
        <v>7.4432717100000003</v>
      </c>
      <c r="J10" s="16">
        <v>0.28617612999999997</v>
      </c>
      <c r="K10" s="14">
        <v>5.7392956899999996</v>
      </c>
      <c r="L10" s="16">
        <v>0.27044339000000001</v>
      </c>
      <c r="M10" s="14">
        <v>0</v>
      </c>
      <c r="N10" s="16">
        <v>0</v>
      </c>
      <c r="O10" s="14" t="s">
        <v>582</v>
      </c>
      <c r="P10" s="16" t="s">
        <v>582</v>
      </c>
      <c r="Q10" s="14">
        <v>0</v>
      </c>
      <c r="R10" s="16">
        <v>0</v>
      </c>
      <c r="S10" s="14">
        <v>0</v>
      </c>
      <c r="T10" s="16">
        <v>0</v>
      </c>
      <c r="U10" s="14">
        <v>1.62675624</v>
      </c>
      <c r="V10" s="16">
        <v>0.19902634</v>
      </c>
    </row>
    <row r="11" spans="1:22" x14ac:dyDescent="0.25">
      <c r="A11" s="11" t="s">
        <v>481</v>
      </c>
      <c r="B11" s="13">
        <v>7053</v>
      </c>
      <c r="C11" s="14">
        <f>(60/B11*100)</f>
        <v>0.85070182900893243</v>
      </c>
      <c r="D11" s="15">
        <v>6993</v>
      </c>
      <c r="E11" s="14">
        <v>69.171895469999995</v>
      </c>
      <c r="F11" s="16">
        <v>0.67066166999999999</v>
      </c>
      <c r="G11" s="14">
        <v>19.479113170000002</v>
      </c>
      <c r="H11" s="16">
        <v>0.53027928000000002</v>
      </c>
      <c r="I11" s="14">
        <v>5.8330060499999998</v>
      </c>
      <c r="J11" s="16">
        <v>0.36047415999999999</v>
      </c>
      <c r="K11" s="14">
        <v>3.5545709400000001</v>
      </c>
      <c r="L11" s="16">
        <v>0.25706191</v>
      </c>
      <c r="M11" s="14">
        <v>0</v>
      </c>
      <c r="N11" s="16">
        <v>0</v>
      </c>
      <c r="O11" s="14" t="s">
        <v>582</v>
      </c>
      <c r="P11" s="16" t="s">
        <v>582</v>
      </c>
      <c r="Q11" s="14">
        <v>0</v>
      </c>
      <c r="R11" s="16">
        <v>0</v>
      </c>
      <c r="S11" s="14">
        <v>0</v>
      </c>
      <c r="T11" s="16">
        <v>0</v>
      </c>
      <c r="U11" s="14">
        <v>1.96141437</v>
      </c>
      <c r="V11" s="16">
        <v>0.28316620999999997</v>
      </c>
    </row>
    <row r="12" spans="1:22" x14ac:dyDescent="0.25">
      <c r="A12" s="11" t="s">
        <v>482</v>
      </c>
      <c r="B12" s="13">
        <v>6894</v>
      </c>
      <c r="C12" s="14">
        <f>(59/B12*100)</f>
        <v>0.85581665216129965</v>
      </c>
      <c r="D12" s="15">
        <v>6835</v>
      </c>
      <c r="E12" s="14">
        <v>67.957444379999998</v>
      </c>
      <c r="F12" s="16">
        <v>0.89623781999999996</v>
      </c>
      <c r="G12" s="14">
        <v>17.06207951</v>
      </c>
      <c r="H12" s="16">
        <v>0.57458849000000001</v>
      </c>
      <c r="I12" s="14">
        <v>5.6359626299999999</v>
      </c>
      <c r="J12" s="16">
        <v>0.29516355</v>
      </c>
      <c r="K12" s="14">
        <v>4.9750183000000003</v>
      </c>
      <c r="L12" s="16">
        <v>0.28887328000000001</v>
      </c>
      <c r="M12" s="14">
        <v>0</v>
      </c>
      <c r="N12" s="16">
        <v>0</v>
      </c>
      <c r="O12" s="14" t="s">
        <v>582</v>
      </c>
      <c r="P12" s="16" t="s">
        <v>582</v>
      </c>
      <c r="Q12" s="14">
        <v>2.3477860100000001</v>
      </c>
      <c r="R12" s="16">
        <v>0.59181510000000004</v>
      </c>
      <c r="S12" s="14">
        <v>0</v>
      </c>
      <c r="T12" s="16">
        <v>0</v>
      </c>
      <c r="U12" s="14">
        <v>2.0217091699999998</v>
      </c>
      <c r="V12" s="16">
        <v>0.23854001999999999</v>
      </c>
    </row>
    <row r="13" spans="1:22" x14ac:dyDescent="0.25">
      <c r="A13" s="11" t="s">
        <v>483</v>
      </c>
      <c r="B13" s="13">
        <v>7161</v>
      </c>
      <c r="C13" s="14">
        <f>(99/B13*100)</f>
        <v>1.3824884792626728</v>
      </c>
      <c r="D13" s="15">
        <v>7062</v>
      </c>
      <c r="E13" s="14">
        <v>63.732207099999997</v>
      </c>
      <c r="F13" s="16">
        <v>0.73065608999999998</v>
      </c>
      <c r="G13" s="14">
        <v>20.128194239999999</v>
      </c>
      <c r="H13" s="16">
        <v>0.59128614999999995</v>
      </c>
      <c r="I13" s="14">
        <v>6.6359582499999998</v>
      </c>
      <c r="J13" s="16">
        <v>0.30670954</v>
      </c>
      <c r="K13" s="14">
        <v>3.99383014</v>
      </c>
      <c r="L13" s="16">
        <v>0.25268994</v>
      </c>
      <c r="M13" s="14">
        <v>0</v>
      </c>
      <c r="N13" s="16">
        <v>0</v>
      </c>
      <c r="O13" s="14" t="s">
        <v>582</v>
      </c>
      <c r="P13" s="16" t="s">
        <v>582</v>
      </c>
      <c r="Q13" s="14">
        <v>4.0711823999999996</v>
      </c>
      <c r="R13" s="16">
        <v>0.46817705999999998</v>
      </c>
      <c r="S13" s="14">
        <v>0</v>
      </c>
      <c r="T13" s="16">
        <v>0</v>
      </c>
      <c r="U13" s="14">
        <v>1.43862786</v>
      </c>
      <c r="V13" s="16">
        <v>0.24754353000000001</v>
      </c>
    </row>
    <row r="14" spans="1:22" x14ac:dyDescent="0.25">
      <c r="A14" s="11" t="s">
        <v>484</v>
      </c>
      <c r="B14" s="13">
        <v>5587</v>
      </c>
      <c r="C14" s="14">
        <f>(76/B14*100)</f>
        <v>1.3603006980490424</v>
      </c>
      <c r="D14" s="15">
        <v>5511</v>
      </c>
      <c r="E14" s="14">
        <v>61.539352970000003</v>
      </c>
      <c r="F14" s="16">
        <v>0.70608442000000005</v>
      </c>
      <c r="G14" s="14">
        <v>24.00154963</v>
      </c>
      <c r="H14" s="16">
        <v>0.58766605000000005</v>
      </c>
      <c r="I14" s="14">
        <v>8.0822673100000006</v>
      </c>
      <c r="J14" s="16">
        <v>0.40961636000000001</v>
      </c>
      <c r="K14" s="14">
        <v>5.4735647399999996</v>
      </c>
      <c r="L14" s="16">
        <v>0.33488881999999998</v>
      </c>
      <c r="M14" s="14">
        <v>0</v>
      </c>
      <c r="N14" s="16">
        <v>0</v>
      </c>
      <c r="O14" s="14" t="s">
        <v>582</v>
      </c>
      <c r="P14" s="16" t="s">
        <v>582</v>
      </c>
      <c r="Q14" s="14">
        <v>0</v>
      </c>
      <c r="R14" s="16">
        <v>0</v>
      </c>
      <c r="S14" s="14">
        <v>0</v>
      </c>
      <c r="T14" s="16">
        <v>0</v>
      </c>
      <c r="U14" s="14">
        <v>0.90326534999999997</v>
      </c>
      <c r="V14" s="16">
        <v>0.14246971</v>
      </c>
    </row>
    <row r="15" spans="1:22" x14ac:dyDescent="0.25">
      <c r="A15" s="11" t="s">
        <v>485</v>
      </c>
      <c r="B15" s="13">
        <v>5882</v>
      </c>
      <c r="C15" s="14">
        <f>(53/B15*100)</f>
        <v>0.90105406324379467</v>
      </c>
      <c r="D15" s="15">
        <v>5829</v>
      </c>
      <c r="E15" s="14">
        <v>67.267433620000006</v>
      </c>
      <c r="F15" s="16">
        <v>0.87160623000000004</v>
      </c>
      <c r="G15" s="14">
        <v>20.161219790000001</v>
      </c>
      <c r="H15" s="16">
        <v>0.58764506000000005</v>
      </c>
      <c r="I15" s="14">
        <v>6.3182259500000004</v>
      </c>
      <c r="J15" s="16">
        <v>0.34411450999999998</v>
      </c>
      <c r="K15" s="14">
        <v>3.95132262</v>
      </c>
      <c r="L15" s="16">
        <v>0.31249532000000002</v>
      </c>
      <c r="M15" s="14">
        <v>0</v>
      </c>
      <c r="N15" s="16">
        <v>0</v>
      </c>
      <c r="O15" s="14" t="s">
        <v>582</v>
      </c>
      <c r="P15" s="16" t="s">
        <v>582</v>
      </c>
      <c r="Q15" s="14">
        <v>1.0127116700000001</v>
      </c>
      <c r="R15" s="16">
        <v>0.45391006</v>
      </c>
      <c r="S15" s="14">
        <v>0</v>
      </c>
      <c r="T15" s="16">
        <v>0</v>
      </c>
      <c r="U15" s="14">
        <v>1.2890863400000001</v>
      </c>
      <c r="V15" s="16">
        <v>0.17980007000000001</v>
      </c>
    </row>
    <row r="16" spans="1:22" x14ac:dyDescent="0.25">
      <c r="A16" s="11" t="s">
        <v>486</v>
      </c>
      <c r="B16" s="13">
        <v>6108</v>
      </c>
      <c r="C16" s="14">
        <f>(112/B16*100)</f>
        <v>1.8336607727570402</v>
      </c>
      <c r="D16" s="15">
        <v>5996</v>
      </c>
      <c r="E16" s="14">
        <v>67.050312550000001</v>
      </c>
      <c r="F16" s="16">
        <v>0.67338204999999995</v>
      </c>
      <c r="G16" s="14">
        <v>18.491878400000001</v>
      </c>
      <c r="H16" s="16">
        <v>0.47285305999999999</v>
      </c>
      <c r="I16" s="14">
        <v>6.5763519600000002</v>
      </c>
      <c r="J16" s="16">
        <v>0.31362053000000001</v>
      </c>
      <c r="K16" s="14">
        <v>4.7432707699999996</v>
      </c>
      <c r="L16" s="16">
        <v>0.29332982000000002</v>
      </c>
      <c r="M16" s="14">
        <v>0</v>
      </c>
      <c r="N16" s="16">
        <v>0</v>
      </c>
      <c r="O16" s="14" t="s">
        <v>582</v>
      </c>
      <c r="P16" s="16" t="s">
        <v>582</v>
      </c>
      <c r="Q16" s="14">
        <v>0</v>
      </c>
      <c r="R16" s="16">
        <v>0</v>
      </c>
      <c r="S16" s="14">
        <v>0</v>
      </c>
      <c r="T16" s="16">
        <v>0</v>
      </c>
      <c r="U16" s="14">
        <v>3.1381863299999999</v>
      </c>
      <c r="V16" s="16">
        <v>0.41677549000000003</v>
      </c>
    </row>
    <row r="17" spans="1:22" x14ac:dyDescent="0.25">
      <c r="A17" s="11" t="s">
        <v>487</v>
      </c>
      <c r="B17" s="13">
        <v>6504</v>
      </c>
      <c r="C17" s="14">
        <f>(765/B17*100)</f>
        <v>11.7619926199262</v>
      </c>
      <c r="D17" s="15">
        <v>5739</v>
      </c>
      <c r="E17" s="14">
        <v>62.922271610000003</v>
      </c>
      <c r="F17" s="16">
        <v>0.82812483999999997</v>
      </c>
      <c r="G17" s="14">
        <v>22.91209963</v>
      </c>
      <c r="H17" s="16">
        <v>0.60990728000000005</v>
      </c>
      <c r="I17" s="14">
        <v>5.4862142399999998</v>
      </c>
      <c r="J17" s="16">
        <v>0.32302957999999998</v>
      </c>
      <c r="K17" s="14">
        <v>3.2383943099999999</v>
      </c>
      <c r="L17" s="16">
        <v>0.26238726000000001</v>
      </c>
      <c r="M17" s="14">
        <v>0</v>
      </c>
      <c r="N17" s="16">
        <v>0</v>
      </c>
      <c r="O17" s="14" t="s">
        <v>582</v>
      </c>
      <c r="P17" s="16" t="s">
        <v>582</v>
      </c>
      <c r="Q17" s="14">
        <v>2.5787706400000001</v>
      </c>
      <c r="R17" s="16">
        <v>0.34192867999999998</v>
      </c>
      <c r="S17" s="14">
        <v>0</v>
      </c>
      <c r="T17" s="16">
        <v>0</v>
      </c>
      <c r="U17" s="14">
        <v>2.86224956</v>
      </c>
      <c r="V17" s="16">
        <v>0.33230618000000001</v>
      </c>
    </row>
    <row r="18" spans="1:22" x14ac:dyDescent="0.25">
      <c r="A18" s="11" t="s">
        <v>488</v>
      </c>
      <c r="B18" s="13">
        <v>5532</v>
      </c>
      <c r="C18" s="14">
        <f>(28/B18*100)</f>
        <v>0.50614605929139556</v>
      </c>
      <c r="D18" s="15">
        <v>5504</v>
      </c>
      <c r="E18" s="14">
        <v>69.900452709999996</v>
      </c>
      <c r="F18" s="16">
        <v>0.82225329000000003</v>
      </c>
      <c r="G18" s="14">
        <v>17.724017490000001</v>
      </c>
      <c r="H18" s="16">
        <v>0.63603299999999996</v>
      </c>
      <c r="I18" s="14">
        <v>5.47550062</v>
      </c>
      <c r="J18" s="16">
        <v>0.31362414999999999</v>
      </c>
      <c r="K18" s="14">
        <v>4.3048831999999999</v>
      </c>
      <c r="L18" s="16">
        <v>0.28850155999999999</v>
      </c>
      <c r="M18" s="14">
        <v>0</v>
      </c>
      <c r="N18" s="16">
        <v>0</v>
      </c>
      <c r="O18" s="14" t="s">
        <v>582</v>
      </c>
      <c r="P18" s="16" t="s">
        <v>582</v>
      </c>
      <c r="Q18" s="14">
        <v>0</v>
      </c>
      <c r="R18" s="16">
        <v>0</v>
      </c>
      <c r="S18" s="14">
        <v>0</v>
      </c>
      <c r="T18" s="16">
        <v>0</v>
      </c>
      <c r="U18" s="14">
        <v>2.5951460000000002</v>
      </c>
      <c r="V18" s="16">
        <v>0.35953623000000001</v>
      </c>
    </row>
    <row r="19" spans="1:22" x14ac:dyDescent="0.25">
      <c r="A19" s="11" t="s">
        <v>489</v>
      </c>
      <c r="B19" s="13">
        <v>5658</v>
      </c>
      <c r="C19" s="14">
        <f>(80/B19*100)</f>
        <v>1.4139271827500883</v>
      </c>
      <c r="D19" s="15">
        <v>5578</v>
      </c>
      <c r="E19" s="14">
        <v>73.811777280000001</v>
      </c>
      <c r="F19" s="16">
        <v>0.70405980000000001</v>
      </c>
      <c r="G19" s="14">
        <v>14.735088230000001</v>
      </c>
      <c r="H19" s="16">
        <v>0.48805688000000003</v>
      </c>
      <c r="I19" s="14">
        <v>5.5310159499999996</v>
      </c>
      <c r="J19" s="16">
        <v>0.34148012</v>
      </c>
      <c r="K19" s="14">
        <v>3.8962339799999999</v>
      </c>
      <c r="L19" s="16">
        <v>0.25990094000000002</v>
      </c>
      <c r="M19" s="14">
        <v>0</v>
      </c>
      <c r="N19" s="16">
        <v>0</v>
      </c>
      <c r="O19" s="14" t="s">
        <v>582</v>
      </c>
      <c r="P19" s="16" t="s">
        <v>582</v>
      </c>
      <c r="Q19" s="14">
        <v>0</v>
      </c>
      <c r="R19" s="16">
        <v>0</v>
      </c>
      <c r="S19" s="14">
        <v>0</v>
      </c>
      <c r="T19" s="16">
        <v>0</v>
      </c>
      <c r="U19" s="14">
        <v>2.0258845600000002</v>
      </c>
      <c r="V19" s="16">
        <v>0.24366119</v>
      </c>
    </row>
    <row r="20" spans="1:22" x14ac:dyDescent="0.25">
      <c r="A20" s="11" t="s">
        <v>490</v>
      </c>
      <c r="B20" s="13">
        <v>3371</v>
      </c>
      <c r="C20" s="14">
        <f>(75/B20*100)</f>
        <v>2.2248590922574905</v>
      </c>
      <c r="D20" s="15">
        <v>3296</v>
      </c>
      <c r="E20" s="14">
        <v>76.401192460000004</v>
      </c>
      <c r="F20" s="16">
        <v>0.74735114000000002</v>
      </c>
      <c r="G20" s="14">
        <v>15.20630175</v>
      </c>
      <c r="H20" s="16">
        <v>0.64163053999999997</v>
      </c>
      <c r="I20" s="14">
        <v>3.8515814599999998</v>
      </c>
      <c r="J20" s="16">
        <v>0.30694607000000002</v>
      </c>
      <c r="K20" s="14">
        <v>2.74392602</v>
      </c>
      <c r="L20" s="16">
        <v>0.27740340000000002</v>
      </c>
      <c r="M20" s="14">
        <v>0</v>
      </c>
      <c r="N20" s="16">
        <v>0</v>
      </c>
      <c r="O20" s="14" t="s">
        <v>582</v>
      </c>
      <c r="P20" s="16" t="s">
        <v>582</v>
      </c>
      <c r="Q20" s="14">
        <v>0</v>
      </c>
      <c r="R20" s="16">
        <v>0</v>
      </c>
      <c r="S20" s="14">
        <v>0</v>
      </c>
      <c r="T20" s="16">
        <v>0</v>
      </c>
      <c r="U20" s="14">
        <v>1.79699831</v>
      </c>
      <c r="V20" s="16">
        <v>0.25992636000000002</v>
      </c>
    </row>
    <row r="21" spans="1:22" x14ac:dyDescent="0.25">
      <c r="A21" s="11" t="s">
        <v>491</v>
      </c>
      <c r="B21" s="13">
        <v>5741</v>
      </c>
      <c r="C21" s="14">
        <f>(45/B21*100)</f>
        <v>0.7838355687162516</v>
      </c>
      <c r="D21" s="15">
        <v>5696</v>
      </c>
      <c r="E21" s="14">
        <v>70.660425230000001</v>
      </c>
      <c r="F21" s="16">
        <v>0.73277775000000001</v>
      </c>
      <c r="G21" s="14">
        <v>20.187968739999999</v>
      </c>
      <c r="H21" s="16">
        <v>0.51123101999999998</v>
      </c>
      <c r="I21" s="14">
        <v>5.1110409099999998</v>
      </c>
      <c r="J21" s="16">
        <v>0.35207147</v>
      </c>
      <c r="K21" s="14">
        <v>3.3409612100000001</v>
      </c>
      <c r="L21" s="16">
        <v>0.24113053000000001</v>
      </c>
      <c r="M21" s="14">
        <v>0</v>
      </c>
      <c r="N21" s="16">
        <v>0</v>
      </c>
      <c r="O21" s="14" t="s">
        <v>582</v>
      </c>
      <c r="P21" s="16" t="s">
        <v>582</v>
      </c>
      <c r="Q21" s="14">
        <v>0</v>
      </c>
      <c r="R21" s="16">
        <v>0</v>
      </c>
      <c r="S21" s="14">
        <v>0</v>
      </c>
      <c r="T21" s="16">
        <v>0</v>
      </c>
      <c r="U21" s="14">
        <v>0.69960389999999995</v>
      </c>
      <c r="V21" s="16">
        <v>0.12797181999999999</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66.769680159999993</v>
      </c>
      <c r="F24" s="16">
        <v>0.68077986000000001</v>
      </c>
      <c r="G24" s="14">
        <v>15.75968539</v>
      </c>
      <c r="H24" s="16">
        <v>0.44587107999999998</v>
      </c>
      <c r="I24" s="14">
        <v>8.44626944</v>
      </c>
      <c r="J24" s="16">
        <v>0.36206929999999998</v>
      </c>
      <c r="K24" s="14">
        <v>8.4321779100000001</v>
      </c>
      <c r="L24" s="16">
        <v>0.42528306999999999</v>
      </c>
      <c r="M24" s="14">
        <v>0</v>
      </c>
      <c r="N24" s="16">
        <v>0</v>
      </c>
      <c r="O24" s="14" t="s">
        <v>582</v>
      </c>
      <c r="P24" s="16" t="s">
        <v>582</v>
      </c>
      <c r="Q24" s="14">
        <v>0</v>
      </c>
      <c r="R24" s="16">
        <v>0</v>
      </c>
      <c r="S24" s="14">
        <v>0</v>
      </c>
      <c r="T24" s="16">
        <v>0</v>
      </c>
      <c r="U24" s="14">
        <v>0.59218709999999997</v>
      </c>
      <c r="V24" s="16">
        <v>0.10618257</v>
      </c>
    </row>
    <row r="25" spans="1:22" x14ac:dyDescent="0.25">
      <c r="A25" s="11" t="s">
        <v>495</v>
      </c>
      <c r="B25" s="13">
        <v>5581</v>
      </c>
      <c r="C25" s="14">
        <f>(25/B25*100)</f>
        <v>0.44794839634474104</v>
      </c>
      <c r="D25" s="15">
        <v>5556</v>
      </c>
      <c r="E25" s="14">
        <v>80.334391370000006</v>
      </c>
      <c r="F25" s="16">
        <v>0.67231938000000002</v>
      </c>
      <c r="G25" s="14">
        <v>9.17292168</v>
      </c>
      <c r="H25" s="16">
        <v>0.43650338</v>
      </c>
      <c r="I25" s="14">
        <v>5.0950041800000001</v>
      </c>
      <c r="J25" s="16">
        <v>0.34957437000000002</v>
      </c>
      <c r="K25" s="14">
        <v>5.0564951200000001</v>
      </c>
      <c r="L25" s="16">
        <v>0.35365464000000002</v>
      </c>
      <c r="M25" s="14">
        <v>0</v>
      </c>
      <c r="N25" s="16">
        <v>0</v>
      </c>
      <c r="O25" s="14" t="s">
        <v>582</v>
      </c>
      <c r="P25" s="16" t="s">
        <v>582</v>
      </c>
      <c r="Q25" s="14">
        <v>0</v>
      </c>
      <c r="R25" s="16">
        <v>0</v>
      </c>
      <c r="S25" s="14">
        <v>0</v>
      </c>
      <c r="T25" s="16">
        <v>0</v>
      </c>
      <c r="U25" s="14">
        <v>0.34118764000000001</v>
      </c>
      <c r="V25" s="16">
        <v>8.5682380000000002E-2</v>
      </c>
    </row>
    <row r="26" spans="1:22" x14ac:dyDescent="0.25">
      <c r="A26" s="11" t="s">
        <v>496</v>
      </c>
      <c r="B26" s="13">
        <v>4869</v>
      </c>
      <c r="C26" s="14">
        <f>(39/B26*100)</f>
        <v>0.80098582871226121</v>
      </c>
      <c r="D26" s="15">
        <v>4830</v>
      </c>
      <c r="E26" s="14">
        <v>58.186074670000004</v>
      </c>
      <c r="F26" s="16">
        <v>0.77673314000000004</v>
      </c>
      <c r="G26" s="14">
        <v>25.781448839999999</v>
      </c>
      <c r="H26" s="16">
        <v>0.64288199999999995</v>
      </c>
      <c r="I26" s="14">
        <v>8.7822265399999999</v>
      </c>
      <c r="J26" s="16">
        <v>0.43630492999999998</v>
      </c>
      <c r="K26" s="14">
        <v>6.0024133500000003</v>
      </c>
      <c r="L26" s="16">
        <v>0.40129491</v>
      </c>
      <c r="M26" s="14">
        <v>0</v>
      </c>
      <c r="N26" s="16">
        <v>0</v>
      </c>
      <c r="O26" s="14" t="s">
        <v>582</v>
      </c>
      <c r="P26" s="16" t="s">
        <v>582</v>
      </c>
      <c r="Q26" s="14">
        <v>0</v>
      </c>
      <c r="R26" s="16">
        <v>0</v>
      </c>
      <c r="S26" s="14">
        <v>0</v>
      </c>
      <c r="T26" s="16">
        <v>0</v>
      </c>
      <c r="U26" s="14">
        <v>1.2478365899999999</v>
      </c>
      <c r="V26" s="16">
        <v>0.17485781</v>
      </c>
    </row>
    <row r="27" spans="1:22" x14ac:dyDescent="0.25">
      <c r="A27" s="11" t="s">
        <v>497</v>
      </c>
      <c r="B27" s="13">
        <v>5299</v>
      </c>
      <c r="C27" s="14">
        <f>(22/B27*100)</f>
        <v>0.41517267408945085</v>
      </c>
      <c r="D27" s="15">
        <v>5277</v>
      </c>
      <c r="E27" s="14">
        <v>70.795318949999995</v>
      </c>
      <c r="F27" s="16">
        <v>0.57445736999999997</v>
      </c>
      <c r="G27" s="14">
        <v>17.663116410000001</v>
      </c>
      <c r="H27" s="16">
        <v>0.55058805</v>
      </c>
      <c r="I27" s="14">
        <v>4.5409633899999999</v>
      </c>
      <c r="J27" s="16">
        <v>0.24021181</v>
      </c>
      <c r="K27" s="14">
        <v>3.7444826400000002</v>
      </c>
      <c r="L27" s="16">
        <v>0.22522291</v>
      </c>
      <c r="M27" s="14">
        <v>0</v>
      </c>
      <c r="N27" s="16">
        <v>0</v>
      </c>
      <c r="O27" s="14" t="s">
        <v>582</v>
      </c>
      <c r="P27" s="16" t="s">
        <v>582</v>
      </c>
      <c r="Q27" s="14">
        <v>0</v>
      </c>
      <c r="R27" s="16">
        <v>0</v>
      </c>
      <c r="S27" s="14">
        <v>0</v>
      </c>
      <c r="T27" s="16">
        <v>0</v>
      </c>
      <c r="U27" s="14">
        <v>3.2561186000000002</v>
      </c>
      <c r="V27" s="16">
        <v>0.24055799999999999</v>
      </c>
    </row>
    <row r="28" spans="1:22" x14ac:dyDescent="0.25">
      <c r="A28" s="11" t="s">
        <v>498</v>
      </c>
      <c r="B28" s="13">
        <v>7568</v>
      </c>
      <c r="C28" s="14">
        <f>(80/B28*100)</f>
        <v>1.0570824524312896</v>
      </c>
      <c r="D28" s="15">
        <v>7488</v>
      </c>
      <c r="E28" s="14">
        <v>65.317932959999993</v>
      </c>
      <c r="F28" s="16">
        <v>0.60420468999999999</v>
      </c>
      <c r="G28" s="14">
        <v>20.856833439999999</v>
      </c>
      <c r="H28" s="16">
        <v>0.52881776000000003</v>
      </c>
      <c r="I28" s="14">
        <v>7.0117777300000004</v>
      </c>
      <c r="J28" s="16">
        <v>0.29742331</v>
      </c>
      <c r="K28" s="14">
        <v>5.8103444700000004</v>
      </c>
      <c r="L28" s="16">
        <v>0.2926126</v>
      </c>
      <c r="M28" s="14">
        <v>0</v>
      </c>
      <c r="N28" s="16">
        <v>0</v>
      </c>
      <c r="O28" s="14" t="s">
        <v>582</v>
      </c>
      <c r="P28" s="16" t="s">
        <v>582</v>
      </c>
      <c r="Q28" s="14">
        <v>0</v>
      </c>
      <c r="R28" s="16">
        <v>0</v>
      </c>
      <c r="S28" s="14">
        <v>0</v>
      </c>
      <c r="T28" s="16">
        <v>0</v>
      </c>
      <c r="U28" s="14">
        <v>1.0031114000000001</v>
      </c>
      <c r="V28" s="16">
        <v>0.13398347999999999</v>
      </c>
    </row>
    <row r="29" spans="1:22" x14ac:dyDescent="0.25">
      <c r="A29" s="11" t="s">
        <v>499</v>
      </c>
      <c r="B29" s="13">
        <v>5385</v>
      </c>
      <c r="C29" s="14">
        <f>(30/B29*100)</f>
        <v>0.55710306406685239</v>
      </c>
      <c r="D29" s="15">
        <v>5355</v>
      </c>
      <c r="E29" s="14">
        <v>77.701778419999997</v>
      </c>
      <c r="F29" s="16">
        <v>0.66624318999999999</v>
      </c>
      <c r="G29" s="14">
        <v>14.375583779999999</v>
      </c>
      <c r="H29" s="16">
        <v>0.47990991</v>
      </c>
      <c r="I29" s="14">
        <v>2.7750295199999999</v>
      </c>
      <c r="J29" s="16">
        <v>0.24666152</v>
      </c>
      <c r="K29" s="14">
        <v>1.4112657500000001</v>
      </c>
      <c r="L29" s="16">
        <v>0.18329286</v>
      </c>
      <c r="M29" s="14">
        <v>0</v>
      </c>
      <c r="N29" s="16">
        <v>0</v>
      </c>
      <c r="O29" s="14" t="s">
        <v>582</v>
      </c>
      <c r="P29" s="16" t="s">
        <v>582</v>
      </c>
      <c r="Q29" s="14">
        <v>2.7667624100000001</v>
      </c>
      <c r="R29" s="16">
        <v>0.24169378</v>
      </c>
      <c r="S29" s="14">
        <v>0</v>
      </c>
      <c r="T29" s="16">
        <v>0</v>
      </c>
      <c r="U29" s="14">
        <v>0.96958012000000005</v>
      </c>
      <c r="V29" s="16">
        <v>0.18786364</v>
      </c>
    </row>
    <row r="30" spans="1:22" x14ac:dyDescent="0.25">
      <c r="A30" s="11" t="s">
        <v>500</v>
      </c>
      <c r="B30" s="13">
        <v>4520</v>
      </c>
      <c r="C30" s="14">
        <f>(110/B30*100)</f>
        <v>2.4336283185840708</v>
      </c>
      <c r="D30" s="15">
        <v>4410</v>
      </c>
      <c r="E30" s="14">
        <v>56.483496619999997</v>
      </c>
      <c r="F30" s="16">
        <v>0.70672066</v>
      </c>
      <c r="G30" s="14">
        <v>24.55310691</v>
      </c>
      <c r="H30" s="16">
        <v>0.71018144999999999</v>
      </c>
      <c r="I30" s="14">
        <v>9.4299540299999993</v>
      </c>
      <c r="J30" s="16">
        <v>0.46981759000000001</v>
      </c>
      <c r="K30" s="14">
        <v>7.6270090799999997</v>
      </c>
      <c r="L30" s="16">
        <v>0.36998012000000002</v>
      </c>
      <c r="M30" s="14">
        <v>0</v>
      </c>
      <c r="N30" s="16">
        <v>0</v>
      </c>
      <c r="O30" s="14" t="s">
        <v>582</v>
      </c>
      <c r="P30" s="16" t="s">
        <v>582</v>
      </c>
      <c r="Q30" s="14">
        <v>0</v>
      </c>
      <c r="R30" s="16">
        <v>0</v>
      </c>
      <c r="S30" s="14">
        <v>0</v>
      </c>
      <c r="T30" s="16">
        <v>0</v>
      </c>
      <c r="U30" s="14">
        <v>1.9064333600000001</v>
      </c>
      <c r="V30" s="16">
        <v>0.25907458999999999</v>
      </c>
    </row>
    <row r="31" spans="1:22" x14ac:dyDescent="0.25">
      <c r="A31" s="11" t="s">
        <v>501</v>
      </c>
      <c r="B31" s="13">
        <v>5456</v>
      </c>
      <c r="C31" s="14">
        <f>(127/B31*100)</f>
        <v>2.3277126099706744</v>
      </c>
      <c r="D31" s="15">
        <v>5329</v>
      </c>
      <c r="E31" s="14">
        <v>72.636259289999998</v>
      </c>
      <c r="F31" s="16">
        <v>0.65539294999999997</v>
      </c>
      <c r="G31" s="14">
        <v>15.551275090000001</v>
      </c>
      <c r="H31" s="16">
        <v>0.53349959000000002</v>
      </c>
      <c r="I31" s="14">
        <v>5.59991913</v>
      </c>
      <c r="J31" s="16">
        <v>0.33509206000000002</v>
      </c>
      <c r="K31" s="14">
        <v>3.55304647</v>
      </c>
      <c r="L31" s="16">
        <v>0.27921475000000001</v>
      </c>
      <c r="M31" s="14">
        <v>0</v>
      </c>
      <c r="N31" s="16">
        <v>0</v>
      </c>
      <c r="O31" s="14" t="s">
        <v>582</v>
      </c>
      <c r="P31" s="16" t="s">
        <v>582</v>
      </c>
      <c r="Q31" s="14">
        <v>0</v>
      </c>
      <c r="R31" s="16">
        <v>0</v>
      </c>
      <c r="S31" s="14">
        <v>0</v>
      </c>
      <c r="T31" s="16">
        <v>0</v>
      </c>
      <c r="U31" s="14">
        <v>2.6595000199999999</v>
      </c>
      <c r="V31" s="16">
        <v>0.30831314999999998</v>
      </c>
    </row>
    <row r="32" spans="1:22" x14ac:dyDescent="0.25">
      <c r="A32" s="11" t="s">
        <v>502</v>
      </c>
      <c r="B32" s="13">
        <v>4478</v>
      </c>
      <c r="C32" s="14">
        <f>(5/B32*100)</f>
        <v>0.11165698972755694</v>
      </c>
      <c r="D32" s="15">
        <v>4473</v>
      </c>
      <c r="E32" s="14">
        <v>67.221923039999993</v>
      </c>
      <c r="F32" s="16">
        <v>0.79678247999999996</v>
      </c>
      <c r="G32" s="14">
        <v>20.356231950000002</v>
      </c>
      <c r="H32" s="16">
        <v>0.63969955000000001</v>
      </c>
      <c r="I32" s="14">
        <v>6.4484489299999996</v>
      </c>
      <c r="J32" s="16">
        <v>0.37307147000000002</v>
      </c>
      <c r="K32" s="14">
        <v>5.1411576999999999</v>
      </c>
      <c r="L32" s="16">
        <v>0.35150258000000001</v>
      </c>
      <c r="M32" s="14">
        <v>0</v>
      </c>
      <c r="N32" s="16">
        <v>0</v>
      </c>
      <c r="O32" s="14" t="s">
        <v>582</v>
      </c>
      <c r="P32" s="16" t="s">
        <v>582</v>
      </c>
      <c r="Q32" s="14">
        <v>0</v>
      </c>
      <c r="R32" s="16">
        <v>0</v>
      </c>
      <c r="S32" s="14">
        <v>0</v>
      </c>
      <c r="T32" s="16">
        <v>0</v>
      </c>
      <c r="U32" s="14">
        <v>0.83223838999999999</v>
      </c>
      <c r="V32" s="16">
        <v>0.15891321</v>
      </c>
    </row>
    <row r="33" spans="1:22" x14ac:dyDescent="0.25">
      <c r="A33" s="11" t="s">
        <v>503</v>
      </c>
      <c r="B33" s="13">
        <v>7325</v>
      </c>
      <c r="C33" s="14">
        <f>(76/B33*100)</f>
        <v>1.0375426621160411</v>
      </c>
      <c r="D33" s="15">
        <v>7249</v>
      </c>
      <c r="E33" s="14">
        <v>79.532637859999994</v>
      </c>
      <c r="F33" s="16">
        <v>0.65201023999999996</v>
      </c>
      <c r="G33" s="14">
        <v>12.75248689</v>
      </c>
      <c r="H33" s="16">
        <v>0.55751768000000002</v>
      </c>
      <c r="I33" s="14">
        <v>3.6606074099999999</v>
      </c>
      <c r="J33" s="16">
        <v>0.22375419999999999</v>
      </c>
      <c r="K33" s="14">
        <v>2.94068029</v>
      </c>
      <c r="L33" s="16">
        <v>0.22540426</v>
      </c>
      <c r="M33" s="14">
        <v>0</v>
      </c>
      <c r="N33" s="16">
        <v>0</v>
      </c>
      <c r="O33" s="14" t="s">
        <v>582</v>
      </c>
      <c r="P33" s="16" t="s">
        <v>582</v>
      </c>
      <c r="Q33" s="14">
        <v>0</v>
      </c>
      <c r="R33" s="16">
        <v>0</v>
      </c>
      <c r="S33" s="14">
        <v>0</v>
      </c>
      <c r="T33" s="16">
        <v>0</v>
      </c>
      <c r="U33" s="14">
        <v>1.1135875399999999</v>
      </c>
      <c r="V33" s="16">
        <v>0.14639715</v>
      </c>
    </row>
    <row r="34" spans="1:22" x14ac:dyDescent="0.25">
      <c r="A34" s="11" t="s">
        <v>504</v>
      </c>
      <c r="B34" s="13">
        <v>6350</v>
      </c>
      <c r="C34" s="14">
        <f>(40/B34*100)</f>
        <v>0.62992125984251968</v>
      </c>
      <c r="D34" s="15">
        <v>6310</v>
      </c>
      <c r="E34" s="14">
        <v>67.743327500000007</v>
      </c>
      <c r="F34" s="16">
        <v>0.95117921999999999</v>
      </c>
      <c r="G34" s="14">
        <v>16.68816897</v>
      </c>
      <c r="H34" s="16">
        <v>0.65031876</v>
      </c>
      <c r="I34" s="14">
        <v>5.1885507100000003</v>
      </c>
      <c r="J34" s="16">
        <v>0.32856327000000002</v>
      </c>
      <c r="K34" s="14">
        <v>4.6573650799999999</v>
      </c>
      <c r="L34" s="16">
        <v>0.31362726000000002</v>
      </c>
      <c r="M34" s="14">
        <v>0</v>
      </c>
      <c r="N34" s="16">
        <v>0</v>
      </c>
      <c r="O34" s="14" t="s">
        <v>582</v>
      </c>
      <c r="P34" s="16" t="s">
        <v>582</v>
      </c>
      <c r="Q34" s="14">
        <v>2.5623417000000002</v>
      </c>
      <c r="R34" s="16">
        <v>0.53188796999999999</v>
      </c>
      <c r="S34" s="14">
        <v>0</v>
      </c>
      <c r="T34" s="16">
        <v>0</v>
      </c>
      <c r="U34" s="14">
        <v>3.1602460400000001</v>
      </c>
      <c r="V34" s="16">
        <v>0.34312492</v>
      </c>
    </row>
    <row r="35" spans="1:22" x14ac:dyDescent="0.25">
      <c r="A35" s="11" t="s">
        <v>505</v>
      </c>
      <c r="B35" s="13">
        <v>6406</v>
      </c>
      <c r="C35" s="14">
        <f>(42/B35*100)</f>
        <v>0.65563534186699968</v>
      </c>
      <c r="D35" s="15">
        <v>6364</v>
      </c>
      <c r="E35" s="14">
        <v>71.799858689999994</v>
      </c>
      <c r="F35" s="16">
        <v>0.67801085999999999</v>
      </c>
      <c r="G35" s="14">
        <v>17.40420267</v>
      </c>
      <c r="H35" s="16">
        <v>0.64040359000000002</v>
      </c>
      <c r="I35" s="14">
        <v>5.3800885300000001</v>
      </c>
      <c r="J35" s="16">
        <v>0.37519360000000002</v>
      </c>
      <c r="K35" s="14">
        <v>3.22122632</v>
      </c>
      <c r="L35" s="16">
        <v>0.25653523</v>
      </c>
      <c r="M35" s="14">
        <v>0</v>
      </c>
      <c r="N35" s="16">
        <v>0</v>
      </c>
      <c r="O35" s="14" t="s">
        <v>582</v>
      </c>
      <c r="P35" s="16" t="s">
        <v>582</v>
      </c>
      <c r="Q35" s="14">
        <v>1.0343551</v>
      </c>
      <c r="R35" s="16">
        <v>5.6469100000000001E-2</v>
      </c>
      <c r="S35" s="14">
        <v>0</v>
      </c>
      <c r="T35" s="16">
        <v>0</v>
      </c>
      <c r="U35" s="14">
        <v>1.1602686799999999</v>
      </c>
      <c r="V35" s="16">
        <v>0.1246215</v>
      </c>
    </row>
    <row r="36" spans="1:22" x14ac:dyDescent="0.25">
      <c r="A36" s="11" t="s">
        <v>506</v>
      </c>
      <c r="B36" s="13">
        <v>6736</v>
      </c>
      <c r="C36" s="14">
        <f>(33/B36*100)</f>
        <v>0.48990498812351541</v>
      </c>
      <c r="D36" s="15">
        <v>6703</v>
      </c>
      <c r="E36" s="14">
        <v>73.196296520000004</v>
      </c>
      <c r="F36" s="16">
        <v>0.63587059000000001</v>
      </c>
      <c r="G36" s="14">
        <v>17.916035220000001</v>
      </c>
      <c r="H36" s="16">
        <v>0.53555507999999996</v>
      </c>
      <c r="I36" s="14">
        <v>4.9010198599999999</v>
      </c>
      <c r="J36" s="16">
        <v>0.31126208999999999</v>
      </c>
      <c r="K36" s="14">
        <v>3.0358295599999998</v>
      </c>
      <c r="L36" s="16">
        <v>0.25587202999999997</v>
      </c>
      <c r="M36" s="14">
        <v>0</v>
      </c>
      <c r="N36" s="16">
        <v>0</v>
      </c>
      <c r="O36" s="14" t="s">
        <v>582</v>
      </c>
      <c r="P36" s="16" t="s">
        <v>582</v>
      </c>
      <c r="Q36" s="14">
        <v>0</v>
      </c>
      <c r="R36" s="16">
        <v>0</v>
      </c>
      <c r="S36" s="14">
        <v>0</v>
      </c>
      <c r="T36" s="16">
        <v>0</v>
      </c>
      <c r="U36" s="14">
        <v>0.95081884999999999</v>
      </c>
      <c r="V36" s="16">
        <v>0.11927558000000001</v>
      </c>
    </row>
    <row r="37" spans="1:22" x14ac:dyDescent="0.25">
      <c r="A37" s="11" t="s">
        <v>507</v>
      </c>
      <c r="B37" s="13">
        <v>5458</v>
      </c>
      <c r="C37" s="14">
        <f>(69/B37*100)</f>
        <v>1.2641993404177354</v>
      </c>
      <c r="D37" s="15">
        <v>5389</v>
      </c>
      <c r="E37" s="14">
        <v>68.539791910000005</v>
      </c>
      <c r="F37" s="16">
        <v>0.93250719000000004</v>
      </c>
      <c r="G37" s="14">
        <v>19.045135779999999</v>
      </c>
      <c r="H37" s="16">
        <v>0.68508835000000001</v>
      </c>
      <c r="I37" s="14">
        <v>5.7340237199999997</v>
      </c>
      <c r="J37" s="16">
        <v>0.35850879000000002</v>
      </c>
      <c r="K37" s="14">
        <v>3.3869269200000001</v>
      </c>
      <c r="L37" s="16">
        <v>0.23977055</v>
      </c>
      <c r="M37" s="14">
        <v>0</v>
      </c>
      <c r="N37" s="16">
        <v>0</v>
      </c>
      <c r="O37" s="14" t="s">
        <v>582</v>
      </c>
      <c r="P37" s="16" t="s">
        <v>582</v>
      </c>
      <c r="Q37" s="14">
        <v>0</v>
      </c>
      <c r="R37" s="16">
        <v>0</v>
      </c>
      <c r="S37" s="14">
        <v>0</v>
      </c>
      <c r="T37" s="16">
        <v>0</v>
      </c>
      <c r="U37" s="14">
        <v>3.29412167</v>
      </c>
      <c r="V37" s="16">
        <v>0.45129087000000001</v>
      </c>
    </row>
    <row r="38" spans="1:22" x14ac:dyDescent="0.25">
      <c r="A38" s="11" t="s">
        <v>508</v>
      </c>
      <c r="B38" s="13">
        <v>5860</v>
      </c>
      <c r="C38" s="14">
        <f>(17/B38*100)</f>
        <v>0.29010238907849828</v>
      </c>
      <c r="D38" s="15">
        <v>5843</v>
      </c>
      <c r="E38" s="14">
        <v>61.963779469999999</v>
      </c>
      <c r="F38" s="16">
        <v>0.80224751000000005</v>
      </c>
      <c r="G38" s="14">
        <v>25.247177740000001</v>
      </c>
      <c r="H38" s="16">
        <v>0.66517278999999996</v>
      </c>
      <c r="I38" s="14">
        <v>6.5019270000000002</v>
      </c>
      <c r="J38" s="16">
        <v>0.36724287</v>
      </c>
      <c r="K38" s="14">
        <v>3.9579759299999999</v>
      </c>
      <c r="L38" s="16">
        <v>0.32098292</v>
      </c>
      <c r="M38" s="14">
        <v>0</v>
      </c>
      <c r="N38" s="16">
        <v>0</v>
      </c>
      <c r="O38" s="14" t="s">
        <v>582</v>
      </c>
      <c r="P38" s="16" t="s">
        <v>582</v>
      </c>
      <c r="Q38" s="14">
        <v>0</v>
      </c>
      <c r="R38" s="16">
        <v>0</v>
      </c>
      <c r="S38" s="14">
        <v>0</v>
      </c>
      <c r="T38" s="16">
        <v>0</v>
      </c>
      <c r="U38" s="14">
        <v>2.3291398499999998</v>
      </c>
      <c r="V38" s="16">
        <v>0.28131672000000002</v>
      </c>
    </row>
    <row r="39" spans="1:22" x14ac:dyDescent="0.25">
      <c r="A39" s="11" t="s">
        <v>509</v>
      </c>
      <c r="B39" s="13">
        <v>5895</v>
      </c>
      <c r="C39" s="14">
        <f>(32/B39*100)</f>
        <v>0.54283290924512295</v>
      </c>
      <c r="D39" s="15">
        <v>5863</v>
      </c>
      <c r="E39" s="14">
        <v>78.282645029999998</v>
      </c>
      <c r="F39" s="16">
        <v>0.76573975000000005</v>
      </c>
      <c r="G39" s="14">
        <v>10.398547049999999</v>
      </c>
      <c r="H39" s="16">
        <v>0.54176466999999995</v>
      </c>
      <c r="I39" s="14">
        <v>4.7229749300000003</v>
      </c>
      <c r="J39" s="16">
        <v>0.31404523000000001</v>
      </c>
      <c r="K39" s="14">
        <v>4.2202181000000003</v>
      </c>
      <c r="L39" s="16">
        <v>0.36012104</v>
      </c>
      <c r="M39" s="14">
        <v>0</v>
      </c>
      <c r="N39" s="16">
        <v>0</v>
      </c>
      <c r="O39" s="14" t="s">
        <v>582</v>
      </c>
      <c r="P39" s="16" t="s">
        <v>582</v>
      </c>
      <c r="Q39" s="14">
        <v>0</v>
      </c>
      <c r="R39" s="16">
        <v>0</v>
      </c>
      <c r="S39" s="14">
        <v>0</v>
      </c>
      <c r="T39" s="16">
        <v>0</v>
      </c>
      <c r="U39" s="14">
        <v>2.3756148800000001</v>
      </c>
      <c r="V39" s="16">
        <v>0.34955946999999998</v>
      </c>
    </row>
    <row r="40" spans="1:22" x14ac:dyDescent="0.25">
      <c r="A40" s="11" t="s">
        <v>510</v>
      </c>
      <c r="B40" s="13">
        <v>14157</v>
      </c>
      <c r="C40" s="14">
        <f>(298/B40*100)</f>
        <v>2.1049657413293779</v>
      </c>
      <c r="D40" s="15">
        <v>13859</v>
      </c>
      <c r="E40" s="14">
        <v>60.875862920000003</v>
      </c>
      <c r="F40" s="16">
        <v>0.63196459999999999</v>
      </c>
      <c r="G40" s="14">
        <v>22.000042449999999</v>
      </c>
      <c r="H40" s="16">
        <v>0.57766167999999996</v>
      </c>
      <c r="I40" s="14">
        <v>8.0530741599999995</v>
      </c>
      <c r="J40" s="16">
        <v>0.35518114000000001</v>
      </c>
      <c r="K40" s="14">
        <v>6.7285069699999998</v>
      </c>
      <c r="L40" s="16">
        <v>0.34701714</v>
      </c>
      <c r="M40" s="14">
        <v>0</v>
      </c>
      <c r="N40" s="16">
        <v>0</v>
      </c>
      <c r="O40" s="14" t="s">
        <v>582</v>
      </c>
      <c r="P40" s="16" t="s">
        <v>582</v>
      </c>
      <c r="Q40" s="14">
        <v>0</v>
      </c>
      <c r="R40" s="16">
        <v>0</v>
      </c>
      <c r="S40" s="14">
        <v>0</v>
      </c>
      <c r="T40" s="16">
        <v>0</v>
      </c>
      <c r="U40" s="14">
        <v>2.34251349</v>
      </c>
      <c r="V40" s="16">
        <v>0.29008695000000001</v>
      </c>
    </row>
    <row r="41" spans="1:22" x14ac:dyDescent="0.25">
      <c r="A41" s="11" t="s">
        <v>511</v>
      </c>
      <c r="B41" s="13">
        <v>5712</v>
      </c>
      <c r="C41" s="14">
        <f>(40/B41*100)</f>
        <v>0.70028011204481799</v>
      </c>
      <c r="D41" s="15">
        <v>5672</v>
      </c>
      <c r="E41" s="14">
        <v>67.084765430000004</v>
      </c>
      <c r="F41" s="16">
        <v>0.86309060000000004</v>
      </c>
      <c r="G41" s="14">
        <v>19.343389949999999</v>
      </c>
      <c r="H41" s="16">
        <v>0.64495009000000003</v>
      </c>
      <c r="I41" s="14">
        <v>6.3931242199999998</v>
      </c>
      <c r="J41" s="16">
        <v>0.38889103000000003</v>
      </c>
      <c r="K41" s="14">
        <v>4.7103670700000002</v>
      </c>
      <c r="L41" s="16">
        <v>0.29650429</v>
      </c>
      <c r="M41" s="14">
        <v>0</v>
      </c>
      <c r="N41" s="16">
        <v>0</v>
      </c>
      <c r="O41" s="14" t="s">
        <v>582</v>
      </c>
      <c r="P41" s="16" t="s">
        <v>582</v>
      </c>
      <c r="Q41" s="14">
        <v>0.67692078</v>
      </c>
      <c r="R41" s="16">
        <v>0.18045849999999999</v>
      </c>
      <c r="S41" s="14">
        <v>0</v>
      </c>
      <c r="T41" s="16">
        <v>0</v>
      </c>
      <c r="U41" s="14">
        <v>1.7914325499999999</v>
      </c>
      <c r="V41" s="16">
        <v>0.33892169</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64.086264377714301</v>
      </c>
      <c r="F42" s="16">
        <f>IF(COUNT(F7:F41) &gt; 0, SQRT(SUMSQ(F7:F41)/(COUNT(F7:F41)*COUNT(F7:F41)) ), "—")</f>
        <v>0.12022695539707172</v>
      </c>
      <c r="G42" s="14">
        <f>IF(COUNT(G7:G41) &gt; 0, AVERAGE(G7:G41), "—")</f>
        <v>17.871213785999998</v>
      </c>
      <c r="H42" s="16">
        <f>IF(COUNT(H7:H41) &gt; 0, SQRT(SUMSQ(H7:H41)/(COUNT(H7:H41)*COUNT(H7:H41)) ), "—")</f>
        <v>9.4025972215236522E-2</v>
      </c>
      <c r="I42" s="14">
        <f>IF(COUNT(I7:I41) &gt; 0, AVERAGE(I7:I41), "—")</f>
        <v>5.7798037825714283</v>
      </c>
      <c r="J42" s="16">
        <f>IF(COUNT(J7:J41) &gt; 0, SQRT(SUMSQ(J7:J41)/(COUNT(J7:J41)*COUNT(J7:J41)) ), "—")</f>
        <v>5.5245375946728022E-2</v>
      </c>
      <c r="K42" s="14">
        <f>IF(COUNT(K7:K41) &gt; 0, AVERAGE(K7:K41), "—")</f>
        <v>4.2535916548571429</v>
      </c>
      <c r="L42" s="16">
        <f>IF(COUNT(L7:L41) &gt; 0, SQRT(SUMSQ(L7:L41)/(COUNT(L7:L41)*COUNT(L7:L41)) ), "—")</f>
        <v>4.855715429878691E-2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1.7078103760000003</v>
      </c>
      <c r="V42" s="16">
        <f>IF(COUNT(V7:V41) &gt; 0, SQRT(SUMSQ(V7:V41)/(COUNT(V7:V41)*COUNT(V7:V41)) ), "—")</f>
        <v>4.1636701904381006E-2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65.668325659999994</v>
      </c>
      <c r="F46" s="16">
        <v>0.59533734000000005</v>
      </c>
      <c r="G46" s="14">
        <v>13.21489424</v>
      </c>
      <c r="H46" s="16">
        <v>0.35629950999999999</v>
      </c>
      <c r="I46" s="14">
        <v>3.9908062200000001</v>
      </c>
      <c r="J46" s="16">
        <v>0.2039166</v>
      </c>
      <c r="K46" s="14">
        <v>4.1149755800000003</v>
      </c>
      <c r="L46" s="16">
        <v>0.18214938</v>
      </c>
      <c r="M46" s="14">
        <v>0</v>
      </c>
      <c r="N46" s="16">
        <v>0</v>
      </c>
      <c r="O46" s="14" t="s">
        <v>582</v>
      </c>
      <c r="P46" s="16" t="s">
        <v>582</v>
      </c>
      <c r="Q46" s="14">
        <v>0</v>
      </c>
      <c r="R46" s="16">
        <v>0</v>
      </c>
      <c r="S46" s="14">
        <v>0</v>
      </c>
      <c r="T46" s="16">
        <v>0</v>
      </c>
      <c r="U46" s="14">
        <v>13.010998300000001</v>
      </c>
      <c r="V46" s="16">
        <v>0.59176329999999999</v>
      </c>
    </row>
    <row r="47" spans="1:22" x14ac:dyDescent="0.25">
      <c r="A47" s="11" t="s">
        <v>517</v>
      </c>
      <c r="B47" s="13">
        <v>5928</v>
      </c>
      <c r="C47" s="14">
        <f>(106/B47*100)</f>
        <v>1.7881241565452091</v>
      </c>
      <c r="D47" s="15">
        <v>5822</v>
      </c>
      <c r="E47" s="14">
        <v>63.977823800000003</v>
      </c>
      <c r="F47" s="16">
        <v>0.91260448000000005</v>
      </c>
      <c r="G47" s="14">
        <v>17.078322329999999</v>
      </c>
      <c r="H47" s="16">
        <v>0.55424797000000003</v>
      </c>
      <c r="I47" s="14">
        <v>6.2701076499999999</v>
      </c>
      <c r="J47" s="16">
        <v>0.36360476000000003</v>
      </c>
      <c r="K47" s="14">
        <v>5.2212484400000001</v>
      </c>
      <c r="L47" s="16">
        <v>0.37405376000000001</v>
      </c>
      <c r="M47" s="14">
        <v>0</v>
      </c>
      <c r="N47" s="16">
        <v>0</v>
      </c>
      <c r="O47" s="14" t="s">
        <v>582</v>
      </c>
      <c r="P47" s="16" t="s">
        <v>582</v>
      </c>
      <c r="Q47" s="14">
        <v>0</v>
      </c>
      <c r="R47" s="16">
        <v>0</v>
      </c>
      <c r="S47" s="14">
        <v>0</v>
      </c>
      <c r="T47" s="16">
        <v>0</v>
      </c>
      <c r="U47" s="14">
        <v>7.4524977799999998</v>
      </c>
      <c r="V47" s="16">
        <v>0.75500272999999996</v>
      </c>
    </row>
    <row r="48" spans="1:22" x14ac:dyDescent="0.25">
      <c r="A48" s="11" t="s">
        <v>518</v>
      </c>
      <c r="B48" s="13">
        <v>9841</v>
      </c>
      <c r="C48" s="14">
        <f>(7/B48*100)</f>
        <v>7.1130982623717101E-2</v>
      </c>
      <c r="D48" s="15">
        <v>9834</v>
      </c>
      <c r="E48" s="14">
        <v>68.363171370000003</v>
      </c>
      <c r="F48" s="16">
        <v>0.95559212999999998</v>
      </c>
      <c r="G48" s="14">
        <v>18.237291599999999</v>
      </c>
      <c r="H48" s="16">
        <v>0.61006355000000001</v>
      </c>
      <c r="I48" s="14">
        <v>6.6545320500000003</v>
      </c>
      <c r="J48" s="16">
        <v>0.35515535999999998</v>
      </c>
      <c r="K48" s="14">
        <v>5.5295769000000004</v>
      </c>
      <c r="L48" s="16">
        <v>0.37029610000000002</v>
      </c>
      <c r="M48" s="14">
        <v>0</v>
      </c>
      <c r="N48" s="16">
        <v>0</v>
      </c>
      <c r="O48" s="14" t="s">
        <v>582</v>
      </c>
      <c r="P48" s="16" t="s">
        <v>582</v>
      </c>
      <c r="Q48" s="14">
        <v>0</v>
      </c>
      <c r="R48" s="16">
        <v>0</v>
      </c>
      <c r="S48" s="14">
        <v>0</v>
      </c>
      <c r="T48" s="16">
        <v>0</v>
      </c>
      <c r="U48" s="14">
        <v>1.2154280799999999</v>
      </c>
      <c r="V48" s="16">
        <v>0.50854387999999995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67.064831220000002</v>
      </c>
      <c r="F50" s="16">
        <v>0.66742292999999997</v>
      </c>
      <c r="G50" s="14">
        <v>19.98026084</v>
      </c>
      <c r="H50" s="16">
        <v>0.62839518999999999</v>
      </c>
      <c r="I50" s="14">
        <v>6.0917415899999998</v>
      </c>
      <c r="J50" s="16">
        <v>0.30815895999999998</v>
      </c>
      <c r="K50" s="14">
        <v>5.2188490400000003</v>
      </c>
      <c r="L50" s="16">
        <v>0.27288962999999999</v>
      </c>
      <c r="M50" s="14">
        <v>0</v>
      </c>
      <c r="N50" s="16">
        <v>0</v>
      </c>
      <c r="O50" s="14" t="s">
        <v>582</v>
      </c>
      <c r="P50" s="16" t="s">
        <v>582</v>
      </c>
      <c r="Q50" s="14">
        <v>0</v>
      </c>
      <c r="R50" s="16">
        <v>0</v>
      </c>
      <c r="S50" s="14">
        <v>0</v>
      </c>
      <c r="T50" s="16">
        <v>0</v>
      </c>
      <c r="U50" s="14">
        <v>1.6443173200000001</v>
      </c>
      <c r="V50" s="16">
        <v>0.17743560999999999</v>
      </c>
    </row>
    <row r="51" spans="1:22" x14ac:dyDescent="0.25">
      <c r="A51" s="11" t="s">
        <v>521</v>
      </c>
      <c r="B51" s="13">
        <v>6866</v>
      </c>
      <c r="C51" s="14">
        <f>(109/B51*100)</f>
        <v>1.5875327701718611</v>
      </c>
      <c r="D51" s="15">
        <v>6757</v>
      </c>
      <c r="E51" s="14">
        <v>60.890515739999998</v>
      </c>
      <c r="F51" s="16">
        <v>0.67143900999999995</v>
      </c>
      <c r="G51" s="14">
        <v>16.11417904</v>
      </c>
      <c r="H51" s="16">
        <v>0.45928129000000001</v>
      </c>
      <c r="I51" s="14">
        <v>5.3053851099999996</v>
      </c>
      <c r="J51" s="16">
        <v>0.27604243000000001</v>
      </c>
      <c r="K51" s="14">
        <v>4.9520422799999997</v>
      </c>
      <c r="L51" s="16">
        <v>0.35593747999999997</v>
      </c>
      <c r="M51" s="14">
        <v>0</v>
      </c>
      <c r="N51" s="16">
        <v>0</v>
      </c>
      <c r="O51" s="14" t="s">
        <v>582</v>
      </c>
      <c r="P51" s="16" t="s">
        <v>582</v>
      </c>
      <c r="Q51" s="14">
        <v>10.56861542</v>
      </c>
      <c r="R51" s="16">
        <v>0.61197670000000004</v>
      </c>
      <c r="S51" s="14">
        <v>0</v>
      </c>
      <c r="T51" s="16">
        <v>0</v>
      </c>
      <c r="U51" s="14">
        <v>2.1692624199999999</v>
      </c>
      <c r="V51" s="16">
        <v>0.26639183</v>
      </c>
    </row>
    <row r="52" spans="1:22" x14ac:dyDescent="0.25">
      <c r="A52" s="11" t="s">
        <v>522</v>
      </c>
      <c r="B52" s="13">
        <v>5809</v>
      </c>
      <c r="C52" s="14">
        <f>(78/B52*100)</f>
        <v>1.3427440179032535</v>
      </c>
      <c r="D52" s="15">
        <v>5731</v>
      </c>
      <c r="E52" s="14">
        <v>74.987439949999995</v>
      </c>
      <c r="F52" s="16">
        <v>0.70143155000000001</v>
      </c>
      <c r="G52" s="14">
        <v>16.03916809</v>
      </c>
      <c r="H52" s="16">
        <v>0.48514750000000001</v>
      </c>
      <c r="I52" s="14">
        <v>4.7119051000000001</v>
      </c>
      <c r="J52" s="16">
        <v>0.28254990000000002</v>
      </c>
      <c r="K52" s="14">
        <v>3.19256977</v>
      </c>
      <c r="L52" s="16">
        <v>0.23074040000000001</v>
      </c>
      <c r="M52" s="14">
        <v>0</v>
      </c>
      <c r="N52" s="16">
        <v>0</v>
      </c>
      <c r="O52" s="14" t="s">
        <v>582</v>
      </c>
      <c r="P52" s="16" t="s">
        <v>582</v>
      </c>
      <c r="Q52" s="14">
        <v>0</v>
      </c>
      <c r="R52" s="16">
        <v>0</v>
      </c>
      <c r="S52" s="14">
        <v>0</v>
      </c>
      <c r="T52" s="16">
        <v>0</v>
      </c>
      <c r="U52" s="14">
        <v>1.06891709</v>
      </c>
      <c r="V52" s="16">
        <v>0.15997829999999999</v>
      </c>
    </row>
    <row r="53" spans="1:22" x14ac:dyDescent="0.25">
      <c r="A53" s="11" t="s">
        <v>523</v>
      </c>
      <c r="B53" s="13">
        <v>5571</v>
      </c>
      <c r="C53" s="14">
        <f>(85/B53*100)</f>
        <v>1.5257583916711541</v>
      </c>
      <c r="D53" s="15">
        <v>5486</v>
      </c>
      <c r="E53" s="14">
        <v>66.728931610000004</v>
      </c>
      <c r="F53" s="16">
        <v>0.58230333000000001</v>
      </c>
      <c r="G53" s="14">
        <v>19.09058898</v>
      </c>
      <c r="H53" s="16">
        <v>0.50599855000000005</v>
      </c>
      <c r="I53" s="14">
        <v>6.4269226100000001</v>
      </c>
      <c r="J53" s="16">
        <v>0.33880287999999997</v>
      </c>
      <c r="K53" s="14">
        <v>4.3828655599999999</v>
      </c>
      <c r="L53" s="16">
        <v>0.30613240000000003</v>
      </c>
      <c r="M53" s="14">
        <v>0</v>
      </c>
      <c r="N53" s="16">
        <v>0</v>
      </c>
      <c r="O53" s="14" t="s">
        <v>582</v>
      </c>
      <c r="P53" s="16" t="s">
        <v>582</v>
      </c>
      <c r="Q53" s="14">
        <v>0</v>
      </c>
      <c r="R53" s="16">
        <v>0</v>
      </c>
      <c r="S53" s="14">
        <v>0</v>
      </c>
      <c r="T53" s="16">
        <v>0</v>
      </c>
      <c r="U53" s="14">
        <v>3.3706912400000002</v>
      </c>
      <c r="V53" s="16">
        <v>0.26272536000000002</v>
      </c>
    </row>
    <row r="54" spans="1:22" x14ac:dyDescent="0.25">
      <c r="A54" s="11" t="s">
        <v>524</v>
      </c>
      <c r="B54" s="13">
        <v>4740</v>
      </c>
      <c r="C54" s="14">
        <f>(127/B54*100)</f>
        <v>2.6793248945147683</v>
      </c>
      <c r="D54" s="15">
        <v>4613</v>
      </c>
      <c r="E54" s="14">
        <v>65.721524709999997</v>
      </c>
      <c r="F54" s="16">
        <v>0.80505901000000002</v>
      </c>
      <c r="G54" s="14">
        <v>12.66151732</v>
      </c>
      <c r="H54" s="16">
        <v>0.57188905999999995</v>
      </c>
      <c r="I54" s="14">
        <v>6.2699219499999996</v>
      </c>
      <c r="J54" s="16">
        <v>0.45510169</v>
      </c>
      <c r="K54" s="14">
        <v>7.89058919</v>
      </c>
      <c r="L54" s="16">
        <v>0.44193767</v>
      </c>
      <c r="M54" s="14">
        <v>0</v>
      </c>
      <c r="N54" s="16">
        <v>0</v>
      </c>
      <c r="O54" s="14" t="s">
        <v>582</v>
      </c>
      <c r="P54" s="16" t="s">
        <v>582</v>
      </c>
      <c r="Q54" s="14">
        <v>0</v>
      </c>
      <c r="R54" s="16">
        <v>0</v>
      </c>
      <c r="S54" s="14">
        <v>0</v>
      </c>
      <c r="T54" s="16">
        <v>0</v>
      </c>
      <c r="U54" s="14">
        <v>7.4564468399999999</v>
      </c>
      <c r="V54" s="16">
        <v>0.54026993000000001</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53.004268320000001</v>
      </c>
      <c r="F56" s="16">
        <v>1.01362551</v>
      </c>
      <c r="G56" s="14">
        <v>20.459557360000002</v>
      </c>
      <c r="H56" s="16">
        <v>0.59811168999999997</v>
      </c>
      <c r="I56" s="14">
        <v>14.50355935</v>
      </c>
      <c r="J56" s="16">
        <v>0.62918693999999997</v>
      </c>
      <c r="K56" s="14">
        <v>11.43284991</v>
      </c>
      <c r="L56" s="16">
        <v>0.54809722000000005</v>
      </c>
      <c r="M56" s="14">
        <v>0</v>
      </c>
      <c r="N56" s="16">
        <v>0</v>
      </c>
      <c r="O56" s="14" t="s">
        <v>582</v>
      </c>
      <c r="P56" s="16" t="s">
        <v>582</v>
      </c>
      <c r="Q56" s="14">
        <v>0</v>
      </c>
      <c r="R56" s="16">
        <v>0</v>
      </c>
      <c r="S56" s="14">
        <v>0</v>
      </c>
      <c r="T56" s="16">
        <v>0</v>
      </c>
      <c r="U56" s="14">
        <v>0.59976505000000002</v>
      </c>
      <c r="V56" s="16">
        <v>0.12512280000000001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72.541174810000001</v>
      </c>
      <c r="F61" s="16">
        <v>0.64255483999999996</v>
      </c>
      <c r="G61" s="14">
        <v>16.071987549999999</v>
      </c>
      <c r="H61" s="16">
        <v>0.53799182999999995</v>
      </c>
      <c r="I61" s="14">
        <v>5.7603654300000002</v>
      </c>
      <c r="J61" s="16">
        <v>0.35499332</v>
      </c>
      <c r="K61" s="14">
        <v>3.2124396700000002</v>
      </c>
      <c r="L61" s="16">
        <v>0.25504460000000001</v>
      </c>
      <c r="M61" s="14">
        <v>0</v>
      </c>
      <c r="N61" s="16">
        <v>0</v>
      </c>
      <c r="O61" s="14" t="s">
        <v>582</v>
      </c>
      <c r="P61" s="16" t="s">
        <v>582</v>
      </c>
      <c r="Q61" s="14">
        <v>0</v>
      </c>
      <c r="R61" s="16">
        <v>0</v>
      </c>
      <c r="S61" s="14">
        <v>0</v>
      </c>
      <c r="T61" s="16">
        <v>0</v>
      </c>
      <c r="U61" s="14">
        <v>2.41403254</v>
      </c>
      <c r="V61" s="16">
        <v>0.34888377999999998</v>
      </c>
    </row>
    <row r="62" spans="1:22" x14ac:dyDescent="0.25">
      <c r="A62" s="11" t="s">
        <v>532</v>
      </c>
      <c r="B62" s="13">
        <v>4476</v>
      </c>
      <c r="C62" s="14">
        <f>(3/B62*100)</f>
        <v>6.7024128686327081E-2</v>
      </c>
      <c r="D62" s="15">
        <v>4473</v>
      </c>
      <c r="E62" s="14">
        <v>55.221500409999997</v>
      </c>
      <c r="F62" s="16">
        <v>0.74293872999999999</v>
      </c>
      <c r="G62" s="14">
        <v>24.488982149999998</v>
      </c>
      <c r="H62" s="16">
        <v>0.61549929000000003</v>
      </c>
      <c r="I62" s="14">
        <v>11.05604142</v>
      </c>
      <c r="J62" s="16">
        <v>0.50647385</v>
      </c>
      <c r="K62" s="14">
        <v>8.8073390499999995</v>
      </c>
      <c r="L62" s="16">
        <v>0.41157814999999998</v>
      </c>
      <c r="M62" s="14">
        <v>0</v>
      </c>
      <c r="N62" s="16">
        <v>0</v>
      </c>
      <c r="O62" s="14" t="s">
        <v>582</v>
      </c>
      <c r="P62" s="16" t="s">
        <v>582</v>
      </c>
      <c r="Q62" s="14">
        <v>0</v>
      </c>
      <c r="R62" s="16">
        <v>0</v>
      </c>
      <c r="S62" s="14">
        <v>0</v>
      </c>
      <c r="T62" s="16">
        <v>0</v>
      </c>
      <c r="U62" s="14">
        <v>0.42613697</v>
      </c>
      <c r="V62" s="16">
        <v>9.2642539999999995E-2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78.289272879999999</v>
      </c>
      <c r="F66" s="16">
        <v>0.49669432000000002</v>
      </c>
      <c r="G66" s="14">
        <v>9.7455212000000007</v>
      </c>
      <c r="H66" s="16">
        <v>0.37297754</v>
      </c>
      <c r="I66" s="14">
        <v>3.3344984000000002</v>
      </c>
      <c r="J66" s="16">
        <v>0.24585572</v>
      </c>
      <c r="K66" s="14">
        <v>3.11801123</v>
      </c>
      <c r="L66" s="16">
        <v>0.24388286000000001</v>
      </c>
      <c r="M66" s="14">
        <v>0</v>
      </c>
      <c r="N66" s="16">
        <v>0</v>
      </c>
      <c r="O66" s="14" t="s">
        <v>582</v>
      </c>
      <c r="P66" s="16" t="s">
        <v>582</v>
      </c>
      <c r="Q66" s="14">
        <v>0</v>
      </c>
      <c r="R66" s="16">
        <v>0</v>
      </c>
      <c r="S66" s="14">
        <v>0</v>
      </c>
      <c r="T66" s="16">
        <v>0</v>
      </c>
      <c r="U66" s="14">
        <v>5.5126963</v>
      </c>
      <c r="V66" s="16">
        <v>0.26774007</v>
      </c>
    </row>
    <row r="67" spans="1:22" x14ac:dyDescent="0.25">
      <c r="A67" s="11" t="s">
        <v>537</v>
      </c>
      <c r="B67" s="13">
        <v>6971</v>
      </c>
      <c r="C67" s="14">
        <f>(146/B67*100)</f>
        <v>2.094391048630039</v>
      </c>
      <c r="D67" s="15">
        <v>6825</v>
      </c>
      <c r="E67" s="14">
        <v>76.338102590000005</v>
      </c>
      <c r="F67" s="16">
        <v>0.65374551000000003</v>
      </c>
      <c r="G67" s="14">
        <v>14.1862908</v>
      </c>
      <c r="H67" s="16">
        <v>0.51196653999999997</v>
      </c>
      <c r="I67" s="14">
        <v>3.91819301</v>
      </c>
      <c r="J67" s="16">
        <v>0.24402278999999999</v>
      </c>
      <c r="K67" s="14">
        <v>3.67694403</v>
      </c>
      <c r="L67" s="16">
        <v>0.26603443999999998</v>
      </c>
      <c r="M67" s="14">
        <v>0</v>
      </c>
      <c r="N67" s="16">
        <v>0</v>
      </c>
      <c r="O67" s="14" t="s">
        <v>582</v>
      </c>
      <c r="P67" s="16" t="s">
        <v>582</v>
      </c>
      <c r="Q67" s="14">
        <v>0</v>
      </c>
      <c r="R67" s="16">
        <v>0</v>
      </c>
      <c r="S67" s="14">
        <v>0</v>
      </c>
      <c r="T67" s="16">
        <v>0</v>
      </c>
      <c r="U67" s="14">
        <v>1.88046957</v>
      </c>
      <c r="V67" s="16">
        <v>0.20711470000000001</v>
      </c>
    </row>
    <row r="68" spans="1:22" x14ac:dyDescent="0.25">
      <c r="A68" s="11" t="s">
        <v>538</v>
      </c>
      <c r="B68" s="13">
        <v>12083</v>
      </c>
      <c r="C68" s="14">
        <f>(26/B68*100)</f>
        <v>0.21517834974757924</v>
      </c>
      <c r="D68" s="15">
        <v>12057</v>
      </c>
      <c r="E68" s="14">
        <v>58.192459030000002</v>
      </c>
      <c r="F68" s="16">
        <v>0.39761312999999998</v>
      </c>
      <c r="G68" s="14">
        <v>19.732409730000001</v>
      </c>
      <c r="H68" s="16">
        <v>0.35662252</v>
      </c>
      <c r="I68" s="14">
        <v>7.6911279600000002</v>
      </c>
      <c r="J68" s="16">
        <v>0.20874909</v>
      </c>
      <c r="K68" s="14">
        <v>5.6782161000000002</v>
      </c>
      <c r="L68" s="16">
        <v>0.18966141</v>
      </c>
      <c r="M68" s="14">
        <v>0</v>
      </c>
      <c r="N68" s="16">
        <v>0</v>
      </c>
      <c r="O68" s="14" t="s">
        <v>582</v>
      </c>
      <c r="P68" s="16" t="s">
        <v>582</v>
      </c>
      <c r="Q68" s="14">
        <v>0</v>
      </c>
      <c r="R68" s="16">
        <v>0</v>
      </c>
      <c r="S68" s="14">
        <v>0</v>
      </c>
      <c r="T68" s="16">
        <v>0</v>
      </c>
      <c r="U68" s="14">
        <v>8.7057871900000006</v>
      </c>
      <c r="V68" s="16">
        <v>0.21640762999999999</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70.025969369999999</v>
      </c>
      <c r="F70" s="16">
        <v>1.1579504300000001</v>
      </c>
      <c r="G70" s="14">
        <v>16.151969770000001</v>
      </c>
      <c r="H70" s="16">
        <v>0.49505401999999998</v>
      </c>
      <c r="I70" s="14">
        <v>6.4366285599999999</v>
      </c>
      <c r="J70" s="16">
        <v>0.41860513999999999</v>
      </c>
      <c r="K70" s="14">
        <v>5.0886662600000001</v>
      </c>
      <c r="L70" s="16">
        <v>0.54856616999999996</v>
      </c>
      <c r="M70" s="14">
        <v>0</v>
      </c>
      <c r="N70" s="16">
        <v>0</v>
      </c>
      <c r="O70" s="14" t="s">
        <v>582</v>
      </c>
      <c r="P70" s="16" t="s">
        <v>582</v>
      </c>
      <c r="Q70" s="14">
        <v>0</v>
      </c>
      <c r="R70" s="16">
        <v>0</v>
      </c>
      <c r="S70" s="14">
        <v>0</v>
      </c>
      <c r="T70" s="16">
        <v>0</v>
      </c>
      <c r="U70" s="14">
        <v>2.2967660400000001</v>
      </c>
      <c r="V70" s="16">
        <v>0.31880130000000001</v>
      </c>
    </row>
    <row r="71" spans="1:22" x14ac:dyDescent="0.25">
      <c r="A71" s="11" t="s">
        <v>541</v>
      </c>
      <c r="B71" s="13">
        <v>6115</v>
      </c>
      <c r="C71" s="14">
        <f>(17/B71*100)</f>
        <v>0.27800490596892891</v>
      </c>
      <c r="D71" s="15">
        <v>6098</v>
      </c>
      <c r="E71" s="14">
        <v>56.840057889999997</v>
      </c>
      <c r="F71" s="16">
        <v>0.62202124999999997</v>
      </c>
      <c r="G71" s="14">
        <v>24.556963710000002</v>
      </c>
      <c r="H71" s="16">
        <v>0.55236826000000006</v>
      </c>
      <c r="I71" s="14">
        <v>9.5001241600000004</v>
      </c>
      <c r="J71" s="16">
        <v>0.37138212999999998</v>
      </c>
      <c r="K71" s="14">
        <v>8.7916707699999996</v>
      </c>
      <c r="L71" s="16">
        <v>0.38781489000000002</v>
      </c>
      <c r="M71" s="14">
        <v>0</v>
      </c>
      <c r="N71" s="16">
        <v>0</v>
      </c>
      <c r="O71" s="14" t="s">
        <v>582</v>
      </c>
      <c r="P71" s="16" t="s">
        <v>582</v>
      </c>
      <c r="Q71" s="14">
        <v>0</v>
      </c>
      <c r="R71" s="16">
        <v>0</v>
      </c>
      <c r="S71" s="14">
        <v>0</v>
      </c>
      <c r="T71" s="16">
        <v>0</v>
      </c>
      <c r="U71" s="14">
        <v>0.31118348000000001</v>
      </c>
      <c r="V71" s="16">
        <v>6.6595710000000002E-2</v>
      </c>
    </row>
    <row r="72" spans="1:22" x14ac:dyDescent="0.25">
      <c r="A72" s="11" t="s">
        <v>542</v>
      </c>
      <c r="B72" s="13">
        <v>7708</v>
      </c>
      <c r="C72" s="14">
        <f>(5/B72*100)</f>
        <v>6.4867669953295279E-2</v>
      </c>
      <c r="D72" s="15">
        <v>7703</v>
      </c>
      <c r="E72" s="14">
        <v>82.433738180000006</v>
      </c>
      <c r="F72" s="16">
        <v>0.51711255</v>
      </c>
      <c r="G72" s="14">
        <v>10.59907958</v>
      </c>
      <c r="H72" s="16">
        <v>0.43803410999999998</v>
      </c>
      <c r="I72" s="14">
        <v>4.2169044299999996</v>
      </c>
      <c r="J72" s="16">
        <v>0.25607816999999999</v>
      </c>
      <c r="K72" s="14">
        <v>2.6047227899999998</v>
      </c>
      <c r="L72" s="16">
        <v>0.14727128</v>
      </c>
      <c r="M72" s="14">
        <v>0</v>
      </c>
      <c r="N72" s="16">
        <v>0</v>
      </c>
      <c r="O72" s="14" t="s">
        <v>582</v>
      </c>
      <c r="P72" s="16" t="s">
        <v>582</v>
      </c>
      <c r="Q72" s="14">
        <v>0</v>
      </c>
      <c r="R72" s="16">
        <v>0</v>
      </c>
      <c r="S72" s="14">
        <v>0</v>
      </c>
      <c r="T72" s="16">
        <v>0</v>
      </c>
      <c r="U72" s="14">
        <v>0.14555503</v>
      </c>
      <c r="V72" s="16">
        <v>4.6972159999999999E-2</v>
      </c>
    </row>
    <row r="73" spans="1:22" x14ac:dyDescent="0.25">
      <c r="A73" s="11" t="s">
        <v>543</v>
      </c>
      <c r="B73" s="13">
        <v>8249</v>
      </c>
      <c r="C73" s="14">
        <f>(148/B73*100)</f>
        <v>1.7941568674990909</v>
      </c>
      <c r="D73" s="15">
        <v>8101</v>
      </c>
      <c r="E73" s="14">
        <v>61.220767090000002</v>
      </c>
      <c r="F73" s="16">
        <v>0.82108088000000001</v>
      </c>
      <c r="G73" s="14">
        <v>18.159738730000001</v>
      </c>
      <c r="H73" s="16">
        <v>0.54150684000000004</v>
      </c>
      <c r="I73" s="14">
        <v>10.39687468</v>
      </c>
      <c r="J73" s="16">
        <v>0.43060711000000002</v>
      </c>
      <c r="K73" s="14">
        <v>9.3336318200000008</v>
      </c>
      <c r="L73" s="16">
        <v>0.45666955999999997</v>
      </c>
      <c r="M73" s="14">
        <v>0</v>
      </c>
      <c r="N73" s="16">
        <v>0</v>
      </c>
      <c r="O73" s="14" t="s">
        <v>582</v>
      </c>
      <c r="P73" s="16" t="s">
        <v>582</v>
      </c>
      <c r="Q73" s="14">
        <v>0</v>
      </c>
      <c r="R73" s="16">
        <v>0</v>
      </c>
      <c r="S73" s="14">
        <v>0</v>
      </c>
      <c r="T73" s="16">
        <v>0</v>
      </c>
      <c r="U73" s="14">
        <v>0.88898767999999995</v>
      </c>
      <c r="V73" s="16">
        <v>0.14323648</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61.139522370000002</v>
      </c>
      <c r="F75" s="16">
        <v>0.84514411</v>
      </c>
      <c r="G75" s="14">
        <v>19.526997699999999</v>
      </c>
      <c r="H75" s="16">
        <v>0.51130118000000002</v>
      </c>
      <c r="I75" s="14">
        <v>7.0760025899999999</v>
      </c>
      <c r="J75" s="16">
        <v>0.37564734</v>
      </c>
      <c r="K75" s="14">
        <v>5.0835624900000003</v>
      </c>
      <c r="L75" s="16">
        <v>0.31159909000000002</v>
      </c>
      <c r="M75" s="14">
        <v>0</v>
      </c>
      <c r="N75" s="16">
        <v>0</v>
      </c>
      <c r="O75" s="14" t="s">
        <v>582</v>
      </c>
      <c r="P75" s="16" t="s">
        <v>582</v>
      </c>
      <c r="Q75" s="14">
        <v>0</v>
      </c>
      <c r="R75" s="16">
        <v>0</v>
      </c>
      <c r="S75" s="14">
        <v>0</v>
      </c>
      <c r="T75" s="16">
        <v>0</v>
      </c>
      <c r="U75" s="14">
        <v>7.1739148400000001</v>
      </c>
      <c r="V75" s="16">
        <v>0.58752546999999999</v>
      </c>
    </row>
    <row r="76" spans="1:22" x14ac:dyDescent="0.25">
      <c r="A76" s="11" t="s">
        <v>546</v>
      </c>
      <c r="B76" s="13">
        <v>14167</v>
      </c>
      <c r="C76" s="14">
        <f>(229/B76*100)</f>
        <v>1.6164325545281288</v>
      </c>
      <c r="D76" s="15">
        <v>13938</v>
      </c>
      <c r="E76" s="14">
        <v>60.420440540000001</v>
      </c>
      <c r="F76" s="16">
        <v>0.61773606000000003</v>
      </c>
      <c r="G76" s="14">
        <v>20.350482190000001</v>
      </c>
      <c r="H76" s="16">
        <v>0.39241882</v>
      </c>
      <c r="I76" s="14">
        <v>7.76281921</v>
      </c>
      <c r="J76" s="16">
        <v>0.28764464000000001</v>
      </c>
      <c r="K76" s="14">
        <v>7.4542681899999996</v>
      </c>
      <c r="L76" s="16">
        <v>0.29230265</v>
      </c>
      <c r="M76" s="14">
        <v>0</v>
      </c>
      <c r="N76" s="16">
        <v>0</v>
      </c>
      <c r="O76" s="14" t="s">
        <v>582</v>
      </c>
      <c r="P76" s="16" t="s">
        <v>582</v>
      </c>
      <c r="Q76" s="14">
        <v>0</v>
      </c>
      <c r="R76" s="16">
        <v>0</v>
      </c>
      <c r="S76" s="14">
        <v>0</v>
      </c>
      <c r="T76" s="16">
        <v>0</v>
      </c>
      <c r="U76" s="14">
        <v>4.0119898799999998</v>
      </c>
      <c r="V76" s="16">
        <v>0.29960310000000001</v>
      </c>
    </row>
    <row r="77" spans="1:22" x14ac:dyDescent="0.25">
      <c r="A77" s="11" t="s">
        <v>547</v>
      </c>
      <c r="B77" s="13">
        <v>6062</v>
      </c>
      <c r="C77" s="14">
        <f>(98/B77*100)</f>
        <v>1.6166281755196306</v>
      </c>
      <c r="D77" s="15">
        <v>5964</v>
      </c>
      <c r="E77" s="14">
        <v>67.941837269999994</v>
      </c>
      <c r="F77" s="16">
        <v>0.67616679999999996</v>
      </c>
      <c r="G77" s="14">
        <v>16.59157531</v>
      </c>
      <c r="H77" s="16">
        <v>0.52180218</v>
      </c>
      <c r="I77" s="14">
        <v>4.7975411299999999</v>
      </c>
      <c r="J77" s="16">
        <v>0.26808242999999998</v>
      </c>
      <c r="K77" s="14">
        <v>4.9057104599999999</v>
      </c>
      <c r="L77" s="16">
        <v>0.26925265999999998</v>
      </c>
      <c r="M77" s="14">
        <v>0</v>
      </c>
      <c r="N77" s="16">
        <v>0</v>
      </c>
      <c r="O77" s="14" t="s">
        <v>582</v>
      </c>
      <c r="P77" s="16" t="s">
        <v>582</v>
      </c>
      <c r="Q77" s="14">
        <v>0</v>
      </c>
      <c r="R77" s="16">
        <v>0</v>
      </c>
      <c r="S77" s="14">
        <v>0</v>
      </c>
      <c r="T77" s="16">
        <v>0</v>
      </c>
      <c r="U77" s="14">
        <v>5.7633358299999999</v>
      </c>
      <c r="V77" s="16">
        <v>0.46475594999999997</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56.113252670000001</v>
      </c>
      <c r="F81" s="16">
        <v>0.93112421999999995</v>
      </c>
      <c r="G81" s="14">
        <v>24.247895960000001</v>
      </c>
      <c r="H81" s="16">
        <v>0.65532226000000005</v>
      </c>
      <c r="I81" s="14">
        <v>11.107718439999999</v>
      </c>
      <c r="J81" s="16">
        <v>0.52300778999999997</v>
      </c>
      <c r="K81" s="14">
        <v>8.0428907699999996</v>
      </c>
      <c r="L81" s="16">
        <v>0.47240775000000002</v>
      </c>
      <c r="M81" s="14">
        <v>0</v>
      </c>
      <c r="N81" s="16">
        <v>0</v>
      </c>
      <c r="O81" s="14" t="s">
        <v>582</v>
      </c>
      <c r="P81" s="16" t="s">
        <v>582</v>
      </c>
      <c r="Q81" s="14">
        <v>0</v>
      </c>
      <c r="R81" s="16">
        <v>0</v>
      </c>
      <c r="S81" s="14">
        <v>0</v>
      </c>
      <c r="T81" s="16">
        <v>0</v>
      </c>
      <c r="U81" s="14">
        <v>0.48824214999999999</v>
      </c>
      <c r="V81" s="16">
        <v>8.6836629999999998E-2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921</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77.941333189999995</v>
      </c>
      <c r="F7" s="16">
        <v>0.55420913999999999</v>
      </c>
      <c r="G7" s="14">
        <v>12.692855120000001</v>
      </c>
      <c r="H7" s="16">
        <v>0.42988042999999998</v>
      </c>
      <c r="I7" s="14">
        <v>4.0337566300000001</v>
      </c>
      <c r="J7" s="16">
        <v>0.21790919</v>
      </c>
      <c r="K7" s="14">
        <v>2.9682368600000002</v>
      </c>
      <c r="L7" s="16">
        <v>0.17613449</v>
      </c>
      <c r="M7" s="14">
        <v>0</v>
      </c>
      <c r="N7" s="16">
        <v>0</v>
      </c>
      <c r="O7" s="14" t="s">
        <v>582</v>
      </c>
      <c r="P7" s="16" t="s">
        <v>582</v>
      </c>
      <c r="Q7" s="14">
        <v>0</v>
      </c>
      <c r="R7" s="16">
        <v>0</v>
      </c>
      <c r="S7" s="14">
        <v>0</v>
      </c>
      <c r="T7" s="16">
        <v>0</v>
      </c>
      <c r="U7" s="14">
        <v>2.3638181999999999</v>
      </c>
      <c r="V7" s="16">
        <v>0.17738024999999999</v>
      </c>
    </row>
    <row r="8" spans="1:22" x14ac:dyDescent="0.25">
      <c r="A8" s="11" t="s">
        <v>478</v>
      </c>
      <c r="B8" s="13">
        <v>7007</v>
      </c>
      <c r="C8" s="14">
        <f>(28/B8*100)</f>
        <v>0.39960039960039961</v>
      </c>
      <c r="D8" s="15">
        <v>6979</v>
      </c>
      <c r="E8" s="14">
        <v>89.908296590000006</v>
      </c>
      <c r="F8" s="16">
        <v>0.53617042000000004</v>
      </c>
      <c r="G8" s="14">
        <v>4.8207947799999999</v>
      </c>
      <c r="H8" s="16">
        <v>0.35354476000000001</v>
      </c>
      <c r="I8" s="14">
        <v>1.5452693399999999</v>
      </c>
      <c r="J8" s="16">
        <v>0.16814803</v>
      </c>
      <c r="K8" s="14">
        <v>1.30863072</v>
      </c>
      <c r="L8" s="16">
        <v>0.16419022999999999</v>
      </c>
      <c r="M8" s="14">
        <v>0</v>
      </c>
      <c r="N8" s="16">
        <v>0</v>
      </c>
      <c r="O8" s="14" t="s">
        <v>582</v>
      </c>
      <c r="P8" s="16" t="s">
        <v>582</v>
      </c>
      <c r="Q8" s="14">
        <v>0.47277058999999999</v>
      </c>
      <c r="R8" s="16">
        <v>0.11635475000000001</v>
      </c>
      <c r="S8" s="14">
        <v>0</v>
      </c>
      <c r="T8" s="16">
        <v>0</v>
      </c>
      <c r="U8" s="14">
        <v>1.94423798</v>
      </c>
      <c r="V8" s="16">
        <v>0.18453527</v>
      </c>
    </row>
    <row r="9" spans="1:22" x14ac:dyDescent="0.25">
      <c r="A9" s="11" t="s">
        <v>479</v>
      </c>
      <c r="B9" s="13">
        <v>9651</v>
      </c>
      <c r="C9" s="14">
        <f>(136/B9*100)</f>
        <v>1.4091803958139053</v>
      </c>
      <c r="D9" s="15">
        <v>9515</v>
      </c>
      <c r="E9" s="14">
        <v>85.848810479999997</v>
      </c>
      <c r="F9" s="16">
        <v>0.60693448000000005</v>
      </c>
      <c r="G9" s="14">
        <v>5.9420434799999997</v>
      </c>
      <c r="H9" s="16">
        <v>0.29177661999999999</v>
      </c>
      <c r="I9" s="14">
        <v>1.5493571100000001</v>
      </c>
      <c r="J9" s="16">
        <v>0.14662093000000001</v>
      </c>
      <c r="K9" s="14">
        <v>0.99263575000000004</v>
      </c>
      <c r="L9" s="16">
        <v>0.12457678</v>
      </c>
      <c r="M9" s="14">
        <v>0</v>
      </c>
      <c r="N9" s="16">
        <v>0</v>
      </c>
      <c r="O9" s="14" t="s">
        <v>582</v>
      </c>
      <c r="P9" s="16" t="s">
        <v>582</v>
      </c>
      <c r="Q9" s="14">
        <v>3.0224594200000001</v>
      </c>
      <c r="R9" s="16">
        <v>0.54265094000000003</v>
      </c>
      <c r="S9" s="14">
        <v>0</v>
      </c>
      <c r="T9" s="16">
        <v>0</v>
      </c>
      <c r="U9" s="14">
        <v>2.6446937500000001</v>
      </c>
      <c r="V9" s="16">
        <v>0.29488944</v>
      </c>
    </row>
    <row r="10" spans="1:22" x14ac:dyDescent="0.25">
      <c r="A10" s="11" t="s">
        <v>480</v>
      </c>
      <c r="B10" s="13">
        <v>20058</v>
      </c>
      <c r="C10" s="14">
        <f>(534/B10*100)</f>
        <v>2.6622793897696679</v>
      </c>
      <c r="D10" s="15">
        <v>19524</v>
      </c>
      <c r="E10" s="14">
        <v>83.837111550000003</v>
      </c>
      <c r="F10" s="16">
        <v>0.51444595000000004</v>
      </c>
      <c r="G10" s="14">
        <v>9.8286334800000006</v>
      </c>
      <c r="H10" s="16">
        <v>0.36180804999999999</v>
      </c>
      <c r="I10" s="14">
        <v>2.4407823400000002</v>
      </c>
      <c r="J10" s="16">
        <v>0.18781693999999999</v>
      </c>
      <c r="K10" s="14">
        <v>2.13104681</v>
      </c>
      <c r="L10" s="16">
        <v>0.17740787999999999</v>
      </c>
      <c r="M10" s="14">
        <v>0</v>
      </c>
      <c r="N10" s="16">
        <v>0</v>
      </c>
      <c r="O10" s="14" t="s">
        <v>582</v>
      </c>
      <c r="P10" s="16" t="s">
        <v>582</v>
      </c>
      <c r="Q10" s="14">
        <v>0</v>
      </c>
      <c r="R10" s="16">
        <v>0</v>
      </c>
      <c r="S10" s="14">
        <v>0</v>
      </c>
      <c r="T10" s="16">
        <v>0</v>
      </c>
      <c r="U10" s="14">
        <v>1.76242582</v>
      </c>
      <c r="V10" s="16">
        <v>0.22199171000000001</v>
      </c>
    </row>
    <row r="11" spans="1:22" x14ac:dyDescent="0.25">
      <c r="A11" s="11" t="s">
        <v>481</v>
      </c>
      <c r="B11" s="13">
        <v>7053</v>
      </c>
      <c r="C11" s="14">
        <f>(60/B11*100)</f>
        <v>0.85070182900893243</v>
      </c>
      <c r="D11" s="15">
        <v>6993</v>
      </c>
      <c r="E11" s="14">
        <v>88.357653459999995</v>
      </c>
      <c r="F11" s="16">
        <v>0.59326780999999995</v>
      </c>
      <c r="G11" s="14">
        <v>6.7088476400000001</v>
      </c>
      <c r="H11" s="16">
        <v>0.37889614999999999</v>
      </c>
      <c r="I11" s="14">
        <v>1.84422025</v>
      </c>
      <c r="J11" s="16">
        <v>0.2256138</v>
      </c>
      <c r="K11" s="14">
        <v>1.00255117</v>
      </c>
      <c r="L11" s="16">
        <v>0.15892914999999999</v>
      </c>
      <c r="M11" s="14">
        <v>0</v>
      </c>
      <c r="N11" s="16">
        <v>0</v>
      </c>
      <c r="O11" s="14" t="s">
        <v>582</v>
      </c>
      <c r="P11" s="16" t="s">
        <v>582</v>
      </c>
      <c r="Q11" s="14">
        <v>0</v>
      </c>
      <c r="R11" s="16">
        <v>0</v>
      </c>
      <c r="S11" s="14">
        <v>0</v>
      </c>
      <c r="T11" s="16">
        <v>0</v>
      </c>
      <c r="U11" s="14">
        <v>2.08672747</v>
      </c>
      <c r="V11" s="16">
        <v>0.28222610999999997</v>
      </c>
    </row>
    <row r="12" spans="1:22" x14ac:dyDescent="0.25">
      <c r="A12" s="11" t="s">
        <v>482</v>
      </c>
      <c r="B12" s="13">
        <v>6894</v>
      </c>
      <c r="C12" s="14">
        <f>(59/B12*100)</f>
        <v>0.85581665216129965</v>
      </c>
      <c r="D12" s="15">
        <v>6835</v>
      </c>
      <c r="E12" s="14">
        <v>85.807119130000004</v>
      </c>
      <c r="F12" s="16">
        <v>0.77454772999999999</v>
      </c>
      <c r="G12" s="14">
        <v>5.7042263799999997</v>
      </c>
      <c r="H12" s="16">
        <v>0.34585031999999999</v>
      </c>
      <c r="I12" s="14">
        <v>2.1865459299999999</v>
      </c>
      <c r="J12" s="16">
        <v>0.19663940999999999</v>
      </c>
      <c r="K12" s="14">
        <v>2.0935524700000001</v>
      </c>
      <c r="L12" s="16">
        <v>0.20125924000000001</v>
      </c>
      <c r="M12" s="14">
        <v>0</v>
      </c>
      <c r="N12" s="16">
        <v>0</v>
      </c>
      <c r="O12" s="14" t="s">
        <v>582</v>
      </c>
      <c r="P12" s="16" t="s">
        <v>582</v>
      </c>
      <c r="Q12" s="14">
        <v>2.3477860100000001</v>
      </c>
      <c r="R12" s="16">
        <v>0.59181510000000004</v>
      </c>
      <c r="S12" s="14">
        <v>0</v>
      </c>
      <c r="T12" s="16">
        <v>0</v>
      </c>
      <c r="U12" s="14">
        <v>1.86077008</v>
      </c>
      <c r="V12" s="16">
        <v>0.23803182000000001</v>
      </c>
    </row>
    <row r="13" spans="1:22" x14ac:dyDescent="0.25">
      <c r="A13" s="11" t="s">
        <v>483</v>
      </c>
      <c r="B13" s="13">
        <v>7161</v>
      </c>
      <c r="C13" s="14">
        <f>(99/B13*100)</f>
        <v>1.3824884792626728</v>
      </c>
      <c r="D13" s="15">
        <v>7062</v>
      </c>
      <c r="E13" s="14">
        <v>87.507980509999996</v>
      </c>
      <c r="F13" s="16">
        <v>0.6046802</v>
      </c>
      <c r="G13" s="14">
        <v>5.2015320100000002</v>
      </c>
      <c r="H13" s="16">
        <v>0.31147606</v>
      </c>
      <c r="I13" s="14">
        <v>0.95292851999999995</v>
      </c>
      <c r="J13" s="16">
        <v>0.12697881999999999</v>
      </c>
      <c r="K13" s="14">
        <v>0.80788782999999997</v>
      </c>
      <c r="L13" s="16">
        <v>0.11626441</v>
      </c>
      <c r="M13" s="14">
        <v>0</v>
      </c>
      <c r="N13" s="16">
        <v>0</v>
      </c>
      <c r="O13" s="14" t="s">
        <v>582</v>
      </c>
      <c r="P13" s="16" t="s">
        <v>582</v>
      </c>
      <c r="Q13" s="14">
        <v>4.0711823999999996</v>
      </c>
      <c r="R13" s="16">
        <v>0.46817705999999998</v>
      </c>
      <c r="S13" s="14">
        <v>0</v>
      </c>
      <c r="T13" s="16">
        <v>0</v>
      </c>
      <c r="U13" s="14">
        <v>1.4584887200000001</v>
      </c>
      <c r="V13" s="16">
        <v>0.24290816000000001</v>
      </c>
    </row>
    <row r="14" spans="1:22" x14ac:dyDescent="0.25">
      <c r="A14" s="11" t="s">
        <v>484</v>
      </c>
      <c r="B14" s="13">
        <v>5587</v>
      </c>
      <c r="C14" s="14">
        <f>(76/B14*100)</f>
        <v>1.3603006980490424</v>
      </c>
      <c r="D14" s="15">
        <v>5511</v>
      </c>
      <c r="E14" s="14">
        <v>89.216586070000005</v>
      </c>
      <c r="F14" s="16">
        <v>0.49358551000000001</v>
      </c>
      <c r="G14" s="14">
        <v>6.9388774700000004</v>
      </c>
      <c r="H14" s="16">
        <v>0.44454212999999998</v>
      </c>
      <c r="I14" s="14">
        <v>1.57143894</v>
      </c>
      <c r="J14" s="16">
        <v>0.18657805999999999</v>
      </c>
      <c r="K14" s="14">
        <v>1.3926596499999999</v>
      </c>
      <c r="L14" s="16">
        <v>0.17657574000000001</v>
      </c>
      <c r="M14" s="14">
        <v>0</v>
      </c>
      <c r="N14" s="16">
        <v>0</v>
      </c>
      <c r="O14" s="14" t="s">
        <v>582</v>
      </c>
      <c r="P14" s="16" t="s">
        <v>582</v>
      </c>
      <c r="Q14" s="14">
        <v>0</v>
      </c>
      <c r="R14" s="16">
        <v>0</v>
      </c>
      <c r="S14" s="14">
        <v>0</v>
      </c>
      <c r="T14" s="16">
        <v>0</v>
      </c>
      <c r="U14" s="14">
        <v>0.88043788000000001</v>
      </c>
      <c r="V14" s="16">
        <v>0.13072835999999999</v>
      </c>
    </row>
    <row r="15" spans="1:22" x14ac:dyDescent="0.25">
      <c r="A15" s="11" t="s">
        <v>485</v>
      </c>
      <c r="B15" s="13">
        <v>5882</v>
      </c>
      <c r="C15" s="14">
        <f>(53/B15*100)</f>
        <v>0.90105406324379467</v>
      </c>
      <c r="D15" s="15">
        <v>5829</v>
      </c>
      <c r="E15" s="14">
        <v>86.608509229999996</v>
      </c>
      <c r="F15" s="16">
        <v>0.65172247999999999</v>
      </c>
      <c r="G15" s="14">
        <v>8.1015759299999992</v>
      </c>
      <c r="H15" s="16">
        <v>0.42193423000000002</v>
      </c>
      <c r="I15" s="14">
        <v>1.71337107</v>
      </c>
      <c r="J15" s="16">
        <v>0.17321603999999999</v>
      </c>
      <c r="K15" s="14">
        <v>1.29402021</v>
      </c>
      <c r="L15" s="16">
        <v>0.16766880000000001</v>
      </c>
      <c r="M15" s="14">
        <v>0</v>
      </c>
      <c r="N15" s="16">
        <v>0</v>
      </c>
      <c r="O15" s="14" t="s">
        <v>582</v>
      </c>
      <c r="P15" s="16" t="s">
        <v>582</v>
      </c>
      <c r="Q15" s="14">
        <v>1.0127116700000001</v>
      </c>
      <c r="R15" s="16">
        <v>0.45391006</v>
      </c>
      <c r="S15" s="14">
        <v>0</v>
      </c>
      <c r="T15" s="16">
        <v>0</v>
      </c>
      <c r="U15" s="14">
        <v>1.2698118899999999</v>
      </c>
      <c r="V15" s="16">
        <v>0.16565489999999999</v>
      </c>
    </row>
    <row r="16" spans="1:22" x14ac:dyDescent="0.25">
      <c r="A16" s="11" t="s">
        <v>486</v>
      </c>
      <c r="B16" s="13">
        <v>6108</v>
      </c>
      <c r="C16" s="14">
        <f>(112/B16*100)</f>
        <v>1.8336607727570402</v>
      </c>
      <c r="D16" s="15">
        <v>5996</v>
      </c>
      <c r="E16" s="14">
        <v>88.68533961</v>
      </c>
      <c r="F16" s="16">
        <v>0.5498615</v>
      </c>
      <c r="G16" s="14">
        <v>5.2497942699999998</v>
      </c>
      <c r="H16" s="16">
        <v>0.26015304</v>
      </c>
      <c r="I16" s="14">
        <v>1.6397532699999999</v>
      </c>
      <c r="J16" s="16">
        <v>0.16414780000000001</v>
      </c>
      <c r="K16" s="14">
        <v>1.30588718</v>
      </c>
      <c r="L16" s="16">
        <v>0.16238968000000001</v>
      </c>
      <c r="M16" s="14">
        <v>0</v>
      </c>
      <c r="N16" s="16">
        <v>0</v>
      </c>
      <c r="O16" s="14" t="s">
        <v>582</v>
      </c>
      <c r="P16" s="16" t="s">
        <v>582</v>
      </c>
      <c r="Q16" s="14">
        <v>0</v>
      </c>
      <c r="R16" s="16">
        <v>0</v>
      </c>
      <c r="S16" s="14">
        <v>0</v>
      </c>
      <c r="T16" s="16">
        <v>0</v>
      </c>
      <c r="U16" s="14">
        <v>3.1192256700000001</v>
      </c>
      <c r="V16" s="16">
        <v>0.42529749</v>
      </c>
    </row>
    <row r="17" spans="1:22" x14ac:dyDescent="0.25">
      <c r="A17" s="11" t="s">
        <v>487</v>
      </c>
      <c r="B17" s="13">
        <v>6504</v>
      </c>
      <c r="C17" s="14">
        <f>(765/B17*100)</f>
        <v>11.7619926199262</v>
      </c>
      <c r="D17" s="15">
        <v>5739</v>
      </c>
      <c r="E17" s="14">
        <v>88.992064940000006</v>
      </c>
      <c r="F17" s="16">
        <v>0.66213054999999998</v>
      </c>
      <c r="G17" s="14">
        <v>3.92500114</v>
      </c>
      <c r="H17" s="16">
        <v>0.29140967000000001</v>
      </c>
      <c r="I17" s="14">
        <v>0.84874530000000004</v>
      </c>
      <c r="J17" s="16">
        <v>0.15183173999999999</v>
      </c>
      <c r="K17" s="14">
        <v>0.79499949000000003</v>
      </c>
      <c r="L17" s="16">
        <v>0.1242318</v>
      </c>
      <c r="M17" s="14">
        <v>0</v>
      </c>
      <c r="N17" s="16">
        <v>0</v>
      </c>
      <c r="O17" s="14" t="s">
        <v>582</v>
      </c>
      <c r="P17" s="16" t="s">
        <v>582</v>
      </c>
      <c r="Q17" s="14">
        <v>2.5787706400000001</v>
      </c>
      <c r="R17" s="16">
        <v>0.34192867999999998</v>
      </c>
      <c r="S17" s="14">
        <v>0</v>
      </c>
      <c r="T17" s="16">
        <v>0</v>
      </c>
      <c r="U17" s="14">
        <v>2.8604184899999998</v>
      </c>
      <c r="V17" s="16">
        <v>0.35372498000000002</v>
      </c>
    </row>
    <row r="18" spans="1:22" x14ac:dyDescent="0.25">
      <c r="A18" s="11" t="s">
        <v>488</v>
      </c>
      <c r="B18" s="13">
        <v>5532</v>
      </c>
      <c r="C18" s="14">
        <f>(28/B18*100)</f>
        <v>0.50614605929139556</v>
      </c>
      <c r="D18" s="15">
        <v>5504</v>
      </c>
      <c r="E18" s="14">
        <v>90.80092157</v>
      </c>
      <c r="F18" s="16">
        <v>0.79270821999999996</v>
      </c>
      <c r="G18" s="14">
        <v>3.3885665999999999</v>
      </c>
      <c r="H18" s="16">
        <v>0.30805115</v>
      </c>
      <c r="I18" s="14">
        <v>1.68030744</v>
      </c>
      <c r="J18" s="16">
        <v>0.30238366</v>
      </c>
      <c r="K18" s="14">
        <v>1.4795412299999999</v>
      </c>
      <c r="L18" s="16">
        <v>0.1741578</v>
      </c>
      <c r="M18" s="14">
        <v>0</v>
      </c>
      <c r="N18" s="16">
        <v>0</v>
      </c>
      <c r="O18" s="14" t="s">
        <v>582</v>
      </c>
      <c r="P18" s="16" t="s">
        <v>582</v>
      </c>
      <c r="Q18" s="14">
        <v>0</v>
      </c>
      <c r="R18" s="16">
        <v>0</v>
      </c>
      <c r="S18" s="14">
        <v>0</v>
      </c>
      <c r="T18" s="16">
        <v>0</v>
      </c>
      <c r="U18" s="14">
        <v>2.6506631600000001</v>
      </c>
      <c r="V18" s="16">
        <v>0.36189338999999998</v>
      </c>
    </row>
    <row r="19" spans="1:22" x14ac:dyDescent="0.25">
      <c r="A19" s="11" t="s">
        <v>489</v>
      </c>
      <c r="B19" s="13">
        <v>5658</v>
      </c>
      <c r="C19" s="14">
        <f>(80/B19*100)</f>
        <v>1.4139271827500883</v>
      </c>
      <c r="D19" s="15">
        <v>5578</v>
      </c>
      <c r="E19" s="14">
        <v>89.815378269999997</v>
      </c>
      <c r="F19" s="16">
        <v>0.51112232999999996</v>
      </c>
      <c r="G19" s="14">
        <v>4.4905381499999999</v>
      </c>
      <c r="H19" s="16">
        <v>0.31835206999999999</v>
      </c>
      <c r="I19" s="14">
        <v>2.1969719400000001</v>
      </c>
      <c r="J19" s="16">
        <v>0.21477525</v>
      </c>
      <c r="K19" s="14">
        <v>1.58071746</v>
      </c>
      <c r="L19" s="16">
        <v>0.18518567</v>
      </c>
      <c r="M19" s="14">
        <v>0</v>
      </c>
      <c r="N19" s="16">
        <v>0</v>
      </c>
      <c r="O19" s="14" t="s">
        <v>582</v>
      </c>
      <c r="P19" s="16" t="s">
        <v>582</v>
      </c>
      <c r="Q19" s="14">
        <v>0</v>
      </c>
      <c r="R19" s="16">
        <v>0</v>
      </c>
      <c r="S19" s="14">
        <v>0</v>
      </c>
      <c r="T19" s="16">
        <v>0</v>
      </c>
      <c r="U19" s="14">
        <v>1.9163941799999999</v>
      </c>
      <c r="V19" s="16">
        <v>0.2038857</v>
      </c>
    </row>
    <row r="20" spans="1:22" x14ac:dyDescent="0.25">
      <c r="A20" s="11" t="s">
        <v>490</v>
      </c>
      <c r="B20" s="13">
        <v>3371</v>
      </c>
      <c r="C20" s="14">
        <f>(75/B20*100)</f>
        <v>2.2248590922574905</v>
      </c>
      <c r="D20" s="15">
        <v>3296</v>
      </c>
      <c r="E20" s="14">
        <v>88.262074870000006</v>
      </c>
      <c r="F20" s="16">
        <v>0.53927661000000005</v>
      </c>
      <c r="G20" s="14">
        <v>6.96792239</v>
      </c>
      <c r="H20" s="16">
        <v>0.42019103000000002</v>
      </c>
      <c r="I20" s="14">
        <v>1.79258082</v>
      </c>
      <c r="J20" s="16">
        <v>0.20492465000000001</v>
      </c>
      <c r="K20" s="14">
        <v>1.0885068600000001</v>
      </c>
      <c r="L20" s="16">
        <v>0.14329384000000001</v>
      </c>
      <c r="M20" s="14">
        <v>0</v>
      </c>
      <c r="N20" s="16">
        <v>0</v>
      </c>
      <c r="O20" s="14" t="s">
        <v>582</v>
      </c>
      <c r="P20" s="16" t="s">
        <v>582</v>
      </c>
      <c r="Q20" s="14">
        <v>0</v>
      </c>
      <c r="R20" s="16">
        <v>0</v>
      </c>
      <c r="S20" s="14">
        <v>0</v>
      </c>
      <c r="T20" s="16">
        <v>0</v>
      </c>
      <c r="U20" s="14">
        <v>1.8889150699999999</v>
      </c>
      <c r="V20" s="16">
        <v>0.25320422999999997</v>
      </c>
    </row>
    <row r="21" spans="1:22" x14ac:dyDescent="0.25">
      <c r="A21" s="11" t="s">
        <v>491</v>
      </c>
      <c r="B21" s="13">
        <v>5741</v>
      </c>
      <c r="C21" s="14">
        <f>(45/B21*100)</f>
        <v>0.7838355687162516</v>
      </c>
      <c r="D21" s="15">
        <v>5696</v>
      </c>
      <c r="E21" s="14">
        <v>87.963307979999996</v>
      </c>
      <c r="F21" s="16">
        <v>0.54595377</v>
      </c>
      <c r="G21" s="14">
        <v>8.3367417199999991</v>
      </c>
      <c r="H21" s="16">
        <v>0.41493413000000001</v>
      </c>
      <c r="I21" s="14">
        <v>1.8522091000000001</v>
      </c>
      <c r="J21" s="16">
        <v>0.19885533</v>
      </c>
      <c r="K21" s="14">
        <v>1.0347948899999999</v>
      </c>
      <c r="L21" s="16">
        <v>0.13549446000000001</v>
      </c>
      <c r="M21" s="14">
        <v>0</v>
      </c>
      <c r="N21" s="16">
        <v>0</v>
      </c>
      <c r="O21" s="14" t="s">
        <v>582</v>
      </c>
      <c r="P21" s="16" t="s">
        <v>582</v>
      </c>
      <c r="Q21" s="14">
        <v>0</v>
      </c>
      <c r="R21" s="16">
        <v>0</v>
      </c>
      <c r="S21" s="14">
        <v>0</v>
      </c>
      <c r="T21" s="16">
        <v>0</v>
      </c>
      <c r="U21" s="14">
        <v>0.81294630999999995</v>
      </c>
      <c r="V21" s="16">
        <v>0.13403929000000001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92.810895959999996</v>
      </c>
      <c r="F24" s="16">
        <v>0.43885455000000001</v>
      </c>
      <c r="G24" s="14">
        <v>3.9093408799999998</v>
      </c>
      <c r="H24" s="16">
        <v>0.28495228</v>
      </c>
      <c r="I24" s="14">
        <v>1.28502586</v>
      </c>
      <c r="J24" s="16">
        <v>0.12636189</v>
      </c>
      <c r="K24" s="14">
        <v>1.24288204</v>
      </c>
      <c r="L24" s="16">
        <v>0.16991724</v>
      </c>
      <c r="M24" s="14">
        <v>0</v>
      </c>
      <c r="N24" s="16">
        <v>0</v>
      </c>
      <c r="O24" s="14" t="s">
        <v>582</v>
      </c>
      <c r="P24" s="16" t="s">
        <v>582</v>
      </c>
      <c r="Q24" s="14">
        <v>0</v>
      </c>
      <c r="R24" s="16">
        <v>0</v>
      </c>
      <c r="S24" s="14">
        <v>0</v>
      </c>
      <c r="T24" s="16">
        <v>0</v>
      </c>
      <c r="U24" s="14">
        <v>0.75185524999999997</v>
      </c>
      <c r="V24" s="16">
        <v>0.11603788</v>
      </c>
    </row>
    <row r="25" spans="1:22" x14ac:dyDescent="0.25">
      <c r="A25" s="11" t="s">
        <v>495</v>
      </c>
      <c r="B25" s="13">
        <v>5581</v>
      </c>
      <c r="C25" s="14">
        <f>(25/B25*100)</f>
        <v>0.44794839634474104</v>
      </c>
      <c r="D25" s="15">
        <v>5556</v>
      </c>
      <c r="E25" s="14">
        <v>96.658448820000004</v>
      </c>
      <c r="F25" s="16">
        <v>0.25762661999999997</v>
      </c>
      <c r="G25" s="14">
        <v>2.00424391</v>
      </c>
      <c r="H25" s="16">
        <v>0.21517063</v>
      </c>
      <c r="I25" s="14">
        <v>0.59307456999999997</v>
      </c>
      <c r="J25" s="16">
        <v>0.10032349</v>
      </c>
      <c r="K25" s="14">
        <v>0.30472497999999998</v>
      </c>
      <c r="L25" s="16">
        <v>7.4738260000000001E-2</v>
      </c>
      <c r="M25" s="14">
        <v>0</v>
      </c>
      <c r="N25" s="16">
        <v>0</v>
      </c>
      <c r="O25" s="14" t="s">
        <v>582</v>
      </c>
      <c r="P25" s="16" t="s">
        <v>582</v>
      </c>
      <c r="Q25" s="14">
        <v>0</v>
      </c>
      <c r="R25" s="16">
        <v>0</v>
      </c>
      <c r="S25" s="14">
        <v>0</v>
      </c>
      <c r="T25" s="16">
        <v>0</v>
      </c>
      <c r="U25" s="14">
        <v>0.43950771999999999</v>
      </c>
      <c r="V25" s="16">
        <v>9.3616660000000004E-2</v>
      </c>
    </row>
    <row r="26" spans="1:22" x14ac:dyDescent="0.25">
      <c r="A26" s="11" t="s">
        <v>496</v>
      </c>
      <c r="B26" s="13">
        <v>4869</v>
      </c>
      <c r="C26" s="14">
        <f>(39/B26*100)</f>
        <v>0.80098582871226121</v>
      </c>
      <c r="D26" s="15">
        <v>4830</v>
      </c>
      <c r="E26" s="14">
        <v>79.586057210000007</v>
      </c>
      <c r="F26" s="16">
        <v>0.57840554</v>
      </c>
      <c r="G26" s="14">
        <v>12.45597839</v>
      </c>
      <c r="H26" s="16">
        <v>0.50334179999999995</v>
      </c>
      <c r="I26" s="14">
        <v>3.4319533400000002</v>
      </c>
      <c r="J26" s="16">
        <v>0.28167382000000002</v>
      </c>
      <c r="K26" s="14">
        <v>2.9651571400000001</v>
      </c>
      <c r="L26" s="16">
        <v>0.28489379999999997</v>
      </c>
      <c r="M26" s="14">
        <v>0</v>
      </c>
      <c r="N26" s="16">
        <v>0</v>
      </c>
      <c r="O26" s="14" t="s">
        <v>582</v>
      </c>
      <c r="P26" s="16" t="s">
        <v>582</v>
      </c>
      <c r="Q26" s="14">
        <v>0</v>
      </c>
      <c r="R26" s="16">
        <v>0</v>
      </c>
      <c r="S26" s="14">
        <v>0</v>
      </c>
      <c r="T26" s="16">
        <v>0</v>
      </c>
      <c r="U26" s="14">
        <v>1.5608539299999999</v>
      </c>
      <c r="V26" s="16">
        <v>0.20199616000000001</v>
      </c>
    </row>
    <row r="27" spans="1:22" x14ac:dyDescent="0.25">
      <c r="A27" s="11" t="s">
        <v>497</v>
      </c>
      <c r="B27" s="13">
        <v>5299</v>
      </c>
      <c r="C27" s="14">
        <f>(22/B27*100)</f>
        <v>0.41517267408945085</v>
      </c>
      <c r="D27" s="15">
        <v>5277</v>
      </c>
      <c r="E27" s="14">
        <v>87.968141299999999</v>
      </c>
      <c r="F27" s="16">
        <v>0.46270138</v>
      </c>
      <c r="G27" s="14">
        <v>5.3539534299999998</v>
      </c>
      <c r="H27" s="16">
        <v>0.30247194999999999</v>
      </c>
      <c r="I27" s="14">
        <v>1.7557319899999999</v>
      </c>
      <c r="J27" s="16">
        <v>0.19379669999999999</v>
      </c>
      <c r="K27" s="14">
        <v>1.4939594700000001</v>
      </c>
      <c r="L27" s="16">
        <v>0.1545636</v>
      </c>
      <c r="M27" s="14">
        <v>0</v>
      </c>
      <c r="N27" s="16">
        <v>0</v>
      </c>
      <c r="O27" s="14" t="s">
        <v>582</v>
      </c>
      <c r="P27" s="16" t="s">
        <v>582</v>
      </c>
      <c r="Q27" s="14">
        <v>0</v>
      </c>
      <c r="R27" s="16">
        <v>0</v>
      </c>
      <c r="S27" s="14">
        <v>0</v>
      </c>
      <c r="T27" s="16">
        <v>0</v>
      </c>
      <c r="U27" s="14">
        <v>3.4282138</v>
      </c>
      <c r="V27" s="16">
        <v>0.25289179000000001</v>
      </c>
    </row>
    <row r="28" spans="1:22" x14ac:dyDescent="0.25">
      <c r="A28" s="11" t="s">
        <v>498</v>
      </c>
      <c r="B28" s="13">
        <v>7568</v>
      </c>
      <c r="C28" s="14">
        <f>(80/B28*100)</f>
        <v>1.0570824524312896</v>
      </c>
      <c r="D28" s="15">
        <v>7488</v>
      </c>
      <c r="E28" s="14">
        <v>88.388874830000006</v>
      </c>
      <c r="F28" s="16">
        <v>0.42901946000000002</v>
      </c>
      <c r="G28" s="14">
        <v>6.4305990800000004</v>
      </c>
      <c r="H28" s="16">
        <v>0.31365602999999997</v>
      </c>
      <c r="I28" s="14">
        <v>2.4229710099999999</v>
      </c>
      <c r="J28" s="16">
        <v>0.18563157</v>
      </c>
      <c r="K28" s="14">
        <v>1.63789253</v>
      </c>
      <c r="L28" s="16">
        <v>0.19316162000000001</v>
      </c>
      <c r="M28" s="14">
        <v>0</v>
      </c>
      <c r="N28" s="16">
        <v>0</v>
      </c>
      <c r="O28" s="14" t="s">
        <v>582</v>
      </c>
      <c r="P28" s="16" t="s">
        <v>582</v>
      </c>
      <c r="Q28" s="14">
        <v>0</v>
      </c>
      <c r="R28" s="16">
        <v>0</v>
      </c>
      <c r="S28" s="14">
        <v>0</v>
      </c>
      <c r="T28" s="16">
        <v>0</v>
      </c>
      <c r="U28" s="14">
        <v>1.1196625600000001</v>
      </c>
      <c r="V28" s="16">
        <v>0.14983724000000001</v>
      </c>
    </row>
    <row r="29" spans="1:22" x14ac:dyDescent="0.25">
      <c r="A29" s="11" t="s">
        <v>499</v>
      </c>
      <c r="B29" s="13">
        <v>5385</v>
      </c>
      <c r="C29" s="14">
        <f>(30/B29*100)</f>
        <v>0.55710306406685239</v>
      </c>
      <c r="D29" s="15">
        <v>5355</v>
      </c>
      <c r="E29" s="14">
        <v>90.898409529999995</v>
      </c>
      <c r="F29" s="16">
        <v>0.58390284000000003</v>
      </c>
      <c r="G29" s="14">
        <v>3.9265748999999999</v>
      </c>
      <c r="H29" s="16">
        <v>0.30082353000000001</v>
      </c>
      <c r="I29" s="14">
        <v>0.65239016999999999</v>
      </c>
      <c r="J29" s="16">
        <v>0.118787</v>
      </c>
      <c r="K29" s="14">
        <v>0.55657288000000005</v>
      </c>
      <c r="L29" s="16">
        <v>0.13440390999999999</v>
      </c>
      <c r="M29" s="14">
        <v>0</v>
      </c>
      <c r="N29" s="16">
        <v>0</v>
      </c>
      <c r="O29" s="14" t="s">
        <v>582</v>
      </c>
      <c r="P29" s="16" t="s">
        <v>582</v>
      </c>
      <c r="Q29" s="14">
        <v>2.7667624100000001</v>
      </c>
      <c r="R29" s="16">
        <v>0.24169378</v>
      </c>
      <c r="S29" s="14">
        <v>0</v>
      </c>
      <c r="T29" s="16">
        <v>0</v>
      </c>
      <c r="U29" s="14">
        <v>1.1992901199999999</v>
      </c>
      <c r="V29" s="16">
        <v>0.21398244</v>
      </c>
    </row>
    <row r="30" spans="1:22" x14ac:dyDescent="0.25">
      <c r="A30" s="11" t="s">
        <v>500</v>
      </c>
      <c r="B30" s="13">
        <v>4520</v>
      </c>
      <c r="C30" s="14">
        <f>(110/B30*100)</f>
        <v>2.4336283185840708</v>
      </c>
      <c r="D30" s="15">
        <v>4410</v>
      </c>
      <c r="E30" s="14">
        <v>76.919555939999995</v>
      </c>
      <c r="F30" s="16">
        <v>0.63705173000000004</v>
      </c>
      <c r="G30" s="14">
        <v>13.11979801</v>
      </c>
      <c r="H30" s="16">
        <v>0.47278935</v>
      </c>
      <c r="I30" s="14">
        <v>4.7161793300000001</v>
      </c>
      <c r="J30" s="16">
        <v>0.31565722000000002</v>
      </c>
      <c r="K30" s="14">
        <v>3.4059737299999999</v>
      </c>
      <c r="L30" s="16">
        <v>0.25914964000000001</v>
      </c>
      <c r="M30" s="14">
        <v>0</v>
      </c>
      <c r="N30" s="16">
        <v>0</v>
      </c>
      <c r="O30" s="14" t="s">
        <v>582</v>
      </c>
      <c r="P30" s="16" t="s">
        <v>582</v>
      </c>
      <c r="Q30" s="14">
        <v>0</v>
      </c>
      <c r="R30" s="16">
        <v>0</v>
      </c>
      <c r="S30" s="14">
        <v>0</v>
      </c>
      <c r="T30" s="16">
        <v>0</v>
      </c>
      <c r="U30" s="14">
        <v>1.83849299</v>
      </c>
      <c r="V30" s="16">
        <v>0.22529700999999999</v>
      </c>
    </row>
    <row r="31" spans="1:22" x14ac:dyDescent="0.25">
      <c r="A31" s="11" t="s">
        <v>501</v>
      </c>
      <c r="B31" s="13">
        <v>5456</v>
      </c>
      <c r="C31" s="14">
        <f>(127/B31*100)</f>
        <v>2.3277126099706744</v>
      </c>
      <c r="D31" s="15">
        <v>5329</v>
      </c>
      <c r="E31" s="14">
        <v>86.783233789999997</v>
      </c>
      <c r="F31" s="16">
        <v>0.52320303999999995</v>
      </c>
      <c r="G31" s="14">
        <v>6.7698420300000004</v>
      </c>
      <c r="H31" s="16">
        <v>0.31016422999999999</v>
      </c>
      <c r="I31" s="14">
        <v>2.2202458699999998</v>
      </c>
      <c r="J31" s="16">
        <v>0.18233527999999999</v>
      </c>
      <c r="K31" s="14">
        <v>1.5193709399999999</v>
      </c>
      <c r="L31" s="16">
        <v>0.21979633000000001</v>
      </c>
      <c r="M31" s="14">
        <v>0</v>
      </c>
      <c r="N31" s="16">
        <v>0</v>
      </c>
      <c r="O31" s="14" t="s">
        <v>582</v>
      </c>
      <c r="P31" s="16" t="s">
        <v>582</v>
      </c>
      <c r="Q31" s="14">
        <v>0</v>
      </c>
      <c r="R31" s="16">
        <v>0</v>
      </c>
      <c r="S31" s="14">
        <v>0</v>
      </c>
      <c r="T31" s="16">
        <v>0</v>
      </c>
      <c r="U31" s="14">
        <v>2.7073073700000001</v>
      </c>
      <c r="V31" s="16">
        <v>0.30277662999999999</v>
      </c>
    </row>
    <row r="32" spans="1:22" x14ac:dyDescent="0.25">
      <c r="A32" s="11" t="s">
        <v>502</v>
      </c>
      <c r="B32" s="13">
        <v>4478</v>
      </c>
      <c r="C32" s="14">
        <f>(5/B32*100)</f>
        <v>0.11165698972755694</v>
      </c>
      <c r="D32" s="15">
        <v>4473</v>
      </c>
      <c r="E32" s="14">
        <v>89.168861949999993</v>
      </c>
      <c r="F32" s="16">
        <v>0.57871539000000005</v>
      </c>
      <c r="G32" s="14">
        <v>6.0432780399999997</v>
      </c>
      <c r="H32" s="16">
        <v>0.40346187999999999</v>
      </c>
      <c r="I32" s="14">
        <v>2.0316626699999998</v>
      </c>
      <c r="J32" s="16">
        <v>0.23366145999999999</v>
      </c>
      <c r="K32" s="14">
        <v>1.78174791</v>
      </c>
      <c r="L32" s="16">
        <v>0.21832651</v>
      </c>
      <c r="M32" s="14">
        <v>0</v>
      </c>
      <c r="N32" s="16">
        <v>0</v>
      </c>
      <c r="O32" s="14" t="s">
        <v>582</v>
      </c>
      <c r="P32" s="16" t="s">
        <v>582</v>
      </c>
      <c r="Q32" s="14">
        <v>0</v>
      </c>
      <c r="R32" s="16">
        <v>0</v>
      </c>
      <c r="S32" s="14">
        <v>0</v>
      </c>
      <c r="T32" s="16">
        <v>0</v>
      </c>
      <c r="U32" s="14">
        <v>0.97444942999999995</v>
      </c>
      <c r="V32" s="16">
        <v>0.17117789</v>
      </c>
    </row>
    <row r="33" spans="1:22" x14ac:dyDescent="0.25">
      <c r="A33" s="11" t="s">
        <v>503</v>
      </c>
      <c r="B33" s="13">
        <v>7325</v>
      </c>
      <c r="C33" s="14">
        <f>(76/B33*100)</f>
        <v>1.0375426621160411</v>
      </c>
      <c r="D33" s="15">
        <v>7249</v>
      </c>
      <c r="E33" s="14">
        <v>87.273785520000004</v>
      </c>
      <c r="F33" s="16">
        <v>0.55713495999999996</v>
      </c>
      <c r="G33" s="14">
        <v>8.5443657399999999</v>
      </c>
      <c r="H33" s="16">
        <v>0.44450665</v>
      </c>
      <c r="I33" s="14">
        <v>1.8244018</v>
      </c>
      <c r="J33" s="16">
        <v>0.15923583999999999</v>
      </c>
      <c r="K33" s="14">
        <v>1.3482426700000001</v>
      </c>
      <c r="L33" s="16">
        <v>0.17516345</v>
      </c>
      <c r="M33" s="14">
        <v>0</v>
      </c>
      <c r="N33" s="16">
        <v>0</v>
      </c>
      <c r="O33" s="14" t="s">
        <v>582</v>
      </c>
      <c r="P33" s="16" t="s">
        <v>582</v>
      </c>
      <c r="Q33" s="14">
        <v>0</v>
      </c>
      <c r="R33" s="16">
        <v>0</v>
      </c>
      <c r="S33" s="14">
        <v>0</v>
      </c>
      <c r="T33" s="16">
        <v>0</v>
      </c>
      <c r="U33" s="14">
        <v>1.0092042800000001</v>
      </c>
      <c r="V33" s="16">
        <v>0.13047633</v>
      </c>
    </row>
    <row r="34" spans="1:22" x14ac:dyDescent="0.25">
      <c r="A34" s="11" t="s">
        <v>504</v>
      </c>
      <c r="B34" s="13">
        <v>6350</v>
      </c>
      <c r="C34" s="14">
        <f>(40/B34*100)</f>
        <v>0.62992125984251968</v>
      </c>
      <c r="D34" s="15">
        <v>6310</v>
      </c>
      <c r="E34" s="14">
        <v>82.892233210000001</v>
      </c>
      <c r="F34" s="16">
        <v>0.78850023999999996</v>
      </c>
      <c r="G34" s="14">
        <v>6.6254802499999998</v>
      </c>
      <c r="H34" s="16">
        <v>0.33742203999999998</v>
      </c>
      <c r="I34" s="14">
        <v>2.3688654599999999</v>
      </c>
      <c r="J34" s="16">
        <v>0.19144178000000001</v>
      </c>
      <c r="K34" s="14">
        <v>2.2253257999999998</v>
      </c>
      <c r="L34" s="16">
        <v>0.22543815</v>
      </c>
      <c r="M34" s="14">
        <v>0</v>
      </c>
      <c r="N34" s="16">
        <v>0</v>
      </c>
      <c r="O34" s="14" t="s">
        <v>582</v>
      </c>
      <c r="P34" s="16" t="s">
        <v>582</v>
      </c>
      <c r="Q34" s="14">
        <v>2.5623417000000002</v>
      </c>
      <c r="R34" s="16">
        <v>0.53188796999999999</v>
      </c>
      <c r="S34" s="14">
        <v>0</v>
      </c>
      <c r="T34" s="16">
        <v>0</v>
      </c>
      <c r="U34" s="14">
        <v>3.3257535800000002</v>
      </c>
      <c r="V34" s="16">
        <v>0.39943340999999999</v>
      </c>
    </row>
    <row r="35" spans="1:22" x14ac:dyDescent="0.25">
      <c r="A35" s="11" t="s">
        <v>505</v>
      </c>
      <c r="B35" s="13">
        <v>6406</v>
      </c>
      <c r="C35" s="14">
        <f>(42/B35*100)</f>
        <v>0.65563534186699968</v>
      </c>
      <c r="D35" s="15">
        <v>6364</v>
      </c>
      <c r="E35" s="14">
        <v>89.869845459999993</v>
      </c>
      <c r="F35" s="16">
        <v>0.40889208999999999</v>
      </c>
      <c r="G35" s="14">
        <v>5.2136476700000003</v>
      </c>
      <c r="H35" s="16">
        <v>0.28656524999999999</v>
      </c>
      <c r="I35" s="14">
        <v>1.6179711699999999</v>
      </c>
      <c r="J35" s="16">
        <v>0.17453141999999999</v>
      </c>
      <c r="K35" s="14">
        <v>0.98273701999999996</v>
      </c>
      <c r="L35" s="16">
        <v>0.13357090999999999</v>
      </c>
      <c r="M35" s="14">
        <v>0</v>
      </c>
      <c r="N35" s="16">
        <v>0</v>
      </c>
      <c r="O35" s="14" t="s">
        <v>582</v>
      </c>
      <c r="P35" s="16" t="s">
        <v>582</v>
      </c>
      <c r="Q35" s="14">
        <v>1.0343551</v>
      </c>
      <c r="R35" s="16">
        <v>5.6469100000000001E-2</v>
      </c>
      <c r="S35" s="14">
        <v>0</v>
      </c>
      <c r="T35" s="16">
        <v>0</v>
      </c>
      <c r="U35" s="14">
        <v>1.2814435799999999</v>
      </c>
      <c r="V35" s="16">
        <v>0.1509511</v>
      </c>
    </row>
    <row r="36" spans="1:22" x14ac:dyDescent="0.25">
      <c r="A36" s="11" t="s">
        <v>506</v>
      </c>
      <c r="B36" s="13">
        <v>6736</v>
      </c>
      <c r="C36" s="14">
        <f>(33/B36*100)</f>
        <v>0.48990498812351541</v>
      </c>
      <c r="D36" s="15">
        <v>6703</v>
      </c>
      <c r="E36" s="14">
        <v>91.324373829999999</v>
      </c>
      <c r="F36" s="16">
        <v>0.41735697999999999</v>
      </c>
      <c r="G36" s="14">
        <v>5.1271936800000004</v>
      </c>
      <c r="H36" s="16">
        <v>0.28145342000000001</v>
      </c>
      <c r="I36" s="14">
        <v>1.3300045899999999</v>
      </c>
      <c r="J36" s="16">
        <v>0.17909560999999999</v>
      </c>
      <c r="K36" s="14">
        <v>1.21766303</v>
      </c>
      <c r="L36" s="16">
        <v>0.13352420000000001</v>
      </c>
      <c r="M36" s="14">
        <v>0</v>
      </c>
      <c r="N36" s="16">
        <v>0</v>
      </c>
      <c r="O36" s="14" t="s">
        <v>582</v>
      </c>
      <c r="P36" s="16" t="s">
        <v>582</v>
      </c>
      <c r="Q36" s="14">
        <v>0</v>
      </c>
      <c r="R36" s="16">
        <v>0</v>
      </c>
      <c r="S36" s="14">
        <v>0</v>
      </c>
      <c r="T36" s="16">
        <v>0</v>
      </c>
      <c r="U36" s="14">
        <v>1.00076487</v>
      </c>
      <c r="V36" s="16">
        <v>0.12901723000000001</v>
      </c>
    </row>
    <row r="37" spans="1:22" x14ac:dyDescent="0.25">
      <c r="A37" s="11" t="s">
        <v>507</v>
      </c>
      <c r="B37" s="13">
        <v>5458</v>
      </c>
      <c r="C37" s="14">
        <f>(69/B37*100)</f>
        <v>1.2641993404177354</v>
      </c>
      <c r="D37" s="15">
        <v>5389</v>
      </c>
      <c r="E37" s="14">
        <v>85.372287389999997</v>
      </c>
      <c r="F37" s="16">
        <v>0.75848784000000002</v>
      </c>
      <c r="G37" s="14">
        <v>7.6643765799999999</v>
      </c>
      <c r="H37" s="16">
        <v>0.49024322999999997</v>
      </c>
      <c r="I37" s="14">
        <v>2.3030784199999998</v>
      </c>
      <c r="J37" s="16">
        <v>0.20900295999999999</v>
      </c>
      <c r="K37" s="14">
        <v>1.50207095</v>
      </c>
      <c r="L37" s="16">
        <v>0.14272248000000001</v>
      </c>
      <c r="M37" s="14">
        <v>0</v>
      </c>
      <c r="N37" s="16">
        <v>0</v>
      </c>
      <c r="O37" s="14" t="s">
        <v>582</v>
      </c>
      <c r="P37" s="16" t="s">
        <v>582</v>
      </c>
      <c r="Q37" s="14">
        <v>0</v>
      </c>
      <c r="R37" s="16">
        <v>0</v>
      </c>
      <c r="S37" s="14">
        <v>0</v>
      </c>
      <c r="T37" s="16">
        <v>0</v>
      </c>
      <c r="U37" s="14">
        <v>3.15818668</v>
      </c>
      <c r="V37" s="16">
        <v>0.44799930999999998</v>
      </c>
    </row>
    <row r="38" spans="1:22" x14ac:dyDescent="0.25">
      <c r="A38" s="11" t="s">
        <v>508</v>
      </c>
      <c r="B38" s="13">
        <v>5860</v>
      </c>
      <c r="C38" s="14">
        <f>(17/B38*100)</f>
        <v>0.29010238907849828</v>
      </c>
      <c r="D38" s="15">
        <v>5843</v>
      </c>
      <c r="E38" s="14">
        <v>89.996489659999995</v>
      </c>
      <c r="F38" s="16">
        <v>0.57587182000000003</v>
      </c>
      <c r="G38" s="14">
        <v>5.1164195599999998</v>
      </c>
      <c r="H38" s="16">
        <v>0.35469097999999999</v>
      </c>
      <c r="I38" s="14">
        <v>1.59682725</v>
      </c>
      <c r="J38" s="16">
        <v>0.22907448999999999</v>
      </c>
      <c r="K38" s="14">
        <v>0.77585302</v>
      </c>
      <c r="L38" s="16">
        <v>0.14558199999999999</v>
      </c>
      <c r="M38" s="14">
        <v>0</v>
      </c>
      <c r="N38" s="16">
        <v>0</v>
      </c>
      <c r="O38" s="14" t="s">
        <v>582</v>
      </c>
      <c r="P38" s="16" t="s">
        <v>582</v>
      </c>
      <c r="Q38" s="14">
        <v>0</v>
      </c>
      <c r="R38" s="16">
        <v>0</v>
      </c>
      <c r="S38" s="14">
        <v>0</v>
      </c>
      <c r="T38" s="16">
        <v>0</v>
      </c>
      <c r="U38" s="14">
        <v>2.5144105099999998</v>
      </c>
      <c r="V38" s="16">
        <v>0.29979459000000003</v>
      </c>
    </row>
    <row r="39" spans="1:22" x14ac:dyDescent="0.25">
      <c r="A39" s="11" t="s">
        <v>509</v>
      </c>
      <c r="B39" s="13">
        <v>5895</v>
      </c>
      <c r="C39" s="14">
        <f>(32/B39*100)</f>
        <v>0.54283290924512295</v>
      </c>
      <c r="D39" s="15">
        <v>5863</v>
      </c>
      <c r="E39" s="14">
        <v>84.724561050000005</v>
      </c>
      <c r="F39" s="16">
        <v>0.66028498999999996</v>
      </c>
      <c r="G39" s="14">
        <v>7.2904281500000003</v>
      </c>
      <c r="H39" s="16">
        <v>0.39151016</v>
      </c>
      <c r="I39" s="14">
        <v>3.4782092100000002</v>
      </c>
      <c r="J39" s="16">
        <v>0.26078652000000002</v>
      </c>
      <c r="K39" s="14">
        <v>2.3741991499999999</v>
      </c>
      <c r="L39" s="16">
        <v>0.24682635</v>
      </c>
      <c r="M39" s="14">
        <v>0</v>
      </c>
      <c r="N39" s="16">
        <v>0</v>
      </c>
      <c r="O39" s="14" t="s">
        <v>582</v>
      </c>
      <c r="P39" s="16" t="s">
        <v>582</v>
      </c>
      <c r="Q39" s="14">
        <v>0</v>
      </c>
      <c r="R39" s="16">
        <v>0</v>
      </c>
      <c r="S39" s="14">
        <v>0</v>
      </c>
      <c r="T39" s="16">
        <v>0</v>
      </c>
      <c r="U39" s="14">
        <v>2.1326024399999999</v>
      </c>
      <c r="V39" s="16">
        <v>0.32488739</v>
      </c>
    </row>
    <row r="40" spans="1:22" x14ac:dyDescent="0.25">
      <c r="A40" s="11" t="s">
        <v>510</v>
      </c>
      <c r="B40" s="13">
        <v>14157</v>
      </c>
      <c r="C40" s="14">
        <f>(298/B40*100)</f>
        <v>2.1049657413293779</v>
      </c>
      <c r="D40" s="15">
        <v>13859</v>
      </c>
      <c r="E40" s="14">
        <v>79.728165430000004</v>
      </c>
      <c r="F40" s="16">
        <v>0.60657702000000002</v>
      </c>
      <c r="G40" s="14">
        <v>11.375462949999999</v>
      </c>
      <c r="H40" s="16">
        <v>0.44352056000000001</v>
      </c>
      <c r="I40" s="14">
        <v>3.5841522299999999</v>
      </c>
      <c r="J40" s="16">
        <v>0.20929149999999999</v>
      </c>
      <c r="K40" s="14">
        <v>2.7349133999999999</v>
      </c>
      <c r="L40" s="16">
        <v>0.21089643</v>
      </c>
      <c r="M40" s="14">
        <v>0</v>
      </c>
      <c r="N40" s="16">
        <v>0</v>
      </c>
      <c r="O40" s="14" t="s">
        <v>582</v>
      </c>
      <c r="P40" s="16" t="s">
        <v>582</v>
      </c>
      <c r="Q40" s="14">
        <v>0</v>
      </c>
      <c r="R40" s="16">
        <v>0</v>
      </c>
      <c r="S40" s="14">
        <v>0</v>
      </c>
      <c r="T40" s="16">
        <v>0</v>
      </c>
      <c r="U40" s="14">
        <v>2.57730601</v>
      </c>
      <c r="V40" s="16">
        <v>0.29403304000000002</v>
      </c>
    </row>
    <row r="41" spans="1:22" x14ac:dyDescent="0.25">
      <c r="A41" s="11" t="s">
        <v>511</v>
      </c>
      <c r="B41" s="13">
        <v>5712</v>
      </c>
      <c r="C41" s="14">
        <f>(40/B41*100)</f>
        <v>0.70028011204481799</v>
      </c>
      <c r="D41" s="15">
        <v>5672</v>
      </c>
      <c r="E41" s="14">
        <v>83.208738760000003</v>
      </c>
      <c r="F41" s="16">
        <v>0.72770122999999998</v>
      </c>
      <c r="G41" s="14">
        <v>9.4597751399999996</v>
      </c>
      <c r="H41" s="16">
        <v>0.44576146999999999</v>
      </c>
      <c r="I41" s="14">
        <v>2.6344524499999999</v>
      </c>
      <c r="J41" s="16">
        <v>0.24695300000000001</v>
      </c>
      <c r="K41" s="14">
        <v>2.11759743</v>
      </c>
      <c r="L41" s="16">
        <v>0.23177299000000001</v>
      </c>
      <c r="M41" s="14">
        <v>0</v>
      </c>
      <c r="N41" s="16">
        <v>0</v>
      </c>
      <c r="O41" s="14" t="s">
        <v>582</v>
      </c>
      <c r="P41" s="16" t="s">
        <v>582</v>
      </c>
      <c r="Q41" s="14">
        <v>0.67692078</v>
      </c>
      <c r="R41" s="16">
        <v>0.18045849999999999</v>
      </c>
      <c r="S41" s="14">
        <v>0</v>
      </c>
      <c r="T41" s="16">
        <v>0</v>
      </c>
      <c r="U41" s="14">
        <v>1.9025154500000001</v>
      </c>
      <c r="V41" s="16">
        <v>0.32926457999999997</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82.089298488285706</v>
      </c>
      <c r="F42" s="16">
        <f>IF(COUNT(F7:F41) &gt; 0, SQRT(SUMSQ(F7:F41)/(COUNT(F7:F41)*COUNT(F7:F41)) ), "—")</f>
        <v>9.6017996964764318E-2</v>
      </c>
      <c r="G42" s="14">
        <f>IF(COUNT(G7:G41) &gt; 0, AVERAGE(G7:G41), "—")</f>
        <v>6.4208202557142862</v>
      </c>
      <c r="H42" s="16">
        <f>IF(COUNT(H7:H41) &gt; 0, SQRT(SUMSQ(H7:H41)/(COUNT(H7:H41)*COUNT(H7:H41)) ), "—")</f>
        <v>6.0545692784837915E-2</v>
      </c>
      <c r="I42" s="14">
        <f>IF(COUNT(I7:I41) &gt; 0, AVERAGE(I7:I41), "—")</f>
        <v>1.9341552968571429</v>
      </c>
      <c r="J42" s="16">
        <f>IF(COUNT(J7:J41) &gt; 0, SQRT(SUMSQ(J7:J41)/(COUNT(J7:J41)*COUNT(J7:J41)) ), "—")</f>
        <v>3.3130761943243346E-2</v>
      </c>
      <c r="K42" s="14">
        <f>IF(COUNT(K7:K41) &gt; 0, AVERAGE(K7:K41), "—")</f>
        <v>1.4703586477142856</v>
      </c>
      <c r="L42" s="16">
        <f>IF(COUNT(L7:L41) &gt; 0, SQRT(SUMSQ(L7:L41)/(COUNT(L7:L41)*COUNT(L7:L41)) ), "—")</f>
        <v>2.9481908667352185E-2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1.7840512925714287</v>
      </c>
      <c r="V42" s="16">
        <f>IF(COUNT(V7:V41) &gt; 0, SQRT(SUMSQ(V7:V41)/(COUNT(V7:V41)*COUNT(V7:V41)) ), "—")</f>
        <v>4.2148261635102172E-2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76.999797279999996</v>
      </c>
      <c r="F46" s="16">
        <v>0.65155441000000003</v>
      </c>
      <c r="G46" s="14">
        <v>6.3649978300000001</v>
      </c>
      <c r="H46" s="16">
        <v>0.24072855000000001</v>
      </c>
      <c r="I46" s="14">
        <v>1.7245965299999999</v>
      </c>
      <c r="J46" s="16">
        <v>0.11634951</v>
      </c>
      <c r="K46" s="14">
        <v>1.8154845799999999</v>
      </c>
      <c r="L46" s="16">
        <v>0.13456757999999999</v>
      </c>
      <c r="M46" s="14">
        <v>0</v>
      </c>
      <c r="N46" s="16">
        <v>0</v>
      </c>
      <c r="O46" s="14" t="s">
        <v>582</v>
      </c>
      <c r="P46" s="16" t="s">
        <v>582</v>
      </c>
      <c r="Q46" s="14">
        <v>0</v>
      </c>
      <c r="R46" s="16">
        <v>0</v>
      </c>
      <c r="S46" s="14">
        <v>0</v>
      </c>
      <c r="T46" s="16">
        <v>0</v>
      </c>
      <c r="U46" s="14">
        <v>13.095123770000001</v>
      </c>
      <c r="V46" s="16">
        <v>0.59009020000000001</v>
      </c>
    </row>
    <row r="47" spans="1:22" x14ac:dyDescent="0.25">
      <c r="A47" s="11" t="s">
        <v>517</v>
      </c>
      <c r="B47" s="13">
        <v>5928</v>
      </c>
      <c r="C47" s="14">
        <f>(106/B47*100)</f>
        <v>1.7881241565452091</v>
      </c>
      <c r="D47" s="15">
        <v>5822</v>
      </c>
      <c r="E47" s="14">
        <v>77.554644690000003</v>
      </c>
      <c r="F47" s="16">
        <v>1.0656908199999999</v>
      </c>
      <c r="G47" s="14">
        <v>9.1021578499999993</v>
      </c>
      <c r="H47" s="16">
        <v>0.42675995</v>
      </c>
      <c r="I47" s="14">
        <v>3.02399738</v>
      </c>
      <c r="J47" s="16">
        <v>0.25885571000000002</v>
      </c>
      <c r="K47" s="14">
        <v>2.4373457300000001</v>
      </c>
      <c r="L47" s="16">
        <v>0.24593651999999999</v>
      </c>
      <c r="M47" s="14">
        <v>0</v>
      </c>
      <c r="N47" s="16">
        <v>0</v>
      </c>
      <c r="O47" s="14" t="s">
        <v>582</v>
      </c>
      <c r="P47" s="16" t="s">
        <v>582</v>
      </c>
      <c r="Q47" s="14">
        <v>0</v>
      </c>
      <c r="R47" s="16">
        <v>0</v>
      </c>
      <c r="S47" s="14">
        <v>0</v>
      </c>
      <c r="T47" s="16">
        <v>0</v>
      </c>
      <c r="U47" s="14">
        <v>7.8818543600000002</v>
      </c>
      <c r="V47" s="16">
        <v>0.77435361999999996</v>
      </c>
    </row>
    <row r="48" spans="1:22" x14ac:dyDescent="0.25">
      <c r="A48" s="11" t="s">
        <v>518</v>
      </c>
      <c r="B48" s="13">
        <v>9841</v>
      </c>
      <c r="C48" s="14">
        <f>(7/B48*100)</f>
        <v>7.1130982623717101E-2</v>
      </c>
      <c r="D48" s="15">
        <v>9834</v>
      </c>
      <c r="E48" s="14">
        <v>88.593741219999998</v>
      </c>
      <c r="F48" s="16">
        <v>0.72190286000000004</v>
      </c>
      <c r="G48" s="14">
        <v>6.8696897100000003</v>
      </c>
      <c r="H48" s="16">
        <v>0.36554824000000002</v>
      </c>
      <c r="I48" s="14">
        <v>1.8663490599999999</v>
      </c>
      <c r="J48" s="16">
        <v>0.19360192000000001</v>
      </c>
      <c r="K48" s="14">
        <v>1.55649762</v>
      </c>
      <c r="L48" s="16">
        <v>0.18140587999999999</v>
      </c>
      <c r="M48" s="14">
        <v>0</v>
      </c>
      <c r="N48" s="16">
        <v>0</v>
      </c>
      <c r="O48" s="14" t="s">
        <v>582</v>
      </c>
      <c r="P48" s="16" t="s">
        <v>582</v>
      </c>
      <c r="Q48" s="14">
        <v>0</v>
      </c>
      <c r="R48" s="16">
        <v>0</v>
      </c>
      <c r="S48" s="14">
        <v>0</v>
      </c>
      <c r="T48" s="16">
        <v>0</v>
      </c>
      <c r="U48" s="14">
        <v>1.11372239</v>
      </c>
      <c r="V48" s="16">
        <v>0.51974670999999995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89.462513749999999</v>
      </c>
      <c r="F50" s="16">
        <v>0.45848730999999998</v>
      </c>
      <c r="G50" s="14">
        <v>5.4619114299999998</v>
      </c>
      <c r="H50" s="16">
        <v>0.31739904000000002</v>
      </c>
      <c r="I50" s="14">
        <v>1.96236418</v>
      </c>
      <c r="J50" s="16">
        <v>0.18281301999999999</v>
      </c>
      <c r="K50" s="14">
        <v>1.31645561</v>
      </c>
      <c r="L50" s="16">
        <v>0.14177213</v>
      </c>
      <c r="M50" s="14">
        <v>0</v>
      </c>
      <c r="N50" s="16">
        <v>0</v>
      </c>
      <c r="O50" s="14" t="s">
        <v>582</v>
      </c>
      <c r="P50" s="16" t="s">
        <v>582</v>
      </c>
      <c r="Q50" s="14">
        <v>0</v>
      </c>
      <c r="R50" s="16">
        <v>0</v>
      </c>
      <c r="S50" s="14">
        <v>0</v>
      </c>
      <c r="T50" s="16">
        <v>0</v>
      </c>
      <c r="U50" s="14">
        <v>1.7967550299999999</v>
      </c>
      <c r="V50" s="16">
        <v>0.19369558000000001</v>
      </c>
    </row>
    <row r="51" spans="1:22" x14ac:dyDescent="0.25">
      <c r="A51" s="11" t="s">
        <v>521</v>
      </c>
      <c r="B51" s="13">
        <v>6866</v>
      </c>
      <c r="C51" s="14">
        <f>(109/B51*100)</f>
        <v>1.5875327701718611</v>
      </c>
      <c r="D51" s="15">
        <v>6757</v>
      </c>
      <c r="E51" s="14">
        <v>75.175644520000006</v>
      </c>
      <c r="F51" s="16">
        <v>0.77360412999999995</v>
      </c>
      <c r="G51" s="14">
        <v>8.0872100400000004</v>
      </c>
      <c r="H51" s="16">
        <v>0.36333736</v>
      </c>
      <c r="I51" s="14">
        <v>2.4523590199999998</v>
      </c>
      <c r="J51" s="16">
        <v>0.23892852000000001</v>
      </c>
      <c r="K51" s="14">
        <v>1.5797968899999999</v>
      </c>
      <c r="L51" s="16">
        <v>0.19317894999999999</v>
      </c>
      <c r="M51" s="14">
        <v>0</v>
      </c>
      <c r="N51" s="16">
        <v>0</v>
      </c>
      <c r="O51" s="14" t="s">
        <v>582</v>
      </c>
      <c r="P51" s="16" t="s">
        <v>582</v>
      </c>
      <c r="Q51" s="14">
        <v>10.56861542</v>
      </c>
      <c r="R51" s="16">
        <v>0.61197670000000004</v>
      </c>
      <c r="S51" s="14">
        <v>0</v>
      </c>
      <c r="T51" s="16">
        <v>0</v>
      </c>
      <c r="U51" s="14">
        <v>2.1363741200000002</v>
      </c>
      <c r="V51" s="16">
        <v>0.27001414000000001</v>
      </c>
    </row>
    <row r="52" spans="1:22" x14ac:dyDescent="0.25">
      <c r="A52" s="11" t="s">
        <v>522</v>
      </c>
      <c r="B52" s="13">
        <v>5809</v>
      </c>
      <c r="C52" s="14">
        <f>(78/B52*100)</f>
        <v>1.3427440179032535</v>
      </c>
      <c r="D52" s="15">
        <v>5731</v>
      </c>
      <c r="E52" s="14">
        <v>87.81410588</v>
      </c>
      <c r="F52" s="16">
        <v>0.64419082000000005</v>
      </c>
      <c r="G52" s="14">
        <v>7.2280110899999999</v>
      </c>
      <c r="H52" s="16">
        <v>0.40323751000000002</v>
      </c>
      <c r="I52" s="14">
        <v>1.95314641</v>
      </c>
      <c r="J52" s="16">
        <v>0.18910352</v>
      </c>
      <c r="K52" s="14">
        <v>1.9359516299999999</v>
      </c>
      <c r="L52" s="16">
        <v>0.19759081000000001</v>
      </c>
      <c r="M52" s="14">
        <v>0</v>
      </c>
      <c r="N52" s="16">
        <v>0</v>
      </c>
      <c r="O52" s="14" t="s">
        <v>582</v>
      </c>
      <c r="P52" s="16" t="s">
        <v>582</v>
      </c>
      <c r="Q52" s="14">
        <v>0</v>
      </c>
      <c r="R52" s="16">
        <v>0</v>
      </c>
      <c r="S52" s="14">
        <v>0</v>
      </c>
      <c r="T52" s="16">
        <v>0</v>
      </c>
      <c r="U52" s="14">
        <v>1.06878498</v>
      </c>
      <c r="V52" s="16">
        <v>0.18438785999999999</v>
      </c>
    </row>
    <row r="53" spans="1:22" x14ac:dyDescent="0.25">
      <c r="A53" s="11" t="s">
        <v>523</v>
      </c>
      <c r="B53" s="13">
        <v>5571</v>
      </c>
      <c r="C53" s="14">
        <f>(85/B53*100)</f>
        <v>1.5257583916711541</v>
      </c>
      <c r="D53" s="15">
        <v>5486</v>
      </c>
      <c r="E53" s="14">
        <v>82.403319580000002</v>
      </c>
      <c r="F53" s="16">
        <v>0.47118641</v>
      </c>
      <c r="G53" s="14">
        <v>8.3204696699999996</v>
      </c>
      <c r="H53" s="16">
        <v>0.39314706999999999</v>
      </c>
      <c r="I53" s="14">
        <v>3.6396435500000002</v>
      </c>
      <c r="J53" s="16">
        <v>0.24330869999999999</v>
      </c>
      <c r="K53" s="14">
        <v>2.2942472500000002</v>
      </c>
      <c r="L53" s="16">
        <v>0.19739673999999999</v>
      </c>
      <c r="M53" s="14">
        <v>0</v>
      </c>
      <c r="N53" s="16">
        <v>0</v>
      </c>
      <c r="O53" s="14" t="s">
        <v>582</v>
      </c>
      <c r="P53" s="16" t="s">
        <v>582</v>
      </c>
      <c r="Q53" s="14">
        <v>0</v>
      </c>
      <c r="R53" s="16">
        <v>0</v>
      </c>
      <c r="S53" s="14">
        <v>0</v>
      </c>
      <c r="T53" s="16">
        <v>0</v>
      </c>
      <c r="U53" s="14">
        <v>3.3423199499999998</v>
      </c>
      <c r="V53" s="16">
        <v>0.26120007000000001</v>
      </c>
    </row>
    <row r="54" spans="1:22" x14ac:dyDescent="0.25">
      <c r="A54" s="11" t="s">
        <v>524</v>
      </c>
      <c r="B54" s="13">
        <v>4740</v>
      </c>
      <c r="C54" s="14">
        <f>(127/B54*100)</f>
        <v>2.6793248945147683</v>
      </c>
      <c r="D54" s="15">
        <v>4613</v>
      </c>
      <c r="E54" s="14">
        <v>75.986407170000007</v>
      </c>
      <c r="F54" s="16">
        <v>0.76347975000000001</v>
      </c>
      <c r="G54" s="14">
        <v>8.4909122700000008</v>
      </c>
      <c r="H54" s="16">
        <v>0.50149410999999999</v>
      </c>
      <c r="I54" s="14">
        <v>3.96174786</v>
      </c>
      <c r="J54" s="16">
        <v>0.35336721999999998</v>
      </c>
      <c r="K54" s="14">
        <v>3.6688355399999999</v>
      </c>
      <c r="L54" s="16">
        <v>0.30546799000000002</v>
      </c>
      <c r="M54" s="14">
        <v>0</v>
      </c>
      <c r="N54" s="16">
        <v>0</v>
      </c>
      <c r="O54" s="14" t="s">
        <v>582</v>
      </c>
      <c r="P54" s="16" t="s">
        <v>582</v>
      </c>
      <c r="Q54" s="14">
        <v>0</v>
      </c>
      <c r="R54" s="16">
        <v>0</v>
      </c>
      <c r="S54" s="14">
        <v>0</v>
      </c>
      <c r="T54" s="16">
        <v>0</v>
      </c>
      <c r="U54" s="14">
        <v>7.8920971599999996</v>
      </c>
      <c r="V54" s="16">
        <v>0.54060518999999996</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84.257575520000003</v>
      </c>
      <c r="F56" s="16">
        <v>0.62307422000000001</v>
      </c>
      <c r="G56" s="14">
        <v>7.9884929099999997</v>
      </c>
      <c r="H56" s="16">
        <v>0.40834863999999998</v>
      </c>
      <c r="I56" s="14">
        <v>3.1275514499999999</v>
      </c>
      <c r="J56" s="16">
        <v>0.27691181999999998</v>
      </c>
      <c r="K56" s="14">
        <v>3.9352836099999999</v>
      </c>
      <c r="L56" s="16">
        <v>0.34946360999999998</v>
      </c>
      <c r="M56" s="14">
        <v>0</v>
      </c>
      <c r="N56" s="16">
        <v>0</v>
      </c>
      <c r="O56" s="14" t="s">
        <v>582</v>
      </c>
      <c r="P56" s="16" t="s">
        <v>582</v>
      </c>
      <c r="Q56" s="14">
        <v>0</v>
      </c>
      <c r="R56" s="16">
        <v>0</v>
      </c>
      <c r="S56" s="14">
        <v>0</v>
      </c>
      <c r="T56" s="16">
        <v>0</v>
      </c>
      <c r="U56" s="14">
        <v>0.69109651999999999</v>
      </c>
      <c r="V56" s="16">
        <v>0.142874</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84.256456369999995</v>
      </c>
      <c r="F61" s="16">
        <v>0.54333357999999998</v>
      </c>
      <c r="G61" s="14">
        <v>8.53861399</v>
      </c>
      <c r="H61" s="16">
        <v>0.39318765999999999</v>
      </c>
      <c r="I61" s="14">
        <v>2.7995751699999998</v>
      </c>
      <c r="J61" s="16">
        <v>0.26211457999999999</v>
      </c>
      <c r="K61" s="14">
        <v>1.8750006400000001</v>
      </c>
      <c r="L61" s="16">
        <v>0.20394519999999999</v>
      </c>
      <c r="M61" s="14">
        <v>0</v>
      </c>
      <c r="N61" s="16">
        <v>0</v>
      </c>
      <c r="O61" s="14" t="s">
        <v>582</v>
      </c>
      <c r="P61" s="16" t="s">
        <v>582</v>
      </c>
      <c r="Q61" s="14">
        <v>0</v>
      </c>
      <c r="R61" s="16">
        <v>0</v>
      </c>
      <c r="S61" s="14">
        <v>0</v>
      </c>
      <c r="T61" s="16">
        <v>0</v>
      </c>
      <c r="U61" s="14">
        <v>2.5303538300000001</v>
      </c>
      <c r="V61" s="16">
        <v>0.33947976000000002</v>
      </c>
    </row>
    <row r="62" spans="1:22" x14ac:dyDescent="0.25">
      <c r="A62" s="11" t="s">
        <v>532</v>
      </c>
      <c r="B62" s="13">
        <v>4476</v>
      </c>
      <c r="C62" s="14">
        <f>(3/B62*100)</f>
        <v>6.7024128686327081E-2</v>
      </c>
      <c r="D62" s="15">
        <v>4473</v>
      </c>
      <c r="E62" s="14">
        <v>83.053559219999997</v>
      </c>
      <c r="F62" s="16">
        <v>0.50324378000000003</v>
      </c>
      <c r="G62" s="14">
        <v>10.423042560000001</v>
      </c>
      <c r="H62" s="16">
        <v>0.42995208000000001</v>
      </c>
      <c r="I62" s="14">
        <v>3.61558797</v>
      </c>
      <c r="J62" s="16">
        <v>0.22787466000000001</v>
      </c>
      <c r="K62" s="14">
        <v>2.5690114199999998</v>
      </c>
      <c r="L62" s="16">
        <v>0.26006383</v>
      </c>
      <c r="M62" s="14">
        <v>0</v>
      </c>
      <c r="N62" s="16">
        <v>0</v>
      </c>
      <c r="O62" s="14" t="s">
        <v>582</v>
      </c>
      <c r="P62" s="16" t="s">
        <v>582</v>
      </c>
      <c r="Q62" s="14">
        <v>0</v>
      </c>
      <c r="R62" s="16">
        <v>0</v>
      </c>
      <c r="S62" s="14">
        <v>0</v>
      </c>
      <c r="T62" s="16">
        <v>0</v>
      </c>
      <c r="U62" s="14">
        <v>0.33879883</v>
      </c>
      <c r="V62" s="16">
        <v>8.1034179999999997E-2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81.804882809999995</v>
      </c>
      <c r="F66" s="16">
        <v>0.42616129000000003</v>
      </c>
      <c r="G66" s="14">
        <v>6.4185114900000002</v>
      </c>
      <c r="H66" s="16">
        <v>0.33889648</v>
      </c>
      <c r="I66" s="14">
        <v>2.6588172800000001</v>
      </c>
      <c r="J66" s="16">
        <v>0.1917732</v>
      </c>
      <c r="K66" s="14">
        <v>3.1583598099999999</v>
      </c>
      <c r="L66" s="16">
        <v>0.24219081000000001</v>
      </c>
      <c r="M66" s="14">
        <v>0</v>
      </c>
      <c r="N66" s="16">
        <v>0</v>
      </c>
      <c r="O66" s="14" t="s">
        <v>582</v>
      </c>
      <c r="P66" s="16" t="s">
        <v>582</v>
      </c>
      <c r="Q66" s="14">
        <v>0</v>
      </c>
      <c r="R66" s="16">
        <v>0</v>
      </c>
      <c r="S66" s="14">
        <v>0</v>
      </c>
      <c r="T66" s="16">
        <v>0</v>
      </c>
      <c r="U66" s="14">
        <v>5.9594286199999997</v>
      </c>
      <c r="V66" s="16">
        <v>0.25653872999999999</v>
      </c>
    </row>
    <row r="67" spans="1:22" x14ac:dyDescent="0.25">
      <c r="A67" s="11" t="s">
        <v>537</v>
      </c>
      <c r="B67" s="13">
        <v>6971</v>
      </c>
      <c r="C67" s="14">
        <f>(146/B67*100)</f>
        <v>2.094391048630039</v>
      </c>
      <c r="D67" s="15">
        <v>6825</v>
      </c>
      <c r="E67" s="14">
        <v>90.544171239999997</v>
      </c>
      <c r="F67" s="16">
        <v>0.47658547000000001</v>
      </c>
      <c r="G67" s="14">
        <v>4.4355002600000004</v>
      </c>
      <c r="H67" s="16">
        <v>0.30201239000000002</v>
      </c>
      <c r="I67" s="14">
        <v>1.65330135</v>
      </c>
      <c r="J67" s="16">
        <v>0.20675493</v>
      </c>
      <c r="K67" s="14">
        <v>0.93683910000000004</v>
      </c>
      <c r="L67" s="16">
        <v>0.13157193</v>
      </c>
      <c r="M67" s="14">
        <v>0</v>
      </c>
      <c r="N67" s="16">
        <v>0</v>
      </c>
      <c r="O67" s="14" t="s">
        <v>582</v>
      </c>
      <c r="P67" s="16" t="s">
        <v>582</v>
      </c>
      <c r="Q67" s="14">
        <v>0</v>
      </c>
      <c r="R67" s="16">
        <v>0</v>
      </c>
      <c r="S67" s="14">
        <v>0</v>
      </c>
      <c r="T67" s="16">
        <v>0</v>
      </c>
      <c r="U67" s="14">
        <v>2.4301880499999999</v>
      </c>
      <c r="V67" s="16">
        <v>0.25500104000000001</v>
      </c>
    </row>
    <row r="68" spans="1:22" x14ac:dyDescent="0.25">
      <c r="A68" s="11" t="s">
        <v>538</v>
      </c>
      <c r="B68" s="13">
        <v>12083</v>
      </c>
      <c r="C68" s="14">
        <f>(26/B68*100)</f>
        <v>0.21517834974757924</v>
      </c>
      <c r="D68" s="15">
        <v>12057</v>
      </c>
      <c r="E68" s="14">
        <v>72.68822342</v>
      </c>
      <c r="F68" s="16">
        <v>0.33341264999999998</v>
      </c>
      <c r="G68" s="14">
        <v>10.300052900000001</v>
      </c>
      <c r="H68" s="16">
        <v>0.29804713999999999</v>
      </c>
      <c r="I68" s="14">
        <v>4.7325353000000003</v>
      </c>
      <c r="J68" s="16">
        <v>0.19402537</v>
      </c>
      <c r="K68" s="14">
        <v>3.2230854099999999</v>
      </c>
      <c r="L68" s="16">
        <v>0.16430655999999999</v>
      </c>
      <c r="M68" s="14">
        <v>0</v>
      </c>
      <c r="N68" s="16">
        <v>0</v>
      </c>
      <c r="O68" s="14" t="s">
        <v>582</v>
      </c>
      <c r="P68" s="16" t="s">
        <v>582</v>
      </c>
      <c r="Q68" s="14">
        <v>0</v>
      </c>
      <c r="R68" s="16">
        <v>0</v>
      </c>
      <c r="S68" s="14">
        <v>0</v>
      </c>
      <c r="T68" s="16">
        <v>0</v>
      </c>
      <c r="U68" s="14">
        <v>9.0561029699999995</v>
      </c>
      <c r="V68" s="16">
        <v>0.21196387</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85.222581030000001</v>
      </c>
      <c r="F70" s="16">
        <v>0.86556010999999999</v>
      </c>
      <c r="G70" s="14">
        <v>7.6630649499999999</v>
      </c>
      <c r="H70" s="16">
        <v>0.46992525000000002</v>
      </c>
      <c r="I70" s="14">
        <v>2.6093990499999999</v>
      </c>
      <c r="J70" s="16">
        <v>0.35000088000000001</v>
      </c>
      <c r="K70" s="14">
        <v>2.2827185800000001</v>
      </c>
      <c r="L70" s="16">
        <v>0.20239982000000001</v>
      </c>
      <c r="M70" s="14">
        <v>0</v>
      </c>
      <c r="N70" s="16">
        <v>0</v>
      </c>
      <c r="O70" s="14" t="s">
        <v>582</v>
      </c>
      <c r="P70" s="16" t="s">
        <v>582</v>
      </c>
      <c r="Q70" s="14">
        <v>0</v>
      </c>
      <c r="R70" s="16">
        <v>0</v>
      </c>
      <c r="S70" s="14">
        <v>0</v>
      </c>
      <c r="T70" s="16">
        <v>0</v>
      </c>
      <c r="U70" s="14">
        <v>2.22223639</v>
      </c>
      <c r="V70" s="16">
        <v>0.28105957999999998</v>
      </c>
    </row>
    <row r="71" spans="1:22" x14ac:dyDescent="0.25">
      <c r="A71" s="11" t="s">
        <v>541</v>
      </c>
      <c r="B71" s="13">
        <v>6115</v>
      </c>
      <c r="C71" s="14">
        <f>(17/B71*100)</f>
        <v>0.27800490596892891</v>
      </c>
      <c r="D71" s="15">
        <v>6098</v>
      </c>
      <c r="E71" s="14">
        <v>86.391005710000002</v>
      </c>
      <c r="F71" s="16">
        <v>0.42414361</v>
      </c>
      <c r="G71" s="14">
        <v>8.9338433300000002</v>
      </c>
      <c r="H71" s="16">
        <v>0.35100713</v>
      </c>
      <c r="I71" s="14">
        <v>2.4029908799999999</v>
      </c>
      <c r="J71" s="16">
        <v>0.19673903000000001</v>
      </c>
      <c r="K71" s="14">
        <v>1.9709938</v>
      </c>
      <c r="L71" s="16">
        <v>0.19925949000000001</v>
      </c>
      <c r="M71" s="14">
        <v>0</v>
      </c>
      <c r="N71" s="16">
        <v>0</v>
      </c>
      <c r="O71" s="14" t="s">
        <v>582</v>
      </c>
      <c r="P71" s="16" t="s">
        <v>582</v>
      </c>
      <c r="Q71" s="14">
        <v>0</v>
      </c>
      <c r="R71" s="16">
        <v>0</v>
      </c>
      <c r="S71" s="14">
        <v>0</v>
      </c>
      <c r="T71" s="16">
        <v>0</v>
      </c>
      <c r="U71" s="14">
        <v>0.30116628000000001</v>
      </c>
      <c r="V71" s="16">
        <v>6.6371509999999995E-2</v>
      </c>
    </row>
    <row r="72" spans="1:22" x14ac:dyDescent="0.25">
      <c r="A72" s="11" t="s">
        <v>542</v>
      </c>
      <c r="B72" s="13">
        <v>7708</v>
      </c>
      <c r="C72" s="14">
        <f>(5/B72*100)</f>
        <v>6.4867669953295279E-2</v>
      </c>
      <c r="D72" s="15">
        <v>7703</v>
      </c>
      <c r="E72" s="14">
        <v>96.210188290000005</v>
      </c>
      <c r="F72" s="16">
        <v>0.24194758</v>
      </c>
      <c r="G72" s="14">
        <v>2.6246839500000001</v>
      </c>
      <c r="H72" s="16">
        <v>0.20850460000000001</v>
      </c>
      <c r="I72" s="14">
        <v>0.51940659</v>
      </c>
      <c r="J72" s="16">
        <v>8.6078340000000003E-2</v>
      </c>
      <c r="K72" s="14">
        <v>0.45322051000000002</v>
      </c>
      <c r="L72" s="16">
        <v>6.5913830000000007E-2</v>
      </c>
      <c r="M72" s="14">
        <v>0</v>
      </c>
      <c r="N72" s="16">
        <v>0</v>
      </c>
      <c r="O72" s="14" t="s">
        <v>582</v>
      </c>
      <c r="P72" s="16" t="s">
        <v>582</v>
      </c>
      <c r="Q72" s="14">
        <v>0</v>
      </c>
      <c r="R72" s="16">
        <v>0</v>
      </c>
      <c r="S72" s="14">
        <v>0</v>
      </c>
      <c r="T72" s="16">
        <v>0</v>
      </c>
      <c r="U72" s="14">
        <v>0.19250065</v>
      </c>
      <c r="V72" s="16">
        <v>4.1618200000000001E-2</v>
      </c>
    </row>
    <row r="73" spans="1:22" x14ac:dyDescent="0.25">
      <c r="A73" s="11" t="s">
        <v>543</v>
      </c>
      <c r="B73" s="13">
        <v>8249</v>
      </c>
      <c r="C73" s="14">
        <f>(148/B73*100)</f>
        <v>1.7941568674990909</v>
      </c>
      <c r="D73" s="15">
        <v>8101</v>
      </c>
      <c r="E73" s="14">
        <v>80.155205440000003</v>
      </c>
      <c r="F73" s="16">
        <v>0.84761582000000002</v>
      </c>
      <c r="G73" s="14">
        <v>10.247368290000001</v>
      </c>
      <c r="H73" s="16">
        <v>0.53836835999999999</v>
      </c>
      <c r="I73" s="14">
        <v>5.0478255499999998</v>
      </c>
      <c r="J73" s="16">
        <v>0.33884921000000001</v>
      </c>
      <c r="K73" s="14">
        <v>3.4216433999999998</v>
      </c>
      <c r="L73" s="16">
        <v>0.29295821</v>
      </c>
      <c r="M73" s="14">
        <v>0</v>
      </c>
      <c r="N73" s="16">
        <v>0</v>
      </c>
      <c r="O73" s="14" t="s">
        <v>582</v>
      </c>
      <c r="P73" s="16" t="s">
        <v>582</v>
      </c>
      <c r="Q73" s="14">
        <v>0</v>
      </c>
      <c r="R73" s="16">
        <v>0</v>
      </c>
      <c r="S73" s="14">
        <v>0</v>
      </c>
      <c r="T73" s="16">
        <v>0</v>
      </c>
      <c r="U73" s="14">
        <v>1.1279573199999999</v>
      </c>
      <c r="V73" s="16">
        <v>0.16779812999999999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67.601689989999997</v>
      </c>
      <c r="F75" s="16">
        <v>0.93833723000000002</v>
      </c>
      <c r="G75" s="14">
        <v>16.010825659999998</v>
      </c>
      <c r="H75" s="16">
        <v>0.56492721999999995</v>
      </c>
      <c r="I75" s="14">
        <v>5.17029242</v>
      </c>
      <c r="J75" s="16">
        <v>0.40030553000000002</v>
      </c>
      <c r="K75" s="14">
        <v>3.5295763400000002</v>
      </c>
      <c r="L75" s="16">
        <v>0.25064344</v>
      </c>
      <c r="M75" s="14">
        <v>0</v>
      </c>
      <c r="N75" s="16">
        <v>0</v>
      </c>
      <c r="O75" s="14" t="s">
        <v>582</v>
      </c>
      <c r="P75" s="16" t="s">
        <v>582</v>
      </c>
      <c r="Q75" s="14">
        <v>0</v>
      </c>
      <c r="R75" s="16">
        <v>0</v>
      </c>
      <c r="S75" s="14">
        <v>0</v>
      </c>
      <c r="T75" s="16">
        <v>0</v>
      </c>
      <c r="U75" s="14">
        <v>7.6876155900000001</v>
      </c>
      <c r="V75" s="16">
        <v>0.69163003999999995</v>
      </c>
    </row>
    <row r="76" spans="1:22" x14ac:dyDescent="0.25">
      <c r="A76" s="11" t="s">
        <v>546</v>
      </c>
      <c r="B76" s="13">
        <v>14167</v>
      </c>
      <c r="C76" s="14">
        <f>(229/B76*100)</f>
        <v>1.6164325545281288</v>
      </c>
      <c r="D76" s="15">
        <v>13938</v>
      </c>
      <c r="E76" s="14">
        <v>77.589307959999999</v>
      </c>
      <c r="F76" s="16">
        <v>0.63359995999999996</v>
      </c>
      <c r="G76" s="14">
        <v>10.504413619999999</v>
      </c>
      <c r="H76" s="16">
        <v>0.35059931999999999</v>
      </c>
      <c r="I76" s="14">
        <v>4.6367468900000004</v>
      </c>
      <c r="J76" s="16">
        <v>0.27434628</v>
      </c>
      <c r="K76" s="14">
        <v>3.2195240699999998</v>
      </c>
      <c r="L76" s="16">
        <v>0.21445627</v>
      </c>
      <c r="M76" s="14">
        <v>0</v>
      </c>
      <c r="N76" s="16">
        <v>0</v>
      </c>
      <c r="O76" s="14" t="s">
        <v>582</v>
      </c>
      <c r="P76" s="16" t="s">
        <v>582</v>
      </c>
      <c r="Q76" s="14">
        <v>0</v>
      </c>
      <c r="R76" s="16">
        <v>0</v>
      </c>
      <c r="S76" s="14">
        <v>0</v>
      </c>
      <c r="T76" s="16">
        <v>0</v>
      </c>
      <c r="U76" s="14">
        <v>4.0500074699999997</v>
      </c>
      <c r="V76" s="16">
        <v>0.29362211999999999</v>
      </c>
    </row>
    <row r="77" spans="1:22" x14ac:dyDescent="0.25">
      <c r="A77" s="11" t="s">
        <v>547</v>
      </c>
      <c r="B77" s="13">
        <v>6062</v>
      </c>
      <c r="C77" s="14">
        <f>(98/B77*100)</f>
        <v>1.6166281755196306</v>
      </c>
      <c r="D77" s="15">
        <v>5964</v>
      </c>
      <c r="E77" s="14">
        <v>84.268939689999996</v>
      </c>
      <c r="F77" s="16">
        <v>0.55294096000000004</v>
      </c>
      <c r="G77" s="14">
        <v>5.7139050200000003</v>
      </c>
      <c r="H77" s="16">
        <v>0.29209594</v>
      </c>
      <c r="I77" s="14">
        <v>2.10749041</v>
      </c>
      <c r="J77" s="16">
        <v>0.19215445</v>
      </c>
      <c r="K77" s="14">
        <v>1.83344665</v>
      </c>
      <c r="L77" s="16">
        <v>0.19548692000000001</v>
      </c>
      <c r="M77" s="14">
        <v>0</v>
      </c>
      <c r="N77" s="16">
        <v>0</v>
      </c>
      <c r="O77" s="14" t="s">
        <v>582</v>
      </c>
      <c r="P77" s="16" t="s">
        <v>582</v>
      </c>
      <c r="Q77" s="14">
        <v>0</v>
      </c>
      <c r="R77" s="16">
        <v>0</v>
      </c>
      <c r="S77" s="14">
        <v>0</v>
      </c>
      <c r="T77" s="16">
        <v>0</v>
      </c>
      <c r="U77" s="14">
        <v>6.0762182200000003</v>
      </c>
      <c r="V77" s="16">
        <v>0.47146529999999998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84.04130164</v>
      </c>
      <c r="F81" s="16">
        <v>0.78140330999999996</v>
      </c>
      <c r="G81" s="14">
        <v>9.3129143800000005</v>
      </c>
      <c r="H81" s="16">
        <v>0.45651692999999999</v>
      </c>
      <c r="I81" s="14">
        <v>3.9225082599999999</v>
      </c>
      <c r="J81" s="16">
        <v>0.36487448</v>
      </c>
      <c r="K81" s="14">
        <v>2.24670134</v>
      </c>
      <c r="L81" s="16">
        <v>0.23451221999999999</v>
      </c>
      <c r="M81" s="14">
        <v>0</v>
      </c>
      <c r="N81" s="16">
        <v>0</v>
      </c>
      <c r="O81" s="14" t="s">
        <v>582</v>
      </c>
      <c r="P81" s="16" t="s">
        <v>582</v>
      </c>
      <c r="Q81" s="14">
        <v>0</v>
      </c>
      <c r="R81" s="16">
        <v>0</v>
      </c>
      <c r="S81" s="14">
        <v>0</v>
      </c>
      <c r="T81" s="16">
        <v>0</v>
      </c>
      <c r="U81" s="14">
        <v>0.47657438000000002</v>
      </c>
      <c r="V81" s="16">
        <v>9.2787709999999995E-2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922</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80.345901459999993</v>
      </c>
      <c r="F7" s="16">
        <v>0.48513369000000001</v>
      </c>
      <c r="G7" s="14">
        <v>11.767543529999999</v>
      </c>
      <c r="H7" s="16">
        <v>0.37797820999999998</v>
      </c>
      <c r="I7" s="14">
        <v>3.1021132499999999</v>
      </c>
      <c r="J7" s="16">
        <v>0.16677574000000001</v>
      </c>
      <c r="K7" s="14">
        <v>2.4842971399999998</v>
      </c>
      <c r="L7" s="16">
        <v>0.15735279999999999</v>
      </c>
      <c r="M7" s="14">
        <v>0</v>
      </c>
      <c r="N7" s="16">
        <v>0</v>
      </c>
      <c r="O7" s="14" t="s">
        <v>582</v>
      </c>
      <c r="P7" s="16" t="s">
        <v>582</v>
      </c>
      <c r="Q7" s="14">
        <v>0</v>
      </c>
      <c r="R7" s="16">
        <v>0</v>
      </c>
      <c r="S7" s="14">
        <v>0</v>
      </c>
      <c r="T7" s="16">
        <v>0</v>
      </c>
      <c r="U7" s="14">
        <v>2.3001446200000002</v>
      </c>
      <c r="V7" s="16">
        <v>0.18122244000000001</v>
      </c>
    </row>
    <row r="8" spans="1:22" x14ac:dyDescent="0.25">
      <c r="A8" s="11" t="s">
        <v>478</v>
      </c>
      <c r="B8" s="13">
        <v>7007</v>
      </c>
      <c r="C8" s="14">
        <f>(28/B8*100)</f>
        <v>0.39960039960039961</v>
      </c>
      <c r="D8" s="15">
        <v>6979</v>
      </c>
      <c r="E8" s="14">
        <v>80.196846570000005</v>
      </c>
      <c r="F8" s="16">
        <v>0.61801866999999999</v>
      </c>
      <c r="G8" s="14">
        <v>12.27532164</v>
      </c>
      <c r="H8" s="16">
        <v>0.48859794000000001</v>
      </c>
      <c r="I8" s="14">
        <v>3.3379141899999998</v>
      </c>
      <c r="J8" s="16">
        <v>0.24578783000000001</v>
      </c>
      <c r="K8" s="14">
        <v>1.8831305</v>
      </c>
      <c r="L8" s="16">
        <v>0.16927608</v>
      </c>
      <c r="M8" s="14">
        <v>0</v>
      </c>
      <c r="N8" s="16">
        <v>0</v>
      </c>
      <c r="O8" s="14" t="s">
        <v>582</v>
      </c>
      <c r="P8" s="16" t="s">
        <v>582</v>
      </c>
      <c r="Q8" s="14">
        <v>0.47277058999999999</v>
      </c>
      <c r="R8" s="16">
        <v>0.11635475000000001</v>
      </c>
      <c r="S8" s="14">
        <v>0</v>
      </c>
      <c r="T8" s="16">
        <v>0</v>
      </c>
      <c r="U8" s="14">
        <v>1.8340165100000001</v>
      </c>
      <c r="V8" s="16">
        <v>0.18148777999999999</v>
      </c>
    </row>
    <row r="9" spans="1:22" x14ac:dyDescent="0.25">
      <c r="A9" s="11" t="s">
        <v>479</v>
      </c>
      <c r="B9" s="13">
        <v>9651</v>
      </c>
      <c r="C9" s="14">
        <f>(136/B9*100)</f>
        <v>1.4091803958139053</v>
      </c>
      <c r="D9" s="15">
        <v>9515</v>
      </c>
      <c r="E9" s="14">
        <v>84.564770629999998</v>
      </c>
      <c r="F9" s="16">
        <v>0.68014452999999997</v>
      </c>
      <c r="G9" s="14">
        <v>7.2082455000000003</v>
      </c>
      <c r="H9" s="16">
        <v>0.34084622999999997</v>
      </c>
      <c r="I9" s="14">
        <v>1.83971778</v>
      </c>
      <c r="J9" s="16">
        <v>0.15049878999999999</v>
      </c>
      <c r="K9" s="14">
        <v>0.95647669999999996</v>
      </c>
      <c r="L9" s="16">
        <v>0.10621646</v>
      </c>
      <c r="M9" s="14">
        <v>0</v>
      </c>
      <c r="N9" s="16">
        <v>0</v>
      </c>
      <c r="O9" s="14" t="s">
        <v>582</v>
      </c>
      <c r="P9" s="16" t="s">
        <v>582</v>
      </c>
      <c r="Q9" s="14">
        <v>3.0224594200000001</v>
      </c>
      <c r="R9" s="16">
        <v>0.54265094000000003</v>
      </c>
      <c r="S9" s="14">
        <v>0</v>
      </c>
      <c r="T9" s="16">
        <v>0</v>
      </c>
      <c r="U9" s="14">
        <v>2.40832997</v>
      </c>
      <c r="V9" s="16">
        <v>0.27781182999999998</v>
      </c>
    </row>
    <row r="10" spans="1:22" x14ac:dyDescent="0.25">
      <c r="A10" s="11" t="s">
        <v>480</v>
      </c>
      <c r="B10" s="13">
        <v>20058</v>
      </c>
      <c r="C10" s="14">
        <f>(534/B10*100)</f>
        <v>2.6622793897696679</v>
      </c>
      <c r="D10" s="15">
        <v>19524</v>
      </c>
      <c r="E10" s="14">
        <v>84.520190769999999</v>
      </c>
      <c r="F10" s="16">
        <v>0.43946798999999998</v>
      </c>
      <c r="G10" s="14">
        <v>9.8881474899999997</v>
      </c>
      <c r="H10" s="16">
        <v>0.34597488999999998</v>
      </c>
      <c r="I10" s="14">
        <v>2.3589187800000002</v>
      </c>
      <c r="J10" s="16">
        <v>0.15085588</v>
      </c>
      <c r="K10" s="14">
        <v>1.5528941300000001</v>
      </c>
      <c r="L10" s="16">
        <v>0.14560529</v>
      </c>
      <c r="M10" s="14">
        <v>0</v>
      </c>
      <c r="N10" s="16">
        <v>0</v>
      </c>
      <c r="O10" s="14" t="s">
        <v>582</v>
      </c>
      <c r="P10" s="16" t="s">
        <v>582</v>
      </c>
      <c r="Q10" s="14">
        <v>0</v>
      </c>
      <c r="R10" s="16">
        <v>0</v>
      </c>
      <c r="S10" s="14">
        <v>0</v>
      </c>
      <c r="T10" s="16">
        <v>0</v>
      </c>
      <c r="U10" s="14">
        <v>1.6798488199999999</v>
      </c>
      <c r="V10" s="16">
        <v>0.20834385</v>
      </c>
    </row>
    <row r="11" spans="1:22" x14ac:dyDescent="0.25">
      <c r="A11" s="11" t="s">
        <v>481</v>
      </c>
      <c r="B11" s="13">
        <v>7053</v>
      </c>
      <c r="C11" s="14">
        <f>(60/B11*100)</f>
        <v>0.85070182900893243</v>
      </c>
      <c r="D11" s="15">
        <v>6993</v>
      </c>
      <c r="E11" s="14">
        <v>82.248867520000005</v>
      </c>
      <c r="F11" s="16">
        <v>0.66413641000000001</v>
      </c>
      <c r="G11" s="14">
        <v>11.37820584</v>
      </c>
      <c r="H11" s="16">
        <v>0.47990367</v>
      </c>
      <c r="I11" s="14">
        <v>3.06422566</v>
      </c>
      <c r="J11" s="16">
        <v>0.29965620999999998</v>
      </c>
      <c r="K11" s="14">
        <v>1.39992999</v>
      </c>
      <c r="L11" s="16">
        <v>0.15459512</v>
      </c>
      <c r="M11" s="14">
        <v>0</v>
      </c>
      <c r="N11" s="16">
        <v>0</v>
      </c>
      <c r="O11" s="14" t="s">
        <v>582</v>
      </c>
      <c r="P11" s="16" t="s">
        <v>582</v>
      </c>
      <c r="Q11" s="14">
        <v>0</v>
      </c>
      <c r="R11" s="16">
        <v>0</v>
      </c>
      <c r="S11" s="14">
        <v>0</v>
      </c>
      <c r="T11" s="16">
        <v>0</v>
      </c>
      <c r="U11" s="14">
        <v>1.9087709900000001</v>
      </c>
      <c r="V11" s="16">
        <v>0.27309497999999999</v>
      </c>
    </row>
    <row r="12" spans="1:22" x14ac:dyDescent="0.25">
      <c r="A12" s="11" t="s">
        <v>482</v>
      </c>
      <c r="B12" s="13">
        <v>6894</v>
      </c>
      <c r="C12" s="14">
        <f>(59/B12*100)</f>
        <v>0.85581665216129965</v>
      </c>
      <c r="D12" s="15">
        <v>6835</v>
      </c>
      <c r="E12" s="14">
        <v>74.780508060000003</v>
      </c>
      <c r="F12" s="16">
        <v>0.90786518000000005</v>
      </c>
      <c r="G12" s="14">
        <v>13.939818600000001</v>
      </c>
      <c r="H12" s="16">
        <v>0.63402899000000001</v>
      </c>
      <c r="I12" s="14">
        <v>3.9294522700000001</v>
      </c>
      <c r="J12" s="16">
        <v>0.24238977</v>
      </c>
      <c r="K12" s="14">
        <v>3.0660611499999999</v>
      </c>
      <c r="L12" s="16">
        <v>0.24556587999999999</v>
      </c>
      <c r="M12" s="14">
        <v>0</v>
      </c>
      <c r="N12" s="16">
        <v>0</v>
      </c>
      <c r="O12" s="14" t="s">
        <v>582</v>
      </c>
      <c r="P12" s="16" t="s">
        <v>582</v>
      </c>
      <c r="Q12" s="14">
        <v>2.3477860100000001</v>
      </c>
      <c r="R12" s="16">
        <v>0.59181510000000004</v>
      </c>
      <c r="S12" s="14">
        <v>0</v>
      </c>
      <c r="T12" s="16">
        <v>0</v>
      </c>
      <c r="U12" s="14">
        <v>1.9363739099999999</v>
      </c>
      <c r="V12" s="16">
        <v>0.24462775</v>
      </c>
    </row>
    <row r="13" spans="1:22" x14ac:dyDescent="0.25">
      <c r="A13" s="11" t="s">
        <v>483</v>
      </c>
      <c r="B13" s="13">
        <v>7161</v>
      </c>
      <c r="C13" s="14">
        <f>(99/B13*100)</f>
        <v>1.3824884792626728</v>
      </c>
      <c r="D13" s="15">
        <v>7062</v>
      </c>
      <c r="E13" s="14">
        <v>74.72503682</v>
      </c>
      <c r="F13" s="16">
        <v>0.79354488000000001</v>
      </c>
      <c r="G13" s="14">
        <v>15.806889679999999</v>
      </c>
      <c r="H13" s="16">
        <v>0.50694046000000004</v>
      </c>
      <c r="I13" s="14">
        <v>2.95059103</v>
      </c>
      <c r="J13" s="16">
        <v>0.24831924999999999</v>
      </c>
      <c r="K13" s="14">
        <v>1.02807972</v>
      </c>
      <c r="L13" s="16">
        <v>0.13277439999999999</v>
      </c>
      <c r="M13" s="14">
        <v>0</v>
      </c>
      <c r="N13" s="16">
        <v>0</v>
      </c>
      <c r="O13" s="14" t="s">
        <v>582</v>
      </c>
      <c r="P13" s="16" t="s">
        <v>582</v>
      </c>
      <c r="Q13" s="14">
        <v>4.0711823999999996</v>
      </c>
      <c r="R13" s="16">
        <v>0.46817705999999998</v>
      </c>
      <c r="S13" s="14">
        <v>0</v>
      </c>
      <c r="T13" s="16">
        <v>0</v>
      </c>
      <c r="U13" s="14">
        <v>1.41822034</v>
      </c>
      <c r="V13" s="16">
        <v>0.23576008000000001</v>
      </c>
    </row>
    <row r="14" spans="1:22" x14ac:dyDescent="0.25">
      <c r="A14" s="11" t="s">
        <v>484</v>
      </c>
      <c r="B14" s="13">
        <v>5587</v>
      </c>
      <c r="C14" s="14">
        <f>(76/B14*100)</f>
        <v>1.3603006980490424</v>
      </c>
      <c r="D14" s="15">
        <v>5511</v>
      </c>
      <c r="E14" s="14">
        <v>83.935116780000001</v>
      </c>
      <c r="F14" s="16">
        <v>0.67788751999999997</v>
      </c>
      <c r="G14" s="14">
        <v>11.321651810000001</v>
      </c>
      <c r="H14" s="16">
        <v>0.57800264000000001</v>
      </c>
      <c r="I14" s="14">
        <v>2.14483712</v>
      </c>
      <c r="J14" s="16">
        <v>0.20514846</v>
      </c>
      <c r="K14" s="14">
        <v>1.6902074</v>
      </c>
      <c r="L14" s="16">
        <v>0.20090732</v>
      </c>
      <c r="M14" s="14">
        <v>0</v>
      </c>
      <c r="N14" s="16">
        <v>0</v>
      </c>
      <c r="O14" s="14" t="s">
        <v>582</v>
      </c>
      <c r="P14" s="16" t="s">
        <v>582</v>
      </c>
      <c r="Q14" s="14">
        <v>0</v>
      </c>
      <c r="R14" s="16">
        <v>0</v>
      </c>
      <c r="S14" s="14">
        <v>0</v>
      </c>
      <c r="T14" s="16">
        <v>0</v>
      </c>
      <c r="U14" s="14">
        <v>0.90818688999999997</v>
      </c>
      <c r="V14" s="16">
        <v>0.16591249999999999</v>
      </c>
    </row>
    <row r="15" spans="1:22" x14ac:dyDescent="0.25">
      <c r="A15" s="11" t="s">
        <v>485</v>
      </c>
      <c r="B15" s="13">
        <v>5882</v>
      </c>
      <c r="C15" s="14">
        <f>(53/B15*100)</f>
        <v>0.90105406324379467</v>
      </c>
      <c r="D15" s="15">
        <v>5829</v>
      </c>
      <c r="E15" s="14">
        <v>84.629635680000007</v>
      </c>
      <c r="F15" s="16">
        <v>0.70128312999999998</v>
      </c>
      <c r="G15" s="14">
        <v>10.32305221</v>
      </c>
      <c r="H15" s="16">
        <v>0.49560797000000001</v>
      </c>
      <c r="I15" s="14">
        <v>1.7282346500000001</v>
      </c>
      <c r="J15" s="16">
        <v>0.14503404</v>
      </c>
      <c r="K15" s="14">
        <v>0.94106016000000003</v>
      </c>
      <c r="L15" s="16">
        <v>0.14632217</v>
      </c>
      <c r="M15" s="14">
        <v>0</v>
      </c>
      <c r="N15" s="16">
        <v>0</v>
      </c>
      <c r="O15" s="14" t="s">
        <v>582</v>
      </c>
      <c r="P15" s="16" t="s">
        <v>582</v>
      </c>
      <c r="Q15" s="14">
        <v>1.0127116700000001</v>
      </c>
      <c r="R15" s="16">
        <v>0.45391006</v>
      </c>
      <c r="S15" s="14">
        <v>0</v>
      </c>
      <c r="T15" s="16">
        <v>0</v>
      </c>
      <c r="U15" s="14">
        <v>1.36530562</v>
      </c>
      <c r="V15" s="16">
        <v>0.16128904999999999</v>
      </c>
    </row>
    <row r="16" spans="1:22" x14ac:dyDescent="0.25">
      <c r="A16" s="11" t="s">
        <v>486</v>
      </c>
      <c r="B16" s="13">
        <v>6108</v>
      </c>
      <c r="C16" s="14">
        <f>(112/B16*100)</f>
        <v>1.8336607727570402</v>
      </c>
      <c r="D16" s="15">
        <v>5996</v>
      </c>
      <c r="E16" s="14">
        <v>87.213431700000001</v>
      </c>
      <c r="F16" s="16">
        <v>0.59269300000000003</v>
      </c>
      <c r="G16" s="14">
        <v>6.8441017999999998</v>
      </c>
      <c r="H16" s="16">
        <v>0.38049682000000001</v>
      </c>
      <c r="I16" s="14">
        <v>1.70907597</v>
      </c>
      <c r="J16" s="16">
        <v>0.20165429000000001</v>
      </c>
      <c r="K16" s="14">
        <v>1.17615479</v>
      </c>
      <c r="L16" s="16">
        <v>0.15380970999999999</v>
      </c>
      <c r="M16" s="14">
        <v>0</v>
      </c>
      <c r="N16" s="16">
        <v>0</v>
      </c>
      <c r="O16" s="14" t="s">
        <v>582</v>
      </c>
      <c r="P16" s="16" t="s">
        <v>582</v>
      </c>
      <c r="Q16" s="14">
        <v>0</v>
      </c>
      <c r="R16" s="16">
        <v>0</v>
      </c>
      <c r="S16" s="14">
        <v>0</v>
      </c>
      <c r="T16" s="16">
        <v>0</v>
      </c>
      <c r="U16" s="14">
        <v>3.0572357299999999</v>
      </c>
      <c r="V16" s="16">
        <v>0.41076078999999999</v>
      </c>
    </row>
    <row r="17" spans="1:22" x14ac:dyDescent="0.25">
      <c r="A17" s="11" t="s">
        <v>487</v>
      </c>
      <c r="B17" s="13">
        <v>6504</v>
      </c>
      <c r="C17" s="14">
        <f>(765/B17*100)</f>
        <v>11.7619926199262</v>
      </c>
      <c r="D17" s="15">
        <v>5739</v>
      </c>
      <c r="E17" s="14">
        <v>79.017880199999993</v>
      </c>
      <c r="F17" s="16">
        <v>0.72540457999999997</v>
      </c>
      <c r="G17" s="14">
        <v>11.927118200000001</v>
      </c>
      <c r="H17" s="16">
        <v>0.43874259999999998</v>
      </c>
      <c r="I17" s="14">
        <v>2.5473729700000001</v>
      </c>
      <c r="J17" s="16">
        <v>0.20225451999999999</v>
      </c>
      <c r="K17" s="14">
        <v>1.03332629</v>
      </c>
      <c r="L17" s="16">
        <v>0.12860830000000001</v>
      </c>
      <c r="M17" s="14">
        <v>0</v>
      </c>
      <c r="N17" s="16">
        <v>0</v>
      </c>
      <c r="O17" s="14" t="s">
        <v>582</v>
      </c>
      <c r="P17" s="16" t="s">
        <v>582</v>
      </c>
      <c r="Q17" s="14">
        <v>2.5787706400000001</v>
      </c>
      <c r="R17" s="16">
        <v>0.34192867999999998</v>
      </c>
      <c r="S17" s="14">
        <v>0</v>
      </c>
      <c r="T17" s="16">
        <v>0</v>
      </c>
      <c r="U17" s="14">
        <v>2.8955317100000002</v>
      </c>
      <c r="V17" s="16">
        <v>0.33400039999999998</v>
      </c>
    </row>
    <row r="18" spans="1:22" x14ac:dyDescent="0.25">
      <c r="A18" s="11" t="s">
        <v>488</v>
      </c>
      <c r="B18" s="13">
        <v>5532</v>
      </c>
      <c r="C18" s="14">
        <f>(28/B18*100)</f>
        <v>0.50614605929139556</v>
      </c>
      <c r="D18" s="15">
        <v>5504</v>
      </c>
      <c r="E18" s="14">
        <v>86.688265209999997</v>
      </c>
      <c r="F18" s="16">
        <v>0.75269814999999995</v>
      </c>
      <c r="G18" s="14">
        <v>6.4399061800000004</v>
      </c>
      <c r="H18" s="16">
        <v>0.39534861999999998</v>
      </c>
      <c r="I18" s="14">
        <v>2.4817966299999998</v>
      </c>
      <c r="J18" s="16">
        <v>0.27983244000000002</v>
      </c>
      <c r="K18" s="14">
        <v>1.98245228</v>
      </c>
      <c r="L18" s="16">
        <v>0.20691789999999999</v>
      </c>
      <c r="M18" s="14">
        <v>0</v>
      </c>
      <c r="N18" s="16">
        <v>0</v>
      </c>
      <c r="O18" s="14" t="s">
        <v>582</v>
      </c>
      <c r="P18" s="16" t="s">
        <v>582</v>
      </c>
      <c r="Q18" s="14">
        <v>0</v>
      </c>
      <c r="R18" s="16">
        <v>0</v>
      </c>
      <c r="S18" s="14">
        <v>0</v>
      </c>
      <c r="T18" s="16">
        <v>0</v>
      </c>
      <c r="U18" s="14">
        <v>2.4075796899999999</v>
      </c>
      <c r="V18" s="16">
        <v>0.37595574999999998</v>
      </c>
    </row>
    <row r="19" spans="1:22" x14ac:dyDescent="0.25">
      <c r="A19" s="11" t="s">
        <v>489</v>
      </c>
      <c r="B19" s="13">
        <v>5658</v>
      </c>
      <c r="C19" s="14">
        <f>(80/B19*100)</f>
        <v>1.4139271827500883</v>
      </c>
      <c r="D19" s="15">
        <v>5578</v>
      </c>
      <c r="E19" s="14">
        <v>84.360126899999997</v>
      </c>
      <c r="F19" s="16">
        <v>0.58640698000000002</v>
      </c>
      <c r="G19" s="14">
        <v>8.6889466899999999</v>
      </c>
      <c r="H19" s="16">
        <v>0.41326396999999998</v>
      </c>
      <c r="I19" s="14">
        <v>2.9214752800000001</v>
      </c>
      <c r="J19" s="16">
        <v>0.26170265999999998</v>
      </c>
      <c r="K19" s="14">
        <v>1.93087944</v>
      </c>
      <c r="L19" s="16">
        <v>0.20720978000000001</v>
      </c>
      <c r="M19" s="14">
        <v>0</v>
      </c>
      <c r="N19" s="16">
        <v>0</v>
      </c>
      <c r="O19" s="14" t="s">
        <v>582</v>
      </c>
      <c r="P19" s="16" t="s">
        <v>582</v>
      </c>
      <c r="Q19" s="14">
        <v>0</v>
      </c>
      <c r="R19" s="16">
        <v>0</v>
      </c>
      <c r="S19" s="14">
        <v>0</v>
      </c>
      <c r="T19" s="16">
        <v>0</v>
      </c>
      <c r="U19" s="14">
        <v>2.0985716999999999</v>
      </c>
      <c r="V19" s="16">
        <v>0.24841378</v>
      </c>
    </row>
    <row r="20" spans="1:22" x14ac:dyDescent="0.25">
      <c r="A20" s="11" t="s">
        <v>490</v>
      </c>
      <c r="B20" s="13">
        <v>3371</v>
      </c>
      <c r="C20" s="14">
        <f>(75/B20*100)</f>
        <v>2.2248590922574905</v>
      </c>
      <c r="D20" s="15">
        <v>3296</v>
      </c>
      <c r="E20" s="14">
        <v>90.181209780000003</v>
      </c>
      <c r="F20" s="16">
        <v>0.48782922000000001</v>
      </c>
      <c r="G20" s="14">
        <v>6.27046291</v>
      </c>
      <c r="H20" s="16">
        <v>0.38187063999999998</v>
      </c>
      <c r="I20" s="14">
        <v>1.10519755</v>
      </c>
      <c r="J20" s="16">
        <v>0.15734877</v>
      </c>
      <c r="K20" s="14">
        <v>0.68910263000000005</v>
      </c>
      <c r="L20" s="16">
        <v>0.13887343999999999</v>
      </c>
      <c r="M20" s="14">
        <v>0</v>
      </c>
      <c r="N20" s="16">
        <v>0</v>
      </c>
      <c r="O20" s="14" t="s">
        <v>582</v>
      </c>
      <c r="P20" s="16" t="s">
        <v>582</v>
      </c>
      <c r="Q20" s="14">
        <v>0</v>
      </c>
      <c r="R20" s="16">
        <v>0</v>
      </c>
      <c r="S20" s="14">
        <v>0</v>
      </c>
      <c r="T20" s="16">
        <v>0</v>
      </c>
      <c r="U20" s="14">
        <v>1.7540271300000001</v>
      </c>
      <c r="V20" s="16">
        <v>0.23024800000000001</v>
      </c>
    </row>
    <row r="21" spans="1:22" x14ac:dyDescent="0.25">
      <c r="A21" s="11" t="s">
        <v>491</v>
      </c>
      <c r="B21" s="13">
        <v>5741</v>
      </c>
      <c r="C21" s="14">
        <f>(45/B21*100)</f>
        <v>0.7838355687162516</v>
      </c>
      <c r="D21" s="15">
        <v>5696</v>
      </c>
      <c r="E21" s="14">
        <v>83.45891159</v>
      </c>
      <c r="F21" s="16">
        <v>0.64831196999999996</v>
      </c>
      <c r="G21" s="14">
        <v>12.400391430000001</v>
      </c>
      <c r="H21" s="16">
        <v>0.49649162000000002</v>
      </c>
      <c r="I21" s="14">
        <v>2.2602974800000002</v>
      </c>
      <c r="J21" s="16">
        <v>0.19753108999999999</v>
      </c>
      <c r="K21" s="14">
        <v>1.09700979</v>
      </c>
      <c r="L21" s="16">
        <v>0.17021775</v>
      </c>
      <c r="M21" s="14">
        <v>0</v>
      </c>
      <c r="N21" s="16">
        <v>0</v>
      </c>
      <c r="O21" s="14" t="s">
        <v>582</v>
      </c>
      <c r="P21" s="16" t="s">
        <v>582</v>
      </c>
      <c r="Q21" s="14">
        <v>0</v>
      </c>
      <c r="R21" s="16">
        <v>0</v>
      </c>
      <c r="S21" s="14">
        <v>0</v>
      </c>
      <c r="T21" s="16">
        <v>0</v>
      </c>
      <c r="U21" s="14">
        <v>0.78338971000000002</v>
      </c>
      <c r="V21" s="16">
        <v>0.11438164000000001</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85.561948900000004</v>
      </c>
      <c r="F24" s="16">
        <v>0.52029462999999998</v>
      </c>
      <c r="G24" s="14">
        <v>10.830882839999999</v>
      </c>
      <c r="H24" s="16">
        <v>0.43756937000000001</v>
      </c>
      <c r="I24" s="14">
        <v>1.77369748</v>
      </c>
      <c r="J24" s="16">
        <v>0.15649351</v>
      </c>
      <c r="K24" s="14">
        <v>1.0230441100000001</v>
      </c>
      <c r="L24" s="16">
        <v>0.14520974</v>
      </c>
      <c r="M24" s="14">
        <v>0</v>
      </c>
      <c r="N24" s="16">
        <v>0</v>
      </c>
      <c r="O24" s="14" t="s">
        <v>582</v>
      </c>
      <c r="P24" s="16" t="s">
        <v>582</v>
      </c>
      <c r="Q24" s="14">
        <v>0</v>
      </c>
      <c r="R24" s="16">
        <v>0</v>
      </c>
      <c r="S24" s="14">
        <v>0</v>
      </c>
      <c r="T24" s="16">
        <v>0</v>
      </c>
      <c r="U24" s="14">
        <v>0.81042667000000002</v>
      </c>
      <c r="V24" s="16">
        <v>0.10623168</v>
      </c>
    </row>
    <row r="25" spans="1:22" x14ac:dyDescent="0.25">
      <c r="A25" s="11" t="s">
        <v>495</v>
      </c>
      <c r="B25" s="13">
        <v>5581</v>
      </c>
      <c r="C25" s="14">
        <f>(25/B25*100)</f>
        <v>0.44794839634474104</v>
      </c>
      <c r="D25" s="15">
        <v>5556</v>
      </c>
      <c r="E25" s="14">
        <v>93.575648740000005</v>
      </c>
      <c r="F25" s="16">
        <v>0.38372363999999998</v>
      </c>
      <c r="G25" s="14">
        <v>4.2934543400000003</v>
      </c>
      <c r="H25" s="16">
        <v>0.28143317000000001</v>
      </c>
      <c r="I25" s="14">
        <v>1.1488118899999999</v>
      </c>
      <c r="J25" s="16">
        <v>0.14975324000000001</v>
      </c>
      <c r="K25" s="14">
        <v>0.47513191999999999</v>
      </c>
      <c r="L25" s="16">
        <v>9.9490099999999998E-2</v>
      </c>
      <c r="M25" s="14">
        <v>0</v>
      </c>
      <c r="N25" s="16">
        <v>0</v>
      </c>
      <c r="O25" s="14" t="s">
        <v>582</v>
      </c>
      <c r="P25" s="16" t="s">
        <v>582</v>
      </c>
      <c r="Q25" s="14">
        <v>0</v>
      </c>
      <c r="R25" s="16">
        <v>0</v>
      </c>
      <c r="S25" s="14">
        <v>0</v>
      </c>
      <c r="T25" s="16">
        <v>0</v>
      </c>
      <c r="U25" s="14">
        <v>0.50695310999999998</v>
      </c>
      <c r="V25" s="16">
        <v>0.10734333</v>
      </c>
    </row>
    <row r="26" spans="1:22" x14ac:dyDescent="0.25">
      <c r="A26" s="11" t="s">
        <v>496</v>
      </c>
      <c r="B26" s="13">
        <v>4869</v>
      </c>
      <c r="C26" s="14">
        <f>(39/B26*100)</f>
        <v>0.80098582871226121</v>
      </c>
      <c r="D26" s="15">
        <v>4830</v>
      </c>
      <c r="E26" s="14">
        <v>74.09985227</v>
      </c>
      <c r="F26" s="16">
        <v>0.77330683</v>
      </c>
      <c r="G26" s="14">
        <v>17.456847199999999</v>
      </c>
      <c r="H26" s="16">
        <v>0.58623194999999995</v>
      </c>
      <c r="I26" s="14">
        <v>4.5699372699999996</v>
      </c>
      <c r="J26" s="16">
        <v>0.38741608999999999</v>
      </c>
      <c r="K26" s="14">
        <v>2.53615031</v>
      </c>
      <c r="L26" s="16">
        <v>0.25134185999999997</v>
      </c>
      <c r="M26" s="14">
        <v>0</v>
      </c>
      <c r="N26" s="16">
        <v>0</v>
      </c>
      <c r="O26" s="14" t="s">
        <v>582</v>
      </c>
      <c r="P26" s="16" t="s">
        <v>582</v>
      </c>
      <c r="Q26" s="14">
        <v>0</v>
      </c>
      <c r="R26" s="16">
        <v>0</v>
      </c>
      <c r="S26" s="14">
        <v>0</v>
      </c>
      <c r="T26" s="16">
        <v>0</v>
      </c>
      <c r="U26" s="14">
        <v>1.3372129500000001</v>
      </c>
      <c r="V26" s="16">
        <v>0.17918579000000001</v>
      </c>
    </row>
    <row r="27" spans="1:22" x14ac:dyDescent="0.25">
      <c r="A27" s="11" t="s">
        <v>497</v>
      </c>
      <c r="B27" s="13">
        <v>5299</v>
      </c>
      <c r="C27" s="14">
        <f>(22/B27*100)</f>
        <v>0.41517267408945085</v>
      </c>
      <c r="D27" s="15">
        <v>5277</v>
      </c>
      <c r="E27" s="14">
        <v>84.251188810000002</v>
      </c>
      <c r="F27" s="16">
        <v>0.49810780999999998</v>
      </c>
      <c r="G27" s="14">
        <v>8.2158412700000003</v>
      </c>
      <c r="H27" s="16">
        <v>0.36025020000000002</v>
      </c>
      <c r="I27" s="14">
        <v>2.4309927500000001</v>
      </c>
      <c r="J27" s="16">
        <v>0.20965676999999999</v>
      </c>
      <c r="K27" s="14">
        <v>1.64577616</v>
      </c>
      <c r="L27" s="16">
        <v>0.16003967999999999</v>
      </c>
      <c r="M27" s="14">
        <v>0</v>
      </c>
      <c r="N27" s="16">
        <v>0</v>
      </c>
      <c r="O27" s="14" t="s">
        <v>582</v>
      </c>
      <c r="P27" s="16" t="s">
        <v>582</v>
      </c>
      <c r="Q27" s="14">
        <v>0</v>
      </c>
      <c r="R27" s="16">
        <v>0</v>
      </c>
      <c r="S27" s="14">
        <v>0</v>
      </c>
      <c r="T27" s="16">
        <v>0</v>
      </c>
      <c r="U27" s="14">
        <v>3.4562009900000001</v>
      </c>
      <c r="V27" s="16">
        <v>0.26165686999999999</v>
      </c>
    </row>
    <row r="28" spans="1:22" x14ac:dyDescent="0.25">
      <c r="A28" s="11" t="s">
        <v>498</v>
      </c>
      <c r="B28" s="13">
        <v>7568</v>
      </c>
      <c r="C28" s="14">
        <f>(80/B28*100)</f>
        <v>1.0570824524312896</v>
      </c>
      <c r="D28" s="15">
        <v>7488</v>
      </c>
      <c r="E28" s="14">
        <v>86.109663839999996</v>
      </c>
      <c r="F28" s="16">
        <v>0.48835402</v>
      </c>
      <c r="G28" s="14">
        <v>8.3147560899999995</v>
      </c>
      <c r="H28" s="16">
        <v>0.43226040999999998</v>
      </c>
      <c r="I28" s="14">
        <v>2.8090394600000002</v>
      </c>
      <c r="J28" s="16">
        <v>0.20942316</v>
      </c>
      <c r="K28" s="14">
        <v>1.7023817299999999</v>
      </c>
      <c r="L28" s="16">
        <v>0.18283324000000001</v>
      </c>
      <c r="M28" s="14">
        <v>0</v>
      </c>
      <c r="N28" s="16">
        <v>0</v>
      </c>
      <c r="O28" s="14" t="s">
        <v>582</v>
      </c>
      <c r="P28" s="16" t="s">
        <v>582</v>
      </c>
      <c r="Q28" s="14">
        <v>0</v>
      </c>
      <c r="R28" s="16">
        <v>0</v>
      </c>
      <c r="S28" s="14">
        <v>0</v>
      </c>
      <c r="T28" s="16">
        <v>0</v>
      </c>
      <c r="U28" s="14">
        <v>1.06415887</v>
      </c>
      <c r="V28" s="16">
        <v>0.14777721999999999</v>
      </c>
    </row>
    <row r="29" spans="1:22" x14ac:dyDescent="0.25">
      <c r="A29" s="11" t="s">
        <v>499</v>
      </c>
      <c r="B29" s="13">
        <v>5385</v>
      </c>
      <c r="C29" s="14">
        <f>(30/B29*100)</f>
        <v>0.55710306406685239</v>
      </c>
      <c r="D29" s="15">
        <v>5355</v>
      </c>
      <c r="E29" s="14">
        <v>84.793677619999997</v>
      </c>
      <c r="F29" s="16">
        <v>0.57292980000000004</v>
      </c>
      <c r="G29" s="14">
        <v>9.1708508399999999</v>
      </c>
      <c r="H29" s="16">
        <v>0.49573219000000002</v>
      </c>
      <c r="I29" s="14">
        <v>1.49862911</v>
      </c>
      <c r="J29" s="16">
        <v>0.15800801</v>
      </c>
      <c r="K29" s="14">
        <v>0.64556557999999997</v>
      </c>
      <c r="L29" s="16">
        <v>0.11199871</v>
      </c>
      <c r="M29" s="14">
        <v>0</v>
      </c>
      <c r="N29" s="16">
        <v>0</v>
      </c>
      <c r="O29" s="14" t="s">
        <v>582</v>
      </c>
      <c r="P29" s="16" t="s">
        <v>582</v>
      </c>
      <c r="Q29" s="14">
        <v>2.7667624100000001</v>
      </c>
      <c r="R29" s="16">
        <v>0.24169378</v>
      </c>
      <c r="S29" s="14">
        <v>0</v>
      </c>
      <c r="T29" s="16">
        <v>0</v>
      </c>
      <c r="U29" s="14">
        <v>1.12451444</v>
      </c>
      <c r="V29" s="16">
        <v>0.18568082</v>
      </c>
    </row>
    <row r="30" spans="1:22" x14ac:dyDescent="0.25">
      <c r="A30" s="11" t="s">
        <v>500</v>
      </c>
      <c r="B30" s="13">
        <v>4520</v>
      </c>
      <c r="C30" s="14">
        <f>(110/B30*100)</f>
        <v>2.4336283185840708</v>
      </c>
      <c r="D30" s="15">
        <v>4410</v>
      </c>
      <c r="E30" s="14">
        <v>78.471676090000003</v>
      </c>
      <c r="F30" s="16">
        <v>0.63109716000000005</v>
      </c>
      <c r="G30" s="14">
        <v>13.57978997</v>
      </c>
      <c r="H30" s="16">
        <v>0.50743428000000002</v>
      </c>
      <c r="I30" s="14">
        <v>3.74631026</v>
      </c>
      <c r="J30" s="16">
        <v>0.28774831000000001</v>
      </c>
      <c r="K30" s="14">
        <v>2.4288980699999998</v>
      </c>
      <c r="L30" s="16">
        <v>0.21422268</v>
      </c>
      <c r="M30" s="14">
        <v>0</v>
      </c>
      <c r="N30" s="16">
        <v>0</v>
      </c>
      <c r="O30" s="14" t="s">
        <v>582</v>
      </c>
      <c r="P30" s="16" t="s">
        <v>582</v>
      </c>
      <c r="Q30" s="14">
        <v>0</v>
      </c>
      <c r="R30" s="16">
        <v>0</v>
      </c>
      <c r="S30" s="14">
        <v>0</v>
      </c>
      <c r="T30" s="16">
        <v>0</v>
      </c>
      <c r="U30" s="14">
        <v>1.7733256100000001</v>
      </c>
      <c r="V30" s="16">
        <v>0.23395331</v>
      </c>
    </row>
    <row r="31" spans="1:22" x14ac:dyDescent="0.25">
      <c r="A31" s="11" t="s">
        <v>501</v>
      </c>
      <c r="B31" s="13">
        <v>5456</v>
      </c>
      <c r="C31" s="14">
        <f>(127/B31*100)</f>
        <v>2.3277126099706744</v>
      </c>
      <c r="D31" s="15">
        <v>5329</v>
      </c>
      <c r="E31" s="14">
        <v>78.548451679999999</v>
      </c>
      <c r="F31" s="16">
        <v>0.59899219000000004</v>
      </c>
      <c r="G31" s="14">
        <v>14.04771247</v>
      </c>
      <c r="H31" s="16">
        <v>0.50011859000000003</v>
      </c>
      <c r="I31" s="14">
        <v>3.18135295</v>
      </c>
      <c r="J31" s="16">
        <v>0.26363379999999997</v>
      </c>
      <c r="K31" s="14">
        <v>1.70465113</v>
      </c>
      <c r="L31" s="16">
        <v>0.17186304999999999</v>
      </c>
      <c r="M31" s="14">
        <v>0</v>
      </c>
      <c r="N31" s="16">
        <v>0</v>
      </c>
      <c r="O31" s="14" t="s">
        <v>582</v>
      </c>
      <c r="P31" s="16" t="s">
        <v>582</v>
      </c>
      <c r="Q31" s="14">
        <v>0</v>
      </c>
      <c r="R31" s="16">
        <v>0</v>
      </c>
      <c r="S31" s="14">
        <v>0</v>
      </c>
      <c r="T31" s="16">
        <v>0</v>
      </c>
      <c r="U31" s="14">
        <v>2.5178317799999999</v>
      </c>
      <c r="V31" s="16">
        <v>0.29862703000000002</v>
      </c>
    </row>
    <row r="32" spans="1:22" x14ac:dyDescent="0.25">
      <c r="A32" s="11" t="s">
        <v>502</v>
      </c>
      <c r="B32" s="13">
        <v>4478</v>
      </c>
      <c r="C32" s="14">
        <f>(5/B32*100)</f>
        <v>0.11165698972755694</v>
      </c>
      <c r="D32" s="15">
        <v>4473</v>
      </c>
      <c r="E32" s="14">
        <v>85.381806100000006</v>
      </c>
      <c r="F32" s="16">
        <v>0.60414208000000003</v>
      </c>
      <c r="G32" s="14">
        <v>9.5354418600000006</v>
      </c>
      <c r="H32" s="16">
        <v>0.523841</v>
      </c>
      <c r="I32" s="14">
        <v>2.0654405800000002</v>
      </c>
      <c r="J32" s="16">
        <v>0.20339088</v>
      </c>
      <c r="K32" s="14">
        <v>2.0935132599999999</v>
      </c>
      <c r="L32" s="16">
        <v>0.24424554000000001</v>
      </c>
      <c r="M32" s="14">
        <v>0</v>
      </c>
      <c r="N32" s="16">
        <v>0</v>
      </c>
      <c r="O32" s="14" t="s">
        <v>582</v>
      </c>
      <c r="P32" s="16" t="s">
        <v>582</v>
      </c>
      <c r="Q32" s="14">
        <v>0</v>
      </c>
      <c r="R32" s="16">
        <v>0</v>
      </c>
      <c r="S32" s="14">
        <v>0</v>
      </c>
      <c r="T32" s="16">
        <v>0</v>
      </c>
      <c r="U32" s="14">
        <v>0.92379820000000001</v>
      </c>
      <c r="V32" s="16">
        <v>0.17217408000000001</v>
      </c>
    </row>
    <row r="33" spans="1:22" x14ac:dyDescent="0.25">
      <c r="A33" s="11" t="s">
        <v>503</v>
      </c>
      <c r="B33" s="13">
        <v>7325</v>
      </c>
      <c r="C33" s="14">
        <f>(76/B33*100)</f>
        <v>1.0375426621160411</v>
      </c>
      <c r="D33" s="15">
        <v>7249</v>
      </c>
      <c r="E33" s="14">
        <v>88.608796510000005</v>
      </c>
      <c r="F33" s="16">
        <v>0.42878569</v>
      </c>
      <c r="G33" s="14">
        <v>7.3383578199999997</v>
      </c>
      <c r="H33" s="16">
        <v>0.35986337000000002</v>
      </c>
      <c r="I33" s="14">
        <v>1.9013963300000001</v>
      </c>
      <c r="J33" s="16">
        <v>0.18420131000000001</v>
      </c>
      <c r="K33" s="14">
        <v>1.01541657</v>
      </c>
      <c r="L33" s="16">
        <v>0.13377606</v>
      </c>
      <c r="M33" s="14">
        <v>0</v>
      </c>
      <c r="N33" s="16">
        <v>0</v>
      </c>
      <c r="O33" s="14" t="s">
        <v>582</v>
      </c>
      <c r="P33" s="16" t="s">
        <v>582</v>
      </c>
      <c r="Q33" s="14">
        <v>0</v>
      </c>
      <c r="R33" s="16">
        <v>0</v>
      </c>
      <c r="S33" s="14">
        <v>0</v>
      </c>
      <c r="T33" s="16">
        <v>0</v>
      </c>
      <c r="U33" s="14">
        <v>1.13603276</v>
      </c>
      <c r="V33" s="16">
        <v>0.14699575000000001</v>
      </c>
    </row>
    <row r="34" spans="1:22" x14ac:dyDescent="0.25">
      <c r="A34" s="11" t="s">
        <v>504</v>
      </c>
      <c r="B34" s="13">
        <v>6350</v>
      </c>
      <c r="C34" s="14">
        <f>(40/B34*100)</f>
        <v>0.62992125984251968</v>
      </c>
      <c r="D34" s="15">
        <v>6310</v>
      </c>
      <c r="E34" s="14">
        <v>76.798509120000006</v>
      </c>
      <c r="F34" s="16">
        <v>0.86501854</v>
      </c>
      <c r="G34" s="14">
        <v>11.44673867</v>
      </c>
      <c r="H34" s="16">
        <v>0.48093675000000002</v>
      </c>
      <c r="I34" s="14">
        <v>3.4119276300000001</v>
      </c>
      <c r="J34" s="16">
        <v>0.26113133999999999</v>
      </c>
      <c r="K34" s="14">
        <v>2.4512995000000002</v>
      </c>
      <c r="L34" s="16">
        <v>0.23794647999999999</v>
      </c>
      <c r="M34" s="14">
        <v>0</v>
      </c>
      <c r="N34" s="16">
        <v>0</v>
      </c>
      <c r="O34" s="14" t="s">
        <v>582</v>
      </c>
      <c r="P34" s="16" t="s">
        <v>582</v>
      </c>
      <c r="Q34" s="14">
        <v>2.5623417000000002</v>
      </c>
      <c r="R34" s="16">
        <v>0.53188796999999999</v>
      </c>
      <c r="S34" s="14">
        <v>0</v>
      </c>
      <c r="T34" s="16">
        <v>0</v>
      </c>
      <c r="U34" s="14">
        <v>3.3291833799999999</v>
      </c>
      <c r="V34" s="16">
        <v>0.35704871999999999</v>
      </c>
    </row>
    <row r="35" spans="1:22" x14ac:dyDescent="0.25">
      <c r="A35" s="11" t="s">
        <v>505</v>
      </c>
      <c r="B35" s="13">
        <v>6406</v>
      </c>
      <c r="C35" s="14">
        <f>(42/B35*100)</f>
        <v>0.65563534186699968</v>
      </c>
      <c r="D35" s="15">
        <v>6364</v>
      </c>
      <c r="E35" s="14">
        <v>84.669139999999999</v>
      </c>
      <c r="F35" s="16">
        <v>0.52757750000000003</v>
      </c>
      <c r="G35" s="14">
        <v>9.7344947899999994</v>
      </c>
      <c r="H35" s="16">
        <v>0.48879628000000003</v>
      </c>
      <c r="I35" s="14">
        <v>2.1880128499999998</v>
      </c>
      <c r="J35" s="16">
        <v>0.21341576000000001</v>
      </c>
      <c r="K35" s="14">
        <v>1.1256840100000001</v>
      </c>
      <c r="L35" s="16">
        <v>0.14319644000000001</v>
      </c>
      <c r="M35" s="14">
        <v>0</v>
      </c>
      <c r="N35" s="16">
        <v>0</v>
      </c>
      <c r="O35" s="14" t="s">
        <v>582</v>
      </c>
      <c r="P35" s="16" t="s">
        <v>582</v>
      </c>
      <c r="Q35" s="14">
        <v>1.0343551</v>
      </c>
      <c r="R35" s="16">
        <v>5.6469100000000001E-2</v>
      </c>
      <c r="S35" s="14">
        <v>0</v>
      </c>
      <c r="T35" s="16">
        <v>0</v>
      </c>
      <c r="U35" s="14">
        <v>1.2483132400000001</v>
      </c>
      <c r="V35" s="16">
        <v>0.13097990000000001</v>
      </c>
    </row>
    <row r="36" spans="1:22" x14ac:dyDescent="0.25">
      <c r="A36" s="11" t="s">
        <v>506</v>
      </c>
      <c r="B36" s="13">
        <v>6736</v>
      </c>
      <c r="C36" s="14">
        <f>(33/B36*100)</f>
        <v>0.48990498812351541</v>
      </c>
      <c r="D36" s="15">
        <v>6703</v>
      </c>
      <c r="E36" s="14">
        <v>83.367546919999995</v>
      </c>
      <c r="F36" s="16">
        <v>0.56197220999999997</v>
      </c>
      <c r="G36" s="14">
        <v>11.94751121</v>
      </c>
      <c r="H36" s="16">
        <v>0.43544515</v>
      </c>
      <c r="I36" s="14">
        <v>2.3742159300000001</v>
      </c>
      <c r="J36" s="16">
        <v>0.22702247</v>
      </c>
      <c r="K36" s="14">
        <v>1.42234236</v>
      </c>
      <c r="L36" s="16">
        <v>0.13895595999999999</v>
      </c>
      <c r="M36" s="14">
        <v>0</v>
      </c>
      <c r="N36" s="16">
        <v>0</v>
      </c>
      <c r="O36" s="14" t="s">
        <v>582</v>
      </c>
      <c r="P36" s="16" t="s">
        <v>582</v>
      </c>
      <c r="Q36" s="14">
        <v>0</v>
      </c>
      <c r="R36" s="16">
        <v>0</v>
      </c>
      <c r="S36" s="14">
        <v>0</v>
      </c>
      <c r="T36" s="16">
        <v>0</v>
      </c>
      <c r="U36" s="14">
        <v>0.88838357999999995</v>
      </c>
      <c r="V36" s="16">
        <v>0.14353593000000001</v>
      </c>
    </row>
    <row r="37" spans="1:22" x14ac:dyDescent="0.25">
      <c r="A37" s="11" t="s">
        <v>507</v>
      </c>
      <c r="B37" s="13">
        <v>5458</v>
      </c>
      <c r="C37" s="14">
        <f>(69/B37*100)</f>
        <v>1.2641993404177354</v>
      </c>
      <c r="D37" s="15">
        <v>5389</v>
      </c>
      <c r="E37" s="14">
        <v>78.819393230000003</v>
      </c>
      <c r="F37" s="16">
        <v>0.85356449000000001</v>
      </c>
      <c r="G37" s="14">
        <v>13.354149769999999</v>
      </c>
      <c r="H37" s="16">
        <v>0.59838986999999999</v>
      </c>
      <c r="I37" s="14">
        <v>2.8397588499999999</v>
      </c>
      <c r="J37" s="16">
        <v>0.26025848000000001</v>
      </c>
      <c r="K37" s="14">
        <v>1.5232956799999999</v>
      </c>
      <c r="L37" s="16">
        <v>0.16765606</v>
      </c>
      <c r="M37" s="14">
        <v>0</v>
      </c>
      <c r="N37" s="16">
        <v>0</v>
      </c>
      <c r="O37" s="14" t="s">
        <v>582</v>
      </c>
      <c r="P37" s="16" t="s">
        <v>582</v>
      </c>
      <c r="Q37" s="14">
        <v>0</v>
      </c>
      <c r="R37" s="16">
        <v>0</v>
      </c>
      <c r="S37" s="14">
        <v>0</v>
      </c>
      <c r="T37" s="16">
        <v>0</v>
      </c>
      <c r="U37" s="14">
        <v>3.4634024700000001</v>
      </c>
      <c r="V37" s="16">
        <v>0.46020538</v>
      </c>
    </row>
    <row r="38" spans="1:22" x14ac:dyDescent="0.25">
      <c r="A38" s="11" t="s">
        <v>508</v>
      </c>
      <c r="B38" s="13">
        <v>5860</v>
      </c>
      <c r="C38" s="14">
        <f>(17/B38*100)</f>
        <v>0.29010238907849828</v>
      </c>
      <c r="D38" s="15">
        <v>5843</v>
      </c>
      <c r="E38" s="14">
        <v>79.45624875</v>
      </c>
      <c r="F38" s="16">
        <v>0.72469939000000005</v>
      </c>
      <c r="G38" s="14">
        <v>13.55247552</v>
      </c>
      <c r="H38" s="16">
        <v>0.63732869999999997</v>
      </c>
      <c r="I38" s="14">
        <v>3.03667438</v>
      </c>
      <c r="J38" s="16">
        <v>0.28827173</v>
      </c>
      <c r="K38" s="14">
        <v>1.405376</v>
      </c>
      <c r="L38" s="16">
        <v>0.1849306</v>
      </c>
      <c r="M38" s="14">
        <v>0</v>
      </c>
      <c r="N38" s="16">
        <v>0</v>
      </c>
      <c r="O38" s="14" t="s">
        <v>582</v>
      </c>
      <c r="P38" s="16" t="s">
        <v>582</v>
      </c>
      <c r="Q38" s="14">
        <v>0</v>
      </c>
      <c r="R38" s="16">
        <v>0</v>
      </c>
      <c r="S38" s="14">
        <v>0</v>
      </c>
      <c r="T38" s="16">
        <v>0</v>
      </c>
      <c r="U38" s="14">
        <v>2.5492253499999999</v>
      </c>
      <c r="V38" s="16">
        <v>0.30666906999999999</v>
      </c>
    </row>
    <row r="39" spans="1:22" x14ac:dyDescent="0.25">
      <c r="A39" s="11" t="s">
        <v>509</v>
      </c>
      <c r="B39" s="13">
        <v>5895</v>
      </c>
      <c r="C39" s="14">
        <f>(32/B39*100)</f>
        <v>0.54283290924512295</v>
      </c>
      <c r="D39" s="15">
        <v>5863</v>
      </c>
      <c r="E39" s="14">
        <v>87.166309909999995</v>
      </c>
      <c r="F39" s="16">
        <v>0.67926505000000004</v>
      </c>
      <c r="G39" s="14">
        <v>5.3432594599999996</v>
      </c>
      <c r="H39" s="16">
        <v>0.26734094000000003</v>
      </c>
      <c r="I39" s="14">
        <v>3.0978247699999999</v>
      </c>
      <c r="J39" s="16">
        <v>0.26569207</v>
      </c>
      <c r="K39" s="14">
        <v>2.2390820800000002</v>
      </c>
      <c r="L39" s="16">
        <v>0.26770349999999998</v>
      </c>
      <c r="M39" s="14">
        <v>0</v>
      </c>
      <c r="N39" s="16">
        <v>0</v>
      </c>
      <c r="O39" s="14" t="s">
        <v>582</v>
      </c>
      <c r="P39" s="16" t="s">
        <v>582</v>
      </c>
      <c r="Q39" s="14">
        <v>0</v>
      </c>
      <c r="R39" s="16">
        <v>0</v>
      </c>
      <c r="S39" s="14">
        <v>0</v>
      </c>
      <c r="T39" s="16">
        <v>0</v>
      </c>
      <c r="U39" s="14">
        <v>2.15352378</v>
      </c>
      <c r="V39" s="16">
        <v>0.34221182999999999</v>
      </c>
    </row>
    <row r="40" spans="1:22" x14ac:dyDescent="0.25">
      <c r="A40" s="11" t="s">
        <v>510</v>
      </c>
      <c r="B40" s="13">
        <v>14157</v>
      </c>
      <c r="C40" s="14">
        <f>(298/B40*100)</f>
        <v>2.1049657413293779</v>
      </c>
      <c r="D40" s="15">
        <v>13859</v>
      </c>
      <c r="E40" s="14">
        <v>83.270376450000001</v>
      </c>
      <c r="F40" s="16">
        <v>0.56588046000000003</v>
      </c>
      <c r="G40" s="14">
        <v>9.6938359999999992</v>
      </c>
      <c r="H40" s="16">
        <v>0.38945988999999998</v>
      </c>
      <c r="I40" s="14">
        <v>2.50923718</v>
      </c>
      <c r="J40" s="16">
        <v>0.23015079999999999</v>
      </c>
      <c r="K40" s="14">
        <v>2.0907034699999998</v>
      </c>
      <c r="L40" s="16">
        <v>0.18630616999999999</v>
      </c>
      <c r="M40" s="14">
        <v>0</v>
      </c>
      <c r="N40" s="16">
        <v>0</v>
      </c>
      <c r="O40" s="14" t="s">
        <v>582</v>
      </c>
      <c r="P40" s="16" t="s">
        <v>582</v>
      </c>
      <c r="Q40" s="14">
        <v>0</v>
      </c>
      <c r="R40" s="16">
        <v>0</v>
      </c>
      <c r="S40" s="14">
        <v>0</v>
      </c>
      <c r="T40" s="16">
        <v>0</v>
      </c>
      <c r="U40" s="14">
        <v>2.4358468900000001</v>
      </c>
      <c r="V40" s="16">
        <v>0.29026806999999999</v>
      </c>
    </row>
    <row r="41" spans="1:22" x14ac:dyDescent="0.25">
      <c r="A41" s="11" t="s">
        <v>511</v>
      </c>
      <c r="B41" s="13">
        <v>5712</v>
      </c>
      <c r="C41" s="14">
        <f>(40/B41*100)</f>
        <v>0.70028011204481799</v>
      </c>
      <c r="D41" s="15">
        <v>5672</v>
      </c>
      <c r="E41" s="14">
        <v>85.990642679999993</v>
      </c>
      <c r="F41" s="16">
        <v>0.57240561999999995</v>
      </c>
      <c r="G41" s="14">
        <v>8.1590847100000001</v>
      </c>
      <c r="H41" s="16">
        <v>0.35599407999999999</v>
      </c>
      <c r="I41" s="14">
        <v>2.1388661</v>
      </c>
      <c r="J41" s="16">
        <v>0.24293901000000001</v>
      </c>
      <c r="K41" s="14">
        <v>1.28156169</v>
      </c>
      <c r="L41" s="16">
        <v>0.15007034999999999</v>
      </c>
      <c r="M41" s="14">
        <v>0</v>
      </c>
      <c r="N41" s="16">
        <v>0</v>
      </c>
      <c r="O41" s="14" t="s">
        <v>582</v>
      </c>
      <c r="P41" s="16" t="s">
        <v>582</v>
      </c>
      <c r="Q41" s="14">
        <v>0.67692078</v>
      </c>
      <c r="R41" s="16">
        <v>0.18045849999999999</v>
      </c>
      <c r="S41" s="14">
        <v>0</v>
      </c>
      <c r="T41" s="16">
        <v>0</v>
      </c>
      <c r="U41" s="14">
        <v>1.7529240500000001</v>
      </c>
      <c r="V41" s="16">
        <v>0.34383406999999999</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78.280216494000001</v>
      </c>
      <c r="F42" s="16">
        <f>IF(COUNT(F7:F41) &gt; 0, SQRT(SUMSQ(F7:F41)/(COUNT(F7:F41)*COUNT(F7:F41)) ), "—")</f>
        <v>0.1046188136131751</v>
      </c>
      <c r="G42" s="14">
        <f>IF(COUNT(G7:G41) &gt; 0, AVERAGE(G7:G41), "—")</f>
        <v>9.7855796668571404</v>
      </c>
      <c r="H42" s="16">
        <f>IF(COUNT(H7:H41) &gt; 0, SQRT(SUMSQ(H7:H41)/(COUNT(H7:H41)*COUNT(H7:H41)) ), "—")</f>
        <v>7.56219177928599E-2</v>
      </c>
      <c r="I42" s="14">
        <f>IF(COUNT(I7:I41) &gt; 0, AVERAGE(I7:I41), "—")</f>
        <v>2.4058098965714287</v>
      </c>
      <c r="J42" s="16">
        <f>IF(COUNT(J7:J41) &gt; 0, SQRT(SUMSQ(J7:J41)/(COUNT(J7:J41)*COUNT(J7:J41)) ), "—")</f>
        <v>3.7636121030439174E-2</v>
      </c>
      <c r="K42" s="14">
        <f>IF(COUNT(K7:K41) &gt; 0, AVERAGE(K7:K41), "—")</f>
        <v>1.4777410211428572</v>
      </c>
      <c r="L42" s="16">
        <f>IF(COUNT(L7:L41) &gt; 0, SQRT(SUMSQ(L7:L41)/(COUNT(L7:L41)*COUNT(L7:L41)) ), "—")</f>
        <v>2.8997801709687746E-2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1.7493368988571434</v>
      </c>
      <c r="V42" s="16">
        <f>IF(COUNT(V7:V41) &gt; 0, SQRT(SUMSQ(V7:V41)/(COUNT(V7:V41)*COUNT(V7:V41)) ), "—")</f>
        <v>4.1843888608252236E-2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74.859525739999995</v>
      </c>
      <c r="F46" s="16">
        <v>0.63548112999999995</v>
      </c>
      <c r="G46" s="14">
        <v>7.3814786200000002</v>
      </c>
      <c r="H46" s="16">
        <v>0.28837431000000002</v>
      </c>
      <c r="I46" s="14">
        <v>2.40371874</v>
      </c>
      <c r="J46" s="16">
        <v>0.12507823000000001</v>
      </c>
      <c r="K46" s="14">
        <v>2.2260933999999999</v>
      </c>
      <c r="L46" s="16">
        <v>0.14015705000000001</v>
      </c>
      <c r="M46" s="14">
        <v>0</v>
      </c>
      <c r="N46" s="16">
        <v>0</v>
      </c>
      <c r="O46" s="14" t="s">
        <v>582</v>
      </c>
      <c r="P46" s="16" t="s">
        <v>582</v>
      </c>
      <c r="Q46" s="14">
        <v>0</v>
      </c>
      <c r="R46" s="16">
        <v>0</v>
      </c>
      <c r="S46" s="14">
        <v>0</v>
      </c>
      <c r="T46" s="16">
        <v>0</v>
      </c>
      <c r="U46" s="14">
        <v>13.1291835</v>
      </c>
      <c r="V46" s="16">
        <v>0.59161872999999998</v>
      </c>
    </row>
    <row r="47" spans="1:22" x14ac:dyDescent="0.25">
      <c r="A47" s="11" t="s">
        <v>517</v>
      </c>
      <c r="B47" s="13">
        <v>5928</v>
      </c>
      <c r="C47" s="14">
        <f>(106/B47*100)</f>
        <v>1.7881241565452091</v>
      </c>
      <c r="D47" s="15">
        <v>5822</v>
      </c>
      <c r="E47" s="14">
        <v>71.523774119999999</v>
      </c>
      <c r="F47" s="16">
        <v>1.1067897600000001</v>
      </c>
      <c r="G47" s="14">
        <v>13.689329089999999</v>
      </c>
      <c r="H47" s="16">
        <v>0.56936982000000003</v>
      </c>
      <c r="I47" s="14">
        <v>4.0904979099999998</v>
      </c>
      <c r="J47" s="16">
        <v>0.3128418</v>
      </c>
      <c r="K47" s="14">
        <v>2.7150491300000001</v>
      </c>
      <c r="L47" s="16">
        <v>0.24167031</v>
      </c>
      <c r="M47" s="14">
        <v>0</v>
      </c>
      <c r="N47" s="16">
        <v>0</v>
      </c>
      <c r="O47" s="14" t="s">
        <v>582</v>
      </c>
      <c r="P47" s="16" t="s">
        <v>582</v>
      </c>
      <c r="Q47" s="14">
        <v>0</v>
      </c>
      <c r="R47" s="16">
        <v>0</v>
      </c>
      <c r="S47" s="14">
        <v>0</v>
      </c>
      <c r="T47" s="16">
        <v>0</v>
      </c>
      <c r="U47" s="14">
        <v>7.9813497499999997</v>
      </c>
      <c r="V47" s="16">
        <v>0.79908583</v>
      </c>
    </row>
    <row r="48" spans="1:22" x14ac:dyDescent="0.25">
      <c r="A48" s="11" t="s">
        <v>518</v>
      </c>
      <c r="B48" s="13">
        <v>9841</v>
      </c>
      <c r="C48" s="14">
        <f>(7/B48*100)</f>
        <v>7.1130982623717101E-2</v>
      </c>
      <c r="D48" s="15">
        <v>9834</v>
      </c>
      <c r="E48" s="14">
        <v>61.185702130000003</v>
      </c>
      <c r="F48" s="16">
        <v>1.1025226400000001</v>
      </c>
      <c r="G48" s="14">
        <v>25.14758857</v>
      </c>
      <c r="H48" s="16">
        <v>0.67489173999999996</v>
      </c>
      <c r="I48" s="14">
        <v>8.1164768800000004</v>
      </c>
      <c r="J48" s="16">
        <v>0.50864180000000003</v>
      </c>
      <c r="K48" s="14">
        <v>4.2189781599999998</v>
      </c>
      <c r="L48" s="16">
        <v>0.29799151000000001</v>
      </c>
      <c r="M48" s="14">
        <v>0</v>
      </c>
      <c r="N48" s="16">
        <v>0</v>
      </c>
      <c r="O48" s="14" t="s">
        <v>582</v>
      </c>
      <c r="P48" s="16" t="s">
        <v>582</v>
      </c>
      <c r="Q48" s="14">
        <v>0</v>
      </c>
      <c r="R48" s="16">
        <v>0</v>
      </c>
      <c r="S48" s="14">
        <v>0</v>
      </c>
      <c r="T48" s="16">
        <v>0</v>
      </c>
      <c r="U48" s="14">
        <v>1.3312542599999999</v>
      </c>
      <c r="V48" s="16">
        <v>0.53162162000000002</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85.280954870000002</v>
      </c>
      <c r="F50" s="16">
        <v>0.55370516999999997</v>
      </c>
      <c r="G50" s="14">
        <v>8.6175859100000007</v>
      </c>
      <c r="H50" s="16">
        <v>0.37533589000000001</v>
      </c>
      <c r="I50" s="14">
        <v>2.48732898</v>
      </c>
      <c r="J50" s="16">
        <v>0.20555262999999999</v>
      </c>
      <c r="K50" s="14">
        <v>1.93451613</v>
      </c>
      <c r="L50" s="16">
        <v>0.21826577</v>
      </c>
      <c r="M50" s="14">
        <v>0</v>
      </c>
      <c r="N50" s="16">
        <v>0</v>
      </c>
      <c r="O50" s="14" t="s">
        <v>582</v>
      </c>
      <c r="P50" s="16" t="s">
        <v>582</v>
      </c>
      <c r="Q50" s="14">
        <v>0</v>
      </c>
      <c r="R50" s="16">
        <v>0</v>
      </c>
      <c r="S50" s="14">
        <v>0</v>
      </c>
      <c r="T50" s="16">
        <v>0</v>
      </c>
      <c r="U50" s="14">
        <v>1.6796141200000001</v>
      </c>
      <c r="V50" s="16">
        <v>0.17263808999999999</v>
      </c>
    </row>
    <row r="51" spans="1:22" x14ac:dyDescent="0.25">
      <c r="A51" s="11" t="s">
        <v>521</v>
      </c>
      <c r="B51" s="13">
        <v>6866</v>
      </c>
      <c r="C51" s="14">
        <f>(109/B51*100)</f>
        <v>1.5875327701718611</v>
      </c>
      <c r="D51" s="15">
        <v>6757</v>
      </c>
      <c r="E51" s="14">
        <v>81.225486950000004</v>
      </c>
      <c r="F51" s="16">
        <v>0.68749746</v>
      </c>
      <c r="G51" s="14">
        <v>4.44085018</v>
      </c>
      <c r="H51" s="16">
        <v>0.32708582000000003</v>
      </c>
      <c r="I51" s="14">
        <v>0.91716375999999999</v>
      </c>
      <c r="J51" s="16">
        <v>0.13077800000000001</v>
      </c>
      <c r="K51" s="14">
        <v>0.85277296999999996</v>
      </c>
      <c r="L51" s="16">
        <v>0.15298173000000001</v>
      </c>
      <c r="M51" s="14">
        <v>0</v>
      </c>
      <c r="N51" s="16">
        <v>0</v>
      </c>
      <c r="O51" s="14" t="s">
        <v>582</v>
      </c>
      <c r="P51" s="16" t="s">
        <v>582</v>
      </c>
      <c r="Q51" s="14">
        <v>10.56861542</v>
      </c>
      <c r="R51" s="16">
        <v>0.61197670000000004</v>
      </c>
      <c r="S51" s="14">
        <v>0</v>
      </c>
      <c r="T51" s="16">
        <v>0</v>
      </c>
      <c r="U51" s="14">
        <v>1.99511072</v>
      </c>
      <c r="V51" s="16">
        <v>0.27510520999999999</v>
      </c>
    </row>
    <row r="52" spans="1:22" x14ac:dyDescent="0.25">
      <c r="A52" s="11" t="s">
        <v>522</v>
      </c>
      <c r="B52" s="13">
        <v>5809</v>
      </c>
      <c r="C52" s="14">
        <f>(78/B52*100)</f>
        <v>1.3427440179032535</v>
      </c>
      <c r="D52" s="15">
        <v>5731</v>
      </c>
      <c r="E52" s="14">
        <v>86.484593259999997</v>
      </c>
      <c r="F52" s="16">
        <v>0.64083352000000005</v>
      </c>
      <c r="G52" s="14">
        <v>9.0265255900000003</v>
      </c>
      <c r="H52" s="16">
        <v>0.42731149000000002</v>
      </c>
      <c r="I52" s="14">
        <v>2.0118737100000001</v>
      </c>
      <c r="J52" s="16">
        <v>0.23200488</v>
      </c>
      <c r="K52" s="14">
        <v>1.4721034399999999</v>
      </c>
      <c r="L52" s="16">
        <v>0.15444641000000001</v>
      </c>
      <c r="M52" s="14">
        <v>0</v>
      </c>
      <c r="N52" s="16">
        <v>0</v>
      </c>
      <c r="O52" s="14" t="s">
        <v>582</v>
      </c>
      <c r="P52" s="16" t="s">
        <v>582</v>
      </c>
      <c r="Q52" s="14">
        <v>0</v>
      </c>
      <c r="R52" s="16">
        <v>0</v>
      </c>
      <c r="S52" s="14">
        <v>0</v>
      </c>
      <c r="T52" s="16">
        <v>0</v>
      </c>
      <c r="U52" s="14">
        <v>1.004904</v>
      </c>
      <c r="V52" s="16">
        <v>0.17786028000000001</v>
      </c>
    </row>
    <row r="53" spans="1:22" x14ac:dyDescent="0.25">
      <c r="A53" s="11" t="s">
        <v>523</v>
      </c>
      <c r="B53" s="13">
        <v>5571</v>
      </c>
      <c r="C53" s="14">
        <f>(85/B53*100)</f>
        <v>1.5257583916711541</v>
      </c>
      <c r="D53" s="15">
        <v>5486</v>
      </c>
      <c r="E53" s="14">
        <v>81.308810109999996</v>
      </c>
      <c r="F53" s="16">
        <v>0.49840543999999998</v>
      </c>
      <c r="G53" s="14">
        <v>10.07047143</v>
      </c>
      <c r="H53" s="16">
        <v>0.41046128999999998</v>
      </c>
      <c r="I53" s="14">
        <v>2.9215935399999999</v>
      </c>
      <c r="J53" s="16">
        <v>0.21258677000000001</v>
      </c>
      <c r="K53" s="14">
        <v>2.2210628099999998</v>
      </c>
      <c r="L53" s="16">
        <v>0.17226543999999999</v>
      </c>
      <c r="M53" s="14">
        <v>0</v>
      </c>
      <c r="N53" s="16">
        <v>0</v>
      </c>
      <c r="O53" s="14" t="s">
        <v>582</v>
      </c>
      <c r="P53" s="16" t="s">
        <v>582</v>
      </c>
      <c r="Q53" s="14">
        <v>0</v>
      </c>
      <c r="R53" s="16">
        <v>0</v>
      </c>
      <c r="S53" s="14">
        <v>0</v>
      </c>
      <c r="T53" s="16">
        <v>0</v>
      </c>
      <c r="U53" s="14">
        <v>3.4780621200000001</v>
      </c>
      <c r="V53" s="16">
        <v>0.25332199</v>
      </c>
    </row>
    <row r="54" spans="1:22" x14ac:dyDescent="0.25">
      <c r="A54" s="11" t="s">
        <v>524</v>
      </c>
      <c r="B54" s="13">
        <v>4740</v>
      </c>
      <c r="C54" s="14">
        <f>(127/B54*100)</f>
        <v>2.6793248945147683</v>
      </c>
      <c r="D54" s="15">
        <v>4613</v>
      </c>
      <c r="E54" s="14">
        <v>71.736499539999997</v>
      </c>
      <c r="F54" s="16">
        <v>0.83197390000000004</v>
      </c>
      <c r="G54" s="14">
        <v>10.03161918</v>
      </c>
      <c r="H54" s="16">
        <v>0.51402340000000002</v>
      </c>
      <c r="I54" s="14">
        <v>4.9496592399999999</v>
      </c>
      <c r="J54" s="16">
        <v>0.36671512000000001</v>
      </c>
      <c r="K54" s="14">
        <v>5.5638575499999998</v>
      </c>
      <c r="L54" s="16">
        <v>0.38804086999999998</v>
      </c>
      <c r="M54" s="14">
        <v>0</v>
      </c>
      <c r="N54" s="16">
        <v>0</v>
      </c>
      <c r="O54" s="14" t="s">
        <v>582</v>
      </c>
      <c r="P54" s="16" t="s">
        <v>582</v>
      </c>
      <c r="Q54" s="14">
        <v>0</v>
      </c>
      <c r="R54" s="16">
        <v>0</v>
      </c>
      <c r="S54" s="14">
        <v>0</v>
      </c>
      <c r="T54" s="16">
        <v>0</v>
      </c>
      <c r="U54" s="14">
        <v>7.7183644999999999</v>
      </c>
      <c r="V54" s="16">
        <v>0.55346119000000005</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74.906504089999999</v>
      </c>
      <c r="F56" s="16">
        <v>0.90891719000000004</v>
      </c>
      <c r="G56" s="14">
        <v>13.92870905</v>
      </c>
      <c r="H56" s="16">
        <v>0.65192311999999997</v>
      </c>
      <c r="I56" s="14">
        <v>5.4703912900000002</v>
      </c>
      <c r="J56" s="16">
        <v>0.32215609000000001</v>
      </c>
      <c r="K56" s="14">
        <v>4.8984617200000002</v>
      </c>
      <c r="L56" s="16">
        <v>0.35663149</v>
      </c>
      <c r="M56" s="14">
        <v>0</v>
      </c>
      <c r="N56" s="16">
        <v>0</v>
      </c>
      <c r="O56" s="14" t="s">
        <v>582</v>
      </c>
      <c r="P56" s="16" t="s">
        <v>582</v>
      </c>
      <c r="Q56" s="14">
        <v>0</v>
      </c>
      <c r="R56" s="16">
        <v>0</v>
      </c>
      <c r="S56" s="14">
        <v>0</v>
      </c>
      <c r="T56" s="16">
        <v>0</v>
      </c>
      <c r="U56" s="14">
        <v>0.79593385999999999</v>
      </c>
      <c r="V56" s="16">
        <v>0.15714159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84.754435340000001</v>
      </c>
      <c r="F61" s="16">
        <v>0.63459617000000001</v>
      </c>
      <c r="G61" s="14">
        <v>8.68178202</v>
      </c>
      <c r="H61" s="16">
        <v>0.41158186000000002</v>
      </c>
      <c r="I61" s="14">
        <v>2.4529681999999999</v>
      </c>
      <c r="J61" s="16">
        <v>0.23911494</v>
      </c>
      <c r="K61" s="14">
        <v>1.6499630999999999</v>
      </c>
      <c r="L61" s="16">
        <v>0.19889312000000001</v>
      </c>
      <c r="M61" s="14">
        <v>0</v>
      </c>
      <c r="N61" s="16">
        <v>0</v>
      </c>
      <c r="O61" s="14" t="s">
        <v>582</v>
      </c>
      <c r="P61" s="16" t="s">
        <v>582</v>
      </c>
      <c r="Q61" s="14">
        <v>0</v>
      </c>
      <c r="R61" s="16">
        <v>0</v>
      </c>
      <c r="S61" s="14">
        <v>0</v>
      </c>
      <c r="T61" s="16">
        <v>0</v>
      </c>
      <c r="U61" s="14">
        <v>2.4608513300000001</v>
      </c>
      <c r="V61" s="16">
        <v>0.34313627000000002</v>
      </c>
    </row>
    <row r="62" spans="1:22" x14ac:dyDescent="0.25">
      <c r="A62" s="11" t="s">
        <v>532</v>
      </c>
      <c r="B62" s="13">
        <v>4476</v>
      </c>
      <c r="C62" s="14">
        <f>(3/B62*100)</f>
        <v>6.7024128686327081E-2</v>
      </c>
      <c r="D62" s="15">
        <v>4473</v>
      </c>
      <c r="E62" s="14">
        <v>73.806191780000006</v>
      </c>
      <c r="F62" s="16">
        <v>0.59320176999999996</v>
      </c>
      <c r="G62" s="14">
        <v>17.400367930000002</v>
      </c>
      <c r="H62" s="16">
        <v>0.5264837</v>
      </c>
      <c r="I62" s="14">
        <v>5.0783296800000004</v>
      </c>
      <c r="J62" s="16">
        <v>0.29529768000000001</v>
      </c>
      <c r="K62" s="14">
        <v>3.39530245</v>
      </c>
      <c r="L62" s="16">
        <v>0.27768229999999999</v>
      </c>
      <c r="M62" s="14">
        <v>0</v>
      </c>
      <c r="N62" s="16">
        <v>0</v>
      </c>
      <c r="O62" s="14" t="s">
        <v>582</v>
      </c>
      <c r="P62" s="16" t="s">
        <v>582</v>
      </c>
      <c r="Q62" s="14">
        <v>0</v>
      </c>
      <c r="R62" s="16">
        <v>0</v>
      </c>
      <c r="S62" s="14">
        <v>0</v>
      </c>
      <c r="T62" s="16">
        <v>0</v>
      </c>
      <c r="U62" s="14">
        <v>0.31980815000000001</v>
      </c>
      <c r="V62" s="16">
        <v>9.1793650000000004E-2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84.841016859999996</v>
      </c>
      <c r="F66" s="16">
        <v>0.48812220000000001</v>
      </c>
      <c r="G66" s="14">
        <v>5.7832136800000002</v>
      </c>
      <c r="H66" s="16">
        <v>0.32651145999999998</v>
      </c>
      <c r="I66" s="14">
        <v>1.93960697</v>
      </c>
      <c r="J66" s="16">
        <v>0.17962059</v>
      </c>
      <c r="K66" s="14">
        <v>1.85470443</v>
      </c>
      <c r="L66" s="16">
        <v>0.20314293999999999</v>
      </c>
      <c r="M66" s="14">
        <v>0</v>
      </c>
      <c r="N66" s="16">
        <v>0</v>
      </c>
      <c r="O66" s="14" t="s">
        <v>582</v>
      </c>
      <c r="P66" s="16" t="s">
        <v>582</v>
      </c>
      <c r="Q66" s="14">
        <v>0</v>
      </c>
      <c r="R66" s="16">
        <v>0</v>
      </c>
      <c r="S66" s="14">
        <v>0</v>
      </c>
      <c r="T66" s="16">
        <v>0</v>
      </c>
      <c r="U66" s="14">
        <v>5.5814580600000001</v>
      </c>
      <c r="V66" s="16">
        <v>0.28348878999999999</v>
      </c>
    </row>
    <row r="67" spans="1:22" x14ac:dyDescent="0.25">
      <c r="A67" s="11" t="s">
        <v>537</v>
      </c>
      <c r="B67" s="13">
        <v>6971</v>
      </c>
      <c r="C67" s="14">
        <f>(146/B67*100)</f>
        <v>2.094391048630039</v>
      </c>
      <c r="D67" s="15">
        <v>6825</v>
      </c>
      <c r="E67" s="14">
        <v>81.458778719999998</v>
      </c>
      <c r="F67" s="16">
        <v>0.66792976000000004</v>
      </c>
      <c r="G67" s="14">
        <v>11.08016984</v>
      </c>
      <c r="H67" s="16">
        <v>0.42135610000000001</v>
      </c>
      <c r="I67" s="14">
        <v>3.0580721099999999</v>
      </c>
      <c r="J67" s="16">
        <v>0.22059006</v>
      </c>
      <c r="K67" s="14">
        <v>2.1788839699999998</v>
      </c>
      <c r="L67" s="16">
        <v>0.20576918999999999</v>
      </c>
      <c r="M67" s="14">
        <v>0</v>
      </c>
      <c r="N67" s="16">
        <v>0</v>
      </c>
      <c r="O67" s="14" t="s">
        <v>582</v>
      </c>
      <c r="P67" s="16" t="s">
        <v>582</v>
      </c>
      <c r="Q67" s="14">
        <v>0</v>
      </c>
      <c r="R67" s="16">
        <v>0</v>
      </c>
      <c r="S67" s="14">
        <v>0</v>
      </c>
      <c r="T67" s="16">
        <v>0</v>
      </c>
      <c r="U67" s="14">
        <v>2.2240953600000002</v>
      </c>
      <c r="V67" s="16">
        <v>0.22858806000000001</v>
      </c>
    </row>
    <row r="68" spans="1:22" x14ac:dyDescent="0.25">
      <c r="A68" s="11" t="s">
        <v>538</v>
      </c>
      <c r="B68" s="13">
        <v>12083</v>
      </c>
      <c r="C68" s="14">
        <f>(26/B68*100)</f>
        <v>0.21517834974757924</v>
      </c>
      <c r="D68" s="15">
        <v>12057</v>
      </c>
      <c r="E68" s="14">
        <v>69.894944280000004</v>
      </c>
      <c r="F68" s="16">
        <v>0.35746021</v>
      </c>
      <c r="G68" s="14">
        <v>12.89973747</v>
      </c>
      <c r="H68" s="16">
        <v>0.29082512999999999</v>
      </c>
      <c r="I68" s="14">
        <v>4.9195060799999997</v>
      </c>
      <c r="J68" s="16">
        <v>0.20423699000000001</v>
      </c>
      <c r="K68" s="14">
        <v>3.4023923100000002</v>
      </c>
      <c r="L68" s="16">
        <v>0.14950614000000001</v>
      </c>
      <c r="M68" s="14">
        <v>0</v>
      </c>
      <c r="N68" s="16">
        <v>0</v>
      </c>
      <c r="O68" s="14" t="s">
        <v>582</v>
      </c>
      <c r="P68" s="16" t="s">
        <v>582</v>
      </c>
      <c r="Q68" s="14">
        <v>0</v>
      </c>
      <c r="R68" s="16">
        <v>0</v>
      </c>
      <c r="S68" s="14">
        <v>0</v>
      </c>
      <c r="T68" s="16">
        <v>0</v>
      </c>
      <c r="U68" s="14">
        <v>8.8834198600000001</v>
      </c>
      <c r="V68" s="16">
        <v>0.21433956000000001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81.779837040000004</v>
      </c>
      <c r="F70" s="16">
        <v>1.00001305</v>
      </c>
      <c r="G70" s="14">
        <v>10.56195451</v>
      </c>
      <c r="H70" s="16">
        <v>0.48378670000000001</v>
      </c>
      <c r="I70" s="14">
        <v>3.1117488799999999</v>
      </c>
      <c r="J70" s="16">
        <v>0.35356574000000002</v>
      </c>
      <c r="K70" s="14">
        <v>2.3809982199999999</v>
      </c>
      <c r="L70" s="16">
        <v>0.35560819999999999</v>
      </c>
      <c r="M70" s="14">
        <v>0</v>
      </c>
      <c r="N70" s="16">
        <v>0</v>
      </c>
      <c r="O70" s="14" t="s">
        <v>582</v>
      </c>
      <c r="P70" s="16" t="s">
        <v>582</v>
      </c>
      <c r="Q70" s="14">
        <v>0</v>
      </c>
      <c r="R70" s="16">
        <v>0</v>
      </c>
      <c r="S70" s="14">
        <v>0</v>
      </c>
      <c r="T70" s="16">
        <v>0</v>
      </c>
      <c r="U70" s="14">
        <v>2.1654613500000002</v>
      </c>
      <c r="V70" s="16">
        <v>0.26005676</v>
      </c>
    </row>
    <row r="71" spans="1:22" x14ac:dyDescent="0.25">
      <c r="A71" s="11" t="s">
        <v>541</v>
      </c>
      <c r="B71" s="13">
        <v>6115</v>
      </c>
      <c r="C71" s="14">
        <f>(17/B71*100)</f>
        <v>0.27800490596892891</v>
      </c>
      <c r="D71" s="15">
        <v>6098</v>
      </c>
      <c r="E71" s="14">
        <v>82.235505930000002</v>
      </c>
      <c r="F71" s="16">
        <v>0.54507693000000002</v>
      </c>
      <c r="G71" s="14">
        <v>12.39196699</v>
      </c>
      <c r="H71" s="16">
        <v>0.46056156999999998</v>
      </c>
      <c r="I71" s="14">
        <v>3.1467651600000002</v>
      </c>
      <c r="J71" s="16">
        <v>0.22092000000000001</v>
      </c>
      <c r="K71" s="14">
        <v>1.8937235699999999</v>
      </c>
      <c r="L71" s="16">
        <v>0.18950179</v>
      </c>
      <c r="M71" s="14">
        <v>0</v>
      </c>
      <c r="N71" s="16">
        <v>0</v>
      </c>
      <c r="O71" s="14" t="s">
        <v>582</v>
      </c>
      <c r="P71" s="16" t="s">
        <v>582</v>
      </c>
      <c r="Q71" s="14">
        <v>0</v>
      </c>
      <c r="R71" s="16">
        <v>0</v>
      </c>
      <c r="S71" s="14">
        <v>0</v>
      </c>
      <c r="T71" s="16">
        <v>0</v>
      </c>
      <c r="U71" s="14">
        <v>0.33203834999999998</v>
      </c>
      <c r="V71" s="16">
        <v>6.4136760000000001E-2</v>
      </c>
    </row>
    <row r="72" spans="1:22" x14ac:dyDescent="0.25">
      <c r="A72" s="11" t="s">
        <v>542</v>
      </c>
      <c r="B72" s="13">
        <v>7708</v>
      </c>
      <c r="C72" s="14">
        <f>(5/B72*100)</f>
        <v>6.4867669953295279E-2</v>
      </c>
      <c r="D72" s="15">
        <v>7703</v>
      </c>
      <c r="E72" s="14">
        <v>85.27114641</v>
      </c>
      <c r="F72" s="16">
        <v>0.58206674999999997</v>
      </c>
      <c r="G72" s="14">
        <v>11.03677544</v>
      </c>
      <c r="H72" s="16">
        <v>0.48560009999999998</v>
      </c>
      <c r="I72" s="14">
        <v>2.4817480700000001</v>
      </c>
      <c r="J72" s="16">
        <v>0.18749755000000001</v>
      </c>
      <c r="K72" s="14">
        <v>0.98817642999999999</v>
      </c>
      <c r="L72" s="16">
        <v>0.11046785000000001</v>
      </c>
      <c r="M72" s="14">
        <v>0</v>
      </c>
      <c r="N72" s="16">
        <v>0</v>
      </c>
      <c r="O72" s="14" t="s">
        <v>582</v>
      </c>
      <c r="P72" s="16" t="s">
        <v>582</v>
      </c>
      <c r="Q72" s="14">
        <v>0</v>
      </c>
      <c r="R72" s="16">
        <v>0</v>
      </c>
      <c r="S72" s="14">
        <v>0</v>
      </c>
      <c r="T72" s="16">
        <v>0</v>
      </c>
      <c r="U72" s="14">
        <v>0.22215366</v>
      </c>
      <c r="V72" s="16">
        <v>5.2137620000000003E-2</v>
      </c>
    </row>
    <row r="73" spans="1:22" x14ac:dyDescent="0.25">
      <c r="A73" s="11" t="s">
        <v>543</v>
      </c>
      <c r="B73" s="13">
        <v>8249</v>
      </c>
      <c r="C73" s="14">
        <f>(148/B73*100)</f>
        <v>1.7941568674990909</v>
      </c>
      <c r="D73" s="15">
        <v>8101</v>
      </c>
      <c r="E73" s="14">
        <v>77.890938779999999</v>
      </c>
      <c r="F73" s="16">
        <v>0.91658916000000001</v>
      </c>
      <c r="G73" s="14">
        <v>11.506716369999999</v>
      </c>
      <c r="H73" s="16">
        <v>0.60174611</v>
      </c>
      <c r="I73" s="14">
        <v>5.61399559</v>
      </c>
      <c r="J73" s="16">
        <v>0.33440362000000001</v>
      </c>
      <c r="K73" s="14">
        <v>3.8923638500000002</v>
      </c>
      <c r="L73" s="16">
        <v>0.33428054000000001</v>
      </c>
      <c r="M73" s="14">
        <v>0</v>
      </c>
      <c r="N73" s="16">
        <v>0</v>
      </c>
      <c r="O73" s="14" t="s">
        <v>582</v>
      </c>
      <c r="P73" s="16" t="s">
        <v>582</v>
      </c>
      <c r="Q73" s="14">
        <v>0</v>
      </c>
      <c r="R73" s="16">
        <v>0</v>
      </c>
      <c r="S73" s="14">
        <v>0</v>
      </c>
      <c r="T73" s="16">
        <v>0</v>
      </c>
      <c r="U73" s="14">
        <v>1.0959854099999999</v>
      </c>
      <c r="V73" s="16">
        <v>0.15637720999999999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72.998559400000005</v>
      </c>
      <c r="F75" s="16">
        <v>1.0269610899999999</v>
      </c>
      <c r="G75" s="14">
        <v>12.42584819</v>
      </c>
      <c r="H75" s="16">
        <v>0.54203047999999998</v>
      </c>
      <c r="I75" s="14">
        <v>4.0901326400000002</v>
      </c>
      <c r="J75" s="16">
        <v>0.32108071999999999</v>
      </c>
      <c r="K75" s="14">
        <v>2.6958933699999998</v>
      </c>
      <c r="L75" s="16">
        <v>0.28240605000000002</v>
      </c>
      <c r="M75" s="14">
        <v>0</v>
      </c>
      <c r="N75" s="16">
        <v>0</v>
      </c>
      <c r="O75" s="14" t="s">
        <v>582</v>
      </c>
      <c r="P75" s="16" t="s">
        <v>582</v>
      </c>
      <c r="Q75" s="14">
        <v>0</v>
      </c>
      <c r="R75" s="16">
        <v>0</v>
      </c>
      <c r="S75" s="14">
        <v>0</v>
      </c>
      <c r="T75" s="16">
        <v>0</v>
      </c>
      <c r="U75" s="14">
        <v>7.7895664</v>
      </c>
      <c r="V75" s="16">
        <v>0.66956864000000005</v>
      </c>
    </row>
    <row r="76" spans="1:22" x14ac:dyDescent="0.25">
      <c r="A76" s="11" t="s">
        <v>546</v>
      </c>
      <c r="B76" s="13">
        <v>14167</v>
      </c>
      <c r="C76" s="14">
        <f>(229/B76*100)</f>
        <v>1.6164325545281288</v>
      </c>
      <c r="D76" s="15">
        <v>13938</v>
      </c>
      <c r="E76" s="14">
        <v>74.318011260000006</v>
      </c>
      <c r="F76" s="16">
        <v>0.62482724999999995</v>
      </c>
      <c r="G76" s="14">
        <v>12.52276623</v>
      </c>
      <c r="H76" s="16">
        <v>0.41163648000000003</v>
      </c>
      <c r="I76" s="14">
        <v>5.2279902199999997</v>
      </c>
      <c r="J76" s="16">
        <v>0.2636462</v>
      </c>
      <c r="K76" s="14">
        <v>3.8309923600000002</v>
      </c>
      <c r="L76" s="16">
        <v>0.20763530999999999</v>
      </c>
      <c r="M76" s="14">
        <v>0</v>
      </c>
      <c r="N76" s="16">
        <v>0</v>
      </c>
      <c r="O76" s="14" t="s">
        <v>582</v>
      </c>
      <c r="P76" s="16" t="s">
        <v>582</v>
      </c>
      <c r="Q76" s="14">
        <v>0</v>
      </c>
      <c r="R76" s="16">
        <v>0</v>
      </c>
      <c r="S76" s="14">
        <v>0</v>
      </c>
      <c r="T76" s="16">
        <v>0</v>
      </c>
      <c r="U76" s="14">
        <v>4.1002399399999998</v>
      </c>
      <c r="V76" s="16">
        <v>0.29969202</v>
      </c>
    </row>
    <row r="77" spans="1:22" x14ac:dyDescent="0.25">
      <c r="A77" s="11" t="s">
        <v>547</v>
      </c>
      <c r="B77" s="13">
        <v>6062</v>
      </c>
      <c r="C77" s="14">
        <f>(98/B77*100)</f>
        <v>1.6166281755196306</v>
      </c>
      <c r="D77" s="15">
        <v>5964</v>
      </c>
      <c r="E77" s="14">
        <v>81.175483380000003</v>
      </c>
      <c r="F77" s="16">
        <v>0.71203203000000004</v>
      </c>
      <c r="G77" s="14">
        <v>8.8339935199999999</v>
      </c>
      <c r="H77" s="16">
        <v>0.42823028000000002</v>
      </c>
      <c r="I77" s="14">
        <v>2.0695582699999999</v>
      </c>
      <c r="J77" s="16">
        <v>0.21136891999999999</v>
      </c>
      <c r="K77" s="14">
        <v>1.7377114499999999</v>
      </c>
      <c r="L77" s="16">
        <v>0.17159499</v>
      </c>
      <c r="M77" s="14">
        <v>0</v>
      </c>
      <c r="N77" s="16">
        <v>0</v>
      </c>
      <c r="O77" s="14" t="s">
        <v>582</v>
      </c>
      <c r="P77" s="16" t="s">
        <v>582</v>
      </c>
      <c r="Q77" s="14">
        <v>0</v>
      </c>
      <c r="R77" s="16">
        <v>0</v>
      </c>
      <c r="S77" s="14">
        <v>0</v>
      </c>
      <c r="T77" s="16">
        <v>0</v>
      </c>
      <c r="U77" s="14">
        <v>6.1832533600000001</v>
      </c>
      <c r="V77" s="16">
        <v>0.47441970999999999</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73.620216290000002</v>
      </c>
      <c r="F81" s="16">
        <v>0.75824044000000002</v>
      </c>
      <c r="G81" s="14">
        <v>17.357366859999999</v>
      </c>
      <c r="H81" s="16">
        <v>0.58229277000000002</v>
      </c>
      <c r="I81" s="14">
        <v>5.4806077000000002</v>
      </c>
      <c r="J81" s="16">
        <v>0.29439632999999998</v>
      </c>
      <c r="K81" s="14">
        <v>3.0578619800000002</v>
      </c>
      <c r="L81" s="16">
        <v>0.25410253999999999</v>
      </c>
      <c r="M81" s="14">
        <v>0</v>
      </c>
      <c r="N81" s="16">
        <v>0</v>
      </c>
      <c r="O81" s="14" t="s">
        <v>582</v>
      </c>
      <c r="P81" s="16" t="s">
        <v>582</v>
      </c>
      <c r="Q81" s="14">
        <v>0</v>
      </c>
      <c r="R81" s="16">
        <v>0</v>
      </c>
      <c r="S81" s="14">
        <v>0</v>
      </c>
      <c r="T81" s="16">
        <v>0</v>
      </c>
      <c r="U81" s="14">
        <v>0.48394717999999998</v>
      </c>
      <c r="V81" s="16">
        <v>8.2566459999999994E-2</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923</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81.967200340000005</v>
      </c>
      <c r="F7" s="16">
        <v>0.41522282999999999</v>
      </c>
      <c r="G7" s="14">
        <v>9.9618298900000006</v>
      </c>
      <c r="H7" s="16">
        <v>0.31766983999999998</v>
      </c>
      <c r="I7" s="14">
        <v>2.8099495499999998</v>
      </c>
      <c r="J7" s="16">
        <v>0.18218859000000001</v>
      </c>
      <c r="K7" s="14">
        <v>2.7858789700000002</v>
      </c>
      <c r="L7" s="16">
        <v>0.16285844999999999</v>
      </c>
      <c r="M7" s="14">
        <v>0</v>
      </c>
      <c r="N7" s="16">
        <v>0</v>
      </c>
      <c r="O7" s="14" t="s">
        <v>582</v>
      </c>
      <c r="P7" s="16" t="s">
        <v>582</v>
      </c>
      <c r="Q7" s="14">
        <v>0</v>
      </c>
      <c r="R7" s="16">
        <v>0</v>
      </c>
      <c r="S7" s="14">
        <v>0</v>
      </c>
      <c r="T7" s="16">
        <v>0</v>
      </c>
      <c r="U7" s="14">
        <v>2.4751412400000001</v>
      </c>
      <c r="V7" s="16">
        <v>0.17849899</v>
      </c>
    </row>
    <row r="8" spans="1:22" x14ac:dyDescent="0.25">
      <c r="A8" s="11" t="s">
        <v>478</v>
      </c>
      <c r="B8" s="13">
        <v>7007</v>
      </c>
      <c r="C8" s="14">
        <f>(28/B8*100)</f>
        <v>0.39960039960039961</v>
      </c>
      <c r="D8" s="15">
        <v>6979</v>
      </c>
      <c r="E8" s="14">
        <v>86.78677227</v>
      </c>
      <c r="F8" s="16">
        <v>0.59708011000000005</v>
      </c>
      <c r="G8" s="14">
        <v>6.6347560100000003</v>
      </c>
      <c r="H8" s="16">
        <v>0.38873168000000002</v>
      </c>
      <c r="I8" s="14">
        <v>2.2301782800000001</v>
      </c>
      <c r="J8" s="16">
        <v>0.17606125</v>
      </c>
      <c r="K8" s="14">
        <v>1.89260754</v>
      </c>
      <c r="L8" s="16">
        <v>0.20344424</v>
      </c>
      <c r="M8" s="14">
        <v>0</v>
      </c>
      <c r="N8" s="16">
        <v>0</v>
      </c>
      <c r="O8" s="14" t="s">
        <v>582</v>
      </c>
      <c r="P8" s="16" t="s">
        <v>582</v>
      </c>
      <c r="Q8" s="14">
        <v>0.47277058999999999</v>
      </c>
      <c r="R8" s="16">
        <v>0.11635475000000001</v>
      </c>
      <c r="S8" s="14">
        <v>0</v>
      </c>
      <c r="T8" s="16">
        <v>0</v>
      </c>
      <c r="U8" s="14">
        <v>1.98291532</v>
      </c>
      <c r="V8" s="16">
        <v>0.1863496</v>
      </c>
    </row>
    <row r="9" spans="1:22" x14ac:dyDescent="0.25">
      <c r="A9" s="11" t="s">
        <v>479</v>
      </c>
      <c r="B9" s="13">
        <v>9651</v>
      </c>
      <c r="C9" s="14">
        <f>(136/B9*100)</f>
        <v>1.4091803958139053</v>
      </c>
      <c r="D9" s="15">
        <v>9515</v>
      </c>
      <c r="E9" s="14">
        <v>84.608159939999993</v>
      </c>
      <c r="F9" s="16">
        <v>0.59842753999999998</v>
      </c>
      <c r="G9" s="14">
        <v>7.0244421499999996</v>
      </c>
      <c r="H9" s="16">
        <v>0.31055596000000002</v>
      </c>
      <c r="I9" s="14">
        <v>1.60204195</v>
      </c>
      <c r="J9" s="16">
        <v>0.13355376999999999</v>
      </c>
      <c r="K9" s="14">
        <v>1.2821607800000001</v>
      </c>
      <c r="L9" s="16">
        <v>0.12476065</v>
      </c>
      <c r="M9" s="14">
        <v>0</v>
      </c>
      <c r="N9" s="16">
        <v>0</v>
      </c>
      <c r="O9" s="14" t="s">
        <v>582</v>
      </c>
      <c r="P9" s="16" t="s">
        <v>582</v>
      </c>
      <c r="Q9" s="14">
        <v>3.0224594200000001</v>
      </c>
      <c r="R9" s="16">
        <v>0.54265094000000003</v>
      </c>
      <c r="S9" s="14">
        <v>0</v>
      </c>
      <c r="T9" s="16">
        <v>0</v>
      </c>
      <c r="U9" s="14">
        <v>2.46073575</v>
      </c>
      <c r="V9" s="16">
        <v>0.28017225000000001</v>
      </c>
    </row>
    <row r="10" spans="1:22" x14ac:dyDescent="0.25">
      <c r="A10" s="11" t="s">
        <v>480</v>
      </c>
      <c r="B10" s="13">
        <v>20058</v>
      </c>
      <c r="C10" s="14">
        <f>(534/B10*100)</f>
        <v>2.6622793897696679</v>
      </c>
      <c r="D10" s="15">
        <v>19524</v>
      </c>
      <c r="E10" s="14">
        <v>83.09967211</v>
      </c>
      <c r="F10" s="16">
        <v>0.46693469999999998</v>
      </c>
      <c r="G10" s="14">
        <v>10.025547380000001</v>
      </c>
      <c r="H10" s="16">
        <v>0.31831072999999999</v>
      </c>
      <c r="I10" s="14">
        <v>2.7490928100000001</v>
      </c>
      <c r="J10" s="16">
        <v>0.19970454000000001</v>
      </c>
      <c r="K10" s="14">
        <v>2.1845902599999998</v>
      </c>
      <c r="L10" s="16">
        <v>0.15442491</v>
      </c>
      <c r="M10" s="14">
        <v>0</v>
      </c>
      <c r="N10" s="16">
        <v>0</v>
      </c>
      <c r="O10" s="14" t="s">
        <v>582</v>
      </c>
      <c r="P10" s="16" t="s">
        <v>582</v>
      </c>
      <c r="Q10" s="14">
        <v>0</v>
      </c>
      <c r="R10" s="16">
        <v>0</v>
      </c>
      <c r="S10" s="14">
        <v>0</v>
      </c>
      <c r="T10" s="16">
        <v>0</v>
      </c>
      <c r="U10" s="14">
        <v>1.9410974400000001</v>
      </c>
      <c r="V10" s="16">
        <v>0.20713894999999999</v>
      </c>
    </row>
    <row r="11" spans="1:22" x14ac:dyDescent="0.25">
      <c r="A11" s="11" t="s">
        <v>481</v>
      </c>
      <c r="B11" s="13">
        <v>7053</v>
      </c>
      <c r="C11" s="14">
        <f>(60/B11*100)</f>
        <v>0.85070182900893243</v>
      </c>
      <c r="D11" s="15">
        <v>6993</v>
      </c>
      <c r="E11" s="14">
        <v>87.825329859999997</v>
      </c>
      <c r="F11" s="16">
        <v>0.49000742000000003</v>
      </c>
      <c r="G11" s="14">
        <v>6.6639965700000001</v>
      </c>
      <c r="H11" s="16">
        <v>0.36487410999999997</v>
      </c>
      <c r="I11" s="14">
        <v>1.9825737000000001</v>
      </c>
      <c r="J11" s="16">
        <v>0.25817821000000002</v>
      </c>
      <c r="K11" s="14">
        <v>1.13893512</v>
      </c>
      <c r="L11" s="16">
        <v>0.16790258999999999</v>
      </c>
      <c r="M11" s="14">
        <v>0</v>
      </c>
      <c r="N11" s="16">
        <v>0</v>
      </c>
      <c r="O11" s="14" t="s">
        <v>582</v>
      </c>
      <c r="P11" s="16" t="s">
        <v>582</v>
      </c>
      <c r="Q11" s="14">
        <v>0</v>
      </c>
      <c r="R11" s="16">
        <v>0</v>
      </c>
      <c r="S11" s="14">
        <v>0</v>
      </c>
      <c r="T11" s="16">
        <v>0</v>
      </c>
      <c r="U11" s="14">
        <v>2.3891647499999999</v>
      </c>
      <c r="V11" s="16">
        <v>0.27073828</v>
      </c>
    </row>
    <row r="12" spans="1:22" x14ac:dyDescent="0.25">
      <c r="A12" s="11" t="s">
        <v>482</v>
      </c>
      <c r="B12" s="13">
        <v>6894</v>
      </c>
      <c r="C12" s="14">
        <f>(59/B12*100)</f>
        <v>0.85581665216129965</v>
      </c>
      <c r="D12" s="15">
        <v>6835</v>
      </c>
      <c r="E12" s="14">
        <v>77.543212100000005</v>
      </c>
      <c r="F12" s="16">
        <v>0.78946289999999997</v>
      </c>
      <c r="G12" s="14">
        <v>10.806937230000001</v>
      </c>
      <c r="H12" s="16">
        <v>0.50388184999999996</v>
      </c>
      <c r="I12" s="14">
        <v>3.5320948599999999</v>
      </c>
      <c r="J12" s="16">
        <v>0.26571126</v>
      </c>
      <c r="K12" s="14">
        <v>3.5856405900000001</v>
      </c>
      <c r="L12" s="16">
        <v>0.29828483</v>
      </c>
      <c r="M12" s="14">
        <v>0</v>
      </c>
      <c r="N12" s="16">
        <v>0</v>
      </c>
      <c r="O12" s="14" t="s">
        <v>582</v>
      </c>
      <c r="P12" s="16" t="s">
        <v>582</v>
      </c>
      <c r="Q12" s="14">
        <v>2.3477860100000001</v>
      </c>
      <c r="R12" s="16">
        <v>0.59181510000000004</v>
      </c>
      <c r="S12" s="14">
        <v>0</v>
      </c>
      <c r="T12" s="16">
        <v>0</v>
      </c>
      <c r="U12" s="14">
        <v>2.18432921</v>
      </c>
      <c r="V12" s="16">
        <v>0.25875007</v>
      </c>
    </row>
    <row r="13" spans="1:22" x14ac:dyDescent="0.25">
      <c r="A13" s="11" t="s">
        <v>483</v>
      </c>
      <c r="B13" s="13">
        <v>7161</v>
      </c>
      <c r="C13" s="14">
        <f>(99/B13*100)</f>
        <v>1.3824884792626728</v>
      </c>
      <c r="D13" s="15">
        <v>7062</v>
      </c>
      <c r="E13" s="14">
        <v>82.491768239999999</v>
      </c>
      <c r="F13" s="16">
        <v>0.70177476999999999</v>
      </c>
      <c r="G13" s="14">
        <v>8.6660114000000004</v>
      </c>
      <c r="H13" s="16">
        <v>0.35301716999999999</v>
      </c>
      <c r="I13" s="14">
        <v>1.8692056399999999</v>
      </c>
      <c r="J13" s="16">
        <v>0.16223240999999999</v>
      </c>
      <c r="K13" s="14">
        <v>1.41902974</v>
      </c>
      <c r="L13" s="16">
        <v>0.14123057999999999</v>
      </c>
      <c r="M13" s="14">
        <v>0</v>
      </c>
      <c r="N13" s="16">
        <v>0</v>
      </c>
      <c r="O13" s="14" t="s">
        <v>582</v>
      </c>
      <c r="P13" s="16" t="s">
        <v>582</v>
      </c>
      <c r="Q13" s="14">
        <v>4.0711823999999996</v>
      </c>
      <c r="R13" s="16">
        <v>0.46817705999999998</v>
      </c>
      <c r="S13" s="14">
        <v>0</v>
      </c>
      <c r="T13" s="16">
        <v>0</v>
      </c>
      <c r="U13" s="14">
        <v>1.48280258</v>
      </c>
      <c r="V13" s="16">
        <v>0.25805967000000002</v>
      </c>
    </row>
    <row r="14" spans="1:22" x14ac:dyDescent="0.25">
      <c r="A14" s="11" t="s">
        <v>484</v>
      </c>
      <c r="B14" s="13">
        <v>5587</v>
      </c>
      <c r="C14" s="14">
        <f>(76/B14*100)</f>
        <v>1.3603006980490424</v>
      </c>
      <c r="D14" s="15">
        <v>5511</v>
      </c>
      <c r="E14" s="14">
        <v>85.039790379999999</v>
      </c>
      <c r="F14" s="16">
        <v>0.58425355000000001</v>
      </c>
      <c r="G14" s="14">
        <v>9.1617100800000006</v>
      </c>
      <c r="H14" s="16">
        <v>0.49966862000000001</v>
      </c>
      <c r="I14" s="14">
        <v>2.3901836799999998</v>
      </c>
      <c r="J14" s="16">
        <v>0.23473914000000001</v>
      </c>
      <c r="K14" s="14">
        <v>2.24997494</v>
      </c>
      <c r="L14" s="16">
        <v>0.20176835000000001</v>
      </c>
      <c r="M14" s="14">
        <v>0</v>
      </c>
      <c r="N14" s="16">
        <v>0</v>
      </c>
      <c r="O14" s="14" t="s">
        <v>582</v>
      </c>
      <c r="P14" s="16" t="s">
        <v>582</v>
      </c>
      <c r="Q14" s="14">
        <v>0</v>
      </c>
      <c r="R14" s="16">
        <v>0</v>
      </c>
      <c r="S14" s="14">
        <v>0</v>
      </c>
      <c r="T14" s="16">
        <v>0</v>
      </c>
      <c r="U14" s="14">
        <v>1.1583409099999999</v>
      </c>
      <c r="V14" s="16">
        <v>0.15039493000000001</v>
      </c>
    </row>
    <row r="15" spans="1:22" x14ac:dyDescent="0.25">
      <c r="A15" s="11" t="s">
        <v>485</v>
      </c>
      <c r="B15" s="13">
        <v>5882</v>
      </c>
      <c r="C15" s="14">
        <f>(53/B15*100)</f>
        <v>0.90105406324379467</v>
      </c>
      <c r="D15" s="15">
        <v>5829</v>
      </c>
      <c r="E15" s="14">
        <v>84.339878350000006</v>
      </c>
      <c r="F15" s="16">
        <v>0.70465741000000004</v>
      </c>
      <c r="G15" s="14">
        <v>8.6970038699999996</v>
      </c>
      <c r="H15" s="16">
        <v>0.40931215999999998</v>
      </c>
      <c r="I15" s="14">
        <v>2.44582079</v>
      </c>
      <c r="J15" s="16">
        <v>0.22323399999999999</v>
      </c>
      <c r="K15" s="14">
        <v>2.0677811199999998</v>
      </c>
      <c r="L15" s="16">
        <v>0.21965965000000001</v>
      </c>
      <c r="M15" s="14">
        <v>0</v>
      </c>
      <c r="N15" s="16">
        <v>0</v>
      </c>
      <c r="O15" s="14" t="s">
        <v>582</v>
      </c>
      <c r="P15" s="16" t="s">
        <v>582</v>
      </c>
      <c r="Q15" s="14">
        <v>1.0127116700000001</v>
      </c>
      <c r="R15" s="16">
        <v>0.45391006</v>
      </c>
      <c r="S15" s="14">
        <v>0</v>
      </c>
      <c r="T15" s="16">
        <v>0</v>
      </c>
      <c r="U15" s="14">
        <v>1.4368042000000001</v>
      </c>
      <c r="V15" s="16">
        <v>0.18468493</v>
      </c>
    </row>
    <row r="16" spans="1:22" x14ac:dyDescent="0.25">
      <c r="A16" s="11" t="s">
        <v>486</v>
      </c>
      <c r="B16" s="13">
        <v>6108</v>
      </c>
      <c r="C16" s="14">
        <f>(112/B16*100)</f>
        <v>1.8336607727570402</v>
      </c>
      <c r="D16" s="15">
        <v>5996</v>
      </c>
      <c r="E16" s="14">
        <v>88.399198260000006</v>
      </c>
      <c r="F16" s="16">
        <v>0.62448128999999997</v>
      </c>
      <c r="G16" s="14">
        <v>5.4285461399999999</v>
      </c>
      <c r="H16" s="16">
        <v>0.31388533000000002</v>
      </c>
      <c r="I16" s="14">
        <v>1.5470838099999999</v>
      </c>
      <c r="J16" s="16">
        <v>0.18422722999999999</v>
      </c>
      <c r="K16" s="14">
        <v>1.41116222</v>
      </c>
      <c r="L16" s="16">
        <v>0.16900888</v>
      </c>
      <c r="M16" s="14">
        <v>0</v>
      </c>
      <c r="N16" s="16">
        <v>0</v>
      </c>
      <c r="O16" s="14" t="s">
        <v>582</v>
      </c>
      <c r="P16" s="16" t="s">
        <v>582</v>
      </c>
      <c r="Q16" s="14">
        <v>0</v>
      </c>
      <c r="R16" s="16">
        <v>0</v>
      </c>
      <c r="S16" s="14">
        <v>0</v>
      </c>
      <c r="T16" s="16">
        <v>0</v>
      </c>
      <c r="U16" s="14">
        <v>3.21400956</v>
      </c>
      <c r="V16" s="16">
        <v>0.42109155999999998</v>
      </c>
    </row>
    <row r="17" spans="1:22" x14ac:dyDescent="0.25">
      <c r="A17" s="11" t="s">
        <v>487</v>
      </c>
      <c r="B17" s="13">
        <v>6504</v>
      </c>
      <c r="C17" s="14">
        <f>(765/B17*100)</f>
        <v>11.7619926199262</v>
      </c>
      <c r="D17" s="15">
        <v>5739</v>
      </c>
      <c r="E17" s="14">
        <v>88.869654580000002</v>
      </c>
      <c r="F17" s="16">
        <v>0.67403681000000004</v>
      </c>
      <c r="G17" s="14">
        <v>3.3337647000000001</v>
      </c>
      <c r="H17" s="16">
        <v>0.27689107000000002</v>
      </c>
      <c r="I17" s="14">
        <v>1.25755119</v>
      </c>
      <c r="J17" s="16">
        <v>0.15382119</v>
      </c>
      <c r="K17" s="14">
        <v>0.87787303000000005</v>
      </c>
      <c r="L17" s="16">
        <v>0.12099297000000001</v>
      </c>
      <c r="M17" s="14">
        <v>0</v>
      </c>
      <c r="N17" s="16">
        <v>0</v>
      </c>
      <c r="O17" s="14" t="s">
        <v>582</v>
      </c>
      <c r="P17" s="16" t="s">
        <v>582</v>
      </c>
      <c r="Q17" s="14">
        <v>2.5787706400000001</v>
      </c>
      <c r="R17" s="16">
        <v>0.34192867999999998</v>
      </c>
      <c r="S17" s="14">
        <v>0</v>
      </c>
      <c r="T17" s="16">
        <v>0</v>
      </c>
      <c r="U17" s="14">
        <v>3.08238586</v>
      </c>
      <c r="V17" s="16">
        <v>0.35155741000000001</v>
      </c>
    </row>
    <row r="18" spans="1:22" x14ac:dyDescent="0.25">
      <c r="A18" s="11" t="s">
        <v>488</v>
      </c>
      <c r="B18" s="13">
        <v>5532</v>
      </c>
      <c r="C18" s="14">
        <f>(28/B18*100)</f>
        <v>0.50614605929139556</v>
      </c>
      <c r="D18" s="15">
        <v>5504</v>
      </c>
      <c r="E18" s="14">
        <v>87.65400228</v>
      </c>
      <c r="F18" s="16">
        <v>0.72835327000000005</v>
      </c>
      <c r="G18" s="14">
        <v>5.6713416299999997</v>
      </c>
      <c r="H18" s="16">
        <v>0.38086977999999999</v>
      </c>
      <c r="I18" s="14">
        <v>2.2163552100000001</v>
      </c>
      <c r="J18" s="16">
        <v>0.30654512</v>
      </c>
      <c r="K18" s="14">
        <v>1.98699129</v>
      </c>
      <c r="L18" s="16">
        <v>0.22605516</v>
      </c>
      <c r="M18" s="14">
        <v>0</v>
      </c>
      <c r="N18" s="16">
        <v>0</v>
      </c>
      <c r="O18" s="14" t="s">
        <v>582</v>
      </c>
      <c r="P18" s="16" t="s">
        <v>582</v>
      </c>
      <c r="Q18" s="14">
        <v>0</v>
      </c>
      <c r="R18" s="16">
        <v>0</v>
      </c>
      <c r="S18" s="14">
        <v>0</v>
      </c>
      <c r="T18" s="16">
        <v>0</v>
      </c>
      <c r="U18" s="14">
        <v>2.4713096000000001</v>
      </c>
      <c r="V18" s="16">
        <v>0.37997268000000001</v>
      </c>
    </row>
    <row r="19" spans="1:22" x14ac:dyDescent="0.25">
      <c r="A19" s="11" t="s">
        <v>489</v>
      </c>
      <c r="B19" s="13">
        <v>5658</v>
      </c>
      <c r="C19" s="14">
        <f>(80/B19*100)</f>
        <v>1.4139271827500883</v>
      </c>
      <c r="D19" s="15">
        <v>5578</v>
      </c>
      <c r="E19" s="14">
        <v>88.527693909999996</v>
      </c>
      <c r="F19" s="16">
        <v>0.51034672999999997</v>
      </c>
      <c r="G19" s="14">
        <v>5.4272023100000002</v>
      </c>
      <c r="H19" s="16">
        <v>0.34754410000000002</v>
      </c>
      <c r="I19" s="14">
        <v>2.0271357800000001</v>
      </c>
      <c r="J19" s="16">
        <v>0.21096081999999999</v>
      </c>
      <c r="K19" s="14">
        <v>1.82037267</v>
      </c>
      <c r="L19" s="16">
        <v>0.18613574999999999</v>
      </c>
      <c r="M19" s="14">
        <v>0</v>
      </c>
      <c r="N19" s="16">
        <v>0</v>
      </c>
      <c r="O19" s="14" t="s">
        <v>582</v>
      </c>
      <c r="P19" s="16" t="s">
        <v>582</v>
      </c>
      <c r="Q19" s="14">
        <v>0</v>
      </c>
      <c r="R19" s="16">
        <v>0</v>
      </c>
      <c r="S19" s="14">
        <v>0</v>
      </c>
      <c r="T19" s="16">
        <v>0</v>
      </c>
      <c r="U19" s="14">
        <v>2.19759533</v>
      </c>
      <c r="V19" s="16">
        <v>0.25137366999999999</v>
      </c>
    </row>
    <row r="20" spans="1:22" x14ac:dyDescent="0.25">
      <c r="A20" s="11" t="s">
        <v>490</v>
      </c>
      <c r="B20" s="13">
        <v>3371</v>
      </c>
      <c r="C20" s="14">
        <f>(75/B20*100)</f>
        <v>2.2248590922574905</v>
      </c>
      <c r="D20" s="15">
        <v>3296</v>
      </c>
      <c r="E20" s="14">
        <v>90.523978569999997</v>
      </c>
      <c r="F20" s="16">
        <v>0.51885081</v>
      </c>
      <c r="G20" s="14">
        <v>4.9632723600000004</v>
      </c>
      <c r="H20" s="16">
        <v>0.37174912999999998</v>
      </c>
      <c r="I20" s="14">
        <v>1.1773454999999999</v>
      </c>
      <c r="J20" s="16">
        <v>0.17787952000000001</v>
      </c>
      <c r="K20" s="14">
        <v>1.2145634300000001</v>
      </c>
      <c r="L20" s="16">
        <v>0.19942045</v>
      </c>
      <c r="M20" s="14">
        <v>0</v>
      </c>
      <c r="N20" s="16">
        <v>0</v>
      </c>
      <c r="O20" s="14" t="s">
        <v>582</v>
      </c>
      <c r="P20" s="16" t="s">
        <v>582</v>
      </c>
      <c r="Q20" s="14">
        <v>0</v>
      </c>
      <c r="R20" s="16">
        <v>0</v>
      </c>
      <c r="S20" s="14">
        <v>0</v>
      </c>
      <c r="T20" s="16">
        <v>0</v>
      </c>
      <c r="U20" s="14">
        <v>2.1208401499999998</v>
      </c>
      <c r="V20" s="16">
        <v>0.25680299000000001</v>
      </c>
    </row>
    <row r="21" spans="1:22" x14ac:dyDescent="0.25">
      <c r="A21" s="11" t="s">
        <v>491</v>
      </c>
      <c r="B21" s="13">
        <v>5741</v>
      </c>
      <c r="C21" s="14">
        <f>(45/B21*100)</f>
        <v>0.7838355687162516</v>
      </c>
      <c r="D21" s="15">
        <v>5696</v>
      </c>
      <c r="E21" s="14">
        <v>88.861022109999993</v>
      </c>
      <c r="F21" s="16">
        <v>0.53053304000000001</v>
      </c>
      <c r="G21" s="14">
        <v>7.1642593200000002</v>
      </c>
      <c r="H21" s="16">
        <v>0.33963508999999997</v>
      </c>
      <c r="I21" s="14">
        <v>1.79210183</v>
      </c>
      <c r="J21" s="16">
        <v>0.16741598999999999</v>
      </c>
      <c r="K21" s="14">
        <v>1.27286992</v>
      </c>
      <c r="L21" s="16">
        <v>0.16704145000000001</v>
      </c>
      <c r="M21" s="14">
        <v>0</v>
      </c>
      <c r="N21" s="16">
        <v>0</v>
      </c>
      <c r="O21" s="14" t="s">
        <v>582</v>
      </c>
      <c r="P21" s="16" t="s">
        <v>582</v>
      </c>
      <c r="Q21" s="14">
        <v>0</v>
      </c>
      <c r="R21" s="16">
        <v>0</v>
      </c>
      <c r="S21" s="14">
        <v>0</v>
      </c>
      <c r="T21" s="16">
        <v>0</v>
      </c>
      <c r="U21" s="14">
        <v>0.90974681000000002</v>
      </c>
      <c r="V21" s="16">
        <v>0.13381852</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80.848364689999997</v>
      </c>
      <c r="F24" s="16">
        <v>0.59116168000000002</v>
      </c>
      <c r="G24" s="14">
        <v>9.4829539900000004</v>
      </c>
      <c r="H24" s="16">
        <v>0.34313411999999999</v>
      </c>
      <c r="I24" s="14">
        <v>4.7934154900000001</v>
      </c>
      <c r="J24" s="16">
        <v>0.28631406999999998</v>
      </c>
      <c r="K24" s="14">
        <v>4.0463716999999999</v>
      </c>
      <c r="L24" s="16">
        <v>0.29875104000000002</v>
      </c>
      <c r="M24" s="14">
        <v>0</v>
      </c>
      <c r="N24" s="16">
        <v>0</v>
      </c>
      <c r="O24" s="14" t="s">
        <v>582</v>
      </c>
      <c r="P24" s="16" t="s">
        <v>582</v>
      </c>
      <c r="Q24" s="14">
        <v>0</v>
      </c>
      <c r="R24" s="16">
        <v>0</v>
      </c>
      <c r="S24" s="14">
        <v>0</v>
      </c>
      <c r="T24" s="16">
        <v>0</v>
      </c>
      <c r="U24" s="14">
        <v>0.82889413999999995</v>
      </c>
      <c r="V24" s="16">
        <v>0.10715261</v>
      </c>
    </row>
    <row r="25" spans="1:22" x14ac:dyDescent="0.25">
      <c r="A25" s="11" t="s">
        <v>495</v>
      </c>
      <c r="B25" s="13">
        <v>5581</v>
      </c>
      <c r="C25" s="14">
        <f>(25/B25*100)</f>
        <v>0.44794839634474104</v>
      </c>
      <c r="D25" s="15">
        <v>5556</v>
      </c>
      <c r="E25" s="14">
        <v>97.581512680000003</v>
      </c>
      <c r="F25" s="16">
        <v>0.25384234</v>
      </c>
      <c r="G25" s="14">
        <v>1.1889541100000001</v>
      </c>
      <c r="H25" s="16">
        <v>0.16870996999999999</v>
      </c>
      <c r="I25" s="14">
        <v>0.52821035999999999</v>
      </c>
      <c r="J25" s="16">
        <v>0.11628843</v>
      </c>
      <c r="K25" s="14">
        <v>0.32111182999999999</v>
      </c>
      <c r="L25" s="16">
        <v>8.2745589999999994E-2</v>
      </c>
      <c r="M25" s="14">
        <v>0</v>
      </c>
      <c r="N25" s="16">
        <v>0</v>
      </c>
      <c r="O25" s="14" t="s">
        <v>582</v>
      </c>
      <c r="P25" s="16" t="s">
        <v>582</v>
      </c>
      <c r="Q25" s="14">
        <v>0</v>
      </c>
      <c r="R25" s="16">
        <v>0</v>
      </c>
      <c r="S25" s="14">
        <v>0</v>
      </c>
      <c r="T25" s="16">
        <v>0</v>
      </c>
      <c r="U25" s="14">
        <v>0.38021102000000001</v>
      </c>
      <c r="V25" s="16">
        <v>8.1315380000000007E-2</v>
      </c>
    </row>
    <row r="26" spans="1:22" x14ac:dyDescent="0.25">
      <c r="A26" s="11" t="s">
        <v>496</v>
      </c>
      <c r="B26" s="13">
        <v>4869</v>
      </c>
      <c r="C26" s="14">
        <f>(39/B26*100)</f>
        <v>0.80098582871226121</v>
      </c>
      <c r="D26" s="15">
        <v>4830</v>
      </c>
      <c r="E26" s="14">
        <v>73.463393640000007</v>
      </c>
      <c r="F26" s="16">
        <v>0.74558875000000002</v>
      </c>
      <c r="G26" s="14">
        <v>16.968809159999999</v>
      </c>
      <c r="H26" s="16">
        <v>0.63126114</v>
      </c>
      <c r="I26" s="14">
        <v>4.4988345399999998</v>
      </c>
      <c r="J26" s="16">
        <v>0.33514947</v>
      </c>
      <c r="K26" s="14">
        <v>3.7514040099999999</v>
      </c>
      <c r="L26" s="16">
        <v>0.33967134999999998</v>
      </c>
      <c r="M26" s="14">
        <v>0</v>
      </c>
      <c r="N26" s="16">
        <v>0</v>
      </c>
      <c r="O26" s="14" t="s">
        <v>582</v>
      </c>
      <c r="P26" s="16" t="s">
        <v>582</v>
      </c>
      <c r="Q26" s="14">
        <v>0</v>
      </c>
      <c r="R26" s="16">
        <v>0</v>
      </c>
      <c r="S26" s="14">
        <v>0</v>
      </c>
      <c r="T26" s="16">
        <v>0</v>
      </c>
      <c r="U26" s="14">
        <v>1.3175586500000001</v>
      </c>
      <c r="V26" s="16">
        <v>0.19109762999999999</v>
      </c>
    </row>
    <row r="27" spans="1:22" x14ac:dyDescent="0.25">
      <c r="A27" s="11" t="s">
        <v>497</v>
      </c>
      <c r="B27" s="13">
        <v>5299</v>
      </c>
      <c r="C27" s="14">
        <f>(22/B27*100)</f>
        <v>0.41517267408945085</v>
      </c>
      <c r="D27" s="15">
        <v>5277</v>
      </c>
      <c r="E27" s="14">
        <v>88.332516839999997</v>
      </c>
      <c r="F27" s="16">
        <v>0.43857148000000001</v>
      </c>
      <c r="G27" s="14">
        <v>4.8335284100000004</v>
      </c>
      <c r="H27" s="16">
        <v>0.24873343000000001</v>
      </c>
      <c r="I27" s="14">
        <v>1.7230858</v>
      </c>
      <c r="J27" s="16">
        <v>0.1734685</v>
      </c>
      <c r="K27" s="14">
        <v>1.69791424</v>
      </c>
      <c r="L27" s="16">
        <v>0.16482174999999999</v>
      </c>
      <c r="M27" s="14">
        <v>0</v>
      </c>
      <c r="N27" s="16">
        <v>0</v>
      </c>
      <c r="O27" s="14" t="s">
        <v>582</v>
      </c>
      <c r="P27" s="16" t="s">
        <v>582</v>
      </c>
      <c r="Q27" s="14">
        <v>0</v>
      </c>
      <c r="R27" s="16">
        <v>0</v>
      </c>
      <c r="S27" s="14">
        <v>0</v>
      </c>
      <c r="T27" s="16">
        <v>0</v>
      </c>
      <c r="U27" s="14">
        <v>3.4129546999999998</v>
      </c>
      <c r="V27" s="16">
        <v>0.2721249</v>
      </c>
    </row>
    <row r="28" spans="1:22" x14ac:dyDescent="0.25">
      <c r="A28" s="11" t="s">
        <v>498</v>
      </c>
      <c r="B28" s="13">
        <v>7568</v>
      </c>
      <c r="C28" s="14">
        <f>(80/B28*100)</f>
        <v>1.0570824524312896</v>
      </c>
      <c r="D28" s="15">
        <v>7488</v>
      </c>
      <c r="E28" s="14">
        <v>83.798058459999993</v>
      </c>
      <c r="F28" s="16">
        <v>0.50232977000000001</v>
      </c>
      <c r="G28" s="14">
        <v>9.6035878199999996</v>
      </c>
      <c r="H28" s="16">
        <v>0.37109829999999999</v>
      </c>
      <c r="I28" s="14">
        <v>3.0512275199999999</v>
      </c>
      <c r="J28" s="16">
        <v>0.20811803000000001</v>
      </c>
      <c r="K28" s="14">
        <v>2.2080616000000002</v>
      </c>
      <c r="L28" s="16">
        <v>0.18680554999999999</v>
      </c>
      <c r="M28" s="14">
        <v>0</v>
      </c>
      <c r="N28" s="16">
        <v>0</v>
      </c>
      <c r="O28" s="14" t="s">
        <v>582</v>
      </c>
      <c r="P28" s="16" t="s">
        <v>582</v>
      </c>
      <c r="Q28" s="14">
        <v>0</v>
      </c>
      <c r="R28" s="16">
        <v>0</v>
      </c>
      <c r="S28" s="14">
        <v>0</v>
      </c>
      <c r="T28" s="16">
        <v>0</v>
      </c>
      <c r="U28" s="14">
        <v>1.3390645999999999</v>
      </c>
      <c r="V28" s="16">
        <v>0.1646261</v>
      </c>
    </row>
    <row r="29" spans="1:22" x14ac:dyDescent="0.25">
      <c r="A29" s="11" t="s">
        <v>499</v>
      </c>
      <c r="B29" s="13">
        <v>5385</v>
      </c>
      <c r="C29" s="14">
        <f>(30/B29*100)</f>
        <v>0.55710306406685239</v>
      </c>
      <c r="D29" s="15">
        <v>5355</v>
      </c>
      <c r="E29" s="14">
        <v>90.173159170000005</v>
      </c>
      <c r="F29" s="16">
        <v>0.55029088000000004</v>
      </c>
      <c r="G29" s="14">
        <v>4.3306508499999996</v>
      </c>
      <c r="H29" s="16">
        <v>0.30056603999999998</v>
      </c>
      <c r="I29" s="14">
        <v>1.15551146</v>
      </c>
      <c r="J29" s="16">
        <v>0.15451201000000001</v>
      </c>
      <c r="K29" s="14">
        <v>0.56616533000000002</v>
      </c>
      <c r="L29" s="16">
        <v>0.13946622</v>
      </c>
      <c r="M29" s="14">
        <v>0</v>
      </c>
      <c r="N29" s="16">
        <v>0</v>
      </c>
      <c r="O29" s="14" t="s">
        <v>582</v>
      </c>
      <c r="P29" s="16" t="s">
        <v>582</v>
      </c>
      <c r="Q29" s="14">
        <v>2.7667624100000001</v>
      </c>
      <c r="R29" s="16">
        <v>0.24169378</v>
      </c>
      <c r="S29" s="14">
        <v>0</v>
      </c>
      <c r="T29" s="16">
        <v>0</v>
      </c>
      <c r="U29" s="14">
        <v>1.0077507699999999</v>
      </c>
      <c r="V29" s="16">
        <v>0.19969212</v>
      </c>
    </row>
    <row r="30" spans="1:22" x14ac:dyDescent="0.25">
      <c r="A30" s="11" t="s">
        <v>500</v>
      </c>
      <c r="B30" s="13">
        <v>4520</v>
      </c>
      <c r="C30" s="14">
        <f>(110/B30*100)</f>
        <v>2.4336283185840708</v>
      </c>
      <c r="D30" s="15">
        <v>4410</v>
      </c>
      <c r="E30" s="14">
        <v>80.275178479999994</v>
      </c>
      <c r="F30" s="16">
        <v>0.66479403000000004</v>
      </c>
      <c r="G30" s="14">
        <v>11.19061939</v>
      </c>
      <c r="H30" s="16">
        <v>0.46470426999999997</v>
      </c>
      <c r="I30" s="14">
        <v>3.5661048100000001</v>
      </c>
      <c r="J30" s="16">
        <v>0.27422988999999998</v>
      </c>
      <c r="K30" s="14">
        <v>2.96773453</v>
      </c>
      <c r="L30" s="16">
        <v>0.29628570999999998</v>
      </c>
      <c r="M30" s="14">
        <v>0</v>
      </c>
      <c r="N30" s="16">
        <v>0</v>
      </c>
      <c r="O30" s="14" t="s">
        <v>582</v>
      </c>
      <c r="P30" s="16" t="s">
        <v>582</v>
      </c>
      <c r="Q30" s="14">
        <v>0</v>
      </c>
      <c r="R30" s="16">
        <v>0</v>
      </c>
      <c r="S30" s="14">
        <v>0</v>
      </c>
      <c r="T30" s="16">
        <v>0</v>
      </c>
      <c r="U30" s="14">
        <v>2.0003627900000001</v>
      </c>
      <c r="V30" s="16">
        <v>0.24287971999999999</v>
      </c>
    </row>
    <row r="31" spans="1:22" x14ac:dyDescent="0.25">
      <c r="A31" s="11" t="s">
        <v>501</v>
      </c>
      <c r="B31" s="13">
        <v>5456</v>
      </c>
      <c r="C31" s="14">
        <f>(127/B31*100)</f>
        <v>2.3277126099706744</v>
      </c>
      <c r="D31" s="15">
        <v>5329</v>
      </c>
      <c r="E31" s="14">
        <v>85.013746870000006</v>
      </c>
      <c r="F31" s="16">
        <v>0.54287127000000002</v>
      </c>
      <c r="G31" s="14">
        <v>8.0007446200000008</v>
      </c>
      <c r="H31" s="16">
        <v>0.35810531000000001</v>
      </c>
      <c r="I31" s="14">
        <v>2.3987502300000001</v>
      </c>
      <c r="J31" s="16">
        <v>0.22800001</v>
      </c>
      <c r="K31" s="14">
        <v>2.0699021100000001</v>
      </c>
      <c r="L31" s="16">
        <v>0.20459684</v>
      </c>
      <c r="M31" s="14">
        <v>0</v>
      </c>
      <c r="N31" s="16">
        <v>0</v>
      </c>
      <c r="O31" s="14" t="s">
        <v>582</v>
      </c>
      <c r="P31" s="16" t="s">
        <v>582</v>
      </c>
      <c r="Q31" s="14">
        <v>0</v>
      </c>
      <c r="R31" s="16">
        <v>0</v>
      </c>
      <c r="S31" s="14">
        <v>0</v>
      </c>
      <c r="T31" s="16">
        <v>0</v>
      </c>
      <c r="U31" s="14">
        <v>2.5168561700000001</v>
      </c>
      <c r="V31" s="16">
        <v>0.33518075000000003</v>
      </c>
    </row>
    <row r="32" spans="1:22" x14ac:dyDescent="0.25">
      <c r="A32" s="11" t="s">
        <v>502</v>
      </c>
      <c r="B32" s="13">
        <v>4478</v>
      </c>
      <c r="C32" s="14">
        <f>(5/B32*100)</f>
        <v>0.11165698972755694</v>
      </c>
      <c r="D32" s="15">
        <v>4473</v>
      </c>
      <c r="E32" s="14">
        <v>88.505539119999995</v>
      </c>
      <c r="F32" s="16">
        <v>0.5050576</v>
      </c>
      <c r="G32" s="14">
        <v>6.2897606100000001</v>
      </c>
      <c r="H32" s="16">
        <v>0.35414759000000001</v>
      </c>
      <c r="I32" s="14">
        <v>1.69879907</v>
      </c>
      <c r="J32" s="16">
        <v>0.19033164</v>
      </c>
      <c r="K32" s="14">
        <v>2.3544193999999998</v>
      </c>
      <c r="L32" s="16">
        <v>0.24257071999999999</v>
      </c>
      <c r="M32" s="14">
        <v>0</v>
      </c>
      <c r="N32" s="16">
        <v>0</v>
      </c>
      <c r="O32" s="14" t="s">
        <v>582</v>
      </c>
      <c r="P32" s="16" t="s">
        <v>582</v>
      </c>
      <c r="Q32" s="14">
        <v>0</v>
      </c>
      <c r="R32" s="16">
        <v>0</v>
      </c>
      <c r="S32" s="14">
        <v>0</v>
      </c>
      <c r="T32" s="16">
        <v>0</v>
      </c>
      <c r="U32" s="14">
        <v>1.1514818099999999</v>
      </c>
      <c r="V32" s="16">
        <v>0.19110400999999999</v>
      </c>
    </row>
    <row r="33" spans="1:22" x14ac:dyDescent="0.25">
      <c r="A33" s="11" t="s">
        <v>503</v>
      </c>
      <c r="B33" s="13">
        <v>7325</v>
      </c>
      <c r="C33" s="14">
        <f>(76/B33*100)</f>
        <v>1.0375426621160411</v>
      </c>
      <c r="D33" s="15">
        <v>7249</v>
      </c>
      <c r="E33" s="14">
        <v>91.926721569999998</v>
      </c>
      <c r="F33" s="16">
        <v>0.40318038</v>
      </c>
      <c r="G33" s="14">
        <v>4.67249465</v>
      </c>
      <c r="H33" s="16">
        <v>0.27925196000000002</v>
      </c>
      <c r="I33" s="14">
        <v>1.2821939099999999</v>
      </c>
      <c r="J33" s="16">
        <v>0.17195091000000001</v>
      </c>
      <c r="K33" s="14">
        <v>1.01049316</v>
      </c>
      <c r="L33" s="16">
        <v>0.12489922000000001</v>
      </c>
      <c r="M33" s="14">
        <v>0</v>
      </c>
      <c r="N33" s="16">
        <v>0</v>
      </c>
      <c r="O33" s="14" t="s">
        <v>582</v>
      </c>
      <c r="P33" s="16" t="s">
        <v>582</v>
      </c>
      <c r="Q33" s="14">
        <v>0</v>
      </c>
      <c r="R33" s="16">
        <v>0</v>
      </c>
      <c r="S33" s="14">
        <v>0</v>
      </c>
      <c r="T33" s="16">
        <v>0</v>
      </c>
      <c r="U33" s="14">
        <v>1.1080967100000001</v>
      </c>
      <c r="V33" s="16">
        <v>0.13895829000000001</v>
      </c>
    </row>
    <row r="34" spans="1:22" x14ac:dyDescent="0.25">
      <c r="A34" s="11" t="s">
        <v>504</v>
      </c>
      <c r="B34" s="13">
        <v>6350</v>
      </c>
      <c r="C34" s="14">
        <f>(40/B34*100)</f>
        <v>0.62992125984251968</v>
      </c>
      <c r="D34" s="15">
        <v>6310</v>
      </c>
      <c r="E34" s="14">
        <v>83.139122740000005</v>
      </c>
      <c r="F34" s="16">
        <v>0.87275795</v>
      </c>
      <c r="G34" s="14">
        <v>6.2726676799999996</v>
      </c>
      <c r="H34" s="16">
        <v>0.37723053000000001</v>
      </c>
      <c r="I34" s="14">
        <v>2.3959149399999999</v>
      </c>
      <c r="J34" s="16">
        <v>0.23893070999999999</v>
      </c>
      <c r="K34" s="14">
        <v>2.2460382299999999</v>
      </c>
      <c r="L34" s="16">
        <v>0.23515791</v>
      </c>
      <c r="M34" s="14">
        <v>0</v>
      </c>
      <c r="N34" s="16">
        <v>0</v>
      </c>
      <c r="O34" s="14" t="s">
        <v>582</v>
      </c>
      <c r="P34" s="16" t="s">
        <v>582</v>
      </c>
      <c r="Q34" s="14">
        <v>2.5623417000000002</v>
      </c>
      <c r="R34" s="16">
        <v>0.53188796999999999</v>
      </c>
      <c r="S34" s="14">
        <v>0</v>
      </c>
      <c r="T34" s="16">
        <v>0</v>
      </c>
      <c r="U34" s="14">
        <v>3.38391471</v>
      </c>
      <c r="V34" s="16">
        <v>0.36950566000000001</v>
      </c>
    </row>
    <row r="35" spans="1:22" x14ac:dyDescent="0.25">
      <c r="A35" s="11" t="s">
        <v>505</v>
      </c>
      <c r="B35" s="13">
        <v>6406</v>
      </c>
      <c r="C35" s="14">
        <f>(42/B35*100)</f>
        <v>0.65563534186699968</v>
      </c>
      <c r="D35" s="15">
        <v>6364</v>
      </c>
      <c r="E35" s="14">
        <v>84.685193369999993</v>
      </c>
      <c r="F35" s="16">
        <v>0.48366774000000001</v>
      </c>
      <c r="G35" s="14">
        <v>9.1566869000000004</v>
      </c>
      <c r="H35" s="16">
        <v>0.41946847999999998</v>
      </c>
      <c r="I35" s="14">
        <v>2.3457238</v>
      </c>
      <c r="J35" s="16">
        <v>0.17541693</v>
      </c>
      <c r="K35" s="14">
        <v>1.6731456199999999</v>
      </c>
      <c r="L35" s="16">
        <v>0.17310925999999999</v>
      </c>
      <c r="M35" s="14">
        <v>0</v>
      </c>
      <c r="N35" s="16">
        <v>0</v>
      </c>
      <c r="O35" s="14" t="s">
        <v>582</v>
      </c>
      <c r="P35" s="16" t="s">
        <v>582</v>
      </c>
      <c r="Q35" s="14">
        <v>1.0343551</v>
      </c>
      <c r="R35" s="16">
        <v>5.6469100000000001E-2</v>
      </c>
      <c r="S35" s="14">
        <v>0</v>
      </c>
      <c r="T35" s="16">
        <v>0</v>
      </c>
      <c r="U35" s="14">
        <v>1.10489521</v>
      </c>
      <c r="V35" s="16">
        <v>0.1179384</v>
      </c>
    </row>
    <row r="36" spans="1:22" x14ac:dyDescent="0.25">
      <c r="A36" s="11" t="s">
        <v>506</v>
      </c>
      <c r="B36" s="13">
        <v>6736</v>
      </c>
      <c r="C36" s="14">
        <f>(33/B36*100)</f>
        <v>0.48990498812351541</v>
      </c>
      <c r="D36" s="15">
        <v>6703</v>
      </c>
      <c r="E36" s="14">
        <v>89.323788899999997</v>
      </c>
      <c r="F36" s="16">
        <v>0.49050460000000001</v>
      </c>
      <c r="G36" s="14">
        <v>6.8097428200000003</v>
      </c>
      <c r="H36" s="16">
        <v>0.37924587999999998</v>
      </c>
      <c r="I36" s="14">
        <v>1.4927590100000001</v>
      </c>
      <c r="J36" s="16">
        <v>0.14056378</v>
      </c>
      <c r="K36" s="14">
        <v>1.32914424</v>
      </c>
      <c r="L36" s="16">
        <v>0.12792582</v>
      </c>
      <c r="M36" s="14">
        <v>0</v>
      </c>
      <c r="N36" s="16">
        <v>0</v>
      </c>
      <c r="O36" s="14" t="s">
        <v>582</v>
      </c>
      <c r="P36" s="16" t="s">
        <v>582</v>
      </c>
      <c r="Q36" s="14">
        <v>0</v>
      </c>
      <c r="R36" s="16">
        <v>0</v>
      </c>
      <c r="S36" s="14">
        <v>0</v>
      </c>
      <c r="T36" s="16">
        <v>0</v>
      </c>
      <c r="U36" s="14">
        <v>1.0445650399999999</v>
      </c>
      <c r="V36" s="16">
        <v>0.14413522000000001</v>
      </c>
    </row>
    <row r="37" spans="1:22" x14ac:dyDescent="0.25">
      <c r="A37" s="11" t="s">
        <v>507</v>
      </c>
      <c r="B37" s="13">
        <v>5458</v>
      </c>
      <c r="C37" s="14">
        <f>(69/B37*100)</f>
        <v>1.2641993404177354</v>
      </c>
      <c r="D37" s="15">
        <v>5389</v>
      </c>
      <c r="E37" s="14">
        <v>80.38697612</v>
      </c>
      <c r="F37" s="16">
        <v>0.77883583000000001</v>
      </c>
      <c r="G37" s="14">
        <v>10.991413530000001</v>
      </c>
      <c r="H37" s="16">
        <v>0.46043453000000001</v>
      </c>
      <c r="I37" s="14">
        <v>3.0776780399999999</v>
      </c>
      <c r="J37" s="16">
        <v>0.22465632999999999</v>
      </c>
      <c r="K37" s="14">
        <v>2.1482274299999999</v>
      </c>
      <c r="L37" s="16">
        <v>0.23253072999999999</v>
      </c>
      <c r="M37" s="14">
        <v>0</v>
      </c>
      <c r="N37" s="16">
        <v>0</v>
      </c>
      <c r="O37" s="14" t="s">
        <v>582</v>
      </c>
      <c r="P37" s="16" t="s">
        <v>582</v>
      </c>
      <c r="Q37" s="14">
        <v>0</v>
      </c>
      <c r="R37" s="16">
        <v>0</v>
      </c>
      <c r="S37" s="14">
        <v>0</v>
      </c>
      <c r="T37" s="16">
        <v>0</v>
      </c>
      <c r="U37" s="14">
        <v>3.3957048799999998</v>
      </c>
      <c r="V37" s="16">
        <v>0.45216359</v>
      </c>
    </row>
    <row r="38" spans="1:22" x14ac:dyDescent="0.25">
      <c r="A38" s="11" t="s">
        <v>508</v>
      </c>
      <c r="B38" s="13">
        <v>5860</v>
      </c>
      <c r="C38" s="14">
        <f>(17/B38*100)</f>
        <v>0.29010238907849828</v>
      </c>
      <c r="D38" s="15">
        <v>5843</v>
      </c>
      <c r="E38" s="14">
        <v>88.407370990000004</v>
      </c>
      <c r="F38" s="16">
        <v>0.57726169999999999</v>
      </c>
      <c r="G38" s="14">
        <v>6.0748873899999998</v>
      </c>
      <c r="H38" s="16">
        <v>0.37928878999999999</v>
      </c>
      <c r="I38" s="14">
        <v>1.80834663</v>
      </c>
      <c r="J38" s="16">
        <v>0.19282800999999999</v>
      </c>
      <c r="K38" s="14">
        <v>0.93434408999999996</v>
      </c>
      <c r="L38" s="16">
        <v>0.15568002</v>
      </c>
      <c r="M38" s="14">
        <v>0</v>
      </c>
      <c r="N38" s="16">
        <v>0</v>
      </c>
      <c r="O38" s="14" t="s">
        <v>582</v>
      </c>
      <c r="P38" s="16" t="s">
        <v>582</v>
      </c>
      <c r="Q38" s="14">
        <v>0</v>
      </c>
      <c r="R38" s="16">
        <v>0</v>
      </c>
      <c r="S38" s="14">
        <v>0</v>
      </c>
      <c r="T38" s="16">
        <v>0</v>
      </c>
      <c r="U38" s="14">
        <v>2.7750508900000002</v>
      </c>
      <c r="V38" s="16">
        <v>0.30546289999999998</v>
      </c>
    </row>
    <row r="39" spans="1:22" x14ac:dyDescent="0.25">
      <c r="A39" s="11" t="s">
        <v>509</v>
      </c>
      <c r="B39" s="13">
        <v>5895</v>
      </c>
      <c r="C39" s="14">
        <f>(32/B39*100)</f>
        <v>0.54283290924512295</v>
      </c>
      <c r="D39" s="15">
        <v>5863</v>
      </c>
      <c r="E39" s="14">
        <v>88.278016030000003</v>
      </c>
      <c r="F39" s="16">
        <v>0.61653579000000003</v>
      </c>
      <c r="G39" s="14">
        <v>5.2561667700000001</v>
      </c>
      <c r="H39" s="16">
        <v>0.25038333000000002</v>
      </c>
      <c r="I39" s="14">
        <v>2.5517643200000002</v>
      </c>
      <c r="J39" s="16">
        <v>0.26402706999999997</v>
      </c>
      <c r="K39" s="14">
        <v>1.88499057</v>
      </c>
      <c r="L39" s="16">
        <v>0.23873733999999999</v>
      </c>
      <c r="M39" s="14">
        <v>0</v>
      </c>
      <c r="N39" s="16">
        <v>0</v>
      </c>
      <c r="O39" s="14" t="s">
        <v>582</v>
      </c>
      <c r="P39" s="16" t="s">
        <v>582</v>
      </c>
      <c r="Q39" s="14">
        <v>0</v>
      </c>
      <c r="R39" s="16">
        <v>0</v>
      </c>
      <c r="S39" s="14">
        <v>0</v>
      </c>
      <c r="T39" s="16">
        <v>0</v>
      </c>
      <c r="U39" s="14">
        <v>2.02906231</v>
      </c>
      <c r="V39" s="16">
        <v>0.33190431999999997</v>
      </c>
    </row>
    <row r="40" spans="1:22" x14ac:dyDescent="0.25">
      <c r="A40" s="11" t="s">
        <v>510</v>
      </c>
      <c r="B40" s="13">
        <v>14157</v>
      </c>
      <c r="C40" s="14">
        <f>(298/B40*100)</f>
        <v>2.1049657413293779</v>
      </c>
      <c r="D40" s="15">
        <v>13859</v>
      </c>
      <c r="E40" s="14">
        <v>83.027926359999995</v>
      </c>
      <c r="F40" s="16">
        <v>0.58436211999999998</v>
      </c>
      <c r="G40" s="14">
        <v>9.0839031200000004</v>
      </c>
      <c r="H40" s="16">
        <v>0.42451284</v>
      </c>
      <c r="I40" s="14">
        <v>2.88597057</v>
      </c>
      <c r="J40" s="16">
        <v>0.20054879</v>
      </c>
      <c r="K40" s="14">
        <v>2.35338658</v>
      </c>
      <c r="L40" s="16">
        <v>0.22625037000000001</v>
      </c>
      <c r="M40" s="14">
        <v>0</v>
      </c>
      <c r="N40" s="16">
        <v>0</v>
      </c>
      <c r="O40" s="14" t="s">
        <v>582</v>
      </c>
      <c r="P40" s="16" t="s">
        <v>582</v>
      </c>
      <c r="Q40" s="14">
        <v>0</v>
      </c>
      <c r="R40" s="16">
        <v>0</v>
      </c>
      <c r="S40" s="14">
        <v>0</v>
      </c>
      <c r="T40" s="16">
        <v>0</v>
      </c>
      <c r="U40" s="14">
        <v>2.6488133700000001</v>
      </c>
      <c r="V40" s="16">
        <v>0.28457516999999999</v>
      </c>
    </row>
    <row r="41" spans="1:22" x14ac:dyDescent="0.25">
      <c r="A41" s="11" t="s">
        <v>511</v>
      </c>
      <c r="B41" s="13">
        <v>5712</v>
      </c>
      <c r="C41" s="14">
        <f>(40/B41*100)</f>
        <v>0.70028011204481799</v>
      </c>
      <c r="D41" s="15">
        <v>5672</v>
      </c>
      <c r="E41" s="14">
        <v>86.792192069999999</v>
      </c>
      <c r="F41" s="16">
        <v>0.65501237000000001</v>
      </c>
      <c r="G41" s="14">
        <v>6.7862643699999996</v>
      </c>
      <c r="H41" s="16">
        <v>0.41628216000000001</v>
      </c>
      <c r="I41" s="14">
        <v>2.17099135</v>
      </c>
      <c r="J41" s="16">
        <v>0.22258859</v>
      </c>
      <c r="K41" s="14">
        <v>1.5606678700000001</v>
      </c>
      <c r="L41" s="16">
        <v>0.17704702999999999</v>
      </c>
      <c r="M41" s="14">
        <v>0</v>
      </c>
      <c r="N41" s="16">
        <v>0</v>
      </c>
      <c r="O41" s="14" t="s">
        <v>582</v>
      </c>
      <c r="P41" s="16" t="s">
        <v>582</v>
      </c>
      <c r="Q41" s="14">
        <v>0.67692078</v>
      </c>
      <c r="R41" s="16">
        <v>0.18045849999999999</v>
      </c>
      <c r="S41" s="14">
        <v>0</v>
      </c>
      <c r="T41" s="16">
        <v>0</v>
      </c>
      <c r="U41" s="14">
        <v>2.0129635700000001</v>
      </c>
      <c r="V41" s="16">
        <v>0.36447751</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80.871317468571434</v>
      </c>
      <c r="F42" s="16">
        <f>IF(COUNT(F7:F41) &gt; 0, SQRT(SUMSQ(F7:F41)/(COUNT(F7:F41)*COUNT(F7:F41)) ), "—")</f>
        <v>9.7658392189068036E-2</v>
      </c>
      <c r="G42" s="14">
        <f>IF(COUNT(G7:G41) &gt; 0, AVERAGE(G7:G41), "—")</f>
        <v>7.0464130637142866</v>
      </c>
      <c r="H42" s="16">
        <f>IF(COUNT(H7:H41) &gt; 0, SQRT(SUMSQ(H7:H41)/(COUNT(H7:H41)*COUNT(H7:H41)) ), "—")</f>
        <v>6.187272445445114E-2</v>
      </c>
      <c r="I42" s="14">
        <f>IF(COUNT(I7:I41) &gt; 0, AVERAGE(I7:I41), "—")</f>
        <v>2.1443998979999996</v>
      </c>
      <c r="J42" s="16">
        <f>IF(COUNT(J7:J41) &gt; 0, SQRT(SUMSQ(J7:J41)/(COUNT(J7:J41)*COUNT(J7:J41)) ), "—")</f>
        <v>3.4980978600909707E-2</v>
      </c>
      <c r="K42" s="14">
        <f>IF(COUNT(K7:K41) &gt; 0, AVERAGE(K7:K41), "—")</f>
        <v>1.7803986902857145</v>
      </c>
      <c r="L42" s="16">
        <f>IF(COUNT(L7:L41) &gt; 0, SQRT(SUMSQ(L7:L41)/(COUNT(L7:L41)*COUNT(L7:L41)) ), "—")</f>
        <v>3.315469711757571E-2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1.8561548585714283</v>
      </c>
      <c r="V42" s="16">
        <f>IF(COUNT(V7:V41) &gt; 0, SQRT(SUMSQ(V7:V41)/(COUNT(V7:V41)*COUNT(V7:V41)) ), "—")</f>
        <v>4.2949168839034969E-2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79.390340559999999</v>
      </c>
      <c r="F46" s="16">
        <v>0.66014793999999999</v>
      </c>
      <c r="G46" s="14">
        <v>4.3464573399999997</v>
      </c>
      <c r="H46" s="16">
        <v>0.18511488000000001</v>
      </c>
      <c r="I46" s="14">
        <v>1.2894744499999999</v>
      </c>
      <c r="J46" s="16">
        <v>0.10503970999999999</v>
      </c>
      <c r="K46" s="14">
        <v>1.5144185699999999</v>
      </c>
      <c r="L46" s="16">
        <v>0.11782869</v>
      </c>
      <c r="M46" s="14">
        <v>0</v>
      </c>
      <c r="N46" s="16">
        <v>0</v>
      </c>
      <c r="O46" s="14" t="s">
        <v>582</v>
      </c>
      <c r="P46" s="16" t="s">
        <v>582</v>
      </c>
      <c r="Q46" s="14">
        <v>0</v>
      </c>
      <c r="R46" s="16">
        <v>0</v>
      </c>
      <c r="S46" s="14">
        <v>0</v>
      </c>
      <c r="T46" s="16">
        <v>0</v>
      </c>
      <c r="U46" s="14">
        <v>13.45930909</v>
      </c>
      <c r="V46" s="16">
        <v>0.59137775999999997</v>
      </c>
    </row>
    <row r="47" spans="1:22" x14ac:dyDescent="0.25">
      <c r="A47" s="11" t="s">
        <v>517</v>
      </c>
      <c r="B47" s="13">
        <v>5928</v>
      </c>
      <c r="C47" s="14">
        <f>(106/B47*100)</f>
        <v>1.7881241565452091</v>
      </c>
      <c r="D47" s="15">
        <v>5822</v>
      </c>
      <c r="E47" s="14">
        <v>70.636560439999997</v>
      </c>
      <c r="F47" s="16">
        <v>1.03667566</v>
      </c>
      <c r="G47" s="14">
        <v>13.13598447</v>
      </c>
      <c r="H47" s="16">
        <v>0.51702623999999997</v>
      </c>
      <c r="I47" s="14">
        <v>4.2976382400000004</v>
      </c>
      <c r="J47" s="16">
        <v>0.30565979999999998</v>
      </c>
      <c r="K47" s="14">
        <v>4.0912965999999997</v>
      </c>
      <c r="L47" s="16">
        <v>0.28036912000000003</v>
      </c>
      <c r="M47" s="14">
        <v>0</v>
      </c>
      <c r="N47" s="16">
        <v>0</v>
      </c>
      <c r="O47" s="14" t="s">
        <v>582</v>
      </c>
      <c r="P47" s="16" t="s">
        <v>582</v>
      </c>
      <c r="Q47" s="14">
        <v>0</v>
      </c>
      <c r="R47" s="16">
        <v>0</v>
      </c>
      <c r="S47" s="14">
        <v>0</v>
      </c>
      <c r="T47" s="16">
        <v>0</v>
      </c>
      <c r="U47" s="14">
        <v>7.8385202500000002</v>
      </c>
      <c r="V47" s="16">
        <v>0.78163055999999997</v>
      </c>
    </row>
    <row r="48" spans="1:22" x14ac:dyDescent="0.25">
      <c r="A48" s="11" t="s">
        <v>518</v>
      </c>
      <c r="B48" s="13">
        <v>9841</v>
      </c>
      <c r="C48" s="14">
        <f>(7/B48*100)</f>
        <v>7.1130982623717101E-2</v>
      </c>
      <c r="D48" s="15">
        <v>9834</v>
      </c>
      <c r="E48" s="14">
        <v>88.136974699999996</v>
      </c>
      <c r="F48" s="16">
        <v>0.68897768999999998</v>
      </c>
      <c r="G48" s="14">
        <v>6.4723734400000001</v>
      </c>
      <c r="H48" s="16">
        <v>0.37026498000000002</v>
      </c>
      <c r="I48" s="14">
        <v>2.1451084499999999</v>
      </c>
      <c r="J48" s="16">
        <v>0.1617904</v>
      </c>
      <c r="K48" s="14">
        <v>1.9658438499999999</v>
      </c>
      <c r="L48" s="16">
        <v>0.20807940999999999</v>
      </c>
      <c r="M48" s="14">
        <v>0</v>
      </c>
      <c r="N48" s="16">
        <v>0</v>
      </c>
      <c r="O48" s="14" t="s">
        <v>582</v>
      </c>
      <c r="P48" s="16" t="s">
        <v>582</v>
      </c>
      <c r="Q48" s="14">
        <v>0</v>
      </c>
      <c r="R48" s="16">
        <v>0</v>
      </c>
      <c r="S48" s="14">
        <v>0</v>
      </c>
      <c r="T48" s="16">
        <v>0</v>
      </c>
      <c r="U48" s="14">
        <v>1.27969957</v>
      </c>
      <c r="V48" s="16">
        <v>0.51867878999999995</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85.442041680000003</v>
      </c>
      <c r="F50" s="16">
        <v>0.48938058000000001</v>
      </c>
      <c r="G50" s="14">
        <v>8.5223945200000006</v>
      </c>
      <c r="H50" s="16">
        <v>0.32996360000000002</v>
      </c>
      <c r="I50" s="14">
        <v>1.9651170099999999</v>
      </c>
      <c r="J50" s="16">
        <v>0.20147037000000001</v>
      </c>
      <c r="K50" s="14">
        <v>1.99423784</v>
      </c>
      <c r="L50" s="16">
        <v>0.18482418</v>
      </c>
      <c r="M50" s="14">
        <v>0</v>
      </c>
      <c r="N50" s="16">
        <v>0</v>
      </c>
      <c r="O50" s="14" t="s">
        <v>582</v>
      </c>
      <c r="P50" s="16" t="s">
        <v>582</v>
      </c>
      <c r="Q50" s="14">
        <v>0</v>
      </c>
      <c r="R50" s="16">
        <v>0</v>
      </c>
      <c r="S50" s="14">
        <v>0</v>
      </c>
      <c r="T50" s="16">
        <v>0</v>
      </c>
      <c r="U50" s="14">
        <v>2.0762089499999998</v>
      </c>
      <c r="V50" s="16">
        <v>0.16873395999999999</v>
      </c>
    </row>
    <row r="51" spans="1:22" x14ac:dyDescent="0.25">
      <c r="A51" s="11" t="s">
        <v>521</v>
      </c>
      <c r="B51" s="13">
        <v>6866</v>
      </c>
      <c r="C51" s="14">
        <f>(109/B51*100)</f>
        <v>1.5875327701718611</v>
      </c>
      <c r="D51" s="15">
        <v>6757</v>
      </c>
      <c r="E51" s="14">
        <v>79.336188210000003</v>
      </c>
      <c r="F51" s="16">
        <v>0.62554094000000005</v>
      </c>
      <c r="G51" s="14">
        <v>5.1086757900000004</v>
      </c>
      <c r="H51" s="16">
        <v>0.30224065999999999</v>
      </c>
      <c r="I51" s="14">
        <v>1.0795316800000001</v>
      </c>
      <c r="J51" s="16">
        <v>0.16342280000000001</v>
      </c>
      <c r="K51" s="14">
        <v>1.2690664899999999</v>
      </c>
      <c r="L51" s="16">
        <v>0.17986737999999999</v>
      </c>
      <c r="M51" s="14">
        <v>0</v>
      </c>
      <c r="N51" s="16">
        <v>0</v>
      </c>
      <c r="O51" s="14" t="s">
        <v>582</v>
      </c>
      <c r="P51" s="16" t="s">
        <v>582</v>
      </c>
      <c r="Q51" s="14">
        <v>10.56861542</v>
      </c>
      <c r="R51" s="16">
        <v>0.61197670000000004</v>
      </c>
      <c r="S51" s="14">
        <v>0</v>
      </c>
      <c r="T51" s="16">
        <v>0</v>
      </c>
      <c r="U51" s="14">
        <v>2.6379224099999998</v>
      </c>
      <c r="V51" s="16">
        <v>0.28355670999999999</v>
      </c>
    </row>
    <row r="52" spans="1:22" x14ac:dyDescent="0.25">
      <c r="A52" s="11" t="s">
        <v>522</v>
      </c>
      <c r="B52" s="13">
        <v>5809</v>
      </c>
      <c r="C52" s="14">
        <f>(78/B52*100)</f>
        <v>1.3427440179032535</v>
      </c>
      <c r="D52" s="15">
        <v>5731</v>
      </c>
      <c r="E52" s="14">
        <v>87.957434739999997</v>
      </c>
      <c r="F52" s="16">
        <v>0.54686003000000005</v>
      </c>
      <c r="G52" s="14">
        <v>7.0739855900000004</v>
      </c>
      <c r="H52" s="16">
        <v>0.33146474999999997</v>
      </c>
      <c r="I52" s="14">
        <v>2.0749357599999998</v>
      </c>
      <c r="J52" s="16">
        <v>0.23585719999999999</v>
      </c>
      <c r="K52" s="14">
        <v>1.7514525999999999</v>
      </c>
      <c r="L52" s="16">
        <v>0.17738465</v>
      </c>
      <c r="M52" s="14">
        <v>0</v>
      </c>
      <c r="N52" s="16">
        <v>0</v>
      </c>
      <c r="O52" s="14" t="s">
        <v>582</v>
      </c>
      <c r="P52" s="16" t="s">
        <v>582</v>
      </c>
      <c r="Q52" s="14">
        <v>0</v>
      </c>
      <c r="R52" s="16">
        <v>0</v>
      </c>
      <c r="S52" s="14">
        <v>0</v>
      </c>
      <c r="T52" s="16">
        <v>0</v>
      </c>
      <c r="U52" s="14">
        <v>1.1421913100000001</v>
      </c>
      <c r="V52" s="16">
        <v>0.18306307999999999</v>
      </c>
    </row>
    <row r="53" spans="1:22" x14ac:dyDescent="0.25">
      <c r="A53" s="11" t="s">
        <v>523</v>
      </c>
      <c r="B53" s="13">
        <v>5571</v>
      </c>
      <c r="C53" s="14">
        <f>(85/B53*100)</f>
        <v>1.5257583916711541</v>
      </c>
      <c r="D53" s="15">
        <v>5486</v>
      </c>
      <c r="E53" s="14">
        <v>81.859096969999996</v>
      </c>
      <c r="F53" s="16">
        <v>0.50887950999999998</v>
      </c>
      <c r="G53" s="14">
        <v>8.4525878300000006</v>
      </c>
      <c r="H53" s="16">
        <v>0.36351459000000003</v>
      </c>
      <c r="I53" s="14">
        <v>3.6221916799999998</v>
      </c>
      <c r="J53" s="16">
        <v>0.26608498000000003</v>
      </c>
      <c r="K53" s="14">
        <v>2.6726365900000002</v>
      </c>
      <c r="L53" s="16">
        <v>0.19110936000000001</v>
      </c>
      <c r="M53" s="14">
        <v>0</v>
      </c>
      <c r="N53" s="16">
        <v>0</v>
      </c>
      <c r="O53" s="14" t="s">
        <v>582</v>
      </c>
      <c r="P53" s="16" t="s">
        <v>582</v>
      </c>
      <c r="Q53" s="14">
        <v>0</v>
      </c>
      <c r="R53" s="16">
        <v>0</v>
      </c>
      <c r="S53" s="14">
        <v>0</v>
      </c>
      <c r="T53" s="16">
        <v>0</v>
      </c>
      <c r="U53" s="14">
        <v>3.3934869299999999</v>
      </c>
      <c r="V53" s="16">
        <v>0.26221872000000002</v>
      </c>
    </row>
    <row r="54" spans="1:22" x14ac:dyDescent="0.25">
      <c r="A54" s="11" t="s">
        <v>524</v>
      </c>
      <c r="B54" s="13">
        <v>4740</v>
      </c>
      <c r="C54" s="14">
        <f>(127/B54*100)</f>
        <v>2.6793248945147683</v>
      </c>
      <c r="D54" s="15">
        <v>4613</v>
      </c>
      <c r="E54" s="14">
        <v>83.081386109999997</v>
      </c>
      <c r="F54" s="16">
        <v>0.71182924999999997</v>
      </c>
      <c r="G54" s="14">
        <v>4.0171283200000003</v>
      </c>
      <c r="H54" s="16">
        <v>0.33734566999999999</v>
      </c>
      <c r="I54" s="14">
        <v>2.2850132099999998</v>
      </c>
      <c r="J54" s="16">
        <v>0.23115163999999999</v>
      </c>
      <c r="K54" s="14">
        <v>2.0854816</v>
      </c>
      <c r="L54" s="16">
        <v>0.25534104000000002</v>
      </c>
      <c r="M54" s="14">
        <v>0</v>
      </c>
      <c r="N54" s="16">
        <v>0</v>
      </c>
      <c r="O54" s="14" t="s">
        <v>582</v>
      </c>
      <c r="P54" s="16" t="s">
        <v>582</v>
      </c>
      <c r="Q54" s="14">
        <v>0</v>
      </c>
      <c r="R54" s="16">
        <v>0</v>
      </c>
      <c r="S54" s="14">
        <v>0</v>
      </c>
      <c r="T54" s="16">
        <v>0</v>
      </c>
      <c r="U54" s="14">
        <v>8.5309907500000008</v>
      </c>
      <c r="V54" s="16">
        <v>0.57766815999999999</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79.338087860000002</v>
      </c>
      <c r="F56" s="16">
        <v>0.72125280999999997</v>
      </c>
      <c r="G56" s="14">
        <v>10.659431489999999</v>
      </c>
      <c r="H56" s="16">
        <v>0.39433025999999999</v>
      </c>
      <c r="I56" s="14">
        <v>4.2955993399999999</v>
      </c>
      <c r="J56" s="16">
        <v>0.30935712999999998</v>
      </c>
      <c r="K56" s="14">
        <v>5.1255437600000002</v>
      </c>
      <c r="L56" s="16">
        <v>0.40176550999999999</v>
      </c>
      <c r="M56" s="14">
        <v>0</v>
      </c>
      <c r="N56" s="16">
        <v>0</v>
      </c>
      <c r="O56" s="14" t="s">
        <v>582</v>
      </c>
      <c r="P56" s="16" t="s">
        <v>582</v>
      </c>
      <c r="Q56" s="14">
        <v>0</v>
      </c>
      <c r="R56" s="16">
        <v>0</v>
      </c>
      <c r="S56" s="14">
        <v>0</v>
      </c>
      <c r="T56" s="16">
        <v>0</v>
      </c>
      <c r="U56" s="14">
        <v>0.58133754999999998</v>
      </c>
      <c r="V56" s="16">
        <v>0.14704068000000001</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84.933633709999995</v>
      </c>
      <c r="F61" s="16">
        <v>0.56656202</v>
      </c>
      <c r="G61" s="14">
        <v>8.0735184499999999</v>
      </c>
      <c r="H61" s="16">
        <v>0.37843689000000003</v>
      </c>
      <c r="I61" s="14">
        <v>2.2876063900000001</v>
      </c>
      <c r="J61" s="16">
        <v>0.21651813</v>
      </c>
      <c r="K61" s="14">
        <v>2.0350382900000001</v>
      </c>
      <c r="L61" s="16">
        <v>0.21242232999999999</v>
      </c>
      <c r="M61" s="14">
        <v>0</v>
      </c>
      <c r="N61" s="16">
        <v>0</v>
      </c>
      <c r="O61" s="14" t="s">
        <v>582</v>
      </c>
      <c r="P61" s="16" t="s">
        <v>582</v>
      </c>
      <c r="Q61" s="14">
        <v>0</v>
      </c>
      <c r="R61" s="16">
        <v>0</v>
      </c>
      <c r="S61" s="14">
        <v>0</v>
      </c>
      <c r="T61" s="16">
        <v>0</v>
      </c>
      <c r="U61" s="14">
        <v>2.6702031700000002</v>
      </c>
      <c r="V61" s="16">
        <v>0.33723703999999999</v>
      </c>
    </row>
    <row r="62" spans="1:22" x14ac:dyDescent="0.25">
      <c r="A62" s="11" t="s">
        <v>532</v>
      </c>
      <c r="B62" s="13">
        <v>4476</v>
      </c>
      <c r="C62" s="14">
        <f>(3/B62*100)</f>
        <v>6.7024128686327081E-2</v>
      </c>
      <c r="D62" s="15">
        <v>4473</v>
      </c>
      <c r="E62" s="14">
        <v>88.055778559999993</v>
      </c>
      <c r="F62" s="16">
        <v>0.47077064000000002</v>
      </c>
      <c r="G62" s="14">
        <v>7.3830060800000004</v>
      </c>
      <c r="H62" s="16">
        <v>0.37525239999999999</v>
      </c>
      <c r="I62" s="14">
        <v>1.9423436000000001</v>
      </c>
      <c r="J62" s="16">
        <v>0.16330605000000001</v>
      </c>
      <c r="K62" s="14">
        <v>2.2779175199999999</v>
      </c>
      <c r="L62" s="16">
        <v>0.23423231</v>
      </c>
      <c r="M62" s="14">
        <v>0</v>
      </c>
      <c r="N62" s="16">
        <v>0</v>
      </c>
      <c r="O62" s="14" t="s">
        <v>582</v>
      </c>
      <c r="P62" s="16" t="s">
        <v>582</v>
      </c>
      <c r="Q62" s="14">
        <v>0</v>
      </c>
      <c r="R62" s="16">
        <v>0</v>
      </c>
      <c r="S62" s="14">
        <v>0</v>
      </c>
      <c r="T62" s="16">
        <v>0</v>
      </c>
      <c r="U62" s="14">
        <v>0.34095425000000001</v>
      </c>
      <c r="V62" s="16">
        <v>8.7865029999999997E-2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87.680003249999999</v>
      </c>
      <c r="F66" s="16">
        <v>0.42038216</v>
      </c>
      <c r="G66" s="14">
        <v>3.11821035</v>
      </c>
      <c r="H66" s="16">
        <v>0.20725927</v>
      </c>
      <c r="I66" s="14">
        <v>1.7045876900000001</v>
      </c>
      <c r="J66" s="16">
        <v>0.19670742999999999</v>
      </c>
      <c r="K66" s="14">
        <v>1.62681663</v>
      </c>
      <c r="L66" s="16">
        <v>0.15712576</v>
      </c>
      <c r="M66" s="14">
        <v>0</v>
      </c>
      <c r="N66" s="16">
        <v>0</v>
      </c>
      <c r="O66" s="14" t="s">
        <v>582</v>
      </c>
      <c r="P66" s="16" t="s">
        <v>582</v>
      </c>
      <c r="Q66" s="14">
        <v>0</v>
      </c>
      <c r="R66" s="16">
        <v>0</v>
      </c>
      <c r="S66" s="14">
        <v>0</v>
      </c>
      <c r="T66" s="16">
        <v>0</v>
      </c>
      <c r="U66" s="14">
        <v>5.8703820899999997</v>
      </c>
      <c r="V66" s="16">
        <v>0.28372365999999999</v>
      </c>
    </row>
    <row r="67" spans="1:22" x14ac:dyDescent="0.25">
      <c r="A67" s="11" t="s">
        <v>537</v>
      </c>
      <c r="B67" s="13">
        <v>6971</v>
      </c>
      <c r="C67" s="14">
        <f>(146/B67*100)</f>
        <v>2.094391048630039</v>
      </c>
      <c r="D67" s="15">
        <v>6825</v>
      </c>
      <c r="E67" s="14">
        <v>86.272395070000002</v>
      </c>
      <c r="F67" s="16">
        <v>0.53707788000000001</v>
      </c>
      <c r="G67" s="14">
        <v>7.7419191500000002</v>
      </c>
      <c r="H67" s="16">
        <v>0.38448882000000001</v>
      </c>
      <c r="I67" s="14">
        <v>2.0065285099999999</v>
      </c>
      <c r="J67" s="16">
        <v>0.18416943999999999</v>
      </c>
      <c r="K67" s="14">
        <v>1.45487645</v>
      </c>
      <c r="L67" s="16">
        <v>0.15276529999999999</v>
      </c>
      <c r="M67" s="14">
        <v>0</v>
      </c>
      <c r="N67" s="16">
        <v>0</v>
      </c>
      <c r="O67" s="14" t="s">
        <v>582</v>
      </c>
      <c r="P67" s="16" t="s">
        <v>582</v>
      </c>
      <c r="Q67" s="14">
        <v>0</v>
      </c>
      <c r="R67" s="16">
        <v>0</v>
      </c>
      <c r="S67" s="14">
        <v>0</v>
      </c>
      <c r="T67" s="16">
        <v>0</v>
      </c>
      <c r="U67" s="14">
        <v>2.52428082</v>
      </c>
      <c r="V67" s="16">
        <v>0.26328278999999999</v>
      </c>
    </row>
    <row r="68" spans="1:22" x14ac:dyDescent="0.25">
      <c r="A68" s="11" t="s">
        <v>538</v>
      </c>
      <c r="B68" s="13">
        <v>12083</v>
      </c>
      <c r="C68" s="14">
        <f>(26/B68*100)</f>
        <v>0.21517834974757924</v>
      </c>
      <c r="D68" s="15">
        <v>12057</v>
      </c>
      <c r="E68" s="14">
        <v>71.747243710000006</v>
      </c>
      <c r="F68" s="16">
        <v>0.38548135</v>
      </c>
      <c r="G68" s="14">
        <v>11.22777814</v>
      </c>
      <c r="H68" s="16">
        <v>0.29697353999999998</v>
      </c>
      <c r="I68" s="14">
        <v>4.7402678199999997</v>
      </c>
      <c r="J68" s="16">
        <v>0.17885839000000001</v>
      </c>
      <c r="K68" s="14">
        <v>3.2226315699999999</v>
      </c>
      <c r="L68" s="16">
        <v>0.14964380999999999</v>
      </c>
      <c r="M68" s="14">
        <v>0</v>
      </c>
      <c r="N68" s="16">
        <v>0</v>
      </c>
      <c r="O68" s="14" t="s">
        <v>582</v>
      </c>
      <c r="P68" s="16" t="s">
        <v>582</v>
      </c>
      <c r="Q68" s="14">
        <v>0</v>
      </c>
      <c r="R68" s="16">
        <v>0</v>
      </c>
      <c r="S68" s="14">
        <v>0</v>
      </c>
      <c r="T68" s="16">
        <v>0</v>
      </c>
      <c r="U68" s="14">
        <v>9.0620787600000003</v>
      </c>
      <c r="V68" s="16">
        <v>0.20939635000000001</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90.373380100000006</v>
      </c>
      <c r="F70" s="16">
        <v>0.56730769000000003</v>
      </c>
      <c r="G70" s="14">
        <v>4.1525286799999996</v>
      </c>
      <c r="H70" s="16">
        <v>0.38390463000000002</v>
      </c>
      <c r="I70" s="14">
        <v>1.5015064600000001</v>
      </c>
      <c r="J70" s="16">
        <v>0.23479485</v>
      </c>
      <c r="K70" s="14">
        <v>1.53801169</v>
      </c>
      <c r="L70" s="16">
        <v>0.21545133</v>
      </c>
      <c r="M70" s="14">
        <v>0</v>
      </c>
      <c r="N70" s="16">
        <v>0</v>
      </c>
      <c r="O70" s="14" t="s">
        <v>582</v>
      </c>
      <c r="P70" s="16" t="s">
        <v>582</v>
      </c>
      <c r="Q70" s="14">
        <v>0</v>
      </c>
      <c r="R70" s="16">
        <v>0</v>
      </c>
      <c r="S70" s="14">
        <v>0</v>
      </c>
      <c r="T70" s="16">
        <v>0</v>
      </c>
      <c r="U70" s="14">
        <v>2.4345730699999999</v>
      </c>
      <c r="V70" s="16">
        <v>0.25565284999999999</v>
      </c>
    </row>
    <row r="71" spans="1:22" x14ac:dyDescent="0.25">
      <c r="A71" s="11" t="s">
        <v>541</v>
      </c>
      <c r="B71" s="13">
        <v>6115</v>
      </c>
      <c r="C71" s="14">
        <f>(17/B71*100)</f>
        <v>0.27800490596892891</v>
      </c>
      <c r="D71" s="15">
        <v>6098</v>
      </c>
      <c r="E71" s="14">
        <v>84.839534</v>
      </c>
      <c r="F71" s="16">
        <v>0.42797716000000002</v>
      </c>
      <c r="G71" s="14">
        <v>9.7526815599999992</v>
      </c>
      <c r="H71" s="16">
        <v>0.35260215</v>
      </c>
      <c r="I71" s="14">
        <v>2.7335833599999999</v>
      </c>
      <c r="J71" s="16">
        <v>0.23080435999999999</v>
      </c>
      <c r="K71" s="14">
        <v>2.3493959000000002</v>
      </c>
      <c r="L71" s="16">
        <v>0.17576527</v>
      </c>
      <c r="M71" s="14">
        <v>0</v>
      </c>
      <c r="N71" s="16">
        <v>0</v>
      </c>
      <c r="O71" s="14" t="s">
        <v>582</v>
      </c>
      <c r="P71" s="16" t="s">
        <v>582</v>
      </c>
      <c r="Q71" s="14">
        <v>0</v>
      </c>
      <c r="R71" s="16">
        <v>0</v>
      </c>
      <c r="S71" s="14">
        <v>0</v>
      </c>
      <c r="T71" s="16">
        <v>0</v>
      </c>
      <c r="U71" s="14">
        <v>0.32480518000000003</v>
      </c>
      <c r="V71" s="16">
        <v>7.1452269999999998E-2</v>
      </c>
    </row>
    <row r="72" spans="1:22" x14ac:dyDescent="0.25">
      <c r="A72" s="11" t="s">
        <v>542</v>
      </c>
      <c r="B72" s="13">
        <v>7708</v>
      </c>
      <c r="C72" s="14">
        <f>(5/B72*100)</f>
        <v>6.4867669953295279E-2</v>
      </c>
      <c r="D72" s="15">
        <v>7703</v>
      </c>
      <c r="E72" s="14">
        <v>97.583232890000005</v>
      </c>
      <c r="F72" s="16">
        <v>0.19538754999999999</v>
      </c>
      <c r="G72" s="14">
        <v>1.44127487</v>
      </c>
      <c r="H72" s="16">
        <v>0.14163091999999999</v>
      </c>
      <c r="I72" s="14">
        <v>0.43751219000000002</v>
      </c>
      <c r="J72" s="16">
        <v>7.3819380000000004E-2</v>
      </c>
      <c r="K72" s="14">
        <v>0.36897678</v>
      </c>
      <c r="L72" s="16">
        <v>6.7496630000000002E-2</v>
      </c>
      <c r="M72" s="14">
        <v>0</v>
      </c>
      <c r="N72" s="16">
        <v>0</v>
      </c>
      <c r="O72" s="14" t="s">
        <v>582</v>
      </c>
      <c r="P72" s="16" t="s">
        <v>582</v>
      </c>
      <c r="Q72" s="14">
        <v>0</v>
      </c>
      <c r="R72" s="16">
        <v>0</v>
      </c>
      <c r="S72" s="14">
        <v>0</v>
      </c>
      <c r="T72" s="16">
        <v>0</v>
      </c>
      <c r="U72" s="14">
        <v>0.16900327000000001</v>
      </c>
      <c r="V72" s="16">
        <v>4.520188E-2</v>
      </c>
    </row>
    <row r="73" spans="1:22" x14ac:dyDescent="0.25">
      <c r="A73" s="11" t="s">
        <v>543</v>
      </c>
      <c r="B73" s="13">
        <v>8249</v>
      </c>
      <c r="C73" s="14">
        <f>(148/B73*100)</f>
        <v>1.7941568674990909</v>
      </c>
      <c r="D73" s="15">
        <v>8101</v>
      </c>
      <c r="E73" s="14">
        <v>84.046699619999998</v>
      </c>
      <c r="F73" s="16">
        <v>0.83613914</v>
      </c>
      <c r="G73" s="14">
        <v>7.7246344699999998</v>
      </c>
      <c r="H73" s="16">
        <v>0.48264573</v>
      </c>
      <c r="I73" s="14">
        <v>4.1196746199999996</v>
      </c>
      <c r="J73" s="16">
        <v>0.32765316999999999</v>
      </c>
      <c r="K73" s="14">
        <v>2.90020145</v>
      </c>
      <c r="L73" s="16">
        <v>0.28247707999999999</v>
      </c>
      <c r="M73" s="14">
        <v>0</v>
      </c>
      <c r="N73" s="16">
        <v>0</v>
      </c>
      <c r="O73" s="14" t="s">
        <v>582</v>
      </c>
      <c r="P73" s="16" t="s">
        <v>582</v>
      </c>
      <c r="Q73" s="14">
        <v>0</v>
      </c>
      <c r="R73" s="16">
        <v>0</v>
      </c>
      <c r="S73" s="14">
        <v>0</v>
      </c>
      <c r="T73" s="16">
        <v>0</v>
      </c>
      <c r="U73" s="14">
        <v>1.2087898399999999</v>
      </c>
      <c r="V73" s="16">
        <v>0.17276542</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69.322347969999996</v>
      </c>
      <c r="F75" s="16">
        <v>0.96128957000000004</v>
      </c>
      <c r="G75" s="14">
        <v>14.604874710000001</v>
      </c>
      <c r="H75" s="16">
        <v>0.57290551000000001</v>
      </c>
      <c r="I75" s="14">
        <v>4.5338963200000002</v>
      </c>
      <c r="J75" s="16">
        <v>0.31156599000000001</v>
      </c>
      <c r="K75" s="14">
        <v>3.3328767199999998</v>
      </c>
      <c r="L75" s="16">
        <v>0.27973620999999999</v>
      </c>
      <c r="M75" s="14">
        <v>0</v>
      </c>
      <c r="N75" s="16">
        <v>0</v>
      </c>
      <c r="O75" s="14" t="s">
        <v>582</v>
      </c>
      <c r="P75" s="16" t="s">
        <v>582</v>
      </c>
      <c r="Q75" s="14">
        <v>0</v>
      </c>
      <c r="R75" s="16">
        <v>0</v>
      </c>
      <c r="S75" s="14">
        <v>0</v>
      </c>
      <c r="T75" s="16">
        <v>0</v>
      </c>
      <c r="U75" s="14">
        <v>8.2060042800000002</v>
      </c>
      <c r="V75" s="16">
        <v>0.61913541000000005</v>
      </c>
    </row>
    <row r="76" spans="1:22" x14ac:dyDescent="0.25">
      <c r="A76" s="11" t="s">
        <v>546</v>
      </c>
      <c r="B76" s="13">
        <v>14167</v>
      </c>
      <c r="C76" s="14">
        <f>(229/B76*100)</f>
        <v>1.6164325545281288</v>
      </c>
      <c r="D76" s="15">
        <v>13938</v>
      </c>
      <c r="E76" s="14">
        <v>77.258147070000007</v>
      </c>
      <c r="F76" s="16">
        <v>0.64796918000000003</v>
      </c>
      <c r="G76" s="14">
        <v>10.87691176</v>
      </c>
      <c r="H76" s="16">
        <v>0.36770993000000002</v>
      </c>
      <c r="I76" s="14">
        <v>4.0869722900000003</v>
      </c>
      <c r="J76" s="16">
        <v>0.25367286</v>
      </c>
      <c r="K76" s="14">
        <v>3.6135142099999999</v>
      </c>
      <c r="L76" s="16">
        <v>0.19573039</v>
      </c>
      <c r="M76" s="14">
        <v>0</v>
      </c>
      <c r="N76" s="16">
        <v>0</v>
      </c>
      <c r="O76" s="14" t="s">
        <v>582</v>
      </c>
      <c r="P76" s="16" t="s">
        <v>582</v>
      </c>
      <c r="Q76" s="14">
        <v>0</v>
      </c>
      <c r="R76" s="16">
        <v>0</v>
      </c>
      <c r="S76" s="14">
        <v>0</v>
      </c>
      <c r="T76" s="16">
        <v>0</v>
      </c>
      <c r="U76" s="14">
        <v>4.1644546599999996</v>
      </c>
      <c r="V76" s="16">
        <v>0.31649756000000001</v>
      </c>
    </row>
    <row r="77" spans="1:22" x14ac:dyDescent="0.25">
      <c r="A77" s="11" t="s">
        <v>547</v>
      </c>
      <c r="B77" s="13">
        <v>6062</v>
      </c>
      <c r="C77" s="14">
        <f>(98/B77*100)</f>
        <v>1.6166281755196306</v>
      </c>
      <c r="D77" s="15">
        <v>5964</v>
      </c>
      <c r="E77" s="14">
        <v>83.994006450000001</v>
      </c>
      <c r="F77" s="16">
        <v>0.60736747999999996</v>
      </c>
      <c r="G77" s="14">
        <v>5.99980593</v>
      </c>
      <c r="H77" s="16">
        <v>0.30997439999999998</v>
      </c>
      <c r="I77" s="14">
        <v>2.0580564400000001</v>
      </c>
      <c r="J77" s="16">
        <v>0.22458687999999999</v>
      </c>
      <c r="K77" s="14">
        <v>1.6784550199999999</v>
      </c>
      <c r="L77" s="16">
        <v>0.17382928</v>
      </c>
      <c r="M77" s="14">
        <v>0</v>
      </c>
      <c r="N77" s="16">
        <v>0</v>
      </c>
      <c r="O77" s="14" t="s">
        <v>582</v>
      </c>
      <c r="P77" s="16" t="s">
        <v>582</v>
      </c>
      <c r="Q77" s="14">
        <v>0</v>
      </c>
      <c r="R77" s="16">
        <v>0</v>
      </c>
      <c r="S77" s="14">
        <v>0</v>
      </c>
      <c r="T77" s="16">
        <v>0</v>
      </c>
      <c r="U77" s="14">
        <v>6.2696761499999996</v>
      </c>
      <c r="V77" s="16">
        <v>0.50264757999999998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84.045966849999999</v>
      </c>
      <c r="F81" s="16">
        <v>0.60109575999999998</v>
      </c>
      <c r="G81" s="14">
        <v>9.1125115799999996</v>
      </c>
      <c r="H81" s="16">
        <v>0.38605085</v>
      </c>
      <c r="I81" s="14">
        <v>3.72989192</v>
      </c>
      <c r="J81" s="16">
        <v>0.29068319999999997</v>
      </c>
      <c r="K81" s="14">
        <v>2.5062729699999999</v>
      </c>
      <c r="L81" s="16">
        <v>0.24885081000000001</v>
      </c>
      <c r="M81" s="14">
        <v>0</v>
      </c>
      <c r="N81" s="16">
        <v>0</v>
      </c>
      <c r="O81" s="14" t="s">
        <v>582</v>
      </c>
      <c r="P81" s="16" t="s">
        <v>582</v>
      </c>
      <c r="Q81" s="14">
        <v>0</v>
      </c>
      <c r="R81" s="16">
        <v>0</v>
      </c>
      <c r="S81" s="14">
        <v>0</v>
      </c>
      <c r="T81" s="16">
        <v>0</v>
      </c>
      <c r="U81" s="14">
        <v>0.60535669000000003</v>
      </c>
      <c r="V81" s="16">
        <v>0.1246063</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924</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729</v>
      </c>
      <c r="F4" s="22"/>
      <c r="G4" s="21" t="s">
        <v>730</v>
      </c>
      <c r="H4" s="22"/>
      <c r="I4" s="21" t="s">
        <v>731</v>
      </c>
      <c r="J4" s="22"/>
      <c r="K4" s="21" t="s">
        <v>732</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(406/B7*100)</f>
        <v>2.7942188575361322</v>
      </c>
      <c r="D7" s="15">
        <v>14124</v>
      </c>
      <c r="E7" s="14">
        <v>68.306995119999996</v>
      </c>
      <c r="F7" s="16">
        <v>0.56511959</v>
      </c>
      <c r="G7" s="14">
        <v>18.242075809999999</v>
      </c>
      <c r="H7" s="16">
        <v>0.43412479999999998</v>
      </c>
      <c r="I7" s="14">
        <v>6.6707012099999998</v>
      </c>
      <c r="J7" s="16">
        <v>0.2313885</v>
      </c>
      <c r="K7" s="14">
        <v>4.2815609600000002</v>
      </c>
      <c r="L7" s="16">
        <v>0.20945089</v>
      </c>
      <c r="M7" s="14">
        <v>0</v>
      </c>
      <c r="N7" s="16">
        <v>0</v>
      </c>
      <c r="O7" s="14" t="s">
        <v>582</v>
      </c>
      <c r="P7" s="16" t="s">
        <v>582</v>
      </c>
      <c r="Q7" s="14">
        <v>0</v>
      </c>
      <c r="R7" s="16">
        <v>0</v>
      </c>
      <c r="S7" s="14">
        <v>0</v>
      </c>
      <c r="T7" s="16">
        <v>0</v>
      </c>
      <c r="U7" s="14">
        <v>2.4986668999999999</v>
      </c>
      <c r="V7" s="16">
        <v>0.18812598999999999</v>
      </c>
    </row>
    <row r="8" spans="1:22" x14ac:dyDescent="0.25">
      <c r="A8" s="11" t="s">
        <v>478</v>
      </c>
      <c r="B8" s="13">
        <v>7007</v>
      </c>
      <c r="C8" s="14">
        <f>(28/B8*100)</f>
        <v>0.39960039960039961</v>
      </c>
      <c r="D8" s="15">
        <v>6979</v>
      </c>
      <c r="E8" s="14">
        <v>74.234312880000004</v>
      </c>
      <c r="F8" s="16">
        <v>0.63961855999999995</v>
      </c>
      <c r="G8" s="14">
        <v>15.79880942</v>
      </c>
      <c r="H8" s="16">
        <v>0.51338614999999999</v>
      </c>
      <c r="I8" s="14">
        <v>4.8368946199999998</v>
      </c>
      <c r="J8" s="16">
        <v>0.26806527000000002</v>
      </c>
      <c r="K8" s="14">
        <v>2.7098900700000002</v>
      </c>
      <c r="L8" s="16">
        <v>0.25003669000000001</v>
      </c>
      <c r="M8" s="14">
        <v>0</v>
      </c>
      <c r="N8" s="16">
        <v>0</v>
      </c>
      <c r="O8" s="14" t="s">
        <v>582</v>
      </c>
      <c r="P8" s="16" t="s">
        <v>582</v>
      </c>
      <c r="Q8" s="14">
        <v>0.47277058999999999</v>
      </c>
      <c r="R8" s="16">
        <v>0.11635475000000001</v>
      </c>
      <c r="S8" s="14">
        <v>0</v>
      </c>
      <c r="T8" s="16">
        <v>0</v>
      </c>
      <c r="U8" s="14">
        <v>1.9473224200000001</v>
      </c>
      <c r="V8" s="16">
        <v>0.21625945999999999</v>
      </c>
    </row>
    <row r="9" spans="1:22" x14ac:dyDescent="0.25">
      <c r="A9" s="11" t="s">
        <v>479</v>
      </c>
      <c r="B9" s="13">
        <v>9651</v>
      </c>
      <c r="C9" s="14">
        <f>(136/B9*100)</f>
        <v>1.4091803958139053</v>
      </c>
      <c r="D9" s="15">
        <v>9515</v>
      </c>
      <c r="E9" s="14">
        <v>65.612495589999995</v>
      </c>
      <c r="F9" s="16">
        <v>0.74413107999999994</v>
      </c>
      <c r="G9" s="14">
        <v>20.558284029999999</v>
      </c>
      <c r="H9" s="16">
        <v>0.51282777999999996</v>
      </c>
      <c r="I9" s="14">
        <v>5.31372321</v>
      </c>
      <c r="J9" s="16">
        <v>0.24778111</v>
      </c>
      <c r="K9" s="14">
        <v>2.9594397699999999</v>
      </c>
      <c r="L9" s="16">
        <v>0.19389671999999999</v>
      </c>
      <c r="M9" s="14">
        <v>0</v>
      </c>
      <c r="N9" s="16">
        <v>0</v>
      </c>
      <c r="O9" s="14" t="s">
        <v>582</v>
      </c>
      <c r="P9" s="16" t="s">
        <v>582</v>
      </c>
      <c r="Q9" s="14">
        <v>3.0224594200000001</v>
      </c>
      <c r="R9" s="16">
        <v>0.54265094000000003</v>
      </c>
      <c r="S9" s="14">
        <v>0</v>
      </c>
      <c r="T9" s="16">
        <v>0</v>
      </c>
      <c r="U9" s="14">
        <v>2.5335979800000001</v>
      </c>
      <c r="V9" s="16">
        <v>0.27231853</v>
      </c>
    </row>
    <row r="10" spans="1:22" x14ac:dyDescent="0.25">
      <c r="A10" s="11" t="s">
        <v>480</v>
      </c>
      <c r="B10" s="13">
        <v>20058</v>
      </c>
      <c r="C10" s="14">
        <f>(534/B10*100)</f>
        <v>2.6622793897696679</v>
      </c>
      <c r="D10" s="15">
        <v>19524</v>
      </c>
      <c r="E10" s="14">
        <v>72.528123699999995</v>
      </c>
      <c r="F10" s="16">
        <v>0.51597143000000001</v>
      </c>
      <c r="G10" s="14">
        <v>18.046550480000001</v>
      </c>
      <c r="H10" s="16">
        <v>0.36757631000000002</v>
      </c>
      <c r="I10" s="14">
        <v>4.2744149900000004</v>
      </c>
      <c r="J10" s="16">
        <v>0.24285033</v>
      </c>
      <c r="K10" s="14">
        <v>3.4066029000000002</v>
      </c>
      <c r="L10" s="16">
        <v>0.2255577</v>
      </c>
      <c r="M10" s="14">
        <v>0</v>
      </c>
      <c r="N10" s="16">
        <v>0</v>
      </c>
      <c r="O10" s="14" t="s">
        <v>582</v>
      </c>
      <c r="P10" s="16" t="s">
        <v>582</v>
      </c>
      <c r="Q10" s="14">
        <v>0</v>
      </c>
      <c r="R10" s="16">
        <v>0</v>
      </c>
      <c r="S10" s="14">
        <v>0</v>
      </c>
      <c r="T10" s="16">
        <v>0</v>
      </c>
      <c r="U10" s="14">
        <v>1.7443079399999999</v>
      </c>
      <c r="V10" s="16">
        <v>0.19296753</v>
      </c>
    </row>
    <row r="11" spans="1:22" x14ac:dyDescent="0.25">
      <c r="A11" s="11" t="s">
        <v>481</v>
      </c>
      <c r="B11" s="13">
        <v>7053</v>
      </c>
      <c r="C11" s="14">
        <f>(60/B11*100)</f>
        <v>0.85070182900893243</v>
      </c>
      <c r="D11" s="15">
        <v>6993</v>
      </c>
      <c r="E11" s="14">
        <v>68.26388532</v>
      </c>
      <c r="F11" s="16">
        <v>0.79084763999999996</v>
      </c>
      <c r="G11" s="14">
        <v>19.8938329</v>
      </c>
      <c r="H11" s="16">
        <v>0.63761106000000001</v>
      </c>
      <c r="I11" s="14">
        <v>5.8396354300000004</v>
      </c>
      <c r="J11" s="16">
        <v>0.35917144000000001</v>
      </c>
      <c r="K11" s="14">
        <v>3.5629348799999998</v>
      </c>
      <c r="L11" s="16">
        <v>0.27778666000000002</v>
      </c>
      <c r="M11" s="14">
        <v>0</v>
      </c>
      <c r="N11" s="16">
        <v>0</v>
      </c>
      <c r="O11" s="14" t="s">
        <v>582</v>
      </c>
      <c r="P11" s="16" t="s">
        <v>582</v>
      </c>
      <c r="Q11" s="14">
        <v>0</v>
      </c>
      <c r="R11" s="16">
        <v>0</v>
      </c>
      <c r="S11" s="14">
        <v>0</v>
      </c>
      <c r="T11" s="16">
        <v>0</v>
      </c>
      <c r="U11" s="14">
        <v>2.4397114599999998</v>
      </c>
      <c r="V11" s="16">
        <v>0.29311891000000001</v>
      </c>
    </row>
    <row r="12" spans="1:22" x14ac:dyDescent="0.25">
      <c r="A12" s="11" t="s">
        <v>482</v>
      </c>
      <c r="B12" s="13">
        <v>6894</v>
      </c>
      <c r="C12" s="14">
        <f>(59/B12*100)</f>
        <v>0.85581665216129965</v>
      </c>
      <c r="D12" s="15">
        <v>6835</v>
      </c>
      <c r="E12" s="14">
        <v>62.615793369999999</v>
      </c>
      <c r="F12" s="16">
        <v>0.96896912999999996</v>
      </c>
      <c r="G12" s="14">
        <v>20.237478410000001</v>
      </c>
      <c r="H12" s="16">
        <v>0.60239105999999998</v>
      </c>
      <c r="I12" s="14">
        <v>6.9924276900000004</v>
      </c>
      <c r="J12" s="16">
        <v>0.34850286000000003</v>
      </c>
      <c r="K12" s="14">
        <v>5.7631334499999998</v>
      </c>
      <c r="L12" s="16">
        <v>0.33361490999999999</v>
      </c>
      <c r="M12" s="14">
        <v>0</v>
      </c>
      <c r="N12" s="16">
        <v>0</v>
      </c>
      <c r="O12" s="14" t="s">
        <v>582</v>
      </c>
      <c r="P12" s="16" t="s">
        <v>582</v>
      </c>
      <c r="Q12" s="14">
        <v>2.3477860100000001</v>
      </c>
      <c r="R12" s="16">
        <v>0.59181510000000004</v>
      </c>
      <c r="S12" s="14">
        <v>0</v>
      </c>
      <c r="T12" s="16">
        <v>0</v>
      </c>
      <c r="U12" s="14">
        <v>2.0433810700000001</v>
      </c>
      <c r="V12" s="16">
        <v>0.24807638000000001</v>
      </c>
    </row>
    <row r="13" spans="1:22" x14ac:dyDescent="0.25">
      <c r="A13" s="11" t="s">
        <v>483</v>
      </c>
      <c r="B13" s="13">
        <v>7161</v>
      </c>
      <c r="C13" s="14">
        <f>(99/B13*100)</f>
        <v>1.3824884792626728</v>
      </c>
      <c r="D13" s="15">
        <v>7062</v>
      </c>
      <c r="E13" s="14">
        <v>67.680460929999995</v>
      </c>
      <c r="F13" s="16">
        <v>0.68764320999999995</v>
      </c>
      <c r="G13" s="14">
        <v>19.471351850000001</v>
      </c>
      <c r="H13" s="16">
        <v>0.54983148999999998</v>
      </c>
      <c r="I13" s="14">
        <v>5.18842771</v>
      </c>
      <c r="J13" s="16">
        <v>0.29421881999999999</v>
      </c>
      <c r="K13" s="14">
        <v>2.09335278</v>
      </c>
      <c r="L13" s="16">
        <v>0.16905382999999999</v>
      </c>
      <c r="M13" s="14">
        <v>0</v>
      </c>
      <c r="N13" s="16">
        <v>0</v>
      </c>
      <c r="O13" s="14" t="s">
        <v>582</v>
      </c>
      <c r="P13" s="16" t="s">
        <v>582</v>
      </c>
      <c r="Q13" s="14">
        <v>4.0711823999999996</v>
      </c>
      <c r="R13" s="16">
        <v>0.46817705999999998</v>
      </c>
      <c r="S13" s="14">
        <v>0</v>
      </c>
      <c r="T13" s="16">
        <v>0</v>
      </c>
      <c r="U13" s="14">
        <v>1.4952243300000001</v>
      </c>
      <c r="V13" s="16">
        <v>0.25722184999999997</v>
      </c>
    </row>
    <row r="14" spans="1:22" x14ac:dyDescent="0.25">
      <c r="A14" s="11" t="s">
        <v>484</v>
      </c>
      <c r="B14" s="13">
        <v>5587</v>
      </c>
      <c r="C14" s="14">
        <f>(76/B14*100)</f>
        <v>1.3603006980490424</v>
      </c>
      <c r="D14" s="15">
        <v>5511</v>
      </c>
      <c r="E14" s="14">
        <v>73.973757230000004</v>
      </c>
      <c r="F14" s="16">
        <v>0.72020640000000002</v>
      </c>
      <c r="G14" s="14">
        <v>18.24274668</v>
      </c>
      <c r="H14" s="16">
        <v>0.65268879000000002</v>
      </c>
      <c r="I14" s="14">
        <v>4.3032558700000001</v>
      </c>
      <c r="J14" s="16">
        <v>0.30926151000000002</v>
      </c>
      <c r="K14" s="14">
        <v>2.5022246699999999</v>
      </c>
      <c r="L14" s="16">
        <v>0.26041177999999998</v>
      </c>
      <c r="M14" s="14">
        <v>0</v>
      </c>
      <c r="N14" s="16">
        <v>0</v>
      </c>
      <c r="O14" s="14" t="s">
        <v>582</v>
      </c>
      <c r="P14" s="16" t="s">
        <v>582</v>
      </c>
      <c r="Q14" s="14">
        <v>0</v>
      </c>
      <c r="R14" s="16">
        <v>0</v>
      </c>
      <c r="S14" s="14">
        <v>0</v>
      </c>
      <c r="T14" s="16">
        <v>0</v>
      </c>
      <c r="U14" s="14">
        <v>0.97801554999999996</v>
      </c>
      <c r="V14" s="16">
        <v>0.15476634</v>
      </c>
    </row>
    <row r="15" spans="1:22" x14ac:dyDescent="0.25">
      <c r="A15" s="11" t="s">
        <v>485</v>
      </c>
      <c r="B15" s="13">
        <v>5882</v>
      </c>
      <c r="C15" s="14">
        <f>(53/B15*100)</f>
        <v>0.90105406324379467</v>
      </c>
      <c r="D15" s="15">
        <v>5829</v>
      </c>
      <c r="E15" s="14">
        <v>71.440326350000007</v>
      </c>
      <c r="F15" s="16">
        <v>0.78725246999999998</v>
      </c>
      <c r="G15" s="14">
        <v>19.396242900000001</v>
      </c>
      <c r="H15" s="16">
        <v>0.60953394000000005</v>
      </c>
      <c r="I15" s="14">
        <v>4.4676102999999996</v>
      </c>
      <c r="J15" s="16">
        <v>0.26239013999999999</v>
      </c>
      <c r="K15" s="14">
        <v>2.1561352399999998</v>
      </c>
      <c r="L15" s="16">
        <v>0.19876060000000001</v>
      </c>
      <c r="M15" s="14">
        <v>0</v>
      </c>
      <c r="N15" s="16">
        <v>0</v>
      </c>
      <c r="O15" s="14" t="s">
        <v>582</v>
      </c>
      <c r="P15" s="16" t="s">
        <v>582</v>
      </c>
      <c r="Q15" s="14">
        <v>1.0127116700000001</v>
      </c>
      <c r="R15" s="16">
        <v>0.45391006</v>
      </c>
      <c r="S15" s="14">
        <v>0</v>
      </c>
      <c r="T15" s="16">
        <v>0</v>
      </c>
      <c r="U15" s="14">
        <v>1.52697354</v>
      </c>
      <c r="V15" s="16">
        <v>0.16284699</v>
      </c>
    </row>
    <row r="16" spans="1:22" x14ac:dyDescent="0.25">
      <c r="A16" s="11" t="s">
        <v>486</v>
      </c>
      <c r="B16" s="13">
        <v>6108</v>
      </c>
      <c r="C16" s="14">
        <f>(112/B16*100)</f>
        <v>1.8336607727570402</v>
      </c>
      <c r="D16" s="15">
        <v>5996</v>
      </c>
      <c r="E16" s="14">
        <v>74.385057419999995</v>
      </c>
      <c r="F16" s="16">
        <v>0.72967839000000001</v>
      </c>
      <c r="G16" s="14">
        <v>14.79460686</v>
      </c>
      <c r="H16" s="16">
        <v>0.42898869000000001</v>
      </c>
      <c r="I16" s="14">
        <v>4.9455356000000004</v>
      </c>
      <c r="J16" s="16">
        <v>0.29286400000000001</v>
      </c>
      <c r="K16" s="14">
        <v>2.5108408299999998</v>
      </c>
      <c r="L16" s="16">
        <v>0.20645753999999999</v>
      </c>
      <c r="M16" s="14">
        <v>0</v>
      </c>
      <c r="N16" s="16">
        <v>0</v>
      </c>
      <c r="O16" s="14" t="s">
        <v>582</v>
      </c>
      <c r="P16" s="16" t="s">
        <v>582</v>
      </c>
      <c r="Q16" s="14">
        <v>0</v>
      </c>
      <c r="R16" s="16">
        <v>0</v>
      </c>
      <c r="S16" s="14">
        <v>0</v>
      </c>
      <c r="T16" s="16">
        <v>0</v>
      </c>
      <c r="U16" s="14">
        <v>3.3639592999999999</v>
      </c>
      <c r="V16" s="16">
        <v>0.43701909</v>
      </c>
    </row>
    <row r="17" spans="1:22" x14ac:dyDescent="0.25">
      <c r="A17" s="11" t="s">
        <v>487</v>
      </c>
      <c r="B17" s="13">
        <v>6504</v>
      </c>
      <c r="C17" s="14">
        <f>(765/B17*100)</f>
        <v>11.7619926199262</v>
      </c>
      <c r="D17" s="15">
        <v>5739</v>
      </c>
      <c r="E17" s="14">
        <v>70.40892144</v>
      </c>
      <c r="F17" s="16">
        <v>0.79805254999999997</v>
      </c>
      <c r="G17" s="14">
        <v>17.126880329999999</v>
      </c>
      <c r="H17" s="16">
        <v>0.58124832999999998</v>
      </c>
      <c r="I17" s="14">
        <v>4.5642739700000003</v>
      </c>
      <c r="J17" s="16">
        <v>0.25968263000000003</v>
      </c>
      <c r="K17" s="14">
        <v>2.31439744</v>
      </c>
      <c r="L17" s="16">
        <v>0.23307726000000001</v>
      </c>
      <c r="M17" s="14">
        <v>0</v>
      </c>
      <c r="N17" s="16">
        <v>0</v>
      </c>
      <c r="O17" s="14" t="s">
        <v>582</v>
      </c>
      <c r="P17" s="16" t="s">
        <v>582</v>
      </c>
      <c r="Q17" s="14">
        <v>2.5787706400000001</v>
      </c>
      <c r="R17" s="16">
        <v>0.34192867999999998</v>
      </c>
      <c r="S17" s="14">
        <v>0</v>
      </c>
      <c r="T17" s="16">
        <v>0</v>
      </c>
      <c r="U17" s="14">
        <v>3.0067561700000001</v>
      </c>
      <c r="V17" s="16">
        <v>0.34450684999999998</v>
      </c>
    </row>
    <row r="18" spans="1:22" x14ac:dyDescent="0.25">
      <c r="A18" s="11" t="s">
        <v>488</v>
      </c>
      <c r="B18" s="13">
        <v>5532</v>
      </c>
      <c r="C18" s="14">
        <f>(28/B18*100)</f>
        <v>0.50614605929139556</v>
      </c>
      <c r="D18" s="15">
        <v>5504</v>
      </c>
      <c r="E18" s="14">
        <v>76.465311150000005</v>
      </c>
      <c r="F18" s="16">
        <v>0.71301974000000001</v>
      </c>
      <c r="G18" s="14">
        <v>13.830278079999999</v>
      </c>
      <c r="H18" s="16">
        <v>0.50379531</v>
      </c>
      <c r="I18" s="14">
        <v>3.6083730599999999</v>
      </c>
      <c r="J18" s="16">
        <v>0.25952618</v>
      </c>
      <c r="K18" s="14">
        <v>3.5447774500000002</v>
      </c>
      <c r="L18" s="16">
        <v>0.25616768000000001</v>
      </c>
      <c r="M18" s="14">
        <v>0</v>
      </c>
      <c r="N18" s="16">
        <v>0</v>
      </c>
      <c r="O18" s="14" t="s">
        <v>582</v>
      </c>
      <c r="P18" s="16" t="s">
        <v>582</v>
      </c>
      <c r="Q18" s="14">
        <v>0</v>
      </c>
      <c r="R18" s="16">
        <v>0</v>
      </c>
      <c r="S18" s="14">
        <v>0</v>
      </c>
      <c r="T18" s="16">
        <v>0</v>
      </c>
      <c r="U18" s="14">
        <v>2.5512602599999998</v>
      </c>
      <c r="V18" s="16">
        <v>0.35832027</v>
      </c>
    </row>
    <row r="19" spans="1:22" x14ac:dyDescent="0.25">
      <c r="A19" s="11" t="s">
        <v>489</v>
      </c>
      <c r="B19" s="13">
        <v>5658</v>
      </c>
      <c r="C19" s="14">
        <f>(80/B19*100)</f>
        <v>1.4139271827500883</v>
      </c>
      <c r="D19" s="15">
        <v>5578</v>
      </c>
      <c r="E19" s="14">
        <v>68.689900280000003</v>
      </c>
      <c r="F19" s="16">
        <v>0.67284286000000004</v>
      </c>
      <c r="G19" s="14">
        <v>17.7642533</v>
      </c>
      <c r="H19" s="16">
        <v>0.54336143999999997</v>
      </c>
      <c r="I19" s="14">
        <v>6.7854382700000002</v>
      </c>
      <c r="J19" s="16">
        <v>0.37404003000000002</v>
      </c>
      <c r="K19" s="14">
        <v>4.8134326999999999</v>
      </c>
      <c r="L19" s="16">
        <v>0.31665902000000001</v>
      </c>
      <c r="M19" s="14">
        <v>0</v>
      </c>
      <c r="N19" s="16">
        <v>0</v>
      </c>
      <c r="O19" s="14" t="s">
        <v>582</v>
      </c>
      <c r="P19" s="16" t="s">
        <v>582</v>
      </c>
      <c r="Q19" s="14">
        <v>0</v>
      </c>
      <c r="R19" s="16">
        <v>0</v>
      </c>
      <c r="S19" s="14">
        <v>0</v>
      </c>
      <c r="T19" s="16">
        <v>0</v>
      </c>
      <c r="U19" s="14">
        <v>1.9469754500000001</v>
      </c>
      <c r="V19" s="16">
        <v>0.25093488000000003</v>
      </c>
    </row>
    <row r="20" spans="1:22" x14ac:dyDescent="0.25">
      <c r="A20" s="11" t="s">
        <v>490</v>
      </c>
      <c r="B20" s="13">
        <v>3371</v>
      </c>
      <c r="C20" s="14">
        <f>(75/B20*100)</f>
        <v>2.2248590922574905</v>
      </c>
      <c r="D20" s="15">
        <v>3296</v>
      </c>
      <c r="E20" s="14">
        <v>81.90894711</v>
      </c>
      <c r="F20" s="16">
        <v>0.61766233999999998</v>
      </c>
      <c r="G20" s="14">
        <v>11.080152849999999</v>
      </c>
      <c r="H20" s="16">
        <v>0.4780549</v>
      </c>
      <c r="I20" s="14">
        <v>2.9838514599999999</v>
      </c>
      <c r="J20" s="16">
        <v>0.29455642999999998</v>
      </c>
      <c r="K20" s="14">
        <v>1.8018794899999999</v>
      </c>
      <c r="L20" s="16">
        <v>0.22217513999999999</v>
      </c>
      <c r="M20" s="14">
        <v>0</v>
      </c>
      <c r="N20" s="16">
        <v>0</v>
      </c>
      <c r="O20" s="14" t="s">
        <v>582</v>
      </c>
      <c r="P20" s="16" t="s">
        <v>582</v>
      </c>
      <c r="Q20" s="14">
        <v>0</v>
      </c>
      <c r="R20" s="16">
        <v>0</v>
      </c>
      <c r="S20" s="14">
        <v>0</v>
      </c>
      <c r="T20" s="16">
        <v>0</v>
      </c>
      <c r="U20" s="14">
        <v>2.2251690800000001</v>
      </c>
      <c r="V20" s="16">
        <v>0.26624631999999998</v>
      </c>
    </row>
    <row r="21" spans="1:22" x14ac:dyDescent="0.25">
      <c r="A21" s="11" t="s">
        <v>491</v>
      </c>
      <c r="B21" s="13">
        <v>5741</v>
      </c>
      <c r="C21" s="14">
        <f>(45/B21*100)</f>
        <v>0.7838355687162516</v>
      </c>
      <c r="D21" s="15">
        <v>5696</v>
      </c>
      <c r="E21" s="14">
        <v>78.032198660000006</v>
      </c>
      <c r="F21" s="16">
        <v>0.61960265000000003</v>
      </c>
      <c r="G21" s="14">
        <v>15.049187269999999</v>
      </c>
      <c r="H21" s="16">
        <v>0.49642649999999999</v>
      </c>
      <c r="I21" s="14">
        <v>3.77884128</v>
      </c>
      <c r="J21" s="16">
        <v>0.24874271000000001</v>
      </c>
      <c r="K21" s="14">
        <v>2.1470049200000001</v>
      </c>
      <c r="L21" s="16">
        <v>0.20777053000000001</v>
      </c>
      <c r="M21" s="14">
        <v>0</v>
      </c>
      <c r="N21" s="16">
        <v>0</v>
      </c>
      <c r="O21" s="14" t="s">
        <v>582</v>
      </c>
      <c r="P21" s="16" t="s">
        <v>582</v>
      </c>
      <c r="Q21" s="14">
        <v>0</v>
      </c>
      <c r="R21" s="16">
        <v>0</v>
      </c>
      <c r="S21" s="14">
        <v>0</v>
      </c>
      <c r="T21" s="16">
        <v>0</v>
      </c>
      <c r="U21" s="14">
        <v>0.99276785999999995</v>
      </c>
      <c r="V21" s="16">
        <v>0.13409356</v>
      </c>
    </row>
    <row r="22" spans="1:22" x14ac:dyDescent="0.25">
      <c r="A22" s="11" t="s">
        <v>492</v>
      </c>
      <c r="B22" s="13">
        <v>6598</v>
      </c>
      <c r="C22" s="14">
        <f>(0/B22*100)</f>
        <v>0</v>
      </c>
      <c r="D22" s="15">
        <v>6598</v>
      </c>
      <c r="E22" s="14">
        <v>0</v>
      </c>
      <c r="F22" s="16">
        <v>0</v>
      </c>
      <c r="G22" s="14">
        <v>0</v>
      </c>
      <c r="H22" s="16">
        <v>0</v>
      </c>
      <c r="I22" s="14">
        <v>0</v>
      </c>
      <c r="J22" s="16">
        <v>0</v>
      </c>
      <c r="K22" s="14">
        <v>0</v>
      </c>
      <c r="L22" s="16">
        <v>0</v>
      </c>
      <c r="M22" s="14">
        <v>0</v>
      </c>
      <c r="N22" s="16">
        <v>0</v>
      </c>
      <c r="O22" s="14" t="s">
        <v>582</v>
      </c>
      <c r="P22" s="16" t="s">
        <v>582</v>
      </c>
      <c r="Q22" s="14">
        <v>100</v>
      </c>
      <c r="R22" s="16">
        <v>0</v>
      </c>
      <c r="S22" s="14">
        <v>0</v>
      </c>
      <c r="T22" s="16">
        <v>0</v>
      </c>
      <c r="U22" s="14">
        <v>0</v>
      </c>
      <c r="V22" s="16">
        <v>0</v>
      </c>
    </row>
    <row r="23" spans="1:22" x14ac:dyDescent="0.25">
      <c r="A23" s="11" t="s">
        <v>493</v>
      </c>
      <c r="B23" s="13">
        <v>11583</v>
      </c>
      <c r="C23" s="14">
        <f>(0/B23*100)</f>
        <v>0</v>
      </c>
      <c r="D23" s="15">
        <v>11583</v>
      </c>
      <c r="E23" s="14">
        <v>0</v>
      </c>
      <c r="F23" s="16">
        <v>0</v>
      </c>
      <c r="G23" s="14">
        <v>0</v>
      </c>
      <c r="H23" s="16">
        <v>0</v>
      </c>
      <c r="I23" s="14">
        <v>0</v>
      </c>
      <c r="J23" s="16">
        <v>0</v>
      </c>
      <c r="K23" s="14">
        <v>0</v>
      </c>
      <c r="L23" s="16">
        <v>0</v>
      </c>
      <c r="M23" s="14">
        <v>0</v>
      </c>
      <c r="N23" s="16">
        <v>0</v>
      </c>
      <c r="O23" s="14" t="s">
        <v>582</v>
      </c>
      <c r="P23" s="16" t="s">
        <v>582</v>
      </c>
      <c r="Q23" s="14">
        <v>100</v>
      </c>
      <c r="R23" s="16">
        <v>0</v>
      </c>
      <c r="S23" s="14">
        <v>0</v>
      </c>
      <c r="T23" s="16">
        <v>0</v>
      </c>
      <c r="U23" s="14">
        <v>0</v>
      </c>
      <c r="V23" s="16">
        <v>0</v>
      </c>
    </row>
    <row r="24" spans="1:22" x14ac:dyDescent="0.25">
      <c r="A24" s="11" t="s">
        <v>494</v>
      </c>
      <c r="B24" s="13">
        <v>6647</v>
      </c>
      <c r="C24" s="14">
        <f>(7/B24*100)</f>
        <v>0.10531066646607493</v>
      </c>
      <c r="D24" s="15">
        <v>6640</v>
      </c>
      <c r="E24" s="14">
        <v>78.22911062</v>
      </c>
      <c r="F24" s="16">
        <v>0.59589075000000002</v>
      </c>
      <c r="G24" s="14">
        <v>14.88150913</v>
      </c>
      <c r="H24" s="16">
        <v>0.51413036999999995</v>
      </c>
      <c r="I24" s="14">
        <v>3.8527832399999999</v>
      </c>
      <c r="J24" s="16">
        <v>0.25979036999999999</v>
      </c>
      <c r="K24" s="14">
        <v>2.2211287899999999</v>
      </c>
      <c r="L24" s="16">
        <v>0.23174371999999999</v>
      </c>
      <c r="M24" s="14">
        <v>0</v>
      </c>
      <c r="N24" s="16">
        <v>0</v>
      </c>
      <c r="O24" s="14" t="s">
        <v>582</v>
      </c>
      <c r="P24" s="16" t="s">
        <v>582</v>
      </c>
      <c r="Q24" s="14">
        <v>0</v>
      </c>
      <c r="R24" s="16">
        <v>0</v>
      </c>
      <c r="S24" s="14">
        <v>0</v>
      </c>
      <c r="T24" s="16">
        <v>0</v>
      </c>
      <c r="U24" s="14">
        <v>0.81546821999999997</v>
      </c>
      <c r="V24" s="16">
        <v>0.13173370000000001</v>
      </c>
    </row>
    <row r="25" spans="1:22" x14ac:dyDescent="0.25">
      <c r="A25" s="11" t="s">
        <v>495</v>
      </c>
      <c r="B25" s="13">
        <v>5581</v>
      </c>
      <c r="C25" s="14">
        <f>(25/B25*100)</f>
        <v>0.44794839634474104</v>
      </c>
      <c r="D25" s="15">
        <v>5556</v>
      </c>
      <c r="E25" s="14">
        <v>87.843639120000006</v>
      </c>
      <c r="F25" s="16">
        <v>0.50005498000000004</v>
      </c>
      <c r="G25" s="14">
        <v>8.9467846200000007</v>
      </c>
      <c r="H25" s="16">
        <v>0.46075596000000002</v>
      </c>
      <c r="I25" s="14">
        <v>1.7081911000000001</v>
      </c>
      <c r="J25" s="16">
        <v>0.17910981000000001</v>
      </c>
      <c r="K25" s="14">
        <v>1.0801218699999999</v>
      </c>
      <c r="L25" s="16">
        <v>0.15711098000000001</v>
      </c>
      <c r="M25" s="14">
        <v>0</v>
      </c>
      <c r="N25" s="16">
        <v>0</v>
      </c>
      <c r="O25" s="14" t="s">
        <v>582</v>
      </c>
      <c r="P25" s="16" t="s">
        <v>582</v>
      </c>
      <c r="Q25" s="14">
        <v>0</v>
      </c>
      <c r="R25" s="16">
        <v>0</v>
      </c>
      <c r="S25" s="14">
        <v>0</v>
      </c>
      <c r="T25" s="16">
        <v>0</v>
      </c>
      <c r="U25" s="14">
        <v>0.42126328000000002</v>
      </c>
      <c r="V25" s="16">
        <v>8.7347980000000006E-2</v>
      </c>
    </row>
    <row r="26" spans="1:22" x14ac:dyDescent="0.25">
      <c r="A26" s="11" t="s">
        <v>496</v>
      </c>
      <c r="B26" s="13">
        <v>4869</v>
      </c>
      <c r="C26" s="14">
        <f>(39/B26*100)</f>
        <v>0.80098582871226121</v>
      </c>
      <c r="D26" s="15">
        <v>4830</v>
      </c>
      <c r="E26" s="14">
        <v>58.622637609999998</v>
      </c>
      <c r="F26" s="16">
        <v>0.81626423000000004</v>
      </c>
      <c r="G26" s="14">
        <v>26.97857548</v>
      </c>
      <c r="H26" s="16">
        <v>0.67312022999999999</v>
      </c>
      <c r="I26" s="14">
        <v>7.6305551899999999</v>
      </c>
      <c r="J26" s="16">
        <v>0.45009900000000003</v>
      </c>
      <c r="K26" s="14">
        <v>5.4160793500000004</v>
      </c>
      <c r="L26" s="16">
        <v>0.37061282000000001</v>
      </c>
      <c r="M26" s="14">
        <v>0</v>
      </c>
      <c r="N26" s="16">
        <v>0</v>
      </c>
      <c r="O26" s="14" t="s">
        <v>582</v>
      </c>
      <c r="P26" s="16" t="s">
        <v>582</v>
      </c>
      <c r="Q26" s="14">
        <v>0</v>
      </c>
      <c r="R26" s="16">
        <v>0</v>
      </c>
      <c r="S26" s="14">
        <v>0</v>
      </c>
      <c r="T26" s="16">
        <v>0</v>
      </c>
      <c r="U26" s="14">
        <v>1.3521523600000001</v>
      </c>
      <c r="V26" s="16">
        <v>0.19332020999999999</v>
      </c>
    </row>
    <row r="27" spans="1:22" x14ac:dyDescent="0.25">
      <c r="A27" s="11" t="s">
        <v>497</v>
      </c>
      <c r="B27" s="13">
        <v>5299</v>
      </c>
      <c r="C27" s="14">
        <f>(22/B27*100)</f>
        <v>0.41517267408945085</v>
      </c>
      <c r="D27" s="15">
        <v>5277</v>
      </c>
      <c r="E27" s="14">
        <v>72.221486209999995</v>
      </c>
      <c r="F27" s="16">
        <v>0.58269554999999995</v>
      </c>
      <c r="G27" s="14">
        <v>16.49308714</v>
      </c>
      <c r="H27" s="16">
        <v>0.49300086999999998</v>
      </c>
      <c r="I27" s="14">
        <v>4.8407349100000001</v>
      </c>
      <c r="J27" s="16">
        <v>0.30313226999999998</v>
      </c>
      <c r="K27" s="14">
        <v>2.81770319</v>
      </c>
      <c r="L27" s="16">
        <v>0.24126803999999999</v>
      </c>
      <c r="M27" s="14">
        <v>0</v>
      </c>
      <c r="N27" s="16">
        <v>0</v>
      </c>
      <c r="O27" s="14" t="s">
        <v>582</v>
      </c>
      <c r="P27" s="16" t="s">
        <v>582</v>
      </c>
      <c r="Q27" s="14">
        <v>0</v>
      </c>
      <c r="R27" s="16">
        <v>0</v>
      </c>
      <c r="S27" s="14">
        <v>0</v>
      </c>
      <c r="T27" s="16">
        <v>0</v>
      </c>
      <c r="U27" s="14">
        <v>3.6269885400000001</v>
      </c>
      <c r="V27" s="16">
        <v>0.24915714999999999</v>
      </c>
    </row>
    <row r="28" spans="1:22" x14ac:dyDescent="0.25">
      <c r="A28" s="11" t="s">
        <v>498</v>
      </c>
      <c r="B28" s="13">
        <v>7568</v>
      </c>
      <c r="C28" s="14">
        <f>(80/B28*100)</f>
        <v>1.0570824524312896</v>
      </c>
      <c r="D28" s="15">
        <v>7488</v>
      </c>
      <c r="E28" s="14">
        <v>71.99817075</v>
      </c>
      <c r="F28" s="16">
        <v>0.59524155000000001</v>
      </c>
      <c r="G28" s="14">
        <v>17.26454953</v>
      </c>
      <c r="H28" s="16">
        <v>0.48613029000000002</v>
      </c>
      <c r="I28" s="14">
        <v>5.3164719199999997</v>
      </c>
      <c r="J28" s="16">
        <v>0.30149400999999998</v>
      </c>
      <c r="K28" s="14">
        <v>3.8237736099999999</v>
      </c>
      <c r="L28" s="16">
        <v>0.24976805999999999</v>
      </c>
      <c r="M28" s="14">
        <v>0</v>
      </c>
      <c r="N28" s="16">
        <v>0</v>
      </c>
      <c r="O28" s="14" t="s">
        <v>582</v>
      </c>
      <c r="P28" s="16" t="s">
        <v>582</v>
      </c>
      <c r="Q28" s="14">
        <v>0</v>
      </c>
      <c r="R28" s="16">
        <v>0</v>
      </c>
      <c r="S28" s="14">
        <v>0</v>
      </c>
      <c r="T28" s="16">
        <v>0</v>
      </c>
      <c r="U28" s="14">
        <v>1.59703419</v>
      </c>
      <c r="V28" s="16">
        <v>0.19084156999999999</v>
      </c>
    </row>
    <row r="29" spans="1:22" x14ac:dyDescent="0.25">
      <c r="A29" s="11" t="s">
        <v>499</v>
      </c>
      <c r="B29" s="13">
        <v>5385</v>
      </c>
      <c r="C29" s="14">
        <f>(30/B29*100)</f>
        <v>0.55710306406685239</v>
      </c>
      <c r="D29" s="15">
        <v>5355</v>
      </c>
      <c r="E29" s="14">
        <v>75.964580729999994</v>
      </c>
      <c r="F29" s="16">
        <v>0.62022330000000003</v>
      </c>
      <c r="G29" s="14">
        <v>15.597067790000001</v>
      </c>
      <c r="H29" s="16">
        <v>0.50749542000000003</v>
      </c>
      <c r="I29" s="14">
        <v>3.3513696999999998</v>
      </c>
      <c r="J29" s="16">
        <v>0.26643401</v>
      </c>
      <c r="K29" s="14">
        <v>1.3367264400000001</v>
      </c>
      <c r="L29" s="16">
        <v>0.18226716000000001</v>
      </c>
      <c r="M29" s="14">
        <v>0</v>
      </c>
      <c r="N29" s="16">
        <v>0</v>
      </c>
      <c r="O29" s="14" t="s">
        <v>582</v>
      </c>
      <c r="P29" s="16" t="s">
        <v>582</v>
      </c>
      <c r="Q29" s="14">
        <v>2.7667624100000001</v>
      </c>
      <c r="R29" s="16">
        <v>0.24169378</v>
      </c>
      <c r="S29" s="14">
        <v>0</v>
      </c>
      <c r="T29" s="16">
        <v>0</v>
      </c>
      <c r="U29" s="14">
        <v>0.98349293000000004</v>
      </c>
      <c r="V29" s="16">
        <v>0.19761216000000001</v>
      </c>
    </row>
    <row r="30" spans="1:22" x14ac:dyDescent="0.25">
      <c r="A30" s="11" t="s">
        <v>500</v>
      </c>
      <c r="B30" s="13">
        <v>4520</v>
      </c>
      <c r="C30" s="14">
        <f>(110/B30*100)</f>
        <v>2.4336283185840708</v>
      </c>
      <c r="D30" s="15">
        <v>4410</v>
      </c>
      <c r="E30" s="14">
        <v>65.18157205</v>
      </c>
      <c r="F30" s="16">
        <v>0.73127880000000001</v>
      </c>
      <c r="G30" s="14">
        <v>20.402774170000001</v>
      </c>
      <c r="H30" s="16">
        <v>0.65659847000000005</v>
      </c>
      <c r="I30" s="14">
        <v>7.7600282600000003</v>
      </c>
      <c r="J30" s="16">
        <v>0.39954859999999998</v>
      </c>
      <c r="K30" s="14">
        <v>4.78170801</v>
      </c>
      <c r="L30" s="16">
        <v>0.33094437999999998</v>
      </c>
      <c r="M30" s="14">
        <v>0</v>
      </c>
      <c r="N30" s="16">
        <v>0</v>
      </c>
      <c r="O30" s="14" t="s">
        <v>582</v>
      </c>
      <c r="P30" s="16" t="s">
        <v>582</v>
      </c>
      <c r="Q30" s="14">
        <v>0</v>
      </c>
      <c r="R30" s="16">
        <v>0</v>
      </c>
      <c r="S30" s="14">
        <v>0</v>
      </c>
      <c r="T30" s="16">
        <v>0</v>
      </c>
      <c r="U30" s="14">
        <v>1.87391752</v>
      </c>
      <c r="V30" s="16">
        <v>0.26474816000000001</v>
      </c>
    </row>
    <row r="31" spans="1:22" x14ac:dyDescent="0.25">
      <c r="A31" s="11" t="s">
        <v>501</v>
      </c>
      <c r="B31" s="13">
        <v>5456</v>
      </c>
      <c r="C31" s="14">
        <f>(127/B31*100)</f>
        <v>2.3277126099706744</v>
      </c>
      <c r="D31" s="15">
        <v>5329</v>
      </c>
      <c r="E31" s="14">
        <v>70.803537030000001</v>
      </c>
      <c r="F31" s="16">
        <v>0.74499177000000005</v>
      </c>
      <c r="G31" s="14">
        <v>18.46488527</v>
      </c>
      <c r="H31" s="16">
        <v>0.55940486</v>
      </c>
      <c r="I31" s="14">
        <v>5.5605804399999998</v>
      </c>
      <c r="J31" s="16">
        <v>0.33615977000000002</v>
      </c>
      <c r="K31" s="14">
        <v>2.6675528900000001</v>
      </c>
      <c r="L31" s="16">
        <v>0.23664023000000001</v>
      </c>
      <c r="M31" s="14">
        <v>0</v>
      </c>
      <c r="N31" s="16">
        <v>0</v>
      </c>
      <c r="O31" s="14" t="s">
        <v>582</v>
      </c>
      <c r="P31" s="16" t="s">
        <v>582</v>
      </c>
      <c r="Q31" s="14">
        <v>0</v>
      </c>
      <c r="R31" s="16">
        <v>0</v>
      </c>
      <c r="S31" s="14">
        <v>0</v>
      </c>
      <c r="T31" s="16">
        <v>0</v>
      </c>
      <c r="U31" s="14">
        <v>2.50344437</v>
      </c>
      <c r="V31" s="16">
        <v>0.30430234</v>
      </c>
    </row>
    <row r="32" spans="1:22" x14ac:dyDescent="0.25">
      <c r="A32" s="11" t="s">
        <v>502</v>
      </c>
      <c r="B32" s="13">
        <v>4478</v>
      </c>
      <c r="C32" s="14">
        <f>(5/B32*100)</f>
        <v>0.11165698972755694</v>
      </c>
      <c r="D32" s="15">
        <v>4473</v>
      </c>
      <c r="E32" s="14">
        <v>60.76989004</v>
      </c>
      <c r="F32" s="16">
        <v>0.9099602</v>
      </c>
      <c r="G32" s="14">
        <v>25.339339370000001</v>
      </c>
      <c r="H32" s="16">
        <v>0.83817766000000005</v>
      </c>
      <c r="I32" s="14">
        <v>7.5968173400000003</v>
      </c>
      <c r="J32" s="16">
        <v>0.42531542</v>
      </c>
      <c r="K32" s="14">
        <v>5.22905219</v>
      </c>
      <c r="L32" s="16">
        <v>0.35175231000000001</v>
      </c>
      <c r="M32" s="14">
        <v>0</v>
      </c>
      <c r="N32" s="16">
        <v>0</v>
      </c>
      <c r="O32" s="14" t="s">
        <v>582</v>
      </c>
      <c r="P32" s="16" t="s">
        <v>582</v>
      </c>
      <c r="Q32" s="14">
        <v>0</v>
      </c>
      <c r="R32" s="16">
        <v>0</v>
      </c>
      <c r="S32" s="14">
        <v>0</v>
      </c>
      <c r="T32" s="16">
        <v>0</v>
      </c>
      <c r="U32" s="14">
        <v>1.0649010699999999</v>
      </c>
      <c r="V32" s="16">
        <v>0.18486454999999999</v>
      </c>
    </row>
    <row r="33" spans="1:22" x14ac:dyDescent="0.25">
      <c r="A33" s="11" t="s">
        <v>503</v>
      </c>
      <c r="B33" s="13">
        <v>7325</v>
      </c>
      <c r="C33" s="14">
        <f>(76/B33*100)</f>
        <v>1.0375426621160411</v>
      </c>
      <c r="D33" s="15">
        <v>7249</v>
      </c>
      <c r="E33" s="14">
        <v>80.845333620000005</v>
      </c>
      <c r="F33" s="16">
        <v>0.53450182999999996</v>
      </c>
      <c r="G33" s="14">
        <v>12.33995258</v>
      </c>
      <c r="H33" s="16">
        <v>0.48088871999999999</v>
      </c>
      <c r="I33" s="14">
        <v>3.7375090800000002</v>
      </c>
      <c r="J33" s="16">
        <v>0.25452258</v>
      </c>
      <c r="K33" s="14">
        <v>1.8190869599999999</v>
      </c>
      <c r="L33" s="16">
        <v>0.20228684999999999</v>
      </c>
      <c r="M33" s="14">
        <v>0</v>
      </c>
      <c r="N33" s="16">
        <v>0</v>
      </c>
      <c r="O33" s="14" t="s">
        <v>582</v>
      </c>
      <c r="P33" s="16" t="s">
        <v>582</v>
      </c>
      <c r="Q33" s="14">
        <v>0</v>
      </c>
      <c r="R33" s="16">
        <v>0</v>
      </c>
      <c r="S33" s="14">
        <v>0</v>
      </c>
      <c r="T33" s="16">
        <v>0</v>
      </c>
      <c r="U33" s="14">
        <v>1.2581177699999999</v>
      </c>
      <c r="V33" s="16">
        <v>0.14644288999999999</v>
      </c>
    </row>
    <row r="34" spans="1:22" x14ac:dyDescent="0.25">
      <c r="A34" s="11" t="s">
        <v>504</v>
      </c>
      <c r="B34" s="13">
        <v>6350</v>
      </c>
      <c r="C34" s="14">
        <f>(40/B34*100)</f>
        <v>0.62992125984251968</v>
      </c>
      <c r="D34" s="15">
        <v>6310</v>
      </c>
      <c r="E34" s="14">
        <v>62.942729630000002</v>
      </c>
      <c r="F34" s="16">
        <v>0.91079893000000001</v>
      </c>
      <c r="G34" s="14">
        <v>19.356848490000001</v>
      </c>
      <c r="H34" s="16">
        <v>0.57027786000000003</v>
      </c>
      <c r="I34" s="14">
        <v>6.5828274699999998</v>
      </c>
      <c r="J34" s="16">
        <v>0.36149290000000001</v>
      </c>
      <c r="K34" s="14">
        <v>5.0728159899999996</v>
      </c>
      <c r="L34" s="16">
        <v>0.30035344000000003</v>
      </c>
      <c r="M34" s="14">
        <v>0</v>
      </c>
      <c r="N34" s="16">
        <v>0</v>
      </c>
      <c r="O34" s="14" t="s">
        <v>582</v>
      </c>
      <c r="P34" s="16" t="s">
        <v>582</v>
      </c>
      <c r="Q34" s="14">
        <v>2.5623417000000002</v>
      </c>
      <c r="R34" s="16">
        <v>0.53188796999999999</v>
      </c>
      <c r="S34" s="14">
        <v>0</v>
      </c>
      <c r="T34" s="16">
        <v>0</v>
      </c>
      <c r="U34" s="14">
        <v>3.4824367199999999</v>
      </c>
      <c r="V34" s="16">
        <v>0.36736099999999999</v>
      </c>
    </row>
    <row r="35" spans="1:22" x14ac:dyDescent="0.25">
      <c r="A35" s="11" t="s">
        <v>505</v>
      </c>
      <c r="B35" s="13">
        <v>6406</v>
      </c>
      <c r="C35" s="14">
        <f>(42/B35*100)</f>
        <v>0.65563534186699968</v>
      </c>
      <c r="D35" s="15">
        <v>6364</v>
      </c>
      <c r="E35" s="14">
        <v>71.651678259999997</v>
      </c>
      <c r="F35" s="16">
        <v>0.61925308000000001</v>
      </c>
      <c r="G35" s="14">
        <v>17.871871809999998</v>
      </c>
      <c r="H35" s="16">
        <v>0.53409406999999998</v>
      </c>
      <c r="I35" s="14">
        <v>5.0565793399999999</v>
      </c>
      <c r="J35" s="16">
        <v>0.24304521000000001</v>
      </c>
      <c r="K35" s="14">
        <v>2.95000317</v>
      </c>
      <c r="L35" s="16">
        <v>0.248061</v>
      </c>
      <c r="M35" s="14">
        <v>0</v>
      </c>
      <c r="N35" s="16">
        <v>0</v>
      </c>
      <c r="O35" s="14" t="s">
        <v>582</v>
      </c>
      <c r="P35" s="16" t="s">
        <v>582</v>
      </c>
      <c r="Q35" s="14">
        <v>1.0343551</v>
      </c>
      <c r="R35" s="16">
        <v>5.6469100000000001E-2</v>
      </c>
      <c r="S35" s="14">
        <v>0</v>
      </c>
      <c r="T35" s="16">
        <v>0</v>
      </c>
      <c r="U35" s="14">
        <v>1.43551232</v>
      </c>
      <c r="V35" s="16">
        <v>0.14744262999999999</v>
      </c>
    </row>
    <row r="36" spans="1:22" x14ac:dyDescent="0.25">
      <c r="A36" s="11" t="s">
        <v>506</v>
      </c>
      <c r="B36" s="13">
        <v>6736</v>
      </c>
      <c r="C36" s="14">
        <f>(33/B36*100)</f>
        <v>0.48990498812351541</v>
      </c>
      <c r="D36" s="15">
        <v>6703</v>
      </c>
      <c r="E36" s="14">
        <v>77.440380430000005</v>
      </c>
      <c r="F36" s="16">
        <v>0.54684031</v>
      </c>
      <c r="G36" s="14">
        <v>15.562761399999999</v>
      </c>
      <c r="H36" s="16">
        <v>0.44596650999999998</v>
      </c>
      <c r="I36" s="14">
        <v>3.75114144</v>
      </c>
      <c r="J36" s="16">
        <v>0.23395192000000001</v>
      </c>
      <c r="K36" s="14">
        <v>2.2200431900000002</v>
      </c>
      <c r="L36" s="16">
        <v>0.16765577000000001</v>
      </c>
      <c r="M36" s="14">
        <v>0</v>
      </c>
      <c r="N36" s="16">
        <v>0</v>
      </c>
      <c r="O36" s="14" t="s">
        <v>582</v>
      </c>
      <c r="P36" s="16" t="s">
        <v>582</v>
      </c>
      <c r="Q36" s="14">
        <v>0</v>
      </c>
      <c r="R36" s="16">
        <v>0</v>
      </c>
      <c r="S36" s="14">
        <v>0</v>
      </c>
      <c r="T36" s="16">
        <v>0</v>
      </c>
      <c r="U36" s="14">
        <v>1.0256735299999999</v>
      </c>
      <c r="V36" s="16">
        <v>0.13917207000000001</v>
      </c>
    </row>
    <row r="37" spans="1:22" x14ac:dyDescent="0.25">
      <c r="A37" s="11" t="s">
        <v>507</v>
      </c>
      <c r="B37" s="13">
        <v>5458</v>
      </c>
      <c r="C37" s="14">
        <f>(69/B37*100)</f>
        <v>1.2641993404177354</v>
      </c>
      <c r="D37" s="15">
        <v>5389</v>
      </c>
      <c r="E37" s="14">
        <v>73.862553120000001</v>
      </c>
      <c r="F37" s="16">
        <v>0.78754650999999998</v>
      </c>
      <c r="G37" s="14">
        <v>15.88314551</v>
      </c>
      <c r="H37" s="16">
        <v>0.55508793999999995</v>
      </c>
      <c r="I37" s="14">
        <v>4.7041897500000003</v>
      </c>
      <c r="J37" s="16">
        <v>0.30764275000000002</v>
      </c>
      <c r="K37" s="14">
        <v>2.1372367400000001</v>
      </c>
      <c r="L37" s="16">
        <v>0.16951812999999999</v>
      </c>
      <c r="M37" s="14">
        <v>0</v>
      </c>
      <c r="N37" s="16">
        <v>0</v>
      </c>
      <c r="O37" s="14" t="s">
        <v>582</v>
      </c>
      <c r="P37" s="16" t="s">
        <v>582</v>
      </c>
      <c r="Q37" s="14">
        <v>0</v>
      </c>
      <c r="R37" s="16">
        <v>0</v>
      </c>
      <c r="S37" s="14">
        <v>0</v>
      </c>
      <c r="T37" s="16">
        <v>0</v>
      </c>
      <c r="U37" s="14">
        <v>3.4128748899999999</v>
      </c>
      <c r="V37" s="16">
        <v>0.45529163</v>
      </c>
    </row>
    <row r="38" spans="1:22" x14ac:dyDescent="0.25">
      <c r="A38" s="11" t="s">
        <v>508</v>
      </c>
      <c r="B38" s="13">
        <v>5860</v>
      </c>
      <c r="C38" s="14">
        <f>(17/B38*100)</f>
        <v>0.29010238907849828</v>
      </c>
      <c r="D38" s="15">
        <v>5843</v>
      </c>
      <c r="E38" s="14">
        <v>72.335794059999998</v>
      </c>
      <c r="F38" s="16">
        <v>0.79041119000000004</v>
      </c>
      <c r="G38" s="14">
        <v>18.299898509999998</v>
      </c>
      <c r="H38" s="16">
        <v>0.58349682000000003</v>
      </c>
      <c r="I38" s="14">
        <v>4.4796664100000001</v>
      </c>
      <c r="J38" s="16">
        <v>0.30511452999999999</v>
      </c>
      <c r="K38" s="14">
        <v>2.3325006099999999</v>
      </c>
      <c r="L38" s="16">
        <v>0.25656731999999999</v>
      </c>
      <c r="M38" s="14">
        <v>0</v>
      </c>
      <c r="N38" s="16">
        <v>0</v>
      </c>
      <c r="O38" s="14" t="s">
        <v>582</v>
      </c>
      <c r="P38" s="16" t="s">
        <v>582</v>
      </c>
      <c r="Q38" s="14">
        <v>0</v>
      </c>
      <c r="R38" s="16">
        <v>0</v>
      </c>
      <c r="S38" s="14">
        <v>0</v>
      </c>
      <c r="T38" s="16">
        <v>0</v>
      </c>
      <c r="U38" s="14">
        <v>2.5521404099999998</v>
      </c>
      <c r="V38" s="16">
        <v>0.28394212000000002</v>
      </c>
    </row>
    <row r="39" spans="1:22" x14ac:dyDescent="0.25">
      <c r="A39" s="11" t="s">
        <v>509</v>
      </c>
      <c r="B39" s="13">
        <v>5895</v>
      </c>
      <c r="C39" s="14">
        <f>(32/B39*100)</f>
        <v>0.54283290924512295</v>
      </c>
      <c r="D39" s="15">
        <v>5863</v>
      </c>
      <c r="E39" s="14">
        <v>78.247693080000005</v>
      </c>
      <c r="F39" s="16">
        <v>0.76908246000000002</v>
      </c>
      <c r="G39" s="14">
        <v>10.61723941</v>
      </c>
      <c r="H39" s="16">
        <v>0.48403837</v>
      </c>
      <c r="I39" s="14">
        <v>4.6749702700000002</v>
      </c>
      <c r="J39" s="16">
        <v>0.31393226000000002</v>
      </c>
      <c r="K39" s="14">
        <v>4.1131707100000003</v>
      </c>
      <c r="L39" s="16">
        <v>0.34802140999999998</v>
      </c>
      <c r="M39" s="14">
        <v>0</v>
      </c>
      <c r="N39" s="16">
        <v>0</v>
      </c>
      <c r="O39" s="14" t="s">
        <v>582</v>
      </c>
      <c r="P39" s="16" t="s">
        <v>582</v>
      </c>
      <c r="Q39" s="14">
        <v>0</v>
      </c>
      <c r="R39" s="16">
        <v>0</v>
      </c>
      <c r="S39" s="14">
        <v>0</v>
      </c>
      <c r="T39" s="16">
        <v>0</v>
      </c>
      <c r="U39" s="14">
        <v>2.3469265300000002</v>
      </c>
      <c r="V39" s="16">
        <v>0.34910887000000002</v>
      </c>
    </row>
    <row r="40" spans="1:22" x14ac:dyDescent="0.25">
      <c r="A40" s="11" t="s">
        <v>510</v>
      </c>
      <c r="B40" s="13">
        <v>14157</v>
      </c>
      <c r="C40" s="14">
        <f>(298/B40*100)</f>
        <v>2.1049657413293779</v>
      </c>
      <c r="D40" s="15">
        <v>13859</v>
      </c>
      <c r="E40" s="14">
        <v>66.717615330000001</v>
      </c>
      <c r="F40" s="16">
        <v>0.65680625999999998</v>
      </c>
      <c r="G40" s="14">
        <v>19.90062009</v>
      </c>
      <c r="H40" s="16">
        <v>0.57797251999999999</v>
      </c>
      <c r="I40" s="14">
        <v>6.1992177599999998</v>
      </c>
      <c r="J40" s="16">
        <v>0.31271979</v>
      </c>
      <c r="K40" s="14">
        <v>4.6153889100000001</v>
      </c>
      <c r="L40" s="16">
        <v>0.31692016000000001</v>
      </c>
      <c r="M40" s="14">
        <v>0</v>
      </c>
      <c r="N40" s="16">
        <v>0</v>
      </c>
      <c r="O40" s="14" t="s">
        <v>582</v>
      </c>
      <c r="P40" s="16" t="s">
        <v>582</v>
      </c>
      <c r="Q40" s="14">
        <v>0</v>
      </c>
      <c r="R40" s="16">
        <v>0</v>
      </c>
      <c r="S40" s="14">
        <v>0</v>
      </c>
      <c r="T40" s="16">
        <v>0</v>
      </c>
      <c r="U40" s="14">
        <v>2.5671579100000002</v>
      </c>
      <c r="V40" s="16">
        <v>0.27382015999999998</v>
      </c>
    </row>
    <row r="41" spans="1:22" x14ac:dyDescent="0.25">
      <c r="A41" s="11" t="s">
        <v>511</v>
      </c>
      <c r="B41" s="13">
        <v>5712</v>
      </c>
      <c r="C41" s="14">
        <f>(40/B41*100)</f>
        <v>0.70028011204481799</v>
      </c>
      <c r="D41" s="15">
        <v>5672</v>
      </c>
      <c r="E41" s="14">
        <v>73.173128700000007</v>
      </c>
      <c r="F41" s="16">
        <v>0.7889157</v>
      </c>
      <c r="G41" s="14">
        <v>16.416084900000001</v>
      </c>
      <c r="H41" s="16">
        <v>0.57858823999999998</v>
      </c>
      <c r="I41" s="14">
        <v>4.3238825099999998</v>
      </c>
      <c r="J41" s="16">
        <v>0.27965424</v>
      </c>
      <c r="K41" s="14">
        <v>3.3695689400000002</v>
      </c>
      <c r="L41" s="16">
        <v>0.23735671999999999</v>
      </c>
      <c r="M41" s="14">
        <v>0</v>
      </c>
      <c r="N41" s="16">
        <v>0</v>
      </c>
      <c r="O41" s="14" t="s">
        <v>582</v>
      </c>
      <c r="P41" s="16" t="s">
        <v>582</v>
      </c>
      <c r="Q41" s="14">
        <v>0.67692078</v>
      </c>
      <c r="R41" s="16">
        <v>0.18045849999999999</v>
      </c>
      <c r="S41" s="14">
        <v>0</v>
      </c>
      <c r="T41" s="16">
        <v>0</v>
      </c>
      <c r="U41" s="14">
        <v>2.04041417</v>
      </c>
      <c r="V41" s="16">
        <v>0.34720566000000003</v>
      </c>
    </row>
    <row r="42" spans="1:22" x14ac:dyDescent="0.25">
      <c r="A42" s="11" t="s">
        <v>512</v>
      </c>
      <c r="B42" s="13">
        <f>IF(COUNT(B7:B41) &gt; 0, AVERAGE(B7:B41), "\u2014")</f>
        <v>7103.4285714285716</v>
      </c>
      <c r="C42" s="14">
        <f>IF(COUNT(C7:C41) &gt; 0, AVERAGE(C7:C41), "—")</f>
        <v>1.3460585087029113</v>
      </c>
      <c r="D42" s="15">
        <f>IF(COUNT(D7:D41) &gt; 0, AVERAGE(D7:D41), "—")</f>
        <v>6999.2</v>
      </c>
      <c r="E42" s="14">
        <f>IF(COUNT(E7:E41) &gt; 0, AVERAGE(E7:E41), "—")</f>
        <v>67.811371912571431</v>
      </c>
      <c r="F42" s="16">
        <f>IF(COUNT(F7:F41) &gt; 0, SQRT(SUMSQ(F7:F41)/(COUNT(F7:F41)*COUNT(F7:F41)) ), "—")</f>
        <v>0.11632361901825776</v>
      </c>
      <c r="G42" s="14">
        <f>IF(COUNT(G7:G41) &gt; 0, AVERAGE(G7:G41), "—")</f>
        <v>16.289992182000002</v>
      </c>
      <c r="H42" s="16">
        <f>IF(COUNT(H7:H41) &gt; 0, SQRT(SUMSQ(H7:H41)/(COUNT(H7:H41)*COUNT(H7:H41)) ), "—")</f>
        <v>9.0219083389554214E-2</v>
      </c>
      <c r="I42" s="14">
        <f>IF(COUNT(I7:I41) &gt; 0, AVERAGE(I7:I41), "—")</f>
        <v>4.733740594285714</v>
      </c>
      <c r="J42" s="16">
        <f>IF(COUNT(J7:J41) &gt; 0, SQRT(SUMSQ(J7:J41)/(COUNT(J7:J41)*COUNT(J7:J41)) ), "—")</f>
        <v>4.9794789317841676E-2</v>
      </c>
      <c r="K42" s="14">
        <f>IF(COUNT(K7:K41) &gt; 0, AVERAGE(K7:K41), "—")</f>
        <v>2.9877505459999991</v>
      </c>
      <c r="L42" s="16">
        <f>IF(COUNT(L7:L41) &gt; 0, SQRT(SUMSQ(L7:L41)/(COUNT(L7:L41)*COUNT(L7:L41)) ), "—")</f>
        <v>4.1665757902044707E-2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6.301316020571428</v>
      </c>
      <c r="R42" s="16">
        <f>IF(COUNT(R7:R41) &gt; 0, SQRT(SUMSQ(R7:R41)/(COUNT(R7:R41)*COUNT(R7:R41)) ), "—")</f>
        <v>3.588493667040691E-2</v>
      </c>
      <c r="S42" s="14">
        <f>IF(COUNT(S7:S41) &gt; 0, AVERAGE(S7:S41), "—")</f>
        <v>0</v>
      </c>
      <c r="T42" s="16">
        <f>IF(COUNT(T7:T41) &gt; 0, SQRT(SUMSQ(T7:T41)/(COUNT(T7:T41)*COUNT(T7:T41)) ), "—")</f>
        <v>0</v>
      </c>
      <c r="U42" s="14">
        <f>IF(COUNT(U7:U41) &gt; 0, AVERAGE(U7:U41), "—")</f>
        <v>1.8758287439999997</v>
      </c>
      <c r="V42" s="16">
        <f>IF(COUNT(V7:V41) &gt; 0, SQRT(SUMSQ(V7:V41)/(COUNT(V7:V41)*COUNT(V7:V41)) ), "—")</f>
        <v>4.2829991007994908E-2</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(0/B44*100)</f>
        <v>0</v>
      </c>
      <c r="D44" s="15">
        <v>5215</v>
      </c>
      <c r="E44" s="14">
        <v>0</v>
      </c>
      <c r="F44" s="16">
        <v>0</v>
      </c>
      <c r="G44" s="14">
        <v>0</v>
      </c>
      <c r="H44" s="16">
        <v>0</v>
      </c>
      <c r="I44" s="14">
        <v>0</v>
      </c>
      <c r="J44" s="16">
        <v>0</v>
      </c>
      <c r="K44" s="14">
        <v>0</v>
      </c>
      <c r="L44" s="16">
        <v>0</v>
      </c>
      <c r="M44" s="14">
        <v>0</v>
      </c>
      <c r="N44" s="16">
        <v>0</v>
      </c>
      <c r="O44" s="14" t="s">
        <v>582</v>
      </c>
      <c r="P44" s="16" t="s">
        <v>582</v>
      </c>
      <c r="Q44" s="14">
        <v>100</v>
      </c>
      <c r="R44" s="16">
        <v>0</v>
      </c>
      <c r="S44" s="14">
        <v>0</v>
      </c>
      <c r="T44" s="16">
        <v>0</v>
      </c>
      <c r="U44" s="14">
        <v>0</v>
      </c>
      <c r="V44" s="16">
        <v>0</v>
      </c>
    </row>
    <row r="45" spans="1:22" x14ac:dyDescent="0.25">
      <c r="A45" s="11" t="s">
        <v>515</v>
      </c>
      <c r="B45" s="13">
        <v>5519</v>
      </c>
      <c r="C45" s="14">
        <f>(0/B45*100)</f>
        <v>0</v>
      </c>
      <c r="D45" s="15">
        <v>5519</v>
      </c>
      <c r="E45" s="14">
        <v>0</v>
      </c>
      <c r="F45" s="16">
        <v>0</v>
      </c>
      <c r="G45" s="14">
        <v>0</v>
      </c>
      <c r="H45" s="16">
        <v>0</v>
      </c>
      <c r="I45" s="14">
        <v>0</v>
      </c>
      <c r="J45" s="16">
        <v>0</v>
      </c>
      <c r="K45" s="14">
        <v>0</v>
      </c>
      <c r="L45" s="16">
        <v>0</v>
      </c>
      <c r="M45" s="14">
        <v>0</v>
      </c>
      <c r="N45" s="16">
        <v>0</v>
      </c>
      <c r="O45" s="14" t="s">
        <v>582</v>
      </c>
      <c r="P45" s="16" t="s">
        <v>582</v>
      </c>
      <c r="Q45" s="14">
        <v>100</v>
      </c>
      <c r="R45" s="16">
        <v>0</v>
      </c>
      <c r="S45" s="14">
        <v>0</v>
      </c>
      <c r="T45" s="16">
        <v>0</v>
      </c>
      <c r="U45" s="14">
        <v>0</v>
      </c>
      <c r="V45" s="16">
        <v>0</v>
      </c>
    </row>
    <row r="46" spans="1:22" x14ac:dyDescent="0.25">
      <c r="A46" s="11" t="s">
        <v>516</v>
      </c>
      <c r="B46" s="13">
        <v>23141</v>
      </c>
      <c r="C46" s="14">
        <f>(1434/B46*100)</f>
        <v>6.1967935698543712</v>
      </c>
      <c r="D46" s="15">
        <v>21707</v>
      </c>
      <c r="E46" s="14">
        <v>67.173198650000003</v>
      </c>
      <c r="F46" s="16">
        <v>0.62862569999999995</v>
      </c>
      <c r="G46" s="14">
        <v>12.37829015</v>
      </c>
      <c r="H46" s="16">
        <v>0.37305690000000002</v>
      </c>
      <c r="I46" s="14">
        <v>3.4897451099999999</v>
      </c>
      <c r="J46" s="16">
        <v>0.15909735999999999</v>
      </c>
      <c r="K46" s="14">
        <v>3.3644050700000001</v>
      </c>
      <c r="L46" s="16">
        <v>0.17290142</v>
      </c>
      <c r="M46" s="14">
        <v>0</v>
      </c>
      <c r="N46" s="16">
        <v>0</v>
      </c>
      <c r="O46" s="14" t="s">
        <v>582</v>
      </c>
      <c r="P46" s="16" t="s">
        <v>582</v>
      </c>
      <c r="Q46" s="14">
        <v>0</v>
      </c>
      <c r="R46" s="16">
        <v>0</v>
      </c>
      <c r="S46" s="14">
        <v>0</v>
      </c>
      <c r="T46" s="16">
        <v>0</v>
      </c>
      <c r="U46" s="14">
        <v>13.59436101</v>
      </c>
      <c r="V46" s="16">
        <v>0.59589327999999997</v>
      </c>
    </row>
    <row r="47" spans="1:22" x14ac:dyDescent="0.25">
      <c r="A47" s="11" t="s">
        <v>517</v>
      </c>
      <c r="B47" s="13">
        <v>5928</v>
      </c>
      <c r="C47" s="14">
        <f>(106/B47*100)</f>
        <v>1.7881241565452091</v>
      </c>
      <c r="D47" s="15">
        <v>5822</v>
      </c>
      <c r="E47" s="14">
        <v>62.602317460000002</v>
      </c>
      <c r="F47" s="16">
        <v>0.89639846000000001</v>
      </c>
      <c r="G47" s="14">
        <v>18.206430139999998</v>
      </c>
      <c r="H47" s="16">
        <v>0.57027428999999996</v>
      </c>
      <c r="I47" s="14">
        <v>6.2425862900000002</v>
      </c>
      <c r="J47" s="16">
        <v>0.31322126</v>
      </c>
      <c r="K47" s="14">
        <v>5.21636466</v>
      </c>
      <c r="L47" s="16">
        <v>0.34543469999999998</v>
      </c>
      <c r="M47" s="14">
        <v>0</v>
      </c>
      <c r="N47" s="16">
        <v>0</v>
      </c>
      <c r="O47" s="14" t="s">
        <v>582</v>
      </c>
      <c r="P47" s="16" t="s">
        <v>582</v>
      </c>
      <c r="Q47" s="14">
        <v>0</v>
      </c>
      <c r="R47" s="16">
        <v>0</v>
      </c>
      <c r="S47" s="14">
        <v>0</v>
      </c>
      <c r="T47" s="16">
        <v>0</v>
      </c>
      <c r="U47" s="14">
        <v>7.7323014499999996</v>
      </c>
      <c r="V47" s="16">
        <v>0.75891240000000004</v>
      </c>
    </row>
    <row r="48" spans="1:22" x14ac:dyDescent="0.25">
      <c r="A48" s="11" t="s">
        <v>518</v>
      </c>
      <c r="B48" s="13">
        <v>9841</v>
      </c>
      <c r="C48" s="14">
        <f>(7/B48*100)</f>
        <v>7.1130982623717101E-2</v>
      </c>
      <c r="D48" s="15">
        <v>9834</v>
      </c>
      <c r="E48" s="14">
        <v>79.740639869999995</v>
      </c>
      <c r="F48" s="16">
        <v>0.72392776000000003</v>
      </c>
      <c r="G48" s="14">
        <v>12.755013630000001</v>
      </c>
      <c r="H48" s="16">
        <v>0.47106251999999998</v>
      </c>
      <c r="I48" s="14">
        <v>3.1736366500000002</v>
      </c>
      <c r="J48" s="16">
        <v>0.26104344000000002</v>
      </c>
      <c r="K48" s="14">
        <v>3.06715874</v>
      </c>
      <c r="L48" s="16">
        <v>0.22104691000000001</v>
      </c>
      <c r="M48" s="14">
        <v>0</v>
      </c>
      <c r="N48" s="16">
        <v>0</v>
      </c>
      <c r="O48" s="14" t="s">
        <v>582</v>
      </c>
      <c r="P48" s="16" t="s">
        <v>582</v>
      </c>
      <c r="Q48" s="14">
        <v>0</v>
      </c>
      <c r="R48" s="16">
        <v>0</v>
      </c>
      <c r="S48" s="14">
        <v>0</v>
      </c>
      <c r="T48" s="16">
        <v>0</v>
      </c>
      <c r="U48" s="14">
        <v>1.2635510999999999</v>
      </c>
      <c r="V48" s="16">
        <v>0.52359785999999997</v>
      </c>
    </row>
    <row r="49" spans="1:22" x14ac:dyDescent="0.25">
      <c r="A49" s="11" t="s">
        <v>519</v>
      </c>
      <c r="B49" s="13">
        <v>6349</v>
      </c>
      <c r="C49" s="14">
        <f>(0/B49*100)</f>
        <v>0</v>
      </c>
      <c r="D49" s="15">
        <v>6349</v>
      </c>
      <c r="E49" s="14">
        <v>0</v>
      </c>
      <c r="F49" s="16">
        <v>0</v>
      </c>
      <c r="G49" s="14">
        <v>0</v>
      </c>
      <c r="H49" s="16">
        <v>0</v>
      </c>
      <c r="I49" s="14">
        <v>0</v>
      </c>
      <c r="J49" s="16">
        <v>0</v>
      </c>
      <c r="K49" s="14">
        <v>0</v>
      </c>
      <c r="L49" s="16">
        <v>0</v>
      </c>
      <c r="M49" s="14">
        <v>0</v>
      </c>
      <c r="N49" s="16">
        <v>0</v>
      </c>
      <c r="O49" s="14" t="s">
        <v>582</v>
      </c>
      <c r="P49" s="16" t="s">
        <v>582</v>
      </c>
      <c r="Q49" s="14">
        <v>100</v>
      </c>
      <c r="R49" s="16">
        <v>0</v>
      </c>
      <c r="S49" s="14">
        <v>0</v>
      </c>
      <c r="T49" s="16">
        <v>0</v>
      </c>
      <c r="U49" s="14">
        <v>0</v>
      </c>
      <c r="V49" s="16">
        <v>0</v>
      </c>
    </row>
    <row r="50" spans="1:22" x14ac:dyDescent="0.25">
      <c r="A50" s="11" t="s">
        <v>520</v>
      </c>
      <c r="B50" s="13">
        <v>11795</v>
      </c>
      <c r="C50" s="14">
        <f>(228/B50*100)</f>
        <v>1.9330224671470961</v>
      </c>
      <c r="D50" s="15">
        <v>11567</v>
      </c>
      <c r="E50" s="14">
        <v>65.859859439999994</v>
      </c>
      <c r="F50" s="16">
        <v>0.64411125999999996</v>
      </c>
      <c r="G50" s="14">
        <v>21.64048901</v>
      </c>
      <c r="H50" s="16">
        <v>0.53660933</v>
      </c>
      <c r="I50" s="14">
        <v>6.0583179400000002</v>
      </c>
      <c r="J50" s="16">
        <v>0.26419512000000001</v>
      </c>
      <c r="K50" s="14">
        <v>4.62687574</v>
      </c>
      <c r="L50" s="16">
        <v>0.24425236</v>
      </c>
      <c r="M50" s="14">
        <v>0</v>
      </c>
      <c r="N50" s="16">
        <v>0</v>
      </c>
      <c r="O50" s="14" t="s">
        <v>582</v>
      </c>
      <c r="P50" s="16" t="s">
        <v>582</v>
      </c>
      <c r="Q50" s="14">
        <v>0</v>
      </c>
      <c r="R50" s="16">
        <v>0</v>
      </c>
      <c r="S50" s="14">
        <v>0</v>
      </c>
      <c r="T50" s="16">
        <v>0</v>
      </c>
      <c r="U50" s="14">
        <v>1.81445787</v>
      </c>
      <c r="V50" s="16">
        <v>0.20519873</v>
      </c>
    </row>
    <row r="51" spans="1:22" x14ac:dyDescent="0.25">
      <c r="A51" s="11" t="s">
        <v>521</v>
      </c>
      <c r="B51" s="13">
        <v>6866</v>
      </c>
      <c r="C51" s="14">
        <f>(109/B51*100)</f>
        <v>1.5875327701718611</v>
      </c>
      <c r="D51" s="15">
        <v>6757</v>
      </c>
      <c r="E51" s="14">
        <v>59.549811499999997</v>
      </c>
      <c r="F51" s="16">
        <v>0.66809958999999997</v>
      </c>
      <c r="G51" s="14">
        <v>16.80371379</v>
      </c>
      <c r="H51" s="16">
        <v>0.46613104999999999</v>
      </c>
      <c r="I51" s="14">
        <v>5.3738357900000002</v>
      </c>
      <c r="J51" s="16">
        <v>0.29520541</v>
      </c>
      <c r="K51" s="14">
        <v>5.1896359500000004</v>
      </c>
      <c r="L51" s="16">
        <v>0.38229180000000001</v>
      </c>
      <c r="M51" s="14">
        <v>0</v>
      </c>
      <c r="N51" s="16">
        <v>0</v>
      </c>
      <c r="O51" s="14" t="s">
        <v>582</v>
      </c>
      <c r="P51" s="16" t="s">
        <v>582</v>
      </c>
      <c r="Q51" s="14">
        <v>10.56861542</v>
      </c>
      <c r="R51" s="16">
        <v>0.61197670000000004</v>
      </c>
      <c r="S51" s="14">
        <v>0</v>
      </c>
      <c r="T51" s="16">
        <v>0</v>
      </c>
      <c r="U51" s="14">
        <v>2.5143875599999999</v>
      </c>
      <c r="V51" s="16">
        <v>0.26747988</v>
      </c>
    </row>
    <row r="52" spans="1:22" x14ac:dyDescent="0.25">
      <c r="A52" s="11" t="s">
        <v>522</v>
      </c>
      <c r="B52" s="13">
        <v>5809</v>
      </c>
      <c r="C52" s="14">
        <f>(78/B52*100)</f>
        <v>1.3427440179032535</v>
      </c>
      <c r="D52" s="15">
        <v>5731</v>
      </c>
      <c r="E52" s="14">
        <v>71.738930749999994</v>
      </c>
      <c r="F52" s="16">
        <v>0.58583264999999995</v>
      </c>
      <c r="G52" s="14">
        <v>17.677438080000002</v>
      </c>
      <c r="H52" s="16">
        <v>0.41610531000000001</v>
      </c>
      <c r="I52" s="14">
        <v>5.4725825600000002</v>
      </c>
      <c r="J52" s="16">
        <v>0.30927813999999998</v>
      </c>
      <c r="K52" s="14">
        <v>3.9262547300000001</v>
      </c>
      <c r="L52" s="16">
        <v>0.29451379999999999</v>
      </c>
      <c r="M52" s="14">
        <v>0</v>
      </c>
      <c r="N52" s="16">
        <v>0</v>
      </c>
      <c r="O52" s="14" t="s">
        <v>582</v>
      </c>
      <c r="P52" s="16" t="s">
        <v>582</v>
      </c>
      <c r="Q52" s="14">
        <v>0</v>
      </c>
      <c r="R52" s="16">
        <v>0</v>
      </c>
      <c r="S52" s="14">
        <v>0</v>
      </c>
      <c r="T52" s="16">
        <v>0</v>
      </c>
      <c r="U52" s="14">
        <v>1.18479388</v>
      </c>
      <c r="V52" s="16">
        <v>0.17673716</v>
      </c>
    </row>
    <row r="53" spans="1:22" x14ac:dyDescent="0.25">
      <c r="A53" s="11" t="s">
        <v>523</v>
      </c>
      <c r="B53" s="13">
        <v>5571</v>
      </c>
      <c r="C53" s="14">
        <f>(85/B53*100)</f>
        <v>1.5257583916711541</v>
      </c>
      <c r="D53" s="15">
        <v>5486</v>
      </c>
      <c r="E53" s="14">
        <v>71.224953810000002</v>
      </c>
      <c r="F53" s="16">
        <v>0.66613279999999997</v>
      </c>
      <c r="G53" s="14">
        <v>16.151199770000002</v>
      </c>
      <c r="H53" s="16">
        <v>0.56838297999999998</v>
      </c>
      <c r="I53" s="14">
        <v>5.0054418800000002</v>
      </c>
      <c r="J53" s="16">
        <v>0.24967872999999999</v>
      </c>
      <c r="K53" s="14">
        <v>4.0421634299999996</v>
      </c>
      <c r="L53" s="16">
        <v>0.25294862000000001</v>
      </c>
      <c r="M53" s="14">
        <v>0</v>
      </c>
      <c r="N53" s="16">
        <v>0</v>
      </c>
      <c r="O53" s="14" t="s">
        <v>582</v>
      </c>
      <c r="P53" s="16" t="s">
        <v>582</v>
      </c>
      <c r="Q53" s="14">
        <v>0</v>
      </c>
      <c r="R53" s="16">
        <v>0</v>
      </c>
      <c r="S53" s="14">
        <v>0</v>
      </c>
      <c r="T53" s="16">
        <v>0</v>
      </c>
      <c r="U53" s="14">
        <v>3.5762411200000002</v>
      </c>
      <c r="V53" s="16">
        <v>0.26672212000000001</v>
      </c>
    </row>
    <row r="54" spans="1:22" x14ac:dyDescent="0.25">
      <c r="A54" s="11" t="s">
        <v>524</v>
      </c>
      <c r="B54" s="13">
        <v>4740</v>
      </c>
      <c r="C54" s="14">
        <f>(127/B54*100)</f>
        <v>2.6793248945147683</v>
      </c>
      <c r="D54" s="15">
        <v>4613</v>
      </c>
      <c r="E54" s="14">
        <v>67.257348910000005</v>
      </c>
      <c r="F54" s="16">
        <v>0.78245547999999998</v>
      </c>
      <c r="G54" s="14">
        <v>12.2329743</v>
      </c>
      <c r="H54" s="16">
        <v>0.52393498999999999</v>
      </c>
      <c r="I54" s="14">
        <v>5.7999906000000001</v>
      </c>
      <c r="J54" s="16">
        <v>0.33307035000000002</v>
      </c>
      <c r="K54" s="14">
        <v>6.2356607799999999</v>
      </c>
      <c r="L54" s="16">
        <v>0.41459284000000002</v>
      </c>
      <c r="M54" s="14">
        <v>0</v>
      </c>
      <c r="N54" s="16">
        <v>0</v>
      </c>
      <c r="O54" s="14" t="s">
        <v>582</v>
      </c>
      <c r="P54" s="16" t="s">
        <v>582</v>
      </c>
      <c r="Q54" s="14">
        <v>0</v>
      </c>
      <c r="R54" s="16">
        <v>0</v>
      </c>
      <c r="S54" s="14">
        <v>0</v>
      </c>
      <c r="T54" s="16">
        <v>0</v>
      </c>
      <c r="U54" s="14">
        <v>8.4740254099999994</v>
      </c>
      <c r="V54" s="16">
        <v>0.58472742</v>
      </c>
    </row>
    <row r="55" spans="1:22" x14ac:dyDescent="0.25">
      <c r="A55" s="11" t="s">
        <v>525</v>
      </c>
      <c r="B55" s="13">
        <v>5316</v>
      </c>
      <c r="C55" s="14">
        <f>(0/B55*100)</f>
        <v>0</v>
      </c>
      <c r="D55" s="15">
        <v>5316</v>
      </c>
      <c r="E55" s="14">
        <v>0</v>
      </c>
      <c r="F55" s="16">
        <v>0</v>
      </c>
      <c r="G55" s="14">
        <v>0</v>
      </c>
      <c r="H55" s="16">
        <v>0</v>
      </c>
      <c r="I55" s="14">
        <v>0</v>
      </c>
      <c r="J55" s="16">
        <v>0</v>
      </c>
      <c r="K55" s="14">
        <v>0</v>
      </c>
      <c r="L55" s="16">
        <v>0</v>
      </c>
      <c r="M55" s="14">
        <v>0</v>
      </c>
      <c r="N55" s="16">
        <v>0</v>
      </c>
      <c r="O55" s="14" t="s">
        <v>582</v>
      </c>
      <c r="P55" s="16" t="s">
        <v>582</v>
      </c>
      <c r="Q55" s="14">
        <v>100</v>
      </c>
      <c r="R55" s="16">
        <v>0</v>
      </c>
      <c r="S55" s="14">
        <v>0</v>
      </c>
      <c r="T55" s="16">
        <v>0</v>
      </c>
      <c r="U55" s="14">
        <v>0</v>
      </c>
      <c r="V55" s="16">
        <v>0</v>
      </c>
    </row>
    <row r="56" spans="1:22" x14ac:dyDescent="0.25">
      <c r="A56" s="11" t="s">
        <v>526</v>
      </c>
      <c r="B56" s="13">
        <v>5359</v>
      </c>
      <c r="C56" s="14">
        <f>(76/B56*100)</f>
        <v>1.4181750326553462</v>
      </c>
      <c r="D56" s="15">
        <v>5283</v>
      </c>
      <c r="E56" s="14">
        <v>73.490371010000004</v>
      </c>
      <c r="F56" s="16">
        <v>0.79281946999999997</v>
      </c>
      <c r="G56" s="14">
        <v>16.61886166</v>
      </c>
      <c r="H56" s="16">
        <v>0.64473502999999999</v>
      </c>
      <c r="I56" s="14">
        <v>5.0155101599999998</v>
      </c>
      <c r="J56" s="16">
        <v>0.38461095000000001</v>
      </c>
      <c r="K56" s="14">
        <v>4.3195528799999998</v>
      </c>
      <c r="L56" s="16">
        <v>0.33498461000000002</v>
      </c>
      <c r="M56" s="14">
        <v>0</v>
      </c>
      <c r="N56" s="16">
        <v>0</v>
      </c>
      <c r="O56" s="14" t="s">
        <v>582</v>
      </c>
      <c r="P56" s="16" t="s">
        <v>582</v>
      </c>
      <c r="Q56" s="14">
        <v>0</v>
      </c>
      <c r="R56" s="16">
        <v>0</v>
      </c>
      <c r="S56" s="14">
        <v>0</v>
      </c>
      <c r="T56" s="16">
        <v>0</v>
      </c>
      <c r="U56" s="14">
        <v>0.55570428000000005</v>
      </c>
      <c r="V56" s="16">
        <v>0.13814198999999999</v>
      </c>
    </row>
    <row r="57" spans="1:22" x14ac:dyDescent="0.25">
      <c r="A57" s="11" t="s">
        <v>527</v>
      </c>
      <c r="B57" s="13">
        <v>6513</v>
      </c>
      <c r="C57" s="14">
        <f>(0/B57*100)</f>
        <v>0</v>
      </c>
      <c r="D57" s="15">
        <v>6513</v>
      </c>
      <c r="E57" s="14">
        <v>0</v>
      </c>
      <c r="F57" s="16">
        <v>0</v>
      </c>
      <c r="G57" s="14">
        <v>0</v>
      </c>
      <c r="H57" s="16">
        <v>0</v>
      </c>
      <c r="I57" s="14">
        <v>0</v>
      </c>
      <c r="J57" s="16">
        <v>0</v>
      </c>
      <c r="K57" s="14">
        <v>0</v>
      </c>
      <c r="L57" s="16">
        <v>0</v>
      </c>
      <c r="M57" s="14">
        <v>0</v>
      </c>
      <c r="N57" s="16">
        <v>0</v>
      </c>
      <c r="O57" s="14" t="s">
        <v>582</v>
      </c>
      <c r="P57" s="16" t="s">
        <v>582</v>
      </c>
      <c r="Q57" s="14">
        <v>100</v>
      </c>
      <c r="R57" s="16">
        <v>0</v>
      </c>
      <c r="S57" s="14">
        <v>0</v>
      </c>
      <c r="T57" s="16">
        <v>0</v>
      </c>
      <c r="U57" s="14">
        <v>0</v>
      </c>
      <c r="V57" s="16">
        <v>0</v>
      </c>
    </row>
    <row r="58" spans="1:22" x14ac:dyDescent="0.25">
      <c r="A58" s="11" t="s">
        <v>528</v>
      </c>
      <c r="B58" s="13">
        <v>7267</v>
      </c>
      <c r="C58" s="14">
        <f>(0/B58*100)</f>
        <v>0</v>
      </c>
      <c r="D58" s="15">
        <v>7267</v>
      </c>
      <c r="E58" s="14">
        <v>0</v>
      </c>
      <c r="F58" s="16">
        <v>0</v>
      </c>
      <c r="G58" s="14">
        <v>0</v>
      </c>
      <c r="H58" s="16">
        <v>0</v>
      </c>
      <c r="I58" s="14">
        <v>0</v>
      </c>
      <c r="J58" s="16">
        <v>0</v>
      </c>
      <c r="K58" s="14">
        <v>0</v>
      </c>
      <c r="L58" s="16">
        <v>0</v>
      </c>
      <c r="M58" s="14">
        <v>0</v>
      </c>
      <c r="N58" s="16">
        <v>0</v>
      </c>
      <c r="O58" s="14" t="s">
        <v>582</v>
      </c>
      <c r="P58" s="16" t="s">
        <v>582</v>
      </c>
      <c r="Q58" s="14">
        <v>100</v>
      </c>
      <c r="R58" s="16">
        <v>0</v>
      </c>
      <c r="S58" s="14">
        <v>0</v>
      </c>
      <c r="T58" s="16">
        <v>0</v>
      </c>
      <c r="U58" s="14">
        <v>0</v>
      </c>
      <c r="V58" s="16">
        <v>0</v>
      </c>
    </row>
    <row r="59" spans="1:22" x14ac:dyDescent="0.25">
      <c r="A59" s="11" t="s">
        <v>529</v>
      </c>
      <c r="B59" s="13">
        <v>4826</v>
      </c>
      <c r="C59" s="14">
        <f>(0/B59*100)</f>
        <v>0</v>
      </c>
      <c r="D59" s="15">
        <v>4826</v>
      </c>
      <c r="E59" s="14">
        <v>0</v>
      </c>
      <c r="F59" s="16">
        <v>0</v>
      </c>
      <c r="G59" s="14">
        <v>0</v>
      </c>
      <c r="H59" s="16">
        <v>0</v>
      </c>
      <c r="I59" s="14">
        <v>0</v>
      </c>
      <c r="J59" s="16">
        <v>0</v>
      </c>
      <c r="K59" s="14">
        <v>0</v>
      </c>
      <c r="L59" s="16">
        <v>0</v>
      </c>
      <c r="M59" s="14">
        <v>0</v>
      </c>
      <c r="N59" s="16">
        <v>0</v>
      </c>
      <c r="O59" s="14" t="s">
        <v>582</v>
      </c>
      <c r="P59" s="16" t="s">
        <v>582</v>
      </c>
      <c r="Q59" s="14">
        <v>100</v>
      </c>
      <c r="R59" s="16">
        <v>0</v>
      </c>
      <c r="S59" s="14">
        <v>0</v>
      </c>
      <c r="T59" s="16">
        <v>0</v>
      </c>
      <c r="U59" s="14">
        <v>0</v>
      </c>
      <c r="V59" s="16">
        <v>0</v>
      </c>
    </row>
    <row r="60" spans="1:22" x14ac:dyDescent="0.25">
      <c r="A60" s="11" t="s">
        <v>530</v>
      </c>
      <c r="B60" s="13">
        <v>4546</v>
      </c>
      <c r="C60" s="14">
        <f>(0/B60*100)</f>
        <v>0</v>
      </c>
      <c r="D60" s="15">
        <v>4546</v>
      </c>
      <c r="E60" s="14">
        <v>0</v>
      </c>
      <c r="F60" s="16">
        <v>0</v>
      </c>
      <c r="G60" s="14">
        <v>0</v>
      </c>
      <c r="H60" s="16">
        <v>0</v>
      </c>
      <c r="I60" s="14">
        <v>0</v>
      </c>
      <c r="J60" s="16">
        <v>0</v>
      </c>
      <c r="K60" s="14">
        <v>0</v>
      </c>
      <c r="L60" s="16">
        <v>0</v>
      </c>
      <c r="M60" s="14">
        <v>0</v>
      </c>
      <c r="N60" s="16">
        <v>0</v>
      </c>
      <c r="O60" s="14" t="s">
        <v>582</v>
      </c>
      <c r="P60" s="16" t="s">
        <v>582</v>
      </c>
      <c r="Q60" s="14">
        <v>100</v>
      </c>
      <c r="R60" s="16">
        <v>0</v>
      </c>
      <c r="S60" s="14">
        <v>0</v>
      </c>
      <c r="T60" s="16">
        <v>0</v>
      </c>
      <c r="U60" s="14">
        <v>0</v>
      </c>
      <c r="V60" s="16">
        <v>0</v>
      </c>
    </row>
    <row r="61" spans="1:22" x14ac:dyDescent="0.25">
      <c r="A61" s="11" t="s">
        <v>531</v>
      </c>
      <c r="B61" s="13">
        <v>6525</v>
      </c>
      <c r="C61" s="14">
        <f>(139/B61*100)</f>
        <v>2.1302681992337162</v>
      </c>
      <c r="D61" s="15">
        <v>6386</v>
      </c>
      <c r="E61" s="14">
        <v>73.163237480000006</v>
      </c>
      <c r="F61" s="16">
        <v>0.64987364999999997</v>
      </c>
      <c r="G61" s="14">
        <v>16.317210079999999</v>
      </c>
      <c r="H61" s="16">
        <v>0.50110405999999996</v>
      </c>
      <c r="I61" s="14">
        <v>4.6987646200000004</v>
      </c>
      <c r="J61" s="16">
        <v>0.28291621</v>
      </c>
      <c r="K61" s="14">
        <v>2.9774268799999999</v>
      </c>
      <c r="L61" s="16">
        <v>0.28854465000000001</v>
      </c>
      <c r="M61" s="14">
        <v>0</v>
      </c>
      <c r="N61" s="16">
        <v>0</v>
      </c>
      <c r="O61" s="14" t="s">
        <v>582</v>
      </c>
      <c r="P61" s="16" t="s">
        <v>582</v>
      </c>
      <c r="Q61" s="14">
        <v>0</v>
      </c>
      <c r="R61" s="16">
        <v>0</v>
      </c>
      <c r="S61" s="14">
        <v>0</v>
      </c>
      <c r="T61" s="16">
        <v>0</v>
      </c>
      <c r="U61" s="14">
        <v>2.8433609299999998</v>
      </c>
      <c r="V61" s="16">
        <v>0.33854521999999998</v>
      </c>
    </row>
    <row r="62" spans="1:22" x14ac:dyDescent="0.25">
      <c r="A62" s="11" t="s">
        <v>532</v>
      </c>
      <c r="B62" s="13">
        <v>4476</v>
      </c>
      <c r="C62" s="14">
        <f>(3/B62*100)</f>
        <v>6.7024128686327081E-2</v>
      </c>
      <c r="D62" s="15">
        <v>4473</v>
      </c>
      <c r="E62" s="14">
        <v>71.464804459999996</v>
      </c>
      <c r="F62" s="16">
        <v>0.70472992999999995</v>
      </c>
      <c r="G62" s="14">
        <v>19.007059680000001</v>
      </c>
      <c r="H62" s="16">
        <v>0.58941953999999996</v>
      </c>
      <c r="I62" s="14">
        <v>5.7222310700000003</v>
      </c>
      <c r="J62" s="16">
        <v>0.36317703000000001</v>
      </c>
      <c r="K62" s="14">
        <v>3.5584774000000001</v>
      </c>
      <c r="L62" s="16">
        <v>0.2789104</v>
      </c>
      <c r="M62" s="14">
        <v>0</v>
      </c>
      <c r="N62" s="16">
        <v>0</v>
      </c>
      <c r="O62" s="14" t="s">
        <v>582</v>
      </c>
      <c r="P62" s="16" t="s">
        <v>582</v>
      </c>
      <c r="Q62" s="14">
        <v>0</v>
      </c>
      <c r="R62" s="16">
        <v>0</v>
      </c>
      <c r="S62" s="14">
        <v>0</v>
      </c>
      <c r="T62" s="16">
        <v>0</v>
      </c>
      <c r="U62" s="14">
        <v>0.24742739</v>
      </c>
      <c r="V62" s="16">
        <v>6.6373520000000005E-2</v>
      </c>
    </row>
    <row r="63" spans="1:22" x14ac:dyDescent="0.25">
      <c r="A63" s="11" t="s">
        <v>533</v>
      </c>
      <c r="B63" s="13">
        <v>5324</v>
      </c>
      <c r="C63" s="14">
        <f>(0/B63*100)</f>
        <v>0</v>
      </c>
      <c r="D63" s="15">
        <v>5324</v>
      </c>
      <c r="E63" s="14">
        <v>0</v>
      </c>
      <c r="F63" s="16">
        <v>0</v>
      </c>
      <c r="G63" s="14">
        <v>0</v>
      </c>
      <c r="H63" s="16">
        <v>0</v>
      </c>
      <c r="I63" s="14">
        <v>0</v>
      </c>
      <c r="J63" s="16">
        <v>0</v>
      </c>
      <c r="K63" s="14">
        <v>0</v>
      </c>
      <c r="L63" s="16">
        <v>0</v>
      </c>
      <c r="M63" s="14">
        <v>0</v>
      </c>
      <c r="N63" s="16">
        <v>0</v>
      </c>
      <c r="O63" s="14" t="s">
        <v>582</v>
      </c>
      <c r="P63" s="16" t="s">
        <v>582</v>
      </c>
      <c r="Q63" s="14">
        <v>100</v>
      </c>
      <c r="R63" s="16">
        <v>0</v>
      </c>
      <c r="S63" s="14">
        <v>0</v>
      </c>
      <c r="T63" s="16">
        <v>0</v>
      </c>
      <c r="U63" s="14">
        <v>0</v>
      </c>
      <c r="V63" s="16">
        <v>0</v>
      </c>
    </row>
    <row r="64" spans="1:22" x14ac:dyDescent="0.25">
      <c r="A64" s="11" t="s">
        <v>534</v>
      </c>
      <c r="B64" s="13">
        <v>3634</v>
      </c>
      <c r="C64" s="14">
        <f>(0/B64*100)</f>
        <v>0</v>
      </c>
      <c r="D64" s="15">
        <v>3634</v>
      </c>
      <c r="E64" s="14">
        <v>0</v>
      </c>
      <c r="F64" s="16">
        <v>0</v>
      </c>
      <c r="G64" s="14">
        <v>0</v>
      </c>
      <c r="H64" s="16">
        <v>0</v>
      </c>
      <c r="I64" s="14">
        <v>0</v>
      </c>
      <c r="J64" s="16">
        <v>0</v>
      </c>
      <c r="K64" s="14">
        <v>0</v>
      </c>
      <c r="L64" s="16">
        <v>0</v>
      </c>
      <c r="M64" s="14">
        <v>0</v>
      </c>
      <c r="N64" s="16">
        <v>0</v>
      </c>
      <c r="O64" s="14" t="s">
        <v>582</v>
      </c>
      <c r="P64" s="16" t="s">
        <v>582</v>
      </c>
      <c r="Q64" s="14">
        <v>100</v>
      </c>
      <c r="R64" s="16">
        <v>0</v>
      </c>
      <c r="S64" s="14">
        <v>0</v>
      </c>
      <c r="T64" s="16">
        <v>0</v>
      </c>
      <c r="U64" s="14">
        <v>0</v>
      </c>
      <c r="V64" s="16">
        <v>0</v>
      </c>
    </row>
    <row r="65" spans="1:22" x14ac:dyDescent="0.25">
      <c r="A65" s="11" t="s">
        <v>535</v>
      </c>
      <c r="B65" s="13">
        <v>5325</v>
      </c>
      <c r="C65" s="14">
        <f>(0/B65*100)</f>
        <v>0</v>
      </c>
      <c r="D65" s="15">
        <v>5325</v>
      </c>
      <c r="E65" s="14">
        <v>0</v>
      </c>
      <c r="F65" s="16">
        <v>0</v>
      </c>
      <c r="G65" s="14">
        <v>0</v>
      </c>
      <c r="H65" s="16">
        <v>0</v>
      </c>
      <c r="I65" s="14">
        <v>0</v>
      </c>
      <c r="J65" s="16">
        <v>0</v>
      </c>
      <c r="K65" s="14">
        <v>0</v>
      </c>
      <c r="L65" s="16">
        <v>0</v>
      </c>
      <c r="M65" s="14">
        <v>0</v>
      </c>
      <c r="N65" s="16">
        <v>0</v>
      </c>
      <c r="O65" s="14" t="s">
        <v>582</v>
      </c>
      <c r="P65" s="16" t="s">
        <v>582</v>
      </c>
      <c r="Q65" s="14">
        <v>100</v>
      </c>
      <c r="R65" s="16">
        <v>0</v>
      </c>
      <c r="S65" s="14">
        <v>0</v>
      </c>
      <c r="T65" s="16">
        <v>0</v>
      </c>
      <c r="U65" s="14">
        <v>0</v>
      </c>
      <c r="V65" s="16">
        <v>0</v>
      </c>
    </row>
    <row r="66" spans="1:22" x14ac:dyDescent="0.25">
      <c r="A66" s="11" t="s">
        <v>536</v>
      </c>
      <c r="B66" s="13">
        <v>5665</v>
      </c>
      <c r="C66" s="14">
        <f>(77/B66*100)</f>
        <v>1.3592233009708738</v>
      </c>
      <c r="D66" s="15">
        <v>5588</v>
      </c>
      <c r="E66" s="14">
        <v>70.729157560000004</v>
      </c>
      <c r="F66" s="16">
        <v>0.59267791999999997</v>
      </c>
      <c r="G66" s="14">
        <v>14.0632895</v>
      </c>
      <c r="H66" s="16">
        <v>0.48262069000000002</v>
      </c>
      <c r="I66" s="14">
        <v>4.8193338800000003</v>
      </c>
      <c r="J66" s="16">
        <v>0.33021578000000001</v>
      </c>
      <c r="K66" s="14">
        <v>4.5150953200000004</v>
      </c>
      <c r="L66" s="16">
        <v>0.27953377000000001</v>
      </c>
      <c r="M66" s="14">
        <v>0</v>
      </c>
      <c r="N66" s="16">
        <v>0</v>
      </c>
      <c r="O66" s="14" t="s">
        <v>582</v>
      </c>
      <c r="P66" s="16" t="s">
        <v>582</v>
      </c>
      <c r="Q66" s="14">
        <v>0</v>
      </c>
      <c r="R66" s="16">
        <v>0</v>
      </c>
      <c r="S66" s="14">
        <v>0</v>
      </c>
      <c r="T66" s="16">
        <v>0</v>
      </c>
      <c r="U66" s="14">
        <v>5.8731237399999996</v>
      </c>
      <c r="V66" s="16">
        <v>0.29996254999999999</v>
      </c>
    </row>
    <row r="67" spans="1:22" x14ac:dyDescent="0.25">
      <c r="A67" s="11" t="s">
        <v>537</v>
      </c>
      <c r="B67" s="13">
        <v>6971</v>
      </c>
      <c r="C67" s="14">
        <f>(146/B67*100)</f>
        <v>2.094391048630039</v>
      </c>
      <c r="D67" s="15">
        <v>6825</v>
      </c>
      <c r="E67" s="14">
        <v>68.017803700000002</v>
      </c>
      <c r="F67" s="16">
        <v>0.65672406999999999</v>
      </c>
      <c r="G67" s="14">
        <v>19.926122079999999</v>
      </c>
      <c r="H67" s="16">
        <v>0.55382105999999998</v>
      </c>
      <c r="I67" s="14">
        <v>4.9526088100000001</v>
      </c>
      <c r="J67" s="16">
        <v>0.27859815999999998</v>
      </c>
      <c r="K67" s="14">
        <v>4.3407486400000002</v>
      </c>
      <c r="L67" s="16">
        <v>0.30160151000000002</v>
      </c>
      <c r="M67" s="14">
        <v>0</v>
      </c>
      <c r="N67" s="16">
        <v>0</v>
      </c>
      <c r="O67" s="14" t="s">
        <v>582</v>
      </c>
      <c r="P67" s="16" t="s">
        <v>582</v>
      </c>
      <c r="Q67" s="14">
        <v>0</v>
      </c>
      <c r="R67" s="16">
        <v>0</v>
      </c>
      <c r="S67" s="14">
        <v>0</v>
      </c>
      <c r="T67" s="16">
        <v>0</v>
      </c>
      <c r="U67" s="14">
        <v>2.7627167500000001</v>
      </c>
      <c r="V67" s="16">
        <v>0.23385991</v>
      </c>
    </row>
    <row r="68" spans="1:22" x14ac:dyDescent="0.25">
      <c r="A68" s="11" t="s">
        <v>538</v>
      </c>
      <c r="B68" s="13">
        <v>12083</v>
      </c>
      <c r="C68" s="14">
        <f>(26/B68*100)</f>
        <v>0.21517834974757924</v>
      </c>
      <c r="D68" s="15">
        <v>12057</v>
      </c>
      <c r="E68" s="14">
        <v>62.858979380000001</v>
      </c>
      <c r="F68" s="16">
        <v>0.39026504000000001</v>
      </c>
      <c r="G68" s="14">
        <v>16.571662719999999</v>
      </c>
      <c r="H68" s="16">
        <v>0.34629219</v>
      </c>
      <c r="I68" s="14">
        <v>6.1829701100000003</v>
      </c>
      <c r="J68" s="16">
        <v>0.23138133999999999</v>
      </c>
      <c r="K68" s="14">
        <v>4.9655109900000003</v>
      </c>
      <c r="L68" s="16">
        <v>0.19277252</v>
      </c>
      <c r="M68" s="14">
        <v>0</v>
      </c>
      <c r="N68" s="16">
        <v>0</v>
      </c>
      <c r="O68" s="14" t="s">
        <v>582</v>
      </c>
      <c r="P68" s="16" t="s">
        <v>582</v>
      </c>
      <c r="Q68" s="14">
        <v>0</v>
      </c>
      <c r="R68" s="16">
        <v>0</v>
      </c>
      <c r="S68" s="14">
        <v>0</v>
      </c>
      <c r="T68" s="16">
        <v>0</v>
      </c>
      <c r="U68" s="14">
        <v>9.4208768099999993</v>
      </c>
      <c r="V68" s="16">
        <v>0.21573275</v>
      </c>
    </row>
    <row r="69" spans="1:22" x14ac:dyDescent="0.25">
      <c r="A69" s="11" t="s">
        <v>539</v>
      </c>
      <c r="B69" s="13">
        <v>4876</v>
      </c>
      <c r="C69" s="14">
        <f>(0/B69*100)</f>
        <v>0</v>
      </c>
      <c r="D69" s="15">
        <v>4876</v>
      </c>
      <c r="E69" s="14">
        <v>0</v>
      </c>
      <c r="F69" s="16">
        <v>0</v>
      </c>
      <c r="G69" s="14">
        <v>0</v>
      </c>
      <c r="H69" s="16">
        <v>0</v>
      </c>
      <c r="I69" s="14">
        <v>0</v>
      </c>
      <c r="J69" s="16">
        <v>0</v>
      </c>
      <c r="K69" s="14">
        <v>0</v>
      </c>
      <c r="L69" s="16">
        <v>0</v>
      </c>
      <c r="M69" s="14">
        <v>0</v>
      </c>
      <c r="N69" s="16">
        <v>0</v>
      </c>
      <c r="O69" s="14" t="s">
        <v>582</v>
      </c>
      <c r="P69" s="16" t="s">
        <v>582</v>
      </c>
      <c r="Q69" s="14">
        <v>100</v>
      </c>
      <c r="R69" s="16">
        <v>0</v>
      </c>
      <c r="S69" s="14">
        <v>0</v>
      </c>
      <c r="T69" s="16">
        <v>0</v>
      </c>
      <c r="U69" s="14">
        <v>0</v>
      </c>
      <c r="V69" s="16">
        <v>0</v>
      </c>
    </row>
    <row r="70" spans="1:22" x14ac:dyDescent="0.25">
      <c r="A70" s="11" t="s">
        <v>540</v>
      </c>
      <c r="B70" s="13">
        <v>6036</v>
      </c>
      <c r="C70" s="14">
        <f>(223/B70*100)</f>
        <v>3.6944996686547382</v>
      </c>
      <c r="D70" s="15">
        <v>5813</v>
      </c>
      <c r="E70" s="14">
        <v>73.762948829999999</v>
      </c>
      <c r="F70" s="16">
        <v>1.0223898300000001</v>
      </c>
      <c r="G70" s="14">
        <v>15.19703486</v>
      </c>
      <c r="H70" s="16">
        <v>0.54399063000000003</v>
      </c>
      <c r="I70" s="14">
        <v>5.5429124099999996</v>
      </c>
      <c r="J70" s="16">
        <v>0.4364614</v>
      </c>
      <c r="K70" s="14">
        <v>3.2314216099999999</v>
      </c>
      <c r="L70" s="16">
        <v>0.23111824</v>
      </c>
      <c r="M70" s="14">
        <v>0</v>
      </c>
      <c r="N70" s="16">
        <v>0</v>
      </c>
      <c r="O70" s="14" t="s">
        <v>582</v>
      </c>
      <c r="P70" s="16" t="s">
        <v>582</v>
      </c>
      <c r="Q70" s="14">
        <v>0</v>
      </c>
      <c r="R70" s="16">
        <v>0</v>
      </c>
      <c r="S70" s="14">
        <v>0</v>
      </c>
      <c r="T70" s="16">
        <v>0</v>
      </c>
      <c r="U70" s="14">
        <v>2.2656822999999999</v>
      </c>
      <c r="V70" s="16">
        <v>0.28253879999999998</v>
      </c>
    </row>
    <row r="71" spans="1:22" x14ac:dyDescent="0.25">
      <c r="A71" s="11" t="s">
        <v>541</v>
      </c>
      <c r="B71" s="13">
        <v>6115</v>
      </c>
      <c r="C71" s="14">
        <f>(17/B71*100)</f>
        <v>0.27800490596892891</v>
      </c>
      <c r="D71" s="15">
        <v>6098</v>
      </c>
      <c r="E71" s="14">
        <v>71.276366469999999</v>
      </c>
      <c r="F71" s="16">
        <v>0.65299260000000003</v>
      </c>
      <c r="G71" s="14">
        <v>19.554195920000002</v>
      </c>
      <c r="H71" s="16">
        <v>0.56344077000000004</v>
      </c>
      <c r="I71" s="14">
        <v>5.7184157400000002</v>
      </c>
      <c r="J71" s="16">
        <v>0.31309323999999999</v>
      </c>
      <c r="K71" s="14">
        <v>2.9787480899999998</v>
      </c>
      <c r="L71" s="16">
        <v>0.20596995000000001</v>
      </c>
      <c r="M71" s="14">
        <v>0</v>
      </c>
      <c r="N71" s="16">
        <v>0</v>
      </c>
      <c r="O71" s="14" t="s">
        <v>582</v>
      </c>
      <c r="P71" s="16" t="s">
        <v>582</v>
      </c>
      <c r="Q71" s="14">
        <v>0</v>
      </c>
      <c r="R71" s="16">
        <v>0</v>
      </c>
      <c r="S71" s="14">
        <v>0</v>
      </c>
      <c r="T71" s="16">
        <v>0</v>
      </c>
      <c r="U71" s="14">
        <v>0.47227379000000003</v>
      </c>
      <c r="V71" s="16">
        <v>0.10008093</v>
      </c>
    </row>
    <row r="72" spans="1:22" x14ac:dyDescent="0.25">
      <c r="A72" s="11" t="s">
        <v>542</v>
      </c>
      <c r="B72" s="13">
        <v>7708</v>
      </c>
      <c r="C72" s="14">
        <f>(5/B72*100)</f>
        <v>6.4867669953295279E-2</v>
      </c>
      <c r="D72" s="15">
        <v>7703</v>
      </c>
      <c r="E72" s="14">
        <v>86.746366899999998</v>
      </c>
      <c r="F72" s="16">
        <v>0.43454649000000001</v>
      </c>
      <c r="G72" s="14">
        <v>9.5556813900000002</v>
      </c>
      <c r="H72" s="16">
        <v>0.37614311</v>
      </c>
      <c r="I72" s="14">
        <v>2.3672416799999998</v>
      </c>
      <c r="J72" s="16">
        <v>0.17696078000000001</v>
      </c>
      <c r="K72" s="14">
        <v>1.1044001800000001</v>
      </c>
      <c r="L72" s="16">
        <v>0.12212197</v>
      </c>
      <c r="M72" s="14">
        <v>0</v>
      </c>
      <c r="N72" s="16">
        <v>0</v>
      </c>
      <c r="O72" s="14" t="s">
        <v>582</v>
      </c>
      <c r="P72" s="16" t="s">
        <v>582</v>
      </c>
      <c r="Q72" s="14">
        <v>0</v>
      </c>
      <c r="R72" s="16">
        <v>0</v>
      </c>
      <c r="S72" s="14">
        <v>0</v>
      </c>
      <c r="T72" s="16">
        <v>0</v>
      </c>
      <c r="U72" s="14">
        <v>0.22630985000000001</v>
      </c>
      <c r="V72" s="16">
        <v>5.9875619999999997E-2</v>
      </c>
    </row>
    <row r="73" spans="1:22" x14ac:dyDescent="0.25">
      <c r="A73" s="11" t="s">
        <v>543</v>
      </c>
      <c r="B73" s="13">
        <v>8249</v>
      </c>
      <c r="C73" s="14">
        <f>(148/B73*100)</f>
        <v>1.7941568674990909</v>
      </c>
      <c r="D73" s="15">
        <v>8101</v>
      </c>
      <c r="E73" s="14">
        <v>74.285624720000001</v>
      </c>
      <c r="F73" s="16">
        <v>0.81336913</v>
      </c>
      <c r="G73" s="14">
        <v>13.50335375</v>
      </c>
      <c r="H73" s="16">
        <v>0.55021438</v>
      </c>
      <c r="I73" s="14">
        <v>6.3004571599999997</v>
      </c>
      <c r="J73" s="16">
        <v>0.32588631000000001</v>
      </c>
      <c r="K73" s="14">
        <v>4.7044222400000004</v>
      </c>
      <c r="L73" s="16">
        <v>0.34689761000000002</v>
      </c>
      <c r="M73" s="14">
        <v>0</v>
      </c>
      <c r="N73" s="16">
        <v>0</v>
      </c>
      <c r="O73" s="14" t="s">
        <v>582</v>
      </c>
      <c r="P73" s="16" t="s">
        <v>582</v>
      </c>
      <c r="Q73" s="14">
        <v>0</v>
      </c>
      <c r="R73" s="16">
        <v>0</v>
      </c>
      <c r="S73" s="14">
        <v>0</v>
      </c>
      <c r="T73" s="16">
        <v>0</v>
      </c>
      <c r="U73" s="14">
        <v>1.2061421400000001</v>
      </c>
      <c r="V73" s="16">
        <v>0.16573609</v>
      </c>
    </row>
    <row r="74" spans="1:22" x14ac:dyDescent="0.25">
      <c r="A74" s="11" t="s">
        <v>544</v>
      </c>
      <c r="B74" s="13">
        <v>4692</v>
      </c>
      <c r="C74" s="14">
        <f>(0/B74*100)</f>
        <v>0</v>
      </c>
      <c r="D74" s="15">
        <v>4692</v>
      </c>
      <c r="E74" s="14">
        <v>0</v>
      </c>
      <c r="F74" s="16">
        <v>0</v>
      </c>
      <c r="G74" s="14">
        <v>0</v>
      </c>
      <c r="H74" s="16">
        <v>0</v>
      </c>
      <c r="I74" s="14">
        <v>0</v>
      </c>
      <c r="J74" s="16">
        <v>0</v>
      </c>
      <c r="K74" s="14">
        <v>0</v>
      </c>
      <c r="L74" s="16">
        <v>0</v>
      </c>
      <c r="M74" s="14">
        <v>0</v>
      </c>
      <c r="N74" s="16">
        <v>0</v>
      </c>
      <c r="O74" s="14" t="s">
        <v>582</v>
      </c>
      <c r="P74" s="16" t="s">
        <v>582</v>
      </c>
      <c r="Q74" s="14">
        <v>100</v>
      </c>
      <c r="R74" s="16">
        <v>0</v>
      </c>
      <c r="S74" s="14">
        <v>0</v>
      </c>
      <c r="T74" s="16">
        <v>0</v>
      </c>
      <c r="U74" s="14">
        <v>0</v>
      </c>
      <c r="V74" s="16">
        <v>0</v>
      </c>
    </row>
    <row r="75" spans="1:22" x14ac:dyDescent="0.25">
      <c r="A75" s="11" t="s">
        <v>545</v>
      </c>
      <c r="B75" s="13">
        <v>5375</v>
      </c>
      <c r="C75" s="14">
        <f>(218/B75*100)</f>
        <v>4.0558139534883724</v>
      </c>
      <c r="D75" s="15">
        <v>5157</v>
      </c>
      <c r="E75" s="14">
        <v>59.578332619999998</v>
      </c>
      <c r="F75" s="16">
        <v>0.93866461999999995</v>
      </c>
      <c r="G75" s="14">
        <v>20.572572999999998</v>
      </c>
      <c r="H75" s="16">
        <v>0.53814550000000005</v>
      </c>
      <c r="I75" s="14">
        <v>6.04196767</v>
      </c>
      <c r="J75" s="16">
        <v>0.27857103</v>
      </c>
      <c r="K75" s="14">
        <v>5.4727086299999996</v>
      </c>
      <c r="L75" s="16">
        <v>0.33481949999999999</v>
      </c>
      <c r="M75" s="14">
        <v>0</v>
      </c>
      <c r="N75" s="16">
        <v>0</v>
      </c>
      <c r="O75" s="14" t="s">
        <v>582</v>
      </c>
      <c r="P75" s="16" t="s">
        <v>582</v>
      </c>
      <c r="Q75" s="14">
        <v>0</v>
      </c>
      <c r="R75" s="16">
        <v>0</v>
      </c>
      <c r="S75" s="14">
        <v>0</v>
      </c>
      <c r="T75" s="16">
        <v>0</v>
      </c>
      <c r="U75" s="14">
        <v>8.3344180800000007</v>
      </c>
      <c r="V75" s="16">
        <v>0.69566749999999999</v>
      </c>
    </row>
    <row r="76" spans="1:22" x14ac:dyDescent="0.25">
      <c r="A76" s="11" t="s">
        <v>546</v>
      </c>
      <c r="B76" s="13">
        <v>14167</v>
      </c>
      <c r="C76" s="14">
        <f>(229/B76*100)</f>
        <v>1.6164325545281288</v>
      </c>
      <c r="D76" s="15">
        <v>13938</v>
      </c>
      <c r="E76" s="14">
        <v>66.460779799999997</v>
      </c>
      <c r="F76" s="16">
        <v>0.59481746999999996</v>
      </c>
      <c r="G76" s="14">
        <v>17.042824960000001</v>
      </c>
      <c r="H76" s="16">
        <v>0.46713888999999997</v>
      </c>
      <c r="I76" s="14">
        <v>6.8896111700000002</v>
      </c>
      <c r="J76" s="16">
        <v>0.28474326999999999</v>
      </c>
      <c r="K76" s="14">
        <v>5.2973305399999999</v>
      </c>
      <c r="L76" s="16">
        <v>0.23787303000000001</v>
      </c>
      <c r="M76" s="14">
        <v>0</v>
      </c>
      <c r="N76" s="16">
        <v>0</v>
      </c>
      <c r="O76" s="14" t="s">
        <v>582</v>
      </c>
      <c r="P76" s="16" t="s">
        <v>582</v>
      </c>
      <c r="Q76" s="14">
        <v>0</v>
      </c>
      <c r="R76" s="16">
        <v>0</v>
      </c>
      <c r="S76" s="14">
        <v>0</v>
      </c>
      <c r="T76" s="16">
        <v>0</v>
      </c>
      <c r="U76" s="14">
        <v>4.3094535299999999</v>
      </c>
      <c r="V76" s="16">
        <v>0.28924443999999999</v>
      </c>
    </row>
    <row r="77" spans="1:22" x14ac:dyDescent="0.25">
      <c r="A77" s="11" t="s">
        <v>547</v>
      </c>
      <c r="B77" s="13">
        <v>6062</v>
      </c>
      <c r="C77" s="14">
        <f>(98/B77*100)</f>
        <v>1.6166281755196306</v>
      </c>
      <c r="D77" s="15">
        <v>5964</v>
      </c>
      <c r="E77" s="14">
        <v>72.823119379999994</v>
      </c>
      <c r="F77" s="16">
        <v>0.65577627000000005</v>
      </c>
      <c r="G77" s="14">
        <v>13.692816799999999</v>
      </c>
      <c r="H77" s="16">
        <v>0.48545437000000002</v>
      </c>
      <c r="I77" s="14">
        <v>3.8246908199999998</v>
      </c>
      <c r="J77" s="16">
        <v>0.25292828000000001</v>
      </c>
      <c r="K77" s="14">
        <v>3.4939675600000002</v>
      </c>
      <c r="L77" s="16">
        <v>0.21424483999999999</v>
      </c>
      <c r="M77" s="14">
        <v>0</v>
      </c>
      <c r="N77" s="16">
        <v>0</v>
      </c>
      <c r="O77" s="14" t="s">
        <v>582</v>
      </c>
      <c r="P77" s="16" t="s">
        <v>582</v>
      </c>
      <c r="Q77" s="14">
        <v>0</v>
      </c>
      <c r="R77" s="16">
        <v>0</v>
      </c>
      <c r="S77" s="14">
        <v>0</v>
      </c>
      <c r="T77" s="16">
        <v>0</v>
      </c>
      <c r="U77" s="14">
        <v>6.1654054399999998</v>
      </c>
      <c r="V77" s="16">
        <v>0.48105073999999998</v>
      </c>
    </row>
    <row r="78" spans="1:22" x14ac:dyDescent="0.25">
      <c r="A78" s="11" t="s">
        <v>548</v>
      </c>
      <c r="B78" s="13">
        <v>5826</v>
      </c>
      <c r="C78" s="14">
        <f>(0/B78*100)</f>
        <v>0</v>
      </c>
      <c r="D78" s="15">
        <v>5826</v>
      </c>
      <c r="E78" s="14">
        <v>0</v>
      </c>
      <c r="F78" s="16">
        <v>0</v>
      </c>
      <c r="G78" s="14">
        <v>0</v>
      </c>
      <c r="H78" s="16">
        <v>0</v>
      </c>
      <c r="I78" s="14">
        <v>0</v>
      </c>
      <c r="J78" s="16">
        <v>0</v>
      </c>
      <c r="K78" s="14">
        <v>0</v>
      </c>
      <c r="L78" s="16">
        <v>0</v>
      </c>
      <c r="M78" s="14">
        <v>0</v>
      </c>
      <c r="N78" s="16">
        <v>0</v>
      </c>
      <c r="O78" s="14" t="s">
        <v>582</v>
      </c>
      <c r="P78" s="16" t="s">
        <v>582</v>
      </c>
      <c r="Q78" s="14">
        <v>100</v>
      </c>
      <c r="R78" s="16">
        <v>0</v>
      </c>
      <c r="S78" s="14">
        <v>0</v>
      </c>
      <c r="T78" s="16">
        <v>0</v>
      </c>
      <c r="U78" s="14">
        <v>0</v>
      </c>
      <c r="V78" s="16">
        <v>0</v>
      </c>
    </row>
    <row r="79" spans="1:22" ht="24.95" customHeight="1" x14ac:dyDescent="0.25">
      <c r="A79" s="11" t="s">
        <v>549</v>
      </c>
      <c r="B79" s="13">
        <v>1657</v>
      </c>
      <c r="C79" s="14">
        <f>(0/B79*100)</f>
        <v>0</v>
      </c>
      <c r="D79" s="15">
        <v>1657</v>
      </c>
      <c r="E79" s="14">
        <v>0</v>
      </c>
      <c r="F79" s="16">
        <v>0</v>
      </c>
      <c r="G79" s="14">
        <v>0</v>
      </c>
      <c r="H79" s="16">
        <v>0</v>
      </c>
      <c r="I79" s="14">
        <v>0</v>
      </c>
      <c r="J79" s="16">
        <v>0</v>
      </c>
      <c r="K79" s="14">
        <v>0</v>
      </c>
      <c r="L79" s="16">
        <v>0</v>
      </c>
      <c r="M79" s="14">
        <v>0</v>
      </c>
      <c r="N79" s="16">
        <v>0</v>
      </c>
      <c r="O79" s="14" t="s">
        <v>582</v>
      </c>
      <c r="P79" s="16" t="s">
        <v>582</v>
      </c>
      <c r="Q79" s="14">
        <v>100</v>
      </c>
      <c r="R79" s="16">
        <v>0</v>
      </c>
      <c r="S79" s="14">
        <v>0</v>
      </c>
      <c r="T79" s="16">
        <v>0</v>
      </c>
      <c r="U79" s="14">
        <v>0</v>
      </c>
      <c r="V79" s="16">
        <v>0</v>
      </c>
    </row>
    <row r="80" spans="1:22" x14ac:dyDescent="0.25">
      <c r="A80" s="11" t="s">
        <v>550</v>
      </c>
      <c r="B80" s="13">
        <v>7841</v>
      </c>
      <c r="C80" s="14">
        <f>(0/B80*100)</f>
        <v>0</v>
      </c>
      <c r="D80" s="15">
        <v>7841</v>
      </c>
      <c r="E80" s="14">
        <v>0</v>
      </c>
      <c r="F80" s="16">
        <v>0</v>
      </c>
      <c r="G80" s="14">
        <v>0</v>
      </c>
      <c r="H80" s="16">
        <v>0</v>
      </c>
      <c r="I80" s="14">
        <v>0</v>
      </c>
      <c r="J80" s="16">
        <v>0</v>
      </c>
      <c r="K80" s="14">
        <v>0</v>
      </c>
      <c r="L80" s="16">
        <v>0</v>
      </c>
      <c r="M80" s="14">
        <v>0</v>
      </c>
      <c r="N80" s="16">
        <v>0</v>
      </c>
      <c r="O80" s="14" t="s">
        <v>582</v>
      </c>
      <c r="P80" s="16" t="s">
        <v>582</v>
      </c>
      <c r="Q80" s="14">
        <v>100</v>
      </c>
      <c r="R80" s="16">
        <v>0</v>
      </c>
      <c r="S80" s="14">
        <v>0</v>
      </c>
      <c r="T80" s="16">
        <v>0</v>
      </c>
      <c r="U80" s="14">
        <v>0</v>
      </c>
      <c r="V80" s="16">
        <v>0</v>
      </c>
    </row>
    <row r="81" spans="1:22" x14ac:dyDescent="0.25">
      <c r="A81" s="19" t="s">
        <v>551</v>
      </c>
      <c r="B81" s="13">
        <v>8861</v>
      </c>
      <c r="C81" s="14">
        <f>(76/B81*100)</f>
        <v>0.85769100552984989</v>
      </c>
      <c r="D81" s="15">
        <v>8785</v>
      </c>
      <c r="E81" s="14">
        <v>58.586777929999997</v>
      </c>
      <c r="F81" s="16">
        <v>0.79457116000000005</v>
      </c>
      <c r="G81" s="14">
        <v>27.376262730000001</v>
      </c>
      <c r="H81" s="16">
        <v>0.63345233000000001</v>
      </c>
      <c r="I81" s="14">
        <v>8.6047981700000005</v>
      </c>
      <c r="J81" s="16">
        <v>0.39243240000000001</v>
      </c>
      <c r="K81" s="14">
        <v>4.8568394599999998</v>
      </c>
      <c r="L81" s="16">
        <v>0.27808537999999999</v>
      </c>
      <c r="M81" s="14">
        <v>0</v>
      </c>
      <c r="N81" s="16">
        <v>0</v>
      </c>
      <c r="O81" s="14" t="s">
        <v>582</v>
      </c>
      <c r="P81" s="16" t="s">
        <v>582</v>
      </c>
      <c r="Q81" s="14">
        <v>0</v>
      </c>
      <c r="R81" s="16">
        <v>0</v>
      </c>
      <c r="S81" s="14">
        <v>0</v>
      </c>
      <c r="T81" s="16">
        <v>0</v>
      </c>
      <c r="U81" s="14">
        <v>0.57532172000000004</v>
      </c>
      <c r="V81" s="16">
        <v>0.10629694000000001</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925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926</v>
      </c>
      <c r="F4" s="22"/>
      <c r="G4" s="21" t="s">
        <v>927</v>
      </c>
      <c r="H4" s="22"/>
      <c r="I4" s="21" t="s">
        <v>928</v>
      </c>
      <c r="J4" s="22"/>
      <c r="K4" s="21" t="s">
        <v>929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 t="shared" ref="C7:C41" si="0">(0/B7*100)</f>
        <v>0</v>
      </c>
      <c r="D7" s="15">
        <v>14530</v>
      </c>
      <c r="E7" s="14">
        <v>0</v>
      </c>
      <c r="F7" s="16">
        <v>0</v>
      </c>
      <c r="G7" s="14">
        <v>85.417041690000005</v>
      </c>
      <c r="H7" s="16">
        <v>0.43492166999999998</v>
      </c>
      <c r="I7" s="14">
        <v>13.921643449999999</v>
      </c>
      <c r="J7" s="16">
        <v>0.42356375000000002</v>
      </c>
      <c r="K7" s="14">
        <v>0</v>
      </c>
      <c r="L7" s="16">
        <v>0</v>
      </c>
      <c r="M7" s="14">
        <v>0</v>
      </c>
      <c r="N7" s="16">
        <v>0</v>
      </c>
      <c r="O7" s="14" t="s">
        <v>582</v>
      </c>
      <c r="P7" s="16" t="s">
        <v>582</v>
      </c>
      <c r="Q7" s="14">
        <v>0</v>
      </c>
      <c r="R7" s="16">
        <v>0</v>
      </c>
      <c r="S7" s="14">
        <v>0</v>
      </c>
      <c r="T7" s="16">
        <v>0</v>
      </c>
      <c r="U7" s="14">
        <v>0.66131485000000001</v>
      </c>
      <c r="V7" s="16">
        <v>0.1158758</v>
      </c>
    </row>
    <row r="8" spans="1:22" x14ac:dyDescent="0.25">
      <c r="A8" s="11" t="s">
        <v>478</v>
      </c>
      <c r="B8" s="13">
        <v>7007</v>
      </c>
      <c r="C8" s="14">
        <f t="shared" si="0"/>
        <v>0</v>
      </c>
      <c r="D8" s="15">
        <v>7007</v>
      </c>
      <c r="E8" s="14">
        <v>0</v>
      </c>
      <c r="F8" s="16">
        <v>0</v>
      </c>
      <c r="G8" s="14">
        <v>2.0316052600000001</v>
      </c>
      <c r="H8" s="16">
        <v>0.56010212000000004</v>
      </c>
      <c r="I8" s="14">
        <v>97.919710339999995</v>
      </c>
      <c r="J8" s="16">
        <v>0.56010521999999996</v>
      </c>
      <c r="K8" s="14">
        <v>4.5504549999999998E-2</v>
      </c>
      <c r="L8" s="16">
        <v>2.6424500000000002E-3</v>
      </c>
      <c r="M8" s="14">
        <v>0</v>
      </c>
      <c r="N8" s="16">
        <v>0</v>
      </c>
      <c r="O8" s="14" t="s">
        <v>582</v>
      </c>
      <c r="P8" s="16" t="s">
        <v>582</v>
      </c>
      <c r="Q8" s="14">
        <v>0</v>
      </c>
      <c r="R8" s="16">
        <v>0</v>
      </c>
      <c r="S8" s="14">
        <v>0</v>
      </c>
      <c r="T8" s="16">
        <v>0</v>
      </c>
      <c r="U8" s="14">
        <v>3.1798400000000002E-3</v>
      </c>
      <c r="V8" s="16">
        <v>2.26888E-3</v>
      </c>
    </row>
    <row r="9" spans="1:22" x14ac:dyDescent="0.25">
      <c r="A9" s="11" t="s">
        <v>479</v>
      </c>
      <c r="B9" s="13">
        <v>9651</v>
      </c>
      <c r="C9" s="14">
        <f t="shared" si="0"/>
        <v>0</v>
      </c>
      <c r="D9" s="15">
        <v>9651</v>
      </c>
      <c r="E9" s="14">
        <v>0</v>
      </c>
      <c r="F9" s="16">
        <v>0</v>
      </c>
      <c r="G9" s="14">
        <v>9.3062933799999996</v>
      </c>
      <c r="H9" s="16">
        <v>0.62932213999999997</v>
      </c>
      <c r="I9" s="14">
        <v>90.69370662</v>
      </c>
      <c r="J9" s="16">
        <v>0.62932213999999997</v>
      </c>
      <c r="K9" s="14">
        <v>0</v>
      </c>
      <c r="L9" s="16">
        <v>0</v>
      </c>
      <c r="M9" s="14">
        <v>0</v>
      </c>
      <c r="N9" s="16">
        <v>0</v>
      </c>
      <c r="O9" s="14" t="s">
        <v>582</v>
      </c>
      <c r="P9" s="16" t="s">
        <v>582</v>
      </c>
      <c r="Q9" s="14">
        <v>0</v>
      </c>
      <c r="R9" s="16">
        <v>0</v>
      </c>
      <c r="S9" s="14">
        <v>0</v>
      </c>
      <c r="T9" s="16">
        <v>0</v>
      </c>
      <c r="U9" s="14">
        <v>0</v>
      </c>
      <c r="V9" s="16">
        <v>0</v>
      </c>
    </row>
    <row r="10" spans="1:22" x14ac:dyDescent="0.25">
      <c r="A10" s="11" t="s">
        <v>480</v>
      </c>
      <c r="B10" s="13">
        <v>20058</v>
      </c>
      <c r="C10" s="14">
        <f t="shared" si="0"/>
        <v>0</v>
      </c>
      <c r="D10" s="15">
        <v>20058</v>
      </c>
      <c r="E10" s="14">
        <v>0</v>
      </c>
      <c r="F10" s="16">
        <v>0</v>
      </c>
      <c r="G10" s="14">
        <v>11.56476251</v>
      </c>
      <c r="H10" s="16">
        <v>0.55584926000000001</v>
      </c>
      <c r="I10" s="14">
        <v>88.296576169999994</v>
      </c>
      <c r="J10" s="16">
        <v>0.55509280999999999</v>
      </c>
      <c r="K10" s="14">
        <v>0</v>
      </c>
      <c r="L10" s="16">
        <v>0</v>
      </c>
      <c r="M10" s="14">
        <v>0</v>
      </c>
      <c r="N10" s="16">
        <v>0</v>
      </c>
      <c r="O10" s="14" t="s">
        <v>582</v>
      </c>
      <c r="P10" s="16" t="s">
        <v>582</v>
      </c>
      <c r="Q10" s="14">
        <v>0</v>
      </c>
      <c r="R10" s="16">
        <v>0</v>
      </c>
      <c r="S10" s="14">
        <v>0</v>
      </c>
      <c r="T10" s="16">
        <v>0</v>
      </c>
      <c r="U10" s="14">
        <v>0.13866132</v>
      </c>
      <c r="V10" s="16">
        <v>6.3603090000000001E-2</v>
      </c>
    </row>
    <row r="11" spans="1:22" x14ac:dyDescent="0.25">
      <c r="A11" s="11" t="s">
        <v>481</v>
      </c>
      <c r="B11" s="13">
        <v>7053</v>
      </c>
      <c r="C11" s="14">
        <f t="shared" si="0"/>
        <v>0</v>
      </c>
      <c r="D11" s="15">
        <v>7053</v>
      </c>
      <c r="E11" s="14">
        <v>0</v>
      </c>
      <c r="F11" s="16">
        <v>0</v>
      </c>
      <c r="G11" s="14">
        <v>5.80112644</v>
      </c>
      <c r="H11" s="16">
        <v>0.82706985</v>
      </c>
      <c r="I11" s="14">
        <v>94.198873559999996</v>
      </c>
      <c r="J11" s="16">
        <v>0.82706985</v>
      </c>
      <c r="K11" s="14">
        <v>0</v>
      </c>
      <c r="L11" s="16">
        <v>0</v>
      </c>
      <c r="M11" s="14">
        <v>0</v>
      </c>
      <c r="N11" s="16">
        <v>0</v>
      </c>
      <c r="O11" s="14" t="s">
        <v>582</v>
      </c>
      <c r="P11" s="16" t="s">
        <v>582</v>
      </c>
      <c r="Q11" s="14">
        <v>0</v>
      </c>
      <c r="R11" s="16">
        <v>0</v>
      </c>
      <c r="S11" s="14">
        <v>0</v>
      </c>
      <c r="T11" s="16">
        <v>0</v>
      </c>
      <c r="U11" s="14">
        <v>0</v>
      </c>
      <c r="V11" s="16">
        <v>0</v>
      </c>
    </row>
    <row r="12" spans="1:22" x14ac:dyDescent="0.25">
      <c r="A12" s="11" t="s">
        <v>482</v>
      </c>
      <c r="B12" s="13">
        <v>6894</v>
      </c>
      <c r="C12" s="14">
        <f t="shared" si="0"/>
        <v>0</v>
      </c>
      <c r="D12" s="15">
        <v>6894</v>
      </c>
      <c r="E12" s="14">
        <v>0</v>
      </c>
      <c r="F12" s="16">
        <v>0</v>
      </c>
      <c r="G12" s="14">
        <v>54.36024321</v>
      </c>
      <c r="H12" s="16">
        <v>1.1776551500000001</v>
      </c>
      <c r="I12" s="14">
        <v>45.63975679</v>
      </c>
      <c r="J12" s="16">
        <v>1.1776551500000001</v>
      </c>
      <c r="K12" s="14">
        <v>0</v>
      </c>
      <c r="L12" s="16">
        <v>0</v>
      </c>
      <c r="M12" s="14">
        <v>0</v>
      </c>
      <c r="N12" s="16">
        <v>0</v>
      </c>
      <c r="O12" s="14" t="s">
        <v>582</v>
      </c>
      <c r="P12" s="16" t="s">
        <v>582</v>
      </c>
      <c r="Q12" s="14">
        <v>0</v>
      </c>
      <c r="R12" s="16">
        <v>0</v>
      </c>
      <c r="S12" s="14">
        <v>0</v>
      </c>
      <c r="T12" s="16">
        <v>0</v>
      </c>
      <c r="U12" s="14">
        <v>0</v>
      </c>
      <c r="V12" s="16">
        <v>0</v>
      </c>
    </row>
    <row r="13" spans="1:22" x14ac:dyDescent="0.25">
      <c r="A13" s="11" t="s">
        <v>483</v>
      </c>
      <c r="B13" s="13">
        <v>7161</v>
      </c>
      <c r="C13" s="14">
        <f t="shared" si="0"/>
        <v>0</v>
      </c>
      <c r="D13" s="15">
        <v>7161</v>
      </c>
      <c r="E13" s="14">
        <v>0</v>
      </c>
      <c r="F13" s="16">
        <v>0</v>
      </c>
      <c r="G13" s="14">
        <v>99.323963950000007</v>
      </c>
      <c r="H13" s="16">
        <v>0.43166457000000003</v>
      </c>
      <c r="I13" s="14">
        <v>0.67603605</v>
      </c>
      <c r="J13" s="16">
        <v>0.43166457000000003</v>
      </c>
      <c r="K13" s="14">
        <v>0</v>
      </c>
      <c r="L13" s="16">
        <v>0</v>
      </c>
      <c r="M13" s="14">
        <v>0</v>
      </c>
      <c r="N13" s="16">
        <v>0</v>
      </c>
      <c r="O13" s="14" t="s">
        <v>582</v>
      </c>
      <c r="P13" s="16" t="s">
        <v>582</v>
      </c>
      <c r="Q13" s="14">
        <v>0</v>
      </c>
      <c r="R13" s="16">
        <v>0</v>
      </c>
      <c r="S13" s="14">
        <v>0</v>
      </c>
      <c r="T13" s="16">
        <v>0</v>
      </c>
      <c r="U13" s="14">
        <v>0</v>
      </c>
      <c r="V13" s="16">
        <v>0</v>
      </c>
    </row>
    <row r="14" spans="1:22" x14ac:dyDescent="0.25">
      <c r="A14" s="11" t="s">
        <v>484</v>
      </c>
      <c r="B14" s="13">
        <v>5587</v>
      </c>
      <c r="C14" s="14">
        <f t="shared" si="0"/>
        <v>0</v>
      </c>
      <c r="D14" s="15">
        <v>5587</v>
      </c>
      <c r="E14" s="14">
        <v>0</v>
      </c>
      <c r="F14" s="16">
        <v>0</v>
      </c>
      <c r="G14" s="14">
        <v>98.678372830000001</v>
      </c>
      <c r="H14" s="16">
        <v>0.25116351999999997</v>
      </c>
      <c r="I14" s="14">
        <v>1.32162717</v>
      </c>
      <c r="J14" s="16">
        <v>0.25116351999999997</v>
      </c>
      <c r="K14" s="14">
        <v>0</v>
      </c>
      <c r="L14" s="16">
        <v>0</v>
      </c>
      <c r="M14" s="14">
        <v>0</v>
      </c>
      <c r="N14" s="16">
        <v>0</v>
      </c>
      <c r="O14" s="14" t="s">
        <v>582</v>
      </c>
      <c r="P14" s="16" t="s">
        <v>582</v>
      </c>
      <c r="Q14" s="14">
        <v>0</v>
      </c>
      <c r="R14" s="16">
        <v>0</v>
      </c>
      <c r="S14" s="14">
        <v>0</v>
      </c>
      <c r="T14" s="16">
        <v>0</v>
      </c>
      <c r="U14" s="14">
        <v>0</v>
      </c>
      <c r="V14" s="16">
        <v>0</v>
      </c>
    </row>
    <row r="15" spans="1:22" x14ac:dyDescent="0.25">
      <c r="A15" s="11" t="s">
        <v>485</v>
      </c>
      <c r="B15" s="13">
        <v>5882</v>
      </c>
      <c r="C15" s="14">
        <f t="shared" si="0"/>
        <v>0</v>
      </c>
      <c r="D15" s="15">
        <v>5882</v>
      </c>
      <c r="E15" s="14">
        <v>0</v>
      </c>
      <c r="F15" s="16">
        <v>0</v>
      </c>
      <c r="G15" s="14">
        <v>99.755516580000005</v>
      </c>
      <c r="H15" s="16">
        <v>0.11475515</v>
      </c>
      <c r="I15" s="14">
        <v>0.24448342000000001</v>
      </c>
      <c r="J15" s="16">
        <v>0.11475515</v>
      </c>
      <c r="K15" s="14">
        <v>0</v>
      </c>
      <c r="L15" s="16">
        <v>0</v>
      </c>
      <c r="M15" s="14">
        <v>0</v>
      </c>
      <c r="N15" s="16">
        <v>0</v>
      </c>
      <c r="O15" s="14" t="s">
        <v>582</v>
      </c>
      <c r="P15" s="16" t="s">
        <v>582</v>
      </c>
      <c r="Q15" s="14">
        <v>0</v>
      </c>
      <c r="R15" s="16">
        <v>0</v>
      </c>
      <c r="S15" s="14">
        <v>0</v>
      </c>
      <c r="T15" s="16">
        <v>0</v>
      </c>
      <c r="U15" s="14">
        <v>0</v>
      </c>
      <c r="V15" s="16">
        <v>0</v>
      </c>
    </row>
    <row r="16" spans="1:22" x14ac:dyDescent="0.25">
      <c r="A16" s="11" t="s">
        <v>486</v>
      </c>
      <c r="B16" s="13">
        <v>6108</v>
      </c>
      <c r="C16" s="14">
        <f t="shared" si="0"/>
        <v>0</v>
      </c>
      <c r="D16" s="15">
        <v>6108</v>
      </c>
      <c r="E16" s="14">
        <v>0</v>
      </c>
      <c r="F16" s="16">
        <v>0</v>
      </c>
      <c r="G16" s="14">
        <v>24.115974019999999</v>
      </c>
      <c r="H16" s="16">
        <v>0.59885085000000005</v>
      </c>
      <c r="I16" s="14">
        <v>75.884025980000004</v>
      </c>
      <c r="J16" s="16">
        <v>0.59885085000000005</v>
      </c>
      <c r="K16" s="14">
        <v>0</v>
      </c>
      <c r="L16" s="16">
        <v>0</v>
      </c>
      <c r="M16" s="14">
        <v>0</v>
      </c>
      <c r="N16" s="16">
        <v>0</v>
      </c>
      <c r="O16" s="14" t="s">
        <v>582</v>
      </c>
      <c r="P16" s="16" t="s">
        <v>582</v>
      </c>
      <c r="Q16" s="14">
        <v>0</v>
      </c>
      <c r="R16" s="16">
        <v>0</v>
      </c>
      <c r="S16" s="14">
        <v>0</v>
      </c>
      <c r="T16" s="16">
        <v>0</v>
      </c>
      <c r="U16" s="14">
        <v>0</v>
      </c>
      <c r="V16" s="16">
        <v>0</v>
      </c>
    </row>
    <row r="17" spans="1:22" x14ac:dyDescent="0.25">
      <c r="A17" s="11" t="s">
        <v>487</v>
      </c>
      <c r="B17" s="13">
        <v>6504</v>
      </c>
      <c r="C17" s="14">
        <f t="shared" si="0"/>
        <v>0</v>
      </c>
      <c r="D17" s="15">
        <v>6504</v>
      </c>
      <c r="E17" s="14">
        <v>0</v>
      </c>
      <c r="F17" s="16">
        <v>0</v>
      </c>
      <c r="G17" s="14">
        <v>96.185617440000001</v>
      </c>
      <c r="H17" s="16">
        <v>0.75088259999999996</v>
      </c>
      <c r="I17" s="14">
        <v>3.8143825599999999</v>
      </c>
      <c r="J17" s="16">
        <v>0.75088259999999996</v>
      </c>
      <c r="K17" s="14">
        <v>0</v>
      </c>
      <c r="L17" s="16">
        <v>0</v>
      </c>
      <c r="M17" s="14">
        <v>0</v>
      </c>
      <c r="N17" s="16">
        <v>0</v>
      </c>
      <c r="O17" s="14" t="s">
        <v>582</v>
      </c>
      <c r="P17" s="16" t="s">
        <v>582</v>
      </c>
      <c r="Q17" s="14">
        <v>0</v>
      </c>
      <c r="R17" s="16">
        <v>0</v>
      </c>
      <c r="S17" s="14">
        <v>0</v>
      </c>
      <c r="T17" s="16">
        <v>0</v>
      </c>
      <c r="U17" s="14">
        <v>0</v>
      </c>
      <c r="V17" s="16">
        <v>0</v>
      </c>
    </row>
    <row r="18" spans="1:22" x14ac:dyDescent="0.25">
      <c r="A18" s="11" t="s">
        <v>488</v>
      </c>
      <c r="B18" s="13">
        <v>5532</v>
      </c>
      <c r="C18" s="14">
        <f t="shared" si="0"/>
        <v>0</v>
      </c>
      <c r="D18" s="15">
        <v>5532</v>
      </c>
      <c r="E18" s="14">
        <v>0</v>
      </c>
      <c r="F18" s="16">
        <v>0</v>
      </c>
      <c r="G18" s="14">
        <v>4.7143169299999999</v>
      </c>
      <c r="H18" s="16">
        <v>0.87304957000000005</v>
      </c>
      <c r="I18" s="14">
        <v>95.285683070000005</v>
      </c>
      <c r="J18" s="16">
        <v>0.87304957000000005</v>
      </c>
      <c r="K18" s="14">
        <v>0</v>
      </c>
      <c r="L18" s="16">
        <v>0</v>
      </c>
      <c r="M18" s="14">
        <v>0</v>
      </c>
      <c r="N18" s="16">
        <v>0</v>
      </c>
      <c r="O18" s="14" t="s">
        <v>582</v>
      </c>
      <c r="P18" s="16" t="s">
        <v>582</v>
      </c>
      <c r="Q18" s="14">
        <v>0</v>
      </c>
      <c r="R18" s="16">
        <v>0</v>
      </c>
      <c r="S18" s="14">
        <v>0</v>
      </c>
      <c r="T18" s="16">
        <v>0</v>
      </c>
      <c r="U18" s="14">
        <v>0</v>
      </c>
      <c r="V18" s="16">
        <v>0</v>
      </c>
    </row>
    <row r="19" spans="1:22" x14ac:dyDescent="0.25">
      <c r="A19" s="11" t="s">
        <v>489</v>
      </c>
      <c r="B19" s="13">
        <v>5658</v>
      </c>
      <c r="C19" s="14">
        <f t="shared" si="0"/>
        <v>0</v>
      </c>
      <c r="D19" s="15">
        <v>5658</v>
      </c>
      <c r="E19" s="14">
        <v>0</v>
      </c>
      <c r="F19" s="16">
        <v>0</v>
      </c>
      <c r="G19" s="14">
        <v>10.20435282</v>
      </c>
      <c r="H19" s="16">
        <v>0.50545105000000001</v>
      </c>
      <c r="I19" s="14">
        <v>89.795647180000003</v>
      </c>
      <c r="J19" s="16">
        <v>0.50545105000000001</v>
      </c>
      <c r="K19" s="14">
        <v>0</v>
      </c>
      <c r="L19" s="16">
        <v>0</v>
      </c>
      <c r="M19" s="14">
        <v>0</v>
      </c>
      <c r="N19" s="16">
        <v>0</v>
      </c>
      <c r="O19" s="14" t="s">
        <v>582</v>
      </c>
      <c r="P19" s="16" t="s">
        <v>582</v>
      </c>
      <c r="Q19" s="14">
        <v>0</v>
      </c>
      <c r="R19" s="16">
        <v>0</v>
      </c>
      <c r="S19" s="14">
        <v>0</v>
      </c>
      <c r="T19" s="16">
        <v>0</v>
      </c>
      <c r="U19" s="14">
        <v>0</v>
      </c>
      <c r="V19" s="16">
        <v>0</v>
      </c>
    </row>
    <row r="20" spans="1:22" x14ac:dyDescent="0.25">
      <c r="A20" s="11" t="s">
        <v>490</v>
      </c>
      <c r="B20" s="13">
        <v>3371</v>
      </c>
      <c r="C20" s="14">
        <f t="shared" si="0"/>
        <v>0</v>
      </c>
      <c r="D20" s="15">
        <v>3371</v>
      </c>
      <c r="E20" s="14">
        <v>0</v>
      </c>
      <c r="F20" s="16">
        <v>0</v>
      </c>
      <c r="G20" s="14">
        <v>100</v>
      </c>
      <c r="H20" s="16">
        <v>0</v>
      </c>
      <c r="I20" s="14">
        <v>0</v>
      </c>
      <c r="J20" s="16">
        <v>0</v>
      </c>
      <c r="K20" s="14">
        <v>0</v>
      </c>
      <c r="L20" s="16">
        <v>0</v>
      </c>
      <c r="M20" s="14">
        <v>0</v>
      </c>
      <c r="N20" s="16">
        <v>0</v>
      </c>
      <c r="O20" s="14" t="s">
        <v>582</v>
      </c>
      <c r="P20" s="16" t="s">
        <v>582</v>
      </c>
      <c r="Q20" s="14">
        <v>0</v>
      </c>
      <c r="R20" s="16">
        <v>0</v>
      </c>
      <c r="S20" s="14">
        <v>0</v>
      </c>
      <c r="T20" s="16">
        <v>0</v>
      </c>
      <c r="U20" s="14">
        <v>0</v>
      </c>
      <c r="V20" s="16">
        <v>0</v>
      </c>
    </row>
    <row r="21" spans="1:22" x14ac:dyDescent="0.25">
      <c r="A21" s="11" t="s">
        <v>491</v>
      </c>
      <c r="B21" s="13">
        <v>5741</v>
      </c>
      <c r="C21" s="14">
        <f t="shared" si="0"/>
        <v>0</v>
      </c>
      <c r="D21" s="15">
        <v>5741</v>
      </c>
      <c r="E21" s="14">
        <v>0</v>
      </c>
      <c r="F21" s="16">
        <v>0</v>
      </c>
      <c r="G21" s="14">
        <v>62.402487309999998</v>
      </c>
      <c r="H21" s="16">
        <v>0.78731505000000002</v>
      </c>
      <c r="I21" s="14">
        <v>37.597512690000002</v>
      </c>
      <c r="J21" s="16">
        <v>0.78731505000000002</v>
      </c>
      <c r="K21" s="14">
        <v>0</v>
      </c>
      <c r="L21" s="16">
        <v>0</v>
      </c>
      <c r="M21" s="14">
        <v>0</v>
      </c>
      <c r="N21" s="16">
        <v>0</v>
      </c>
      <c r="O21" s="14" t="s">
        <v>582</v>
      </c>
      <c r="P21" s="16" t="s">
        <v>582</v>
      </c>
      <c r="Q21" s="14">
        <v>0</v>
      </c>
      <c r="R21" s="16">
        <v>0</v>
      </c>
      <c r="S21" s="14">
        <v>0</v>
      </c>
      <c r="T21" s="16">
        <v>0</v>
      </c>
      <c r="U21" s="14">
        <v>0</v>
      </c>
      <c r="V21" s="16">
        <v>0</v>
      </c>
    </row>
    <row r="22" spans="1:22" x14ac:dyDescent="0.25">
      <c r="A22" s="11" t="s">
        <v>492</v>
      </c>
      <c r="B22" s="13">
        <v>6598</v>
      </c>
      <c r="C22" s="14">
        <f t="shared" si="0"/>
        <v>0</v>
      </c>
      <c r="D22" s="15">
        <v>6598</v>
      </c>
      <c r="E22" s="14">
        <v>0</v>
      </c>
      <c r="F22" s="16">
        <v>0</v>
      </c>
      <c r="G22" s="14">
        <v>10.9332172</v>
      </c>
      <c r="H22" s="16">
        <v>1.0320764499999999</v>
      </c>
      <c r="I22" s="14">
        <v>89.066782799999999</v>
      </c>
      <c r="J22" s="16">
        <v>1.0320764499999999</v>
      </c>
      <c r="K22" s="14">
        <v>0</v>
      </c>
      <c r="L22" s="16">
        <v>0</v>
      </c>
      <c r="M22" s="14">
        <v>0</v>
      </c>
      <c r="N22" s="16">
        <v>0</v>
      </c>
      <c r="O22" s="14" t="s">
        <v>582</v>
      </c>
      <c r="P22" s="16" t="s">
        <v>582</v>
      </c>
      <c r="Q22" s="14">
        <v>0</v>
      </c>
      <c r="R22" s="16">
        <v>0</v>
      </c>
      <c r="S22" s="14">
        <v>0</v>
      </c>
      <c r="T22" s="16">
        <v>0</v>
      </c>
      <c r="U22" s="14">
        <v>0</v>
      </c>
      <c r="V22" s="16">
        <v>0</v>
      </c>
    </row>
    <row r="23" spans="1:22" x14ac:dyDescent="0.25">
      <c r="A23" s="11" t="s">
        <v>493</v>
      </c>
      <c r="B23" s="13">
        <v>11583</v>
      </c>
      <c r="C23" s="14">
        <f t="shared" si="0"/>
        <v>0</v>
      </c>
      <c r="D23" s="15">
        <v>11583</v>
      </c>
      <c r="E23" s="14">
        <v>0</v>
      </c>
      <c r="F23" s="16">
        <v>0</v>
      </c>
      <c r="G23" s="14">
        <v>1.0935023399999999</v>
      </c>
      <c r="H23" s="16">
        <v>0.25625248</v>
      </c>
      <c r="I23" s="14">
        <v>98.906497659999999</v>
      </c>
      <c r="J23" s="16">
        <v>0.25625248</v>
      </c>
      <c r="K23" s="14">
        <v>0</v>
      </c>
      <c r="L23" s="16">
        <v>0</v>
      </c>
      <c r="M23" s="14">
        <v>0</v>
      </c>
      <c r="N23" s="16">
        <v>0</v>
      </c>
      <c r="O23" s="14" t="s">
        <v>582</v>
      </c>
      <c r="P23" s="16" t="s">
        <v>582</v>
      </c>
      <c r="Q23" s="14">
        <v>0</v>
      </c>
      <c r="R23" s="16">
        <v>0</v>
      </c>
      <c r="S23" s="14">
        <v>0</v>
      </c>
      <c r="T23" s="16">
        <v>0</v>
      </c>
      <c r="U23" s="14">
        <v>0</v>
      </c>
      <c r="V23" s="16">
        <v>0</v>
      </c>
    </row>
    <row r="24" spans="1:22" x14ac:dyDescent="0.25">
      <c r="A24" s="11" t="s">
        <v>494</v>
      </c>
      <c r="B24" s="13">
        <v>6647</v>
      </c>
      <c r="C24" s="14">
        <f t="shared" si="0"/>
        <v>0</v>
      </c>
      <c r="D24" s="15">
        <v>6647</v>
      </c>
      <c r="E24" s="14">
        <v>0</v>
      </c>
      <c r="F24" s="16">
        <v>0</v>
      </c>
      <c r="G24" s="14">
        <v>0</v>
      </c>
      <c r="H24" s="16">
        <v>0</v>
      </c>
      <c r="I24" s="14">
        <v>100</v>
      </c>
      <c r="J24" s="16">
        <v>0</v>
      </c>
      <c r="K24" s="14">
        <v>0</v>
      </c>
      <c r="L24" s="16">
        <v>0</v>
      </c>
      <c r="M24" s="14">
        <v>0</v>
      </c>
      <c r="N24" s="16">
        <v>0</v>
      </c>
      <c r="O24" s="14" t="s">
        <v>582</v>
      </c>
      <c r="P24" s="16" t="s">
        <v>582</v>
      </c>
      <c r="Q24" s="14">
        <v>0</v>
      </c>
      <c r="R24" s="16">
        <v>0</v>
      </c>
      <c r="S24" s="14">
        <v>0</v>
      </c>
      <c r="T24" s="16">
        <v>0</v>
      </c>
      <c r="U24" s="14">
        <v>0</v>
      </c>
      <c r="V24" s="16">
        <v>0</v>
      </c>
    </row>
    <row r="25" spans="1:22" x14ac:dyDescent="0.25">
      <c r="A25" s="11" t="s">
        <v>495</v>
      </c>
      <c r="B25" s="13">
        <v>5581</v>
      </c>
      <c r="C25" s="14">
        <f t="shared" si="0"/>
        <v>0</v>
      </c>
      <c r="D25" s="15">
        <v>5581</v>
      </c>
      <c r="E25" s="14">
        <v>0</v>
      </c>
      <c r="F25" s="16">
        <v>0</v>
      </c>
      <c r="G25" s="14">
        <v>9.0849543500000003</v>
      </c>
      <c r="H25" s="16">
        <v>0.78851961000000004</v>
      </c>
      <c r="I25" s="14">
        <v>90.915045649999996</v>
      </c>
      <c r="J25" s="16">
        <v>0.78851961000000004</v>
      </c>
      <c r="K25" s="14">
        <v>0</v>
      </c>
      <c r="L25" s="16">
        <v>0</v>
      </c>
      <c r="M25" s="14">
        <v>0</v>
      </c>
      <c r="N25" s="16">
        <v>0</v>
      </c>
      <c r="O25" s="14" t="s">
        <v>582</v>
      </c>
      <c r="P25" s="16" t="s">
        <v>582</v>
      </c>
      <c r="Q25" s="14">
        <v>0</v>
      </c>
      <c r="R25" s="16">
        <v>0</v>
      </c>
      <c r="S25" s="14">
        <v>0</v>
      </c>
      <c r="T25" s="16">
        <v>0</v>
      </c>
      <c r="U25" s="14">
        <v>0</v>
      </c>
      <c r="V25" s="16">
        <v>0</v>
      </c>
    </row>
    <row r="26" spans="1:22" x14ac:dyDescent="0.25">
      <c r="A26" s="11" t="s">
        <v>496</v>
      </c>
      <c r="B26" s="13">
        <v>4869</v>
      </c>
      <c r="C26" s="14">
        <f t="shared" si="0"/>
        <v>0</v>
      </c>
      <c r="D26" s="15">
        <v>4869</v>
      </c>
      <c r="E26" s="14">
        <v>0</v>
      </c>
      <c r="F26" s="16">
        <v>0</v>
      </c>
      <c r="G26" s="14">
        <v>96.292907139999997</v>
      </c>
      <c r="H26" s="16">
        <v>0.47903852000000002</v>
      </c>
      <c r="I26" s="14">
        <v>3.7070928599999999</v>
      </c>
      <c r="J26" s="16">
        <v>0.47903852000000002</v>
      </c>
      <c r="K26" s="14">
        <v>0</v>
      </c>
      <c r="L26" s="16">
        <v>0</v>
      </c>
      <c r="M26" s="14">
        <v>0</v>
      </c>
      <c r="N26" s="16">
        <v>0</v>
      </c>
      <c r="O26" s="14" t="s">
        <v>582</v>
      </c>
      <c r="P26" s="16" t="s">
        <v>582</v>
      </c>
      <c r="Q26" s="14">
        <v>0</v>
      </c>
      <c r="R26" s="16">
        <v>0</v>
      </c>
      <c r="S26" s="14">
        <v>0</v>
      </c>
      <c r="T26" s="16">
        <v>0</v>
      </c>
      <c r="U26" s="14">
        <v>0</v>
      </c>
      <c r="V26" s="16">
        <v>0</v>
      </c>
    </row>
    <row r="27" spans="1:22" x14ac:dyDescent="0.25">
      <c r="A27" s="11" t="s">
        <v>497</v>
      </c>
      <c r="B27" s="13">
        <v>5299</v>
      </c>
      <c r="C27" s="14">
        <f t="shared" si="0"/>
        <v>0</v>
      </c>
      <c r="D27" s="15">
        <v>5299</v>
      </c>
      <c r="E27" s="14">
        <v>0</v>
      </c>
      <c r="F27" s="16">
        <v>0</v>
      </c>
      <c r="G27" s="14">
        <v>56.503202719999997</v>
      </c>
      <c r="H27" s="16">
        <v>0.10209736</v>
      </c>
      <c r="I27" s="14">
        <v>43.496797280000003</v>
      </c>
      <c r="J27" s="16">
        <v>0.10209736</v>
      </c>
      <c r="K27" s="14">
        <v>0</v>
      </c>
      <c r="L27" s="16">
        <v>0</v>
      </c>
      <c r="M27" s="14">
        <v>0</v>
      </c>
      <c r="N27" s="16">
        <v>0</v>
      </c>
      <c r="O27" s="14" t="s">
        <v>582</v>
      </c>
      <c r="P27" s="16" t="s">
        <v>582</v>
      </c>
      <c r="Q27" s="14">
        <v>0</v>
      </c>
      <c r="R27" s="16">
        <v>0</v>
      </c>
      <c r="S27" s="14">
        <v>0</v>
      </c>
      <c r="T27" s="16">
        <v>0</v>
      </c>
      <c r="U27" s="14">
        <v>0</v>
      </c>
      <c r="V27" s="16">
        <v>0</v>
      </c>
    </row>
    <row r="28" spans="1:22" x14ac:dyDescent="0.25">
      <c r="A28" s="11" t="s">
        <v>498</v>
      </c>
      <c r="B28" s="13">
        <v>7568</v>
      </c>
      <c r="C28" s="14">
        <f t="shared" si="0"/>
        <v>0</v>
      </c>
      <c r="D28" s="15">
        <v>7568</v>
      </c>
      <c r="E28" s="14">
        <v>0</v>
      </c>
      <c r="F28" s="16">
        <v>0</v>
      </c>
      <c r="G28" s="14">
        <v>39.043818020000003</v>
      </c>
      <c r="H28" s="16">
        <v>1.57694219</v>
      </c>
      <c r="I28" s="14">
        <v>60.956181979999997</v>
      </c>
      <c r="J28" s="16">
        <v>1.57694219</v>
      </c>
      <c r="K28" s="14">
        <v>0</v>
      </c>
      <c r="L28" s="16">
        <v>0</v>
      </c>
      <c r="M28" s="14">
        <v>0</v>
      </c>
      <c r="N28" s="16">
        <v>0</v>
      </c>
      <c r="O28" s="14" t="s">
        <v>582</v>
      </c>
      <c r="P28" s="16" t="s">
        <v>582</v>
      </c>
      <c r="Q28" s="14">
        <v>0</v>
      </c>
      <c r="R28" s="16">
        <v>0</v>
      </c>
      <c r="S28" s="14">
        <v>0</v>
      </c>
      <c r="T28" s="16">
        <v>0</v>
      </c>
      <c r="U28" s="14">
        <v>0</v>
      </c>
      <c r="V28" s="16">
        <v>0</v>
      </c>
    </row>
    <row r="29" spans="1:22" x14ac:dyDescent="0.25">
      <c r="A29" s="11" t="s">
        <v>499</v>
      </c>
      <c r="B29" s="13">
        <v>5385</v>
      </c>
      <c r="C29" s="14">
        <f t="shared" si="0"/>
        <v>0</v>
      </c>
      <c r="D29" s="15">
        <v>5385</v>
      </c>
      <c r="E29" s="14">
        <v>0</v>
      </c>
      <c r="F29" s="16">
        <v>0</v>
      </c>
      <c r="G29" s="14">
        <v>70.531770059999999</v>
      </c>
      <c r="H29" s="16">
        <v>0.61042008999999997</v>
      </c>
      <c r="I29" s="14">
        <v>29.468229940000001</v>
      </c>
      <c r="J29" s="16">
        <v>0.61042008999999997</v>
      </c>
      <c r="K29" s="14">
        <v>0</v>
      </c>
      <c r="L29" s="16">
        <v>0</v>
      </c>
      <c r="M29" s="14">
        <v>0</v>
      </c>
      <c r="N29" s="16">
        <v>0</v>
      </c>
      <c r="O29" s="14" t="s">
        <v>582</v>
      </c>
      <c r="P29" s="16" t="s">
        <v>582</v>
      </c>
      <c r="Q29" s="14">
        <v>0</v>
      </c>
      <c r="R29" s="16">
        <v>0</v>
      </c>
      <c r="S29" s="14">
        <v>0</v>
      </c>
      <c r="T29" s="16">
        <v>0</v>
      </c>
      <c r="U29" s="14">
        <v>0</v>
      </c>
      <c r="V29" s="16">
        <v>0</v>
      </c>
    </row>
    <row r="30" spans="1:22" x14ac:dyDescent="0.25">
      <c r="A30" s="11" t="s">
        <v>500</v>
      </c>
      <c r="B30" s="13">
        <v>4520</v>
      </c>
      <c r="C30" s="14">
        <f t="shared" si="0"/>
        <v>0</v>
      </c>
      <c r="D30" s="15">
        <v>4520</v>
      </c>
      <c r="E30" s="14">
        <v>0</v>
      </c>
      <c r="F30" s="16">
        <v>0</v>
      </c>
      <c r="G30" s="14">
        <v>6.1999355600000001</v>
      </c>
      <c r="H30" s="16">
        <v>0.30308927000000002</v>
      </c>
      <c r="I30" s="14">
        <v>93.80006444</v>
      </c>
      <c r="J30" s="16">
        <v>0.30308927000000002</v>
      </c>
      <c r="K30" s="14">
        <v>0</v>
      </c>
      <c r="L30" s="16">
        <v>0</v>
      </c>
      <c r="M30" s="14">
        <v>0</v>
      </c>
      <c r="N30" s="16">
        <v>0</v>
      </c>
      <c r="O30" s="14" t="s">
        <v>582</v>
      </c>
      <c r="P30" s="16" t="s">
        <v>582</v>
      </c>
      <c r="Q30" s="14">
        <v>0</v>
      </c>
      <c r="R30" s="16">
        <v>0</v>
      </c>
      <c r="S30" s="14">
        <v>0</v>
      </c>
      <c r="T30" s="16">
        <v>0</v>
      </c>
      <c r="U30" s="14">
        <v>0</v>
      </c>
      <c r="V30" s="16">
        <v>0</v>
      </c>
    </row>
    <row r="31" spans="1:22" x14ac:dyDescent="0.25">
      <c r="A31" s="11" t="s">
        <v>501</v>
      </c>
      <c r="B31" s="13">
        <v>5456</v>
      </c>
      <c r="C31" s="14">
        <f t="shared" si="0"/>
        <v>0</v>
      </c>
      <c r="D31" s="15">
        <v>5456</v>
      </c>
      <c r="E31" s="14">
        <v>0</v>
      </c>
      <c r="F31" s="16">
        <v>0</v>
      </c>
      <c r="G31" s="14">
        <v>99.905338200000003</v>
      </c>
      <c r="H31" s="16">
        <v>9.3187759999999994E-2</v>
      </c>
      <c r="I31" s="14">
        <v>9.4661800000000004E-2</v>
      </c>
      <c r="J31" s="16">
        <v>9.3187759999999994E-2</v>
      </c>
      <c r="K31" s="14">
        <v>0</v>
      </c>
      <c r="L31" s="16">
        <v>0</v>
      </c>
      <c r="M31" s="14">
        <v>0</v>
      </c>
      <c r="N31" s="16">
        <v>0</v>
      </c>
      <c r="O31" s="14" t="s">
        <v>582</v>
      </c>
      <c r="P31" s="16" t="s">
        <v>582</v>
      </c>
      <c r="Q31" s="14">
        <v>0</v>
      </c>
      <c r="R31" s="16">
        <v>0</v>
      </c>
      <c r="S31" s="14">
        <v>0</v>
      </c>
      <c r="T31" s="16">
        <v>0</v>
      </c>
      <c r="U31" s="14">
        <v>0</v>
      </c>
      <c r="V31" s="16">
        <v>0</v>
      </c>
    </row>
    <row r="32" spans="1:22" x14ac:dyDescent="0.25">
      <c r="A32" s="11" t="s">
        <v>502</v>
      </c>
      <c r="B32" s="13">
        <v>4478</v>
      </c>
      <c r="C32" s="14">
        <f t="shared" si="0"/>
        <v>0</v>
      </c>
      <c r="D32" s="15">
        <v>4478</v>
      </c>
      <c r="E32" s="14">
        <v>0</v>
      </c>
      <c r="F32" s="16">
        <v>0</v>
      </c>
      <c r="G32" s="14">
        <v>99.368966130000004</v>
      </c>
      <c r="H32" s="16">
        <v>0.19148731999999999</v>
      </c>
      <c r="I32" s="14">
        <v>0.63103387</v>
      </c>
      <c r="J32" s="16">
        <v>0.19148731999999999</v>
      </c>
      <c r="K32" s="14">
        <v>0</v>
      </c>
      <c r="L32" s="16">
        <v>0</v>
      </c>
      <c r="M32" s="14">
        <v>0</v>
      </c>
      <c r="N32" s="16">
        <v>0</v>
      </c>
      <c r="O32" s="14" t="s">
        <v>582</v>
      </c>
      <c r="P32" s="16" t="s">
        <v>582</v>
      </c>
      <c r="Q32" s="14">
        <v>0</v>
      </c>
      <c r="R32" s="16">
        <v>0</v>
      </c>
      <c r="S32" s="14">
        <v>0</v>
      </c>
      <c r="T32" s="16">
        <v>0</v>
      </c>
      <c r="U32" s="14">
        <v>0</v>
      </c>
      <c r="V32" s="16">
        <v>0</v>
      </c>
    </row>
    <row r="33" spans="1:22" x14ac:dyDescent="0.25">
      <c r="A33" s="11" t="s">
        <v>503</v>
      </c>
      <c r="B33" s="13">
        <v>7325</v>
      </c>
      <c r="C33" s="14">
        <f t="shared" si="0"/>
        <v>0</v>
      </c>
      <c r="D33" s="15">
        <v>7325</v>
      </c>
      <c r="E33" s="14">
        <v>0</v>
      </c>
      <c r="F33" s="16">
        <v>0</v>
      </c>
      <c r="G33" s="14">
        <v>34.658862839999998</v>
      </c>
      <c r="H33" s="16">
        <v>1.27876166</v>
      </c>
      <c r="I33" s="14">
        <v>65.341137160000002</v>
      </c>
      <c r="J33" s="16">
        <v>1.27876166</v>
      </c>
      <c r="K33" s="14">
        <v>0</v>
      </c>
      <c r="L33" s="16">
        <v>0</v>
      </c>
      <c r="M33" s="14">
        <v>0</v>
      </c>
      <c r="N33" s="16">
        <v>0</v>
      </c>
      <c r="O33" s="14" t="s">
        <v>582</v>
      </c>
      <c r="P33" s="16" t="s">
        <v>582</v>
      </c>
      <c r="Q33" s="14">
        <v>0</v>
      </c>
      <c r="R33" s="16">
        <v>0</v>
      </c>
      <c r="S33" s="14">
        <v>0</v>
      </c>
      <c r="T33" s="16">
        <v>0</v>
      </c>
      <c r="U33" s="14">
        <v>0</v>
      </c>
      <c r="V33" s="16">
        <v>0</v>
      </c>
    </row>
    <row r="34" spans="1:22" x14ac:dyDescent="0.25">
      <c r="A34" s="11" t="s">
        <v>504</v>
      </c>
      <c r="B34" s="13">
        <v>6350</v>
      </c>
      <c r="C34" s="14">
        <f t="shared" si="0"/>
        <v>0</v>
      </c>
      <c r="D34" s="15">
        <v>6350</v>
      </c>
      <c r="E34" s="14">
        <v>0</v>
      </c>
      <c r="F34" s="16">
        <v>0</v>
      </c>
      <c r="G34" s="14">
        <v>47.397068429999997</v>
      </c>
      <c r="H34" s="16">
        <v>1.1261525400000001</v>
      </c>
      <c r="I34" s="14">
        <v>52.602931570000003</v>
      </c>
      <c r="J34" s="16">
        <v>1.1261525400000001</v>
      </c>
      <c r="K34" s="14">
        <v>0</v>
      </c>
      <c r="L34" s="16">
        <v>0</v>
      </c>
      <c r="M34" s="14">
        <v>0</v>
      </c>
      <c r="N34" s="16">
        <v>0</v>
      </c>
      <c r="O34" s="14" t="s">
        <v>582</v>
      </c>
      <c r="P34" s="16" t="s">
        <v>582</v>
      </c>
      <c r="Q34" s="14">
        <v>0</v>
      </c>
      <c r="R34" s="16">
        <v>0</v>
      </c>
      <c r="S34" s="14">
        <v>0</v>
      </c>
      <c r="T34" s="16">
        <v>0</v>
      </c>
      <c r="U34" s="14">
        <v>0</v>
      </c>
      <c r="V34" s="16">
        <v>0</v>
      </c>
    </row>
    <row r="35" spans="1:22" x14ac:dyDescent="0.25">
      <c r="A35" s="11" t="s">
        <v>505</v>
      </c>
      <c r="B35" s="13">
        <v>6406</v>
      </c>
      <c r="C35" s="14">
        <f t="shared" si="0"/>
        <v>0</v>
      </c>
      <c r="D35" s="15">
        <v>6406</v>
      </c>
      <c r="E35" s="14">
        <v>0</v>
      </c>
      <c r="F35" s="16">
        <v>0</v>
      </c>
      <c r="G35" s="14">
        <v>5.1122376899999997</v>
      </c>
      <c r="H35" s="16">
        <v>0.35152644</v>
      </c>
      <c r="I35" s="14">
        <v>94.887762309999999</v>
      </c>
      <c r="J35" s="16">
        <v>0.35152644</v>
      </c>
      <c r="K35" s="14">
        <v>0</v>
      </c>
      <c r="L35" s="16">
        <v>0</v>
      </c>
      <c r="M35" s="14">
        <v>0</v>
      </c>
      <c r="N35" s="16">
        <v>0</v>
      </c>
      <c r="O35" s="14" t="s">
        <v>582</v>
      </c>
      <c r="P35" s="16" t="s">
        <v>582</v>
      </c>
      <c r="Q35" s="14">
        <v>0</v>
      </c>
      <c r="R35" s="16">
        <v>0</v>
      </c>
      <c r="S35" s="14">
        <v>0</v>
      </c>
      <c r="T35" s="16">
        <v>0</v>
      </c>
      <c r="U35" s="14">
        <v>0</v>
      </c>
      <c r="V35" s="16">
        <v>0</v>
      </c>
    </row>
    <row r="36" spans="1:22" x14ac:dyDescent="0.25">
      <c r="A36" s="11" t="s">
        <v>506</v>
      </c>
      <c r="B36" s="13">
        <v>6736</v>
      </c>
      <c r="C36" s="14">
        <f t="shared" si="0"/>
        <v>0</v>
      </c>
      <c r="D36" s="15">
        <v>6736</v>
      </c>
      <c r="E36" s="14">
        <v>0</v>
      </c>
      <c r="F36" s="16">
        <v>0</v>
      </c>
      <c r="G36" s="14">
        <v>99.910461190000007</v>
      </c>
      <c r="H36" s="16">
        <v>5.1547919999999997E-2</v>
      </c>
      <c r="I36" s="14">
        <v>8.9538809999999996E-2</v>
      </c>
      <c r="J36" s="16">
        <v>5.1547919999999997E-2</v>
      </c>
      <c r="K36" s="14">
        <v>0</v>
      </c>
      <c r="L36" s="16">
        <v>0</v>
      </c>
      <c r="M36" s="14">
        <v>0</v>
      </c>
      <c r="N36" s="16">
        <v>0</v>
      </c>
      <c r="O36" s="14" t="s">
        <v>582</v>
      </c>
      <c r="P36" s="16" t="s">
        <v>582</v>
      </c>
      <c r="Q36" s="14">
        <v>0</v>
      </c>
      <c r="R36" s="16">
        <v>0</v>
      </c>
      <c r="S36" s="14">
        <v>0</v>
      </c>
      <c r="T36" s="16">
        <v>0</v>
      </c>
      <c r="U36" s="14">
        <v>0</v>
      </c>
      <c r="V36" s="16">
        <v>0</v>
      </c>
    </row>
    <row r="37" spans="1:22" x14ac:dyDescent="0.25">
      <c r="A37" s="11" t="s">
        <v>507</v>
      </c>
      <c r="B37" s="13">
        <v>5458</v>
      </c>
      <c r="C37" s="14">
        <f t="shared" si="0"/>
        <v>0</v>
      </c>
      <c r="D37" s="15">
        <v>5458</v>
      </c>
      <c r="E37" s="14">
        <v>0</v>
      </c>
      <c r="F37" s="16">
        <v>0</v>
      </c>
      <c r="G37" s="14">
        <v>98.112353819999996</v>
      </c>
      <c r="H37" s="16">
        <v>0.71265062000000001</v>
      </c>
      <c r="I37" s="14">
        <v>1.88764618</v>
      </c>
      <c r="J37" s="16">
        <v>0.71265062000000001</v>
      </c>
      <c r="K37" s="14">
        <v>0</v>
      </c>
      <c r="L37" s="16">
        <v>0</v>
      </c>
      <c r="M37" s="14">
        <v>0</v>
      </c>
      <c r="N37" s="16">
        <v>0</v>
      </c>
      <c r="O37" s="14" t="s">
        <v>582</v>
      </c>
      <c r="P37" s="16" t="s">
        <v>582</v>
      </c>
      <c r="Q37" s="14">
        <v>0</v>
      </c>
      <c r="R37" s="16">
        <v>0</v>
      </c>
      <c r="S37" s="14">
        <v>0</v>
      </c>
      <c r="T37" s="16">
        <v>0</v>
      </c>
      <c r="U37" s="14">
        <v>0</v>
      </c>
      <c r="V37" s="16">
        <v>0</v>
      </c>
    </row>
    <row r="38" spans="1:22" x14ac:dyDescent="0.25">
      <c r="A38" s="11" t="s">
        <v>508</v>
      </c>
      <c r="B38" s="13">
        <v>5860</v>
      </c>
      <c r="C38" s="14">
        <f t="shared" si="0"/>
        <v>0</v>
      </c>
      <c r="D38" s="15">
        <v>5860</v>
      </c>
      <c r="E38" s="14">
        <v>0</v>
      </c>
      <c r="F38" s="16">
        <v>0</v>
      </c>
      <c r="G38" s="14">
        <v>76.547567689999994</v>
      </c>
      <c r="H38" s="16">
        <v>1.23723318</v>
      </c>
      <c r="I38" s="14">
        <v>22.83772935</v>
      </c>
      <c r="J38" s="16">
        <v>1.23111046</v>
      </c>
      <c r="K38" s="14">
        <v>0</v>
      </c>
      <c r="L38" s="16">
        <v>0</v>
      </c>
      <c r="M38" s="14">
        <v>0</v>
      </c>
      <c r="N38" s="16">
        <v>0</v>
      </c>
      <c r="O38" s="14" t="s">
        <v>582</v>
      </c>
      <c r="P38" s="16" t="s">
        <v>582</v>
      </c>
      <c r="Q38" s="14">
        <v>0</v>
      </c>
      <c r="R38" s="16">
        <v>0</v>
      </c>
      <c r="S38" s="14">
        <v>0</v>
      </c>
      <c r="T38" s="16">
        <v>0</v>
      </c>
      <c r="U38" s="14">
        <v>0.61470296000000002</v>
      </c>
      <c r="V38" s="16">
        <v>0.14346348</v>
      </c>
    </row>
    <row r="39" spans="1:22" x14ac:dyDescent="0.25">
      <c r="A39" s="11" t="s">
        <v>509</v>
      </c>
      <c r="B39" s="13">
        <v>5895</v>
      </c>
      <c r="C39" s="14">
        <f t="shared" si="0"/>
        <v>0</v>
      </c>
      <c r="D39" s="15">
        <v>5895</v>
      </c>
      <c r="E39" s="14">
        <v>0</v>
      </c>
      <c r="F39" s="16">
        <v>0</v>
      </c>
      <c r="G39" s="14">
        <v>3.2215390699999999</v>
      </c>
      <c r="H39" s="16">
        <v>0.47834569999999998</v>
      </c>
      <c r="I39" s="14">
        <v>96.778460929999994</v>
      </c>
      <c r="J39" s="16">
        <v>0.47834569999999998</v>
      </c>
      <c r="K39" s="14">
        <v>0</v>
      </c>
      <c r="L39" s="16">
        <v>0</v>
      </c>
      <c r="M39" s="14">
        <v>0</v>
      </c>
      <c r="N39" s="16">
        <v>0</v>
      </c>
      <c r="O39" s="14" t="s">
        <v>582</v>
      </c>
      <c r="P39" s="16" t="s">
        <v>582</v>
      </c>
      <c r="Q39" s="14">
        <v>0</v>
      </c>
      <c r="R39" s="16">
        <v>0</v>
      </c>
      <c r="S39" s="14">
        <v>0</v>
      </c>
      <c r="T39" s="16">
        <v>0</v>
      </c>
      <c r="U39" s="14">
        <v>0</v>
      </c>
      <c r="V39" s="16">
        <v>0</v>
      </c>
    </row>
    <row r="40" spans="1:22" x14ac:dyDescent="0.25">
      <c r="A40" s="11" t="s">
        <v>510</v>
      </c>
      <c r="B40" s="13">
        <v>14157</v>
      </c>
      <c r="C40" s="14">
        <f t="shared" si="0"/>
        <v>0</v>
      </c>
      <c r="D40" s="15">
        <v>14157</v>
      </c>
      <c r="E40" s="14">
        <v>0</v>
      </c>
      <c r="F40" s="16">
        <v>0</v>
      </c>
      <c r="G40" s="14">
        <v>0.21585904</v>
      </c>
      <c r="H40" s="16">
        <v>9.6434980000000003E-2</v>
      </c>
      <c r="I40" s="14">
        <v>99.784140960000002</v>
      </c>
      <c r="J40" s="16">
        <v>9.6434980000000003E-2</v>
      </c>
      <c r="K40" s="14">
        <v>0</v>
      </c>
      <c r="L40" s="16">
        <v>0</v>
      </c>
      <c r="M40" s="14">
        <v>0</v>
      </c>
      <c r="N40" s="16">
        <v>0</v>
      </c>
      <c r="O40" s="14" t="s">
        <v>582</v>
      </c>
      <c r="P40" s="16" t="s">
        <v>582</v>
      </c>
      <c r="Q40" s="14">
        <v>0</v>
      </c>
      <c r="R40" s="16">
        <v>0</v>
      </c>
      <c r="S40" s="14">
        <v>0</v>
      </c>
      <c r="T40" s="16">
        <v>0</v>
      </c>
      <c r="U40" s="14">
        <v>0</v>
      </c>
      <c r="V40" s="16">
        <v>0</v>
      </c>
    </row>
    <row r="41" spans="1:22" x14ac:dyDescent="0.25">
      <c r="A41" s="11" t="s">
        <v>511</v>
      </c>
      <c r="B41" s="13">
        <v>5712</v>
      </c>
      <c r="C41" s="14">
        <f t="shared" si="0"/>
        <v>0</v>
      </c>
      <c r="D41" s="15">
        <v>5712</v>
      </c>
      <c r="E41" s="14">
        <v>0</v>
      </c>
      <c r="F41" s="16">
        <v>0</v>
      </c>
      <c r="G41" s="14">
        <v>10.15074684</v>
      </c>
      <c r="H41" s="16">
        <v>0.72874424999999998</v>
      </c>
      <c r="I41" s="14">
        <v>89.849253160000004</v>
      </c>
      <c r="J41" s="16">
        <v>0.72874424999999998</v>
      </c>
      <c r="K41" s="14">
        <v>0</v>
      </c>
      <c r="L41" s="16">
        <v>0</v>
      </c>
      <c r="M41" s="14">
        <v>0</v>
      </c>
      <c r="N41" s="16">
        <v>0</v>
      </c>
      <c r="O41" s="14" t="s">
        <v>582</v>
      </c>
      <c r="P41" s="16" t="s">
        <v>582</v>
      </c>
      <c r="Q41" s="14">
        <v>0</v>
      </c>
      <c r="R41" s="16">
        <v>0</v>
      </c>
      <c r="S41" s="14">
        <v>0</v>
      </c>
      <c r="T41" s="16">
        <v>0</v>
      </c>
      <c r="U41" s="14">
        <v>0</v>
      </c>
      <c r="V41" s="16">
        <v>0</v>
      </c>
    </row>
    <row r="42" spans="1:22" x14ac:dyDescent="0.25">
      <c r="A42" s="11" t="s">
        <v>512</v>
      </c>
      <c r="B42" s="13">
        <f>IF(COUNT(B7:B41) &gt; 0, AVERAGE(B7:B41), "\u2014")</f>
        <v>7103.4285714285716</v>
      </c>
      <c r="C42" s="14">
        <f>IF(COUNT(C7:C41) &gt; 0, AVERAGE(C7:C41), "—")</f>
        <v>0</v>
      </c>
      <c r="D42" s="15">
        <f>IF(COUNT(D7:D41) &gt; 0, AVERAGE(D7:D41), "—")</f>
        <v>7103.4285714285716</v>
      </c>
      <c r="E42" s="14">
        <f>IF(COUNT(E7:E41) &gt; 0, AVERAGE(E7:E41), "—")</f>
        <v>0</v>
      </c>
      <c r="F42" s="16">
        <f>IF(COUNT(F7:F41) &gt; 0, SQRT(SUMSQ(F7:F41)/(COUNT(F7:F41)*COUNT(F7:F41)) ), "—")</f>
        <v>0</v>
      </c>
      <c r="G42" s="14">
        <f>IF(COUNT(G7:G41) &gt; 0, AVERAGE(G7:G41), "—")</f>
        <v>46.51845664857143</v>
      </c>
      <c r="H42" s="16">
        <f>IF(COUNT(H7:H41) &gt; 0, SQRT(SUMSQ(H7:H41)/(COUNT(H7:H41)*COUNT(H7:H41)) ), "—")</f>
        <v>0.11755315207460067</v>
      </c>
      <c r="I42" s="14">
        <f>IF(COUNT(I7:I41) &gt; 0, AVERAGE(I7:I41), "—")</f>
        <v>53.439732964571427</v>
      </c>
      <c r="J42" s="16">
        <f>IF(COUNT(J7:J41) &gt; 0, SQRT(SUMSQ(J7:J41)/(COUNT(J7:J41)*COUNT(J7:J41)) ), "—")</f>
        <v>0.11746388200111924</v>
      </c>
      <c r="K42" s="14">
        <f>IF(COUNT(K7:K41) &gt; 0, AVERAGE(K7:K41), "—")</f>
        <v>1.30013E-3</v>
      </c>
      <c r="L42" s="16">
        <f>IF(COUNT(L7:L41) &gt; 0, SQRT(SUMSQ(L7:L41)/(COUNT(L7:L41)*COUNT(L7:L41)) ), "—")</f>
        <v>7.5498571428571441E-5</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4.0510256285714287E-2</v>
      </c>
      <c r="V42" s="16">
        <f>IF(COUNT(V7:V41) &gt; 0, SQRT(SUMSQ(V7:V41)/(COUNT(V7:V41)*COUNT(V7:V41)) ), "—")</f>
        <v>5.5739534200841389E-3</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 t="shared" ref="C44:C81" si="1">(0/B44*100)</f>
        <v>0</v>
      </c>
      <c r="D44" s="15">
        <v>5215</v>
      </c>
      <c r="E44" s="14">
        <v>0</v>
      </c>
      <c r="F44" s="16">
        <v>0</v>
      </c>
      <c r="G44" s="14">
        <v>37.008175029999997</v>
      </c>
      <c r="H44" s="16">
        <v>2.3087376599999998</v>
      </c>
      <c r="I44" s="14">
        <v>62.991824970000003</v>
      </c>
      <c r="J44" s="16">
        <v>2.3087376599999998</v>
      </c>
      <c r="K44" s="14">
        <v>0</v>
      </c>
      <c r="L44" s="16">
        <v>0</v>
      </c>
      <c r="M44" s="14">
        <v>0</v>
      </c>
      <c r="N44" s="16">
        <v>0</v>
      </c>
      <c r="O44" s="14" t="s">
        <v>582</v>
      </c>
      <c r="P44" s="16" t="s">
        <v>582</v>
      </c>
      <c r="Q44" s="14">
        <v>0</v>
      </c>
      <c r="R44" s="16">
        <v>0</v>
      </c>
      <c r="S44" s="14">
        <v>0</v>
      </c>
      <c r="T44" s="16">
        <v>0</v>
      </c>
      <c r="U44" s="14">
        <v>0</v>
      </c>
      <c r="V44" s="16">
        <v>0</v>
      </c>
    </row>
    <row r="45" spans="1:22" x14ac:dyDescent="0.25">
      <c r="A45" s="11" t="s">
        <v>515</v>
      </c>
      <c r="B45" s="13">
        <v>5519</v>
      </c>
      <c r="C45" s="14">
        <f t="shared" si="1"/>
        <v>0</v>
      </c>
      <c r="D45" s="15">
        <v>5519</v>
      </c>
      <c r="E45" s="14">
        <v>0</v>
      </c>
      <c r="F45" s="16">
        <v>0</v>
      </c>
      <c r="G45" s="14">
        <v>76.897033469999997</v>
      </c>
      <c r="H45" s="16">
        <v>2.5260440599999998</v>
      </c>
      <c r="I45" s="14">
        <v>23.10296653</v>
      </c>
      <c r="J45" s="16">
        <v>2.5260440599999998</v>
      </c>
      <c r="K45" s="14">
        <v>0</v>
      </c>
      <c r="L45" s="16">
        <v>0</v>
      </c>
      <c r="M45" s="14">
        <v>0</v>
      </c>
      <c r="N45" s="16">
        <v>0</v>
      </c>
      <c r="O45" s="14" t="s">
        <v>582</v>
      </c>
      <c r="P45" s="16" t="s">
        <v>582</v>
      </c>
      <c r="Q45" s="14">
        <v>0</v>
      </c>
      <c r="R45" s="16">
        <v>0</v>
      </c>
      <c r="S45" s="14">
        <v>0</v>
      </c>
      <c r="T45" s="16">
        <v>0</v>
      </c>
      <c r="U45" s="14">
        <v>0</v>
      </c>
      <c r="V45" s="16">
        <v>0</v>
      </c>
    </row>
    <row r="46" spans="1:22" x14ac:dyDescent="0.25">
      <c r="A46" s="11" t="s">
        <v>516</v>
      </c>
      <c r="B46" s="13">
        <v>23141</v>
      </c>
      <c r="C46" s="14">
        <f t="shared" si="1"/>
        <v>0</v>
      </c>
      <c r="D46" s="15">
        <v>23141</v>
      </c>
      <c r="E46" s="14">
        <v>0</v>
      </c>
      <c r="F46" s="16">
        <v>0</v>
      </c>
      <c r="G46" s="14">
        <v>22.33131904</v>
      </c>
      <c r="H46" s="16">
        <v>0.84637492999999997</v>
      </c>
      <c r="I46" s="14">
        <v>77.668680960000003</v>
      </c>
      <c r="J46" s="16">
        <v>0.84637492999999997</v>
      </c>
      <c r="K46" s="14">
        <v>0</v>
      </c>
      <c r="L46" s="16">
        <v>0</v>
      </c>
      <c r="M46" s="14">
        <v>0</v>
      </c>
      <c r="N46" s="16">
        <v>0</v>
      </c>
      <c r="O46" s="14" t="s">
        <v>582</v>
      </c>
      <c r="P46" s="16" t="s">
        <v>582</v>
      </c>
      <c r="Q46" s="14">
        <v>0</v>
      </c>
      <c r="R46" s="16">
        <v>0</v>
      </c>
      <c r="S46" s="14">
        <v>0</v>
      </c>
      <c r="T46" s="16">
        <v>0</v>
      </c>
      <c r="U46" s="14">
        <v>0</v>
      </c>
      <c r="V46" s="16">
        <v>0</v>
      </c>
    </row>
    <row r="47" spans="1:22" x14ac:dyDescent="0.25">
      <c r="A47" s="11" t="s">
        <v>517</v>
      </c>
      <c r="B47" s="13">
        <v>5928</v>
      </c>
      <c r="C47" s="14">
        <f t="shared" si="1"/>
        <v>0</v>
      </c>
      <c r="D47" s="15">
        <v>5928</v>
      </c>
      <c r="E47" s="14">
        <v>0</v>
      </c>
      <c r="F47" s="16">
        <v>0</v>
      </c>
      <c r="G47" s="14">
        <v>3.07400516</v>
      </c>
      <c r="H47" s="16">
        <v>0.71802971000000004</v>
      </c>
      <c r="I47" s="14">
        <v>96.925994840000001</v>
      </c>
      <c r="J47" s="16">
        <v>0.71802971000000004</v>
      </c>
      <c r="K47" s="14">
        <v>0</v>
      </c>
      <c r="L47" s="16">
        <v>0</v>
      </c>
      <c r="M47" s="14">
        <v>0</v>
      </c>
      <c r="N47" s="16">
        <v>0</v>
      </c>
      <c r="O47" s="14" t="s">
        <v>582</v>
      </c>
      <c r="P47" s="16" t="s">
        <v>582</v>
      </c>
      <c r="Q47" s="14">
        <v>0</v>
      </c>
      <c r="R47" s="16">
        <v>0</v>
      </c>
      <c r="S47" s="14">
        <v>0</v>
      </c>
      <c r="T47" s="16">
        <v>0</v>
      </c>
      <c r="U47" s="14">
        <v>0</v>
      </c>
      <c r="V47" s="16">
        <v>0</v>
      </c>
    </row>
    <row r="48" spans="1:22" x14ac:dyDescent="0.25">
      <c r="A48" s="11" t="s">
        <v>518</v>
      </c>
      <c r="B48" s="13">
        <v>9841</v>
      </c>
      <c r="C48" s="14">
        <f t="shared" si="1"/>
        <v>0</v>
      </c>
      <c r="D48" s="15">
        <v>9841</v>
      </c>
      <c r="E48" s="14">
        <v>0</v>
      </c>
      <c r="F48" s="16">
        <v>0</v>
      </c>
      <c r="G48" s="14">
        <v>63.045512670000001</v>
      </c>
      <c r="H48" s="16">
        <v>2.0034710900000001</v>
      </c>
      <c r="I48" s="14">
        <v>36.954487329999999</v>
      </c>
      <c r="J48" s="16">
        <v>2.0034710900000001</v>
      </c>
      <c r="K48" s="14">
        <v>0</v>
      </c>
      <c r="L48" s="16">
        <v>0</v>
      </c>
      <c r="M48" s="14">
        <v>0</v>
      </c>
      <c r="N48" s="16">
        <v>0</v>
      </c>
      <c r="O48" s="14" t="s">
        <v>582</v>
      </c>
      <c r="P48" s="16" t="s">
        <v>582</v>
      </c>
      <c r="Q48" s="14">
        <v>0</v>
      </c>
      <c r="R48" s="16">
        <v>0</v>
      </c>
      <c r="S48" s="14">
        <v>0</v>
      </c>
      <c r="T48" s="16">
        <v>0</v>
      </c>
      <c r="U48" s="14">
        <v>0</v>
      </c>
      <c r="V48" s="16">
        <v>0</v>
      </c>
    </row>
    <row r="49" spans="1:22" x14ac:dyDescent="0.25">
      <c r="A49" s="11" t="s">
        <v>519</v>
      </c>
      <c r="B49" s="13">
        <v>6349</v>
      </c>
      <c r="C49" s="14">
        <f t="shared" si="1"/>
        <v>0</v>
      </c>
      <c r="D49" s="15">
        <v>6349</v>
      </c>
      <c r="E49" s="14">
        <v>0</v>
      </c>
      <c r="F49" s="16">
        <v>0</v>
      </c>
      <c r="G49" s="14">
        <v>38.679021759999998</v>
      </c>
      <c r="H49" s="16">
        <v>1.60870654</v>
      </c>
      <c r="I49" s="14">
        <v>61.320978240000002</v>
      </c>
      <c r="J49" s="16">
        <v>1.60870654</v>
      </c>
      <c r="K49" s="14">
        <v>0</v>
      </c>
      <c r="L49" s="16">
        <v>0</v>
      </c>
      <c r="M49" s="14">
        <v>0</v>
      </c>
      <c r="N49" s="16">
        <v>0</v>
      </c>
      <c r="O49" s="14" t="s">
        <v>582</v>
      </c>
      <c r="P49" s="16" t="s">
        <v>582</v>
      </c>
      <c r="Q49" s="14">
        <v>0</v>
      </c>
      <c r="R49" s="16">
        <v>0</v>
      </c>
      <c r="S49" s="14">
        <v>0</v>
      </c>
      <c r="T49" s="16">
        <v>0</v>
      </c>
      <c r="U49" s="14">
        <v>0</v>
      </c>
      <c r="V49" s="16">
        <v>0</v>
      </c>
    </row>
    <row r="50" spans="1:22" x14ac:dyDescent="0.25">
      <c r="A50" s="11" t="s">
        <v>520</v>
      </c>
      <c r="B50" s="13">
        <v>11795</v>
      </c>
      <c r="C50" s="14">
        <f t="shared" si="1"/>
        <v>0</v>
      </c>
      <c r="D50" s="15">
        <v>11795</v>
      </c>
      <c r="E50" s="14">
        <v>0</v>
      </c>
      <c r="F50" s="16">
        <v>0</v>
      </c>
      <c r="G50" s="14">
        <v>40.300803979999998</v>
      </c>
      <c r="H50" s="16">
        <v>1.0460537700000001</v>
      </c>
      <c r="I50" s="14">
        <v>59.699196020000002</v>
      </c>
      <c r="J50" s="16">
        <v>1.0460537700000001</v>
      </c>
      <c r="K50" s="14">
        <v>0</v>
      </c>
      <c r="L50" s="16">
        <v>0</v>
      </c>
      <c r="M50" s="14">
        <v>0</v>
      </c>
      <c r="N50" s="16">
        <v>0</v>
      </c>
      <c r="O50" s="14" t="s">
        <v>582</v>
      </c>
      <c r="P50" s="16" t="s">
        <v>582</v>
      </c>
      <c r="Q50" s="14">
        <v>0</v>
      </c>
      <c r="R50" s="16">
        <v>0</v>
      </c>
      <c r="S50" s="14">
        <v>0</v>
      </c>
      <c r="T50" s="16">
        <v>0</v>
      </c>
      <c r="U50" s="14">
        <v>0</v>
      </c>
      <c r="V50" s="16">
        <v>0</v>
      </c>
    </row>
    <row r="51" spans="1:22" x14ac:dyDescent="0.25">
      <c r="A51" s="11" t="s">
        <v>521</v>
      </c>
      <c r="B51" s="13">
        <v>6866</v>
      </c>
      <c r="C51" s="14">
        <f t="shared" si="1"/>
        <v>0</v>
      </c>
      <c r="D51" s="15">
        <v>6866</v>
      </c>
      <c r="E51" s="14">
        <v>0</v>
      </c>
      <c r="F51" s="16">
        <v>0</v>
      </c>
      <c r="G51" s="14">
        <v>53.232244610000002</v>
      </c>
      <c r="H51" s="16">
        <v>1.5513095100000001</v>
      </c>
      <c r="I51" s="14">
        <v>46.767755389999998</v>
      </c>
      <c r="J51" s="16">
        <v>1.5513095100000001</v>
      </c>
      <c r="K51" s="14">
        <v>0</v>
      </c>
      <c r="L51" s="16">
        <v>0</v>
      </c>
      <c r="M51" s="14">
        <v>0</v>
      </c>
      <c r="N51" s="16">
        <v>0</v>
      </c>
      <c r="O51" s="14" t="s">
        <v>582</v>
      </c>
      <c r="P51" s="16" t="s">
        <v>582</v>
      </c>
      <c r="Q51" s="14">
        <v>0</v>
      </c>
      <c r="R51" s="16">
        <v>0</v>
      </c>
      <c r="S51" s="14">
        <v>0</v>
      </c>
      <c r="T51" s="16">
        <v>0</v>
      </c>
      <c r="U51" s="14">
        <v>0</v>
      </c>
      <c r="V51" s="16">
        <v>0</v>
      </c>
    </row>
    <row r="52" spans="1:22" x14ac:dyDescent="0.25">
      <c r="A52" s="11" t="s">
        <v>522</v>
      </c>
      <c r="B52" s="13">
        <v>5809</v>
      </c>
      <c r="C52" s="14">
        <f t="shared" si="1"/>
        <v>0</v>
      </c>
      <c r="D52" s="15">
        <v>5809</v>
      </c>
      <c r="E52" s="14">
        <v>0</v>
      </c>
      <c r="F52" s="16">
        <v>0</v>
      </c>
      <c r="G52" s="14">
        <v>0.21507103999999999</v>
      </c>
      <c r="H52" s="16">
        <v>0.16364822000000001</v>
      </c>
      <c r="I52" s="14">
        <v>99.784928960000002</v>
      </c>
      <c r="J52" s="16">
        <v>0.16364822000000001</v>
      </c>
      <c r="K52" s="14">
        <v>0</v>
      </c>
      <c r="L52" s="16">
        <v>0</v>
      </c>
      <c r="M52" s="14">
        <v>0</v>
      </c>
      <c r="N52" s="16">
        <v>0</v>
      </c>
      <c r="O52" s="14" t="s">
        <v>582</v>
      </c>
      <c r="P52" s="16" t="s">
        <v>582</v>
      </c>
      <c r="Q52" s="14">
        <v>0</v>
      </c>
      <c r="R52" s="16">
        <v>0</v>
      </c>
      <c r="S52" s="14">
        <v>0</v>
      </c>
      <c r="T52" s="16">
        <v>0</v>
      </c>
      <c r="U52" s="14">
        <v>0</v>
      </c>
      <c r="V52" s="16">
        <v>0</v>
      </c>
    </row>
    <row r="53" spans="1:22" x14ac:dyDescent="0.25">
      <c r="A53" s="11" t="s">
        <v>523</v>
      </c>
      <c r="B53" s="13">
        <v>5571</v>
      </c>
      <c r="C53" s="14">
        <f t="shared" si="1"/>
        <v>0</v>
      </c>
      <c r="D53" s="15">
        <v>5571</v>
      </c>
      <c r="E53" s="14">
        <v>0</v>
      </c>
      <c r="F53" s="16">
        <v>0</v>
      </c>
      <c r="G53" s="14">
        <v>6.1275168999999998</v>
      </c>
      <c r="H53" s="16">
        <v>0.10815916</v>
      </c>
      <c r="I53" s="14">
        <v>93.872483099999997</v>
      </c>
      <c r="J53" s="16">
        <v>0.10815916</v>
      </c>
      <c r="K53" s="14">
        <v>0</v>
      </c>
      <c r="L53" s="16">
        <v>0</v>
      </c>
      <c r="M53" s="14">
        <v>0</v>
      </c>
      <c r="N53" s="16">
        <v>0</v>
      </c>
      <c r="O53" s="14" t="s">
        <v>582</v>
      </c>
      <c r="P53" s="16" t="s">
        <v>582</v>
      </c>
      <c r="Q53" s="14">
        <v>0</v>
      </c>
      <c r="R53" s="16">
        <v>0</v>
      </c>
      <c r="S53" s="14">
        <v>0</v>
      </c>
      <c r="T53" s="16">
        <v>0</v>
      </c>
      <c r="U53" s="14">
        <v>0</v>
      </c>
      <c r="V53" s="16">
        <v>0</v>
      </c>
    </row>
    <row r="54" spans="1:22" x14ac:dyDescent="0.25">
      <c r="A54" s="11" t="s">
        <v>524</v>
      </c>
      <c r="B54" s="13">
        <v>4740</v>
      </c>
      <c r="C54" s="14">
        <f t="shared" si="1"/>
        <v>0</v>
      </c>
      <c r="D54" s="15">
        <v>4740</v>
      </c>
      <c r="E54" s="14">
        <v>0</v>
      </c>
      <c r="F54" s="16">
        <v>0</v>
      </c>
      <c r="G54" s="14">
        <v>20.87884468</v>
      </c>
      <c r="H54" s="16">
        <v>1.44213575</v>
      </c>
      <c r="I54" s="14">
        <v>79.12115532</v>
      </c>
      <c r="J54" s="16">
        <v>1.44213575</v>
      </c>
      <c r="K54" s="14">
        <v>0</v>
      </c>
      <c r="L54" s="16">
        <v>0</v>
      </c>
      <c r="M54" s="14">
        <v>0</v>
      </c>
      <c r="N54" s="16">
        <v>0</v>
      </c>
      <c r="O54" s="14" t="s">
        <v>582</v>
      </c>
      <c r="P54" s="16" t="s">
        <v>582</v>
      </c>
      <c r="Q54" s="14">
        <v>0</v>
      </c>
      <c r="R54" s="16">
        <v>0</v>
      </c>
      <c r="S54" s="14">
        <v>0</v>
      </c>
      <c r="T54" s="16">
        <v>0</v>
      </c>
      <c r="U54" s="14">
        <v>0</v>
      </c>
      <c r="V54" s="16">
        <v>0</v>
      </c>
    </row>
    <row r="55" spans="1:22" x14ac:dyDescent="0.25">
      <c r="A55" s="11" t="s">
        <v>525</v>
      </c>
      <c r="B55" s="13">
        <v>5316</v>
      </c>
      <c r="C55" s="14">
        <f t="shared" si="1"/>
        <v>0</v>
      </c>
      <c r="D55" s="15">
        <v>5316</v>
      </c>
      <c r="E55" s="14">
        <v>0</v>
      </c>
      <c r="F55" s="16">
        <v>0</v>
      </c>
      <c r="G55" s="14">
        <v>22.535423399999999</v>
      </c>
      <c r="H55" s="16">
        <v>0.85372784000000002</v>
      </c>
      <c r="I55" s="14">
        <v>77.464576600000001</v>
      </c>
      <c r="J55" s="16">
        <v>0.85372784000000002</v>
      </c>
      <c r="K55" s="14">
        <v>0</v>
      </c>
      <c r="L55" s="16">
        <v>0</v>
      </c>
      <c r="M55" s="14">
        <v>0</v>
      </c>
      <c r="N55" s="16">
        <v>0</v>
      </c>
      <c r="O55" s="14" t="s">
        <v>582</v>
      </c>
      <c r="P55" s="16" t="s">
        <v>582</v>
      </c>
      <c r="Q55" s="14">
        <v>0</v>
      </c>
      <c r="R55" s="16">
        <v>0</v>
      </c>
      <c r="S55" s="14">
        <v>0</v>
      </c>
      <c r="T55" s="16">
        <v>0</v>
      </c>
      <c r="U55" s="14">
        <v>0</v>
      </c>
      <c r="V55" s="16">
        <v>0</v>
      </c>
    </row>
    <row r="56" spans="1:22" x14ac:dyDescent="0.25">
      <c r="A56" s="11" t="s">
        <v>526</v>
      </c>
      <c r="B56" s="13">
        <v>5359</v>
      </c>
      <c r="C56" s="14">
        <f t="shared" si="1"/>
        <v>0</v>
      </c>
      <c r="D56" s="15">
        <v>5359</v>
      </c>
      <c r="E56" s="14">
        <v>0</v>
      </c>
      <c r="F56" s="16">
        <v>0</v>
      </c>
      <c r="G56" s="14">
        <v>32.717973229999998</v>
      </c>
      <c r="H56" s="16">
        <v>0.90393142999999998</v>
      </c>
      <c r="I56" s="14">
        <v>67.282026770000002</v>
      </c>
      <c r="J56" s="16">
        <v>0.90393142999999998</v>
      </c>
      <c r="K56" s="14">
        <v>0</v>
      </c>
      <c r="L56" s="16">
        <v>0</v>
      </c>
      <c r="M56" s="14">
        <v>0</v>
      </c>
      <c r="N56" s="16">
        <v>0</v>
      </c>
      <c r="O56" s="14" t="s">
        <v>582</v>
      </c>
      <c r="P56" s="16" t="s">
        <v>582</v>
      </c>
      <c r="Q56" s="14">
        <v>0</v>
      </c>
      <c r="R56" s="16">
        <v>0</v>
      </c>
      <c r="S56" s="14">
        <v>0</v>
      </c>
      <c r="T56" s="16">
        <v>0</v>
      </c>
      <c r="U56" s="14">
        <v>0</v>
      </c>
      <c r="V56" s="16">
        <v>0</v>
      </c>
    </row>
    <row r="57" spans="1:22" x14ac:dyDescent="0.25">
      <c r="A57" s="11" t="s">
        <v>527</v>
      </c>
      <c r="B57" s="13">
        <v>6513</v>
      </c>
      <c r="C57" s="14">
        <f t="shared" si="1"/>
        <v>0</v>
      </c>
      <c r="D57" s="15">
        <v>6513</v>
      </c>
      <c r="E57" s="14">
        <v>0</v>
      </c>
      <c r="F57" s="16">
        <v>0</v>
      </c>
      <c r="G57" s="14">
        <v>52.242927250000001</v>
      </c>
      <c r="H57" s="16">
        <v>1.6927729499999999</v>
      </c>
      <c r="I57" s="14">
        <v>47.757072749999999</v>
      </c>
      <c r="J57" s="16">
        <v>1.6927729499999999</v>
      </c>
      <c r="K57" s="14">
        <v>0</v>
      </c>
      <c r="L57" s="16">
        <v>0</v>
      </c>
      <c r="M57" s="14">
        <v>0</v>
      </c>
      <c r="N57" s="16">
        <v>0</v>
      </c>
      <c r="O57" s="14" t="s">
        <v>582</v>
      </c>
      <c r="P57" s="16" t="s">
        <v>582</v>
      </c>
      <c r="Q57" s="14">
        <v>0</v>
      </c>
      <c r="R57" s="16">
        <v>0</v>
      </c>
      <c r="S57" s="14">
        <v>0</v>
      </c>
      <c r="T57" s="16">
        <v>0</v>
      </c>
      <c r="U57" s="14">
        <v>0</v>
      </c>
      <c r="V57" s="16">
        <v>0</v>
      </c>
    </row>
    <row r="58" spans="1:22" x14ac:dyDescent="0.25">
      <c r="A58" s="11" t="s">
        <v>528</v>
      </c>
      <c r="B58" s="13">
        <v>7267</v>
      </c>
      <c r="C58" s="14">
        <f t="shared" si="1"/>
        <v>0</v>
      </c>
      <c r="D58" s="15">
        <v>7267</v>
      </c>
      <c r="E58" s="14">
        <v>0</v>
      </c>
      <c r="F58" s="16">
        <v>0</v>
      </c>
      <c r="G58" s="14">
        <v>100</v>
      </c>
      <c r="H58" s="16">
        <v>0</v>
      </c>
      <c r="I58" s="14">
        <v>0</v>
      </c>
      <c r="J58" s="16">
        <v>0</v>
      </c>
      <c r="K58" s="14">
        <v>0</v>
      </c>
      <c r="L58" s="16">
        <v>0</v>
      </c>
      <c r="M58" s="14">
        <v>0</v>
      </c>
      <c r="N58" s="16">
        <v>0</v>
      </c>
      <c r="O58" s="14" t="s">
        <v>582</v>
      </c>
      <c r="P58" s="16" t="s">
        <v>582</v>
      </c>
      <c r="Q58" s="14">
        <v>0</v>
      </c>
      <c r="R58" s="16">
        <v>0</v>
      </c>
      <c r="S58" s="14">
        <v>0</v>
      </c>
      <c r="T58" s="16">
        <v>0</v>
      </c>
      <c r="U58" s="14">
        <v>0</v>
      </c>
      <c r="V58" s="16">
        <v>0</v>
      </c>
    </row>
    <row r="59" spans="1:22" x14ac:dyDescent="0.25">
      <c r="A59" s="11" t="s">
        <v>529</v>
      </c>
      <c r="B59" s="13">
        <v>4826</v>
      </c>
      <c r="C59" s="14">
        <f t="shared" si="1"/>
        <v>0</v>
      </c>
      <c r="D59" s="15">
        <v>4826</v>
      </c>
      <c r="E59" s="14">
        <v>0</v>
      </c>
      <c r="F59" s="16">
        <v>0</v>
      </c>
      <c r="G59" s="14">
        <v>25.585029160000001</v>
      </c>
      <c r="H59" s="16">
        <v>0.79079999999999995</v>
      </c>
      <c r="I59" s="14">
        <v>74.414970839999995</v>
      </c>
      <c r="J59" s="16">
        <v>0.79079999999999995</v>
      </c>
      <c r="K59" s="14">
        <v>0</v>
      </c>
      <c r="L59" s="16">
        <v>0</v>
      </c>
      <c r="M59" s="14">
        <v>0</v>
      </c>
      <c r="N59" s="16">
        <v>0</v>
      </c>
      <c r="O59" s="14" t="s">
        <v>582</v>
      </c>
      <c r="P59" s="16" t="s">
        <v>582</v>
      </c>
      <c r="Q59" s="14">
        <v>0</v>
      </c>
      <c r="R59" s="16">
        <v>0</v>
      </c>
      <c r="S59" s="14">
        <v>0</v>
      </c>
      <c r="T59" s="16">
        <v>0</v>
      </c>
      <c r="U59" s="14">
        <v>0</v>
      </c>
      <c r="V59" s="16">
        <v>0</v>
      </c>
    </row>
    <row r="60" spans="1:22" x14ac:dyDescent="0.25">
      <c r="A60" s="11" t="s">
        <v>530</v>
      </c>
      <c r="B60" s="13">
        <v>4546</v>
      </c>
      <c r="C60" s="14">
        <f t="shared" si="1"/>
        <v>0</v>
      </c>
      <c r="D60" s="15">
        <v>4546</v>
      </c>
      <c r="E60" s="14">
        <v>0</v>
      </c>
      <c r="F60" s="16">
        <v>0</v>
      </c>
      <c r="G60" s="14">
        <v>28.578359450000001</v>
      </c>
      <c r="H60" s="16">
        <v>1.3020119800000001</v>
      </c>
      <c r="I60" s="14">
        <v>71.421640550000006</v>
      </c>
      <c r="J60" s="16">
        <v>1.3020119800000001</v>
      </c>
      <c r="K60" s="14">
        <v>0</v>
      </c>
      <c r="L60" s="16">
        <v>0</v>
      </c>
      <c r="M60" s="14">
        <v>0</v>
      </c>
      <c r="N60" s="16">
        <v>0</v>
      </c>
      <c r="O60" s="14" t="s">
        <v>582</v>
      </c>
      <c r="P60" s="16" t="s">
        <v>582</v>
      </c>
      <c r="Q60" s="14">
        <v>0</v>
      </c>
      <c r="R60" s="16">
        <v>0</v>
      </c>
      <c r="S60" s="14">
        <v>0</v>
      </c>
      <c r="T60" s="16">
        <v>0</v>
      </c>
      <c r="U60" s="14">
        <v>0</v>
      </c>
      <c r="V60" s="16">
        <v>0</v>
      </c>
    </row>
    <row r="61" spans="1:22" x14ac:dyDescent="0.25">
      <c r="A61" s="11" t="s">
        <v>531</v>
      </c>
      <c r="B61" s="13">
        <v>6525</v>
      </c>
      <c r="C61" s="14">
        <f t="shared" si="1"/>
        <v>0</v>
      </c>
      <c r="D61" s="15">
        <v>6525</v>
      </c>
      <c r="E61" s="14">
        <v>0</v>
      </c>
      <c r="F61" s="16">
        <v>0</v>
      </c>
      <c r="G61" s="14">
        <v>99.976862159999996</v>
      </c>
      <c r="H61" s="16">
        <v>1.1866120000000001E-2</v>
      </c>
      <c r="I61" s="14">
        <v>2.313784E-2</v>
      </c>
      <c r="J61" s="16">
        <v>1.1866120000000001E-2</v>
      </c>
      <c r="K61" s="14">
        <v>0</v>
      </c>
      <c r="L61" s="16">
        <v>0</v>
      </c>
      <c r="M61" s="14">
        <v>0</v>
      </c>
      <c r="N61" s="16">
        <v>0</v>
      </c>
      <c r="O61" s="14" t="s">
        <v>582</v>
      </c>
      <c r="P61" s="16" t="s">
        <v>582</v>
      </c>
      <c r="Q61" s="14">
        <v>0</v>
      </c>
      <c r="R61" s="16">
        <v>0</v>
      </c>
      <c r="S61" s="14">
        <v>0</v>
      </c>
      <c r="T61" s="16">
        <v>0</v>
      </c>
      <c r="U61" s="14">
        <v>0</v>
      </c>
      <c r="V61" s="16">
        <v>0</v>
      </c>
    </row>
    <row r="62" spans="1:22" x14ac:dyDescent="0.25">
      <c r="A62" s="11" t="s">
        <v>532</v>
      </c>
      <c r="B62" s="13">
        <v>4476</v>
      </c>
      <c r="C62" s="14">
        <f t="shared" si="1"/>
        <v>0</v>
      </c>
      <c r="D62" s="15">
        <v>4476</v>
      </c>
      <c r="E62" s="14">
        <v>0</v>
      </c>
      <c r="F62" s="16">
        <v>0</v>
      </c>
      <c r="G62" s="14">
        <v>44.873784139999998</v>
      </c>
      <c r="H62" s="16">
        <v>0.10380172</v>
      </c>
      <c r="I62" s="14">
        <v>55.126215860000002</v>
      </c>
      <c r="J62" s="16">
        <v>0.10380172</v>
      </c>
      <c r="K62" s="14">
        <v>0</v>
      </c>
      <c r="L62" s="16">
        <v>0</v>
      </c>
      <c r="M62" s="14">
        <v>0</v>
      </c>
      <c r="N62" s="16">
        <v>0</v>
      </c>
      <c r="O62" s="14" t="s">
        <v>582</v>
      </c>
      <c r="P62" s="16" t="s">
        <v>582</v>
      </c>
      <c r="Q62" s="14">
        <v>0</v>
      </c>
      <c r="R62" s="16">
        <v>0</v>
      </c>
      <c r="S62" s="14">
        <v>0</v>
      </c>
      <c r="T62" s="16">
        <v>0</v>
      </c>
      <c r="U62" s="14">
        <v>0</v>
      </c>
      <c r="V62" s="16">
        <v>0</v>
      </c>
    </row>
    <row r="63" spans="1:22" x14ac:dyDescent="0.25">
      <c r="A63" s="11" t="s">
        <v>533</v>
      </c>
      <c r="B63" s="13">
        <v>5324</v>
      </c>
      <c r="C63" s="14">
        <f t="shared" si="1"/>
        <v>0</v>
      </c>
      <c r="D63" s="15">
        <v>5324</v>
      </c>
      <c r="E63" s="14">
        <v>0</v>
      </c>
      <c r="F63" s="16">
        <v>0</v>
      </c>
      <c r="G63" s="14">
        <v>0.16933255999999999</v>
      </c>
      <c r="H63" s="16">
        <v>0.16702782999999999</v>
      </c>
      <c r="I63" s="14">
        <v>99.830667439999999</v>
      </c>
      <c r="J63" s="16">
        <v>0.16702782999999999</v>
      </c>
      <c r="K63" s="14">
        <v>0</v>
      </c>
      <c r="L63" s="16">
        <v>0</v>
      </c>
      <c r="M63" s="14">
        <v>0</v>
      </c>
      <c r="N63" s="16">
        <v>0</v>
      </c>
      <c r="O63" s="14" t="s">
        <v>582</v>
      </c>
      <c r="P63" s="16" t="s">
        <v>582</v>
      </c>
      <c r="Q63" s="14">
        <v>0</v>
      </c>
      <c r="R63" s="16">
        <v>0</v>
      </c>
      <c r="S63" s="14">
        <v>0</v>
      </c>
      <c r="T63" s="16">
        <v>0</v>
      </c>
      <c r="U63" s="14">
        <v>0</v>
      </c>
      <c r="V63" s="16">
        <v>0</v>
      </c>
    </row>
    <row r="64" spans="1:22" x14ac:dyDescent="0.25">
      <c r="A64" s="11" t="s">
        <v>534</v>
      </c>
      <c r="B64" s="13">
        <v>3634</v>
      </c>
      <c r="C64" s="14">
        <f t="shared" si="1"/>
        <v>0</v>
      </c>
      <c r="D64" s="15">
        <v>3634</v>
      </c>
      <c r="E64" s="14">
        <v>0</v>
      </c>
      <c r="F64" s="16">
        <v>0</v>
      </c>
      <c r="G64" s="14">
        <v>0.30733960999999999</v>
      </c>
      <c r="H64" s="16">
        <v>5.6225669999999998E-2</v>
      </c>
      <c r="I64" s="14">
        <v>99.69266039</v>
      </c>
      <c r="J64" s="16">
        <v>5.6225669999999998E-2</v>
      </c>
      <c r="K64" s="14">
        <v>0</v>
      </c>
      <c r="L64" s="16">
        <v>0</v>
      </c>
      <c r="M64" s="14">
        <v>0</v>
      </c>
      <c r="N64" s="16">
        <v>0</v>
      </c>
      <c r="O64" s="14" t="s">
        <v>582</v>
      </c>
      <c r="P64" s="16" t="s">
        <v>582</v>
      </c>
      <c r="Q64" s="14">
        <v>0</v>
      </c>
      <c r="R64" s="16">
        <v>0</v>
      </c>
      <c r="S64" s="14">
        <v>0</v>
      </c>
      <c r="T64" s="16">
        <v>0</v>
      </c>
      <c r="U64" s="14">
        <v>0</v>
      </c>
      <c r="V64" s="16">
        <v>0</v>
      </c>
    </row>
    <row r="65" spans="1:22" x14ac:dyDescent="0.25">
      <c r="A65" s="11" t="s">
        <v>535</v>
      </c>
      <c r="B65" s="13">
        <v>5325</v>
      </c>
      <c r="C65" s="14">
        <f t="shared" si="1"/>
        <v>0</v>
      </c>
      <c r="D65" s="15">
        <v>5325</v>
      </c>
      <c r="E65" s="14">
        <v>0</v>
      </c>
      <c r="F65" s="16">
        <v>0</v>
      </c>
      <c r="G65" s="14">
        <v>92.411404630000007</v>
      </c>
      <c r="H65" s="16">
        <v>0.76467675000000002</v>
      </c>
      <c r="I65" s="14">
        <v>7.5885953700000002</v>
      </c>
      <c r="J65" s="16">
        <v>0.76467675000000002</v>
      </c>
      <c r="K65" s="14">
        <v>0</v>
      </c>
      <c r="L65" s="16">
        <v>0</v>
      </c>
      <c r="M65" s="14">
        <v>0</v>
      </c>
      <c r="N65" s="16">
        <v>0</v>
      </c>
      <c r="O65" s="14" t="s">
        <v>582</v>
      </c>
      <c r="P65" s="16" t="s">
        <v>582</v>
      </c>
      <c r="Q65" s="14">
        <v>0</v>
      </c>
      <c r="R65" s="16">
        <v>0</v>
      </c>
      <c r="S65" s="14">
        <v>0</v>
      </c>
      <c r="T65" s="16">
        <v>0</v>
      </c>
      <c r="U65" s="14">
        <v>0</v>
      </c>
      <c r="V65" s="16">
        <v>0</v>
      </c>
    </row>
    <row r="66" spans="1:22" x14ac:dyDescent="0.25">
      <c r="A66" s="11" t="s">
        <v>536</v>
      </c>
      <c r="B66" s="13">
        <v>5665</v>
      </c>
      <c r="C66" s="14">
        <f t="shared" si="1"/>
        <v>0</v>
      </c>
      <c r="D66" s="15">
        <v>5665</v>
      </c>
      <c r="E66" s="14">
        <v>0</v>
      </c>
      <c r="F66" s="16">
        <v>0</v>
      </c>
      <c r="G66" s="14">
        <v>2.5730863400000001</v>
      </c>
      <c r="H66" s="16">
        <v>0.43667130999999998</v>
      </c>
      <c r="I66" s="14">
        <v>97.426913659999997</v>
      </c>
      <c r="J66" s="16">
        <v>0.43667130999999998</v>
      </c>
      <c r="K66" s="14">
        <v>0</v>
      </c>
      <c r="L66" s="16">
        <v>0</v>
      </c>
      <c r="M66" s="14">
        <v>0</v>
      </c>
      <c r="N66" s="16">
        <v>0</v>
      </c>
      <c r="O66" s="14" t="s">
        <v>582</v>
      </c>
      <c r="P66" s="16" t="s">
        <v>582</v>
      </c>
      <c r="Q66" s="14">
        <v>0</v>
      </c>
      <c r="R66" s="16">
        <v>0</v>
      </c>
      <c r="S66" s="14">
        <v>0</v>
      </c>
      <c r="T66" s="16">
        <v>0</v>
      </c>
      <c r="U66" s="14">
        <v>0</v>
      </c>
      <c r="V66" s="16">
        <v>0</v>
      </c>
    </row>
    <row r="67" spans="1:22" x14ac:dyDescent="0.25">
      <c r="A67" s="11" t="s">
        <v>537</v>
      </c>
      <c r="B67" s="13">
        <v>6971</v>
      </c>
      <c r="C67" s="14">
        <f t="shared" si="1"/>
        <v>0</v>
      </c>
      <c r="D67" s="15">
        <v>6971</v>
      </c>
      <c r="E67" s="14">
        <v>0</v>
      </c>
      <c r="F67" s="16">
        <v>0</v>
      </c>
      <c r="G67" s="14">
        <v>25.275164109999999</v>
      </c>
      <c r="H67" s="16">
        <v>0.87099998999999995</v>
      </c>
      <c r="I67" s="14">
        <v>74.724835889999994</v>
      </c>
      <c r="J67" s="16">
        <v>0.87099998999999995</v>
      </c>
      <c r="K67" s="14">
        <v>0</v>
      </c>
      <c r="L67" s="16">
        <v>0</v>
      </c>
      <c r="M67" s="14">
        <v>0</v>
      </c>
      <c r="N67" s="16">
        <v>0</v>
      </c>
      <c r="O67" s="14" t="s">
        <v>582</v>
      </c>
      <c r="P67" s="16" t="s">
        <v>582</v>
      </c>
      <c r="Q67" s="14">
        <v>0</v>
      </c>
      <c r="R67" s="16">
        <v>0</v>
      </c>
      <c r="S67" s="14">
        <v>0</v>
      </c>
      <c r="T67" s="16">
        <v>0</v>
      </c>
      <c r="U67" s="14">
        <v>0</v>
      </c>
      <c r="V67" s="16">
        <v>0</v>
      </c>
    </row>
    <row r="68" spans="1:22" x14ac:dyDescent="0.25">
      <c r="A68" s="11" t="s">
        <v>538</v>
      </c>
      <c r="B68" s="13">
        <v>12083</v>
      </c>
      <c r="C68" s="14">
        <f t="shared" si="1"/>
        <v>0</v>
      </c>
      <c r="D68" s="15">
        <v>12083</v>
      </c>
      <c r="E68" s="14">
        <v>0</v>
      </c>
      <c r="F68" s="16">
        <v>0</v>
      </c>
      <c r="G68" s="14">
        <v>20.705835530000002</v>
      </c>
      <c r="H68" s="16">
        <v>0.10835896</v>
      </c>
      <c r="I68" s="14">
        <v>79.294164469999998</v>
      </c>
      <c r="J68" s="16">
        <v>0.10835896</v>
      </c>
      <c r="K68" s="14">
        <v>0</v>
      </c>
      <c r="L68" s="16">
        <v>0</v>
      </c>
      <c r="M68" s="14">
        <v>0</v>
      </c>
      <c r="N68" s="16">
        <v>0</v>
      </c>
      <c r="O68" s="14" t="s">
        <v>582</v>
      </c>
      <c r="P68" s="16" t="s">
        <v>582</v>
      </c>
      <c r="Q68" s="14">
        <v>0</v>
      </c>
      <c r="R68" s="16">
        <v>0</v>
      </c>
      <c r="S68" s="14">
        <v>0</v>
      </c>
      <c r="T68" s="16">
        <v>0</v>
      </c>
      <c r="U68" s="14">
        <v>0</v>
      </c>
      <c r="V68" s="16">
        <v>0</v>
      </c>
    </row>
    <row r="69" spans="1:22" x14ac:dyDescent="0.25">
      <c r="A69" s="11" t="s">
        <v>539</v>
      </c>
      <c r="B69" s="13">
        <v>4876</v>
      </c>
      <c r="C69" s="14">
        <f t="shared" si="1"/>
        <v>0</v>
      </c>
      <c r="D69" s="15">
        <v>4876</v>
      </c>
      <c r="E69" s="14">
        <v>0</v>
      </c>
      <c r="F69" s="16">
        <v>0</v>
      </c>
      <c r="G69" s="14">
        <v>100</v>
      </c>
      <c r="H69" s="16">
        <v>0</v>
      </c>
      <c r="I69" s="14">
        <v>0</v>
      </c>
      <c r="J69" s="16">
        <v>0</v>
      </c>
      <c r="K69" s="14">
        <v>0</v>
      </c>
      <c r="L69" s="16">
        <v>0</v>
      </c>
      <c r="M69" s="14">
        <v>0</v>
      </c>
      <c r="N69" s="16">
        <v>0</v>
      </c>
      <c r="O69" s="14" t="s">
        <v>582</v>
      </c>
      <c r="P69" s="16" t="s">
        <v>582</v>
      </c>
      <c r="Q69" s="14">
        <v>0</v>
      </c>
      <c r="R69" s="16">
        <v>0</v>
      </c>
      <c r="S69" s="14">
        <v>0</v>
      </c>
      <c r="T69" s="16">
        <v>0</v>
      </c>
      <c r="U69" s="14">
        <v>0</v>
      </c>
      <c r="V69" s="16">
        <v>0</v>
      </c>
    </row>
    <row r="70" spans="1:22" x14ac:dyDescent="0.25">
      <c r="A70" s="11" t="s">
        <v>540</v>
      </c>
      <c r="B70" s="13">
        <v>6036</v>
      </c>
      <c r="C70" s="14">
        <f t="shared" si="1"/>
        <v>0</v>
      </c>
      <c r="D70" s="15">
        <v>6036</v>
      </c>
      <c r="E70" s="14">
        <v>0</v>
      </c>
      <c r="F70" s="16">
        <v>0</v>
      </c>
      <c r="G70" s="14">
        <v>86.517052949999993</v>
      </c>
      <c r="H70" s="16">
        <v>1.4979601199999999</v>
      </c>
      <c r="I70" s="14">
        <v>13.48294705</v>
      </c>
      <c r="J70" s="16">
        <v>1.4979601199999999</v>
      </c>
      <c r="K70" s="14">
        <v>0</v>
      </c>
      <c r="L70" s="16">
        <v>0</v>
      </c>
      <c r="M70" s="14">
        <v>0</v>
      </c>
      <c r="N70" s="16">
        <v>0</v>
      </c>
      <c r="O70" s="14" t="s">
        <v>582</v>
      </c>
      <c r="P70" s="16" t="s">
        <v>582</v>
      </c>
      <c r="Q70" s="14">
        <v>0</v>
      </c>
      <c r="R70" s="16">
        <v>0</v>
      </c>
      <c r="S70" s="14">
        <v>0</v>
      </c>
      <c r="T70" s="16">
        <v>0</v>
      </c>
      <c r="U70" s="14">
        <v>0</v>
      </c>
      <c r="V70" s="16">
        <v>0</v>
      </c>
    </row>
    <row r="71" spans="1:22" x14ac:dyDescent="0.25">
      <c r="A71" s="11" t="s">
        <v>541</v>
      </c>
      <c r="B71" s="13">
        <v>6115</v>
      </c>
      <c r="C71" s="14">
        <f t="shared" si="1"/>
        <v>0</v>
      </c>
      <c r="D71" s="15">
        <v>6115</v>
      </c>
      <c r="E71" s="14">
        <v>0</v>
      </c>
      <c r="F71" s="16">
        <v>0</v>
      </c>
      <c r="G71" s="14">
        <v>1.9503861</v>
      </c>
      <c r="H71" s="16">
        <v>0.32680318000000003</v>
      </c>
      <c r="I71" s="14">
        <v>97.901342349999993</v>
      </c>
      <c r="J71" s="16">
        <v>0.29291022</v>
      </c>
      <c r="K71" s="14">
        <v>0.14827155</v>
      </c>
      <c r="L71" s="16">
        <v>5.120011E-2</v>
      </c>
      <c r="M71" s="14">
        <v>0</v>
      </c>
      <c r="N71" s="16">
        <v>0</v>
      </c>
      <c r="O71" s="14" t="s">
        <v>582</v>
      </c>
      <c r="P71" s="16" t="s">
        <v>582</v>
      </c>
      <c r="Q71" s="14">
        <v>0</v>
      </c>
      <c r="R71" s="16">
        <v>0</v>
      </c>
      <c r="S71" s="14">
        <v>0</v>
      </c>
      <c r="T71" s="16">
        <v>0</v>
      </c>
      <c r="U71" s="14">
        <v>0</v>
      </c>
      <c r="V71" s="16">
        <v>0</v>
      </c>
    </row>
    <row r="72" spans="1:22" x14ac:dyDescent="0.25">
      <c r="A72" s="11" t="s">
        <v>542</v>
      </c>
      <c r="B72" s="13">
        <v>7708</v>
      </c>
      <c r="C72" s="14">
        <f t="shared" si="1"/>
        <v>0</v>
      </c>
      <c r="D72" s="15">
        <v>7708</v>
      </c>
      <c r="E72" s="14">
        <v>0</v>
      </c>
      <c r="F72" s="16">
        <v>0</v>
      </c>
      <c r="G72" s="14">
        <v>35.396457929999997</v>
      </c>
      <c r="H72" s="16">
        <v>0.67060662000000004</v>
      </c>
      <c r="I72" s="14">
        <v>64.603542070000003</v>
      </c>
      <c r="J72" s="16">
        <v>0.67060662000000004</v>
      </c>
      <c r="K72" s="14">
        <v>0</v>
      </c>
      <c r="L72" s="16">
        <v>0</v>
      </c>
      <c r="M72" s="14">
        <v>0</v>
      </c>
      <c r="N72" s="16">
        <v>0</v>
      </c>
      <c r="O72" s="14" t="s">
        <v>582</v>
      </c>
      <c r="P72" s="16" t="s">
        <v>582</v>
      </c>
      <c r="Q72" s="14">
        <v>0</v>
      </c>
      <c r="R72" s="16">
        <v>0</v>
      </c>
      <c r="S72" s="14">
        <v>0</v>
      </c>
      <c r="T72" s="16">
        <v>0</v>
      </c>
      <c r="U72" s="14">
        <v>0</v>
      </c>
      <c r="V72" s="16">
        <v>0</v>
      </c>
    </row>
    <row r="73" spans="1:22" x14ac:dyDescent="0.25">
      <c r="A73" s="11" t="s">
        <v>543</v>
      </c>
      <c r="B73" s="13">
        <v>8249</v>
      </c>
      <c r="C73" s="14">
        <f t="shared" si="1"/>
        <v>0</v>
      </c>
      <c r="D73" s="15">
        <v>8249</v>
      </c>
      <c r="E73" s="14">
        <v>0</v>
      </c>
      <c r="F73" s="16">
        <v>0</v>
      </c>
      <c r="G73" s="14">
        <v>24.645480790000001</v>
      </c>
      <c r="H73" s="16">
        <v>1.00585496</v>
      </c>
      <c r="I73" s="14">
        <v>75.354519210000007</v>
      </c>
      <c r="J73" s="16">
        <v>1.00585496</v>
      </c>
      <c r="K73" s="14">
        <v>0</v>
      </c>
      <c r="L73" s="16">
        <v>0</v>
      </c>
      <c r="M73" s="14">
        <v>0</v>
      </c>
      <c r="N73" s="16">
        <v>0</v>
      </c>
      <c r="O73" s="14" t="s">
        <v>582</v>
      </c>
      <c r="P73" s="16" t="s">
        <v>582</v>
      </c>
      <c r="Q73" s="14">
        <v>0</v>
      </c>
      <c r="R73" s="16">
        <v>0</v>
      </c>
      <c r="S73" s="14">
        <v>0</v>
      </c>
      <c r="T73" s="16">
        <v>0</v>
      </c>
      <c r="U73" s="14">
        <v>0</v>
      </c>
      <c r="V73" s="16">
        <v>0</v>
      </c>
    </row>
    <row r="74" spans="1:22" x14ac:dyDescent="0.25">
      <c r="A74" s="11" t="s">
        <v>544</v>
      </c>
      <c r="B74" s="13">
        <v>4692</v>
      </c>
      <c r="C74" s="14">
        <f t="shared" si="1"/>
        <v>0</v>
      </c>
      <c r="D74" s="15">
        <v>4692</v>
      </c>
      <c r="E74" s="14">
        <v>0</v>
      </c>
      <c r="F74" s="16">
        <v>0</v>
      </c>
      <c r="G74" s="14">
        <v>41.297416839999997</v>
      </c>
      <c r="H74" s="16">
        <v>0.20757644</v>
      </c>
      <c r="I74" s="14">
        <v>58.702583160000003</v>
      </c>
      <c r="J74" s="16">
        <v>0.20757644</v>
      </c>
      <c r="K74" s="14">
        <v>0</v>
      </c>
      <c r="L74" s="16">
        <v>0</v>
      </c>
      <c r="M74" s="14">
        <v>0</v>
      </c>
      <c r="N74" s="16">
        <v>0</v>
      </c>
      <c r="O74" s="14" t="s">
        <v>582</v>
      </c>
      <c r="P74" s="16" t="s">
        <v>582</v>
      </c>
      <c r="Q74" s="14">
        <v>0</v>
      </c>
      <c r="R74" s="16">
        <v>0</v>
      </c>
      <c r="S74" s="14">
        <v>0</v>
      </c>
      <c r="T74" s="16">
        <v>0</v>
      </c>
      <c r="U74" s="14">
        <v>0</v>
      </c>
      <c r="V74" s="16">
        <v>0</v>
      </c>
    </row>
    <row r="75" spans="1:22" x14ac:dyDescent="0.25">
      <c r="A75" s="11" t="s">
        <v>545</v>
      </c>
      <c r="B75" s="13">
        <v>5375</v>
      </c>
      <c r="C75" s="14">
        <f t="shared" si="1"/>
        <v>0</v>
      </c>
      <c r="D75" s="15">
        <v>5375</v>
      </c>
      <c r="E75" s="14">
        <v>0</v>
      </c>
      <c r="F75" s="16">
        <v>0</v>
      </c>
      <c r="G75" s="14">
        <v>34.48753842</v>
      </c>
      <c r="H75" s="16">
        <v>1.9164338999999999</v>
      </c>
      <c r="I75" s="14">
        <v>65.512461579999993</v>
      </c>
      <c r="J75" s="16">
        <v>1.9164338999999999</v>
      </c>
      <c r="K75" s="14">
        <v>0</v>
      </c>
      <c r="L75" s="16">
        <v>0</v>
      </c>
      <c r="M75" s="14">
        <v>0</v>
      </c>
      <c r="N75" s="16">
        <v>0</v>
      </c>
      <c r="O75" s="14" t="s">
        <v>582</v>
      </c>
      <c r="P75" s="16" t="s">
        <v>582</v>
      </c>
      <c r="Q75" s="14">
        <v>0</v>
      </c>
      <c r="R75" s="16">
        <v>0</v>
      </c>
      <c r="S75" s="14">
        <v>0</v>
      </c>
      <c r="T75" s="16">
        <v>0</v>
      </c>
      <c r="U75" s="14">
        <v>0</v>
      </c>
      <c r="V75" s="16">
        <v>0</v>
      </c>
    </row>
    <row r="76" spans="1:22" x14ac:dyDescent="0.25">
      <c r="A76" s="11" t="s">
        <v>546</v>
      </c>
      <c r="B76" s="13">
        <v>14167</v>
      </c>
      <c r="C76" s="14">
        <f t="shared" si="1"/>
        <v>0</v>
      </c>
      <c r="D76" s="15">
        <v>14167</v>
      </c>
      <c r="E76" s="14">
        <v>0</v>
      </c>
      <c r="F76" s="16">
        <v>0</v>
      </c>
      <c r="G76" s="14">
        <v>13.531348639999999</v>
      </c>
      <c r="H76" s="16">
        <v>0.87107067000000005</v>
      </c>
      <c r="I76" s="14">
        <v>86.468651359999996</v>
      </c>
      <c r="J76" s="16">
        <v>0.87107067000000005</v>
      </c>
      <c r="K76" s="14">
        <v>0</v>
      </c>
      <c r="L76" s="16">
        <v>0</v>
      </c>
      <c r="M76" s="14">
        <v>0</v>
      </c>
      <c r="N76" s="16">
        <v>0</v>
      </c>
      <c r="O76" s="14" t="s">
        <v>582</v>
      </c>
      <c r="P76" s="16" t="s">
        <v>582</v>
      </c>
      <c r="Q76" s="14">
        <v>0</v>
      </c>
      <c r="R76" s="16">
        <v>0</v>
      </c>
      <c r="S76" s="14">
        <v>0</v>
      </c>
      <c r="T76" s="16">
        <v>0</v>
      </c>
      <c r="U76" s="14">
        <v>0</v>
      </c>
      <c r="V76" s="16">
        <v>0</v>
      </c>
    </row>
    <row r="77" spans="1:22" x14ac:dyDescent="0.25">
      <c r="A77" s="11" t="s">
        <v>547</v>
      </c>
      <c r="B77" s="13">
        <v>6062</v>
      </c>
      <c r="C77" s="14">
        <f t="shared" si="1"/>
        <v>0</v>
      </c>
      <c r="D77" s="15">
        <v>6062</v>
      </c>
      <c r="E77" s="14">
        <v>0</v>
      </c>
      <c r="F77" s="16">
        <v>0</v>
      </c>
      <c r="G77" s="14">
        <v>37.88653644</v>
      </c>
      <c r="H77" s="16">
        <v>1.14864605</v>
      </c>
      <c r="I77" s="14">
        <v>62.11346356</v>
      </c>
      <c r="J77" s="16">
        <v>1.14864605</v>
      </c>
      <c r="K77" s="14">
        <v>0</v>
      </c>
      <c r="L77" s="16">
        <v>0</v>
      </c>
      <c r="M77" s="14">
        <v>0</v>
      </c>
      <c r="N77" s="16">
        <v>0</v>
      </c>
      <c r="O77" s="14" t="s">
        <v>582</v>
      </c>
      <c r="P77" s="16" t="s">
        <v>582</v>
      </c>
      <c r="Q77" s="14">
        <v>0</v>
      </c>
      <c r="R77" s="16">
        <v>0</v>
      </c>
      <c r="S77" s="14">
        <v>0</v>
      </c>
      <c r="T77" s="16">
        <v>0</v>
      </c>
      <c r="U77" s="14">
        <v>0</v>
      </c>
      <c r="V77" s="16">
        <v>0</v>
      </c>
    </row>
    <row r="78" spans="1:22" x14ac:dyDescent="0.25">
      <c r="A78" s="11" t="s">
        <v>548</v>
      </c>
      <c r="B78" s="13">
        <v>5826</v>
      </c>
      <c r="C78" s="14">
        <f t="shared" si="1"/>
        <v>0</v>
      </c>
      <c r="D78" s="15">
        <v>5826</v>
      </c>
      <c r="E78" s="14">
        <v>0</v>
      </c>
      <c r="F78" s="16">
        <v>0</v>
      </c>
      <c r="G78" s="14">
        <v>9.1045894300000008</v>
      </c>
      <c r="H78" s="16">
        <v>2.1203290300000002</v>
      </c>
      <c r="I78" s="14">
        <v>90.895410569999996</v>
      </c>
      <c r="J78" s="16">
        <v>2.1203290300000002</v>
      </c>
      <c r="K78" s="14">
        <v>0</v>
      </c>
      <c r="L78" s="16">
        <v>0</v>
      </c>
      <c r="M78" s="14">
        <v>0</v>
      </c>
      <c r="N78" s="16">
        <v>0</v>
      </c>
      <c r="O78" s="14" t="s">
        <v>582</v>
      </c>
      <c r="P78" s="16" t="s">
        <v>582</v>
      </c>
      <c r="Q78" s="14">
        <v>0</v>
      </c>
      <c r="R78" s="16">
        <v>0</v>
      </c>
      <c r="S78" s="14">
        <v>0</v>
      </c>
      <c r="T78" s="16">
        <v>0</v>
      </c>
      <c r="U78" s="14">
        <v>0</v>
      </c>
      <c r="V78" s="16">
        <v>0</v>
      </c>
    </row>
    <row r="79" spans="1:22" ht="24.95" customHeight="1" x14ac:dyDescent="0.25">
      <c r="A79" s="11" t="s">
        <v>549</v>
      </c>
      <c r="B79" s="13">
        <v>1657</v>
      </c>
      <c r="C79" s="14">
        <f t="shared" si="1"/>
        <v>0</v>
      </c>
      <c r="D79" s="15">
        <v>1657</v>
      </c>
      <c r="E79" s="14">
        <v>0</v>
      </c>
      <c r="F79" s="16">
        <v>0</v>
      </c>
      <c r="G79" s="14">
        <v>92.512662930000005</v>
      </c>
      <c r="H79" s="16">
        <v>2.2812043200000001</v>
      </c>
      <c r="I79" s="14">
        <v>7.4873370699999997</v>
      </c>
      <c r="J79" s="16">
        <v>2.2812043200000001</v>
      </c>
      <c r="K79" s="14">
        <v>0</v>
      </c>
      <c r="L79" s="16">
        <v>0</v>
      </c>
      <c r="M79" s="14">
        <v>0</v>
      </c>
      <c r="N79" s="16">
        <v>0</v>
      </c>
      <c r="O79" s="14" t="s">
        <v>582</v>
      </c>
      <c r="P79" s="16" t="s">
        <v>582</v>
      </c>
      <c r="Q79" s="14">
        <v>0</v>
      </c>
      <c r="R79" s="16">
        <v>0</v>
      </c>
      <c r="S79" s="14">
        <v>0</v>
      </c>
      <c r="T79" s="16">
        <v>0</v>
      </c>
      <c r="U79" s="14">
        <v>0</v>
      </c>
      <c r="V79" s="16">
        <v>0</v>
      </c>
    </row>
    <row r="80" spans="1:22" x14ac:dyDescent="0.25">
      <c r="A80" s="11" t="s">
        <v>550</v>
      </c>
      <c r="B80" s="13">
        <v>7841</v>
      </c>
      <c r="C80" s="14">
        <f t="shared" si="1"/>
        <v>0</v>
      </c>
      <c r="D80" s="15">
        <v>7841</v>
      </c>
      <c r="E80" s="14">
        <v>0</v>
      </c>
      <c r="F80" s="16">
        <v>0</v>
      </c>
      <c r="G80" s="14">
        <v>63.25068555</v>
      </c>
      <c r="H80" s="16">
        <v>1.8240061400000001</v>
      </c>
      <c r="I80" s="14">
        <v>36.74931445</v>
      </c>
      <c r="J80" s="16">
        <v>1.8240061400000001</v>
      </c>
      <c r="K80" s="14">
        <v>0</v>
      </c>
      <c r="L80" s="16">
        <v>0</v>
      </c>
      <c r="M80" s="14">
        <v>0</v>
      </c>
      <c r="N80" s="16">
        <v>0</v>
      </c>
      <c r="O80" s="14" t="s">
        <v>582</v>
      </c>
      <c r="P80" s="16" t="s">
        <v>582</v>
      </c>
      <c r="Q80" s="14">
        <v>0</v>
      </c>
      <c r="R80" s="16">
        <v>0</v>
      </c>
      <c r="S80" s="14">
        <v>0</v>
      </c>
      <c r="T80" s="16">
        <v>0</v>
      </c>
      <c r="U80" s="14">
        <v>0</v>
      </c>
      <c r="V80" s="16">
        <v>0</v>
      </c>
    </row>
    <row r="81" spans="1:22" x14ac:dyDescent="0.25">
      <c r="A81" s="19" t="s">
        <v>551</v>
      </c>
      <c r="B81" s="13">
        <v>8861</v>
      </c>
      <c r="C81" s="14">
        <f t="shared" si="1"/>
        <v>0</v>
      </c>
      <c r="D81" s="15">
        <v>8861</v>
      </c>
      <c r="E81" s="14">
        <v>0</v>
      </c>
      <c r="F81" s="16">
        <v>0</v>
      </c>
      <c r="G81" s="14">
        <v>3.22456582</v>
      </c>
      <c r="H81" s="16">
        <v>0.59154218999999997</v>
      </c>
      <c r="I81" s="14">
        <v>96.775434180000005</v>
      </c>
      <c r="J81" s="16">
        <v>0.59154218999999997</v>
      </c>
      <c r="K81" s="14">
        <v>0</v>
      </c>
      <c r="L81" s="16">
        <v>0</v>
      </c>
      <c r="M81" s="14">
        <v>0</v>
      </c>
      <c r="N81" s="16">
        <v>0</v>
      </c>
      <c r="O81" s="14" t="s">
        <v>582</v>
      </c>
      <c r="P81" s="16" t="s">
        <v>582</v>
      </c>
      <c r="Q81" s="14">
        <v>0</v>
      </c>
      <c r="R81" s="16">
        <v>0</v>
      </c>
      <c r="S81" s="14">
        <v>0</v>
      </c>
      <c r="T81" s="16">
        <v>0</v>
      </c>
      <c r="U81" s="14">
        <v>0</v>
      </c>
      <c r="V81" s="16">
        <v>0</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930</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931</v>
      </c>
      <c r="F4" s="22"/>
      <c r="G4" s="21" t="s">
        <v>932</v>
      </c>
      <c r="H4" s="22"/>
      <c r="I4" s="21" t="s">
        <v>933</v>
      </c>
      <c r="J4" s="22"/>
      <c r="K4" s="21" t="s">
        <v>934</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 t="shared" ref="C7:C41" si="0">(0/B7*100)</f>
        <v>0</v>
      </c>
      <c r="D7" s="15">
        <v>14530</v>
      </c>
      <c r="E7" s="14">
        <v>98.751194029999994</v>
      </c>
      <c r="F7" s="16">
        <v>0.16000867999999999</v>
      </c>
      <c r="G7" s="14">
        <v>0.58749112000000003</v>
      </c>
      <c r="H7" s="16">
        <v>0.12056622</v>
      </c>
      <c r="I7" s="14">
        <v>0</v>
      </c>
      <c r="J7" s="16">
        <v>0</v>
      </c>
      <c r="K7" s="14">
        <v>0</v>
      </c>
      <c r="L7" s="16">
        <v>0</v>
      </c>
      <c r="M7" s="14">
        <v>0</v>
      </c>
      <c r="N7" s="16">
        <v>0</v>
      </c>
      <c r="O7" s="14" t="s">
        <v>582</v>
      </c>
      <c r="P7" s="16" t="s">
        <v>582</v>
      </c>
      <c r="Q7" s="14">
        <v>0</v>
      </c>
      <c r="R7" s="16">
        <v>0</v>
      </c>
      <c r="S7" s="14">
        <v>0</v>
      </c>
      <c r="T7" s="16">
        <v>0</v>
      </c>
      <c r="U7" s="14">
        <v>0.66131485000000001</v>
      </c>
      <c r="V7" s="16">
        <v>0.1158758</v>
      </c>
    </row>
    <row r="8" spans="1:22" x14ac:dyDescent="0.25">
      <c r="A8" s="11" t="s">
        <v>478</v>
      </c>
      <c r="B8" s="13">
        <v>7007</v>
      </c>
      <c r="C8" s="14">
        <f t="shared" si="0"/>
        <v>0</v>
      </c>
      <c r="D8" s="15">
        <v>7007</v>
      </c>
      <c r="E8" s="14">
        <v>62.782724690000002</v>
      </c>
      <c r="F8" s="16">
        <v>0.94261771999999999</v>
      </c>
      <c r="G8" s="14">
        <v>32.29882637</v>
      </c>
      <c r="H8" s="16">
        <v>1.06256358</v>
      </c>
      <c r="I8" s="14">
        <v>4.9152690999999997</v>
      </c>
      <c r="J8" s="16">
        <v>0.71387683000000002</v>
      </c>
      <c r="K8" s="14">
        <v>0</v>
      </c>
      <c r="L8" s="16">
        <v>0</v>
      </c>
      <c r="M8" s="14">
        <v>0</v>
      </c>
      <c r="N8" s="16">
        <v>0</v>
      </c>
      <c r="O8" s="14" t="s">
        <v>582</v>
      </c>
      <c r="P8" s="16" t="s">
        <v>582</v>
      </c>
      <c r="Q8" s="14">
        <v>0</v>
      </c>
      <c r="R8" s="16">
        <v>0</v>
      </c>
      <c r="S8" s="14">
        <v>0</v>
      </c>
      <c r="T8" s="16">
        <v>0</v>
      </c>
      <c r="U8" s="14">
        <v>3.1798400000000002E-3</v>
      </c>
      <c r="V8" s="16">
        <v>2.26888E-3</v>
      </c>
    </row>
    <row r="9" spans="1:22" x14ac:dyDescent="0.25">
      <c r="A9" s="11" t="s">
        <v>479</v>
      </c>
      <c r="B9" s="13">
        <v>9651</v>
      </c>
      <c r="C9" s="14">
        <f t="shared" si="0"/>
        <v>0</v>
      </c>
      <c r="D9" s="15">
        <v>9651</v>
      </c>
      <c r="E9" s="14">
        <v>81.909409139999994</v>
      </c>
      <c r="F9" s="16">
        <v>0.85135463</v>
      </c>
      <c r="G9" s="14">
        <v>1.80927993</v>
      </c>
      <c r="H9" s="16">
        <v>0.40659405999999998</v>
      </c>
      <c r="I9" s="14">
        <v>16.281310940000001</v>
      </c>
      <c r="J9" s="16">
        <v>0.81079473999999996</v>
      </c>
      <c r="K9" s="14">
        <v>0</v>
      </c>
      <c r="L9" s="16">
        <v>0</v>
      </c>
      <c r="M9" s="14">
        <v>0</v>
      </c>
      <c r="N9" s="16">
        <v>0</v>
      </c>
      <c r="O9" s="14" t="s">
        <v>582</v>
      </c>
      <c r="P9" s="16" t="s">
        <v>582</v>
      </c>
      <c r="Q9" s="14">
        <v>0</v>
      </c>
      <c r="R9" s="16">
        <v>0</v>
      </c>
      <c r="S9" s="14">
        <v>0</v>
      </c>
      <c r="T9" s="16">
        <v>0</v>
      </c>
      <c r="U9" s="14">
        <v>0</v>
      </c>
      <c r="V9" s="16">
        <v>0</v>
      </c>
    </row>
    <row r="10" spans="1:22" x14ac:dyDescent="0.25">
      <c r="A10" s="11" t="s">
        <v>480</v>
      </c>
      <c r="B10" s="13">
        <v>20058</v>
      </c>
      <c r="C10" s="14">
        <f t="shared" si="0"/>
        <v>0</v>
      </c>
      <c r="D10" s="15">
        <v>20058</v>
      </c>
      <c r="E10" s="14">
        <v>0</v>
      </c>
      <c r="F10" s="16">
        <v>0</v>
      </c>
      <c r="G10" s="14">
        <v>0</v>
      </c>
      <c r="H10" s="16">
        <v>0</v>
      </c>
      <c r="I10" s="14">
        <v>0</v>
      </c>
      <c r="J10" s="16">
        <v>0</v>
      </c>
      <c r="K10" s="14">
        <v>99.861338680000003</v>
      </c>
      <c r="L10" s="16">
        <v>6.3603090000000001E-2</v>
      </c>
      <c r="M10" s="14">
        <v>0</v>
      </c>
      <c r="N10" s="16">
        <v>0</v>
      </c>
      <c r="O10" s="14" t="s">
        <v>582</v>
      </c>
      <c r="P10" s="16" t="s">
        <v>582</v>
      </c>
      <c r="Q10" s="14">
        <v>0</v>
      </c>
      <c r="R10" s="16">
        <v>0</v>
      </c>
      <c r="S10" s="14">
        <v>0</v>
      </c>
      <c r="T10" s="16">
        <v>0</v>
      </c>
      <c r="U10" s="14">
        <v>0.13866132</v>
      </c>
      <c r="V10" s="16">
        <v>6.3603090000000001E-2</v>
      </c>
    </row>
    <row r="11" spans="1:22" x14ac:dyDescent="0.25">
      <c r="A11" s="11" t="s">
        <v>481</v>
      </c>
      <c r="B11" s="13">
        <v>7053</v>
      </c>
      <c r="C11" s="14">
        <f t="shared" si="0"/>
        <v>0</v>
      </c>
      <c r="D11" s="15">
        <v>7053</v>
      </c>
      <c r="E11" s="14">
        <v>100</v>
      </c>
      <c r="F11" s="16">
        <v>0</v>
      </c>
      <c r="G11" s="14">
        <v>0</v>
      </c>
      <c r="H11" s="16">
        <v>0</v>
      </c>
      <c r="I11" s="14">
        <v>0</v>
      </c>
      <c r="J11" s="16">
        <v>0</v>
      </c>
      <c r="K11" s="14">
        <v>0</v>
      </c>
      <c r="L11" s="16">
        <v>0</v>
      </c>
      <c r="M11" s="14">
        <v>0</v>
      </c>
      <c r="N11" s="16">
        <v>0</v>
      </c>
      <c r="O11" s="14" t="s">
        <v>582</v>
      </c>
      <c r="P11" s="16" t="s">
        <v>582</v>
      </c>
      <c r="Q11" s="14">
        <v>0</v>
      </c>
      <c r="R11" s="16">
        <v>0</v>
      </c>
      <c r="S11" s="14">
        <v>0</v>
      </c>
      <c r="T11" s="16">
        <v>0</v>
      </c>
      <c r="U11" s="14">
        <v>0</v>
      </c>
      <c r="V11" s="16">
        <v>0</v>
      </c>
    </row>
    <row r="12" spans="1:22" x14ac:dyDescent="0.25">
      <c r="A12" s="11" t="s">
        <v>482</v>
      </c>
      <c r="B12" s="13">
        <v>6894</v>
      </c>
      <c r="C12" s="14">
        <f t="shared" si="0"/>
        <v>0</v>
      </c>
      <c r="D12" s="15">
        <v>6894</v>
      </c>
      <c r="E12" s="14">
        <v>88.836286119999997</v>
      </c>
      <c r="F12" s="16">
        <v>0.77599772</v>
      </c>
      <c r="G12" s="14">
        <v>0</v>
      </c>
      <c r="H12" s="16">
        <v>0</v>
      </c>
      <c r="I12" s="14">
        <v>11.16371388</v>
      </c>
      <c r="J12" s="16">
        <v>0.77599772</v>
      </c>
      <c r="K12" s="14">
        <v>0</v>
      </c>
      <c r="L12" s="16">
        <v>0</v>
      </c>
      <c r="M12" s="14">
        <v>0</v>
      </c>
      <c r="N12" s="16">
        <v>0</v>
      </c>
      <c r="O12" s="14" t="s">
        <v>582</v>
      </c>
      <c r="P12" s="16" t="s">
        <v>582</v>
      </c>
      <c r="Q12" s="14">
        <v>0</v>
      </c>
      <c r="R12" s="16">
        <v>0</v>
      </c>
      <c r="S12" s="14">
        <v>0</v>
      </c>
      <c r="T12" s="16">
        <v>0</v>
      </c>
      <c r="U12" s="14">
        <v>0</v>
      </c>
      <c r="V12" s="16">
        <v>0</v>
      </c>
    </row>
    <row r="13" spans="1:22" x14ac:dyDescent="0.25">
      <c r="A13" s="11" t="s">
        <v>483</v>
      </c>
      <c r="B13" s="13">
        <v>7161</v>
      </c>
      <c r="C13" s="14">
        <f t="shared" si="0"/>
        <v>0</v>
      </c>
      <c r="D13" s="15">
        <v>7161</v>
      </c>
      <c r="E13" s="14">
        <v>100</v>
      </c>
      <c r="F13" s="16">
        <v>0</v>
      </c>
      <c r="G13" s="14">
        <v>0</v>
      </c>
      <c r="H13" s="16">
        <v>0</v>
      </c>
      <c r="I13" s="14">
        <v>0</v>
      </c>
      <c r="J13" s="16">
        <v>0</v>
      </c>
      <c r="K13" s="14">
        <v>0</v>
      </c>
      <c r="L13" s="16">
        <v>0</v>
      </c>
      <c r="M13" s="14">
        <v>0</v>
      </c>
      <c r="N13" s="16">
        <v>0</v>
      </c>
      <c r="O13" s="14" t="s">
        <v>582</v>
      </c>
      <c r="P13" s="16" t="s">
        <v>582</v>
      </c>
      <c r="Q13" s="14">
        <v>0</v>
      </c>
      <c r="R13" s="16">
        <v>0</v>
      </c>
      <c r="S13" s="14">
        <v>0</v>
      </c>
      <c r="T13" s="16">
        <v>0</v>
      </c>
      <c r="U13" s="14">
        <v>0</v>
      </c>
      <c r="V13" s="16">
        <v>0</v>
      </c>
    </row>
    <row r="14" spans="1:22" x14ac:dyDescent="0.25">
      <c r="A14" s="11" t="s">
        <v>484</v>
      </c>
      <c r="B14" s="13">
        <v>5587</v>
      </c>
      <c r="C14" s="14">
        <f t="shared" si="0"/>
        <v>0</v>
      </c>
      <c r="D14" s="15">
        <v>5587</v>
      </c>
      <c r="E14" s="14">
        <v>98.678372830000001</v>
      </c>
      <c r="F14" s="16">
        <v>0.25116351999999997</v>
      </c>
      <c r="G14" s="14">
        <v>1.32162717</v>
      </c>
      <c r="H14" s="16">
        <v>0.25116351999999997</v>
      </c>
      <c r="I14" s="14">
        <v>0</v>
      </c>
      <c r="J14" s="16">
        <v>0</v>
      </c>
      <c r="K14" s="14">
        <v>0</v>
      </c>
      <c r="L14" s="16">
        <v>0</v>
      </c>
      <c r="M14" s="14">
        <v>0</v>
      </c>
      <c r="N14" s="16">
        <v>0</v>
      </c>
      <c r="O14" s="14" t="s">
        <v>582</v>
      </c>
      <c r="P14" s="16" t="s">
        <v>582</v>
      </c>
      <c r="Q14" s="14">
        <v>0</v>
      </c>
      <c r="R14" s="16">
        <v>0</v>
      </c>
      <c r="S14" s="14">
        <v>0</v>
      </c>
      <c r="T14" s="16">
        <v>0</v>
      </c>
      <c r="U14" s="14">
        <v>0</v>
      </c>
      <c r="V14" s="16">
        <v>0</v>
      </c>
    </row>
    <row r="15" spans="1:22" x14ac:dyDescent="0.25">
      <c r="A15" s="11" t="s">
        <v>485</v>
      </c>
      <c r="B15" s="13">
        <v>5882</v>
      </c>
      <c r="C15" s="14">
        <f t="shared" si="0"/>
        <v>0</v>
      </c>
      <c r="D15" s="15">
        <v>5882</v>
      </c>
      <c r="E15" s="14">
        <v>100</v>
      </c>
      <c r="F15" s="16">
        <v>0</v>
      </c>
      <c r="G15" s="14">
        <v>0</v>
      </c>
      <c r="H15" s="16">
        <v>0</v>
      </c>
      <c r="I15" s="14">
        <v>0</v>
      </c>
      <c r="J15" s="16">
        <v>0</v>
      </c>
      <c r="K15" s="14">
        <v>0</v>
      </c>
      <c r="L15" s="16">
        <v>0</v>
      </c>
      <c r="M15" s="14">
        <v>0</v>
      </c>
      <c r="N15" s="16">
        <v>0</v>
      </c>
      <c r="O15" s="14" t="s">
        <v>582</v>
      </c>
      <c r="P15" s="16" t="s">
        <v>582</v>
      </c>
      <c r="Q15" s="14">
        <v>0</v>
      </c>
      <c r="R15" s="16">
        <v>0</v>
      </c>
      <c r="S15" s="14">
        <v>0</v>
      </c>
      <c r="T15" s="16">
        <v>0</v>
      </c>
      <c r="U15" s="14">
        <v>0</v>
      </c>
      <c r="V15" s="16">
        <v>0</v>
      </c>
    </row>
    <row r="16" spans="1:22" x14ac:dyDescent="0.25">
      <c r="A16" s="11" t="s">
        <v>486</v>
      </c>
      <c r="B16" s="13">
        <v>6108</v>
      </c>
      <c r="C16" s="14">
        <f t="shared" si="0"/>
        <v>0</v>
      </c>
      <c r="D16" s="15">
        <v>6108</v>
      </c>
      <c r="E16" s="14">
        <v>81.25846885</v>
      </c>
      <c r="F16" s="16">
        <v>0.85918187999999995</v>
      </c>
      <c r="G16" s="14">
        <v>16.88949027</v>
      </c>
      <c r="H16" s="16">
        <v>0.88621205000000003</v>
      </c>
      <c r="I16" s="14">
        <v>1.8520408799999999</v>
      </c>
      <c r="J16" s="16">
        <v>0.21851164000000001</v>
      </c>
      <c r="K16" s="14">
        <v>0</v>
      </c>
      <c r="L16" s="16">
        <v>0</v>
      </c>
      <c r="M16" s="14">
        <v>0</v>
      </c>
      <c r="N16" s="16">
        <v>0</v>
      </c>
      <c r="O16" s="14" t="s">
        <v>582</v>
      </c>
      <c r="P16" s="16" t="s">
        <v>582</v>
      </c>
      <c r="Q16" s="14">
        <v>0</v>
      </c>
      <c r="R16" s="16">
        <v>0</v>
      </c>
      <c r="S16" s="14">
        <v>0</v>
      </c>
      <c r="T16" s="16">
        <v>0</v>
      </c>
      <c r="U16" s="14">
        <v>0</v>
      </c>
      <c r="V16" s="16">
        <v>0</v>
      </c>
    </row>
    <row r="17" spans="1:22" x14ac:dyDescent="0.25">
      <c r="A17" s="11" t="s">
        <v>487</v>
      </c>
      <c r="B17" s="13">
        <v>6504</v>
      </c>
      <c r="C17" s="14">
        <f t="shared" si="0"/>
        <v>0</v>
      </c>
      <c r="D17" s="15">
        <v>6504</v>
      </c>
      <c r="E17" s="14">
        <v>97.665617979999993</v>
      </c>
      <c r="F17" s="16">
        <v>0.59578101000000006</v>
      </c>
      <c r="G17" s="14">
        <v>2.3343820200000001</v>
      </c>
      <c r="H17" s="16">
        <v>0.59578101000000006</v>
      </c>
      <c r="I17" s="14">
        <v>0</v>
      </c>
      <c r="J17" s="16">
        <v>0</v>
      </c>
      <c r="K17" s="14">
        <v>0</v>
      </c>
      <c r="L17" s="16">
        <v>0</v>
      </c>
      <c r="M17" s="14">
        <v>0</v>
      </c>
      <c r="N17" s="16">
        <v>0</v>
      </c>
      <c r="O17" s="14" t="s">
        <v>582</v>
      </c>
      <c r="P17" s="16" t="s">
        <v>582</v>
      </c>
      <c r="Q17" s="14">
        <v>0</v>
      </c>
      <c r="R17" s="16">
        <v>0</v>
      </c>
      <c r="S17" s="14">
        <v>0</v>
      </c>
      <c r="T17" s="16">
        <v>0</v>
      </c>
      <c r="U17" s="14">
        <v>0</v>
      </c>
      <c r="V17" s="16">
        <v>0</v>
      </c>
    </row>
    <row r="18" spans="1:22" x14ac:dyDescent="0.25">
      <c r="A18" s="11" t="s">
        <v>488</v>
      </c>
      <c r="B18" s="13">
        <v>5532</v>
      </c>
      <c r="C18" s="14">
        <f t="shared" si="0"/>
        <v>0</v>
      </c>
      <c r="D18" s="15">
        <v>5532</v>
      </c>
      <c r="E18" s="14">
        <v>83.580904759999996</v>
      </c>
      <c r="F18" s="16">
        <v>2.5661530799999999</v>
      </c>
      <c r="G18" s="14">
        <v>0</v>
      </c>
      <c r="H18" s="16">
        <v>0</v>
      </c>
      <c r="I18" s="14">
        <v>16.419095240000001</v>
      </c>
      <c r="J18" s="16">
        <v>2.5661530799999999</v>
      </c>
      <c r="K18" s="14">
        <v>0</v>
      </c>
      <c r="L18" s="16">
        <v>0</v>
      </c>
      <c r="M18" s="14">
        <v>0</v>
      </c>
      <c r="N18" s="16">
        <v>0</v>
      </c>
      <c r="O18" s="14" t="s">
        <v>582</v>
      </c>
      <c r="P18" s="16" t="s">
        <v>582</v>
      </c>
      <c r="Q18" s="14">
        <v>0</v>
      </c>
      <c r="R18" s="16">
        <v>0</v>
      </c>
      <c r="S18" s="14">
        <v>0</v>
      </c>
      <c r="T18" s="16">
        <v>0</v>
      </c>
      <c r="U18" s="14">
        <v>0</v>
      </c>
      <c r="V18" s="16">
        <v>0</v>
      </c>
    </row>
    <row r="19" spans="1:22" x14ac:dyDescent="0.25">
      <c r="A19" s="11" t="s">
        <v>489</v>
      </c>
      <c r="B19" s="13">
        <v>5658</v>
      </c>
      <c r="C19" s="14">
        <f t="shared" si="0"/>
        <v>0</v>
      </c>
      <c r="D19" s="15">
        <v>5658</v>
      </c>
      <c r="E19" s="14">
        <v>84.061065220000003</v>
      </c>
      <c r="F19" s="16">
        <v>0.55558059999999998</v>
      </c>
      <c r="G19" s="14">
        <v>0</v>
      </c>
      <c r="H19" s="16">
        <v>0</v>
      </c>
      <c r="I19" s="14">
        <v>15.93893478</v>
      </c>
      <c r="J19" s="16">
        <v>0.55558059999999998</v>
      </c>
      <c r="K19" s="14">
        <v>0</v>
      </c>
      <c r="L19" s="16">
        <v>0</v>
      </c>
      <c r="M19" s="14">
        <v>0</v>
      </c>
      <c r="N19" s="16">
        <v>0</v>
      </c>
      <c r="O19" s="14" t="s">
        <v>582</v>
      </c>
      <c r="P19" s="16" t="s">
        <v>582</v>
      </c>
      <c r="Q19" s="14">
        <v>0</v>
      </c>
      <c r="R19" s="16">
        <v>0</v>
      </c>
      <c r="S19" s="14">
        <v>0</v>
      </c>
      <c r="T19" s="16">
        <v>0</v>
      </c>
      <c r="U19" s="14">
        <v>0</v>
      </c>
      <c r="V19" s="16">
        <v>0</v>
      </c>
    </row>
    <row r="20" spans="1:22" x14ac:dyDescent="0.25">
      <c r="A20" s="11" t="s">
        <v>490</v>
      </c>
      <c r="B20" s="13">
        <v>3371</v>
      </c>
      <c r="C20" s="14">
        <f t="shared" si="0"/>
        <v>0</v>
      </c>
      <c r="D20" s="15">
        <v>3371</v>
      </c>
      <c r="E20" s="14">
        <v>100</v>
      </c>
      <c r="F20" s="16">
        <v>0</v>
      </c>
      <c r="G20" s="14">
        <v>0</v>
      </c>
      <c r="H20" s="16">
        <v>0</v>
      </c>
      <c r="I20" s="14">
        <v>0</v>
      </c>
      <c r="J20" s="16">
        <v>0</v>
      </c>
      <c r="K20" s="14">
        <v>0</v>
      </c>
      <c r="L20" s="16">
        <v>0</v>
      </c>
      <c r="M20" s="14">
        <v>0</v>
      </c>
      <c r="N20" s="16">
        <v>0</v>
      </c>
      <c r="O20" s="14" t="s">
        <v>582</v>
      </c>
      <c r="P20" s="16" t="s">
        <v>582</v>
      </c>
      <c r="Q20" s="14">
        <v>0</v>
      </c>
      <c r="R20" s="16">
        <v>0</v>
      </c>
      <c r="S20" s="14">
        <v>0</v>
      </c>
      <c r="T20" s="16">
        <v>0</v>
      </c>
      <c r="U20" s="14">
        <v>0</v>
      </c>
      <c r="V20" s="16">
        <v>0</v>
      </c>
    </row>
    <row r="21" spans="1:22" x14ac:dyDescent="0.25">
      <c r="A21" s="11" t="s">
        <v>491</v>
      </c>
      <c r="B21" s="13">
        <v>5741</v>
      </c>
      <c r="C21" s="14">
        <f t="shared" si="0"/>
        <v>0</v>
      </c>
      <c r="D21" s="15">
        <v>5741</v>
      </c>
      <c r="E21" s="14">
        <v>72.730732680000003</v>
      </c>
      <c r="F21" s="16">
        <v>1.1378903899999999</v>
      </c>
      <c r="G21" s="14">
        <v>0</v>
      </c>
      <c r="H21" s="16">
        <v>0</v>
      </c>
      <c r="I21" s="14">
        <v>27.269267320000001</v>
      </c>
      <c r="J21" s="16">
        <v>1.1378903899999999</v>
      </c>
      <c r="K21" s="14">
        <v>0</v>
      </c>
      <c r="L21" s="16">
        <v>0</v>
      </c>
      <c r="M21" s="14">
        <v>0</v>
      </c>
      <c r="N21" s="16">
        <v>0</v>
      </c>
      <c r="O21" s="14" t="s">
        <v>582</v>
      </c>
      <c r="P21" s="16" t="s">
        <v>582</v>
      </c>
      <c r="Q21" s="14">
        <v>0</v>
      </c>
      <c r="R21" s="16">
        <v>0</v>
      </c>
      <c r="S21" s="14">
        <v>0</v>
      </c>
      <c r="T21" s="16">
        <v>0</v>
      </c>
      <c r="U21" s="14">
        <v>0</v>
      </c>
      <c r="V21" s="16">
        <v>0</v>
      </c>
    </row>
    <row r="22" spans="1:22" x14ac:dyDescent="0.25">
      <c r="A22" s="11" t="s">
        <v>492</v>
      </c>
      <c r="B22" s="13">
        <v>6598</v>
      </c>
      <c r="C22" s="14">
        <f t="shared" si="0"/>
        <v>0</v>
      </c>
      <c r="D22" s="15">
        <v>6598</v>
      </c>
      <c r="E22" s="14">
        <v>100</v>
      </c>
      <c r="F22" s="16">
        <v>0</v>
      </c>
      <c r="G22" s="14">
        <v>0</v>
      </c>
      <c r="H22" s="16">
        <v>0</v>
      </c>
      <c r="I22" s="14">
        <v>0</v>
      </c>
      <c r="J22" s="16">
        <v>0</v>
      </c>
      <c r="K22" s="14">
        <v>0</v>
      </c>
      <c r="L22" s="16">
        <v>0</v>
      </c>
      <c r="M22" s="14">
        <v>0</v>
      </c>
      <c r="N22" s="16">
        <v>0</v>
      </c>
      <c r="O22" s="14" t="s">
        <v>582</v>
      </c>
      <c r="P22" s="16" t="s">
        <v>582</v>
      </c>
      <c r="Q22" s="14">
        <v>0</v>
      </c>
      <c r="R22" s="16">
        <v>0</v>
      </c>
      <c r="S22" s="14">
        <v>0</v>
      </c>
      <c r="T22" s="16">
        <v>0</v>
      </c>
      <c r="U22" s="14">
        <v>0</v>
      </c>
      <c r="V22" s="16">
        <v>0</v>
      </c>
    </row>
    <row r="23" spans="1:22" x14ac:dyDescent="0.25">
      <c r="A23" s="11" t="s">
        <v>493</v>
      </c>
      <c r="B23" s="13">
        <v>11583</v>
      </c>
      <c r="C23" s="14">
        <f t="shared" si="0"/>
        <v>0</v>
      </c>
      <c r="D23" s="15">
        <v>11583</v>
      </c>
      <c r="E23" s="14">
        <v>97.611189620000005</v>
      </c>
      <c r="F23" s="16">
        <v>0.56040568000000002</v>
      </c>
      <c r="G23" s="14">
        <v>0</v>
      </c>
      <c r="H23" s="16">
        <v>0</v>
      </c>
      <c r="I23" s="14">
        <v>2.3888103799999998</v>
      </c>
      <c r="J23" s="16">
        <v>0.56040568000000002</v>
      </c>
      <c r="K23" s="14">
        <v>0</v>
      </c>
      <c r="L23" s="16">
        <v>0</v>
      </c>
      <c r="M23" s="14">
        <v>0</v>
      </c>
      <c r="N23" s="16">
        <v>0</v>
      </c>
      <c r="O23" s="14" t="s">
        <v>582</v>
      </c>
      <c r="P23" s="16" t="s">
        <v>582</v>
      </c>
      <c r="Q23" s="14">
        <v>0</v>
      </c>
      <c r="R23" s="16">
        <v>0</v>
      </c>
      <c r="S23" s="14">
        <v>0</v>
      </c>
      <c r="T23" s="16">
        <v>0</v>
      </c>
      <c r="U23" s="14">
        <v>0</v>
      </c>
      <c r="V23" s="16">
        <v>0</v>
      </c>
    </row>
    <row r="24" spans="1:22" x14ac:dyDescent="0.25">
      <c r="A24" s="11" t="s">
        <v>494</v>
      </c>
      <c r="B24" s="13">
        <v>6647</v>
      </c>
      <c r="C24" s="14">
        <f t="shared" si="0"/>
        <v>0</v>
      </c>
      <c r="D24" s="15">
        <v>6647</v>
      </c>
      <c r="E24" s="14">
        <v>74.563923070000001</v>
      </c>
      <c r="F24" s="16">
        <v>0.79263711999999997</v>
      </c>
      <c r="G24" s="14">
        <v>0.99166206999999995</v>
      </c>
      <c r="H24" s="16">
        <v>0.69929065000000001</v>
      </c>
      <c r="I24" s="14">
        <v>24.444414869999999</v>
      </c>
      <c r="J24" s="16">
        <v>0.94822052000000001</v>
      </c>
      <c r="K24" s="14">
        <v>0</v>
      </c>
      <c r="L24" s="16">
        <v>0</v>
      </c>
      <c r="M24" s="14">
        <v>0</v>
      </c>
      <c r="N24" s="16">
        <v>0</v>
      </c>
      <c r="O24" s="14" t="s">
        <v>582</v>
      </c>
      <c r="P24" s="16" t="s">
        <v>582</v>
      </c>
      <c r="Q24" s="14">
        <v>0</v>
      </c>
      <c r="R24" s="16">
        <v>0</v>
      </c>
      <c r="S24" s="14">
        <v>0</v>
      </c>
      <c r="T24" s="16">
        <v>0</v>
      </c>
      <c r="U24" s="14">
        <v>0</v>
      </c>
      <c r="V24" s="16">
        <v>0</v>
      </c>
    </row>
    <row r="25" spans="1:22" x14ac:dyDescent="0.25">
      <c r="A25" s="11" t="s">
        <v>495</v>
      </c>
      <c r="B25" s="13">
        <v>5581</v>
      </c>
      <c r="C25" s="14">
        <f t="shared" si="0"/>
        <v>0</v>
      </c>
      <c r="D25" s="15">
        <v>5581</v>
      </c>
      <c r="E25" s="14">
        <v>83.872720610000002</v>
      </c>
      <c r="F25" s="16">
        <v>0.35228446000000002</v>
      </c>
      <c r="G25" s="14">
        <v>0</v>
      </c>
      <c r="H25" s="16">
        <v>0</v>
      </c>
      <c r="I25" s="14">
        <v>16.127279390000002</v>
      </c>
      <c r="J25" s="16">
        <v>0.35228446000000002</v>
      </c>
      <c r="K25" s="14">
        <v>0</v>
      </c>
      <c r="L25" s="16">
        <v>0</v>
      </c>
      <c r="M25" s="14">
        <v>0</v>
      </c>
      <c r="N25" s="16">
        <v>0</v>
      </c>
      <c r="O25" s="14" t="s">
        <v>582</v>
      </c>
      <c r="P25" s="16" t="s">
        <v>582</v>
      </c>
      <c r="Q25" s="14">
        <v>0</v>
      </c>
      <c r="R25" s="16">
        <v>0</v>
      </c>
      <c r="S25" s="14">
        <v>0</v>
      </c>
      <c r="T25" s="16">
        <v>0</v>
      </c>
      <c r="U25" s="14">
        <v>0</v>
      </c>
      <c r="V25" s="16">
        <v>0</v>
      </c>
    </row>
    <row r="26" spans="1:22" x14ac:dyDescent="0.25">
      <c r="A26" s="11" t="s">
        <v>496</v>
      </c>
      <c r="B26" s="13">
        <v>4869</v>
      </c>
      <c r="C26" s="14">
        <f t="shared" si="0"/>
        <v>0</v>
      </c>
      <c r="D26" s="15">
        <v>4869</v>
      </c>
      <c r="E26" s="14">
        <v>99.179657860000006</v>
      </c>
      <c r="F26" s="16">
        <v>0.41869624999999999</v>
      </c>
      <c r="G26" s="14">
        <v>0.82034214000000005</v>
      </c>
      <c r="H26" s="16">
        <v>0.41869624999999999</v>
      </c>
      <c r="I26" s="14">
        <v>0</v>
      </c>
      <c r="J26" s="16">
        <v>0</v>
      </c>
      <c r="K26" s="14">
        <v>0</v>
      </c>
      <c r="L26" s="16">
        <v>0</v>
      </c>
      <c r="M26" s="14">
        <v>0</v>
      </c>
      <c r="N26" s="16">
        <v>0</v>
      </c>
      <c r="O26" s="14" t="s">
        <v>582</v>
      </c>
      <c r="P26" s="16" t="s">
        <v>582</v>
      </c>
      <c r="Q26" s="14">
        <v>0</v>
      </c>
      <c r="R26" s="16">
        <v>0</v>
      </c>
      <c r="S26" s="14">
        <v>0</v>
      </c>
      <c r="T26" s="16">
        <v>0</v>
      </c>
      <c r="U26" s="14">
        <v>0</v>
      </c>
      <c r="V26" s="16">
        <v>0</v>
      </c>
    </row>
    <row r="27" spans="1:22" x14ac:dyDescent="0.25">
      <c r="A27" s="11" t="s">
        <v>497</v>
      </c>
      <c r="B27" s="13">
        <v>5299</v>
      </c>
      <c r="C27" s="14">
        <f t="shared" si="0"/>
        <v>0</v>
      </c>
      <c r="D27" s="15">
        <v>5299</v>
      </c>
      <c r="E27" s="14">
        <v>94.848721429999998</v>
      </c>
      <c r="F27" s="16">
        <v>0.15755321999999999</v>
      </c>
      <c r="G27" s="14">
        <v>3.51596609</v>
      </c>
      <c r="H27" s="16">
        <v>0.17145009</v>
      </c>
      <c r="I27" s="14">
        <v>1.6353124800000001</v>
      </c>
      <c r="J27" s="16">
        <v>0.13363683000000001</v>
      </c>
      <c r="K27" s="14">
        <v>0</v>
      </c>
      <c r="L27" s="16">
        <v>0</v>
      </c>
      <c r="M27" s="14">
        <v>0</v>
      </c>
      <c r="N27" s="16">
        <v>0</v>
      </c>
      <c r="O27" s="14" t="s">
        <v>582</v>
      </c>
      <c r="P27" s="16" t="s">
        <v>582</v>
      </c>
      <c r="Q27" s="14">
        <v>0</v>
      </c>
      <c r="R27" s="16">
        <v>0</v>
      </c>
      <c r="S27" s="14">
        <v>0</v>
      </c>
      <c r="T27" s="16">
        <v>0</v>
      </c>
      <c r="U27" s="14">
        <v>0</v>
      </c>
      <c r="V27" s="16">
        <v>0</v>
      </c>
    </row>
    <row r="28" spans="1:22" x14ac:dyDescent="0.25">
      <c r="A28" s="11" t="s">
        <v>498</v>
      </c>
      <c r="B28" s="13">
        <v>7568</v>
      </c>
      <c r="C28" s="14">
        <f t="shared" si="0"/>
        <v>0</v>
      </c>
      <c r="D28" s="15">
        <v>7568</v>
      </c>
      <c r="E28" s="14">
        <v>95.424609500000003</v>
      </c>
      <c r="F28" s="16">
        <v>0.50026028</v>
      </c>
      <c r="G28" s="14">
        <v>0</v>
      </c>
      <c r="H28" s="16">
        <v>0</v>
      </c>
      <c r="I28" s="14">
        <v>4.5753905000000001</v>
      </c>
      <c r="J28" s="16">
        <v>0.50026028</v>
      </c>
      <c r="K28" s="14">
        <v>0</v>
      </c>
      <c r="L28" s="16">
        <v>0</v>
      </c>
      <c r="M28" s="14">
        <v>0</v>
      </c>
      <c r="N28" s="16">
        <v>0</v>
      </c>
      <c r="O28" s="14" t="s">
        <v>582</v>
      </c>
      <c r="P28" s="16" t="s">
        <v>582</v>
      </c>
      <c r="Q28" s="14">
        <v>0</v>
      </c>
      <c r="R28" s="16">
        <v>0</v>
      </c>
      <c r="S28" s="14">
        <v>0</v>
      </c>
      <c r="T28" s="16">
        <v>0</v>
      </c>
      <c r="U28" s="14">
        <v>0</v>
      </c>
      <c r="V28" s="16">
        <v>0</v>
      </c>
    </row>
    <row r="29" spans="1:22" x14ac:dyDescent="0.25">
      <c r="A29" s="11" t="s">
        <v>499</v>
      </c>
      <c r="B29" s="13">
        <v>5385</v>
      </c>
      <c r="C29" s="14">
        <f t="shared" si="0"/>
        <v>0</v>
      </c>
      <c r="D29" s="15">
        <v>5385</v>
      </c>
      <c r="E29" s="14">
        <v>44.369153480000001</v>
      </c>
      <c r="F29" s="16">
        <v>0.85061016</v>
      </c>
      <c r="G29" s="14">
        <v>52.641740929999997</v>
      </c>
      <c r="H29" s="16">
        <v>0.86661533000000002</v>
      </c>
      <c r="I29" s="14">
        <v>2.9891055899999999</v>
      </c>
      <c r="J29" s="16">
        <v>0.28216733999999999</v>
      </c>
      <c r="K29" s="14">
        <v>0</v>
      </c>
      <c r="L29" s="16">
        <v>0</v>
      </c>
      <c r="M29" s="14">
        <v>0</v>
      </c>
      <c r="N29" s="16">
        <v>0</v>
      </c>
      <c r="O29" s="14" t="s">
        <v>582</v>
      </c>
      <c r="P29" s="16" t="s">
        <v>582</v>
      </c>
      <c r="Q29" s="14">
        <v>0</v>
      </c>
      <c r="R29" s="16">
        <v>0</v>
      </c>
      <c r="S29" s="14">
        <v>0</v>
      </c>
      <c r="T29" s="16">
        <v>0</v>
      </c>
      <c r="U29" s="14">
        <v>0</v>
      </c>
      <c r="V29" s="16">
        <v>0</v>
      </c>
    </row>
    <row r="30" spans="1:22" x14ac:dyDescent="0.25">
      <c r="A30" s="11" t="s">
        <v>500</v>
      </c>
      <c r="B30" s="13">
        <v>4520</v>
      </c>
      <c r="C30" s="14">
        <f t="shared" si="0"/>
        <v>0</v>
      </c>
      <c r="D30" s="15">
        <v>4520</v>
      </c>
      <c r="E30" s="14">
        <v>100</v>
      </c>
      <c r="F30" s="16">
        <v>0</v>
      </c>
      <c r="G30" s="14">
        <v>0</v>
      </c>
      <c r="H30" s="16">
        <v>0</v>
      </c>
      <c r="I30" s="14">
        <v>0</v>
      </c>
      <c r="J30" s="16">
        <v>0</v>
      </c>
      <c r="K30" s="14">
        <v>0</v>
      </c>
      <c r="L30" s="16">
        <v>0</v>
      </c>
      <c r="M30" s="14">
        <v>0</v>
      </c>
      <c r="N30" s="16">
        <v>0</v>
      </c>
      <c r="O30" s="14" t="s">
        <v>582</v>
      </c>
      <c r="P30" s="16" t="s">
        <v>582</v>
      </c>
      <c r="Q30" s="14">
        <v>0</v>
      </c>
      <c r="R30" s="16">
        <v>0</v>
      </c>
      <c r="S30" s="14">
        <v>0</v>
      </c>
      <c r="T30" s="16">
        <v>0</v>
      </c>
      <c r="U30" s="14">
        <v>0</v>
      </c>
      <c r="V30" s="16">
        <v>0</v>
      </c>
    </row>
    <row r="31" spans="1:22" x14ac:dyDescent="0.25">
      <c r="A31" s="11" t="s">
        <v>501</v>
      </c>
      <c r="B31" s="13">
        <v>5456</v>
      </c>
      <c r="C31" s="14">
        <f t="shared" si="0"/>
        <v>0</v>
      </c>
      <c r="D31" s="15">
        <v>5456</v>
      </c>
      <c r="E31" s="14">
        <v>100</v>
      </c>
      <c r="F31" s="16">
        <v>0</v>
      </c>
      <c r="G31" s="14">
        <v>0</v>
      </c>
      <c r="H31" s="16">
        <v>0</v>
      </c>
      <c r="I31" s="14">
        <v>0</v>
      </c>
      <c r="J31" s="16">
        <v>0</v>
      </c>
      <c r="K31" s="14">
        <v>0</v>
      </c>
      <c r="L31" s="16">
        <v>0</v>
      </c>
      <c r="M31" s="14">
        <v>0</v>
      </c>
      <c r="N31" s="16">
        <v>0</v>
      </c>
      <c r="O31" s="14" t="s">
        <v>582</v>
      </c>
      <c r="P31" s="16" t="s">
        <v>582</v>
      </c>
      <c r="Q31" s="14">
        <v>0</v>
      </c>
      <c r="R31" s="16">
        <v>0</v>
      </c>
      <c r="S31" s="14">
        <v>0</v>
      </c>
      <c r="T31" s="16">
        <v>0</v>
      </c>
      <c r="U31" s="14">
        <v>0</v>
      </c>
      <c r="V31" s="16">
        <v>0</v>
      </c>
    </row>
    <row r="32" spans="1:22" x14ac:dyDescent="0.25">
      <c r="A32" s="11" t="s">
        <v>502</v>
      </c>
      <c r="B32" s="13">
        <v>4478</v>
      </c>
      <c r="C32" s="14">
        <f t="shared" si="0"/>
        <v>0</v>
      </c>
      <c r="D32" s="15">
        <v>4478</v>
      </c>
      <c r="E32" s="14">
        <v>99.918614770000005</v>
      </c>
      <c r="F32" s="16">
        <v>5.9693379999999997E-2</v>
      </c>
      <c r="G32" s="14">
        <v>8.1385230000000003E-2</v>
      </c>
      <c r="H32" s="16">
        <v>5.9693379999999997E-2</v>
      </c>
      <c r="I32" s="14">
        <v>0</v>
      </c>
      <c r="J32" s="16">
        <v>0</v>
      </c>
      <c r="K32" s="14">
        <v>0</v>
      </c>
      <c r="L32" s="16">
        <v>0</v>
      </c>
      <c r="M32" s="14">
        <v>0</v>
      </c>
      <c r="N32" s="16">
        <v>0</v>
      </c>
      <c r="O32" s="14" t="s">
        <v>582</v>
      </c>
      <c r="P32" s="16" t="s">
        <v>582</v>
      </c>
      <c r="Q32" s="14">
        <v>0</v>
      </c>
      <c r="R32" s="16">
        <v>0</v>
      </c>
      <c r="S32" s="14">
        <v>0</v>
      </c>
      <c r="T32" s="16">
        <v>0</v>
      </c>
      <c r="U32" s="14">
        <v>0</v>
      </c>
      <c r="V32" s="16">
        <v>0</v>
      </c>
    </row>
    <row r="33" spans="1:22" x14ac:dyDescent="0.25">
      <c r="A33" s="11" t="s">
        <v>503</v>
      </c>
      <c r="B33" s="13">
        <v>7325</v>
      </c>
      <c r="C33" s="14">
        <f t="shared" si="0"/>
        <v>0</v>
      </c>
      <c r="D33" s="15">
        <v>7325</v>
      </c>
      <c r="E33" s="14">
        <v>34.658862839999998</v>
      </c>
      <c r="F33" s="16">
        <v>1.27876166</v>
      </c>
      <c r="G33" s="14">
        <v>57.168099359999999</v>
      </c>
      <c r="H33" s="16">
        <v>1.3587373</v>
      </c>
      <c r="I33" s="14">
        <v>8.1730377999999995</v>
      </c>
      <c r="J33" s="16">
        <v>1.0870083100000001</v>
      </c>
      <c r="K33" s="14">
        <v>0</v>
      </c>
      <c r="L33" s="16">
        <v>0</v>
      </c>
      <c r="M33" s="14">
        <v>0</v>
      </c>
      <c r="N33" s="16">
        <v>0</v>
      </c>
      <c r="O33" s="14" t="s">
        <v>582</v>
      </c>
      <c r="P33" s="16" t="s">
        <v>582</v>
      </c>
      <c r="Q33" s="14">
        <v>0</v>
      </c>
      <c r="R33" s="16">
        <v>0</v>
      </c>
      <c r="S33" s="14">
        <v>0</v>
      </c>
      <c r="T33" s="16">
        <v>0</v>
      </c>
      <c r="U33" s="14">
        <v>0</v>
      </c>
      <c r="V33" s="16">
        <v>0</v>
      </c>
    </row>
    <row r="34" spans="1:22" x14ac:dyDescent="0.25">
      <c r="A34" s="11" t="s">
        <v>504</v>
      </c>
      <c r="B34" s="13">
        <v>6350</v>
      </c>
      <c r="C34" s="14">
        <f t="shared" si="0"/>
        <v>0</v>
      </c>
      <c r="D34" s="15">
        <v>6350</v>
      </c>
      <c r="E34" s="14">
        <v>91.774886679999994</v>
      </c>
      <c r="F34" s="16">
        <v>0.79921281</v>
      </c>
      <c r="G34" s="14">
        <v>2.54416683</v>
      </c>
      <c r="H34" s="16">
        <v>0.52848410000000001</v>
      </c>
      <c r="I34" s="14">
        <v>5.6809464800000002</v>
      </c>
      <c r="J34" s="16">
        <v>0.66521779000000003</v>
      </c>
      <c r="K34" s="14">
        <v>0</v>
      </c>
      <c r="L34" s="16">
        <v>0</v>
      </c>
      <c r="M34" s="14">
        <v>0</v>
      </c>
      <c r="N34" s="16">
        <v>0</v>
      </c>
      <c r="O34" s="14" t="s">
        <v>582</v>
      </c>
      <c r="P34" s="16" t="s">
        <v>582</v>
      </c>
      <c r="Q34" s="14">
        <v>0</v>
      </c>
      <c r="R34" s="16">
        <v>0</v>
      </c>
      <c r="S34" s="14">
        <v>0</v>
      </c>
      <c r="T34" s="16">
        <v>0</v>
      </c>
      <c r="U34" s="14">
        <v>0</v>
      </c>
      <c r="V34" s="16">
        <v>0</v>
      </c>
    </row>
    <row r="35" spans="1:22" x14ac:dyDescent="0.25">
      <c r="A35" s="11" t="s">
        <v>505</v>
      </c>
      <c r="B35" s="13">
        <v>6406</v>
      </c>
      <c r="C35" s="14">
        <f t="shared" si="0"/>
        <v>0</v>
      </c>
      <c r="D35" s="15">
        <v>6406</v>
      </c>
      <c r="E35" s="14">
        <v>42.634417429999999</v>
      </c>
      <c r="F35" s="16">
        <v>0.23417688</v>
      </c>
      <c r="G35" s="14">
        <v>41.353906649999999</v>
      </c>
      <c r="H35" s="16">
        <v>0.18122532</v>
      </c>
      <c r="I35" s="14">
        <v>16.011675919999998</v>
      </c>
      <c r="J35" s="16">
        <v>0.10210642</v>
      </c>
      <c r="K35" s="14">
        <v>0</v>
      </c>
      <c r="L35" s="16">
        <v>0</v>
      </c>
      <c r="M35" s="14">
        <v>0</v>
      </c>
      <c r="N35" s="16">
        <v>0</v>
      </c>
      <c r="O35" s="14" t="s">
        <v>582</v>
      </c>
      <c r="P35" s="16" t="s">
        <v>582</v>
      </c>
      <c r="Q35" s="14">
        <v>0</v>
      </c>
      <c r="R35" s="16">
        <v>0</v>
      </c>
      <c r="S35" s="14">
        <v>0</v>
      </c>
      <c r="T35" s="16">
        <v>0</v>
      </c>
      <c r="U35" s="14">
        <v>0</v>
      </c>
      <c r="V35" s="16">
        <v>0</v>
      </c>
    </row>
    <row r="36" spans="1:22" x14ac:dyDescent="0.25">
      <c r="A36" s="11" t="s">
        <v>506</v>
      </c>
      <c r="B36" s="13">
        <v>6736</v>
      </c>
      <c r="C36" s="14">
        <f t="shared" si="0"/>
        <v>0</v>
      </c>
      <c r="D36" s="15">
        <v>6736</v>
      </c>
      <c r="E36" s="14">
        <v>99.085048560000004</v>
      </c>
      <c r="F36" s="16">
        <v>0.14096465999999999</v>
      </c>
      <c r="G36" s="14">
        <v>0</v>
      </c>
      <c r="H36" s="16">
        <v>0</v>
      </c>
      <c r="I36" s="14">
        <v>0.91495143999999995</v>
      </c>
      <c r="J36" s="16">
        <v>0.14096465999999999</v>
      </c>
      <c r="K36" s="14">
        <v>0</v>
      </c>
      <c r="L36" s="16">
        <v>0</v>
      </c>
      <c r="M36" s="14">
        <v>0</v>
      </c>
      <c r="N36" s="16">
        <v>0</v>
      </c>
      <c r="O36" s="14" t="s">
        <v>582</v>
      </c>
      <c r="P36" s="16" t="s">
        <v>582</v>
      </c>
      <c r="Q36" s="14">
        <v>0</v>
      </c>
      <c r="R36" s="16">
        <v>0</v>
      </c>
      <c r="S36" s="14">
        <v>0</v>
      </c>
      <c r="T36" s="16">
        <v>0</v>
      </c>
      <c r="U36" s="14">
        <v>0</v>
      </c>
      <c r="V36" s="16">
        <v>0</v>
      </c>
    </row>
    <row r="37" spans="1:22" x14ac:dyDescent="0.25">
      <c r="A37" s="11" t="s">
        <v>507</v>
      </c>
      <c r="B37" s="13">
        <v>5458</v>
      </c>
      <c r="C37" s="14">
        <f t="shared" si="0"/>
        <v>0</v>
      </c>
      <c r="D37" s="15">
        <v>5458</v>
      </c>
      <c r="E37" s="14">
        <v>99.860023269999999</v>
      </c>
      <c r="F37" s="16">
        <v>9.9556740000000005E-2</v>
      </c>
      <c r="G37" s="14">
        <v>0</v>
      </c>
      <c r="H37" s="16">
        <v>0</v>
      </c>
      <c r="I37" s="14">
        <v>0.13997672999999999</v>
      </c>
      <c r="J37" s="16">
        <v>9.9556740000000005E-2</v>
      </c>
      <c r="K37" s="14">
        <v>0</v>
      </c>
      <c r="L37" s="16">
        <v>0</v>
      </c>
      <c r="M37" s="14">
        <v>0</v>
      </c>
      <c r="N37" s="16">
        <v>0</v>
      </c>
      <c r="O37" s="14" t="s">
        <v>582</v>
      </c>
      <c r="P37" s="16" t="s">
        <v>582</v>
      </c>
      <c r="Q37" s="14">
        <v>0</v>
      </c>
      <c r="R37" s="16">
        <v>0</v>
      </c>
      <c r="S37" s="14">
        <v>0</v>
      </c>
      <c r="T37" s="16">
        <v>0</v>
      </c>
      <c r="U37" s="14">
        <v>0</v>
      </c>
      <c r="V37" s="16">
        <v>0</v>
      </c>
    </row>
    <row r="38" spans="1:22" x14ac:dyDescent="0.25">
      <c r="A38" s="11" t="s">
        <v>508</v>
      </c>
      <c r="B38" s="13">
        <v>5860</v>
      </c>
      <c r="C38" s="14">
        <f t="shared" si="0"/>
        <v>0</v>
      </c>
      <c r="D38" s="15">
        <v>5860</v>
      </c>
      <c r="E38" s="14">
        <v>91.521182980000006</v>
      </c>
      <c r="F38" s="16">
        <v>1.1642152100000001</v>
      </c>
      <c r="G38" s="14">
        <v>7.7260743500000002</v>
      </c>
      <c r="H38" s="16">
        <v>1.13752641</v>
      </c>
      <c r="I38" s="14">
        <v>0.13803971000000001</v>
      </c>
      <c r="J38" s="16">
        <v>6.8806809999999996E-2</v>
      </c>
      <c r="K38" s="14">
        <v>0</v>
      </c>
      <c r="L38" s="16">
        <v>0</v>
      </c>
      <c r="M38" s="14">
        <v>0</v>
      </c>
      <c r="N38" s="16">
        <v>0</v>
      </c>
      <c r="O38" s="14" t="s">
        <v>582</v>
      </c>
      <c r="P38" s="16" t="s">
        <v>582</v>
      </c>
      <c r="Q38" s="14">
        <v>0</v>
      </c>
      <c r="R38" s="16">
        <v>0</v>
      </c>
      <c r="S38" s="14">
        <v>0</v>
      </c>
      <c r="T38" s="16">
        <v>0</v>
      </c>
      <c r="U38" s="14">
        <v>0.61470296000000002</v>
      </c>
      <c r="V38" s="16">
        <v>0.14346348</v>
      </c>
    </row>
    <row r="39" spans="1:22" x14ac:dyDescent="0.25">
      <c r="A39" s="11" t="s">
        <v>509</v>
      </c>
      <c r="B39" s="13">
        <v>5895</v>
      </c>
      <c r="C39" s="14">
        <f t="shared" si="0"/>
        <v>0</v>
      </c>
      <c r="D39" s="15">
        <v>5895</v>
      </c>
      <c r="E39" s="14">
        <v>58.966823400000003</v>
      </c>
      <c r="F39" s="16">
        <v>1.9442222499999999</v>
      </c>
      <c r="G39" s="14">
        <v>41.033176599999997</v>
      </c>
      <c r="H39" s="16">
        <v>1.9442222499999999</v>
      </c>
      <c r="I39" s="14">
        <v>0</v>
      </c>
      <c r="J39" s="16">
        <v>0</v>
      </c>
      <c r="K39" s="14">
        <v>0</v>
      </c>
      <c r="L39" s="16">
        <v>0</v>
      </c>
      <c r="M39" s="14">
        <v>0</v>
      </c>
      <c r="N39" s="16">
        <v>0</v>
      </c>
      <c r="O39" s="14" t="s">
        <v>582</v>
      </c>
      <c r="P39" s="16" t="s">
        <v>582</v>
      </c>
      <c r="Q39" s="14">
        <v>0</v>
      </c>
      <c r="R39" s="16">
        <v>0</v>
      </c>
      <c r="S39" s="14">
        <v>0</v>
      </c>
      <c r="T39" s="16">
        <v>0</v>
      </c>
      <c r="U39" s="14">
        <v>0</v>
      </c>
      <c r="V39" s="16">
        <v>0</v>
      </c>
    </row>
    <row r="40" spans="1:22" x14ac:dyDescent="0.25">
      <c r="A40" s="11" t="s">
        <v>510</v>
      </c>
      <c r="B40" s="13">
        <v>14157</v>
      </c>
      <c r="C40" s="14">
        <f t="shared" si="0"/>
        <v>0</v>
      </c>
      <c r="D40" s="15">
        <v>14157</v>
      </c>
      <c r="E40" s="14">
        <v>1.0481783600000001</v>
      </c>
      <c r="F40" s="16">
        <v>0.15567707</v>
      </c>
      <c r="G40" s="14">
        <v>4.6734899999999998E-3</v>
      </c>
      <c r="H40" s="16">
        <v>4.28028E-3</v>
      </c>
      <c r="I40" s="14">
        <v>98.947148150000004</v>
      </c>
      <c r="J40" s="16">
        <v>0.15615851</v>
      </c>
      <c r="K40" s="14">
        <v>0</v>
      </c>
      <c r="L40" s="16">
        <v>0</v>
      </c>
      <c r="M40" s="14">
        <v>0</v>
      </c>
      <c r="N40" s="16">
        <v>0</v>
      </c>
      <c r="O40" s="14" t="s">
        <v>582</v>
      </c>
      <c r="P40" s="16" t="s">
        <v>582</v>
      </c>
      <c r="Q40" s="14">
        <v>0</v>
      </c>
      <c r="R40" s="16">
        <v>0</v>
      </c>
      <c r="S40" s="14">
        <v>0</v>
      </c>
      <c r="T40" s="16">
        <v>0</v>
      </c>
      <c r="U40" s="14">
        <v>0</v>
      </c>
      <c r="V40" s="16">
        <v>0</v>
      </c>
    </row>
    <row r="41" spans="1:22" x14ac:dyDescent="0.25">
      <c r="A41" s="11" t="s">
        <v>511</v>
      </c>
      <c r="B41" s="13">
        <v>5712</v>
      </c>
      <c r="C41" s="14">
        <f t="shared" si="0"/>
        <v>0</v>
      </c>
      <c r="D41" s="15">
        <v>5712</v>
      </c>
      <c r="E41" s="14">
        <v>0</v>
      </c>
      <c r="F41" s="16">
        <v>0</v>
      </c>
      <c r="G41" s="14">
        <v>0</v>
      </c>
      <c r="H41" s="16">
        <v>0</v>
      </c>
      <c r="I41" s="14">
        <v>0</v>
      </c>
      <c r="J41" s="16">
        <v>0</v>
      </c>
      <c r="K41" s="14">
        <v>100</v>
      </c>
      <c r="L41" s="16">
        <v>0</v>
      </c>
      <c r="M41" s="14">
        <v>0</v>
      </c>
      <c r="N41" s="16">
        <v>0</v>
      </c>
      <c r="O41" s="14" t="s">
        <v>582</v>
      </c>
      <c r="P41" s="16" t="s">
        <v>582</v>
      </c>
      <c r="Q41" s="14">
        <v>0</v>
      </c>
      <c r="R41" s="16">
        <v>0</v>
      </c>
      <c r="S41" s="14">
        <v>0</v>
      </c>
      <c r="T41" s="16">
        <v>0</v>
      </c>
      <c r="U41" s="14">
        <v>0</v>
      </c>
      <c r="V41" s="16">
        <v>0</v>
      </c>
    </row>
    <row r="42" spans="1:22" x14ac:dyDescent="0.25">
      <c r="A42" s="11" t="s">
        <v>512</v>
      </c>
      <c r="B42" s="13">
        <f>IF(COUNT(B7:B41) &gt; 0, AVERAGE(B7:B41), "\u2014")</f>
        <v>7103.4285714285716</v>
      </c>
      <c r="C42" s="14">
        <f>IF(COUNT(C7:C41) &gt; 0, AVERAGE(C7:C41), "—")</f>
        <v>0</v>
      </c>
      <c r="D42" s="15">
        <f>IF(COUNT(D7:D41) &gt; 0, AVERAGE(D7:D41), "—")</f>
        <v>7103.4285714285716</v>
      </c>
      <c r="E42" s="14">
        <f>IF(COUNT(E7:E41) &gt; 0, AVERAGE(E7:E41), "—")</f>
        <v>78.845508290285721</v>
      </c>
      <c r="F42" s="16">
        <f>IF(COUNT(F7:F41) &gt; 0, SQRT(SUMSQ(F7:F41)/(COUNT(F7:F41)*COUNT(F7:F41)) ), "—")</f>
        <v>0.13201142651363779</v>
      </c>
      <c r="G42" s="14">
        <f>IF(COUNT(G7:G41) &gt; 0, AVERAGE(G7:G41), "—")</f>
        <v>7.5177797320000002</v>
      </c>
      <c r="H42" s="16">
        <f>IF(COUNT(H7:H41) &gt; 0, SQRT(SUMSQ(H7:H41)/(COUNT(H7:H41)*COUNT(H7:H41)) ), "—")</f>
        <v>9.5587936547890578E-2</v>
      </c>
      <c r="I42" s="14">
        <f>IF(COUNT(I7:I41) &gt; 0, AVERAGE(I7:I41), "—")</f>
        <v>7.8858777594285714</v>
      </c>
      <c r="J42" s="16">
        <f>IF(COUNT(J7:J41) &gt; 0, SQRT(SUMSQ(J7:J41)/(COUNT(J7:J41)*COUNT(J7:J41)) ), "—")</f>
        <v>0.10452607338624206</v>
      </c>
      <c r="K42" s="14">
        <f>IF(COUNT(K7:K41) &gt; 0, AVERAGE(K7:K41), "—")</f>
        <v>5.7103239622857149</v>
      </c>
      <c r="L42" s="16">
        <f>IF(COUNT(L7:L41) &gt; 0, SQRT(SUMSQ(L7:L41)/(COUNT(L7:L41)*COUNT(L7:L41)) ), "—")</f>
        <v>1.8172311428571427E-3</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4.0510256285714287E-2</v>
      </c>
      <c r="V42" s="16">
        <f>IF(COUNT(V7:V41) &gt; 0, SQRT(SUMSQ(V7:V41)/(COUNT(V7:V41)*COUNT(V7:V41)) ), "—")</f>
        <v>5.5739534200841389E-3</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 t="shared" ref="C44:C81" si="1">(0/B44*100)</f>
        <v>0</v>
      </c>
      <c r="D44" s="15">
        <v>5215</v>
      </c>
      <c r="E44" s="14">
        <v>93.634498320000006</v>
      </c>
      <c r="F44" s="16">
        <v>1.47508613</v>
      </c>
      <c r="G44" s="14">
        <v>4.0289704500000001</v>
      </c>
      <c r="H44" s="16">
        <v>1.4752018600000001</v>
      </c>
      <c r="I44" s="14">
        <v>2.3365312299999998</v>
      </c>
      <c r="J44" s="16">
        <v>0.97500896000000004</v>
      </c>
      <c r="K44" s="14">
        <v>0</v>
      </c>
      <c r="L44" s="16">
        <v>0</v>
      </c>
      <c r="M44" s="14">
        <v>0</v>
      </c>
      <c r="N44" s="16">
        <v>0</v>
      </c>
      <c r="O44" s="14" t="s">
        <v>582</v>
      </c>
      <c r="P44" s="16" t="s">
        <v>582</v>
      </c>
      <c r="Q44" s="14">
        <v>0</v>
      </c>
      <c r="R44" s="16">
        <v>0</v>
      </c>
      <c r="S44" s="14">
        <v>0</v>
      </c>
      <c r="T44" s="16">
        <v>0</v>
      </c>
      <c r="U44" s="14">
        <v>0</v>
      </c>
      <c r="V44" s="16">
        <v>0</v>
      </c>
    </row>
    <row r="45" spans="1:22" x14ac:dyDescent="0.25">
      <c r="A45" s="11" t="s">
        <v>515</v>
      </c>
      <c r="B45" s="13">
        <v>5519</v>
      </c>
      <c r="C45" s="14">
        <f t="shared" si="1"/>
        <v>0</v>
      </c>
      <c r="D45" s="15">
        <v>5519</v>
      </c>
      <c r="E45" s="14">
        <v>99.354366709999994</v>
      </c>
      <c r="F45" s="16">
        <v>0.56870145000000005</v>
      </c>
      <c r="G45" s="14">
        <v>0</v>
      </c>
      <c r="H45" s="16">
        <v>0</v>
      </c>
      <c r="I45" s="14">
        <v>0.64563329000000003</v>
      </c>
      <c r="J45" s="16">
        <v>0.56870145000000005</v>
      </c>
      <c r="K45" s="14">
        <v>0</v>
      </c>
      <c r="L45" s="16">
        <v>0</v>
      </c>
      <c r="M45" s="14">
        <v>0</v>
      </c>
      <c r="N45" s="16">
        <v>0</v>
      </c>
      <c r="O45" s="14" t="s">
        <v>582</v>
      </c>
      <c r="P45" s="16" t="s">
        <v>582</v>
      </c>
      <c r="Q45" s="14">
        <v>0</v>
      </c>
      <c r="R45" s="16">
        <v>0</v>
      </c>
      <c r="S45" s="14">
        <v>0</v>
      </c>
      <c r="T45" s="16">
        <v>0</v>
      </c>
      <c r="U45" s="14">
        <v>0</v>
      </c>
      <c r="V45" s="16">
        <v>0</v>
      </c>
    </row>
    <row r="46" spans="1:22" x14ac:dyDescent="0.25">
      <c r="A46" s="11" t="s">
        <v>516</v>
      </c>
      <c r="B46" s="13">
        <v>23141</v>
      </c>
      <c r="C46" s="14">
        <f t="shared" si="1"/>
        <v>0</v>
      </c>
      <c r="D46" s="15">
        <v>23141</v>
      </c>
      <c r="E46" s="14">
        <v>95.312088309999993</v>
      </c>
      <c r="F46" s="16">
        <v>0.95592016999999996</v>
      </c>
      <c r="G46" s="14">
        <v>0</v>
      </c>
      <c r="H46" s="16">
        <v>0</v>
      </c>
      <c r="I46" s="14">
        <v>4.68791169</v>
      </c>
      <c r="J46" s="16">
        <v>0.95592016999999996</v>
      </c>
      <c r="K46" s="14">
        <v>0</v>
      </c>
      <c r="L46" s="16">
        <v>0</v>
      </c>
      <c r="M46" s="14">
        <v>0</v>
      </c>
      <c r="N46" s="16">
        <v>0</v>
      </c>
      <c r="O46" s="14" t="s">
        <v>582</v>
      </c>
      <c r="P46" s="16" t="s">
        <v>582</v>
      </c>
      <c r="Q46" s="14">
        <v>0</v>
      </c>
      <c r="R46" s="16">
        <v>0</v>
      </c>
      <c r="S46" s="14">
        <v>0</v>
      </c>
      <c r="T46" s="16">
        <v>0</v>
      </c>
      <c r="U46" s="14">
        <v>0</v>
      </c>
      <c r="V46" s="16">
        <v>0</v>
      </c>
    </row>
    <row r="47" spans="1:22" x14ac:dyDescent="0.25">
      <c r="A47" s="11" t="s">
        <v>517</v>
      </c>
      <c r="B47" s="13">
        <v>5928</v>
      </c>
      <c r="C47" s="14">
        <f t="shared" si="1"/>
        <v>0</v>
      </c>
      <c r="D47" s="15">
        <v>5928</v>
      </c>
      <c r="E47" s="14">
        <v>100</v>
      </c>
      <c r="F47" s="16">
        <v>0</v>
      </c>
      <c r="G47" s="14">
        <v>0</v>
      </c>
      <c r="H47" s="16">
        <v>0</v>
      </c>
      <c r="I47" s="14">
        <v>0</v>
      </c>
      <c r="J47" s="16">
        <v>0</v>
      </c>
      <c r="K47" s="14">
        <v>0</v>
      </c>
      <c r="L47" s="16">
        <v>0</v>
      </c>
      <c r="M47" s="14">
        <v>0</v>
      </c>
      <c r="N47" s="16">
        <v>0</v>
      </c>
      <c r="O47" s="14" t="s">
        <v>582</v>
      </c>
      <c r="P47" s="16" t="s">
        <v>582</v>
      </c>
      <c r="Q47" s="14">
        <v>0</v>
      </c>
      <c r="R47" s="16">
        <v>0</v>
      </c>
      <c r="S47" s="14">
        <v>0</v>
      </c>
      <c r="T47" s="16">
        <v>0</v>
      </c>
      <c r="U47" s="14">
        <v>0</v>
      </c>
      <c r="V47" s="16">
        <v>0</v>
      </c>
    </row>
    <row r="48" spans="1:22" x14ac:dyDescent="0.25">
      <c r="A48" s="11" t="s">
        <v>518</v>
      </c>
      <c r="B48" s="13">
        <v>9841</v>
      </c>
      <c r="C48" s="14">
        <f t="shared" si="1"/>
        <v>0</v>
      </c>
      <c r="D48" s="15">
        <v>9841</v>
      </c>
      <c r="E48" s="14">
        <v>93.758065049999999</v>
      </c>
      <c r="F48" s="16">
        <v>1.07907066</v>
      </c>
      <c r="G48" s="14">
        <v>0</v>
      </c>
      <c r="H48" s="16">
        <v>0</v>
      </c>
      <c r="I48" s="14">
        <v>6.2419349500000001</v>
      </c>
      <c r="J48" s="16">
        <v>1.07907066</v>
      </c>
      <c r="K48" s="14">
        <v>0</v>
      </c>
      <c r="L48" s="16">
        <v>0</v>
      </c>
      <c r="M48" s="14">
        <v>0</v>
      </c>
      <c r="N48" s="16">
        <v>0</v>
      </c>
      <c r="O48" s="14" t="s">
        <v>582</v>
      </c>
      <c r="P48" s="16" t="s">
        <v>582</v>
      </c>
      <c r="Q48" s="14">
        <v>0</v>
      </c>
      <c r="R48" s="16">
        <v>0</v>
      </c>
      <c r="S48" s="14">
        <v>0</v>
      </c>
      <c r="T48" s="16">
        <v>0</v>
      </c>
      <c r="U48" s="14">
        <v>0</v>
      </c>
      <c r="V48" s="16">
        <v>0</v>
      </c>
    </row>
    <row r="49" spans="1:22" x14ac:dyDescent="0.25">
      <c r="A49" s="11" t="s">
        <v>519</v>
      </c>
      <c r="B49" s="13">
        <v>6349</v>
      </c>
      <c r="C49" s="14">
        <f t="shared" si="1"/>
        <v>0</v>
      </c>
      <c r="D49" s="15">
        <v>6349</v>
      </c>
      <c r="E49" s="14">
        <v>100</v>
      </c>
      <c r="F49" s="16">
        <v>0</v>
      </c>
      <c r="G49" s="14">
        <v>0</v>
      </c>
      <c r="H49" s="16">
        <v>0</v>
      </c>
      <c r="I49" s="14">
        <v>0</v>
      </c>
      <c r="J49" s="16">
        <v>0</v>
      </c>
      <c r="K49" s="14">
        <v>0</v>
      </c>
      <c r="L49" s="16">
        <v>0</v>
      </c>
      <c r="M49" s="14">
        <v>0</v>
      </c>
      <c r="N49" s="16">
        <v>0</v>
      </c>
      <c r="O49" s="14" t="s">
        <v>582</v>
      </c>
      <c r="P49" s="16" t="s">
        <v>582</v>
      </c>
      <c r="Q49" s="14">
        <v>0</v>
      </c>
      <c r="R49" s="16">
        <v>0</v>
      </c>
      <c r="S49" s="14">
        <v>0</v>
      </c>
      <c r="T49" s="16">
        <v>0</v>
      </c>
      <c r="U49" s="14">
        <v>0</v>
      </c>
      <c r="V49" s="16">
        <v>0</v>
      </c>
    </row>
    <row r="50" spans="1:22" x14ac:dyDescent="0.25">
      <c r="A50" s="11" t="s">
        <v>520</v>
      </c>
      <c r="B50" s="13">
        <v>11795</v>
      </c>
      <c r="C50" s="14">
        <f t="shared" si="1"/>
        <v>0</v>
      </c>
      <c r="D50" s="15">
        <v>11795</v>
      </c>
      <c r="E50" s="14">
        <v>100</v>
      </c>
      <c r="F50" s="16">
        <v>0</v>
      </c>
      <c r="G50" s="14">
        <v>0</v>
      </c>
      <c r="H50" s="16">
        <v>0</v>
      </c>
      <c r="I50" s="14">
        <v>0</v>
      </c>
      <c r="J50" s="16">
        <v>0</v>
      </c>
      <c r="K50" s="14">
        <v>0</v>
      </c>
      <c r="L50" s="16">
        <v>0</v>
      </c>
      <c r="M50" s="14">
        <v>0</v>
      </c>
      <c r="N50" s="16">
        <v>0</v>
      </c>
      <c r="O50" s="14" t="s">
        <v>582</v>
      </c>
      <c r="P50" s="16" t="s">
        <v>582</v>
      </c>
      <c r="Q50" s="14">
        <v>0</v>
      </c>
      <c r="R50" s="16">
        <v>0</v>
      </c>
      <c r="S50" s="14">
        <v>0</v>
      </c>
      <c r="T50" s="16">
        <v>0</v>
      </c>
      <c r="U50" s="14">
        <v>0</v>
      </c>
      <c r="V50" s="16">
        <v>0</v>
      </c>
    </row>
    <row r="51" spans="1:22" x14ac:dyDescent="0.25">
      <c r="A51" s="11" t="s">
        <v>521</v>
      </c>
      <c r="B51" s="13">
        <v>6866</v>
      </c>
      <c r="C51" s="14">
        <f t="shared" si="1"/>
        <v>0</v>
      </c>
      <c r="D51" s="15">
        <v>6866</v>
      </c>
      <c r="E51" s="14">
        <v>87.745242469999994</v>
      </c>
      <c r="F51" s="16">
        <v>1.3507642099999999</v>
      </c>
      <c r="G51" s="14">
        <v>12.254757529999999</v>
      </c>
      <c r="H51" s="16">
        <v>1.3507642099999999</v>
      </c>
      <c r="I51" s="14">
        <v>0</v>
      </c>
      <c r="J51" s="16">
        <v>0</v>
      </c>
      <c r="K51" s="14">
        <v>0</v>
      </c>
      <c r="L51" s="16">
        <v>0</v>
      </c>
      <c r="M51" s="14">
        <v>0</v>
      </c>
      <c r="N51" s="16">
        <v>0</v>
      </c>
      <c r="O51" s="14" t="s">
        <v>582</v>
      </c>
      <c r="P51" s="16" t="s">
        <v>582</v>
      </c>
      <c r="Q51" s="14">
        <v>0</v>
      </c>
      <c r="R51" s="16">
        <v>0</v>
      </c>
      <c r="S51" s="14">
        <v>0</v>
      </c>
      <c r="T51" s="16">
        <v>0</v>
      </c>
      <c r="U51" s="14">
        <v>0</v>
      </c>
      <c r="V51" s="16">
        <v>0</v>
      </c>
    </row>
    <row r="52" spans="1:22" x14ac:dyDescent="0.25">
      <c r="A52" s="11" t="s">
        <v>522</v>
      </c>
      <c r="B52" s="13">
        <v>5809</v>
      </c>
      <c r="C52" s="14">
        <f t="shared" si="1"/>
        <v>0</v>
      </c>
      <c r="D52" s="15">
        <v>5809</v>
      </c>
      <c r="E52" s="14">
        <v>78.113436590000006</v>
      </c>
      <c r="F52" s="16">
        <v>1.4090643899999999</v>
      </c>
      <c r="G52" s="14">
        <v>0</v>
      </c>
      <c r="H52" s="16">
        <v>0</v>
      </c>
      <c r="I52" s="14">
        <v>21.886563410000001</v>
      </c>
      <c r="J52" s="16">
        <v>1.4090643899999999</v>
      </c>
      <c r="K52" s="14">
        <v>0</v>
      </c>
      <c r="L52" s="16">
        <v>0</v>
      </c>
      <c r="M52" s="14">
        <v>0</v>
      </c>
      <c r="N52" s="16">
        <v>0</v>
      </c>
      <c r="O52" s="14" t="s">
        <v>582</v>
      </c>
      <c r="P52" s="16" t="s">
        <v>582</v>
      </c>
      <c r="Q52" s="14">
        <v>0</v>
      </c>
      <c r="R52" s="16">
        <v>0</v>
      </c>
      <c r="S52" s="14">
        <v>0</v>
      </c>
      <c r="T52" s="16">
        <v>0</v>
      </c>
      <c r="U52" s="14">
        <v>0</v>
      </c>
      <c r="V52" s="16">
        <v>0</v>
      </c>
    </row>
    <row r="53" spans="1:22" x14ac:dyDescent="0.25">
      <c r="A53" s="11" t="s">
        <v>523</v>
      </c>
      <c r="B53" s="13">
        <v>5571</v>
      </c>
      <c r="C53" s="14">
        <f t="shared" si="1"/>
        <v>0</v>
      </c>
      <c r="D53" s="15">
        <v>5571</v>
      </c>
      <c r="E53" s="14">
        <v>88.081018650000004</v>
      </c>
      <c r="F53" s="16">
        <v>9.4036889999999998E-2</v>
      </c>
      <c r="G53" s="14">
        <v>11.918981349999999</v>
      </c>
      <c r="H53" s="16">
        <v>9.4036889999999998E-2</v>
      </c>
      <c r="I53" s="14">
        <v>0</v>
      </c>
      <c r="J53" s="16">
        <v>0</v>
      </c>
      <c r="K53" s="14">
        <v>0</v>
      </c>
      <c r="L53" s="16">
        <v>0</v>
      </c>
      <c r="M53" s="14">
        <v>0</v>
      </c>
      <c r="N53" s="16">
        <v>0</v>
      </c>
      <c r="O53" s="14" t="s">
        <v>582</v>
      </c>
      <c r="P53" s="16" t="s">
        <v>582</v>
      </c>
      <c r="Q53" s="14">
        <v>0</v>
      </c>
      <c r="R53" s="16">
        <v>0</v>
      </c>
      <c r="S53" s="14">
        <v>0</v>
      </c>
      <c r="T53" s="16">
        <v>0</v>
      </c>
      <c r="U53" s="14">
        <v>0</v>
      </c>
      <c r="V53" s="16">
        <v>0</v>
      </c>
    </row>
    <row r="54" spans="1:22" x14ac:dyDescent="0.25">
      <c r="A54" s="11" t="s">
        <v>524</v>
      </c>
      <c r="B54" s="13">
        <v>4740</v>
      </c>
      <c r="C54" s="14">
        <f t="shared" si="1"/>
        <v>0</v>
      </c>
      <c r="D54" s="15">
        <v>4740</v>
      </c>
      <c r="E54" s="14">
        <v>95.178477360000002</v>
      </c>
      <c r="F54" s="16">
        <v>0.49941092999999998</v>
      </c>
      <c r="G54" s="14">
        <v>4.8215226400000004</v>
      </c>
      <c r="H54" s="16">
        <v>0.49941092999999998</v>
      </c>
      <c r="I54" s="14">
        <v>0</v>
      </c>
      <c r="J54" s="16">
        <v>0</v>
      </c>
      <c r="K54" s="14">
        <v>0</v>
      </c>
      <c r="L54" s="16">
        <v>0</v>
      </c>
      <c r="M54" s="14">
        <v>0</v>
      </c>
      <c r="N54" s="16">
        <v>0</v>
      </c>
      <c r="O54" s="14" t="s">
        <v>582</v>
      </c>
      <c r="P54" s="16" t="s">
        <v>582</v>
      </c>
      <c r="Q54" s="14">
        <v>0</v>
      </c>
      <c r="R54" s="16">
        <v>0</v>
      </c>
      <c r="S54" s="14">
        <v>0</v>
      </c>
      <c r="T54" s="16">
        <v>0</v>
      </c>
      <c r="U54" s="14">
        <v>0</v>
      </c>
      <c r="V54" s="16">
        <v>0</v>
      </c>
    </row>
    <row r="55" spans="1:22" x14ac:dyDescent="0.25">
      <c r="A55" s="11" t="s">
        <v>525</v>
      </c>
      <c r="B55" s="13">
        <v>5316</v>
      </c>
      <c r="C55" s="14">
        <f t="shared" si="1"/>
        <v>0</v>
      </c>
      <c r="D55" s="15">
        <v>5316</v>
      </c>
      <c r="E55" s="14">
        <v>98.287937200000002</v>
      </c>
      <c r="F55" s="16">
        <v>0.79821107000000002</v>
      </c>
      <c r="G55" s="14">
        <v>0</v>
      </c>
      <c r="H55" s="16">
        <v>0</v>
      </c>
      <c r="I55" s="14">
        <v>1.7120628</v>
      </c>
      <c r="J55" s="16">
        <v>0.79821107000000002</v>
      </c>
      <c r="K55" s="14">
        <v>0</v>
      </c>
      <c r="L55" s="16">
        <v>0</v>
      </c>
      <c r="M55" s="14">
        <v>0</v>
      </c>
      <c r="N55" s="16">
        <v>0</v>
      </c>
      <c r="O55" s="14" t="s">
        <v>582</v>
      </c>
      <c r="P55" s="16" t="s">
        <v>582</v>
      </c>
      <c r="Q55" s="14">
        <v>0</v>
      </c>
      <c r="R55" s="16">
        <v>0</v>
      </c>
      <c r="S55" s="14">
        <v>0</v>
      </c>
      <c r="T55" s="16">
        <v>0</v>
      </c>
      <c r="U55" s="14">
        <v>0</v>
      </c>
      <c r="V55" s="16">
        <v>0</v>
      </c>
    </row>
    <row r="56" spans="1:22" x14ac:dyDescent="0.25">
      <c r="A56" s="11" t="s">
        <v>526</v>
      </c>
      <c r="B56" s="13">
        <v>5359</v>
      </c>
      <c r="C56" s="14">
        <f t="shared" si="1"/>
        <v>0</v>
      </c>
      <c r="D56" s="15">
        <v>5359</v>
      </c>
      <c r="E56" s="14">
        <v>100</v>
      </c>
      <c r="F56" s="16">
        <v>0</v>
      </c>
      <c r="G56" s="14">
        <v>0</v>
      </c>
      <c r="H56" s="16">
        <v>0</v>
      </c>
      <c r="I56" s="14">
        <v>0</v>
      </c>
      <c r="J56" s="16">
        <v>0</v>
      </c>
      <c r="K56" s="14">
        <v>0</v>
      </c>
      <c r="L56" s="16">
        <v>0</v>
      </c>
      <c r="M56" s="14">
        <v>0</v>
      </c>
      <c r="N56" s="16">
        <v>0</v>
      </c>
      <c r="O56" s="14" t="s">
        <v>582</v>
      </c>
      <c r="P56" s="16" t="s">
        <v>582</v>
      </c>
      <c r="Q56" s="14">
        <v>0</v>
      </c>
      <c r="R56" s="16">
        <v>0</v>
      </c>
      <c r="S56" s="14">
        <v>0</v>
      </c>
      <c r="T56" s="16">
        <v>0</v>
      </c>
      <c r="U56" s="14">
        <v>0</v>
      </c>
      <c r="V56" s="16">
        <v>0</v>
      </c>
    </row>
    <row r="57" spans="1:22" x14ac:dyDescent="0.25">
      <c r="A57" s="11" t="s">
        <v>527</v>
      </c>
      <c r="B57" s="13">
        <v>6513</v>
      </c>
      <c r="C57" s="14">
        <f t="shared" si="1"/>
        <v>0</v>
      </c>
      <c r="D57" s="15">
        <v>6513</v>
      </c>
      <c r="E57" s="14">
        <v>83.968699920000006</v>
      </c>
      <c r="F57" s="16">
        <v>1.27640859</v>
      </c>
      <c r="G57" s="14">
        <v>16.031300080000001</v>
      </c>
      <c r="H57" s="16">
        <v>1.27640859</v>
      </c>
      <c r="I57" s="14">
        <v>0</v>
      </c>
      <c r="J57" s="16">
        <v>0</v>
      </c>
      <c r="K57" s="14">
        <v>0</v>
      </c>
      <c r="L57" s="16">
        <v>0</v>
      </c>
      <c r="M57" s="14">
        <v>0</v>
      </c>
      <c r="N57" s="16">
        <v>0</v>
      </c>
      <c r="O57" s="14" t="s">
        <v>582</v>
      </c>
      <c r="P57" s="16" t="s">
        <v>582</v>
      </c>
      <c r="Q57" s="14">
        <v>0</v>
      </c>
      <c r="R57" s="16">
        <v>0</v>
      </c>
      <c r="S57" s="14">
        <v>0</v>
      </c>
      <c r="T57" s="16">
        <v>0</v>
      </c>
      <c r="U57" s="14">
        <v>0</v>
      </c>
      <c r="V57" s="16">
        <v>0</v>
      </c>
    </row>
    <row r="58" spans="1:22" x14ac:dyDescent="0.25">
      <c r="A58" s="11" t="s">
        <v>528</v>
      </c>
      <c r="B58" s="13">
        <v>7267</v>
      </c>
      <c r="C58" s="14">
        <f t="shared" si="1"/>
        <v>0</v>
      </c>
      <c r="D58" s="15">
        <v>7267</v>
      </c>
      <c r="E58" s="14">
        <v>100</v>
      </c>
      <c r="F58" s="16">
        <v>0</v>
      </c>
      <c r="G58" s="14">
        <v>0</v>
      </c>
      <c r="H58" s="16">
        <v>0</v>
      </c>
      <c r="I58" s="14">
        <v>0</v>
      </c>
      <c r="J58" s="16">
        <v>0</v>
      </c>
      <c r="K58" s="14">
        <v>0</v>
      </c>
      <c r="L58" s="16">
        <v>0</v>
      </c>
      <c r="M58" s="14">
        <v>0</v>
      </c>
      <c r="N58" s="16">
        <v>0</v>
      </c>
      <c r="O58" s="14" t="s">
        <v>582</v>
      </c>
      <c r="P58" s="16" t="s">
        <v>582</v>
      </c>
      <c r="Q58" s="14">
        <v>0</v>
      </c>
      <c r="R58" s="16">
        <v>0</v>
      </c>
      <c r="S58" s="14">
        <v>0</v>
      </c>
      <c r="T58" s="16">
        <v>0</v>
      </c>
      <c r="U58" s="14">
        <v>0</v>
      </c>
      <c r="V58" s="16">
        <v>0</v>
      </c>
    </row>
    <row r="59" spans="1:22" x14ac:dyDescent="0.25">
      <c r="A59" s="11" t="s">
        <v>529</v>
      </c>
      <c r="B59" s="13">
        <v>4826</v>
      </c>
      <c r="C59" s="14">
        <f t="shared" si="1"/>
        <v>0</v>
      </c>
      <c r="D59" s="15">
        <v>4826</v>
      </c>
      <c r="E59" s="14">
        <v>64.72444686</v>
      </c>
      <c r="F59" s="16">
        <v>0.73954454000000003</v>
      </c>
      <c r="G59" s="14">
        <v>35.27555314</v>
      </c>
      <c r="H59" s="16">
        <v>0.73954454000000003</v>
      </c>
      <c r="I59" s="14">
        <v>0</v>
      </c>
      <c r="J59" s="16">
        <v>0</v>
      </c>
      <c r="K59" s="14">
        <v>0</v>
      </c>
      <c r="L59" s="16">
        <v>0</v>
      </c>
      <c r="M59" s="14">
        <v>0</v>
      </c>
      <c r="N59" s="16">
        <v>0</v>
      </c>
      <c r="O59" s="14" t="s">
        <v>582</v>
      </c>
      <c r="P59" s="16" t="s">
        <v>582</v>
      </c>
      <c r="Q59" s="14">
        <v>0</v>
      </c>
      <c r="R59" s="16">
        <v>0</v>
      </c>
      <c r="S59" s="14">
        <v>0</v>
      </c>
      <c r="T59" s="16">
        <v>0</v>
      </c>
      <c r="U59" s="14">
        <v>0</v>
      </c>
      <c r="V59" s="16">
        <v>0</v>
      </c>
    </row>
    <row r="60" spans="1:22" x14ac:dyDescent="0.25">
      <c r="A60" s="11" t="s">
        <v>530</v>
      </c>
      <c r="B60" s="13">
        <v>4546</v>
      </c>
      <c r="C60" s="14">
        <f t="shared" si="1"/>
        <v>0</v>
      </c>
      <c r="D60" s="15">
        <v>4546</v>
      </c>
      <c r="E60" s="14">
        <v>100</v>
      </c>
      <c r="F60" s="16">
        <v>0</v>
      </c>
      <c r="G60" s="14">
        <v>0</v>
      </c>
      <c r="H60" s="16">
        <v>0</v>
      </c>
      <c r="I60" s="14">
        <v>0</v>
      </c>
      <c r="J60" s="16">
        <v>0</v>
      </c>
      <c r="K60" s="14">
        <v>0</v>
      </c>
      <c r="L60" s="16">
        <v>0</v>
      </c>
      <c r="M60" s="14">
        <v>0</v>
      </c>
      <c r="N60" s="16">
        <v>0</v>
      </c>
      <c r="O60" s="14" t="s">
        <v>582</v>
      </c>
      <c r="P60" s="16" t="s">
        <v>582</v>
      </c>
      <c r="Q60" s="14">
        <v>0</v>
      </c>
      <c r="R60" s="16">
        <v>0</v>
      </c>
      <c r="S60" s="14">
        <v>0</v>
      </c>
      <c r="T60" s="16">
        <v>0</v>
      </c>
      <c r="U60" s="14">
        <v>0</v>
      </c>
      <c r="V60" s="16">
        <v>0</v>
      </c>
    </row>
    <row r="61" spans="1:22" x14ac:dyDescent="0.25">
      <c r="A61" s="11" t="s">
        <v>531</v>
      </c>
      <c r="B61" s="13">
        <v>6525</v>
      </c>
      <c r="C61" s="14">
        <f t="shared" si="1"/>
        <v>0</v>
      </c>
      <c r="D61" s="15">
        <v>6525</v>
      </c>
      <c r="E61" s="14">
        <v>100</v>
      </c>
      <c r="F61" s="16">
        <v>0</v>
      </c>
      <c r="G61" s="14">
        <v>0</v>
      </c>
      <c r="H61" s="16">
        <v>0</v>
      </c>
      <c r="I61" s="14">
        <v>0</v>
      </c>
      <c r="J61" s="16">
        <v>0</v>
      </c>
      <c r="K61" s="14">
        <v>0</v>
      </c>
      <c r="L61" s="16">
        <v>0</v>
      </c>
      <c r="M61" s="14">
        <v>0</v>
      </c>
      <c r="N61" s="16">
        <v>0</v>
      </c>
      <c r="O61" s="14" t="s">
        <v>582</v>
      </c>
      <c r="P61" s="16" t="s">
        <v>582</v>
      </c>
      <c r="Q61" s="14">
        <v>0</v>
      </c>
      <c r="R61" s="16">
        <v>0</v>
      </c>
      <c r="S61" s="14">
        <v>0</v>
      </c>
      <c r="T61" s="16">
        <v>0</v>
      </c>
      <c r="U61" s="14">
        <v>0</v>
      </c>
      <c r="V61" s="16">
        <v>0</v>
      </c>
    </row>
    <row r="62" spans="1:22" x14ac:dyDescent="0.25">
      <c r="A62" s="11" t="s">
        <v>532</v>
      </c>
      <c r="B62" s="13">
        <v>4476</v>
      </c>
      <c r="C62" s="14">
        <f t="shared" si="1"/>
        <v>0</v>
      </c>
      <c r="D62" s="15">
        <v>4476</v>
      </c>
      <c r="E62" s="14">
        <v>98.846002720000001</v>
      </c>
      <c r="F62" s="16">
        <v>6.3658190000000003E-2</v>
      </c>
      <c r="G62" s="14">
        <v>1.15399728</v>
      </c>
      <c r="H62" s="16">
        <v>6.3658190000000003E-2</v>
      </c>
      <c r="I62" s="14">
        <v>0</v>
      </c>
      <c r="J62" s="16">
        <v>0</v>
      </c>
      <c r="K62" s="14">
        <v>0</v>
      </c>
      <c r="L62" s="16">
        <v>0</v>
      </c>
      <c r="M62" s="14">
        <v>0</v>
      </c>
      <c r="N62" s="16">
        <v>0</v>
      </c>
      <c r="O62" s="14" t="s">
        <v>582</v>
      </c>
      <c r="P62" s="16" t="s">
        <v>582</v>
      </c>
      <c r="Q62" s="14">
        <v>0</v>
      </c>
      <c r="R62" s="16">
        <v>0</v>
      </c>
      <c r="S62" s="14">
        <v>0</v>
      </c>
      <c r="T62" s="16">
        <v>0</v>
      </c>
      <c r="U62" s="14">
        <v>0</v>
      </c>
      <c r="V62" s="16">
        <v>0</v>
      </c>
    </row>
    <row r="63" spans="1:22" x14ac:dyDescent="0.25">
      <c r="A63" s="11" t="s">
        <v>533</v>
      </c>
      <c r="B63" s="13">
        <v>5324</v>
      </c>
      <c r="C63" s="14">
        <f t="shared" si="1"/>
        <v>0</v>
      </c>
      <c r="D63" s="15">
        <v>5324</v>
      </c>
      <c r="E63" s="14">
        <v>44.886878680000002</v>
      </c>
      <c r="F63" s="16">
        <v>0.25231387</v>
      </c>
      <c r="G63" s="14">
        <v>55.113121319999998</v>
      </c>
      <c r="H63" s="16">
        <v>0.25231387</v>
      </c>
      <c r="I63" s="14">
        <v>0</v>
      </c>
      <c r="J63" s="16">
        <v>0</v>
      </c>
      <c r="K63" s="14">
        <v>0</v>
      </c>
      <c r="L63" s="16">
        <v>0</v>
      </c>
      <c r="M63" s="14">
        <v>0</v>
      </c>
      <c r="N63" s="16">
        <v>0</v>
      </c>
      <c r="O63" s="14" t="s">
        <v>582</v>
      </c>
      <c r="P63" s="16" t="s">
        <v>582</v>
      </c>
      <c r="Q63" s="14">
        <v>0</v>
      </c>
      <c r="R63" s="16">
        <v>0</v>
      </c>
      <c r="S63" s="14">
        <v>0</v>
      </c>
      <c r="T63" s="16">
        <v>0</v>
      </c>
      <c r="U63" s="14">
        <v>0</v>
      </c>
      <c r="V63" s="16">
        <v>0</v>
      </c>
    </row>
    <row r="64" spans="1:22" x14ac:dyDescent="0.25">
      <c r="A64" s="11" t="s">
        <v>534</v>
      </c>
      <c r="B64" s="13">
        <v>3634</v>
      </c>
      <c r="C64" s="14">
        <f t="shared" si="1"/>
        <v>0</v>
      </c>
      <c r="D64" s="15">
        <v>3634</v>
      </c>
      <c r="E64" s="14">
        <v>100</v>
      </c>
      <c r="F64" s="16">
        <v>0</v>
      </c>
      <c r="G64" s="14">
        <v>0</v>
      </c>
      <c r="H64" s="16">
        <v>0</v>
      </c>
      <c r="I64" s="14">
        <v>0</v>
      </c>
      <c r="J64" s="16">
        <v>0</v>
      </c>
      <c r="K64" s="14">
        <v>0</v>
      </c>
      <c r="L64" s="16">
        <v>0</v>
      </c>
      <c r="M64" s="14">
        <v>0</v>
      </c>
      <c r="N64" s="16">
        <v>0</v>
      </c>
      <c r="O64" s="14" t="s">
        <v>582</v>
      </c>
      <c r="P64" s="16" t="s">
        <v>582</v>
      </c>
      <c r="Q64" s="14">
        <v>0</v>
      </c>
      <c r="R64" s="16">
        <v>0</v>
      </c>
      <c r="S64" s="14">
        <v>0</v>
      </c>
      <c r="T64" s="16">
        <v>0</v>
      </c>
      <c r="U64" s="14">
        <v>0</v>
      </c>
      <c r="V64" s="16">
        <v>0</v>
      </c>
    </row>
    <row r="65" spans="1:22" x14ac:dyDescent="0.25">
      <c r="A65" s="11" t="s">
        <v>535</v>
      </c>
      <c r="B65" s="13">
        <v>5325</v>
      </c>
      <c r="C65" s="14">
        <f t="shared" si="1"/>
        <v>0</v>
      </c>
      <c r="D65" s="15">
        <v>5325</v>
      </c>
      <c r="E65" s="14">
        <v>100</v>
      </c>
      <c r="F65" s="16">
        <v>0</v>
      </c>
      <c r="G65" s="14">
        <v>0</v>
      </c>
      <c r="H65" s="16">
        <v>0</v>
      </c>
      <c r="I65" s="14">
        <v>0</v>
      </c>
      <c r="J65" s="16">
        <v>0</v>
      </c>
      <c r="K65" s="14">
        <v>0</v>
      </c>
      <c r="L65" s="16">
        <v>0</v>
      </c>
      <c r="M65" s="14">
        <v>0</v>
      </c>
      <c r="N65" s="16">
        <v>0</v>
      </c>
      <c r="O65" s="14" t="s">
        <v>582</v>
      </c>
      <c r="P65" s="16" t="s">
        <v>582</v>
      </c>
      <c r="Q65" s="14">
        <v>0</v>
      </c>
      <c r="R65" s="16">
        <v>0</v>
      </c>
      <c r="S65" s="14">
        <v>0</v>
      </c>
      <c r="T65" s="16">
        <v>0</v>
      </c>
      <c r="U65" s="14">
        <v>0</v>
      </c>
      <c r="V65" s="16">
        <v>0</v>
      </c>
    </row>
    <row r="66" spans="1:22" x14ac:dyDescent="0.25">
      <c r="A66" s="11" t="s">
        <v>536</v>
      </c>
      <c r="B66" s="13">
        <v>5665</v>
      </c>
      <c r="C66" s="14">
        <f t="shared" si="1"/>
        <v>0</v>
      </c>
      <c r="D66" s="15">
        <v>5665</v>
      </c>
      <c r="E66" s="14">
        <v>33.986871989999997</v>
      </c>
      <c r="F66" s="16">
        <v>0.31093405000000002</v>
      </c>
      <c r="G66" s="14">
        <v>60.978899419999998</v>
      </c>
      <c r="H66" s="16">
        <v>0.34012104999999998</v>
      </c>
      <c r="I66" s="14">
        <v>5.0342285799999997</v>
      </c>
      <c r="J66" s="16">
        <v>0.13854183</v>
      </c>
      <c r="K66" s="14">
        <v>0</v>
      </c>
      <c r="L66" s="16">
        <v>0</v>
      </c>
      <c r="M66" s="14">
        <v>0</v>
      </c>
      <c r="N66" s="16">
        <v>0</v>
      </c>
      <c r="O66" s="14" t="s">
        <v>582</v>
      </c>
      <c r="P66" s="16" t="s">
        <v>582</v>
      </c>
      <c r="Q66" s="14">
        <v>0</v>
      </c>
      <c r="R66" s="16">
        <v>0</v>
      </c>
      <c r="S66" s="14">
        <v>0</v>
      </c>
      <c r="T66" s="16">
        <v>0</v>
      </c>
      <c r="U66" s="14">
        <v>0</v>
      </c>
      <c r="V66" s="16">
        <v>0</v>
      </c>
    </row>
    <row r="67" spans="1:22" x14ac:dyDescent="0.25">
      <c r="A67" s="11" t="s">
        <v>537</v>
      </c>
      <c r="B67" s="13">
        <v>6971</v>
      </c>
      <c r="C67" s="14">
        <f t="shared" si="1"/>
        <v>0</v>
      </c>
      <c r="D67" s="15">
        <v>6971</v>
      </c>
      <c r="E67" s="14">
        <v>100</v>
      </c>
      <c r="F67" s="16">
        <v>0</v>
      </c>
      <c r="G67" s="14">
        <v>0</v>
      </c>
      <c r="H67" s="16">
        <v>0</v>
      </c>
      <c r="I67" s="14">
        <v>0</v>
      </c>
      <c r="J67" s="16">
        <v>0</v>
      </c>
      <c r="K67" s="14">
        <v>0</v>
      </c>
      <c r="L67" s="16">
        <v>0</v>
      </c>
      <c r="M67" s="14">
        <v>0</v>
      </c>
      <c r="N67" s="16">
        <v>0</v>
      </c>
      <c r="O67" s="14" t="s">
        <v>582</v>
      </c>
      <c r="P67" s="16" t="s">
        <v>582</v>
      </c>
      <c r="Q67" s="14">
        <v>0</v>
      </c>
      <c r="R67" s="16">
        <v>0</v>
      </c>
      <c r="S67" s="14">
        <v>0</v>
      </c>
      <c r="T67" s="16">
        <v>0</v>
      </c>
      <c r="U67" s="14">
        <v>0</v>
      </c>
      <c r="V67" s="16">
        <v>0</v>
      </c>
    </row>
    <row r="68" spans="1:22" x14ac:dyDescent="0.25">
      <c r="A68" s="11" t="s">
        <v>538</v>
      </c>
      <c r="B68" s="13">
        <v>12083</v>
      </c>
      <c r="C68" s="14">
        <f t="shared" si="1"/>
        <v>0</v>
      </c>
      <c r="D68" s="15">
        <v>12083</v>
      </c>
      <c r="E68" s="14">
        <v>100</v>
      </c>
      <c r="F68" s="16">
        <v>0</v>
      </c>
      <c r="G68" s="14">
        <v>0</v>
      </c>
      <c r="H68" s="16">
        <v>0</v>
      </c>
      <c r="I68" s="14">
        <v>0</v>
      </c>
      <c r="J68" s="16">
        <v>0</v>
      </c>
      <c r="K68" s="14">
        <v>0</v>
      </c>
      <c r="L68" s="16">
        <v>0</v>
      </c>
      <c r="M68" s="14">
        <v>0</v>
      </c>
      <c r="N68" s="16">
        <v>0</v>
      </c>
      <c r="O68" s="14" t="s">
        <v>582</v>
      </c>
      <c r="P68" s="16" t="s">
        <v>582</v>
      </c>
      <c r="Q68" s="14">
        <v>0</v>
      </c>
      <c r="R68" s="16">
        <v>0</v>
      </c>
      <c r="S68" s="14">
        <v>0</v>
      </c>
      <c r="T68" s="16">
        <v>0</v>
      </c>
      <c r="U68" s="14">
        <v>0</v>
      </c>
      <c r="V68" s="16">
        <v>0</v>
      </c>
    </row>
    <row r="69" spans="1:22" x14ac:dyDescent="0.25">
      <c r="A69" s="11" t="s">
        <v>539</v>
      </c>
      <c r="B69" s="13">
        <v>4876</v>
      </c>
      <c r="C69" s="14">
        <f t="shared" si="1"/>
        <v>0</v>
      </c>
      <c r="D69" s="15">
        <v>4876</v>
      </c>
      <c r="E69" s="14">
        <v>10.33622692</v>
      </c>
      <c r="F69" s="16">
        <v>0.67620413000000001</v>
      </c>
      <c r="G69" s="14">
        <v>0</v>
      </c>
      <c r="H69" s="16">
        <v>0</v>
      </c>
      <c r="I69" s="14">
        <v>0</v>
      </c>
      <c r="J69" s="16">
        <v>0</v>
      </c>
      <c r="K69" s="14">
        <v>89.663773079999999</v>
      </c>
      <c r="L69" s="16">
        <v>0.67620413000000001</v>
      </c>
      <c r="M69" s="14">
        <v>0</v>
      </c>
      <c r="N69" s="16">
        <v>0</v>
      </c>
      <c r="O69" s="14" t="s">
        <v>582</v>
      </c>
      <c r="P69" s="16" t="s">
        <v>582</v>
      </c>
      <c r="Q69" s="14">
        <v>0</v>
      </c>
      <c r="R69" s="16">
        <v>0</v>
      </c>
      <c r="S69" s="14">
        <v>0</v>
      </c>
      <c r="T69" s="16">
        <v>0</v>
      </c>
      <c r="U69" s="14">
        <v>0</v>
      </c>
      <c r="V69" s="16">
        <v>0</v>
      </c>
    </row>
    <row r="70" spans="1:22" x14ac:dyDescent="0.25">
      <c r="A70" s="11" t="s">
        <v>540</v>
      </c>
      <c r="B70" s="13">
        <v>6036</v>
      </c>
      <c r="C70" s="14">
        <f t="shared" si="1"/>
        <v>0</v>
      </c>
      <c r="D70" s="15">
        <v>6036</v>
      </c>
      <c r="E70" s="14">
        <v>100</v>
      </c>
      <c r="F70" s="16">
        <v>0</v>
      </c>
      <c r="G70" s="14">
        <v>0</v>
      </c>
      <c r="H70" s="16">
        <v>0</v>
      </c>
      <c r="I70" s="14">
        <v>0</v>
      </c>
      <c r="J70" s="16">
        <v>0</v>
      </c>
      <c r="K70" s="14">
        <v>0</v>
      </c>
      <c r="L70" s="16">
        <v>0</v>
      </c>
      <c r="M70" s="14">
        <v>0</v>
      </c>
      <c r="N70" s="16">
        <v>0</v>
      </c>
      <c r="O70" s="14" t="s">
        <v>582</v>
      </c>
      <c r="P70" s="16" t="s">
        <v>582</v>
      </c>
      <c r="Q70" s="14">
        <v>0</v>
      </c>
      <c r="R70" s="16">
        <v>0</v>
      </c>
      <c r="S70" s="14">
        <v>0</v>
      </c>
      <c r="T70" s="16">
        <v>0</v>
      </c>
      <c r="U70" s="14">
        <v>0</v>
      </c>
      <c r="V70" s="16">
        <v>0</v>
      </c>
    </row>
    <row r="71" spans="1:22" x14ac:dyDescent="0.25">
      <c r="A71" s="11" t="s">
        <v>541</v>
      </c>
      <c r="B71" s="13">
        <v>6115</v>
      </c>
      <c r="C71" s="14">
        <f t="shared" si="1"/>
        <v>0</v>
      </c>
      <c r="D71" s="15">
        <v>6115</v>
      </c>
      <c r="E71" s="14">
        <v>100</v>
      </c>
      <c r="F71" s="16">
        <v>0</v>
      </c>
      <c r="G71" s="14">
        <v>0</v>
      </c>
      <c r="H71" s="16">
        <v>0</v>
      </c>
      <c r="I71" s="14">
        <v>0</v>
      </c>
      <c r="J71" s="16">
        <v>0</v>
      </c>
      <c r="K71" s="14">
        <v>0</v>
      </c>
      <c r="L71" s="16">
        <v>0</v>
      </c>
      <c r="M71" s="14">
        <v>0</v>
      </c>
      <c r="N71" s="16">
        <v>0</v>
      </c>
      <c r="O71" s="14" t="s">
        <v>582</v>
      </c>
      <c r="P71" s="16" t="s">
        <v>582</v>
      </c>
      <c r="Q71" s="14">
        <v>0</v>
      </c>
      <c r="R71" s="16">
        <v>0</v>
      </c>
      <c r="S71" s="14">
        <v>0</v>
      </c>
      <c r="T71" s="16">
        <v>0</v>
      </c>
      <c r="U71" s="14">
        <v>0</v>
      </c>
      <c r="V71" s="16">
        <v>0</v>
      </c>
    </row>
    <row r="72" spans="1:22" x14ac:dyDescent="0.25">
      <c r="A72" s="11" t="s">
        <v>542</v>
      </c>
      <c r="B72" s="13">
        <v>7708</v>
      </c>
      <c r="C72" s="14">
        <f t="shared" si="1"/>
        <v>0</v>
      </c>
      <c r="D72" s="15">
        <v>7708</v>
      </c>
      <c r="E72" s="14">
        <v>63.657381239999999</v>
      </c>
      <c r="F72" s="16">
        <v>1.28544679</v>
      </c>
      <c r="G72" s="14">
        <v>0</v>
      </c>
      <c r="H72" s="16">
        <v>0</v>
      </c>
      <c r="I72" s="14">
        <v>36.342618760000001</v>
      </c>
      <c r="J72" s="16">
        <v>1.28544679</v>
      </c>
      <c r="K72" s="14">
        <v>0</v>
      </c>
      <c r="L72" s="16">
        <v>0</v>
      </c>
      <c r="M72" s="14">
        <v>0</v>
      </c>
      <c r="N72" s="16">
        <v>0</v>
      </c>
      <c r="O72" s="14" t="s">
        <v>582</v>
      </c>
      <c r="P72" s="16" t="s">
        <v>582</v>
      </c>
      <c r="Q72" s="14">
        <v>0</v>
      </c>
      <c r="R72" s="16">
        <v>0</v>
      </c>
      <c r="S72" s="14">
        <v>0</v>
      </c>
      <c r="T72" s="16">
        <v>0</v>
      </c>
      <c r="U72" s="14">
        <v>0</v>
      </c>
      <c r="V72" s="16">
        <v>0</v>
      </c>
    </row>
    <row r="73" spans="1:22" x14ac:dyDescent="0.25">
      <c r="A73" s="11" t="s">
        <v>543</v>
      </c>
      <c r="B73" s="13">
        <v>8249</v>
      </c>
      <c r="C73" s="14">
        <f t="shared" si="1"/>
        <v>0</v>
      </c>
      <c r="D73" s="15">
        <v>8249</v>
      </c>
      <c r="E73" s="14">
        <v>82.271020010000001</v>
      </c>
      <c r="F73" s="16">
        <v>0.76775797000000001</v>
      </c>
      <c r="G73" s="14">
        <v>0</v>
      </c>
      <c r="H73" s="16">
        <v>0</v>
      </c>
      <c r="I73" s="14">
        <v>17.728979989999999</v>
      </c>
      <c r="J73" s="16">
        <v>0.76775797000000001</v>
      </c>
      <c r="K73" s="14">
        <v>0</v>
      </c>
      <c r="L73" s="16">
        <v>0</v>
      </c>
      <c r="M73" s="14">
        <v>0</v>
      </c>
      <c r="N73" s="16">
        <v>0</v>
      </c>
      <c r="O73" s="14" t="s">
        <v>582</v>
      </c>
      <c r="P73" s="16" t="s">
        <v>582</v>
      </c>
      <c r="Q73" s="14">
        <v>0</v>
      </c>
      <c r="R73" s="16">
        <v>0</v>
      </c>
      <c r="S73" s="14">
        <v>0</v>
      </c>
      <c r="T73" s="16">
        <v>0</v>
      </c>
      <c r="U73" s="14">
        <v>0</v>
      </c>
      <c r="V73" s="16">
        <v>0</v>
      </c>
    </row>
    <row r="74" spans="1:22" x14ac:dyDescent="0.25">
      <c r="A74" s="11" t="s">
        <v>544</v>
      </c>
      <c r="B74" s="13">
        <v>4692</v>
      </c>
      <c r="C74" s="14">
        <f t="shared" si="1"/>
        <v>0</v>
      </c>
      <c r="D74" s="15">
        <v>4692</v>
      </c>
      <c r="E74" s="14">
        <v>100</v>
      </c>
      <c r="F74" s="16">
        <v>0</v>
      </c>
      <c r="G74" s="14">
        <v>0</v>
      </c>
      <c r="H74" s="16">
        <v>0</v>
      </c>
      <c r="I74" s="14">
        <v>0</v>
      </c>
      <c r="J74" s="16">
        <v>0</v>
      </c>
      <c r="K74" s="14">
        <v>0</v>
      </c>
      <c r="L74" s="16">
        <v>0</v>
      </c>
      <c r="M74" s="14">
        <v>0</v>
      </c>
      <c r="N74" s="16">
        <v>0</v>
      </c>
      <c r="O74" s="14" t="s">
        <v>582</v>
      </c>
      <c r="P74" s="16" t="s">
        <v>582</v>
      </c>
      <c r="Q74" s="14">
        <v>0</v>
      </c>
      <c r="R74" s="16">
        <v>0</v>
      </c>
      <c r="S74" s="14">
        <v>0</v>
      </c>
      <c r="T74" s="16">
        <v>0</v>
      </c>
      <c r="U74" s="14">
        <v>0</v>
      </c>
      <c r="V74" s="16">
        <v>0</v>
      </c>
    </row>
    <row r="75" spans="1:22" x14ac:dyDescent="0.25">
      <c r="A75" s="11" t="s">
        <v>545</v>
      </c>
      <c r="B75" s="13">
        <v>5375</v>
      </c>
      <c r="C75" s="14">
        <f t="shared" si="1"/>
        <v>0</v>
      </c>
      <c r="D75" s="15">
        <v>5375</v>
      </c>
      <c r="E75" s="14">
        <v>100</v>
      </c>
      <c r="F75" s="16">
        <v>0</v>
      </c>
      <c r="G75" s="14">
        <v>0</v>
      </c>
      <c r="H75" s="16">
        <v>0</v>
      </c>
      <c r="I75" s="14">
        <v>0</v>
      </c>
      <c r="J75" s="16">
        <v>0</v>
      </c>
      <c r="K75" s="14">
        <v>0</v>
      </c>
      <c r="L75" s="16">
        <v>0</v>
      </c>
      <c r="M75" s="14">
        <v>0</v>
      </c>
      <c r="N75" s="16">
        <v>0</v>
      </c>
      <c r="O75" s="14" t="s">
        <v>582</v>
      </c>
      <c r="P75" s="16" t="s">
        <v>582</v>
      </c>
      <c r="Q75" s="14">
        <v>0</v>
      </c>
      <c r="R75" s="16">
        <v>0</v>
      </c>
      <c r="S75" s="14">
        <v>0</v>
      </c>
      <c r="T75" s="16">
        <v>0</v>
      </c>
      <c r="U75" s="14">
        <v>0</v>
      </c>
      <c r="V75" s="16">
        <v>0</v>
      </c>
    </row>
    <row r="76" spans="1:22" x14ac:dyDescent="0.25">
      <c r="A76" s="11" t="s">
        <v>546</v>
      </c>
      <c r="B76" s="13">
        <v>14167</v>
      </c>
      <c r="C76" s="14">
        <f t="shared" si="1"/>
        <v>0</v>
      </c>
      <c r="D76" s="15">
        <v>14167</v>
      </c>
      <c r="E76" s="14">
        <v>100</v>
      </c>
      <c r="F76" s="16">
        <v>0</v>
      </c>
      <c r="G76" s="14">
        <v>0</v>
      </c>
      <c r="H76" s="16">
        <v>0</v>
      </c>
      <c r="I76" s="14">
        <v>0</v>
      </c>
      <c r="J76" s="16">
        <v>0</v>
      </c>
      <c r="K76" s="14">
        <v>0</v>
      </c>
      <c r="L76" s="16">
        <v>0</v>
      </c>
      <c r="M76" s="14">
        <v>0</v>
      </c>
      <c r="N76" s="16">
        <v>0</v>
      </c>
      <c r="O76" s="14" t="s">
        <v>582</v>
      </c>
      <c r="P76" s="16" t="s">
        <v>582</v>
      </c>
      <c r="Q76" s="14">
        <v>0</v>
      </c>
      <c r="R76" s="16">
        <v>0</v>
      </c>
      <c r="S76" s="14">
        <v>0</v>
      </c>
      <c r="T76" s="16">
        <v>0</v>
      </c>
      <c r="U76" s="14">
        <v>0</v>
      </c>
      <c r="V76" s="16">
        <v>0</v>
      </c>
    </row>
    <row r="77" spans="1:22" x14ac:dyDescent="0.25">
      <c r="A77" s="11" t="s">
        <v>547</v>
      </c>
      <c r="B77" s="13">
        <v>6062</v>
      </c>
      <c r="C77" s="14">
        <f t="shared" si="1"/>
        <v>0</v>
      </c>
      <c r="D77" s="15">
        <v>6062</v>
      </c>
      <c r="E77" s="14">
        <v>80.573625919999998</v>
      </c>
      <c r="F77" s="16">
        <v>0.88366359999999999</v>
      </c>
      <c r="G77" s="14">
        <v>17.232982249999999</v>
      </c>
      <c r="H77" s="16">
        <v>1.0245883899999999</v>
      </c>
      <c r="I77" s="14">
        <v>2.1933918299999999</v>
      </c>
      <c r="J77" s="16">
        <v>0.42334063999999999</v>
      </c>
      <c r="K77" s="14">
        <v>0</v>
      </c>
      <c r="L77" s="16">
        <v>0</v>
      </c>
      <c r="M77" s="14">
        <v>0</v>
      </c>
      <c r="N77" s="16">
        <v>0</v>
      </c>
      <c r="O77" s="14" t="s">
        <v>582</v>
      </c>
      <c r="P77" s="16" t="s">
        <v>582</v>
      </c>
      <c r="Q77" s="14">
        <v>0</v>
      </c>
      <c r="R77" s="16">
        <v>0</v>
      </c>
      <c r="S77" s="14">
        <v>0</v>
      </c>
      <c r="T77" s="16">
        <v>0</v>
      </c>
      <c r="U77" s="14">
        <v>0</v>
      </c>
      <c r="V77" s="16">
        <v>0</v>
      </c>
    </row>
    <row r="78" spans="1:22" x14ac:dyDescent="0.25">
      <c r="A78" s="11" t="s">
        <v>548</v>
      </c>
      <c r="B78" s="13">
        <v>5826</v>
      </c>
      <c r="C78" s="14">
        <f t="shared" si="1"/>
        <v>0</v>
      </c>
      <c r="D78" s="15">
        <v>5826</v>
      </c>
      <c r="E78" s="14">
        <v>94.941708840000004</v>
      </c>
      <c r="F78" s="16">
        <v>2.0387987500000002</v>
      </c>
      <c r="G78" s="14">
        <v>0</v>
      </c>
      <c r="H78" s="16">
        <v>0</v>
      </c>
      <c r="I78" s="14">
        <v>5.0582911599999996</v>
      </c>
      <c r="J78" s="16">
        <v>2.0387987500000002</v>
      </c>
      <c r="K78" s="14">
        <v>0</v>
      </c>
      <c r="L78" s="16">
        <v>0</v>
      </c>
      <c r="M78" s="14">
        <v>0</v>
      </c>
      <c r="N78" s="16">
        <v>0</v>
      </c>
      <c r="O78" s="14" t="s">
        <v>582</v>
      </c>
      <c r="P78" s="16" t="s">
        <v>582</v>
      </c>
      <c r="Q78" s="14">
        <v>0</v>
      </c>
      <c r="R78" s="16">
        <v>0</v>
      </c>
      <c r="S78" s="14">
        <v>0</v>
      </c>
      <c r="T78" s="16">
        <v>0</v>
      </c>
      <c r="U78" s="14">
        <v>0</v>
      </c>
      <c r="V78" s="16">
        <v>0</v>
      </c>
    </row>
    <row r="79" spans="1:22" ht="24.95" customHeight="1" x14ac:dyDescent="0.25">
      <c r="A79" s="11" t="s">
        <v>549</v>
      </c>
      <c r="B79" s="13">
        <v>1657</v>
      </c>
      <c r="C79" s="14">
        <f t="shared" si="1"/>
        <v>0</v>
      </c>
      <c r="D79" s="15">
        <v>1657</v>
      </c>
      <c r="E79" s="14">
        <v>100</v>
      </c>
      <c r="F79" s="16">
        <v>0</v>
      </c>
      <c r="G79" s="14">
        <v>0</v>
      </c>
      <c r="H79" s="16">
        <v>0</v>
      </c>
      <c r="I79" s="14">
        <v>0</v>
      </c>
      <c r="J79" s="16">
        <v>0</v>
      </c>
      <c r="K79" s="14">
        <v>0</v>
      </c>
      <c r="L79" s="16">
        <v>0</v>
      </c>
      <c r="M79" s="14">
        <v>0</v>
      </c>
      <c r="N79" s="16">
        <v>0</v>
      </c>
      <c r="O79" s="14" t="s">
        <v>582</v>
      </c>
      <c r="P79" s="16" t="s">
        <v>582</v>
      </c>
      <c r="Q79" s="14">
        <v>0</v>
      </c>
      <c r="R79" s="16">
        <v>0</v>
      </c>
      <c r="S79" s="14">
        <v>0</v>
      </c>
      <c r="T79" s="16">
        <v>0</v>
      </c>
      <c r="U79" s="14">
        <v>0</v>
      </c>
      <c r="V79" s="16">
        <v>0</v>
      </c>
    </row>
    <row r="80" spans="1:22" x14ac:dyDescent="0.25">
      <c r="A80" s="11" t="s">
        <v>550</v>
      </c>
      <c r="B80" s="13">
        <v>7841</v>
      </c>
      <c r="C80" s="14">
        <f t="shared" si="1"/>
        <v>0</v>
      </c>
      <c r="D80" s="15">
        <v>7841</v>
      </c>
      <c r="E80" s="14">
        <v>86.002479550000004</v>
      </c>
      <c r="F80" s="16">
        <v>2.1180457700000002</v>
      </c>
      <c r="G80" s="14">
        <v>13.99752045</v>
      </c>
      <c r="H80" s="16">
        <v>2.1180457700000002</v>
      </c>
      <c r="I80" s="14">
        <v>0</v>
      </c>
      <c r="J80" s="16">
        <v>0</v>
      </c>
      <c r="K80" s="14">
        <v>0</v>
      </c>
      <c r="L80" s="16">
        <v>0</v>
      </c>
      <c r="M80" s="14">
        <v>0</v>
      </c>
      <c r="N80" s="16">
        <v>0</v>
      </c>
      <c r="O80" s="14" t="s">
        <v>582</v>
      </c>
      <c r="P80" s="16" t="s">
        <v>582</v>
      </c>
      <c r="Q80" s="14">
        <v>0</v>
      </c>
      <c r="R80" s="16">
        <v>0</v>
      </c>
      <c r="S80" s="14">
        <v>0</v>
      </c>
      <c r="T80" s="16">
        <v>0</v>
      </c>
      <c r="U80" s="14">
        <v>0</v>
      </c>
      <c r="V80" s="16">
        <v>0</v>
      </c>
    </row>
    <row r="81" spans="1:22" x14ac:dyDescent="0.25">
      <c r="A81" s="19" t="s">
        <v>551</v>
      </c>
      <c r="B81" s="13">
        <v>8861</v>
      </c>
      <c r="C81" s="14">
        <f t="shared" si="1"/>
        <v>0</v>
      </c>
      <c r="D81" s="15">
        <v>8861</v>
      </c>
      <c r="E81" s="14">
        <v>89.504185609999993</v>
      </c>
      <c r="F81" s="16">
        <v>1.2297614299999999</v>
      </c>
      <c r="G81" s="14">
        <v>10.49581439</v>
      </c>
      <c r="H81" s="16">
        <v>1.2297614299999999</v>
      </c>
      <c r="I81" s="14">
        <v>0</v>
      </c>
      <c r="J81" s="16">
        <v>0</v>
      </c>
      <c r="K81" s="14">
        <v>0</v>
      </c>
      <c r="L81" s="16">
        <v>0</v>
      </c>
      <c r="M81" s="14">
        <v>0</v>
      </c>
      <c r="N81" s="16">
        <v>0</v>
      </c>
      <c r="O81" s="14" t="s">
        <v>582</v>
      </c>
      <c r="P81" s="16" t="s">
        <v>582</v>
      </c>
      <c r="Q81" s="14">
        <v>0</v>
      </c>
      <c r="R81" s="16">
        <v>0</v>
      </c>
      <c r="S81" s="14">
        <v>0</v>
      </c>
      <c r="T81" s="16">
        <v>0</v>
      </c>
      <c r="U81" s="14">
        <v>0</v>
      </c>
      <c r="V81" s="16">
        <v>0</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23" t="s">
        <v>456</v>
      </c>
      <c r="B1" s="24"/>
      <c r="C1" s="24"/>
      <c r="D1" s="24"/>
      <c r="E1" s="24"/>
      <c r="F1" s="24"/>
      <c r="G1" s="24"/>
      <c r="H1" s="24"/>
      <c r="I1" s="24"/>
      <c r="J1" s="24"/>
      <c r="K1" s="24"/>
      <c r="L1" s="24"/>
      <c r="M1" s="24"/>
      <c r="N1" s="24"/>
      <c r="O1" s="24"/>
      <c r="P1" s="24"/>
      <c r="Q1" s="24"/>
      <c r="R1" s="24"/>
      <c r="S1" s="24"/>
      <c r="T1" s="24"/>
      <c r="U1" s="24"/>
      <c r="V1" s="24"/>
    </row>
    <row r="2" spans="1:22" x14ac:dyDescent="0.25">
      <c r="A2" s="25" t="s">
        <v>935</v>
      </c>
      <c r="B2" s="24"/>
      <c r="C2" s="24"/>
      <c r="D2" s="24"/>
      <c r="E2" s="24"/>
      <c r="F2" s="24"/>
      <c r="G2" s="24"/>
      <c r="H2" s="24"/>
      <c r="I2" s="24"/>
      <c r="J2" s="24"/>
      <c r="K2" s="24"/>
      <c r="L2" s="24"/>
      <c r="M2" s="24"/>
      <c r="N2" s="24"/>
      <c r="O2" s="24"/>
      <c r="P2" s="24"/>
      <c r="Q2" s="24"/>
      <c r="R2" s="24"/>
      <c r="S2" s="24"/>
      <c r="T2" s="24"/>
      <c r="U2" s="24"/>
      <c r="V2" s="24"/>
    </row>
    <row r="4" spans="1:22" ht="30" customHeight="1" x14ac:dyDescent="0.25">
      <c r="A4" s="4"/>
      <c r="B4" s="5" t="s">
        <v>458</v>
      </c>
      <c r="C4" s="5" t="s">
        <v>459</v>
      </c>
      <c r="D4" s="6" t="s">
        <v>458</v>
      </c>
      <c r="E4" s="21" t="s">
        <v>936</v>
      </c>
      <c r="F4" s="22"/>
      <c r="G4" s="21" t="s">
        <v>937</v>
      </c>
      <c r="H4" s="22"/>
      <c r="I4" s="21" t="s">
        <v>938</v>
      </c>
      <c r="J4" s="22"/>
      <c r="K4" s="21" t="s">
        <v>939</v>
      </c>
      <c r="L4" s="22"/>
      <c r="M4" s="21" t="s">
        <v>579</v>
      </c>
      <c r="N4" s="22"/>
      <c r="O4" s="21" t="s">
        <v>580</v>
      </c>
      <c r="P4" s="22"/>
      <c r="Q4" s="21" t="s">
        <v>468</v>
      </c>
      <c r="R4" s="22"/>
      <c r="S4" s="21" t="s">
        <v>469</v>
      </c>
      <c r="T4" s="22"/>
      <c r="U4" s="21" t="s">
        <v>581</v>
      </c>
      <c r="V4" s="22"/>
    </row>
    <row r="5" spans="1:2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row>
    <row r="6" spans="1:22" x14ac:dyDescent="0.25">
      <c r="A6" s="9" t="s">
        <v>452</v>
      </c>
      <c r="B6" s="10"/>
      <c r="C6" s="10"/>
      <c r="D6" s="11"/>
      <c r="E6" s="10"/>
      <c r="F6" s="11"/>
      <c r="G6" s="10"/>
      <c r="H6" s="11"/>
      <c r="I6" s="10"/>
      <c r="J6" s="11"/>
      <c r="K6" s="10"/>
      <c r="L6" s="11"/>
      <c r="M6" s="10"/>
      <c r="N6" s="11"/>
      <c r="O6" s="10"/>
      <c r="P6" s="11"/>
      <c r="Q6" s="10"/>
      <c r="R6" s="11"/>
      <c r="S6" s="10"/>
      <c r="T6" s="11"/>
      <c r="U6" s="10"/>
      <c r="V6" s="12"/>
    </row>
    <row r="7" spans="1:22" x14ac:dyDescent="0.25">
      <c r="A7" s="11" t="s">
        <v>476</v>
      </c>
      <c r="B7" s="13">
        <v>14530</v>
      </c>
      <c r="C7" s="14">
        <f t="shared" ref="C7:C41" si="0">(0/B7*100)</f>
        <v>0</v>
      </c>
      <c r="D7" s="15">
        <v>14530</v>
      </c>
      <c r="E7" s="14">
        <v>86.381186769999999</v>
      </c>
      <c r="F7" s="16">
        <v>0.77795203000000002</v>
      </c>
      <c r="G7" s="14">
        <v>12.37000726</v>
      </c>
      <c r="H7" s="16">
        <v>0.79197178999999995</v>
      </c>
      <c r="I7" s="14">
        <v>0.58749112000000003</v>
      </c>
      <c r="J7" s="16">
        <v>0.12056622</v>
      </c>
      <c r="K7" s="14">
        <v>0</v>
      </c>
      <c r="L7" s="16">
        <v>0</v>
      </c>
      <c r="M7" s="14">
        <v>0</v>
      </c>
      <c r="N7" s="16">
        <v>0</v>
      </c>
      <c r="O7" s="14" t="s">
        <v>582</v>
      </c>
      <c r="P7" s="16" t="s">
        <v>582</v>
      </c>
      <c r="Q7" s="14">
        <v>0</v>
      </c>
      <c r="R7" s="16">
        <v>0</v>
      </c>
      <c r="S7" s="14">
        <v>0</v>
      </c>
      <c r="T7" s="16">
        <v>0</v>
      </c>
      <c r="U7" s="14">
        <v>0.66131485000000001</v>
      </c>
      <c r="V7" s="16">
        <v>0.1158758</v>
      </c>
    </row>
    <row r="8" spans="1:22" x14ac:dyDescent="0.25">
      <c r="A8" s="11" t="s">
        <v>478</v>
      </c>
      <c r="B8" s="13">
        <v>7007</v>
      </c>
      <c r="C8" s="14">
        <f t="shared" si="0"/>
        <v>0</v>
      </c>
      <c r="D8" s="15">
        <v>7007</v>
      </c>
      <c r="E8" s="14">
        <v>28.586714570000002</v>
      </c>
      <c r="F8" s="16">
        <v>0.86985027000000004</v>
      </c>
      <c r="G8" s="14">
        <v>5.0535958900000004</v>
      </c>
      <c r="H8" s="16">
        <v>0.68926750999999997</v>
      </c>
      <c r="I8" s="14">
        <v>66.356509689999996</v>
      </c>
      <c r="J8" s="16">
        <v>1.0618718899999999</v>
      </c>
      <c r="K8" s="14">
        <v>0</v>
      </c>
      <c r="L8" s="16">
        <v>0</v>
      </c>
      <c r="M8" s="14">
        <v>0</v>
      </c>
      <c r="N8" s="16">
        <v>0</v>
      </c>
      <c r="O8" s="14" t="s">
        <v>582</v>
      </c>
      <c r="P8" s="16" t="s">
        <v>582</v>
      </c>
      <c r="Q8" s="14">
        <v>0</v>
      </c>
      <c r="R8" s="16">
        <v>0</v>
      </c>
      <c r="S8" s="14">
        <v>0</v>
      </c>
      <c r="T8" s="16">
        <v>0</v>
      </c>
      <c r="U8" s="14">
        <v>3.1798400000000002E-3</v>
      </c>
      <c r="V8" s="16">
        <v>2.26888E-3</v>
      </c>
    </row>
    <row r="9" spans="1:22" x14ac:dyDescent="0.25">
      <c r="A9" s="11" t="s">
        <v>479</v>
      </c>
      <c r="B9" s="13">
        <v>9651</v>
      </c>
      <c r="C9" s="14">
        <f t="shared" si="0"/>
        <v>0</v>
      </c>
      <c r="D9" s="15">
        <v>9651</v>
      </c>
      <c r="E9" s="14">
        <v>58.606261490000001</v>
      </c>
      <c r="F9" s="16">
        <v>1.3097723800000001</v>
      </c>
      <c r="G9" s="14">
        <v>0.334152</v>
      </c>
      <c r="H9" s="16">
        <v>6.7997660000000001E-2</v>
      </c>
      <c r="I9" s="14">
        <v>41.059586510000003</v>
      </c>
      <c r="J9" s="16">
        <v>1.3162637500000001</v>
      </c>
      <c r="K9" s="14">
        <v>0</v>
      </c>
      <c r="L9" s="16">
        <v>0</v>
      </c>
      <c r="M9" s="14">
        <v>0</v>
      </c>
      <c r="N9" s="16">
        <v>0</v>
      </c>
      <c r="O9" s="14" t="s">
        <v>582</v>
      </c>
      <c r="P9" s="16" t="s">
        <v>582</v>
      </c>
      <c r="Q9" s="14">
        <v>0</v>
      </c>
      <c r="R9" s="16">
        <v>0</v>
      </c>
      <c r="S9" s="14">
        <v>0</v>
      </c>
      <c r="T9" s="16">
        <v>0</v>
      </c>
      <c r="U9" s="14">
        <v>0</v>
      </c>
      <c r="V9" s="16">
        <v>0</v>
      </c>
    </row>
    <row r="10" spans="1:22" x14ac:dyDescent="0.25">
      <c r="A10" s="11" t="s">
        <v>480</v>
      </c>
      <c r="B10" s="13">
        <v>20058</v>
      </c>
      <c r="C10" s="14">
        <f t="shared" si="0"/>
        <v>0</v>
      </c>
      <c r="D10" s="15">
        <v>20058</v>
      </c>
      <c r="E10" s="14">
        <v>0</v>
      </c>
      <c r="F10" s="16">
        <v>0</v>
      </c>
      <c r="G10" s="14">
        <v>0</v>
      </c>
      <c r="H10" s="16">
        <v>0</v>
      </c>
      <c r="I10" s="14">
        <v>0</v>
      </c>
      <c r="J10" s="16">
        <v>0</v>
      </c>
      <c r="K10" s="14">
        <v>99.861338680000003</v>
      </c>
      <c r="L10" s="16">
        <v>6.3603090000000001E-2</v>
      </c>
      <c r="M10" s="14">
        <v>0</v>
      </c>
      <c r="N10" s="16">
        <v>0</v>
      </c>
      <c r="O10" s="14" t="s">
        <v>582</v>
      </c>
      <c r="P10" s="16" t="s">
        <v>582</v>
      </c>
      <c r="Q10" s="14">
        <v>0</v>
      </c>
      <c r="R10" s="16">
        <v>0</v>
      </c>
      <c r="S10" s="14">
        <v>0</v>
      </c>
      <c r="T10" s="16">
        <v>0</v>
      </c>
      <c r="U10" s="14">
        <v>0.13866132</v>
      </c>
      <c r="V10" s="16">
        <v>6.3603090000000001E-2</v>
      </c>
    </row>
    <row r="11" spans="1:22" x14ac:dyDescent="0.25">
      <c r="A11" s="11" t="s">
        <v>481</v>
      </c>
      <c r="B11" s="13">
        <v>7053</v>
      </c>
      <c r="C11" s="14">
        <f t="shared" si="0"/>
        <v>0</v>
      </c>
      <c r="D11" s="15">
        <v>7053</v>
      </c>
      <c r="E11" s="14">
        <v>99.407288559999998</v>
      </c>
      <c r="F11" s="16">
        <v>0.10346519999999999</v>
      </c>
      <c r="G11" s="14">
        <v>0</v>
      </c>
      <c r="H11" s="16">
        <v>0</v>
      </c>
      <c r="I11" s="14">
        <v>0.59271143999999998</v>
      </c>
      <c r="J11" s="16">
        <v>0.10346519999999999</v>
      </c>
      <c r="K11" s="14">
        <v>0</v>
      </c>
      <c r="L11" s="16">
        <v>0</v>
      </c>
      <c r="M11" s="14">
        <v>0</v>
      </c>
      <c r="N11" s="16">
        <v>0</v>
      </c>
      <c r="O11" s="14" t="s">
        <v>582</v>
      </c>
      <c r="P11" s="16" t="s">
        <v>582</v>
      </c>
      <c r="Q11" s="14">
        <v>0</v>
      </c>
      <c r="R11" s="16">
        <v>0</v>
      </c>
      <c r="S11" s="14">
        <v>0</v>
      </c>
      <c r="T11" s="16">
        <v>0</v>
      </c>
      <c r="U11" s="14">
        <v>0</v>
      </c>
      <c r="V11" s="16">
        <v>0</v>
      </c>
    </row>
    <row r="12" spans="1:22" x14ac:dyDescent="0.25">
      <c r="A12" s="11" t="s">
        <v>482</v>
      </c>
      <c r="B12" s="13">
        <v>6894</v>
      </c>
      <c r="C12" s="14">
        <f t="shared" si="0"/>
        <v>0</v>
      </c>
      <c r="D12" s="15">
        <v>6894</v>
      </c>
      <c r="E12" s="14">
        <v>66.741253090000001</v>
      </c>
      <c r="F12" s="16">
        <v>1.3083817499999999</v>
      </c>
      <c r="G12" s="14">
        <v>0</v>
      </c>
      <c r="H12" s="16">
        <v>0</v>
      </c>
      <c r="I12" s="14">
        <v>33.258746909999999</v>
      </c>
      <c r="J12" s="16">
        <v>1.3083817499999999</v>
      </c>
      <c r="K12" s="14">
        <v>0</v>
      </c>
      <c r="L12" s="16">
        <v>0</v>
      </c>
      <c r="M12" s="14">
        <v>0</v>
      </c>
      <c r="N12" s="16">
        <v>0</v>
      </c>
      <c r="O12" s="14" t="s">
        <v>582</v>
      </c>
      <c r="P12" s="16" t="s">
        <v>582</v>
      </c>
      <c r="Q12" s="14">
        <v>0</v>
      </c>
      <c r="R12" s="16">
        <v>0</v>
      </c>
      <c r="S12" s="14">
        <v>0</v>
      </c>
      <c r="T12" s="16">
        <v>0</v>
      </c>
      <c r="U12" s="14">
        <v>0</v>
      </c>
      <c r="V12" s="16">
        <v>0</v>
      </c>
    </row>
    <row r="13" spans="1:22" x14ac:dyDescent="0.25">
      <c r="A13" s="11" t="s">
        <v>483</v>
      </c>
      <c r="B13" s="13">
        <v>7161</v>
      </c>
      <c r="C13" s="14">
        <f t="shared" si="0"/>
        <v>0</v>
      </c>
      <c r="D13" s="15">
        <v>7161</v>
      </c>
      <c r="E13" s="14">
        <v>100</v>
      </c>
      <c r="F13" s="16">
        <v>0</v>
      </c>
      <c r="G13" s="14">
        <v>0</v>
      </c>
      <c r="H13" s="16">
        <v>0</v>
      </c>
      <c r="I13" s="14">
        <v>0</v>
      </c>
      <c r="J13" s="16">
        <v>0</v>
      </c>
      <c r="K13" s="14">
        <v>0</v>
      </c>
      <c r="L13" s="16">
        <v>0</v>
      </c>
      <c r="M13" s="14">
        <v>0</v>
      </c>
      <c r="N13" s="16">
        <v>0</v>
      </c>
      <c r="O13" s="14" t="s">
        <v>582</v>
      </c>
      <c r="P13" s="16" t="s">
        <v>582</v>
      </c>
      <c r="Q13" s="14">
        <v>0</v>
      </c>
      <c r="R13" s="16">
        <v>0</v>
      </c>
      <c r="S13" s="14">
        <v>0</v>
      </c>
      <c r="T13" s="16">
        <v>0</v>
      </c>
      <c r="U13" s="14">
        <v>0</v>
      </c>
      <c r="V13" s="16">
        <v>0</v>
      </c>
    </row>
    <row r="14" spans="1:22" x14ac:dyDescent="0.25">
      <c r="A14" s="11" t="s">
        <v>484</v>
      </c>
      <c r="B14" s="13">
        <v>5587</v>
      </c>
      <c r="C14" s="14">
        <f t="shared" si="0"/>
        <v>0</v>
      </c>
      <c r="D14" s="15">
        <v>5587</v>
      </c>
      <c r="E14" s="14">
        <v>99.721791719999999</v>
      </c>
      <c r="F14" s="16">
        <v>0.10395264</v>
      </c>
      <c r="G14" s="14">
        <v>0</v>
      </c>
      <c r="H14" s="16">
        <v>0</v>
      </c>
      <c r="I14" s="14">
        <v>0.27820827999999997</v>
      </c>
      <c r="J14" s="16">
        <v>0.10395264</v>
      </c>
      <c r="K14" s="14">
        <v>0</v>
      </c>
      <c r="L14" s="16">
        <v>0</v>
      </c>
      <c r="M14" s="14">
        <v>0</v>
      </c>
      <c r="N14" s="16">
        <v>0</v>
      </c>
      <c r="O14" s="14" t="s">
        <v>582</v>
      </c>
      <c r="P14" s="16" t="s">
        <v>582</v>
      </c>
      <c r="Q14" s="14">
        <v>0</v>
      </c>
      <c r="R14" s="16">
        <v>0</v>
      </c>
      <c r="S14" s="14">
        <v>0</v>
      </c>
      <c r="T14" s="16">
        <v>0</v>
      </c>
      <c r="U14" s="14">
        <v>0</v>
      </c>
      <c r="V14" s="16">
        <v>0</v>
      </c>
    </row>
    <row r="15" spans="1:22" x14ac:dyDescent="0.25">
      <c r="A15" s="11" t="s">
        <v>485</v>
      </c>
      <c r="B15" s="13">
        <v>5882</v>
      </c>
      <c r="C15" s="14">
        <f t="shared" si="0"/>
        <v>0</v>
      </c>
      <c r="D15" s="15">
        <v>5882</v>
      </c>
      <c r="E15" s="14">
        <v>100</v>
      </c>
      <c r="F15" s="16">
        <v>0</v>
      </c>
      <c r="G15" s="14">
        <v>0</v>
      </c>
      <c r="H15" s="16">
        <v>0</v>
      </c>
      <c r="I15" s="14">
        <v>0</v>
      </c>
      <c r="J15" s="16">
        <v>0</v>
      </c>
      <c r="K15" s="14">
        <v>0</v>
      </c>
      <c r="L15" s="16">
        <v>0</v>
      </c>
      <c r="M15" s="14">
        <v>0</v>
      </c>
      <c r="N15" s="16">
        <v>0</v>
      </c>
      <c r="O15" s="14" t="s">
        <v>582</v>
      </c>
      <c r="P15" s="16" t="s">
        <v>582</v>
      </c>
      <c r="Q15" s="14">
        <v>0</v>
      </c>
      <c r="R15" s="16">
        <v>0</v>
      </c>
      <c r="S15" s="14">
        <v>0</v>
      </c>
      <c r="T15" s="16">
        <v>0</v>
      </c>
      <c r="U15" s="14">
        <v>0</v>
      </c>
      <c r="V15" s="16">
        <v>0</v>
      </c>
    </row>
    <row r="16" spans="1:22" x14ac:dyDescent="0.25">
      <c r="A16" s="11" t="s">
        <v>486</v>
      </c>
      <c r="B16" s="13">
        <v>6108</v>
      </c>
      <c r="C16" s="14">
        <f t="shared" si="0"/>
        <v>0</v>
      </c>
      <c r="D16" s="15">
        <v>6108</v>
      </c>
      <c r="E16" s="14">
        <v>81.25846885</v>
      </c>
      <c r="F16" s="16">
        <v>0.85918187999999995</v>
      </c>
      <c r="G16" s="14">
        <v>4.5257649300000002</v>
      </c>
      <c r="H16" s="16">
        <v>0.59338358999999996</v>
      </c>
      <c r="I16" s="14">
        <v>14.215766220000001</v>
      </c>
      <c r="J16" s="16">
        <v>0.73763151000000005</v>
      </c>
      <c r="K16" s="14">
        <v>0</v>
      </c>
      <c r="L16" s="16">
        <v>0</v>
      </c>
      <c r="M16" s="14">
        <v>0</v>
      </c>
      <c r="N16" s="16">
        <v>0</v>
      </c>
      <c r="O16" s="14" t="s">
        <v>582</v>
      </c>
      <c r="P16" s="16" t="s">
        <v>582</v>
      </c>
      <c r="Q16" s="14">
        <v>0</v>
      </c>
      <c r="R16" s="16">
        <v>0</v>
      </c>
      <c r="S16" s="14">
        <v>0</v>
      </c>
      <c r="T16" s="16">
        <v>0</v>
      </c>
      <c r="U16" s="14">
        <v>0</v>
      </c>
      <c r="V16" s="16">
        <v>0</v>
      </c>
    </row>
    <row r="17" spans="1:22" x14ac:dyDescent="0.25">
      <c r="A17" s="11" t="s">
        <v>487</v>
      </c>
      <c r="B17" s="13">
        <v>6504</v>
      </c>
      <c r="C17" s="14">
        <f t="shared" si="0"/>
        <v>0</v>
      </c>
      <c r="D17" s="15">
        <v>6504</v>
      </c>
      <c r="E17" s="14">
        <v>97.273188910000002</v>
      </c>
      <c r="F17" s="16">
        <v>0.66264557999999996</v>
      </c>
      <c r="G17" s="14">
        <v>0.39242906999999999</v>
      </c>
      <c r="H17" s="16">
        <v>0.22886780000000001</v>
      </c>
      <c r="I17" s="14">
        <v>2.3343820200000001</v>
      </c>
      <c r="J17" s="16">
        <v>0.59578101000000006</v>
      </c>
      <c r="K17" s="14">
        <v>0</v>
      </c>
      <c r="L17" s="16">
        <v>0</v>
      </c>
      <c r="M17" s="14">
        <v>0</v>
      </c>
      <c r="N17" s="16">
        <v>0</v>
      </c>
      <c r="O17" s="14" t="s">
        <v>582</v>
      </c>
      <c r="P17" s="16" t="s">
        <v>582</v>
      </c>
      <c r="Q17" s="14">
        <v>0</v>
      </c>
      <c r="R17" s="16">
        <v>0</v>
      </c>
      <c r="S17" s="14">
        <v>0</v>
      </c>
      <c r="T17" s="16">
        <v>0</v>
      </c>
      <c r="U17" s="14">
        <v>0</v>
      </c>
      <c r="V17" s="16">
        <v>0</v>
      </c>
    </row>
    <row r="18" spans="1:22" x14ac:dyDescent="0.25">
      <c r="A18" s="11" t="s">
        <v>488</v>
      </c>
      <c r="B18" s="13">
        <v>5532</v>
      </c>
      <c r="C18" s="14">
        <f t="shared" si="0"/>
        <v>0</v>
      </c>
      <c r="D18" s="15">
        <v>5532</v>
      </c>
      <c r="E18" s="14">
        <v>83.580904759999996</v>
      </c>
      <c r="F18" s="16">
        <v>2.5661530799999999</v>
      </c>
      <c r="G18" s="14">
        <v>0</v>
      </c>
      <c r="H18" s="16">
        <v>0</v>
      </c>
      <c r="I18" s="14">
        <v>16.419095240000001</v>
      </c>
      <c r="J18" s="16">
        <v>2.5661530799999999</v>
      </c>
      <c r="K18" s="14">
        <v>0</v>
      </c>
      <c r="L18" s="16">
        <v>0</v>
      </c>
      <c r="M18" s="14">
        <v>0</v>
      </c>
      <c r="N18" s="16">
        <v>0</v>
      </c>
      <c r="O18" s="14" t="s">
        <v>582</v>
      </c>
      <c r="P18" s="16" t="s">
        <v>582</v>
      </c>
      <c r="Q18" s="14">
        <v>0</v>
      </c>
      <c r="R18" s="16">
        <v>0</v>
      </c>
      <c r="S18" s="14">
        <v>0</v>
      </c>
      <c r="T18" s="16">
        <v>0</v>
      </c>
      <c r="U18" s="14">
        <v>0</v>
      </c>
      <c r="V18" s="16">
        <v>0</v>
      </c>
    </row>
    <row r="19" spans="1:22" x14ac:dyDescent="0.25">
      <c r="A19" s="11" t="s">
        <v>489</v>
      </c>
      <c r="B19" s="13">
        <v>5658</v>
      </c>
      <c r="C19" s="14">
        <f t="shared" si="0"/>
        <v>0</v>
      </c>
      <c r="D19" s="15">
        <v>5658</v>
      </c>
      <c r="E19" s="14">
        <v>84.061065220000003</v>
      </c>
      <c r="F19" s="16">
        <v>0.55558059999999998</v>
      </c>
      <c r="G19" s="14">
        <v>0</v>
      </c>
      <c r="H19" s="16">
        <v>0</v>
      </c>
      <c r="I19" s="14">
        <v>15.93893478</v>
      </c>
      <c r="J19" s="16">
        <v>0.55558059999999998</v>
      </c>
      <c r="K19" s="14">
        <v>0</v>
      </c>
      <c r="L19" s="16">
        <v>0</v>
      </c>
      <c r="M19" s="14">
        <v>0</v>
      </c>
      <c r="N19" s="16">
        <v>0</v>
      </c>
      <c r="O19" s="14" t="s">
        <v>582</v>
      </c>
      <c r="P19" s="16" t="s">
        <v>582</v>
      </c>
      <c r="Q19" s="14">
        <v>0</v>
      </c>
      <c r="R19" s="16">
        <v>0</v>
      </c>
      <c r="S19" s="14">
        <v>0</v>
      </c>
      <c r="T19" s="16">
        <v>0</v>
      </c>
      <c r="U19" s="14">
        <v>0</v>
      </c>
      <c r="V19" s="16">
        <v>0</v>
      </c>
    </row>
    <row r="20" spans="1:22" x14ac:dyDescent="0.25">
      <c r="A20" s="11" t="s">
        <v>490</v>
      </c>
      <c r="B20" s="13">
        <v>3371</v>
      </c>
      <c r="C20" s="14">
        <f t="shared" si="0"/>
        <v>0</v>
      </c>
      <c r="D20" s="15">
        <v>3371</v>
      </c>
      <c r="E20" s="14">
        <v>100</v>
      </c>
      <c r="F20" s="16">
        <v>0</v>
      </c>
      <c r="G20" s="14">
        <v>0</v>
      </c>
      <c r="H20" s="16">
        <v>0</v>
      </c>
      <c r="I20" s="14">
        <v>0</v>
      </c>
      <c r="J20" s="16">
        <v>0</v>
      </c>
      <c r="K20" s="14">
        <v>0</v>
      </c>
      <c r="L20" s="16">
        <v>0</v>
      </c>
      <c r="M20" s="14">
        <v>0</v>
      </c>
      <c r="N20" s="16">
        <v>0</v>
      </c>
      <c r="O20" s="14" t="s">
        <v>582</v>
      </c>
      <c r="P20" s="16" t="s">
        <v>582</v>
      </c>
      <c r="Q20" s="14">
        <v>0</v>
      </c>
      <c r="R20" s="16">
        <v>0</v>
      </c>
      <c r="S20" s="14">
        <v>0</v>
      </c>
      <c r="T20" s="16">
        <v>0</v>
      </c>
      <c r="U20" s="14">
        <v>0</v>
      </c>
      <c r="V20" s="16">
        <v>0</v>
      </c>
    </row>
    <row r="21" spans="1:22" x14ac:dyDescent="0.25">
      <c r="A21" s="11" t="s">
        <v>491</v>
      </c>
      <c r="B21" s="13">
        <v>5741</v>
      </c>
      <c r="C21" s="14">
        <f t="shared" si="0"/>
        <v>0</v>
      </c>
      <c r="D21" s="15">
        <v>5741</v>
      </c>
      <c r="E21" s="14">
        <v>99.22618636</v>
      </c>
      <c r="F21" s="16">
        <v>0.24923275</v>
      </c>
      <c r="G21" s="14">
        <v>0.77381363999999997</v>
      </c>
      <c r="H21" s="16">
        <v>0.24923275</v>
      </c>
      <c r="I21" s="14">
        <v>0</v>
      </c>
      <c r="J21" s="16">
        <v>0</v>
      </c>
      <c r="K21" s="14">
        <v>0</v>
      </c>
      <c r="L21" s="16">
        <v>0</v>
      </c>
      <c r="M21" s="14">
        <v>0</v>
      </c>
      <c r="N21" s="16">
        <v>0</v>
      </c>
      <c r="O21" s="14" t="s">
        <v>582</v>
      </c>
      <c r="P21" s="16" t="s">
        <v>582</v>
      </c>
      <c r="Q21" s="14">
        <v>0</v>
      </c>
      <c r="R21" s="16">
        <v>0</v>
      </c>
      <c r="S21" s="14">
        <v>0</v>
      </c>
      <c r="T21" s="16">
        <v>0</v>
      </c>
      <c r="U21" s="14">
        <v>0</v>
      </c>
      <c r="V21" s="16">
        <v>0</v>
      </c>
    </row>
    <row r="22" spans="1:22" x14ac:dyDescent="0.25">
      <c r="A22" s="11" t="s">
        <v>492</v>
      </c>
      <c r="B22" s="13">
        <v>6598</v>
      </c>
      <c r="C22" s="14">
        <f t="shared" si="0"/>
        <v>0</v>
      </c>
      <c r="D22" s="15">
        <v>6598</v>
      </c>
      <c r="E22" s="14">
        <v>100</v>
      </c>
      <c r="F22" s="16">
        <v>0</v>
      </c>
      <c r="G22" s="14">
        <v>0</v>
      </c>
      <c r="H22" s="16">
        <v>0</v>
      </c>
      <c r="I22" s="14">
        <v>0</v>
      </c>
      <c r="J22" s="16">
        <v>0</v>
      </c>
      <c r="K22" s="14">
        <v>0</v>
      </c>
      <c r="L22" s="16">
        <v>0</v>
      </c>
      <c r="M22" s="14">
        <v>0</v>
      </c>
      <c r="N22" s="16">
        <v>0</v>
      </c>
      <c r="O22" s="14" t="s">
        <v>582</v>
      </c>
      <c r="P22" s="16" t="s">
        <v>582</v>
      </c>
      <c r="Q22" s="14">
        <v>0</v>
      </c>
      <c r="R22" s="16">
        <v>0</v>
      </c>
      <c r="S22" s="14">
        <v>0</v>
      </c>
      <c r="T22" s="16">
        <v>0</v>
      </c>
      <c r="U22" s="14">
        <v>0</v>
      </c>
      <c r="V22" s="16">
        <v>0</v>
      </c>
    </row>
    <row r="23" spans="1:22" x14ac:dyDescent="0.25">
      <c r="A23" s="11" t="s">
        <v>493</v>
      </c>
      <c r="B23" s="13">
        <v>11583</v>
      </c>
      <c r="C23" s="14">
        <f t="shared" si="0"/>
        <v>0</v>
      </c>
      <c r="D23" s="15">
        <v>11583</v>
      </c>
      <c r="E23" s="14">
        <v>50.271516669999997</v>
      </c>
      <c r="F23" s="16">
        <v>1.19310604</v>
      </c>
      <c r="G23" s="14">
        <v>0</v>
      </c>
      <c r="H23" s="16">
        <v>0</v>
      </c>
      <c r="I23" s="14">
        <v>49.728483330000003</v>
      </c>
      <c r="J23" s="16">
        <v>1.19310604</v>
      </c>
      <c r="K23" s="14">
        <v>0</v>
      </c>
      <c r="L23" s="16">
        <v>0</v>
      </c>
      <c r="M23" s="14">
        <v>0</v>
      </c>
      <c r="N23" s="16">
        <v>0</v>
      </c>
      <c r="O23" s="14" t="s">
        <v>582</v>
      </c>
      <c r="P23" s="16" t="s">
        <v>582</v>
      </c>
      <c r="Q23" s="14">
        <v>0</v>
      </c>
      <c r="R23" s="16">
        <v>0</v>
      </c>
      <c r="S23" s="14">
        <v>0</v>
      </c>
      <c r="T23" s="16">
        <v>0</v>
      </c>
      <c r="U23" s="14">
        <v>0</v>
      </c>
      <c r="V23" s="16">
        <v>0</v>
      </c>
    </row>
    <row r="24" spans="1:22" x14ac:dyDescent="0.25">
      <c r="A24" s="11" t="s">
        <v>494</v>
      </c>
      <c r="B24" s="13">
        <v>6647</v>
      </c>
      <c r="C24" s="14">
        <f t="shared" si="0"/>
        <v>0</v>
      </c>
      <c r="D24" s="15">
        <v>6647</v>
      </c>
      <c r="E24" s="14">
        <v>75.555585129999997</v>
      </c>
      <c r="F24" s="16">
        <v>0.94822052000000001</v>
      </c>
      <c r="G24" s="14">
        <v>0</v>
      </c>
      <c r="H24" s="16">
        <v>0</v>
      </c>
      <c r="I24" s="14">
        <v>24.444414869999999</v>
      </c>
      <c r="J24" s="16">
        <v>0.94822052000000001</v>
      </c>
      <c r="K24" s="14">
        <v>0</v>
      </c>
      <c r="L24" s="16">
        <v>0</v>
      </c>
      <c r="M24" s="14">
        <v>0</v>
      </c>
      <c r="N24" s="16">
        <v>0</v>
      </c>
      <c r="O24" s="14" t="s">
        <v>582</v>
      </c>
      <c r="P24" s="16" t="s">
        <v>582</v>
      </c>
      <c r="Q24" s="14">
        <v>0</v>
      </c>
      <c r="R24" s="16">
        <v>0</v>
      </c>
      <c r="S24" s="14">
        <v>0</v>
      </c>
      <c r="T24" s="16">
        <v>0</v>
      </c>
      <c r="U24" s="14">
        <v>0</v>
      </c>
      <c r="V24" s="16">
        <v>0</v>
      </c>
    </row>
    <row r="25" spans="1:22" x14ac:dyDescent="0.25">
      <c r="A25" s="11" t="s">
        <v>495</v>
      </c>
      <c r="B25" s="13">
        <v>5581</v>
      </c>
      <c r="C25" s="14">
        <f t="shared" si="0"/>
        <v>0</v>
      </c>
      <c r="D25" s="15">
        <v>5581</v>
      </c>
      <c r="E25" s="14">
        <v>83.872720610000002</v>
      </c>
      <c r="F25" s="16">
        <v>0.35228446000000002</v>
      </c>
      <c r="G25" s="14">
        <v>0</v>
      </c>
      <c r="H25" s="16">
        <v>0</v>
      </c>
      <c r="I25" s="14">
        <v>16.127279390000002</v>
      </c>
      <c r="J25" s="16">
        <v>0.35228446000000002</v>
      </c>
      <c r="K25" s="14">
        <v>0</v>
      </c>
      <c r="L25" s="16">
        <v>0</v>
      </c>
      <c r="M25" s="14">
        <v>0</v>
      </c>
      <c r="N25" s="16">
        <v>0</v>
      </c>
      <c r="O25" s="14" t="s">
        <v>582</v>
      </c>
      <c r="P25" s="16" t="s">
        <v>582</v>
      </c>
      <c r="Q25" s="14">
        <v>0</v>
      </c>
      <c r="R25" s="16">
        <v>0</v>
      </c>
      <c r="S25" s="14">
        <v>0</v>
      </c>
      <c r="T25" s="16">
        <v>0</v>
      </c>
      <c r="U25" s="14">
        <v>0</v>
      </c>
      <c r="V25" s="16">
        <v>0</v>
      </c>
    </row>
    <row r="26" spans="1:22" x14ac:dyDescent="0.25">
      <c r="A26" s="11" t="s">
        <v>496</v>
      </c>
      <c r="B26" s="13">
        <v>4869</v>
      </c>
      <c r="C26" s="14">
        <f t="shared" si="0"/>
        <v>0</v>
      </c>
      <c r="D26" s="15">
        <v>4869</v>
      </c>
      <c r="E26" s="14">
        <v>99.179657860000006</v>
      </c>
      <c r="F26" s="16">
        <v>0.41869624999999999</v>
      </c>
      <c r="G26" s="14">
        <v>0</v>
      </c>
      <c r="H26" s="16">
        <v>0</v>
      </c>
      <c r="I26" s="14">
        <v>0.82034214000000005</v>
      </c>
      <c r="J26" s="16">
        <v>0.41869624999999999</v>
      </c>
      <c r="K26" s="14">
        <v>0</v>
      </c>
      <c r="L26" s="16">
        <v>0</v>
      </c>
      <c r="M26" s="14">
        <v>0</v>
      </c>
      <c r="N26" s="16">
        <v>0</v>
      </c>
      <c r="O26" s="14" t="s">
        <v>582</v>
      </c>
      <c r="P26" s="16" t="s">
        <v>582</v>
      </c>
      <c r="Q26" s="14">
        <v>0</v>
      </c>
      <c r="R26" s="16">
        <v>0</v>
      </c>
      <c r="S26" s="14">
        <v>0</v>
      </c>
      <c r="T26" s="16">
        <v>0</v>
      </c>
      <c r="U26" s="14">
        <v>0</v>
      </c>
      <c r="V26" s="16">
        <v>0</v>
      </c>
    </row>
    <row r="27" spans="1:22" x14ac:dyDescent="0.25">
      <c r="A27" s="11" t="s">
        <v>497</v>
      </c>
      <c r="B27" s="13">
        <v>5299</v>
      </c>
      <c r="C27" s="14">
        <f t="shared" si="0"/>
        <v>0</v>
      </c>
      <c r="D27" s="15">
        <v>5299</v>
      </c>
      <c r="E27" s="14">
        <v>77.703651230000006</v>
      </c>
      <c r="F27" s="16">
        <v>0.20876843</v>
      </c>
      <c r="G27" s="14">
        <v>0</v>
      </c>
      <c r="H27" s="16">
        <v>0</v>
      </c>
      <c r="I27" s="14">
        <v>15.01004315</v>
      </c>
      <c r="J27" s="16">
        <v>7.5519240000000001E-2</v>
      </c>
      <c r="K27" s="14">
        <v>7.2863056200000003</v>
      </c>
      <c r="L27" s="16">
        <v>0.19318927</v>
      </c>
      <c r="M27" s="14">
        <v>0</v>
      </c>
      <c r="N27" s="16">
        <v>0</v>
      </c>
      <c r="O27" s="14" t="s">
        <v>582</v>
      </c>
      <c r="P27" s="16" t="s">
        <v>582</v>
      </c>
      <c r="Q27" s="14">
        <v>0</v>
      </c>
      <c r="R27" s="16">
        <v>0</v>
      </c>
      <c r="S27" s="14">
        <v>0</v>
      </c>
      <c r="T27" s="16">
        <v>0</v>
      </c>
      <c r="U27" s="14">
        <v>0</v>
      </c>
      <c r="V27" s="16">
        <v>0</v>
      </c>
    </row>
    <row r="28" spans="1:22" x14ac:dyDescent="0.25">
      <c r="A28" s="11" t="s">
        <v>498</v>
      </c>
      <c r="B28" s="13">
        <v>7568</v>
      </c>
      <c r="C28" s="14">
        <f t="shared" si="0"/>
        <v>0</v>
      </c>
      <c r="D28" s="15">
        <v>7568</v>
      </c>
      <c r="E28" s="14">
        <v>74.711186089999998</v>
      </c>
      <c r="F28" s="16">
        <v>1.0828784600000001</v>
      </c>
      <c r="G28" s="14">
        <v>0</v>
      </c>
      <c r="H28" s="16">
        <v>0</v>
      </c>
      <c r="I28" s="14">
        <v>25.288813909999998</v>
      </c>
      <c r="J28" s="16">
        <v>1.0828784600000001</v>
      </c>
      <c r="K28" s="14">
        <v>0</v>
      </c>
      <c r="L28" s="16">
        <v>0</v>
      </c>
      <c r="M28" s="14">
        <v>0</v>
      </c>
      <c r="N28" s="16">
        <v>0</v>
      </c>
      <c r="O28" s="14" t="s">
        <v>582</v>
      </c>
      <c r="P28" s="16" t="s">
        <v>582</v>
      </c>
      <c r="Q28" s="14">
        <v>0</v>
      </c>
      <c r="R28" s="16">
        <v>0</v>
      </c>
      <c r="S28" s="14">
        <v>0</v>
      </c>
      <c r="T28" s="16">
        <v>0</v>
      </c>
      <c r="U28" s="14">
        <v>0</v>
      </c>
      <c r="V28" s="16">
        <v>0</v>
      </c>
    </row>
    <row r="29" spans="1:22" x14ac:dyDescent="0.25">
      <c r="A29" s="11" t="s">
        <v>499</v>
      </c>
      <c r="B29" s="13">
        <v>5385</v>
      </c>
      <c r="C29" s="14">
        <f t="shared" si="0"/>
        <v>0</v>
      </c>
      <c r="D29" s="15">
        <v>5385</v>
      </c>
      <c r="E29" s="14">
        <v>73.946859040000007</v>
      </c>
      <c r="F29" s="16">
        <v>0.92942515000000003</v>
      </c>
      <c r="G29" s="14">
        <v>23.064035369999999</v>
      </c>
      <c r="H29" s="16">
        <v>0.93016986999999995</v>
      </c>
      <c r="I29" s="14">
        <v>2.9891055899999999</v>
      </c>
      <c r="J29" s="16">
        <v>0.28216733999999999</v>
      </c>
      <c r="K29" s="14">
        <v>0</v>
      </c>
      <c r="L29" s="16">
        <v>0</v>
      </c>
      <c r="M29" s="14">
        <v>0</v>
      </c>
      <c r="N29" s="16">
        <v>0</v>
      </c>
      <c r="O29" s="14" t="s">
        <v>582</v>
      </c>
      <c r="P29" s="16" t="s">
        <v>582</v>
      </c>
      <c r="Q29" s="14">
        <v>0</v>
      </c>
      <c r="R29" s="16">
        <v>0</v>
      </c>
      <c r="S29" s="14">
        <v>0</v>
      </c>
      <c r="T29" s="16">
        <v>0</v>
      </c>
      <c r="U29" s="14">
        <v>0</v>
      </c>
      <c r="V29" s="16">
        <v>0</v>
      </c>
    </row>
    <row r="30" spans="1:22" x14ac:dyDescent="0.25">
      <c r="A30" s="11" t="s">
        <v>500</v>
      </c>
      <c r="B30" s="13">
        <v>4520</v>
      </c>
      <c r="C30" s="14">
        <f t="shared" si="0"/>
        <v>0</v>
      </c>
      <c r="D30" s="15">
        <v>4520</v>
      </c>
      <c r="E30" s="14">
        <v>100</v>
      </c>
      <c r="F30" s="16">
        <v>0</v>
      </c>
      <c r="G30" s="14">
        <v>0</v>
      </c>
      <c r="H30" s="16">
        <v>0</v>
      </c>
      <c r="I30" s="14">
        <v>0</v>
      </c>
      <c r="J30" s="16">
        <v>0</v>
      </c>
      <c r="K30" s="14">
        <v>0</v>
      </c>
      <c r="L30" s="16">
        <v>0</v>
      </c>
      <c r="M30" s="14">
        <v>0</v>
      </c>
      <c r="N30" s="16">
        <v>0</v>
      </c>
      <c r="O30" s="14" t="s">
        <v>582</v>
      </c>
      <c r="P30" s="16" t="s">
        <v>582</v>
      </c>
      <c r="Q30" s="14">
        <v>0</v>
      </c>
      <c r="R30" s="16">
        <v>0</v>
      </c>
      <c r="S30" s="14">
        <v>0</v>
      </c>
      <c r="T30" s="16">
        <v>0</v>
      </c>
      <c r="U30" s="14">
        <v>0</v>
      </c>
      <c r="V30" s="16">
        <v>0</v>
      </c>
    </row>
    <row r="31" spans="1:22" x14ac:dyDescent="0.25">
      <c r="A31" s="11" t="s">
        <v>501</v>
      </c>
      <c r="B31" s="13">
        <v>5456</v>
      </c>
      <c r="C31" s="14">
        <f t="shared" si="0"/>
        <v>0</v>
      </c>
      <c r="D31" s="15">
        <v>5456</v>
      </c>
      <c r="E31" s="14">
        <v>100</v>
      </c>
      <c r="F31" s="16">
        <v>0</v>
      </c>
      <c r="G31" s="14">
        <v>0</v>
      </c>
      <c r="H31" s="16">
        <v>0</v>
      </c>
      <c r="I31" s="14">
        <v>0</v>
      </c>
      <c r="J31" s="16">
        <v>0</v>
      </c>
      <c r="K31" s="14">
        <v>0</v>
      </c>
      <c r="L31" s="16">
        <v>0</v>
      </c>
      <c r="M31" s="14">
        <v>0</v>
      </c>
      <c r="N31" s="16">
        <v>0</v>
      </c>
      <c r="O31" s="14" t="s">
        <v>582</v>
      </c>
      <c r="P31" s="16" t="s">
        <v>582</v>
      </c>
      <c r="Q31" s="14">
        <v>0</v>
      </c>
      <c r="R31" s="16">
        <v>0</v>
      </c>
      <c r="S31" s="14">
        <v>0</v>
      </c>
      <c r="T31" s="16">
        <v>0</v>
      </c>
      <c r="U31" s="14">
        <v>0</v>
      </c>
      <c r="V31" s="16">
        <v>0</v>
      </c>
    </row>
    <row r="32" spans="1:22" x14ac:dyDescent="0.25">
      <c r="A32" s="11" t="s">
        <v>502</v>
      </c>
      <c r="B32" s="13">
        <v>4478</v>
      </c>
      <c r="C32" s="14">
        <f t="shared" si="0"/>
        <v>0</v>
      </c>
      <c r="D32" s="15">
        <v>4478</v>
      </c>
      <c r="E32" s="14">
        <v>99.918614770000005</v>
      </c>
      <c r="F32" s="16">
        <v>5.9693379999999997E-2</v>
      </c>
      <c r="G32" s="14">
        <v>0</v>
      </c>
      <c r="H32" s="16">
        <v>0</v>
      </c>
      <c r="I32" s="14">
        <v>8.1385230000000003E-2</v>
      </c>
      <c r="J32" s="16">
        <v>5.9693379999999997E-2</v>
      </c>
      <c r="K32" s="14">
        <v>0</v>
      </c>
      <c r="L32" s="16">
        <v>0</v>
      </c>
      <c r="M32" s="14">
        <v>0</v>
      </c>
      <c r="N32" s="16">
        <v>0</v>
      </c>
      <c r="O32" s="14" t="s">
        <v>582</v>
      </c>
      <c r="P32" s="16" t="s">
        <v>582</v>
      </c>
      <c r="Q32" s="14">
        <v>0</v>
      </c>
      <c r="R32" s="16">
        <v>0</v>
      </c>
      <c r="S32" s="14">
        <v>0</v>
      </c>
      <c r="T32" s="16">
        <v>0</v>
      </c>
      <c r="U32" s="14">
        <v>0</v>
      </c>
      <c r="V32" s="16">
        <v>0</v>
      </c>
    </row>
    <row r="33" spans="1:22" x14ac:dyDescent="0.25">
      <c r="A33" s="11" t="s">
        <v>503</v>
      </c>
      <c r="B33" s="13">
        <v>7325</v>
      </c>
      <c r="C33" s="14">
        <f t="shared" si="0"/>
        <v>0</v>
      </c>
      <c r="D33" s="15">
        <v>7325</v>
      </c>
      <c r="E33" s="14">
        <v>86.861594690000004</v>
      </c>
      <c r="F33" s="16">
        <v>1.1363388699999999</v>
      </c>
      <c r="G33" s="14">
        <v>4.7670142999999996</v>
      </c>
      <c r="H33" s="16">
        <v>0.4192321</v>
      </c>
      <c r="I33" s="14">
        <v>8.3713909999999991</v>
      </c>
      <c r="J33" s="16">
        <v>1.10380802</v>
      </c>
      <c r="K33" s="14">
        <v>0</v>
      </c>
      <c r="L33" s="16">
        <v>0</v>
      </c>
      <c r="M33" s="14">
        <v>0</v>
      </c>
      <c r="N33" s="16">
        <v>0</v>
      </c>
      <c r="O33" s="14" t="s">
        <v>582</v>
      </c>
      <c r="P33" s="16" t="s">
        <v>582</v>
      </c>
      <c r="Q33" s="14">
        <v>0</v>
      </c>
      <c r="R33" s="16">
        <v>0</v>
      </c>
      <c r="S33" s="14">
        <v>0</v>
      </c>
      <c r="T33" s="16">
        <v>0</v>
      </c>
      <c r="U33" s="14">
        <v>0</v>
      </c>
      <c r="V33" s="16">
        <v>0</v>
      </c>
    </row>
    <row r="34" spans="1:22" x14ac:dyDescent="0.25">
      <c r="A34" s="11" t="s">
        <v>504</v>
      </c>
      <c r="B34" s="13">
        <v>6350</v>
      </c>
      <c r="C34" s="14">
        <f t="shared" si="0"/>
        <v>0</v>
      </c>
      <c r="D34" s="15">
        <v>6350</v>
      </c>
      <c r="E34" s="14">
        <v>67.413573260000007</v>
      </c>
      <c r="F34" s="16">
        <v>1.00296527</v>
      </c>
      <c r="G34" s="14">
        <v>0</v>
      </c>
      <c r="H34" s="16">
        <v>0</v>
      </c>
      <c r="I34" s="14">
        <v>5.6809464800000002</v>
      </c>
      <c r="J34" s="16">
        <v>0.66521779000000003</v>
      </c>
      <c r="K34" s="14">
        <v>26.905480260000001</v>
      </c>
      <c r="L34" s="16">
        <v>1.1828538099999999</v>
      </c>
      <c r="M34" s="14">
        <v>0</v>
      </c>
      <c r="N34" s="16">
        <v>0</v>
      </c>
      <c r="O34" s="14" t="s">
        <v>582</v>
      </c>
      <c r="P34" s="16" t="s">
        <v>582</v>
      </c>
      <c r="Q34" s="14">
        <v>0</v>
      </c>
      <c r="R34" s="16">
        <v>0</v>
      </c>
      <c r="S34" s="14">
        <v>0</v>
      </c>
      <c r="T34" s="16">
        <v>0</v>
      </c>
      <c r="U34" s="14">
        <v>0</v>
      </c>
      <c r="V34" s="16">
        <v>0</v>
      </c>
    </row>
    <row r="35" spans="1:22" x14ac:dyDescent="0.25">
      <c r="A35" s="11" t="s">
        <v>505</v>
      </c>
      <c r="B35" s="13">
        <v>6406</v>
      </c>
      <c r="C35" s="14">
        <f t="shared" si="0"/>
        <v>0</v>
      </c>
      <c r="D35" s="15">
        <v>6406</v>
      </c>
      <c r="E35" s="14">
        <v>42.634417429999999</v>
      </c>
      <c r="F35" s="16">
        <v>0.23417688</v>
      </c>
      <c r="G35" s="14">
        <v>0</v>
      </c>
      <c r="H35" s="16">
        <v>0</v>
      </c>
      <c r="I35" s="14">
        <v>57.365582570000001</v>
      </c>
      <c r="J35" s="16">
        <v>0.23417688</v>
      </c>
      <c r="K35" s="14">
        <v>0</v>
      </c>
      <c r="L35" s="16">
        <v>0</v>
      </c>
      <c r="M35" s="14">
        <v>0</v>
      </c>
      <c r="N35" s="16">
        <v>0</v>
      </c>
      <c r="O35" s="14" t="s">
        <v>582</v>
      </c>
      <c r="P35" s="16" t="s">
        <v>582</v>
      </c>
      <c r="Q35" s="14">
        <v>0</v>
      </c>
      <c r="R35" s="16">
        <v>0</v>
      </c>
      <c r="S35" s="14">
        <v>0</v>
      </c>
      <c r="T35" s="16">
        <v>0</v>
      </c>
      <c r="U35" s="14">
        <v>0</v>
      </c>
      <c r="V35" s="16">
        <v>0</v>
      </c>
    </row>
    <row r="36" spans="1:22" x14ac:dyDescent="0.25">
      <c r="A36" s="11" t="s">
        <v>506</v>
      </c>
      <c r="B36" s="13">
        <v>6736</v>
      </c>
      <c r="C36" s="14">
        <f t="shared" si="0"/>
        <v>0</v>
      </c>
      <c r="D36" s="15">
        <v>6736</v>
      </c>
      <c r="E36" s="14">
        <v>99.085048560000004</v>
      </c>
      <c r="F36" s="16">
        <v>0.14096465999999999</v>
      </c>
      <c r="G36" s="14">
        <v>0.91495143999999995</v>
      </c>
      <c r="H36" s="16">
        <v>0.14096465999999999</v>
      </c>
      <c r="I36" s="14">
        <v>0</v>
      </c>
      <c r="J36" s="16">
        <v>0</v>
      </c>
      <c r="K36" s="14">
        <v>0</v>
      </c>
      <c r="L36" s="16">
        <v>0</v>
      </c>
      <c r="M36" s="14">
        <v>0</v>
      </c>
      <c r="N36" s="16">
        <v>0</v>
      </c>
      <c r="O36" s="14" t="s">
        <v>582</v>
      </c>
      <c r="P36" s="16" t="s">
        <v>582</v>
      </c>
      <c r="Q36" s="14">
        <v>0</v>
      </c>
      <c r="R36" s="16">
        <v>0</v>
      </c>
      <c r="S36" s="14">
        <v>0</v>
      </c>
      <c r="T36" s="16">
        <v>0</v>
      </c>
      <c r="U36" s="14">
        <v>0</v>
      </c>
      <c r="V36" s="16">
        <v>0</v>
      </c>
    </row>
    <row r="37" spans="1:22" x14ac:dyDescent="0.25">
      <c r="A37" s="11" t="s">
        <v>507</v>
      </c>
      <c r="B37" s="13">
        <v>5458</v>
      </c>
      <c r="C37" s="14">
        <f t="shared" si="0"/>
        <v>0</v>
      </c>
      <c r="D37" s="15">
        <v>5458</v>
      </c>
      <c r="E37" s="14">
        <v>99.860023269999999</v>
      </c>
      <c r="F37" s="16">
        <v>9.9556740000000005E-2</v>
      </c>
      <c r="G37" s="14">
        <v>0</v>
      </c>
      <c r="H37" s="16">
        <v>0</v>
      </c>
      <c r="I37" s="14">
        <v>0.13997672999999999</v>
      </c>
      <c r="J37" s="16">
        <v>9.9556740000000005E-2</v>
      </c>
      <c r="K37" s="14">
        <v>0</v>
      </c>
      <c r="L37" s="16">
        <v>0</v>
      </c>
      <c r="M37" s="14">
        <v>0</v>
      </c>
      <c r="N37" s="16">
        <v>0</v>
      </c>
      <c r="O37" s="14" t="s">
        <v>582</v>
      </c>
      <c r="P37" s="16" t="s">
        <v>582</v>
      </c>
      <c r="Q37" s="14">
        <v>0</v>
      </c>
      <c r="R37" s="16">
        <v>0</v>
      </c>
      <c r="S37" s="14">
        <v>0</v>
      </c>
      <c r="T37" s="16">
        <v>0</v>
      </c>
      <c r="U37" s="14">
        <v>0</v>
      </c>
      <c r="V37" s="16">
        <v>0</v>
      </c>
    </row>
    <row r="38" spans="1:22" x14ac:dyDescent="0.25">
      <c r="A38" s="11" t="s">
        <v>508</v>
      </c>
      <c r="B38" s="13">
        <v>5860</v>
      </c>
      <c r="C38" s="14">
        <f t="shared" si="0"/>
        <v>0</v>
      </c>
      <c r="D38" s="15">
        <v>5860</v>
      </c>
      <c r="E38" s="14">
        <v>90.258988079999995</v>
      </c>
      <c r="F38" s="16">
        <v>1.1488988600000001</v>
      </c>
      <c r="G38" s="14">
        <v>0</v>
      </c>
      <c r="H38" s="16">
        <v>0</v>
      </c>
      <c r="I38" s="14">
        <v>9.1263089599999994</v>
      </c>
      <c r="J38" s="16">
        <v>1.1415468</v>
      </c>
      <c r="K38" s="14">
        <v>0</v>
      </c>
      <c r="L38" s="16">
        <v>0</v>
      </c>
      <c r="M38" s="14">
        <v>0</v>
      </c>
      <c r="N38" s="16">
        <v>0</v>
      </c>
      <c r="O38" s="14" t="s">
        <v>582</v>
      </c>
      <c r="P38" s="16" t="s">
        <v>582</v>
      </c>
      <c r="Q38" s="14">
        <v>0</v>
      </c>
      <c r="R38" s="16">
        <v>0</v>
      </c>
      <c r="S38" s="14">
        <v>0</v>
      </c>
      <c r="T38" s="16">
        <v>0</v>
      </c>
      <c r="U38" s="14">
        <v>0.61470296000000002</v>
      </c>
      <c r="V38" s="16">
        <v>0.14346348</v>
      </c>
    </row>
    <row r="39" spans="1:22" x14ac:dyDescent="0.25">
      <c r="A39" s="11" t="s">
        <v>509</v>
      </c>
      <c r="B39" s="13">
        <v>5895</v>
      </c>
      <c r="C39" s="14">
        <f t="shared" si="0"/>
        <v>0</v>
      </c>
      <c r="D39" s="15">
        <v>5895</v>
      </c>
      <c r="E39" s="14">
        <v>58.966823400000003</v>
      </c>
      <c r="F39" s="16">
        <v>1.9442222499999999</v>
      </c>
      <c r="G39" s="14">
        <v>0</v>
      </c>
      <c r="H39" s="16">
        <v>0</v>
      </c>
      <c r="I39" s="14">
        <v>41.033176599999997</v>
      </c>
      <c r="J39" s="16">
        <v>1.9442222499999999</v>
      </c>
      <c r="K39" s="14">
        <v>0</v>
      </c>
      <c r="L39" s="16">
        <v>0</v>
      </c>
      <c r="M39" s="14">
        <v>0</v>
      </c>
      <c r="N39" s="16">
        <v>0</v>
      </c>
      <c r="O39" s="14" t="s">
        <v>582</v>
      </c>
      <c r="P39" s="16" t="s">
        <v>582</v>
      </c>
      <c r="Q39" s="14">
        <v>0</v>
      </c>
      <c r="R39" s="16">
        <v>0</v>
      </c>
      <c r="S39" s="14">
        <v>0</v>
      </c>
      <c r="T39" s="16">
        <v>0</v>
      </c>
      <c r="U39" s="14">
        <v>0</v>
      </c>
      <c r="V39" s="16">
        <v>0</v>
      </c>
    </row>
    <row r="40" spans="1:22" x14ac:dyDescent="0.25">
      <c r="A40" s="11" t="s">
        <v>510</v>
      </c>
      <c r="B40" s="13">
        <v>14157</v>
      </c>
      <c r="C40" s="14">
        <f t="shared" si="0"/>
        <v>0</v>
      </c>
      <c r="D40" s="15">
        <v>14157</v>
      </c>
      <c r="E40" s="14">
        <v>99.236546000000004</v>
      </c>
      <c r="F40" s="16">
        <v>0.23857532000000001</v>
      </c>
      <c r="G40" s="14">
        <v>0</v>
      </c>
      <c r="H40" s="16">
        <v>0</v>
      </c>
      <c r="I40" s="14">
        <v>0.76345399999999997</v>
      </c>
      <c r="J40" s="16">
        <v>0.23857532000000001</v>
      </c>
      <c r="K40" s="14">
        <v>0</v>
      </c>
      <c r="L40" s="16">
        <v>0</v>
      </c>
      <c r="M40" s="14">
        <v>0</v>
      </c>
      <c r="N40" s="16">
        <v>0</v>
      </c>
      <c r="O40" s="14" t="s">
        <v>582</v>
      </c>
      <c r="P40" s="16" t="s">
        <v>582</v>
      </c>
      <c r="Q40" s="14">
        <v>0</v>
      </c>
      <c r="R40" s="16">
        <v>0</v>
      </c>
      <c r="S40" s="14">
        <v>0</v>
      </c>
      <c r="T40" s="16">
        <v>0</v>
      </c>
      <c r="U40" s="14">
        <v>0</v>
      </c>
      <c r="V40" s="16">
        <v>0</v>
      </c>
    </row>
    <row r="41" spans="1:22" x14ac:dyDescent="0.25">
      <c r="A41" s="11" t="s">
        <v>511</v>
      </c>
      <c r="B41" s="13">
        <v>5712</v>
      </c>
      <c r="C41" s="14">
        <f t="shared" si="0"/>
        <v>0</v>
      </c>
      <c r="D41" s="15">
        <v>5712</v>
      </c>
      <c r="E41" s="14">
        <v>100</v>
      </c>
      <c r="F41" s="16">
        <v>0</v>
      </c>
      <c r="G41" s="14">
        <v>0</v>
      </c>
      <c r="H41" s="16">
        <v>0</v>
      </c>
      <c r="I41" s="14">
        <v>0</v>
      </c>
      <c r="J41" s="16">
        <v>0</v>
      </c>
      <c r="K41" s="14">
        <v>0</v>
      </c>
      <c r="L41" s="16">
        <v>0</v>
      </c>
      <c r="M41" s="14">
        <v>0</v>
      </c>
      <c r="N41" s="16">
        <v>0</v>
      </c>
      <c r="O41" s="14" t="s">
        <v>582</v>
      </c>
      <c r="P41" s="16" t="s">
        <v>582</v>
      </c>
      <c r="Q41" s="14">
        <v>0</v>
      </c>
      <c r="R41" s="16">
        <v>0</v>
      </c>
      <c r="S41" s="14">
        <v>0</v>
      </c>
      <c r="T41" s="16">
        <v>0</v>
      </c>
      <c r="U41" s="14">
        <v>0</v>
      </c>
      <c r="V41" s="16">
        <v>0</v>
      </c>
    </row>
    <row r="42" spans="1:22" x14ac:dyDescent="0.25">
      <c r="A42" s="11" t="s">
        <v>512</v>
      </c>
      <c r="B42" s="13">
        <f>IF(COUNT(B7:B41) &gt; 0, AVERAGE(B7:B41), "\u2014")</f>
        <v>7103.4285714285716</v>
      </c>
      <c r="C42" s="14">
        <f>IF(COUNT(C7:C41) &gt; 0, AVERAGE(C7:C41), "—")</f>
        <v>0</v>
      </c>
      <c r="D42" s="15">
        <f>IF(COUNT(D7:D41) &gt; 0, AVERAGE(D7:D41), "—")</f>
        <v>7103.4285714285716</v>
      </c>
      <c r="E42" s="14">
        <f>IF(COUNT(E7:E41) &gt; 0, AVERAGE(E7:E41), "—")</f>
        <v>81.837746182571436</v>
      </c>
      <c r="F42" s="16">
        <f>IF(COUNT(F7:F41) &gt; 0, SQRT(SUMSQ(F7:F41)/(COUNT(F7:F41)*COUNT(F7:F41)) ), "—")</f>
        <v>0.14339413583064356</v>
      </c>
      <c r="G42" s="14">
        <f>IF(COUNT(G7:G41) &gt; 0, AVERAGE(G7:G41), "—")</f>
        <v>1.49130754</v>
      </c>
      <c r="H42" s="16">
        <f>IF(COUNT(H7:H41) &gt; 0, SQRT(SUMSQ(H7:H41)/(COUNT(H7:H41)*COUNT(H7:H41)) ), "—")</f>
        <v>4.6373609602689138E-2</v>
      </c>
      <c r="I42" s="14">
        <f>IF(COUNT(I7:I41) &gt; 0, AVERAGE(I7:I41), "—")</f>
        <v>12.800346747428573</v>
      </c>
      <c r="J42" s="16">
        <f>IF(COUNT(J7:J41) &gt; 0, SQRT(SUMSQ(J7:J41)/(COUNT(J7:J41)*COUNT(J7:J41)) ), "—")</f>
        <v>0.13747029189087429</v>
      </c>
      <c r="K42" s="14">
        <f>IF(COUNT(K7:K41) &gt; 0, AVERAGE(K7:K41), "—")</f>
        <v>3.8300892731428569</v>
      </c>
      <c r="L42" s="16">
        <f>IF(COUNT(L7:L41) &gt; 0, SQRT(SUMSQ(L7:L41)/(COUNT(L7:L41)*COUNT(L7:L41)) ), "—")</f>
        <v>3.4291792115246217E-2</v>
      </c>
      <c r="M42" s="14">
        <f>IF(COUNT(M7:M41) &gt; 0, AVERAGE(M7:M41), "—")</f>
        <v>0</v>
      </c>
      <c r="N42" s="16">
        <f>IF(COUNT(N7:N41) &gt; 0, SQRT(SUMSQ(N7:N41)/(COUNT(N7:N41)*COUNT(N7:N41)) ), "—")</f>
        <v>0</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4.0510256285714287E-2</v>
      </c>
      <c r="V42" s="16">
        <f>IF(COUNT(V7:V41) &gt; 0, SQRT(SUMSQ(V7:V41)/(COUNT(V7:V41)*COUNT(V7:V41)) ), "—")</f>
        <v>5.5739534200841389E-3</v>
      </c>
    </row>
    <row r="43" spans="1:22" x14ac:dyDescent="0.25">
      <c r="A43" s="9" t="s">
        <v>513</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514</v>
      </c>
      <c r="B44" s="13">
        <v>5215</v>
      </c>
      <c r="C44" s="14">
        <f t="shared" ref="C44:C81" si="1">(0/B44*100)</f>
        <v>0</v>
      </c>
      <c r="D44" s="15">
        <v>5215</v>
      </c>
      <c r="E44" s="14">
        <v>93.634498320000006</v>
      </c>
      <c r="F44" s="16">
        <v>1.47508613</v>
      </c>
      <c r="G44" s="14">
        <v>0</v>
      </c>
      <c r="H44" s="16">
        <v>0</v>
      </c>
      <c r="I44" s="14">
        <v>6.3655016800000004</v>
      </c>
      <c r="J44" s="16">
        <v>1.47508613</v>
      </c>
      <c r="K44" s="14">
        <v>0</v>
      </c>
      <c r="L44" s="16">
        <v>0</v>
      </c>
      <c r="M44" s="14">
        <v>0</v>
      </c>
      <c r="N44" s="16">
        <v>0</v>
      </c>
      <c r="O44" s="14" t="s">
        <v>582</v>
      </c>
      <c r="P44" s="16" t="s">
        <v>582</v>
      </c>
      <c r="Q44" s="14">
        <v>0</v>
      </c>
      <c r="R44" s="16">
        <v>0</v>
      </c>
      <c r="S44" s="14">
        <v>0</v>
      </c>
      <c r="T44" s="16">
        <v>0</v>
      </c>
      <c r="U44" s="14">
        <v>0</v>
      </c>
      <c r="V44" s="16">
        <v>0</v>
      </c>
    </row>
    <row r="45" spans="1:22" x14ac:dyDescent="0.25">
      <c r="A45" s="11" t="s">
        <v>515</v>
      </c>
      <c r="B45" s="13">
        <v>5519</v>
      </c>
      <c r="C45" s="14">
        <f t="shared" si="1"/>
        <v>0</v>
      </c>
      <c r="D45" s="15">
        <v>5519</v>
      </c>
      <c r="E45" s="14">
        <v>99.354366709999994</v>
      </c>
      <c r="F45" s="16">
        <v>0.56870145000000005</v>
      </c>
      <c r="G45" s="14">
        <v>0</v>
      </c>
      <c r="H45" s="16">
        <v>0</v>
      </c>
      <c r="I45" s="14">
        <v>0.64563329000000003</v>
      </c>
      <c r="J45" s="16">
        <v>0.56870145000000005</v>
      </c>
      <c r="K45" s="14">
        <v>0</v>
      </c>
      <c r="L45" s="16">
        <v>0</v>
      </c>
      <c r="M45" s="14">
        <v>0</v>
      </c>
      <c r="N45" s="16">
        <v>0</v>
      </c>
      <c r="O45" s="14" t="s">
        <v>582</v>
      </c>
      <c r="P45" s="16" t="s">
        <v>582</v>
      </c>
      <c r="Q45" s="14">
        <v>0</v>
      </c>
      <c r="R45" s="16">
        <v>0</v>
      </c>
      <c r="S45" s="14">
        <v>0</v>
      </c>
      <c r="T45" s="16">
        <v>0</v>
      </c>
      <c r="U45" s="14">
        <v>0</v>
      </c>
      <c r="V45" s="16">
        <v>0</v>
      </c>
    </row>
    <row r="46" spans="1:22" x14ac:dyDescent="0.25">
      <c r="A46" s="11" t="s">
        <v>516</v>
      </c>
      <c r="B46" s="13">
        <v>23141</v>
      </c>
      <c r="C46" s="14">
        <f t="shared" si="1"/>
        <v>0</v>
      </c>
      <c r="D46" s="15">
        <v>23141</v>
      </c>
      <c r="E46" s="14">
        <v>95.312088309999993</v>
      </c>
      <c r="F46" s="16">
        <v>0.95592016999999996</v>
      </c>
      <c r="G46" s="14">
        <v>0</v>
      </c>
      <c r="H46" s="16">
        <v>0</v>
      </c>
      <c r="I46" s="14">
        <v>4.68791169</v>
      </c>
      <c r="J46" s="16">
        <v>0.95592016999999996</v>
      </c>
      <c r="K46" s="14">
        <v>0</v>
      </c>
      <c r="L46" s="16">
        <v>0</v>
      </c>
      <c r="M46" s="14">
        <v>0</v>
      </c>
      <c r="N46" s="16">
        <v>0</v>
      </c>
      <c r="O46" s="14" t="s">
        <v>582</v>
      </c>
      <c r="P46" s="16" t="s">
        <v>582</v>
      </c>
      <c r="Q46" s="14">
        <v>0</v>
      </c>
      <c r="R46" s="16">
        <v>0</v>
      </c>
      <c r="S46" s="14">
        <v>0</v>
      </c>
      <c r="T46" s="16">
        <v>0</v>
      </c>
      <c r="U46" s="14">
        <v>0</v>
      </c>
      <c r="V46" s="16">
        <v>0</v>
      </c>
    </row>
    <row r="47" spans="1:22" x14ac:dyDescent="0.25">
      <c r="A47" s="11" t="s">
        <v>517</v>
      </c>
      <c r="B47" s="13">
        <v>5928</v>
      </c>
      <c r="C47" s="14">
        <f t="shared" si="1"/>
        <v>0</v>
      </c>
      <c r="D47" s="15">
        <v>5928</v>
      </c>
      <c r="E47" s="14">
        <v>53.810998920000003</v>
      </c>
      <c r="F47" s="16">
        <v>1.9507050399999999</v>
      </c>
      <c r="G47" s="14">
        <v>0</v>
      </c>
      <c r="H47" s="16">
        <v>0</v>
      </c>
      <c r="I47" s="14">
        <v>46.189001079999997</v>
      </c>
      <c r="J47" s="16">
        <v>1.9507050399999999</v>
      </c>
      <c r="K47" s="14">
        <v>0</v>
      </c>
      <c r="L47" s="16">
        <v>0</v>
      </c>
      <c r="M47" s="14">
        <v>0</v>
      </c>
      <c r="N47" s="16">
        <v>0</v>
      </c>
      <c r="O47" s="14" t="s">
        <v>582</v>
      </c>
      <c r="P47" s="16" t="s">
        <v>582</v>
      </c>
      <c r="Q47" s="14">
        <v>0</v>
      </c>
      <c r="R47" s="16">
        <v>0</v>
      </c>
      <c r="S47" s="14">
        <v>0</v>
      </c>
      <c r="T47" s="16">
        <v>0</v>
      </c>
      <c r="U47" s="14">
        <v>0</v>
      </c>
      <c r="V47" s="16">
        <v>0</v>
      </c>
    </row>
    <row r="48" spans="1:22" x14ac:dyDescent="0.25">
      <c r="A48" s="11" t="s">
        <v>518</v>
      </c>
      <c r="B48" s="13">
        <v>9841</v>
      </c>
      <c r="C48" s="14">
        <f t="shared" si="1"/>
        <v>0</v>
      </c>
      <c r="D48" s="15">
        <v>9841</v>
      </c>
      <c r="E48" s="14">
        <v>93.758065049999999</v>
      </c>
      <c r="F48" s="16">
        <v>1.07907066</v>
      </c>
      <c r="G48" s="14">
        <v>0</v>
      </c>
      <c r="H48" s="16">
        <v>0</v>
      </c>
      <c r="I48" s="14">
        <v>6.2419349500000001</v>
      </c>
      <c r="J48" s="16">
        <v>1.07907066</v>
      </c>
      <c r="K48" s="14">
        <v>0</v>
      </c>
      <c r="L48" s="16">
        <v>0</v>
      </c>
      <c r="M48" s="14">
        <v>0</v>
      </c>
      <c r="N48" s="16">
        <v>0</v>
      </c>
      <c r="O48" s="14" t="s">
        <v>582</v>
      </c>
      <c r="P48" s="16" t="s">
        <v>582</v>
      </c>
      <c r="Q48" s="14">
        <v>0</v>
      </c>
      <c r="R48" s="16">
        <v>0</v>
      </c>
      <c r="S48" s="14">
        <v>0</v>
      </c>
      <c r="T48" s="16">
        <v>0</v>
      </c>
      <c r="U48" s="14">
        <v>0</v>
      </c>
      <c r="V48" s="16">
        <v>0</v>
      </c>
    </row>
    <row r="49" spans="1:22" x14ac:dyDescent="0.25">
      <c r="A49" s="11" t="s">
        <v>519</v>
      </c>
      <c r="B49" s="13">
        <v>6349</v>
      </c>
      <c r="C49" s="14">
        <f t="shared" si="1"/>
        <v>0</v>
      </c>
      <c r="D49" s="15">
        <v>6349</v>
      </c>
      <c r="E49" s="14">
        <v>83.37418486</v>
      </c>
      <c r="F49" s="16">
        <v>2.5967029199999998</v>
      </c>
      <c r="G49" s="14">
        <v>0</v>
      </c>
      <c r="H49" s="16">
        <v>0</v>
      </c>
      <c r="I49" s="14">
        <v>16.62581514</v>
      </c>
      <c r="J49" s="16">
        <v>2.5967029199999998</v>
      </c>
      <c r="K49" s="14">
        <v>0</v>
      </c>
      <c r="L49" s="16">
        <v>0</v>
      </c>
      <c r="M49" s="14">
        <v>0</v>
      </c>
      <c r="N49" s="16">
        <v>0</v>
      </c>
      <c r="O49" s="14" t="s">
        <v>582</v>
      </c>
      <c r="P49" s="16" t="s">
        <v>582</v>
      </c>
      <c r="Q49" s="14">
        <v>0</v>
      </c>
      <c r="R49" s="16">
        <v>0</v>
      </c>
      <c r="S49" s="14">
        <v>0</v>
      </c>
      <c r="T49" s="16">
        <v>0</v>
      </c>
      <c r="U49" s="14">
        <v>0</v>
      </c>
      <c r="V49" s="16">
        <v>0</v>
      </c>
    </row>
    <row r="50" spans="1:22" x14ac:dyDescent="0.25">
      <c r="A50" s="11" t="s">
        <v>520</v>
      </c>
      <c r="B50" s="13">
        <v>11795</v>
      </c>
      <c r="C50" s="14">
        <f t="shared" si="1"/>
        <v>0</v>
      </c>
      <c r="D50" s="15">
        <v>11795</v>
      </c>
      <c r="E50" s="14">
        <v>79.177791619999994</v>
      </c>
      <c r="F50" s="16">
        <v>1.6005183000000001</v>
      </c>
      <c r="G50" s="14">
        <v>0</v>
      </c>
      <c r="H50" s="16">
        <v>0</v>
      </c>
      <c r="I50" s="14">
        <v>20.822208379999999</v>
      </c>
      <c r="J50" s="16">
        <v>1.6005183000000001</v>
      </c>
      <c r="K50" s="14">
        <v>0</v>
      </c>
      <c r="L50" s="16">
        <v>0</v>
      </c>
      <c r="M50" s="14">
        <v>0</v>
      </c>
      <c r="N50" s="16">
        <v>0</v>
      </c>
      <c r="O50" s="14" t="s">
        <v>582</v>
      </c>
      <c r="P50" s="16" t="s">
        <v>582</v>
      </c>
      <c r="Q50" s="14">
        <v>0</v>
      </c>
      <c r="R50" s="16">
        <v>0</v>
      </c>
      <c r="S50" s="14">
        <v>0</v>
      </c>
      <c r="T50" s="16">
        <v>0</v>
      </c>
      <c r="U50" s="14">
        <v>0</v>
      </c>
      <c r="V50" s="16">
        <v>0</v>
      </c>
    </row>
    <row r="51" spans="1:22" x14ac:dyDescent="0.25">
      <c r="A51" s="11" t="s">
        <v>521</v>
      </c>
      <c r="B51" s="13">
        <v>6866</v>
      </c>
      <c r="C51" s="14">
        <f t="shared" si="1"/>
        <v>0</v>
      </c>
      <c r="D51" s="15">
        <v>6866</v>
      </c>
      <c r="E51" s="14">
        <v>87.745242469999994</v>
      </c>
      <c r="F51" s="16">
        <v>1.3507642099999999</v>
      </c>
      <c r="G51" s="14">
        <v>0</v>
      </c>
      <c r="H51" s="16">
        <v>0</v>
      </c>
      <c r="I51" s="14">
        <v>12.254757529999999</v>
      </c>
      <c r="J51" s="16">
        <v>1.3507642099999999</v>
      </c>
      <c r="K51" s="14">
        <v>0</v>
      </c>
      <c r="L51" s="16">
        <v>0</v>
      </c>
      <c r="M51" s="14">
        <v>0</v>
      </c>
      <c r="N51" s="16">
        <v>0</v>
      </c>
      <c r="O51" s="14" t="s">
        <v>582</v>
      </c>
      <c r="P51" s="16" t="s">
        <v>582</v>
      </c>
      <c r="Q51" s="14">
        <v>0</v>
      </c>
      <c r="R51" s="16">
        <v>0</v>
      </c>
      <c r="S51" s="14">
        <v>0</v>
      </c>
      <c r="T51" s="16">
        <v>0</v>
      </c>
      <c r="U51" s="14">
        <v>0</v>
      </c>
      <c r="V51" s="16">
        <v>0</v>
      </c>
    </row>
    <row r="52" spans="1:22" x14ac:dyDescent="0.25">
      <c r="A52" s="11" t="s">
        <v>522</v>
      </c>
      <c r="B52" s="13">
        <v>5809</v>
      </c>
      <c r="C52" s="14">
        <f t="shared" si="1"/>
        <v>0</v>
      </c>
      <c r="D52" s="15">
        <v>5809</v>
      </c>
      <c r="E52" s="14">
        <v>32.661874939999997</v>
      </c>
      <c r="F52" s="16">
        <v>0.83714246000000003</v>
      </c>
      <c r="G52" s="14">
        <v>0</v>
      </c>
      <c r="H52" s="16">
        <v>0</v>
      </c>
      <c r="I52" s="14">
        <v>67.338125059999996</v>
      </c>
      <c r="J52" s="16">
        <v>0.83714246000000003</v>
      </c>
      <c r="K52" s="14">
        <v>0</v>
      </c>
      <c r="L52" s="16">
        <v>0</v>
      </c>
      <c r="M52" s="14">
        <v>0</v>
      </c>
      <c r="N52" s="16">
        <v>0</v>
      </c>
      <c r="O52" s="14" t="s">
        <v>582</v>
      </c>
      <c r="P52" s="16" t="s">
        <v>582</v>
      </c>
      <c r="Q52" s="14">
        <v>0</v>
      </c>
      <c r="R52" s="16">
        <v>0</v>
      </c>
      <c r="S52" s="14">
        <v>0</v>
      </c>
      <c r="T52" s="16">
        <v>0</v>
      </c>
      <c r="U52" s="14">
        <v>0</v>
      </c>
      <c r="V52" s="16">
        <v>0</v>
      </c>
    </row>
    <row r="53" spans="1:22" x14ac:dyDescent="0.25">
      <c r="A53" s="11" t="s">
        <v>523</v>
      </c>
      <c r="B53" s="13">
        <v>5571</v>
      </c>
      <c r="C53" s="14">
        <f t="shared" si="1"/>
        <v>0</v>
      </c>
      <c r="D53" s="15">
        <v>5571</v>
      </c>
      <c r="E53" s="14">
        <v>88.081018650000004</v>
      </c>
      <c r="F53" s="16">
        <v>9.4036889999999998E-2</v>
      </c>
      <c r="G53" s="14">
        <v>0</v>
      </c>
      <c r="H53" s="16">
        <v>0</v>
      </c>
      <c r="I53" s="14">
        <v>11.918981349999999</v>
      </c>
      <c r="J53" s="16">
        <v>9.4036889999999998E-2</v>
      </c>
      <c r="K53" s="14">
        <v>0</v>
      </c>
      <c r="L53" s="16">
        <v>0</v>
      </c>
      <c r="M53" s="14">
        <v>0</v>
      </c>
      <c r="N53" s="16">
        <v>0</v>
      </c>
      <c r="O53" s="14" t="s">
        <v>582</v>
      </c>
      <c r="P53" s="16" t="s">
        <v>582</v>
      </c>
      <c r="Q53" s="14">
        <v>0</v>
      </c>
      <c r="R53" s="16">
        <v>0</v>
      </c>
      <c r="S53" s="14">
        <v>0</v>
      </c>
      <c r="T53" s="16">
        <v>0</v>
      </c>
      <c r="U53" s="14">
        <v>0</v>
      </c>
      <c r="V53" s="16">
        <v>0</v>
      </c>
    </row>
    <row r="54" spans="1:22" x14ac:dyDescent="0.25">
      <c r="A54" s="11" t="s">
        <v>524</v>
      </c>
      <c r="B54" s="13">
        <v>4740</v>
      </c>
      <c r="C54" s="14">
        <f t="shared" si="1"/>
        <v>0</v>
      </c>
      <c r="D54" s="15">
        <v>4740</v>
      </c>
      <c r="E54" s="14">
        <v>95.178477360000002</v>
      </c>
      <c r="F54" s="16">
        <v>0.49941092999999998</v>
      </c>
      <c r="G54" s="14">
        <v>0</v>
      </c>
      <c r="H54" s="16">
        <v>0</v>
      </c>
      <c r="I54" s="14">
        <v>4.8215226400000004</v>
      </c>
      <c r="J54" s="16">
        <v>0.49941092999999998</v>
      </c>
      <c r="K54" s="14">
        <v>0</v>
      </c>
      <c r="L54" s="16">
        <v>0</v>
      </c>
      <c r="M54" s="14">
        <v>0</v>
      </c>
      <c r="N54" s="16">
        <v>0</v>
      </c>
      <c r="O54" s="14" t="s">
        <v>582</v>
      </c>
      <c r="P54" s="16" t="s">
        <v>582</v>
      </c>
      <c r="Q54" s="14">
        <v>0</v>
      </c>
      <c r="R54" s="16">
        <v>0</v>
      </c>
      <c r="S54" s="14">
        <v>0</v>
      </c>
      <c r="T54" s="16">
        <v>0</v>
      </c>
      <c r="U54" s="14">
        <v>0</v>
      </c>
      <c r="V54" s="16">
        <v>0</v>
      </c>
    </row>
    <row r="55" spans="1:22" x14ac:dyDescent="0.25">
      <c r="A55" s="11" t="s">
        <v>525</v>
      </c>
      <c r="B55" s="13">
        <v>5316</v>
      </c>
      <c r="C55" s="14">
        <f t="shared" si="1"/>
        <v>0</v>
      </c>
      <c r="D55" s="15">
        <v>5316</v>
      </c>
      <c r="E55" s="14">
        <v>98.287937200000002</v>
      </c>
      <c r="F55" s="16">
        <v>0.79821107000000002</v>
      </c>
      <c r="G55" s="14">
        <v>0</v>
      </c>
      <c r="H55" s="16">
        <v>0</v>
      </c>
      <c r="I55" s="14">
        <v>1.7120628</v>
      </c>
      <c r="J55" s="16">
        <v>0.79821107000000002</v>
      </c>
      <c r="K55" s="14">
        <v>0</v>
      </c>
      <c r="L55" s="16">
        <v>0</v>
      </c>
      <c r="M55" s="14">
        <v>0</v>
      </c>
      <c r="N55" s="16">
        <v>0</v>
      </c>
      <c r="O55" s="14" t="s">
        <v>582</v>
      </c>
      <c r="P55" s="16" t="s">
        <v>582</v>
      </c>
      <c r="Q55" s="14">
        <v>0</v>
      </c>
      <c r="R55" s="16">
        <v>0</v>
      </c>
      <c r="S55" s="14">
        <v>0</v>
      </c>
      <c r="T55" s="16">
        <v>0</v>
      </c>
      <c r="U55" s="14">
        <v>0</v>
      </c>
      <c r="V55" s="16">
        <v>0</v>
      </c>
    </row>
    <row r="56" spans="1:22" x14ac:dyDescent="0.25">
      <c r="A56" s="11" t="s">
        <v>526</v>
      </c>
      <c r="B56" s="13">
        <v>5359</v>
      </c>
      <c r="C56" s="14">
        <f t="shared" si="1"/>
        <v>0</v>
      </c>
      <c r="D56" s="15">
        <v>5359</v>
      </c>
      <c r="E56" s="14">
        <v>100</v>
      </c>
      <c r="F56" s="16">
        <v>0</v>
      </c>
      <c r="G56" s="14">
        <v>0</v>
      </c>
      <c r="H56" s="16">
        <v>0</v>
      </c>
      <c r="I56" s="14">
        <v>0</v>
      </c>
      <c r="J56" s="16">
        <v>0</v>
      </c>
      <c r="K56" s="14">
        <v>0</v>
      </c>
      <c r="L56" s="16">
        <v>0</v>
      </c>
      <c r="M56" s="14">
        <v>0</v>
      </c>
      <c r="N56" s="16">
        <v>0</v>
      </c>
      <c r="O56" s="14" t="s">
        <v>582</v>
      </c>
      <c r="P56" s="16" t="s">
        <v>582</v>
      </c>
      <c r="Q56" s="14">
        <v>0</v>
      </c>
      <c r="R56" s="16">
        <v>0</v>
      </c>
      <c r="S56" s="14">
        <v>0</v>
      </c>
      <c r="T56" s="16">
        <v>0</v>
      </c>
      <c r="U56" s="14">
        <v>0</v>
      </c>
      <c r="V56" s="16">
        <v>0</v>
      </c>
    </row>
    <row r="57" spans="1:22" x14ac:dyDescent="0.25">
      <c r="A57" s="11" t="s">
        <v>527</v>
      </c>
      <c r="B57" s="13">
        <v>6513</v>
      </c>
      <c r="C57" s="14">
        <f t="shared" si="1"/>
        <v>0</v>
      </c>
      <c r="D57" s="15">
        <v>6513</v>
      </c>
      <c r="E57" s="14">
        <v>83.968699920000006</v>
      </c>
      <c r="F57" s="16">
        <v>1.27640859</v>
      </c>
      <c r="G57" s="14">
        <v>0</v>
      </c>
      <c r="H57" s="16">
        <v>0</v>
      </c>
      <c r="I57" s="14">
        <v>16.031300080000001</v>
      </c>
      <c r="J57" s="16">
        <v>1.27640859</v>
      </c>
      <c r="K57" s="14">
        <v>0</v>
      </c>
      <c r="L57" s="16">
        <v>0</v>
      </c>
      <c r="M57" s="14">
        <v>0</v>
      </c>
      <c r="N57" s="16">
        <v>0</v>
      </c>
      <c r="O57" s="14" t="s">
        <v>582</v>
      </c>
      <c r="P57" s="16" t="s">
        <v>582</v>
      </c>
      <c r="Q57" s="14">
        <v>0</v>
      </c>
      <c r="R57" s="16">
        <v>0</v>
      </c>
      <c r="S57" s="14">
        <v>0</v>
      </c>
      <c r="T57" s="16">
        <v>0</v>
      </c>
      <c r="U57" s="14">
        <v>0</v>
      </c>
      <c r="V57" s="16">
        <v>0</v>
      </c>
    </row>
    <row r="58" spans="1:22" x14ac:dyDescent="0.25">
      <c r="A58" s="11" t="s">
        <v>528</v>
      </c>
      <c r="B58" s="13">
        <v>7267</v>
      </c>
      <c r="C58" s="14">
        <f t="shared" si="1"/>
        <v>0</v>
      </c>
      <c r="D58" s="15">
        <v>7267</v>
      </c>
      <c r="E58" s="14">
        <v>100</v>
      </c>
      <c r="F58" s="16">
        <v>0</v>
      </c>
      <c r="G58" s="14">
        <v>0</v>
      </c>
      <c r="H58" s="16">
        <v>0</v>
      </c>
      <c r="I58" s="14">
        <v>0</v>
      </c>
      <c r="J58" s="16">
        <v>0</v>
      </c>
      <c r="K58" s="14">
        <v>0</v>
      </c>
      <c r="L58" s="16">
        <v>0</v>
      </c>
      <c r="M58" s="14">
        <v>0</v>
      </c>
      <c r="N58" s="16">
        <v>0</v>
      </c>
      <c r="O58" s="14" t="s">
        <v>582</v>
      </c>
      <c r="P58" s="16" t="s">
        <v>582</v>
      </c>
      <c r="Q58" s="14">
        <v>0</v>
      </c>
      <c r="R58" s="16">
        <v>0</v>
      </c>
      <c r="S58" s="14">
        <v>0</v>
      </c>
      <c r="T58" s="16">
        <v>0</v>
      </c>
      <c r="U58" s="14">
        <v>0</v>
      </c>
      <c r="V58" s="16">
        <v>0</v>
      </c>
    </row>
    <row r="59" spans="1:22" x14ac:dyDescent="0.25">
      <c r="A59" s="11" t="s">
        <v>529</v>
      </c>
      <c r="B59" s="13">
        <v>4826</v>
      </c>
      <c r="C59" s="14">
        <f t="shared" si="1"/>
        <v>0</v>
      </c>
      <c r="D59" s="15">
        <v>4826</v>
      </c>
      <c r="E59" s="14">
        <v>64.72444686</v>
      </c>
      <c r="F59" s="16">
        <v>0.73954454000000003</v>
      </c>
      <c r="G59" s="14">
        <v>0</v>
      </c>
      <c r="H59" s="16">
        <v>0</v>
      </c>
      <c r="I59" s="14">
        <v>35.27555314</v>
      </c>
      <c r="J59" s="16">
        <v>0.73954454000000003</v>
      </c>
      <c r="K59" s="14">
        <v>0</v>
      </c>
      <c r="L59" s="16">
        <v>0</v>
      </c>
      <c r="M59" s="14">
        <v>0</v>
      </c>
      <c r="N59" s="16">
        <v>0</v>
      </c>
      <c r="O59" s="14" t="s">
        <v>582</v>
      </c>
      <c r="P59" s="16" t="s">
        <v>582</v>
      </c>
      <c r="Q59" s="14">
        <v>0</v>
      </c>
      <c r="R59" s="16">
        <v>0</v>
      </c>
      <c r="S59" s="14">
        <v>0</v>
      </c>
      <c r="T59" s="16">
        <v>0</v>
      </c>
      <c r="U59" s="14">
        <v>0</v>
      </c>
      <c r="V59" s="16">
        <v>0</v>
      </c>
    </row>
    <row r="60" spans="1:22" x14ac:dyDescent="0.25">
      <c r="A60" s="11" t="s">
        <v>530</v>
      </c>
      <c r="B60" s="13">
        <v>4546</v>
      </c>
      <c r="C60" s="14">
        <f t="shared" si="1"/>
        <v>0</v>
      </c>
      <c r="D60" s="15">
        <v>4546</v>
      </c>
      <c r="E60" s="14">
        <v>100</v>
      </c>
      <c r="F60" s="16">
        <v>0</v>
      </c>
      <c r="G60" s="14">
        <v>0</v>
      </c>
      <c r="H60" s="16">
        <v>0</v>
      </c>
      <c r="I60" s="14">
        <v>0</v>
      </c>
      <c r="J60" s="16">
        <v>0</v>
      </c>
      <c r="K60" s="14">
        <v>0</v>
      </c>
      <c r="L60" s="16">
        <v>0</v>
      </c>
      <c r="M60" s="14">
        <v>0</v>
      </c>
      <c r="N60" s="16">
        <v>0</v>
      </c>
      <c r="O60" s="14" t="s">
        <v>582</v>
      </c>
      <c r="P60" s="16" t="s">
        <v>582</v>
      </c>
      <c r="Q60" s="14">
        <v>0</v>
      </c>
      <c r="R60" s="16">
        <v>0</v>
      </c>
      <c r="S60" s="14">
        <v>0</v>
      </c>
      <c r="T60" s="16">
        <v>0</v>
      </c>
      <c r="U60" s="14">
        <v>0</v>
      </c>
      <c r="V60" s="16">
        <v>0</v>
      </c>
    </row>
    <row r="61" spans="1:22" x14ac:dyDescent="0.25">
      <c r="A61" s="11" t="s">
        <v>531</v>
      </c>
      <c r="B61" s="13">
        <v>6525</v>
      </c>
      <c r="C61" s="14">
        <f t="shared" si="1"/>
        <v>0</v>
      </c>
      <c r="D61" s="15">
        <v>6525</v>
      </c>
      <c r="E61" s="14">
        <v>98.515549710000002</v>
      </c>
      <c r="F61" s="16">
        <v>0.64166049999999997</v>
      </c>
      <c r="G61" s="14">
        <v>0</v>
      </c>
      <c r="H61" s="16">
        <v>0</v>
      </c>
      <c r="I61" s="14">
        <v>1.4844502900000001</v>
      </c>
      <c r="J61" s="16">
        <v>0.64166049999999997</v>
      </c>
      <c r="K61" s="14">
        <v>0</v>
      </c>
      <c r="L61" s="16">
        <v>0</v>
      </c>
      <c r="M61" s="14">
        <v>0</v>
      </c>
      <c r="N61" s="16">
        <v>0</v>
      </c>
      <c r="O61" s="14" t="s">
        <v>582</v>
      </c>
      <c r="P61" s="16" t="s">
        <v>582</v>
      </c>
      <c r="Q61" s="14">
        <v>0</v>
      </c>
      <c r="R61" s="16">
        <v>0</v>
      </c>
      <c r="S61" s="14">
        <v>0</v>
      </c>
      <c r="T61" s="16">
        <v>0</v>
      </c>
      <c r="U61" s="14">
        <v>0</v>
      </c>
      <c r="V61" s="16">
        <v>0</v>
      </c>
    </row>
    <row r="62" spans="1:22" x14ac:dyDescent="0.25">
      <c r="A62" s="11" t="s">
        <v>532</v>
      </c>
      <c r="B62" s="13">
        <v>4476</v>
      </c>
      <c r="C62" s="14">
        <f t="shared" si="1"/>
        <v>0</v>
      </c>
      <c r="D62" s="15">
        <v>4476</v>
      </c>
      <c r="E62" s="14">
        <v>98.846002720000001</v>
      </c>
      <c r="F62" s="16">
        <v>6.3658190000000003E-2</v>
      </c>
      <c r="G62" s="14">
        <v>1.15399728</v>
      </c>
      <c r="H62" s="16">
        <v>6.3658190000000003E-2</v>
      </c>
      <c r="I62" s="14">
        <v>0</v>
      </c>
      <c r="J62" s="16">
        <v>0</v>
      </c>
      <c r="K62" s="14">
        <v>0</v>
      </c>
      <c r="L62" s="16">
        <v>0</v>
      </c>
      <c r="M62" s="14">
        <v>0</v>
      </c>
      <c r="N62" s="16">
        <v>0</v>
      </c>
      <c r="O62" s="14" t="s">
        <v>582</v>
      </c>
      <c r="P62" s="16" t="s">
        <v>582</v>
      </c>
      <c r="Q62" s="14">
        <v>0</v>
      </c>
      <c r="R62" s="16">
        <v>0</v>
      </c>
      <c r="S62" s="14">
        <v>0</v>
      </c>
      <c r="T62" s="16">
        <v>0</v>
      </c>
      <c r="U62" s="14">
        <v>0</v>
      </c>
      <c r="V62" s="16">
        <v>0</v>
      </c>
    </row>
    <row r="63" spans="1:22" x14ac:dyDescent="0.25">
      <c r="A63" s="11" t="s">
        <v>533</v>
      </c>
      <c r="B63" s="13">
        <v>5324</v>
      </c>
      <c r="C63" s="14">
        <f t="shared" si="1"/>
        <v>0</v>
      </c>
      <c r="D63" s="15">
        <v>5324</v>
      </c>
      <c r="E63" s="14">
        <v>44.886878680000002</v>
      </c>
      <c r="F63" s="16">
        <v>0.25231387</v>
      </c>
      <c r="G63" s="14">
        <v>0</v>
      </c>
      <c r="H63" s="16">
        <v>0</v>
      </c>
      <c r="I63" s="14">
        <v>55.113121319999998</v>
      </c>
      <c r="J63" s="16">
        <v>0.25231387</v>
      </c>
      <c r="K63" s="14">
        <v>0</v>
      </c>
      <c r="L63" s="16">
        <v>0</v>
      </c>
      <c r="M63" s="14">
        <v>0</v>
      </c>
      <c r="N63" s="16">
        <v>0</v>
      </c>
      <c r="O63" s="14" t="s">
        <v>582</v>
      </c>
      <c r="P63" s="16" t="s">
        <v>582</v>
      </c>
      <c r="Q63" s="14">
        <v>0</v>
      </c>
      <c r="R63" s="16">
        <v>0</v>
      </c>
      <c r="S63" s="14">
        <v>0</v>
      </c>
      <c r="T63" s="16">
        <v>0</v>
      </c>
      <c r="U63" s="14">
        <v>0</v>
      </c>
      <c r="V63" s="16">
        <v>0</v>
      </c>
    </row>
    <row r="64" spans="1:22" x14ac:dyDescent="0.25">
      <c r="A64" s="11" t="s">
        <v>534</v>
      </c>
      <c r="B64" s="13">
        <v>3634</v>
      </c>
      <c r="C64" s="14">
        <f t="shared" si="1"/>
        <v>0</v>
      </c>
      <c r="D64" s="15">
        <v>3634</v>
      </c>
      <c r="E64" s="14">
        <v>100</v>
      </c>
      <c r="F64" s="16">
        <v>0</v>
      </c>
      <c r="G64" s="14">
        <v>0</v>
      </c>
      <c r="H64" s="16">
        <v>0</v>
      </c>
      <c r="I64" s="14">
        <v>0</v>
      </c>
      <c r="J64" s="16">
        <v>0</v>
      </c>
      <c r="K64" s="14">
        <v>0</v>
      </c>
      <c r="L64" s="16">
        <v>0</v>
      </c>
      <c r="M64" s="14">
        <v>0</v>
      </c>
      <c r="N64" s="16">
        <v>0</v>
      </c>
      <c r="O64" s="14" t="s">
        <v>582</v>
      </c>
      <c r="P64" s="16" t="s">
        <v>582</v>
      </c>
      <c r="Q64" s="14">
        <v>0</v>
      </c>
      <c r="R64" s="16">
        <v>0</v>
      </c>
      <c r="S64" s="14">
        <v>0</v>
      </c>
      <c r="T64" s="16">
        <v>0</v>
      </c>
      <c r="U64" s="14">
        <v>0</v>
      </c>
      <c r="V64" s="16">
        <v>0</v>
      </c>
    </row>
    <row r="65" spans="1:22" x14ac:dyDescent="0.25">
      <c r="A65" s="11" t="s">
        <v>535</v>
      </c>
      <c r="B65" s="13">
        <v>5325</v>
      </c>
      <c r="C65" s="14">
        <f t="shared" si="1"/>
        <v>0</v>
      </c>
      <c r="D65" s="15">
        <v>5325</v>
      </c>
      <c r="E65" s="14">
        <v>100</v>
      </c>
      <c r="F65" s="16">
        <v>0</v>
      </c>
      <c r="G65" s="14">
        <v>0</v>
      </c>
      <c r="H65" s="16">
        <v>0</v>
      </c>
      <c r="I65" s="14">
        <v>0</v>
      </c>
      <c r="J65" s="16">
        <v>0</v>
      </c>
      <c r="K65" s="14">
        <v>0</v>
      </c>
      <c r="L65" s="16">
        <v>0</v>
      </c>
      <c r="M65" s="14">
        <v>0</v>
      </c>
      <c r="N65" s="16">
        <v>0</v>
      </c>
      <c r="O65" s="14" t="s">
        <v>582</v>
      </c>
      <c r="P65" s="16" t="s">
        <v>582</v>
      </c>
      <c r="Q65" s="14">
        <v>0</v>
      </c>
      <c r="R65" s="16">
        <v>0</v>
      </c>
      <c r="S65" s="14">
        <v>0</v>
      </c>
      <c r="T65" s="16">
        <v>0</v>
      </c>
      <c r="U65" s="14">
        <v>0</v>
      </c>
      <c r="V65" s="16">
        <v>0</v>
      </c>
    </row>
    <row r="66" spans="1:22" x14ac:dyDescent="0.25">
      <c r="A66" s="11" t="s">
        <v>536</v>
      </c>
      <c r="B66" s="13">
        <v>5665</v>
      </c>
      <c r="C66" s="14">
        <f t="shared" si="1"/>
        <v>0</v>
      </c>
      <c r="D66" s="15">
        <v>5665</v>
      </c>
      <c r="E66" s="14">
        <v>33.986871989999997</v>
      </c>
      <c r="F66" s="16">
        <v>0.31093405000000002</v>
      </c>
      <c r="G66" s="14">
        <v>0</v>
      </c>
      <c r="H66" s="16">
        <v>0</v>
      </c>
      <c r="I66" s="14">
        <v>66.013128010000003</v>
      </c>
      <c r="J66" s="16">
        <v>0.31093405000000002</v>
      </c>
      <c r="K66" s="14">
        <v>0</v>
      </c>
      <c r="L66" s="16">
        <v>0</v>
      </c>
      <c r="M66" s="14">
        <v>0</v>
      </c>
      <c r="N66" s="16">
        <v>0</v>
      </c>
      <c r="O66" s="14" t="s">
        <v>582</v>
      </c>
      <c r="P66" s="16" t="s">
        <v>582</v>
      </c>
      <c r="Q66" s="14">
        <v>0</v>
      </c>
      <c r="R66" s="16">
        <v>0</v>
      </c>
      <c r="S66" s="14">
        <v>0</v>
      </c>
      <c r="T66" s="16">
        <v>0</v>
      </c>
      <c r="U66" s="14">
        <v>0</v>
      </c>
      <c r="V66" s="16">
        <v>0</v>
      </c>
    </row>
    <row r="67" spans="1:22" x14ac:dyDescent="0.25">
      <c r="A67" s="11" t="s">
        <v>537</v>
      </c>
      <c r="B67" s="13">
        <v>6971</v>
      </c>
      <c r="C67" s="14">
        <f t="shared" si="1"/>
        <v>0</v>
      </c>
      <c r="D67" s="15">
        <v>6971</v>
      </c>
      <c r="E67" s="14">
        <v>100</v>
      </c>
      <c r="F67" s="16">
        <v>0</v>
      </c>
      <c r="G67" s="14">
        <v>0</v>
      </c>
      <c r="H67" s="16">
        <v>0</v>
      </c>
      <c r="I67" s="14">
        <v>0</v>
      </c>
      <c r="J67" s="16">
        <v>0</v>
      </c>
      <c r="K67" s="14">
        <v>0</v>
      </c>
      <c r="L67" s="16">
        <v>0</v>
      </c>
      <c r="M67" s="14">
        <v>0</v>
      </c>
      <c r="N67" s="16">
        <v>0</v>
      </c>
      <c r="O67" s="14" t="s">
        <v>582</v>
      </c>
      <c r="P67" s="16" t="s">
        <v>582</v>
      </c>
      <c r="Q67" s="14">
        <v>0</v>
      </c>
      <c r="R67" s="16">
        <v>0</v>
      </c>
      <c r="S67" s="14">
        <v>0</v>
      </c>
      <c r="T67" s="16">
        <v>0</v>
      </c>
      <c r="U67" s="14">
        <v>0</v>
      </c>
      <c r="V67" s="16">
        <v>0</v>
      </c>
    </row>
    <row r="68" spans="1:22" x14ac:dyDescent="0.25">
      <c r="A68" s="11" t="s">
        <v>538</v>
      </c>
      <c r="B68" s="13">
        <v>12083</v>
      </c>
      <c r="C68" s="14">
        <f t="shared" si="1"/>
        <v>0</v>
      </c>
      <c r="D68" s="15">
        <v>12083</v>
      </c>
      <c r="E68" s="14">
        <v>100</v>
      </c>
      <c r="F68" s="16">
        <v>0</v>
      </c>
      <c r="G68" s="14">
        <v>0</v>
      </c>
      <c r="H68" s="16">
        <v>0</v>
      </c>
      <c r="I68" s="14">
        <v>0</v>
      </c>
      <c r="J68" s="16">
        <v>0</v>
      </c>
      <c r="K68" s="14">
        <v>0</v>
      </c>
      <c r="L68" s="16">
        <v>0</v>
      </c>
      <c r="M68" s="14">
        <v>0</v>
      </c>
      <c r="N68" s="16">
        <v>0</v>
      </c>
      <c r="O68" s="14" t="s">
        <v>582</v>
      </c>
      <c r="P68" s="16" t="s">
        <v>582</v>
      </c>
      <c r="Q68" s="14">
        <v>0</v>
      </c>
      <c r="R68" s="16">
        <v>0</v>
      </c>
      <c r="S68" s="14">
        <v>0</v>
      </c>
      <c r="T68" s="16">
        <v>0</v>
      </c>
      <c r="U68" s="14">
        <v>0</v>
      </c>
      <c r="V68" s="16">
        <v>0</v>
      </c>
    </row>
    <row r="69" spans="1:22" x14ac:dyDescent="0.25">
      <c r="A69" s="11" t="s">
        <v>539</v>
      </c>
      <c r="B69" s="13">
        <v>4876</v>
      </c>
      <c r="C69" s="14">
        <f t="shared" si="1"/>
        <v>0</v>
      </c>
      <c r="D69" s="15">
        <v>4876</v>
      </c>
      <c r="E69" s="14">
        <v>100</v>
      </c>
      <c r="F69" s="16">
        <v>0</v>
      </c>
      <c r="G69" s="14">
        <v>0</v>
      </c>
      <c r="H69" s="16">
        <v>0</v>
      </c>
      <c r="I69" s="14">
        <v>0</v>
      </c>
      <c r="J69" s="16">
        <v>0</v>
      </c>
      <c r="K69" s="14">
        <v>0</v>
      </c>
      <c r="L69" s="16">
        <v>0</v>
      </c>
      <c r="M69" s="14">
        <v>0</v>
      </c>
      <c r="N69" s="16">
        <v>0</v>
      </c>
      <c r="O69" s="14" t="s">
        <v>582</v>
      </c>
      <c r="P69" s="16" t="s">
        <v>582</v>
      </c>
      <c r="Q69" s="14">
        <v>0</v>
      </c>
      <c r="R69" s="16">
        <v>0</v>
      </c>
      <c r="S69" s="14">
        <v>0</v>
      </c>
      <c r="T69" s="16">
        <v>0</v>
      </c>
      <c r="U69" s="14">
        <v>0</v>
      </c>
      <c r="V69" s="16">
        <v>0</v>
      </c>
    </row>
    <row r="70" spans="1:22" x14ac:dyDescent="0.25">
      <c r="A70" s="11" t="s">
        <v>540</v>
      </c>
      <c r="B70" s="13">
        <v>6036</v>
      </c>
      <c r="C70" s="14">
        <f t="shared" si="1"/>
        <v>0</v>
      </c>
      <c r="D70" s="15">
        <v>6036</v>
      </c>
      <c r="E70" s="14">
        <v>95.541014180000005</v>
      </c>
      <c r="F70" s="16">
        <v>1.52318226</v>
      </c>
      <c r="G70" s="14">
        <v>0</v>
      </c>
      <c r="H70" s="16">
        <v>0</v>
      </c>
      <c r="I70" s="14">
        <v>4.4589858199999997</v>
      </c>
      <c r="J70" s="16">
        <v>1.52318226</v>
      </c>
      <c r="K70" s="14">
        <v>0</v>
      </c>
      <c r="L70" s="16">
        <v>0</v>
      </c>
      <c r="M70" s="14">
        <v>0</v>
      </c>
      <c r="N70" s="16">
        <v>0</v>
      </c>
      <c r="O70" s="14" t="s">
        <v>582</v>
      </c>
      <c r="P70" s="16" t="s">
        <v>582</v>
      </c>
      <c r="Q70" s="14">
        <v>0</v>
      </c>
      <c r="R70" s="16">
        <v>0</v>
      </c>
      <c r="S70" s="14">
        <v>0</v>
      </c>
      <c r="T70" s="16">
        <v>0</v>
      </c>
      <c r="U70" s="14">
        <v>0</v>
      </c>
      <c r="V70" s="16">
        <v>0</v>
      </c>
    </row>
    <row r="71" spans="1:22" x14ac:dyDescent="0.25">
      <c r="A71" s="11" t="s">
        <v>541</v>
      </c>
      <c r="B71" s="13">
        <v>6115</v>
      </c>
      <c r="C71" s="14">
        <f t="shared" si="1"/>
        <v>0</v>
      </c>
      <c r="D71" s="15">
        <v>6115</v>
      </c>
      <c r="E71" s="14">
        <v>100</v>
      </c>
      <c r="F71" s="16">
        <v>0</v>
      </c>
      <c r="G71" s="14">
        <v>0</v>
      </c>
      <c r="H71" s="16">
        <v>0</v>
      </c>
      <c r="I71" s="14">
        <v>0</v>
      </c>
      <c r="J71" s="16">
        <v>0</v>
      </c>
      <c r="K71" s="14">
        <v>0</v>
      </c>
      <c r="L71" s="16">
        <v>0</v>
      </c>
      <c r="M71" s="14">
        <v>0</v>
      </c>
      <c r="N71" s="16">
        <v>0</v>
      </c>
      <c r="O71" s="14" t="s">
        <v>582</v>
      </c>
      <c r="P71" s="16" t="s">
        <v>582</v>
      </c>
      <c r="Q71" s="14">
        <v>0</v>
      </c>
      <c r="R71" s="16">
        <v>0</v>
      </c>
      <c r="S71" s="14">
        <v>0</v>
      </c>
      <c r="T71" s="16">
        <v>0</v>
      </c>
      <c r="U71" s="14">
        <v>0</v>
      </c>
      <c r="V71" s="16">
        <v>0</v>
      </c>
    </row>
    <row r="72" spans="1:22" x14ac:dyDescent="0.25">
      <c r="A72" s="11" t="s">
        <v>542</v>
      </c>
      <c r="B72" s="13">
        <v>7708</v>
      </c>
      <c r="C72" s="14">
        <f t="shared" si="1"/>
        <v>0</v>
      </c>
      <c r="D72" s="15">
        <v>7708</v>
      </c>
      <c r="E72" s="14">
        <v>63.657381239999999</v>
      </c>
      <c r="F72" s="16">
        <v>1.28544679</v>
      </c>
      <c r="G72" s="14">
        <v>0</v>
      </c>
      <c r="H72" s="16">
        <v>0</v>
      </c>
      <c r="I72" s="14">
        <v>36.342618760000001</v>
      </c>
      <c r="J72" s="16">
        <v>1.28544679</v>
      </c>
      <c r="K72" s="14">
        <v>0</v>
      </c>
      <c r="L72" s="16">
        <v>0</v>
      </c>
      <c r="M72" s="14">
        <v>0</v>
      </c>
      <c r="N72" s="16">
        <v>0</v>
      </c>
      <c r="O72" s="14" t="s">
        <v>582</v>
      </c>
      <c r="P72" s="16" t="s">
        <v>582</v>
      </c>
      <c r="Q72" s="14">
        <v>0</v>
      </c>
      <c r="R72" s="16">
        <v>0</v>
      </c>
      <c r="S72" s="14">
        <v>0</v>
      </c>
      <c r="T72" s="16">
        <v>0</v>
      </c>
      <c r="U72" s="14">
        <v>0</v>
      </c>
      <c r="V72" s="16">
        <v>0</v>
      </c>
    </row>
    <row r="73" spans="1:22" x14ac:dyDescent="0.25">
      <c r="A73" s="11" t="s">
        <v>543</v>
      </c>
      <c r="B73" s="13">
        <v>8249</v>
      </c>
      <c r="C73" s="14">
        <f t="shared" si="1"/>
        <v>0</v>
      </c>
      <c r="D73" s="15">
        <v>8249</v>
      </c>
      <c r="E73" s="14">
        <v>82.271020010000001</v>
      </c>
      <c r="F73" s="16">
        <v>0.76775797000000001</v>
      </c>
      <c r="G73" s="14">
        <v>0</v>
      </c>
      <c r="H73" s="16">
        <v>0</v>
      </c>
      <c r="I73" s="14">
        <v>17.728979989999999</v>
      </c>
      <c r="J73" s="16">
        <v>0.76775797000000001</v>
      </c>
      <c r="K73" s="14">
        <v>0</v>
      </c>
      <c r="L73" s="16">
        <v>0</v>
      </c>
      <c r="M73" s="14">
        <v>0</v>
      </c>
      <c r="N73" s="16">
        <v>0</v>
      </c>
      <c r="O73" s="14" t="s">
        <v>582</v>
      </c>
      <c r="P73" s="16" t="s">
        <v>582</v>
      </c>
      <c r="Q73" s="14">
        <v>0</v>
      </c>
      <c r="R73" s="16">
        <v>0</v>
      </c>
      <c r="S73" s="14">
        <v>0</v>
      </c>
      <c r="T73" s="16">
        <v>0</v>
      </c>
      <c r="U73" s="14">
        <v>0</v>
      </c>
      <c r="V73" s="16">
        <v>0</v>
      </c>
    </row>
    <row r="74" spans="1:22" x14ac:dyDescent="0.25">
      <c r="A74" s="11" t="s">
        <v>544</v>
      </c>
      <c r="B74" s="13">
        <v>4692</v>
      </c>
      <c r="C74" s="14">
        <f t="shared" si="1"/>
        <v>0</v>
      </c>
      <c r="D74" s="15">
        <v>4692</v>
      </c>
      <c r="E74" s="14">
        <v>100</v>
      </c>
      <c r="F74" s="16">
        <v>0</v>
      </c>
      <c r="G74" s="14">
        <v>0</v>
      </c>
      <c r="H74" s="16">
        <v>0</v>
      </c>
      <c r="I74" s="14">
        <v>0</v>
      </c>
      <c r="J74" s="16">
        <v>0</v>
      </c>
      <c r="K74" s="14">
        <v>0</v>
      </c>
      <c r="L74" s="16">
        <v>0</v>
      </c>
      <c r="M74" s="14">
        <v>0</v>
      </c>
      <c r="N74" s="16">
        <v>0</v>
      </c>
      <c r="O74" s="14" t="s">
        <v>582</v>
      </c>
      <c r="P74" s="16" t="s">
        <v>582</v>
      </c>
      <c r="Q74" s="14">
        <v>0</v>
      </c>
      <c r="R74" s="16">
        <v>0</v>
      </c>
      <c r="S74" s="14">
        <v>0</v>
      </c>
      <c r="T74" s="16">
        <v>0</v>
      </c>
      <c r="U74" s="14">
        <v>0</v>
      </c>
      <c r="V74" s="16">
        <v>0</v>
      </c>
    </row>
    <row r="75" spans="1:22" x14ac:dyDescent="0.25">
      <c r="A75" s="11" t="s">
        <v>545</v>
      </c>
      <c r="B75" s="13">
        <v>5375</v>
      </c>
      <c r="C75" s="14">
        <f t="shared" si="1"/>
        <v>0</v>
      </c>
      <c r="D75" s="15">
        <v>5375</v>
      </c>
      <c r="E75" s="14">
        <v>100</v>
      </c>
      <c r="F75" s="16">
        <v>0</v>
      </c>
      <c r="G75" s="14">
        <v>0</v>
      </c>
      <c r="H75" s="16">
        <v>0</v>
      </c>
      <c r="I75" s="14">
        <v>0</v>
      </c>
      <c r="J75" s="16">
        <v>0</v>
      </c>
      <c r="K75" s="14">
        <v>0</v>
      </c>
      <c r="L75" s="16">
        <v>0</v>
      </c>
      <c r="M75" s="14">
        <v>0</v>
      </c>
      <c r="N75" s="16">
        <v>0</v>
      </c>
      <c r="O75" s="14" t="s">
        <v>582</v>
      </c>
      <c r="P75" s="16" t="s">
        <v>582</v>
      </c>
      <c r="Q75" s="14">
        <v>0</v>
      </c>
      <c r="R75" s="16">
        <v>0</v>
      </c>
      <c r="S75" s="14">
        <v>0</v>
      </c>
      <c r="T75" s="16">
        <v>0</v>
      </c>
      <c r="U75" s="14">
        <v>0</v>
      </c>
      <c r="V75" s="16">
        <v>0</v>
      </c>
    </row>
    <row r="76" spans="1:22" x14ac:dyDescent="0.25">
      <c r="A76" s="11" t="s">
        <v>546</v>
      </c>
      <c r="B76" s="13">
        <v>14167</v>
      </c>
      <c r="C76" s="14">
        <f t="shared" si="1"/>
        <v>0</v>
      </c>
      <c r="D76" s="15">
        <v>14167</v>
      </c>
      <c r="E76" s="14">
        <v>96.119807750000007</v>
      </c>
      <c r="F76" s="16">
        <v>0.42289513000000001</v>
      </c>
      <c r="G76" s="14">
        <v>0</v>
      </c>
      <c r="H76" s="16">
        <v>0</v>
      </c>
      <c r="I76" s="14">
        <v>3.8801922499999999</v>
      </c>
      <c r="J76" s="16">
        <v>0.42289513000000001</v>
      </c>
      <c r="K76" s="14">
        <v>0</v>
      </c>
      <c r="L76" s="16">
        <v>0</v>
      </c>
      <c r="M76" s="14">
        <v>0</v>
      </c>
      <c r="N76" s="16">
        <v>0</v>
      </c>
      <c r="O76" s="14" t="s">
        <v>582</v>
      </c>
      <c r="P76" s="16" t="s">
        <v>582</v>
      </c>
      <c r="Q76" s="14">
        <v>0</v>
      </c>
      <c r="R76" s="16">
        <v>0</v>
      </c>
      <c r="S76" s="14">
        <v>0</v>
      </c>
      <c r="T76" s="16">
        <v>0</v>
      </c>
      <c r="U76" s="14">
        <v>0</v>
      </c>
      <c r="V76" s="16">
        <v>0</v>
      </c>
    </row>
    <row r="77" spans="1:22" x14ac:dyDescent="0.25">
      <c r="A77" s="11" t="s">
        <v>547</v>
      </c>
      <c r="B77" s="13">
        <v>6062</v>
      </c>
      <c r="C77" s="14">
        <f t="shared" si="1"/>
        <v>0</v>
      </c>
      <c r="D77" s="15">
        <v>6062</v>
      </c>
      <c r="E77" s="14">
        <v>97.806608170000004</v>
      </c>
      <c r="F77" s="16">
        <v>0.42334063999999999</v>
      </c>
      <c r="G77" s="14">
        <v>0</v>
      </c>
      <c r="H77" s="16">
        <v>0</v>
      </c>
      <c r="I77" s="14">
        <v>1.66626966</v>
      </c>
      <c r="J77" s="16">
        <v>0.32722522999999998</v>
      </c>
      <c r="K77" s="14">
        <v>0.52712216000000001</v>
      </c>
      <c r="L77" s="16">
        <v>0.25495212</v>
      </c>
      <c r="M77" s="14">
        <v>0</v>
      </c>
      <c r="N77" s="16">
        <v>0</v>
      </c>
      <c r="O77" s="14" t="s">
        <v>582</v>
      </c>
      <c r="P77" s="16" t="s">
        <v>582</v>
      </c>
      <c r="Q77" s="14">
        <v>0</v>
      </c>
      <c r="R77" s="16">
        <v>0</v>
      </c>
      <c r="S77" s="14">
        <v>0</v>
      </c>
      <c r="T77" s="16">
        <v>0</v>
      </c>
      <c r="U77" s="14">
        <v>0</v>
      </c>
      <c r="V77" s="16">
        <v>0</v>
      </c>
    </row>
    <row r="78" spans="1:22" x14ac:dyDescent="0.25">
      <c r="A78" s="11" t="s">
        <v>548</v>
      </c>
      <c r="B78" s="13">
        <v>5826</v>
      </c>
      <c r="C78" s="14">
        <f t="shared" si="1"/>
        <v>0</v>
      </c>
      <c r="D78" s="15">
        <v>5826</v>
      </c>
      <c r="E78" s="14">
        <v>94.941708840000004</v>
      </c>
      <c r="F78" s="16">
        <v>2.0387987500000002</v>
      </c>
      <c r="G78" s="14">
        <v>0</v>
      </c>
      <c r="H78" s="16">
        <v>0</v>
      </c>
      <c r="I78" s="14">
        <v>0</v>
      </c>
      <c r="J78" s="16">
        <v>0</v>
      </c>
      <c r="K78" s="14">
        <v>5.0582911599999996</v>
      </c>
      <c r="L78" s="16">
        <v>2.0387987500000002</v>
      </c>
      <c r="M78" s="14">
        <v>0</v>
      </c>
      <c r="N78" s="16">
        <v>0</v>
      </c>
      <c r="O78" s="14" t="s">
        <v>582</v>
      </c>
      <c r="P78" s="16" t="s">
        <v>582</v>
      </c>
      <c r="Q78" s="14">
        <v>0</v>
      </c>
      <c r="R78" s="16">
        <v>0</v>
      </c>
      <c r="S78" s="14">
        <v>0</v>
      </c>
      <c r="T78" s="16">
        <v>0</v>
      </c>
      <c r="U78" s="14">
        <v>0</v>
      </c>
      <c r="V78" s="16">
        <v>0</v>
      </c>
    </row>
    <row r="79" spans="1:22" ht="24.95" customHeight="1" x14ac:dyDescent="0.25">
      <c r="A79" s="11" t="s">
        <v>549</v>
      </c>
      <c r="B79" s="13">
        <v>1657</v>
      </c>
      <c r="C79" s="14">
        <f t="shared" si="1"/>
        <v>0</v>
      </c>
      <c r="D79" s="15">
        <v>1657</v>
      </c>
      <c r="E79" s="14">
        <v>86.963880599999996</v>
      </c>
      <c r="F79" s="16">
        <v>4.2748856399999999</v>
      </c>
      <c r="G79" s="14">
        <v>0</v>
      </c>
      <c r="H79" s="16">
        <v>0</v>
      </c>
      <c r="I79" s="14">
        <v>13.0361194</v>
      </c>
      <c r="J79" s="16">
        <v>4.2748856399999999</v>
      </c>
      <c r="K79" s="14">
        <v>0</v>
      </c>
      <c r="L79" s="16">
        <v>0</v>
      </c>
      <c r="M79" s="14">
        <v>0</v>
      </c>
      <c r="N79" s="16">
        <v>0</v>
      </c>
      <c r="O79" s="14" t="s">
        <v>582</v>
      </c>
      <c r="P79" s="16" t="s">
        <v>582</v>
      </c>
      <c r="Q79" s="14">
        <v>0</v>
      </c>
      <c r="R79" s="16">
        <v>0</v>
      </c>
      <c r="S79" s="14">
        <v>0</v>
      </c>
      <c r="T79" s="16">
        <v>0</v>
      </c>
      <c r="U79" s="14">
        <v>0</v>
      </c>
      <c r="V79" s="16">
        <v>0</v>
      </c>
    </row>
    <row r="80" spans="1:22" x14ac:dyDescent="0.25">
      <c r="A80" s="11" t="s">
        <v>550</v>
      </c>
      <c r="B80" s="13">
        <v>7841</v>
      </c>
      <c r="C80" s="14">
        <f t="shared" si="1"/>
        <v>0</v>
      </c>
      <c r="D80" s="15">
        <v>7841</v>
      </c>
      <c r="E80" s="14">
        <v>86.002479550000004</v>
      </c>
      <c r="F80" s="16">
        <v>2.1180457700000002</v>
      </c>
      <c r="G80" s="14">
        <v>0</v>
      </c>
      <c r="H80" s="16">
        <v>0</v>
      </c>
      <c r="I80" s="14">
        <v>13.99752045</v>
      </c>
      <c r="J80" s="16">
        <v>2.1180457700000002</v>
      </c>
      <c r="K80" s="14">
        <v>0</v>
      </c>
      <c r="L80" s="16">
        <v>0</v>
      </c>
      <c r="M80" s="14">
        <v>0</v>
      </c>
      <c r="N80" s="16">
        <v>0</v>
      </c>
      <c r="O80" s="14" t="s">
        <v>582</v>
      </c>
      <c r="P80" s="16" t="s">
        <v>582</v>
      </c>
      <c r="Q80" s="14">
        <v>0</v>
      </c>
      <c r="R80" s="16">
        <v>0</v>
      </c>
      <c r="S80" s="14">
        <v>0</v>
      </c>
      <c r="T80" s="16">
        <v>0</v>
      </c>
      <c r="U80" s="14">
        <v>0</v>
      </c>
      <c r="V80" s="16">
        <v>0</v>
      </c>
    </row>
    <row r="81" spans="1:22" x14ac:dyDescent="0.25">
      <c r="A81" s="19" t="s">
        <v>551</v>
      </c>
      <c r="B81" s="13">
        <v>8861</v>
      </c>
      <c r="C81" s="14">
        <f t="shared" si="1"/>
        <v>0</v>
      </c>
      <c r="D81" s="15">
        <v>8861</v>
      </c>
      <c r="E81" s="14">
        <v>89.504185609999993</v>
      </c>
      <c r="F81" s="16">
        <v>1.2297614299999999</v>
      </c>
      <c r="G81" s="14">
        <v>0</v>
      </c>
      <c r="H81" s="16">
        <v>0</v>
      </c>
      <c r="I81" s="14">
        <v>10.49581439</v>
      </c>
      <c r="J81" s="16">
        <v>1.2297614299999999</v>
      </c>
      <c r="K81" s="14">
        <v>0</v>
      </c>
      <c r="L81" s="16">
        <v>0</v>
      </c>
      <c r="M81" s="14">
        <v>0</v>
      </c>
      <c r="N81" s="16">
        <v>0</v>
      </c>
      <c r="O81" s="14" t="s">
        <v>582</v>
      </c>
      <c r="P81" s="16" t="s">
        <v>582</v>
      </c>
      <c r="Q81" s="14">
        <v>0</v>
      </c>
      <c r="R81" s="16">
        <v>0</v>
      </c>
      <c r="S81" s="14">
        <v>0</v>
      </c>
      <c r="T81" s="16">
        <v>0</v>
      </c>
      <c r="U81" s="14">
        <v>0</v>
      </c>
      <c r="V81" s="16">
        <v>0</v>
      </c>
    </row>
    <row r="82" spans="1:2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row>
    <row r="83" spans="1:22" x14ac:dyDescent="0.25">
      <c r="A83" s="3" t="s">
        <v>553</v>
      </c>
    </row>
    <row r="84" spans="1:22" x14ac:dyDescent="0.25">
      <c r="A84" s="26" t="s">
        <v>554</v>
      </c>
      <c r="B84" s="24"/>
      <c r="C84" s="24"/>
      <c r="D84" s="24"/>
      <c r="E84" s="24"/>
      <c r="F84" s="24"/>
      <c r="G84" s="24"/>
      <c r="H84" s="24"/>
      <c r="I84" s="24"/>
      <c r="J84" s="24"/>
      <c r="K84" s="24"/>
      <c r="L84" s="24"/>
      <c r="M84" s="24"/>
      <c r="N84" s="24"/>
      <c r="O84" s="24"/>
      <c r="P84" s="24"/>
      <c r="Q84" s="24"/>
      <c r="R84" s="24"/>
      <c r="S84" s="24"/>
      <c r="T84" s="24"/>
      <c r="U84" s="24"/>
      <c r="V84" s="24"/>
    </row>
    <row r="85" spans="1:22" x14ac:dyDescent="0.25">
      <c r="A85" s="26" t="s">
        <v>555</v>
      </c>
      <c r="B85" s="24"/>
      <c r="C85" s="24"/>
      <c r="D85" s="24"/>
      <c r="E85" s="24"/>
      <c r="F85" s="24"/>
      <c r="G85" s="24"/>
      <c r="H85" s="24"/>
      <c r="I85" s="24"/>
      <c r="J85" s="24"/>
      <c r="K85" s="24"/>
      <c r="L85" s="24"/>
      <c r="M85" s="24"/>
      <c r="N85" s="24"/>
      <c r="O85" s="24"/>
      <c r="P85" s="24"/>
      <c r="Q85" s="24"/>
      <c r="R85" s="24"/>
      <c r="S85" s="24"/>
      <c r="T85" s="24"/>
      <c r="U85" s="24"/>
      <c r="V85" s="24"/>
    </row>
    <row r="86" spans="1:2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row>
    <row r="87" spans="1:2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row>
    <row r="88" spans="1:2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row>
    <row r="89" spans="1:2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row>
    <row r="90" spans="1:2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row>
    <row r="91" spans="1:2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row>
    <row r="92" spans="1:2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row>
    <row r="93" spans="1:2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row>
    <row r="94" spans="1:2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row>
    <row r="95" spans="1:2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row>
    <row r="96" spans="1:2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940</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941</v>
      </c>
      <c r="F4" s="22"/>
      <c r="G4" s="21" t="s">
        <v>942</v>
      </c>
      <c r="H4" s="22"/>
      <c r="I4" s="21" t="s">
        <v>943</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 t="shared" ref="C7:C41" si="0">(0/B7*100)</f>
        <v>0</v>
      </c>
      <c r="D7" s="15">
        <v>14530</v>
      </c>
      <c r="E7" s="14">
        <v>71.53987884</v>
      </c>
      <c r="F7" s="16">
        <v>0.72958345999999996</v>
      </c>
      <c r="G7" s="14">
        <v>12.10923784</v>
      </c>
      <c r="H7" s="16">
        <v>0.52543815999999999</v>
      </c>
      <c r="I7" s="14">
        <v>11.768641799999999</v>
      </c>
      <c r="J7" s="16">
        <v>0.42700637000000002</v>
      </c>
      <c r="K7" s="14">
        <v>0</v>
      </c>
      <c r="L7" s="16">
        <v>0</v>
      </c>
      <c r="M7" s="14" t="s">
        <v>582</v>
      </c>
      <c r="N7" s="16" t="s">
        <v>582</v>
      </c>
      <c r="O7" s="14">
        <v>0</v>
      </c>
      <c r="P7" s="16">
        <v>0</v>
      </c>
      <c r="Q7" s="14">
        <v>0</v>
      </c>
      <c r="R7" s="16">
        <v>0</v>
      </c>
      <c r="S7" s="14">
        <v>4.5822415200000002</v>
      </c>
      <c r="T7" s="16">
        <v>0.2320149</v>
      </c>
    </row>
    <row r="8" spans="1:20" x14ac:dyDescent="0.25">
      <c r="A8" s="11" t="s">
        <v>478</v>
      </c>
      <c r="B8" s="13">
        <v>7007</v>
      </c>
      <c r="C8" s="14">
        <f t="shared" si="0"/>
        <v>0</v>
      </c>
      <c r="D8" s="15">
        <v>7007</v>
      </c>
      <c r="E8" s="14">
        <v>78.644485189999997</v>
      </c>
      <c r="F8" s="16">
        <v>1.14170343</v>
      </c>
      <c r="G8" s="14">
        <v>12.53911918</v>
      </c>
      <c r="H8" s="16">
        <v>0.72336403999999999</v>
      </c>
      <c r="I8" s="14">
        <v>7.4866824599999999</v>
      </c>
      <c r="J8" s="16">
        <v>0.61248047999999999</v>
      </c>
      <c r="K8" s="14">
        <v>0</v>
      </c>
      <c r="L8" s="16">
        <v>0</v>
      </c>
      <c r="M8" s="14" t="s">
        <v>582</v>
      </c>
      <c r="N8" s="16" t="s">
        <v>582</v>
      </c>
      <c r="O8" s="14">
        <v>0</v>
      </c>
      <c r="P8" s="16">
        <v>0</v>
      </c>
      <c r="Q8" s="14">
        <v>0</v>
      </c>
      <c r="R8" s="16">
        <v>0</v>
      </c>
      <c r="S8" s="14">
        <v>1.32971317</v>
      </c>
      <c r="T8" s="16">
        <v>0.18200000999999999</v>
      </c>
    </row>
    <row r="9" spans="1:20" x14ac:dyDescent="0.25">
      <c r="A9" s="11" t="s">
        <v>479</v>
      </c>
      <c r="B9" s="13">
        <v>9651</v>
      </c>
      <c r="C9" s="14">
        <f t="shared" si="0"/>
        <v>0</v>
      </c>
      <c r="D9" s="15">
        <v>9651</v>
      </c>
      <c r="E9" s="14">
        <v>79.673712260000002</v>
      </c>
      <c r="F9" s="16">
        <v>0.91172520000000001</v>
      </c>
      <c r="G9" s="14">
        <v>8.7295682400000008</v>
      </c>
      <c r="H9" s="16">
        <v>0.56463461000000004</v>
      </c>
      <c r="I9" s="14">
        <v>8.4263763600000008</v>
      </c>
      <c r="J9" s="16">
        <v>0.5945513</v>
      </c>
      <c r="K9" s="14">
        <v>0</v>
      </c>
      <c r="L9" s="16">
        <v>0</v>
      </c>
      <c r="M9" s="14" t="s">
        <v>582</v>
      </c>
      <c r="N9" s="16" t="s">
        <v>582</v>
      </c>
      <c r="O9" s="14">
        <v>0</v>
      </c>
      <c r="P9" s="16">
        <v>0</v>
      </c>
      <c r="Q9" s="14">
        <v>0</v>
      </c>
      <c r="R9" s="16">
        <v>0</v>
      </c>
      <c r="S9" s="14">
        <v>3.1703431499999999</v>
      </c>
      <c r="T9" s="16">
        <v>0.24373312</v>
      </c>
    </row>
    <row r="10" spans="1:20" x14ac:dyDescent="0.25">
      <c r="A10" s="11" t="s">
        <v>480</v>
      </c>
      <c r="B10" s="13">
        <v>20058</v>
      </c>
      <c r="C10" s="14">
        <f t="shared" si="0"/>
        <v>0</v>
      </c>
      <c r="D10" s="15">
        <v>20058</v>
      </c>
      <c r="E10" s="14">
        <v>66.423721150000006</v>
      </c>
      <c r="F10" s="16">
        <v>1.2820632599999999</v>
      </c>
      <c r="G10" s="14">
        <v>15.11320899</v>
      </c>
      <c r="H10" s="16">
        <v>0.87601291999999997</v>
      </c>
      <c r="I10" s="14">
        <v>13.539349</v>
      </c>
      <c r="J10" s="16">
        <v>0.64209437000000003</v>
      </c>
      <c r="K10" s="14">
        <v>0</v>
      </c>
      <c r="L10" s="16">
        <v>0</v>
      </c>
      <c r="M10" s="14" t="s">
        <v>582</v>
      </c>
      <c r="N10" s="16" t="s">
        <v>582</v>
      </c>
      <c r="O10" s="14">
        <v>0</v>
      </c>
      <c r="P10" s="16">
        <v>0</v>
      </c>
      <c r="Q10" s="14">
        <v>0</v>
      </c>
      <c r="R10" s="16">
        <v>0</v>
      </c>
      <c r="S10" s="14">
        <v>4.9237208700000004</v>
      </c>
      <c r="T10" s="16">
        <v>0.53092220999999995</v>
      </c>
    </row>
    <row r="11" spans="1:20" x14ac:dyDescent="0.25">
      <c r="A11" s="11" t="s">
        <v>481</v>
      </c>
      <c r="B11" s="13">
        <v>7053</v>
      </c>
      <c r="C11" s="14">
        <f t="shared" si="0"/>
        <v>0</v>
      </c>
      <c r="D11" s="15">
        <v>7053</v>
      </c>
      <c r="E11" s="14">
        <v>95.380644649999994</v>
      </c>
      <c r="F11" s="16">
        <v>0.51168243999999996</v>
      </c>
      <c r="G11" s="14">
        <v>0.51696728999999997</v>
      </c>
      <c r="H11" s="16">
        <v>0.14679903999999999</v>
      </c>
      <c r="I11" s="14">
        <v>1.5290187200000001</v>
      </c>
      <c r="J11" s="16">
        <v>0.36989056999999997</v>
      </c>
      <c r="K11" s="14">
        <v>0</v>
      </c>
      <c r="L11" s="16">
        <v>0</v>
      </c>
      <c r="M11" s="14" t="s">
        <v>582</v>
      </c>
      <c r="N11" s="16" t="s">
        <v>582</v>
      </c>
      <c r="O11" s="14">
        <v>0</v>
      </c>
      <c r="P11" s="16">
        <v>0</v>
      </c>
      <c r="Q11" s="14">
        <v>0</v>
      </c>
      <c r="R11" s="16">
        <v>0</v>
      </c>
      <c r="S11" s="14">
        <v>2.5733693400000002</v>
      </c>
      <c r="T11" s="16">
        <v>0.20337704000000001</v>
      </c>
    </row>
    <row r="12" spans="1:20" x14ac:dyDescent="0.25">
      <c r="A12" s="11" t="s">
        <v>482</v>
      </c>
      <c r="B12" s="13">
        <v>6894</v>
      </c>
      <c r="C12" s="14">
        <f t="shared" si="0"/>
        <v>0</v>
      </c>
      <c r="D12" s="15">
        <v>6894</v>
      </c>
      <c r="E12" s="14">
        <v>95.031455379999997</v>
      </c>
      <c r="F12" s="16">
        <v>0.46641029000000001</v>
      </c>
      <c r="G12" s="14">
        <v>1.63355246</v>
      </c>
      <c r="H12" s="16">
        <v>0.21737603999999999</v>
      </c>
      <c r="I12" s="14">
        <v>1.69426118</v>
      </c>
      <c r="J12" s="16">
        <v>0.22053106</v>
      </c>
      <c r="K12" s="14">
        <v>0</v>
      </c>
      <c r="L12" s="16">
        <v>0</v>
      </c>
      <c r="M12" s="14" t="s">
        <v>582</v>
      </c>
      <c r="N12" s="16" t="s">
        <v>582</v>
      </c>
      <c r="O12" s="14">
        <v>0</v>
      </c>
      <c r="P12" s="16">
        <v>0</v>
      </c>
      <c r="Q12" s="14">
        <v>0</v>
      </c>
      <c r="R12" s="16">
        <v>0</v>
      </c>
      <c r="S12" s="14">
        <v>1.6407309800000001</v>
      </c>
      <c r="T12" s="16">
        <v>0.27834820999999998</v>
      </c>
    </row>
    <row r="13" spans="1:20" x14ac:dyDescent="0.25">
      <c r="A13" s="11" t="s">
        <v>483</v>
      </c>
      <c r="B13" s="13">
        <v>7161</v>
      </c>
      <c r="C13" s="14">
        <f t="shared" si="0"/>
        <v>0</v>
      </c>
      <c r="D13" s="15">
        <v>7161</v>
      </c>
      <c r="E13" s="14">
        <v>87.484667099999996</v>
      </c>
      <c r="F13" s="16">
        <v>0.61407029000000002</v>
      </c>
      <c r="G13" s="14">
        <v>7.73920809</v>
      </c>
      <c r="H13" s="16">
        <v>0.47960235000000001</v>
      </c>
      <c r="I13" s="14">
        <v>2.7174078599999998</v>
      </c>
      <c r="J13" s="16">
        <v>0.18592631000000001</v>
      </c>
      <c r="K13" s="14">
        <v>0</v>
      </c>
      <c r="L13" s="16">
        <v>0</v>
      </c>
      <c r="M13" s="14" t="s">
        <v>582</v>
      </c>
      <c r="N13" s="16" t="s">
        <v>582</v>
      </c>
      <c r="O13" s="14">
        <v>0</v>
      </c>
      <c r="P13" s="16">
        <v>0</v>
      </c>
      <c r="Q13" s="14">
        <v>0</v>
      </c>
      <c r="R13" s="16">
        <v>0</v>
      </c>
      <c r="S13" s="14">
        <v>2.05871695</v>
      </c>
      <c r="T13" s="16">
        <v>0.25539203999999999</v>
      </c>
    </row>
    <row r="14" spans="1:20" x14ac:dyDescent="0.25">
      <c r="A14" s="11" t="s">
        <v>484</v>
      </c>
      <c r="B14" s="13">
        <v>5587</v>
      </c>
      <c r="C14" s="14">
        <f t="shared" si="0"/>
        <v>0</v>
      </c>
      <c r="D14" s="15">
        <v>5587</v>
      </c>
      <c r="E14" s="14">
        <v>88.096914560000002</v>
      </c>
      <c r="F14" s="16">
        <v>0.52736207999999996</v>
      </c>
      <c r="G14" s="14">
        <v>9.1184953800000006</v>
      </c>
      <c r="H14" s="16">
        <v>0.44494908</v>
      </c>
      <c r="I14" s="14">
        <v>0.64696144</v>
      </c>
      <c r="J14" s="16">
        <v>0.14163540999999999</v>
      </c>
      <c r="K14" s="14">
        <v>0</v>
      </c>
      <c r="L14" s="16">
        <v>0</v>
      </c>
      <c r="M14" s="14" t="s">
        <v>582</v>
      </c>
      <c r="N14" s="16" t="s">
        <v>582</v>
      </c>
      <c r="O14" s="14">
        <v>0</v>
      </c>
      <c r="P14" s="16">
        <v>0</v>
      </c>
      <c r="Q14" s="14">
        <v>0</v>
      </c>
      <c r="R14" s="16">
        <v>0</v>
      </c>
      <c r="S14" s="14">
        <v>2.1376286200000001</v>
      </c>
      <c r="T14" s="16">
        <v>0.20303283</v>
      </c>
    </row>
    <row r="15" spans="1:20" x14ac:dyDescent="0.25">
      <c r="A15" s="11" t="s">
        <v>485</v>
      </c>
      <c r="B15" s="13">
        <v>5882</v>
      </c>
      <c r="C15" s="14">
        <f t="shared" si="0"/>
        <v>0</v>
      </c>
      <c r="D15" s="15">
        <v>5882</v>
      </c>
      <c r="E15" s="14">
        <v>94.54579287</v>
      </c>
      <c r="F15" s="16">
        <v>0.53109772</v>
      </c>
      <c r="G15" s="14">
        <v>1.76171291</v>
      </c>
      <c r="H15" s="16">
        <v>0.25201362999999999</v>
      </c>
      <c r="I15" s="14">
        <v>2.1548803599999999</v>
      </c>
      <c r="J15" s="16">
        <v>0.25453903</v>
      </c>
      <c r="K15" s="14">
        <v>0</v>
      </c>
      <c r="L15" s="16">
        <v>0</v>
      </c>
      <c r="M15" s="14" t="s">
        <v>582</v>
      </c>
      <c r="N15" s="16" t="s">
        <v>582</v>
      </c>
      <c r="O15" s="14">
        <v>0</v>
      </c>
      <c r="P15" s="16">
        <v>0</v>
      </c>
      <c r="Q15" s="14">
        <v>0</v>
      </c>
      <c r="R15" s="16">
        <v>0</v>
      </c>
      <c r="S15" s="14">
        <v>1.53761386</v>
      </c>
      <c r="T15" s="16">
        <v>0.23655155999999999</v>
      </c>
    </row>
    <row r="16" spans="1:20" x14ac:dyDescent="0.25">
      <c r="A16" s="11" t="s">
        <v>486</v>
      </c>
      <c r="B16" s="13">
        <v>6108</v>
      </c>
      <c r="C16" s="14">
        <f t="shared" si="0"/>
        <v>0</v>
      </c>
      <c r="D16" s="15">
        <v>6108</v>
      </c>
      <c r="E16" s="14">
        <v>84.426259229999999</v>
      </c>
      <c r="F16" s="16">
        <v>1.1163143799999999</v>
      </c>
      <c r="G16" s="14">
        <v>8.4836020600000008</v>
      </c>
      <c r="H16" s="16">
        <v>0.75629188000000003</v>
      </c>
      <c r="I16" s="14">
        <v>4.3309159900000003</v>
      </c>
      <c r="J16" s="16">
        <v>0.35066724999999999</v>
      </c>
      <c r="K16" s="14">
        <v>0</v>
      </c>
      <c r="L16" s="16">
        <v>0</v>
      </c>
      <c r="M16" s="14" t="s">
        <v>582</v>
      </c>
      <c r="N16" s="16" t="s">
        <v>582</v>
      </c>
      <c r="O16" s="14">
        <v>0</v>
      </c>
      <c r="P16" s="16">
        <v>0</v>
      </c>
      <c r="Q16" s="14">
        <v>0</v>
      </c>
      <c r="R16" s="16">
        <v>0</v>
      </c>
      <c r="S16" s="14">
        <v>2.7592227299999998</v>
      </c>
      <c r="T16" s="16">
        <v>0.42645762999999998</v>
      </c>
    </row>
    <row r="17" spans="1:20" x14ac:dyDescent="0.25">
      <c r="A17" s="11" t="s">
        <v>487</v>
      </c>
      <c r="B17" s="13">
        <v>6504</v>
      </c>
      <c r="C17" s="14">
        <f t="shared" si="0"/>
        <v>0</v>
      </c>
      <c r="D17" s="15">
        <v>6504</v>
      </c>
      <c r="E17" s="14">
        <v>71.943680869999994</v>
      </c>
      <c r="F17" s="16">
        <v>1.0463525899999999</v>
      </c>
      <c r="G17" s="14">
        <v>11.40349988</v>
      </c>
      <c r="H17" s="16">
        <v>0.64233081000000003</v>
      </c>
      <c r="I17" s="14">
        <v>3.2429504800000002</v>
      </c>
      <c r="J17" s="16">
        <v>0.33177235999999999</v>
      </c>
      <c r="K17" s="14">
        <v>0</v>
      </c>
      <c r="L17" s="16">
        <v>0</v>
      </c>
      <c r="M17" s="14" t="s">
        <v>582</v>
      </c>
      <c r="N17" s="16" t="s">
        <v>582</v>
      </c>
      <c r="O17" s="14">
        <v>0</v>
      </c>
      <c r="P17" s="16">
        <v>0</v>
      </c>
      <c r="Q17" s="14">
        <v>0</v>
      </c>
      <c r="R17" s="16">
        <v>0</v>
      </c>
      <c r="S17" s="14">
        <v>13.409868769999999</v>
      </c>
      <c r="T17" s="16">
        <v>0.84869313000000002</v>
      </c>
    </row>
    <row r="18" spans="1:20" x14ac:dyDescent="0.25">
      <c r="A18" s="11" t="s">
        <v>488</v>
      </c>
      <c r="B18" s="13">
        <v>5532</v>
      </c>
      <c r="C18" s="14">
        <f t="shared" si="0"/>
        <v>0</v>
      </c>
      <c r="D18" s="15">
        <v>5532</v>
      </c>
      <c r="E18" s="14">
        <v>87.261207350000006</v>
      </c>
      <c r="F18" s="16">
        <v>0.76460245000000004</v>
      </c>
      <c r="G18" s="14">
        <v>6.8153594000000002</v>
      </c>
      <c r="H18" s="16">
        <v>0.50591332</v>
      </c>
      <c r="I18" s="14">
        <v>3.6968402999999999</v>
      </c>
      <c r="J18" s="16">
        <v>0.42781028999999998</v>
      </c>
      <c r="K18" s="14">
        <v>0</v>
      </c>
      <c r="L18" s="16">
        <v>0</v>
      </c>
      <c r="M18" s="14" t="s">
        <v>582</v>
      </c>
      <c r="N18" s="16" t="s">
        <v>582</v>
      </c>
      <c r="O18" s="14">
        <v>0</v>
      </c>
      <c r="P18" s="16">
        <v>0</v>
      </c>
      <c r="Q18" s="14">
        <v>0</v>
      </c>
      <c r="R18" s="16">
        <v>0</v>
      </c>
      <c r="S18" s="14">
        <v>2.2265929500000001</v>
      </c>
      <c r="T18" s="16">
        <v>0.29894625000000002</v>
      </c>
    </row>
    <row r="19" spans="1:20" x14ac:dyDescent="0.25">
      <c r="A19" s="11" t="s">
        <v>489</v>
      </c>
      <c r="B19" s="13">
        <v>5658</v>
      </c>
      <c r="C19" s="14">
        <f t="shared" si="0"/>
        <v>0</v>
      </c>
      <c r="D19" s="15">
        <v>5658</v>
      </c>
      <c r="E19" s="14">
        <v>95.513751920000004</v>
      </c>
      <c r="F19" s="16">
        <v>0.33577309999999999</v>
      </c>
      <c r="G19" s="14">
        <v>1.5156722499999999</v>
      </c>
      <c r="H19" s="16">
        <v>0.1566708</v>
      </c>
      <c r="I19" s="14">
        <v>1.1253078599999999</v>
      </c>
      <c r="J19" s="16">
        <v>0.16539657999999999</v>
      </c>
      <c r="K19" s="14">
        <v>0</v>
      </c>
      <c r="L19" s="16">
        <v>0</v>
      </c>
      <c r="M19" s="14" t="s">
        <v>582</v>
      </c>
      <c r="N19" s="16" t="s">
        <v>582</v>
      </c>
      <c r="O19" s="14">
        <v>0</v>
      </c>
      <c r="P19" s="16">
        <v>0</v>
      </c>
      <c r="Q19" s="14">
        <v>0</v>
      </c>
      <c r="R19" s="16">
        <v>0</v>
      </c>
      <c r="S19" s="14">
        <v>1.8452679700000001</v>
      </c>
      <c r="T19" s="16">
        <v>0.23840041000000001</v>
      </c>
    </row>
    <row r="20" spans="1:20" x14ac:dyDescent="0.25">
      <c r="A20" s="11" t="s">
        <v>490</v>
      </c>
      <c r="B20" s="13">
        <v>3371</v>
      </c>
      <c r="C20" s="14">
        <f t="shared" si="0"/>
        <v>0</v>
      </c>
      <c r="D20" s="15">
        <v>3371</v>
      </c>
      <c r="E20" s="14">
        <v>92.598215240000002</v>
      </c>
      <c r="F20" s="16">
        <v>0.41693439999999998</v>
      </c>
      <c r="G20" s="14">
        <v>1.17822743</v>
      </c>
      <c r="H20" s="16">
        <v>0.16025164</v>
      </c>
      <c r="I20" s="14">
        <v>2.7466631600000002</v>
      </c>
      <c r="J20" s="16">
        <v>0.28773499000000002</v>
      </c>
      <c r="K20" s="14">
        <v>0</v>
      </c>
      <c r="L20" s="16">
        <v>0</v>
      </c>
      <c r="M20" s="14" t="s">
        <v>582</v>
      </c>
      <c r="N20" s="16" t="s">
        <v>582</v>
      </c>
      <c r="O20" s="14">
        <v>0</v>
      </c>
      <c r="P20" s="16">
        <v>0</v>
      </c>
      <c r="Q20" s="14">
        <v>0</v>
      </c>
      <c r="R20" s="16">
        <v>0</v>
      </c>
      <c r="S20" s="14">
        <v>3.47689417</v>
      </c>
      <c r="T20" s="16">
        <v>0.30021819999999999</v>
      </c>
    </row>
    <row r="21" spans="1:20" x14ac:dyDescent="0.25">
      <c r="A21" s="11" t="s">
        <v>491</v>
      </c>
      <c r="B21" s="13">
        <v>5741</v>
      </c>
      <c r="C21" s="14">
        <f t="shared" si="0"/>
        <v>0</v>
      </c>
      <c r="D21" s="15">
        <v>5741</v>
      </c>
      <c r="E21" s="14">
        <v>82.000762510000001</v>
      </c>
      <c r="F21" s="16">
        <v>0.95634531</v>
      </c>
      <c r="G21" s="14">
        <v>3.2221071000000001</v>
      </c>
      <c r="H21" s="16">
        <v>0.28554268999999999</v>
      </c>
      <c r="I21" s="14">
        <v>10.555198750000001</v>
      </c>
      <c r="J21" s="16">
        <v>0.79905263000000004</v>
      </c>
      <c r="K21" s="14">
        <v>0</v>
      </c>
      <c r="L21" s="16">
        <v>0</v>
      </c>
      <c r="M21" s="14" t="s">
        <v>582</v>
      </c>
      <c r="N21" s="16" t="s">
        <v>582</v>
      </c>
      <c r="O21" s="14">
        <v>0</v>
      </c>
      <c r="P21" s="16">
        <v>0</v>
      </c>
      <c r="Q21" s="14">
        <v>0</v>
      </c>
      <c r="R21" s="16">
        <v>0</v>
      </c>
      <c r="S21" s="14">
        <v>4.2219316300000003</v>
      </c>
      <c r="T21" s="16">
        <v>0.44775324999999999</v>
      </c>
    </row>
    <row r="22" spans="1:20" x14ac:dyDescent="0.25">
      <c r="A22" s="11" t="s">
        <v>492</v>
      </c>
      <c r="B22" s="13">
        <v>6598</v>
      </c>
      <c r="C22" s="14">
        <f t="shared" si="0"/>
        <v>0</v>
      </c>
      <c r="D22" s="15">
        <v>6598</v>
      </c>
      <c r="E22" s="14">
        <v>80.011042520000004</v>
      </c>
      <c r="F22" s="16">
        <v>0.97125810000000001</v>
      </c>
      <c r="G22" s="14">
        <v>12.651322370000001</v>
      </c>
      <c r="H22" s="16">
        <v>0.76271155000000002</v>
      </c>
      <c r="I22" s="14">
        <v>4.3343201100000002</v>
      </c>
      <c r="J22" s="16">
        <v>0.53675596999999997</v>
      </c>
      <c r="K22" s="14">
        <v>0</v>
      </c>
      <c r="L22" s="16">
        <v>0</v>
      </c>
      <c r="M22" s="14" t="s">
        <v>582</v>
      </c>
      <c r="N22" s="16" t="s">
        <v>582</v>
      </c>
      <c r="O22" s="14">
        <v>0</v>
      </c>
      <c r="P22" s="16">
        <v>0</v>
      </c>
      <c r="Q22" s="14">
        <v>0</v>
      </c>
      <c r="R22" s="16">
        <v>0</v>
      </c>
      <c r="S22" s="14">
        <v>3.0033150100000001</v>
      </c>
      <c r="T22" s="16">
        <v>0.27507035000000002</v>
      </c>
    </row>
    <row r="23" spans="1:20" x14ac:dyDescent="0.25">
      <c r="A23" s="11" t="s">
        <v>493</v>
      </c>
      <c r="B23" s="13">
        <v>11583</v>
      </c>
      <c r="C23" s="14">
        <f t="shared" si="0"/>
        <v>0</v>
      </c>
      <c r="D23" s="15">
        <v>11583</v>
      </c>
      <c r="E23" s="14">
        <v>89.34394021</v>
      </c>
      <c r="F23" s="16">
        <v>0.56543991000000005</v>
      </c>
      <c r="G23" s="14">
        <v>3.0587267800000002</v>
      </c>
      <c r="H23" s="16">
        <v>0.26637773999999997</v>
      </c>
      <c r="I23" s="14">
        <v>4.6930962699999998</v>
      </c>
      <c r="J23" s="16">
        <v>0.37618068999999998</v>
      </c>
      <c r="K23" s="14">
        <v>0</v>
      </c>
      <c r="L23" s="16">
        <v>0</v>
      </c>
      <c r="M23" s="14" t="s">
        <v>582</v>
      </c>
      <c r="N23" s="16" t="s">
        <v>582</v>
      </c>
      <c r="O23" s="14">
        <v>0</v>
      </c>
      <c r="P23" s="16">
        <v>0</v>
      </c>
      <c r="Q23" s="14">
        <v>0</v>
      </c>
      <c r="R23" s="16">
        <v>0</v>
      </c>
      <c r="S23" s="14">
        <v>2.90423674</v>
      </c>
      <c r="T23" s="16">
        <v>0.33988235999999999</v>
      </c>
    </row>
    <row r="24" spans="1:20" x14ac:dyDescent="0.25">
      <c r="A24" s="11" t="s">
        <v>494</v>
      </c>
      <c r="B24" s="13">
        <v>6647</v>
      </c>
      <c r="C24" s="14">
        <f t="shared" si="0"/>
        <v>0</v>
      </c>
      <c r="D24" s="15">
        <v>6647</v>
      </c>
      <c r="E24" s="14">
        <v>98.688633390000007</v>
      </c>
      <c r="F24" s="16">
        <v>0.19563349999999999</v>
      </c>
      <c r="G24" s="14">
        <v>0.33646932000000002</v>
      </c>
      <c r="H24" s="16">
        <v>8.0469429999999995E-2</v>
      </c>
      <c r="I24" s="14">
        <v>0.19944775000000001</v>
      </c>
      <c r="J24" s="16">
        <v>0.10501104</v>
      </c>
      <c r="K24" s="14">
        <v>0</v>
      </c>
      <c r="L24" s="16">
        <v>0</v>
      </c>
      <c r="M24" s="14" t="s">
        <v>582</v>
      </c>
      <c r="N24" s="16" t="s">
        <v>582</v>
      </c>
      <c r="O24" s="14">
        <v>0</v>
      </c>
      <c r="P24" s="16">
        <v>0</v>
      </c>
      <c r="Q24" s="14">
        <v>0</v>
      </c>
      <c r="R24" s="16">
        <v>0</v>
      </c>
      <c r="S24" s="14">
        <v>0.77544953999999999</v>
      </c>
      <c r="T24" s="16">
        <v>0.12929164000000001</v>
      </c>
    </row>
    <row r="25" spans="1:20" x14ac:dyDescent="0.25">
      <c r="A25" s="11" t="s">
        <v>495</v>
      </c>
      <c r="B25" s="13">
        <v>5581</v>
      </c>
      <c r="C25" s="14">
        <f t="shared" si="0"/>
        <v>0</v>
      </c>
      <c r="D25" s="15">
        <v>5581</v>
      </c>
      <c r="E25" s="14">
        <v>99.126931679999998</v>
      </c>
      <c r="F25" s="16">
        <v>0.25517518</v>
      </c>
      <c r="G25" s="14">
        <v>0</v>
      </c>
      <c r="H25" s="16">
        <v>0</v>
      </c>
      <c r="I25" s="14">
        <v>7.3877349999999994E-2</v>
      </c>
      <c r="J25" s="16">
        <v>3.6812780000000003E-2</v>
      </c>
      <c r="K25" s="14">
        <v>0</v>
      </c>
      <c r="L25" s="16">
        <v>0</v>
      </c>
      <c r="M25" s="14" t="s">
        <v>582</v>
      </c>
      <c r="N25" s="16" t="s">
        <v>582</v>
      </c>
      <c r="O25" s="14">
        <v>0</v>
      </c>
      <c r="P25" s="16">
        <v>0</v>
      </c>
      <c r="Q25" s="14">
        <v>0</v>
      </c>
      <c r="R25" s="16">
        <v>0</v>
      </c>
      <c r="S25" s="14">
        <v>0.79919096999999995</v>
      </c>
      <c r="T25" s="16">
        <v>0.25680217999999999</v>
      </c>
    </row>
    <row r="26" spans="1:20" x14ac:dyDescent="0.25">
      <c r="A26" s="11" t="s">
        <v>496</v>
      </c>
      <c r="B26" s="13">
        <v>4869</v>
      </c>
      <c r="C26" s="14">
        <f t="shared" si="0"/>
        <v>0</v>
      </c>
      <c r="D26" s="15">
        <v>4869</v>
      </c>
      <c r="E26" s="14">
        <v>93.462973629999993</v>
      </c>
      <c r="F26" s="16">
        <v>0.42448016</v>
      </c>
      <c r="G26" s="14">
        <v>3.97910129</v>
      </c>
      <c r="H26" s="16">
        <v>0.37550450000000002</v>
      </c>
      <c r="I26" s="14">
        <v>0.98551734000000002</v>
      </c>
      <c r="J26" s="16">
        <v>0.14187907</v>
      </c>
      <c r="K26" s="14">
        <v>0</v>
      </c>
      <c r="L26" s="16">
        <v>0</v>
      </c>
      <c r="M26" s="14" t="s">
        <v>582</v>
      </c>
      <c r="N26" s="16" t="s">
        <v>582</v>
      </c>
      <c r="O26" s="14">
        <v>0</v>
      </c>
      <c r="P26" s="16">
        <v>0</v>
      </c>
      <c r="Q26" s="14">
        <v>0</v>
      </c>
      <c r="R26" s="16">
        <v>0</v>
      </c>
      <c r="S26" s="14">
        <v>1.57240775</v>
      </c>
      <c r="T26" s="16">
        <v>0.23169981000000001</v>
      </c>
    </row>
    <row r="27" spans="1:20" x14ac:dyDescent="0.25">
      <c r="A27" s="11" t="s">
        <v>497</v>
      </c>
      <c r="B27" s="13">
        <v>5299</v>
      </c>
      <c r="C27" s="14">
        <f t="shared" si="0"/>
        <v>0</v>
      </c>
      <c r="D27" s="15">
        <v>5299</v>
      </c>
      <c r="E27" s="14">
        <v>46.832486860000003</v>
      </c>
      <c r="F27" s="16">
        <v>0.58453058999999996</v>
      </c>
      <c r="G27" s="14">
        <v>29.855283610000001</v>
      </c>
      <c r="H27" s="16">
        <v>0.54731388999999997</v>
      </c>
      <c r="I27" s="14">
        <v>20.84171263</v>
      </c>
      <c r="J27" s="16">
        <v>0.48530519</v>
      </c>
      <c r="K27" s="14">
        <v>0</v>
      </c>
      <c r="L27" s="16">
        <v>0</v>
      </c>
      <c r="M27" s="14" t="s">
        <v>582</v>
      </c>
      <c r="N27" s="16" t="s">
        <v>582</v>
      </c>
      <c r="O27" s="14">
        <v>0</v>
      </c>
      <c r="P27" s="16">
        <v>0</v>
      </c>
      <c r="Q27" s="14">
        <v>0</v>
      </c>
      <c r="R27" s="16">
        <v>0</v>
      </c>
      <c r="S27" s="14">
        <v>2.4705169100000002</v>
      </c>
      <c r="T27" s="16">
        <v>0.19987231999999999</v>
      </c>
    </row>
    <row r="28" spans="1:20" x14ac:dyDescent="0.25">
      <c r="A28" s="11" t="s">
        <v>498</v>
      </c>
      <c r="B28" s="13">
        <v>7568</v>
      </c>
      <c r="C28" s="14">
        <f t="shared" si="0"/>
        <v>0</v>
      </c>
      <c r="D28" s="15">
        <v>7568</v>
      </c>
      <c r="E28" s="14">
        <v>96.567037369999994</v>
      </c>
      <c r="F28" s="16">
        <v>0.33392250000000001</v>
      </c>
      <c r="G28" s="14">
        <v>0.38561806999999998</v>
      </c>
      <c r="H28" s="16">
        <v>6.404907E-2</v>
      </c>
      <c r="I28" s="14">
        <v>0.83370911000000003</v>
      </c>
      <c r="J28" s="16">
        <v>0.12710863999999999</v>
      </c>
      <c r="K28" s="14">
        <v>0</v>
      </c>
      <c r="L28" s="16">
        <v>0</v>
      </c>
      <c r="M28" s="14" t="s">
        <v>582</v>
      </c>
      <c r="N28" s="16" t="s">
        <v>582</v>
      </c>
      <c r="O28" s="14">
        <v>0</v>
      </c>
      <c r="P28" s="16">
        <v>0</v>
      </c>
      <c r="Q28" s="14">
        <v>0</v>
      </c>
      <c r="R28" s="16">
        <v>0</v>
      </c>
      <c r="S28" s="14">
        <v>2.2136354499999999</v>
      </c>
      <c r="T28" s="16">
        <v>0.30582578999999999</v>
      </c>
    </row>
    <row r="29" spans="1:20" x14ac:dyDescent="0.25">
      <c r="A29" s="11" t="s">
        <v>499</v>
      </c>
      <c r="B29" s="13">
        <v>5385</v>
      </c>
      <c r="C29" s="14">
        <f t="shared" si="0"/>
        <v>0</v>
      </c>
      <c r="D29" s="15">
        <v>5385</v>
      </c>
      <c r="E29" s="14">
        <v>86.396438349999997</v>
      </c>
      <c r="F29" s="16">
        <v>1.04586399</v>
      </c>
      <c r="G29" s="14">
        <v>8.3069222400000005</v>
      </c>
      <c r="H29" s="16">
        <v>0.78096586000000001</v>
      </c>
      <c r="I29" s="14">
        <v>2.0924058400000001</v>
      </c>
      <c r="J29" s="16">
        <v>0.24394156</v>
      </c>
      <c r="K29" s="14">
        <v>0</v>
      </c>
      <c r="L29" s="16">
        <v>0</v>
      </c>
      <c r="M29" s="14" t="s">
        <v>582</v>
      </c>
      <c r="N29" s="16" t="s">
        <v>582</v>
      </c>
      <c r="O29" s="14">
        <v>0</v>
      </c>
      <c r="P29" s="16">
        <v>0</v>
      </c>
      <c r="Q29" s="14">
        <v>0</v>
      </c>
      <c r="R29" s="16">
        <v>0</v>
      </c>
      <c r="S29" s="14">
        <v>3.20423357</v>
      </c>
      <c r="T29" s="16">
        <v>0.27641631999999999</v>
      </c>
    </row>
    <row r="30" spans="1:20" x14ac:dyDescent="0.25">
      <c r="A30" s="11" t="s">
        <v>500</v>
      </c>
      <c r="B30" s="13">
        <v>4520</v>
      </c>
      <c r="C30" s="14">
        <f t="shared" si="0"/>
        <v>0</v>
      </c>
      <c r="D30" s="15">
        <v>4520</v>
      </c>
      <c r="E30" s="14">
        <v>68.42073877</v>
      </c>
      <c r="F30" s="16">
        <v>1.22005035</v>
      </c>
      <c r="G30" s="14">
        <v>10.293348999999999</v>
      </c>
      <c r="H30" s="16">
        <v>0.61993187000000005</v>
      </c>
      <c r="I30" s="14">
        <v>15.189766049999999</v>
      </c>
      <c r="J30" s="16">
        <v>0.68806920000000005</v>
      </c>
      <c r="K30" s="14">
        <v>0</v>
      </c>
      <c r="L30" s="16">
        <v>0</v>
      </c>
      <c r="M30" s="14" t="s">
        <v>582</v>
      </c>
      <c r="N30" s="16" t="s">
        <v>582</v>
      </c>
      <c r="O30" s="14">
        <v>0</v>
      </c>
      <c r="P30" s="16">
        <v>0</v>
      </c>
      <c r="Q30" s="14">
        <v>0</v>
      </c>
      <c r="R30" s="16">
        <v>0</v>
      </c>
      <c r="S30" s="14">
        <v>6.0961461799999999</v>
      </c>
      <c r="T30" s="16">
        <v>0.50799846000000004</v>
      </c>
    </row>
    <row r="31" spans="1:20" x14ac:dyDescent="0.25">
      <c r="A31" s="11" t="s">
        <v>501</v>
      </c>
      <c r="B31" s="13">
        <v>5456</v>
      </c>
      <c r="C31" s="14">
        <f t="shared" si="0"/>
        <v>0</v>
      </c>
      <c r="D31" s="15">
        <v>5456</v>
      </c>
      <c r="E31" s="14">
        <v>84.697033779999998</v>
      </c>
      <c r="F31" s="16">
        <v>1.0961015300000001</v>
      </c>
      <c r="G31" s="14">
        <v>5.7635644099999999</v>
      </c>
      <c r="H31" s="16">
        <v>0.67282322000000006</v>
      </c>
      <c r="I31" s="14">
        <v>5.8390647800000002</v>
      </c>
      <c r="J31" s="16">
        <v>0.38694177000000002</v>
      </c>
      <c r="K31" s="14">
        <v>0</v>
      </c>
      <c r="L31" s="16">
        <v>0</v>
      </c>
      <c r="M31" s="14" t="s">
        <v>582</v>
      </c>
      <c r="N31" s="16" t="s">
        <v>582</v>
      </c>
      <c r="O31" s="14">
        <v>0</v>
      </c>
      <c r="P31" s="16">
        <v>0</v>
      </c>
      <c r="Q31" s="14">
        <v>0</v>
      </c>
      <c r="R31" s="16">
        <v>0</v>
      </c>
      <c r="S31" s="14">
        <v>3.70033703</v>
      </c>
      <c r="T31" s="16">
        <v>0.57438661999999996</v>
      </c>
    </row>
    <row r="32" spans="1:20" x14ac:dyDescent="0.25">
      <c r="A32" s="11" t="s">
        <v>502</v>
      </c>
      <c r="B32" s="13">
        <v>4478</v>
      </c>
      <c r="C32" s="14">
        <f t="shared" si="0"/>
        <v>0</v>
      </c>
      <c r="D32" s="15">
        <v>4478</v>
      </c>
      <c r="E32" s="14">
        <v>98.615708609999999</v>
      </c>
      <c r="F32" s="16">
        <v>0.19352554999999999</v>
      </c>
      <c r="G32" s="14">
        <v>0.10141016</v>
      </c>
      <c r="H32" s="16">
        <v>5.2332009999999998E-2</v>
      </c>
      <c r="I32" s="14">
        <v>0.15246067999999999</v>
      </c>
      <c r="J32" s="16">
        <v>5.053759E-2</v>
      </c>
      <c r="K32" s="14">
        <v>0</v>
      </c>
      <c r="L32" s="16">
        <v>0</v>
      </c>
      <c r="M32" s="14" t="s">
        <v>582</v>
      </c>
      <c r="N32" s="16" t="s">
        <v>582</v>
      </c>
      <c r="O32" s="14">
        <v>0</v>
      </c>
      <c r="P32" s="16">
        <v>0</v>
      </c>
      <c r="Q32" s="14">
        <v>0</v>
      </c>
      <c r="R32" s="16">
        <v>0</v>
      </c>
      <c r="S32" s="14">
        <v>1.13042054</v>
      </c>
      <c r="T32" s="16">
        <v>0.18184528999999999</v>
      </c>
    </row>
    <row r="33" spans="1:20" x14ac:dyDescent="0.25">
      <c r="A33" s="11" t="s">
        <v>503</v>
      </c>
      <c r="B33" s="13">
        <v>7325</v>
      </c>
      <c r="C33" s="14">
        <f t="shared" si="0"/>
        <v>0</v>
      </c>
      <c r="D33" s="15">
        <v>7325</v>
      </c>
      <c r="E33" s="14">
        <v>90.791199640000002</v>
      </c>
      <c r="F33" s="16">
        <v>0.44431214000000002</v>
      </c>
      <c r="G33" s="14">
        <v>3.2086110900000002</v>
      </c>
      <c r="H33" s="16">
        <v>0.2370659</v>
      </c>
      <c r="I33" s="14">
        <v>3.9797810500000002</v>
      </c>
      <c r="J33" s="16">
        <v>0.32823385999999999</v>
      </c>
      <c r="K33" s="14">
        <v>0</v>
      </c>
      <c r="L33" s="16">
        <v>0</v>
      </c>
      <c r="M33" s="14" t="s">
        <v>582</v>
      </c>
      <c r="N33" s="16" t="s">
        <v>582</v>
      </c>
      <c r="O33" s="14">
        <v>0</v>
      </c>
      <c r="P33" s="16">
        <v>0</v>
      </c>
      <c r="Q33" s="14">
        <v>0</v>
      </c>
      <c r="R33" s="16">
        <v>0</v>
      </c>
      <c r="S33" s="14">
        <v>2.0204082200000002</v>
      </c>
      <c r="T33" s="16">
        <v>0.23472723000000001</v>
      </c>
    </row>
    <row r="34" spans="1:20" x14ac:dyDescent="0.25">
      <c r="A34" s="11" t="s">
        <v>504</v>
      </c>
      <c r="B34" s="13">
        <v>6350</v>
      </c>
      <c r="C34" s="14">
        <f t="shared" si="0"/>
        <v>0</v>
      </c>
      <c r="D34" s="15">
        <v>6350</v>
      </c>
      <c r="E34" s="14">
        <v>95.580835789999995</v>
      </c>
      <c r="F34" s="16">
        <v>0.39734603000000002</v>
      </c>
      <c r="G34" s="14">
        <v>0.58979534</v>
      </c>
      <c r="H34" s="16">
        <v>0.10560475</v>
      </c>
      <c r="I34" s="14">
        <v>0.56727474</v>
      </c>
      <c r="J34" s="16">
        <v>9.8926539999999993E-2</v>
      </c>
      <c r="K34" s="14">
        <v>0</v>
      </c>
      <c r="L34" s="16">
        <v>0</v>
      </c>
      <c r="M34" s="14" t="s">
        <v>582</v>
      </c>
      <c r="N34" s="16" t="s">
        <v>582</v>
      </c>
      <c r="O34" s="14">
        <v>0</v>
      </c>
      <c r="P34" s="16">
        <v>0</v>
      </c>
      <c r="Q34" s="14">
        <v>0</v>
      </c>
      <c r="R34" s="16">
        <v>0</v>
      </c>
      <c r="S34" s="14">
        <v>3.2620941399999999</v>
      </c>
      <c r="T34" s="16">
        <v>0.36950807000000002</v>
      </c>
    </row>
    <row r="35" spans="1:20" x14ac:dyDescent="0.25">
      <c r="A35" s="11" t="s">
        <v>505</v>
      </c>
      <c r="B35" s="13">
        <v>6406</v>
      </c>
      <c r="C35" s="14">
        <f t="shared" si="0"/>
        <v>0</v>
      </c>
      <c r="D35" s="15">
        <v>6406</v>
      </c>
      <c r="E35" s="14">
        <v>90.791263900000004</v>
      </c>
      <c r="F35" s="16">
        <v>0.50707771000000001</v>
      </c>
      <c r="G35" s="14">
        <v>4.4199985599999998</v>
      </c>
      <c r="H35" s="16">
        <v>0.31516292000000001</v>
      </c>
      <c r="I35" s="14">
        <v>3.2673025400000002</v>
      </c>
      <c r="J35" s="16">
        <v>0.35128100000000001</v>
      </c>
      <c r="K35" s="14">
        <v>0</v>
      </c>
      <c r="L35" s="16">
        <v>0</v>
      </c>
      <c r="M35" s="14" t="s">
        <v>582</v>
      </c>
      <c r="N35" s="16" t="s">
        <v>582</v>
      </c>
      <c r="O35" s="14">
        <v>0</v>
      </c>
      <c r="P35" s="16">
        <v>0</v>
      </c>
      <c r="Q35" s="14">
        <v>0</v>
      </c>
      <c r="R35" s="16">
        <v>0</v>
      </c>
      <c r="S35" s="14">
        <v>1.5214350000000001</v>
      </c>
      <c r="T35" s="16">
        <v>0.18899509</v>
      </c>
    </row>
    <row r="36" spans="1:20" x14ac:dyDescent="0.25">
      <c r="A36" s="11" t="s">
        <v>506</v>
      </c>
      <c r="B36" s="13">
        <v>6736</v>
      </c>
      <c r="C36" s="14">
        <f t="shared" si="0"/>
        <v>0</v>
      </c>
      <c r="D36" s="15">
        <v>6736</v>
      </c>
      <c r="E36" s="14">
        <v>86.757623159999994</v>
      </c>
      <c r="F36" s="16">
        <v>0.83050820999999997</v>
      </c>
      <c r="G36" s="14">
        <v>1.8822611499999999</v>
      </c>
      <c r="H36" s="16">
        <v>0.17298071000000001</v>
      </c>
      <c r="I36" s="14">
        <v>8.8370483100000001</v>
      </c>
      <c r="J36" s="16">
        <v>0.67239088000000002</v>
      </c>
      <c r="K36" s="14">
        <v>0</v>
      </c>
      <c r="L36" s="16">
        <v>0</v>
      </c>
      <c r="M36" s="14" t="s">
        <v>582</v>
      </c>
      <c r="N36" s="16" t="s">
        <v>582</v>
      </c>
      <c r="O36" s="14">
        <v>0</v>
      </c>
      <c r="P36" s="16">
        <v>0</v>
      </c>
      <c r="Q36" s="14">
        <v>0</v>
      </c>
      <c r="R36" s="16">
        <v>0</v>
      </c>
      <c r="S36" s="14">
        <v>2.52306739</v>
      </c>
      <c r="T36" s="16">
        <v>0.21217527</v>
      </c>
    </row>
    <row r="37" spans="1:20" x14ac:dyDescent="0.25">
      <c r="A37" s="11" t="s">
        <v>507</v>
      </c>
      <c r="B37" s="13">
        <v>5458</v>
      </c>
      <c r="C37" s="14">
        <f t="shared" si="0"/>
        <v>0</v>
      </c>
      <c r="D37" s="15">
        <v>5458</v>
      </c>
      <c r="E37" s="14">
        <v>79.933831639999994</v>
      </c>
      <c r="F37" s="16">
        <v>1.25598451</v>
      </c>
      <c r="G37" s="14">
        <v>9.4823329699999999</v>
      </c>
      <c r="H37" s="16">
        <v>0.76029236</v>
      </c>
      <c r="I37" s="14">
        <v>7.3081568399999997</v>
      </c>
      <c r="J37" s="16">
        <v>0.66122815999999995</v>
      </c>
      <c r="K37" s="14">
        <v>0</v>
      </c>
      <c r="L37" s="16">
        <v>0</v>
      </c>
      <c r="M37" s="14" t="s">
        <v>582</v>
      </c>
      <c r="N37" s="16" t="s">
        <v>582</v>
      </c>
      <c r="O37" s="14">
        <v>0</v>
      </c>
      <c r="P37" s="16">
        <v>0</v>
      </c>
      <c r="Q37" s="14">
        <v>0</v>
      </c>
      <c r="R37" s="16">
        <v>0</v>
      </c>
      <c r="S37" s="14">
        <v>3.2756785499999999</v>
      </c>
      <c r="T37" s="16">
        <v>0.43189440000000001</v>
      </c>
    </row>
    <row r="38" spans="1:20" x14ac:dyDescent="0.25">
      <c r="A38" s="11" t="s">
        <v>508</v>
      </c>
      <c r="B38" s="13">
        <v>5860</v>
      </c>
      <c r="C38" s="14">
        <f t="shared" si="0"/>
        <v>0</v>
      </c>
      <c r="D38" s="15">
        <v>5860</v>
      </c>
      <c r="E38" s="14">
        <v>67.343365070000004</v>
      </c>
      <c r="F38" s="16">
        <v>1.21827855</v>
      </c>
      <c r="G38" s="14">
        <v>20.2249838</v>
      </c>
      <c r="H38" s="16">
        <v>0.96993154999999998</v>
      </c>
      <c r="I38" s="14">
        <v>10.111508560000001</v>
      </c>
      <c r="J38" s="16">
        <v>0.47767767999999999</v>
      </c>
      <c r="K38" s="14">
        <v>0</v>
      </c>
      <c r="L38" s="16">
        <v>0</v>
      </c>
      <c r="M38" s="14" t="s">
        <v>582</v>
      </c>
      <c r="N38" s="16" t="s">
        <v>582</v>
      </c>
      <c r="O38" s="14">
        <v>0</v>
      </c>
      <c r="P38" s="16">
        <v>0</v>
      </c>
      <c r="Q38" s="14">
        <v>0</v>
      </c>
      <c r="R38" s="16">
        <v>0</v>
      </c>
      <c r="S38" s="14">
        <v>2.3201425699999998</v>
      </c>
      <c r="T38" s="16">
        <v>0.22706636999999999</v>
      </c>
    </row>
    <row r="39" spans="1:20" x14ac:dyDescent="0.25">
      <c r="A39" s="11" t="s">
        <v>509</v>
      </c>
      <c r="B39" s="13">
        <v>5895</v>
      </c>
      <c r="C39" s="14">
        <f t="shared" si="0"/>
        <v>0</v>
      </c>
      <c r="D39" s="15">
        <v>5895</v>
      </c>
      <c r="E39" s="14">
        <v>96.823451969999994</v>
      </c>
      <c r="F39" s="16">
        <v>0.35916877000000003</v>
      </c>
      <c r="G39" s="14">
        <v>0.47751897999999998</v>
      </c>
      <c r="H39" s="16">
        <v>0.13154231999999999</v>
      </c>
      <c r="I39" s="14">
        <v>0.28215266</v>
      </c>
      <c r="J39" s="16">
        <v>8.4301749999999995E-2</v>
      </c>
      <c r="K39" s="14">
        <v>0</v>
      </c>
      <c r="L39" s="16">
        <v>0</v>
      </c>
      <c r="M39" s="14" t="s">
        <v>582</v>
      </c>
      <c r="N39" s="16" t="s">
        <v>582</v>
      </c>
      <c r="O39" s="14">
        <v>0</v>
      </c>
      <c r="P39" s="16">
        <v>0</v>
      </c>
      <c r="Q39" s="14">
        <v>0</v>
      </c>
      <c r="R39" s="16">
        <v>0</v>
      </c>
      <c r="S39" s="14">
        <v>2.4168763900000001</v>
      </c>
      <c r="T39" s="16">
        <v>0.32073636999999999</v>
      </c>
    </row>
    <row r="40" spans="1:20" x14ac:dyDescent="0.25">
      <c r="A40" s="11" t="s">
        <v>510</v>
      </c>
      <c r="B40" s="13">
        <v>14157</v>
      </c>
      <c r="C40" s="14">
        <f t="shared" si="0"/>
        <v>0</v>
      </c>
      <c r="D40" s="15">
        <v>14157</v>
      </c>
      <c r="E40" s="14">
        <v>78.535771490000002</v>
      </c>
      <c r="F40" s="16">
        <v>1.1022081699999999</v>
      </c>
      <c r="G40" s="14">
        <v>7.5288325199999999</v>
      </c>
      <c r="H40" s="16">
        <v>0.70053675999999998</v>
      </c>
      <c r="I40" s="14">
        <v>8.2676540799999998</v>
      </c>
      <c r="J40" s="16">
        <v>0.68058353999999999</v>
      </c>
      <c r="K40" s="14">
        <v>0</v>
      </c>
      <c r="L40" s="16">
        <v>0</v>
      </c>
      <c r="M40" s="14" t="s">
        <v>582</v>
      </c>
      <c r="N40" s="16" t="s">
        <v>582</v>
      </c>
      <c r="O40" s="14">
        <v>0</v>
      </c>
      <c r="P40" s="16">
        <v>0</v>
      </c>
      <c r="Q40" s="14">
        <v>0</v>
      </c>
      <c r="R40" s="16">
        <v>0</v>
      </c>
      <c r="S40" s="14">
        <v>5.6677419000000002</v>
      </c>
      <c r="T40" s="16">
        <v>0.74691934000000004</v>
      </c>
    </row>
    <row r="41" spans="1:20" x14ac:dyDescent="0.25">
      <c r="A41" s="11" t="s">
        <v>511</v>
      </c>
      <c r="B41" s="13">
        <v>5712</v>
      </c>
      <c r="C41" s="14">
        <f t="shared" si="0"/>
        <v>0</v>
      </c>
      <c r="D41" s="15">
        <v>5712</v>
      </c>
      <c r="E41" s="14">
        <v>73.690956180000001</v>
      </c>
      <c r="F41" s="16">
        <v>1.4837744900000001</v>
      </c>
      <c r="G41" s="14">
        <v>15.03384688</v>
      </c>
      <c r="H41" s="16">
        <v>0.98239290000000001</v>
      </c>
      <c r="I41" s="14">
        <v>7.0479353199999997</v>
      </c>
      <c r="J41" s="16">
        <v>0.69088503000000001</v>
      </c>
      <c r="K41" s="14">
        <v>0</v>
      </c>
      <c r="L41" s="16">
        <v>0</v>
      </c>
      <c r="M41" s="14" t="s">
        <v>582</v>
      </c>
      <c r="N41" s="16" t="s">
        <v>582</v>
      </c>
      <c r="O41" s="14">
        <v>0</v>
      </c>
      <c r="P41" s="16">
        <v>0</v>
      </c>
      <c r="Q41" s="14">
        <v>0</v>
      </c>
      <c r="R41" s="16">
        <v>0</v>
      </c>
      <c r="S41" s="14">
        <v>4.2272616300000001</v>
      </c>
      <c r="T41" s="16">
        <v>0.33469367</v>
      </c>
    </row>
    <row r="42" spans="1:20" x14ac:dyDescent="0.25">
      <c r="A42" s="11" t="s">
        <v>512</v>
      </c>
      <c r="B42" s="13">
        <f>IF(COUNT(B7:B41) &gt; 0, AVERAGE(B7:B41), "\u2014")</f>
        <v>7103.4285714285716</v>
      </c>
      <c r="C42" s="14">
        <f>IF(COUNT(C7:C41) &gt; 0, AVERAGE(C7:C41), "—")</f>
        <v>0</v>
      </c>
      <c r="D42" s="15">
        <f>IF(COUNT(D7:D41) &gt; 0, AVERAGE(D7:D41), "—")</f>
        <v>7103.4285714285716</v>
      </c>
      <c r="E42" s="14">
        <f>IF(COUNT(E7:E41) &gt; 0, AVERAGE(E7:E41), "—")</f>
        <v>84.942183232285714</v>
      </c>
      <c r="F42" s="16">
        <f>IF(COUNT(F7:F41) &gt; 0, SQRT(SUMSQ(F7:F41)/(COUNT(F7:F41)*COUNT(F7:F41)) ), "—")</f>
        <v>0.13875394835045907</v>
      </c>
      <c r="G42" s="14">
        <f>IF(COUNT(G7:G41) &gt; 0, AVERAGE(G7:G41), "—")</f>
        <v>6.8416996297142862</v>
      </c>
      <c r="H42" s="16">
        <f>IF(COUNT(H7:H41) &gt; 0, SQRT(SUMSQ(H7:H41)/(COUNT(H7:H41)*COUNT(H7:H41)) ), "—")</f>
        <v>8.8341528146555048E-2</v>
      </c>
      <c r="I42" s="14">
        <f>IF(COUNT(I7:I41) &gt; 0, AVERAGE(I7:I41), "—")</f>
        <v>5.1590185065714289</v>
      </c>
      <c r="J42" s="16">
        <f>IF(COUNT(J7:J41) &gt; 0, SQRT(SUMSQ(J7:J41)/(COUNT(J7:J41)*COUNT(J7:J41)) ), "—")</f>
        <v>7.2831350398959924E-2</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3.0570986331428571</v>
      </c>
      <c r="T42" s="16">
        <f>IF(COUNT(T7:T41) &gt; 0, SQRT(SUMSQ(T7:T41)/(COUNT(T7:T41)*COUNT(T7:T41)) ), "—")</f>
        <v>6.0542824700768903E-2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 t="shared" ref="C45:C81" si="1">(0/B45*100)</f>
        <v>0</v>
      </c>
      <c r="D45" s="15">
        <v>5519</v>
      </c>
      <c r="E45" s="14">
        <v>95.527490139999998</v>
      </c>
      <c r="F45" s="16">
        <v>0.34715031000000002</v>
      </c>
      <c r="G45" s="14">
        <v>0.92371882000000005</v>
      </c>
      <c r="H45" s="16">
        <v>0.16114087999999999</v>
      </c>
      <c r="I45" s="14">
        <v>0</v>
      </c>
      <c r="J45" s="16">
        <v>0</v>
      </c>
      <c r="K45" s="14">
        <v>0</v>
      </c>
      <c r="L45" s="16">
        <v>0</v>
      </c>
      <c r="M45" s="14" t="s">
        <v>582</v>
      </c>
      <c r="N45" s="16" t="s">
        <v>582</v>
      </c>
      <c r="O45" s="14">
        <v>0</v>
      </c>
      <c r="P45" s="16">
        <v>0</v>
      </c>
      <c r="Q45" s="14">
        <v>0</v>
      </c>
      <c r="R45" s="16">
        <v>0</v>
      </c>
      <c r="S45" s="14">
        <v>3.5487910399999998</v>
      </c>
      <c r="T45" s="16">
        <v>0.30167134000000001</v>
      </c>
    </row>
    <row r="46" spans="1:20" x14ac:dyDescent="0.25">
      <c r="A46" s="11" t="s">
        <v>516</v>
      </c>
      <c r="B46" s="13">
        <v>23141</v>
      </c>
      <c r="C46" s="14">
        <f t="shared" si="1"/>
        <v>0</v>
      </c>
      <c r="D46" s="15">
        <v>23141</v>
      </c>
      <c r="E46" s="14">
        <v>90.713558649999996</v>
      </c>
      <c r="F46" s="16">
        <v>0.69821517</v>
      </c>
      <c r="G46" s="14">
        <v>0.46880854</v>
      </c>
      <c r="H46" s="16">
        <v>6.8198380000000003E-2</v>
      </c>
      <c r="I46" s="14">
        <v>0.25696405999999999</v>
      </c>
      <c r="J46" s="16">
        <v>4.6214819999999997E-2</v>
      </c>
      <c r="K46" s="14">
        <v>0</v>
      </c>
      <c r="L46" s="16">
        <v>0</v>
      </c>
      <c r="M46" s="14" t="s">
        <v>582</v>
      </c>
      <c r="N46" s="16" t="s">
        <v>582</v>
      </c>
      <c r="O46" s="14">
        <v>0</v>
      </c>
      <c r="P46" s="16">
        <v>0</v>
      </c>
      <c r="Q46" s="14">
        <v>0</v>
      </c>
      <c r="R46" s="16">
        <v>0</v>
      </c>
      <c r="S46" s="14">
        <v>8.5606687499999996</v>
      </c>
      <c r="T46" s="16">
        <v>0.69710735000000001</v>
      </c>
    </row>
    <row r="47" spans="1:20" x14ac:dyDescent="0.25">
      <c r="A47" s="11" t="s">
        <v>517</v>
      </c>
      <c r="B47" s="13">
        <v>5928</v>
      </c>
      <c r="C47" s="14">
        <f t="shared" si="1"/>
        <v>0</v>
      </c>
      <c r="D47" s="15">
        <v>5928</v>
      </c>
      <c r="E47" s="14">
        <v>94.984234749999999</v>
      </c>
      <c r="F47" s="16">
        <v>0.53191756999999995</v>
      </c>
      <c r="G47" s="14">
        <v>0.52434466999999996</v>
      </c>
      <c r="H47" s="16">
        <v>9.0088020000000005E-2</v>
      </c>
      <c r="I47" s="14">
        <v>0.47428948999999998</v>
      </c>
      <c r="J47" s="16">
        <v>8.457112E-2</v>
      </c>
      <c r="K47" s="14">
        <v>0</v>
      </c>
      <c r="L47" s="16">
        <v>0</v>
      </c>
      <c r="M47" s="14" t="s">
        <v>582</v>
      </c>
      <c r="N47" s="16" t="s">
        <v>582</v>
      </c>
      <c r="O47" s="14">
        <v>0</v>
      </c>
      <c r="P47" s="16">
        <v>0</v>
      </c>
      <c r="Q47" s="14">
        <v>0</v>
      </c>
      <c r="R47" s="16">
        <v>0</v>
      </c>
      <c r="S47" s="14">
        <v>4.0171310900000003</v>
      </c>
      <c r="T47" s="16">
        <v>0.50967169999999995</v>
      </c>
    </row>
    <row r="48" spans="1:20" x14ac:dyDescent="0.25">
      <c r="A48" s="11" t="s">
        <v>518</v>
      </c>
      <c r="B48" s="13">
        <v>9841</v>
      </c>
      <c r="C48" s="14">
        <f t="shared" si="1"/>
        <v>0</v>
      </c>
      <c r="D48" s="15">
        <v>9841</v>
      </c>
      <c r="E48" s="14">
        <v>97.254146469999995</v>
      </c>
      <c r="F48" s="16">
        <v>0.57656885999999996</v>
      </c>
      <c r="G48" s="14">
        <v>7.0588250000000005E-2</v>
      </c>
      <c r="H48" s="16">
        <v>3.2892699999999997E-2</v>
      </c>
      <c r="I48" s="14">
        <v>0.20599269000000001</v>
      </c>
      <c r="J48" s="16">
        <v>4.9970059999999997E-2</v>
      </c>
      <c r="K48" s="14">
        <v>0</v>
      </c>
      <c r="L48" s="16">
        <v>0</v>
      </c>
      <c r="M48" s="14" t="s">
        <v>582</v>
      </c>
      <c r="N48" s="16" t="s">
        <v>582</v>
      </c>
      <c r="O48" s="14">
        <v>0</v>
      </c>
      <c r="P48" s="16">
        <v>0</v>
      </c>
      <c r="Q48" s="14">
        <v>0</v>
      </c>
      <c r="R48" s="16">
        <v>0</v>
      </c>
      <c r="S48" s="14">
        <v>2.4692725900000001</v>
      </c>
      <c r="T48" s="16">
        <v>0.58691433000000004</v>
      </c>
    </row>
    <row r="49" spans="1:20" x14ac:dyDescent="0.25">
      <c r="A49" s="11" t="s">
        <v>519</v>
      </c>
      <c r="B49" s="13">
        <v>6349</v>
      </c>
      <c r="C49" s="14">
        <f t="shared" si="1"/>
        <v>0</v>
      </c>
      <c r="D49" s="15">
        <v>6349</v>
      </c>
      <c r="E49" s="14">
        <v>93.576734900000005</v>
      </c>
      <c r="F49" s="16">
        <v>0.49025223000000001</v>
      </c>
      <c r="G49" s="14">
        <v>2.9842422399999999</v>
      </c>
      <c r="H49" s="16">
        <v>0.31521526999999999</v>
      </c>
      <c r="I49" s="14">
        <v>1.3417729199999999</v>
      </c>
      <c r="J49" s="16">
        <v>0.16478481</v>
      </c>
      <c r="K49" s="14">
        <v>0</v>
      </c>
      <c r="L49" s="16">
        <v>0</v>
      </c>
      <c r="M49" s="14" t="s">
        <v>582</v>
      </c>
      <c r="N49" s="16" t="s">
        <v>582</v>
      </c>
      <c r="O49" s="14">
        <v>0</v>
      </c>
      <c r="P49" s="16">
        <v>0</v>
      </c>
      <c r="Q49" s="14">
        <v>0</v>
      </c>
      <c r="R49" s="16">
        <v>0</v>
      </c>
      <c r="S49" s="14">
        <v>2.0972499500000001</v>
      </c>
      <c r="T49" s="16">
        <v>0.2928017</v>
      </c>
    </row>
    <row r="50" spans="1:20" x14ac:dyDescent="0.25">
      <c r="A50" s="11" t="s">
        <v>520</v>
      </c>
      <c r="B50" s="13">
        <v>11795</v>
      </c>
      <c r="C50" s="14">
        <f t="shared" si="1"/>
        <v>0</v>
      </c>
      <c r="D50" s="15">
        <v>11795</v>
      </c>
      <c r="E50" s="14">
        <v>95.541891329999999</v>
      </c>
      <c r="F50" s="16">
        <v>0.63859982999999998</v>
      </c>
      <c r="G50" s="14">
        <v>0.36848374</v>
      </c>
      <c r="H50" s="16">
        <v>8.099721E-2</v>
      </c>
      <c r="I50" s="14">
        <v>0.21283476000000001</v>
      </c>
      <c r="J50" s="16">
        <v>5.5436289999999999E-2</v>
      </c>
      <c r="K50" s="14">
        <v>0</v>
      </c>
      <c r="L50" s="16">
        <v>0</v>
      </c>
      <c r="M50" s="14" t="s">
        <v>582</v>
      </c>
      <c r="N50" s="16" t="s">
        <v>582</v>
      </c>
      <c r="O50" s="14">
        <v>0</v>
      </c>
      <c r="P50" s="16">
        <v>0</v>
      </c>
      <c r="Q50" s="14">
        <v>0</v>
      </c>
      <c r="R50" s="16">
        <v>0</v>
      </c>
      <c r="S50" s="14">
        <v>3.8767901600000001</v>
      </c>
      <c r="T50" s="16">
        <v>0.62066732999999996</v>
      </c>
    </row>
    <row r="51" spans="1:20" x14ac:dyDescent="0.25">
      <c r="A51" s="11" t="s">
        <v>521</v>
      </c>
      <c r="B51" s="13">
        <v>6866</v>
      </c>
      <c r="C51" s="14">
        <f t="shared" si="1"/>
        <v>0</v>
      </c>
      <c r="D51" s="15">
        <v>6866</v>
      </c>
      <c r="E51" s="14">
        <v>87.874641969999999</v>
      </c>
      <c r="F51" s="16">
        <v>0.81982405999999997</v>
      </c>
      <c r="G51" s="14">
        <v>5.1357345700000003</v>
      </c>
      <c r="H51" s="16">
        <v>0.42005714999999999</v>
      </c>
      <c r="I51" s="14">
        <v>2.5262805300000002</v>
      </c>
      <c r="J51" s="16">
        <v>0.27163445000000003</v>
      </c>
      <c r="K51" s="14">
        <v>0</v>
      </c>
      <c r="L51" s="16">
        <v>0</v>
      </c>
      <c r="M51" s="14" t="s">
        <v>582</v>
      </c>
      <c r="N51" s="16" t="s">
        <v>582</v>
      </c>
      <c r="O51" s="14">
        <v>0</v>
      </c>
      <c r="P51" s="16">
        <v>0</v>
      </c>
      <c r="Q51" s="14">
        <v>0</v>
      </c>
      <c r="R51" s="16">
        <v>0</v>
      </c>
      <c r="S51" s="14">
        <v>4.4633429299999996</v>
      </c>
      <c r="T51" s="16">
        <v>0.51538373999999998</v>
      </c>
    </row>
    <row r="52" spans="1:20" x14ac:dyDescent="0.25">
      <c r="A52" s="11" t="s">
        <v>522</v>
      </c>
      <c r="B52" s="13">
        <v>5809</v>
      </c>
      <c r="C52" s="14">
        <f t="shared" si="1"/>
        <v>0</v>
      </c>
      <c r="D52" s="15">
        <v>5809</v>
      </c>
      <c r="E52" s="14">
        <v>86.273094299999997</v>
      </c>
      <c r="F52" s="16">
        <v>0.61696041000000001</v>
      </c>
      <c r="G52" s="14">
        <v>8.7231539599999994</v>
      </c>
      <c r="H52" s="16">
        <v>0.50706156999999996</v>
      </c>
      <c r="I52" s="14">
        <v>1.7195475499999999</v>
      </c>
      <c r="J52" s="16">
        <v>0.18871755000000001</v>
      </c>
      <c r="K52" s="14">
        <v>0</v>
      </c>
      <c r="L52" s="16">
        <v>0</v>
      </c>
      <c r="M52" s="14" t="s">
        <v>582</v>
      </c>
      <c r="N52" s="16" t="s">
        <v>582</v>
      </c>
      <c r="O52" s="14">
        <v>0</v>
      </c>
      <c r="P52" s="16">
        <v>0</v>
      </c>
      <c r="Q52" s="14">
        <v>0</v>
      </c>
      <c r="R52" s="16">
        <v>0</v>
      </c>
      <c r="S52" s="14">
        <v>3.2842041900000001</v>
      </c>
      <c r="T52" s="16">
        <v>0.25939395999999998</v>
      </c>
    </row>
    <row r="53" spans="1:20" x14ac:dyDescent="0.25">
      <c r="A53" s="11" t="s">
        <v>523</v>
      </c>
      <c r="B53" s="13">
        <v>5571</v>
      </c>
      <c r="C53" s="14">
        <f t="shared" si="1"/>
        <v>0</v>
      </c>
      <c r="D53" s="15">
        <v>5571</v>
      </c>
      <c r="E53" s="14">
        <v>85.779899510000007</v>
      </c>
      <c r="F53" s="16">
        <v>0.41005619999999998</v>
      </c>
      <c r="G53" s="14">
        <v>3.1317413599999999</v>
      </c>
      <c r="H53" s="16">
        <v>0.25643831</v>
      </c>
      <c r="I53" s="14">
        <v>7.7710624099999999</v>
      </c>
      <c r="J53" s="16">
        <v>0.31356281000000003</v>
      </c>
      <c r="K53" s="14">
        <v>0</v>
      </c>
      <c r="L53" s="16">
        <v>0</v>
      </c>
      <c r="M53" s="14" t="s">
        <v>582</v>
      </c>
      <c r="N53" s="16" t="s">
        <v>582</v>
      </c>
      <c r="O53" s="14">
        <v>0</v>
      </c>
      <c r="P53" s="16">
        <v>0</v>
      </c>
      <c r="Q53" s="14">
        <v>0</v>
      </c>
      <c r="R53" s="16">
        <v>0</v>
      </c>
      <c r="S53" s="14">
        <v>3.3172967199999999</v>
      </c>
      <c r="T53" s="16">
        <v>0.25020703</v>
      </c>
    </row>
    <row r="54" spans="1:20" x14ac:dyDescent="0.25">
      <c r="A54" s="11" t="s">
        <v>524</v>
      </c>
      <c r="B54" s="13">
        <v>4740</v>
      </c>
      <c r="C54" s="14">
        <f t="shared" si="1"/>
        <v>0</v>
      </c>
      <c r="D54" s="15">
        <v>4740</v>
      </c>
      <c r="E54" s="14">
        <v>90.531178859999997</v>
      </c>
      <c r="F54" s="16">
        <v>0.57182887000000004</v>
      </c>
      <c r="G54" s="14">
        <v>0.95285226999999995</v>
      </c>
      <c r="H54" s="16">
        <v>0.19428669000000001</v>
      </c>
      <c r="I54" s="14">
        <v>0.73177439</v>
      </c>
      <c r="J54" s="16">
        <v>0.14088579000000001</v>
      </c>
      <c r="K54" s="14">
        <v>0</v>
      </c>
      <c r="L54" s="16">
        <v>0</v>
      </c>
      <c r="M54" s="14" t="s">
        <v>582</v>
      </c>
      <c r="N54" s="16" t="s">
        <v>582</v>
      </c>
      <c r="O54" s="14">
        <v>0</v>
      </c>
      <c r="P54" s="16">
        <v>0</v>
      </c>
      <c r="Q54" s="14">
        <v>0</v>
      </c>
      <c r="R54" s="16">
        <v>0</v>
      </c>
      <c r="S54" s="14">
        <v>7.78419448</v>
      </c>
      <c r="T54" s="16">
        <v>0.54417086000000003</v>
      </c>
    </row>
    <row r="55" spans="1:20" x14ac:dyDescent="0.25">
      <c r="A55" s="11" t="s">
        <v>525</v>
      </c>
      <c r="B55" s="13">
        <v>5316</v>
      </c>
      <c r="C55" s="14">
        <f t="shared" si="1"/>
        <v>0</v>
      </c>
      <c r="D55" s="15">
        <v>5316</v>
      </c>
      <c r="E55" s="14">
        <v>92.884248040000003</v>
      </c>
      <c r="F55" s="16">
        <v>0.40611338000000002</v>
      </c>
      <c r="G55" s="14">
        <v>1.82267979</v>
      </c>
      <c r="H55" s="16">
        <v>0.24114515</v>
      </c>
      <c r="I55" s="14">
        <v>0.23964927999999999</v>
      </c>
      <c r="J55" s="16">
        <v>5.3150009999999998E-2</v>
      </c>
      <c r="K55" s="14">
        <v>0</v>
      </c>
      <c r="L55" s="16">
        <v>0</v>
      </c>
      <c r="M55" s="14" t="s">
        <v>582</v>
      </c>
      <c r="N55" s="16" t="s">
        <v>582</v>
      </c>
      <c r="O55" s="14">
        <v>0</v>
      </c>
      <c r="P55" s="16">
        <v>0</v>
      </c>
      <c r="Q55" s="14">
        <v>0</v>
      </c>
      <c r="R55" s="16">
        <v>0</v>
      </c>
      <c r="S55" s="14">
        <v>5.0534228800000003</v>
      </c>
      <c r="T55" s="16">
        <v>0.33398326</v>
      </c>
    </row>
    <row r="56" spans="1:20" x14ac:dyDescent="0.25">
      <c r="A56" s="11" t="s">
        <v>526</v>
      </c>
      <c r="B56" s="13">
        <v>5359</v>
      </c>
      <c r="C56" s="14">
        <f t="shared" si="1"/>
        <v>0</v>
      </c>
      <c r="D56" s="15">
        <v>5359</v>
      </c>
      <c r="E56" s="14">
        <v>62.339605929999998</v>
      </c>
      <c r="F56" s="16">
        <v>1.2905663999999999</v>
      </c>
      <c r="G56" s="14">
        <v>20.480225489999999</v>
      </c>
      <c r="H56" s="16">
        <v>0.96757329000000003</v>
      </c>
      <c r="I56" s="14">
        <v>13.237889409999999</v>
      </c>
      <c r="J56" s="16">
        <v>0.76561621999999996</v>
      </c>
      <c r="K56" s="14">
        <v>0</v>
      </c>
      <c r="L56" s="16">
        <v>0</v>
      </c>
      <c r="M56" s="14" t="s">
        <v>582</v>
      </c>
      <c r="N56" s="16" t="s">
        <v>582</v>
      </c>
      <c r="O56" s="14">
        <v>0</v>
      </c>
      <c r="P56" s="16">
        <v>0</v>
      </c>
      <c r="Q56" s="14">
        <v>0</v>
      </c>
      <c r="R56" s="16">
        <v>0</v>
      </c>
      <c r="S56" s="14">
        <v>3.9422791699999999</v>
      </c>
      <c r="T56" s="16">
        <v>0.83460075</v>
      </c>
    </row>
    <row r="57" spans="1:20" x14ac:dyDescent="0.25">
      <c r="A57" s="11" t="s">
        <v>527</v>
      </c>
      <c r="B57" s="13">
        <v>6513</v>
      </c>
      <c r="C57" s="14">
        <f t="shared" si="1"/>
        <v>0</v>
      </c>
      <c r="D57" s="15">
        <v>6513</v>
      </c>
      <c r="E57" s="14">
        <v>97.543581029999999</v>
      </c>
      <c r="F57" s="16">
        <v>0.26022574999999998</v>
      </c>
      <c r="G57" s="14">
        <v>3.2830659999999998E-2</v>
      </c>
      <c r="H57" s="16">
        <v>2.829052E-2</v>
      </c>
      <c r="I57" s="14">
        <v>9.7170859999999998E-2</v>
      </c>
      <c r="J57" s="16">
        <v>4.4841869999999999E-2</v>
      </c>
      <c r="K57" s="14">
        <v>0</v>
      </c>
      <c r="L57" s="16">
        <v>0</v>
      </c>
      <c r="M57" s="14" t="s">
        <v>582</v>
      </c>
      <c r="N57" s="16" t="s">
        <v>582</v>
      </c>
      <c r="O57" s="14">
        <v>0</v>
      </c>
      <c r="P57" s="16">
        <v>0</v>
      </c>
      <c r="Q57" s="14">
        <v>0</v>
      </c>
      <c r="R57" s="16">
        <v>0</v>
      </c>
      <c r="S57" s="14">
        <v>2.32641746</v>
      </c>
      <c r="T57" s="16">
        <v>0.23814619000000001</v>
      </c>
    </row>
    <row r="58" spans="1:20" x14ac:dyDescent="0.25">
      <c r="A58" s="11" t="s">
        <v>528</v>
      </c>
      <c r="B58" s="13">
        <v>7267</v>
      </c>
      <c r="C58" s="14">
        <f t="shared" si="1"/>
        <v>0</v>
      </c>
      <c r="D58" s="15">
        <v>7267</v>
      </c>
      <c r="E58" s="14">
        <v>83.270676600000002</v>
      </c>
      <c r="F58" s="16">
        <v>0.74875239999999998</v>
      </c>
      <c r="G58" s="14">
        <v>8.5454293999999997</v>
      </c>
      <c r="H58" s="16">
        <v>0.52887845</v>
      </c>
      <c r="I58" s="14">
        <v>2.9599023400000002</v>
      </c>
      <c r="J58" s="16">
        <v>0.32136574000000001</v>
      </c>
      <c r="K58" s="14">
        <v>0</v>
      </c>
      <c r="L58" s="16">
        <v>0</v>
      </c>
      <c r="M58" s="14" t="s">
        <v>582</v>
      </c>
      <c r="N58" s="16" t="s">
        <v>582</v>
      </c>
      <c r="O58" s="14">
        <v>0</v>
      </c>
      <c r="P58" s="16">
        <v>0</v>
      </c>
      <c r="Q58" s="14">
        <v>0</v>
      </c>
      <c r="R58" s="16">
        <v>0</v>
      </c>
      <c r="S58" s="14">
        <v>5.2239916700000002</v>
      </c>
      <c r="T58" s="16">
        <v>0.43883751999999998</v>
      </c>
    </row>
    <row r="59" spans="1:20" x14ac:dyDescent="0.25">
      <c r="A59" s="11" t="s">
        <v>529</v>
      </c>
      <c r="B59" s="13">
        <v>4826</v>
      </c>
      <c r="C59" s="14">
        <f t="shared" si="1"/>
        <v>0</v>
      </c>
      <c r="D59" s="15">
        <v>4826</v>
      </c>
      <c r="E59" s="14">
        <v>95.943680360000002</v>
      </c>
      <c r="F59" s="16">
        <v>0.31885537000000003</v>
      </c>
      <c r="G59" s="14">
        <v>0.79378947</v>
      </c>
      <c r="H59" s="16">
        <v>0.14166213</v>
      </c>
      <c r="I59" s="14">
        <v>0.70924535</v>
      </c>
      <c r="J59" s="16">
        <v>0.15616768</v>
      </c>
      <c r="K59" s="14">
        <v>0</v>
      </c>
      <c r="L59" s="16">
        <v>0</v>
      </c>
      <c r="M59" s="14" t="s">
        <v>582</v>
      </c>
      <c r="N59" s="16" t="s">
        <v>582</v>
      </c>
      <c r="O59" s="14">
        <v>0</v>
      </c>
      <c r="P59" s="16">
        <v>0</v>
      </c>
      <c r="Q59" s="14">
        <v>0</v>
      </c>
      <c r="R59" s="16">
        <v>0</v>
      </c>
      <c r="S59" s="14">
        <v>2.55328482</v>
      </c>
      <c r="T59" s="16">
        <v>0.25422312000000002</v>
      </c>
    </row>
    <row r="60" spans="1:20" x14ac:dyDescent="0.25">
      <c r="A60" s="11" t="s">
        <v>530</v>
      </c>
      <c r="B60" s="13">
        <v>4546</v>
      </c>
      <c r="C60" s="14">
        <f t="shared" si="1"/>
        <v>0</v>
      </c>
      <c r="D60" s="15">
        <v>4546</v>
      </c>
      <c r="E60" s="14">
        <v>86.628600759999998</v>
      </c>
      <c r="F60" s="16">
        <v>0.715642</v>
      </c>
      <c r="G60" s="14">
        <v>1.4213168599999999</v>
      </c>
      <c r="H60" s="16">
        <v>0.21537624</v>
      </c>
      <c r="I60" s="14">
        <v>1.63605533</v>
      </c>
      <c r="J60" s="16">
        <v>0.27394768000000003</v>
      </c>
      <c r="K60" s="14">
        <v>0</v>
      </c>
      <c r="L60" s="16">
        <v>0</v>
      </c>
      <c r="M60" s="14" t="s">
        <v>582</v>
      </c>
      <c r="N60" s="16" t="s">
        <v>582</v>
      </c>
      <c r="O60" s="14">
        <v>0</v>
      </c>
      <c r="P60" s="16">
        <v>0</v>
      </c>
      <c r="Q60" s="14">
        <v>0</v>
      </c>
      <c r="R60" s="16">
        <v>0</v>
      </c>
      <c r="S60" s="14">
        <v>10.31402705</v>
      </c>
      <c r="T60" s="16">
        <v>0.60821188000000004</v>
      </c>
    </row>
    <row r="61" spans="1:20" x14ac:dyDescent="0.25">
      <c r="A61" s="11" t="s">
        <v>531</v>
      </c>
      <c r="B61" s="13">
        <v>6525</v>
      </c>
      <c r="C61" s="14">
        <f t="shared" si="1"/>
        <v>0</v>
      </c>
      <c r="D61" s="15">
        <v>6525</v>
      </c>
      <c r="E61" s="14">
        <v>94.215253899999993</v>
      </c>
      <c r="F61" s="16">
        <v>0.40267835000000002</v>
      </c>
      <c r="G61" s="14">
        <v>1.3104086500000001</v>
      </c>
      <c r="H61" s="16">
        <v>0.12179904</v>
      </c>
      <c r="I61" s="14">
        <v>0.37037934</v>
      </c>
      <c r="J61" s="16">
        <v>9.7943349999999998E-2</v>
      </c>
      <c r="K61" s="14">
        <v>0</v>
      </c>
      <c r="L61" s="16">
        <v>0</v>
      </c>
      <c r="M61" s="14" t="s">
        <v>582</v>
      </c>
      <c r="N61" s="16" t="s">
        <v>582</v>
      </c>
      <c r="O61" s="14">
        <v>0</v>
      </c>
      <c r="P61" s="16">
        <v>0</v>
      </c>
      <c r="Q61" s="14">
        <v>0</v>
      </c>
      <c r="R61" s="16">
        <v>0</v>
      </c>
      <c r="S61" s="14">
        <v>4.1039580999999998</v>
      </c>
      <c r="T61" s="16">
        <v>0.35824874000000001</v>
      </c>
    </row>
    <row r="62" spans="1:20" x14ac:dyDescent="0.25">
      <c r="A62" s="11" t="s">
        <v>532</v>
      </c>
      <c r="B62" s="13">
        <v>4476</v>
      </c>
      <c r="C62" s="14">
        <f t="shared" si="1"/>
        <v>0</v>
      </c>
      <c r="D62" s="15">
        <v>4476</v>
      </c>
      <c r="E62" s="14">
        <v>37.337389790000003</v>
      </c>
      <c r="F62" s="16">
        <v>0.72033751000000001</v>
      </c>
      <c r="G62" s="14">
        <v>42.852848139999999</v>
      </c>
      <c r="H62" s="16">
        <v>0.63712526000000003</v>
      </c>
      <c r="I62" s="14">
        <v>18.628394480000001</v>
      </c>
      <c r="J62" s="16">
        <v>0.53555014999999995</v>
      </c>
      <c r="K62" s="14">
        <v>0</v>
      </c>
      <c r="L62" s="16">
        <v>0</v>
      </c>
      <c r="M62" s="14" t="s">
        <v>582</v>
      </c>
      <c r="N62" s="16" t="s">
        <v>582</v>
      </c>
      <c r="O62" s="14">
        <v>0</v>
      </c>
      <c r="P62" s="16">
        <v>0</v>
      </c>
      <c r="Q62" s="14">
        <v>0</v>
      </c>
      <c r="R62" s="16">
        <v>0</v>
      </c>
      <c r="S62" s="14">
        <v>1.18136759</v>
      </c>
      <c r="T62" s="16">
        <v>0.16256169000000001</v>
      </c>
    </row>
    <row r="63" spans="1:20" x14ac:dyDescent="0.25">
      <c r="A63" s="11" t="s">
        <v>533</v>
      </c>
      <c r="B63" s="13">
        <v>5324</v>
      </c>
      <c r="C63" s="14">
        <f t="shared" si="1"/>
        <v>0</v>
      </c>
      <c r="D63" s="15">
        <v>5324</v>
      </c>
      <c r="E63" s="14">
        <v>92.508712979999999</v>
      </c>
      <c r="F63" s="16">
        <v>0.39294428999999997</v>
      </c>
      <c r="G63" s="14">
        <v>1.30137853</v>
      </c>
      <c r="H63" s="16">
        <v>0.18219271000000001</v>
      </c>
      <c r="I63" s="14">
        <v>0.63228930000000005</v>
      </c>
      <c r="J63" s="16">
        <v>0.10113150999999999</v>
      </c>
      <c r="K63" s="14">
        <v>0</v>
      </c>
      <c r="L63" s="16">
        <v>0</v>
      </c>
      <c r="M63" s="14" t="s">
        <v>582</v>
      </c>
      <c r="N63" s="16" t="s">
        <v>582</v>
      </c>
      <c r="O63" s="14">
        <v>0</v>
      </c>
      <c r="P63" s="16">
        <v>0</v>
      </c>
      <c r="Q63" s="14">
        <v>0</v>
      </c>
      <c r="R63" s="16">
        <v>0</v>
      </c>
      <c r="S63" s="14">
        <v>5.5576191899999996</v>
      </c>
      <c r="T63" s="16">
        <v>0.31240233000000001</v>
      </c>
    </row>
    <row r="64" spans="1:20" x14ac:dyDescent="0.25">
      <c r="A64" s="11" t="s">
        <v>534</v>
      </c>
      <c r="B64" s="13">
        <v>3634</v>
      </c>
      <c r="C64" s="14">
        <f t="shared" si="1"/>
        <v>0</v>
      </c>
      <c r="D64" s="15">
        <v>3634</v>
      </c>
      <c r="E64" s="14">
        <v>91.063063110000002</v>
      </c>
      <c r="F64" s="16">
        <v>0.42078954000000002</v>
      </c>
      <c r="G64" s="14">
        <v>1.4192353</v>
      </c>
      <c r="H64" s="16">
        <v>0.19243287000000001</v>
      </c>
      <c r="I64" s="14">
        <v>3.3363830800000001</v>
      </c>
      <c r="J64" s="16">
        <v>0.30033143000000001</v>
      </c>
      <c r="K64" s="14">
        <v>0</v>
      </c>
      <c r="L64" s="16">
        <v>0</v>
      </c>
      <c r="M64" s="14" t="s">
        <v>582</v>
      </c>
      <c r="N64" s="16" t="s">
        <v>582</v>
      </c>
      <c r="O64" s="14">
        <v>0</v>
      </c>
      <c r="P64" s="16">
        <v>0</v>
      </c>
      <c r="Q64" s="14">
        <v>0</v>
      </c>
      <c r="R64" s="16">
        <v>0</v>
      </c>
      <c r="S64" s="14">
        <v>4.1813185099999997</v>
      </c>
      <c r="T64" s="16">
        <v>0.29368234999999998</v>
      </c>
    </row>
    <row r="65" spans="1:20" x14ac:dyDescent="0.25">
      <c r="A65" s="11" t="s">
        <v>535</v>
      </c>
      <c r="B65" s="13">
        <v>5325</v>
      </c>
      <c r="C65" s="14">
        <f t="shared" si="1"/>
        <v>0</v>
      </c>
      <c r="D65" s="15">
        <v>5325</v>
      </c>
      <c r="E65" s="14">
        <v>92.998025720000001</v>
      </c>
      <c r="F65" s="16">
        <v>0.42042654000000002</v>
      </c>
      <c r="G65" s="14">
        <v>0.95664294000000005</v>
      </c>
      <c r="H65" s="16">
        <v>0.15796473</v>
      </c>
      <c r="I65" s="14">
        <v>0.38125820999999999</v>
      </c>
      <c r="J65" s="16">
        <v>9.4320219999999996E-2</v>
      </c>
      <c r="K65" s="14">
        <v>0</v>
      </c>
      <c r="L65" s="16">
        <v>0</v>
      </c>
      <c r="M65" s="14" t="s">
        <v>582</v>
      </c>
      <c r="N65" s="16" t="s">
        <v>582</v>
      </c>
      <c r="O65" s="14">
        <v>0</v>
      </c>
      <c r="P65" s="16">
        <v>0</v>
      </c>
      <c r="Q65" s="14">
        <v>0</v>
      </c>
      <c r="R65" s="16">
        <v>0</v>
      </c>
      <c r="S65" s="14">
        <v>5.6640731300000002</v>
      </c>
      <c r="T65" s="16">
        <v>0.36809699000000001</v>
      </c>
    </row>
    <row r="66" spans="1:20" x14ac:dyDescent="0.25">
      <c r="A66" s="11" t="s">
        <v>536</v>
      </c>
      <c r="B66" s="13">
        <v>5665</v>
      </c>
      <c r="C66" s="14">
        <f t="shared" si="1"/>
        <v>0</v>
      </c>
      <c r="D66" s="15">
        <v>5665</v>
      </c>
      <c r="E66" s="14">
        <v>90.449181469999999</v>
      </c>
      <c r="F66" s="16">
        <v>0.34402533000000002</v>
      </c>
      <c r="G66" s="14">
        <v>3.5363221</v>
      </c>
      <c r="H66" s="16">
        <v>0.24263266999999999</v>
      </c>
      <c r="I66" s="14">
        <v>1.8649164300000001</v>
      </c>
      <c r="J66" s="16">
        <v>0.17119693999999999</v>
      </c>
      <c r="K66" s="14">
        <v>0</v>
      </c>
      <c r="L66" s="16">
        <v>0</v>
      </c>
      <c r="M66" s="14" t="s">
        <v>582</v>
      </c>
      <c r="N66" s="16" t="s">
        <v>582</v>
      </c>
      <c r="O66" s="14">
        <v>0</v>
      </c>
      <c r="P66" s="16">
        <v>0</v>
      </c>
      <c r="Q66" s="14">
        <v>0</v>
      </c>
      <c r="R66" s="16">
        <v>0</v>
      </c>
      <c r="S66" s="14">
        <v>4.1495800100000002</v>
      </c>
      <c r="T66" s="16">
        <v>0.26154614999999998</v>
      </c>
    </row>
    <row r="67" spans="1:20" x14ac:dyDescent="0.25">
      <c r="A67" s="11" t="s">
        <v>537</v>
      </c>
      <c r="B67" s="13">
        <v>6971</v>
      </c>
      <c r="C67" s="14">
        <f t="shared" si="1"/>
        <v>0</v>
      </c>
      <c r="D67" s="15">
        <v>6971</v>
      </c>
      <c r="E67" s="14">
        <v>97.942467489999999</v>
      </c>
      <c r="F67" s="16">
        <v>0.21999841000000001</v>
      </c>
      <c r="G67" s="14">
        <v>0.32100623</v>
      </c>
      <c r="H67" s="16">
        <v>8.2660880000000006E-2</v>
      </c>
      <c r="I67" s="14">
        <v>0.14172492</v>
      </c>
      <c r="J67" s="16">
        <v>4.8242979999999998E-2</v>
      </c>
      <c r="K67" s="14">
        <v>0</v>
      </c>
      <c r="L67" s="16">
        <v>0</v>
      </c>
      <c r="M67" s="14" t="s">
        <v>582</v>
      </c>
      <c r="N67" s="16" t="s">
        <v>582</v>
      </c>
      <c r="O67" s="14">
        <v>0</v>
      </c>
      <c r="P67" s="16">
        <v>0</v>
      </c>
      <c r="Q67" s="14">
        <v>0</v>
      </c>
      <c r="R67" s="16">
        <v>0</v>
      </c>
      <c r="S67" s="14">
        <v>1.5948013599999999</v>
      </c>
      <c r="T67" s="16">
        <v>0.18797433999999999</v>
      </c>
    </row>
    <row r="68" spans="1:20" x14ac:dyDescent="0.25">
      <c r="A68" s="11" t="s">
        <v>538</v>
      </c>
      <c r="B68" s="13">
        <v>12083</v>
      </c>
      <c r="C68" s="14">
        <f t="shared" si="1"/>
        <v>0</v>
      </c>
      <c r="D68" s="15">
        <v>12083</v>
      </c>
      <c r="E68" s="14">
        <v>42.329113800000002</v>
      </c>
      <c r="F68" s="16">
        <v>0.36169544999999997</v>
      </c>
      <c r="G68" s="14">
        <v>14.40334644</v>
      </c>
      <c r="H68" s="16">
        <v>0.32429970000000002</v>
      </c>
      <c r="I68" s="14">
        <v>37.762188430000002</v>
      </c>
      <c r="J68" s="16">
        <v>0.34675806999999997</v>
      </c>
      <c r="K68" s="14">
        <v>0</v>
      </c>
      <c r="L68" s="16">
        <v>0</v>
      </c>
      <c r="M68" s="14" t="s">
        <v>582</v>
      </c>
      <c r="N68" s="16" t="s">
        <v>582</v>
      </c>
      <c r="O68" s="14">
        <v>0</v>
      </c>
      <c r="P68" s="16">
        <v>0</v>
      </c>
      <c r="Q68" s="14">
        <v>0</v>
      </c>
      <c r="R68" s="16">
        <v>0</v>
      </c>
      <c r="S68" s="14">
        <v>5.5053513299999999</v>
      </c>
      <c r="T68" s="16">
        <v>0.19356809999999999</v>
      </c>
    </row>
    <row r="69" spans="1:20" x14ac:dyDescent="0.25">
      <c r="A69" s="11" t="s">
        <v>539</v>
      </c>
      <c r="B69" s="13">
        <v>4876</v>
      </c>
      <c r="C69" s="14">
        <f t="shared" si="1"/>
        <v>0</v>
      </c>
      <c r="D69" s="15">
        <v>4876</v>
      </c>
      <c r="E69" s="14">
        <v>98.429225119999998</v>
      </c>
      <c r="F69" s="16">
        <v>0.35278424000000003</v>
      </c>
      <c r="G69" s="14">
        <v>0.24605737</v>
      </c>
      <c r="H69" s="16">
        <v>7.8330010000000005E-2</v>
      </c>
      <c r="I69" s="14">
        <v>0.13105712</v>
      </c>
      <c r="J69" s="16">
        <v>5.6364240000000003E-2</v>
      </c>
      <c r="K69" s="14">
        <v>0</v>
      </c>
      <c r="L69" s="16">
        <v>0</v>
      </c>
      <c r="M69" s="14" t="s">
        <v>582</v>
      </c>
      <c r="N69" s="16" t="s">
        <v>582</v>
      </c>
      <c r="O69" s="14">
        <v>0</v>
      </c>
      <c r="P69" s="16">
        <v>0</v>
      </c>
      <c r="Q69" s="14">
        <v>0</v>
      </c>
      <c r="R69" s="16">
        <v>0</v>
      </c>
      <c r="S69" s="14">
        <v>1.1936603800000001</v>
      </c>
      <c r="T69" s="16">
        <v>0.31896570000000002</v>
      </c>
    </row>
    <row r="70" spans="1:20" x14ac:dyDescent="0.25">
      <c r="A70" s="11" t="s">
        <v>540</v>
      </c>
      <c r="B70" s="13">
        <v>6036</v>
      </c>
      <c r="C70" s="14">
        <f t="shared" si="1"/>
        <v>0</v>
      </c>
      <c r="D70" s="15">
        <v>6036</v>
      </c>
      <c r="E70" s="14">
        <v>88.472111150000003</v>
      </c>
      <c r="F70" s="16">
        <v>0.77427579000000002</v>
      </c>
      <c r="G70" s="14">
        <v>3.6033634700000001</v>
      </c>
      <c r="H70" s="16">
        <v>0.33939269999999999</v>
      </c>
      <c r="I70" s="14">
        <v>2.92425771</v>
      </c>
      <c r="J70" s="16">
        <v>0.28971584</v>
      </c>
      <c r="K70" s="14">
        <v>0</v>
      </c>
      <c r="L70" s="16">
        <v>0</v>
      </c>
      <c r="M70" s="14" t="s">
        <v>582</v>
      </c>
      <c r="N70" s="16" t="s">
        <v>582</v>
      </c>
      <c r="O70" s="14">
        <v>0</v>
      </c>
      <c r="P70" s="16">
        <v>0</v>
      </c>
      <c r="Q70" s="14">
        <v>0</v>
      </c>
      <c r="R70" s="16">
        <v>0</v>
      </c>
      <c r="S70" s="14">
        <v>5.0002676700000004</v>
      </c>
      <c r="T70" s="16">
        <v>0.81212280999999997</v>
      </c>
    </row>
    <row r="71" spans="1:20" x14ac:dyDescent="0.25">
      <c r="A71" s="11" t="s">
        <v>541</v>
      </c>
      <c r="B71" s="13">
        <v>6115</v>
      </c>
      <c r="C71" s="14">
        <f t="shared" si="1"/>
        <v>0</v>
      </c>
      <c r="D71" s="15">
        <v>6115</v>
      </c>
      <c r="E71" s="14">
        <v>77.761017140000007</v>
      </c>
      <c r="F71" s="16">
        <v>0.96034551000000001</v>
      </c>
      <c r="G71" s="14">
        <v>6.6015174300000004</v>
      </c>
      <c r="H71" s="16">
        <v>0.31963349000000002</v>
      </c>
      <c r="I71" s="14">
        <v>13.89240773</v>
      </c>
      <c r="J71" s="16">
        <v>0.83447117999999998</v>
      </c>
      <c r="K71" s="14">
        <v>0</v>
      </c>
      <c r="L71" s="16">
        <v>0</v>
      </c>
      <c r="M71" s="14" t="s">
        <v>582</v>
      </c>
      <c r="N71" s="16" t="s">
        <v>582</v>
      </c>
      <c r="O71" s="14">
        <v>0</v>
      </c>
      <c r="P71" s="16">
        <v>0</v>
      </c>
      <c r="Q71" s="14">
        <v>0</v>
      </c>
      <c r="R71" s="16">
        <v>0</v>
      </c>
      <c r="S71" s="14">
        <v>1.7450577</v>
      </c>
      <c r="T71" s="16">
        <v>0.18635677</v>
      </c>
    </row>
    <row r="72" spans="1:20" x14ac:dyDescent="0.25">
      <c r="A72" s="11" t="s">
        <v>542</v>
      </c>
      <c r="B72" s="13">
        <v>7708</v>
      </c>
      <c r="C72" s="14">
        <f t="shared" si="1"/>
        <v>0</v>
      </c>
      <c r="D72" s="15">
        <v>7708</v>
      </c>
      <c r="E72" s="14">
        <v>98.696494630000004</v>
      </c>
      <c r="F72" s="16">
        <v>0.15117071000000001</v>
      </c>
      <c r="G72" s="14">
        <v>0.20751876999999999</v>
      </c>
      <c r="H72" s="16">
        <v>5.294579E-2</v>
      </c>
      <c r="I72" s="14">
        <v>7.1400959999999999E-2</v>
      </c>
      <c r="J72" s="16">
        <v>2.8831039999999999E-2</v>
      </c>
      <c r="K72" s="14">
        <v>0</v>
      </c>
      <c r="L72" s="16">
        <v>0</v>
      </c>
      <c r="M72" s="14" t="s">
        <v>582</v>
      </c>
      <c r="N72" s="16" t="s">
        <v>582</v>
      </c>
      <c r="O72" s="14">
        <v>0</v>
      </c>
      <c r="P72" s="16">
        <v>0</v>
      </c>
      <c r="Q72" s="14">
        <v>0</v>
      </c>
      <c r="R72" s="16">
        <v>0</v>
      </c>
      <c r="S72" s="14">
        <v>1.0245856499999999</v>
      </c>
      <c r="T72" s="16">
        <v>0.13937256000000001</v>
      </c>
    </row>
    <row r="73" spans="1:20" x14ac:dyDescent="0.25">
      <c r="A73" s="11" t="s">
        <v>543</v>
      </c>
      <c r="B73" s="13">
        <v>8249</v>
      </c>
      <c r="C73" s="14">
        <f t="shared" si="1"/>
        <v>0</v>
      </c>
      <c r="D73" s="15">
        <v>8249</v>
      </c>
      <c r="E73" s="14">
        <v>94.611875569999995</v>
      </c>
      <c r="F73" s="16">
        <v>0.58744817000000005</v>
      </c>
      <c r="G73" s="14">
        <v>0.66244298999999995</v>
      </c>
      <c r="H73" s="16">
        <v>0.20544181</v>
      </c>
      <c r="I73" s="14">
        <v>0.11866570999999999</v>
      </c>
      <c r="J73" s="16">
        <v>6.7644919999999997E-2</v>
      </c>
      <c r="K73" s="14">
        <v>0</v>
      </c>
      <c r="L73" s="16">
        <v>0</v>
      </c>
      <c r="M73" s="14" t="s">
        <v>582</v>
      </c>
      <c r="N73" s="16" t="s">
        <v>582</v>
      </c>
      <c r="O73" s="14">
        <v>0</v>
      </c>
      <c r="P73" s="16">
        <v>0</v>
      </c>
      <c r="Q73" s="14">
        <v>0</v>
      </c>
      <c r="R73" s="16">
        <v>0</v>
      </c>
      <c r="S73" s="14">
        <v>4.6070157299999996</v>
      </c>
      <c r="T73" s="16">
        <v>0.51974556000000005</v>
      </c>
    </row>
    <row r="74" spans="1:20" x14ac:dyDescent="0.25">
      <c r="A74" s="11" t="s">
        <v>544</v>
      </c>
      <c r="B74" s="13">
        <v>4692</v>
      </c>
      <c r="C74" s="14">
        <f t="shared" si="1"/>
        <v>0</v>
      </c>
      <c r="D74" s="15">
        <v>4692</v>
      </c>
      <c r="E74" s="14">
        <v>86.669146330000004</v>
      </c>
      <c r="F74" s="16">
        <v>0.50205913999999996</v>
      </c>
      <c r="G74" s="14">
        <v>1.80606226</v>
      </c>
      <c r="H74" s="16">
        <v>0.21994757000000001</v>
      </c>
      <c r="I74" s="14">
        <v>1.36001138</v>
      </c>
      <c r="J74" s="16">
        <v>0.20600075000000001</v>
      </c>
      <c r="K74" s="14">
        <v>0</v>
      </c>
      <c r="L74" s="16">
        <v>0</v>
      </c>
      <c r="M74" s="14" t="s">
        <v>582</v>
      </c>
      <c r="N74" s="16" t="s">
        <v>582</v>
      </c>
      <c r="O74" s="14">
        <v>0</v>
      </c>
      <c r="P74" s="16">
        <v>0</v>
      </c>
      <c r="Q74" s="14">
        <v>0</v>
      </c>
      <c r="R74" s="16">
        <v>0</v>
      </c>
      <c r="S74" s="14">
        <v>10.164780029999999</v>
      </c>
      <c r="T74" s="16">
        <v>0.40792316000000001</v>
      </c>
    </row>
    <row r="75" spans="1:20" x14ac:dyDescent="0.25">
      <c r="A75" s="11" t="s">
        <v>545</v>
      </c>
      <c r="B75" s="13">
        <v>5375</v>
      </c>
      <c r="C75" s="14">
        <f t="shared" si="1"/>
        <v>0</v>
      </c>
      <c r="D75" s="15">
        <v>5375</v>
      </c>
      <c r="E75" s="14">
        <v>90.698940590000007</v>
      </c>
      <c r="F75" s="16">
        <v>0.83362831999999998</v>
      </c>
      <c r="G75" s="14">
        <v>0.90993822000000002</v>
      </c>
      <c r="H75" s="16">
        <v>0.14349986000000001</v>
      </c>
      <c r="I75" s="14">
        <v>0.46433055000000001</v>
      </c>
      <c r="J75" s="16">
        <v>9.6562949999999995E-2</v>
      </c>
      <c r="K75" s="14">
        <v>0</v>
      </c>
      <c r="L75" s="16">
        <v>0</v>
      </c>
      <c r="M75" s="14" t="s">
        <v>582</v>
      </c>
      <c r="N75" s="16" t="s">
        <v>582</v>
      </c>
      <c r="O75" s="14">
        <v>0</v>
      </c>
      <c r="P75" s="16">
        <v>0</v>
      </c>
      <c r="Q75" s="14">
        <v>0</v>
      </c>
      <c r="R75" s="16">
        <v>0</v>
      </c>
      <c r="S75" s="14">
        <v>7.9267906400000001</v>
      </c>
      <c r="T75" s="16">
        <v>0.76977622000000001</v>
      </c>
    </row>
    <row r="76" spans="1:20" x14ac:dyDescent="0.25">
      <c r="A76" s="11" t="s">
        <v>546</v>
      </c>
      <c r="B76" s="13">
        <v>14167</v>
      </c>
      <c r="C76" s="14">
        <f t="shared" si="1"/>
        <v>0</v>
      </c>
      <c r="D76" s="15">
        <v>14167</v>
      </c>
      <c r="E76" s="14">
        <v>40.062096769999997</v>
      </c>
      <c r="F76" s="16">
        <v>0.89957719000000003</v>
      </c>
      <c r="G76" s="14">
        <v>21.86576599</v>
      </c>
      <c r="H76" s="16">
        <v>0.66655534000000005</v>
      </c>
      <c r="I76" s="14">
        <v>32.546239159999999</v>
      </c>
      <c r="J76" s="16">
        <v>0.86457185999999997</v>
      </c>
      <c r="K76" s="14">
        <v>0</v>
      </c>
      <c r="L76" s="16">
        <v>0</v>
      </c>
      <c r="M76" s="14" t="s">
        <v>582</v>
      </c>
      <c r="N76" s="16" t="s">
        <v>582</v>
      </c>
      <c r="O76" s="14">
        <v>0</v>
      </c>
      <c r="P76" s="16">
        <v>0</v>
      </c>
      <c r="Q76" s="14">
        <v>0</v>
      </c>
      <c r="R76" s="16">
        <v>0</v>
      </c>
      <c r="S76" s="14">
        <v>5.5258980800000002</v>
      </c>
      <c r="T76" s="16">
        <v>0.38306926000000002</v>
      </c>
    </row>
    <row r="77" spans="1:20" x14ac:dyDescent="0.25">
      <c r="A77" s="11" t="s">
        <v>547</v>
      </c>
      <c r="B77" s="13">
        <v>6062</v>
      </c>
      <c r="C77" s="14">
        <f t="shared" si="1"/>
        <v>0</v>
      </c>
      <c r="D77" s="15">
        <v>6062</v>
      </c>
      <c r="E77" s="14">
        <v>94.494905029999998</v>
      </c>
      <c r="F77" s="16">
        <v>0.39133175999999997</v>
      </c>
      <c r="G77" s="14">
        <v>0.25526907999999998</v>
      </c>
      <c r="H77" s="16">
        <v>7.4287149999999996E-2</v>
      </c>
      <c r="I77" s="14">
        <v>0.33024439</v>
      </c>
      <c r="J77" s="16">
        <v>7.9055050000000002E-2</v>
      </c>
      <c r="K77" s="14">
        <v>0</v>
      </c>
      <c r="L77" s="16">
        <v>0</v>
      </c>
      <c r="M77" s="14" t="s">
        <v>582</v>
      </c>
      <c r="N77" s="16" t="s">
        <v>582</v>
      </c>
      <c r="O77" s="14">
        <v>0</v>
      </c>
      <c r="P77" s="16">
        <v>0</v>
      </c>
      <c r="Q77" s="14">
        <v>0</v>
      </c>
      <c r="R77" s="16">
        <v>0</v>
      </c>
      <c r="S77" s="14">
        <v>4.9195814999999996</v>
      </c>
      <c r="T77" s="16">
        <v>0.38549562999999998</v>
      </c>
    </row>
    <row r="78" spans="1:20" x14ac:dyDescent="0.25">
      <c r="A78" s="11" t="s">
        <v>548</v>
      </c>
      <c r="B78" s="13">
        <v>5826</v>
      </c>
      <c r="C78" s="14">
        <f t="shared" si="1"/>
        <v>0</v>
      </c>
      <c r="D78" s="15">
        <v>5826</v>
      </c>
      <c r="E78" s="14">
        <v>98.971466579999998</v>
      </c>
      <c r="F78" s="16">
        <v>0.24842942000000001</v>
      </c>
      <c r="G78" s="14">
        <v>5.8844489999999999E-2</v>
      </c>
      <c r="H78" s="16">
        <v>3.1954139999999999E-2</v>
      </c>
      <c r="I78" s="14">
        <v>3.7402589999999999E-2</v>
      </c>
      <c r="J78" s="16">
        <v>3.7074000000000003E-2</v>
      </c>
      <c r="K78" s="14">
        <v>0</v>
      </c>
      <c r="L78" s="16">
        <v>0</v>
      </c>
      <c r="M78" s="14" t="s">
        <v>582</v>
      </c>
      <c r="N78" s="16" t="s">
        <v>582</v>
      </c>
      <c r="O78" s="14">
        <v>0</v>
      </c>
      <c r="P78" s="16">
        <v>0</v>
      </c>
      <c r="Q78" s="14">
        <v>0</v>
      </c>
      <c r="R78" s="16">
        <v>0</v>
      </c>
      <c r="S78" s="14">
        <v>0.93228633999999999</v>
      </c>
      <c r="T78" s="16">
        <v>0.25160213999999997</v>
      </c>
    </row>
    <row r="79" spans="1:20" ht="24.95" customHeight="1" x14ac:dyDescent="0.25">
      <c r="A79" s="11" t="s">
        <v>549</v>
      </c>
      <c r="B79" s="13">
        <v>1657</v>
      </c>
      <c r="C79" s="14">
        <f t="shared" si="1"/>
        <v>0</v>
      </c>
      <c r="D79" s="15">
        <v>1657</v>
      </c>
      <c r="E79" s="14">
        <v>80.155797539999995</v>
      </c>
      <c r="F79" s="16">
        <v>2.8318885599999999</v>
      </c>
      <c r="G79" s="14">
        <v>10.41770217</v>
      </c>
      <c r="H79" s="16">
        <v>1.13205976</v>
      </c>
      <c r="I79" s="14">
        <v>6.0327468399999997</v>
      </c>
      <c r="J79" s="16">
        <v>1.00105533</v>
      </c>
      <c r="K79" s="14">
        <v>0</v>
      </c>
      <c r="L79" s="16">
        <v>0</v>
      </c>
      <c r="M79" s="14" t="s">
        <v>582</v>
      </c>
      <c r="N79" s="16" t="s">
        <v>582</v>
      </c>
      <c r="O79" s="14">
        <v>0</v>
      </c>
      <c r="P79" s="16">
        <v>0</v>
      </c>
      <c r="Q79" s="14">
        <v>0</v>
      </c>
      <c r="R79" s="16">
        <v>0</v>
      </c>
      <c r="S79" s="14">
        <v>3.3937534600000001</v>
      </c>
      <c r="T79" s="16">
        <v>2.1839901300000002</v>
      </c>
    </row>
    <row r="80" spans="1:20" x14ac:dyDescent="0.25">
      <c r="A80" s="11" t="s">
        <v>550</v>
      </c>
      <c r="B80" s="13">
        <v>7841</v>
      </c>
      <c r="C80" s="14">
        <f t="shared" si="1"/>
        <v>0</v>
      </c>
      <c r="D80" s="15">
        <v>7841</v>
      </c>
      <c r="E80" s="14">
        <v>86.798009030000003</v>
      </c>
      <c r="F80" s="16">
        <v>1.0089426699999999</v>
      </c>
      <c r="G80" s="14">
        <v>9.3620579199999998</v>
      </c>
      <c r="H80" s="16">
        <v>0.79742382999999994</v>
      </c>
      <c r="I80" s="14">
        <v>3.5660485999999998</v>
      </c>
      <c r="J80" s="16">
        <v>0.48453702999999998</v>
      </c>
      <c r="K80" s="14">
        <v>0</v>
      </c>
      <c r="L80" s="16">
        <v>0</v>
      </c>
      <c r="M80" s="14" t="s">
        <v>582</v>
      </c>
      <c r="N80" s="16" t="s">
        <v>582</v>
      </c>
      <c r="O80" s="14">
        <v>0</v>
      </c>
      <c r="P80" s="16">
        <v>0</v>
      </c>
      <c r="Q80" s="14">
        <v>0</v>
      </c>
      <c r="R80" s="16">
        <v>0</v>
      </c>
      <c r="S80" s="14">
        <v>0.27388444000000001</v>
      </c>
      <c r="T80" s="16">
        <v>0.10547157</v>
      </c>
    </row>
    <row r="81" spans="1:20" x14ac:dyDescent="0.25">
      <c r="A81" s="19" t="s">
        <v>551</v>
      </c>
      <c r="B81" s="13">
        <v>8861</v>
      </c>
      <c r="C81" s="14">
        <f t="shared" si="1"/>
        <v>0</v>
      </c>
      <c r="D81" s="15">
        <v>8861</v>
      </c>
      <c r="E81" s="14">
        <v>95.642809740000004</v>
      </c>
      <c r="F81" s="16">
        <v>0.36343477000000002</v>
      </c>
      <c r="G81" s="14">
        <v>0.75390387000000003</v>
      </c>
      <c r="H81" s="16">
        <v>0.19820346999999999</v>
      </c>
      <c r="I81" s="14">
        <v>0.12725289000000001</v>
      </c>
      <c r="J81" s="16">
        <v>2.969726E-2</v>
      </c>
      <c r="K81" s="14">
        <v>0</v>
      </c>
      <c r="L81" s="16">
        <v>0</v>
      </c>
      <c r="M81" s="14" t="s">
        <v>582</v>
      </c>
      <c r="N81" s="16" t="s">
        <v>582</v>
      </c>
      <c r="O81" s="14">
        <v>0</v>
      </c>
      <c r="P81" s="16">
        <v>0</v>
      </c>
      <c r="Q81" s="14">
        <v>0</v>
      </c>
      <c r="R81" s="16">
        <v>0</v>
      </c>
      <c r="S81" s="14">
        <v>3.4760334899999998</v>
      </c>
      <c r="T81" s="16">
        <v>0.32573062000000003</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x14ac:dyDescent="0.25">
      <c r="A2" s="25" t="s">
        <v>944</v>
      </c>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4" spans="1:28" ht="30" customHeight="1" x14ac:dyDescent="0.25">
      <c r="A4" s="4"/>
      <c r="B4" s="5" t="s">
        <v>458</v>
      </c>
      <c r="C4" s="5" t="s">
        <v>459</v>
      </c>
      <c r="D4" s="6" t="s">
        <v>458</v>
      </c>
      <c r="E4" s="21" t="s">
        <v>618</v>
      </c>
      <c r="F4" s="22"/>
      <c r="G4" s="21" t="s">
        <v>945</v>
      </c>
      <c r="H4" s="22"/>
      <c r="I4" s="21" t="s">
        <v>946</v>
      </c>
      <c r="J4" s="22"/>
      <c r="K4" s="21" t="s">
        <v>947</v>
      </c>
      <c r="L4" s="22"/>
      <c r="M4" s="21" t="s">
        <v>948</v>
      </c>
      <c r="N4" s="22"/>
      <c r="O4" s="21" t="s">
        <v>949</v>
      </c>
      <c r="P4" s="22"/>
      <c r="Q4" s="21" t="s">
        <v>950</v>
      </c>
      <c r="R4" s="22"/>
      <c r="S4" s="21" t="s">
        <v>579</v>
      </c>
      <c r="T4" s="22"/>
      <c r="U4" s="21" t="s">
        <v>580</v>
      </c>
      <c r="V4" s="22"/>
      <c r="W4" s="21" t="s">
        <v>468</v>
      </c>
      <c r="X4" s="22"/>
      <c r="Y4" s="21" t="s">
        <v>469</v>
      </c>
      <c r="Z4" s="22"/>
      <c r="AA4" s="21" t="s">
        <v>581</v>
      </c>
      <c r="AB4" s="22"/>
    </row>
    <row r="5" spans="1:2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row>
    <row r="6" spans="1:2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2"/>
    </row>
    <row r="7" spans="1:28" x14ac:dyDescent="0.25">
      <c r="A7" s="11" t="s">
        <v>476</v>
      </c>
      <c r="B7" s="13">
        <v>14530</v>
      </c>
      <c r="C7" s="14">
        <f>(343/B7*100)</f>
        <v>2.3606331727460428</v>
      </c>
      <c r="D7" s="15">
        <v>14187</v>
      </c>
      <c r="E7" s="14">
        <v>0.77281648000000003</v>
      </c>
      <c r="F7" s="16">
        <v>0.10376806</v>
      </c>
      <c r="G7" s="14">
        <v>2.9260626699999999</v>
      </c>
      <c r="H7" s="16">
        <v>0.16697866</v>
      </c>
      <c r="I7" s="14">
        <v>11.58658445</v>
      </c>
      <c r="J7" s="16">
        <v>0.35368977000000001</v>
      </c>
      <c r="K7" s="14">
        <v>1.93389155</v>
      </c>
      <c r="L7" s="16">
        <v>0.14480607000000001</v>
      </c>
      <c r="M7" s="14">
        <v>29.63752444</v>
      </c>
      <c r="N7" s="16">
        <v>0.45633063000000001</v>
      </c>
      <c r="O7" s="14">
        <v>13.20253887</v>
      </c>
      <c r="P7" s="16">
        <v>0.36948985000000001</v>
      </c>
      <c r="Q7" s="14">
        <v>36.684235200000003</v>
      </c>
      <c r="R7" s="16">
        <v>0.59680233999999999</v>
      </c>
      <c r="S7" s="14">
        <v>0</v>
      </c>
      <c r="T7" s="16">
        <v>0</v>
      </c>
      <c r="U7" s="14" t="s">
        <v>582</v>
      </c>
      <c r="V7" s="16" t="s">
        <v>582</v>
      </c>
      <c r="W7" s="14">
        <v>0</v>
      </c>
      <c r="X7" s="16">
        <v>0</v>
      </c>
      <c r="Y7" s="14">
        <v>0</v>
      </c>
      <c r="Z7" s="16">
        <v>0</v>
      </c>
      <c r="AA7" s="14">
        <v>3.2563463399999999</v>
      </c>
      <c r="AB7" s="16">
        <v>0.20031252999999999</v>
      </c>
    </row>
    <row r="8" spans="1:28" x14ac:dyDescent="0.25">
      <c r="A8" s="11" t="s">
        <v>478</v>
      </c>
      <c r="B8" s="13">
        <v>7007</v>
      </c>
      <c r="C8" s="14">
        <f>(20/B8*100)</f>
        <v>0.28542885685742825</v>
      </c>
      <c r="D8" s="15">
        <v>6987</v>
      </c>
      <c r="E8" s="14">
        <v>1.4783457200000001</v>
      </c>
      <c r="F8" s="16">
        <v>0.16927350999999999</v>
      </c>
      <c r="G8" s="14">
        <v>1.3924800500000001</v>
      </c>
      <c r="H8" s="16">
        <v>0.17966724000000001</v>
      </c>
      <c r="I8" s="14">
        <v>5.5917867000000001</v>
      </c>
      <c r="J8" s="16">
        <v>0.37195055999999999</v>
      </c>
      <c r="K8" s="14">
        <v>32.542437339999999</v>
      </c>
      <c r="L8" s="16">
        <v>0.64639451000000003</v>
      </c>
      <c r="M8" s="14">
        <v>24.608460130000001</v>
      </c>
      <c r="N8" s="16">
        <v>0.56812901000000005</v>
      </c>
      <c r="O8" s="14">
        <v>13.485908820000001</v>
      </c>
      <c r="P8" s="16">
        <v>0.45277311999999997</v>
      </c>
      <c r="Q8" s="14">
        <v>17.661138609999998</v>
      </c>
      <c r="R8" s="16">
        <v>0.67226657999999995</v>
      </c>
      <c r="S8" s="14">
        <v>0</v>
      </c>
      <c r="T8" s="16">
        <v>0</v>
      </c>
      <c r="U8" s="14" t="s">
        <v>582</v>
      </c>
      <c r="V8" s="16" t="s">
        <v>582</v>
      </c>
      <c r="W8" s="14">
        <v>0</v>
      </c>
      <c r="X8" s="16">
        <v>0</v>
      </c>
      <c r="Y8" s="14">
        <v>0</v>
      </c>
      <c r="Z8" s="16">
        <v>0</v>
      </c>
      <c r="AA8" s="14">
        <v>3.2394426300000001</v>
      </c>
      <c r="AB8" s="16">
        <v>0.29061019999999999</v>
      </c>
    </row>
    <row r="9" spans="1:28" x14ac:dyDescent="0.25">
      <c r="A9" s="11" t="s">
        <v>479</v>
      </c>
      <c r="B9" s="13">
        <v>9651</v>
      </c>
      <c r="C9" s="14">
        <f>(76/B9*100)</f>
        <v>0.7874831623665941</v>
      </c>
      <c r="D9" s="15">
        <v>9575</v>
      </c>
      <c r="E9" s="14">
        <v>2.2036124899999998</v>
      </c>
      <c r="F9" s="16">
        <v>0.19874813</v>
      </c>
      <c r="G9" s="14">
        <v>1.9618571899999999</v>
      </c>
      <c r="H9" s="16">
        <v>0.20116993</v>
      </c>
      <c r="I9" s="14">
        <v>5.4202099700000002</v>
      </c>
      <c r="J9" s="16">
        <v>0.25895457</v>
      </c>
      <c r="K9" s="14">
        <v>7.0715374600000001</v>
      </c>
      <c r="L9" s="16">
        <v>0.30088732000000001</v>
      </c>
      <c r="M9" s="14">
        <v>22.755014880000001</v>
      </c>
      <c r="N9" s="16">
        <v>0.48766819</v>
      </c>
      <c r="O9" s="14">
        <v>21.168948759999999</v>
      </c>
      <c r="P9" s="16">
        <v>0.50683484000000001</v>
      </c>
      <c r="Q9" s="14">
        <v>34.82157934</v>
      </c>
      <c r="R9" s="16">
        <v>0.78314801999999994</v>
      </c>
      <c r="S9" s="14">
        <v>0</v>
      </c>
      <c r="T9" s="16">
        <v>0</v>
      </c>
      <c r="U9" s="14" t="s">
        <v>582</v>
      </c>
      <c r="V9" s="16" t="s">
        <v>582</v>
      </c>
      <c r="W9" s="14">
        <v>0</v>
      </c>
      <c r="X9" s="16">
        <v>0</v>
      </c>
      <c r="Y9" s="14">
        <v>0</v>
      </c>
      <c r="Z9" s="16">
        <v>0</v>
      </c>
      <c r="AA9" s="14">
        <v>4.5972398999999999</v>
      </c>
      <c r="AB9" s="16">
        <v>0.27296896999999998</v>
      </c>
    </row>
    <row r="10" spans="1:28" x14ac:dyDescent="0.25">
      <c r="A10" s="11" t="s">
        <v>480</v>
      </c>
      <c r="B10" s="13">
        <v>20058</v>
      </c>
      <c r="C10" s="14">
        <f>(521/B10*100)</f>
        <v>2.5974673447003687</v>
      </c>
      <c r="D10" s="15">
        <v>19537</v>
      </c>
      <c r="E10" s="14">
        <v>0.55746521000000004</v>
      </c>
      <c r="F10" s="16">
        <v>8.1413910000000006E-2</v>
      </c>
      <c r="G10" s="14">
        <v>0.77925957999999995</v>
      </c>
      <c r="H10" s="16">
        <v>0.10789135</v>
      </c>
      <c r="I10" s="14">
        <v>4.01949456</v>
      </c>
      <c r="J10" s="16">
        <v>0.21220942000000001</v>
      </c>
      <c r="K10" s="14">
        <v>0</v>
      </c>
      <c r="L10" s="16">
        <v>0</v>
      </c>
      <c r="M10" s="14">
        <v>23.333365149999999</v>
      </c>
      <c r="N10" s="16">
        <v>0.57571008000000001</v>
      </c>
      <c r="O10" s="14">
        <v>25.47719257</v>
      </c>
      <c r="P10" s="16">
        <v>0.52099585000000004</v>
      </c>
      <c r="Q10" s="14">
        <v>44.596887270000003</v>
      </c>
      <c r="R10" s="16">
        <v>0.84371806999999999</v>
      </c>
      <c r="S10" s="14">
        <v>0</v>
      </c>
      <c r="T10" s="16">
        <v>0</v>
      </c>
      <c r="U10" s="14" t="s">
        <v>582</v>
      </c>
      <c r="V10" s="16" t="s">
        <v>582</v>
      </c>
      <c r="W10" s="14">
        <v>0</v>
      </c>
      <c r="X10" s="16">
        <v>0</v>
      </c>
      <c r="Y10" s="14">
        <v>0</v>
      </c>
      <c r="Z10" s="16">
        <v>0</v>
      </c>
      <c r="AA10" s="14">
        <v>1.2363356599999999</v>
      </c>
      <c r="AB10" s="16">
        <v>0.15291875999999999</v>
      </c>
    </row>
    <row r="11" spans="1:28" x14ac:dyDescent="0.25">
      <c r="A11" s="11" t="s">
        <v>481</v>
      </c>
      <c r="B11" s="13">
        <v>7053</v>
      </c>
      <c r="C11" s="14">
        <f>(45/B11*100)</f>
        <v>0.6380263717566993</v>
      </c>
      <c r="D11" s="15">
        <v>7008</v>
      </c>
      <c r="E11" s="14">
        <v>2.8647597299999998</v>
      </c>
      <c r="F11" s="16">
        <v>0.26286316999999998</v>
      </c>
      <c r="G11" s="14">
        <v>3.9352300900000001</v>
      </c>
      <c r="H11" s="16">
        <v>0.37486120000000001</v>
      </c>
      <c r="I11" s="14">
        <v>17.954061329999998</v>
      </c>
      <c r="J11" s="16">
        <v>0.70343427999999997</v>
      </c>
      <c r="K11" s="14">
        <v>11.22769798</v>
      </c>
      <c r="L11" s="16">
        <v>0.51997709999999997</v>
      </c>
      <c r="M11" s="14">
        <v>29.101406529999998</v>
      </c>
      <c r="N11" s="16">
        <v>0.73586741</v>
      </c>
      <c r="O11" s="14">
        <v>11.740745820000001</v>
      </c>
      <c r="P11" s="16">
        <v>0.57615620999999995</v>
      </c>
      <c r="Q11" s="14">
        <v>18.628338859999999</v>
      </c>
      <c r="R11" s="16">
        <v>0.74233293</v>
      </c>
      <c r="S11" s="14">
        <v>0</v>
      </c>
      <c r="T11" s="16">
        <v>0</v>
      </c>
      <c r="U11" s="14" t="s">
        <v>582</v>
      </c>
      <c r="V11" s="16" t="s">
        <v>582</v>
      </c>
      <c r="W11" s="14">
        <v>0</v>
      </c>
      <c r="X11" s="16">
        <v>0</v>
      </c>
      <c r="Y11" s="14">
        <v>0</v>
      </c>
      <c r="Z11" s="16">
        <v>0</v>
      </c>
      <c r="AA11" s="14">
        <v>4.5477596699999996</v>
      </c>
      <c r="AB11" s="16">
        <v>0.36997781000000002</v>
      </c>
    </row>
    <row r="12" spans="1:28" x14ac:dyDescent="0.25">
      <c r="A12" s="11" t="s">
        <v>482</v>
      </c>
      <c r="B12" s="13">
        <v>6894</v>
      </c>
      <c r="C12" s="14">
        <f>(0/B12*100)</f>
        <v>0</v>
      </c>
      <c r="D12" s="15">
        <v>6894</v>
      </c>
      <c r="E12" s="14">
        <v>0.18133552</v>
      </c>
      <c r="F12" s="16">
        <v>6.1202760000000002E-2</v>
      </c>
      <c r="G12" s="14">
        <v>3.7103205400000001</v>
      </c>
      <c r="H12" s="16">
        <v>0.36561357999999999</v>
      </c>
      <c r="I12" s="14">
        <v>5.5267588400000003</v>
      </c>
      <c r="J12" s="16">
        <v>0.36792432000000003</v>
      </c>
      <c r="K12" s="14">
        <v>22.759839360000001</v>
      </c>
      <c r="L12" s="16">
        <v>0.70976488000000004</v>
      </c>
      <c r="M12" s="14">
        <v>41.49970588</v>
      </c>
      <c r="N12" s="16">
        <v>0.84144050000000004</v>
      </c>
      <c r="O12" s="14">
        <v>4.7161702099999996</v>
      </c>
      <c r="P12" s="16">
        <v>0.32878501999999998</v>
      </c>
      <c r="Q12" s="14">
        <v>18.0364808</v>
      </c>
      <c r="R12" s="16">
        <v>0.53853625999999999</v>
      </c>
      <c r="S12" s="14">
        <v>0</v>
      </c>
      <c r="T12" s="16">
        <v>0</v>
      </c>
      <c r="U12" s="14" t="s">
        <v>582</v>
      </c>
      <c r="V12" s="16" t="s">
        <v>582</v>
      </c>
      <c r="W12" s="14">
        <v>0</v>
      </c>
      <c r="X12" s="16">
        <v>0</v>
      </c>
      <c r="Y12" s="14">
        <v>0</v>
      </c>
      <c r="Z12" s="16">
        <v>0</v>
      </c>
      <c r="AA12" s="14">
        <v>3.5693888600000001</v>
      </c>
      <c r="AB12" s="16">
        <v>0.33056039999999998</v>
      </c>
    </row>
    <row r="13" spans="1:28" x14ac:dyDescent="0.25">
      <c r="A13" s="11" t="s">
        <v>483</v>
      </c>
      <c r="B13" s="13">
        <v>7161</v>
      </c>
      <c r="C13" s="14">
        <f>(98/B13*100)</f>
        <v>1.3685239491691104</v>
      </c>
      <c r="D13" s="15">
        <v>7063</v>
      </c>
      <c r="E13" s="14">
        <v>0.60491258000000003</v>
      </c>
      <c r="F13" s="16">
        <v>7.0723339999999996E-2</v>
      </c>
      <c r="G13" s="14">
        <v>0.91404350999999995</v>
      </c>
      <c r="H13" s="16">
        <v>0.11504427</v>
      </c>
      <c r="I13" s="14">
        <v>15.03955264</v>
      </c>
      <c r="J13" s="16">
        <v>0.68795552999999998</v>
      </c>
      <c r="K13" s="14">
        <v>10.38639691</v>
      </c>
      <c r="L13" s="16">
        <v>0.41033111</v>
      </c>
      <c r="M13" s="14">
        <v>6.2898883699999999</v>
      </c>
      <c r="N13" s="16">
        <v>0.30156105</v>
      </c>
      <c r="O13" s="14">
        <v>13.14906856</v>
      </c>
      <c r="P13" s="16">
        <v>0.48391009000000001</v>
      </c>
      <c r="Q13" s="14">
        <v>52.189275049999999</v>
      </c>
      <c r="R13" s="16">
        <v>0.90323602000000003</v>
      </c>
      <c r="S13" s="14">
        <v>0</v>
      </c>
      <c r="T13" s="16">
        <v>0</v>
      </c>
      <c r="U13" s="14" t="s">
        <v>582</v>
      </c>
      <c r="V13" s="16" t="s">
        <v>582</v>
      </c>
      <c r="W13" s="14">
        <v>0</v>
      </c>
      <c r="X13" s="16">
        <v>0</v>
      </c>
      <c r="Y13" s="14">
        <v>0</v>
      </c>
      <c r="Z13" s="16">
        <v>0</v>
      </c>
      <c r="AA13" s="14">
        <v>1.42686237</v>
      </c>
      <c r="AB13" s="16">
        <v>0.16932126</v>
      </c>
    </row>
    <row r="14" spans="1:28" x14ac:dyDescent="0.25">
      <c r="A14" s="11" t="s">
        <v>484</v>
      </c>
      <c r="B14" s="13">
        <v>5587</v>
      </c>
      <c r="C14" s="14">
        <f>(74/B14*100)</f>
        <v>1.3245033112582782</v>
      </c>
      <c r="D14" s="15">
        <v>5513</v>
      </c>
      <c r="E14" s="14">
        <v>0</v>
      </c>
      <c r="F14" s="16">
        <v>0</v>
      </c>
      <c r="G14" s="14">
        <v>0.41943511999999999</v>
      </c>
      <c r="H14" s="16">
        <v>8.6025840000000006E-2</v>
      </c>
      <c r="I14" s="14">
        <v>6.7948449499999999</v>
      </c>
      <c r="J14" s="16">
        <v>0.40035737999999998</v>
      </c>
      <c r="K14" s="14">
        <v>2.54531427</v>
      </c>
      <c r="L14" s="16">
        <v>0.28476705000000002</v>
      </c>
      <c r="M14" s="14">
        <v>35.783281449999997</v>
      </c>
      <c r="N14" s="16">
        <v>0.80869902999999999</v>
      </c>
      <c r="O14" s="14">
        <v>17.357547700000001</v>
      </c>
      <c r="P14" s="16">
        <v>0.60051957</v>
      </c>
      <c r="Q14" s="14">
        <v>36.37857056</v>
      </c>
      <c r="R14" s="16">
        <v>0.82063607000000005</v>
      </c>
      <c r="S14" s="14">
        <v>0</v>
      </c>
      <c r="T14" s="16">
        <v>0</v>
      </c>
      <c r="U14" s="14" t="s">
        <v>582</v>
      </c>
      <c r="V14" s="16" t="s">
        <v>582</v>
      </c>
      <c r="W14" s="14">
        <v>0</v>
      </c>
      <c r="X14" s="16">
        <v>0</v>
      </c>
      <c r="Y14" s="14">
        <v>0</v>
      </c>
      <c r="Z14" s="16">
        <v>0</v>
      </c>
      <c r="AA14" s="14">
        <v>0.72100595000000001</v>
      </c>
      <c r="AB14" s="16">
        <v>0.14645333999999999</v>
      </c>
    </row>
    <row r="15" spans="1:28" x14ac:dyDescent="0.25">
      <c r="A15" s="11" t="s">
        <v>485</v>
      </c>
      <c r="B15" s="13">
        <v>5882</v>
      </c>
      <c r="C15" s="14">
        <f>(52/B15*100)</f>
        <v>0.88405304318259093</v>
      </c>
      <c r="D15" s="15">
        <v>5830</v>
      </c>
      <c r="E15" s="14">
        <v>0.57231884</v>
      </c>
      <c r="F15" s="16">
        <v>0.11185497</v>
      </c>
      <c r="G15" s="14">
        <v>0.62242949000000003</v>
      </c>
      <c r="H15" s="16">
        <v>0.10224227</v>
      </c>
      <c r="I15" s="14">
        <v>3.2697324499999998</v>
      </c>
      <c r="J15" s="16">
        <v>0.26752603000000003</v>
      </c>
      <c r="K15" s="14">
        <v>11.2602783</v>
      </c>
      <c r="L15" s="16">
        <v>0.54456380999999998</v>
      </c>
      <c r="M15" s="14">
        <v>10.475393260000001</v>
      </c>
      <c r="N15" s="16">
        <v>0.43115194000000001</v>
      </c>
      <c r="O15" s="14">
        <v>22.68897767</v>
      </c>
      <c r="P15" s="16">
        <v>0.70867749999999996</v>
      </c>
      <c r="Q15" s="14">
        <v>50.031846639999998</v>
      </c>
      <c r="R15" s="16">
        <v>1.0754535000000001</v>
      </c>
      <c r="S15" s="14">
        <v>0</v>
      </c>
      <c r="T15" s="16">
        <v>0</v>
      </c>
      <c r="U15" s="14" t="s">
        <v>582</v>
      </c>
      <c r="V15" s="16" t="s">
        <v>582</v>
      </c>
      <c r="W15" s="14">
        <v>0</v>
      </c>
      <c r="X15" s="16">
        <v>0</v>
      </c>
      <c r="Y15" s="14">
        <v>0</v>
      </c>
      <c r="Z15" s="16">
        <v>0</v>
      </c>
      <c r="AA15" s="14">
        <v>1.0790233499999999</v>
      </c>
      <c r="AB15" s="16">
        <v>0.17125058000000001</v>
      </c>
    </row>
    <row r="16" spans="1:28" x14ac:dyDescent="0.25">
      <c r="A16" s="11" t="s">
        <v>486</v>
      </c>
      <c r="B16" s="13">
        <v>6108</v>
      </c>
      <c r="C16" s="14">
        <f>(98/B16*100)</f>
        <v>1.6044531761624099</v>
      </c>
      <c r="D16" s="15">
        <v>6010</v>
      </c>
      <c r="E16" s="14">
        <v>0.92820521</v>
      </c>
      <c r="F16" s="16">
        <v>0.11566337</v>
      </c>
      <c r="G16" s="14">
        <v>1.11594697</v>
      </c>
      <c r="H16" s="16">
        <v>0.16609356</v>
      </c>
      <c r="I16" s="14">
        <v>11.885023889999999</v>
      </c>
      <c r="J16" s="16">
        <v>0.47713417000000002</v>
      </c>
      <c r="K16" s="14">
        <v>15.67706695</v>
      </c>
      <c r="L16" s="16">
        <v>0.50542111999999995</v>
      </c>
      <c r="M16" s="14">
        <v>17.07703115</v>
      </c>
      <c r="N16" s="16">
        <v>0.51316578999999996</v>
      </c>
      <c r="O16" s="14">
        <v>22.88392975</v>
      </c>
      <c r="P16" s="16">
        <v>0.66240251999999999</v>
      </c>
      <c r="Q16" s="14">
        <v>26.880994940000001</v>
      </c>
      <c r="R16" s="16">
        <v>0.84391265000000004</v>
      </c>
      <c r="S16" s="14">
        <v>0</v>
      </c>
      <c r="T16" s="16">
        <v>0</v>
      </c>
      <c r="U16" s="14" t="s">
        <v>582</v>
      </c>
      <c r="V16" s="16" t="s">
        <v>582</v>
      </c>
      <c r="W16" s="14">
        <v>0</v>
      </c>
      <c r="X16" s="16">
        <v>0</v>
      </c>
      <c r="Y16" s="14">
        <v>0</v>
      </c>
      <c r="Z16" s="16">
        <v>0</v>
      </c>
      <c r="AA16" s="14">
        <v>3.5518011500000002</v>
      </c>
      <c r="AB16" s="16">
        <v>0.31688801999999999</v>
      </c>
    </row>
    <row r="17" spans="1:28" x14ac:dyDescent="0.25">
      <c r="A17" s="11" t="s">
        <v>487</v>
      </c>
      <c r="B17" s="13">
        <v>6504</v>
      </c>
      <c r="C17" s="14">
        <f>(658/B17*100)</f>
        <v>10.116851168511685</v>
      </c>
      <c r="D17" s="15">
        <v>5846</v>
      </c>
      <c r="E17" s="14">
        <v>2.28119045</v>
      </c>
      <c r="F17" s="16">
        <v>0.26821622000000001</v>
      </c>
      <c r="G17" s="14">
        <v>0.25856536000000002</v>
      </c>
      <c r="H17" s="16">
        <v>5.9257070000000002E-2</v>
      </c>
      <c r="I17" s="14">
        <v>29.922002339999999</v>
      </c>
      <c r="J17" s="16">
        <v>0.86931522000000006</v>
      </c>
      <c r="K17" s="14">
        <v>3.2002331100000001</v>
      </c>
      <c r="L17" s="16">
        <v>0.24368440999999999</v>
      </c>
      <c r="M17" s="14">
        <v>24.720864039999999</v>
      </c>
      <c r="N17" s="16">
        <v>0.58019642000000005</v>
      </c>
      <c r="O17" s="14">
        <v>9.5796791300000006</v>
      </c>
      <c r="P17" s="16">
        <v>0.44521369</v>
      </c>
      <c r="Q17" s="14">
        <v>19.312531270000001</v>
      </c>
      <c r="R17" s="16">
        <v>0.76248826000000003</v>
      </c>
      <c r="S17" s="14">
        <v>0</v>
      </c>
      <c r="T17" s="16">
        <v>0</v>
      </c>
      <c r="U17" s="14" t="s">
        <v>582</v>
      </c>
      <c r="V17" s="16" t="s">
        <v>582</v>
      </c>
      <c r="W17" s="14">
        <v>2.97522537</v>
      </c>
      <c r="X17" s="16">
        <v>0.24258901999999999</v>
      </c>
      <c r="Y17" s="14">
        <v>0</v>
      </c>
      <c r="Z17" s="16">
        <v>0</v>
      </c>
      <c r="AA17" s="14">
        <v>7.7497089299999997</v>
      </c>
      <c r="AB17" s="16">
        <v>0.56728451999999996</v>
      </c>
    </row>
    <row r="18" spans="1:28" x14ac:dyDescent="0.25">
      <c r="A18" s="11" t="s">
        <v>488</v>
      </c>
      <c r="B18" s="13">
        <v>5532</v>
      </c>
      <c r="C18" s="14">
        <f>(28/B18*100)</f>
        <v>0.50614605929139556</v>
      </c>
      <c r="D18" s="15">
        <v>5504</v>
      </c>
      <c r="E18" s="14">
        <v>0.37539219000000001</v>
      </c>
      <c r="F18" s="16">
        <v>9.899318E-2</v>
      </c>
      <c r="G18" s="14">
        <v>4.1396928099999997</v>
      </c>
      <c r="H18" s="16">
        <v>0.32535733</v>
      </c>
      <c r="I18" s="14">
        <v>9.7643698000000008</v>
      </c>
      <c r="J18" s="16">
        <v>0.53937707000000001</v>
      </c>
      <c r="K18" s="14">
        <v>4.8163685200000002</v>
      </c>
      <c r="L18" s="16">
        <v>0.62175725000000004</v>
      </c>
      <c r="M18" s="14">
        <v>35.434558060000001</v>
      </c>
      <c r="N18" s="16">
        <v>0.87197729000000002</v>
      </c>
      <c r="O18" s="14">
        <v>13.16383892</v>
      </c>
      <c r="P18" s="16">
        <v>0.49744612999999999</v>
      </c>
      <c r="Q18" s="14">
        <v>31.826234889999999</v>
      </c>
      <c r="R18" s="16">
        <v>1.0159007799999999</v>
      </c>
      <c r="S18" s="14">
        <v>0</v>
      </c>
      <c r="T18" s="16">
        <v>0</v>
      </c>
      <c r="U18" s="14" t="s">
        <v>582</v>
      </c>
      <c r="V18" s="16" t="s">
        <v>582</v>
      </c>
      <c r="W18" s="14">
        <v>0</v>
      </c>
      <c r="X18" s="16">
        <v>0</v>
      </c>
      <c r="Y18" s="14">
        <v>0</v>
      </c>
      <c r="Z18" s="16">
        <v>0</v>
      </c>
      <c r="AA18" s="14">
        <v>0.47954481999999998</v>
      </c>
      <c r="AB18" s="16">
        <v>0.13920609</v>
      </c>
    </row>
    <row r="19" spans="1:28" x14ac:dyDescent="0.25">
      <c r="A19" s="11" t="s">
        <v>489</v>
      </c>
      <c r="B19" s="13">
        <v>5658</v>
      </c>
      <c r="C19" s="14">
        <f>(58/B19*100)</f>
        <v>1.0250972074938141</v>
      </c>
      <c r="D19" s="15">
        <v>5600</v>
      </c>
      <c r="E19" s="14">
        <v>0.34148262000000001</v>
      </c>
      <c r="F19" s="16">
        <v>0.10363078000000001</v>
      </c>
      <c r="G19" s="14">
        <v>0.42042849999999998</v>
      </c>
      <c r="H19" s="16">
        <v>0.12322896999999999</v>
      </c>
      <c r="I19" s="14">
        <v>11.0859722</v>
      </c>
      <c r="J19" s="16">
        <v>0.57257778999999998</v>
      </c>
      <c r="K19" s="14">
        <v>15.10381145</v>
      </c>
      <c r="L19" s="16">
        <v>0.59233645000000001</v>
      </c>
      <c r="M19" s="14">
        <v>28.318023870000001</v>
      </c>
      <c r="N19" s="16">
        <v>0.58529103000000005</v>
      </c>
      <c r="O19" s="14">
        <v>5.86592965</v>
      </c>
      <c r="P19" s="16">
        <v>0.31937442999999999</v>
      </c>
      <c r="Q19" s="14">
        <v>37.514898209999998</v>
      </c>
      <c r="R19" s="16">
        <v>0.91174376000000001</v>
      </c>
      <c r="S19" s="14">
        <v>0</v>
      </c>
      <c r="T19" s="16">
        <v>0</v>
      </c>
      <c r="U19" s="14" t="s">
        <v>582</v>
      </c>
      <c r="V19" s="16" t="s">
        <v>582</v>
      </c>
      <c r="W19" s="14">
        <v>0</v>
      </c>
      <c r="X19" s="16">
        <v>0</v>
      </c>
      <c r="Y19" s="14">
        <v>0</v>
      </c>
      <c r="Z19" s="16">
        <v>0</v>
      </c>
      <c r="AA19" s="14">
        <v>1.3494535000000001</v>
      </c>
      <c r="AB19" s="16">
        <v>0.21737635</v>
      </c>
    </row>
    <row r="20" spans="1:28" x14ac:dyDescent="0.25">
      <c r="A20" s="11" t="s">
        <v>490</v>
      </c>
      <c r="B20" s="13">
        <v>3371</v>
      </c>
      <c r="C20" s="14">
        <f>(74/B20*100)</f>
        <v>2.1951943043607236</v>
      </c>
      <c r="D20" s="15">
        <v>3297</v>
      </c>
      <c r="E20" s="14">
        <v>0.69277288999999997</v>
      </c>
      <c r="F20" s="16">
        <v>0.14850532999999999</v>
      </c>
      <c r="G20" s="14">
        <v>0</v>
      </c>
      <c r="H20" s="16">
        <v>0</v>
      </c>
      <c r="I20" s="14">
        <v>13.977562089999999</v>
      </c>
      <c r="J20" s="16">
        <v>0.51807435000000002</v>
      </c>
      <c r="K20" s="14">
        <v>4.07790067</v>
      </c>
      <c r="L20" s="16">
        <v>0.31268404999999999</v>
      </c>
      <c r="M20" s="14">
        <v>18.85294944</v>
      </c>
      <c r="N20" s="16">
        <v>0.71717067999999995</v>
      </c>
      <c r="O20" s="14">
        <v>6.1874859100000004</v>
      </c>
      <c r="P20" s="16">
        <v>0.42684106999999999</v>
      </c>
      <c r="Q20" s="14">
        <v>54.153746890000001</v>
      </c>
      <c r="R20" s="16">
        <v>0.85282499</v>
      </c>
      <c r="S20" s="14">
        <v>0</v>
      </c>
      <c r="T20" s="16">
        <v>0</v>
      </c>
      <c r="U20" s="14" t="s">
        <v>582</v>
      </c>
      <c r="V20" s="16" t="s">
        <v>582</v>
      </c>
      <c r="W20" s="14">
        <v>0</v>
      </c>
      <c r="X20" s="16">
        <v>0</v>
      </c>
      <c r="Y20" s="14">
        <v>0</v>
      </c>
      <c r="Z20" s="16">
        <v>0</v>
      </c>
      <c r="AA20" s="14">
        <v>2.0575821200000002</v>
      </c>
      <c r="AB20" s="16">
        <v>0.23752793999999999</v>
      </c>
    </row>
    <row r="21" spans="1:28" x14ac:dyDescent="0.25">
      <c r="A21" s="11" t="s">
        <v>491</v>
      </c>
      <c r="B21" s="13">
        <v>5741</v>
      </c>
      <c r="C21" s="14">
        <f>(44/B21*100)</f>
        <v>0.76641700052255701</v>
      </c>
      <c r="D21" s="15">
        <v>5697</v>
      </c>
      <c r="E21" s="14">
        <v>0.32237039000000001</v>
      </c>
      <c r="F21" s="16">
        <v>7.3234270000000004E-2</v>
      </c>
      <c r="G21" s="14">
        <v>1.9115020700000001</v>
      </c>
      <c r="H21" s="16">
        <v>0.18605221</v>
      </c>
      <c r="I21" s="14">
        <v>7.5414889799999996</v>
      </c>
      <c r="J21" s="16">
        <v>0.4910081</v>
      </c>
      <c r="K21" s="14">
        <v>3.05203618</v>
      </c>
      <c r="L21" s="16">
        <v>0.28639291</v>
      </c>
      <c r="M21" s="14">
        <v>33.968389379999998</v>
      </c>
      <c r="N21" s="16">
        <v>0.82217673999999996</v>
      </c>
      <c r="O21" s="14">
        <v>18.677642949999999</v>
      </c>
      <c r="P21" s="16">
        <v>0.56753615000000002</v>
      </c>
      <c r="Q21" s="14">
        <v>32.934652159999999</v>
      </c>
      <c r="R21" s="16">
        <v>0.95048840000000001</v>
      </c>
      <c r="S21" s="14">
        <v>0</v>
      </c>
      <c r="T21" s="16">
        <v>0</v>
      </c>
      <c r="U21" s="14" t="s">
        <v>582</v>
      </c>
      <c r="V21" s="16" t="s">
        <v>582</v>
      </c>
      <c r="W21" s="14">
        <v>0</v>
      </c>
      <c r="X21" s="16">
        <v>0</v>
      </c>
      <c r="Y21" s="14">
        <v>0</v>
      </c>
      <c r="Z21" s="16">
        <v>0</v>
      </c>
      <c r="AA21" s="14">
        <v>1.5919178700000001</v>
      </c>
      <c r="AB21" s="16">
        <v>0.22308438</v>
      </c>
    </row>
    <row r="22" spans="1:28" x14ac:dyDescent="0.25">
      <c r="A22" s="11" t="s">
        <v>492</v>
      </c>
      <c r="B22" s="13">
        <v>6598</v>
      </c>
      <c r="C22" s="14">
        <f>(32/B22*100)</f>
        <v>0.48499545316762654</v>
      </c>
      <c r="D22" s="15">
        <v>6566</v>
      </c>
      <c r="E22" s="14">
        <v>2.02229116</v>
      </c>
      <c r="F22" s="16">
        <v>0.43217513000000002</v>
      </c>
      <c r="G22" s="14">
        <v>1.5187927999999999</v>
      </c>
      <c r="H22" s="16">
        <v>0.20002734999999999</v>
      </c>
      <c r="I22" s="14">
        <v>3.6295797200000002</v>
      </c>
      <c r="J22" s="16">
        <v>0.31047005999999999</v>
      </c>
      <c r="K22" s="14">
        <v>9.3607869600000004</v>
      </c>
      <c r="L22" s="16">
        <v>0.45212584</v>
      </c>
      <c r="M22" s="14">
        <v>28.6224335</v>
      </c>
      <c r="N22" s="16">
        <v>0.67272708000000003</v>
      </c>
      <c r="O22" s="14">
        <v>9.32923568</v>
      </c>
      <c r="P22" s="16">
        <v>0.44788417000000003</v>
      </c>
      <c r="Q22" s="14">
        <v>43.14904559</v>
      </c>
      <c r="R22" s="16">
        <v>1.2039415600000001</v>
      </c>
      <c r="S22" s="14">
        <v>0</v>
      </c>
      <c r="T22" s="16">
        <v>0</v>
      </c>
      <c r="U22" s="14" t="s">
        <v>582</v>
      </c>
      <c r="V22" s="16" t="s">
        <v>582</v>
      </c>
      <c r="W22" s="14">
        <v>0</v>
      </c>
      <c r="X22" s="16">
        <v>0</v>
      </c>
      <c r="Y22" s="14">
        <v>4.1503070000000003E-2</v>
      </c>
      <c r="Z22" s="16">
        <v>2.349068E-2</v>
      </c>
      <c r="AA22" s="14">
        <v>2.3263315100000002</v>
      </c>
      <c r="AB22" s="16">
        <v>0.24727722999999999</v>
      </c>
    </row>
    <row r="23" spans="1:28" x14ac:dyDescent="0.25">
      <c r="A23" s="11" t="s">
        <v>493</v>
      </c>
      <c r="B23" s="13">
        <v>11583</v>
      </c>
      <c r="C23" s="14">
        <f>(210/B23*100)</f>
        <v>1.8130018130018128</v>
      </c>
      <c r="D23" s="15">
        <v>11373</v>
      </c>
      <c r="E23" s="14">
        <v>0.39431161999999997</v>
      </c>
      <c r="F23" s="16">
        <v>7.522189E-2</v>
      </c>
      <c r="G23" s="14">
        <v>2.29541576</v>
      </c>
      <c r="H23" s="16">
        <v>0.19683987999999999</v>
      </c>
      <c r="I23" s="14">
        <v>25.976518110000001</v>
      </c>
      <c r="J23" s="16">
        <v>0.70647813000000004</v>
      </c>
      <c r="K23" s="14">
        <v>5.2076909599999999</v>
      </c>
      <c r="L23" s="16">
        <v>0.26279914999999998</v>
      </c>
      <c r="M23" s="14">
        <v>34.454685069999996</v>
      </c>
      <c r="N23" s="16">
        <v>0.82024496999999996</v>
      </c>
      <c r="O23" s="14">
        <v>5.0915335500000003</v>
      </c>
      <c r="P23" s="16">
        <v>0.29906817000000002</v>
      </c>
      <c r="Q23" s="14">
        <v>25.715084699999998</v>
      </c>
      <c r="R23" s="16">
        <v>0.75311870999999997</v>
      </c>
      <c r="S23" s="14">
        <v>0</v>
      </c>
      <c r="T23" s="16">
        <v>0</v>
      </c>
      <c r="U23" s="14" t="s">
        <v>582</v>
      </c>
      <c r="V23" s="16" t="s">
        <v>582</v>
      </c>
      <c r="W23" s="14">
        <v>0</v>
      </c>
      <c r="X23" s="16">
        <v>0</v>
      </c>
      <c r="Y23" s="14">
        <v>0</v>
      </c>
      <c r="Z23" s="16">
        <v>0</v>
      </c>
      <c r="AA23" s="14">
        <v>0.86476023000000002</v>
      </c>
      <c r="AB23" s="16">
        <v>0.13350490000000001</v>
      </c>
    </row>
    <row r="24" spans="1:28" x14ac:dyDescent="0.25">
      <c r="A24" s="11" t="s">
        <v>494</v>
      </c>
      <c r="B24" s="13">
        <v>6647</v>
      </c>
      <c r="C24" s="14">
        <f>(7/B24*100)</f>
        <v>0.10531066646607493</v>
      </c>
      <c r="D24" s="15">
        <v>6640</v>
      </c>
      <c r="E24" s="14">
        <v>0</v>
      </c>
      <c r="F24" s="16">
        <v>0</v>
      </c>
      <c r="G24" s="14">
        <v>0</v>
      </c>
      <c r="H24" s="16">
        <v>0</v>
      </c>
      <c r="I24" s="14">
        <v>3.9822131299999999</v>
      </c>
      <c r="J24" s="16">
        <v>0.30857846999999999</v>
      </c>
      <c r="K24" s="14">
        <v>11.99481973</v>
      </c>
      <c r="L24" s="16">
        <v>0.56851784999999999</v>
      </c>
      <c r="M24" s="14">
        <v>30.842269430000002</v>
      </c>
      <c r="N24" s="16">
        <v>0.70645473999999997</v>
      </c>
      <c r="O24" s="14">
        <v>23.297011850000001</v>
      </c>
      <c r="P24" s="16">
        <v>0.64425604999999997</v>
      </c>
      <c r="Q24" s="14">
        <v>25.4426044</v>
      </c>
      <c r="R24" s="16">
        <v>0.69296650000000004</v>
      </c>
      <c r="S24" s="14">
        <v>0</v>
      </c>
      <c r="T24" s="16">
        <v>0</v>
      </c>
      <c r="U24" s="14" t="s">
        <v>582</v>
      </c>
      <c r="V24" s="16" t="s">
        <v>582</v>
      </c>
      <c r="W24" s="14">
        <v>0</v>
      </c>
      <c r="X24" s="16">
        <v>0</v>
      </c>
      <c r="Y24" s="14">
        <v>0</v>
      </c>
      <c r="Z24" s="16">
        <v>0</v>
      </c>
      <c r="AA24" s="14">
        <v>4.4410814700000003</v>
      </c>
      <c r="AB24" s="16">
        <v>0.38917864000000002</v>
      </c>
    </row>
    <row r="25" spans="1:28" x14ac:dyDescent="0.25">
      <c r="A25" s="11" t="s">
        <v>495</v>
      </c>
      <c r="B25" s="13">
        <v>5581</v>
      </c>
      <c r="C25" s="14">
        <f>(24/B25*100)</f>
        <v>0.43003046049095145</v>
      </c>
      <c r="D25" s="15">
        <v>5557</v>
      </c>
      <c r="E25" s="14">
        <v>0.10896669</v>
      </c>
      <c r="F25" s="16">
        <v>4.4382989999999997E-2</v>
      </c>
      <c r="G25" s="14">
        <v>1.38718787</v>
      </c>
      <c r="H25" s="16">
        <v>0.18421114999999999</v>
      </c>
      <c r="I25" s="14">
        <v>6.2866494800000003</v>
      </c>
      <c r="J25" s="16">
        <v>0.41326241000000002</v>
      </c>
      <c r="K25" s="14">
        <v>8.2264371500000006</v>
      </c>
      <c r="L25" s="16">
        <v>0.47942685000000002</v>
      </c>
      <c r="M25" s="14">
        <v>39.073819110000002</v>
      </c>
      <c r="N25" s="16">
        <v>1.0933360700000001</v>
      </c>
      <c r="O25" s="14">
        <v>39.218203440000003</v>
      </c>
      <c r="P25" s="16">
        <v>1.19205608</v>
      </c>
      <c r="Q25" s="14">
        <v>4.9796672900000001</v>
      </c>
      <c r="R25" s="16">
        <v>0.41625471000000003</v>
      </c>
      <c r="S25" s="14">
        <v>0</v>
      </c>
      <c r="T25" s="16">
        <v>0</v>
      </c>
      <c r="U25" s="14" t="s">
        <v>582</v>
      </c>
      <c r="V25" s="16" t="s">
        <v>582</v>
      </c>
      <c r="W25" s="14">
        <v>0</v>
      </c>
      <c r="X25" s="16">
        <v>0</v>
      </c>
      <c r="Y25" s="14">
        <v>0</v>
      </c>
      <c r="Z25" s="16">
        <v>0</v>
      </c>
      <c r="AA25" s="14">
        <v>0.71906895000000004</v>
      </c>
      <c r="AB25" s="16">
        <v>0.18025274999999999</v>
      </c>
    </row>
    <row r="26" spans="1:28" x14ac:dyDescent="0.25">
      <c r="A26" s="11" t="s">
        <v>496</v>
      </c>
      <c r="B26" s="13">
        <v>4869</v>
      </c>
      <c r="C26" s="14">
        <f>(32/B26*100)</f>
        <v>0.65721914150749638</v>
      </c>
      <c r="D26" s="15">
        <v>4837</v>
      </c>
      <c r="E26" s="14">
        <v>0.12399211</v>
      </c>
      <c r="F26" s="16">
        <v>5.7735880000000003E-2</v>
      </c>
      <c r="G26" s="14">
        <v>0.17675798000000001</v>
      </c>
      <c r="H26" s="16">
        <v>6.5017350000000002E-2</v>
      </c>
      <c r="I26" s="14">
        <v>4.2892228399999999</v>
      </c>
      <c r="J26" s="16">
        <v>0.38577555000000002</v>
      </c>
      <c r="K26" s="14">
        <v>2.9430358700000001</v>
      </c>
      <c r="L26" s="16">
        <v>0.31308169000000002</v>
      </c>
      <c r="M26" s="14">
        <v>39.490429749999997</v>
      </c>
      <c r="N26" s="16">
        <v>1.01933429</v>
      </c>
      <c r="O26" s="14">
        <v>17.311633050000001</v>
      </c>
      <c r="P26" s="16">
        <v>0.63325849999999995</v>
      </c>
      <c r="Q26" s="14">
        <v>34.712147430000002</v>
      </c>
      <c r="R26" s="16">
        <v>1.1170709299999999</v>
      </c>
      <c r="S26" s="14">
        <v>0</v>
      </c>
      <c r="T26" s="16">
        <v>0</v>
      </c>
      <c r="U26" s="14" t="s">
        <v>582</v>
      </c>
      <c r="V26" s="16" t="s">
        <v>582</v>
      </c>
      <c r="W26" s="14">
        <v>0</v>
      </c>
      <c r="X26" s="16">
        <v>0</v>
      </c>
      <c r="Y26" s="14">
        <v>0</v>
      </c>
      <c r="Z26" s="16">
        <v>0</v>
      </c>
      <c r="AA26" s="14">
        <v>0.95278096999999995</v>
      </c>
      <c r="AB26" s="16">
        <v>0.17498680999999999</v>
      </c>
    </row>
    <row r="27" spans="1:28" x14ac:dyDescent="0.25">
      <c r="A27" s="11" t="s">
        <v>497</v>
      </c>
      <c r="B27" s="13">
        <v>5299</v>
      </c>
      <c r="C27" s="14">
        <f>(17/B27*100)</f>
        <v>0.32081524816003021</v>
      </c>
      <c r="D27" s="15">
        <v>5282</v>
      </c>
      <c r="E27" s="14">
        <v>4.7065329199999999</v>
      </c>
      <c r="F27" s="16">
        <v>0.30623113000000002</v>
      </c>
      <c r="G27" s="14">
        <v>8.5564390899999996</v>
      </c>
      <c r="H27" s="16">
        <v>0.36349074999999997</v>
      </c>
      <c r="I27" s="14">
        <v>11.200160090000001</v>
      </c>
      <c r="J27" s="16">
        <v>0.42719797999999998</v>
      </c>
      <c r="K27" s="14">
        <v>5.8114684800000003</v>
      </c>
      <c r="L27" s="16">
        <v>0.33627543999999998</v>
      </c>
      <c r="M27" s="14">
        <v>20.394310269999998</v>
      </c>
      <c r="N27" s="16">
        <v>0.54268780999999999</v>
      </c>
      <c r="O27" s="14">
        <v>15.70471884</v>
      </c>
      <c r="P27" s="16">
        <v>0.50013032000000002</v>
      </c>
      <c r="Q27" s="14">
        <v>26.980189979999999</v>
      </c>
      <c r="R27" s="16">
        <v>0.54922612999999998</v>
      </c>
      <c r="S27" s="14">
        <v>0</v>
      </c>
      <c r="T27" s="16">
        <v>0</v>
      </c>
      <c r="U27" s="14" t="s">
        <v>582</v>
      </c>
      <c r="V27" s="16" t="s">
        <v>582</v>
      </c>
      <c r="W27" s="14">
        <v>0</v>
      </c>
      <c r="X27" s="16">
        <v>0</v>
      </c>
      <c r="Y27" s="14">
        <v>0</v>
      </c>
      <c r="Z27" s="16">
        <v>0</v>
      </c>
      <c r="AA27" s="14">
        <v>6.64618032</v>
      </c>
      <c r="AB27" s="16">
        <v>0.30390284000000001</v>
      </c>
    </row>
    <row r="28" spans="1:28" x14ac:dyDescent="0.25">
      <c r="A28" s="11" t="s">
        <v>498</v>
      </c>
      <c r="B28" s="13">
        <v>7568</v>
      </c>
      <c r="C28" s="14">
        <f>(51/B28*100)</f>
        <v>0.67389006342494717</v>
      </c>
      <c r="D28" s="15">
        <v>7517</v>
      </c>
      <c r="E28" s="14">
        <v>9.2446364600000006</v>
      </c>
      <c r="F28" s="16">
        <v>0.63186913</v>
      </c>
      <c r="G28" s="14">
        <v>20.614141799999999</v>
      </c>
      <c r="H28" s="16">
        <v>0.79145233999999998</v>
      </c>
      <c r="I28" s="14">
        <v>30.290108140000001</v>
      </c>
      <c r="J28" s="16">
        <v>0.85188216999999999</v>
      </c>
      <c r="K28" s="14">
        <v>1.8817886699999999</v>
      </c>
      <c r="L28" s="16">
        <v>0.1784404</v>
      </c>
      <c r="M28" s="14">
        <v>13.6573762</v>
      </c>
      <c r="N28" s="16">
        <v>0.51840260000000005</v>
      </c>
      <c r="O28" s="14">
        <v>9.1792180900000009</v>
      </c>
      <c r="P28" s="16">
        <v>0.43770343</v>
      </c>
      <c r="Q28" s="14">
        <v>14.362263329999999</v>
      </c>
      <c r="R28" s="16">
        <v>0.84385666999999998</v>
      </c>
      <c r="S28" s="14">
        <v>0</v>
      </c>
      <c r="T28" s="16">
        <v>0</v>
      </c>
      <c r="U28" s="14" t="s">
        <v>582</v>
      </c>
      <c r="V28" s="16" t="s">
        <v>582</v>
      </c>
      <c r="W28" s="14">
        <v>0</v>
      </c>
      <c r="X28" s="16">
        <v>0</v>
      </c>
      <c r="Y28" s="14">
        <v>0</v>
      </c>
      <c r="Z28" s="16">
        <v>0</v>
      </c>
      <c r="AA28" s="14">
        <v>0.77046731000000002</v>
      </c>
      <c r="AB28" s="16">
        <v>0.12799585999999999</v>
      </c>
    </row>
    <row r="29" spans="1:28" x14ac:dyDescent="0.25">
      <c r="A29" s="11" t="s">
        <v>499</v>
      </c>
      <c r="B29" s="13">
        <v>5385</v>
      </c>
      <c r="C29" s="14">
        <f>(30/B29*100)</f>
        <v>0.55710306406685239</v>
      </c>
      <c r="D29" s="15">
        <v>5355</v>
      </c>
      <c r="E29" s="14">
        <v>1.6949089799999999</v>
      </c>
      <c r="F29" s="16">
        <v>0.22401420999999999</v>
      </c>
      <c r="G29" s="14">
        <v>2.3136648599999998</v>
      </c>
      <c r="H29" s="16">
        <v>0.25037762000000002</v>
      </c>
      <c r="I29" s="14">
        <v>8.0702416600000006</v>
      </c>
      <c r="J29" s="16">
        <v>0.46113589999999999</v>
      </c>
      <c r="K29" s="14">
        <v>0</v>
      </c>
      <c r="L29" s="16">
        <v>0</v>
      </c>
      <c r="M29" s="14">
        <v>40.92913231</v>
      </c>
      <c r="N29" s="16">
        <v>0.88765665000000005</v>
      </c>
      <c r="O29" s="14">
        <v>33.154230490000003</v>
      </c>
      <c r="P29" s="16">
        <v>0.69899219999999995</v>
      </c>
      <c r="Q29" s="14">
        <v>12.41519533</v>
      </c>
      <c r="R29" s="16">
        <v>0.82101762</v>
      </c>
      <c r="S29" s="14">
        <v>0</v>
      </c>
      <c r="T29" s="16">
        <v>0</v>
      </c>
      <c r="U29" s="14" t="s">
        <v>582</v>
      </c>
      <c r="V29" s="16" t="s">
        <v>582</v>
      </c>
      <c r="W29" s="14">
        <v>0</v>
      </c>
      <c r="X29" s="16">
        <v>0</v>
      </c>
      <c r="Y29" s="14">
        <v>0</v>
      </c>
      <c r="Z29" s="16">
        <v>0</v>
      </c>
      <c r="AA29" s="14">
        <v>1.4226263800000001</v>
      </c>
      <c r="AB29" s="16">
        <v>0.23630776000000001</v>
      </c>
    </row>
    <row r="30" spans="1:28" x14ac:dyDescent="0.25">
      <c r="A30" s="11" t="s">
        <v>500</v>
      </c>
      <c r="B30" s="13">
        <v>4520</v>
      </c>
      <c r="C30" s="14">
        <f>(96/B30*100)</f>
        <v>2.1238938053097343</v>
      </c>
      <c r="D30" s="15">
        <v>4424</v>
      </c>
      <c r="E30" s="14">
        <v>0.60958857</v>
      </c>
      <c r="F30" s="16">
        <v>0.13664322000000001</v>
      </c>
      <c r="G30" s="14">
        <v>1.4748801199999999</v>
      </c>
      <c r="H30" s="16">
        <v>0.19611257000000001</v>
      </c>
      <c r="I30" s="14">
        <v>9.4118366400000006</v>
      </c>
      <c r="J30" s="16">
        <v>0.45342239000000001</v>
      </c>
      <c r="K30" s="14">
        <v>19.942328409999998</v>
      </c>
      <c r="L30" s="16">
        <v>0.69520526999999999</v>
      </c>
      <c r="M30" s="14">
        <v>14.25373909</v>
      </c>
      <c r="N30" s="16">
        <v>0.56955093999999995</v>
      </c>
      <c r="O30" s="14">
        <v>14.027320660000001</v>
      </c>
      <c r="P30" s="16">
        <v>0.57314907000000004</v>
      </c>
      <c r="Q30" s="14">
        <v>30.72429765</v>
      </c>
      <c r="R30" s="16">
        <v>0.73180181</v>
      </c>
      <c r="S30" s="14">
        <v>0</v>
      </c>
      <c r="T30" s="16">
        <v>0</v>
      </c>
      <c r="U30" s="14" t="s">
        <v>582</v>
      </c>
      <c r="V30" s="16" t="s">
        <v>582</v>
      </c>
      <c r="W30" s="14">
        <v>0</v>
      </c>
      <c r="X30" s="16">
        <v>0</v>
      </c>
      <c r="Y30" s="14">
        <v>0</v>
      </c>
      <c r="Z30" s="16">
        <v>0</v>
      </c>
      <c r="AA30" s="14">
        <v>9.5560088600000004</v>
      </c>
      <c r="AB30" s="16">
        <v>0.69893439000000002</v>
      </c>
    </row>
    <row r="31" spans="1:28" x14ac:dyDescent="0.25">
      <c r="A31" s="11" t="s">
        <v>501</v>
      </c>
      <c r="B31" s="13">
        <v>5456</v>
      </c>
      <c r="C31" s="14">
        <f>(125/B31*100)</f>
        <v>2.2910557184750733</v>
      </c>
      <c r="D31" s="15">
        <v>5331</v>
      </c>
      <c r="E31" s="14">
        <v>0.66297024000000004</v>
      </c>
      <c r="F31" s="16">
        <v>0.12156647</v>
      </c>
      <c r="G31" s="14">
        <v>0.53820203</v>
      </c>
      <c r="H31" s="16">
        <v>0.10333028</v>
      </c>
      <c r="I31" s="14">
        <v>4.3383685099999996</v>
      </c>
      <c r="J31" s="16">
        <v>0.32285798999999998</v>
      </c>
      <c r="K31" s="14">
        <v>4.3777131999999996</v>
      </c>
      <c r="L31" s="16">
        <v>0.28967035000000002</v>
      </c>
      <c r="M31" s="14">
        <v>25.785602740000002</v>
      </c>
      <c r="N31" s="16">
        <v>0.70287688999999998</v>
      </c>
      <c r="O31" s="14">
        <v>36.925010589999999</v>
      </c>
      <c r="P31" s="16">
        <v>0.89579344000000005</v>
      </c>
      <c r="Q31" s="14">
        <v>24.854970789999999</v>
      </c>
      <c r="R31" s="16">
        <v>0.85951151000000003</v>
      </c>
      <c r="S31" s="14">
        <v>0</v>
      </c>
      <c r="T31" s="16">
        <v>0</v>
      </c>
      <c r="U31" s="14" t="s">
        <v>582</v>
      </c>
      <c r="V31" s="16" t="s">
        <v>582</v>
      </c>
      <c r="W31" s="14">
        <v>0</v>
      </c>
      <c r="X31" s="16">
        <v>0</v>
      </c>
      <c r="Y31" s="14">
        <v>0</v>
      </c>
      <c r="Z31" s="16">
        <v>0</v>
      </c>
      <c r="AA31" s="14">
        <v>2.51716191</v>
      </c>
      <c r="AB31" s="16">
        <v>0.26100971000000001</v>
      </c>
    </row>
    <row r="32" spans="1:28" x14ac:dyDescent="0.25">
      <c r="A32" s="11" t="s">
        <v>502</v>
      </c>
      <c r="B32" s="13">
        <v>4478</v>
      </c>
      <c r="C32" s="14">
        <f>(5/B32*100)</f>
        <v>0.11165698972755694</v>
      </c>
      <c r="D32" s="15">
        <v>4473</v>
      </c>
      <c r="E32" s="14">
        <v>0</v>
      </c>
      <c r="F32" s="16">
        <v>0</v>
      </c>
      <c r="G32" s="14">
        <v>0</v>
      </c>
      <c r="H32" s="16">
        <v>0</v>
      </c>
      <c r="I32" s="14">
        <v>12.57306599</v>
      </c>
      <c r="J32" s="16">
        <v>0.60782972000000002</v>
      </c>
      <c r="K32" s="14">
        <v>21.011781020000001</v>
      </c>
      <c r="L32" s="16">
        <v>0.76027515999999995</v>
      </c>
      <c r="M32" s="14">
        <v>41.979816049999997</v>
      </c>
      <c r="N32" s="16">
        <v>0.86552764000000004</v>
      </c>
      <c r="O32" s="14">
        <v>0</v>
      </c>
      <c r="P32" s="16">
        <v>0</v>
      </c>
      <c r="Q32" s="14">
        <v>22.337799449999999</v>
      </c>
      <c r="R32" s="16">
        <v>0.83180142999999995</v>
      </c>
      <c r="S32" s="14">
        <v>0</v>
      </c>
      <c r="T32" s="16">
        <v>0</v>
      </c>
      <c r="U32" s="14" t="s">
        <v>582</v>
      </c>
      <c r="V32" s="16" t="s">
        <v>582</v>
      </c>
      <c r="W32" s="14">
        <v>0</v>
      </c>
      <c r="X32" s="16">
        <v>0</v>
      </c>
      <c r="Y32" s="14">
        <v>0</v>
      </c>
      <c r="Z32" s="16">
        <v>0</v>
      </c>
      <c r="AA32" s="14">
        <v>2.0975374900000001</v>
      </c>
      <c r="AB32" s="16">
        <v>0.19878881000000001</v>
      </c>
    </row>
    <row r="33" spans="1:28" x14ac:dyDescent="0.25">
      <c r="A33" s="11" t="s">
        <v>503</v>
      </c>
      <c r="B33" s="13">
        <v>7325</v>
      </c>
      <c r="C33" s="14">
        <f>(74/B33*100)</f>
        <v>1.0102389078498293</v>
      </c>
      <c r="D33" s="15">
        <v>7251</v>
      </c>
      <c r="E33" s="14">
        <v>9.3147977999999991</v>
      </c>
      <c r="F33" s="16">
        <v>0.42771139000000002</v>
      </c>
      <c r="G33" s="14">
        <v>14.013891320000001</v>
      </c>
      <c r="H33" s="16">
        <v>0.49450247000000003</v>
      </c>
      <c r="I33" s="14">
        <v>23.666922</v>
      </c>
      <c r="J33" s="16">
        <v>0.70200004000000005</v>
      </c>
      <c r="K33" s="14">
        <v>5.8117141400000003</v>
      </c>
      <c r="L33" s="16">
        <v>0.32047790999999998</v>
      </c>
      <c r="M33" s="14">
        <v>18.643841519999999</v>
      </c>
      <c r="N33" s="16">
        <v>0.70047535000000005</v>
      </c>
      <c r="O33" s="14">
        <v>7.36709265</v>
      </c>
      <c r="P33" s="16">
        <v>0.38508081999999999</v>
      </c>
      <c r="Q33" s="14">
        <v>19.659729110000001</v>
      </c>
      <c r="R33" s="16">
        <v>0.94386875000000003</v>
      </c>
      <c r="S33" s="14">
        <v>0</v>
      </c>
      <c r="T33" s="16">
        <v>0</v>
      </c>
      <c r="U33" s="14" t="s">
        <v>582</v>
      </c>
      <c r="V33" s="16" t="s">
        <v>582</v>
      </c>
      <c r="W33" s="14">
        <v>0</v>
      </c>
      <c r="X33" s="16">
        <v>0</v>
      </c>
      <c r="Y33" s="14">
        <v>0</v>
      </c>
      <c r="Z33" s="16">
        <v>0</v>
      </c>
      <c r="AA33" s="14">
        <v>1.5220114899999999</v>
      </c>
      <c r="AB33" s="16">
        <v>0.13368418000000001</v>
      </c>
    </row>
    <row r="34" spans="1:28" x14ac:dyDescent="0.25">
      <c r="A34" s="11" t="s">
        <v>504</v>
      </c>
      <c r="B34" s="13">
        <v>6350</v>
      </c>
      <c r="C34" s="14">
        <f>(65/B34*100)</f>
        <v>1.0236220472440944</v>
      </c>
      <c r="D34" s="15">
        <v>6285</v>
      </c>
      <c r="E34" s="14">
        <v>0.40673110000000001</v>
      </c>
      <c r="F34" s="16">
        <v>9.6997899999999998E-2</v>
      </c>
      <c r="G34" s="14">
        <v>0.76080221000000003</v>
      </c>
      <c r="H34" s="16">
        <v>0.20383113</v>
      </c>
      <c r="I34" s="14">
        <v>4.5310993699999997</v>
      </c>
      <c r="J34" s="16">
        <v>0.57733097</v>
      </c>
      <c r="K34" s="14">
        <v>14.77424705</v>
      </c>
      <c r="L34" s="16">
        <v>0.61157605999999998</v>
      </c>
      <c r="M34" s="14">
        <v>48.828138690000003</v>
      </c>
      <c r="N34" s="16">
        <v>0.76920005999999996</v>
      </c>
      <c r="O34" s="14">
        <v>7.4453737899999997</v>
      </c>
      <c r="P34" s="16">
        <v>0.33807417000000001</v>
      </c>
      <c r="Q34" s="14">
        <v>22.54857222</v>
      </c>
      <c r="R34" s="16">
        <v>0.77838781000000001</v>
      </c>
      <c r="S34" s="14">
        <v>0</v>
      </c>
      <c r="T34" s="16">
        <v>0</v>
      </c>
      <c r="U34" s="14" t="s">
        <v>582</v>
      </c>
      <c r="V34" s="16" t="s">
        <v>582</v>
      </c>
      <c r="W34" s="14">
        <v>0</v>
      </c>
      <c r="X34" s="16">
        <v>0</v>
      </c>
      <c r="Y34" s="14">
        <v>0</v>
      </c>
      <c r="Z34" s="16">
        <v>0</v>
      </c>
      <c r="AA34" s="14">
        <v>0.70503556999999994</v>
      </c>
      <c r="AB34" s="16">
        <v>0.13424180999999999</v>
      </c>
    </row>
    <row r="35" spans="1:28" x14ac:dyDescent="0.25">
      <c r="A35" s="11" t="s">
        <v>505</v>
      </c>
      <c r="B35" s="13">
        <v>6406</v>
      </c>
      <c r="C35" s="14">
        <f>(36/B35*100)</f>
        <v>0.56197315017171401</v>
      </c>
      <c r="D35" s="15">
        <v>6370</v>
      </c>
      <c r="E35" s="14">
        <v>0.17719758999999999</v>
      </c>
      <c r="F35" s="16">
        <v>7.2945270000000006E-2</v>
      </c>
      <c r="G35" s="14">
        <v>0.21269621</v>
      </c>
      <c r="H35" s="16">
        <v>7.2474839999999999E-2</v>
      </c>
      <c r="I35" s="14">
        <v>5.39960489</v>
      </c>
      <c r="J35" s="16">
        <v>0.37889695000000001</v>
      </c>
      <c r="K35" s="14">
        <v>30.958358390000001</v>
      </c>
      <c r="L35" s="16">
        <v>0.66397572999999999</v>
      </c>
      <c r="M35" s="14">
        <v>15.640594249999999</v>
      </c>
      <c r="N35" s="16">
        <v>0.49013938000000001</v>
      </c>
      <c r="O35" s="14">
        <v>17.10290037</v>
      </c>
      <c r="P35" s="16">
        <v>0.56221684999999999</v>
      </c>
      <c r="Q35" s="14">
        <v>29.899598650000001</v>
      </c>
      <c r="R35" s="16">
        <v>0.69135590999999996</v>
      </c>
      <c r="S35" s="14">
        <v>0</v>
      </c>
      <c r="T35" s="16">
        <v>0</v>
      </c>
      <c r="U35" s="14" t="s">
        <v>582</v>
      </c>
      <c r="V35" s="16" t="s">
        <v>582</v>
      </c>
      <c r="W35" s="14">
        <v>0</v>
      </c>
      <c r="X35" s="16">
        <v>0</v>
      </c>
      <c r="Y35" s="14">
        <v>0</v>
      </c>
      <c r="Z35" s="16">
        <v>0</v>
      </c>
      <c r="AA35" s="14">
        <v>0.60904963999999995</v>
      </c>
      <c r="AB35" s="16">
        <v>0.11361979</v>
      </c>
    </row>
    <row r="36" spans="1:28" x14ac:dyDescent="0.25">
      <c r="A36" s="11" t="s">
        <v>506</v>
      </c>
      <c r="B36" s="13">
        <v>6736</v>
      </c>
      <c r="C36" s="14">
        <f>(26/B36*100)</f>
        <v>0.38598574821852732</v>
      </c>
      <c r="D36" s="15">
        <v>6710</v>
      </c>
      <c r="E36" s="14">
        <v>2.5006914099999999</v>
      </c>
      <c r="F36" s="16">
        <v>0.22801384</v>
      </c>
      <c r="G36" s="14">
        <v>10.88160832</v>
      </c>
      <c r="H36" s="16">
        <v>0.63804671000000002</v>
      </c>
      <c r="I36" s="14">
        <v>22.665896029999999</v>
      </c>
      <c r="J36" s="16">
        <v>0.76488506999999994</v>
      </c>
      <c r="K36" s="14">
        <v>7.3279707800000002</v>
      </c>
      <c r="L36" s="16">
        <v>0.33604506000000001</v>
      </c>
      <c r="M36" s="14">
        <v>12.821072429999999</v>
      </c>
      <c r="N36" s="16">
        <v>0.47086084</v>
      </c>
      <c r="O36" s="14">
        <v>12.52061937</v>
      </c>
      <c r="P36" s="16">
        <v>0.44480784000000001</v>
      </c>
      <c r="Q36" s="14">
        <v>29.48320197</v>
      </c>
      <c r="R36" s="16">
        <v>1.15864561</v>
      </c>
      <c r="S36" s="14">
        <v>0</v>
      </c>
      <c r="T36" s="16">
        <v>0</v>
      </c>
      <c r="U36" s="14" t="s">
        <v>582</v>
      </c>
      <c r="V36" s="16" t="s">
        <v>582</v>
      </c>
      <c r="W36" s="14">
        <v>0</v>
      </c>
      <c r="X36" s="16">
        <v>0</v>
      </c>
      <c r="Y36" s="14">
        <v>0</v>
      </c>
      <c r="Z36" s="16">
        <v>0</v>
      </c>
      <c r="AA36" s="14">
        <v>1.7989396799999999</v>
      </c>
      <c r="AB36" s="16">
        <v>0.21816901999999999</v>
      </c>
    </row>
    <row r="37" spans="1:28" x14ac:dyDescent="0.25">
      <c r="A37" s="11" t="s">
        <v>507</v>
      </c>
      <c r="B37" s="13">
        <v>5458</v>
      </c>
      <c r="C37" s="14">
        <f>(62/B37*100)</f>
        <v>1.1359472334188347</v>
      </c>
      <c r="D37" s="15">
        <v>5396</v>
      </c>
      <c r="E37" s="14">
        <v>1.5259423999999999</v>
      </c>
      <c r="F37" s="16">
        <v>0.18697723999999999</v>
      </c>
      <c r="G37" s="14">
        <v>0.96377086999999995</v>
      </c>
      <c r="H37" s="16">
        <v>0.14379041000000001</v>
      </c>
      <c r="I37" s="14">
        <v>6.0675190900000002</v>
      </c>
      <c r="J37" s="16">
        <v>0.40016317000000001</v>
      </c>
      <c r="K37" s="14">
        <v>8.2084769699999995</v>
      </c>
      <c r="L37" s="16">
        <v>0.46012567999999998</v>
      </c>
      <c r="M37" s="14">
        <v>15.58813501</v>
      </c>
      <c r="N37" s="16">
        <v>0.56081532000000001</v>
      </c>
      <c r="O37" s="14">
        <v>21.215660369999998</v>
      </c>
      <c r="P37" s="16">
        <v>0.65923556999999999</v>
      </c>
      <c r="Q37" s="14">
        <v>42.074887109999999</v>
      </c>
      <c r="R37" s="16">
        <v>0.98359505999999997</v>
      </c>
      <c r="S37" s="14">
        <v>0</v>
      </c>
      <c r="T37" s="16">
        <v>0</v>
      </c>
      <c r="U37" s="14" t="s">
        <v>582</v>
      </c>
      <c r="V37" s="16" t="s">
        <v>582</v>
      </c>
      <c r="W37" s="14">
        <v>0</v>
      </c>
      <c r="X37" s="16">
        <v>0</v>
      </c>
      <c r="Y37" s="14">
        <v>0</v>
      </c>
      <c r="Z37" s="16">
        <v>0</v>
      </c>
      <c r="AA37" s="14">
        <v>4.35560817</v>
      </c>
      <c r="AB37" s="16">
        <v>0.48940956000000002</v>
      </c>
    </row>
    <row r="38" spans="1:28" x14ac:dyDescent="0.25">
      <c r="A38" s="11" t="s">
        <v>508</v>
      </c>
      <c r="B38" s="13">
        <v>5860</v>
      </c>
      <c r="C38" s="14">
        <f>(16/B38*100)</f>
        <v>0.27303754266211605</v>
      </c>
      <c r="D38" s="15">
        <v>5844</v>
      </c>
      <c r="E38" s="14">
        <v>1.54274628</v>
      </c>
      <c r="F38" s="16">
        <v>0.17917868000000001</v>
      </c>
      <c r="G38" s="14">
        <v>2.5933271599999999</v>
      </c>
      <c r="H38" s="16">
        <v>0.23212113000000001</v>
      </c>
      <c r="I38" s="14">
        <v>15.602416440000001</v>
      </c>
      <c r="J38" s="16">
        <v>0.76342188</v>
      </c>
      <c r="K38" s="14">
        <v>20.319210859999998</v>
      </c>
      <c r="L38" s="16">
        <v>0.76720569000000005</v>
      </c>
      <c r="M38" s="14">
        <v>13.676265190000001</v>
      </c>
      <c r="N38" s="16">
        <v>0.62484709000000005</v>
      </c>
      <c r="O38" s="14">
        <v>22.19573449</v>
      </c>
      <c r="P38" s="16">
        <v>0.68290097000000005</v>
      </c>
      <c r="Q38" s="14">
        <v>21.714710759999999</v>
      </c>
      <c r="R38" s="16">
        <v>0.89322347999999996</v>
      </c>
      <c r="S38" s="14">
        <v>0</v>
      </c>
      <c r="T38" s="16">
        <v>0</v>
      </c>
      <c r="U38" s="14" t="s">
        <v>582</v>
      </c>
      <c r="V38" s="16" t="s">
        <v>582</v>
      </c>
      <c r="W38" s="14">
        <v>0</v>
      </c>
      <c r="X38" s="16">
        <v>0</v>
      </c>
      <c r="Y38" s="14">
        <v>0</v>
      </c>
      <c r="Z38" s="16">
        <v>0</v>
      </c>
      <c r="AA38" s="14">
        <v>2.3555888399999998</v>
      </c>
      <c r="AB38" s="16">
        <v>0.22254763</v>
      </c>
    </row>
    <row r="39" spans="1:28" x14ac:dyDescent="0.25">
      <c r="A39" s="11" t="s">
        <v>509</v>
      </c>
      <c r="B39" s="13">
        <v>5895</v>
      </c>
      <c r="C39" s="14">
        <f>(30/B39*100)</f>
        <v>0.5089058524173028</v>
      </c>
      <c r="D39" s="15">
        <v>5865</v>
      </c>
      <c r="E39" s="14">
        <v>13.163849259999999</v>
      </c>
      <c r="F39" s="16">
        <v>0.85162358999999999</v>
      </c>
      <c r="G39" s="14">
        <v>36.168010979999998</v>
      </c>
      <c r="H39" s="16">
        <v>1.2412949</v>
      </c>
      <c r="I39" s="14">
        <v>17.54130365</v>
      </c>
      <c r="J39" s="16">
        <v>0.66615190000000002</v>
      </c>
      <c r="K39" s="14">
        <v>7.2544938500000002</v>
      </c>
      <c r="L39" s="16">
        <v>0.43219643000000002</v>
      </c>
      <c r="M39" s="14">
        <v>7.3841484299999998</v>
      </c>
      <c r="N39" s="16">
        <v>0.45582342999999997</v>
      </c>
      <c r="O39" s="14">
        <v>9.5540734100000009</v>
      </c>
      <c r="P39" s="16">
        <v>0.57748264999999999</v>
      </c>
      <c r="Q39" s="14">
        <v>8.39192581</v>
      </c>
      <c r="R39" s="16">
        <v>0.73959914000000004</v>
      </c>
      <c r="S39" s="14">
        <v>0</v>
      </c>
      <c r="T39" s="16">
        <v>0</v>
      </c>
      <c r="U39" s="14" t="s">
        <v>582</v>
      </c>
      <c r="V39" s="16" t="s">
        <v>582</v>
      </c>
      <c r="W39" s="14">
        <v>0</v>
      </c>
      <c r="X39" s="16">
        <v>0</v>
      </c>
      <c r="Y39" s="14">
        <v>0</v>
      </c>
      <c r="Z39" s="16">
        <v>0</v>
      </c>
      <c r="AA39" s="14">
        <v>0.54219461000000002</v>
      </c>
      <c r="AB39" s="16">
        <v>8.9752719999999994E-2</v>
      </c>
    </row>
    <row r="40" spans="1:28" x14ac:dyDescent="0.25">
      <c r="A40" s="11" t="s">
        <v>510</v>
      </c>
      <c r="B40" s="13">
        <v>14157</v>
      </c>
      <c r="C40" s="14">
        <f>(257/B40*100)</f>
        <v>1.8153563608109065</v>
      </c>
      <c r="D40" s="15">
        <v>13900</v>
      </c>
      <c r="E40" s="14">
        <v>0.75404062999999999</v>
      </c>
      <c r="F40" s="16">
        <v>0.12735968</v>
      </c>
      <c r="G40" s="14">
        <v>0.98153212999999995</v>
      </c>
      <c r="H40" s="16">
        <v>0.11701008</v>
      </c>
      <c r="I40" s="14">
        <v>4.1110509999999998</v>
      </c>
      <c r="J40" s="16">
        <v>0.33453490000000002</v>
      </c>
      <c r="K40" s="14">
        <v>20.22787147</v>
      </c>
      <c r="L40" s="16">
        <v>0.66891825000000005</v>
      </c>
      <c r="M40" s="14">
        <v>17.198342490000002</v>
      </c>
      <c r="N40" s="16">
        <v>0.49510665999999998</v>
      </c>
      <c r="O40" s="14">
        <v>18.762391529999999</v>
      </c>
      <c r="P40" s="16">
        <v>0.64546028</v>
      </c>
      <c r="Q40" s="14">
        <v>28.146376910000001</v>
      </c>
      <c r="R40" s="16">
        <v>0.97349768000000003</v>
      </c>
      <c r="S40" s="14">
        <v>0</v>
      </c>
      <c r="T40" s="16">
        <v>0</v>
      </c>
      <c r="U40" s="14" t="s">
        <v>582</v>
      </c>
      <c r="V40" s="16" t="s">
        <v>582</v>
      </c>
      <c r="W40" s="14">
        <v>0</v>
      </c>
      <c r="X40" s="16">
        <v>0</v>
      </c>
      <c r="Y40" s="14">
        <v>0</v>
      </c>
      <c r="Z40" s="16">
        <v>0</v>
      </c>
      <c r="AA40" s="14">
        <v>9.8183938499999996</v>
      </c>
      <c r="AB40" s="16">
        <v>0.56494005000000003</v>
      </c>
    </row>
    <row r="41" spans="1:28" x14ac:dyDescent="0.25">
      <c r="A41" s="11" t="s">
        <v>511</v>
      </c>
      <c r="B41" s="13">
        <v>5712</v>
      </c>
      <c r="C41" s="14">
        <f>(40/B41*100)</f>
        <v>0.70028011204481799</v>
      </c>
      <c r="D41" s="15">
        <v>5672</v>
      </c>
      <c r="E41" s="14">
        <v>2.58046218</v>
      </c>
      <c r="F41" s="16">
        <v>0.36532743000000001</v>
      </c>
      <c r="G41" s="14">
        <v>3.1993337199999998</v>
      </c>
      <c r="H41" s="16">
        <v>0.38822557000000002</v>
      </c>
      <c r="I41" s="14">
        <v>9.3753733700000002</v>
      </c>
      <c r="J41" s="16">
        <v>0.61833419999999994</v>
      </c>
      <c r="K41" s="14">
        <v>0</v>
      </c>
      <c r="L41" s="16">
        <v>0</v>
      </c>
      <c r="M41" s="14">
        <v>31.21258718</v>
      </c>
      <c r="N41" s="16">
        <v>0.67390928000000005</v>
      </c>
      <c r="O41" s="14">
        <v>15.089890309999999</v>
      </c>
      <c r="P41" s="16">
        <v>0.52514941999999998</v>
      </c>
      <c r="Q41" s="14">
        <v>37.033726110000003</v>
      </c>
      <c r="R41" s="16">
        <v>1.23422294</v>
      </c>
      <c r="S41" s="14">
        <v>0</v>
      </c>
      <c r="T41" s="16">
        <v>0</v>
      </c>
      <c r="U41" s="14" t="s">
        <v>582</v>
      </c>
      <c r="V41" s="16" t="s">
        <v>582</v>
      </c>
      <c r="W41" s="14">
        <v>0</v>
      </c>
      <c r="X41" s="16">
        <v>0</v>
      </c>
      <c r="Y41" s="14">
        <v>0</v>
      </c>
      <c r="Z41" s="16">
        <v>0</v>
      </c>
      <c r="AA41" s="14">
        <v>1.5086271099999999</v>
      </c>
      <c r="AB41" s="16">
        <v>0.20115458999999999</v>
      </c>
    </row>
    <row r="42" spans="1:28" x14ac:dyDescent="0.25">
      <c r="A42" s="11" t="s">
        <v>512</v>
      </c>
      <c r="B42" s="13">
        <f>IF(COUNT(B7:B41) &gt; 0, AVERAGE(B7:B41), "\u2014")</f>
        <v>7103.4285714285716</v>
      </c>
      <c r="C42" s="14">
        <f>IF(COUNT(C7:C41) &gt; 0, AVERAGE(C7:C41), "—")</f>
        <v>1.2412742144861717</v>
      </c>
      <c r="D42" s="15">
        <f>IF(COUNT(D7:D41) &gt; 0, AVERAGE(D7:D41), "—")</f>
        <v>7005.6</v>
      </c>
      <c r="E42" s="14">
        <f>IF(COUNT(E7:E41) &gt; 0, AVERAGE(E7:E41), "—")</f>
        <v>1.8774753634285715</v>
      </c>
      <c r="F42" s="16">
        <f>IF(COUNT(F7:F41) &gt; 0, SQRT(SUMSQ(F7:F41)/(COUNT(F7:F41)*COUNT(F7:F41)) ), "—")</f>
        <v>4.3097000771319428E-2</v>
      </c>
      <c r="G42" s="14">
        <f>IF(COUNT(G7:G41) &gt; 0, AVERAGE(G7:G41), "—")</f>
        <v>3.8045059765714289</v>
      </c>
      <c r="H42" s="16">
        <f>IF(COUNT(H7:H41) &gt; 0, SQRT(SUMSQ(H7:H41)/(COUNT(H7:H41)*COUNT(H7:H41)) ), "—")</f>
        <v>5.763922931505195E-2</v>
      </c>
      <c r="I42" s="14">
        <f>IF(COUNT(I7:I41) &gt; 0, AVERAGE(I7:I41), "—")</f>
        <v>11.096817009714282</v>
      </c>
      <c r="J42" s="16">
        <f>IF(COUNT(J7:J41) &gt; 0, SQRT(SUMSQ(J7:J41)/(COUNT(J7:J41)*COUNT(J7:J41)) ), "—")</f>
        <v>8.9755385877133942E-2</v>
      </c>
      <c r="K42" s="14">
        <f>IF(COUNT(K7:K41) &gt; 0, AVERAGE(K7:K41), "—")</f>
        <v>10.037000114571427</v>
      </c>
      <c r="L42" s="16">
        <f>IF(COUNT(L7:L41) &gt; 0, SQRT(SUMSQ(L7:L41)/(COUNT(L7:L41)*COUNT(L7:L41)) ), "—")</f>
        <v>7.9597784443422775E-2</v>
      </c>
      <c r="M42" s="14">
        <f>IF(COUNT(M7:M41) &gt; 0, AVERAGE(M7:M41), "—")</f>
        <v>25.495216992571425</v>
      </c>
      <c r="N42" s="16">
        <f>IF(COUNT(N7:N41) &gt; 0, SQRT(SUMSQ(N7:N41)/(COUNT(N7:N41)*COUNT(N7:N41)) ), "—")</f>
        <v>0.11466974065013903</v>
      </c>
      <c r="O42" s="14">
        <f>IF(COUNT(O7:O41) &gt; 0, AVERAGE(O7:O41), "—")</f>
        <v>15.823927366285716</v>
      </c>
      <c r="P42" s="16">
        <f>IF(COUNT(P7:P41) &gt; 0, SQRT(SUMSQ(P7:P41)/(COUNT(P7:P41)*COUNT(P7:P41)) ), "—")</f>
        <v>9.5572944965940348E-2</v>
      </c>
      <c r="Q42" s="14">
        <f>IF(COUNT(Q7:Q41) &gt; 0, AVERAGE(Q7:Q41), "—")</f>
        <v>29.036497293714284</v>
      </c>
      <c r="R42" s="16">
        <f>IF(COUNT(R7:R41) &gt; 0, SQRT(SUMSQ(R7:R41)/(COUNT(R7:R41)*COUNT(R7:R41)) ), "—")</f>
        <v>0.14591138032234285</v>
      </c>
      <c r="S42" s="14">
        <f>IF(COUNT(S7:S41) &gt; 0, AVERAGE(S7:S41), "—")</f>
        <v>0</v>
      </c>
      <c r="T42" s="16">
        <f>IF(COUNT(T7:T41) &gt; 0, SQRT(SUMSQ(T7:T41)/(COUNT(T7:T41)*COUNT(T7:T41)) ), "—")</f>
        <v>0</v>
      </c>
      <c r="U42" s="14" t="str">
        <f>IF(COUNT(U7:U41) &gt; 0, AVERAGE(U7:U41), "—")</f>
        <v>—</v>
      </c>
      <c r="V42" s="16" t="str">
        <f>IF(COUNT(V7:V41) &gt; 0, SQRT(SUMSQ(V7:V41)/(COUNT(V7:V41)*COUNT(V7:V41)) ), "—")</f>
        <v>—</v>
      </c>
      <c r="W42" s="14">
        <f>IF(COUNT(W7:W41) &gt; 0, AVERAGE(W7:W41), "—")</f>
        <v>8.5006439142857146E-2</v>
      </c>
      <c r="X42" s="16">
        <f>IF(COUNT(X7:X41) &gt; 0, SQRT(SUMSQ(X7:X41)/(COUNT(X7:X41)*COUNT(X7:X41)) ), "—")</f>
        <v>6.9311148571428571E-3</v>
      </c>
      <c r="Y42" s="14">
        <f>IF(COUNT(Y7:Y41) &gt; 0, AVERAGE(Y7:Y41), "—")</f>
        <v>1.1858020000000001E-3</v>
      </c>
      <c r="Z42" s="16">
        <f>IF(COUNT(Z7:Z41) &gt; 0, SQRT(SUMSQ(Z7:Z41)/(COUNT(Z7:Z41)*COUNT(Z7:Z41)) ), "—")</f>
        <v>6.7116228571428567E-4</v>
      </c>
      <c r="AA42" s="14">
        <f>IF(COUNT(AA7:AA41) &gt; 0, AVERAGE(AA7:AA41), "—")</f>
        <v>2.7423676422857142</v>
      </c>
      <c r="AB42" s="16">
        <f>IF(COUNT(AB7:AB41) &gt; 0, SQRT(SUMSQ(AB7:AB41)/(COUNT(AB7:AB41)*COUNT(AB7:AB41)) ), "—")</f>
        <v>4.9077368092565778E-2</v>
      </c>
    </row>
    <row r="43" spans="1:2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2"/>
    </row>
    <row r="44" spans="1:2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row>
    <row r="45" spans="1:28" x14ac:dyDescent="0.25">
      <c r="A45" s="11" t="s">
        <v>515</v>
      </c>
      <c r="B45" s="13">
        <v>5519</v>
      </c>
      <c r="C45" s="14">
        <f>(0/B45*100)</f>
        <v>0</v>
      </c>
      <c r="D45" s="15">
        <v>5519</v>
      </c>
      <c r="E45" s="14">
        <v>18.633922470000002</v>
      </c>
      <c r="F45" s="16">
        <v>0.92394229999999999</v>
      </c>
      <c r="G45" s="14">
        <v>8.6704666600000007</v>
      </c>
      <c r="H45" s="16">
        <v>0.49463782000000001</v>
      </c>
      <c r="I45" s="14">
        <v>19.301255959999999</v>
      </c>
      <c r="J45" s="16">
        <v>0.83517352</v>
      </c>
      <c r="K45" s="14">
        <v>5.0584393600000004</v>
      </c>
      <c r="L45" s="16">
        <v>0.32993622</v>
      </c>
      <c r="M45" s="14">
        <v>25.759420309999999</v>
      </c>
      <c r="N45" s="16">
        <v>0.93281219999999998</v>
      </c>
      <c r="O45" s="14">
        <v>5.5805422</v>
      </c>
      <c r="P45" s="16">
        <v>0.58217403999999995</v>
      </c>
      <c r="Q45" s="14">
        <v>10.193767230000001</v>
      </c>
      <c r="R45" s="16">
        <v>0.63308262999999998</v>
      </c>
      <c r="S45" s="14">
        <v>0</v>
      </c>
      <c r="T45" s="16">
        <v>0</v>
      </c>
      <c r="U45" s="14" t="s">
        <v>582</v>
      </c>
      <c r="V45" s="16" t="s">
        <v>582</v>
      </c>
      <c r="W45" s="14">
        <v>0</v>
      </c>
      <c r="X45" s="16">
        <v>0</v>
      </c>
      <c r="Y45" s="14">
        <v>0.83711891000000005</v>
      </c>
      <c r="Z45" s="16">
        <v>0.12619364999999999</v>
      </c>
      <c r="AA45" s="14">
        <v>5.96506691</v>
      </c>
      <c r="AB45" s="16">
        <v>0.53036952000000004</v>
      </c>
    </row>
    <row r="46" spans="1:28" x14ac:dyDescent="0.25">
      <c r="A46" s="11" t="s">
        <v>516</v>
      </c>
      <c r="B46" s="13">
        <v>23141</v>
      </c>
      <c r="C46" s="14">
        <f>(1128/B46*100)</f>
        <v>4.8744652348645268</v>
      </c>
      <c r="D46" s="15">
        <v>22013</v>
      </c>
      <c r="E46" s="14">
        <v>6.7046921700000004</v>
      </c>
      <c r="F46" s="16">
        <v>0.29205474999999997</v>
      </c>
      <c r="G46" s="14">
        <v>15.997918739999999</v>
      </c>
      <c r="H46" s="16">
        <v>0.46386313000000001</v>
      </c>
      <c r="I46" s="14">
        <v>20.038747099999998</v>
      </c>
      <c r="J46" s="16">
        <v>0.42353342999999999</v>
      </c>
      <c r="K46" s="14">
        <v>2.3108763899999998</v>
      </c>
      <c r="L46" s="16">
        <v>0.14879555999999999</v>
      </c>
      <c r="M46" s="14">
        <v>29.761553580000001</v>
      </c>
      <c r="N46" s="16">
        <v>0.57053452999999998</v>
      </c>
      <c r="O46" s="14">
        <v>2.73262245</v>
      </c>
      <c r="P46" s="16">
        <v>0.17789657</v>
      </c>
      <c r="Q46" s="14">
        <v>18.2899876</v>
      </c>
      <c r="R46" s="16">
        <v>0.67184416999999996</v>
      </c>
      <c r="S46" s="14">
        <v>0</v>
      </c>
      <c r="T46" s="16">
        <v>0</v>
      </c>
      <c r="U46" s="14" t="s">
        <v>582</v>
      </c>
      <c r="V46" s="16" t="s">
        <v>582</v>
      </c>
      <c r="W46" s="14">
        <v>0</v>
      </c>
      <c r="X46" s="16">
        <v>0</v>
      </c>
      <c r="Y46" s="14">
        <v>0</v>
      </c>
      <c r="Z46" s="16">
        <v>0</v>
      </c>
      <c r="AA46" s="14">
        <v>4.1636019600000003</v>
      </c>
      <c r="AB46" s="16">
        <v>0.25927818000000002</v>
      </c>
    </row>
    <row r="47" spans="1:28" x14ac:dyDescent="0.25">
      <c r="A47" s="11" t="s">
        <v>517</v>
      </c>
      <c r="B47" s="13">
        <v>5928</v>
      </c>
      <c r="C47" s="14">
        <f>(68/B47*100)</f>
        <v>1.1470985155195683</v>
      </c>
      <c r="D47" s="15">
        <v>5860</v>
      </c>
      <c r="E47" s="14">
        <v>0.66917537000000005</v>
      </c>
      <c r="F47" s="16">
        <v>0.14985735</v>
      </c>
      <c r="G47" s="14">
        <v>1.2270641799999999</v>
      </c>
      <c r="H47" s="16">
        <v>0.21746304</v>
      </c>
      <c r="I47" s="14">
        <v>6.4198440300000001</v>
      </c>
      <c r="J47" s="16">
        <v>0.60216504999999998</v>
      </c>
      <c r="K47" s="14">
        <v>9.8823211200000003</v>
      </c>
      <c r="L47" s="16">
        <v>0.52380081000000001</v>
      </c>
      <c r="M47" s="14">
        <v>32.425573530000001</v>
      </c>
      <c r="N47" s="16">
        <v>0.69872283999999996</v>
      </c>
      <c r="O47" s="14">
        <v>6.1571924999999998</v>
      </c>
      <c r="P47" s="16">
        <v>0.41600461999999999</v>
      </c>
      <c r="Q47" s="14">
        <v>41.540132829999997</v>
      </c>
      <c r="R47" s="16">
        <v>1.1243820499999999</v>
      </c>
      <c r="S47" s="14">
        <v>0</v>
      </c>
      <c r="T47" s="16">
        <v>0</v>
      </c>
      <c r="U47" s="14" t="s">
        <v>582</v>
      </c>
      <c r="V47" s="16" t="s">
        <v>582</v>
      </c>
      <c r="W47" s="14">
        <v>0</v>
      </c>
      <c r="X47" s="16">
        <v>0</v>
      </c>
      <c r="Y47" s="14">
        <v>0</v>
      </c>
      <c r="Z47" s="16">
        <v>0</v>
      </c>
      <c r="AA47" s="14">
        <v>1.67869643</v>
      </c>
      <c r="AB47" s="16">
        <v>0.25702523999999999</v>
      </c>
    </row>
    <row r="48" spans="1:28" x14ac:dyDescent="0.25">
      <c r="A48" s="11" t="s">
        <v>518</v>
      </c>
      <c r="B48" s="13">
        <v>9841</v>
      </c>
      <c r="C48" s="14">
        <f>(7/B48*100)</f>
        <v>7.1130982623717101E-2</v>
      </c>
      <c r="D48" s="15">
        <v>9834</v>
      </c>
      <c r="E48" s="14">
        <v>12.94912742</v>
      </c>
      <c r="F48" s="16">
        <v>0.78904454999999996</v>
      </c>
      <c r="G48" s="14">
        <v>14.744136810000001</v>
      </c>
      <c r="H48" s="16">
        <v>0.67383183000000002</v>
      </c>
      <c r="I48" s="14">
        <v>39.505514599999998</v>
      </c>
      <c r="J48" s="16">
        <v>0.82045727999999996</v>
      </c>
      <c r="K48" s="14">
        <v>2.9300405899999999</v>
      </c>
      <c r="L48" s="16">
        <v>0.34465973</v>
      </c>
      <c r="M48" s="14">
        <v>12.78934119</v>
      </c>
      <c r="N48" s="16">
        <v>0.51987238000000002</v>
      </c>
      <c r="O48" s="14">
        <v>6.4543771200000002</v>
      </c>
      <c r="P48" s="16">
        <v>0.57173457999999999</v>
      </c>
      <c r="Q48" s="14">
        <v>9.8066460099999997</v>
      </c>
      <c r="R48" s="16">
        <v>0.97040146999999999</v>
      </c>
      <c r="S48" s="14">
        <v>0</v>
      </c>
      <c r="T48" s="16">
        <v>0</v>
      </c>
      <c r="U48" s="14" t="s">
        <v>582</v>
      </c>
      <c r="V48" s="16" t="s">
        <v>582</v>
      </c>
      <c r="W48" s="14">
        <v>0</v>
      </c>
      <c r="X48" s="16">
        <v>0</v>
      </c>
      <c r="Y48" s="14">
        <v>0</v>
      </c>
      <c r="Z48" s="16">
        <v>0</v>
      </c>
      <c r="AA48" s="14">
        <v>0.82081625999999996</v>
      </c>
      <c r="AB48" s="16">
        <v>0.50039286999999999</v>
      </c>
    </row>
    <row r="49" spans="1:28" x14ac:dyDescent="0.25">
      <c r="A49" s="11" t="s">
        <v>519</v>
      </c>
      <c r="B49" s="13">
        <v>6349</v>
      </c>
      <c r="C49" s="14">
        <f>(56/B49*100)</f>
        <v>0.88202866593164275</v>
      </c>
      <c r="D49" s="15">
        <v>6293</v>
      </c>
      <c r="E49" s="14">
        <v>7.1161025200000001</v>
      </c>
      <c r="F49" s="16">
        <v>0.53286171000000004</v>
      </c>
      <c r="G49" s="14">
        <v>20.484623419999998</v>
      </c>
      <c r="H49" s="16">
        <v>0.89607481</v>
      </c>
      <c r="I49" s="14">
        <v>15.02231465</v>
      </c>
      <c r="J49" s="16">
        <v>0.75300045999999998</v>
      </c>
      <c r="K49" s="14">
        <v>0</v>
      </c>
      <c r="L49" s="16">
        <v>0</v>
      </c>
      <c r="M49" s="14">
        <v>18.984640580000001</v>
      </c>
      <c r="N49" s="16">
        <v>0.57231639999999995</v>
      </c>
      <c r="O49" s="14">
        <v>16.177211719999999</v>
      </c>
      <c r="P49" s="16">
        <v>0.63482917000000005</v>
      </c>
      <c r="Q49" s="14">
        <v>20.605547829999999</v>
      </c>
      <c r="R49" s="16">
        <v>0.88635936999999998</v>
      </c>
      <c r="S49" s="14">
        <v>0</v>
      </c>
      <c r="T49" s="16">
        <v>0</v>
      </c>
      <c r="U49" s="14" t="s">
        <v>582</v>
      </c>
      <c r="V49" s="16" t="s">
        <v>582</v>
      </c>
      <c r="W49" s="14">
        <v>0</v>
      </c>
      <c r="X49" s="16">
        <v>0</v>
      </c>
      <c r="Y49" s="14">
        <v>0.17830676000000001</v>
      </c>
      <c r="Z49" s="16">
        <v>6.1199469999999999E-2</v>
      </c>
      <c r="AA49" s="14">
        <v>1.4312525300000001</v>
      </c>
      <c r="AB49" s="16">
        <v>0.20245283</v>
      </c>
    </row>
    <row r="50" spans="1:28" x14ac:dyDescent="0.25">
      <c r="A50" s="11" t="s">
        <v>520</v>
      </c>
      <c r="B50" s="13">
        <v>11795</v>
      </c>
      <c r="C50" s="14">
        <f>(218/B50*100)</f>
        <v>1.8482407799915217</v>
      </c>
      <c r="D50" s="15">
        <v>11577</v>
      </c>
      <c r="E50" s="14">
        <v>9.3282312300000001</v>
      </c>
      <c r="F50" s="16">
        <v>0.55502786000000004</v>
      </c>
      <c r="G50" s="14">
        <v>0</v>
      </c>
      <c r="H50" s="16">
        <v>0</v>
      </c>
      <c r="I50" s="14">
        <v>12.696429739999999</v>
      </c>
      <c r="J50" s="16">
        <v>0.54877900000000002</v>
      </c>
      <c r="K50" s="14">
        <v>15.562263270000001</v>
      </c>
      <c r="L50" s="16">
        <v>0.63219753000000001</v>
      </c>
      <c r="M50" s="14">
        <v>17.98174728</v>
      </c>
      <c r="N50" s="16">
        <v>0.56142289999999995</v>
      </c>
      <c r="O50" s="14">
        <v>21.15913308</v>
      </c>
      <c r="P50" s="16">
        <v>0.65515988000000003</v>
      </c>
      <c r="Q50" s="14">
        <v>22.712558090000002</v>
      </c>
      <c r="R50" s="16">
        <v>0.94437115000000005</v>
      </c>
      <c r="S50" s="14">
        <v>0</v>
      </c>
      <c r="T50" s="16">
        <v>0</v>
      </c>
      <c r="U50" s="14" t="s">
        <v>582</v>
      </c>
      <c r="V50" s="16" t="s">
        <v>582</v>
      </c>
      <c r="W50" s="14">
        <v>0</v>
      </c>
      <c r="X50" s="16">
        <v>0</v>
      </c>
      <c r="Y50" s="14">
        <v>0</v>
      </c>
      <c r="Z50" s="16">
        <v>0</v>
      </c>
      <c r="AA50" s="14">
        <v>0.55963731000000005</v>
      </c>
      <c r="AB50" s="16">
        <v>9.3229439999999997E-2</v>
      </c>
    </row>
    <row r="51" spans="1:28" x14ac:dyDescent="0.25">
      <c r="A51" s="11" t="s">
        <v>521</v>
      </c>
      <c r="B51" s="13">
        <v>6866</v>
      </c>
      <c r="C51" s="14">
        <f>(116/B51*100)</f>
        <v>1.6894844159627147</v>
      </c>
      <c r="D51" s="15">
        <v>6750</v>
      </c>
      <c r="E51" s="14">
        <v>8.6899748700000004</v>
      </c>
      <c r="F51" s="16">
        <v>0.42963258999999998</v>
      </c>
      <c r="G51" s="14">
        <v>17.302794559999999</v>
      </c>
      <c r="H51" s="16">
        <v>0.60529959</v>
      </c>
      <c r="I51" s="14">
        <v>9.1868300099999995</v>
      </c>
      <c r="J51" s="16">
        <v>0.37519661999999998</v>
      </c>
      <c r="K51" s="14">
        <v>0.52302420000000005</v>
      </c>
      <c r="L51" s="16">
        <v>8.5905060000000005E-2</v>
      </c>
      <c r="M51" s="14">
        <v>23.365582830000001</v>
      </c>
      <c r="N51" s="16">
        <v>0.57552115999999998</v>
      </c>
      <c r="O51" s="14">
        <v>11.485077820000001</v>
      </c>
      <c r="P51" s="16">
        <v>0.43080123999999997</v>
      </c>
      <c r="Q51" s="14">
        <v>28.212155849999998</v>
      </c>
      <c r="R51" s="16">
        <v>1.0284718399999999</v>
      </c>
      <c r="S51" s="14">
        <v>0</v>
      </c>
      <c r="T51" s="16">
        <v>0</v>
      </c>
      <c r="U51" s="14" t="s">
        <v>582</v>
      </c>
      <c r="V51" s="16" t="s">
        <v>582</v>
      </c>
      <c r="W51" s="14">
        <v>0</v>
      </c>
      <c r="X51" s="16">
        <v>0</v>
      </c>
      <c r="Y51" s="14">
        <v>0</v>
      </c>
      <c r="Z51" s="16">
        <v>0</v>
      </c>
      <c r="AA51" s="14">
        <v>1.23455987</v>
      </c>
      <c r="AB51" s="16">
        <v>0.19160302000000001</v>
      </c>
    </row>
    <row r="52" spans="1:28" x14ac:dyDescent="0.25">
      <c r="A52" s="11" t="s">
        <v>522</v>
      </c>
      <c r="B52" s="13">
        <v>5809</v>
      </c>
      <c r="C52" s="14">
        <f>(70/B52*100)</f>
        <v>1.2050266827336891</v>
      </c>
      <c r="D52" s="15">
        <v>5739</v>
      </c>
      <c r="E52" s="14">
        <v>0.27268133</v>
      </c>
      <c r="F52" s="16">
        <v>6.3522700000000001E-2</v>
      </c>
      <c r="G52" s="14">
        <v>0.45475721000000002</v>
      </c>
      <c r="H52" s="16">
        <v>7.7082609999999996E-2</v>
      </c>
      <c r="I52" s="14">
        <v>8.8317128500000006</v>
      </c>
      <c r="J52" s="16">
        <v>0.49438204000000002</v>
      </c>
      <c r="K52" s="14">
        <v>10.15164949</v>
      </c>
      <c r="L52" s="16">
        <v>0.46948242000000001</v>
      </c>
      <c r="M52" s="14">
        <v>38.100028870000003</v>
      </c>
      <c r="N52" s="16">
        <v>0.75212283999999996</v>
      </c>
      <c r="O52" s="14">
        <v>18.79261189</v>
      </c>
      <c r="P52" s="16">
        <v>0.63059841999999999</v>
      </c>
      <c r="Q52" s="14">
        <v>23.128872250000001</v>
      </c>
      <c r="R52" s="16">
        <v>0.77809070000000002</v>
      </c>
      <c r="S52" s="14">
        <v>0</v>
      </c>
      <c r="T52" s="16">
        <v>0</v>
      </c>
      <c r="U52" s="14" t="s">
        <v>582</v>
      </c>
      <c r="V52" s="16" t="s">
        <v>582</v>
      </c>
      <c r="W52" s="14">
        <v>0</v>
      </c>
      <c r="X52" s="16">
        <v>0</v>
      </c>
      <c r="Y52" s="14">
        <v>0</v>
      </c>
      <c r="Z52" s="16">
        <v>0</v>
      </c>
      <c r="AA52" s="14">
        <v>0.26768610999999998</v>
      </c>
      <c r="AB52" s="16">
        <v>7.2575619999999993E-2</v>
      </c>
    </row>
    <row r="53" spans="1:28" x14ac:dyDescent="0.25">
      <c r="A53" s="11" t="s">
        <v>523</v>
      </c>
      <c r="B53" s="13">
        <v>5571</v>
      </c>
      <c r="C53" s="14">
        <f>(84/B53*100)</f>
        <v>1.5078082929456111</v>
      </c>
      <c r="D53" s="15">
        <v>5487</v>
      </c>
      <c r="E53" s="14">
        <v>0.45610508999999999</v>
      </c>
      <c r="F53" s="16">
        <v>9.2473680000000003E-2</v>
      </c>
      <c r="G53" s="14">
        <v>2.7387106800000001</v>
      </c>
      <c r="H53" s="16">
        <v>0.23673164999999999</v>
      </c>
      <c r="I53" s="14">
        <v>6.4102914100000001</v>
      </c>
      <c r="J53" s="16">
        <v>0.32699861000000002</v>
      </c>
      <c r="K53" s="14">
        <v>3.65950358</v>
      </c>
      <c r="L53" s="16">
        <v>0.27558162000000003</v>
      </c>
      <c r="M53" s="14">
        <v>37.782873420000001</v>
      </c>
      <c r="N53" s="16">
        <v>0.65065656999999999</v>
      </c>
      <c r="O53" s="14">
        <v>3.9783832800000001</v>
      </c>
      <c r="P53" s="16">
        <v>0.30793981999999998</v>
      </c>
      <c r="Q53" s="14">
        <v>44.43951912</v>
      </c>
      <c r="R53" s="16">
        <v>0.69788313000000002</v>
      </c>
      <c r="S53" s="14">
        <v>0</v>
      </c>
      <c r="T53" s="16">
        <v>0</v>
      </c>
      <c r="U53" s="14" t="s">
        <v>582</v>
      </c>
      <c r="V53" s="16" t="s">
        <v>582</v>
      </c>
      <c r="W53" s="14">
        <v>0</v>
      </c>
      <c r="X53" s="16">
        <v>0</v>
      </c>
      <c r="Y53" s="14">
        <v>0</v>
      </c>
      <c r="Z53" s="16">
        <v>0</v>
      </c>
      <c r="AA53" s="14">
        <v>0.53461342000000001</v>
      </c>
      <c r="AB53" s="16">
        <v>9.3827720000000003E-2</v>
      </c>
    </row>
    <row r="54" spans="1:28" x14ac:dyDescent="0.25">
      <c r="A54" s="11" t="s">
        <v>524</v>
      </c>
      <c r="B54" s="13">
        <v>4740</v>
      </c>
      <c r="C54" s="14">
        <f>(38/B54*100)</f>
        <v>0.80168776371308015</v>
      </c>
      <c r="D54" s="15">
        <v>4702</v>
      </c>
      <c r="E54" s="14">
        <v>5.4097989100000001</v>
      </c>
      <c r="F54" s="16">
        <v>0.45189205999999998</v>
      </c>
      <c r="G54" s="14">
        <v>4.4175820200000002</v>
      </c>
      <c r="H54" s="16">
        <v>0.37274953</v>
      </c>
      <c r="I54" s="14">
        <v>16.377340409999999</v>
      </c>
      <c r="J54" s="16">
        <v>0.68113913000000004</v>
      </c>
      <c r="K54" s="14">
        <v>3.0291809500000002</v>
      </c>
      <c r="L54" s="16">
        <v>0.26789679</v>
      </c>
      <c r="M54" s="14">
        <v>31.58251422</v>
      </c>
      <c r="N54" s="16">
        <v>0.75326976000000001</v>
      </c>
      <c r="O54" s="14">
        <v>6.08656182</v>
      </c>
      <c r="P54" s="16">
        <v>0.38148104999999999</v>
      </c>
      <c r="Q54" s="14">
        <v>30.816797309999998</v>
      </c>
      <c r="R54" s="16">
        <v>0.91521492000000004</v>
      </c>
      <c r="S54" s="14">
        <v>0</v>
      </c>
      <c r="T54" s="16">
        <v>0</v>
      </c>
      <c r="U54" s="14" t="s">
        <v>582</v>
      </c>
      <c r="V54" s="16" t="s">
        <v>582</v>
      </c>
      <c r="W54" s="14">
        <v>0</v>
      </c>
      <c r="X54" s="16">
        <v>0</v>
      </c>
      <c r="Y54" s="14">
        <v>0</v>
      </c>
      <c r="Z54" s="16">
        <v>0</v>
      </c>
      <c r="AA54" s="14">
        <v>2.28022437</v>
      </c>
      <c r="AB54" s="16">
        <v>0.27636874</v>
      </c>
    </row>
    <row r="55" spans="1:28" x14ac:dyDescent="0.25">
      <c r="A55" s="11" t="s">
        <v>525</v>
      </c>
      <c r="B55" s="13">
        <v>5316</v>
      </c>
      <c r="C55" s="14">
        <f>(22/B55*100)</f>
        <v>0.41384499623777277</v>
      </c>
      <c r="D55" s="15">
        <v>5294</v>
      </c>
      <c r="E55" s="14">
        <v>0.20140930000000001</v>
      </c>
      <c r="F55" s="16">
        <v>7.2049349999999998E-2</v>
      </c>
      <c r="G55" s="14">
        <v>0.41235308999999998</v>
      </c>
      <c r="H55" s="16">
        <v>9.3811930000000002E-2</v>
      </c>
      <c r="I55" s="14">
        <v>3.79207502</v>
      </c>
      <c r="J55" s="16">
        <v>0.32193951999999998</v>
      </c>
      <c r="K55" s="14">
        <v>1.4821124699999999</v>
      </c>
      <c r="L55" s="16">
        <v>0.17267668999999999</v>
      </c>
      <c r="M55" s="14">
        <v>46.84685125</v>
      </c>
      <c r="N55" s="16">
        <v>0.87407069999999998</v>
      </c>
      <c r="O55" s="14">
        <v>0</v>
      </c>
      <c r="P55" s="16">
        <v>0</v>
      </c>
      <c r="Q55" s="14">
        <v>45.408876550000002</v>
      </c>
      <c r="R55" s="16">
        <v>1.04022364</v>
      </c>
      <c r="S55" s="14">
        <v>0</v>
      </c>
      <c r="T55" s="16">
        <v>0</v>
      </c>
      <c r="U55" s="14" t="s">
        <v>582</v>
      </c>
      <c r="V55" s="16" t="s">
        <v>582</v>
      </c>
      <c r="W55" s="14">
        <v>0</v>
      </c>
      <c r="X55" s="16">
        <v>0</v>
      </c>
      <c r="Y55" s="14">
        <v>0.58536474000000005</v>
      </c>
      <c r="Z55" s="16">
        <v>0.11882017</v>
      </c>
      <c r="AA55" s="14">
        <v>1.2709575799999999</v>
      </c>
      <c r="AB55" s="16">
        <v>0.16801730000000001</v>
      </c>
    </row>
    <row r="56" spans="1:28" x14ac:dyDescent="0.25">
      <c r="A56" s="11" t="s">
        <v>526</v>
      </c>
      <c r="B56" s="13">
        <v>5359</v>
      </c>
      <c r="C56" s="14">
        <f>(76/B56*100)</f>
        <v>1.4181750326553462</v>
      </c>
      <c r="D56" s="15">
        <v>5283</v>
      </c>
      <c r="E56" s="14">
        <v>4.5820163699999998</v>
      </c>
      <c r="F56" s="16">
        <v>0.36855905999999999</v>
      </c>
      <c r="G56" s="14">
        <v>11.90297196</v>
      </c>
      <c r="H56" s="16">
        <v>0.57765694999999995</v>
      </c>
      <c r="I56" s="14">
        <v>19.10405884</v>
      </c>
      <c r="J56" s="16">
        <v>0.63587928000000005</v>
      </c>
      <c r="K56" s="14">
        <v>19.705866669999999</v>
      </c>
      <c r="L56" s="16">
        <v>0.65847818999999996</v>
      </c>
      <c r="M56" s="14">
        <v>25.35198763</v>
      </c>
      <c r="N56" s="16">
        <v>0.77825750000000005</v>
      </c>
      <c r="O56" s="14">
        <v>5.6161124300000003</v>
      </c>
      <c r="P56" s="16">
        <v>0.48150667000000003</v>
      </c>
      <c r="Q56" s="14">
        <v>10.866590589999999</v>
      </c>
      <c r="R56" s="16">
        <v>0.74352174999999998</v>
      </c>
      <c r="S56" s="14">
        <v>0</v>
      </c>
      <c r="T56" s="16">
        <v>0</v>
      </c>
      <c r="U56" s="14" t="s">
        <v>582</v>
      </c>
      <c r="V56" s="16" t="s">
        <v>582</v>
      </c>
      <c r="W56" s="14">
        <v>0</v>
      </c>
      <c r="X56" s="16">
        <v>0</v>
      </c>
      <c r="Y56" s="14">
        <v>0</v>
      </c>
      <c r="Z56" s="16">
        <v>0</v>
      </c>
      <c r="AA56" s="14">
        <v>2.8703955200000002</v>
      </c>
      <c r="AB56" s="16">
        <v>0.35659672999999997</v>
      </c>
    </row>
    <row r="57" spans="1:28" x14ac:dyDescent="0.25">
      <c r="A57" s="11" t="s">
        <v>527</v>
      </c>
      <c r="B57" s="13">
        <v>6513</v>
      </c>
      <c r="C57" s="14">
        <f>(0/B57*100)</f>
        <v>0</v>
      </c>
      <c r="D57" s="15">
        <v>6513</v>
      </c>
      <c r="E57" s="14">
        <v>11.523699390000001</v>
      </c>
      <c r="F57" s="16">
        <v>0.82148292000000001</v>
      </c>
      <c r="G57" s="14">
        <v>32.682874200000001</v>
      </c>
      <c r="H57" s="16">
        <v>1.20136307</v>
      </c>
      <c r="I57" s="14">
        <v>20.025570040000002</v>
      </c>
      <c r="J57" s="16">
        <v>0.72944019000000004</v>
      </c>
      <c r="K57" s="14">
        <v>2.55692838</v>
      </c>
      <c r="L57" s="16">
        <v>0.32876791</v>
      </c>
      <c r="M57" s="14">
        <v>24.016141340000001</v>
      </c>
      <c r="N57" s="16">
        <v>1.0518126800000001</v>
      </c>
      <c r="O57" s="14">
        <v>0.79834954000000002</v>
      </c>
      <c r="P57" s="16">
        <v>0.16217387999999999</v>
      </c>
      <c r="Q57" s="14">
        <v>7.74593153</v>
      </c>
      <c r="R57" s="16">
        <v>0.60954218999999998</v>
      </c>
      <c r="S57" s="14">
        <v>0</v>
      </c>
      <c r="T57" s="16">
        <v>0</v>
      </c>
      <c r="U57" s="14" t="s">
        <v>582</v>
      </c>
      <c r="V57" s="16" t="s">
        <v>582</v>
      </c>
      <c r="W57" s="14">
        <v>0</v>
      </c>
      <c r="X57" s="16">
        <v>0</v>
      </c>
      <c r="Y57" s="14">
        <v>0.21847825000000001</v>
      </c>
      <c r="Z57" s="16">
        <v>6.8273379999999995E-2</v>
      </c>
      <c r="AA57" s="14">
        <v>0.43202731999999999</v>
      </c>
      <c r="AB57" s="16">
        <v>0.11107322</v>
      </c>
    </row>
    <row r="58" spans="1:28" x14ac:dyDescent="0.25">
      <c r="A58" s="11" t="s">
        <v>528</v>
      </c>
      <c r="B58" s="13">
        <v>7267</v>
      </c>
      <c r="C58" s="14">
        <f>(10/B58*100)</f>
        <v>0.13760836658868861</v>
      </c>
      <c r="D58" s="15">
        <v>7257</v>
      </c>
      <c r="E58" s="14">
        <v>2.8541515899999998</v>
      </c>
      <c r="F58" s="16">
        <v>0.33368292999999999</v>
      </c>
      <c r="G58" s="14">
        <v>3.3829876900000002</v>
      </c>
      <c r="H58" s="16">
        <v>0.36292752</v>
      </c>
      <c r="I58" s="14">
        <v>15.75107605</v>
      </c>
      <c r="J58" s="16">
        <v>0.70556715000000003</v>
      </c>
      <c r="K58" s="14">
        <v>6.0519857500000001</v>
      </c>
      <c r="L58" s="16">
        <v>0.37514906999999997</v>
      </c>
      <c r="M58" s="14">
        <v>27.423883100000001</v>
      </c>
      <c r="N58" s="16">
        <v>0.77736276000000004</v>
      </c>
      <c r="O58" s="14">
        <v>18.348734260000001</v>
      </c>
      <c r="P58" s="16">
        <v>0.66625652000000002</v>
      </c>
      <c r="Q58" s="14">
        <v>22.183273669999998</v>
      </c>
      <c r="R58" s="16">
        <v>0.94338080000000002</v>
      </c>
      <c r="S58" s="14">
        <v>0</v>
      </c>
      <c r="T58" s="16">
        <v>0</v>
      </c>
      <c r="U58" s="14" t="s">
        <v>582</v>
      </c>
      <c r="V58" s="16" t="s">
        <v>582</v>
      </c>
      <c r="W58" s="14">
        <v>0</v>
      </c>
      <c r="X58" s="16">
        <v>0</v>
      </c>
      <c r="Y58" s="14">
        <v>2.5692982299999998</v>
      </c>
      <c r="Z58" s="16">
        <v>0.33910344999999997</v>
      </c>
      <c r="AA58" s="14">
        <v>1.43460966</v>
      </c>
      <c r="AB58" s="16">
        <v>0.19390472</v>
      </c>
    </row>
    <row r="59" spans="1:28" x14ac:dyDescent="0.25">
      <c r="A59" s="11" t="s">
        <v>529</v>
      </c>
      <c r="B59" s="13">
        <v>4826</v>
      </c>
      <c r="C59" s="14">
        <f>(26/B59*100)</f>
        <v>0.53874844591794446</v>
      </c>
      <c r="D59" s="15">
        <v>4800</v>
      </c>
      <c r="E59" s="14">
        <v>1.51842995</v>
      </c>
      <c r="F59" s="16">
        <v>0.19546949</v>
      </c>
      <c r="G59" s="14">
        <v>7.5519396499999996</v>
      </c>
      <c r="H59" s="16">
        <v>0.5004613</v>
      </c>
      <c r="I59" s="14">
        <v>21.925649920000001</v>
      </c>
      <c r="J59" s="16">
        <v>0.77710354999999998</v>
      </c>
      <c r="K59" s="14">
        <v>3.4879070599999999</v>
      </c>
      <c r="L59" s="16">
        <v>0.27402028</v>
      </c>
      <c r="M59" s="14">
        <v>34.606658490000001</v>
      </c>
      <c r="N59" s="16">
        <v>0.81059780000000003</v>
      </c>
      <c r="O59" s="14">
        <v>9.4405218800000004</v>
      </c>
      <c r="P59" s="16">
        <v>0.45450763</v>
      </c>
      <c r="Q59" s="14">
        <v>19.771827070000001</v>
      </c>
      <c r="R59" s="16">
        <v>0.82565003000000003</v>
      </c>
      <c r="S59" s="14">
        <v>0</v>
      </c>
      <c r="T59" s="16">
        <v>0</v>
      </c>
      <c r="U59" s="14" t="s">
        <v>582</v>
      </c>
      <c r="V59" s="16" t="s">
        <v>582</v>
      </c>
      <c r="W59" s="14">
        <v>3.1782209999999998E-2</v>
      </c>
      <c r="X59" s="16">
        <v>3.178396E-2</v>
      </c>
      <c r="Y59" s="14">
        <v>0.54254046</v>
      </c>
      <c r="Z59" s="16">
        <v>0.11128346</v>
      </c>
      <c r="AA59" s="14">
        <v>1.1227432900000001</v>
      </c>
      <c r="AB59" s="16">
        <v>0.17598514000000001</v>
      </c>
    </row>
    <row r="60" spans="1:28" x14ac:dyDescent="0.25">
      <c r="A60" s="11" t="s">
        <v>530</v>
      </c>
      <c r="B60" s="13">
        <v>4546</v>
      </c>
      <c r="C60" s="14">
        <f>(15/B60*100)</f>
        <v>0.32996040475142985</v>
      </c>
      <c r="D60" s="15">
        <v>4531</v>
      </c>
      <c r="E60" s="14">
        <v>7.6588016100000003</v>
      </c>
      <c r="F60" s="16">
        <v>0.58685794000000002</v>
      </c>
      <c r="G60" s="14">
        <v>9.7752453500000005</v>
      </c>
      <c r="H60" s="16">
        <v>0.91340712000000002</v>
      </c>
      <c r="I60" s="14">
        <v>10.843228480000001</v>
      </c>
      <c r="J60" s="16">
        <v>0.80981628999999999</v>
      </c>
      <c r="K60" s="14">
        <v>8.3668135199999991</v>
      </c>
      <c r="L60" s="16">
        <v>0.57889164999999998</v>
      </c>
      <c r="M60" s="14">
        <v>30.671989790000001</v>
      </c>
      <c r="N60" s="16">
        <v>1.17162367</v>
      </c>
      <c r="O60" s="14">
        <v>8.3969445</v>
      </c>
      <c r="P60" s="16">
        <v>0.56195834</v>
      </c>
      <c r="Q60" s="14">
        <v>20.191492610000001</v>
      </c>
      <c r="R60" s="16">
        <v>1.2867609099999999</v>
      </c>
      <c r="S60" s="14">
        <v>0</v>
      </c>
      <c r="T60" s="16">
        <v>0</v>
      </c>
      <c r="U60" s="14" t="s">
        <v>582</v>
      </c>
      <c r="V60" s="16" t="s">
        <v>582</v>
      </c>
      <c r="W60" s="14">
        <v>0</v>
      </c>
      <c r="X60" s="16">
        <v>0</v>
      </c>
      <c r="Y60" s="14">
        <v>0.99855066999999997</v>
      </c>
      <c r="Z60" s="16">
        <v>0.20807922000000001</v>
      </c>
      <c r="AA60" s="14">
        <v>3.0969334700000002</v>
      </c>
      <c r="AB60" s="16">
        <v>0.36714450999999998</v>
      </c>
    </row>
    <row r="61" spans="1:28" x14ac:dyDescent="0.25">
      <c r="A61" s="11" t="s">
        <v>531</v>
      </c>
      <c r="B61" s="13">
        <v>6525</v>
      </c>
      <c r="C61" s="14">
        <f>(135/B61*100)</f>
        <v>2.0689655172413794</v>
      </c>
      <c r="D61" s="15">
        <v>6390</v>
      </c>
      <c r="E61" s="14">
        <v>0.15168862999999999</v>
      </c>
      <c r="F61" s="16">
        <v>6.0670010000000003E-2</v>
      </c>
      <c r="G61" s="14">
        <v>0.33723389999999998</v>
      </c>
      <c r="H61" s="16">
        <v>7.3723469999999999E-2</v>
      </c>
      <c r="I61" s="14">
        <v>3.13049388</v>
      </c>
      <c r="J61" s="16">
        <v>0.25586430999999998</v>
      </c>
      <c r="K61" s="14">
        <v>2.6277762400000002</v>
      </c>
      <c r="L61" s="16">
        <v>0.23042151999999999</v>
      </c>
      <c r="M61" s="14">
        <v>30.527922140000001</v>
      </c>
      <c r="N61" s="16">
        <v>0.88341654000000003</v>
      </c>
      <c r="O61" s="14">
        <v>20.065544559999999</v>
      </c>
      <c r="P61" s="16">
        <v>0.56335972000000001</v>
      </c>
      <c r="Q61" s="14">
        <v>41.422221950000001</v>
      </c>
      <c r="R61" s="16">
        <v>1.02184728</v>
      </c>
      <c r="S61" s="14">
        <v>0</v>
      </c>
      <c r="T61" s="16">
        <v>0</v>
      </c>
      <c r="U61" s="14" t="s">
        <v>582</v>
      </c>
      <c r="V61" s="16" t="s">
        <v>582</v>
      </c>
      <c r="W61" s="14">
        <v>0</v>
      </c>
      <c r="X61" s="16">
        <v>0</v>
      </c>
      <c r="Y61" s="14">
        <v>0</v>
      </c>
      <c r="Z61" s="16">
        <v>0</v>
      </c>
      <c r="AA61" s="14">
        <v>1.7371186999999999</v>
      </c>
      <c r="AB61" s="16">
        <v>0.25070313</v>
      </c>
    </row>
    <row r="62" spans="1:28" x14ac:dyDescent="0.25">
      <c r="A62" s="11" t="s">
        <v>532</v>
      </c>
      <c r="B62" s="13">
        <v>4476</v>
      </c>
      <c r="C62" s="14">
        <f>(3/B62*100)</f>
        <v>6.7024128686327081E-2</v>
      </c>
      <c r="D62" s="15">
        <v>4473</v>
      </c>
      <c r="E62" s="14">
        <v>5.2486731500000001</v>
      </c>
      <c r="F62" s="16">
        <v>0.36244090000000001</v>
      </c>
      <c r="G62" s="14">
        <v>16.43937553</v>
      </c>
      <c r="H62" s="16">
        <v>0.55449446999999996</v>
      </c>
      <c r="I62" s="14">
        <v>29.26126322</v>
      </c>
      <c r="J62" s="16">
        <v>0.70877685999999995</v>
      </c>
      <c r="K62" s="14">
        <v>4.55645115</v>
      </c>
      <c r="L62" s="16">
        <v>0.28664011</v>
      </c>
      <c r="M62" s="14">
        <v>21.661878829999999</v>
      </c>
      <c r="N62" s="16">
        <v>0.63480031999999997</v>
      </c>
      <c r="O62" s="14">
        <v>8.4198037600000006</v>
      </c>
      <c r="P62" s="16">
        <v>0.41898039999999998</v>
      </c>
      <c r="Q62" s="14">
        <v>13.519813060000001</v>
      </c>
      <c r="R62" s="16">
        <v>0.41556958999999999</v>
      </c>
      <c r="S62" s="14">
        <v>0</v>
      </c>
      <c r="T62" s="16">
        <v>0</v>
      </c>
      <c r="U62" s="14" t="s">
        <v>582</v>
      </c>
      <c r="V62" s="16" t="s">
        <v>582</v>
      </c>
      <c r="W62" s="14">
        <v>0</v>
      </c>
      <c r="X62" s="16">
        <v>0</v>
      </c>
      <c r="Y62" s="14">
        <v>0</v>
      </c>
      <c r="Z62" s="16">
        <v>0</v>
      </c>
      <c r="AA62" s="14">
        <v>0.89274129999999996</v>
      </c>
      <c r="AB62" s="16">
        <v>0.15092705000000001</v>
      </c>
    </row>
    <row r="63" spans="1:28" x14ac:dyDescent="0.25">
      <c r="A63" s="11" t="s">
        <v>533</v>
      </c>
      <c r="B63" s="13">
        <v>5324</v>
      </c>
      <c r="C63" s="14">
        <f>(13/B63*100)</f>
        <v>0.24417731029301279</v>
      </c>
      <c r="D63" s="15">
        <v>5311</v>
      </c>
      <c r="E63" s="14">
        <v>0.88591626000000001</v>
      </c>
      <c r="F63" s="16">
        <v>0.16798669999999999</v>
      </c>
      <c r="G63" s="14">
        <v>1.50010826</v>
      </c>
      <c r="H63" s="16">
        <v>0.17702915999999999</v>
      </c>
      <c r="I63" s="14">
        <v>16.451098810000001</v>
      </c>
      <c r="J63" s="16">
        <v>0.46233296000000002</v>
      </c>
      <c r="K63" s="14">
        <v>12.56082799</v>
      </c>
      <c r="L63" s="16">
        <v>0.49315250999999999</v>
      </c>
      <c r="M63" s="14">
        <v>24.29504317</v>
      </c>
      <c r="N63" s="16">
        <v>0.62671785000000002</v>
      </c>
      <c r="O63" s="14">
        <v>12.68638533</v>
      </c>
      <c r="P63" s="16">
        <v>0.46476452000000001</v>
      </c>
      <c r="Q63" s="14">
        <v>29.532151280000001</v>
      </c>
      <c r="R63" s="16">
        <v>0.64530335999999999</v>
      </c>
      <c r="S63" s="14">
        <v>0</v>
      </c>
      <c r="T63" s="16">
        <v>0</v>
      </c>
      <c r="U63" s="14" t="s">
        <v>582</v>
      </c>
      <c r="V63" s="16" t="s">
        <v>582</v>
      </c>
      <c r="W63" s="14">
        <v>0</v>
      </c>
      <c r="X63" s="16">
        <v>0</v>
      </c>
      <c r="Y63" s="14">
        <v>0.11725908</v>
      </c>
      <c r="Z63" s="16">
        <v>4.4439289999999999E-2</v>
      </c>
      <c r="AA63" s="14">
        <v>1.9712098300000001</v>
      </c>
      <c r="AB63" s="16">
        <v>0.19051565000000001</v>
      </c>
    </row>
    <row r="64" spans="1:28" x14ac:dyDescent="0.25">
      <c r="A64" s="11" t="s">
        <v>534</v>
      </c>
      <c r="B64" s="13">
        <v>3634</v>
      </c>
      <c r="C64" s="14">
        <f>(3/B64*100)</f>
        <v>8.2553659878921298E-2</v>
      </c>
      <c r="D64" s="15">
        <v>3631</v>
      </c>
      <c r="E64" s="14">
        <v>0.38336482999999999</v>
      </c>
      <c r="F64" s="16">
        <v>0.10814701</v>
      </c>
      <c r="G64" s="14">
        <v>1.8922191399999999</v>
      </c>
      <c r="H64" s="16">
        <v>0.25712403</v>
      </c>
      <c r="I64" s="14">
        <v>38.635664990000002</v>
      </c>
      <c r="J64" s="16">
        <v>0.79804936000000004</v>
      </c>
      <c r="K64" s="14">
        <v>2.07959059</v>
      </c>
      <c r="L64" s="16">
        <v>0.22011850999999999</v>
      </c>
      <c r="M64" s="14">
        <v>29.15966757</v>
      </c>
      <c r="N64" s="16">
        <v>0.77256042999999996</v>
      </c>
      <c r="O64" s="14">
        <v>6.4412371799999999</v>
      </c>
      <c r="P64" s="16">
        <v>0.40881552999999998</v>
      </c>
      <c r="Q64" s="14">
        <v>19.168013389999999</v>
      </c>
      <c r="R64" s="16">
        <v>0.63700608000000003</v>
      </c>
      <c r="S64" s="14">
        <v>0</v>
      </c>
      <c r="T64" s="16">
        <v>0</v>
      </c>
      <c r="U64" s="14" t="s">
        <v>582</v>
      </c>
      <c r="V64" s="16" t="s">
        <v>582</v>
      </c>
      <c r="W64" s="14">
        <v>2.9124980000000002E-2</v>
      </c>
      <c r="X64" s="16">
        <v>2.9154679999999999E-2</v>
      </c>
      <c r="Y64" s="14">
        <v>0.23081636</v>
      </c>
      <c r="Z64" s="16">
        <v>8.1487260000000006E-2</v>
      </c>
      <c r="AA64" s="14">
        <v>1.98030098</v>
      </c>
      <c r="AB64" s="16">
        <v>0.22668372000000001</v>
      </c>
    </row>
    <row r="65" spans="1:28" x14ac:dyDescent="0.25">
      <c r="A65" s="11" t="s">
        <v>535</v>
      </c>
      <c r="B65" s="13">
        <v>5325</v>
      </c>
      <c r="C65" s="14">
        <f>(14/B65*100)</f>
        <v>0.26291079812206569</v>
      </c>
      <c r="D65" s="15">
        <v>5311</v>
      </c>
      <c r="E65" s="14">
        <v>0.18839905000000001</v>
      </c>
      <c r="F65" s="16">
        <v>5.6990119999999998E-2</v>
      </c>
      <c r="G65" s="14">
        <v>0.82711535000000003</v>
      </c>
      <c r="H65" s="16">
        <v>0.12001045</v>
      </c>
      <c r="I65" s="14">
        <v>16.81403354</v>
      </c>
      <c r="J65" s="16">
        <v>0.86445662000000001</v>
      </c>
      <c r="K65" s="14">
        <v>3.8566307700000002</v>
      </c>
      <c r="L65" s="16">
        <v>0.32296345999999998</v>
      </c>
      <c r="M65" s="14">
        <v>40.002784769999998</v>
      </c>
      <c r="N65" s="16">
        <v>0.87148150000000002</v>
      </c>
      <c r="O65" s="14">
        <v>15.331711289999999</v>
      </c>
      <c r="P65" s="16">
        <v>0.58156653000000003</v>
      </c>
      <c r="Q65" s="14">
        <v>21.664069359999999</v>
      </c>
      <c r="R65" s="16">
        <v>0.70241450999999999</v>
      </c>
      <c r="S65" s="14">
        <v>0</v>
      </c>
      <c r="T65" s="16">
        <v>0</v>
      </c>
      <c r="U65" s="14" t="s">
        <v>582</v>
      </c>
      <c r="V65" s="16" t="s">
        <v>582</v>
      </c>
      <c r="W65" s="14">
        <v>0.17287330000000001</v>
      </c>
      <c r="X65" s="16">
        <v>6.806914E-2</v>
      </c>
      <c r="Y65" s="14">
        <v>1.55427E-2</v>
      </c>
      <c r="Z65" s="16">
        <v>1.5554460000000001E-2</v>
      </c>
      <c r="AA65" s="14">
        <v>1.12683987</v>
      </c>
      <c r="AB65" s="16">
        <v>0.14361898000000001</v>
      </c>
    </row>
    <row r="66" spans="1:28" x14ac:dyDescent="0.25">
      <c r="A66" s="11" t="s">
        <v>536</v>
      </c>
      <c r="B66" s="13">
        <v>5665</v>
      </c>
      <c r="C66" s="14">
        <f>(74/B66*100)</f>
        <v>1.3062665489849956</v>
      </c>
      <c r="D66" s="15">
        <v>5591</v>
      </c>
      <c r="E66" s="14">
        <v>0.19481830999999999</v>
      </c>
      <c r="F66" s="16">
        <v>5.6608209999999999E-2</v>
      </c>
      <c r="G66" s="14">
        <v>0.83254695999999995</v>
      </c>
      <c r="H66" s="16">
        <v>0.11921859</v>
      </c>
      <c r="I66" s="14">
        <v>5.6795463100000001</v>
      </c>
      <c r="J66" s="16">
        <v>0.27487598000000002</v>
      </c>
      <c r="K66" s="14">
        <v>29.456886789999999</v>
      </c>
      <c r="L66" s="16">
        <v>0.57037806000000002</v>
      </c>
      <c r="M66" s="14">
        <v>8.4779115600000008</v>
      </c>
      <c r="N66" s="16">
        <v>0.37670491</v>
      </c>
      <c r="O66" s="14">
        <v>23.57141025</v>
      </c>
      <c r="P66" s="16">
        <v>0.45735703</v>
      </c>
      <c r="Q66" s="14">
        <v>30.885256049999999</v>
      </c>
      <c r="R66" s="16">
        <v>0.51816329000000005</v>
      </c>
      <c r="S66" s="14">
        <v>0</v>
      </c>
      <c r="T66" s="16">
        <v>0</v>
      </c>
      <c r="U66" s="14" t="s">
        <v>582</v>
      </c>
      <c r="V66" s="16" t="s">
        <v>582</v>
      </c>
      <c r="W66" s="14">
        <v>0</v>
      </c>
      <c r="X66" s="16">
        <v>0</v>
      </c>
      <c r="Y66" s="14">
        <v>0</v>
      </c>
      <c r="Z66" s="16">
        <v>0</v>
      </c>
      <c r="AA66" s="14">
        <v>0.90162377999999999</v>
      </c>
      <c r="AB66" s="16">
        <v>0.11733130999999999</v>
      </c>
    </row>
    <row r="67" spans="1:28" x14ac:dyDescent="0.25">
      <c r="A67" s="11" t="s">
        <v>537</v>
      </c>
      <c r="B67" s="13">
        <v>6971</v>
      </c>
      <c r="C67" s="14">
        <f>(21/B67*100)</f>
        <v>0.30124802754267677</v>
      </c>
      <c r="D67" s="15">
        <v>6950</v>
      </c>
      <c r="E67" s="14">
        <v>3.7418775399999999</v>
      </c>
      <c r="F67" s="16">
        <v>0.36534139999999998</v>
      </c>
      <c r="G67" s="14">
        <v>12.61984004</v>
      </c>
      <c r="H67" s="16">
        <v>0.62309572999999996</v>
      </c>
      <c r="I67" s="14">
        <v>15.66675955</v>
      </c>
      <c r="J67" s="16">
        <v>0.52998045000000005</v>
      </c>
      <c r="K67" s="14">
        <v>8.3741937699999998</v>
      </c>
      <c r="L67" s="16">
        <v>0.32236986000000001</v>
      </c>
      <c r="M67" s="14">
        <v>34.082411499999999</v>
      </c>
      <c r="N67" s="16">
        <v>0.75183705999999995</v>
      </c>
      <c r="O67" s="14">
        <v>9.3191321499999997</v>
      </c>
      <c r="P67" s="16">
        <v>0.42247663000000002</v>
      </c>
      <c r="Q67" s="14">
        <v>15.73201448</v>
      </c>
      <c r="R67" s="16">
        <v>0.86764458</v>
      </c>
      <c r="S67" s="14">
        <v>0</v>
      </c>
      <c r="T67" s="16">
        <v>0</v>
      </c>
      <c r="U67" s="14" t="s">
        <v>582</v>
      </c>
      <c r="V67" s="16" t="s">
        <v>582</v>
      </c>
      <c r="W67" s="14">
        <v>0</v>
      </c>
      <c r="X67" s="16">
        <v>0</v>
      </c>
      <c r="Y67" s="14">
        <v>0</v>
      </c>
      <c r="Z67" s="16">
        <v>0</v>
      </c>
      <c r="AA67" s="14">
        <v>0.46377096000000001</v>
      </c>
      <c r="AB67" s="16">
        <v>8.215306E-2</v>
      </c>
    </row>
    <row r="68" spans="1:28" x14ac:dyDescent="0.25">
      <c r="A68" s="11" t="s">
        <v>538</v>
      </c>
      <c r="B68" s="13">
        <v>12083</v>
      </c>
      <c r="C68" s="14">
        <f>(26/B68*100)</f>
        <v>0.21517834974757924</v>
      </c>
      <c r="D68" s="15">
        <v>12057</v>
      </c>
      <c r="E68" s="14">
        <v>4.3723776699999997</v>
      </c>
      <c r="F68" s="16">
        <v>0.17487614000000001</v>
      </c>
      <c r="G68" s="14">
        <v>3.7128472000000001</v>
      </c>
      <c r="H68" s="16">
        <v>0.15561812</v>
      </c>
      <c r="I68" s="14">
        <v>6.7697418200000001</v>
      </c>
      <c r="J68" s="16">
        <v>0.20225291000000001</v>
      </c>
      <c r="K68" s="14">
        <v>4.40804595</v>
      </c>
      <c r="L68" s="16">
        <v>0.19138448</v>
      </c>
      <c r="M68" s="14">
        <v>17.834412050000001</v>
      </c>
      <c r="N68" s="16">
        <v>0.37438728999999998</v>
      </c>
      <c r="O68" s="14">
        <v>10.11462334</v>
      </c>
      <c r="P68" s="16">
        <v>0.26627273000000001</v>
      </c>
      <c r="Q68" s="14">
        <v>50.844502669999997</v>
      </c>
      <c r="R68" s="16">
        <v>0.43925075000000002</v>
      </c>
      <c r="S68" s="14">
        <v>0</v>
      </c>
      <c r="T68" s="16">
        <v>0</v>
      </c>
      <c r="U68" s="14" t="s">
        <v>582</v>
      </c>
      <c r="V68" s="16" t="s">
        <v>582</v>
      </c>
      <c r="W68" s="14">
        <v>0</v>
      </c>
      <c r="X68" s="16">
        <v>0</v>
      </c>
      <c r="Y68" s="14">
        <v>0</v>
      </c>
      <c r="Z68" s="16">
        <v>0</v>
      </c>
      <c r="AA68" s="14">
        <v>1.94344932</v>
      </c>
      <c r="AB68" s="16">
        <v>0.13123093999999999</v>
      </c>
    </row>
    <row r="69" spans="1:28" x14ac:dyDescent="0.25">
      <c r="A69" s="11" t="s">
        <v>539</v>
      </c>
      <c r="B69" s="13">
        <v>4876</v>
      </c>
      <c r="C69" s="14">
        <f>(0/B69*100)</f>
        <v>0</v>
      </c>
      <c r="D69" s="15">
        <v>4876</v>
      </c>
      <c r="E69" s="14">
        <v>0.54851232999999999</v>
      </c>
      <c r="F69" s="16">
        <v>0.1086587</v>
      </c>
      <c r="G69" s="14">
        <v>3.5796971100000001</v>
      </c>
      <c r="H69" s="16">
        <v>0.41650619</v>
      </c>
      <c r="I69" s="14">
        <v>9.1375661200000007</v>
      </c>
      <c r="J69" s="16">
        <v>0.70497290999999995</v>
      </c>
      <c r="K69" s="14">
        <v>3.7063427199999999</v>
      </c>
      <c r="L69" s="16">
        <v>0.29116579999999997</v>
      </c>
      <c r="M69" s="14">
        <v>41.697204370000001</v>
      </c>
      <c r="N69" s="16">
        <v>1.2748399500000001</v>
      </c>
      <c r="O69" s="14">
        <v>18.392143919999999</v>
      </c>
      <c r="P69" s="16">
        <v>0.77831245000000004</v>
      </c>
      <c r="Q69" s="14">
        <v>22.839566170000001</v>
      </c>
      <c r="R69" s="16">
        <v>1.57313748</v>
      </c>
      <c r="S69" s="14">
        <v>0</v>
      </c>
      <c r="T69" s="16">
        <v>0</v>
      </c>
      <c r="U69" s="14" t="s">
        <v>582</v>
      </c>
      <c r="V69" s="16" t="s">
        <v>582</v>
      </c>
      <c r="W69" s="14">
        <v>0</v>
      </c>
      <c r="X69" s="16">
        <v>0</v>
      </c>
      <c r="Y69" s="14">
        <v>0</v>
      </c>
      <c r="Z69" s="16">
        <v>0</v>
      </c>
      <c r="AA69" s="14">
        <v>9.8967269999999996E-2</v>
      </c>
      <c r="AB69" s="16">
        <v>4.4450419999999997E-2</v>
      </c>
    </row>
    <row r="70" spans="1:28" x14ac:dyDescent="0.25">
      <c r="A70" s="11" t="s">
        <v>540</v>
      </c>
      <c r="B70" s="13">
        <v>6036</v>
      </c>
      <c r="C70" s="14">
        <f>(223/B70*100)</f>
        <v>3.6944996686547382</v>
      </c>
      <c r="D70" s="15">
        <v>5813</v>
      </c>
      <c r="E70" s="14">
        <v>1.352894E-2</v>
      </c>
      <c r="F70" s="16">
        <v>1.278119E-2</v>
      </c>
      <c r="G70" s="14">
        <v>2.7182399999999999E-2</v>
      </c>
      <c r="H70" s="16">
        <v>1.6608589999999999E-2</v>
      </c>
      <c r="I70" s="14">
        <v>2.7652324400000001</v>
      </c>
      <c r="J70" s="16">
        <v>0.28296396000000001</v>
      </c>
      <c r="K70" s="14">
        <v>0.60122918000000003</v>
      </c>
      <c r="L70" s="16">
        <v>0.11803718000000001</v>
      </c>
      <c r="M70" s="14">
        <v>8.2458380299999998</v>
      </c>
      <c r="N70" s="16">
        <v>0.59964439000000003</v>
      </c>
      <c r="O70" s="14">
        <v>39.05194195</v>
      </c>
      <c r="P70" s="16">
        <v>0.92836125000000003</v>
      </c>
      <c r="Q70" s="14">
        <v>48.837767370000002</v>
      </c>
      <c r="R70" s="16">
        <v>1.22592956</v>
      </c>
      <c r="S70" s="14">
        <v>0</v>
      </c>
      <c r="T70" s="16">
        <v>0</v>
      </c>
      <c r="U70" s="14" t="s">
        <v>582</v>
      </c>
      <c r="V70" s="16" t="s">
        <v>582</v>
      </c>
      <c r="W70" s="14">
        <v>0</v>
      </c>
      <c r="X70" s="16">
        <v>0</v>
      </c>
      <c r="Y70" s="14">
        <v>0</v>
      </c>
      <c r="Z70" s="16">
        <v>0</v>
      </c>
      <c r="AA70" s="14">
        <v>0.45727968000000002</v>
      </c>
      <c r="AB70" s="16">
        <v>0.16494818999999999</v>
      </c>
    </row>
    <row r="71" spans="1:28" x14ac:dyDescent="0.25">
      <c r="A71" s="11" t="s">
        <v>541</v>
      </c>
      <c r="B71" s="13">
        <v>6115</v>
      </c>
      <c r="C71" s="14">
        <f>(17/B71*100)</f>
        <v>0.27800490596892891</v>
      </c>
      <c r="D71" s="15">
        <v>6098</v>
      </c>
      <c r="E71" s="14">
        <v>2.47807317</v>
      </c>
      <c r="F71" s="16">
        <v>0.20080028</v>
      </c>
      <c r="G71" s="14">
        <v>7.5239117499999999</v>
      </c>
      <c r="H71" s="16">
        <v>0.31595379000000001</v>
      </c>
      <c r="I71" s="14">
        <v>4.6568281000000002</v>
      </c>
      <c r="J71" s="16">
        <v>0.26847522000000001</v>
      </c>
      <c r="K71" s="14">
        <v>0</v>
      </c>
      <c r="L71" s="16">
        <v>0</v>
      </c>
      <c r="M71" s="14">
        <v>44.156218989999999</v>
      </c>
      <c r="N71" s="16">
        <v>0.71036856999999998</v>
      </c>
      <c r="O71" s="14">
        <v>15.356726549999999</v>
      </c>
      <c r="P71" s="16">
        <v>0.47531438999999998</v>
      </c>
      <c r="Q71" s="14">
        <v>25.22715599</v>
      </c>
      <c r="R71" s="16">
        <v>0.55445389</v>
      </c>
      <c r="S71" s="14">
        <v>0</v>
      </c>
      <c r="T71" s="16">
        <v>0</v>
      </c>
      <c r="U71" s="14" t="s">
        <v>582</v>
      </c>
      <c r="V71" s="16" t="s">
        <v>582</v>
      </c>
      <c r="W71" s="14">
        <v>0</v>
      </c>
      <c r="X71" s="16">
        <v>0</v>
      </c>
      <c r="Y71" s="14">
        <v>0</v>
      </c>
      <c r="Z71" s="16">
        <v>0</v>
      </c>
      <c r="AA71" s="14">
        <v>0.60108545000000002</v>
      </c>
      <c r="AB71" s="16">
        <v>9.2631599999999994E-2</v>
      </c>
    </row>
    <row r="72" spans="1:28" x14ac:dyDescent="0.25">
      <c r="A72" s="11" t="s">
        <v>542</v>
      </c>
      <c r="B72" s="13">
        <v>7708</v>
      </c>
      <c r="C72" s="14">
        <f>(5/B72*100)</f>
        <v>6.4867669953295279E-2</v>
      </c>
      <c r="D72" s="15">
        <v>7703</v>
      </c>
      <c r="E72" s="14">
        <v>0.90186414000000004</v>
      </c>
      <c r="F72" s="16">
        <v>0.11351398</v>
      </c>
      <c r="G72" s="14">
        <v>3.2085673099999998</v>
      </c>
      <c r="H72" s="16">
        <v>0.19458813999999999</v>
      </c>
      <c r="I72" s="14">
        <v>12.07135377</v>
      </c>
      <c r="J72" s="16">
        <v>0.45019183000000002</v>
      </c>
      <c r="K72" s="14">
        <v>15.229377530000001</v>
      </c>
      <c r="L72" s="16">
        <v>0.50709707000000004</v>
      </c>
      <c r="M72" s="14">
        <v>19.54413993</v>
      </c>
      <c r="N72" s="16">
        <v>0.60822531999999996</v>
      </c>
      <c r="O72" s="14">
        <v>33.350240020000001</v>
      </c>
      <c r="P72" s="16">
        <v>0.67183976000000001</v>
      </c>
      <c r="Q72" s="14">
        <v>15.00575589</v>
      </c>
      <c r="R72" s="16">
        <v>0.72834162999999996</v>
      </c>
      <c r="S72" s="14">
        <v>0</v>
      </c>
      <c r="T72" s="16">
        <v>0</v>
      </c>
      <c r="U72" s="14" t="s">
        <v>582</v>
      </c>
      <c r="V72" s="16" t="s">
        <v>582</v>
      </c>
      <c r="W72" s="14">
        <v>0</v>
      </c>
      <c r="X72" s="16">
        <v>0</v>
      </c>
      <c r="Y72" s="14">
        <v>0</v>
      </c>
      <c r="Z72" s="16">
        <v>0</v>
      </c>
      <c r="AA72" s="14">
        <v>0.68870138999999997</v>
      </c>
      <c r="AB72" s="16">
        <v>9.3515119999999993E-2</v>
      </c>
    </row>
    <row r="73" spans="1:28" x14ac:dyDescent="0.25">
      <c r="A73" s="11" t="s">
        <v>543</v>
      </c>
      <c r="B73" s="13">
        <v>8249</v>
      </c>
      <c r="C73" s="14">
        <f>(143/B73*100)</f>
        <v>1.7335434598133106</v>
      </c>
      <c r="D73" s="15">
        <v>8106</v>
      </c>
      <c r="E73" s="14">
        <v>4.9126535699999998</v>
      </c>
      <c r="F73" s="16">
        <v>0.49033935000000001</v>
      </c>
      <c r="G73" s="14">
        <v>29.750682999999999</v>
      </c>
      <c r="H73" s="16">
        <v>0.93922576000000002</v>
      </c>
      <c r="I73" s="14">
        <v>16.028495769999999</v>
      </c>
      <c r="J73" s="16">
        <v>0.58914818000000002</v>
      </c>
      <c r="K73" s="14">
        <v>3.6846007200000002</v>
      </c>
      <c r="L73" s="16">
        <v>0.28211961000000002</v>
      </c>
      <c r="M73" s="14">
        <v>28.709893690000001</v>
      </c>
      <c r="N73" s="16">
        <v>0.73843798999999999</v>
      </c>
      <c r="O73" s="14">
        <v>0</v>
      </c>
      <c r="P73" s="16">
        <v>0</v>
      </c>
      <c r="Q73" s="14">
        <v>16.600967570000002</v>
      </c>
      <c r="R73" s="16">
        <v>1.12468748</v>
      </c>
      <c r="S73" s="14">
        <v>0</v>
      </c>
      <c r="T73" s="16">
        <v>0</v>
      </c>
      <c r="U73" s="14" t="s">
        <v>582</v>
      </c>
      <c r="V73" s="16" t="s">
        <v>582</v>
      </c>
      <c r="W73" s="14">
        <v>0</v>
      </c>
      <c r="X73" s="16">
        <v>0</v>
      </c>
      <c r="Y73" s="14">
        <v>0</v>
      </c>
      <c r="Z73" s="16">
        <v>0</v>
      </c>
      <c r="AA73" s="14">
        <v>0.31270567999999999</v>
      </c>
      <c r="AB73" s="16">
        <v>6.9632749999999993E-2</v>
      </c>
    </row>
    <row r="74" spans="1:28" x14ac:dyDescent="0.25">
      <c r="A74" s="11" t="s">
        <v>544</v>
      </c>
      <c r="B74" s="13">
        <v>4692</v>
      </c>
      <c r="C74" s="14">
        <f>(82/B74*100)</f>
        <v>1.7476555839727195</v>
      </c>
      <c r="D74" s="15">
        <v>4610</v>
      </c>
      <c r="E74" s="14">
        <v>3.5767662900000001</v>
      </c>
      <c r="F74" s="16">
        <v>0.29841796999999998</v>
      </c>
      <c r="G74" s="14">
        <v>6.2108388999999997</v>
      </c>
      <c r="H74" s="16">
        <v>0.33520581999999999</v>
      </c>
      <c r="I74" s="14">
        <v>6.0696261500000004</v>
      </c>
      <c r="J74" s="16">
        <v>0.38011947000000001</v>
      </c>
      <c r="K74" s="14">
        <v>2.7232790699999998</v>
      </c>
      <c r="L74" s="16">
        <v>0.25097026</v>
      </c>
      <c r="M74" s="14">
        <v>42.943213759999999</v>
      </c>
      <c r="N74" s="16">
        <v>0.8389508</v>
      </c>
      <c r="O74" s="14">
        <v>11.601532690000001</v>
      </c>
      <c r="P74" s="16">
        <v>0.50427816000000003</v>
      </c>
      <c r="Q74" s="14">
        <v>20.25110634</v>
      </c>
      <c r="R74" s="16">
        <v>0.66470611999999996</v>
      </c>
      <c r="S74" s="14">
        <v>0</v>
      </c>
      <c r="T74" s="16">
        <v>0</v>
      </c>
      <c r="U74" s="14" t="s">
        <v>582</v>
      </c>
      <c r="V74" s="16" t="s">
        <v>582</v>
      </c>
      <c r="W74" s="14">
        <v>0</v>
      </c>
      <c r="X74" s="16">
        <v>0</v>
      </c>
      <c r="Y74" s="14">
        <v>0.49678414999999998</v>
      </c>
      <c r="Z74" s="16">
        <v>0.12651482</v>
      </c>
      <c r="AA74" s="14">
        <v>6.12685266</v>
      </c>
      <c r="AB74" s="16">
        <v>0.34369213999999998</v>
      </c>
    </row>
    <row r="75" spans="1:28" x14ac:dyDescent="0.25">
      <c r="A75" s="11" t="s">
        <v>545</v>
      </c>
      <c r="B75" s="13">
        <v>5375</v>
      </c>
      <c r="C75" s="14">
        <f>(194/B75*100)</f>
        <v>3.6093023255813956</v>
      </c>
      <c r="D75" s="15">
        <v>5181</v>
      </c>
      <c r="E75" s="14">
        <v>11.456234269999999</v>
      </c>
      <c r="F75" s="16">
        <v>0.78192539000000005</v>
      </c>
      <c r="G75" s="14">
        <v>10.776514819999999</v>
      </c>
      <c r="H75" s="16">
        <v>0.50820299999999996</v>
      </c>
      <c r="I75" s="14">
        <v>12.15331374</v>
      </c>
      <c r="J75" s="16">
        <v>0.67941704999999997</v>
      </c>
      <c r="K75" s="14">
        <v>1.11042364</v>
      </c>
      <c r="L75" s="16">
        <v>0.15234997</v>
      </c>
      <c r="M75" s="14">
        <v>38.044580490000001</v>
      </c>
      <c r="N75" s="16">
        <v>1.1078567699999999</v>
      </c>
      <c r="O75" s="14">
        <v>8.4603434899999996</v>
      </c>
      <c r="P75" s="16">
        <v>0.45337111000000002</v>
      </c>
      <c r="Q75" s="14">
        <v>16.754641540000001</v>
      </c>
      <c r="R75" s="16">
        <v>0.78547630000000002</v>
      </c>
      <c r="S75" s="14">
        <v>0</v>
      </c>
      <c r="T75" s="16">
        <v>0</v>
      </c>
      <c r="U75" s="14" t="s">
        <v>582</v>
      </c>
      <c r="V75" s="16" t="s">
        <v>582</v>
      </c>
      <c r="W75" s="14">
        <v>0</v>
      </c>
      <c r="X75" s="16">
        <v>0</v>
      </c>
      <c r="Y75" s="14">
        <v>0</v>
      </c>
      <c r="Z75" s="16">
        <v>0</v>
      </c>
      <c r="AA75" s="14">
        <v>1.24394801</v>
      </c>
      <c r="AB75" s="16">
        <v>0.21025088</v>
      </c>
    </row>
    <row r="76" spans="1:28" x14ac:dyDescent="0.25">
      <c r="A76" s="11" t="s">
        <v>546</v>
      </c>
      <c r="B76" s="13">
        <v>14167</v>
      </c>
      <c r="C76" s="14">
        <f>(226/B76*100)</f>
        <v>1.595256582198066</v>
      </c>
      <c r="D76" s="15">
        <v>13941</v>
      </c>
      <c r="E76" s="14">
        <v>3.64647707</v>
      </c>
      <c r="F76" s="16">
        <v>0.31570151000000002</v>
      </c>
      <c r="G76" s="14">
        <v>2.2321707700000002</v>
      </c>
      <c r="H76" s="16">
        <v>0.17019200000000001</v>
      </c>
      <c r="I76" s="14">
        <v>6.8285073299999999</v>
      </c>
      <c r="J76" s="16">
        <v>0.31904713000000001</v>
      </c>
      <c r="K76" s="14">
        <v>2.0052975100000001</v>
      </c>
      <c r="L76" s="16">
        <v>0.16071473</v>
      </c>
      <c r="M76" s="14">
        <v>27.768371909999999</v>
      </c>
      <c r="N76" s="16">
        <v>0.59654004999999999</v>
      </c>
      <c r="O76" s="14">
        <v>8.32004813</v>
      </c>
      <c r="P76" s="16">
        <v>0.29494289000000001</v>
      </c>
      <c r="Q76" s="14">
        <v>48.391854180000003</v>
      </c>
      <c r="R76" s="16">
        <v>0.72105554000000005</v>
      </c>
      <c r="S76" s="14">
        <v>0</v>
      </c>
      <c r="T76" s="16">
        <v>0</v>
      </c>
      <c r="U76" s="14" t="s">
        <v>582</v>
      </c>
      <c r="V76" s="16" t="s">
        <v>582</v>
      </c>
      <c r="W76" s="14">
        <v>0</v>
      </c>
      <c r="X76" s="16">
        <v>0</v>
      </c>
      <c r="Y76" s="14">
        <v>0</v>
      </c>
      <c r="Z76" s="16">
        <v>0</v>
      </c>
      <c r="AA76" s="14">
        <v>0.80727309999999997</v>
      </c>
      <c r="AB76" s="16">
        <v>0.1065436</v>
      </c>
    </row>
    <row r="77" spans="1:28" x14ac:dyDescent="0.25">
      <c r="A77" s="11" t="s">
        <v>547</v>
      </c>
      <c r="B77" s="13">
        <v>6062</v>
      </c>
      <c r="C77" s="14">
        <f>(82/B77*100)</f>
        <v>1.3526888815572418</v>
      </c>
      <c r="D77" s="15">
        <v>5980</v>
      </c>
      <c r="E77" s="14">
        <v>2.48163957</v>
      </c>
      <c r="F77" s="16">
        <v>0.18669279999999999</v>
      </c>
      <c r="G77" s="14">
        <v>18.300667310000001</v>
      </c>
      <c r="H77" s="16">
        <v>0.68823462000000002</v>
      </c>
      <c r="I77" s="14">
        <v>24.6177834</v>
      </c>
      <c r="J77" s="16">
        <v>0.60960977999999999</v>
      </c>
      <c r="K77" s="14">
        <v>1.42775904</v>
      </c>
      <c r="L77" s="16">
        <v>0.13933588999999999</v>
      </c>
      <c r="M77" s="14">
        <v>29.432772839999998</v>
      </c>
      <c r="N77" s="16">
        <v>0.70404491000000002</v>
      </c>
      <c r="O77" s="14">
        <v>7.3111686100000002</v>
      </c>
      <c r="P77" s="16">
        <v>0.38565269000000002</v>
      </c>
      <c r="Q77" s="14">
        <v>15.287406730000001</v>
      </c>
      <c r="R77" s="16">
        <v>0.69214436000000001</v>
      </c>
      <c r="S77" s="14">
        <v>0</v>
      </c>
      <c r="T77" s="16">
        <v>0</v>
      </c>
      <c r="U77" s="14" t="s">
        <v>582</v>
      </c>
      <c r="V77" s="16" t="s">
        <v>582</v>
      </c>
      <c r="W77" s="14">
        <v>0</v>
      </c>
      <c r="X77" s="16">
        <v>0</v>
      </c>
      <c r="Y77" s="14">
        <v>0</v>
      </c>
      <c r="Z77" s="16">
        <v>0</v>
      </c>
      <c r="AA77" s="14">
        <v>1.1408025100000001</v>
      </c>
      <c r="AB77" s="16">
        <v>0.13888373000000001</v>
      </c>
    </row>
    <row r="78" spans="1:28" x14ac:dyDescent="0.25">
      <c r="A78" s="11" t="s">
        <v>548</v>
      </c>
      <c r="B78" s="13">
        <v>5826</v>
      </c>
      <c r="C78" s="14">
        <f>(0/B78*100)</f>
        <v>0</v>
      </c>
      <c r="D78" s="15">
        <v>5826</v>
      </c>
      <c r="E78" s="14">
        <v>16.581705830000001</v>
      </c>
      <c r="F78" s="16">
        <v>1.7982050300000001</v>
      </c>
      <c r="G78" s="14">
        <v>22.41051135</v>
      </c>
      <c r="H78" s="16">
        <v>1.13676281</v>
      </c>
      <c r="I78" s="14">
        <v>35.813658619999998</v>
      </c>
      <c r="J78" s="16">
        <v>1.5166283899999999</v>
      </c>
      <c r="K78" s="14">
        <v>1.1322865600000001</v>
      </c>
      <c r="L78" s="16">
        <v>0.19492246999999999</v>
      </c>
      <c r="M78" s="14">
        <v>19.222689890000002</v>
      </c>
      <c r="N78" s="16">
        <v>1.04083075</v>
      </c>
      <c r="O78" s="14">
        <v>0</v>
      </c>
      <c r="P78" s="16">
        <v>0</v>
      </c>
      <c r="Q78" s="14">
        <v>3.9424582400000001</v>
      </c>
      <c r="R78" s="16">
        <v>0.42842211000000002</v>
      </c>
      <c r="S78" s="14">
        <v>0</v>
      </c>
      <c r="T78" s="16">
        <v>0</v>
      </c>
      <c r="U78" s="14" t="s">
        <v>582</v>
      </c>
      <c r="V78" s="16" t="s">
        <v>582</v>
      </c>
      <c r="W78" s="14">
        <v>0</v>
      </c>
      <c r="X78" s="16">
        <v>0</v>
      </c>
      <c r="Y78" s="14">
        <v>8.7015229999999999E-2</v>
      </c>
      <c r="Z78" s="16">
        <v>5.0717709999999999E-2</v>
      </c>
      <c r="AA78" s="14">
        <v>0.80967427999999997</v>
      </c>
      <c r="AB78" s="16">
        <v>0.48822781999999998</v>
      </c>
    </row>
    <row r="79" spans="1:28" ht="24.95" customHeight="1" x14ac:dyDescent="0.25">
      <c r="A79" s="11" t="s">
        <v>549</v>
      </c>
      <c r="B79" s="13">
        <v>1657</v>
      </c>
      <c r="C79" s="14">
        <f>(41/B79*100)</f>
        <v>2.4743512371756187</v>
      </c>
      <c r="D79" s="15">
        <v>1616</v>
      </c>
      <c r="E79" s="14">
        <v>5.2776140500000004</v>
      </c>
      <c r="F79" s="16">
        <v>0.66076349000000001</v>
      </c>
      <c r="G79" s="14">
        <v>8.5980301099999998</v>
      </c>
      <c r="H79" s="16">
        <v>1.17649308</v>
      </c>
      <c r="I79" s="14">
        <v>9.1164019700000001</v>
      </c>
      <c r="J79" s="16">
        <v>1.27490835</v>
      </c>
      <c r="K79" s="14">
        <v>0</v>
      </c>
      <c r="L79" s="16">
        <v>0</v>
      </c>
      <c r="M79" s="14">
        <v>18.3073105</v>
      </c>
      <c r="N79" s="16">
        <v>1.19761173</v>
      </c>
      <c r="O79" s="14">
        <v>15.21246253</v>
      </c>
      <c r="P79" s="16">
        <v>1.30042725</v>
      </c>
      <c r="Q79" s="14">
        <v>42.52582563</v>
      </c>
      <c r="R79" s="16">
        <v>3.0354270300000001</v>
      </c>
      <c r="S79" s="14">
        <v>0</v>
      </c>
      <c r="T79" s="16">
        <v>0</v>
      </c>
      <c r="U79" s="14" t="s">
        <v>582</v>
      </c>
      <c r="V79" s="16" t="s">
        <v>582</v>
      </c>
      <c r="W79" s="14">
        <v>0</v>
      </c>
      <c r="X79" s="16">
        <v>0</v>
      </c>
      <c r="Y79" s="14">
        <v>0.15806231000000001</v>
      </c>
      <c r="Z79" s="16">
        <v>0.111635</v>
      </c>
      <c r="AA79" s="14">
        <v>0.80429291000000003</v>
      </c>
      <c r="AB79" s="16">
        <v>0.30189653999999999</v>
      </c>
    </row>
    <row r="80" spans="1:28" x14ac:dyDescent="0.25">
      <c r="A80" s="11" t="s">
        <v>550</v>
      </c>
      <c r="B80" s="13">
        <v>7841</v>
      </c>
      <c r="C80" s="14">
        <f>(0/B80*100)</f>
        <v>0</v>
      </c>
      <c r="D80" s="15">
        <v>7841</v>
      </c>
      <c r="E80" s="14">
        <v>9.3664910000000004E-2</v>
      </c>
      <c r="F80" s="16">
        <v>4.3320499999999998E-2</v>
      </c>
      <c r="G80" s="14">
        <v>0.12810526</v>
      </c>
      <c r="H80" s="16">
        <v>4.5481540000000001E-2</v>
      </c>
      <c r="I80" s="14">
        <v>2.73469834</v>
      </c>
      <c r="J80" s="16">
        <v>0.27751160000000002</v>
      </c>
      <c r="K80" s="14">
        <v>0.40296172000000002</v>
      </c>
      <c r="L80" s="16">
        <v>9.1123209999999996E-2</v>
      </c>
      <c r="M80" s="14">
        <v>15.65833471</v>
      </c>
      <c r="N80" s="16">
        <v>0.64478420999999997</v>
      </c>
      <c r="O80" s="14">
        <v>38.612382349999997</v>
      </c>
      <c r="P80" s="16">
        <v>0.97805544</v>
      </c>
      <c r="Q80" s="14">
        <v>42.267298769999996</v>
      </c>
      <c r="R80" s="16">
        <v>1.0757976300000001</v>
      </c>
      <c r="S80" s="14">
        <v>0</v>
      </c>
      <c r="T80" s="16">
        <v>0</v>
      </c>
      <c r="U80" s="14" t="s">
        <v>582</v>
      </c>
      <c r="V80" s="16" t="s">
        <v>582</v>
      </c>
      <c r="W80" s="14">
        <v>0</v>
      </c>
      <c r="X80" s="16">
        <v>0</v>
      </c>
      <c r="Y80" s="14">
        <v>0</v>
      </c>
      <c r="Z80" s="16">
        <v>0</v>
      </c>
      <c r="AA80" s="14">
        <v>0.10255393</v>
      </c>
      <c r="AB80" s="16">
        <v>4.561635E-2</v>
      </c>
    </row>
    <row r="81" spans="1:28" x14ac:dyDescent="0.25">
      <c r="A81" s="19" t="s">
        <v>551</v>
      </c>
      <c r="B81" s="13">
        <v>8861</v>
      </c>
      <c r="C81" s="14">
        <f>(76/B81*100)</f>
        <v>0.85769100552984989</v>
      </c>
      <c r="D81" s="15">
        <v>8785</v>
      </c>
      <c r="E81" s="14">
        <v>3.33516002</v>
      </c>
      <c r="F81" s="16">
        <v>0.31757372</v>
      </c>
      <c r="G81" s="14">
        <v>6.3674846599999997</v>
      </c>
      <c r="H81" s="16">
        <v>0.53074743000000002</v>
      </c>
      <c r="I81" s="14">
        <v>13.47489476</v>
      </c>
      <c r="J81" s="16">
        <v>0.65292508000000005</v>
      </c>
      <c r="K81" s="14">
        <v>1.56667556</v>
      </c>
      <c r="L81" s="16">
        <v>0.16620265000000001</v>
      </c>
      <c r="M81" s="14">
        <v>58.24594433</v>
      </c>
      <c r="N81" s="16">
        <v>1.03513539</v>
      </c>
      <c r="O81" s="14">
        <v>9.4919962299999998</v>
      </c>
      <c r="P81" s="16">
        <v>0.55725331</v>
      </c>
      <c r="Q81" s="14">
        <v>7.4216820500000003</v>
      </c>
      <c r="R81" s="16">
        <v>0.50516673999999995</v>
      </c>
      <c r="S81" s="14">
        <v>0</v>
      </c>
      <c r="T81" s="16">
        <v>0</v>
      </c>
      <c r="U81" s="14" t="s">
        <v>582</v>
      </c>
      <c r="V81" s="16" t="s">
        <v>582</v>
      </c>
      <c r="W81" s="14">
        <v>0</v>
      </c>
      <c r="X81" s="16">
        <v>0</v>
      </c>
      <c r="Y81" s="14">
        <v>0</v>
      </c>
      <c r="Z81" s="16">
        <v>0</v>
      </c>
      <c r="AA81" s="14">
        <v>9.6162380000000006E-2</v>
      </c>
      <c r="AB81" s="16">
        <v>3.2262510000000001E-2</v>
      </c>
    </row>
    <row r="82" spans="1:2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row>
    <row r="83" spans="1:28" x14ac:dyDescent="0.25">
      <c r="A83" s="3" t="s">
        <v>553</v>
      </c>
    </row>
    <row r="84" spans="1:2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sheetData>
  <mergeCells count="27">
    <mergeCell ref="A95:AB95"/>
    <mergeCell ref="A96:AB96"/>
    <mergeCell ref="A90:AB90"/>
    <mergeCell ref="A91:AB91"/>
    <mergeCell ref="A92:AB92"/>
    <mergeCell ref="A93:AB93"/>
    <mergeCell ref="A94:AB94"/>
    <mergeCell ref="A85:AB85"/>
    <mergeCell ref="A86:AB86"/>
    <mergeCell ref="A87:AB87"/>
    <mergeCell ref="A88:AB88"/>
    <mergeCell ref="A89:AB89"/>
    <mergeCell ref="Y4:Z4"/>
    <mergeCell ref="AA4:AB4"/>
    <mergeCell ref="A1:AB1"/>
    <mergeCell ref="A2:AB2"/>
    <mergeCell ref="A84:AB8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x14ac:dyDescent="0.25">
      <c r="A2" s="25" t="s">
        <v>951</v>
      </c>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4" spans="1:28" ht="30" customHeight="1" x14ac:dyDescent="0.25">
      <c r="A4" s="4"/>
      <c r="B4" s="5" t="s">
        <v>458</v>
      </c>
      <c r="C4" s="5" t="s">
        <v>459</v>
      </c>
      <c r="D4" s="6" t="s">
        <v>458</v>
      </c>
      <c r="E4" s="21" t="s">
        <v>618</v>
      </c>
      <c r="F4" s="22"/>
      <c r="G4" s="21" t="s">
        <v>945</v>
      </c>
      <c r="H4" s="22"/>
      <c r="I4" s="21" t="s">
        <v>946</v>
      </c>
      <c r="J4" s="22"/>
      <c r="K4" s="21" t="s">
        <v>947</v>
      </c>
      <c r="L4" s="22"/>
      <c r="M4" s="21" t="s">
        <v>948</v>
      </c>
      <c r="N4" s="22"/>
      <c r="O4" s="21" t="s">
        <v>949</v>
      </c>
      <c r="P4" s="22"/>
      <c r="Q4" s="21" t="s">
        <v>950</v>
      </c>
      <c r="R4" s="22"/>
      <c r="S4" s="21" t="s">
        <v>579</v>
      </c>
      <c r="T4" s="22"/>
      <c r="U4" s="21" t="s">
        <v>580</v>
      </c>
      <c r="V4" s="22"/>
      <c r="W4" s="21" t="s">
        <v>468</v>
      </c>
      <c r="X4" s="22"/>
      <c r="Y4" s="21" t="s">
        <v>469</v>
      </c>
      <c r="Z4" s="22"/>
      <c r="AA4" s="21" t="s">
        <v>581</v>
      </c>
      <c r="AB4" s="22"/>
    </row>
    <row r="5" spans="1:2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row>
    <row r="6" spans="1:2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2"/>
    </row>
    <row r="7" spans="1:28" x14ac:dyDescent="0.25">
      <c r="A7" s="11" t="s">
        <v>476</v>
      </c>
      <c r="B7" s="13">
        <v>14530</v>
      </c>
      <c r="C7" s="14">
        <f>(345/B7*100)</f>
        <v>2.3743977976600137</v>
      </c>
      <c r="D7" s="15">
        <v>14185</v>
      </c>
      <c r="E7" s="14">
        <v>0.71661733999999999</v>
      </c>
      <c r="F7" s="16">
        <v>8.739442E-2</v>
      </c>
      <c r="G7" s="14">
        <v>4.4944465500000002</v>
      </c>
      <c r="H7" s="16">
        <v>0.18354043</v>
      </c>
      <c r="I7" s="14">
        <v>12.60827688</v>
      </c>
      <c r="J7" s="16">
        <v>0.40271763999999999</v>
      </c>
      <c r="K7" s="14">
        <v>1.8216386899999999</v>
      </c>
      <c r="L7" s="16">
        <v>0.13592547999999999</v>
      </c>
      <c r="M7" s="14">
        <v>33.316620090000001</v>
      </c>
      <c r="N7" s="16">
        <v>0.54639148000000004</v>
      </c>
      <c r="O7" s="14">
        <v>8.8597136699999997</v>
      </c>
      <c r="P7" s="16">
        <v>0.23950748999999999</v>
      </c>
      <c r="Q7" s="14">
        <v>32.583649979999997</v>
      </c>
      <c r="R7" s="16">
        <v>0.60379989999999994</v>
      </c>
      <c r="S7" s="14">
        <v>0</v>
      </c>
      <c r="T7" s="16">
        <v>0</v>
      </c>
      <c r="U7" s="14" t="s">
        <v>582</v>
      </c>
      <c r="V7" s="16" t="s">
        <v>582</v>
      </c>
      <c r="W7" s="14">
        <v>0</v>
      </c>
      <c r="X7" s="16">
        <v>0</v>
      </c>
      <c r="Y7" s="14">
        <v>0</v>
      </c>
      <c r="Z7" s="16">
        <v>0</v>
      </c>
      <c r="AA7" s="14">
        <v>5.5990368000000004</v>
      </c>
      <c r="AB7" s="16">
        <v>0.28161223000000002</v>
      </c>
    </row>
    <row r="8" spans="1:28" x14ac:dyDescent="0.25">
      <c r="A8" s="11" t="s">
        <v>478</v>
      </c>
      <c r="B8" s="13">
        <v>7007</v>
      </c>
      <c r="C8" s="14">
        <f>(20/B8*100)</f>
        <v>0.28542885685742825</v>
      </c>
      <c r="D8" s="15">
        <v>6987</v>
      </c>
      <c r="E8" s="14">
        <v>1.1541241499999999</v>
      </c>
      <c r="F8" s="16">
        <v>0.16549333999999999</v>
      </c>
      <c r="G8" s="14">
        <v>0.83167791999999996</v>
      </c>
      <c r="H8" s="16">
        <v>0.16179483</v>
      </c>
      <c r="I8" s="14">
        <v>4.6964632000000002</v>
      </c>
      <c r="J8" s="16">
        <v>0.35583954000000001</v>
      </c>
      <c r="K8" s="14">
        <v>31.93577178</v>
      </c>
      <c r="L8" s="16">
        <v>0.84610213000000001</v>
      </c>
      <c r="M8" s="14">
        <v>12.56908091</v>
      </c>
      <c r="N8" s="16">
        <v>0.54806191000000004</v>
      </c>
      <c r="O8" s="14">
        <v>22.067619090000001</v>
      </c>
      <c r="P8" s="16">
        <v>0.61054861999999999</v>
      </c>
      <c r="Q8" s="14">
        <v>21.23885421</v>
      </c>
      <c r="R8" s="16">
        <v>0.77210261999999996</v>
      </c>
      <c r="S8" s="14">
        <v>0</v>
      </c>
      <c r="T8" s="16">
        <v>0</v>
      </c>
      <c r="U8" s="14" t="s">
        <v>582</v>
      </c>
      <c r="V8" s="16" t="s">
        <v>582</v>
      </c>
      <c r="W8" s="14">
        <v>0</v>
      </c>
      <c r="X8" s="16">
        <v>0</v>
      </c>
      <c r="Y8" s="14">
        <v>0</v>
      </c>
      <c r="Z8" s="16">
        <v>0</v>
      </c>
      <c r="AA8" s="14">
        <v>5.5064087500000003</v>
      </c>
      <c r="AB8" s="16">
        <v>0.40908902000000003</v>
      </c>
    </row>
    <row r="9" spans="1:28" x14ac:dyDescent="0.25">
      <c r="A9" s="11" t="s">
        <v>479</v>
      </c>
      <c r="B9" s="13">
        <v>9651</v>
      </c>
      <c r="C9" s="14">
        <f>(76/B9*100)</f>
        <v>0.7874831623665941</v>
      </c>
      <c r="D9" s="15">
        <v>9575</v>
      </c>
      <c r="E9" s="14">
        <v>1.82860742</v>
      </c>
      <c r="F9" s="16">
        <v>0.15965855000000001</v>
      </c>
      <c r="G9" s="14">
        <v>2.4907135399999998</v>
      </c>
      <c r="H9" s="16">
        <v>0.22406569000000001</v>
      </c>
      <c r="I9" s="14">
        <v>6.4333229000000003</v>
      </c>
      <c r="J9" s="16">
        <v>0.26334748000000002</v>
      </c>
      <c r="K9" s="14">
        <v>7.3124761500000002</v>
      </c>
      <c r="L9" s="16">
        <v>0.28308809000000001</v>
      </c>
      <c r="M9" s="14">
        <v>24.637092389999999</v>
      </c>
      <c r="N9" s="16">
        <v>0.56571461000000001</v>
      </c>
      <c r="O9" s="14">
        <v>15.191671879999999</v>
      </c>
      <c r="P9" s="16">
        <v>0.49243759999999998</v>
      </c>
      <c r="Q9" s="14">
        <v>34.440886429999999</v>
      </c>
      <c r="R9" s="16">
        <v>0.89368278000000001</v>
      </c>
      <c r="S9" s="14">
        <v>0</v>
      </c>
      <c r="T9" s="16">
        <v>0</v>
      </c>
      <c r="U9" s="14" t="s">
        <v>582</v>
      </c>
      <c r="V9" s="16" t="s">
        <v>582</v>
      </c>
      <c r="W9" s="14">
        <v>0</v>
      </c>
      <c r="X9" s="16">
        <v>0</v>
      </c>
      <c r="Y9" s="14">
        <v>0</v>
      </c>
      <c r="Z9" s="16">
        <v>0</v>
      </c>
      <c r="AA9" s="14">
        <v>7.6652292700000002</v>
      </c>
      <c r="AB9" s="16">
        <v>0.3241231</v>
      </c>
    </row>
    <row r="10" spans="1:28" x14ac:dyDescent="0.25">
      <c r="A10" s="11" t="s">
        <v>480</v>
      </c>
      <c r="B10" s="13">
        <v>20058</v>
      </c>
      <c r="C10" s="14">
        <f>(523/B10*100)</f>
        <v>2.6074384285571841</v>
      </c>
      <c r="D10" s="15">
        <v>19535</v>
      </c>
      <c r="E10" s="14">
        <v>0.66970056</v>
      </c>
      <c r="F10" s="16">
        <v>7.8273239999999994E-2</v>
      </c>
      <c r="G10" s="14">
        <v>0.99792261999999998</v>
      </c>
      <c r="H10" s="16">
        <v>0.10110336</v>
      </c>
      <c r="I10" s="14">
        <v>4.9558805100000001</v>
      </c>
      <c r="J10" s="16">
        <v>0.21763737999999999</v>
      </c>
      <c r="K10" s="14">
        <v>0</v>
      </c>
      <c r="L10" s="16">
        <v>0</v>
      </c>
      <c r="M10" s="14">
        <v>29.04053716</v>
      </c>
      <c r="N10" s="16">
        <v>0.56133460000000002</v>
      </c>
      <c r="O10" s="14">
        <v>20.587343740000001</v>
      </c>
      <c r="P10" s="16">
        <v>0.48381515000000003</v>
      </c>
      <c r="Q10" s="14">
        <v>41.312166120000001</v>
      </c>
      <c r="R10" s="16">
        <v>0.85165884000000003</v>
      </c>
      <c r="S10" s="14">
        <v>0</v>
      </c>
      <c r="T10" s="16">
        <v>0</v>
      </c>
      <c r="U10" s="14" t="s">
        <v>582</v>
      </c>
      <c r="V10" s="16" t="s">
        <v>582</v>
      </c>
      <c r="W10" s="14">
        <v>0</v>
      </c>
      <c r="X10" s="16">
        <v>0</v>
      </c>
      <c r="Y10" s="14">
        <v>0</v>
      </c>
      <c r="Z10" s="16">
        <v>0</v>
      </c>
      <c r="AA10" s="14">
        <v>2.4364493</v>
      </c>
      <c r="AB10" s="16">
        <v>0.19541686</v>
      </c>
    </row>
    <row r="11" spans="1:28" x14ac:dyDescent="0.25">
      <c r="A11" s="11" t="s">
        <v>481</v>
      </c>
      <c r="B11" s="13">
        <v>7053</v>
      </c>
      <c r="C11" s="14">
        <f>(45/B11*100)</f>
        <v>0.6380263717566993</v>
      </c>
      <c r="D11" s="15">
        <v>7008</v>
      </c>
      <c r="E11" s="14">
        <v>3.2086176599999998</v>
      </c>
      <c r="F11" s="16">
        <v>0.28915297000000001</v>
      </c>
      <c r="G11" s="14">
        <v>3.5920263399999999</v>
      </c>
      <c r="H11" s="16">
        <v>0.34759078999999998</v>
      </c>
      <c r="I11" s="14">
        <v>17.041517509999998</v>
      </c>
      <c r="J11" s="16">
        <v>0.77026251999999995</v>
      </c>
      <c r="K11" s="14">
        <v>12.45792162</v>
      </c>
      <c r="L11" s="16">
        <v>0.51946049999999999</v>
      </c>
      <c r="M11" s="14">
        <v>25.189086660000001</v>
      </c>
      <c r="N11" s="16">
        <v>0.80112771999999999</v>
      </c>
      <c r="O11" s="14">
        <v>8.5641225999999993</v>
      </c>
      <c r="P11" s="16">
        <v>0.48354143999999999</v>
      </c>
      <c r="Q11" s="14">
        <v>21.884586680000002</v>
      </c>
      <c r="R11" s="16">
        <v>0.85811037000000001</v>
      </c>
      <c r="S11" s="14">
        <v>0</v>
      </c>
      <c r="T11" s="16">
        <v>0</v>
      </c>
      <c r="U11" s="14" t="s">
        <v>582</v>
      </c>
      <c r="V11" s="16" t="s">
        <v>582</v>
      </c>
      <c r="W11" s="14">
        <v>0</v>
      </c>
      <c r="X11" s="16">
        <v>0</v>
      </c>
      <c r="Y11" s="14">
        <v>0</v>
      </c>
      <c r="Z11" s="16">
        <v>0</v>
      </c>
      <c r="AA11" s="14">
        <v>8.0621209300000007</v>
      </c>
      <c r="AB11" s="16">
        <v>0.52208407999999995</v>
      </c>
    </row>
    <row r="12" spans="1:28" x14ac:dyDescent="0.25">
      <c r="A12" s="11" t="s">
        <v>482</v>
      </c>
      <c r="B12" s="13">
        <v>6894</v>
      </c>
      <c r="C12" s="14">
        <f>(0/B12*100)</f>
        <v>0</v>
      </c>
      <c r="D12" s="15">
        <v>6894</v>
      </c>
      <c r="E12" s="14">
        <v>0.17765623</v>
      </c>
      <c r="F12" s="16">
        <v>5.7377570000000003E-2</v>
      </c>
      <c r="G12" s="14">
        <v>2.8137761999999999</v>
      </c>
      <c r="H12" s="16">
        <v>0.28763722000000003</v>
      </c>
      <c r="I12" s="14">
        <v>4.2150204999999996</v>
      </c>
      <c r="J12" s="16">
        <v>0.30771133000000001</v>
      </c>
      <c r="K12" s="14">
        <v>26.114793280000001</v>
      </c>
      <c r="L12" s="16">
        <v>0.72517818000000001</v>
      </c>
      <c r="M12" s="14">
        <v>37.919483120000002</v>
      </c>
      <c r="N12" s="16">
        <v>0.81655537</v>
      </c>
      <c r="O12" s="14">
        <v>3.4624597700000002</v>
      </c>
      <c r="P12" s="16">
        <v>0.25146078999999999</v>
      </c>
      <c r="Q12" s="14">
        <v>19.025229230000001</v>
      </c>
      <c r="R12" s="16">
        <v>0.57480096999999997</v>
      </c>
      <c r="S12" s="14">
        <v>0</v>
      </c>
      <c r="T12" s="16">
        <v>0</v>
      </c>
      <c r="U12" s="14" t="s">
        <v>582</v>
      </c>
      <c r="V12" s="16" t="s">
        <v>582</v>
      </c>
      <c r="W12" s="14">
        <v>0</v>
      </c>
      <c r="X12" s="16">
        <v>0</v>
      </c>
      <c r="Y12" s="14">
        <v>0</v>
      </c>
      <c r="Z12" s="16">
        <v>0</v>
      </c>
      <c r="AA12" s="14">
        <v>6.2715816699999998</v>
      </c>
      <c r="AB12" s="16">
        <v>0.41568287999999998</v>
      </c>
    </row>
    <row r="13" spans="1:28" x14ac:dyDescent="0.25">
      <c r="A13" s="11" t="s">
        <v>483</v>
      </c>
      <c r="B13" s="13">
        <v>7161</v>
      </c>
      <c r="C13" s="14">
        <f>(98/B13*100)</f>
        <v>1.3685239491691104</v>
      </c>
      <c r="D13" s="15">
        <v>7063</v>
      </c>
      <c r="E13" s="14">
        <v>0.56981185999999995</v>
      </c>
      <c r="F13" s="16">
        <v>8.0349589999999999E-2</v>
      </c>
      <c r="G13" s="14">
        <v>1.15917582</v>
      </c>
      <c r="H13" s="16">
        <v>0.12627163999999999</v>
      </c>
      <c r="I13" s="14">
        <v>25.34162929</v>
      </c>
      <c r="J13" s="16">
        <v>0.68437205999999995</v>
      </c>
      <c r="K13" s="14">
        <v>12.8177456</v>
      </c>
      <c r="L13" s="16">
        <v>0.50772485999999994</v>
      </c>
      <c r="M13" s="14">
        <v>4.9064453099999996</v>
      </c>
      <c r="N13" s="16">
        <v>0.33441240999999999</v>
      </c>
      <c r="O13" s="14">
        <v>12.13219621</v>
      </c>
      <c r="P13" s="16">
        <v>0.48038192000000002</v>
      </c>
      <c r="Q13" s="14">
        <v>40.427392060000003</v>
      </c>
      <c r="R13" s="16">
        <v>0.91771009000000003</v>
      </c>
      <c r="S13" s="14">
        <v>0</v>
      </c>
      <c r="T13" s="16">
        <v>0</v>
      </c>
      <c r="U13" s="14" t="s">
        <v>582</v>
      </c>
      <c r="V13" s="16" t="s">
        <v>582</v>
      </c>
      <c r="W13" s="14">
        <v>0</v>
      </c>
      <c r="X13" s="16">
        <v>0</v>
      </c>
      <c r="Y13" s="14">
        <v>0</v>
      </c>
      <c r="Z13" s="16">
        <v>0</v>
      </c>
      <c r="AA13" s="14">
        <v>2.6456038500000001</v>
      </c>
      <c r="AB13" s="16">
        <v>0.21465401000000001</v>
      </c>
    </row>
    <row r="14" spans="1:28" x14ac:dyDescent="0.25">
      <c r="A14" s="11" t="s">
        <v>484</v>
      </c>
      <c r="B14" s="13">
        <v>5587</v>
      </c>
      <c r="C14" s="14">
        <f>(74/B14*100)</f>
        <v>1.3245033112582782</v>
      </c>
      <c r="D14" s="15">
        <v>5513</v>
      </c>
      <c r="E14" s="14">
        <v>0.19459672</v>
      </c>
      <c r="F14" s="16">
        <v>7.5001970000000001E-2</v>
      </c>
      <c r="G14" s="14">
        <v>0.54122787999999999</v>
      </c>
      <c r="H14" s="16">
        <v>0.1101743</v>
      </c>
      <c r="I14" s="14">
        <v>7.4111100299999997</v>
      </c>
      <c r="J14" s="16">
        <v>0.44288084</v>
      </c>
      <c r="K14" s="14">
        <v>3.5988759799999999</v>
      </c>
      <c r="L14" s="16">
        <v>0.27318766999999999</v>
      </c>
      <c r="M14" s="14">
        <v>38.732409760000003</v>
      </c>
      <c r="N14" s="16">
        <v>0.84847567000000002</v>
      </c>
      <c r="O14" s="14">
        <v>21.09781937</v>
      </c>
      <c r="P14" s="16">
        <v>0.57696038999999999</v>
      </c>
      <c r="Q14" s="14">
        <v>24.594919489999999</v>
      </c>
      <c r="R14" s="16">
        <v>0.76798153999999996</v>
      </c>
      <c r="S14" s="14">
        <v>0</v>
      </c>
      <c r="T14" s="16">
        <v>0</v>
      </c>
      <c r="U14" s="14" t="s">
        <v>582</v>
      </c>
      <c r="V14" s="16" t="s">
        <v>582</v>
      </c>
      <c r="W14" s="14">
        <v>0</v>
      </c>
      <c r="X14" s="16">
        <v>0</v>
      </c>
      <c r="Y14" s="14">
        <v>0</v>
      </c>
      <c r="Z14" s="16">
        <v>0</v>
      </c>
      <c r="AA14" s="14">
        <v>3.8290407700000002</v>
      </c>
      <c r="AB14" s="16">
        <v>0.30913951000000001</v>
      </c>
    </row>
    <row r="15" spans="1:28" x14ac:dyDescent="0.25">
      <c r="A15" s="11" t="s">
        <v>485</v>
      </c>
      <c r="B15" s="13">
        <v>5882</v>
      </c>
      <c r="C15" s="14">
        <f>(52/B15*100)</f>
        <v>0.88405304318259093</v>
      </c>
      <c r="D15" s="15">
        <v>5830</v>
      </c>
      <c r="E15" s="14">
        <v>1.0984782</v>
      </c>
      <c r="F15" s="16">
        <v>0.13708883999999999</v>
      </c>
      <c r="G15" s="14">
        <v>1.39038529</v>
      </c>
      <c r="H15" s="16">
        <v>0.15381786</v>
      </c>
      <c r="I15" s="14">
        <v>5.5732904699999999</v>
      </c>
      <c r="J15" s="16">
        <v>0.35811799999999999</v>
      </c>
      <c r="K15" s="14">
        <v>16.626756719999999</v>
      </c>
      <c r="L15" s="16">
        <v>0.70773604999999995</v>
      </c>
      <c r="M15" s="14">
        <v>8.5660613399999992</v>
      </c>
      <c r="N15" s="16">
        <v>0.33842525000000001</v>
      </c>
      <c r="O15" s="14">
        <v>23.51408812</v>
      </c>
      <c r="P15" s="16">
        <v>0.80920393999999995</v>
      </c>
      <c r="Q15" s="14">
        <v>40.859934369999998</v>
      </c>
      <c r="R15" s="16">
        <v>1.2231456700000001</v>
      </c>
      <c r="S15" s="14">
        <v>0</v>
      </c>
      <c r="T15" s="16">
        <v>0</v>
      </c>
      <c r="U15" s="14" t="s">
        <v>582</v>
      </c>
      <c r="V15" s="16" t="s">
        <v>582</v>
      </c>
      <c r="W15" s="14">
        <v>0</v>
      </c>
      <c r="X15" s="16">
        <v>0</v>
      </c>
      <c r="Y15" s="14">
        <v>0</v>
      </c>
      <c r="Z15" s="16">
        <v>0</v>
      </c>
      <c r="AA15" s="14">
        <v>2.3710054899999999</v>
      </c>
      <c r="AB15" s="16">
        <v>0.26693045999999998</v>
      </c>
    </row>
    <row r="16" spans="1:28" x14ac:dyDescent="0.25">
      <c r="A16" s="11" t="s">
        <v>486</v>
      </c>
      <c r="B16" s="13">
        <v>6108</v>
      </c>
      <c r="C16" s="14">
        <f>(98/B16*100)</f>
        <v>1.6044531761624099</v>
      </c>
      <c r="D16" s="15">
        <v>6010</v>
      </c>
      <c r="E16" s="14">
        <v>1.0807548199999999</v>
      </c>
      <c r="F16" s="16">
        <v>0.12092819</v>
      </c>
      <c r="G16" s="14">
        <v>1.0926362999999999</v>
      </c>
      <c r="H16" s="16">
        <v>0.16671907999999999</v>
      </c>
      <c r="I16" s="14">
        <v>14.22046742</v>
      </c>
      <c r="J16" s="16">
        <v>0.47813265999999999</v>
      </c>
      <c r="K16" s="14">
        <v>19.28794594</v>
      </c>
      <c r="L16" s="16">
        <v>0.81530416999999999</v>
      </c>
      <c r="M16" s="14">
        <v>11.95103089</v>
      </c>
      <c r="N16" s="16">
        <v>0.41625721999999998</v>
      </c>
      <c r="O16" s="14">
        <v>17.770416690000001</v>
      </c>
      <c r="P16" s="16">
        <v>0.59947622</v>
      </c>
      <c r="Q16" s="14">
        <v>27.881979430000001</v>
      </c>
      <c r="R16" s="16">
        <v>1.0173215</v>
      </c>
      <c r="S16" s="14">
        <v>0</v>
      </c>
      <c r="T16" s="16">
        <v>0</v>
      </c>
      <c r="U16" s="14" t="s">
        <v>582</v>
      </c>
      <c r="V16" s="16" t="s">
        <v>582</v>
      </c>
      <c r="W16" s="14">
        <v>0</v>
      </c>
      <c r="X16" s="16">
        <v>0</v>
      </c>
      <c r="Y16" s="14">
        <v>0</v>
      </c>
      <c r="Z16" s="16">
        <v>0</v>
      </c>
      <c r="AA16" s="14">
        <v>6.7147685099999999</v>
      </c>
      <c r="AB16" s="16">
        <v>0.39656493999999998</v>
      </c>
    </row>
    <row r="17" spans="1:28" x14ac:dyDescent="0.25">
      <c r="A17" s="11" t="s">
        <v>487</v>
      </c>
      <c r="B17" s="13">
        <v>6504</v>
      </c>
      <c r="C17" s="14">
        <f>(658/B17*100)</f>
        <v>10.116851168511685</v>
      </c>
      <c r="D17" s="15">
        <v>5846</v>
      </c>
      <c r="E17" s="14">
        <v>1.97115449</v>
      </c>
      <c r="F17" s="16">
        <v>0.20408367999999999</v>
      </c>
      <c r="G17" s="14">
        <v>0.2166438</v>
      </c>
      <c r="H17" s="16">
        <v>5.3700440000000002E-2</v>
      </c>
      <c r="I17" s="14">
        <v>23.697872100000001</v>
      </c>
      <c r="J17" s="16">
        <v>0.63583913000000003</v>
      </c>
      <c r="K17" s="14">
        <v>2.1283473499999999</v>
      </c>
      <c r="L17" s="16">
        <v>0.17976053</v>
      </c>
      <c r="M17" s="14">
        <v>17.876068159999999</v>
      </c>
      <c r="N17" s="16">
        <v>0.57733106000000001</v>
      </c>
      <c r="O17" s="14">
        <v>16.73746809</v>
      </c>
      <c r="P17" s="16">
        <v>0.56540824999999995</v>
      </c>
      <c r="Q17" s="14">
        <v>23.940737510000002</v>
      </c>
      <c r="R17" s="16">
        <v>0.77610794999999999</v>
      </c>
      <c r="S17" s="14">
        <v>0</v>
      </c>
      <c r="T17" s="16">
        <v>0</v>
      </c>
      <c r="U17" s="14" t="s">
        <v>582</v>
      </c>
      <c r="V17" s="16" t="s">
        <v>582</v>
      </c>
      <c r="W17" s="14">
        <v>3.0056769399999999</v>
      </c>
      <c r="X17" s="16">
        <v>0.25641217999999999</v>
      </c>
      <c r="Y17" s="14">
        <v>0</v>
      </c>
      <c r="Z17" s="16">
        <v>0</v>
      </c>
      <c r="AA17" s="14">
        <v>10.426031569999999</v>
      </c>
      <c r="AB17" s="16">
        <v>0.67023069000000002</v>
      </c>
    </row>
    <row r="18" spans="1:28" x14ac:dyDescent="0.25">
      <c r="A18" s="11" t="s">
        <v>488</v>
      </c>
      <c r="B18" s="13">
        <v>5532</v>
      </c>
      <c r="C18" s="14">
        <f>(28/B18*100)</f>
        <v>0.50614605929139556</v>
      </c>
      <c r="D18" s="15">
        <v>5504</v>
      </c>
      <c r="E18" s="14">
        <v>0.62989932000000004</v>
      </c>
      <c r="F18" s="16">
        <v>0.16828086</v>
      </c>
      <c r="G18" s="14">
        <v>6.4301736099999998</v>
      </c>
      <c r="H18" s="16">
        <v>0.45258955000000001</v>
      </c>
      <c r="I18" s="14">
        <v>12.73395773</v>
      </c>
      <c r="J18" s="16">
        <v>0.69562749999999995</v>
      </c>
      <c r="K18" s="14">
        <v>6.0376026600000001</v>
      </c>
      <c r="L18" s="16">
        <v>0.50044632</v>
      </c>
      <c r="M18" s="14">
        <v>29.758461740000001</v>
      </c>
      <c r="N18" s="16">
        <v>0.74910949999999998</v>
      </c>
      <c r="O18" s="14">
        <v>13.154906520000001</v>
      </c>
      <c r="P18" s="16">
        <v>0.50612038999999998</v>
      </c>
      <c r="Q18" s="14">
        <v>30.502152429999999</v>
      </c>
      <c r="R18" s="16">
        <v>1.1088013400000001</v>
      </c>
      <c r="S18" s="14">
        <v>0</v>
      </c>
      <c r="T18" s="16">
        <v>0</v>
      </c>
      <c r="U18" s="14" t="s">
        <v>582</v>
      </c>
      <c r="V18" s="16" t="s">
        <v>582</v>
      </c>
      <c r="W18" s="14">
        <v>0</v>
      </c>
      <c r="X18" s="16">
        <v>0</v>
      </c>
      <c r="Y18" s="14">
        <v>0</v>
      </c>
      <c r="Z18" s="16">
        <v>0</v>
      </c>
      <c r="AA18" s="14">
        <v>0.75284600000000002</v>
      </c>
      <c r="AB18" s="16">
        <v>0.15226614999999999</v>
      </c>
    </row>
    <row r="19" spans="1:28" x14ac:dyDescent="0.25">
      <c r="A19" s="11" t="s">
        <v>489</v>
      </c>
      <c r="B19" s="13">
        <v>5658</v>
      </c>
      <c r="C19" s="14">
        <f>(61/B19*100)</f>
        <v>1.0781194768469424</v>
      </c>
      <c r="D19" s="15">
        <v>5597</v>
      </c>
      <c r="E19" s="14">
        <v>0.28304118</v>
      </c>
      <c r="F19" s="16">
        <v>9.8321489999999997E-2</v>
      </c>
      <c r="G19" s="14">
        <v>0.28243610000000002</v>
      </c>
      <c r="H19" s="16">
        <v>8.8501499999999997E-2</v>
      </c>
      <c r="I19" s="14">
        <v>8.5520970100000007</v>
      </c>
      <c r="J19" s="16">
        <v>0.46515609000000002</v>
      </c>
      <c r="K19" s="14">
        <v>21.70795279</v>
      </c>
      <c r="L19" s="16">
        <v>0.65792231000000001</v>
      </c>
      <c r="M19" s="14">
        <v>27.520534649999998</v>
      </c>
      <c r="N19" s="16">
        <v>0.73373347</v>
      </c>
      <c r="O19" s="14">
        <v>5.8858077399999997</v>
      </c>
      <c r="P19" s="16">
        <v>0.33320517999999999</v>
      </c>
      <c r="Q19" s="14">
        <v>33.095686800000003</v>
      </c>
      <c r="R19" s="16">
        <v>0.87963829000000004</v>
      </c>
      <c r="S19" s="14">
        <v>0</v>
      </c>
      <c r="T19" s="16">
        <v>0</v>
      </c>
      <c r="U19" s="14" t="s">
        <v>582</v>
      </c>
      <c r="V19" s="16" t="s">
        <v>582</v>
      </c>
      <c r="W19" s="14">
        <v>0</v>
      </c>
      <c r="X19" s="16">
        <v>0</v>
      </c>
      <c r="Y19" s="14">
        <v>0</v>
      </c>
      <c r="Z19" s="16">
        <v>0</v>
      </c>
      <c r="AA19" s="14">
        <v>2.6724437299999999</v>
      </c>
      <c r="AB19" s="16">
        <v>0.28811521000000001</v>
      </c>
    </row>
    <row r="20" spans="1:28" x14ac:dyDescent="0.25">
      <c r="A20" s="11" t="s">
        <v>490</v>
      </c>
      <c r="B20" s="13">
        <v>3371</v>
      </c>
      <c r="C20" s="14">
        <f>(75/B20*100)</f>
        <v>2.2248590922574905</v>
      </c>
      <c r="D20" s="15">
        <v>3296</v>
      </c>
      <c r="E20" s="14">
        <v>1.23691697</v>
      </c>
      <c r="F20" s="16">
        <v>0.18998961</v>
      </c>
      <c r="G20" s="14">
        <v>0</v>
      </c>
      <c r="H20" s="16">
        <v>0</v>
      </c>
      <c r="I20" s="14">
        <v>13.23858137</v>
      </c>
      <c r="J20" s="16">
        <v>0.57657285999999996</v>
      </c>
      <c r="K20" s="14">
        <v>8.7526247700000006</v>
      </c>
      <c r="L20" s="16">
        <v>0.45317796999999999</v>
      </c>
      <c r="M20" s="14">
        <v>22.105810959999999</v>
      </c>
      <c r="N20" s="16">
        <v>0.77485433000000004</v>
      </c>
      <c r="O20" s="14">
        <v>11.929641220000001</v>
      </c>
      <c r="P20" s="16">
        <v>0.53292220999999995</v>
      </c>
      <c r="Q20" s="14">
        <v>39.089845670000003</v>
      </c>
      <c r="R20" s="16">
        <v>0.99933998999999996</v>
      </c>
      <c r="S20" s="14">
        <v>0</v>
      </c>
      <c r="T20" s="16">
        <v>0</v>
      </c>
      <c r="U20" s="14" t="s">
        <v>582</v>
      </c>
      <c r="V20" s="16" t="s">
        <v>582</v>
      </c>
      <c r="W20" s="14">
        <v>0</v>
      </c>
      <c r="X20" s="16">
        <v>0</v>
      </c>
      <c r="Y20" s="14">
        <v>0</v>
      </c>
      <c r="Z20" s="16">
        <v>0</v>
      </c>
      <c r="AA20" s="14">
        <v>3.6465790500000002</v>
      </c>
      <c r="AB20" s="16">
        <v>0.30029742999999998</v>
      </c>
    </row>
    <row r="21" spans="1:28" x14ac:dyDescent="0.25">
      <c r="A21" s="11" t="s">
        <v>491</v>
      </c>
      <c r="B21" s="13">
        <v>5741</v>
      </c>
      <c r="C21" s="14">
        <f>(45/B21*100)</f>
        <v>0.7838355687162516</v>
      </c>
      <c r="D21" s="15">
        <v>5696</v>
      </c>
      <c r="E21" s="14">
        <v>0.34691703000000002</v>
      </c>
      <c r="F21" s="16">
        <v>7.8767829999999997E-2</v>
      </c>
      <c r="G21" s="14">
        <v>4.0207764900000003</v>
      </c>
      <c r="H21" s="16">
        <v>0.30431536999999997</v>
      </c>
      <c r="I21" s="14">
        <v>12.31054907</v>
      </c>
      <c r="J21" s="16">
        <v>0.54916832999999998</v>
      </c>
      <c r="K21" s="14">
        <v>2.4982819699999999</v>
      </c>
      <c r="L21" s="16">
        <v>0.20833181000000001</v>
      </c>
      <c r="M21" s="14">
        <v>30.6520805</v>
      </c>
      <c r="N21" s="16">
        <v>0.83537930000000005</v>
      </c>
      <c r="O21" s="14">
        <v>16.612588760000001</v>
      </c>
      <c r="P21" s="16">
        <v>0.50683473999999995</v>
      </c>
      <c r="Q21" s="14">
        <v>30.042919909999998</v>
      </c>
      <c r="R21" s="16">
        <v>1.0557355100000001</v>
      </c>
      <c r="S21" s="14">
        <v>0</v>
      </c>
      <c r="T21" s="16">
        <v>0</v>
      </c>
      <c r="U21" s="14" t="s">
        <v>582</v>
      </c>
      <c r="V21" s="16" t="s">
        <v>582</v>
      </c>
      <c r="W21" s="14">
        <v>0</v>
      </c>
      <c r="X21" s="16">
        <v>0</v>
      </c>
      <c r="Y21" s="14">
        <v>0</v>
      </c>
      <c r="Z21" s="16">
        <v>0</v>
      </c>
      <c r="AA21" s="14">
        <v>3.5158862800000001</v>
      </c>
      <c r="AB21" s="16">
        <v>0.30600348999999999</v>
      </c>
    </row>
    <row r="22" spans="1:28" x14ac:dyDescent="0.25">
      <c r="A22" s="11" t="s">
        <v>492</v>
      </c>
      <c r="B22" s="13">
        <v>6598</v>
      </c>
      <c r="C22" s="14">
        <f>(32/B22*100)</f>
        <v>0.48499545316762654</v>
      </c>
      <c r="D22" s="15">
        <v>6566</v>
      </c>
      <c r="E22" s="14">
        <v>1.9822224399999999</v>
      </c>
      <c r="F22" s="16">
        <v>0.40215937000000002</v>
      </c>
      <c r="G22" s="14">
        <v>2.0060692800000002</v>
      </c>
      <c r="H22" s="16">
        <v>0.22116630000000001</v>
      </c>
      <c r="I22" s="14">
        <v>5.8905807699999997</v>
      </c>
      <c r="J22" s="16">
        <v>0.35029970999999999</v>
      </c>
      <c r="K22" s="14">
        <v>12.590657869999999</v>
      </c>
      <c r="L22" s="16">
        <v>0.51861133000000004</v>
      </c>
      <c r="M22" s="14">
        <v>21.804382199999999</v>
      </c>
      <c r="N22" s="16">
        <v>0.69599723000000002</v>
      </c>
      <c r="O22" s="14">
        <v>15.155959770000001</v>
      </c>
      <c r="P22" s="16">
        <v>0.51738739</v>
      </c>
      <c r="Q22" s="14">
        <v>35.080081030000002</v>
      </c>
      <c r="R22" s="16">
        <v>1.30314924</v>
      </c>
      <c r="S22" s="14">
        <v>0</v>
      </c>
      <c r="T22" s="16">
        <v>0</v>
      </c>
      <c r="U22" s="14" t="s">
        <v>582</v>
      </c>
      <c r="V22" s="16" t="s">
        <v>582</v>
      </c>
      <c r="W22" s="14">
        <v>0</v>
      </c>
      <c r="X22" s="16">
        <v>0</v>
      </c>
      <c r="Y22" s="14">
        <v>4.6436199999999997E-2</v>
      </c>
      <c r="Z22" s="16">
        <v>1.4065630000000001E-2</v>
      </c>
      <c r="AA22" s="14">
        <v>5.4436104399999996</v>
      </c>
      <c r="AB22" s="16">
        <v>0.46741114</v>
      </c>
    </row>
    <row r="23" spans="1:28" x14ac:dyDescent="0.25">
      <c r="A23" s="11" t="s">
        <v>493</v>
      </c>
      <c r="B23" s="13">
        <v>11583</v>
      </c>
      <c r="C23" s="14">
        <f>(210/B23*100)</f>
        <v>1.8130018130018128</v>
      </c>
      <c r="D23" s="15">
        <v>11373</v>
      </c>
      <c r="E23" s="14">
        <v>0.37115167999999998</v>
      </c>
      <c r="F23" s="16">
        <v>6.2804830000000006E-2</v>
      </c>
      <c r="G23" s="14">
        <v>2.8325130999999999</v>
      </c>
      <c r="H23" s="16">
        <v>0.25883276</v>
      </c>
      <c r="I23" s="14">
        <v>29.513478559999999</v>
      </c>
      <c r="J23" s="16">
        <v>0.69953896999999998</v>
      </c>
      <c r="K23" s="14">
        <v>4.2694908500000004</v>
      </c>
      <c r="L23" s="16">
        <v>0.26117641000000003</v>
      </c>
      <c r="M23" s="14">
        <v>34.421406820000001</v>
      </c>
      <c r="N23" s="16">
        <v>0.68071957000000005</v>
      </c>
      <c r="O23" s="14">
        <v>4.5747270200000001</v>
      </c>
      <c r="P23" s="16">
        <v>0.29121010000000003</v>
      </c>
      <c r="Q23" s="14">
        <v>22.206493089999999</v>
      </c>
      <c r="R23" s="16">
        <v>0.67868066000000005</v>
      </c>
      <c r="S23" s="14">
        <v>0</v>
      </c>
      <c r="T23" s="16">
        <v>0</v>
      </c>
      <c r="U23" s="14" t="s">
        <v>582</v>
      </c>
      <c r="V23" s="16" t="s">
        <v>582</v>
      </c>
      <c r="W23" s="14">
        <v>0</v>
      </c>
      <c r="X23" s="16">
        <v>0</v>
      </c>
      <c r="Y23" s="14">
        <v>0</v>
      </c>
      <c r="Z23" s="16">
        <v>0</v>
      </c>
      <c r="AA23" s="14">
        <v>1.8107388799999999</v>
      </c>
      <c r="AB23" s="16">
        <v>0.19479632999999999</v>
      </c>
    </row>
    <row r="24" spans="1:28" x14ac:dyDescent="0.25">
      <c r="A24" s="11" t="s">
        <v>494</v>
      </c>
      <c r="B24" s="13">
        <v>6647</v>
      </c>
      <c r="C24" s="14">
        <f>(7/B24*100)</f>
        <v>0.10531066646607493</v>
      </c>
      <c r="D24" s="15">
        <v>6640</v>
      </c>
      <c r="E24" s="14">
        <v>0</v>
      </c>
      <c r="F24" s="16">
        <v>0</v>
      </c>
      <c r="G24" s="14">
        <v>0</v>
      </c>
      <c r="H24" s="16">
        <v>0</v>
      </c>
      <c r="I24" s="14">
        <v>4.2513125599999997</v>
      </c>
      <c r="J24" s="16">
        <v>0.28241980999999999</v>
      </c>
      <c r="K24" s="14">
        <v>12.935411869999999</v>
      </c>
      <c r="L24" s="16">
        <v>0.58054426999999997</v>
      </c>
      <c r="M24" s="14">
        <v>26.681757059999999</v>
      </c>
      <c r="N24" s="16">
        <v>0.57609783999999997</v>
      </c>
      <c r="O24" s="14">
        <v>7.7118993299999996</v>
      </c>
      <c r="P24" s="16">
        <v>0.36163215999999998</v>
      </c>
      <c r="Q24" s="14">
        <v>40.689144460000001</v>
      </c>
      <c r="R24" s="16">
        <v>0.85641486</v>
      </c>
      <c r="S24" s="14">
        <v>0</v>
      </c>
      <c r="T24" s="16">
        <v>0</v>
      </c>
      <c r="U24" s="14" t="s">
        <v>582</v>
      </c>
      <c r="V24" s="16" t="s">
        <v>582</v>
      </c>
      <c r="W24" s="14">
        <v>0</v>
      </c>
      <c r="X24" s="16">
        <v>0</v>
      </c>
      <c r="Y24" s="14">
        <v>0</v>
      </c>
      <c r="Z24" s="16">
        <v>0</v>
      </c>
      <c r="AA24" s="14">
        <v>7.7304747200000001</v>
      </c>
      <c r="AB24" s="16">
        <v>0.48136420000000002</v>
      </c>
    </row>
    <row r="25" spans="1:28" x14ac:dyDescent="0.25">
      <c r="A25" s="11" t="s">
        <v>495</v>
      </c>
      <c r="B25" s="13">
        <v>5581</v>
      </c>
      <c r="C25" s="14">
        <f>(24/B25*100)</f>
        <v>0.43003046049095145</v>
      </c>
      <c r="D25" s="15">
        <v>5557</v>
      </c>
      <c r="E25" s="14">
        <v>0.16330448</v>
      </c>
      <c r="F25" s="16">
        <v>6.0552740000000001E-2</v>
      </c>
      <c r="G25" s="14">
        <v>1.00933015</v>
      </c>
      <c r="H25" s="16">
        <v>0.16115481000000001</v>
      </c>
      <c r="I25" s="14">
        <v>4.3789204699999997</v>
      </c>
      <c r="J25" s="16">
        <v>0.31696606999999999</v>
      </c>
      <c r="K25" s="14">
        <v>9.0129098699999997</v>
      </c>
      <c r="L25" s="16">
        <v>0.50085570999999995</v>
      </c>
      <c r="M25" s="14">
        <v>32.978003459999996</v>
      </c>
      <c r="N25" s="16">
        <v>1.0222940199999999</v>
      </c>
      <c r="O25" s="14">
        <v>42.235651160000003</v>
      </c>
      <c r="P25" s="16">
        <v>0.98017821999999999</v>
      </c>
      <c r="Q25" s="14">
        <v>9.0732491300000007</v>
      </c>
      <c r="R25" s="16">
        <v>0.73016062999999998</v>
      </c>
      <c r="S25" s="14">
        <v>0</v>
      </c>
      <c r="T25" s="16">
        <v>0</v>
      </c>
      <c r="U25" s="14" t="s">
        <v>582</v>
      </c>
      <c r="V25" s="16" t="s">
        <v>582</v>
      </c>
      <c r="W25" s="14">
        <v>0</v>
      </c>
      <c r="X25" s="16">
        <v>0</v>
      </c>
      <c r="Y25" s="14">
        <v>0</v>
      </c>
      <c r="Z25" s="16">
        <v>0</v>
      </c>
      <c r="AA25" s="14">
        <v>1.14863128</v>
      </c>
      <c r="AB25" s="16">
        <v>0.20750814000000001</v>
      </c>
    </row>
    <row r="26" spans="1:28" x14ac:dyDescent="0.25">
      <c r="A26" s="11" t="s">
        <v>496</v>
      </c>
      <c r="B26" s="13">
        <v>4869</v>
      </c>
      <c r="C26" s="14">
        <f>(32/B26*100)</f>
        <v>0.65721914150749638</v>
      </c>
      <c r="D26" s="15">
        <v>4837</v>
      </c>
      <c r="E26" s="14">
        <v>0.32975752000000003</v>
      </c>
      <c r="F26" s="16">
        <v>8.4736279999999997E-2</v>
      </c>
      <c r="G26" s="14">
        <v>0.46997993999999998</v>
      </c>
      <c r="H26" s="16">
        <v>9.4199959999999999E-2</v>
      </c>
      <c r="I26" s="14">
        <v>4.9210597399999996</v>
      </c>
      <c r="J26" s="16">
        <v>0.40474747999999999</v>
      </c>
      <c r="K26" s="14">
        <v>4.8355959200000003</v>
      </c>
      <c r="L26" s="16">
        <v>0.33626667999999998</v>
      </c>
      <c r="M26" s="14">
        <v>43.74527724</v>
      </c>
      <c r="N26" s="16">
        <v>0.85824811999999995</v>
      </c>
      <c r="O26" s="14">
        <v>18.89071848</v>
      </c>
      <c r="P26" s="16">
        <v>0.67439952000000003</v>
      </c>
      <c r="Q26" s="14">
        <v>22.301508500000001</v>
      </c>
      <c r="R26" s="16">
        <v>0.67591581999999995</v>
      </c>
      <c r="S26" s="14">
        <v>0</v>
      </c>
      <c r="T26" s="16">
        <v>0</v>
      </c>
      <c r="U26" s="14" t="s">
        <v>582</v>
      </c>
      <c r="V26" s="16" t="s">
        <v>582</v>
      </c>
      <c r="W26" s="14">
        <v>0</v>
      </c>
      <c r="X26" s="16">
        <v>0</v>
      </c>
      <c r="Y26" s="14">
        <v>0</v>
      </c>
      <c r="Z26" s="16">
        <v>0</v>
      </c>
      <c r="AA26" s="14">
        <v>4.5061026699999998</v>
      </c>
      <c r="AB26" s="16">
        <v>0.41428504999999999</v>
      </c>
    </row>
    <row r="27" spans="1:28" x14ac:dyDescent="0.25">
      <c r="A27" s="11" t="s">
        <v>497</v>
      </c>
      <c r="B27" s="13">
        <v>5299</v>
      </c>
      <c r="C27" s="14">
        <f>(17/B27*100)</f>
        <v>0.32081524816003021</v>
      </c>
      <c r="D27" s="15">
        <v>5282</v>
      </c>
      <c r="E27" s="14">
        <v>4.1895586900000001</v>
      </c>
      <c r="F27" s="16">
        <v>0.22371604</v>
      </c>
      <c r="G27" s="14">
        <v>7.9316422299999996</v>
      </c>
      <c r="H27" s="16">
        <v>0.35448301999999998</v>
      </c>
      <c r="I27" s="14">
        <v>9.9183949200000008</v>
      </c>
      <c r="J27" s="16">
        <v>0.39984745999999999</v>
      </c>
      <c r="K27" s="14">
        <v>5.0722652699999999</v>
      </c>
      <c r="L27" s="16">
        <v>0.36872255999999998</v>
      </c>
      <c r="M27" s="14">
        <v>19.870034749999999</v>
      </c>
      <c r="N27" s="16">
        <v>0.55162060000000002</v>
      </c>
      <c r="O27" s="14">
        <v>14.543490759999999</v>
      </c>
      <c r="P27" s="16">
        <v>0.44970304999999999</v>
      </c>
      <c r="Q27" s="14">
        <v>29.8003061</v>
      </c>
      <c r="R27" s="16">
        <v>0.56835418999999998</v>
      </c>
      <c r="S27" s="14">
        <v>0</v>
      </c>
      <c r="T27" s="16">
        <v>0</v>
      </c>
      <c r="U27" s="14" t="s">
        <v>582</v>
      </c>
      <c r="V27" s="16" t="s">
        <v>582</v>
      </c>
      <c r="W27" s="14">
        <v>0</v>
      </c>
      <c r="X27" s="16">
        <v>0</v>
      </c>
      <c r="Y27" s="14">
        <v>0</v>
      </c>
      <c r="Z27" s="16">
        <v>0</v>
      </c>
      <c r="AA27" s="14">
        <v>8.6743072699999999</v>
      </c>
      <c r="AB27" s="16">
        <v>0.32115885999999999</v>
      </c>
    </row>
    <row r="28" spans="1:28" x14ac:dyDescent="0.25">
      <c r="A28" s="11" t="s">
        <v>498</v>
      </c>
      <c r="B28" s="13">
        <v>7568</v>
      </c>
      <c r="C28" s="14">
        <f>(51/B28*100)</f>
        <v>0.67389006342494717</v>
      </c>
      <c r="D28" s="15">
        <v>7517</v>
      </c>
      <c r="E28" s="14">
        <v>8.7989000799999992</v>
      </c>
      <c r="F28" s="16">
        <v>0.55365940999999996</v>
      </c>
      <c r="G28" s="14">
        <v>18.876147750000001</v>
      </c>
      <c r="H28" s="16">
        <v>0.83520850000000002</v>
      </c>
      <c r="I28" s="14">
        <v>27.47082661</v>
      </c>
      <c r="J28" s="16">
        <v>0.68602425</v>
      </c>
      <c r="K28" s="14">
        <v>2.0659165499999999</v>
      </c>
      <c r="L28" s="16">
        <v>0.22575501000000001</v>
      </c>
      <c r="M28" s="14">
        <v>13.30302513</v>
      </c>
      <c r="N28" s="16">
        <v>0.50950487</v>
      </c>
      <c r="O28" s="14">
        <v>10.729582629999999</v>
      </c>
      <c r="P28" s="16">
        <v>0.43615446000000002</v>
      </c>
      <c r="Q28" s="14">
        <v>16.443581770000002</v>
      </c>
      <c r="R28" s="16">
        <v>0.93104527999999998</v>
      </c>
      <c r="S28" s="14">
        <v>0</v>
      </c>
      <c r="T28" s="16">
        <v>0</v>
      </c>
      <c r="U28" s="14" t="s">
        <v>582</v>
      </c>
      <c r="V28" s="16" t="s">
        <v>582</v>
      </c>
      <c r="W28" s="14">
        <v>0</v>
      </c>
      <c r="X28" s="16">
        <v>0</v>
      </c>
      <c r="Y28" s="14">
        <v>0</v>
      </c>
      <c r="Z28" s="16">
        <v>0</v>
      </c>
      <c r="AA28" s="14">
        <v>2.31201948</v>
      </c>
      <c r="AB28" s="16">
        <v>0.20233043000000001</v>
      </c>
    </row>
    <row r="29" spans="1:28" x14ac:dyDescent="0.25">
      <c r="A29" s="11" t="s">
        <v>499</v>
      </c>
      <c r="B29" s="13">
        <v>5385</v>
      </c>
      <c r="C29" s="14">
        <f>(30/B29*100)</f>
        <v>0.55710306406685239</v>
      </c>
      <c r="D29" s="15">
        <v>5355</v>
      </c>
      <c r="E29" s="14">
        <v>2.0553267700000002</v>
      </c>
      <c r="F29" s="16">
        <v>0.20806833</v>
      </c>
      <c r="G29" s="14">
        <v>3.4740552999999998</v>
      </c>
      <c r="H29" s="16">
        <v>0.32250151999999999</v>
      </c>
      <c r="I29" s="14">
        <v>6.5948926099999996</v>
      </c>
      <c r="J29" s="16">
        <v>0.37602376999999998</v>
      </c>
      <c r="K29" s="14">
        <v>0</v>
      </c>
      <c r="L29" s="16">
        <v>0</v>
      </c>
      <c r="M29" s="14">
        <v>36.978428129999998</v>
      </c>
      <c r="N29" s="16">
        <v>0.84980361000000004</v>
      </c>
      <c r="O29" s="14">
        <v>29.924952569999999</v>
      </c>
      <c r="P29" s="16">
        <v>0.72526592000000001</v>
      </c>
      <c r="Q29" s="14">
        <v>18.163598489999998</v>
      </c>
      <c r="R29" s="16">
        <v>0.94819173999999995</v>
      </c>
      <c r="S29" s="14">
        <v>0</v>
      </c>
      <c r="T29" s="16">
        <v>0</v>
      </c>
      <c r="U29" s="14" t="s">
        <v>582</v>
      </c>
      <c r="V29" s="16" t="s">
        <v>582</v>
      </c>
      <c r="W29" s="14">
        <v>0</v>
      </c>
      <c r="X29" s="16">
        <v>0</v>
      </c>
      <c r="Y29" s="14">
        <v>0</v>
      </c>
      <c r="Z29" s="16">
        <v>0</v>
      </c>
      <c r="AA29" s="14">
        <v>2.8087461299999998</v>
      </c>
      <c r="AB29" s="16">
        <v>0.33423615000000001</v>
      </c>
    </row>
    <row r="30" spans="1:28" x14ac:dyDescent="0.25">
      <c r="A30" s="11" t="s">
        <v>500</v>
      </c>
      <c r="B30" s="13">
        <v>4520</v>
      </c>
      <c r="C30" s="14">
        <f>(97/B30*100)</f>
        <v>2.1460176991150446</v>
      </c>
      <c r="D30" s="15">
        <v>4423</v>
      </c>
      <c r="E30" s="14">
        <v>1.0096863599999999</v>
      </c>
      <c r="F30" s="16">
        <v>0.14340486</v>
      </c>
      <c r="G30" s="14">
        <v>1.58146684</v>
      </c>
      <c r="H30" s="16">
        <v>0.20666150999999999</v>
      </c>
      <c r="I30" s="14">
        <v>8.8709191300000008</v>
      </c>
      <c r="J30" s="16">
        <v>0.44181532000000001</v>
      </c>
      <c r="K30" s="14">
        <v>14.115618100000001</v>
      </c>
      <c r="L30" s="16">
        <v>0.63080647999999995</v>
      </c>
      <c r="M30" s="14">
        <v>26.450458789999999</v>
      </c>
      <c r="N30" s="16">
        <v>0.79218675999999999</v>
      </c>
      <c r="O30" s="14">
        <v>12.572464889999999</v>
      </c>
      <c r="P30" s="16">
        <v>0.44270927999999998</v>
      </c>
      <c r="Q30" s="14">
        <v>23.910084229999999</v>
      </c>
      <c r="R30" s="16">
        <v>0.98361135</v>
      </c>
      <c r="S30" s="14">
        <v>0</v>
      </c>
      <c r="T30" s="16">
        <v>0</v>
      </c>
      <c r="U30" s="14" t="s">
        <v>582</v>
      </c>
      <c r="V30" s="16" t="s">
        <v>582</v>
      </c>
      <c r="W30" s="14">
        <v>0</v>
      </c>
      <c r="X30" s="16">
        <v>0</v>
      </c>
      <c r="Y30" s="14">
        <v>0</v>
      </c>
      <c r="Z30" s="16">
        <v>0</v>
      </c>
      <c r="AA30" s="14">
        <v>11.489301660000001</v>
      </c>
      <c r="AB30" s="16">
        <v>0.62906976000000003</v>
      </c>
    </row>
    <row r="31" spans="1:28" x14ac:dyDescent="0.25">
      <c r="A31" s="11" t="s">
        <v>501</v>
      </c>
      <c r="B31" s="13">
        <v>5456</v>
      </c>
      <c r="C31" s="14">
        <f>(125/B31*100)</f>
        <v>2.2910557184750733</v>
      </c>
      <c r="D31" s="15">
        <v>5331</v>
      </c>
      <c r="E31" s="14">
        <v>0.60602990999999995</v>
      </c>
      <c r="F31" s="16">
        <v>0.10643555</v>
      </c>
      <c r="G31" s="14">
        <v>0.51034106000000001</v>
      </c>
      <c r="H31" s="16">
        <v>8.7463109999999997E-2</v>
      </c>
      <c r="I31" s="14">
        <v>5.1628736699999997</v>
      </c>
      <c r="J31" s="16">
        <v>0.35312268000000002</v>
      </c>
      <c r="K31" s="14">
        <v>5.9758893999999998</v>
      </c>
      <c r="L31" s="16">
        <v>0.40187261000000002</v>
      </c>
      <c r="M31" s="14">
        <v>29.648296720000001</v>
      </c>
      <c r="N31" s="16">
        <v>0.78656592999999997</v>
      </c>
      <c r="O31" s="14">
        <v>26.037298790000001</v>
      </c>
      <c r="P31" s="16">
        <v>0.70598612000000005</v>
      </c>
      <c r="Q31" s="14">
        <v>27.441993719999999</v>
      </c>
      <c r="R31" s="16">
        <v>0.89035341000000001</v>
      </c>
      <c r="S31" s="14">
        <v>0</v>
      </c>
      <c r="T31" s="16">
        <v>0</v>
      </c>
      <c r="U31" s="14" t="s">
        <v>582</v>
      </c>
      <c r="V31" s="16" t="s">
        <v>582</v>
      </c>
      <c r="W31" s="14">
        <v>0</v>
      </c>
      <c r="X31" s="16">
        <v>0</v>
      </c>
      <c r="Y31" s="14">
        <v>0</v>
      </c>
      <c r="Z31" s="16">
        <v>0</v>
      </c>
      <c r="AA31" s="14">
        <v>4.6172767199999996</v>
      </c>
      <c r="AB31" s="16">
        <v>0.39112409999999997</v>
      </c>
    </row>
    <row r="32" spans="1:28" x14ac:dyDescent="0.25">
      <c r="A32" s="11" t="s">
        <v>502</v>
      </c>
      <c r="B32" s="13">
        <v>4478</v>
      </c>
      <c r="C32" s="14">
        <f>(5/B32*100)</f>
        <v>0.11165698972755694</v>
      </c>
      <c r="D32" s="15">
        <v>4473</v>
      </c>
      <c r="E32" s="14">
        <v>0</v>
      </c>
      <c r="F32" s="16">
        <v>0</v>
      </c>
      <c r="G32" s="14">
        <v>0</v>
      </c>
      <c r="H32" s="16">
        <v>0</v>
      </c>
      <c r="I32" s="14">
        <v>7.9716859400000004</v>
      </c>
      <c r="J32" s="16">
        <v>0.46977226</v>
      </c>
      <c r="K32" s="14">
        <v>25.74357496</v>
      </c>
      <c r="L32" s="16">
        <v>0.78823430999999999</v>
      </c>
      <c r="M32" s="14">
        <v>41.101082980000001</v>
      </c>
      <c r="N32" s="16">
        <v>0.91534870000000002</v>
      </c>
      <c r="O32" s="14">
        <v>0</v>
      </c>
      <c r="P32" s="16">
        <v>0</v>
      </c>
      <c r="Q32" s="14">
        <v>22.337799449999999</v>
      </c>
      <c r="R32" s="16">
        <v>0.83180142999999995</v>
      </c>
      <c r="S32" s="14">
        <v>0</v>
      </c>
      <c r="T32" s="16">
        <v>0</v>
      </c>
      <c r="U32" s="14" t="s">
        <v>582</v>
      </c>
      <c r="V32" s="16" t="s">
        <v>582</v>
      </c>
      <c r="W32" s="14">
        <v>0</v>
      </c>
      <c r="X32" s="16">
        <v>0</v>
      </c>
      <c r="Y32" s="14">
        <v>0</v>
      </c>
      <c r="Z32" s="16">
        <v>0</v>
      </c>
      <c r="AA32" s="14">
        <v>2.8458566799999998</v>
      </c>
      <c r="AB32" s="16">
        <v>0.26768796</v>
      </c>
    </row>
    <row r="33" spans="1:28" x14ac:dyDescent="0.25">
      <c r="A33" s="11" t="s">
        <v>503</v>
      </c>
      <c r="B33" s="13">
        <v>7325</v>
      </c>
      <c r="C33" s="14">
        <f>(74/B33*100)</f>
        <v>1.0102389078498293</v>
      </c>
      <c r="D33" s="15">
        <v>7251</v>
      </c>
      <c r="E33" s="14">
        <v>10.254508080000001</v>
      </c>
      <c r="F33" s="16">
        <v>0.47468197000000001</v>
      </c>
      <c r="G33" s="14">
        <v>18.653293390000002</v>
      </c>
      <c r="H33" s="16">
        <v>0.63886412000000004</v>
      </c>
      <c r="I33" s="14">
        <v>24.349524420000002</v>
      </c>
      <c r="J33" s="16">
        <v>0.74718878</v>
      </c>
      <c r="K33" s="14">
        <v>5.4882645500000002</v>
      </c>
      <c r="L33" s="16">
        <v>0.31276180999999997</v>
      </c>
      <c r="M33" s="14">
        <v>16.222758639999999</v>
      </c>
      <c r="N33" s="16">
        <v>0.62121459000000001</v>
      </c>
      <c r="O33" s="14">
        <v>6.1575599199999997</v>
      </c>
      <c r="P33" s="16">
        <v>0.39372107000000001</v>
      </c>
      <c r="Q33" s="14">
        <v>15.768634069999999</v>
      </c>
      <c r="R33" s="16">
        <v>0.85582440000000004</v>
      </c>
      <c r="S33" s="14">
        <v>0</v>
      </c>
      <c r="T33" s="16">
        <v>0</v>
      </c>
      <c r="U33" s="14" t="s">
        <v>582</v>
      </c>
      <c r="V33" s="16" t="s">
        <v>582</v>
      </c>
      <c r="W33" s="14">
        <v>0</v>
      </c>
      <c r="X33" s="16">
        <v>0</v>
      </c>
      <c r="Y33" s="14">
        <v>0</v>
      </c>
      <c r="Z33" s="16">
        <v>0</v>
      </c>
      <c r="AA33" s="14">
        <v>3.1054569299999999</v>
      </c>
      <c r="AB33" s="16">
        <v>0.23711487000000001</v>
      </c>
    </row>
    <row r="34" spans="1:28" x14ac:dyDescent="0.25">
      <c r="A34" s="11" t="s">
        <v>504</v>
      </c>
      <c r="B34" s="13">
        <v>6350</v>
      </c>
      <c r="C34" s="14">
        <f>(65/B34*100)</f>
        <v>1.0236220472440944</v>
      </c>
      <c r="D34" s="15">
        <v>6285</v>
      </c>
      <c r="E34" s="14">
        <v>0.37083393999999997</v>
      </c>
      <c r="F34" s="16">
        <v>9.1676809999999997E-2</v>
      </c>
      <c r="G34" s="14">
        <v>0.77464407000000002</v>
      </c>
      <c r="H34" s="16">
        <v>0.22193124</v>
      </c>
      <c r="I34" s="14">
        <v>3.8698475600000002</v>
      </c>
      <c r="J34" s="16">
        <v>0.43789951999999999</v>
      </c>
      <c r="K34" s="14">
        <v>19.620782380000001</v>
      </c>
      <c r="L34" s="16">
        <v>0.59337815999999999</v>
      </c>
      <c r="M34" s="14">
        <v>48.995454479999999</v>
      </c>
      <c r="N34" s="16">
        <v>0.83372879</v>
      </c>
      <c r="O34" s="14">
        <v>5.2040661000000004</v>
      </c>
      <c r="P34" s="16">
        <v>0.30074016999999997</v>
      </c>
      <c r="Q34" s="14">
        <v>19.33618899</v>
      </c>
      <c r="R34" s="16">
        <v>0.71267228000000005</v>
      </c>
      <c r="S34" s="14">
        <v>0</v>
      </c>
      <c r="T34" s="16">
        <v>0</v>
      </c>
      <c r="U34" s="14" t="s">
        <v>582</v>
      </c>
      <c r="V34" s="16" t="s">
        <v>582</v>
      </c>
      <c r="W34" s="14">
        <v>0</v>
      </c>
      <c r="X34" s="16">
        <v>0</v>
      </c>
      <c r="Y34" s="14">
        <v>0</v>
      </c>
      <c r="Z34" s="16">
        <v>0</v>
      </c>
      <c r="AA34" s="14">
        <v>1.82818247</v>
      </c>
      <c r="AB34" s="16">
        <v>0.22383639999999999</v>
      </c>
    </row>
    <row r="35" spans="1:28" x14ac:dyDescent="0.25">
      <c r="A35" s="11" t="s">
        <v>505</v>
      </c>
      <c r="B35" s="13">
        <v>6406</v>
      </c>
      <c r="C35" s="14">
        <f>(36/B35*100)</f>
        <v>0.56197315017171401</v>
      </c>
      <c r="D35" s="15">
        <v>6370</v>
      </c>
      <c r="E35" s="14">
        <v>0.18337624999999999</v>
      </c>
      <c r="F35" s="16">
        <v>4.681362E-2</v>
      </c>
      <c r="G35" s="14">
        <v>0.51012299999999999</v>
      </c>
      <c r="H35" s="16">
        <v>9.4725519999999994E-2</v>
      </c>
      <c r="I35" s="14">
        <v>5.7735224299999999</v>
      </c>
      <c r="J35" s="16">
        <v>0.33218187999999998</v>
      </c>
      <c r="K35" s="14">
        <v>32.803688880000003</v>
      </c>
      <c r="L35" s="16">
        <v>0.64630083999999999</v>
      </c>
      <c r="M35" s="14">
        <v>21.144794879999999</v>
      </c>
      <c r="N35" s="16">
        <v>0.54737429999999998</v>
      </c>
      <c r="O35" s="14">
        <v>14.827995639999999</v>
      </c>
      <c r="P35" s="16">
        <v>0.58093497000000005</v>
      </c>
      <c r="Q35" s="14">
        <v>23.22889898</v>
      </c>
      <c r="R35" s="16">
        <v>0.56068547000000002</v>
      </c>
      <c r="S35" s="14">
        <v>0</v>
      </c>
      <c r="T35" s="16">
        <v>0</v>
      </c>
      <c r="U35" s="14" t="s">
        <v>582</v>
      </c>
      <c r="V35" s="16" t="s">
        <v>582</v>
      </c>
      <c r="W35" s="14">
        <v>0</v>
      </c>
      <c r="X35" s="16">
        <v>0</v>
      </c>
      <c r="Y35" s="14">
        <v>0</v>
      </c>
      <c r="Z35" s="16">
        <v>0</v>
      </c>
      <c r="AA35" s="14">
        <v>1.5275999300000001</v>
      </c>
      <c r="AB35" s="16">
        <v>0.15606237000000001</v>
      </c>
    </row>
    <row r="36" spans="1:28" x14ac:dyDescent="0.25">
      <c r="A36" s="11" t="s">
        <v>506</v>
      </c>
      <c r="B36" s="13">
        <v>6736</v>
      </c>
      <c r="C36" s="14">
        <f>(26/B36*100)</f>
        <v>0.38598574821852732</v>
      </c>
      <c r="D36" s="15">
        <v>6710</v>
      </c>
      <c r="E36" s="14">
        <v>3.7543717399999998</v>
      </c>
      <c r="F36" s="16">
        <v>0.27957209999999999</v>
      </c>
      <c r="G36" s="14">
        <v>11.36214747</v>
      </c>
      <c r="H36" s="16">
        <v>0.64305807999999998</v>
      </c>
      <c r="I36" s="14">
        <v>22.744623950000001</v>
      </c>
      <c r="J36" s="16">
        <v>0.75719473000000004</v>
      </c>
      <c r="K36" s="14">
        <v>6.6873348999999997</v>
      </c>
      <c r="L36" s="16">
        <v>0.37047027999999999</v>
      </c>
      <c r="M36" s="14">
        <v>10.77215215</v>
      </c>
      <c r="N36" s="16">
        <v>0.4427275</v>
      </c>
      <c r="O36" s="14">
        <v>14.75591287</v>
      </c>
      <c r="P36" s="16">
        <v>0.49653165999999999</v>
      </c>
      <c r="Q36" s="14">
        <v>26.93257453</v>
      </c>
      <c r="R36" s="16">
        <v>1.0643833199999999</v>
      </c>
      <c r="S36" s="14">
        <v>0</v>
      </c>
      <c r="T36" s="16">
        <v>0</v>
      </c>
      <c r="U36" s="14" t="s">
        <v>582</v>
      </c>
      <c r="V36" s="16" t="s">
        <v>582</v>
      </c>
      <c r="W36" s="14">
        <v>0</v>
      </c>
      <c r="X36" s="16">
        <v>0</v>
      </c>
      <c r="Y36" s="14">
        <v>0</v>
      </c>
      <c r="Z36" s="16">
        <v>0</v>
      </c>
      <c r="AA36" s="14">
        <v>2.99088238</v>
      </c>
      <c r="AB36" s="16">
        <v>0.30160214000000002</v>
      </c>
    </row>
    <row r="37" spans="1:28" x14ac:dyDescent="0.25">
      <c r="A37" s="11" t="s">
        <v>507</v>
      </c>
      <c r="B37" s="13">
        <v>5458</v>
      </c>
      <c r="C37" s="14">
        <f>(62/B37*100)</f>
        <v>1.1359472334188347</v>
      </c>
      <c r="D37" s="15">
        <v>5396</v>
      </c>
      <c r="E37" s="14">
        <v>1.5687418200000001</v>
      </c>
      <c r="F37" s="16">
        <v>0.21927172</v>
      </c>
      <c r="G37" s="14">
        <v>1.33836661</v>
      </c>
      <c r="H37" s="16">
        <v>0.16869716000000001</v>
      </c>
      <c r="I37" s="14">
        <v>8.3606868999999993</v>
      </c>
      <c r="J37" s="16">
        <v>0.41902540999999999</v>
      </c>
      <c r="K37" s="14">
        <v>10.130502910000001</v>
      </c>
      <c r="L37" s="16">
        <v>0.46358727999999999</v>
      </c>
      <c r="M37" s="14">
        <v>17.7366511</v>
      </c>
      <c r="N37" s="16">
        <v>0.6226043</v>
      </c>
      <c r="O37" s="14">
        <v>18.912973619999999</v>
      </c>
      <c r="P37" s="16">
        <v>0.58231685</v>
      </c>
      <c r="Q37" s="14">
        <v>35.667319880000001</v>
      </c>
      <c r="R37" s="16">
        <v>1.00706681</v>
      </c>
      <c r="S37" s="14">
        <v>0</v>
      </c>
      <c r="T37" s="16">
        <v>0</v>
      </c>
      <c r="U37" s="14" t="s">
        <v>582</v>
      </c>
      <c r="V37" s="16" t="s">
        <v>582</v>
      </c>
      <c r="W37" s="14">
        <v>0</v>
      </c>
      <c r="X37" s="16">
        <v>0</v>
      </c>
      <c r="Y37" s="14">
        <v>0</v>
      </c>
      <c r="Z37" s="16">
        <v>0</v>
      </c>
      <c r="AA37" s="14">
        <v>6.2847571699999998</v>
      </c>
      <c r="AB37" s="16">
        <v>0.52060434</v>
      </c>
    </row>
    <row r="38" spans="1:28" x14ac:dyDescent="0.25">
      <c r="A38" s="11" t="s">
        <v>508</v>
      </c>
      <c r="B38" s="13">
        <v>5860</v>
      </c>
      <c r="C38" s="14">
        <f>(16/B38*100)</f>
        <v>0.27303754266211605</v>
      </c>
      <c r="D38" s="15">
        <v>5844</v>
      </c>
      <c r="E38" s="14">
        <v>1.06228952</v>
      </c>
      <c r="F38" s="16">
        <v>0.12935564999999999</v>
      </c>
      <c r="G38" s="14">
        <v>2.4443353700000001</v>
      </c>
      <c r="H38" s="16">
        <v>0.23128974999999999</v>
      </c>
      <c r="I38" s="14">
        <v>13.30901072</v>
      </c>
      <c r="J38" s="16">
        <v>0.58506656999999995</v>
      </c>
      <c r="K38" s="14">
        <v>17.287149939999999</v>
      </c>
      <c r="L38" s="16">
        <v>0.63249652000000001</v>
      </c>
      <c r="M38" s="14">
        <v>7.0697907899999999</v>
      </c>
      <c r="N38" s="16">
        <v>0.39126282000000001</v>
      </c>
      <c r="O38" s="14">
        <v>27.0815804</v>
      </c>
      <c r="P38" s="16">
        <v>0.71909303999999996</v>
      </c>
      <c r="Q38" s="14">
        <v>27.702495679999998</v>
      </c>
      <c r="R38" s="16">
        <v>0.90069893999999995</v>
      </c>
      <c r="S38" s="14">
        <v>0</v>
      </c>
      <c r="T38" s="16">
        <v>0</v>
      </c>
      <c r="U38" s="14" t="s">
        <v>582</v>
      </c>
      <c r="V38" s="16" t="s">
        <v>582</v>
      </c>
      <c r="W38" s="14">
        <v>0</v>
      </c>
      <c r="X38" s="16">
        <v>0</v>
      </c>
      <c r="Y38" s="14">
        <v>0</v>
      </c>
      <c r="Z38" s="16">
        <v>0</v>
      </c>
      <c r="AA38" s="14">
        <v>4.0433475799999998</v>
      </c>
      <c r="AB38" s="16">
        <v>0.36346536000000002</v>
      </c>
    </row>
    <row r="39" spans="1:28" x14ac:dyDescent="0.25">
      <c r="A39" s="11" t="s">
        <v>509</v>
      </c>
      <c r="B39" s="13">
        <v>5895</v>
      </c>
      <c r="C39" s="14">
        <f>(30/B39*100)</f>
        <v>0.5089058524173028</v>
      </c>
      <c r="D39" s="15">
        <v>5865</v>
      </c>
      <c r="E39" s="14">
        <v>5.5616387899999999</v>
      </c>
      <c r="F39" s="16">
        <v>0.42527611999999998</v>
      </c>
      <c r="G39" s="14">
        <v>30.16847203</v>
      </c>
      <c r="H39" s="16">
        <v>1.0594626</v>
      </c>
      <c r="I39" s="14">
        <v>24.295966549999999</v>
      </c>
      <c r="J39" s="16">
        <v>0.75958263000000004</v>
      </c>
      <c r="K39" s="14">
        <v>7.63028057</v>
      </c>
      <c r="L39" s="16">
        <v>0.38410184000000003</v>
      </c>
      <c r="M39" s="14">
        <v>6.0514116500000004</v>
      </c>
      <c r="N39" s="16">
        <v>0.36603815000000001</v>
      </c>
      <c r="O39" s="14">
        <v>12.27997566</v>
      </c>
      <c r="P39" s="16">
        <v>0.59037012</v>
      </c>
      <c r="Q39" s="14">
        <v>13.44607338</v>
      </c>
      <c r="R39" s="16">
        <v>0.98158909999999999</v>
      </c>
      <c r="S39" s="14">
        <v>0</v>
      </c>
      <c r="T39" s="16">
        <v>0</v>
      </c>
      <c r="U39" s="14" t="s">
        <v>582</v>
      </c>
      <c r="V39" s="16" t="s">
        <v>582</v>
      </c>
      <c r="W39" s="14">
        <v>0</v>
      </c>
      <c r="X39" s="16">
        <v>0</v>
      </c>
      <c r="Y39" s="14">
        <v>0</v>
      </c>
      <c r="Z39" s="16">
        <v>0</v>
      </c>
      <c r="AA39" s="14">
        <v>0.56618137000000002</v>
      </c>
      <c r="AB39" s="16">
        <v>0.12602107000000001</v>
      </c>
    </row>
    <row r="40" spans="1:28" x14ac:dyDescent="0.25">
      <c r="A40" s="11" t="s">
        <v>510</v>
      </c>
      <c r="B40" s="13">
        <v>14157</v>
      </c>
      <c r="C40" s="14">
        <f>(260/B40*100)</f>
        <v>1.8365472910927456</v>
      </c>
      <c r="D40" s="15">
        <v>13897</v>
      </c>
      <c r="E40" s="14">
        <v>0.76285605000000001</v>
      </c>
      <c r="F40" s="16">
        <v>0.12803623</v>
      </c>
      <c r="G40" s="14">
        <v>0.99362450999999996</v>
      </c>
      <c r="H40" s="16">
        <v>0.14045925000000001</v>
      </c>
      <c r="I40" s="14">
        <v>6.3785651400000001</v>
      </c>
      <c r="J40" s="16">
        <v>0.33334588999999998</v>
      </c>
      <c r="K40" s="14">
        <v>19.351462640000001</v>
      </c>
      <c r="L40" s="16">
        <v>0.54208844</v>
      </c>
      <c r="M40" s="14">
        <v>16.521779429999999</v>
      </c>
      <c r="N40" s="16">
        <v>0.52893108</v>
      </c>
      <c r="O40" s="14">
        <v>13.53956221</v>
      </c>
      <c r="P40" s="16">
        <v>0.51034597000000004</v>
      </c>
      <c r="Q40" s="14">
        <v>28.28172374</v>
      </c>
      <c r="R40" s="16">
        <v>0.90825630999999996</v>
      </c>
      <c r="S40" s="14">
        <v>0</v>
      </c>
      <c r="T40" s="16">
        <v>0</v>
      </c>
      <c r="U40" s="14" t="s">
        <v>582</v>
      </c>
      <c r="V40" s="16" t="s">
        <v>582</v>
      </c>
      <c r="W40" s="14">
        <v>0</v>
      </c>
      <c r="X40" s="16">
        <v>0</v>
      </c>
      <c r="Y40" s="14">
        <v>0</v>
      </c>
      <c r="Z40" s="16">
        <v>0</v>
      </c>
      <c r="AA40" s="14">
        <v>14.17042627</v>
      </c>
      <c r="AB40" s="16">
        <v>0.77512722999999994</v>
      </c>
    </row>
    <row r="41" spans="1:28" x14ac:dyDescent="0.25">
      <c r="A41" s="11" t="s">
        <v>511</v>
      </c>
      <c r="B41" s="13">
        <v>5712</v>
      </c>
      <c r="C41" s="14">
        <f>(40/B41*100)</f>
        <v>0.70028011204481799</v>
      </c>
      <c r="D41" s="15">
        <v>5672</v>
      </c>
      <c r="E41" s="14">
        <v>2.9144502999999999</v>
      </c>
      <c r="F41" s="16">
        <v>0.35081697000000001</v>
      </c>
      <c r="G41" s="14">
        <v>3.6300671100000002</v>
      </c>
      <c r="H41" s="16">
        <v>0.40653610000000001</v>
      </c>
      <c r="I41" s="14">
        <v>10.13722915</v>
      </c>
      <c r="J41" s="16">
        <v>0.52026950000000005</v>
      </c>
      <c r="K41" s="14">
        <v>0</v>
      </c>
      <c r="L41" s="16">
        <v>0</v>
      </c>
      <c r="M41" s="14">
        <v>37.020186010000003</v>
      </c>
      <c r="N41" s="16">
        <v>0.96661065000000002</v>
      </c>
      <c r="O41" s="14">
        <v>11.648453030000001</v>
      </c>
      <c r="P41" s="16">
        <v>0.50795425000000005</v>
      </c>
      <c r="Q41" s="14">
        <v>30.724637380000001</v>
      </c>
      <c r="R41" s="16">
        <v>1.28207556</v>
      </c>
      <c r="S41" s="14">
        <v>0</v>
      </c>
      <c r="T41" s="16">
        <v>0</v>
      </c>
      <c r="U41" s="14" t="s">
        <v>582</v>
      </c>
      <c r="V41" s="16" t="s">
        <v>582</v>
      </c>
      <c r="W41" s="14">
        <v>0</v>
      </c>
      <c r="X41" s="16">
        <v>0</v>
      </c>
      <c r="Y41" s="14">
        <v>0</v>
      </c>
      <c r="Z41" s="16">
        <v>0</v>
      </c>
      <c r="AA41" s="14">
        <v>3.9249770100000001</v>
      </c>
      <c r="AB41" s="16">
        <v>0.35417112000000001</v>
      </c>
    </row>
    <row r="42" spans="1:28" x14ac:dyDescent="0.25">
      <c r="A42" s="11" t="s">
        <v>512</v>
      </c>
      <c r="B42" s="13">
        <f>IF(COUNT(B7:B41) &gt; 0, AVERAGE(B7:B41), "\u2014")</f>
        <v>7103.4285714285716</v>
      </c>
      <c r="C42" s="14">
        <f>IF(COUNT(C7:C41) &gt; 0, AVERAGE(C7:C41), "—")</f>
        <v>1.2460501047233576</v>
      </c>
      <c r="D42" s="15">
        <f>IF(COUNT(D7:D41) &gt; 0, AVERAGE(D7:D41), "—")</f>
        <v>7005.2285714285717</v>
      </c>
      <c r="E42" s="14">
        <f>IF(COUNT(E7:E41) &gt; 0, AVERAGE(E7:E41), "—")</f>
        <v>1.7458828105714286</v>
      </c>
      <c r="F42" s="16">
        <f>IF(COUNT(F7:F41) &gt; 0, SQRT(SUMSQ(F7:F41)/(COUNT(F7:F41)*COUNT(F7:F41)) ), "—")</f>
        <v>3.6460711031606863E-2</v>
      </c>
      <c r="G42" s="14">
        <f>IF(COUNT(G7:G41) &gt; 0, AVERAGE(G7:G41), "—")</f>
        <v>3.9691610762857139</v>
      </c>
      <c r="H42" s="16">
        <f>IF(COUNT(H7:H41) &gt; 0, SQRT(SUMSQ(H7:H41)/(COUNT(H7:H41)*COUNT(H7:H41)) ), "—")</f>
        <v>5.7917671512090249E-2</v>
      </c>
      <c r="I42" s="14">
        <f>IF(COUNT(I7:I41) &gt; 0, AVERAGE(I7:I41), "—")</f>
        <v>11.634113079714288</v>
      </c>
      <c r="J42" s="16">
        <f>IF(COUNT(J7:J41) &gt; 0, SQRT(SUMSQ(J7:J41)/(COUNT(J7:J41)*COUNT(J7:J41)) ), "—")</f>
        <v>8.5868645231157004E-2</v>
      </c>
      <c r="K42" s="14">
        <f>IF(COUNT(K7:K41) &gt; 0, AVERAGE(K7:K41), "—")</f>
        <v>11.106158078000002</v>
      </c>
      <c r="L42" s="16">
        <f>IF(COUNT(L7:L41) &gt; 0, SQRT(SUMSQ(L7:L41)/(COUNT(L7:L41)*COUNT(L7:L41)) ), "—")</f>
        <v>8.34934440055769E-2</v>
      </c>
      <c r="M42" s="14">
        <f>IF(COUNT(M7:M41) &gt; 0, AVERAGE(M7:M41), "—")</f>
        <v>24.664512458571426</v>
      </c>
      <c r="N42" s="16">
        <f>IF(COUNT(N7:N41) &gt; 0, SQRT(SUMSQ(N7:N41)/(COUNT(N7:N41)*COUNT(N7:N41)) ), "—")</f>
        <v>0.11531754047043052</v>
      </c>
      <c r="O42" s="14">
        <f>IF(COUNT(O7:O41) &gt; 0, AVERAGE(O7:O41), "—")</f>
        <v>14.981505380571427</v>
      </c>
      <c r="P42" s="16">
        <f>IF(COUNT(P7:P41) &gt; 0, SQRT(SUMSQ(P7:P41)/(COUNT(P7:P41)*COUNT(P7:P41)) ), "—")</f>
        <v>9.0683314387819999E-2</v>
      </c>
      <c r="Q42" s="14">
        <f>IF(COUNT(Q7:Q41) &gt; 0, AVERAGE(Q7:Q41), "—")</f>
        <v>27.127352197714291</v>
      </c>
      <c r="R42" s="16">
        <f>IF(COUNT(R7:R41) &gt; 0, SQRT(SUMSQ(R7:R41)/(COUNT(R7:R41)*COUNT(R7:R41)) ), "—")</f>
        <v>0.1528018725745095</v>
      </c>
      <c r="S42" s="14">
        <f>IF(COUNT(S7:S41) &gt; 0, AVERAGE(S7:S41), "—")</f>
        <v>0</v>
      </c>
      <c r="T42" s="16">
        <f>IF(COUNT(T7:T41) &gt; 0, SQRT(SUMSQ(T7:T41)/(COUNT(T7:T41)*COUNT(T7:T41)) ), "—")</f>
        <v>0</v>
      </c>
      <c r="U42" s="14" t="str">
        <f>IF(COUNT(U7:U41) &gt; 0, AVERAGE(U7:U41), "—")</f>
        <v>—</v>
      </c>
      <c r="V42" s="16" t="str">
        <f>IF(COUNT(V7:V41) &gt; 0, SQRT(SUMSQ(V7:V41)/(COUNT(V7:V41)*COUNT(V7:V41)) ), "—")</f>
        <v>—</v>
      </c>
      <c r="W42" s="14">
        <f>IF(COUNT(W7:W41) &gt; 0, AVERAGE(W7:W41), "—")</f>
        <v>8.5876483999999989E-2</v>
      </c>
      <c r="X42" s="16">
        <f>IF(COUNT(X7:X41) &gt; 0, SQRT(SUMSQ(X7:X41)/(COUNT(X7:X41)*COUNT(X7:X41)) ), "—")</f>
        <v>7.3260622857142851E-3</v>
      </c>
      <c r="Y42" s="14">
        <f>IF(COUNT(Y7:Y41) &gt; 0, AVERAGE(Y7:Y41), "—")</f>
        <v>1.3267485714285713E-3</v>
      </c>
      <c r="Z42" s="16">
        <f>IF(COUNT(Z7:Z41) &gt; 0, SQRT(SUMSQ(Z7:Z41)/(COUNT(Z7:Z41)*COUNT(Z7:Z41)) ), "—")</f>
        <v>4.0187514285714289E-4</v>
      </c>
      <c r="AA42" s="14">
        <f>IF(COUNT(AA7:AA41) &gt; 0, AVERAGE(AA7:AA41), "—")</f>
        <v>4.6841116860000005</v>
      </c>
      <c r="AB42" s="16">
        <f>IF(COUNT(AB7:AB41) &gt; 0, SQRT(SUMSQ(AB7:AB41)/(COUNT(AB7:AB41)*COUNT(AB7:AB41)) ), "—")</f>
        <v>6.318453399269007E-2</v>
      </c>
    </row>
    <row r="43" spans="1:2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2"/>
    </row>
    <row r="44" spans="1:2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row>
    <row r="45" spans="1:28" x14ac:dyDescent="0.25">
      <c r="A45" s="11" t="s">
        <v>515</v>
      </c>
      <c r="B45" s="13">
        <v>5519</v>
      </c>
      <c r="C45" s="14">
        <f>(0/B45*100)</f>
        <v>0</v>
      </c>
      <c r="D45" s="15">
        <v>5519</v>
      </c>
      <c r="E45" s="14">
        <v>10.4385162</v>
      </c>
      <c r="F45" s="16">
        <v>0.65863145999999995</v>
      </c>
      <c r="G45" s="14">
        <v>8.9190557399999992</v>
      </c>
      <c r="H45" s="16">
        <v>0.47667032999999998</v>
      </c>
      <c r="I45" s="14">
        <v>17.250788100000001</v>
      </c>
      <c r="J45" s="16">
        <v>0.67810236000000002</v>
      </c>
      <c r="K45" s="14">
        <v>4.4346034000000003</v>
      </c>
      <c r="L45" s="16">
        <v>0.28938564999999999</v>
      </c>
      <c r="M45" s="14">
        <v>31.728547580000001</v>
      </c>
      <c r="N45" s="16">
        <v>0.90251066000000002</v>
      </c>
      <c r="O45" s="14">
        <v>8.1011797899999998</v>
      </c>
      <c r="P45" s="16">
        <v>0.58818084999999998</v>
      </c>
      <c r="Q45" s="14">
        <v>11.500050760000001</v>
      </c>
      <c r="R45" s="16">
        <v>0.73544445999999997</v>
      </c>
      <c r="S45" s="14">
        <v>0</v>
      </c>
      <c r="T45" s="16">
        <v>0</v>
      </c>
      <c r="U45" s="14" t="s">
        <v>582</v>
      </c>
      <c r="V45" s="16" t="s">
        <v>582</v>
      </c>
      <c r="W45" s="14">
        <v>0</v>
      </c>
      <c r="X45" s="16">
        <v>0</v>
      </c>
      <c r="Y45" s="14">
        <v>0.88608794999999996</v>
      </c>
      <c r="Z45" s="16">
        <v>0.15030503000000001</v>
      </c>
      <c r="AA45" s="14">
        <v>6.7411704700000001</v>
      </c>
      <c r="AB45" s="16">
        <v>0.454432</v>
      </c>
    </row>
    <row r="46" spans="1:28" x14ac:dyDescent="0.25">
      <c r="A46" s="11" t="s">
        <v>516</v>
      </c>
      <c r="B46" s="13">
        <v>23141</v>
      </c>
      <c r="C46" s="14">
        <f>(1129/B46*100)</f>
        <v>4.8787865692925969</v>
      </c>
      <c r="D46" s="15">
        <v>22012</v>
      </c>
      <c r="E46" s="14">
        <v>9.0534411800000001</v>
      </c>
      <c r="F46" s="16">
        <v>0.39803397000000001</v>
      </c>
      <c r="G46" s="14">
        <v>16.391768020000001</v>
      </c>
      <c r="H46" s="16">
        <v>0.51483420000000002</v>
      </c>
      <c r="I46" s="14">
        <v>18.129754309999999</v>
      </c>
      <c r="J46" s="16">
        <v>0.35593066000000001</v>
      </c>
      <c r="K46" s="14">
        <v>2.0524156599999999</v>
      </c>
      <c r="L46" s="16">
        <v>0.11934161</v>
      </c>
      <c r="M46" s="14">
        <v>27.996818390000001</v>
      </c>
      <c r="N46" s="16">
        <v>0.52145116000000002</v>
      </c>
      <c r="O46" s="14">
        <v>3.4043177</v>
      </c>
      <c r="P46" s="16">
        <v>0.18146481</v>
      </c>
      <c r="Q46" s="14">
        <v>15.659054060000001</v>
      </c>
      <c r="R46" s="16">
        <v>0.60592840000000003</v>
      </c>
      <c r="S46" s="14">
        <v>0</v>
      </c>
      <c r="T46" s="16">
        <v>0</v>
      </c>
      <c r="U46" s="14" t="s">
        <v>582</v>
      </c>
      <c r="V46" s="16" t="s">
        <v>582</v>
      </c>
      <c r="W46" s="14">
        <v>0</v>
      </c>
      <c r="X46" s="16">
        <v>0</v>
      </c>
      <c r="Y46" s="14">
        <v>0</v>
      </c>
      <c r="Z46" s="16">
        <v>0</v>
      </c>
      <c r="AA46" s="14">
        <v>7.3124306800000003</v>
      </c>
      <c r="AB46" s="16">
        <v>0.33946032999999998</v>
      </c>
    </row>
    <row r="47" spans="1:28" x14ac:dyDescent="0.25">
      <c r="A47" s="11" t="s">
        <v>517</v>
      </c>
      <c r="B47" s="13">
        <v>5928</v>
      </c>
      <c r="C47" s="14">
        <f>(70/B47*100)</f>
        <v>1.1808367071524968</v>
      </c>
      <c r="D47" s="15">
        <v>5858</v>
      </c>
      <c r="E47" s="14">
        <v>0.71610333000000004</v>
      </c>
      <c r="F47" s="16">
        <v>0.13329390999999999</v>
      </c>
      <c r="G47" s="14">
        <v>1.19098952</v>
      </c>
      <c r="H47" s="16">
        <v>0.19317384000000001</v>
      </c>
      <c r="I47" s="14">
        <v>6.5057440900000003</v>
      </c>
      <c r="J47" s="16">
        <v>0.54810316000000003</v>
      </c>
      <c r="K47" s="14">
        <v>12.048538799999999</v>
      </c>
      <c r="L47" s="16">
        <v>0.54109711000000005</v>
      </c>
      <c r="M47" s="14">
        <v>35.157278490000003</v>
      </c>
      <c r="N47" s="16">
        <v>0.79166535999999998</v>
      </c>
      <c r="O47" s="14">
        <v>11.57621</v>
      </c>
      <c r="P47" s="16">
        <v>0.52110635999999999</v>
      </c>
      <c r="Q47" s="14">
        <v>29.75670071</v>
      </c>
      <c r="R47" s="16">
        <v>0.83031263</v>
      </c>
      <c r="S47" s="14">
        <v>0</v>
      </c>
      <c r="T47" s="16">
        <v>0</v>
      </c>
      <c r="U47" s="14" t="s">
        <v>582</v>
      </c>
      <c r="V47" s="16" t="s">
        <v>582</v>
      </c>
      <c r="W47" s="14">
        <v>0</v>
      </c>
      <c r="X47" s="16">
        <v>0</v>
      </c>
      <c r="Y47" s="14">
        <v>0</v>
      </c>
      <c r="Z47" s="16">
        <v>0</v>
      </c>
      <c r="AA47" s="14">
        <v>3.0484350500000001</v>
      </c>
      <c r="AB47" s="16">
        <v>0.30994405000000003</v>
      </c>
    </row>
    <row r="48" spans="1:28" x14ac:dyDescent="0.25">
      <c r="A48" s="11" t="s">
        <v>518</v>
      </c>
      <c r="B48" s="13">
        <v>9841</v>
      </c>
      <c r="C48" s="14">
        <f>(7/B48*100)</f>
        <v>7.1130982623717101E-2</v>
      </c>
      <c r="D48" s="15">
        <v>9834</v>
      </c>
      <c r="E48" s="14">
        <v>5.8694600799999996</v>
      </c>
      <c r="F48" s="16">
        <v>0.40872430999999998</v>
      </c>
      <c r="G48" s="14">
        <v>12.069430669999999</v>
      </c>
      <c r="H48" s="16">
        <v>0.59402096999999998</v>
      </c>
      <c r="I48" s="14">
        <v>41.325520879999999</v>
      </c>
      <c r="J48" s="16">
        <v>1.19830109</v>
      </c>
      <c r="K48" s="14">
        <v>2.8802735500000001</v>
      </c>
      <c r="L48" s="16">
        <v>0.24190281999999999</v>
      </c>
      <c r="M48" s="14">
        <v>17.93795918</v>
      </c>
      <c r="N48" s="16">
        <v>0.67483103</v>
      </c>
      <c r="O48" s="14">
        <v>6.5898591399999997</v>
      </c>
      <c r="P48" s="16">
        <v>0.41165550000000001</v>
      </c>
      <c r="Q48" s="14">
        <v>12.4666073</v>
      </c>
      <c r="R48" s="16">
        <v>1.10951826</v>
      </c>
      <c r="S48" s="14">
        <v>0</v>
      </c>
      <c r="T48" s="16">
        <v>0</v>
      </c>
      <c r="U48" s="14" t="s">
        <v>582</v>
      </c>
      <c r="V48" s="16" t="s">
        <v>582</v>
      </c>
      <c r="W48" s="14">
        <v>0</v>
      </c>
      <c r="X48" s="16">
        <v>0</v>
      </c>
      <c r="Y48" s="14">
        <v>0</v>
      </c>
      <c r="Z48" s="16">
        <v>0</v>
      </c>
      <c r="AA48" s="14">
        <v>0.86088918999999997</v>
      </c>
      <c r="AB48" s="16">
        <v>0.49965229999999999</v>
      </c>
    </row>
    <row r="49" spans="1:28" x14ac:dyDescent="0.25">
      <c r="A49" s="11" t="s">
        <v>519</v>
      </c>
      <c r="B49" s="13">
        <v>6349</v>
      </c>
      <c r="C49" s="14">
        <f>(56/B49*100)</f>
        <v>0.88202866593164275</v>
      </c>
      <c r="D49" s="15">
        <v>6293</v>
      </c>
      <c r="E49" s="14">
        <v>9.6432896600000007</v>
      </c>
      <c r="F49" s="16">
        <v>0.57062858999999999</v>
      </c>
      <c r="G49" s="14">
        <v>20.66754268</v>
      </c>
      <c r="H49" s="16">
        <v>0.76738810999999996</v>
      </c>
      <c r="I49" s="14">
        <v>15.310309480000001</v>
      </c>
      <c r="J49" s="16">
        <v>0.63555812</v>
      </c>
      <c r="K49" s="14">
        <v>0</v>
      </c>
      <c r="L49" s="16">
        <v>0</v>
      </c>
      <c r="M49" s="14">
        <v>19.006213880000001</v>
      </c>
      <c r="N49" s="16">
        <v>0.61342662000000003</v>
      </c>
      <c r="O49" s="14">
        <v>12.110018869999999</v>
      </c>
      <c r="P49" s="16">
        <v>0.50622811000000001</v>
      </c>
      <c r="Q49" s="14">
        <v>16.875547390000001</v>
      </c>
      <c r="R49" s="16">
        <v>0.90567430000000004</v>
      </c>
      <c r="S49" s="14">
        <v>0</v>
      </c>
      <c r="T49" s="16">
        <v>0</v>
      </c>
      <c r="U49" s="14" t="s">
        <v>582</v>
      </c>
      <c r="V49" s="16" t="s">
        <v>582</v>
      </c>
      <c r="W49" s="14">
        <v>2.693479E-2</v>
      </c>
      <c r="X49" s="16">
        <v>2.6982619999999999E-2</v>
      </c>
      <c r="Y49" s="14">
        <v>0.25295060000000003</v>
      </c>
      <c r="Z49" s="16">
        <v>7.4271889999999993E-2</v>
      </c>
      <c r="AA49" s="14">
        <v>6.1071926300000001</v>
      </c>
      <c r="AB49" s="16">
        <v>0.47224097999999998</v>
      </c>
    </row>
    <row r="50" spans="1:28" x14ac:dyDescent="0.25">
      <c r="A50" s="11" t="s">
        <v>520</v>
      </c>
      <c r="B50" s="13">
        <v>11795</v>
      </c>
      <c r="C50" s="14">
        <f>(218/B50*100)</f>
        <v>1.8482407799915217</v>
      </c>
      <c r="D50" s="15">
        <v>11577</v>
      </c>
      <c r="E50" s="14">
        <v>13.313539479999999</v>
      </c>
      <c r="F50" s="16">
        <v>0.65930261999999995</v>
      </c>
      <c r="G50" s="14">
        <v>0</v>
      </c>
      <c r="H50" s="16">
        <v>0</v>
      </c>
      <c r="I50" s="14">
        <v>15.55789152</v>
      </c>
      <c r="J50" s="16">
        <v>0.72906086999999997</v>
      </c>
      <c r="K50" s="14">
        <v>13.953479010000001</v>
      </c>
      <c r="L50" s="16">
        <v>0.49238377999999999</v>
      </c>
      <c r="M50" s="14">
        <v>12.85586805</v>
      </c>
      <c r="N50" s="16">
        <v>0.41486772</v>
      </c>
      <c r="O50" s="14">
        <v>19.031956820000001</v>
      </c>
      <c r="P50" s="16">
        <v>0.60367643000000004</v>
      </c>
      <c r="Q50" s="14">
        <v>23.174812410000001</v>
      </c>
      <c r="R50" s="16">
        <v>1.00287072</v>
      </c>
      <c r="S50" s="14">
        <v>0</v>
      </c>
      <c r="T50" s="16">
        <v>0</v>
      </c>
      <c r="U50" s="14" t="s">
        <v>582</v>
      </c>
      <c r="V50" s="16" t="s">
        <v>582</v>
      </c>
      <c r="W50" s="14">
        <v>0</v>
      </c>
      <c r="X50" s="16">
        <v>0</v>
      </c>
      <c r="Y50" s="14">
        <v>0</v>
      </c>
      <c r="Z50" s="16">
        <v>0</v>
      </c>
      <c r="AA50" s="14">
        <v>2.1124527199999998</v>
      </c>
      <c r="AB50" s="16">
        <v>0.16894481</v>
      </c>
    </row>
    <row r="51" spans="1:28" x14ac:dyDescent="0.25">
      <c r="A51" s="11" t="s">
        <v>521</v>
      </c>
      <c r="B51" s="13">
        <v>6866</v>
      </c>
      <c r="C51" s="14">
        <f>(116/B51*100)</f>
        <v>1.6894844159627147</v>
      </c>
      <c r="D51" s="15">
        <v>6750</v>
      </c>
      <c r="E51" s="14">
        <v>9.0879401400000006</v>
      </c>
      <c r="F51" s="16">
        <v>0.52345958999999997</v>
      </c>
      <c r="G51" s="14">
        <v>17.159546979999998</v>
      </c>
      <c r="H51" s="16">
        <v>0.67711266999999997</v>
      </c>
      <c r="I51" s="14">
        <v>8.2265933899999997</v>
      </c>
      <c r="J51" s="16">
        <v>0.44425223000000003</v>
      </c>
      <c r="K51" s="14">
        <v>0.60999935999999999</v>
      </c>
      <c r="L51" s="16">
        <v>0.12300332</v>
      </c>
      <c r="M51" s="14">
        <v>22.179136530000001</v>
      </c>
      <c r="N51" s="16">
        <v>0.58173560000000002</v>
      </c>
      <c r="O51" s="14">
        <v>10.218738829999999</v>
      </c>
      <c r="P51" s="16">
        <v>0.40692223999999999</v>
      </c>
      <c r="Q51" s="14">
        <v>27.19015139</v>
      </c>
      <c r="R51" s="16">
        <v>0.99952640000000004</v>
      </c>
      <c r="S51" s="14">
        <v>0</v>
      </c>
      <c r="T51" s="16">
        <v>0</v>
      </c>
      <c r="U51" s="14" t="s">
        <v>582</v>
      </c>
      <c r="V51" s="16" t="s">
        <v>582</v>
      </c>
      <c r="W51" s="14">
        <v>0</v>
      </c>
      <c r="X51" s="16">
        <v>0</v>
      </c>
      <c r="Y51" s="14">
        <v>0</v>
      </c>
      <c r="Z51" s="16">
        <v>0</v>
      </c>
      <c r="AA51" s="14">
        <v>5.3278933799999999</v>
      </c>
      <c r="AB51" s="16">
        <v>0.36807225999999998</v>
      </c>
    </row>
    <row r="52" spans="1:28" x14ac:dyDescent="0.25">
      <c r="A52" s="11" t="s">
        <v>522</v>
      </c>
      <c r="B52" s="13">
        <v>5809</v>
      </c>
      <c r="C52" s="14">
        <f>(71/B52*100)</f>
        <v>1.2222413496298847</v>
      </c>
      <c r="D52" s="15">
        <v>5738</v>
      </c>
      <c r="E52" s="14">
        <v>0.14978006999999999</v>
      </c>
      <c r="F52" s="16">
        <v>4.0167120000000001E-2</v>
      </c>
      <c r="G52" s="14">
        <v>0.41203044</v>
      </c>
      <c r="H52" s="16">
        <v>8.8628659999999998E-2</v>
      </c>
      <c r="I52" s="14">
        <v>6.5605560900000004</v>
      </c>
      <c r="J52" s="16">
        <v>0.39320915000000001</v>
      </c>
      <c r="K52" s="14">
        <v>13.455543759999999</v>
      </c>
      <c r="L52" s="16">
        <v>0.60307515</v>
      </c>
      <c r="M52" s="14">
        <v>37.775549400000003</v>
      </c>
      <c r="N52" s="16">
        <v>0.82746120000000001</v>
      </c>
      <c r="O52" s="14">
        <v>18.832039210000001</v>
      </c>
      <c r="P52" s="16">
        <v>0.64455224</v>
      </c>
      <c r="Q52" s="14">
        <v>21.694216090000001</v>
      </c>
      <c r="R52" s="16">
        <v>0.65173813999999997</v>
      </c>
      <c r="S52" s="14">
        <v>0</v>
      </c>
      <c r="T52" s="16">
        <v>0</v>
      </c>
      <c r="U52" s="14" t="s">
        <v>582</v>
      </c>
      <c r="V52" s="16" t="s">
        <v>582</v>
      </c>
      <c r="W52" s="14">
        <v>0</v>
      </c>
      <c r="X52" s="16">
        <v>0</v>
      </c>
      <c r="Y52" s="14">
        <v>0</v>
      </c>
      <c r="Z52" s="16">
        <v>0</v>
      </c>
      <c r="AA52" s="14">
        <v>1.12028493</v>
      </c>
      <c r="AB52" s="16">
        <v>0.12319814</v>
      </c>
    </row>
    <row r="53" spans="1:28" x14ac:dyDescent="0.25">
      <c r="A53" s="11" t="s">
        <v>523</v>
      </c>
      <c r="B53" s="13">
        <v>5571</v>
      </c>
      <c r="C53" s="14">
        <f>(84/B53*100)</f>
        <v>1.5078082929456111</v>
      </c>
      <c r="D53" s="15">
        <v>5487</v>
      </c>
      <c r="E53" s="14">
        <v>0.84722112000000005</v>
      </c>
      <c r="F53" s="16">
        <v>0.12717145999999999</v>
      </c>
      <c r="G53" s="14">
        <v>3.8650524800000001</v>
      </c>
      <c r="H53" s="16">
        <v>0.23296376999999999</v>
      </c>
      <c r="I53" s="14">
        <v>7.1311047800000003</v>
      </c>
      <c r="J53" s="16">
        <v>0.31317531999999998</v>
      </c>
      <c r="K53" s="14">
        <v>9.6189771299999993</v>
      </c>
      <c r="L53" s="16">
        <v>0.39462224000000001</v>
      </c>
      <c r="M53" s="14">
        <v>31.54322011</v>
      </c>
      <c r="N53" s="16">
        <v>0.62517458000000004</v>
      </c>
      <c r="O53" s="14">
        <v>6.5993686900000004</v>
      </c>
      <c r="P53" s="16">
        <v>0.35850975000000002</v>
      </c>
      <c r="Q53" s="14">
        <v>39.176019250000003</v>
      </c>
      <c r="R53" s="16">
        <v>0.65589918999999997</v>
      </c>
      <c r="S53" s="14">
        <v>0</v>
      </c>
      <c r="T53" s="16">
        <v>0</v>
      </c>
      <c r="U53" s="14" t="s">
        <v>582</v>
      </c>
      <c r="V53" s="16" t="s">
        <v>582</v>
      </c>
      <c r="W53" s="14">
        <v>0</v>
      </c>
      <c r="X53" s="16">
        <v>0</v>
      </c>
      <c r="Y53" s="14">
        <v>0</v>
      </c>
      <c r="Z53" s="16">
        <v>0</v>
      </c>
      <c r="AA53" s="14">
        <v>1.2190364300000001</v>
      </c>
      <c r="AB53" s="16">
        <v>0.15908568000000001</v>
      </c>
    </row>
    <row r="54" spans="1:28" x14ac:dyDescent="0.25">
      <c r="A54" s="11" t="s">
        <v>524</v>
      </c>
      <c r="B54" s="13">
        <v>4740</v>
      </c>
      <c r="C54" s="14">
        <f>(38/B54*100)</f>
        <v>0.80168776371308015</v>
      </c>
      <c r="D54" s="15">
        <v>4702</v>
      </c>
      <c r="E54" s="14">
        <v>7.6534774700000003</v>
      </c>
      <c r="F54" s="16">
        <v>0.54083053999999997</v>
      </c>
      <c r="G54" s="14">
        <v>5.3482851199999999</v>
      </c>
      <c r="H54" s="16">
        <v>0.40744643000000003</v>
      </c>
      <c r="I54" s="14">
        <v>17.96457053</v>
      </c>
      <c r="J54" s="16">
        <v>0.71942121000000003</v>
      </c>
      <c r="K54" s="14">
        <v>3.46370749</v>
      </c>
      <c r="L54" s="16">
        <v>0.31337303999999999</v>
      </c>
      <c r="M54" s="14">
        <v>28.01711044</v>
      </c>
      <c r="N54" s="16">
        <v>0.72925194000000004</v>
      </c>
      <c r="O54" s="14">
        <v>10.376844869999999</v>
      </c>
      <c r="P54" s="16">
        <v>0.53827360999999996</v>
      </c>
      <c r="Q54" s="14">
        <v>23.313414219999999</v>
      </c>
      <c r="R54" s="16">
        <v>0.85659843000000002</v>
      </c>
      <c r="S54" s="14">
        <v>0</v>
      </c>
      <c r="T54" s="16">
        <v>0</v>
      </c>
      <c r="U54" s="14" t="s">
        <v>582</v>
      </c>
      <c r="V54" s="16" t="s">
        <v>582</v>
      </c>
      <c r="W54" s="14">
        <v>0</v>
      </c>
      <c r="X54" s="16">
        <v>0</v>
      </c>
      <c r="Y54" s="14">
        <v>0</v>
      </c>
      <c r="Z54" s="16">
        <v>0</v>
      </c>
      <c r="AA54" s="14">
        <v>3.86258985</v>
      </c>
      <c r="AB54" s="16">
        <v>0.37740290999999998</v>
      </c>
    </row>
    <row r="55" spans="1:28" x14ac:dyDescent="0.25">
      <c r="A55" s="11" t="s">
        <v>525</v>
      </c>
      <c r="B55" s="13">
        <v>5316</v>
      </c>
      <c r="C55" s="14">
        <f>(22/B55*100)</f>
        <v>0.41384499623777277</v>
      </c>
      <c r="D55" s="15">
        <v>5294</v>
      </c>
      <c r="E55" s="14">
        <v>0.33953027000000002</v>
      </c>
      <c r="F55" s="16">
        <v>9.8729490000000003E-2</v>
      </c>
      <c r="G55" s="14">
        <v>0.25364307000000003</v>
      </c>
      <c r="H55" s="16">
        <v>5.620087E-2</v>
      </c>
      <c r="I55" s="14">
        <v>3.77986355</v>
      </c>
      <c r="J55" s="16">
        <v>0.30262661000000002</v>
      </c>
      <c r="K55" s="14">
        <v>2.0586842700000001</v>
      </c>
      <c r="L55" s="16">
        <v>0.22028030000000001</v>
      </c>
      <c r="M55" s="14">
        <v>51.245280610000002</v>
      </c>
      <c r="N55" s="16">
        <v>0.69798660999999995</v>
      </c>
      <c r="O55" s="14">
        <v>0</v>
      </c>
      <c r="P55" s="16">
        <v>0</v>
      </c>
      <c r="Q55" s="14">
        <v>39.280906340000001</v>
      </c>
      <c r="R55" s="16">
        <v>0.80309346000000004</v>
      </c>
      <c r="S55" s="14">
        <v>0</v>
      </c>
      <c r="T55" s="16">
        <v>0</v>
      </c>
      <c r="U55" s="14" t="s">
        <v>582</v>
      </c>
      <c r="V55" s="16" t="s">
        <v>582</v>
      </c>
      <c r="W55" s="14">
        <v>0</v>
      </c>
      <c r="X55" s="16">
        <v>0</v>
      </c>
      <c r="Y55" s="14">
        <v>0.62345454</v>
      </c>
      <c r="Z55" s="16">
        <v>0.10484584</v>
      </c>
      <c r="AA55" s="14">
        <v>2.41863735</v>
      </c>
      <c r="AB55" s="16">
        <v>0.27041697999999997</v>
      </c>
    </row>
    <row r="56" spans="1:28" x14ac:dyDescent="0.25">
      <c r="A56" s="11" t="s">
        <v>526</v>
      </c>
      <c r="B56" s="13">
        <v>5359</v>
      </c>
      <c r="C56" s="14">
        <f>(76/B56*100)</f>
        <v>1.4181750326553462</v>
      </c>
      <c r="D56" s="15">
        <v>5283</v>
      </c>
      <c r="E56" s="14">
        <v>3.4202203600000001</v>
      </c>
      <c r="F56" s="16">
        <v>0.23120767</v>
      </c>
      <c r="G56" s="14">
        <v>11.15843029</v>
      </c>
      <c r="H56" s="16">
        <v>0.49042848</v>
      </c>
      <c r="I56" s="14">
        <v>19.11861858</v>
      </c>
      <c r="J56" s="16">
        <v>0.68144316000000005</v>
      </c>
      <c r="K56" s="14">
        <v>19.0998196</v>
      </c>
      <c r="L56" s="16">
        <v>0.61212211999999999</v>
      </c>
      <c r="M56" s="14">
        <v>22.443600870000001</v>
      </c>
      <c r="N56" s="16">
        <v>0.76972974000000005</v>
      </c>
      <c r="O56" s="14">
        <v>5.1917140100000001</v>
      </c>
      <c r="P56" s="16">
        <v>0.33986833</v>
      </c>
      <c r="Q56" s="14">
        <v>15.56191426</v>
      </c>
      <c r="R56" s="16">
        <v>0.86681262000000003</v>
      </c>
      <c r="S56" s="14">
        <v>0</v>
      </c>
      <c r="T56" s="16">
        <v>0</v>
      </c>
      <c r="U56" s="14" t="s">
        <v>582</v>
      </c>
      <c r="V56" s="16" t="s">
        <v>582</v>
      </c>
      <c r="W56" s="14">
        <v>0</v>
      </c>
      <c r="X56" s="16">
        <v>0</v>
      </c>
      <c r="Y56" s="14">
        <v>0</v>
      </c>
      <c r="Z56" s="16">
        <v>0</v>
      </c>
      <c r="AA56" s="14">
        <v>4.00568203</v>
      </c>
      <c r="AB56" s="16">
        <v>0.40862425000000002</v>
      </c>
    </row>
    <row r="57" spans="1:28" x14ac:dyDescent="0.25">
      <c r="A57" s="11" t="s">
        <v>527</v>
      </c>
      <c r="B57" s="13">
        <v>6513</v>
      </c>
      <c r="C57" s="14">
        <f>(0/B57*100)</f>
        <v>0</v>
      </c>
      <c r="D57" s="15">
        <v>6513</v>
      </c>
      <c r="E57" s="14">
        <v>9.6317570200000002</v>
      </c>
      <c r="F57" s="16">
        <v>0.77090839</v>
      </c>
      <c r="G57" s="14">
        <v>29.23221259</v>
      </c>
      <c r="H57" s="16">
        <v>1.20764436</v>
      </c>
      <c r="I57" s="14">
        <v>18.368047449999999</v>
      </c>
      <c r="J57" s="16">
        <v>0.67356313000000001</v>
      </c>
      <c r="K57" s="14">
        <v>4.85551697</v>
      </c>
      <c r="L57" s="16">
        <v>0.46123914999999999</v>
      </c>
      <c r="M57" s="14">
        <v>26.186484499999999</v>
      </c>
      <c r="N57" s="16">
        <v>1.1168051800000001</v>
      </c>
      <c r="O57" s="14">
        <v>1.29703013</v>
      </c>
      <c r="P57" s="16">
        <v>0.17353434000000001</v>
      </c>
      <c r="Q57" s="14">
        <v>9.6231925799999996</v>
      </c>
      <c r="R57" s="16">
        <v>0.64665265999999999</v>
      </c>
      <c r="S57" s="14">
        <v>0</v>
      </c>
      <c r="T57" s="16">
        <v>0</v>
      </c>
      <c r="U57" s="14" t="s">
        <v>582</v>
      </c>
      <c r="V57" s="16" t="s">
        <v>582</v>
      </c>
      <c r="W57" s="14">
        <v>0</v>
      </c>
      <c r="X57" s="16">
        <v>0</v>
      </c>
      <c r="Y57" s="14">
        <v>8.4477549999999998E-2</v>
      </c>
      <c r="Z57" s="16">
        <v>4.952314E-2</v>
      </c>
      <c r="AA57" s="14">
        <v>0.72128121999999995</v>
      </c>
      <c r="AB57" s="16">
        <v>0.14658531</v>
      </c>
    </row>
    <row r="58" spans="1:28" x14ac:dyDescent="0.25">
      <c r="A58" s="11" t="s">
        <v>528</v>
      </c>
      <c r="B58" s="13">
        <v>7267</v>
      </c>
      <c r="C58" s="14">
        <f>(10/B58*100)</f>
        <v>0.13760836658868861</v>
      </c>
      <c r="D58" s="15">
        <v>7257</v>
      </c>
      <c r="E58" s="14">
        <v>2.77560553</v>
      </c>
      <c r="F58" s="16">
        <v>0.32110491000000002</v>
      </c>
      <c r="G58" s="14">
        <v>3.9084562300000001</v>
      </c>
      <c r="H58" s="16">
        <v>0.34112162000000001</v>
      </c>
      <c r="I58" s="14">
        <v>15.69536136</v>
      </c>
      <c r="J58" s="16">
        <v>0.64179028000000005</v>
      </c>
      <c r="K58" s="14">
        <v>8.2413138299999993</v>
      </c>
      <c r="L58" s="16">
        <v>0.44850296000000001</v>
      </c>
      <c r="M58" s="14">
        <v>23.564008269999999</v>
      </c>
      <c r="N58" s="16">
        <v>0.79255136000000004</v>
      </c>
      <c r="O58" s="14">
        <v>14.866855989999999</v>
      </c>
      <c r="P58" s="16">
        <v>0.52428047</v>
      </c>
      <c r="Q58" s="14">
        <v>27.336128850000001</v>
      </c>
      <c r="R58" s="16">
        <v>0.92816863999999999</v>
      </c>
      <c r="S58" s="14">
        <v>0</v>
      </c>
      <c r="T58" s="16">
        <v>0</v>
      </c>
      <c r="U58" s="14" t="s">
        <v>582</v>
      </c>
      <c r="V58" s="16" t="s">
        <v>582</v>
      </c>
      <c r="W58" s="14">
        <v>0</v>
      </c>
      <c r="X58" s="16">
        <v>0</v>
      </c>
      <c r="Y58" s="14">
        <v>2.0099449100000002</v>
      </c>
      <c r="Z58" s="16">
        <v>0.29108455999999999</v>
      </c>
      <c r="AA58" s="14">
        <v>1.6023250200000001</v>
      </c>
      <c r="AB58" s="16">
        <v>0.29750746</v>
      </c>
    </row>
    <row r="59" spans="1:28" x14ac:dyDescent="0.25">
      <c r="A59" s="11" t="s">
        <v>529</v>
      </c>
      <c r="B59" s="13">
        <v>4826</v>
      </c>
      <c r="C59" s="14">
        <f>(26/B59*100)</f>
        <v>0.53874844591794446</v>
      </c>
      <c r="D59" s="15">
        <v>4800</v>
      </c>
      <c r="E59" s="14">
        <v>0.65414340000000004</v>
      </c>
      <c r="F59" s="16">
        <v>0.13451386000000001</v>
      </c>
      <c r="G59" s="14">
        <v>3.4447618800000002</v>
      </c>
      <c r="H59" s="16">
        <v>0.36049102999999999</v>
      </c>
      <c r="I59" s="14">
        <v>7.9341352399999998</v>
      </c>
      <c r="J59" s="16">
        <v>0.49098849</v>
      </c>
      <c r="K59" s="14">
        <v>4.7991988599999997</v>
      </c>
      <c r="L59" s="16">
        <v>0.35589904</v>
      </c>
      <c r="M59" s="14">
        <v>31.479147300000001</v>
      </c>
      <c r="N59" s="16">
        <v>0.72862625000000003</v>
      </c>
      <c r="O59" s="14">
        <v>19.1286582</v>
      </c>
      <c r="P59" s="16">
        <v>0.79652252999999995</v>
      </c>
      <c r="Q59" s="14">
        <v>30.66442863</v>
      </c>
      <c r="R59" s="16">
        <v>0.91524141000000003</v>
      </c>
      <c r="S59" s="14">
        <v>0</v>
      </c>
      <c r="T59" s="16">
        <v>0</v>
      </c>
      <c r="U59" s="14" t="s">
        <v>582</v>
      </c>
      <c r="V59" s="16" t="s">
        <v>582</v>
      </c>
      <c r="W59" s="14">
        <v>0</v>
      </c>
      <c r="X59" s="16">
        <v>0</v>
      </c>
      <c r="Y59" s="14">
        <v>0.86774956000000003</v>
      </c>
      <c r="Z59" s="16">
        <v>0.14985988</v>
      </c>
      <c r="AA59" s="14">
        <v>1.0277769299999999</v>
      </c>
      <c r="AB59" s="16">
        <v>0.1940182</v>
      </c>
    </row>
    <row r="60" spans="1:28" x14ac:dyDescent="0.25">
      <c r="A60" s="11" t="s">
        <v>530</v>
      </c>
      <c r="B60" s="13">
        <v>4546</v>
      </c>
      <c r="C60" s="14">
        <f>(15/B60*100)</f>
        <v>0.32996040475142985</v>
      </c>
      <c r="D60" s="15">
        <v>4531</v>
      </c>
      <c r="E60" s="14">
        <v>9.7733507500000005</v>
      </c>
      <c r="F60" s="16">
        <v>0.67821527999999998</v>
      </c>
      <c r="G60" s="14">
        <v>13.99169403</v>
      </c>
      <c r="H60" s="16">
        <v>1.16376349</v>
      </c>
      <c r="I60" s="14">
        <v>8.1824028299999991</v>
      </c>
      <c r="J60" s="16">
        <v>0.60137121999999998</v>
      </c>
      <c r="K60" s="14">
        <v>7.83995657</v>
      </c>
      <c r="L60" s="16">
        <v>0.48733968999999999</v>
      </c>
      <c r="M60" s="14">
        <v>23.343152020000002</v>
      </c>
      <c r="N60" s="16">
        <v>0.92688554999999995</v>
      </c>
      <c r="O60" s="14">
        <v>10.473783389999999</v>
      </c>
      <c r="P60" s="16">
        <v>0.54795691000000002</v>
      </c>
      <c r="Q60" s="14">
        <v>21.525597609999998</v>
      </c>
      <c r="R60" s="16">
        <v>1.3091955500000001</v>
      </c>
      <c r="S60" s="14">
        <v>0</v>
      </c>
      <c r="T60" s="16">
        <v>0</v>
      </c>
      <c r="U60" s="14" t="s">
        <v>582</v>
      </c>
      <c r="V60" s="16" t="s">
        <v>582</v>
      </c>
      <c r="W60" s="14">
        <v>0</v>
      </c>
      <c r="X60" s="16">
        <v>0</v>
      </c>
      <c r="Y60" s="14">
        <v>1.1013464500000001</v>
      </c>
      <c r="Z60" s="16">
        <v>0.26372567000000002</v>
      </c>
      <c r="AA60" s="14">
        <v>3.76871635</v>
      </c>
      <c r="AB60" s="16">
        <v>0.38159731000000002</v>
      </c>
    </row>
    <row r="61" spans="1:28" x14ac:dyDescent="0.25">
      <c r="A61" s="11" t="s">
        <v>531</v>
      </c>
      <c r="B61" s="13">
        <v>6525</v>
      </c>
      <c r="C61" s="14">
        <f>(135/B61*100)</f>
        <v>2.0689655172413794</v>
      </c>
      <c r="D61" s="15">
        <v>6390</v>
      </c>
      <c r="E61" s="14">
        <v>0.38690037999999999</v>
      </c>
      <c r="F61" s="16">
        <v>9.4523270000000006E-2</v>
      </c>
      <c r="G61" s="14">
        <v>0.40078323999999999</v>
      </c>
      <c r="H61" s="16">
        <v>8.4714769999999995E-2</v>
      </c>
      <c r="I61" s="14">
        <v>2.8115171299999999</v>
      </c>
      <c r="J61" s="16">
        <v>0.25663006999999999</v>
      </c>
      <c r="K61" s="14">
        <v>3.06461044</v>
      </c>
      <c r="L61" s="16">
        <v>0.23779496999999999</v>
      </c>
      <c r="M61" s="14">
        <v>43.213234540000002</v>
      </c>
      <c r="N61" s="16">
        <v>0.94670460999999995</v>
      </c>
      <c r="O61" s="14">
        <v>15.696985290000001</v>
      </c>
      <c r="P61" s="16">
        <v>0.48193584</v>
      </c>
      <c r="Q61" s="14">
        <v>29.60723174</v>
      </c>
      <c r="R61" s="16">
        <v>1.10260052</v>
      </c>
      <c r="S61" s="14">
        <v>0</v>
      </c>
      <c r="T61" s="16">
        <v>0</v>
      </c>
      <c r="U61" s="14" t="s">
        <v>582</v>
      </c>
      <c r="V61" s="16" t="s">
        <v>582</v>
      </c>
      <c r="W61" s="14">
        <v>0</v>
      </c>
      <c r="X61" s="16">
        <v>0</v>
      </c>
      <c r="Y61" s="14">
        <v>0</v>
      </c>
      <c r="Z61" s="16">
        <v>0</v>
      </c>
      <c r="AA61" s="14">
        <v>4.8187372499999999</v>
      </c>
      <c r="AB61" s="16">
        <v>0.46615876000000001</v>
      </c>
    </row>
    <row r="62" spans="1:28" x14ac:dyDescent="0.25">
      <c r="A62" s="11" t="s">
        <v>532</v>
      </c>
      <c r="B62" s="13">
        <v>4476</v>
      </c>
      <c r="C62" s="14">
        <f>(3/B62*100)</f>
        <v>6.7024128686327081E-2</v>
      </c>
      <c r="D62" s="15">
        <v>4473</v>
      </c>
      <c r="E62" s="14">
        <v>6.1917252700000001</v>
      </c>
      <c r="F62" s="16">
        <v>0.37471142000000002</v>
      </c>
      <c r="G62" s="14">
        <v>17.139451869999998</v>
      </c>
      <c r="H62" s="16">
        <v>0.61219668999999999</v>
      </c>
      <c r="I62" s="14">
        <v>26.618250249999999</v>
      </c>
      <c r="J62" s="16">
        <v>0.66947878000000005</v>
      </c>
      <c r="K62" s="14">
        <v>6.0827972199999998</v>
      </c>
      <c r="L62" s="16">
        <v>0.35752116</v>
      </c>
      <c r="M62" s="14">
        <v>20.00991732</v>
      </c>
      <c r="N62" s="16">
        <v>0.56387562000000002</v>
      </c>
      <c r="O62" s="14">
        <v>7.59683755</v>
      </c>
      <c r="P62" s="16">
        <v>0.42242499999999999</v>
      </c>
      <c r="Q62" s="14">
        <v>14.953231949999999</v>
      </c>
      <c r="R62" s="16">
        <v>0.43520292999999999</v>
      </c>
      <c r="S62" s="14">
        <v>0</v>
      </c>
      <c r="T62" s="16">
        <v>0</v>
      </c>
      <c r="U62" s="14" t="s">
        <v>582</v>
      </c>
      <c r="V62" s="16" t="s">
        <v>582</v>
      </c>
      <c r="W62" s="14">
        <v>0</v>
      </c>
      <c r="X62" s="16">
        <v>0</v>
      </c>
      <c r="Y62" s="14">
        <v>0</v>
      </c>
      <c r="Z62" s="16">
        <v>0</v>
      </c>
      <c r="AA62" s="14">
        <v>1.40778856</v>
      </c>
      <c r="AB62" s="16">
        <v>0.17965834999999999</v>
      </c>
    </row>
    <row r="63" spans="1:28" x14ac:dyDescent="0.25">
      <c r="A63" s="11" t="s">
        <v>533</v>
      </c>
      <c r="B63" s="13">
        <v>5324</v>
      </c>
      <c r="C63" s="14">
        <f>(13/B63*100)</f>
        <v>0.24417731029301279</v>
      </c>
      <c r="D63" s="15">
        <v>5311</v>
      </c>
      <c r="E63" s="14">
        <v>0.47818707999999999</v>
      </c>
      <c r="F63" s="16">
        <v>8.9246110000000003E-2</v>
      </c>
      <c r="G63" s="14">
        <v>1.0861629100000001</v>
      </c>
      <c r="H63" s="16">
        <v>0.15934156999999999</v>
      </c>
      <c r="I63" s="14">
        <v>12.77875278</v>
      </c>
      <c r="J63" s="16">
        <v>0.42819260999999997</v>
      </c>
      <c r="K63" s="14">
        <v>17.792629080000001</v>
      </c>
      <c r="L63" s="16">
        <v>0.53851070999999995</v>
      </c>
      <c r="M63" s="14">
        <v>23.38496404</v>
      </c>
      <c r="N63" s="16">
        <v>0.63083787999999996</v>
      </c>
      <c r="O63" s="14">
        <v>13.5614402</v>
      </c>
      <c r="P63" s="16">
        <v>0.54247752999999999</v>
      </c>
      <c r="Q63" s="14">
        <v>28.334433929999999</v>
      </c>
      <c r="R63" s="16">
        <v>0.69002587999999998</v>
      </c>
      <c r="S63" s="14">
        <v>0</v>
      </c>
      <c r="T63" s="16">
        <v>0</v>
      </c>
      <c r="U63" s="14" t="s">
        <v>582</v>
      </c>
      <c r="V63" s="16" t="s">
        <v>582</v>
      </c>
      <c r="W63" s="14">
        <v>1.426208E-2</v>
      </c>
      <c r="X63" s="16">
        <v>1.4261950000000001E-2</v>
      </c>
      <c r="Y63" s="14">
        <v>0.29728977000000001</v>
      </c>
      <c r="Z63" s="16">
        <v>7.2809520000000003E-2</v>
      </c>
      <c r="AA63" s="14">
        <v>2.2718781400000001</v>
      </c>
      <c r="AB63" s="16">
        <v>0.227355</v>
      </c>
    </row>
    <row r="64" spans="1:28" x14ac:dyDescent="0.25">
      <c r="A64" s="11" t="s">
        <v>534</v>
      </c>
      <c r="B64" s="13">
        <v>3634</v>
      </c>
      <c r="C64" s="14">
        <f>(3/B64*100)</f>
        <v>8.2553659878921298E-2</v>
      </c>
      <c r="D64" s="15">
        <v>3631</v>
      </c>
      <c r="E64" s="14">
        <v>1.27089557</v>
      </c>
      <c r="F64" s="16">
        <v>0.1784068</v>
      </c>
      <c r="G64" s="14">
        <v>4.9014393399999996</v>
      </c>
      <c r="H64" s="16">
        <v>0.30281542</v>
      </c>
      <c r="I64" s="14">
        <v>33.693986819999999</v>
      </c>
      <c r="J64" s="16">
        <v>0.78192622000000001</v>
      </c>
      <c r="K64" s="14">
        <v>4.1012651199999999</v>
      </c>
      <c r="L64" s="16">
        <v>0.31445521999999998</v>
      </c>
      <c r="M64" s="14">
        <v>22.359424990000001</v>
      </c>
      <c r="N64" s="16">
        <v>0.60889106000000004</v>
      </c>
      <c r="O64" s="14">
        <v>7.4318617099999997</v>
      </c>
      <c r="P64" s="16">
        <v>0.40526667</v>
      </c>
      <c r="Q64" s="14">
        <v>21.767828000000002</v>
      </c>
      <c r="R64" s="16">
        <v>0.67864555999999998</v>
      </c>
      <c r="S64" s="14">
        <v>0</v>
      </c>
      <c r="T64" s="16">
        <v>0</v>
      </c>
      <c r="U64" s="14" t="s">
        <v>582</v>
      </c>
      <c r="V64" s="16" t="s">
        <v>582</v>
      </c>
      <c r="W64" s="14">
        <v>5.3144690000000001E-2</v>
      </c>
      <c r="X64" s="16">
        <v>3.7610280000000003E-2</v>
      </c>
      <c r="Y64" s="14">
        <v>0.27496166999999999</v>
      </c>
      <c r="Z64" s="16">
        <v>8.7362410000000001E-2</v>
      </c>
      <c r="AA64" s="14">
        <v>4.1451921</v>
      </c>
      <c r="AB64" s="16">
        <v>0.35373685999999999</v>
      </c>
    </row>
    <row r="65" spans="1:28" x14ac:dyDescent="0.25">
      <c r="A65" s="11" t="s">
        <v>535</v>
      </c>
      <c r="B65" s="13">
        <v>5325</v>
      </c>
      <c r="C65" s="14">
        <f>(14/B65*100)</f>
        <v>0.26291079812206569</v>
      </c>
      <c r="D65" s="15">
        <v>5311</v>
      </c>
      <c r="E65" s="14">
        <v>0.56928142999999998</v>
      </c>
      <c r="F65" s="16">
        <v>0.11293609</v>
      </c>
      <c r="G65" s="14">
        <v>1.2045622199999999</v>
      </c>
      <c r="H65" s="16">
        <v>0.14568685000000001</v>
      </c>
      <c r="I65" s="14">
        <v>15.77597482</v>
      </c>
      <c r="J65" s="16">
        <v>0.75330675000000002</v>
      </c>
      <c r="K65" s="14">
        <v>5.6997529800000004</v>
      </c>
      <c r="L65" s="16">
        <v>0.412493</v>
      </c>
      <c r="M65" s="14">
        <v>42.176726469999998</v>
      </c>
      <c r="N65" s="16">
        <v>0.87094934000000002</v>
      </c>
      <c r="O65" s="14">
        <v>14.765527540000001</v>
      </c>
      <c r="P65" s="16">
        <v>0.59934746000000005</v>
      </c>
      <c r="Q65" s="14">
        <v>15.73303784</v>
      </c>
      <c r="R65" s="16">
        <v>0.74658869000000005</v>
      </c>
      <c r="S65" s="14">
        <v>0</v>
      </c>
      <c r="T65" s="16">
        <v>0</v>
      </c>
      <c r="U65" s="14" t="s">
        <v>582</v>
      </c>
      <c r="V65" s="16" t="s">
        <v>582</v>
      </c>
      <c r="W65" s="14">
        <v>0.43868101999999998</v>
      </c>
      <c r="X65" s="16">
        <v>0.1190523</v>
      </c>
      <c r="Y65" s="14">
        <v>0</v>
      </c>
      <c r="Z65" s="16">
        <v>0</v>
      </c>
      <c r="AA65" s="14">
        <v>3.6364556700000001</v>
      </c>
      <c r="AB65" s="16">
        <v>0.33760214</v>
      </c>
    </row>
    <row r="66" spans="1:28" x14ac:dyDescent="0.25">
      <c r="A66" s="11" t="s">
        <v>536</v>
      </c>
      <c r="B66" s="13">
        <v>5665</v>
      </c>
      <c r="C66" s="14">
        <f>(74/B66*100)</f>
        <v>1.3062665489849956</v>
      </c>
      <c r="D66" s="15">
        <v>5591</v>
      </c>
      <c r="E66" s="14">
        <v>0.10293107</v>
      </c>
      <c r="F66" s="16">
        <v>4.256629E-2</v>
      </c>
      <c r="G66" s="14">
        <v>0.42778508999999998</v>
      </c>
      <c r="H66" s="16">
        <v>7.8391299999999997E-2</v>
      </c>
      <c r="I66" s="14">
        <v>3.63764808</v>
      </c>
      <c r="J66" s="16">
        <v>0.21562466</v>
      </c>
      <c r="K66" s="14">
        <v>30.195665989999998</v>
      </c>
      <c r="L66" s="16">
        <v>0.59822624999999996</v>
      </c>
      <c r="M66" s="14">
        <v>6.4714566099999997</v>
      </c>
      <c r="N66" s="16">
        <v>0.34500671999999999</v>
      </c>
      <c r="O66" s="14">
        <v>25.95779053</v>
      </c>
      <c r="P66" s="16">
        <v>0.55541439999999997</v>
      </c>
      <c r="Q66" s="14">
        <v>32.029307240000001</v>
      </c>
      <c r="R66" s="16">
        <v>0.61628391000000005</v>
      </c>
      <c r="S66" s="14">
        <v>0</v>
      </c>
      <c r="T66" s="16">
        <v>0</v>
      </c>
      <c r="U66" s="14" t="s">
        <v>582</v>
      </c>
      <c r="V66" s="16" t="s">
        <v>582</v>
      </c>
      <c r="W66" s="14">
        <v>0</v>
      </c>
      <c r="X66" s="16">
        <v>0</v>
      </c>
      <c r="Y66" s="14">
        <v>0</v>
      </c>
      <c r="Z66" s="16">
        <v>0</v>
      </c>
      <c r="AA66" s="14">
        <v>1.17741539</v>
      </c>
      <c r="AB66" s="16">
        <v>0.14432526000000001</v>
      </c>
    </row>
    <row r="67" spans="1:28" x14ac:dyDescent="0.25">
      <c r="A67" s="11" t="s">
        <v>537</v>
      </c>
      <c r="B67" s="13">
        <v>6971</v>
      </c>
      <c r="C67" s="14">
        <f>(21/B67*100)</f>
        <v>0.30124802754267677</v>
      </c>
      <c r="D67" s="15">
        <v>6950</v>
      </c>
      <c r="E67" s="14">
        <v>1.3970132</v>
      </c>
      <c r="F67" s="16">
        <v>0.17531342999999999</v>
      </c>
      <c r="G67" s="14">
        <v>7.1133664200000002</v>
      </c>
      <c r="H67" s="16">
        <v>0.49293469000000001</v>
      </c>
      <c r="I67" s="14">
        <v>11.339049859999999</v>
      </c>
      <c r="J67" s="16">
        <v>0.58385377000000005</v>
      </c>
      <c r="K67" s="14">
        <v>7.9755885900000001</v>
      </c>
      <c r="L67" s="16">
        <v>0.35274181999999998</v>
      </c>
      <c r="M67" s="14">
        <v>31.261295780000001</v>
      </c>
      <c r="N67" s="16">
        <v>0.63941265000000003</v>
      </c>
      <c r="O67" s="14">
        <v>14.22917713</v>
      </c>
      <c r="P67" s="16">
        <v>0.51228472999999997</v>
      </c>
      <c r="Q67" s="14">
        <v>25.584908949999999</v>
      </c>
      <c r="R67" s="16">
        <v>0.91388091000000005</v>
      </c>
      <c r="S67" s="14">
        <v>0</v>
      </c>
      <c r="T67" s="16">
        <v>0</v>
      </c>
      <c r="U67" s="14" t="s">
        <v>582</v>
      </c>
      <c r="V67" s="16" t="s">
        <v>582</v>
      </c>
      <c r="W67" s="14">
        <v>0</v>
      </c>
      <c r="X67" s="16">
        <v>0</v>
      </c>
      <c r="Y67" s="14">
        <v>0</v>
      </c>
      <c r="Z67" s="16">
        <v>0</v>
      </c>
      <c r="AA67" s="14">
        <v>1.0996000800000001</v>
      </c>
      <c r="AB67" s="16">
        <v>0.13923198000000001</v>
      </c>
    </row>
    <row r="68" spans="1:28" x14ac:dyDescent="0.25">
      <c r="A68" s="11" t="s">
        <v>538</v>
      </c>
      <c r="B68" s="13">
        <v>12083</v>
      </c>
      <c r="C68" s="14">
        <f>(26/B68*100)</f>
        <v>0.21517834974757924</v>
      </c>
      <c r="D68" s="15">
        <v>12057</v>
      </c>
      <c r="E68" s="14">
        <v>2.2325194900000001</v>
      </c>
      <c r="F68" s="16">
        <v>0.12462905000000001</v>
      </c>
      <c r="G68" s="14">
        <v>2.99292896</v>
      </c>
      <c r="H68" s="16">
        <v>0.18774838999999999</v>
      </c>
      <c r="I68" s="14">
        <v>6.0686221299999996</v>
      </c>
      <c r="J68" s="16">
        <v>0.19251716999999999</v>
      </c>
      <c r="K68" s="14">
        <v>4.7484396999999996</v>
      </c>
      <c r="L68" s="16">
        <v>0.18773061999999999</v>
      </c>
      <c r="M68" s="14">
        <v>12.21686283</v>
      </c>
      <c r="N68" s="16">
        <v>0.29488683999999998</v>
      </c>
      <c r="O68" s="14">
        <v>9.1920387899999998</v>
      </c>
      <c r="P68" s="16">
        <v>0.25698904</v>
      </c>
      <c r="Q68" s="14">
        <v>60.301739159999997</v>
      </c>
      <c r="R68" s="16">
        <v>0.43086802000000002</v>
      </c>
      <c r="S68" s="14">
        <v>0</v>
      </c>
      <c r="T68" s="16">
        <v>0</v>
      </c>
      <c r="U68" s="14" t="s">
        <v>582</v>
      </c>
      <c r="V68" s="16" t="s">
        <v>582</v>
      </c>
      <c r="W68" s="14">
        <v>0</v>
      </c>
      <c r="X68" s="16">
        <v>0</v>
      </c>
      <c r="Y68" s="14">
        <v>0</v>
      </c>
      <c r="Z68" s="16">
        <v>0</v>
      </c>
      <c r="AA68" s="14">
        <v>2.24684894</v>
      </c>
      <c r="AB68" s="16">
        <v>0.12124551</v>
      </c>
    </row>
    <row r="69" spans="1:28" x14ac:dyDescent="0.25">
      <c r="A69" s="11" t="s">
        <v>539</v>
      </c>
      <c r="B69" s="13">
        <v>4876</v>
      </c>
      <c r="C69" s="14">
        <f>(0/B69*100)</f>
        <v>0</v>
      </c>
      <c r="D69" s="15">
        <v>4876</v>
      </c>
      <c r="E69" s="14">
        <v>0.69885405</v>
      </c>
      <c r="F69" s="16">
        <v>0.1866659</v>
      </c>
      <c r="G69" s="14">
        <v>3.2112720000000001</v>
      </c>
      <c r="H69" s="16">
        <v>0.29015081999999998</v>
      </c>
      <c r="I69" s="14">
        <v>7.6553195499999998</v>
      </c>
      <c r="J69" s="16">
        <v>0.53627413999999995</v>
      </c>
      <c r="K69" s="14">
        <v>6.0032778000000002</v>
      </c>
      <c r="L69" s="16">
        <v>0.39195377999999997</v>
      </c>
      <c r="M69" s="14">
        <v>44.807571830000001</v>
      </c>
      <c r="N69" s="16">
        <v>1.06696126</v>
      </c>
      <c r="O69" s="14">
        <v>15.459657890000001</v>
      </c>
      <c r="P69" s="16">
        <v>0.74206534000000002</v>
      </c>
      <c r="Q69" s="14">
        <v>21.722444509999999</v>
      </c>
      <c r="R69" s="16">
        <v>1.44076125</v>
      </c>
      <c r="S69" s="14">
        <v>0</v>
      </c>
      <c r="T69" s="16">
        <v>0</v>
      </c>
      <c r="U69" s="14" t="s">
        <v>582</v>
      </c>
      <c r="V69" s="16" t="s">
        <v>582</v>
      </c>
      <c r="W69" s="14">
        <v>0</v>
      </c>
      <c r="X69" s="16">
        <v>0</v>
      </c>
      <c r="Y69" s="14">
        <v>0</v>
      </c>
      <c r="Z69" s="16">
        <v>0</v>
      </c>
      <c r="AA69" s="14">
        <v>0.44160236000000003</v>
      </c>
      <c r="AB69" s="16">
        <v>0.10776938</v>
      </c>
    </row>
    <row r="70" spans="1:28" x14ac:dyDescent="0.25">
      <c r="A70" s="11" t="s">
        <v>540</v>
      </c>
      <c r="B70" s="13">
        <v>6036</v>
      </c>
      <c r="C70" s="14">
        <f>(223/B70*100)</f>
        <v>3.6944996686547382</v>
      </c>
      <c r="D70" s="15">
        <v>5813</v>
      </c>
      <c r="E70" s="14">
        <v>0.15435983</v>
      </c>
      <c r="F70" s="16">
        <v>5.0673650000000001E-2</v>
      </c>
      <c r="G70" s="14">
        <v>5.6300000000000003E-2</v>
      </c>
      <c r="H70" s="16">
        <v>2.985467E-2</v>
      </c>
      <c r="I70" s="14">
        <v>3.5469917899999999</v>
      </c>
      <c r="J70" s="16">
        <v>0.31204011999999998</v>
      </c>
      <c r="K70" s="14">
        <v>0.84749861999999998</v>
      </c>
      <c r="L70" s="16">
        <v>0.17546685000000001</v>
      </c>
      <c r="M70" s="14">
        <v>8.6031560700000007</v>
      </c>
      <c r="N70" s="16">
        <v>0.62060422000000004</v>
      </c>
      <c r="O70" s="14">
        <v>44.620420299999999</v>
      </c>
      <c r="P70" s="16">
        <v>0.96488344000000004</v>
      </c>
      <c r="Q70" s="14">
        <v>39.129931999999997</v>
      </c>
      <c r="R70" s="16">
        <v>1.31893338</v>
      </c>
      <c r="S70" s="14">
        <v>0</v>
      </c>
      <c r="T70" s="16">
        <v>0</v>
      </c>
      <c r="U70" s="14" t="s">
        <v>582</v>
      </c>
      <c r="V70" s="16" t="s">
        <v>582</v>
      </c>
      <c r="W70" s="14">
        <v>0</v>
      </c>
      <c r="X70" s="16">
        <v>0</v>
      </c>
      <c r="Y70" s="14">
        <v>0</v>
      </c>
      <c r="Z70" s="16">
        <v>0</v>
      </c>
      <c r="AA70" s="14">
        <v>3.0413413899999999</v>
      </c>
      <c r="AB70" s="16">
        <v>0.38188843</v>
      </c>
    </row>
    <row r="71" spans="1:28" x14ac:dyDescent="0.25">
      <c r="A71" s="11" t="s">
        <v>541</v>
      </c>
      <c r="B71" s="13">
        <v>6115</v>
      </c>
      <c r="C71" s="14">
        <f>(17/B71*100)</f>
        <v>0.27800490596892891</v>
      </c>
      <c r="D71" s="15">
        <v>6098</v>
      </c>
      <c r="E71" s="14">
        <v>2.5000808000000001</v>
      </c>
      <c r="F71" s="16">
        <v>0.18765364000000001</v>
      </c>
      <c r="G71" s="14">
        <v>7.8489642000000002</v>
      </c>
      <c r="H71" s="16">
        <v>0.28222427</v>
      </c>
      <c r="I71" s="14">
        <v>5.6515347</v>
      </c>
      <c r="J71" s="16">
        <v>0.32677418000000003</v>
      </c>
      <c r="K71" s="14">
        <v>0</v>
      </c>
      <c r="L71" s="16">
        <v>0</v>
      </c>
      <c r="M71" s="14">
        <v>35.400641039999996</v>
      </c>
      <c r="N71" s="16">
        <v>0.56967396999999997</v>
      </c>
      <c r="O71" s="14">
        <v>15.883622669999999</v>
      </c>
      <c r="P71" s="16">
        <v>0.42161439000000001</v>
      </c>
      <c r="Q71" s="14">
        <v>31.514749030000001</v>
      </c>
      <c r="R71" s="16">
        <v>0.62613255999999995</v>
      </c>
      <c r="S71" s="14">
        <v>0</v>
      </c>
      <c r="T71" s="16">
        <v>0</v>
      </c>
      <c r="U71" s="14" t="s">
        <v>582</v>
      </c>
      <c r="V71" s="16" t="s">
        <v>582</v>
      </c>
      <c r="W71" s="14">
        <v>0</v>
      </c>
      <c r="X71" s="16">
        <v>0</v>
      </c>
      <c r="Y71" s="14">
        <v>0</v>
      </c>
      <c r="Z71" s="16">
        <v>0</v>
      </c>
      <c r="AA71" s="14">
        <v>1.20040755</v>
      </c>
      <c r="AB71" s="16">
        <v>0.15260367</v>
      </c>
    </row>
    <row r="72" spans="1:28" x14ac:dyDescent="0.25">
      <c r="A72" s="11" t="s">
        <v>542</v>
      </c>
      <c r="B72" s="13">
        <v>7708</v>
      </c>
      <c r="C72" s="14">
        <f>(5/B72*100)</f>
        <v>6.4867669953295279E-2</v>
      </c>
      <c r="D72" s="15">
        <v>7703</v>
      </c>
      <c r="E72" s="14">
        <v>0.51679096000000002</v>
      </c>
      <c r="F72" s="16">
        <v>0.10096234</v>
      </c>
      <c r="G72" s="14">
        <v>3.4567041700000001</v>
      </c>
      <c r="H72" s="16">
        <v>0.20664177</v>
      </c>
      <c r="I72" s="14">
        <v>15.65831298</v>
      </c>
      <c r="J72" s="16">
        <v>0.54018836999999997</v>
      </c>
      <c r="K72" s="14">
        <v>14.33172441</v>
      </c>
      <c r="L72" s="16">
        <v>0.46576065999999999</v>
      </c>
      <c r="M72" s="14">
        <v>16.927483639999998</v>
      </c>
      <c r="N72" s="16">
        <v>0.50748351999999997</v>
      </c>
      <c r="O72" s="14">
        <v>28.08270297</v>
      </c>
      <c r="P72" s="16">
        <v>0.58988158999999996</v>
      </c>
      <c r="Q72" s="14">
        <v>20.3243729</v>
      </c>
      <c r="R72" s="16">
        <v>0.89931317</v>
      </c>
      <c r="S72" s="14">
        <v>0</v>
      </c>
      <c r="T72" s="16">
        <v>0</v>
      </c>
      <c r="U72" s="14" t="s">
        <v>582</v>
      </c>
      <c r="V72" s="16" t="s">
        <v>582</v>
      </c>
      <c r="W72" s="14">
        <v>0</v>
      </c>
      <c r="X72" s="16">
        <v>0</v>
      </c>
      <c r="Y72" s="14">
        <v>0</v>
      </c>
      <c r="Z72" s="16">
        <v>0</v>
      </c>
      <c r="AA72" s="14">
        <v>0.70190796</v>
      </c>
      <c r="AB72" s="16">
        <v>0.10244159</v>
      </c>
    </row>
    <row r="73" spans="1:28" x14ac:dyDescent="0.25">
      <c r="A73" s="11" t="s">
        <v>543</v>
      </c>
      <c r="B73" s="13">
        <v>8249</v>
      </c>
      <c r="C73" s="14">
        <f>(143/B73*100)</f>
        <v>1.7335434598133106</v>
      </c>
      <c r="D73" s="15">
        <v>8106</v>
      </c>
      <c r="E73" s="14">
        <v>4.2282587500000002</v>
      </c>
      <c r="F73" s="16">
        <v>0.42903546999999997</v>
      </c>
      <c r="G73" s="14">
        <v>30.68930933</v>
      </c>
      <c r="H73" s="16">
        <v>0.97280485000000005</v>
      </c>
      <c r="I73" s="14">
        <v>15.913982949999999</v>
      </c>
      <c r="J73" s="16">
        <v>0.54460885000000003</v>
      </c>
      <c r="K73" s="14">
        <v>3.6124489099999999</v>
      </c>
      <c r="L73" s="16">
        <v>0.27147500000000002</v>
      </c>
      <c r="M73" s="14">
        <v>28.588983729999999</v>
      </c>
      <c r="N73" s="16">
        <v>0.65531567000000002</v>
      </c>
      <c r="O73" s="14">
        <v>0</v>
      </c>
      <c r="P73" s="16">
        <v>0</v>
      </c>
      <c r="Q73" s="14">
        <v>16.368258669999999</v>
      </c>
      <c r="R73" s="16">
        <v>1.08137908</v>
      </c>
      <c r="S73" s="14">
        <v>0</v>
      </c>
      <c r="T73" s="16">
        <v>0</v>
      </c>
      <c r="U73" s="14" t="s">
        <v>582</v>
      </c>
      <c r="V73" s="16" t="s">
        <v>582</v>
      </c>
      <c r="W73" s="14">
        <v>0</v>
      </c>
      <c r="X73" s="16">
        <v>0</v>
      </c>
      <c r="Y73" s="14">
        <v>0</v>
      </c>
      <c r="Z73" s="16">
        <v>0</v>
      </c>
      <c r="AA73" s="14">
        <v>0.59875767000000002</v>
      </c>
      <c r="AB73" s="16">
        <v>0.10527354999999999</v>
      </c>
    </row>
    <row r="74" spans="1:28" x14ac:dyDescent="0.25">
      <c r="A74" s="11" t="s">
        <v>544</v>
      </c>
      <c r="B74" s="13">
        <v>4692</v>
      </c>
      <c r="C74" s="14">
        <f>(82/B74*100)</f>
        <v>1.7476555839727195</v>
      </c>
      <c r="D74" s="15">
        <v>4610</v>
      </c>
      <c r="E74" s="14">
        <v>4.4585208999999999</v>
      </c>
      <c r="F74" s="16">
        <v>0.30312422999999999</v>
      </c>
      <c r="G74" s="14">
        <v>6.5698544800000001</v>
      </c>
      <c r="H74" s="16">
        <v>0.41278619</v>
      </c>
      <c r="I74" s="14">
        <v>6.3862374700000002</v>
      </c>
      <c r="J74" s="16">
        <v>0.45534604000000001</v>
      </c>
      <c r="K74" s="14">
        <v>4.7315259000000003</v>
      </c>
      <c r="L74" s="16">
        <v>0.34269164000000002</v>
      </c>
      <c r="M74" s="14">
        <v>39.819561520000001</v>
      </c>
      <c r="N74" s="16">
        <v>0.70738069999999997</v>
      </c>
      <c r="O74" s="14">
        <v>11.412983710000001</v>
      </c>
      <c r="P74" s="16">
        <v>0.59700470000000005</v>
      </c>
      <c r="Q74" s="14">
        <v>17.29555375</v>
      </c>
      <c r="R74" s="16">
        <v>0.58540424999999996</v>
      </c>
      <c r="S74" s="14">
        <v>0</v>
      </c>
      <c r="T74" s="16">
        <v>0</v>
      </c>
      <c r="U74" s="14" t="s">
        <v>582</v>
      </c>
      <c r="V74" s="16" t="s">
        <v>582</v>
      </c>
      <c r="W74" s="14">
        <v>0</v>
      </c>
      <c r="X74" s="16">
        <v>0</v>
      </c>
      <c r="Y74" s="14">
        <v>0.61002940999999999</v>
      </c>
      <c r="Z74" s="16">
        <v>0.14092004999999999</v>
      </c>
      <c r="AA74" s="14">
        <v>8.7157328500000002</v>
      </c>
      <c r="AB74" s="16">
        <v>0.47274464999999999</v>
      </c>
    </row>
    <row r="75" spans="1:28" x14ac:dyDescent="0.25">
      <c r="A75" s="11" t="s">
        <v>545</v>
      </c>
      <c r="B75" s="13">
        <v>5375</v>
      </c>
      <c r="C75" s="14">
        <f>(196/B75*100)</f>
        <v>3.6465116279069765</v>
      </c>
      <c r="D75" s="15">
        <v>5179</v>
      </c>
      <c r="E75" s="14">
        <v>6.1616754199999999</v>
      </c>
      <c r="F75" s="16">
        <v>0.40190503999999999</v>
      </c>
      <c r="G75" s="14">
        <v>10.938057430000001</v>
      </c>
      <c r="H75" s="16">
        <v>0.53853861000000003</v>
      </c>
      <c r="I75" s="14">
        <v>10.07779414</v>
      </c>
      <c r="J75" s="16">
        <v>0.59629745999999995</v>
      </c>
      <c r="K75" s="14">
        <v>1.1401822800000001</v>
      </c>
      <c r="L75" s="16">
        <v>0.14755624000000001</v>
      </c>
      <c r="M75" s="14">
        <v>39.70923191</v>
      </c>
      <c r="N75" s="16">
        <v>0.88859526</v>
      </c>
      <c r="O75" s="14">
        <v>8.8307827499999991</v>
      </c>
      <c r="P75" s="16">
        <v>0.40168253999999998</v>
      </c>
      <c r="Q75" s="14">
        <v>21.247258420000001</v>
      </c>
      <c r="R75" s="16">
        <v>0.82609244000000004</v>
      </c>
      <c r="S75" s="14">
        <v>0</v>
      </c>
      <c r="T75" s="16">
        <v>0</v>
      </c>
      <c r="U75" s="14" t="s">
        <v>582</v>
      </c>
      <c r="V75" s="16" t="s">
        <v>582</v>
      </c>
      <c r="W75" s="14">
        <v>0</v>
      </c>
      <c r="X75" s="16">
        <v>0</v>
      </c>
      <c r="Y75" s="14">
        <v>0</v>
      </c>
      <c r="Z75" s="16">
        <v>0</v>
      </c>
      <c r="AA75" s="14">
        <v>1.8950176400000001</v>
      </c>
      <c r="AB75" s="16">
        <v>0.21355078999999999</v>
      </c>
    </row>
    <row r="76" spans="1:28" x14ac:dyDescent="0.25">
      <c r="A76" s="11" t="s">
        <v>546</v>
      </c>
      <c r="B76" s="13">
        <v>14167</v>
      </c>
      <c r="C76" s="14">
        <f>(226/B76*100)</f>
        <v>1.595256582198066</v>
      </c>
      <c r="D76" s="15">
        <v>13941</v>
      </c>
      <c r="E76" s="14">
        <v>2.3536781100000002</v>
      </c>
      <c r="F76" s="16">
        <v>0.27187952999999998</v>
      </c>
      <c r="G76" s="14">
        <v>1.6199155300000001</v>
      </c>
      <c r="H76" s="16">
        <v>0.14397136999999999</v>
      </c>
      <c r="I76" s="14">
        <v>4.5509955299999998</v>
      </c>
      <c r="J76" s="16">
        <v>0.24601194000000001</v>
      </c>
      <c r="K76" s="14">
        <v>1.50781717</v>
      </c>
      <c r="L76" s="16">
        <v>0.15486583000000001</v>
      </c>
      <c r="M76" s="14">
        <v>21.873578729999998</v>
      </c>
      <c r="N76" s="16">
        <v>0.60897579999999996</v>
      </c>
      <c r="O76" s="14">
        <v>10.27622334</v>
      </c>
      <c r="P76" s="16">
        <v>0.34721469999999999</v>
      </c>
      <c r="Q76" s="14">
        <v>56.577526409999997</v>
      </c>
      <c r="R76" s="16">
        <v>0.81409615000000002</v>
      </c>
      <c r="S76" s="14">
        <v>0</v>
      </c>
      <c r="T76" s="16">
        <v>0</v>
      </c>
      <c r="U76" s="14" t="s">
        <v>582</v>
      </c>
      <c r="V76" s="16" t="s">
        <v>582</v>
      </c>
      <c r="W76" s="14">
        <v>0</v>
      </c>
      <c r="X76" s="16">
        <v>0</v>
      </c>
      <c r="Y76" s="14">
        <v>0</v>
      </c>
      <c r="Z76" s="16">
        <v>0</v>
      </c>
      <c r="AA76" s="14">
        <v>1.2402651899999999</v>
      </c>
      <c r="AB76" s="16">
        <v>0.13393073999999999</v>
      </c>
    </row>
    <row r="77" spans="1:28" x14ac:dyDescent="0.25">
      <c r="A77" s="11" t="s">
        <v>547</v>
      </c>
      <c r="B77" s="13">
        <v>6062</v>
      </c>
      <c r="C77" s="14">
        <f>(82/B77*100)</f>
        <v>1.3526888815572418</v>
      </c>
      <c r="D77" s="15">
        <v>5980</v>
      </c>
      <c r="E77" s="14">
        <v>4.78845381</v>
      </c>
      <c r="F77" s="16">
        <v>0.27530937</v>
      </c>
      <c r="G77" s="14">
        <v>21.198469330000002</v>
      </c>
      <c r="H77" s="16">
        <v>0.64792603000000004</v>
      </c>
      <c r="I77" s="14">
        <v>25.597941079999998</v>
      </c>
      <c r="J77" s="16">
        <v>0.64597331999999996</v>
      </c>
      <c r="K77" s="14">
        <v>2.3711558699999999</v>
      </c>
      <c r="L77" s="16">
        <v>0.20610687999999999</v>
      </c>
      <c r="M77" s="14">
        <v>22.858164649999999</v>
      </c>
      <c r="N77" s="16">
        <v>0.64882826000000005</v>
      </c>
      <c r="O77" s="14">
        <v>6.5440494500000002</v>
      </c>
      <c r="P77" s="16">
        <v>0.38908222999999997</v>
      </c>
      <c r="Q77" s="14">
        <v>11.833312490000001</v>
      </c>
      <c r="R77" s="16">
        <v>0.63967558000000002</v>
      </c>
      <c r="S77" s="14">
        <v>0</v>
      </c>
      <c r="T77" s="16">
        <v>0</v>
      </c>
      <c r="U77" s="14" t="s">
        <v>582</v>
      </c>
      <c r="V77" s="16" t="s">
        <v>582</v>
      </c>
      <c r="W77" s="14">
        <v>0</v>
      </c>
      <c r="X77" s="16">
        <v>0</v>
      </c>
      <c r="Y77" s="14">
        <v>0</v>
      </c>
      <c r="Z77" s="16">
        <v>0</v>
      </c>
      <c r="AA77" s="14">
        <v>4.8084533199999999</v>
      </c>
      <c r="AB77" s="16">
        <v>0.36443801999999997</v>
      </c>
    </row>
    <row r="78" spans="1:28" x14ac:dyDescent="0.25">
      <c r="A78" s="11" t="s">
        <v>548</v>
      </c>
      <c r="B78" s="13">
        <v>5826</v>
      </c>
      <c r="C78" s="14">
        <f>(0/B78*100)</f>
        <v>0</v>
      </c>
      <c r="D78" s="15">
        <v>5826</v>
      </c>
      <c r="E78" s="14">
        <v>13.27262865</v>
      </c>
      <c r="F78" s="16">
        <v>1.03426723</v>
      </c>
      <c r="G78" s="14">
        <v>21.12623043</v>
      </c>
      <c r="H78" s="16">
        <v>0.98820743</v>
      </c>
      <c r="I78" s="14">
        <v>33.002542900000002</v>
      </c>
      <c r="J78" s="16">
        <v>1.02231783</v>
      </c>
      <c r="K78" s="14">
        <v>1.3179097500000001</v>
      </c>
      <c r="L78" s="16">
        <v>0.22239194000000001</v>
      </c>
      <c r="M78" s="14">
        <v>24.314610380000001</v>
      </c>
      <c r="N78" s="16">
        <v>0.99809389000000004</v>
      </c>
      <c r="O78" s="14">
        <v>0</v>
      </c>
      <c r="P78" s="16">
        <v>0</v>
      </c>
      <c r="Q78" s="14">
        <v>5.2076548599999999</v>
      </c>
      <c r="R78" s="16">
        <v>0.57835745999999999</v>
      </c>
      <c r="S78" s="14">
        <v>0</v>
      </c>
      <c r="T78" s="16">
        <v>0</v>
      </c>
      <c r="U78" s="14" t="s">
        <v>582</v>
      </c>
      <c r="V78" s="16" t="s">
        <v>582</v>
      </c>
      <c r="W78" s="14">
        <v>7.3480589999999998E-2</v>
      </c>
      <c r="X78" s="16">
        <v>7.3016739999999997E-2</v>
      </c>
      <c r="Y78" s="14">
        <v>6.5284309999999998E-2</v>
      </c>
      <c r="Z78" s="16">
        <v>3.6543060000000002E-2</v>
      </c>
      <c r="AA78" s="14">
        <v>1.6196581400000001</v>
      </c>
      <c r="AB78" s="16">
        <v>0.46415951</v>
      </c>
    </row>
    <row r="79" spans="1:28" ht="24.95" customHeight="1" x14ac:dyDescent="0.25">
      <c r="A79" s="11" t="s">
        <v>549</v>
      </c>
      <c r="B79" s="13">
        <v>1657</v>
      </c>
      <c r="C79" s="14">
        <f>(41/B79*100)</f>
        <v>2.4743512371756187</v>
      </c>
      <c r="D79" s="15">
        <v>1616</v>
      </c>
      <c r="E79" s="14">
        <v>3.89566816</v>
      </c>
      <c r="F79" s="16">
        <v>0.70387929999999999</v>
      </c>
      <c r="G79" s="14">
        <v>9.528734</v>
      </c>
      <c r="H79" s="16">
        <v>1.1596006400000001</v>
      </c>
      <c r="I79" s="14">
        <v>9.8589341899999994</v>
      </c>
      <c r="J79" s="16">
        <v>1.0247119899999999</v>
      </c>
      <c r="K79" s="14">
        <v>0</v>
      </c>
      <c r="L79" s="16">
        <v>0</v>
      </c>
      <c r="M79" s="14">
        <v>20.913707280000001</v>
      </c>
      <c r="N79" s="16">
        <v>1.2269699999999999</v>
      </c>
      <c r="O79" s="14">
        <v>10.73005393</v>
      </c>
      <c r="P79" s="16">
        <v>1.29251468</v>
      </c>
      <c r="Q79" s="14">
        <v>39.430812209999999</v>
      </c>
      <c r="R79" s="16">
        <v>3.3775471100000001</v>
      </c>
      <c r="S79" s="14">
        <v>0</v>
      </c>
      <c r="T79" s="16">
        <v>0</v>
      </c>
      <c r="U79" s="14" t="s">
        <v>582</v>
      </c>
      <c r="V79" s="16" t="s">
        <v>582</v>
      </c>
      <c r="W79" s="14">
        <v>0</v>
      </c>
      <c r="X79" s="16">
        <v>0</v>
      </c>
      <c r="Y79" s="14">
        <v>9.6404470000000006E-2</v>
      </c>
      <c r="Z79" s="16">
        <v>9.0968450000000006E-2</v>
      </c>
      <c r="AA79" s="14">
        <v>5.5456857700000004</v>
      </c>
      <c r="AB79" s="16">
        <v>0.58641807000000001</v>
      </c>
    </row>
    <row r="80" spans="1:28" x14ac:dyDescent="0.25">
      <c r="A80" s="11" t="s">
        <v>550</v>
      </c>
      <c r="B80" s="13">
        <v>7841</v>
      </c>
      <c r="C80" s="14">
        <f>(0/B80*100)</f>
        <v>0</v>
      </c>
      <c r="D80" s="15">
        <v>7841</v>
      </c>
      <c r="E80" s="14">
        <v>8.1409389999999998E-2</v>
      </c>
      <c r="F80" s="16">
        <v>3.6500329999999997E-2</v>
      </c>
      <c r="G80" s="14">
        <v>0.10316103</v>
      </c>
      <c r="H80" s="16">
        <v>5.587164E-2</v>
      </c>
      <c r="I80" s="14">
        <v>3.23045765</v>
      </c>
      <c r="J80" s="16">
        <v>0.34535663</v>
      </c>
      <c r="K80" s="14">
        <v>0.79045849999999995</v>
      </c>
      <c r="L80" s="16">
        <v>0.12142876</v>
      </c>
      <c r="M80" s="14">
        <v>15.88850287</v>
      </c>
      <c r="N80" s="16">
        <v>0.71427989999999997</v>
      </c>
      <c r="O80" s="14">
        <v>44.714244389999998</v>
      </c>
      <c r="P80" s="16">
        <v>0.85426893999999998</v>
      </c>
      <c r="Q80" s="14">
        <v>34.071491260000002</v>
      </c>
      <c r="R80" s="16">
        <v>1.0358996199999999</v>
      </c>
      <c r="S80" s="14">
        <v>0</v>
      </c>
      <c r="T80" s="16">
        <v>0</v>
      </c>
      <c r="U80" s="14" t="s">
        <v>582</v>
      </c>
      <c r="V80" s="16" t="s">
        <v>582</v>
      </c>
      <c r="W80" s="14">
        <v>0</v>
      </c>
      <c r="X80" s="16">
        <v>0</v>
      </c>
      <c r="Y80" s="14">
        <v>0</v>
      </c>
      <c r="Z80" s="16">
        <v>0</v>
      </c>
      <c r="AA80" s="14">
        <v>1.1202749299999999</v>
      </c>
      <c r="AB80" s="16">
        <v>0.22841887</v>
      </c>
    </row>
    <row r="81" spans="1:28" x14ac:dyDescent="0.25">
      <c r="A81" s="19" t="s">
        <v>551</v>
      </c>
      <c r="B81" s="13">
        <v>8861</v>
      </c>
      <c r="C81" s="14">
        <f>(76/B81*100)</f>
        <v>0.85769100552984989</v>
      </c>
      <c r="D81" s="15">
        <v>8785</v>
      </c>
      <c r="E81" s="14">
        <v>2.9166671000000002</v>
      </c>
      <c r="F81" s="16">
        <v>0.35415569000000002</v>
      </c>
      <c r="G81" s="14">
        <v>6.4871043200000003</v>
      </c>
      <c r="H81" s="16">
        <v>0.44684239999999997</v>
      </c>
      <c r="I81" s="14">
        <v>13.924760600000001</v>
      </c>
      <c r="J81" s="16">
        <v>0.71285189000000004</v>
      </c>
      <c r="K81" s="14">
        <v>2.2992155799999998</v>
      </c>
      <c r="L81" s="16">
        <v>0.20785708</v>
      </c>
      <c r="M81" s="14">
        <v>53.881039319999999</v>
      </c>
      <c r="N81" s="16">
        <v>0.95057857000000001</v>
      </c>
      <c r="O81" s="14">
        <v>9.5964426599999992</v>
      </c>
      <c r="P81" s="16">
        <v>0.54327338000000003</v>
      </c>
      <c r="Q81" s="14">
        <v>10.46170818</v>
      </c>
      <c r="R81" s="16">
        <v>0.69853262999999999</v>
      </c>
      <c r="S81" s="14">
        <v>0</v>
      </c>
      <c r="T81" s="16">
        <v>0</v>
      </c>
      <c r="U81" s="14" t="s">
        <v>582</v>
      </c>
      <c r="V81" s="16" t="s">
        <v>582</v>
      </c>
      <c r="W81" s="14">
        <v>0</v>
      </c>
      <c r="X81" s="16">
        <v>0</v>
      </c>
      <c r="Y81" s="14">
        <v>0</v>
      </c>
      <c r="Z81" s="16">
        <v>0</v>
      </c>
      <c r="AA81" s="14">
        <v>0.43306223999999999</v>
      </c>
      <c r="AB81" s="16">
        <v>0.11149989</v>
      </c>
    </row>
    <row r="82" spans="1:2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row>
    <row r="83" spans="1:28" x14ac:dyDescent="0.25">
      <c r="A83" s="3" t="s">
        <v>553</v>
      </c>
    </row>
    <row r="84" spans="1:2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sheetData>
  <mergeCells count="27">
    <mergeCell ref="A95:AB95"/>
    <mergeCell ref="A96:AB96"/>
    <mergeCell ref="A90:AB90"/>
    <mergeCell ref="A91:AB91"/>
    <mergeCell ref="A92:AB92"/>
    <mergeCell ref="A93:AB93"/>
    <mergeCell ref="A94:AB94"/>
    <mergeCell ref="A85:AB85"/>
    <mergeCell ref="A86:AB86"/>
    <mergeCell ref="A87:AB87"/>
    <mergeCell ref="A88:AB88"/>
    <mergeCell ref="A89:AB89"/>
    <mergeCell ref="Y4:Z4"/>
    <mergeCell ref="AA4:AB4"/>
    <mergeCell ref="A1:AB1"/>
    <mergeCell ref="A2:AB2"/>
    <mergeCell ref="A84:AB8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8"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x14ac:dyDescent="0.25">
      <c r="A2" s="25" t="s">
        <v>952</v>
      </c>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4" spans="1:28" ht="30" customHeight="1" x14ac:dyDescent="0.25">
      <c r="A4" s="4"/>
      <c r="B4" s="5" t="s">
        <v>458</v>
      </c>
      <c r="C4" s="5" t="s">
        <v>459</v>
      </c>
      <c r="D4" s="6" t="s">
        <v>458</v>
      </c>
      <c r="E4" s="21" t="s">
        <v>618</v>
      </c>
      <c r="F4" s="22"/>
      <c r="G4" s="21" t="s">
        <v>945</v>
      </c>
      <c r="H4" s="22"/>
      <c r="I4" s="21" t="s">
        <v>946</v>
      </c>
      <c r="J4" s="22"/>
      <c r="K4" s="21" t="s">
        <v>947</v>
      </c>
      <c r="L4" s="22"/>
      <c r="M4" s="21" t="s">
        <v>948</v>
      </c>
      <c r="N4" s="22"/>
      <c r="O4" s="21" t="s">
        <v>949</v>
      </c>
      <c r="P4" s="22"/>
      <c r="Q4" s="21" t="s">
        <v>950</v>
      </c>
      <c r="R4" s="22"/>
      <c r="S4" s="21" t="s">
        <v>579</v>
      </c>
      <c r="T4" s="22"/>
      <c r="U4" s="21" t="s">
        <v>580</v>
      </c>
      <c r="V4" s="22"/>
      <c r="W4" s="21" t="s">
        <v>468</v>
      </c>
      <c r="X4" s="22"/>
      <c r="Y4" s="21" t="s">
        <v>469</v>
      </c>
      <c r="Z4" s="22"/>
      <c r="AA4" s="21" t="s">
        <v>581</v>
      </c>
      <c r="AB4" s="22"/>
    </row>
    <row r="5" spans="1:2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row>
    <row r="6" spans="1:28"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2"/>
    </row>
    <row r="7" spans="1:28" x14ac:dyDescent="0.25">
      <c r="A7" s="11" t="s">
        <v>476</v>
      </c>
      <c r="B7" s="13">
        <v>14530</v>
      </c>
      <c r="C7" s="14">
        <f t="shared" ref="C7:C41" si="0">(0/B7*100)</f>
        <v>0</v>
      </c>
      <c r="D7" s="15">
        <v>14530</v>
      </c>
      <c r="E7" s="14">
        <v>0.36497816</v>
      </c>
      <c r="F7" s="16">
        <v>6.4812949999999994E-2</v>
      </c>
      <c r="G7" s="14">
        <v>1.3536435600000001</v>
      </c>
      <c r="H7" s="16">
        <v>0.10385374999999999</v>
      </c>
      <c r="I7" s="14">
        <v>5.6094265800000001</v>
      </c>
      <c r="J7" s="16">
        <v>0.22904835000000001</v>
      </c>
      <c r="K7" s="14">
        <v>1.1162759099999999</v>
      </c>
      <c r="L7" s="16">
        <v>0.10087429000000001</v>
      </c>
      <c r="M7" s="14">
        <v>28.130159509999999</v>
      </c>
      <c r="N7" s="16">
        <v>0.44959012999999998</v>
      </c>
      <c r="O7" s="14">
        <v>13.056448509999999</v>
      </c>
      <c r="P7" s="16">
        <v>0.34883850999999999</v>
      </c>
      <c r="Q7" s="14">
        <v>46.385957310000002</v>
      </c>
      <c r="R7" s="16">
        <v>0.62102097999999994</v>
      </c>
      <c r="S7" s="14">
        <v>0</v>
      </c>
      <c r="T7" s="16">
        <v>0</v>
      </c>
      <c r="U7" s="14" t="s">
        <v>582</v>
      </c>
      <c r="V7" s="16" t="s">
        <v>582</v>
      </c>
      <c r="W7" s="14">
        <v>0</v>
      </c>
      <c r="X7" s="16">
        <v>0</v>
      </c>
      <c r="Y7" s="14">
        <v>0</v>
      </c>
      <c r="Z7" s="16">
        <v>0</v>
      </c>
      <c r="AA7" s="14">
        <v>3.9831104499999999</v>
      </c>
      <c r="AB7" s="16">
        <v>0.26540269999999999</v>
      </c>
    </row>
    <row r="8" spans="1:28" x14ac:dyDescent="0.25">
      <c r="A8" s="11" t="s">
        <v>478</v>
      </c>
      <c r="B8" s="13">
        <v>7007</v>
      </c>
      <c r="C8" s="14">
        <f t="shared" si="0"/>
        <v>0</v>
      </c>
      <c r="D8" s="15">
        <v>7007</v>
      </c>
      <c r="E8" s="14">
        <v>0.44951943999999999</v>
      </c>
      <c r="F8" s="16">
        <v>0.11742924</v>
      </c>
      <c r="G8" s="14">
        <v>0.66375070999999997</v>
      </c>
      <c r="H8" s="16">
        <v>0.14159325</v>
      </c>
      <c r="I8" s="14">
        <v>2.6536360299999999</v>
      </c>
      <c r="J8" s="16">
        <v>0.27725137999999999</v>
      </c>
      <c r="K8" s="14">
        <v>22.991151859999999</v>
      </c>
      <c r="L8" s="16">
        <v>0.64825847000000003</v>
      </c>
      <c r="M8" s="14">
        <v>19.363255389999999</v>
      </c>
      <c r="N8" s="16">
        <v>0.58470442</v>
      </c>
      <c r="O8" s="14">
        <v>23.55427619</v>
      </c>
      <c r="P8" s="16">
        <v>0.57364625000000002</v>
      </c>
      <c r="Q8" s="14">
        <v>27.827770050000002</v>
      </c>
      <c r="R8" s="16">
        <v>0.87396609999999997</v>
      </c>
      <c r="S8" s="14">
        <v>0</v>
      </c>
      <c r="T8" s="16">
        <v>0</v>
      </c>
      <c r="U8" s="14" t="s">
        <v>582</v>
      </c>
      <c r="V8" s="16" t="s">
        <v>582</v>
      </c>
      <c r="W8" s="14">
        <v>0</v>
      </c>
      <c r="X8" s="16">
        <v>0</v>
      </c>
      <c r="Y8" s="14">
        <v>0</v>
      </c>
      <c r="Z8" s="16">
        <v>0</v>
      </c>
      <c r="AA8" s="14">
        <v>2.49664033</v>
      </c>
      <c r="AB8" s="16">
        <v>0.26175833999999998</v>
      </c>
    </row>
    <row r="9" spans="1:28" x14ac:dyDescent="0.25">
      <c r="A9" s="11" t="s">
        <v>479</v>
      </c>
      <c r="B9" s="13">
        <v>9651</v>
      </c>
      <c r="C9" s="14">
        <f t="shared" si="0"/>
        <v>0</v>
      </c>
      <c r="D9" s="15">
        <v>9651</v>
      </c>
      <c r="E9" s="14">
        <v>0.82104732999999996</v>
      </c>
      <c r="F9" s="16">
        <v>0.11438929</v>
      </c>
      <c r="G9" s="14">
        <v>1.0032532199999999</v>
      </c>
      <c r="H9" s="16">
        <v>0.14996582999999999</v>
      </c>
      <c r="I9" s="14">
        <v>3.1279768699999999</v>
      </c>
      <c r="J9" s="16">
        <v>0.21166906999999999</v>
      </c>
      <c r="K9" s="14">
        <v>5.0220576499999998</v>
      </c>
      <c r="L9" s="16">
        <v>0.24305919000000001</v>
      </c>
      <c r="M9" s="14">
        <v>20.902698229999999</v>
      </c>
      <c r="N9" s="16">
        <v>0.51250746999999997</v>
      </c>
      <c r="O9" s="14">
        <v>18.791940480000001</v>
      </c>
      <c r="P9" s="16">
        <v>0.48475718000000001</v>
      </c>
      <c r="Q9" s="14">
        <v>46.34199899</v>
      </c>
      <c r="R9" s="16">
        <v>0.84209146999999995</v>
      </c>
      <c r="S9" s="14">
        <v>0</v>
      </c>
      <c r="T9" s="16">
        <v>0</v>
      </c>
      <c r="U9" s="14" t="s">
        <v>582</v>
      </c>
      <c r="V9" s="16" t="s">
        <v>582</v>
      </c>
      <c r="W9" s="14">
        <v>0</v>
      </c>
      <c r="X9" s="16">
        <v>0</v>
      </c>
      <c r="Y9" s="14">
        <v>0</v>
      </c>
      <c r="Z9" s="16">
        <v>0</v>
      </c>
      <c r="AA9" s="14">
        <v>3.98902723</v>
      </c>
      <c r="AB9" s="16">
        <v>0.27874784000000002</v>
      </c>
    </row>
    <row r="10" spans="1:28" x14ac:dyDescent="0.25">
      <c r="A10" s="11" t="s">
        <v>480</v>
      </c>
      <c r="B10" s="13">
        <v>20058</v>
      </c>
      <c r="C10" s="14">
        <f t="shared" si="0"/>
        <v>0</v>
      </c>
      <c r="D10" s="15">
        <v>20058</v>
      </c>
      <c r="E10" s="14">
        <v>0.1930172</v>
      </c>
      <c r="F10" s="16">
        <v>4.5259630000000002E-2</v>
      </c>
      <c r="G10" s="14">
        <v>0.32609471000000001</v>
      </c>
      <c r="H10" s="16">
        <v>4.2995699999999998E-2</v>
      </c>
      <c r="I10" s="14">
        <v>1.9237143299999999</v>
      </c>
      <c r="J10" s="16">
        <v>0.14011816999999999</v>
      </c>
      <c r="K10" s="14">
        <v>0</v>
      </c>
      <c r="L10" s="16">
        <v>0</v>
      </c>
      <c r="M10" s="14">
        <v>16.6280888</v>
      </c>
      <c r="N10" s="16">
        <v>0.53783636000000001</v>
      </c>
      <c r="O10" s="14">
        <v>22.50806953</v>
      </c>
      <c r="P10" s="16">
        <v>0.60028932000000002</v>
      </c>
      <c r="Q10" s="14">
        <v>55.22242378</v>
      </c>
      <c r="R10" s="16">
        <v>0.91746377999999995</v>
      </c>
      <c r="S10" s="14">
        <v>0</v>
      </c>
      <c r="T10" s="16">
        <v>0</v>
      </c>
      <c r="U10" s="14" t="s">
        <v>582</v>
      </c>
      <c r="V10" s="16" t="s">
        <v>582</v>
      </c>
      <c r="W10" s="14">
        <v>0</v>
      </c>
      <c r="X10" s="16">
        <v>0</v>
      </c>
      <c r="Y10" s="14">
        <v>0</v>
      </c>
      <c r="Z10" s="16">
        <v>0</v>
      </c>
      <c r="AA10" s="14">
        <v>3.1985916599999999</v>
      </c>
      <c r="AB10" s="16">
        <v>0.46546758999999999</v>
      </c>
    </row>
    <row r="11" spans="1:28" x14ac:dyDescent="0.25">
      <c r="A11" s="11" t="s">
        <v>481</v>
      </c>
      <c r="B11" s="13">
        <v>7053</v>
      </c>
      <c r="C11" s="14">
        <f t="shared" si="0"/>
        <v>0</v>
      </c>
      <c r="D11" s="15">
        <v>7053</v>
      </c>
      <c r="E11" s="14">
        <v>0.83217025</v>
      </c>
      <c r="F11" s="16">
        <v>0.14837442000000001</v>
      </c>
      <c r="G11" s="14">
        <v>1.9634714499999999</v>
      </c>
      <c r="H11" s="16">
        <v>0.24022787000000001</v>
      </c>
      <c r="I11" s="14">
        <v>13.525460819999999</v>
      </c>
      <c r="J11" s="16">
        <v>0.75518954000000005</v>
      </c>
      <c r="K11" s="14">
        <v>9.8646521099999998</v>
      </c>
      <c r="L11" s="16">
        <v>0.42817727999999999</v>
      </c>
      <c r="M11" s="14">
        <v>29.396122850000001</v>
      </c>
      <c r="N11" s="16">
        <v>0.83055935999999997</v>
      </c>
      <c r="O11" s="14">
        <v>12.568488690000001</v>
      </c>
      <c r="P11" s="16">
        <v>0.61826716000000004</v>
      </c>
      <c r="Q11" s="14">
        <v>28.811548370000001</v>
      </c>
      <c r="R11" s="16">
        <v>0.99948727000000004</v>
      </c>
      <c r="S11" s="14">
        <v>0</v>
      </c>
      <c r="T11" s="16">
        <v>0</v>
      </c>
      <c r="U11" s="14" t="s">
        <v>582</v>
      </c>
      <c r="V11" s="16" t="s">
        <v>582</v>
      </c>
      <c r="W11" s="14">
        <v>0</v>
      </c>
      <c r="X11" s="16">
        <v>0</v>
      </c>
      <c r="Y11" s="14">
        <v>0</v>
      </c>
      <c r="Z11" s="16">
        <v>0</v>
      </c>
      <c r="AA11" s="14">
        <v>3.03808547</v>
      </c>
      <c r="AB11" s="16">
        <v>0.29439664999999998</v>
      </c>
    </row>
    <row r="12" spans="1:28" x14ac:dyDescent="0.25">
      <c r="A12" s="11" t="s">
        <v>482</v>
      </c>
      <c r="B12" s="13">
        <v>6894</v>
      </c>
      <c r="C12" s="14">
        <f t="shared" si="0"/>
        <v>0</v>
      </c>
      <c r="D12" s="15">
        <v>6894</v>
      </c>
      <c r="E12" s="14">
        <v>0.13378671</v>
      </c>
      <c r="F12" s="16">
        <v>5.3758399999999998E-2</v>
      </c>
      <c r="G12" s="14">
        <v>2.3996675700000001</v>
      </c>
      <c r="H12" s="16">
        <v>0.26276688999999998</v>
      </c>
      <c r="I12" s="14">
        <v>3.5024406099999998</v>
      </c>
      <c r="J12" s="16">
        <v>0.28708191</v>
      </c>
      <c r="K12" s="14">
        <v>16.259394369999999</v>
      </c>
      <c r="L12" s="16">
        <v>0.60010695999999997</v>
      </c>
      <c r="M12" s="14">
        <v>42.528637789999998</v>
      </c>
      <c r="N12" s="16">
        <v>0.81023568000000001</v>
      </c>
      <c r="O12" s="14">
        <v>5.2793501599999999</v>
      </c>
      <c r="P12" s="16">
        <v>0.33941207000000001</v>
      </c>
      <c r="Q12" s="14">
        <v>27.172316940000002</v>
      </c>
      <c r="R12" s="16">
        <v>0.62423814</v>
      </c>
      <c r="S12" s="14">
        <v>0</v>
      </c>
      <c r="T12" s="16">
        <v>0</v>
      </c>
      <c r="U12" s="14" t="s">
        <v>582</v>
      </c>
      <c r="V12" s="16" t="s">
        <v>582</v>
      </c>
      <c r="W12" s="14">
        <v>0</v>
      </c>
      <c r="X12" s="16">
        <v>0</v>
      </c>
      <c r="Y12" s="14">
        <v>0</v>
      </c>
      <c r="Z12" s="16">
        <v>0</v>
      </c>
      <c r="AA12" s="14">
        <v>2.7244058400000002</v>
      </c>
      <c r="AB12" s="16">
        <v>0.28625240000000002</v>
      </c>
    </row>
    <row r="13" spans="1:28" x14ac:dyDescent="0.25">
      <c r="A13" s="11" t="s">
        <v>483</v>
      </c>
      <c r="B13" s="13">
        <v>7161</v>
      </c>
      <c r="C13" s="14">
        <f t="shared" si="0"/>
        <v>0</v>
      </c>
      <c r="D13" s="15">
        <v>7161</v>
      </c>
      <c r="E13" s="14">
        <v>0.24722298000000001</v>
      </c>
      <c r="F13" s="16">
        <v>5.2158889999999999E-2</v>
      </c>
      <c r="G13" s="14">
        <v>0.37000640000000001</v>
      </c>
      <c r="H13" s="16">
        <v>6.1765500000000001E-2</v>
      </c>
      <c r="I13" s="14">
        <v>9.7137471600000005</v>
      </c>
      <c r="J13" s="16">
        <v>0.51610487000000005</v>
      </c>
      <c r="K13" s="14">
        <v>7.6753051000000001</v>
      </c>
      <c r="L13" s="16">
        <v>0.34047388000000001</v>
      </c>
      <c r="M13" s="14">
        <v>6.0517544799999996</v>
      </c>
      <c r="N13" s="16">
        <v>0.33385203000000002</v>
      </c>
      <c r="O13" s="14">
        <v>12.26859619</v>
      </c>
      <c r="P13" s="16">
        <v>0.48662275999999999</v>
      </c>
      <c r="Q13" s="14">
        <v>61.475477120000001</v>
      </c>
      <c r="R13" s="16">
        <v>0.80486245000000001</v>
      </c>
      <c r="S13" s="14">
        <v>0</v>
      </c>
      <c r="T13" s="16">
        <v>0</v>
      </c>
      <c r="U13" s="14" t="s">
        <v>582</v>
      </c>
      <c r="V13" s="16" t="s">
        <v>582</v>
      </c>
      <c r="W13" s="14">
        <v>0</v>
      </c>
      <c r="X13" s="16">
        <v>0</v>
      </c>
      <c r="Y13" s="14">
        <v>0</v>
      </c>
      <c r="Z13" s="16">
        <v>0</v>
      </c>
      <c r="AA13" s="14">
        <v>2.1978905700000002</v>
      </c>
      <c r="AB13" s="16">
        <v>0.23885201</v>
      </c>
    </row>
    <row r="14" spans="1:28" x14ac:dyDescent="0.25">
      <c r="A14" s="11" t="s">
        <v>484</v>
      </c>
      <c r="B14" s="13">
        <v>5587</v>
      </c>
      <c r="C14" s="14">
        <f t="shared" si="0"/>
        <v>0</v>
      </c>
      <c r="D14" s="15">
        <v>5587</v>
      </c>
      <c r="E14" s="14">
        <v>0</v>
      </c>
      <c r="F14" s="16">
        <v>0</v>
      </c>
      <c r="G14" s="14">
        <v>6.5505709999999995E-2</v>
      </c>
      <c r="H14" s="16">
        <v>3.422385E-2</v>
      </c>
      <c r="I14" s="14">
        <v>2.8026271500000002</v>
      </c>
      <c r="J14" s="16">
        <v>0.29251426000000003</v>
      </c>
      <c r="K14" s="14">
        <v>1.65545678</v>
      </c>
      <c r="L14" s="16">
        <v>0.21961089</v>
      </c>
      <c r="M14" s="14">
        <v>30.058294060000001</v>
      </c>
      <c r="N14" s="16">
        <v>0.77269891000000002</v>
      </c>
      <c r="O14" s="14">
        <v>21.3727093</v>
      </c>
      <c r="P14" s="16">
        <v>0.64826320000000004</v>
      </c>
      <c r="Q14" s="14">
        <v>42.22655915</v>
      </c>
      <c r="R14" s="16">
        <v>0.81556755000000003</v>
      </c>
      <c r="S14" s="14">
        <v>0</v>
      </c>
      <c r="T14" s="16">
        <v>0</v>
      </c>
      <c r="U14" s="14" t="s">
        <v>582</v>
      </c>
      <c r="V14" s="16" t="s">
        <v>582</v>
      </c>
      <c r="W14" s="14">
        <v>0</v>
      </c>
      <c r="X14" s="16">
        <v>0</v>
      </c>
      <c r="Y14" s="14">
        <v>0</v>
      </c>
      <c r="Z14" s="16">
        <v>0</v>
      </c>
      <c r="AA14" s="14">
        <v>1.8188478400000001</v>
      </c>
      <c r="AB14" s="16">
        <v>0.20540964</v>
      </c>
    </row>
    <row r="15" spans="1:28" x14ac:dyDescent="0.25">
      <c r="A15" s="11" t="s">
        <v>485</v>
      </c>
      <c r="B15" s="13">
        <v>5882</v>
      </c>
      <c r="C15" s="14">
        <f t="shared" si="0"/>
        <v>0</v>
      </c>
      <c r="D15" s="15">
        <v>5882</v>
      </c>
      <c r="E15" s="14">
        <v>0.29792132999999998</v>
      </c>
      <c r="F15" s="16">
        <v>8.3828929999999996E-2</v>
      </c>
      <c r="G15" s="14">
        <v>0.21010532000000001</v>
      </c>
      <c r="H15" s="16">
        <v>5.8033120000000001E-2</v>
      </c>
      <c r="I15" s="14">
        <v>1.25042097</v>
      </c>
      <c r="J15" s="16">
        <v>0.18925475999999999</v>
      </c>
      <c r="K15" s="14">
        <v>9.1330375099999994</v>
      </c>
      <c r="L15" s="16">
        <v>0.47109074000000001</v>
      </c>
      <c r="M15" s="14">
        <v>8.1110521099999993</v>
      </c>
      <c r="N15" s="16">
        <v>0.39468418</v>
      </c>
      <c r="O15" s="14">
        <v>20.09571618</v>
      </c>
      <c r="P15" s="16">
        <v>0.67977067000000002</v>
      </c>
      <c r="Q15" s="14">
        <v>59.361363109999999</v>
      </c>
      <c r="R15" s="16">
        <v>1.0994233</v>
      </c>
      <c r="S15" s="14">
        <v>0</v>
      </c>
      <c r="T15" s="16">
        <v>0</v>
      </c>
      <c r="U15" s="14" t="s">
        <v>582</v>
      </c>
      <c r="V15" s="16" t="s">
        <v>582</v>
      </c>
      <c r="W15" s="14">
        <v>0</v>
      </c>
      <c r="X15" s="16">
        <v>0</v>
      </c>
      <c r="Y15" s="14">
        <v>0</v>
      </c>
      <c r="Z15" s="16">
        <v>0</v>
      </c>
      <c r="AA15" s="14">
        <v>1.5403834700000001</v>
      </c>
      <c r="AB15" s="16">
        <v>0.26038717</v>
      </c>
    </row>
    <row r="16" spans="1:28" x14ac:dyDescent="0.25">
      <c r="A16" s="11" t="s">
        <v>486</v>
      </c>
      <c r="B16" s="13">
        <v>6108</v>
      </c>
      <c r="C16" s="14">
        <f t="shared" si="0"/>
        <v>0</v>
      </c>
      <c r="D16" s="15">
        <v>6108</v>
      </c>
      <c r="E16" s="14">
        <v>0.34077285000000002</v>
      </c>
      <c r="F16" s="16">
        <v>6.4562659999999994E-2</v>
      </c>
      <c r="G16" s="14">
        <v>0.52288727999999995</v>
      </c>
      <c r="H16" s="16">
        <v>0.11934301</v>
      </c>
      <c r="I16" s="14">
        <v>6.6491591000000003</v>
      </c>
      <c r="J16" s="16">
        <v>0.35656513000000001</v>
      </c>
      <c r="K16" s="14">
        <v>13.55110556</v>
      </c>
      <c r="L16" s="16">
        <v>0.52579334</v>
      </c>
      <c r="M16" s="14">
        <v>16.265437989999999</v>
      </c>
      <c r="N16" s="16">
        <v>0.47952528999999999</v>
      </c>
      <c r="O16" s="14">
        <v>20.763612689999999</v>
      </c>
      <c r="P16" s="16">
        <v>0.62956727000000001</v>
      </c>
      <c r="Q16" s="14">
        <v>37.781281450000002</v>
      </c>
      <c r="R16" s="16">
        <v>1.0292998099999999</v>
      </c>
      <c r="S16" s="14">
        <v>0</v>
      </c>
      <c r="T16" s="16">
        <v>0</v>
      </c>
      <c r="U16" s="14" t="s">
        <v>582</v>
      </c>
      <c r="V16" s="16" t="s">
        <v>582</v>
      </c>
      <c r="W16" s="14">
        <v>0</v>
      </c>
      <c r="X16" s="16">
        <v>0</v>
      </c>
      <c r="Y16" s="14">
        <v>0</v>
      </c>
      <c r="Z16" s="16">
        <v>0</v>
      </c>
      <c r="AA16" s="14">
        <v>4.1257430900000003</v>
      </c>
      <c r="AB16" s="16">
        <v>0.43722631000000001</v>
      </c>
    </row>
    <row r="17" spans="1:28" x14ac:dyDescent="0.25">
      <c r="A17" s="11" t="s">
        <v>487</v>
      </c>
      <c r="B17" s="13">
        <v>6504</v>
      </c>
      <c r="C17" s="14">
        <f t="shared" si="0"/>
        <v>0</v>
      </c>
      <c r="D17" s="15">
        <v>6504</v>
      </c>
      <c r="E17" s="14">
        <v>1.0552229799999999</v>
      </c>
      <c r="F17" s="16">
        <v>0.14593092999999999</v>
      </c>
      <c r="G17" s="14">
        <v>0.15541042999999999</v>
      </c>
      <c r="H17" s="16">
        <v>4.8163280000000003E-2</v>
      </c>
      <c r="I17" s="14">
        <v>17.147576860000001</v>
      </c>
      <c r="J17" s="16">
        <v>0.54781356000000003</v>
      </c>
      <c r="K17" s="14">
        <v>2.1383523100000001</v>
      </c>
      <c r="L17" s="16">
        <v>0.18066283</v>
      </c>
      <c r="M17" s="14">
        <v>18.29327181</v>
      </c>
      <c r="N17" s="16">
        <v>0.52372622999999996</v>
      </c>
      <c r="O17" s="14">
        <v>15.41881469</v>
      </c>
      <c r="P17" s="16">
        <v>0.49773557000000002</v>
      </c>
      <c r="Q17" s="14">
        <v>28.326147089999999</v>
      </c>
      <c r="R17" s="16">
        <v>0.84143193000000005</v>
      </c>
      <c r="S17" s="14">
        <v>0</v>
      </c>
      <c r="T17" s="16">
        <v>0</v>
      </c>
      <c r="U17" s="14" t="s">
        <v>582</v>
      </c>
      <c r="V17" s="16" t="s">
        <v>582</v>
      </c>
      <c r="W17" s="14">
        <v>0</v>
      </c>
      <c r="X17" s="16">
        <v>0</v>
      </c>
      <c r="Y17" s="14">
        <v>0</v>
      </c>
      <c r="Z17" s="16">
        <v>0</v>
      </c>
      <c r="AA17" s="14">
        <v>17.46520383</v>
      </c>
      <c r="AB17" s="16">
        <v>0.91284292</v>
      </c>
    </row>
    <row r="18" spans="1:28" x14ac:dyDescent="0.25">
      <c r="A18" s="11" t="s">
        <v>488</v>
      </c>
      <c r="B18" s="13">
        <v>5532</v>
      </c>
      <c r="C18" s="14">
        <f t="shared" si="0"/>
        <v>0</v>
      </c>
      <c r="D18" s="15">
        <v>5532</v>
      </c>
      <c r="E18" s="14">
        <v>0.15949495999999999</v>
      </c>
      <c r="F18" s="16">
        <v>7.0241209999999998E-2</v>
      </c>
      <c r="G18" s="14">
        <v>1.8819305099999999</v>
      </c>
      <c r="H18" s="16">
        <v>0.20420171000000001</v>
      </c>
      <c r="I18" s="14">
        <v>5.7896532199999999</v>
      </c>
      <c r="J18" s="16">
        <v>0.50619586000000005</v>
      </c>
      <c r="K18" s="14">
        <v>3.7597851900000001</v>
      </c>
      <c r="L18" s="16">
        <v>0.42517052</v>
      </c>
      <c r="M18" s="14">
        <v>30.153673059999999</v>
      </c>
      <c r="N18" s="16">
        <v>0.77166466</v>
      </c>
      <c r="O18" s="14">
        <v>15.416520999999999</v>
      </c>
      <c r="P18" s="16">
        <v>0.50024113999999997</v>
      </c>
      <c r="Q18" s="14">
        <v>42.056234670000002</v>
      </c>
      <c r="R18" s="16">
        <v>1.1689594000000001</v>
      </c>
      <c r="S18" s="14">
        <v>0</v>
      </c>
      <c r="T18" s="16">
        <v>0</v>
      </c>
      <c r="U18" s="14" t="s">
        <v>582</v>
      </c>
      <c r="V18" s="16" t="s">
        <v>582</v>
      </c>
      <c r="W18" s="14">
        <v>0</v>
      </c>
      <c r="X18" s="16">
        <v>0</v>
      </c>
      <c r="Y18" s="14">
        <v>0</v>
      </c>
      <c r="Z18" s="16">
        <v>0</v>
      </c>
      <c r="AA18" s="14">
        <v>0.78270739</v>
      </c>
      <c r="AB18" s="16">
        <v>0.22396937</v>
      </c>
    </row>
    <row r="19" spans="1:28" x14ac:dyDescent="0.25">
      <c r="A19" s="11" t="s">
        <v>489</v>
      </c>
      <c r="B19" s="13">
        <v>5658</v>
      </c>
      <c r="C19" s="14">
        <f t="shared" si="0"/>
        <v>0</v>
      </c>
      <c r="D19" s="15">
        <v>5658</v>
      </c>
      <c r="E19" s="14">
        <v>0.13279315</v>
      </c>
      <c r="F19" s="16">
        <v>4.1679260000000003E-2</v>
      </c>
      <c r="G19" s="14">
        <v>0.17040596</v>
      </c>
      <c r="H19" s="16">
        <v>7.2237350000000006E-2</v>
      </c>
      <c r="I19" s="14">
        <v>5.6379538599999997</v>
      </c>
      <c r="J19" s="16">
        <v>0.37964017999999999</v>
      </c>
      <c r="K19" s="14">
        <v>14.06394403</v>
      </c>
      <c r="L19" s="16">
        <v>0.53640876000000004</v>
      </c>
      <c r="M19" s="14">
        <v>27.126209809999999</v>
      </c>
      <c r="N19" s="16">
        <v>0.68107671999999997</v>
      </c>
      <c r="O19" s="14">
        <v>6.4370674000000001</v>
      </c>
      <c r="P19" s="16">
        <v>0.31540771000000001</v>
      </c>
      <c r="Q19" s="14">
        <v>44.32723189</v>
      </c>
      <c r="R19" s="16">
        <v>0.95876530999999998</v>
      </c>
      <c r="S19" s="14">
        <v>0</v>
      </c>
      <c r="T19" s="16">
        <v>0</v>
      </c>
      <c r="U19" s="14" t="s">
        <v>582</v>
      </c>
      <c r="V19" s="16" t="s">
        <v>582</v>
      </c>
      <c r="W19" s="14">
        <v>0</v>
      </c>
      <c r="X19" s="16">
        <v>0</v>
      </c>
      <c r="Y19" s="14">
        <v>0</v>
      </c>
      <c r="Z19" s="16">
        <v>0</v>
      </c>
      <c r="AA19" s="14">
        <v>2.1043938899999999</v>
      </c>
      <c r="AB19" s="16">
        <v>0.26794223</v>
      </c>
    </row>
    <row r="20" spans="1:28" x14ac:dyDescent="0.25">
      <c r="A20" s="11" t="s">
        <v>490</v>
      </c>
      <c r="B20" s="13">
        <v>3371</v>
      </c>
      <c r="C20" s="14">
        <f t="shared" si="0"/>
        <v>0</v>
      </c>
      <c r="D20" s="15">
        <v>3371</v>
      </c>
      <c r="E20" s="14">
        <v>0.22841694000000001</v>
      </c>
      <c r="F20" s="16">
        <v>7.9822459999999998E-2</v>
      </c>
      <c r="G20" s="14">
        <v>0</v>
      </c>
      <c r="H20" s="16">
        <v>0</v>
      </c>
      <c r="I20" s="14">
        <v>5.7199972800000003</v>
      </c>
      <c r="J20" s="16">
        <v>0.34195972000000002</v>
      </c>
      <c r="K20" s="14">
        <v>4.0949760199999998</v>
      </c>
      <c r="L20" s="16">
        <v>0.33183354999999998</v>
      </c>
      <c r="M20" s="14">
        <v>16.578870200000001</v>
      </c>
      <c r="N20" s="16">
        <v>0.64290952999999995</v>
      </c>
      <c r="O20" s="14">
        <v>8.9125615899999993</v>
      </c>
      <c r="P20" s="16">
        <v>0.46872025</v>
      </c>
      <c r="Q20" s="14">
        <v>61.066238849999998</v>
      </c>
      <c r="R20" s="16">
        <v>0.85071247000000005</v>
      </c>
      <c r="S20" s="14">
        <v>0</v>
      </c>
      <c r="T20" s="16">
        <v>0</v>
      </c>
      <c r="U20" s="14" t="s">
        <v>582</v>
      </c>
      <c r="V20" s="16" t="s">
        <v>582</v>
      </c>
      <c r="W20" s="14">
        <v>0</v>
      </c>
      <c r="X20" s="16">
        <v>0</v>
      </c>
      <c r="Y20" s="14">
        <v>0</v>
      </c>
      <c r="Z20" s="16">
        <v>0</v>
      </c>
      <c r="AA20" s="14">
        <v>3.39893913</v>
      </c>
      <c r="AB20" s="16">
        <v>0.31934191000000001</v>
      </c>
    </row>
    <row r="21" spans="1:28" x14ac:dyDescent="0.25">
      <c r="A21" s="11" t="s">
        <v>491</v>
      </c>
      <c r="B21" s="13">
        <v>5741</v>
      </c>
      <c r="C21" s="14">
        <f t="shared" si="0"/>
        <v>0</v>
      </c>
      <c r="D21" s="15">
        <v>5741</v>
      </c>
      <c r="E21" s="14">
        <v>8.7507730000000006E-2</v>
      </c>
      <c r="F21" s="16">
        <v>3.4477180000000003E-2</v>
      </c>
      <c r="G21" s="14">
        <v>0.88415485999999999</v>
      </c>
      <c r="H21" s="16">
        <v>0.1048732</v>
      </c>
      <c r="I21" s="14">
        <v>4.1287934100000001</v>
      </c>
      <c r="J21" s="16">
        <v>0.34494448999999999</v>
      </c>
      <c r="K21" s="14">
        <v>2.0601181</v>
      </c>
      <c r="L21" s="16">
        <v>0.19404325</v>
      </c>
      <c r="M21" s="14">
        <v>27.590070990000001</v>
      </c>
      <c r="N21" s="16">
        <v>0.84271777999999997</v>
      </c>
      <c r="O21" s="14">
        <v>20.018316859999999</v>
      </c>
      <c r="P21" s="16">
        <v>0.59162075999999997</v>
      </c>
      <c r="Q21" s="14">
        <v>43.453721170000001</v>
      </c>
      <c r="R21" s="16">
        <v>1.08504837</v>
      </c>
      <c r="S21" s="14">
        <v>0</v>
      </c>
      <c r="T21" s="16">
        <v>0</v>
      </c>
      <c r="U21" s="14" t="s">
        <v>582</v>
      </c>
      <c r="V21" s="16" t="s">
        <v>582</v>
      </c>
      <c r="W21" s="14">
        <v>0</v>
      </c>
      <c r="X21" s="16">
        <v>0</v>
      </c>
      <c r="Y21" s="14">
        <v>0</v>
      </c>
      <c r="Z21" s="16">
        <v>0</v>
      </c>
      <c r="AA21" s="14">
        <v>1.77731689</v>
      </c>
      <c r="AB21" s="16">
        <v>0.41548489999999999</v>
      </c>
    </row>
    <row r="22" spans="1:28" x14ac:dyDescent="0.25">
      <c r="A22" s="11" t="s">
        <v>492</v>
      </c>
      <c r="B22" s="13">
        <v>6598</v>
      </c>
      <c r="C22" s="14">
        <f t="shared" si="0"/>
        <v>0</v>
      </c>
      <c r="D22" s="15">
        <v>6598</v>
      </c>
      <c r="E22" s="14">
        <v>1.1454756699999999</v>
      </c>
      <c r="F22" s="16">
        <v>0.33425785000000002</v>
      </c>
      <c r="G22" s="14">
        <v>0.69353682999999999</v>
      </c>
      <c r="H22" s="16">
        <v>0.14377943000000001</v>
      </c>
      <c r="I22" s="14">
        <v>2.0232088300000002</v>
      </c>
      <c r="J22" s="16">
        <v>0.21663950000000001</v>
      </c>
      <c r="K22" s="14">
        <v>7.1606408200000002</v>
      </c>
      <c r="L22" s="16">
        <v>0.42155909000000003</v>
      </c>
      <c r="M22" s="14">
        <v>23.055823579999998</v>
      </c>
      <c r="N22" s="16">
        <v>0.75058846000000001</v>
      </c>
      <c r="O22" s="14">
        <v>12.67664173</v>
      </c>
      <c r="P22" s="16">
        <v>0.49079147000000001</v>
      </c>
      <c r="Q22" s="14">
        <v>50.950201849999999</v>
      </c>
      <c r="R22" s="16">
        <v>1.35403476</v>
      </c>
      <c r="S22" s="14">
        <v>0</v>
      </c>
      <c r="T22" s="16">
        <v>0</v>
      </c>
      <c r="U22" s="14" t="s">
        <v>582</v>
      </c>
      <c r="V22" s="16" t="s">
        <v>582</v>
      </c>
      <c r="W22" s="14">
        <v>0</v>
      </c>
      <c r="X22" s="16">
        <v>0</v>
      </c>
      <c r="Y22" s="14">
        <v>0</v>
      </c>
      <c r="Z22" s="16">
        <v>0</v>
      </c>
      <c r="AA22" s="14">
        <v>2.2944706899999998</v>
      </c>
      <c r="AB22" s="16">
        <v>0.27219336</v>
      </c>
    </row>
    <row r="23" spans="1:28" x14ac:dyDescent="0.25">
      <c r="A23" s="11" t="s">
        <v>493</v>
      </c>
      <c r="B23" s="13">
        <v>11583</v>
      </c>
      <c r="C23" s="14">
        <f t="shared" si="0"/>
        <v>0</v>
      </c>
      <c r="D23" s="15">
        <v>11583</v>
      </c>
      <c r="E23" s="14">
        <v>8.2754359999999999E-2</v>
      </c>
      <c r="F23" s="16">
        <v>2.5896539999999999E-2</v>
      </c>
      <c r="G23" s="14">
        <v>0.58798773999999998</v>
      </c>
      <c r="H23" s="16">
        <v>9.9503149999999999E-2</v>
      </c>
      <c r="I23" s="14">
        <v>18.008140640000001</v>
      </c>
      <c r="J23" s="16">
        <v>0.67174462999999995</v>
      </c>
      <c r="K23" s="14">
        <v>4.2230070199999998</v>
      </c>
      <c r="L23" s="16">
        <v>0.23585785000000001</v>
      </c>
      <c r="M23" s="14">
        <v>36.415347500000003</v>
      </c>
      <c r="N23" s="16">
        <v>0.74752350000000001</v>
      </c>
      <c r="O23" s="14">
        <v>6.0410882099999998</v>
      </c>
      <c r="P23" s="16">
        <v>0.31663390000000002</v>
      </c>
      <c r="Q23" s="14">
        <v>32.437817719999998</v>
      </c>
      <c r="R23" s="16">
        <v>0.75437381999999997</v>
      </c>
      <c r="S23" s="14">
        <v>0</v>
      </c>
      <c r="T23" s="16">
        <v>0</v>
      </c>
      <c r="U23" s="14" t="s">
        <v>582</v>
      </c>
      <c r="V23" s="16" t="s">
        <v>582</v>
      </c>
      <c r="W23" s="14">
        <v>0</v>
      </c>
      <c r="X23" s="16">
        <v>0</v>
      </c>
      <c r="Y23" s="14">
        <v>0</v>
      </c>
      <c r="Z23" s="16">
        <v>0</v>
      </c>
      <c r="AA23" s="14">
        <v>2.2038568199999999</v>
      </c>
      <c r="AB23" s="16">
        <v>0.32786641999999999</v>
      </c>
    </row>
    <row r="24" spans="1:28" x14ac:dyDescent="0.25">
      <c r="A24" s="11" t="s">
        <v>494</v>
      </c>
      <c r="B24" s="13">
        <v>6647</v>
      </c>
      <c r="C24" s="14">
        <f t="shared" si="0"/>
        <v>0</v>
      </c>
      <c r="D24" s="15">
        <v>6647</v>
      </c>
      <c r="E24" s="14">
        <v>0</v>
      </c>
      <c r="F24" s="16">
        <v>0</v>
      </c>
      <c r="G24" s="14">
        <v>0</v>
      </c>
      <c r="H24" s="16">
        <v>0</v>
      </c>
      <c r="I24" s="14">
        <v>1.8400374799999999</v>
      </c>
      <c r="J24" s="16">
        <v>0.21998696000000001</v>
      </c>
      <c r="K24" s="14">
        <v>6.1986884099999999</v>
      </c>
      <c r="L24" s="16">
        <v>0.42273601</v>
      </c>
      <c r="M24" s="14">
        <v>26.903900539999999</v>
      </c>
      <c r="N24" s="16">
        <v>0.65075148999999999</v>
      </c>
      <c r="O24" s="14">
        <v>15.34783187</v>
      </c>
      <c r="P24" s="16">
        <v>0.46921319</v>
      </c>
      <c r="Q24" s="14">
        <v>46.496537979999999</v>
      </c>
      <c r="R24" s="16">
        <v>0.90112095000000003</v>
      </c>
      <c r="S24" s="14">
        <v>0</v>
      </c>
      <c r="T24" s="16">
        <v>0</v>
      </c>
      <c r="U24" s="14" t="s">
        <v>582</v>
      </c>
      <c r="V24" s="16" t="s">
        <v>582</v>
      </c>
      <c r="W24" s="14">
        <v>0</v>
      </c>
      <c r="X24" s="16">
        <v>0</v>
      </c>
      <c r="Y24" s="14">
        <v>0</v>
      </c>
      <c r="Z24" s="16">
        <v>0</v>
      </c>
      <c r="AA24" s="14">
        <v>3.2130037200000001</v>
      </c>
      <c r="AB24" s="16">
        <v>0.33728008999999998</v>
      </c>
    </row>
    <row r="25" spans="1:28" x14ac:dyDescent="0.25">
      <c r="A25" s="11" t="s">
        <v>495</v>
      </c>
      <c r="B25" s="13">
        <v>5581</v>
      </c>
      <c r="C25" s="14">
        <f t="shared" si="0"/>
        <v>0</v>
      </c>
      <c r="D25" s="15">
        <v>5581</v>
      </c>
      <c r="E25" s="14">
        <v>1.6831740000000001E-2</v>
      </c>
      <c r="F25" s="16">
        <v>1.6836489999999999E-2</v>
      </c>
      <c r="G25" s="14">
        <v>0.28631579000000001</v>
      </c>
      <c r="H25" s="16">
        <v>7.3869400000000002E-2</v>
      </c>
      <c r="I25" s="14">
        <v>2.4737217500000002</v>
      </c>
      <c r="J25" s="16">
        <v>0.24045575</v>
      </c>
      <c r="K25" s="14">
        <v>4.15827087</v>
      </c>
      <c r="L25" s="16">
        <v>0.29460879000000001</v>
      </c>
      <c r="M25" s="14">
        <v>33.41496875</v>
      </c>
      <c r="N25" s="16">
        <v>1.16014979</v>
      </c>
      <c r="O25" s="14">
        <v>47.712252569999997</v>
      </c>
      <c r="P25" s="16">
        <v>0.97313116</v>
      </c>
      <c r="Q25" s="14">
        <v>10.97572796</v>
      </c>
      <c r="R25" s="16">
        <v>0.79885839000000003</v>
      </c>
      <c r="S25" s="14">
        <v>0</v>
      </c>
      <c r="T25" s="16">
        <v>0</v>
      </c>
      <c r="U25" s="14" t="s">
        <v>582</v>
      </c>
      <c r="V25" s="16" t="s">
        <v>582</v>
      </c>
      <c r="W25" s="14">
        <v>0</v>
      </c>
      <c r="X25" s="16">
        <v>0</v>
      </c>
      <c r="Y25" s="14">
        <v>0</v>
      </c>
      <c r="Z25" s="16">
        <v>0</v>
      </c>
      <c r="AA25" s="14">
        <v>0.96191057000000002</v>
      </c>
      <c r="AB25" s="16">
        <v>0.27365446999999998</v>
      </c>
    </row>
    <row r="26" spans="1:28" x14ac:dyDescent="0.25">
      <c r="A26" s="11" t="s">
        <v>496</v>
      </c>
      <c r="B26" s="13">
        <v>4869</v>
      </c>
      <c r="C26" s="14">
        <f t="shared" si="0"/>
        <v>0</v>
      </c>
      <c r="D26" s="15">
        <v>4869</v>
      </c>
      <c r="E26" s="14">
        <v>5.2582990000000003E-2</v>
      </c>
      <c r="F26" s="16">
        <v>3.9377429999999998E-2</v>
      </c>
      <c r="G26" s="14">
        <v>2.996594E-2</v>
      </c>
      <c r="H26" s="16">
        <v>2.1702309999999999E-2</v>
      </c>
      <c r="I26" s="14">
        <v>1.6825214500000001</v>
      </c>
      <c r="J26" s="16">
        <v>0.22117292999999999</v>
      </c>
      <c r="K26" s="14">
        <v>2.5125721900000002</v>
      </c>
      <c r="L26" s="16">
        <v>0.28319929999999999</v>
      </c>
      <c r="M26" s="14">
        <v>33.456571969999999</v>
      </c>
      <c r="N26" s="16">
        <v>0.89716046000000005</v>
      </c>
      <c r="O26" s="14">
        <v>19.57400444</v>
      </c>
      <c r="P26" s="16">
        <v>0.74599393999999997</v>
      </c>
      <c r="Q26" s="14">
        <v>41.327689769999999</v>
      </c>
      <c r="R26" s="16">
        <v>1.0773037999999999</v>
      </c>
      <c r="S26" s="14">
        <v>0</v>
      </c>
      <c r="T26" s="16">
        <v>0</v>
      </c>
      <c r="U26" s="14" t="s">
        <v>582</v>
      </c>
      <c r="V26" s="16" t="s">
        <v>582</v>
      </c>
      <c r="W26" s="14">
        <v>0</v>
      </c>
      <c r="X26" s="16">
        <v>0</v>
      </c>
      <c r="Y26" s="14">
        <v>0</v>
      </c>
      <c r="Z26" s="16">
        <v>0</v>
      </c>
      <c r="AA26" s="14">
        <v>1.36409124</v>
      </c>
      <c r="AB26" s="16">
        <v>0.18574532999999999</v>
      </c>
    </row>
    <row r="27" spans="1:28" x14ac:dyDescent="0.25">
      <c r="A27" s="11" t="s">
        <v>497</v>
      </c>
      <c r="B27" s="13">
        <v>5299</v>
      </c>
      <c r="C27" s="14">
        <f t="shared" si="0"/>
        <v>0</v>
      </c>
      <c r="D27" s="15">
        <v>5299</v>
      </c>
      <c r="E27" s="14">
        <v>2.45541673</v>
      </c>
      <c r="F27" s="16">
        <v>0.20234799000000001</v>
      </c>
      <c r="G27" s="14">
        <v>6.25512215</v>
      </c>
      <c r="H27" s="16">
        <v>0.31774377999999998</v>
      </c>
      <c r="I27" s="14">
        <v>8.3788022699999996</v>
      </c>
      <c r="J27" s="16">
        <v>0.33934553000000001</v>
      </c>
      <c r="K27" s="14">
        <v>4.8263378100000001</v>
      </c>
      <c r="L27" s="16">
        <v>0.35826489</v>
      </c>
      <c r="M27" s="14">
        <v>18.730050009999999</v>
      </c>
      <c r="N27" s="16">
        <v>0.55106628000000002</v>
      </c>
      <c r="O27" s="14">
        <v>16.595732349999999</v>
      </c>
      <c r="P27" s="16">
        <v>0.53685375000000002</v>
      </c>
      <c r="Q27" s="14">
        <v>37.976358820000002</v>
      </c>
      <c r="R27" s="16">
        <v>0.60595268999999996</v>
      </c>
      <c r="S27" s="14">
        <v>0</v>
      </c>
      <c r="T27" s="16">
        <v>0</v>
      </c>
      <c r="U27" s="14" t="s">
        <v>582</v>
      </c>
      <c r="V27" s="16" t="s">
        <v>582</v>
      </c>
      <c r="W27" s="14">
        <v>0</v>
      </c>
      <c r="X27" s="16">
        <v>0</v>
      </c>
      <c r="Y27" s="14">
        <v>0</v>
      </c>
      <c r="Z27" s="16">
        <v>0</v>
      </c>
      <c r="AA27" s="14">
        <v>4.7821798700000002</v>
      </c>
      <c r="AB27" s="16">
        <v>0.26654008000000001</v>
      </c>
    </row>
    <row r="28" spans="1:28" x14ac:dyDescent="0.25">
      <c r="A28" s="11" t="s">
        <v>498</v>
      </c>
      <c r="B28" s="13">
        <v>7568</v>
      </c>
      <c r="C28" s="14">
        <f t="shared" si="0"/>
        <v>0</v>
      </c>
      <c r="D28" s="15">
        <v>7568</v>
      </c>
      <c r="E28" s="14">
        <v>3.5749638500000001</v>
      </c>
      <c r="F28" s="16">
        <v>0.37985910000000001</v>
      </c>
      <c r="G28" s="14">
        <v>14.057410300000001</v>
      </c>
      <c r="H28" s="16">
        <v>0.78932460000000004</v>
      </c>
      <c r="I28" s="14">
        <v>28.71614121</v>
      </c>
      <c r="J28" s="16">
        <v>0.82906217000000004</v>
      </c>
      <c r="K28" s="14">
        <v>1.8216428899999999</v>
      </c>
      <c r="L28" s="16">
        <v>0.17868137000000001</v>
      </c>
      <c r="M28" s="14">
        <v>16.091785420000001</v>
      </c>
      <c r="N28" s="16">
        <v>0.56324196000000004</v>
      </c>
      <c r="O28" s="14">
        <v>12.04811789</v>
      </c>
      <c r="P28" s="16">
        <v>0.47469981</v>
      </c>
      <c r="Q28" s="14">
        <v>22.55519919</v>
      </c>
      <c r="R28" s="16">
        <v>1.0669115600000001</v>
      </c>
      <c r="S28" s="14">
        <v>0</v>
      </c>
      <c r="T28" s="16">
        <v>0</v>
      </c>
      <c r="U28" s="14" t="s">
        <v>582</v>
      </c>
      <c r="V28" s="16" t="s">
        <v>582</v>
      </c>
      <c r="W28" s="14">
        <v>0</v>
      </c>
      <c r="X28" s="16">
        <v>0</v>
      </c>
      <c r="Y28" s="14">
        <v>0</v>
      </c>
      <c r="Z28" s="16">
        <v>0</v>
      </c>
      <c r="AA28" s="14">
        <v>1.13473925</v>
      </c>
      <c r="AB28" s="16">
        <v>0.25886998</v>
      </c>
    </row>
    <row r="29" spans="1:28" x14ac:dyDescent="0.25">
      <c r="A29" s="11" t="s">
        <v>499</v>
      </c>
      <c r="B29" s="13">
        <v>5385</v>
      </c>
      <c r="C29" s="14">
        <f t="shared" si="0"/>
        <v>0</v>
      </c>
      <c r="D29" s="15">
        <v>5385</v>
      </c>
      <c r="E29" s="14">
        <v>0.76525273000000005</v>
      </c>
      <c r="F29" s="16">
        <v>0.13569692999999999</v>
      </c>
      <c r="G29" s="14">
        <v>1.06947215</v>
      </c>
      <c r="H29" s="16">
        <v>0.20632373000000001</v>
      </c>
      <c r="I29" s="14">
        <v>4.0608562600000004</v>
      </c>
      <c r="J29" s="16">
        <v>0.30756517999999999</v>
      </c>
      <c r="K29" s="14">
        <v>0</v>
      </c>
      <c r="L29" s="16">
        <v>0</v>
      </c>
      <c r="M29" s="14">
        <v>29.66138462</v>
      </c>
      <c r="N29" s="16">
        <v>0.73767910000000003</v>
      </c>
      <c r="O29" s="14">
        <v>39.651953140000003</v>
      </c>
      <c r="P29" s="16">
        <v>0.81238319999999997</v>
      </c>
      <c r="Q29" s="14">
        <v>23.184642910000001</v>
      </c>
      <c r="R29" s="16">
        <v>1.07908392</v>
      </c>
      <c r="S29" s="14">
        <v>0</v>
      </c>
      <c r="T29" s="16">
        <v>0</v>
      </c>
      <c r="U29" s="14" t="s">
        <v>582</v>
      </c>
      <c r="V29" s="16" t="s">
        <v>582</v>
      </c>
      <c r="W29" s="14">
        <v>0</v>
      </c>
      <c r="X29" s="16">
        <v>0</v>
      </c>
      <c r="Y29" s="14">
        <v>0</v>
      </c>
      <c r="Z29" s="16">
        <v>0</v>
      </c>
      <c r="AA29" s="14">
        <v>1.60643818</v>
      </c>
      <c r="AB29" s="16">
        <v>0.20157553</v>
      </c>
    </row>
    <row r="30" spans="1:28" x14ac:dyDescent="0.25">
      <c r="A30" s="11" t="s">
        <v>500</v>
      </c>
      <c r="B30" s="13">
        <v>4520</v>
      </c>
      <c r="C30" s="14">
        <f t="shared" si="0"/>
        <v>0</v>
      </c>
      <c r="D30" s="15">
        <v>4520</v>
      </c>
      <c r="E30" s="14">
        <v>0.22232941000000001</v>
      </c>
      <c r="F30" s="16">
        <v>6.6866560000000005E-2</v>
      </c>
      <c r="G30" s="14">
        <v>0.51125500000000001</v>
      </c>
      <c r="H30" s="16">
        <v>0.10757287</v>
      </c>
      <c r="I30" s="14">
        <v>5.0014299299999996</v>
      </c>
      <c r="J30" s="16">
        <v>0.40585637000000002</v>
      </c>
      <c r="K30" s="14">
        <v>12.42903272</v>
      </c>
      <c r="L30" s="16">
        <v>0.58429337999999997</v>
      </c>
      <c r="M30" s="14">
        <v>19.59030108</v>
      </c>
      <c r="N30" s="16">
        <v>0.66912397999999995</v>
      </c>
      <c r="O30" s="14">
        <v>14.16787192</v>
      </c>
      <c r="P30" s="16">
        <v>0.48677425000000002</v>
      </c>
      <c r="Q30" s="14">
        <v>39.232260070000002</v>
      </c>
      <c r="R30" s="16">
        <v>0.92569920999999999</v>
      </c>
      <c r="S30" s="14">
        <v>0</v>
      </c>
      <c r="T30" s="16">
        <v>0</v>
      </c>
      <c r="U30" s="14" t="s">
        <v>582</v>
      </c>
      <c r="V30" s="16" t="s">
        <v>582</v>
      </c>
      <c r="W30" s="14">
        <v>0</v>
      </c>
      <c r="X30" s="16">
        <v>0</v>
      </c>
      <c r="Y30" s="14">
        <v>0</v>
      </c>
      <c r="Z30" s="16">
        <v>0</v>
      </c>
      <c r="AA30" s="14">
        <v>8.8455198700000004</v>
      </c>
      <c r="AB30" s="16">
        <v>0.62813801999999996</v>
      </c>
    </row>
    <row r="31" spans="1:28" x14ac:dyDescent="0.25">
      <c r="A31" s="11" t="s">
        <v>501</v>
      </c>
      <c r="B31" s="13">
        <v>5456</v>
      </c>
      <c r="C31" s="14">
        <f t="shared" si="0"/>
        <v>0</v>
      </c>
      <c r="D31" s="15">
        <v>5456</v>
      </c>
      <c r="E31" s="14">
        <v>0.25714002000000002</v>
      </c>
      <c r="F31" s="16">
        <v>7.8985299999999994E-2</v>
      </c>
      <c r="G31" s="14">
        <v>8.7604210000000002E-2</v>
      </c>
      <c r="H31" s="16">
        <v>3.786047E-2</v>
      </c>
      <c r="I31" s="14">
        <v>1.7665111200000001</v>
      </c>
      <c r="J31" s="16">
        <v>0.19579985999999999</v>
      </c>
      <c r="K31" s="14">
        <v>2.70491305</v>
      </c>
      <c r="L31" s="16">
        <v>0.22450349999999999</v>
      </c>
      <c r="M31" s="14">
        <v>20.105601249999999</v>
      </c>
      <c r="N31" s="16">
        <v>0.72039021999999997</v>
      </c>
      <c r="O31" s="14">
        <v>33.330081610000001</v>
      </c>
      <c r="P31" s="16">
        <v>0.85313744000000002</v>
      </c>
      <c r="Q31" s="14">
        <v>37.34935153</v>
      </c>
      <c r="R31" s="16">
        <v>1.04897003</v>
      </c>
      <c r="S31" s="14">
        <v>0</v>
      </c>
      <c r="T31" s="16">
        <v>0</v>
      </c>
      <c r="U31" s="14" t="s">
        <v>582</v>
      </c>
      <c r="V31" s="16" t="s">
        <v>582</v>
      </c>
      <c r="W31" s="14">
        <v>0</v>
      </c>
      <c r="X31" s="16">
        <v>0</v>
      </c>
      <c r="Y31" s="14">
        <v>0</v>
      </c>
      <c r="Z31" s="16">
        <v>0</v>
      </c>
      <c r="AA31" s="14">
        <v>4.3987972099999997</v>
      </c>
      <c r="AB31" s="16">
        <v>0.58987752999999998</v>
      </c>
    </row>
    <row r="32" spans="1:28" x14ac:dyDescent="0.25">
      <c r="A32" s="11" t="s">
        <v>502</v>
      </c>
      <c r="B32" s="13">
        <v>4478</v>
      </c>
      <c r="C32" s="14">
        <f t="shared" si="0"/>
        <v>0</v>
      </c>
      <c r="D32" s="15">
        <v>4478</v>
      </c>
      <c r="E32" s="14">
        <v>0</v>
      </c>
      <c r="F32" s="16">
        <v>0</v>
      </c>
      <c r="G32" s="14">
        <v>0</v>
      </c>
      <c r="H32" s="16">
        <v>0</v>
      </c>
      <c r="I32" s="14">
        <v>6.4049815900000002</v>
      </c>
      <c r="J32" s="16">
        <v>0.42977685999999998</v>
      </c>
      <c r="K32" s="14">
        <v>17.769584129999998</v>
      </c>
      <c r="L32" s="16">
        <v>0.73538163999999995</v>
      </c>
      <c r="M32" s="14">
        <v>51.972123719999999</v>
      </c>
      <c r="N32" s="16">
        <v>0.84678695999999998</v>
      </c>
      <c r="O32" s="14">
        <v>0</v>
      </c>
      <c r="P32" s="16">
        <v>0</v>
      </c>
      <c r="Q32" s="14">
        <v>22.311516529999999</v>
      </c>
      <c r="R32" s="16">
        <v>0.83044167000000002</v>
      </c>
      <c r="S32" s="14">
        <v>0</v>
      </c>
      <c r="T32" s="16">
        <v>0</v>
      </c>
      <c r="U32" s="14" t="s">
        <v>582</v>
      </c>
      <c r="V32" s="16" t="s">
        <v>582</v>
      </c>
      <c r="W32" s="14">
        <v>0</v>
      </c>
      <c r="X32" s="16">
        <v>0</v>
      </c>
      <c r="Y32" s="14">
        <v>0</v>
      </c>
      <c r="Z32" s="16">
        <v>0</v>
      </c>
      <c r="AA32" s="14">
        <v>1.5417940400000001</v>
      </c>
      <c r="AB32" s="16">
        <v>0.18049564000000001</v>
      </c>
    </row>
    <row r="33" spans="1:28" x14ac:dyDescent="0.25">
      <c r="A33" s="11" t="s">
        <v>503</v>
      </c>
      <c r="B33" s="13">
        <v>7325</v>
      </c>
      <c r="C33" s="14">
        <f t="shared" si="0"/>
        <v>0</v>
      </c>
      <c r="D33" s="15">
        <v>7325</v>
      </c>
      <c r="E33" s="14">
        <v>4.5234170599999999</v>
      </c>
      <c r="F33" s="16">
        <v>0.32247980999999998</v>
      </c>
      <c r="G33" s="14">
        <v>11.4159446</v>
      </c>
      <c r="H33" s="16">
        <v>0.47226167000000002</v>
      </c>
      <c r="I33" s="14">
        <v>23.044352060000001</v>
      </c>
      <c r="J33" s="16">
        <v>0.76677004000000004</v>
      </c>
      <c r="K33" s="14">
        <v>6.2694116199999996</v>
      </c>
      <c r="L33" s="16">
        <v>0.37574706000000002</v>
      </c>
      <c r="M33" s="14">
        <v>20.089895630000001</v>
      </c>
      <c r="N33" s="16">
        <v>0.70967356999999998</v>
      </c>
      <c r="O33" s="14">
        <v>7.9152692699999996</v>
      </c>
      <c r="P33" s="16">
        <v>0.37999118999999998</v>
      </c>
      <c r="Q33" s="14">
        <v>24.747809610000001</v>
      </c>
      <c r="R33" s="16">
        <v>1.0489390000000001</v>
      </c>
      <c r="S33" s="14">
        <v>0</v>
      </c>
      <c r="T33" s="16">
        <v>0</v>
      </c>
      <c r="U33" s="14" t="s">
        <v>582</v>
      </c>
      <c r="V33" s="16" t="s">
        <v>582</v>
      </c>
      <c r="W33" s="14">
        <v>0</v>
      </c>
      <c r="X33" s="16">
        <v>0</v>
      </c>
      <c r="Y33" s="14">
        <v>0</v>
      </c>
      <c r="Z33" s="16">
        <v>0</v>
      </c>
      <c r="AA33" s="14">
        <v>1.99390015</v>
      </c>
      <c r="AB33" s="16">
        <v>0.21874117000000001</v>
      </c>
    </row>
    <row r="34" spans="1:28" x14ac:dyDescent="0.25">
      <c r="A34" s="11" t="s">
        <v>504</v>
      </c>
      <c r="B34" s="13">
        <v>6350</v>
      </c>
      <c r="C34" s="14">
        <f t="shared" si="0"/>
        <v>0</v>
      </c>
      <c r="D34" s="15">
        <v>6350</v>
      </c>
      <c r="E34" s="14">
        <v>0.11666045999999999</v>
      </c>
      <c r="F34" s="16">
        <v>5.0669169999999999E-2</v>
      </c>
      <c r="G34" s="14">
        <v>0.52222939000000002</v>
      </c>
      <c r="H34" s="16">
        <v>0.20385074</v>
      </c>
      <c r="I34" s="14">
        <v>2.7488943799999999</v>
      </c>
      <c r="J34" s="16">
        <v>0.37468002</v>
      </c>
      <c r="K34" s="14">
        <v>9.6559972500000004</v>
      </c>
      <c r="L34" s="16">
        <v>0.43638911000000002</v>
      </c>
      <c r="M34" s="14">
        <v>47.223680109999997</v>
      </c>
      <c r="N34" s="16">
        <v>0.84496550000000004</v>
      </c>
      <c r="O34" s="14">
        <v>8.2647848699999997</v>
      </c>
      <c r="P34" s="16">
        <v>0.38647717999999998</v>
      </c>
      <c r="Q34" s="14">
        <v>29.799460490000001</v>
      </c>
      <c r="R34" s="16">
        <v>0.88189044999999999</v>
      </c>
      <c r="S34" s="14">
        <v>0</v>
      </c>
      <c r="T34" s="16">
        <v>0</v>
      </c>
      <c r="U34" s="14" t="s">
        <v>582</v>
      </c>
      <c r="V34" s="16" t="s">
        <v>582</v>
      </c>
      <c r="W34" s="14">
        <v>0</v>
      </c>
      <c r="X34" s="16">
        <v>0</v>
      </c>
      <c r="Y34" s="14">
        <v>0</v>
      </c>
      <c r="Z34" s="16">
        <v>0</v>
      </c>
      <c r="AA34" s="14">
        <v>1.6682930600000001</v>
      </c>
      <c r="AB34" s="16">
        <v>0.30749628000000001</v>
      </c>
    </row>
    <row r="35" spans="1:28" x14ac:dyDescent="0.25">
      <c r="A35" s="11" t="s">
        <v>505</v>
      </c>
      <c r="B35" s="13">
        <v>6406</v>
      </c>
      <c r="C35" s="14">
        <f t="shared" si="0"/>
        <v>0</v>
      </c>
      <c r="D35" s="15">
        <v>6406</v>
      </c>
      <c r="E35" s="14">
        <v>3.1631680000000002E-2</v>
      </c>
      <c r="F35" s="16">
        <v>2.6362819999999999E-2</v>
      </c>
      <c r="G35" s="14">
        <v>4.5050560000000003E-2</v>
      </c>
      <c r="H35" s="16">
        <v>2.6443629999999999E-2</v>
      </c>
      <c r="I35" s="14">
        <v>2.0431609000000002</v>
      </c>
      <c r="J35" s="16">
        <v>0.21958794000000001</v>
      </c>
      <c r="K35" s="14">
        <v>24.274514159999999</v>
      </c>
      <c r="L35" s="16">
        <v>0.61755335</v>
      </c>
      <c r="M35" s="14">
        <v>17.415848919999998</v>
      </c>
      <c r="N35" s="16">
        <v>0.55802499999999999</v>
      </c>
      <c r="O35" s="14">
        <v>18.50015192</v>
      </c>
      <c r="P35" s="16">
        <v>0.57250568000000002</v>
      </c>
      <c r="Q35" s="14">
        <v>36.537366169999999</v>
      </c>
      <c r="R35" s="16">
        <v>0.68720123</v>
      </c>
      <c r="S35" s="14">
        <v>0</v>
      </c>
      <c r="T35" s="16">
        <v>0</v>
      </c>
      <c r="U35" s="14" t="s">
        <v>582</v>
      </c>
      <c r="V35" s="16" t="s">
        <v>582</v>
      </c>
      <c r="W35" s="14">
        <v>0</v>
      </c>
      <c r="X35" s="16">
        <v>0</v>
      </c>
      <c r="Y35" s="14">
        <v>0</v>
      </c>
      <c r="Z35" s="16">
        <v>0</v>
      </c>
      <c r="AA35" s="14">
        <v>1.15227569</v>
      </c>
      <c r="AB35" s="16">
        <v>0.18285965000000001</v>
      </c>
    </row>
    <row r="36" spans="1:28" x14ac:dyDescent="0.25">
      <c r="A36" s="11" t="s">
        <v>506</v>
      </c>
      <c r="B36" s="13">
        <v>6736</v>
      </c>
      <c r="C36" s="14">
        <f t="shared" si="0"/>
        <v>0</v>
      </c>
      <c r="D36" s="15">
        <v>6736</v>
      </c>
      <c r="E36" s="14">
        <v>1.10969987</v>
      </c>
      <c r="F36" s="16">
        <v>0.14473854</v>
      </c>
      <c r="G36" s="14">
        <v>6.7124679599999997</v>
      </c>
      <c r="H36" s="16">
        <v>0.50011673999999995</v>
      </c>
      <c r="I36" s="14">
        <v>16.649971789999999</v>
      </c>
      <c r="J36" s="16">
        <v>0.72554008000000003</v>
      </c>
      <c r="K36" s="14">
        <v>7.1111457500000004</v>
      </c>
      <c r="L36" s="16">
        <v>0.35734674</v>
      </c>
      <c r="M36" s="14">
        <v>12.738327480000001</v>
      </c>
      <c r="N36" s="16">
        <v>0.46234848000000001</v>
      </c>
      <c r="O36" s="14">
        <v>16.06778134</v>
      </c>
      <c r="P36" s="16">
        <v>0.48768605999999998</v>
      </c>
      <c r="Q36" s="14">
        <v>38.027126160000002</v>
      </c>
      <c r="R36" s="16">
        <v>1.1552447400000001</v>
      </c>
      <c r="S36" s="14">
        <v>0</v>
      </c>
      <c r="T36" s="16">
        <v>0</v>
      </c>
      <c r="U36" s="14" t="s">
        <v>582</v>
      </c>
      <c r="V36" s="16" t="s">
        <v>582</v>
      </c>
      <c r="W36" s="14">
        <v>0</v>
      </c>
      <c r="X36" s="16">
        <v>0</v>
      </c>
      <c r="Y36" s="14">
        <v>0</v>
      </c>
      <c r="Z36" s="16">
        <v>0</v>
      </c>
      <c r="AA36" s="14">
        <v>1.5834796499999999</v>
      </c>
      <c r="AB36" s="16">
        <v>0.18969712</v>
      </c>
    </row>
    <row r="37" spans="1:28" x14ac:dyDescent="0.25">
      <c r="A37" s="11" t="s">
        <v>507</v>
      </c>
      <c r="B37" s="13">
        <v>5458</v>
      </c>
      <c r="C37" s="14">
        <f t="shared" si="0"/>
        <v>0</v>
      </c>
      <c r="D37" s="15">
        <v>5458</v>
      </c>
      <c r="E37" s="14">
        <v>0.74023441000000001</v>
      </c>
      <c r="F37" s="16">
        <v>0.13084424</v>
      </c>
      <c r="G37" s="14">
        <v>0.52288307000000001</v>
      </c>
      <c r="H37" s="16">
        <v>9.4836779999999996E-2</v>
      </c>
      <c r="I37" s="14">
        <v>3.42268975</v>
      </c>
      <c r="J37" s="16">
        <v>0.32603897999999998</v>
      </c>
      <c r="K37" s="14">
        <v>5.41904962</v>
      </c>
      <c r="L37" s="16">
        <v>0.33094509</v>
      </c>
      <c r="M37" s="14">
        <v>15.064588430000001</v>
      </c>
      <c r="N37" s="16">
        <v>0.53411836000000001</v>
      </c>
      <c r="O37" s="14">
        <v>18.823189039999999</v>
      </c>
      <c r="P37" s="16">
        <v>0.55082361000000002</v>
      </c>
      <c r="Q37" s="14">
        <v>51.528720110000002</v>
      </c>
      <c r="R37" s="16">
        <v>1.0136044500000001</v>
      </c>
      <c r="S37" s="14">
        <v>0</v>
      </c>
      <c r="T37" s="16">
        <v>0</v>
      </c>
      <c r="U37" s="14" t="s">
        <v>582</v>
      </c>
      <c r="V37" s="16" t="s">
        <v>582</v>
      </c>
      <c r="W37" s="14">
        <v>0</v>
      </c>
      <c r="X37" s="16">
        <v>0</v>
      </c>
      <c r="Y37" s="14">
        <v>0</v>
      </c>
      <c r="Z37" s="16">
        <v>0</v>
      </c>
      <c r="AA37" s="14">
        <v>4.4786455700000003</v>
      </c>
      <c r="AB37" s="16">
        <v>0.48470675000000002</v>
      </c>
    </row>
    <row r="38" spans="1:28" x14ac:dyDescent="0.25">
      <c r="A38" s="11" t="s">
        <v>508</v>
      </c>
      <c r="B38" s="13">
        <v>5860</v>
      </c>
      <c r="C38" s="14">
        <f t="shared" si="0"/>
        <v>0</v>
      </c>
      <c r="D38" s="15">
        <v>5860</v>
      </c>
      <c r="E38" s="14">
        <v>0.53526726000000002</v>
      </c>
      <c r="F38" s="16">
        <v>0.11443354999999999</v>
      </c>
      <c r="G38" s="14">
        <v>1.4527127200000001</v>
      </c>
      <c r="H38" s="16">
        <v>0.20297303999999999</v>
      </c>
      <c r="I38" s="14">
        <v>9.4798384500000008</v>
      </c>
      <c r="J38" s="16">
        <v>0.56030561000000001</v>
      </c>
      <c r="K38" s="14">
        <v>14.62166601</v>
      </c>
      <c r="L38" s="16">
        <v>0.56711451000000002</v>
      </c>
      <c r="M38" s="14">
        <v>9.3991706399999995</v>
      </c>
      <c r="N38" s="16">
        <v>0.45055362999999998</v>
      </c>
      <c r="O38" s="14">
        <v>27.17115179</v>
      </c>
      <c r="P38" s="16">
        <v>0.75622053</v>
      </c>
      <c r="Q38" s="14">
        <v>35.366154829999999</v>
      </c>
      <c r="R38" s="16">
        <v>1.0099139800000001</v>
      </c>
      <c r="S38" s="14">
        <v>0</v>
      </c>
      <c r="T38" s="16">
        <v>0</v>
      </c>
      <c r="U38" s="14" t="s">
        <v>582</v>
      </c>
      <c r="V38" s="16" t="s">
        <v>582</v>
      </c>
      <c r="W38" s="14">
        <v>0</v>
      </c>
      <c r="X38" s="16">
        <v>0</v>
      </c>
      <c r="Y38" s="14">
        <v>0</v>
      </c>
      <c r="Z38" s="16">
        <v>0</v>
      </c>
      <c r="AA38" s="14">
        <v>1.9740382999999999</v>
      </c>
      <c r="AB38" s="16">
        <v>0.20334195999999999</v>
      </c>
    </row>
    <row r="39" spans="1:28" x14ac:dyDescent="0.25">
      <c r="A39" s="11" t="s">
        <v>509</v>
      </c>
      <c r="B39" s="13">
        <v>5895</v>
      </c>
      <c r="C39" s="14">
        <f t="shared" si="0"/>
        <v>0</v>
      </c>
      <c r="D39" s="15">
        <v>5895</v>
      </c>
      <c r="E39" s="14">
        <v>3.2621648400000001</v>
      </c>
      <c r="F39" s="16">
        <v>0.31151273000000002</v>
      </c>
      <c r="G39" s="14">
        <v>24.74687351</v>
      </c>
      <c r="H39" s="16">
        <v>1.023182</v>
      </c>
      <c r="I39" s="14">
        <v>22.52108286</v>
      </c>
      <c r="J39" s="16">
        <v>0.61857640000000003</v>
      </c>
      <c r="K39" s="14">
        <v>9.9206519400000008</v>
      </c>
      <c r="L39" s="16">
        <v>0.45110147</v>
      </c>
      <c r="M39" s="14">
        <v>9.0380240100000009</v>
      </c>
      <c r="N39" s="16">
        <v>0.50133302000000002</v>
      </c>
      <c r="O39" s="14">
        <v>13.609914870000001</v>
      </c>
      <c r="P39" s="16">
        <v>0.64905879</v>
      </c>
      <c r="Q39" s="14">
        <v>16.27838933</v>
      </c>
      <c r="R39" s="16">
        <v>1.0683988600000001</v>
      </c>
      <c r="S39" s="14">
        <v>0</v>
      </c>
      <c r="T39" s="16">
        <v>0</v>
      </c>
      <c r="U39" s="14" t="s">
        <v>582</v>
      </c>
      <c r="V39" s="16" t="s">
        <v>582</v>
      </c>
      <c r="W39" s="14">
        <v>0</v>
      </c>
      <c r="X39" s="16">
        <v>0</v>
      </c>
      <c r="Y39" s="14">
        <v>0</v>
      </c>
      <c r="Z39" s="16">
        <v>0</v>
      </c>
      <c r="AA39" s="14">
        <v>0.62289863999999995</v>
      </c>
      <c r="AB39" s="16">
        <v>0.13193680999999999</v>
      </c>
    </row>
    <row r="40" spans="1:28" x14ac:dyDescent="0.25">
      <c r="A40" s="11" t="s">
        <v>510</v>
      </c>
      <c r="B40" s="13">
        <v>14157</v>
      </c>
      <c r="C40" s="14">
        <f t="shared" si="0"/>
        <v>0</v>
      </c>
      <c r="D40" s="15">
        <v>14157</v>
      </c>
      <c r="E40" s="14">
        <v>0.35199382000000001</v>
      </c>
      <c r="F40" s="16">
        <v>8.0530000000000004E-2</v>
      </c>
      <c r="G40" s="14">
        <v>0.41917609</v>
      </c>
      <c r="H40" s="16">
        <v>8.0176700000000004E-2</v>
      </c>
      <c r="I40" s="14">
        <v>2.2182519100000002</v>
      </c>
      <c r="J40" s="16">
        <v>0.23236676000000001</v>
      </c>
      <c r="K40" s="14">
        <v>15.142043559999999</v>
      </c>
      <c r="L40" s="16">
        <v>0.56677668999999997</v>
      </c>
      <c r="M40" s="14">
        <v>15.640969760000001</v>
      </c>
      <c r="N40" s="16">
        <v>0.51566586000000003</v>
      </c>
      <c r="O40" s="14">
        <v>18.36786639</v>
      </c>
      <c r="P40" s="16">
        <v>0.64608432999999998</v>
      </c>
      <c r="Q40" s="14">
        <v>38.608677030000003</v>
      </c>
      <c r="R40" s="16">
        <v>1.0047656300000001</v>
      </c>
      <c r="S40" s="14">
        <v>0</v>
      </c>
      <c r="T40" s="16">
        <v>0</v>
      </c>
      <c r="U40" s="14" t="s">
        <v>582</v>
      </c>
      <c r="V40" s="16" t="s">
        <v>582</v>
      </c>
      <c r="W40" s="14">
        <v>0</v>
      </c>
      <c r="X40" s="16">
        <v>0</v>
      </c>
      <c r="Y40" s="14">
        <v>0</v>
      </c>
      <c r="Z40" s="16">
        <v>0</v>
      </c>
      <c r="AA40" s="14">
        <v>9.2510214400000006</v>
      </c>
      <c r="AB40" s="16">
        <v>0.80131870000000005</v>
      </c>
    </row>
    <row r="41" spans="1:28" x14ac:dyDescent="0.25">
      <c r="A41" s="11" t="s">
        <v>511</v>
      </c>
      <c r="B41" s="13">
        <v>5712</v>
      </c>
      <c r="C41" s="14">
        <f t="shared" si="0"/>
        <v>0</v>
      </c>
      <c r="D41" s="15">
        <v>5712</v>
      </c>
      <c r="E41" s="14">
        <v>1.21667043</v>
      </c>
      <c r="F41" s="16">
        <v>0.26524862999999999</v>
      </c>
      <c r="G41" s="14">
        <v>2.7327519699999998</v>
      </c>
      <c r="H41" s="16">
        <v>0.35617848000000002</v>
      </c>
      <c r="I41" s="14">
        <v>6.51073448</v>
      </c>
      <c r="J41" s="16">
        <v>0.53145149999999997</v>
      </c>
      <c r="K41" s="14">
        <v>0</v>
      </c>
      <c r="L41" s="16">
        <v>0</v>
      </c>
      <c r="M41" s="14">
        <v>27.477552150000001</v>
      </c>
      <c r="N41" s="16">
        <v>0.70038942999999998</v>
      </c>
      <c r="O41" s="14">
        <v>14.829081629999999</v>
      </c>
      <c r="P41" s="16">
        <v>0.48467623999999998</v>
      </c>
      <c r="Q41" s="14">
        <v>45.28760484</v>
      </c>
      <c r="R41" s="16">
        <v>1.42732766</v>
      </c>
      <c r="S41" s="14">
        <v>0</v>
      </c>
      <c r="T41" s="16">
        <v>0</v>
      </c>
      <c r="U41" s="14" t="s">
        <v>582</v>
      </c>
      <c r="V41" s="16" t="s">
        <v>582</v>
      </c>
      <c r="W41" s="14">
        <v>0</v>
      </c>
      <c r="X41" s="16">
        <v>0</v>
      </c>
      <c r="Y41" s="14">
        <v>0</v>
      </c>
      <c r="Z41" s="16">
        <v>0</v>
      </c>
      <c r="AA41" s="14">
        <v>1.9456045</v>
      </c>
      <c r="AB41" s="16">
        <v>0.26828075000000001</v>
      </c>
    </row>
    <row r="42" spans="1:28" x14ac:dyDescent="0.25">
      <c r="A42" s="11" t="s">
        <v>512</v>
      </c>
      <c r="B42" s="13">
        <f>IF(COUNT(B7:B41) &gt; 0, AVERAGE(B7:B41), "\u2014")</f>
        <v>7103.4285714285716</v>
      </c>
      <c r="C42" s="14">
        <f>IF(COUNT(C7:C41) &gt; 0, AVERAGE(C7:C41), "—")</f>
        <v>0</v>
      </c>
      <c r="D42" s="15">
        <f>IF(COUNT(D7:D41) &gt; 0, AVERAGE(D7:D41), "—")</f>
        <v>7103.4285714285716</v>
      </c>
      <c r="E42" s="14">
        <f>IF(COUNT(E7:E41) &gt; 0, AVERAGE(E7:E41), "—")</f>
        <v>0.73726740971428573</v>
      </c>
      <c r="F42" s="16">
        <f>IF(COUNT(F7:F41) &gt; 0, SQRT(SUMSQ(F7:F41)/(COUNT(F7:F41)*COUNT(F7:F41)) ), "—")</f>
        <v>2.5044747176989759E-2</v>
      </c>
      <c r="G42" s="14">
        <f>IF(COUNT(G7:G41) &gt; 0, AVERAGE(G7:G41), "—")</f>
        <v>2.4034013619999994</v>
      </c>
      <c r="H42" s="16">
        <f>IF(COUNT(H7:H41) &gt; 0, SQRT(SUMSQ(H7:H41)/(COUNT(H7:H41)*COUNT(H7:H41)) ), "—")</f>
        <v>4.8035849332862861E-2</v>
      </c>
      <c r="I42" s="14">
        <f>IF(COUNT(I7:I41) &gt; 0, AVERAGE(I7:I41), "—")</f>
        <v>7.3765118102857139</v>
      </c>
      <c r="J42" s="16">
        <f>IF(COUNT(J7:J41) &gt; 0, SQRT(SUMSQ(J7:J41)/(COUNT(J7:J41)*COUNT(J7:J41)) ), "—")</f>
        <v>7.3834860878166236E-2</v>
      </c>
      <c r="K42" s="14">
        <f>IF(COUNT(K7:K41) &gt; 0, AVERAGE(K7:K41), "—")</f>
        <v>7.702993780571429</v>
      </c>
      <c r="L42" s="16">
        <f>IF(COUNT(L7:L41) &gt; 0, SQRT(SUMSQ(L7:L41)/(COUNT(L7:L41)*COUNT(L7:L41)) ), "—")</f>
        <v>6.8885442926201926E-2</v>
      </c>
      <c r="M42" s="14">
        <f>IF(COUNT(M7:M41) &gt; 0, AVERAGE(M7:M41), "—")</f>
        <v>23.447528932857136</v>
      </c>
      <c r="N42" s="16">
        <f>IF(COUNT(N7:N41) &gt; 0, SQRT(SUMSQ(N7:N41)/(COUNT(N7:N41)*COUNT(N7:N41)) ), "—")</f>
        <v>0.11348927530419618</v>
      </c>
      <c r="O42" s="14">
        <f>IF(COUNT(O7:O41) &gt; 0, AVERAGE(O7:O41), "—")</f>
        <v>17.061635894571427</v>
      </c>
      <c r="P42" s="16">
        <f>IF(COUNT(P7:P41) &gt; 0, SQRT(SUMSQ(P7:P41)/(COUNT(P7:P41)*COUNT(P7:P41)) ), "—")</f>
        <v>9.5778494487048352E-2</v>
      </c>
      <c r="Q42" s="14">
        <f>IF(COUNT(Q7:Q41) &gt; 0, AVERAGE(Q7:Q41), "—")</f>
        <v>38.080425224000003</v>
      </c>
      <c r="R42" s="16">
        <f>IF(COUNT(R7:R41) &gt; 0, SQRT(SUMSQ(R7:R41)/(COUNT(R7:R41)*COUNT(R7:R41)) ), "—")</f>
        <v>0.16367063184844161</v>
      </c>
      <c r="S42" s="14">
        <f>IF(COUNT(S7:S41) &gt; 0, AVERAGE(S7:S41), "—")</f>
        <v>0</v>
      </c>
      <c r="T42" s="16">
        <f>IF(COUNT(T7:T41) &gt; 0, SQRT(SUMSQ(T7:T41)/(COUNT(T7:T41)*COUNT(T7:T41)) ), "—")</f>
        <v>0</v>
      </c>
      <c r="U42" s="14" t="str">
        <f>IF(COUNT(U7:U41) &gt; 0, AVERAGE(U7:U41), "—")</f>
        <v>—</v>
      </c>
      <c r="V42" s="16" t="str">
        <f>IF(COUNT(V7:V41) &gt; 0, SQRT(SUMSQ(V7:V41)/(COUNT(V7:V41)*COUNT(V7:V41)) ), "—")</f>
        <v>—</v>
      </c>
      <c r="W42" s="14">
        <f>IF(COUNT(W7:W41) &gt; 0, AVERAGE(W7:W41), "—")</f>
        <v>0</v>
      </c>
      <c r="X42" s="16">
        <f>IF(COUNT(X7:X41) &gt; 0, SQRT(SUMSQ(X7:X41)/(COUNT(X7:X41)*COUNT(X7:X41)) ), "—")</f>
        <v>0</v>
      </c>
      <c r="Y42" s="14">
        <f>IF(COUNT(Y7:Y41) &gt; 0, AVERAGE(Y7:Y41), "—")</f>
        <v>0</v>
      </c>
      <c r="Z42" s="16">
        <f>IF(COUNT(Z7:Z41) &gt; 0, SQRT(SUMSQ(Z7:Z41)/(COUNT(Z7:Z41)*COUNT(Z7:Z41)) ), "—")</f>
        <v>0</v>
      </c>
      <c r="AA42" s="14">
        <f>IF(COUNT(AA7:AA41) &gt; 0, AVERAGE(AA7:AA41), "—")</f>
        <v>3.1902355868571428</v>
      </c>
      <c r="AB42" s="16">
        <f>IF(COUNT(AB7:AB41) &gt; 0, SQRT(SUMSQ(AB7:AB41)/(COUNT(AB7:AB41)*COUNT(AB7:AB41)) ), "—")</f>
        <v>6.2388525977217821E-2</v>
      </c>
    </row>
    <row r="43" spans="1:28"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2"/>
    </row>
    <row r="44" spans="1:2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row>
    <row r="45" spans="1:28" x14ac:dyDescent="0.25">
      <c r="A45" s="11" t="s">
        <v>515</v>
      </c>
      <c r="B45" s="13">
        <v>5519</v>
      </c>
      <c r="C45" s="14">
        <f t="shared" ref="C45:C81" si="1">(0/B45*100)</f>
        <v>0</v>
      </c>
      <c r="D45" s="15">
        <v>5519</v>
      </c>
      <c r="E45" s="14">
        <v>7.5874415500000003</v>
      </c>
      <c r="F45" s="16">
        <v>0.55707010999999995</v>
      </c>
      <c r="G45" s="14">
        <v>6.33712214</v>
      </c>
      <c r="H45" s="16">
        <v>0.45895606</v>
      </c>
      <c r="I45" s="14">
        <v>16.684791189999999</v>
      </c>
      <c r="J45" s="16">
        <v>0.72797250999999996</v>
      </c>
      <c r="K45" s="14">
        <v>5.1511292500000003</v>
      </c>
      <c r="L45" s="16">
        <v>0.33983653000000003</v>
      </c>
      <c r="M45" s="14">
        <v>34.734733040000002</v>
      </c>
      <c r="N45" s="16">
        <v>0.87149642000000005</v>
      </c>
      <c r="O45" s="14">
        <v>9.6600474999999992</v>
      </c>
      <c r="P45" s="16">
        <v>0.64746484000000004</v>
      </c>
      <c r="Q45" s="14">
        <v>16.827579849999999</v>
      </c>
      <c r="R45" s="16">
        <v>0.89550799999999997</v>
      </c>
      <c r="S45" s="14">
        <v>0</v>
      </c>
      <c r="T45" s="16">
        <v>0</v>
      </c>
      <c r="U45" s="14" t="s">
        <v>582</v>
      </c>
      <c r="V45" s="16" t="s">
        <v>582</v>
      </c>
      <c r="W45" s="14">
        <v>0</v>
      </c>
      <c r="X45" s="16">
        <v>0</v>
      </c>
      <c r="Y45" s="14">
        <v>0</v>
      </c>
      <c r="Z45" s="16">
        <v>0</v>
      </c>
      <c r="AA45" s="14">
        <v>3.0171554700000001</v>
      </c>
      <c r="AB45" s="16">
        <v>0.34019461000000001</v>
      </c>
    </row>
    <row r="46" spans="1:28" x14ac:dyDescent="0.25">
      <c r="A46" s="11" t="s">
        <v>516</v>
      </c>
      <c r="B46" s="13">
        <v>23141</v>
      </c>
      <c r="C46" s="14">
        <f t="shared" si="1"/>
        <v>0</v>
      </c>
      <c r="D46" s="15">
        <v>23141</v>
      </c>
      <c r="E46" s="14">
        <v>3.2737290799999998</v>
      </c>
      <c r="F46" s="16">
        <v>0.20150815999999999</v>
      </c>
      <c r="G46" s="14">
        <v>10.898005830000001</v>
      </c>
      <c r="H46" s="16">
        <v>0.42458564999999998</v>
      </c>
      <c r="I46" s="14">
        <v>16.558027890000002</v>
      </c>
      <c r="J46" s="16">
        <v>0.42547374999999998</v>
      </c>
      <c r="K46" s="14">
        <v>2.01677252</v>
      </c>
      <c r="L46" s="16">
        <v>0.12126781</v>
      </c>
      <c r="M46" s="14">
        <v>33.167425369999997</v>
      </c>
      <c r="N46" s="16">
        <v>0.63502150000000002</v>
      </c>
      <c r="O46" s="14">
        <v>3.7493618099999999</v>
      </c>
      <c r="P46" s="16">
        <v>0.18438309999999999</v>
      </c>
      <c r="Q46" s="14">
        <v>23.753314700000001</v>
      </c>
      <c r="R46" s="16">
        <v>0.73460581000000003</v>
      </c>
      <c r="S46" s="14">
        <v>0</v>
      </c>
      <c r="T46" s="16">
        <v>0</v>
      </c>
      <c r="U46" s="14" t="s">
        <v>582</v>
      </c>
      <c r="V46" s="16" t="s">
        <v>582</v>
      </c>
      <c r="W46" s="14">
        <v>0</v>
      </c>
      <c r="X46" s="16">
        <v>0</v>
      </c>
      <c r="Y46" s="14">
        <v>0</v>
      </c>
      <c r="Z46" s="16">
        <v>0</v>
      </c>
      <c r="AA46" s="14">
        <v>6.5833627899999998</v>
      </c>
      <c r="AB46" s="16">
        <v>0.65225162999999997</v>
      </c>
    </row>
    <row r="47" spans="1:28" x14ac:dyDescent="0.25">
      <c r="A47" s="11" t="s">
        <v>517</v>
      </c>
      <c r="B47" s="13">
        <v>5928</v>
      </c>
      <c r="C47" s="14">
        <f t="shared" si="1"/>
        <v>0</v>
      </c>
      <c r="D47" s="15">
        <v>5928</v>
      </c>
      <c r="E47" s="14">
        <v>0.32252818</v>
      </c>
      <c r="F47" s="16">
        <v>0.10525213</v>
      </c>
      <c r="G47" s="14">
        <v>0.62192654000000003</v>
      </c>
      <c r="H47" s="16">
        <v>0.15155539000000001</v>
      </c>
      <c r="I47" s="14">
        <v>4.0130754700000004</v>
      </c>
      <c r="J47" s="16">
        <v>0.42454638</v>
      </c>
      <c r="K47" s="14">
        <v>7.0193795699999999</v>
      </c>
      <c r="L47" s="16">
        <v>0.41410195999999999</v>
      </c>
      <c r="M47" s="14">
        <v>30.7027389</v>
      </c>
      <c r="N47" s="16">
        <v>0.77795831999999998</v>
      </c>
      <c r="O47" s="14">
        <v>8.0439765699999999</v>
      </c>
      <c r="P47" s="16">
        <v>0.42973767000000002</v>
      </c>
      <c r="Q47" s="14">
        <v>46.919642590000002</v>
      </c>
      <c r="R47" s="16">
        <v>1.13019542</v>
      </c>
      <c r="S47" s="14">
        <v>0</v>
      </c>
      <c r="T47" s="16">
        <v>0</v>
      </c>
      <c r="U47" s="14" t="s">
        <v>582</v>
      </c>
      <c r="V47" s="16" t="s">
        <v>582</v>
      </c>
      <c r="W47" s="14">
        <v>0</v>
      </c>
      <c r="X47" s="16">
        <v>0</v>
      </c>
      <c r="Y47" s="14">
        <v>0</v>
      </c>
      <c r="Z47" s="16">
        <v>0</v>
      </c>
      <c r="AA47" s="14">
        <v>2.3567321899999998</v>
      </c>
      <c r="AB47" s="16">
        <v>0.37889012999999999</v>
      </c>
    </row>
    <row r="48" spans="1:28" x14ac:dyDescent="0.25">
      <c r="A48" s="11" t="s">
        <v>518</v>
      </c>
      <c r="B48" s="13">
        <v>9841</v>
      </c>
      <c r="C48" s="14">
        <f t="shared" si="1"/>
        <v>0</v>
      </c>
      <c r="D48" s="15">
        <v>9841</v>
      </c>
      <c r="E48" s="14">
        <v>2.8777518899999999</v>
      </c>
      <c r="F48" s="16">
        <v>0.27627654000000001</v>
      </c>
      <c r="G48" s="14">
        <v>8.1190060499999994</v>
      </c>
      <c r="H48" s="16">
        <v>0.56812439000000003</v>
      </c>
      <c r="I48" s="14">
        <v>41.39651465</v>
      </c>
      <c r="J48" s="16">
        <v>1.1980575099999999</v>
      </c>
      <c r="K48" s="14">
        <v>3.4721759300000001</v>
      </c>
      <c r="L48" s="16">
        <v>0.32873618999999998</v>
      </c>
      <c r="M48" s="14">
        <v>21.110000549999999</v>
      </c>
      <c r="N48" s="16">
        <v>0.76719689000000002</v>
      </c>
      <c r="O48" s="14">
        <v>7.3427115499999998</v>
      </c>
      <c r="P48" s="16">
        <v>0.51848002000000004</v>
      </c>
      <c r="Q48" s="14">
        <v>14.98860902</v>
      </c>
      <c r="R48" s="16">
        <v>1.14894842</v>
      </c>
      <c r="S48" s="14">
        <v>0</v>
      </c>
      <c r="T48" s="16">
        <v>0</v>
      </c>
      <c r="U48" s="14" t="s">
        <v>582</v>
      </c>
      <c r="V48" s="16" t="s">
        <v>582</v>
      </c>
      <c r="W48" s="14">
        <v>0</v>
      </c>
      <c r="X48" s="16">
        <v>0</v>
      </c>
      <c r="Y48" s="14">
        <v>0</v>
      </c>
      <c r="Z48" s="16">
        <v>0</v>
      </c>
      <c r="AA48" s="14">
        <v>0.69323036000000005</v>
      </c>
      <c r="AB48" s="16">
        <v>0.52886783000000004</v>
      </c>
    </row>
    <row r="49" spans="1:28" x14ac:dyDescent="0.25">
      <c r="A49" s="11" t="s">
        <v>519</v>
      </c>
      <c r="B49" s="13">
        <v>6349</v>
      </c>
      <c r="C49" s="14">
        <f t="shared" si="1"/>
        <v>0</v>
      </c>
      <c r="D49" s="15">
        <v>6349</v>
      </c>
      <c r="E49" s="14">
        <v>3.36955538</v>
      </c>
      <c r="F49" s="16">
        <v>0.34016136000000002</v>
      </c>
      <c r="G49" s="14">
        <v>15.63449052</v>
      </c>
      <c r="H49" s="16">
        <v>0.84973001000000004</v>
      </c>
      <c r="I49" s="14">
        <v>13.829823559999999</v>
      </c>
      <c r="J49" s="16">
        <v>0.72330718999999999</v>
      </c>
      <c r="K49" s="14">
        <v>0</v>
      </c>
      <c r="L49" s="16">
        <v>0</v>
      </c>
      <c r="M49" s="14">
        <v>21.486909950000001</v>
      </c>
      <c r="N49" s="16">
        <v>0.63236782000000002</v>
      </c>
      <c r="O49" s="14">
        <v>16.60841314</v>
      </c>
      <c r="P49" s="16">
        <v>0.62778201</v>
      </c>
      <c r="Q49" s="14">
        <v>27.91343041</v>
      </c>
      <c r="R49" s="16">
        <v>1.17505514</v>
      </c>
      <c r="S49" s="14">
        <v>0</v>
      </c>
      <c r="T49" s="16">
        <v>0</v>
      </c>
      <c r="U49" s="14" t="s">
        <v>582</v>
      </c>
      <c r="V49" s="16" t="s">
        <v>582</v>
      </c>
      <c r="W49" s="14">
        <v>0</v>
      </c>
      <c r="X49" s="16">
        <v>0</v>
      </c>
      <c r="Y49" s="14">
        <v>0</v>
      </c>
      <c r="Z49" s="16">
        <v>0</v>
      </c>
      <c r="AA49" s="14">
        <v>1.1573770400000001</v>
      </c>
      <c r="AB49" s="16">
        <v>0.23529036</v>
      </c>
    </row>
    <row r="50" spans="1:28" x14ac:dyDescent="0.25">
      <c r="A50" s="11" t="s">
        <v>520</v>
      </c>
      <c r="B50" s="13">
        <v>11795</v>
      </c>
      <c r="C50" s="14">
        <f t="shared" si="1"/>
        <v>0</v>
      </c>
      <c r="D50" s="15">
        <v>11795</v>
      </c>
      <c r="E50" s="14">
        <v>5.0971519399999998</v>
      </c>
      <c r="F50" s="16">
        <v>0.40838228999999998</v>
      </c>
      <c r="G50" s="14">
        <v>0</v>
      </c>
      <c r="H50" s="16">
        <v>0</v>
      </c>
      <c r="I50" s="14">
        <v>10.466260119999999</v>
      </c>
      <c r="J50" s="16">
        <v>0.58187884999999995</v>
      </c>
      <c r="K50" s="14">
        <v>13.15695049</v>
      </c>
      <c r="L50" s="16">
        <v>0.59793932000000005</v>
      </c>
      <c r="M50" s="14">
        <v>16.12533921</v>
      </c>
      <c r="N50" s="16">
        <v>0.53909280999999998</v>
      </c>
      <c r="O50" s="14">
        <v>22.255542670000001</v>
      </c>
      <c r="P50" s="16">
        <v>0.66500983999999996</v>
      </c>
      <c r="Q50" s="14">
        <v>31.121592360000001</v>
      </c>
      <c r="R50" s="16">
        <v>1.12366655</v>
      </c>
      <c r="S50" s="14">
        <v>0</v>
      </c>
      <c r="T50" s="16">
        <v>0</v>
      </c>
      <c r="U50" s="14" t="s">
        <v>582</v>
      </c>
      <c r="V50" s="16" t="s">
        <v>582</v>
      </c>
      <c r="W50" s="14">
        <v>0</v>
      </c>
      <c r="X50" s="16">
        <v>0</v>
      </c>
      <c r="Y50" s="14">
        <v>0</v>
      </c>
      <c r="Z50" s="16">
        <v>0</v>
      </c>
      <c r="AA50" s="14">
        <v>1.7771632100000001</v>
      </c>
      <c r="AB50" s="16">
        <v>0.51104240000000001</v>
      </c>
    </row>
    <row r="51" spans="1:28" x14ac:dyDescent="0.25">
      <c r="A51" s="11" t="s">
        <v>521</v>
      </c>
      <c r="B51" s="13">
        <v>6866</v>
      </c>
      <c r="C51" s="14">
        <f t="shared" si="1"/>
        <v>0</v>
      </c>
      <c r="D51" s="15">
        <v>6866</v>
      </c>
      <c r="E51" s="14">
        <v>3.52971872</v>
      </c>
      <c r="F51" s="16">
        <v>0.27446034000000002</v>
      </c>
      <c r="G51" s="14">
        <v>13.253475570000001</v>
      </c>
      <c r="H51" s="16">
        <v>0.65710413999999995</v>
      </c>
      <c r="I51" s="14">
        <v>9.0047347700000007</v>
      </c>
      <c r="J51" s="16">
        <v>0.46044343999999998</v>
      </c>
      <c r="K51" s="14">
        <v>0.68360023000000003</v>
      </c>
      <c r="L51" s="16">
        <v>0.10665582999999999</v>
      </c>
      <c r="M51" s="14">
        <v>20.656729429999999</v>
      </c>
      <c r="N51" s="16">
        <v>0.55613690999999998</v>
      </c>
      <c r="O51" s="14">
        <v>11.7911702</v>
      </c>
      <c r="P51" s="16">
        <v>0.41138915999999998</v>
      </c>
      <c r="Q51" s="14">
        <v>38.402799770000001</v>
      </c>
      <c r="R51" s="16">
        <v>1.18339342</v>
      </c>
      <c r="S51" s="14">
        <v>0</v>
      </c>
      <c r="T51" s="16">
        <v>0</v>
      </c>
      <c r="U51" s="14" t="s">
        <v>582</v>
      </c>
      <c r="V51" s="16" t="s">
        <v>582</v>
      </c>
      <c r="W51" s="14">
        <v>0</v>
      </c>
      <c r="X51" s="16">
        <v>0</v>
      </c>
      <c r="Y51" s="14">
        <v>0</v>
      </c>
      <c r="Z51" s="16">
        <v>0</v>
      </c>
      <c r="AA51" s="14">
        <v>2.6777713200000002</v>
      </c>
      <c r="AB51" s="16">
        <v>0.52959864000000001</v>
      </c>
    </row>
    <row r="52" spans="1:28" x14ac:dyDescent="0.25">
      <c r="A52" s="11" t="s">
        <v>522</v>
      </c>
      <c r="B52" s="13">
        <v>5809</v>
      </c>
      <c r="C52" s="14">
        <f t="shared" si="1"/>
        <v>0</v>
      </c>
      <c r="D52" s="15">
        <v>5809</v>
      </c>
      <c r="E52" s="14">
        <v>6.0057989999999999E-2</v>
      </c>
      <c r="F52" s="16">
        <v>3.5055219999999998E-2</v>
      </c>
      <c r="G52" s="14">
        <v>0.14034368</v>
      </c>
      <c r="H52" s="16">
        <v>4.1089870000000001E-2</v>
      </c>
      <c r="I52" s="14">
        <v>3.0091075599999999</v>
      </c>
      <c r="J52" s="16">
        <v>0.29087693999999997</v>
      </c>
      <c r="K52" s="14">
        <v>7.4607877399999998</v>
      </c>
      <c r="L52" s="16">
        <v>0.46421785999999998</v>
      </c>
      <c r="M52" s="14">
        <v>34.878020100000001</v>
      </c>
      <c r="N52" s="16">
        <v>0.71125581000000004</v>
      </c>
      <c r="O52" s="14">
        <v>20.518055560000001</v>
      </c>
      <c r="P52" s="16">
        <v>0.61490016000000003</v>
      </c>
      <c r="Q52" s="14">
        <v>32.530499880000001</v>
      </c>
      <c r="R52" s="16">
        <v>0.81176110000000001</v>
      </c>
      <c r="S52" s="14">
        <v>0</v>
      </c>
      <c r="T52" s="16">
        <v>0</v>
      </c>
      <c r="U52" s="14" t="s">
        <v>582</v>
      </c>
      <c r="V52" s="16" t="s">
        <v>582</v>
      </c>
      <c r="W52" s="14">
        <v>0</v>
      </c>
      <c r="X52" s="16">
        <v>0</v>
      </c>
      <c r="Y52" s="14">
        <v>0</v>
      </c>
      <c r="Z52" s="16">
        <v>0</v>
      </c>
      <c r="AA52" s="14">
        <v>1.4031274899999999</v>
      </c>
      <c r="AB52" s="16">
        <v>0.18762382999999999</v>
      </c>
    </row>
    <row r="53" spans="1:28" x14ac:dyDescent="0.25">
      <c r="A53" s="11" t="s">
        <v>523</v>
      </c>
      <c r="B53" s="13">
        <v>5571</v>
      </c>
      <c r="C53" s="14">
        <f t="shared" si="1"/>
        <v>0</v>
      </c>
      <c r="D53" s="15">
        <v>5571</v>
      </c>
      <c r="E53" s="14">
        <v>0.15058018000000001</v>
      </c>
      <c r="F53" s="16">
        <v>5.4416069999999997E-2</v>
      </c>
      <c r="G53" s="14">
        <v>1.0791986200000001</v>
      </c>
      <c r="H53" s="16">
        <v>0.14619197</v>
      </c>
      <c r="I53" s="14">
        <v>3.3980133700000001</v>
      </c>
      <c r="J53" s="16">
        <v>0.22531128</v>
      </c>
      <c r="K53" s="14">
        <v>3.5416251600000002</v>
      </c>
      <c r="L53" s="16">
        <v>0.26742798000000001</v>
      </c>
      <c r="M53" s="14">
        <v>32.16019446</v>
      </c>
      <c r="N53" s="16">
        <v>0.62110626999999996</v>
      </c>
      <c r="O53" s="14">
        <v>5.09440122</v>
      </c>
      <c r="P53" s="16">
        <v>0.33086482</v>
      </c>
      <c r="Q53" s="14">
        <v>52.775617990000001</v>
      </c>
      <c r="R53" s="16">
        <v>0.63477050000000002</v>
      </c>
      <c r="S53" s="14">
        <v>0</v>
      </c>
      <c r="T53" s="16">
        <v>0</v>
      </c>
      <c r="U53" s="14" t="s">
        <v>582</v>
      </c>
      <c r="V53" s="16" t="s">
        <v>582</v>
      </c>
      <c r="W53" s="14">
        <v>0</v>
      </c>
      <c r="X53" s="16">
        <v>0</v>
      </c>
      <c r="Y53" s="14">
        <v>0</v>
      </c>
      <c r="Z53" s="16">
        <v>0</v>
      </c>
      <c r="AA53" s="14">
        <v>1.80036901</v>
      </c>
      <c r="AB53" s="16">
        <v>0.20856411999999999</v>
      </c>
    </row>
    <row r="54" spans="1:28" x14ac:dyDescent="0.25">
      <c r="A54" s="11" t="s">
        <v>524</v>
      </c>
      <c r="B54" s="13">
        <v>4740</v>
      </c>
      <c r="C54" s="14">
        <f t="shared" si="1"/>
        <v>0</v>
      </c>
      <c r="D54" s="15">
        <v>4740</v>
      </c>
      <c r="E54" s="14">
        <v>2.43949865</v>
      </c>
      <c r="F54" s="16">
        <v>0.28261391000000002</v>
      </c>
      <c r="G54" s="14">
        <v>2.4604778299999999</v>
      </c>
      <c r="H54" s="16">
        <v>0.30246357000000001</v>
      </c>
      <c r="I54" s="14">
        <v>13.19926094</v>
      </c>
      <c r="J54" s="16">
        <v>0.63768948999999997</v>
      </c>
      <c r="K54" s="14">
        <v>2.7330698099999999</v>
      </c>
      <c r="L54" s="16">
        <v>0.2716943</v>
      </c>
      <c r="M54" s="14">
        <v>30.048314269999999</v>
      </c>
      <c r="N54" s="16">
        <v>0.72954291999999998</v>
      </c>
      <c r="O54" s="14">
        <v>9.2840186100000004</v>
      </c>
      <c r="P54" s="16">
        <v>0.4897475</v>
      </c>
      <c r="Q54" s="14">
        <v>38.13848479</v>
      </c>
      <c r="R54" s="16">
        <v>0.98357201000000005</v>
      </c>
      <c r="S54" s="14">
        <v>0</v>
      </c>
      <c r="T54" s="16">
        <v>0</v>
      </c>
      <c r="U54" s="14" t="s">
        <v>582</v>
      </c>
      <c r="V54" s="16" t="s">
        <v>582</v>
      </c>
      <c r="W54" s="14">
        <v>0</v>
      </c>
      <c r="X54" s="16">
        <v>0</v>
      </c>
      <c r="Y54" s="14">
        <v>0</v>
      </c>
      <c r="Z54" s="16">
        <v>0</v>
      </c>
      <c r="AA54" s="14">
        <v>1.6968751</v>
      </c>
      <c r="AB54" s="16">
        <v>0.40884076000000003</v>
      </c>
    </row>
    <row r="55" spans="1:28" x14ac:dyDescent="0.25">
      <c r="A55" s="11" t="s">
        <v>525</v>
      </c>
      <c r="B55" s="13">
        <v>5316</v>
      </c>
      <c r="C55" s="14">
        <f t="shared" si="1"/>
        <v>0</v>
      </c>
      <c r="D55" s="15">
        <v>5316</v>
      </c>
      <c r="E55" s="14">
        <v>2.094644E-2</v>
      </c>
      <c r="F55" s="16">
        <v>2.1967339999999998E-2</v>
      </c>
      <c r="G55" s="14">
        <v>8.2826259999999999E-2</v>
      </c>
      <c r="H55" s="16">
        <v>2.855622E-2</v>
      </c>
      <c r="I55" s="14">
        <v>1.7960176299999999</v>
      </c>
      <c r="J55" s="16">
        <v>0.24405742</v>
      </c>
      <c r="K55" s="14">
        <v>0.74411643000000005</v>
      </c>
      <c r="L55" s="16">
        <v>0.12959221000000001</v>
      </c>
      <c r="M55" s="14">
        <v>41.478141530000002</v>
      </c>
      <c r="N55" s="16">
        <v>0.81776185999999995</v>
      </c>
      <c r="O55" s="14">
        <v>0</v>
      </c>
      <c r="P55" s="16">
        <v>0</v>
      </c>
      <c r="Q55" s="14">
        <v>54.551479729999997</v>
      </c>
      <c r="R55" s="16">
        <v>0.89340036</v>
      </c>
      <c r="S55" s="14">
        <v>0</v>
      </c>
      <c r="T55" s="16">
        <v>0</v>
      </c>
      <c r="U55" s="14" t="s">
        <v>582</v>
      </c>
      <c r="V55" s="16" t="s">
        <v>582</v>
      </c>
      <c r="W55" s="14">
        <v>0</v>
      </c>
      <c r="X55" s="16">
        <v>0</v>
      </c>
      <c r="Y55" s="14">
        <v>0</v>
      </c>
      <c r="Z55" s="16">
        <v>0</v>
      </c>
      <c r="AA55" s="14">
        <v>1.32647198</v>
      </c>
      <c r="AB55" s="16">
        <v>0.16478491000000001</v>
      </c>
    </row>
    <row r="56" spans="1:28" x14ac:dyDescent="0.25">
      <c r="A56" s="11" t="s">
        <v>526</v>
      </c>
      <c r="B56" s="13">
        <v>5359</v>
      </c>
      <c r="C56" s="14">
        <f t="shared" si="1"/>
        <v>0</v>
      </c>
      <c r="D56" s="15">
        <v>5359</v>
      </c>
      <c r="E56" s="14">
        <v>1.30400337</v>
      </c>
      <c r="F56" s="16">
        <v>0.16923815</v>
      </c>
      <c r="G56" s="14">
        <v>5.2234795800000002</v>
      </c>
      <c r="H56" s="16">
        <v>0.33306048999999999</v>
      </c>
      <c r="I56" s="14">
        <v>16.528120210000001</v>
      </c>
      <c r="J56" s="16">
        <v>0.68090028999999996</v>
      </c>
      <c r="K56" s="14">
        <v>19.616726849999999</v>
      </c>
      <c r="L56" s="16">
        <v>0.63378467000000005</v>
      </c>
      <c r="M56" s="14">
        <v>28.02555594</v>
      </c>
      <c r="N56" s="16">
        <v>0.81650252999999995</v>
      </c>
      <c r="O56" s="14">
        <v>6.63217122</v>
      </c>
      <c r="P56" s="16">
        <v>0.35679116999999999</v>
      </c>
      <c r="Q56" s="14">
        <v>18.772878240000001</v>
      </c>
      <c r="R56" s="16">
        <v>1.00194699</v>
      </c>
      <c r="S56" s="14">
        <v>0</v>
      </c>
      <c r="T56" s="16">
        <v>0</v>
      </c>
      <c r="U56" s="14" t="s">
        <v>582</v>
      </c>
      <c r="V56" s="16" t="s">
        <v>582</v>
      </c>
      <c r="W56" s="14">
        <v>0</v>
      </c>
      <c r="X56" s="16">
        <v>0</v>
      </c>
      <c r="Y56" s="14">
        <v>0</v>
      </c>
      <c r="Z56" s="16">
        <v>0</v>
      </c>
      <c r="AA56" s="14">
        <v>3.8970645799999999</v>
      </c>
      <c r="AB56" s="16">
        <v>0.88286348000000003</v>
      </c>
    </row>
    <row r="57" spans="1:28" x14ac:dyDescent="0.25">
      <c r="A57" s="11" t="s">
        <v>527</v>
      </c>
      <c r="B57" s="13">
        <v>6513</v>
      </c>
      <c r="C57" s="14">
        <f t="shared" si="1"/>
        <v>0</v>
      </c>
      <c r="D57" s="15">
        <v>6513</v>
      </c>
      <c r="E57" s="14">
        <v>5.8609558000000002</v>
      </c>
      <c r="F57" s="16">
        <v>0.58865462999999996</v>
      </c>
      <c r="G57" s="14">
        <v>24.315394210000001</v>
      </c>
      <c r="H57" s="16">
        <v>1.2609047499999999</v>
      </c>
      <c r="I57" s="14">
        <v>21.014315979999999</v>
      </c>
      <c r="J57" s="16">
        <v>0.72335006999999996</v>
      </c>
      <c r="K57" s="14">
        <v>3.89947702</v>
      </c>
      <c r="L57" s="16">
        <v>0.40272018999999998</v>
      </c>
      <c r="M57" s="14">
        <v>30.846732500000002</v>
      </c>
      <c r="N57" s="16">
        <v>1.27393599</v>
      </c>
      <c r="O57" s="14">
        <v>1.05304898</v>
      </c>
      <c r="P57" s="16">
        <v>0.15242853000000001</v>
      </c>
      <c r="Q57" s="14">
        <v>12.720489349999999</v>
      </c>
      <c r="R57" s="16">
        <v>0.77167567999999997</v>
      </c>
      <c r="S57" s="14">
        <v>0</v>
      </c>
      <c r="T57" s="16">
        <v>0</v>
      </c>
      <c r="U57" s="14" t="s">
        <v>582</v>
      </c>
      <c r="V57" s="16" t="s">
        <v>582</v>
      </c>
      <c r="W57" s="14">
        <v>0</v>
      </c>
      <c r="X57" s="16">
        <v>0</v>
      </c>
      <c r="Y57" s="14">
        <v>0</v>
      </c>
      <c r="Z57" s="16">
        <v>0</v>
      </c>
      <c r="AA57" s="14">
        <v>0.28958614999999999</v>
      </c>
      <c r="AB57" s="16">
        <v>0.10245245</v>
      </c>
    </row>
    <row r="58" spans="1:28" x14ac:dyDescent="0.25">
      <c r="A58" s="11" t="s">
        <v>528</v>
      </c>
      <c r="B58" s="13">
        <v>7267</v>
      </c>
      <c r="C58" s="14">
        <f t="shared" si="1"/>
        <v>0</v>
      </c>
      <c r="D58" s="15">
        <v>7267</v>
      </c>
      <c r="E58" s="14">
        <v>1.68995425</v>
      </c>
      <c r="F58" s="16">
        <v>0.26224272999999998</v>
      </c>
      <c r="G58" s="14">
        <v>1.8306902700000001</v>
      </c>
      <c r="H58" s="16">
        <v>0.24922596999999999</v>
      </c>
      <c r="I58" s="14">
        <v>9.5542525400000002</v>
      </c>
      <c r="J58" s="16">
        <v>0.51670574000000002</v>
      </c>
      <c r="K58" s="14">
        <v>5.5321155199999996</v>
      </c>
      <c r="L58" s="16">
        <v>0.36050583000000003</v>
      </c>
      <c r="M58" s="14">
        <v>25.95540999</v>
      </c>
      <c r="N58" s="16">
        <v>0.81506533000000003</v>
      </c>
      <c r="O58" s="14">
        <v>18.97995847</v>
      </c>
      <c r="P58" s="16">
        <v>0.65903109999999998</v>
      </c>
      <c r="Q58" s="14">
        <v>34.537211280000001</v>
      </c>
      <c r="R58" s="16">
        <v>1.0597805600000001</v>
      </c>
      <c r="S58" s="14">
        <v>0</v>
      </c>
      <c r="T58" s="16">
        <v>0</v>
      </c>
      <c r="U58" s="14" t="s">
        <v>582</v>
      </c>
      <c r="V58" s="16" t="s">
        <v>582</v>
      </c>
      <c r="W58" s="14">
        <v>0</v>
      </c>
      <c r="X58" s="16">
        <v>0</v>
      </c>
      <c r="Y58" s="14">
        <v>0</v>
      </c>
      <c r="Z58" s="16">
        <v>0</v>
      </c>
      <c r="AA58" s="14">
        <v>1.9204076699999999</v>
      </c>
      <c r="AB58" s="16">
        <v>0.26445307000000001</v>
      </c>
    </row>
    <row r="59" spans="1:28" x14ac:dyDescent="0.25">
      <c r="A59" s="11" t="s">
        <v>529</v>
      </c>
      <c r="B59" s="13">
        <v>4826</v>
      </c>
      <c r="C59" s="14">
        <f t="shared" si="1"/>
        <v>0</v>
      </c>
      <c r="D59" s="15">
        <v>4826</v>
      </c>
      <c r="E59" s="14">
        <v>0.37629499999999999</v>
      </c>
      <c r="F59" s="16">
        <v>9.8942699999999995E-2</v>
      </c>
      <c r="G59" s="14">
        <v>2.1799501299999999</v>
      </c>
      <c r="H59" s="16">
        <v>0.26946154</v>
      </c>
      <c r="I59" s="14">
        <v>6.99243609</v>
      </c>
      <c r="J59" s="16">
        <v>0.45336125999999999</v>
      </c>
      <c r="K59" s="14">
        <v>3.3532823399999998</v>
      </c>
      <c r="L59" s="16">
        <v>0.34920614999999999</v>
      </c>
      <c r="M59" s="14">
        <v>30.505473980000001</v>
      </c>
      <c r="N59" s="16">
        <v>0.79455836999999996</v>
      </c>
      <c r="O59" s="14">
        <v>18.08273208</v>
      </c>
      <c r="P59" s="16">
        <v>0.67035568999999995</v>
      </c>
      <c r="Q59" s="14">
        <v>37.192787260000003</v>
      </c>
      <c r="R59" s="16">
        <v>0.94265597999999995</v>
      </c>
      <c r="S59" s="14">
        <v>0</v>
      </c>
      <c r="T59" s="16">
        <v>0</v>
      </c>
      <c r="U59" s="14" t="s">
        <v>582</v>
      </c>
      <c r="V59" s="16" t="s">
        <v>582</v>
      </c>
      <c r="W59" s="14">
        <v>0</v>
      </c>
      <c r="X59" s="16">
        <v>0</v>
      </c>
      <c r="Y59" s="14">
        <v>0</v>
      </c>
      <c r="Z59" s="16">
        <v>0</v>
      </c>
      <c r="AA59" s="14">
        <v>1.3170431199999999</v>
      </c>
      <c r="AB59" s="16">
        <v>0.16220551999999999</v>
      </c>
    </row>
    <row r="60" spans="1:28" x14ac:dyDescent="0.25">
      <c r="A60" s="11" t="s">
        <v>530</v>
      </c>
      <c r="B60" s="13">
        <v>4546</v>
      </c>
      <c r="C60" s="14">
        <f t="shared" si="1"/>
        <v>0</v>
      </c>
      <c r="D60" s="15">
        <v>4546</v>
      </c>
      <c r="E60" s="14">
        <v>3.2901541000000001</v>
      </c>
      <c r="F60" s="16">
        <v>0.35522958999999998</v>
      </c>
      <c r="G60" s="14">
        <v>8.5513382599999996</v>
      </c>
      <c r="H60" s="16">
        <v>0.99143787000000005</v>
      </c>
      <c r="I60" s="14">
        <v>8.6207729900000007</v>
      </c>
      <c r="J60" s="16">
        <v>0.74910893000000001</v>
      </c>
      <c r="K60" s="14">
        <v>6.0564189300000004</v>
      </c>
      <c r="L60" s="16">
        <v>0.46348255999999999</v>
      </c>
      <c r="M60" s="14">
        <v>30.69194809</v>
      </c>
      <c r="N60" s="16">
        <v>1.1223535499999999</v>
      </c>
      <c r="O60" s="14">
        <v>11.64528329</v>
      </c>
      <c r="P60" s="16">
        <v>0.56073742000000004</v>
      </c>
      <c r="Q60" s="14">
        <v>29.22001298</v>
      </c>
      <c r="R60" s="16">
        <v>1.4819699799999999</v>
      </c>
      <c r="S60" s="14">
        <v>0</v>
      </c>
      <c r="T60" s="16">
        <v>0</v>
      </c>
      <c r="U60" s="14" t="s">
        <v>582</v>
      </c>
      <c r="V60" s="16" t="s">
        <v>582</v>
      </c>
      <c r="W60" s="14">
        <v>0</v>
      </c>
      <c r="X60" s="16">
        <v>0</v>
      </c>
      <c r="Y60" s="14">
        <v>0</v>
      </c>
      <c r="Z60" s="16">
        <v>0</v>
      </c>
      <c r="AA60" s="14">
        <v>1.9240713599999999</v>
      </c>
      <c r="AB60" s="16">
        <v>0.27919557</v>
      </c>
    </row>
    <row r="61" spans="1:28" x14ac:dyDescent="0.25">
      <c r="A61" s="11" t="s">
        <v>531</v>
      </c>
      <c r="B61" s="13">
        <v>6525</v>
      </c>
      <c r="C61" s="14">
        <f t="shared" si="1"/>
        <v>0</v>
      </c>
      <c r="D61" s="15">
        <v>6525</v>
      </c>
      <c r="E61" s="14">
        <v>6.8292989999999998E-2</v>
      </c>
      <c r="F61" s="16">
        <v>3.5654900000000003E-2</v>
      </c>
      <c r="G61" s="14">
        <v>8.3315050000000002E-2</v>
      </c>
      <c r="H61" s="16">
        <v>3.6455660000000001E-2</v>
      </c>
      <c r="I61" s="14">
        <v>1.1314106799999999</v>
      </c>
      <c r="J61" s="16">
        <v>0.15523717000000001</v>
      </c>
      <c r="K61" s="14">
        <v>1.68867097</v>
      </c>
      <c r="L61" s="16">
        <v>0.16584484999999999</v>
      </c>
      <c r="M61" s="14">
        <v>27.192839920000001</v>
      </c>
      <c r="N61" s="16">
        <v>0.83088284999999995</v>
      </c>
      <c r="O61" s="14">
        <v>19.000845439999999</v>
      </c>
      <c r="P61" s="16">
        <v>0.49523253</v>
      </c>
      <c r="Q61" s="14">
        <v>47.511582130000001</v>
      </c>
      <c r="R61" s="16">
        <v>1.0312059600000001</v>
      </c>
      <c r="S61" s="14">
        <v>0</v>
      </c>
      <c r="T61" s="16">
        <v>0</v>
      </c>
      <c r="U61" s="14" t="s">
        <v>582</v>
      </c>
      <c r="V61" s="16" t="s">
        <v>582</v>
      </c>
      <c r="W61" s="14">
        <v>0</v>
      </c>
      <c r="X61" s="16">
        <v>0</v>
      </c>
      <c r="Y61" s="14">
        <v>0</v>
      </c>
      <c r="Z61" s="16">
        <v>0</v>
      </c>
      <c r="AA61" s="14">
        <v>3.3230428299999999</v>
      </c>
      <c r="AB61" s="16">
        <v>0.30075932</v>
      </c>
    </row>
    <row r="62" spans="1:28" x14ac:dyDescent="0.25">
      <c r="A62" s="11" t="s">
        <v>532</v>
      </c>
      <c r="B62" s="13">
        <v>4476</v>
      </c>
      <c r="C62" s="14">
        <f t="shared" si="1"/>
        <v>0</v>
      </c>
      <c r="D62" s="15">
        <v>4476</v>
      </c>
      <c r="E62" s="14">
        <v>1.7472131399999999</v>
      </c>
      <c r="F62" s="16">
        <v>0.20312187000000001</v>
      </c>
      <c r="G62" s="14">
        <v>8.2789567700000006</v>
      </c>
      <c r="H62" s="16">
        <v>0.46701915999999999</v>
      </c>
      <c r="I62" s="14">
        <v>27.71963122</v>
      </c>
      <c r="J62" s="16">
        <v>0.64279507999999996</v>
      </c>
      <c r="K62" s="14">
        <v>6.6340096600000003</v>
      </c>
      <c r="L62" s="16">
        <v>0.36773815999999998</v>
      </c>
      <c r="M62" s="14">
        <v>25.742862729999999</v>
      </c>
      <c r="N62" s="16">
        <v>0.70199517</v>
      </c>
      <c r="O62" s="14">
        <v>9.6173915900000004</v>
      </c>
      <c r="P62" s="16">
        <v>0.44622304000000002</v>
      </c>
      <c r="Q62" s="14">
        <v>19.502935369999999</v>
      </c>
      <c r="R62" s="16">
        <v>0.43320429999999999</v>
      </c>
      <c r="S62" s="14">
        <v>0</v>
      </c>
      <c r="T62" s="16">
        <v>0</v>
      </c>
      <c r="U62" s="14" t="s">
        <v>582</v>
      </c>
      <c r="V62" s="16" t="s">
        <v>582</v>
      </c>
      <c r="W62" s="14">
        <v>0</v>
      </c>
      <c r="X62" s="16">
        <v>0</v>
      </c>
      <c r="Y62" s="14">
        <v>0</v>
      </c>
      <c r="Z62" s="16">
        <v>0</v>
      </c>
      <c r="AA62" s="14">
        <v>0.75699952000000004</v>
      </c>
      <c r="AB62" s="16">
        <v>0.14743634999999999</v>
      </c>
    </row>
    <row r="63" spans="1:28" x14ac:dyDescent="0.25">
      <c r="A63" s="11" t="s">
        <v>533</v>
      </c>
      <c r="B63" s="13">
        <v>5324</v>
      </c>
      <c r="C63" s="14">
        <f t="shared" si="1"/>
        <v>0</v>
      </c>
      <c r="D63" s="15">
        <v>5324</v>
      </c>
      <c r="E63" s="14">
        <v>0.27076979000000001</v>
      </c>
      <c r="F63" s="16">
        <v>6.8232810000000005E-2</v>
      </c>
      <c r="G63" s="14">
        <v>0.62886750000000002</v>
      </c>
      <c r="H63" s="16">
        <v>0.12459194</v>
      </c>
      <c r="I63" s="14">
        <v>9.4519128699999992</v>
      </c>
      <c r="J63" s="16">
        <v>0.41407091000000001</v>
      </c>
      <c r="K63" s="14">
        <v>11.392429160000001</v>
      </c>
      <c r="L63" s="16">
        <v>0.45794456</v>
      </c>
      <c r="M63" s="14">
        <v>24.03676815</v>
      </c>
      <c r="N63" s="16">
        <v>0.63174123000000004</v>
      </c>
      <c r="O63" s="14">
        <v>13.89359325</v>
      </c>
      <c r="P63" s="16">
        <v>0.52273064999999996</v>
      </c>
      <c r="Q63" s="14">
        <v>38.817386290000002</v>
      </c>
      <c r="R63" s="16">
        <v>0.68849225000000003</v>
      </c>
      <c r="S63" s="14">
        <v>0</v>
      </c>
      <c r="T63" s="16">
        <v>0</v>
      </c>
      <c r="U63" s="14" t="s">
        <v>582</v>
      </c>
      <c r="V63" s="16" t="s">
        <v>582</v>
      </c>
      <c r="W63" s="14">
        <v>0</v>
      </c>
      <c r="X63" s="16">
        <v>0</v>
      </c>
      <c r="Y63" s="14">
        <v>0</v>
      </c>
      <c r="Z63" s="16">
        <v>0</v>
      </c>
      <c r="AA63" s="14">
        <v>1.50827299</v>
      </c>
      <c r="AB63" s="16">
        <v>0.17328125</v>
      </c>
    </row>
    <row r="64" spans="1:28" x14ac:dyDescent="0.25">
      <c r="A64" s="11" t="s">
        <v>534</v>
      </c>
      <c r="B64" s="13">
        <v>3634</v>
      </c>
      <c r="C64" s="14">
        <f t="shared" si="1"/>
        <v>0</v>
      </c>
      <c r="D64" s="15">
        <v>3634</v>
      </c>
      <c r="E64" s="14">
        <v>9.3842300000000003E-2</v>
      </c>
      <c r="F64" s="16">
        <v>5.3977150000000002E-2</v>
      </c>
      <c r="G64" s="14">
        <v>0.98922763999999996</v>
      </c>
      <c r="H64" s="16">
        <v>0.17068937000000001</v>
      </c>
      <c r="I64" s="14">
        <v>27.15253658</v>
      </c>
      <c r="J64" s="16">
        <v>0.71223135000000004</v>
      </c>
      <c r="K64" s="14">
        <v>3.28796204</v>
      </c>
      <c r="L64" s="16">
        <v>0.31305998000000002</v>
      </c>
      <c r="M64" s="14">
        <v>28.527260309999999</v>
      </c>
      <c r="N64" s="16">
        <v>0.68799664999999999</v>
      </c>
      <c r="O64" s="14">
        <v>8.8020076100000004</v>
      </c>
      <c r="P64" s="16">
        <v>0.42408772</v>
      </c>
      <c r="Q64" s="14">
        <v>29.53110113</v>
      </c>
      <c r="R64" s="16">
        <v>0.77109340999999998</v>
      </c>
      <c r="S64" s="14">
        <v>0</v>
      </c>
      <c r="T64" s="16">
        <v>0</v>
      </c>
      <c r="U64" s="14" t="s">
        <v>582</v>
      </c>
      <c r="V64" s="16" t="s">
        <v>582</v>
      </c>
      <c r="W64" s="14">
        <v>0</v>
      </c>
      <c r="X64" s="16">
        <v>0</v>
      </c>
      <c r="Y64" s="14">
        <v>0</v>
      </c>
      <c r="Z64" s="16">
        <v>0</v>
      </c>
      <c r="AA64" s="14">
        <v>1.61606239</v>
      </c>
      <c r="AB64" s="16">
        <v>0.22449058</v>
      </c>
    </row>
    <row r="65" spans="1:28" x14ac:dyDescent="0.25">
      <c r="A65" s="11" t="s">
        <v>535</v>
      </c>
      <c r="B65" s="13">
        <v>5325</v>
      </c>
      <c r="C65" s="14">
        <f t="shared" si="1"/>
        <v>0</v>
      </c>
      <c r="D65" s="15">
        <v>5325</v>
      </c>
      <c r="E65" s="14">
        <v>2.872634E-2</v>
      </c>
      <c r="F65" s="16">
        <v>2.8734510000000001E-2</v>
      </c>
      <c r="G65" s="14">
        <v>0.35758385999999998</v>
      </c>
      <c r="H65" s="16">
        <v>8.8239680000000001E-2</v>
      </c>
      <c r="I65" s="14">
        <v>10.030924069999999</v>
      </c>
      <c r="J65" s="16">
        <v>0.61461003000000003</v>
      </c>
      <c r="K65" s="14">
        <v>4.0336449300000004</v>
      </c>
      <c r="L65" s="16">
        <v>0.41907466999999998</v>
      </c>
      <c r="M65" s="14">
        <v>38.264518369999998</v>
      </c>
      <c r="N65" s="16">
        <v>0.73293786999999999</v>
      </c>
      <c r="O65" s="14">
        <v>18.8764714</v>
      </c>
      <c r="P65" s="16">
        <v>0.69511769000000001</v>
      </c>
      <c r="Q65" s="14">
        <v>27.362677600000001</v>
      </c>
      <c r="R65" s="16">
        <v>0.73887437</v>
      </c>
      <c r="S65" s="14">
        <v>0</v>
      </c>
      <c r="T65" s="16">
        <v>0</v>
      </c>
      <c r="U65" s="14" t="s">
        <v>582</v>
      </c>
      <c r="V65" s="16" t="s">
        <v>582</v>
      </c>
      <c r="W65" s="14">
        <v>0</v>
      </c>
      <c r="X65" s="16">
        <v>0</v>
      </c>
      <c r="Y65" s="14">
        <v>0</v>
      </c>
      <c r="Z65" s="16">
        <v>0</v>
      </c>
      <c r="AA65" s="14">
        <v>1.04545344</v>
      </c>
      <c r="AB65" s="16">
        <v>0.13153988</v>
      </c>
    </row>
    <row r="66" spans="1:28" x14ac:dyDescent="0.25">
      <c r="A66" s="11" t="s">
        <v>536</v>
      </c>
      <c r="B66" s="13">
        <v>5665</v>
      </c>
      <c r="C66" s="14">
        <f t="shared" si="1"/>
        <v>0</v>
      </c>
      <c r="D66" s="15">
        <v>5665</v>
      </c>
      <c r="E66" s="14">
        <v>0</v>
      </c>
      <c r="F66" s="16">
        <v>0</v>
      </c>
      <c r="G66" s="14">
        <v>0.16958237000000001</v>
      </c>
      <c r="H66" s="16">
        <v>4.9564499999999997E-2</v>
      </c>
      <c r="I66" s="14">
        <v>1.6476187900000001</v>
      </c>
      <c r="J66" s="16">
        <v>0.15487139</v>
      </c>
      <c r="K66" s="14">
        <v>21.488380899999999</v>
      </c>
      <c r="L66" s="16">
        <v>0.53972629999999999</v>
      </c>
      <c r="M66" s="14">
        <v>8.0064273200000002</v>
      </c>
      <c r="N66" s="16">
        <v>0.38196313999999998</v>
      </c>
      <c r="O66" s="14">
        <v>24.639445760000001</v>
      </c>
      <c r="P66" s="16">
        <v>0.47957073</v>
      </c>
      <c r="Q66" s="14">
        <v>42.260630030000002</v>
      </c>
      <c r="R66" s="16">
        <v>0.59501709999999997</v>
      </c>
      <c r="S66" s="14">
        <v>0</v>
      </c>
      <c r="T66" s="16">
        <v>0</v>
      </c>
      <c r="U66" s="14" t="s">
        <v>582</v>
      </c>
      <c r="V66" s="16" t="s">
        <v>582</v>
      </c>
      <c r="W66" s="14">
        <v>0</v>
      </c>
      <c r="X66" s="16">
        <v>0</v>
      </c>
      <c r="Y66" s="14">
        <v>0</v>
      </c>
      <c r="Z66" s="16">
        <v>0</v>
      </c>
      <c r="AA66" s="14">
        <v>1.7879148300000001</v>
      </c>
      <c r="AB66" s="16">
        <v>0.19920180000000001</v>
      </c>
    </row>
    <row r="67" spans="1:28" x14ac:dyDescent="0.25">
      <c r="A67" s="11" t="s">
        <v>537</v>
      </c>
      <c r="B67" s="13">
        <v>6971</v>
      </c>
      <c r="C67" s="14">
        <f t="shared" si="1"/>
        <v>0</v>
      </c>
      <c r="D67" s="15">
        <v>6971</v>
      </c>
      <c r="E67" s="14">
        <v>0.68081004000000001</v>
      </c>
      <c r="F67" s="16">
        <v>0.10699975</v>
      </c>
      <c r="G67" s="14">
        <v>4.73981298</v>
      </c>
      <c r="H67" s="16">
        <v>0.36459342</v>
      </c>
      <c r="I67" s="14">
        <v>10.507399080000001</v>
      </c>
      <c r="J67" s="16">
        <v>0.53966042999999997</v>
      </c>
      <c r="K67" s="14">
        <v>7.2273198799999996</v>
      </c>
      <c r="L67" s="16">
        <v>0.29687428999999999</v>
      </c>
      <c r="M67" s="14">
        <v>30.978731270000001</v>
      </c>
      <c r="N67" s="16">
        <v>0.65974253999999999</v>
      </c>
      <c r="O67" s="14">
        <v>14.546252900000001</v>
      </c>
      <c r="P67" s="16">
        <v>0.52849354000000004</v>
      </c>
      <c r="Q67" s="14">
        <v>30.894935920000002</v>
      </c>
      <c r="R67" s="16">
        <v>1.0160612099999999</v>
      </c>
      <c r="S67" s="14">
        <v>0</v>
      </c>
      <c r="T67" s="16">
        <v>0</v>
      </c>
      <c r="U67" s="14" t="s">
        <v>582</v>
      </c>
      <c r="V67" s="16" t="s">
        <v>582</v>
      </c>
      <c r="W67" s="14">
        <v>0</v>
      </c>
      <c r="X67" s="16">
        <v>0</v>
      </c>
      <c r="Y67" s="14">
        <v>0</v>
      </c>
      <c r="Z67" s="16">
        <v>0</v>
      </c>
      <c r="AA67" s="14">
        <v>0.42473791999999999</v>
      </c>
      <c r="AB67" s="16">
        <v>8.1827559999999994E-2</v>
      </c>
    </row>
    <row r="68" spans="1:28" x14ac:dyDescent="0.25">
      <c r="A68" s="11" t="s">
        <v>538</v>
      </c>
      <c r="B68" s="13">
        <v>12083</v>
      </c>
      <c r="C68" s="14">
        <f t="shared" si="1"/>
        <v>0</v>
      </c>
      <c r="D68" s="15">
        <v>12083</v>
      </c>
      <c r="E68" s="14">
        <v>1.1565084000000001</v>
      </c>
      <c r="F68" s="16">
        <v>0.10599312</v>
      </c>
      <c r="G68" s="14">
        <v>1.95255724</v>
      </c>
      <c r="H68" s="16">
        <v>0.13682221</v>
      </c>
      <c r="I68" s="14">
        <v>4.0910506699999996</v>
      </c>
      <c r="J68" s="16">
        <v>0.1664958</v>
      </c>
      <c r="K68" s="14">
        <v>3.2208873900000001</v>
      </c>
      <c r="L68" s="16">
        <v>0.17336845000000001</v>
      </c>
      <c r="M68" s="14">
        <v>11.732873550000001</v>
      </c>
      <c r="N68" s="16">
        <v>0.33815672000000002</v>
      </c>
      <c r="O68" s="14">
        <v>7.9578768899999996</v>
      </c>
      <c r="P68" s="16">
        <v>0.21143477999999999</v>
      </c>
      <c r="Q68" s="14">
        <v>68.405817330000005</v>
      </c>
      <c r="R68" s="16">
        <v>0.38163617999999999</v>
      </c>
      <c r="S68" s="14">
        <v>0</v>
      </c>
      <c r="T68" s="16">
        <v>0</v>
      </c>
      <c r="U68" s="14" t="s">
        <v>582</v>
      </c>
      <c r="V68" s="16" t="s">
        <v>582</v>
      </c>
      <c r="W68" s="14">
        <v>0</v>
      </c>
      <c r="X68" s="16">
        <v>0</v>
      </c>
      <c r="Y68" s="14">
        <v>0</v>
      </c>
      <c r="Z68" s="16">
        <v>0</v>
      </c>
      <c r="AA68" s="14">
        <v>1.48242852</v>
      </c>
      <c r="AB68" s="16">
        <v>9.8628590000000002E-2</v>
      </c>
    </row>
    <row r="69" spans="1:28" x14ac:dyDescent="0.25">
      <c r="A69" s="11" t="s">
        <v>539</v>
      </c>
      <c r="B69" s="13">
        <v>4876</v>
      </c>
      <c r="C69" s="14">
        <f t="shared" si="1"/>
        <v>0</v>
      </c>
      <c r="D69" s="15">
        <v>4876</v>
      </c>
      <c r="E69" s="14">
        <v>9.9333350000000001E-2</v>
      </c>
      <c r="F69" s="16">
        <v>4.4582660000000003E-2</v>
      </c>
      <c r="G69" s="14">
        <v>1.1415622299999999</v>
      </c>
      <c r="H69" s="16">
        <v>0.19904263</v>
      </c>
      <c r="I69" s="14">
        <v>4.3818035000000002</v>
      </c>
      <c r="J69" s="16">
        <v>0.39203921000000003</v>
      </c>
      <c r="K69" s="14">
        <v>3.1958212800000001</v>
      </c>
      <c r="L69" s="16">
        <v>0.32719889000000002</v>
      </c>
      <c r="M69" s="14">
        <v>40.872897530000003</v>
      </c>
      <c r="N69" s="16">
        <v>1.36851721</v>
      </c>
      <c r="O69" s="14">
        <v>19.350904020000002</v>
      </c>
      <c r="P69" s="16">
        <v>0.82296455000000002</v>
      </c>
      <c r="Q69" s="14">
        <v>30.918223680000001</v>
      </c>
      <c r="R69" s="16">
        <v>1.7065488600000001</v>
      </c>
      <c r="S69" s="14">
        <v>0</v>
      </c>
      <c r="T69" s="16">
        <v>0</v>
      </c>
      <c r="U69" s="14" t="s">
        <v>582</v>
      </c>
      <c r="V69" s="16" t="s">
        <v>582</v>
      </c>
      <c r="W69" s="14">
        <v>0</v>
      </c>
      <c r="X69" s="16">
        <v>0</v>
      </c>
      <c r="Y69" s="14">
        <v>0</v>
      </c>
      <c r="Z69" s="16">
        <v>0</v>
      </c>
      <c r="AA69" s="14">
        <v>3.9454410000000002E-2</v>
      </c>
      <c r="AB69" s="16">
        <v>2.8288609999999999E-2</v>
      </c>
    </row>
    <row r="70" spans="1:28" x14ac:dyDescent="0.25">
      <c r="A70" s="11" t="s">
        <v>540</v>
      </c>
      <c r="B70" s="13">
        <v>6036</v>
      </c>
      <c r="C70" s="14">
        <f t="shared" si="1"/>
        <v>0</v>
      </c>
      <c r="D70" s="15">
        <v>6036</v>
      </c>
      <c r="E70" s="14">
        <v>1.3011399999999999E-2</v>
      </c>
      <c r="F70" s="16">
        <v>1.229474E-2</v>
      </c>
      <c r="G70" s="14">
        <v>0</v>
      </c>
      <c r="H70" s="16">
        <v>0</v>
      </c>
      <c r="I70" s="14">
        <v>1.0422299100000001</v>
      </c>
      <c r="J70" s="16">
        <v>0.18099541</v>
      </c>
      <c r="K70" s="14">
        <v>0.37467645999999999</v>
      </c>
      <c r="L70" s="16">
        <v>9.6406969999999995E-2</v>
      </c>
      <c r="M70" s="14">
        <v>4.3309643800000002</v>
      </c>
      <c r="N70" s="16">
        <v>0.50276787000000001</v>
      </c>
      <c r="O70" s="14">
        <v>32.96422621</v>
      </c>
      <c r="P70" s="16">
        <v>1.02820215</v>
      </c>
      <c r="Q70" s="14">
        <v>57.252541139999998</v>
      </c>
      <c r="R70" s="16">
        <v>1.38676752</v>
      </c>
      <c r="S70" s="14">
        <v>0</v>
      </c>
      <c r="T70" s="16">
        <v>0</v>
      </c>
      <c r="U70" s="14" t="s">
        <v>582</v>
      </c>
      <c r="V70" s="16" t="s">
        <v>582</v>
      </c>
      <c r="W70" s="14">
        <v>0</v>
      </c>
      <c r="X70" s="16">
        <v>0</v>
      </c>
      <c r="Y70" s="14">
        <v>0</v>
      </c>
      <c r="Z70" s="16">
        <v>0</v>
      </c>
      <c r="AA70" s="14">
        <v>4.0223504999999999</v>
      </c>
      <c r="AB70" s="16">
        <v>0.87409356999999999</v>
      </c>
    </row>
    <row r="71" spans="1:28" x14ac:dyDescent="0.25">
      <c r="A71" s="11" t="s">
        <v>541</v>
      </c>
      <c r="B71" s="13">
        <v>6115</v>
      </c>
      <c r="C71" s="14">
        <f t="shared" si="1"/>
        <v>0</v>
      </c>
      <c r="D71" s="15">
        <v>6115</v>
      </c>
      <c r="E71" s="14">
        <v>0.51554939</v>
      </c>
      <c r="F71" s="16">
        <v>8.5967329999999995E-2</v>
      </c>
      <c r="G71" s="14">
        <v>3.07123985</v>
      </c>
      <c r="H71" s="16">
        <v>0.20670158</v>
      </c>
      <c r="I71" s="14">
        <v>3.8385723399999998</v>
      </c>
      <c r="J71" s="16">
        <v>0.24178934999999999</v>
      </c>
      <c r="K71" s="14">
        <v>0</v>
      </c>
      <c r="L71" s="16">
        <v>0</v>
      </c>
      <c r="M71" s="14">
        <v>36.618962179999997</v>
      </c>
      <c r="N71" s="16">
        <v>0.62791224999999995</v>
      </c>
      <c r="O71" s="14">
        <v>18.549296460000001</v>
      </c>
      <c r="P71" s="16">
        <v>0.46127008000000003</v>
      </c>
      <c r="Q71" s="14">
        <v>36.77339869</v>
      </c>
      <c r="R71" s="16">
        <v>0.59824867000000004</v>
      </c>
      <c r="S71" s="14">
        <v>0</v>
      </c>
      <c r="T71" s="16">
        <v>0</v>
      </c>
      <c r="U71" s="14" t="s">
        <v>582</v>
      </c>
      <c r="V71" s="16" t="s">
        <v>582</v>
      </c>
      <c r="W71" s="14">
        <v>0</v>
      </c>
      <c r="X71" s="16">
        <v>0</v>
      </c>
      <c r="Y71" s="14">
        <v>0</v>
      </c>
      <c r="Z71" s="16">
        <v>0</v>
      </c>
      <c r="AA71" s="14">
        <v>0.63298107999999997</v>
      </c>
      <c r="AB71" s="16">
        <v>0.10368482</v>
      </c>
    </row>
    <row r="72" spans="1:28" x14ac:dyDescent="0.25">
      <c r="A72" s="11" t="s">
        <v>542</v>
      </c>
      <c r="B72" s="13">
        <v>7708</v>
      </c>
      <c r="C72" s="14">
        <f t="shared" si="1"/>
        <v>0</v>
      </c>
      <c r="D72" s="15">
        <v>7708</v>
      </c>
      <c r="E72" s="14">
        <v>0.16054572</v>
      </c>
      <c r="F72" s="16">
        <v>4.6637339999999999E-2</v>
      </c>
      <c r="G72" s="14">
        <v>0.84688337999999996</v>
      </c>
      <c r="H72" s="16">
        <v>9.7568139999999998E-2</v>
      </c>
      <c r="I72" s="14">
        <v>7.8591328200000001</v>
      </c>
      <c r="J72" s="16">
        <v>0.40541373000000003</v>
      </c>
      <c r="K72" s="14">
        <v>12.878792410000001</v>
      </c>
      <c r="L72" s="16">
        <v>0.44936739999999997</v>
      </c>
      <c r="M72" s="14">
        <v>20.701220630000002</v>
      </c>
      <c r="N72" s="16">
        <v>0.67215638</v>
      </c>
      <c r="O72" s="14">
        <v>33.31775605</v>
      </c>
      <c r="P72" s="16">
        <v>0.60935739</v>
      </c>
      <c r="Q72" s="14">
        <v>23.903655910000001</v>
      </c>
      <c r="R72" s="16">
        <v>0.95955895999999996</v>
      </c>
      <c r="S72" s="14">
        <v>0</v>
      </c>
      <c r="T72" s="16">
        <v>0</v>
      </c>
      <c r="U72" s="14" t="s">
        <v>582</v>
      </c>
      <c r="V72" s="16" t="s">
        <v>582</v>
      </c>
      <c r="W72" s="14">
        <v>0</v>
      </c>
      <c r="X72" s="16">
        <v>0</v>
      </c>
      <c r="Y72" s="14">
        <v>0</v>
      </c>
      <c r="Z72" s="16">
        <v>0</v>
      </c>
      <c r="AA72" s="14">
        <v>0.33201308000000002</v>
      </c>
      <c r="AB72" s="16">
        <v>6.4484760000000002E-2</v>
      </c>
    </row>
    <row r="73" spans="1:28" x14ac:dyDescent="0.25">
      <c r="A73" s="11" t="s">
        <v>543</v>
      </c>
      <c r="B73" s="13">
        <v>8249</v>
      </c>
      <c r="C73" s="14">
        <f t="shared" si="1"/>
        <v>0</v>
      </c>
      <c r="D73" s="15">
        <v>8249</v>
      </c>
      <c r="E73" s="14">
        <v>2.13770054</v>
      </c>
      <c r="F73" s="16">
        <v>0.33820135000000001</v>
      </c>
      <c r="G73" s="14">
        <v>21.340620690000002</v>
      </c>
      <c r="H73" s="16">
        <v>0.79865129000000001</v>
      </c>
      <c r="I73" s="14">
        <v>16.413933490000002</v>
      </c>
      <c r="J73" s="16">
        <v>0.60047985000000004</v>
      </c>
      <c r="K73" s="14">
        <v>3.6079186000000001</v>
      </c>
      <c r="L73" s="16">
        <v>0.31009154999999999</v>
      </c>
      <c r="M73" s="14">
        <v>32.608376810000003</v>
      </c>
      <c r="N73" s="16">
        <v>0.75966290999999997</v>
      </c>
      <c r="O73" s="14">
        <v>0</v>
      </c>
      <c r="P73" s="16">
        <v>0</v>
      </c>
      <c r="Q73" s="14">
        <v>21.590688669999999</v>
      </c>
      <c r="R73" s="16">
        <v>1.2710782700000001</v>
      </c>
      <c r="S73" s="14">
        <v>0</v>
      </c>
      <c r="T73" s="16">
        <v>0</v>
      </c>
      <c r="U73" s="14" t="s">
        <v>582</v>
      </c>
      <c r="V73" s="16" t="s">
        <v>582</v>
      </c>
      <c r="W73" s="14">
        <v>0</v>
      </c>
      <c r="X73" s="16">
        <v>0</v>
      </c>
      <c r="Y73" s="14">
        <v>0</v>
      </c>
      <c r="Z73" s="16">
        <v>0</v>
      </c>
      <c r="AA73" s="14">
        <v>2.3007612000000002</v>
      </c>
      <c r="AB73" s="16">
        <v>0.43533161999999997</v>
      </c>
    </row>
    <row r="74" spans="1:28" x14ac:dyDescent="0.25">
      <c r="A74" s="11" t="s">
        <v>544</v>
      </c>
      <c r="B74" s="13">
        <v>4692</v>
      </c>
      <c r="C74" s="14">
        <f t="shared" si="1"/>
        <v>0</v>
      </c>
      <c r="D74" s="15">
        <v>4692</v>
      </c>
      <c r="E74" s="14">
        <v>1.3599006</v>
      </c>
      <c r="F74" s="16">
        <v>0.1883483</v>
      </c>
      <c r="G74" s="14">
        <v>3.5614036800000002</v>
      </c>
      <c r="H74" s="16">
        <v>0.28277464000000002</v>
      </c>
      <c r="I74" s="14">
        <v>3.7489509700000001</v>
      </c>
      <c r="J74" s="16">
        <v>0.30203432000000002</v>
      </c>
      <c r="K74" s="14">
        <v>2.3159795500000002</v>
      </c>
      <c r="L74" s="16">
        <v>0.21079777999999999</v>
      </c>
      <c r="M74" s="14">
        <v>41.673962330000002</v>
      </c>
      <c r="N74" s="16">
        <v>0.79649950000000003</v>
      </c>
      <c r="O74" s="14">
        <v>13.73874236</v>
      </c>
      <c r="P74" s="16">
        <v>0.57830212999999997</v>
      </c>
      <c r="Q74" s="14">
        <v>27.87783451</v>
      </c>
      <c r="R74" s="16">
        <v>0.70892299000000003</v>
      </c>
      <c r="S74" s="14">
        <v>0</v>
      </c>
      <c r="T74" s="16">
        <v>0</v>
      </c>
      <c r="U74" s="14" t="s">
        <v>582</v>
      </c>
      <c r="V74" s="16" t="s">
        <v>582</v>
      </c>
      <c r="W74" s="14">
        <v>0</v>
      </c>
      <c r="X74" s="16">
        <v>0</v>
      </c>
      <c r="Y74" s="14">
        <v>0</v>
      </c>
      <c r="Z74" s="16">
        <v>0</v>
      </c>
      <c r="AA74" s="14">
        <v>5.7232260000000004</v>
      </c>
      <c r="AB74" s="16">
        <v>0.32890467000000001</v>
      </c>
    </row>
    <row r="75" spans="1:28" x14ac:dyDescent="0.25">
      <c r="A75" s="11" t="s">
        <v>545</v>
      </c>
      <c r="B75" s="13">
        <v>5375</v>
      </c>
      <c r="C75" s="14">
        <f t="shared" si="1"/>
        <v>0</v>
      </c>
      <c r="D75" s="15">
        <v>5375</v>
      </c>
      <c r="E75" s="14">
        <v>3.2756523799999999</v>
      </c>
      <c r="F75" s="16">
        <v>0.27924328999999998</v>
      </c>
      <c r="G75" s="14">
        <v>7.0857356899999999</v>
      </c>
      <c r="H75" s="16">
        <v>0.46813914000000001</v>
      </c>
      <c r="I75" s="14">
        <v>8.7810682</v>
      </c>
      <c r="J75" s="16">
        <v>0.62122670000000002</v>
      </c>
      <c r="K75" s="14">
        <v>0.94963512000000005</v>
      </c>
      <c r="L75" s="16">
        <v>0.13997044</v>
      </c>
      <c r="M75" s="14">
        <v>40.353054749999998</v>
      </c>
      <c r="N75" s="16">
        <v>1.01829455</v>
      </c>
      <c r="O75" s="14">
        <v>9.7975150299999996</v>
      </c>
      <c r="P75" s="16">
        <v>0.46556570000000003</v>
      </c>
      <c r="Q75" s="14">
        <v>25.456135079999999</v>
      </c>
      <c r="R75" s="16">
        <v>0.90538030999999997</v>
      </c>
      <c r="S75" s="14">
        <v>0</v>
      </c>
      <c r="T75" s="16">
        <v>0</v>
      </c>
      <c r="U75" s="14" t="s">
        <v>582</v>
      </c>
      <c r="V75" s="16" t="s">
        <v>582</v>
      </c>
      <c r="W75" s="14">
        <v>0</v>
      </c>
      <c r="X75" s="16">
        <v>0</v>
      </c>
      <c r="Y75" s="14">
        <v>0</v>
      </c>
      <c r="Z75" s="16">
        <v>0</v>
      </c>
      <c r="AA75" s="14">
        <v>4.3012037400000001</v>
      </c>
      <c r="AB75" s="16">
        <v>0.60152771999999999</v>
      </c>
    </row>
    <row r="76" spans="1:28" x14ac:dyDescent="0.25">
      <c r="A76" s="11" t="s">
        <v>546</v>
      </c>
      <c r="B76" s="13">
        <v>14167</v>
      </c>
      <c r="C76" s="14">
        <f t="shared" si="1"/>
        <v>0</v>
      </c>
      <c r="D76" s="15">
        <v>14167</v>
      </c>
      <c r="E76" s="14">
        <v>1.05765775</v>
      </c>
      <c r="F76" s="16">
        <v>0.18582879999999999</v>
      </c>
      <c r="G76" s="14">
        <v>0.79706867000000003</v>
      </c>
      <c r="H76" s="16">
        <v>8.4597430000000001E-2</v>
      </c>
      <c r="I76" s="14">
        <v>3.1891233899999998</v>
      </c>
      <c r="J76" s="16">
        <v>0.25525513999999999</v>
      </c>
      <c r="K76" s="14">
        <v>0.95380279000000001</v>
      </c>
      <c r="L76" s="16">
        <v>0.10476402</v>
      </c>
      <c r="M76" s="14">
        <v>20.05477677</v>
      </c>
      <c r="N76" s="16">
        <v>0.56022130999999997</v>
      </c>
      <c r="O76" s="14">
        <v>8.5888239899999999</v>
      </c>
      <c r="P76" s="16">
        <v>0.29181736000000003</v>
      </c>
      <c r="Q76" s="14">
        <v>63.21223037</v>
      </c>
      <c r="R76" s="16">
        <v>0.71679283999999999</v>
      </c>
      <c r="S76" s="14">
        <v>0</v>
      </c>
      <c r="T76" s="16">
        <v>0</v>
      </c>
      <c r="U76" s="14" t="s">
        <v>582</v>
      </c>
      <c r="V76" s="16" t="s">
        <v>582</v>
      </c>
      <c r="W76" s="14">
        <v>0</v>
      </c>
      <c r="X76" s="16">
        <v>0</v>
      </c>
      <c r="Y76" s="14">
        <v>0</v>
      </c>
      <c r="Z76" s="16">
        <v>0</v>
      </c>
      <c r="AA76" s="14">
        <v>2.1465162699999998</v>
      </c>
      <c r="AB76" s="16">
        <v>0.24735222000000001</v>
      </c>
    </row>
    <row r="77" spans="1:28" x14ac:dyDescent="0.25">
      <c r="A77" s="11" t="s">
        <v>547</v>
      </c>
      <c r="B77" s="13">
        <v>6062</v>
      </c>
      <c r="C77" s="14">
        <f t="shared" si="1"/>
        <v>0</v>
      </c>
      <c r="D77" s="15">
        <v>6062</v>
      </c>
      <c r="E77" s="14">
        <v>0.95906462000000003</v>
      </c>
      <c r="F77" s="16">
        <v>0.12063044000000001</v>
      </c>
      <c r="G77" s="14">
        <v>11.66581921</v>
      </c>
      <c r="H77" s="16">
        <v>0.54319050000000002</v>
      </c>
      <c r="I77" s="14">
        <v>24.116106030000001</v>
      </c>
      <c r="J77" s="16">
        <v>0.60114296</v>
      </c>
      <c r="K77" s="14">
        <v>1.91102295</v>
      </c>
      <c r="L77" s="16">
        <v>0.18294413000000001</v>
      </c>
      <c r="M77" s="14">
        <v>29.991059010000001</v>
      </c>
      <c r="N77" s="16">
        <v>0.75238316999999999</v>
      </c>
      <c r="O77" s="14">
        <v>9.3737887700000009</v>
      </c>
      <c r="P77" s="16">
        <v>0.46130172000000003</v>
      </c>
      <c r="Q77" s="14">
        <v>20.14537215</v>
      </c>
      <c r="R77" s="16">
        <v>0.80354957999999999</v>
      </c>
      <c r="S77" s="14">
        <v>0</v>
      </c>
      <c r="T77" s="16">
        <v>0</v>
      </c>
      <c r="U77" s="14" t="s">
        <v>582</v>
      </c>
      <c r="V77" s="16" t="s">
        <v>582</v>
      </c>
      <c r="W77" s="14">
        <v>0</v>
      </c>
      <c r="X77" s="16">
        <v>0</v>
      </c>
      <c r="Y77" s="14">
        <v>0</v>
      </c>
      <c r="Z77" s="16">
        <v>0</v>
      </c>
      <c r="AA77" s="14">
        <v>1.8377672700000001</v>
      </c>
      <c r="AB77" s="16">
        <v>0.22860138999999999</v>
      </c>
    </row>
    <row r="78" spans="1:28" x14ac:dyDescent="0.25">
      <c r="A78" s="11" t="s">
        <v>548</v>
      </c>
      <c r="B78" s="13">
        <v>5826</v>
      </c>
      <c r="C78" s="14">
        <f t="shared" si="1"/>
        <v>0</v>
      </c>
      <c r="D78" s="15">
        <v>5826</v>
      </c>
      <c r="E78" s="14">
        <v>7.9721428699999999</v>
      </c>
      <c r="F78" s="16">
        <v>0.89888208000000003</v>
      </c>
      <c r="G78" s="14">
        <v>18.681186189999998</v>
      </c>
      <c r="H78" s="16">
        <v>1.0375326600000001</v>
      </c>
      <c r="I78" s="14">
        <v>36.087477100000001</v>
      </c>
      <c r="J78" s="16">
        <v>1.1783679899999999</v>
      </c>
      <c r="K78" s="14">
        <v>1.2108529100000001</v>
      </c>
      <c r="L78" s="16">
        <v>0.17483499999999999</v>
      </c>
      <c r="M78" s="14">
        <v>28.850129160000002</v>
      </c>
      <c r="N78" s="16">
        <v>1.0802282299999999</v>
      </c>
      <c r="O78" s="14">
        <v>0</v>
      </c>
      <c r="P78" s="16">
        <v>0</v>
      </c>
      <c r="Q78" s="14">
        <v>6.7663620299999998</v>
      </c>
      <c r="R78" s="16">
        <v>0.64554403999999999</v>
      </c>
      <c r="S78" s="14">
        <v>0</v>
      </c>
      <c r="T78" s="16">
        <v>0</v>
      </c>
      <c r="U78" s="14" t="s">
        <v>582</v>
      </c>
      <c r="V78" s="16" t="s">
        <v>582</v>
      </c>
      <c r="W78" s="14">
        <v>0</v>
      </c>
      <c r="X78" s="16">
        <v>0</v>
      </c>
      <c r="Y78" s="14">
        <v>0</v>
      </c>
      <c r="Z78" s="16">
        <v>0</v>
      </c>
      <c r="AA78" s="14">
        <v>0.43184974999999998</v>
      </c>
      <c r="AB78" s="16">
        <v>0.32552228</v>
      </c>
    </row>
    <row r="79" spans="1:28" ht="24.95" customHeight="1" x14ac:dyDescent="0.25">
      <c r="A79" s="11" t="s">
        <v>549</v>
      </c>
      <c r="B79" s="13">
        <v>1657</v>
      </c>
      <c r="C79" s="14">
        <f t="shared" si="1"/>
        <v>0</v>
      </c>
      <c r="D79" s="15">
        <v>1657</v>
      </c>
      <c r="E79" s="14">
        <v>1.7388232299999999</v>
      </c>
      <c r="F79" s="16">
        <v>0.45186942000000002</v>
      </c>
      <c r="G79" s="14">
        <v>6.4028984400000004</v>
      </c>
      <c r="H79" s="16">
        <v>1.01584227</v>
      </c>
      <c r="I79" s="14">
        <v>7.3683980599999996</v>
      </c>
      <c r="J79" s="16">
        <v>0.93739240999999995</v>
      </c>
      <c r="K79" s="14">
        <v>0</v>
      </c>
      <c r="L79" s="16">
        <v>0</v>
      </c>
      <c r="M79" s="14">
        <v>17.300348870000001</v>
      </c>
      <c r="N79" s="16">
        <v>1.3482893600000001</v>
      </c>
      <c r="O79" s="14">
        <v>12.348915659999999</v>
      </c>
      <c r="P79" s="16">
        <v>1.4527422699999999</v>
      </c>
      <c r="Q79" s="14">
        <v>51.662797329999997</v>
      </c>
      <c r="R79" s="16">
        <v>3.4805165300000001</v>
      </c>
      <c r="S79" s="14">
        <v>0</v>
      </c>
      <c r="T79" s="16">
        <v>0</v>
      </c>
      <c r="U79" s="14" t="s">
        <v>582</v>
      </c>
      <c r="V79" s="16" t="s">
        <v>582</v>
      </c>
      <c r="W79" s="14">
        <v>0</v>
      </c>
      <c r="X79" s="16">
        <v>0</v>
      </c>
      <c r="Y79" s="14">
        <v>0</v>
      </c>
      <c r="Z79" s="16">
        <v>0</v>
      </c>
      <c r="AA79" s="14">
        <v>3.1778184199999999</v>
      </c>
      <c r="AB79" s="16">
        <v>2.1893794799999999</v>
      </c>
    </row>
    <row r="80" spans="1:28" x14ac:dyDescent="0.25">
      <c r="A80" s="11" t="s">
        <v>550</v>
      </c>
      <c r="B80" s="13">
        <v>7841</v>
      </c>
      <c r="C80" s="14">
        <f t="shared" si="1"/>
        <v>0</v>
      </c>
      <c r="D80" s="15">
        <v>7841</v>
      </c>
      <c r="E80" s="14">
        <v>1.391674E-2</v>
      </c>
      <c r="F80" s="16">
        <v>1.394227E-2</v>
      </c>
      <c r="G80" s="14">
        <v>7.6232659999999994E-2</v>
      </c>
      <c r="H80" s="16">
        <v>5.0856409999999998E-2</v>
      </c>
      <c r="I80" s="14">
        <v>1.0287901500000001</v>
      </c>
      <c r="J80" s="16">
        <v>0.18363483999999999</v>
      </c>
      <c r="K80" s="14">
        <v>9.208057E-2</v>
      </c>
      <c r="L80" s="16">
        <v>4.3894179999999998E-2</v>
      </c>
      <c r="M80" s="14">
        <v>9.5066186699999999</v>
      </c>
      <c r="N80" s="16">
        <v>0.55611611000000005</v>
      </c>
      <c r="O80" s="14">
        <v>36.759710380000001</v>
      </c>
      <c r="P80" s="16">
        <v>0.95820724999999995</v>
      </c>
      <c r="Q80" s="14">
        <v>52.522650830000003</v>
      </c>
      <c r="R80" s="16">
        <v>1.14387434</v>
      </c>
      <c r="S80" s="14">
        <v>0</v>
      </c>
      <c r="T80" s="16">
        <v>0</v>
      </c>
      <c r="U80" s="14" t="s">
        <v>582</v>
      </c>
      <c r="V80" s="16" t="s">
        <v>582</v>
      </c>
      <c r="W80" s="14">
        <v>0</v>
      </c>
      <c r="X80" s="16">
        <v>0</v>
      </c>
      <c r="Y80" s="14">
        <v>0</v>
      </c>
      <c r="Z80" s="16">
        <v>0</v>
      </c>
      <c r="AA80" s="14">
        <v>0</v>
      </c>
      <c r="AB80" s="16">
        <v>0</v>
      </c>
    </row>
    <row r="81" spans="1:28" x14ac:dyDescent="0.25">
      <c r="A81" s="19" t="s">
        <v>551</v>
      </c>
      <c r="B81" s="13">
        <v>8861</v>
      </c>
      <c r="C81" s="14">
        <f t="shared" si="1"/>
        <v>0</v>
      </c>
      <c r="D81" s="15">
        <v>8861</v>
      </c>
      <c r="E81" s="14">
        <v>1.09363123</v>
      </c>
      <c r="F81" s="16">
        <v>0.19249854999999999</v>
      </c>
      <c r="G81" s="14">
        <v>3.5033265099999999</v>
      </c>
      <c r="H81" s="16">
        <v>0.38415495999999999</v>
      </c>
      <c r="I81" s="14">
        <v>10.10812468</v>
      </c>
      <c r="J81" s="16">
        <v>0.63201563999999999</v>
      </c>
      <c r="K81" s="14">
        <v>1.18099551</v>
      </c>
      <c r="L81" s="16">
        <v>0.14635160999999999</v>
      </c>
      <c r="M81" s="14">
        <v>58.899235609999998</v>
      </c>
      <c r="N81" s="16">
        <v>0.98551491000000002</v>
      </c>
      <c r="O81" s="14">
        <v>11.52953018</v>
      </c>
      <c r="P81" s="16">
        <v>0.58189173999999999</v>
      </c>
      <c r="Q81" s="14">
        <v>12.647068519999999</v>
      </c>
      <c r="R81" s="16">
        <v>0.76811370000000001</v>
      </c>
      <c r="S81" s="14">
        <v>0</v>
      </c>
      <c r="T81" s="16">
        <v>0</v>
      </c>
      <c r="U81" s="14" t="s">
        <v>582</v>
      </c>
      <c r="V81" s="16" t="s">
        <v>582</v>
      </c>
      <c r="W81" s="14">
        <v>0</v>
      </c>
      <c r="X81" s="16">
        <v>0</v>
      </c>
      <c r="Y81" s="14">
        <v>0</v>
      </c>
      <c r="Z81" s="16">
        <v>0</v>
      </c>
      <c r="AA81" s="14">
        <v>1.03808777</v>
      </c>
      <c r="AB81" s="16">
        <v>0.17634593000000001</v>
      </c>
    </row>
    <row r="82" spans="1:2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row>
    <row r="83" spans="1:28" x14ac:dyDescent="0.25">
      <c r="A83" s="3" t="s">
        <v>553</v>
      </c>
    </row>
    <row r="84" spans="1:28"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sheetData>
  <mergeCells count="27">
    <mergeCell ref="A95:AB95"/>
    <mergeCell ref="A96:AB96"/>
    <mergeCell ref="A90:AB90"/>
    <mergeCell ref="A91:AB91"/>
    <mergeCell ref="A92:AB92"/>
    <mergeCell ref="A93:AB93"/>
    <mergeCell ref="A94:AB94"/>
    <mergeCell ref="A85:AB85"/>
    <mergeCell ref="A86:AB86"/>
    <mergeCell ref="A87:AB87"/>
    <mergeCell ref="A88:AB88"/>
    <mergeCell ref="A89:AB89"/>
    <mergeCell ref="Y4:Z4"/>
    <mergeCell ref="AA4:AB4"/>
    <mergeCell ref="A1:AB1"/>
    <mergeCell ref="A2:AB2"/>
    <mergeCell ref="A84:AB84"/>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23" t="s">
        <v>456</v>
      </c>
      <c r="B1" s="24"/>
      <c r="C1" s="24"/>
      <c r="D1" s="24"/>
      <c r="E1" s="24"/>
      <c r="F1" s="24"/>
      <c r="G1" s="24"/>
      <c r="H1" s="24"/>
      <c r="I1" s="24"/>
      <c r="J1" s="24"/>
      <c r="K1" s="24"/>
      <c r="L1" s="24"/>
      <c r="M1" s="24"/>
      <c r="N1" s="24"/>
      <c r="O1" s="24"/>
      <c r="P1" s="24"/>
      <c r="Q1" s="24"/>
      <c r="R1" s="24"/>
    </row>
    <row r="2" spans="1:18" x14ac:dyDescent="0.25">
      <c r="A2" s="25" t="s">
        <v>953</v>
      </c>
      <c r="B2" s="24"/>
      <c r="C2" s="24"/>
      <c r="D2" s="24"/>
      <c r="E2" s="24"/>
      <c r="F2" s="24"/>
      <c r="G2" s="24"/>
      <c r="H2" s="24"/>
      <c r="I2" s="24"/>
      <c r="J2" s="24"/>
      <c r="K2" s="24"/>
      <c r="L2" s="24"/>
      <c r="M2" s="24"/>
      <c r="N2" s="24"/>
      <c r="O2" s="24"/>
      <c r="P2" s="24"/>
      <c r="Q2" s="24"/>
      <c r="R2" s="24"/>
    </row>
    <row r="4" spans="1:18" ht="30" customHeight="1" x14ac:dyDescent="0.25">
      <c r="A4" s="4"/>
      <c r="B4" s="5" t="s">
        <v>458</v>
      </c>
      <c r="C4" s="5" t="s">
        <v>459</v>
      </c>
      <c r="D4" s="6" t="s">
        <v>458</v>
      </c>
      <c r="E4" s="21" t="s">
        <v>954</v>
      </c>
      <c r="F4" s="22"/>
      <c r="G4" s="21" t="s">
        <v>955</v>
      </c>
      <c r="H4" s="22"/>
      <c r="I4" s="21" t="s">
        <v>579</v>
      </c>
      <c r="J4" s="22"/>
      <c r="K4" s="21" t="s">
        <v>580</v>
      </c>
      <c r="L4" s="22"/>
      <c r="M4" s="21" t="s">
        <v>468</v>
      </c>
      <c r="N4" s="22"/>
      <c r="O4" s="21" t="s">
        <v>469</v>
      </c>
      <c r="P4" s="22"/>
      <c r="Q4" s="21" t="s">
        <v>581</v>
      </c>
      <c r="R4" s="22"/>
    </row>
    <row r="5" spans="1:18"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row>
    <row r="6" spans="1:18" x14ac:dyDescent="0.25">
      <c r="A6" s="9" t="s">
        <v>452</v>
      </c>
      <c r="B6" s="10"/>
      <c r="C6" s="10"/>
      <c r="D6" s="11"/>
      <c r="E6" s="10"/>
      <c r="F6" s="11"/>
      <c r="G6" s="10"/>
      <c r="H6" s="11"/>
      <c r="I6" s="10"/>
      <c r="J6" s="11"/>
      <c r="K6" s="10"/>
      <c r="L6" s="11"/>
      <c r="M6" s="10"/>
      <c r="N6" s="11"/>
      <c r="O6" s="10"/>
      <c r="P6" s="11"/>
      <c r="Q6" s="10"/>
      <c r="R6" s="12"/>
    </row>
    <row r="7" spans="1:18" x14ac:dyDescent="0.25">
      <c r="A7" s="11" t="s">
        <v>476</v>
      </c>
      <c r="B7" s="13">
        <v>14530</v>
      </c>
      <c r="C7" s="14">
        <f t="shared" ref="C7:C41" si="0">(0/B7*100)</f>
        <v>0</v>
      </c>
      <c r="D7" s="15">
        <v>14530</v>
      </c>
      <c r="E7" s="14">
        <v>90.423676670000006</v>
      </c>
      <c r="F7" s="16">
        <v>0.34612738999999998</v>
      </c>
      <c r="G7" s="14">
        <v>6.90586462</v>
      </c>
      <c r="H7" s="16">
        <v>0.29254029999999998</v>
      </c>
      <c r="I7" s="14">
        <v>0</v>
      </c>
      <c r="J7" s="16">
        <v>0</v>
      </c>
      <c r="K7" s="14" t="s">
        <v>582</v>
      </c>
      <c r="L7" s="16" t="s">
        <v>582</v>
      </c>
      <c r="M7" s="14">
        <v>0</v>
      </c>
      <c r="N7" s="16">
        <v>0</v>
      </c>
      <c r="O7" s="14">
        <v>0</v>
      </c>
      <c r="P7" s="16">
        <v>0</v>
      </c>
      <c r="Q7" s="14">
        <v>2.6704587100000001</v>
      </c>
      <c r="R7" s="16">
        <v>0.21486</v>
      </c>
    </row>
    <row r="8" spans="1:18" x14ac:dyDescent="0.25">
      <c r="A8" s="11" t="s">
        <v>478</v>
      </c>
      <c r="B8" s="13">
        <v>7007</v>
      </c>
      <c r="C8" s="14">
        <f t="shared" si="0"/>
        <v>0</v>
      </c>
      <c r="D8" s="15">
        <v>7007</v>
      </c>
      <c r="E8" s="14">
        <v>83.759871230000002</v>
      </c>
      <c r="F8" s="16">
        <v>0.71948416000000004</v>
      </c>
      <c r="G8" s="14">
        <v>15.01025709</v>
      </c>
      <c r="H8" s="16">
        <v>0.67538858999999996</v>
      </c>
      <c r="I8" s="14">
        <v>0</v>
      </c>
      <c r="J8" s="16">
        <v>0</v>
      </c>
      <c r="K8" s="14" t="s">
        <v>582</v>
      </c>
      <c r="L8" s="16" t="s">
        <v>582</v>
      </c>
      <c r="M8" s="14">
        <v>0</v>
      </c>
      <c r="N8" s="16">
        <v>0</v>
      </c>
      <c r="O8" s="14">
        <v>0</v>
      </c>
      <c r="P8" s="16">
        <v>0</v>
      </c>
      <c r="Q8" s="14">
        <v>1.22987168</v>
      </c>
      <c r="R8" s="16">
        <v>0.1801343</v>
      </c>
    </row>
    <row r="9" spans="1:18" x14ac:dyDescent="0.25">
      <c r="A9" s="11" t="s">
        <v>479</v>
      </c>
      <c r="B9" s="13">
        <v>9651</v>
      </c>
      <c r="C9" s="14">
        <f t="shared" si="0"/>
        <v>0</v>
      </c>
      <c r="D9" s="15">
        <v>9651</v>
      </c>
      <c r="E9" s="14">
        <v>62.99318924</v>
      </c>
      <c r="F9" s="16">
        <v>0.83975838999999997</v>
      </c>
      <c r="G9" s="14">
        <v>32.467624899999997</v>
      </c>
      <c r="H9" s="16">
        <v>0.81263262999999997</v>
      </c>
      <c r="I9" s="14">
        <v>0</v>
      </c>
      <c r="J9" s="16">
        <v>0</v>
      </c>
      <c r="K9" s="14" t="s">
        <v>582</v>
      </c>
      <c r="L9" s="16" t="s">
        <v>582</v>
      </c>
      <c r="M9" s="14">
        <v>0</v>
      </c>
      <c r="N9" s="16">
        <v>0</v>
      </c>
      <c r="O9" s="14">
        <v>0</v>
      </c>
      <c r="P9" s="16">
        <v>0</v>
      </c>
      <c r="Q9" s="14">
        <v>4.53918585</v>
      </c>
      <c r="R9" s="16">
        <v>0.55880516000000002</v>
      </c>
    </row>
    <row r="10" spans="1:18" x14ac:dyDescent="0.25">
      <c r="A10" s="11" t="s">
        <v>480</v>
      </c>
      <c r="B10" s="13">
        <v>20058</v>
      </c>
      <c r="C10" s="14">
        <f t="shared" si="0"/>
        <v>0</v>
      </c>
      <c r="D10" s="15">
        <v>20058</v>
      </c>
      <c r="E10" s="14">
        <v>91.424104909999997</v>
      </c>
      <c r="F10" s="16">
        <v>0.57677347000000001</v>
      </c>
      <c r="G10" s="14">
        <v>5.5667706199999998</v>
      </c>
      <c r="H10" s="16">
        <v>0.36658460999999998</v>
      </c>
      <c r="I10" s="14">
        <v>0</v>
      </c>
      <c r="J10" s="16">
        <v>0</v>
      </c>
      <c r="K10" s="14" t="s">
        <v>582</v>
      </c>
      <c r="L10" s="16" t="s">
        <v>582</v>
      </c>
      <c r="M10" s="14">
        <v>0</v>
      </c>
      <c r="N10" s="16">
        <v>0</v>
      </c>
      <c r="O10" s="14">
        <v>0</v>
      </c>
      <c r="P10" s="16">
        <v>0</v>
      </c>
      <c r="Q10" s="14">
        <v>3.0091244700000002</v>
      </c>
      <c r="R10" s="16">
        <v>0.46081161999999998</v>
      </c>
    </row>
    <row r="11" spans="1:18" x14ac:dyDescent="0.25">
      <c r="A11" s="11" t="s">
        <v>481</v>
      </c>
      <c r="B11" s="13">
        <v>7053</v>
      </c>
      <c r="C11" s="14">
        <f t="shared" si="0"/>
        <v>0</v>
      </c>
      <c r="D11" s="15">
        <v>7053</v>
      </c>
      <c r="E11" s="14">
        <v>74.384216260000002</v>
      </c>
      <c r="F11" s="16">
        <v>0.92506337999999999</v>
      </c>
      <c r="G11" s="14">
        <v>24.207079090000001</v>
      </c>
      <c r="H11" s="16">
        <v>0.92815241999999998</v>
      </c>
      <c r="I11" s="14">
        <v>0</v>
      </c>
      <c r="J11" s="16">
        <v>0</v>
      </c>
      <c r="K11" s="14" t="s">
        <v>582</v>
      </c>
      <c r="L11" s="16" t="s">
        <v>582</v>
      </c>
      <c r="M11" s="14">
        <v>0</v>
      </c>
      <c r="N11" s="16">
        <v>0</v>
      </c>
      <c r="O11" s="14">
        <v>0</v>
      </c>
      <c r="P11" s="16">
        <v>0</v>
      </c>
      <c r="Q11" s="14">
        <v>1.40870465</v>
      </c>
      <c r="R11" s="16">
        <v>0.19755523999999999</v>
      </c>
    </row>
    <row r="12" spans="1:18" x14ac:dyDescent="0.25">
      <c r="A12" s="11" t="s">
        <v>482</v>
      </c>
      <c r="B12" s="13">
        <v>6894</v>
      </c>
      <c r="C12" s="14">
        <f t="shared" si="0"/>
        <v>0</v>
      </c>
      <c r="D12" s="15">
        <v>6894</v>
      </c>
      <c r="E12" s="14">
        <v>92.018577399999998</v>
      </c>
      <c r="F12" s="16">
        <v>0.73841087999999999</v>
      </c>
      <c r="G12" s="14">
        <v>4.6439001099999997</v>
      </c>
      <c r="H12" s="16">
        <v>0.37666541999999997</v>
      </c>
      <c r="I12" s="14">
        <v>0</v>
      </c>
      <c r="J12" s="16">
        <v>0</v>
      </c>
      <c r="K12" s="14" t="s">
        <v>582</v>
      </c>
      <c r="L12" s="16" t="s">
        <v>582</v>
      </c>
      <c r="M12" s="14">
        <v>0</v>
      </c>
      <c r="N12" s="16">
        <v>0</v>
      </c>
      <c r="O12" s="14">
        <v>0</v>
      </c>
      <c r="P12" s="16">
        <v>0</v>
      </c>
      <c r="Q12" s="14">
        <v>3.33752249</v>
      </c>
      <c r="R12" s="16">
        <v>0.63650269000000004</v>
      </c>
    </row>
    <row r="13" spans="1:18" x14ac:dyDescent="0.25">
      <c r="A13" s="11" t="s">
        <v>483</v>
      </c>
      <c r="B13" s="13">
        <v>7161</v>
      </c>
      <c r="C13" s="14">
        <f t="shared" si="0"/>
        <v>0</v>
      </c>
      <c r="D13" s="15">
        <v>7161</v>
      </c>
      <c r="E13" s="14">
        <v>91.290767040000006</v>
      </c>
      <c r="F13" s="16">
        <v>0.55716555999999995</v>
      </c>
      <c r="G13" s="14">
        <v>3.1975325899999998</v>
      </c>
      <c r="H13" s="16">
        <v>0.25807231000000003</v>
      </c>
      <c r="I13" s="14">
        <v>0</v>
      </c>
      <c r="J13" s="16">
        <v>0</v>
      </c>
      <c r="K13" s="14" t="s">
        <v>582</v>
      </c>
      <c r="L13" s="16" t="s">
        <v>582</v>
      </c>
      <c r="M13" s="14">
        <v>0</v>
      </c>
      <c r="N13" s="16">
        <v>0</v>
      </c>
      <c r="O13" s="14">
        <v>0</v>
      </c>
      <c r="P13" s="16">
        <v>0</v>
      </c>
      <c r="Q13" s="14">
        <v>5.5117003799999997</v>
      </c>
      <c r="R13" s="16">
        <v>0.50072859000000003</v>
      </c>
    </row>
    <row r="14" spans="1:18" x14ac:dyDescent="0.25">
      <c r="A14" s="11" t="s">
        <v>484</v>
      </c>
      <c r="B14" s="13">
        <v>5587</v>
      </c>
      <c r="C14" s="14">
        <f t="shared" si="0"/>
        <v>0</v>
      </c>
      <c r="D14" s="15">
        <v>5587</v>
      </c>
      <c r="E14" s="14">
        <v>94.671376629999997</v>
      </c>
      <c r="F14" s="16">
        <v>0.38423458999999999</v>
      </c>
      <c r="G14" s="14">
        <v>3.9274836400000002</v>
      </c>
      <c r="H14" s="16">
        <v>0.35887771000000002</v>
      </c>
      <c r="I14" s="14">
        <v>0</v>
      </c>
      <c r="J14" s="16">
        <v>0</v>
      </c>
      <c r="K14" s="14" t="s">
        <v>582</v>
      </c>
      <c r="L14" s="16" t="s">
        <v>582</v>
      </c>
      <c r="M14" s="14">
        <v>0</v>
      </c>
      <c r="N14" s="16">
        <v>0</v>
      </c>
      <c r="O14" s="14">
        <v>0</v>
      </c>
      <c r="P14" s="16">
        <v>0</v>
      </c>
      <c r="Q14" s="14">
        <v>1.4011397299999999</v>
      </c>
      <c r="R14" s="16">
        <v>0.16813317999999999</v>
      </c>
    </row>
    <row r="15" spans="1:18" x14ac:dyDescent="0.25">
      <c r="A15" s="11" t="s">
        <v>485</v>
      </c>
      <c r="B15" s="13">
        <v>5882</v>
      </c>
      <c r="C15" s="14">
        <f t="shared" si="0"/>
        <v>0</v>
      </c>
      <c r="D15" s="15">
        <v>5882</v>
      </c>
      <c r="E15" s="14">
        <v>94.768479350000007</v>
      </c>
      <c r="F15" s="16">
        <v>0.56055010999999999</v>
      </c>
      <c r="G15" s="14">
        <v>2.8807635700000001</v>
      </c>
      <c r="H15" s="16">
        <v>0.23969119999999999</v>
      </c>
      <c r="I15" s="14">
        <v>0</v>
      </c>
      <c r="J15" s="16">
        <v>0</v>
      </c>
      <c r="K15" s="14" t="s">
        <v>582</v>
      </c>
      <c r="L15" s="16" t="s">
        <v>582</v>
      </c>
      <c r="M15" s="14">
        <v>0</v>
      </c>
      <c r="N15" s="16">
        <v>0</v>
      </c>
      <c r="O15" s="14">
        <v>0</v>
      </c>
      <c r="P15" s="16">
        <v>0</v>
      </c>
      <c r="Q15" s="14">
        <v>2.3507570800000002</v>
      </c>
      <c r="R15" s="16">
        <v>0.50721744000000002</v>
      </c>
    </row>
    <row r="16" spans="1:18" x14ac:dyDescent="0.25">
      <c r="A16" s="11" t="s">
        <v>486</v>
      </c>
      <c r="B16" s="13">
        <v>6108</v>
      </c>
      <c r="C16" s="14">
        <f t="shared" si="0"/>
        <v>0</v>
      </c>
      <c r="D16" s="15">
        <v>6108</v>
      </c>
      <c r="E16" s="14">
        <v>75.701691479999994</v>
      </c>
      <c r="F16" s="16">
        <v>0.69222397999999996</v>
      </c>
      <c r="G16" s="14">
        <v>21.441579170000001</v>
      </c>
      <c r="H16" s="16">
        <v>0.54745290000000002</v>
      </c>
      <c r="I16" s="14">
        <v>0</v>
      </c>
      <c r="J16" s="16">
        <v>0</v>
      </c>
      <c r="K16" s="14" t="s">
        <v>582</v>
      </c>
      <c r="L16" s="16" t="s">
        <v>582</v>
      </c>
      <c r="M16" s="14">
        <v>0</v>
      </c>
      <c r="N16" s="16">
        <v>0</v>
      </c>
      <c r="O16" s="14">
        <v>0</v>
      </c>
      <c r="P16" s="16">
        <v>0</v>
      </c>
      <c r="Q16" s="14">
        <v>2.8567293500000002</v>
      </c>
      <c r="R16" s="16">
        <v>0.44457644000000002</v>
      </c>
    </row>
    <row r="17" spans="1:18" x14ac:dyDescent="0.25">
      <c r="A17" s="11" t="s">
        <v>487</v>
      </c>
      <c r="B17" s="13">
        <v>6504</v>
      </c>
      <c r="C17" s="14">
        <f t="shared" si="0"/>
        <v>0</v>
      </c>
      <c r="D17" s="15">
        <v>6504</v>
      </c>
      <c r="E17" s="14">
        <v>71.026936649999996</v>
      </c>
      <c r="F17" s="16">
        <v>0.96034410000000003</v>
      </c>
      <c r="G17" s="14">
        <v>15.705163600000001</v>
      </c>
      <c r="H17" s="16">
        <v>0.75523399999999996</v>
      </c>
      <c r="I17" s="14">
        <v>0</v>
      </c>
      <c r="J17" s="16">
        <v>0</v>
      </c>
      <c r="K17" s="14" t="s">
        <v>582</v>
      </c>
      <c r="L17" s="16" t="s">
        <v>582</v>
      </c>
      <c r="M17" s="14">
        <v>0</v>
      </c>
      <c r="N17" s="16">
        <v>0</v>
      </c>
      <c r="O17" s="14">
        <v>0</v>
      </c>
      <c r="P17" s="16">
        <v>0</v>
      </c>
      <c r="Q17" s="14">
        <v>13.26789975</v>
      </c>
      <c r="R17" s="16">
        <v>0.83248937000000001</v>
      </c>
    </row>
    <row r="18" spans="1:18" x14ac:dyDescent="0.25">
      <c r="A18" s="11" t="s">
        <v>488</v>
      </c>
      <c r="B18" s="13">
        <v>5532</v>
      </c>
      <c r="C18" s="14">
        <f t="shared" si="0"/>
        <v>0</v>
      </c>
      <c r="D18" s="15">
        <v>5532</v>
      </c>
      <c r="E18" s="14">
        <v>94.150794270000006</v>
      </c>
      <c r="F18" s="16">
        <v>0.74304508999999996</v>
      </c>
      <c r="G18" s="14">
        <v>4.9316079799999999</v>
      </c>
      <c r="H18" s="16">
        <v>0.70166015000000004</v>
      </c>
      <c r="I18" s="14">
        <v>0</v>
      </c>
      <c r="J18" s="16">
        <v>0</v>
      </c>
      <c r="K18" s="14" t="s">
        <v>582</v>
      </c>
      <c r="L18" s="16" t="s">
        <v>582</v>
      </c>
      <c r="M18" s="14">
        <v>0</v>
      </c>
      <c r="N18" s="16">
        <v>0</v>
      </c>
      <c r="O18" s="14">
        <v>0</v>
      </c>
      <c r="P18" s="16">
        <v>0</v>
      </c>
      <c r="Q18" s="14">
        <v>0.91759774999999999</v>
      </c>
      <c r="R18" s="16">
        <v>0.24202077</v>
      </c>
    </row>
    <row r="19" spans="1:18" x14ac:dyDescent="0.25">
      <c r="A19" s="11" t="s">
        <v>489</v>
      </c>
      <c r="B19" s="13">
        <v>5658</v>
      </c>
      <c r="C19" s="14">
        <f t="shared" si="0"/>
        <v>0</v>
      </c>
      <c r="D19" s="15">
        <v>5658</v>
      </c>
      <c r="E19" s="14">
        <v>89.201238869999997</v>
      </c>
      <c r="F19" s="16">
        <v>0.65435646000000003</v>
      </c>
      <c r="G19" s="14">
        <v>9.3430266999999994</v>
      </c>
      <c r="H19" s="16">
        <v>0.58526708000000005</v>
      </c>
      <c r="I19" s="14">
        <v>0</v>
      </c>
      <c r="J19" s="16">
        <v>0</v>
      </c>
      <c r="K19" s="14" t="s">
        <v>582</v>
      </c>
      <c r="L19" s="16" t="s">
        <v>582</v>
      </c>
      <c r="M19" s="14">
        <v>0</v>
      </c>
      <c r="N19" s="16">
        <v>0</v>
      </c>
      <c r="O19" s="14">
        <v>0</v>
      </c>
      <c r="P19" s="16">
        <v>0</v>
      </c>
      <c r="Q19" s="14">
        <v>1.45573442</v>
      </c>
      <c r="R19" s="16">
        <v>0.2386752</v>
      </c>
    </row>
    <row r="20" spans="1:18" x14ac:dyDescent="0.25">
      <c r="A20" s="11" t="s">
        <v>490</v>
      </c>
      <c r="B20" s="13">
        <v>3371</v>
      </c>
      <c r="C20" s="14">
        <f t="shared" si="0"/>
        <v>0</v>
      </c>
      <c r="D20" s="15">
        <v>3371</v>
      </c>
      <c r="E20" s="14">
        <v>96.292824039999999</v>
      </c>
      <c r="F20" s="16">
        <v>0.29530159</v>
      </c>
      <c r="G20" s="14">
        <v>1.06442795</v>
      </c>
      <c r="H20" s="16">
        <v>0.15182234999999999</v>
      </c>
      <c r="I20" s="14">
        <v>0</v>
      </c>
      <c r="J20" s="16">
        <v>0</v>
      </c>
      <c r="K20" s="14" t="s">
        <v>582</v>
      </c>
      <c r="L20" s="16" t="s">
        <v>582</v>
      </c>
      <c r="M20" s="14">
        <v>0</v>
      </c>
      <c r="N20" s="16">
        <v>0</v>
      </c>
      <c r="O20" s="14">
        <v>0</v>
      </c>
      <c r="P20" s="16">
        <v>0</v>
      </c>
      <c r="Q20" s="14">
        <v>2.64274801</v>
      </c>
      <c r="R20" s="16">
        <v>0.27723321000000001</v>
      </c>
    </row>
    <row r="21" spans="1:18" x14ac:dyDescent="0.25">
      <c r="A21" s="11" t="s">
        <v>491</v>
      </c>
      <c r="B21" s="13">
        <v>5741</v>
      </c>
      <c r="C21" s="14">
        <f t="shared" si="0"/>
        <v>0</v>
      </c>
      <c r="D21" s="15">
        <v>5741</v>
      </c>
      <c r="E21" s="14">
        <v>91.85757255</v>
      </c>
      <c r="F21" s="16">
        <v>0.57567765999999998</v>
      </c>
      <c r="G21" s="14">
        <v>7.1246306099999996</v>
      </c>
      <c r="H21" s="16">
        <v>0.46224747999999999</v>
      </c>
      <c r="I21" s="14">
        <v>0</v>
      </c>
      <c r="J21" s="16">
        <v>0</v>
      </c>
      <c r="K21" s="14" t="s">
        <v>582</v>
      </c>
      <c r="L21" s="16" t="s">
        <v>582</v>
      </c>
      <c r="M21" s="14">
        <v>0</v>
      </c>
      <c r="N21" s="16">
        <v>0</v>
      </c>
      <c r="O21" s="14">
        <v>0</v>
      </c>
      <c r="P21" s="16">
        <v>0</v>
      </c>
      <c r="Q21" s="14">
        <v>1.0177968399999999</v>
      </c>
      <c r="R21" s="16">
        <v>0.38555314000000002</v>
      </c>
    </row>
    <row r="22" spans="1:18" x14ac:dyDescent="0.25">
      <c r="A22" s="11" t="s">
        <v>492</v>
      </c>
      <c r="B22" s="13">
        <v>6598</v>
      </c>
      <c r="C22" s="14">
        <f t="shared" si="0"/>
        <v>0</v>
      </c>
      <c r="D22" s="15">
        <v>6598</v>
      </c>
      <c r="E22" s="14">
        <v>89.431698319999995</v>
      </c>
      <c r="F22" s="16">
        <v>0.62831506999999998</v>
      </c>
      <c r="G22" s="14">
        <v>8.7922973100000004</v>
      </c>
      <c r="H22" s="16">
        <v>0.58308762999999997</v>
      </c>
      <c r="I22" s="14">
        <v>0</v>
      </c>
      <c r="J22" s="16">
        <v>0</v>
      </c>
      <c r="K22" s="14" t="s">
        <v>582</v>
      </c>
      <c r="L22" s="16" t="s">
        <v>582</v>
      </c>
      <c r="M22" s="14">
        <v>0</v>
      </c>
      <c r="N22" s="16">
        <v>0</v>
      </c>
      <c r="O22" s="14">
        <v>0</v>
      </c>
      <c r="P22" s="16">
        <v>0</v>
      </c>
      <c r="Q22" s="14">
        <v>1.7760043700000001</v>
      </c>
      <c r="R22" s="16">
        <v>0.20942421999999999</v>
      </c>
    </row>
    <row r="23" spans="1:18" x14ac:dyDescent="0.25">
      <c r="A23" s="11" t="s">
        <v>493</v>
      </c>
      <c r="B23" s="13">
        <v>11583</v>
      </c>
      <c r="C23" s="14">
        <f t="shared" si="0"/>
        <v>0</v>
      </c>
      <c r="D23" s="15">
        <v>11583</v>
      </c>
      <c r="E23" s="14">
        <v>83.093024839999998</v>
      </c>
      <c r="F23" s="16">
        <v>0.69312149000000001</v>
      </c>
      <c r="G23" s="14">
        <v>14.743935690000001</v>
      </c>
      <c r="H23" s="16">
        <v>0.61159951000000001</v>
      </c>
      <c r="I23" s="14">
        <v>0</v>
      </c>
      <c r="J23" s="16">
        <v>0</v>
      </c>
      <c r="K23" s="14" t="s">
        <v>582</v>
      </c>
      <c r="L23" s="16" t="s">
        <v>582</v>
      </c>
      <c r="M23" s="14">
        <v>0</v>
      </c>
      <c r="N23" s="16">
        <v>0</v>
      </c>
      <c r="O23" s="14">
        <v>0</v>
      </c>
      <c r="P23" s="16">
        <v>0</v>
      </c>
      <c r="Q23" s="14">
        <v>2.1630394700000002</v>
      </c>
      <c r="R23" s="16">
        <v>0.33392351999999997</v>
      </c>
    </row>
    <row r="24" spans="1:18" x14ac:dyDescent="0.25">
      <c r="A24" s="11" t="s">
        <v>494</v>
      </c>
      <c r="B24" s="13">
        <v>6647</v>
      </c>
      <c r="C24" s="14">
        <f t="shared" si="0"/>
        <v>0</v>
      </c>
      <c r="D24" s="15">
        <v>6647</v>
      </c>
      <c r="E24" s="14">
        <v>0</v>
      </c>
      <c r="F24" s="16">
        <v>0</v>
      </c>
      <c r="G24" s="14">
        <v>0</v>
      </c>
      <c r="H24" s="16">
        <v>0</v>
      </c>
      <c r="I24" s="14">
        <v>0</v>
      </c>
      <c r="J24" s="16">
        <v>0</v>
      </c>
      <c r="K24" s="14" t="s">
        <v>582</v>
      </c>
      <c r="L24" s="16" t="s">
        <v>582</v>
      </c>
      <c r="M24" s="14">
        <v>0</v>
      </c>
      <c r="N24" s="16">
        <v>0</v>
      </c>
      <c r="O24" s="14">
        <v>0</v>
      </c>
      <c r="P24" s="16">
        <v>0</v>
      </c>
      <c r="Q24" s="14">
        <v>100</v>
      </c>
      <c r="R24" s="16">
        <v>0</v>
      </c>
    </row>
    <row r="25" spans="1:18" x14ac:dyDescent="0.25">
      <c r="A25" s="11" t="s">
        <v>495</v>
      </c>
      <c r="B25" s="13">
        <v>5581</v>
      </c>
      <c r="C25" s="14">
        <f t="shared" si="0"/>
        <v>0</v>
      </c>
      <c r="D25" s="15">
        <v>5581</v>
      </c>
      <c r="E25" s="14">
        <v>94.700341539999997</v>
      </c>
      <c r="F25" s="16">
        <v>0.39821176000000003</v>
      </c>
      <c r="G25" s="14">
        <v>4.6622148899999996</v>
      </c>
      <c r="H25" s="16">
        <v>0.29803396999999998</v>
      </c>
      <c r="I25" s="14">
        <v>0</v>
      </c>
      <c r="J25" s="16">
        <v>0</v>
      </c>
      <c r="K25" s="14" t="s">
        <v>582</v>
      </c>
      <c r="L25" s="16" t="s">
        <v>582</v>
      </c>
      <c r="M25" s="14">
        <v>0</v>
      </c>
      <c r="N25" s="16">
        <v>0</v>
      </c>
      <c r="O25" s="14">
        <v>0</v>
      </c>
      <c r="P25" s="16">
        <v>0</v>
      </c>
      <c r="Q25" s="14">
        <v>0.63744356999999996</v>
      </c>
      <c r="R25" s="16">
        <v>0.23349719999999999</v>
      </c>
    </row>
    <row r="26" spans="1:18" x14ac:dyDescent="0.25">
      <c r="A26" s="11" t="s">
        <v>496</v>
      </c>
      <c r="B26" s="13">
        <v>4869</v>
      </c>
      <c r="C26" s="14">
        <f t="shared" si="0"/>
        <v>0</v>
      </c>
      <c r="D26" s="15">
        <v>4869</v>
      </c>
      <c r="E26" s="14">
        <v>93.996251909999998</v>
      </c>
      <c r="F26" s="16">
        <v>0.44227558</v>
      </c>
      <c r="G26" s="14">
        <v>4.9519542999999997</v>
      </c>
      <c r="H26" s="16">
        <v>0.44595072000000002</v>
      </c>
      <c r="I26" s="14">
        <v>0</v>
      </c>
      <c r="J26" s="16">
        <v>0</v>
      </c>
      <c r="K26" s="14" t="s">
        <v>582</v>
      </c>
      <c r="L26" s="16" t="s">
        <v>582</v>
      </c>
      <c r="M26" s="14">
        <v>0</v>
      </c>
      <c r="N26" s="16">
        <v>0</v>
      </c>
      <c r="O26" s="14">
        <v>0</v>
      </c>
      <c r="P26" s="16">
        <v>0</v>
      </c>
      <c r="Q26" s="14">
        <v>1.0517937799999999</v>
      </c>
      <c r="R26" s="16">
        <v>0.16850404999999999</v>
      </c>
    </row>
    <row r="27" spans="1:18" x14ac:dyDescent="0.25">
      <c r="A27" s="11" t="s">
        <v>497</v>
      </c>
      <c r="B27" s="13">
        <v>5299</v>
      </c>
      <c r="C27" s="14">
        <f t="shared" si="0"/>
        <v>0</v>
      </c>
      <c r="D27" s="15">
        <v>5299</v>
      </c>
      <c r="E27" s="14">
        <v>68.181977590000002</v>
      </c>
      <c r="F27" s="16">
        <v>0.46989133999999999</v>
      </c>
      <c r="G27" s="14">
        <v>30.455726510000002</v>
      </c>
      <c r="H27" s="16">
        <v>0.46802567</v>
      </c>
      <c r="I27" s="14">
        <v>0</v>
      </c>
      <c r="J27" s="16">
        <v>0</v>
      </c>
      <c r="K27" s="14" t="s">
        <v>582</v>
      </c>
      <c r="L27" s="16" t="s">
        <v>582</v>
      </c>
      <c r="M27" s="14">
        <v>0</v>
      </c>
      <c r="N27" s="16">
        <v>0</v>
      </c>
      <c r="O27" s="14">
        <v>0</v>
      </c>
      <c r="P27" s="16">
        <v>0</v>
      </c>
      <c r="Q27" s="14">
        <v>1.3622958999999999</v>
      </c>
      <c r="R27" s="16">
        <v>0.17031852</v>
      </c>
    </row>
    <row r="28" spans="1:18" x14ac:dyDescent="0.25">
      <c r="A28" s="11" t="s">
        <v>498</v>
      </c>
      <c r="B28" s="13">
        <v>7568</v>
      </c>
      <c r="C28" s="14">
        <f t="shared" si="0"/>
        <v>0</v>
      </c>
      <c r="D28" s="15">
        <v>7568</v>
      </c>
      <c r="E28" s="14">
        <v>83.338295279999997</v>
      </c>
      <c r="F28" s="16">
        <v>0.87275965</v>
      </c>
      <c r="G28" s="14">
        <v>15.669597209999999</v>
      </c>
      <c r="H28" s="16">
        <v>0.85637658999999999</v>
      </c>
      <c r="I28" s="14">
        <v>0</v>
      </c>
      <c r="J28" s="16">
        <v>0</v>
      </c>
      <c r="K28" s="14" t="s">
        <v>582</v>
      </c>
      <c r="L28" s="16" t="s">
        <v>582</v>
      </c>
      <c r="M28" s="14">
        <v>0</v>
      </c>
      <c r="N28" s="16">
        <v>0</v>
      </c>
      <c r="O28" s="14">
        <v>0</v>
      </c>
      <c r="P28" s="16">
        <v>0</v>
      </c>
      <c r="Q28" s="14">
        <v>0.99210750999999997</v>
      </c>
      <c r="R28" s="16">
        <v>0.2517836</v>
      </c>
    </row>
    <row r="29" spans="1:18" x14ac:dyDescent="0.25">
      <c r="A29" s="11" t="s">
        <v>499</v>
      </c>
      <c r="B29" s="13">
        <v>5385</v>
      </c>
      <c r="C29" s="14">
        <f t="shared" si="0"/>
        <v>0</v>
      </c>
      <c r="D29" s="15">
        <v>5385</v>
      </c>
      <c r="E29" s="14">
        <v>76.933625019999994</v>
      </c>
      <c r="F29" s="16">
        <v>0.57063545000000004</v>
      </c>
      <c r="G29" s="14">
        <v>19.348583560000002</v>
      </c>
      <c r="H29" s="16">
        <v>0.53142073000000001</v>
      </c>
      <c r="I29" s="14">
        <v>0</v>
      </c>
      <c r="J29" s="16">
        <v>0</v>
      </c>
      <c r="K29" s="14" t="s">
        <v>582</v>
      </c>
      <c r="L29" s="16" t="s">
        <v>582</v>
      </c>
      <c r="M29" s="14">
        <v>0</v>
      </c>
      <c r="N29" s="16">
        <v>0</v>
      </c>
      <c r="O29" s="14">
        <v>0</v>
      </c>
      <c r="P29" s="16">
        <v>0</v>
      </c>
      <c r="Q29" s="14">
        <v>3.7177914200000002</v>
      </c>
      <c r="R29" s="16">
        <v>0.28161199999999997</v>
      </c>
    </row>
    <row r="30" spans="1:18" x14ac:dyDescent="0.25">
      <c r="A30" s="11" t="s">
        <v>500</v>
      </c>
      <c r="B30" s="13">
        <v>4520</v>
      </c>
      <c r="C30" s="14">
        <f t="shared" si="0"/>
        <v>0</v>
      </c>
      <c r="D30" s="15">
        <v>4520</v>
      </c>
      <c r="E30" s="14">
        <v>91.926241289999993</v>
      </c>
      <c r="F30" s="16">
        <v>0.49228754000000002</v>
      </c>
      <c r="G30" s="14">
        <v>4.7536620599999999</v>
      </c>
      <c r="H30" s="16">
        <v>0.30654920000000002</v>
      </c>
      <c r="I30" s="14">
        <v>0</v>
      </c>
      <c r="J30" s="16">
        <v>0</v>
      </c>
      <c r="K30" s="14" t="s">
        <v>582</v>
      </c>
      <c r="L30" s="16" t="s">
        <v>582</v>
      </c>
      <c r="M30" s="14">
        <v>0</v>
      </c>
      <c r="N30" s="16">
        <v>0</v>
      </c>
      <c r="O30" s="14">
        <v>0</v>
      </c>
      <c r="P30" s="16">
        <v>0</v>
      </c>
      <c r="Q30" s="14">
        <v>3.32009664</v>
      </c>
      <c r="R30" s="16">
        <v>0.40325716</v>
      </c>
    </row>
    <row r="31" spans="1:18" x14ac:dyDescent="0.25">
      <c r="A31" s="11" t="s">
        <v>501</v>
      </c>
      <c r="B31" s="13">
        <v>5456</v>
      </c>
      <c r="C31" s="14">
        <f t="shared" si="0"/>
        <v>0</v>
      </c>
      <c r="D31" s="15">
        <v>5456</v>
      </c>
      <c r="E31" s="14">
        <v>0</v>
      </c>
      <c r="F31" s="16">
        <v>0</v>
      </c>
      <c r="G31" s="14">
        <v>0</v>
      </c>
      <c r="H31" s="16">
        <v>0</v>
      </c>
      <c r="I31" s="14">
        <v>0</v>
      </c>
      <c r="J31" s="16">
        <v>0</v>
      </c>
      <c r="K31" s="14" t="s">
        <v>582</v>
      </c>
      <c r="L31" s="16" t="s">
        <v>582</v>
      </c>
      <c r="M31" s="14">
        <v>0</v>
      </c>
      <c r="N31" s="16">
        <v>0</v>
      </c>
      <c r="O31" s="14">
        <v>0</v>
      </c>
      <c r="P31" s="16">
        <v>0</v>
      </c>
      <c r="Q31" s="14">
        <v>100</v>
      </c>
      <c r="R31" s="16">
        <v>0</v>
      </c>
    </row>
    <row r="32" spans="1:18" x14ac:dyDescent="0.25">
      <c r="A32" s="11" t="s">
        <v>502</v>
      </c>
      <c r="B32" s="13">
        <v>4478</v>
      </c>
      <c r="C32" s="14">
        <f t="shared" si="0"/>
        <v>0</v>
      </c>
      <c r="D32" s="15">
        <v>4478</v>
      </c>
      <c r="E32" s="14">
        <v>94.512828839999997</v>
      </c>
      <c r="F32" s="16">
        <v>0.36534234999999998</v>
      </c>
      <c r="G32" s="14">
        <v>5.2518934000000002</v>
      </c>
      <c r="H32" s="16">
        <v>0.35080784999999998</v>
      </c>
      <c r="I32" s="14">
        <v>0</v>
      </c>
      <c r="J32" s="16">
        <v>0</v>
      </c>
      <c r="K32" s="14" t="s">
        <v>582</v>
      </c>
      <c r="L32" s="16" t="s">
        <v>582</v>
      </c>
      <c r="M32" s="14">
        <v>0</v>
      </c>
      <c r="N32" s="16">
        <v>0</v>
      </c>
      <c r="O32" s="14">
        <v>0</v>
      </c>
      <c r="P32" s="16">
        <v>0</v>
      </c>
      <c r="Q32" s="14">
        <v>0.23527775000000001</v>
      </c>
      <c r="R32" s="16">
        <v>7.9020709999999994E-2</v>
      </c>
    </row>
    <row r="33" spans="1:18" x14ac:dyDescent="0.25">
      <c r="A33" s="11" t="s">
        <v>503</v>
      </c>
      <c r="B33" s="13">
        <v>7325</v>
      </c>
      <c r="C33" s="14">
        <f t="shared" si="0"/>
        <v>0</v>
      </c>
      <c r="D33" s="15">
        <v>7325</v>
      </c>
      <c r="E33" s="14">
        <v>67.682485119999996</v>
      </c>
      <c r="F33" s="16">
        <v>1.2094280500000001</v>
      </c>
      <c r="G33" s="14">
        <v>30.76218634</v>
      </c>
      <c r="H33" s="16">
        <v>1.2184737800000001</v>
      </c>
      <c r="I33" s="14">
        <v>0</v>
      </c>
      <c r="J33" s="16">
        <v>0</v>
      </c>
      <c r="K33" s="14" t="s">
        <v>582</v>
      </c>
      <c r="L33" s="16" t="s">
        <v>582</v>
      </c>
      <c r="M33" s="14">
        <v>0</v>
      </c>
      <c r="N33" s="16">
        <v>0</v>
      </c>
      <c r="O33" s="14">
        <v>0</v>
      </c>
      <c r="P33" s="16">
        <v>0</v>
      </c>
      <c r="Q33" s="14">
        <v>1.5553285400000001</v>
      </c>
      <c r="R33" s="16">
        <v>0.21100740000000001</v>
      </c>
    </row>
    <row r="34" spans="1:18" x14ac:dyDescent="0.25">
      <c r="A34" s="11" t="s">
        <v>504</v>
      </c>
      <c r="B34" s="13">
        <v>6350</v>
      </c>
      <c r="C34" s="14">
        <f t="shared" si="0"/>
        <v>0</v>
      </c>
      <c r="D34" s="15">
        <v>6350</v>
      </c>
      <c r="E34" s="14">
        <v>90.080126680000006</v>
      </c>
      <c r="F34" s="16">
        <v>0.61183222999999998</v>
      </c>
      <c r="G34" s="14">
        <v>6.2948368500000003</v>
      </c>
      <c r="H34" s="16">
        <v>0.52310166999999996</v>
      </c>
      <c r="I34" s="14">
        <v>0</v>
      </c>
      <c r="J34" s="16">
        <v>0</v>
      </c>
      <c r="K34" s="14" t="s">
        <v>582</v>
      </c>
      <c r="L34" s="16" t="s">
        <v>582</v>
      </c>
      <c r="M34" s="14">
        <v>0</v>
      </c>
      <c r="N34" s="16">
        <v>0</v>
      </c>
      <c r="O34" s="14">
        <v>0</v>
      </c>
      <c r="P34" s="16">
        <v>0</v>
      </c>
      <c r="Q34" s="14">
        <v>3.62503647</v>
      </c>
      <c r="R34" s="16">
        <v>0.53393732000000005</v>
      </c>
    </row>
    <row r="35" spans="1:18" x14ac:dyDescent="0.25">
      <c r="A35" s="11" t="s">
        <v>505</v>
      </c>
      <c r="B35" s="13">
        <v>6406</v>
      </c>
      <c r="C35" s="14">
        <f t="shared" si="0"/>
        <v>0</v>
      </c>
      <c r="D35" s="15">
        <v>6406</v>
      </c>
      <c r="E35" s="14">
        <v>96.281550499999994</v>
      </c>
      <c r="F35" s="16">
        <v>0.33554666999999999</v>
      </c>
      <c r="G35" s="14">
        <v>1.85931153</v>
      </c>
      <c r="H35" s="16">
        <v>0.31400939999999999</v>
      </c>
      <c r="I35" s="14">
        <v>0</v>
      </c>
      <c r="J35" s="16">
        <v>0</v>
      </c>
      <c r="K35" s="14" t="s">
        <v>582</v>
      </c>
      <c r="L35" s="16" t="s">
        <v>582</v>
      </c>
      <c r="M35" s="14">
        <v>0</v>
      </c>
      <c r="N35" s="16">
        <v>0</v>
      </c>
      <c r="O35" s="14">
        <v>0</v>
      </c>
      <c r="P35" s="16">
        <v>0</v>
      </c>
      <c r="Q35" s="14">
        <v>1.8591379699999999</v>
      </c>
      <c r="R35" s="16">
        <v>0.15049641</v>
      </c>
    </row>
    <row r="36" spans="1:18" x14ac:dyDescent="0.25">
      <c r="A36" s="11" t="s">
        <v>506</v>
      </c>
      <c r="B36" s="13">
        <v>6736</v>
      </c>
      <c r="C36" s="14">
        <f t="shared" si="0"/>
        <v>0</v>
      </c>
      <c r="D36" s="15">
        <v>6736</v>
      </c>
      <c r="E36" s="14">
        <v>68.319407040000002</v>
      </c>
      <c r="F36" s="16">
        <v>0.99034948</v>
      </c>
      <c r="G36" s="14">
        <v>31.077794569999998</v>
      </c>
      <c r="H36" s="16">
        <v>0.97043537999999996</v>
      </c>
      <c r="I36" s="14">
        <v>0</v>
      </c>
      <c r="J36" s="16">
        <v>0</v>
      </c>
      <c r="K36" s="14" t="s">
        <v>582</v>
      </c>
      <c r="L36" s="16" t="s">
        <v>582</v>
      </c>
      <c r="M36" s="14">
        <v>0</v>
      </c>
      <c r="N36" s="16">
        <v>0</v>
      </c>
      <c r="O36" s="14">
        <v>0</v>
      </c>
      <c r="P36" s="16">
        <v>0</v>
      </c>
      <c r="Q36" s="14">
        <v>0.60279839000000002</v>
      </c>
      <c r="R36" s="16">
        <v>0.1042809</v>
      </c>
    </row>
    <row r="37" spans="1:18" x14ac:dyDescent="0.25">
      <c r="A37" s="11" t="s">
        <v>507</v>
      </c>
      <c r="B37" s="13">
        <v>5458</v>
      </c>
      <c r="C37" s="14">
        <f t="shared" si="0"/>
        <v>0</v>
      </c>
      <c r="D37" s="15">
        <v>5458</v>
      </c>
      <c r="E37" s="14">
        <v>93.709499480000005</v>
      </c>
      <c r="F37" s="16">
        <v>0.56432055999999997</v>
      </c>
      <c r="G37" s="14">
        <v>3.94435139</v>
      </c>
      <c r="H37" s="16">
        <v>0.38494887999999999</v>
      </c>
      <c r="I37" s="14">
        <v>0</v>
      </c>
      <c r="J37" s="16">
        <v>0</v>
      </c>
      <c r="K37" s="14" t="s">
        <v>582</v>
      </c>
      <c r="L37" s="16" t="s">
        <v>582</v>
      </c>
      <c r="M37" s="14">
        <v>0</v>
      </c>
      <c r="N37" s="16">
        <v>0</v>
      </c>
      <c r="O37" s="14">
        <v>0</v>
      </c>
      <c r="P37" s="16">
        <v>0</v>
      </c>
      <c r="Q37" s="14">
        <v>2.3461491300000001</v>
      </c>
      <c r="R37" s="16">
        <v>0.37482953000000002</v>
      </c>
    </row>
    <row r="38" spans="1:18" x14ac:dyDescent="0.25">
      <c r="A38" s="11" t="s">
        <v>508</v>
      </c>
      <c r="B38" s="13">
        <v>5860</v>
      </c>
      <c r="C38" s="14">
        <f t="shared" si="0"/>
        <v>0</v>
      </c>
      <c r="D38" s="15">
        <v>5860</v>
      </c>
      <c r="E38" s="14">
        <v>79.288870799999998</v>
      </c>
      <c r="F38" s="16">
        <v>1.0048248799999999</v>
      </c>
      <c r="G38" s="14">
        <v>19.81156902</v>
      </c>
      <c r="H38" s="16">
        <v>1.0441384600000001</v>
      </c>
      <c r="I38" s="14">
        <v>0</v>
      </c>
      <c r="J38" s="16">
        <v>0</v>
      </c>
      <c r="K38" s="14" t="s">
        <v>582</v>
      </c>
      <c r="L38" s="16" t="s">
        <v>582</v>
      </c>
      <c r="M38" s="14">
        <v>0</v>
      </c>
      <c r="N38" s="16">
        <v>0</v>
      </c>
      <c r="O38" s="14">
        <v>0</v>
      </c>
      <c r="P38" s="16">
        <v>0</v>
      </c>
      <c r="Q38" s="14">
        <v>0.89956018000000004</v>
      </c>
      <c r="R38" s="16">
        <v>0.15004237000000001</v>
      </c>
    </row>
    <row r="39" spans="1:18" x14ac:dyDescent="0.25">
      <c r="A39" s="11" t="s">
        <v>509</v>
      </c>
      <c r="B39" s="13">
        <v>5895</v>
      </c>
      <c r="C39" s="14">
        <f t="shared" si="0"/>
        <v>0</v>
      </c>
      <c r="D39" s="15">
        <v>5895</v>
      </c>
      <c r="E39" s="14">
        <v>88.495164169999995</v>
      </c>
      <c r="F39" s="16">
        <v>0.69579694999999997</v>
      </c>
      <c r="G39" s="14">
        <v>10.82318244</v>
      </c>
      <c r="H39" s="16">
        <v>0.67858255000000001</v>
      </c>
      <c r="I39" s="14">
        <v>0</v>
      </c>
      <c r="J39" s="16">
        <v>0</v>
      </c>
      <c r="K39" s="14" t="s">
        <v>582</v>
      </c>
      <c r="L39" s="16" t="s">
        <v>582</v>
      </c>
      <c r="M39" s="14">
        <v>0</v>
      </c>
      <c r="N39" s="16">
        <v>0</v>
      </c>
      <c r="O39" s="14">
        <v>0</v>
      </c>
      <c r="P39" s="16">
        <v>0</v>
      </c>
      <c r="Q39" s="14">
        <v>0.68165339999999996</v>
      </c>
      <c r="R39" s="16">
        <v>0.14838369000000001</v>
      </c>
    </row>
    <row r="40" spans="1:18" x14ac:dyDescent="0.25">
      <c r="A40" s="11" t="s">
        <v>510</v>
      </c>
      <c r="B40" s="13">
        <v>14157</v>
      </c>
      <c r="C40" s="14">
        <f t="shared" si="0"/>
        <v>0</v>
      </c>
      <c r="D40" s="15">
        <v>14157</v>
      </c>
      <c r="E40" s="14">
        <v>94.479295559999997</v>
      </c>
      <c r="F40" s="16">
        <v>0.79946983999999999</v>
      </c>
      <c r="G40" s="14">
        <v>2.6757992000000002</v>
      </c>
      <c r="H40" s="16">
        <v>0.25024868</v>
      </c>
      <c r="I40" s="14">
        <v>0</v>
      </c>
      <c r="J40" s="16">
        <v>0</v>
      </c>
      <c r="K40" s="14" t="s">
        <v>582</v>
      </c>
      <c r="L40" s="16" t="s">
        <v>582</v>
      </c>
      <c r="M40" s="14">
        <v>0</v>
      </c>
      <c r="N40" s="16">
        <v>0</v>
      </c>
      <c r="O40" s="14">
        <v>0</v>
      </c>
      <c r="P40" s="16">
        <v>0</v>
      </c>
      <c r="Q40" s="14">
        <v>2.8449052300000002</v>
      </c>
      <c r="R40" s="16">
        <v>0.78180382000000004</v>
      </c>
    </row>
    <row r="41" spans="1:18" x14ac:dyDescent="0.25">
      <c r="A41" s="11" t="s">
        <v>511</v>
      </c>
      <c r="B41" s="13">
        <v>5712</v>
      </c>
      <c r="C41" s="14">
        <f t="shared" si="0"/>
        <v>0</v>
      </c>
      <c r="D41" s="15">
        <v>5712</v>
      </c>
      <c r="E41" s="14">
        <v>85.964798470000005</v>
      </c>
      <c r="F41" s="16">
        <v>0.94393152999999996</v>
      </c>
      <c r="G41" s="14">
        <v>10.58205356</v>
      </c>
      <c r="H41" s="16">
        <v>0.70898490999999997</v>
      </c>
      <c r="I41" s="14">
        <v>0</v>
      </c>
      <c r="J41" s="16">
        <v>0</v>
      </c>
      <c r="K41" s="14" t="s">
        <v>582</v>
      </c>
      <c r="L41" s="16" t="s">
        <v>582</v>
      </c>
      <c r="M41" s="14">
        <v>0</v>
      </c>
      <c r="N41" s="16">
        <v>0</v>
      </c>
      <c r="O41" s="14">
        <v>0</v>
      </c>
      <c r="P41" s="16">
        <v>0</v>
      </c>
      <c r="Q41" s="14">
        <v>3.4531479599999999</v>
      </c>
      <c r="R41" s="16">
        <v>0.38346181000000001</v>
      </c>
    </row>
    <row r="42" spans="1:18" x14ac:dyDescent="0.25">
      <c r="A42" s="11" t="s">
        <v>512</v>
      </c>
      <c r="B42" s="13">
        <f>IF(COUNT(B7:B41) &gt; 0, AVERAGE(B7:B41), "\u2014")</f>
        <v>7103.4285714285716</v>
      </c>
      <c r="C42" s="14">
        <f>IF(COUNT(C7:C41) &gt; 0, AVERAGE(C7:C41), "—")</f>
        <v>0</v>
      </c>
      <c r="D42" s="15">
        <f>IF(COUNT(D7:D41) &gt; 0, AVERAGE(D7:D41), "—")</f>
        <v>7103.4285714285716</v>
      </c>
      <c r="E42" s="14">
        <f>IF(COUNT(E7:E41) &gt; 0, AVERAGE(E7:E41), "—")</f>
        <v>80.982308543999991</v>
      </c>
      <c r="F42" s="16">
        <f>IF(COUNT(F7:F41) &gt; 0, SQRT(SUMSQ(F7:F41)/(COUNT(F7:F41)*COUNT(F7:F41)) ), "—")</f>
        <v>0.11369539154476026</v>
      </c>
      <c r="G42" s="14">
        <f>IF(COUNT(G7:G41) &gt; 0, AVERAGE(G7:G41), "—")</f>
        <v>10.996533202000002</v>
      </c>
      <c r="H42" s="16">
        <f>IF(COUNT(H7:H41) &gt; 0, SQRT(SUMSQ(H7:H41)/(COUNT(H7:H41)*COUNT(H7:H41)) ), "—")</f>
        <v>9.9183575470439697E-2</v>
      </c>
      <c r="I42" s="14">
        <f>IF(COUNT(I7:I41) &gt; 0, AVERAGE(I7:I41), "—")</f>
        <v>0</v>
      </c>
      <c r="J42" s="16">
        <f>IF(COUNT(J7:J41) &gt; 0, SQRT(SUMSQ(J7:J41)/(COUNT(J7:J41)*COUNT(J7:J41)) ), "—")</f>
        <v>0</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8.0211582525714302</v>
      </c>
      <c r="R42" s="16">
        <f>IF(COUNT(R7:R41) &gt; 0, SQRT(SUMSQ(R7:R41)/(COUNT(R7:R41)*COUNT(R7:R41)) ), "—")</f>
        <v>6.1945749655134164E-2</v>
      </c>
    </row>
    <row r="43" spans="1:18" x14ac:dyDescent="0.25">
      <c r="A43" s="9" t="s">
        <v>513</v>
      </c>
      <c r="B43" s="10"/>
      <c r="C43" s="10"/>
      <c r="D43" s="11"/>
      <c r="E43" s="10"/>
      <c r="F43" s="11"/>
      <c r="G43" s="10"/>
      <c r="H43" s="11"/>
      <c r="I43" s="10"/>
      <c r="J43" s="11"/>
      <c r="K43" s="10"/>
      <c r="L43" s="11"/>
      <c r="M43" s="10"/>
      <c r="N43" s="11"/>
      <c r="O43" s="10"/>
      <c r="P43" s="11"/>
      <c r="Q43" s="10"/>
      <c r="R43" s="12"/>
    </row>
    <row r="44" spans="1:18"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row>
    <row r="45" spans="1:18" x14ac:dyDescent="0.25">
      <c r="A45" s="11" t="s">
        <v>515</v>
      </c>
      <c r="B45" s="13">
        <v>5519</v>
      </c>
      <c r="C45" s="14">
        <f t="shared" ref="C45:C81" si="1">(0/B45*100)</f>
        <v>0</v>
      </c>
      <c r="D45" s="15">
        <v>5519</v>
      </c>
      <c r="E45" s="14">
        <v>30.71561616</v>
      </c>
      <c r="F45" s="16">
        <v>2.0882860499999998</v>
      </c>
      <c r="G45" s="14">
        <v>66.945235229999994</v>
      </c>
      <c r="H45" s="16">
        <v>2.1093637300000001</v>
      </c>
      <c r="I45" s="14">
        <v>0</v>
      </c>
      <c r="J45" s="16">
        <v>0</v>
      </c>
      <c r="K45" s="14" t="s">
        <v>582</v>
      </c>
      <c r="L45" s="16" t="s">
        <v>582</v>
      </c>
      <c r="M45" s="14">
        <v>0</v>
      </c>
      <c r="N45" s="16">
        <v>0</v>
      </c>
      <c r="O45" s="14">
        <v>0</v>
      </c>
      <c r="P45" s="16">
        <v>0</v>
      </c>
      <c r="Q45" s="14">
        <v>2.3391486100000001</v>
      </c>
      <c r="R45" s="16">
        <v>0.26109172000000003</v>
      </c>
    </row>
    <row r="46" spans="1:18" x14ac:dyDescent="0.25">
      <c r="A46" s="11" t="s">
        <v>516</v>
      </c>
      <c r="B46" s="13">
        <v>23141</v>
      </c>
      <c r="C46" s="14">
        <f t="shared" si="1"/>
        <v>0</v>
      </c>
      <c r="D46" s="15">
        <v>23141</v>
      </c>
      <c r="E46" s="14">
        <v>59.017436359999998</v>
      </c>
      <c r="F46" s="16">
        <v>0.8753879</v>
      </c>
      <c r="G46" s="14">
        <v>33.76731238</v>
      </c>
      <c r="H46" s="16">
        <v>0.77022776000000004</v>
      </c>
      <c r="I46" s="14">
        <v>0</v>
      </c>
      <c r="J46" s="16">
        <v>0</v>
      </c>
      <c r="K46" s="14" t="s">
        <v>582</v>
      </c>
      <c r="L46" s="16" t="s">
        <v>582</v>
      </c>
      <c r="M46" s="14">
        <v>0</v>
      </c>
      <c r="N46" s="16">
        <v>0</v>
      </c>
      <c r="O46" s="14">
        <v>0</v>
      </c>
      <c r="P46" s="16">
        <v>0</v>
      </c>
      <c r="Q46" s="14">
        <v>7.2152512599999996</v>
      </c>
      <c r="R46" s="16">
        <v>0.68588393000000003</v>
      </c>
    </row>
    <row r="47" spans="1:18" x14ac:dyDescent="0.25">
      <c r="A47" s="11" t="s">
        <v>517</v>
      </c>
      <c r="B47" s="13">
        <v>5928</v>
      </c>
      <c r="C47" s="14">
        <f t="shared" si="1"/>
        <v>0</v>
      </c>
      <c r="D47" s="15">
        <v>5928</v>
      </c>
      <c r="E47" s="14">
        <v>92.270605290000006</v>
      </c>
      <c r="F47" s="16">
        <v>0.83167287000000001</v>
      </c>
      <c r="G47" s="14">
        <v>4.6759035100000004</v>
      </c>
      <c r="H47" s="16">
        <v>0.57790653000000003</v>
      </c>
      <c r="I47" s="14">
        <v>0</v>
      </c>
      <c r="J47" s="16">
        <v>0</v>
      </c>
      <c r="K47" s="14" t="s">
        <v>582</v>
      </c>
      <c r="L47" s="16" t="s">
        <v>582</v>
      </c>
      <c r="M47" s="14">
        <v>0</v>
      </c>
      <c r="N47" s="16">
        <v>0</v>
      </c>
      <c r="O47" s="14">
        <v>0</v>
      </c>
      <c r="P47" s="16">
        <v>0</v>
      </c>
      <c r="Q47" s="14">
        <v>3.0534911999999998</v>
      </c>
      <c r="R47" s="16">
        <v>0.45508725999999999</v>
      </c>
    </row>
    <row r="48" spans="1:18" x14ac:dyDescent="0.25">
      <c r="A48" s="11" t="s">
        <v>518</v>
      </c>
      <c r="B48" s="13">
        <v>9841</v>
      </c>
      <c r="C48" s="14">
        <f t="shared" si="1"/>
        <v>0</v>
      </c>
      <c r="D48" s="15">
        <v>9841</v>
      </c>
      <c r="E48" s="14">
        <v>78.649013569999994</v>
      </c>
      <c r="F48" s="16">
        <v>1.2591135600000001</v>
      </c>
      <c r="G48" s="14">
        <v>20.62957218</v>
      </c>
      <c r="H48" s="16">
        <v>1.1834131299999999</v>
      </c>
      <c r="I48" s="14">
        <v>0</v>
      </c>
      <c r="J48" s="16">
        <v>0</v>
      </c>
      <c r="K48" s="14" t="s">
        <v>582</v>
      </c>
      <c r="L48" s="16" t="s">
        <v>582</v>
      </c>
      <c r="M48" s="14">
        <v>0</v>
      </c>
      <c r="N48" s="16">
        <v>0</v>
      </c>
      <c r="O48" s="14">
        <v>0</v>
      </c>
      <c r="P48" s="16">
        <v>0</v>
      </c>
      <c r="Q48" s="14">
        <v>0.72141425000000003</v>
      </c>
      <c r="R48" s="16">
        <v>0.54662728000000005</v>
      </c>
    </row>
    <row r="49" spans="1:18" x14ac:dyDescent="0.25">
      <c r="A49" s="11" t="s">
        <v>519</v>
      </c>
      <c r="B49" s="13">
        <v>6349</v>
      </c>
      <c r="C49" s="14">
        <f t="shared" si="1"/>
        <v>0</v>
      </c>
      <c r="D49" s="15">
        <v>6349</v>
      </c>
      <c r="E49" s="14">
        <v>70.109844620000004</v>
      </c>
      <c r="F49" s="16">
        <v>1.3477062799999999</v>
      </c>
      <c r="G49" s="14">
        <v>28.489054540000001</v>
      </c>
      <c r="H49" s="16">
        <v>1.29366801</v>
      </c>
      <c r="I49" s="14">
        <v>0</v>
      </c>
      <c r="J49" s="16">
        <v>0</v>
      </c>
      <c r="K49" s="14" t="s">
        <v>582</v>
      </c>
      <c r="L49" s="16" t="s">
        <v>582</v>
      </c>
      <c r="M49" s="14">
        <v>0</v>
      </c>
      <c r="N49" s="16">
        <v>0</v>
      </c>
      <c r="O49" s="14">
        <v>0</v>
      </c>
      <c r="P49" s="16">
        <v>0</v>
      </c>
      <c r="Q49" s="14">
        <v>1.40110084</v>
      </c>
      <c r="R49" s="16">
        <v>0.27348451000000001</v>
      </c>
    </row>
    <row r="50" spans="1:18" x14ac:dyDescent="0.25">
      <c r="A50" s="11" t="s">
        <v>520</v>
      </c>
      <c r="B50" s="13">
        <v>11795</v>
      </c>
      <c r="C50" s="14">
        <f t="shared" si="1"/>
        <v>0</v>
      </c>
      <c r="D50" s="15">
        <v>11795</v>
      </c>
      <c r="E50" s="14">
        <v>56.428318140000002</v>
      </c>
      <c r="F50" s="16">
        <v>1.0394870700000001</v>
      </c>
      <c r="G50" s="14">
        <v>41.828853209999998</v>
      </c>
      <c r="H50" s="16">
        <v>1.0162556700000001</v>
      </c>
      <c r="I50" s="14">
        <v>0</v>
      </c>
      <c r="J50" s="16">
        <v>0</v>
      </c>
      <c r="K50" s="14" t="s">
        <v>582</v>
      </c>
      <c r="L50" s="16" t="s">
        <v>582</v>
      </c>
      <c r="M50" s="14">
        <v>0</v>
      </c>
      <c r="N50" s="16">
        <v>0</v>
      </c>
      <c r="O50" s="14">
        <v>0</v>
      </c>
      <c r="P50" s="16">
        <v>0</v>
      </c>
      <c r="Q50" s="14">
        <v>1.7428286500000001</v>
      </c>
      <c r="R50" s="16">
        <v>0.50579476999999995</v>
      </c>
    </row>
    <row r="51" spans="1:18" x14ac:dyDescent="0.25">
      <c r="A51" s="11" t="s">
        <v>521</v>
      </c>
      <c r="B51" s="13">
        <v>6866</v>
      </c>
      <c r="C51" s="14">
        <f t="shared" si="1"/>
        <v>0</v>
      </c>
      <c r="D51" s="15">
        <v>6866</v>
      </c>
      <c r="E51" s="14">
        <v>59.84220079</v>
      </c>
      <c r="F51" s="16">
        <v>1.4784487399999999</v>
      </c>
      <c r="G51" s="14">
        <v>27.40054868</v>
      </c>
      <c r="H51" s="16">
        <v>1.2190712500000001</v>
      </c>
      <c r="I51" s="14">
        <v>0</v>
      </c>
      <c r="J51" s="16">
        <v>0</v>
      </c>
      <c r="K51" s="14" t="s">
        <v>582</v>
      </c>
      <c r="L51" s="16" t="s">
        <v>582</v>
      </c>
      <c r="M51" s="14">
        <v>0</v>
      </c>
      <c r="N51" s="16">
        <v>0</v>
      </c>
      <c r="O51" s="14">
        <v>0</v>
      </c>
      <c r="P51" s="16">
        <v>0</v>
      </c>
      <c r="Q51" s="14">
        <v>12.75725053</v>
      </c>
      <c r="R51" s="16">
        <v>0.78450180999999997</v>
      </c>
    </row>
    <row r="52" spans="1:18" x14ac:dyDescent="0.25">
      <c r="A52" s="11" t="s">
        <v>522</v>
      </c>
      <c r="B52" s="13">
        <v>5809</v>
      </c>
      <c r="C52" s="14">
        <f t="shared" si="1"/>
        <v>0</v>
      </c>
      <c r="D52" s="15">
        <v>5809</v>
      </c>
      <c r="E52" s="14">
        <v>97.010404260000001</v>
      </c>
      <c r="F52" s="16">
        <v>0.28688498000000001</v>
      </c>
      <c r="G52" s="14">
        <v>1.5345242699999999</v>
      </c>
      <c r="H52" s="16">
        <v>0.19411801000000001</v>
      </c>
      <c r="I52" s="14">
        <v>0</v>
      </c>
      <c r="J52" s="16">
        <v>0</v>
      </c>
      <c r="K52" s="14" t="s">
        <v>582</v>
      </c>
      <c r="L52" s="16" t="s">
        <v>582</v>
      </c>
      <c r="M52" s="14">
        <v>0</v>
      </c>
      <c r="N52" s="16">
        <v>0</v>
      </c>
      <c r="O52" s="14">
        <v>0</v>
      </c>
      <c r="P52" s="16">
        <v>0</v>
      </c>
      <c r="Q52" s="14">
        <v>1.45507148</v>
      </c>
      <c r="R52" s="16">
        <v>0.19393156</v>
      </c>
    </row>
    <row r="53" spans="1:18" x14ac:dyDescent="0.25">
      <c r="A53" s="11" t="s">
        <v>523</v>
      </c>
      <c r="B53" s="13">
        <v>5571</v>
      </c>
      <c r="C53" s="14">
        <f t="shared" si="1"/>
        <v>0</v>
      </c>
      <c r="D53" s="15">
        <v>5571</v>
      </c>
      <c r="E53" s="14">
        <v>93.026199219999995</v>
      </c>
      <c r="F53" s="16">
        <v>0.32581645999999997</v>
      </c>
      <c r="G53" s="14">
        <v>4.5842989699999999</v>
      </c>
      <c r="H53" s="16">
        <v>0.27856473999999998</v>
      </c>
      <c r="I53" s="14">
        <v>0</v>
      </c>
      <c r="J53" s="16">
        <v>0</v>
      </c>
      <c r="K53" s="14" t="s">
        <v>582</v>
      </c>
      <c r="L53" s="16" t="s">
        <v>582</v>
      </c>
      <c r="M53" s="14">
        <v>0</v>
      </c>
      <c r="N53" s="16">
        <v>0</v>
      </c>
      <c r="O53" s="14">
        <v>0</v>
      </c>
      <c r="P53" s="16">
        <v>0</v>
      </c>
      <c r="Q53" s="14">
        <v>2.3895018000000001</v>
      </c>
      <c r="R53" s="16">
        <v>0.20779744999999999</v>
      </c>
    </row>
    <row r="54" spans="1:18" x14ac:dyDescent="0.25">
      <c r="A54" s="11" t="s">
        <v>524</v>
      </c>
      <c r="B54" s="13">
        <v>4740</v>
      </c>
      <c r="C54" s="14">
        <f t="shared" si="1"/>
        <v>0</v>
      </c>
      <c r="D54" s="15">
        <v>4740</v>
      </c>
      <c r="E54" s="14">
        <v>64.693645739999994</v>
      </c>
      <c r="F54" s="16">
        <v>1.2524578200000001</v>
      </c>
      <c r="G54" s="14">
        <v>33.146655279999997</v>
      </c>
      <c r="H54" s="16">
        <v>1.2287229500000001</v>
      </c>
      <c r="I54" s="14">
        <v>0</v>
      </c>
      <c r="J54" s="16">
        <v>0</v>
      </c>
      <c r="K54" s="14" t="s">
        <v>582</v>
      </c>
      <c r="L54" s="16" t="s">
        <v>582</v>
      </c>
      <c r="M54" s="14">
        <v>0</v>
      </c>
      <c r="N54" s="16">
        <v>0</v>
      </c>
      <c r="O54" s="14">
        <v>0</v>
      </c>
      <c r="P54" s="16">
        <v>0</v>
      </c>
      <c r="Q54" s="14">
        <v>2.1596989799999999</v>
      </c>
      <c r="R54" s="16">
        <v>0.38755241000000001</v>
      </c>
    </row>
    <row r="55" spans="1:18" x14ac:dyDescent="0.25">
      <c r="A55" s="11" t="s">
        <v>525</v>
      </c>
      <c r="B55" s="13">
        <v>5316</v>
      </c>
      <c r="C55" s="14">
        <f t="shared" si="1"/>
        <v>0</v>
      </c>
      <c r="D55" s="15">
        <v>5316</v>
      </c>
      <c r="E55" s="14">
        <v>96.899884479999997</v>
      </c>
      <c r="F55" s="16">
        <v>0.26361308</v>
      </c>
      <c r="G55" s="14">
        <v>1.4863983599999999</v>
      </c>
      <c r="H55" s="16">
        <v>0.21724558999999999</v>
      </c>
      <c r="I55" s="14">
        <v>0</v>
      </c>
      <c r="J55" s="16">
        <v>0</v>
      </c>
      <c r="K55" s="14" t="s">
        <v>582</v>
      </c>
      <c r="L55" s="16" t="s">
        <v>582</v>
      </c>
      <c r="M55" s="14">
        <v>0</v>
      </c>
      <c r="N55" s="16">
        <v>0</v>
      </c>
      <c r="O55" s="14">
        <v>0</v>
      </c>
      <c r="P55" s="16">
        <v>0</v>
      </c>
      <c r="Q55" s="14">
        <v>1.61371716</v>
      </c>
      <c r="R55" s="16">
        <v>0.17653110999999999</v>
      </c>
    </row>
    <row r="56" spans="1:18" x14ac:dyDescent="0.25">
      <c r="A56" s="11" t="s">
        <v>526</v>
      </c>
      <c r="B56" s="13">
        <v>5359</v>
      </c>
      <c r="C56" s="14">
        <f t="shared" si="1"/>
        <v>0</v>
      </c>
      <c r="D56" s="15">
        <v>5359</v>
      </c>
      <c r="E56" s="14">
        <v>81.036493449999995</v>
      </c>
      <c r="F56" s="16">
        <v>1.1033606</v>
      </c>
      <c r="G56" s="14">
        <v>16.85904661</v>
      </c>
      <c r="H56" s="16">
        <v>0.64315277000000004</v>
      </c>
      <c r="I56" s="14">
        <v>0</v>
      </c>
      <c r="J56" s="16">
        <v>0</v>
      </c>
      <c r="K56" s="14" t="s">
        <v>582</v>
      </c>
      <c r="L56" s="16" t="s">
        <v>582</v>
      </c>
      <c r="M56" s="14">
        <v>0</v>
      </c>
      <c r="N56" s="16">
        <v>0</v>
      </c>
      <c r="O56" s="14">
        <v>0</v>
      </c>
      <c r="P56" s="16">
        <v>0</v>
      </c>
      <c r="Q56" s="14">
        <v>2.1044599399999999</v>
      </c>
      <c r="R56" s="16">
        <v>0.86477625999999996</v>
      </c>
    </row>
    <row r="57" spans="1:18" x14ac:dyDescent="0.25">
      <c r="A57" s="11" t="s">
        <v>527</v>
      </c>
      <c r="B57" s="13">
        <v>6513</v>
      </c>
      <c r="C57" s="14">
        <f t="shared" si="1"/>
        <v>0</v>
      </c>
      <c r="D57" s="15">
        <v>6513</v>
      </c>
      <c r="E57" s="14">
        <v>83.225136649999996</v>
      </c>
      <c r="F57" s="16">
        <v>1.1144180800000001</v>
      </c>
      <c r="G57" s="14">
        <v>16.133152129999999</v>
      </c>
      <c r="H57" s="16">
        <v>1.1059949499999999</v>
      </c>
      <c r="I57" s="14">
        <v>0</v>
      </c>
      <c r="J57" s="16">
        <v>0</v>
      </c>
      <c r="K57" s="14" t="s">
        <v>582</v>
      </c>
      <c r="L57" s="16" t="s">
        <v>582</v>
      </c>
      <c r="M57" s="14">
        <v>0</v>
      </c>
      <c r="N57" s="16">
        <v>0</v>
      </c>
      <c r="O57" s="14">
        <v>0</v>
      </c>
      <c r="P57" s="16">
        <v>0</v>
      </c>
      <c r="Q57" s="14">
        <v>0.64171122999999997</v>
      </c>
      <c r="R57" s="16">
        <v>0.1271052</v>
      </c>
    </row>
    <row r="58" spans="1:18" x14ac:dyDescent="0.25">
      <c r="A58" s="11" t="s">
        <v>528</v>
      </c>
      <c r="B58" s="13">
        <v>7267</v>
      </c>
      <c r="C58" s="14">
        <f t="shared" si="1"/>
        <v>0</v>
      </c>
      <c r="D58" s="15">
        <v>7267</v>
      </c>
      <c r="E58" s="14">
        <v>89.678058480000004</v>
      </c>
      <c r="F58" s="16">
        <v>0.55401436000000004</v>
      </c>
      <c r="G58" s="14">
        <v>7.4115935100000003</v>
      </c>
      <c r="H58" s="16">
        <v>0.43019281999999998</v>
      </c>
      <c r="I58" s="14">
        <v>0</v>
      </c>
      <c r="J58" s="16">
        <v>0</v>
      </c>
      <c r="K58" s="14" t="s">
        <v>582</v>
      </c>
      <c r="L58" s="16" t="s">
        <v>582</v>
      </c>
      <c r="M58" s="14">
        <v>0</v>
      </c>
      <c r="N58" s="16">
        <v>0</v>
      </c>
      <c r="O58" s="14">
        <v>0</v>
      </c>
      <c r="P58" s="16">
        <v>0</v>
      </c>
      <c r="Q58" s="14">
        <v>2.9103480199999998</v>
      </c>
      <c r="R58" s="16">
        <v>0.28736901999999998</v>
      </c>
    </row>
    <row r="59" spans="1:18" x14ac:dyDescent="0.25">
      <c r="A59" s="11" t="s">
        <v>529</v>
      </c>
      <c r="B59" s="13">
        <v>4826</v>
      </c>
      <c r="C59" s="14">
        <f t="shared" si="1"/>
        <v>0</v>
      </c>
      <c r="D59" s="15">
        <v>4826</v>
      </c>
      <c r="E59" s="14">
        <v>94.351869129999997</v>
      </c>
      <c r="F59" s="16">
        <v>0.45089416999999998</v>
      </c>
      <c r="G59" s="14">
        <v>3.7249627799999998</v>
      </c>
      <c r="H59" s="16">
        <v>0.39721118</v>
      </c>
      <c r="I59" s="14">
        <v>0</v>
      </c>
      <c r="J59" s="16">
        <v>0</v>
      </c>
      <c r="K59" s="14" t="s">
        <v>582</v>
      </c>
      <c r="L59" s="16" t="s">
        <v>582</v>
      </c>
      <c r="M59" s="14">
        <v>0</v>
      </c>
      <c r="N59" s="16">
        <v>0</v>
      </c>
      <c r="O59" s="14">
        <v>0</v>
      </c>
      <c r="P59" s="16">
        <v>0</v>
      </c>
      <c r="Q59" s="14">
        <v>1.9231681</v>
      </c>
      <c r="R59" s="16">
        <v>0.21983669</v>
      </c>
    </row>
    <row r="60" spans="1:18" x14ac:dyDescent="0.25">
      <c r="A60" s="11" t="s">
        <v>530</v>
      </c>
      <c r="B60" s="13">
        <v>4546</v>
      </c>
      <c r="C60" s="14">
        <f t="shared" si="1"/>
        <v>0</v>
      </c>
      <c r="D60" s="15">
        <v>4546</v>
      </c>
      <c r="E60" s="14">
        <v>71.688327169999994</v>
      </c>
      <c r="F60" s="16">
        <v>1.14805454</v>
      </c>
      <c r="G60" s="14">
        <v>25.815086390000001</v>
      </c>
      <c r="H60" s="16">
        <v>1.1549607099999999</v>
      </c>
      <c r="I60" s="14">
        <v>0</v>
      </c>
      <c r="J60" s="16">
        <v>0</v>
      </c>
      <c r="K60" s="14" t="s">
        <v>582</v>
      </c>
      <c r="L60" s="16" t="s">
        <v>582</v>
      </c>
      <c r="M60" s="14">
        <v>0</v>
      </c>
      <c r="N60" s="16">
        <v>0</v>
      </c>
      <c r="O60" s="14">
        <v>0</v>
      </c>
      <c r="P60" s="16">
        <v>0</v>
      </c>
      <c r="Q60" s="14">
        <v>2.4965864500000001</v>
      </c>
      <c r="R60" s="16">
        <v>0.31694299999999997</v>
      </c>
    </row>
    <row r="61" spans="1:18" x14ac:dyDescent="0.25">
      <c r="A61" s="11" t="s">
        <v>531</v>
      </c>
      <c r="B61" s="13">
        <v>6525</v>
      </c>
      <c r="C61" s="14">
        <f t="shared" si="1"/>
        <v>0</v>
      </c>
      <c r="D61" s="15">
        <v>6525</v>
      </c>
      <c r="E61" s="14">
        <v>95.118278570000001</v>
      </c>
      <c r="F61" s="16">
        <v>0.37152426</v>
      </c>
      <c r="G61" s="14">
        <v>2.4360406100000001</v>
      </c>
      <c r="H61" s="16">
        <v>0.24166039</v>
      </c>
      <c r="I61" s="14">
        <v>0</v>
      </c>
      <c r="J61" s="16">
        <v>0</v>
      </c>
      <c r="K61" s="14" t="s">
        <v>582</v>
      </c>
      <c r="L61" s="16" t="s">
        <v>582</v>
      </c>
      <c r="M61" s="14">
        <v>0</v>
      </c>
      <c r="N61" s="16">
        <v>0</v>
      </c>
      <c r="O61" s="14">
        <v>0</v>
      </c>
      <c r="P61" s="16">
        <v>0</v>
      </c>
      <c r="Q61" s="14">
        <v>2.4456808200000002</v>
      </c>
      <c r="R61" s="16">
        <v>0.23617692000000001</v>
      </c>
    </row>
    <row r="62" spans="1:18" x14ac:dyDescent="0.25">
      <c r="A62" s="11" t="s">
        <v>532</v>
      </c>
      <c r="B62" s="13">
        <v>4476</v>
      </c>
      <c r="C62" s="14">
        <f t="shared" si="1"/>
        <v>0</v>
      </c>
      <c r="D62" s="15">
        <v>4476</v>
      </c>
      <c r="E62" s="14">
        <v>66.106155419999993</v>
      </c>
      <c r="F62" s="16">
        <v>0.37430116000000002</v>
      </c>
      <c r="G62" s="14">
        <v>33.782233759999997</v>
      </c>
      <c r="H62" s="16">
        <v>0.37270925999999999</v>
      </c>
      <c r="I62" s="14">
        <v>0</v>
      </c>
      <c r="J62" s="16">
        <v>0</v>
      </c>
      <c r="K62" s="14" t="s">
        <v>582</v>
      </c>
      <c r="L62" s="16" t="s">
        <v>582</v>
      </c>
      <c r="M62" s="14">
        <v>0</v>
      </c>
      <c r="N62" s="16">
        <v>0</v>
      </c>
      <c r="O62" s="14">
        <v>0</v>
      </c>
      <c r="P62" s="16">
        <v>0</v>
      </c>
      <c r="Q62" s="14">
        <v>0.11161082</v>
      </c>
      <c r="R62" s="16">
        <v>4.990965E-2</v>
      </c>
    </row>
    <row r="63" spans="1:18" x14ac:dyDescent="0.25">
      <c r="A63" s="11" t="s">
        <v>533</v>
      </c>
      <c r="B63" s="13">
        <v>5324</v>
      </c>
      <c r="C63" s="14">
        <f t="shared" si="1"/>
        <v>0</v>
      </c>
      <c r="D63" s="15">
        <v>5324</v>
      </c>
      <c r="E63" s="14">
        <v>94.966484960000003</v>
      </c>
      <c r="F63" s="16">
        <v>0.28291379</v>
      </c>
      <c r="G63" s="14">
        <v>3.0152434000000001</v>
      </c>
      <c r="H63" s="16">
        <v>0.22752522999999999</v>
      </c>
      <c r="I63" s="14">
        <v>0</v>
      </c>
      <c r="J63" s="16">
        <v>0</v>
      </c>
      <c r="K63" s="14" t="s">
        <v>582</v>
      </c>
      <c r="L63" s="16" t="s">
        <v>582</v>
      </c>
      <c r="M63" s="14">
        <v>0</v>
      </c>
      <c r="N63" s="16">
        <v>0</v>
      </c>
      <c r="O63" s="14">
        <v>0</v>
      </c>
      <c r="P63" s="16">
        <v>0</v>
      </c>
      <c r="Q63" s="14">
        <v>2.01827164</v>
      </c>
      <c r="R63" s="16">
        <v>0.21281564</v>
      </c>
    </row>
    <row r="64" spans="1:18" x14ac:dyDescent="0.25">
      <c r="A64" s="11" t="s">
        <v>534</v>
      </c>
      <c r="B64" s="13">
        <v>3634</v>
      </c>
      <c r="C64" s="14">
        <f t="shared" si="1"/>
        <v>0</v>
      </c>
      <c r="D64" s="15">
        <v>3634</v>
      </c>
      <c r="E64" s="14">
        <v>92.008720749999995</v>
      </c>
      <c r="F64" s="16">
        <v>0.34769382999999998</v>
      </c>
      <c r="G64" s="14">
        <v>6.9206227699999996</v>
      </c>
      <c r="H64" s="16">
        <v>0.29583411999999998</v>
      </c>
      <c r="I64" s="14">
        <v>0</v>
      </c>
      <c r="J64" s="16">
        <v>0</v>
      </c>
      <c r="K64" s="14" t="s">
        <v>582</v>
      </c>
      <c r="L64" s="16" t="s">
        <v>582</v>
      </c>
      <c r="M64" s="14">
        <v>0</v>
      </c>
      <c r="N64" s="16">
        <v>0</v>
      </c>
      <c r="O64" s="14">
        <v>0</v>
      </c>
      <c r="P64" s="16">
        <v>0</v>
      </c>
      <c r="Q64" s="14">
        <v>1.07065648</v>
      </c>
      <c r="R64" s="16">
        <v>0.16686293999999999</v>
      </c>
    </row>
    <row r="65" spans="1:18" x14ac:dyDescent="0.25">
      <c r="A65" s="11" t="s">
        <v>535</v>
      </c>
      <c r="B65" s="13">
        <v>5325</v>
      </c>
      <c r="C65" s="14">
        <f t="shared" si="1"/>
        <v>0</v>
      </c>
      <c r="D65" s="15">
        <v>5325</v>
      </c>
      <c r="E65" s="14">
        <v>96.005753240000004</v>
      </c>
      <c r="F65" s="16">
        <v>0.31905191999999999</v>
      </c>
      <c r="G65" s="14">
        <v>2.9480138299999998</v>
      </c>
      <c r="H65" s="16">
        <v>0.26385059999999999</v>
      </c>
      <c r="I65" s="14">
        <v>0</v>
      </c>
      <c r="J65" s="16">
        <v>0</v>
      </c>
      <c r="K65" s="14" t="s">
        <v>582</v>
      </c>
      <c r="L65" s="16" t="s">
        <v>582</v>
      </c>
      <c r="M65" s="14">
        <v>0</v>
      </c>
      <c r="N65" s="16">
        <v>0</v>
      </c>
      <c r="O65" s="14">
        <v>0</v>
      </c>
      <c r="P65" s="16">
        <v>0</v>
      </c>
      <c r="Q65" s="14">
        <v>1.0462329399999999</v>
      </c>
      <c r="R65" s="16">
        <v>0.17237685</v>
      </c>
    </row>
    <row r="66" spans="1:18" x14ac:dyDescent="0.25">
      <c r="A66" s="11" t="s">
        <v>536</v>
      </c>
      <c r="B66" s="13">
        <v>5665</v>
      </c>
      <c r="C66" s="14">
        <f t="shared" si="1"/>
        <v>0</v>
      </c>
      <c r="D66" s="15">
        <v>5665</v>
      </c>
      <c r="E66" s="14">
        <v>96.153484149999997</v>
      </c>
      <c r="F66" s="16">
        <v>0.29745849000000002</v>
      </c>
      <c r="G66" s="14">
        <v>1.5913950699999999</v>
      </c>
      <c r="H66" s="16">
        <v>0.18570993</v>
      </c>
      <c r="I66" s="14">
        <v>0</v>
      </c>
      <c r="J66" s="16">
        <v>0</v>
      </c>
      <c r="K66" s="14" t="s">
        <v>582</v>
      </c>
      <c r="L66" s="16" t="s">
        <v>582</v>
      </c>
      <c r="M66" s="14">
        <v>0</v>
      </c>
      <c r="N66" s="16">
        <v>0</v>
      </c>
      <c r="O66" s="14">
        <v>0</v>
      </c>
      <c r="P66" s="16">
        <v>0</v>
      </c>
      <c r="Q66" s="14">
        <v>2.2551207799999999</v>
      </c>
      <c r="R66" s="16">
        <v>0.21508166000000001</v>
      </c>
    </row>
    <row r="67" spans="1:18" x14ac:dyDescent="0.25">
      <c r="A67" s="11" t="s">
        <v>537</v>
      </c>
      <c r="B67" s="13">
        <v>6971</v>
      </c>
      <c r="C67" s="14">
        <f t="shared" si="1"/>
        <v>0</v>
      </c>
      <c r="D67" s="15">
        <v>6971</v>
      </c>
      <c r="E67" s="14">
        <v>73.735221780000003</v>
      </c>
      <c r="F67" s="16">
        <v>0.85140304</v>
      </c>
      <c r="G67" s="14">
        <v>25.323792699999998</v>
      </c>
      <c r="H67" s="16">
        <v>0.84565838999999998</v>
      </c>
      <c r="I67" s="14">
        <v>0</v>
      </c>
      <c r="J67" s="16">
        <v>0</v>
      </c>
      <c r="K67" s="14" t="s">
        <v>582</v>
      </c>
      <c r="L67" s="16" t="s">
        <v>582</v>
      </c>
      <c r="M67" s="14">
        <v>0</v>
      </c>
      <c r="N67" s="16">
        <v>0</v>
      </c>
      <c r="O67" s="14">
        <v>0</v>
      </c>
      <c r="P67" s="16">
        <v>0</v>
      </c>
      <c r="Q67" s="14">
        <v>0.94098550999999997</v>
      </c>
      <c r="R67" s="16">
        <v>0.12935873000000001</v>
      </c>
    </row>
    <row r="68" spans="1:18" x14ac:dyDescent="0.25">
      <c r="A68" s="11" t="s">
        <v>538</v>
      </c>
      <c r="B68" s="13">
        <v>12083</v>
      </c>
      <c r="C68" s="14">
        <f t="shared" si="1"/>
        <v>0</v>
      </c>
      <c r="D68" s="15">
        <v>12083</v>
      </c>
      <c r="E68" s="14">
        <v>79.952205789999994</v>
      </c>
      <c r="F68" s="16">
        <v>0.37597054000000002</v>
      </c>
      <c r="G68" s="14">
        <v>16.829043899999999</v>
      </c>
      <c r="H68" s="16">
        <v>0.30974541999999999</v>
      </c>
      <c r="I68" s="14">
        <v>0</v>
      </c>
      <c r="J68" s="16">
        <v>0</v>
      </c>
      <c r="K68" s="14" t="s">
        <v>582</v>
      </c>
      <c r="L68" s="16" t="s">
        <v>582</v>
      </c>
      <c r="M68" s="14">
        <v>0</v>
      </c>
      <c r="N68" s="16">
        <v>0</v>
      </c>
      <c r="O68" s="14">
        <v>0</v>
      </c>
      <c r="P68" s="16">
        <v>0</v>
      </c>
      <c r="Q68" s="14">
        <v>3.2187503099999999</v>
      </c>
      <c r="R68" s="16">
        <v>0.15334885000000001</v>
      </c>
    </row>
    <row r="69" spans="1:18" x14ac:dyDescent="0.25">
      <c r="A69" s="11" t="s">
        <v>539</v>
      </c>
      <c r="B69" s="13">
        <v>4876</v>
      </c>
      <c r="C69" s="14">
        <f t="shared" si="1"/>
        <v>0</v>
      </c>
      <c r="D69" s="15">
        <v>4876</v>
      </c>
      <c r="E69" s="14">
        <v>94.044577619999998</v>
      </c>
      <c r="F69" s="16">
        <v>0.51693440000000002</v>
      </c>
      <c r="G69" s="14">
        <v>5.8593749199999996</v>
      </c>
      <c r="H69" s="16">
        <v>0.51079737999999997</v>
      </c>
      <c r="I69" s="14">
        <v>0</v>
      </c>
      <c r="J69" s="16">
        <v>0</v>
      </c>
      <c r="K69" s="14" t="s">
        <v>582</v>
      </c>
      <c r="L69" s="16" t="s">
        <v>582</v>
      </c>
      <c r="M69" s="14">
        <v>0</v>
      </c>
      <c r="N69" s="16">
        <v>0</v>
      </c>
      <c r="O69" s="14">
        <v>0</v>
      </c>
      <c r="P69" s="16">
        <v>0</v>
      </c>
      <c r="Q69" s="14">
        <v>9.6047450000000006E-2</v>
      </c>
      <c r="R69" s="16">
        <v>4.2965139999999999E-2</v>
      </c>
    </row>
    <row r="70" spans="1:18" x14ac:dyDescent="0.25">
      <c r="A70" s="11" t="s">
        <v>540</v>
      </c>
      <c r="B70" s="13">
        <v>6036</v>
      </c>
      <c r="C70" s="14">
        <f t="shared" si="1"/>
        <v>0</v>
      </c>
      <c r="D70" s="15">
        <v>6036</v>
      </c>
      <c r="E70" s="14">
        <v>94.390763210000003</v>
      </c>
      <c r="F70" s="16">
        <v>0.86642355999999998</v>
      </c>
      <c r="G70" s="14">
        <v>1.47453302</v>
      </c>
      <c r="H70" s="16">
        <v>0.22103086</v>
      </c>
      <c r="I70" s="14">
        <v>0</v>
      </c>
      <c r="J70" s="16">
        <v>0</v>
      </c>
      <c r="K70" s="14" t="s">
        <v>582</v>
      </c>
      <c r="L70" s="16" t="s">
        <v>582</v>
      </c>
      <c r="M70" s="14">
        <v>0</v>
      </c>
      <c r="N70" s="16">
        <v>0</v>
      </c>
      <c r="O70" s="14">
        <v>0</v>
      </c>
      <c r="P70" s="16">
        <v>0</v>
      </c>
      <c r="Q70" s="14">
        <v>4.1347037699999998</v>
      </c>
      <c r="R70" s="16">
        <v>0.91393013000000001</v>
      </c>
    </row>
    <row r="71" spans="1:18" x14ac:dyDescent="0.25">
      <c r="A71" s="11" t="s">
        <v>541</v>
      </c>
      <c r="B71" s="13">
        <v>6115</v>
      </c>
      <c r="C71" s="14">
        <f t="shared" si="1"/>
        <v>0</v>
      </c>
      <c r="D71" s="15">
        <v>6115</v>
      </c>
      <c r="E71" s="14">
        <v>94.346456829999994</v>
      </c>
      <c r="F71" s="16">
        <v>0.44981241</v>
      </c>
      <c r="G71" s="14">
        <v>5.3543392299999999</v>
      </c>
      <c r="H71" s="16">
        <v>0.46467363</v>
      </c>
      <c r="I71" s="14">
        <v>0</v>
      </c>
      <c r="J71" s="16">
        <v>0</v>
      </c>
      <c r="K71" s="14" t="s">
        <v>582</v>
      </c>
      <c r="L71" s="16" t="s">
        <v>582</v>
      </c>
      <c r="M71" s="14">
        <v>0</v>
      </c>
      <c r="N71" s="16">
        <v>0</v>
      </c>
      <c r="O71" s="14">
        <v>0</v>
      </c>
      <c r="P71" s="16">
        <v>0</v>
      </c>
      <c r="Q71" s="14">
        <v>0.29920394</v>
      </c>
      <c r="R71" s="16">
        <v>5.7383820000000002E-2</v>
      </c>
    </row>
    <row r="72" spans="1:18" x14ac:dyDescent="0.25">
      <c r="A72" s="11" t="s">
        <v>542</v>
      </c>
      <c r="B72" s="13">
        <v>7708</v>
      </c>
      <c r="C72" s="14">
        <f t="shared" si="1"/>
        <v>0</v>
      </c>
      <c r="D72" s="15">
        <v>7708</v>
      </c>
      <c r="E72" s="14">
        <v>99.363436480000004</v>
      </c>
      <c r="F72" s="16">
        <v>8.2475709999999994E-2</v>
      </c>
      <c r="G72" s="14">
        <v>0.56169389000000003</v>
      </c>
      <c r="H72" s="16">
        <v>7.3491529999999999E-2</v>
      </c>
      <c r="I72" s="14">
        <v>0</v>
      </c>
      <c r="J72" s="16">
        <v>0</v>
      </c>
      <c r="K72" s="14" t="s">
        <v>582</v>
      </c>
      <c r="L72" s="16" t="s">
        <v>582</v>
      </c>
      <c r="M72" s="14">
        <v>0</v>
      </c>
      <c r="N72" s="16">
        <v>0</v>
      </c>
      <c r="O72" s="14">
        <v>0</v>
      </c>
      <c r="P72" s="16">
        <v>0</v>
      </c>
      <c r="Q72" s="14">
        <v>7.4869630000000006E-2</v>
      </c>
      <c r="R72" s="16">
        <v>2.9192920000000001E-2</v>
      </c>
    </row>
    <row r="73" spans="1:18" x14ac:dyDescent="0.25">
      <c r="A73" s="11" t="s">
        <v>543</v>
      </c>
      <c r="B73" s="13">
        <v>8249</v>
      </c>
      <c r="C73" s="14">
        <f t="shared" si="1"/>
        <v>0</v>
      </c>
      <c r="D73" s="15">
        <v>8249</v>
      </c>
      <c r="E73" s="14">
        <v>91.810635520000005</v>
      </c>
      <c r="F73" s="16">
        <v>0.64782381</v>
      </c>
      <c r="G73" s="14">
        <v>5.8737271599999996</v>
      </c>
      <c r="H73" s="16">
        <v>0.40892506000000001</v>
      </c>
      <c r="I73" s="14">
        <v>0</v>
      </c>
      <c r="J73" s="16">
        <v>0</v>
      </c>
      <c r="K73" s="14" t="s">
        <v>582</v>
      </c>
      <c r="L73" s="16" t="s">
        <v>582</v>
      </c>
      <c r="M73" s="14">
        <v>0</v>
      </c>
      <c r="N73" s="16">
        <v>0</v>
      </c>
      <c r="O73" s="14">
        <v>0</v>
      </c>
      <c r="P73" s="16">
        <v>0</v>
      </c>
      <c r="Q73" s="14">
        <v>2.31563732</v>
      </c>
      <c r="R73" s="16">
        <v>0.45710632000000001</v>
      </c>
    </row>
    <row r="74" spans="1:18" x14ac:dyDescent="0.25">
      <c r="A74" s="11" t="s">
        <v>544</v>
      </c>
      <c r="B74" s="13">
        <v>4692</v>
      </c>
      <c r="C74" s="14">
        <f t="shared" si="1"/>
        <v>0</v>
      </c>
      <c r="D74" s="15">
        <v>4692</v>
      </c>
      <c r="E74" s="14">
        <v>64.633658139999994</v>
      </c>
      <c r="F74" s="16">
        <v>0.54650622999999998</v>
      </c>
      <c r="G74" s="14">
        <v>32.374974389999998</v>
      </c>
      <c r="H74" s="16">
        <v>0.54178483</v>
      </c>
      <c r="I74" s="14">
        <v>0</v>
      </c>
      <c r="J74" s="16">
        <v>0</v>
      </c>
      <c r="K74" s="14" t="s">
        <v>582</v>
      </c>
      <c r="L74" s="16" t="s">
        <v>582</v>
      </c>
      <c r="M74" s="14">
        <v>0</v>
      </c>
      <c r="N74" s="16">
        <v>0</v>
      </c>
      <c r="O74" s="14">
        <v>0</v>
      </c>
      <c r="P74" s="16">
        <v>0</v>
      </c>
      <c r="Q74" s="14">
        <v>2.9913674700000001</v>
      </c>
      <c r="R74" s="16">
        <v>0.27632298</v>
      </c>
    </row>
    <row r="75" spans="1:18" x14ac:dyDescent="0.25">
      <c r="A75" s="11" t="s">
        <v>545</v>
      </c>
      <c r="B75" s="13">
        <v>5375</v>
      </c>
      <c r="C75" s="14">
        <f t="shared" si="1"/>
        <v>0</v>
      </c>
      <c r="D75" s="15">
        <v>5375</v>
      </c>
      <c r="E75" s="14">
        <v>62.53254252</v>
      </c>
      <c r="F75" s="16">
        <v>1.72148773</v>
      </c>
      <c r="G75" s="14">
        <v>32.698115229999999</v>
      </c>
      <c r="H75" s="16">
        <v>1.54060076</v>
      </c>
      <c r="I75" s="14">
        <v>0</v>
      </c>
      <c r="J75" s="16">
        <v>0</v>
      </c>
      <c r="K75" s="14" t="s">
        <v>582</v>
      </c>
      <c r="L75" s="16" t="s">
        <v>582</v>
      </c>
      <c r="M75" s="14">
        <v>0</v>
      </c>
      <c r="N75" s="16">
        <v>0</v>
      </c>
      <c r="O75" s="14">
        <v>0</v>
      </c>
      <c r="P75" s="16">
        <v>0</v>
      </c>
      <c r="Q75" s="14">
        <v>4.7693422500000002</v>
      </c>
      <c r="R75" s="16">
        <v>0.64890853000000004</v>
      </c>
    </row>
    <row r="76" spans="1:18" x14ac:dyDescent="0.25">
      <c r="A76" s="11" t="s">
        <v>546</v>
      </c>
      <c r="B76" s="13">
        <v>14167</v>
      </c>
      <c r="C76" s="14">
        <f t="shared" si="1"/>
        <v>0</v>
      </c>
      <c r="D76" s="15">
        <v>14167</v>
      </c>
      <c r="E76" s="14">
        <v>85.791014410000002</v>
      </c>
      <c r="F76" s="16">
        <v>0.55058337000000002</v>
      </c>
      <c r="G76" s="14">
        <v>11.46674797</v>
      </c>
      <c r="H76" s="16">
        <v>0.46879080000000001</v>
      </c>
      <c r="I76" s="14">
        <v>0</v>
      </c>
      <c r="J76" s="16">
        <v>0</v>
      </c>
      <c r="K76" s="14" t="s">
        <v>582</v>
      </c>
      <c r="L76" s="16" t="s">
        <v>582</v>
      </c>
      <c r="M76" s="14">
        <v>0</v>
      </c>
      <c r="N76" s="16">
        <v>0</v>
      </c>
      <c r="O76" s="14">
        <v>0</v>
      </c>
      <c r="P76" s="16">
        <v>0</v>
      </c>
      <c r="Q76" s="14">
        <v>2.74223762</v>
      </c>
      <c r="R76" s="16">
        <v>0.24586248999999999</v>
      </c>
    </row>
    <row r="77" spans="1:18" x14ac:dyDescent="0.25">
      <c r="A77" s="11" t="s">
        <v>547</v>
      </c>
      <c r="B77" s="13">
        <v>6062</v>
      </c>
      <c r="C77" s="14">
        <f t="shared" si="1"/>
        <v>0</v>
      </c>
      <c r="D77" s="15">
        <v>6062</v>
      </c>
      <c r="E77" s="14">
        <v>63.396164579999997</v>
      </c>
      <c r="F77" s="16">
        <v>1.0111534600000001</v>
      </c>
      <c r="G77" s="14">
        <v>34.62515149</v>
      </c>
      <c r="H77" s="16">
        <v>1.0565463799999999</v>
      </c>
      <c r="I77" s="14">
        <v>0</v>
      </c>
      <c r="J77" s="16">
        <v>0</v>
      </c>
      <c r="K77" s="14" t="s">
        <v>582</v>
      </c>
      <c r="L77" s="16" t="s">
        <v>582</v>
      </c>
      <c r="M77" s="14">
        <v>0</v>
      </c>
      <c r="N77" s="16">
        <v>0</v>
      </c>
      <c r="O77" s="14">
        <v>0</v>
      </c>
      <c r="P77" s="16">
        <v>0</v>
      </c>
      <c r="Q77" s="14">
        <v>1.9786839300000001</v>
      </c>
      <c r="R77" s="16">
        <v>0.24100089999999999</v>
      </c>
    </row>
    <row r="78" spans="1:18" x14ac:dyDescent="0.25">
      <c r="A78" s="11" t="s">
        <v>548</v>
      </c>
      <c r="B78" s="13">
        <v>5826</v>
      </c>
      <c r="C78" s="14">
        <f t="shared" si="1"/>
        <v>0</v>
      </c>
      <c r="D78" s="15">
        <v>5826</v>
      </c>
      <c r="E78" s="14">
        <v>92.763365710000002</v>
      </c>
      <c r="F78" s="16">
        <v>1.5688367999999999</v>
      </c>
      <c r="G78" s="14">
        <v>7.1663847399999998</v>
      </c>
      <c r="H78" s="16">
        <v>1.5662990699999999</v>
      </c>
      <c r="I78" s="14">
        <v>0</v>
      </c>
      <c r="J78" s="16">
        <v>0</v>
      </c>
      <c r="K78" s="14" t="s">
        <v>582</v>
      </c>
      <c r="L78" s="16" t="s">
        <v>582</v>
      </c>
      <c r="M78" s="14">
        <v>0</v>
      </c>
      <c r="N78" s="16">
        <v>0</v>
      </c>
      <c r="O78" s="14">
        <v>0</v>
      </c>
      <c r="P78" s="16">
        <v>0</v>
      </c>
      <c r="Q78" s="14">
        <v>7.0249549999999994E-2</v>
      </c>
      <c r="R78" s="16">
        <v>3.7754540000000003E-2</v>
      </c>
    </row>
    <row r="79" spans="1:18" ht="24.95" customHeight="1" x14ac:dyDescent="0.25">
      <c r="A79" s="11" t="s">
        <v>549</v>
      </c>
      <c r="B79" s="13">
        <v>1657</v>
      </c>
      <c r="C79" s="14">
        <f t="shared" si="1"/>
        <v>0</v>
      </c>
      <c r="D79" s="15">
        <v>1657</v>
      </c>
      <c r="E79" s="14">
        <v>78.294373449999995</v>
      </c>
      <c r="F79" s="16">
        <v>3.39484897</v>
      </c>
      <c r="G79" s="14">
        <v>18.493529110000001</v>
      </c>
      <c r="H79" s="16">
        <v>2.5323115</v>
      </c>
      <c r="I79" s="14">
        <v>0</v>
      </c>
      <c r="J79" s="16">
        <v>0</v>
      </c>
      <c r="K79" s="14" t="s">
        <v>582</v>
      </c>
      <c r="L79" s="16" t="s">
        <v>582</v>
      </c>
      <c r="M79" s="14">
        <v>0</v>
      </c>
      <c r="N79" s="16">
        <v>0</v>
      </c>
      <c r="O79" s="14">
        <v>0</v>
      </c>
      <c r="P79" s="16">
        <v>0</v>
      </c>
      <c r="Q79" s="14">
        <v>3.2120974499999999</v>
      </c>
      <c r="R79" s="16">
        <v>2.18369086</v>
      </c>
    </row>
    <row r="80" spans="1:18" x14ac:dyDescent="0.25">
      <c r="A80" s="11" t="s">
        <v>550</v>
      </c>
      <c r="B80" s="13">
        <v>7841</v>
      </c>
      <c r="C80" s="14">
        <f t="shared" si="1"/>
        <v>0</v>
      </c>
      <c r="D80" s="15">
        <v>7841</v>
      </c>
      <c r="E80" s="14">
        <v>98.060566260000002</v>
      </c>
      <c r="F80" s="16">
        <v>0.26900986999999998</v>
      </c>
      <c r="G80" s="14">
        <v>1.9394337399999999</v>
      </c>
      <c r="H80" s="16">
        <v>0.26900986999999998</v>
      </c>
      <c r="I80" s="14">
        <v>0</v>
      </c>
      <c r="J80" s="16">
        <v>0</v>
      </c>
      <c r="K80" s="14" t="s">
        <v>582</v>
      </c>
      <c r="L80" s="16" t="s">
        <v>582</v>
      </c>
      <c r="M80" s="14">
        <v>0</v>
      </c>
      <c r="N80" s="16">
        <v>0</v>
      </c>
      <c r="O80" s="14">
        <v>0</v>
      </c>
      <c r="P80" s="16">
        <v>0</v>
      </c>
      <c r="Q80" s="14">
        <v>0</v>
      </c>
      <c r="R80" s="16">
        <v>0</v>
      </c>
    </row>
    <row r="81" spans="1:18" x14ac:dyDescent="0.25">
      <c r="A81" s="19" t="s">
        <v>551</v>
      </c>
      <c r="B81" s="13">
        <v>8861</v>
      </c>
      <c r="C81" s="14">
        <f t="shared" si="1"/>
        <v>0</v>
      </c>
      <c r="D81" s="15">
        <v>8861</v>
      </c>
      <c r="E81" s="14">
        <v>0</v>
      </c>
      <c r="F81" s="16">
        <v>0</v>
      </c>
      <c r="G81" s="14">
        <v>0</v>
      </c>
      <c r="H81" s="16">
        <v>0</v>
      </c>
      <c r="I81" s="14">
        <v>0</v>
      </c>
      <c r="J81" s="16">
        <v>0</v>
      </c>
      <c r="K81" s="14" t="s">
        <v>582</v>
      </c>
      <c r="L81" s="16" t="s">
        <v>582</v>
      </c>
      <c r="M81" s="14">
        <v>0</v>
      </c>
      <c r="N81" s="16">
        <v>0</v>
      </c>
      <c r="O81" s="14">
        <v>0</v>
      </c>
      <c r="P81" s="16">
        <v>0</v>
      </c>
      <c r="Q81" s="14">
        <v>100</v>
      </c>
      <c r="R81" s="16">
        <v>0</v>
      </c>
    </row>
    <row r="82" spans="1:18"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row>
    <row r="83" spans="1:18" x14ac:dyDescent="0.25">
      <c r="A83" s="3" t="s">
        <v>553</v>
      </c>
    </row>
    <row r="84" spans="1:18" x14ac:dyDescent="0.25">
      <c r="A84" s="26" t="s">
        <v>554</v>
      </c>
      <c r="B84" s="24"/>
      <c r="C84" s="24"/>
      <c r="D84" s="24"/>
      <c r="E84" s="24"/>
      <c r="F84" s="24"/>
      <c r="G84" s="24"/>
      <c r="H84" s="24"/>
      <c r="I84" s="24"/>
      <c r="J84" s="24"/>
      <c r="K84" s="24"/>
      <c r="L84" s="24"/>
      <c r="M84" s="24"/>
      <c r="N84" s="24"/>
      <c r="O84" s="24"/>
      <c r="P84" s="24"/>
      <c r="Q84" s="24"/>
      <c r="R84" s="24"/>
    </row>
    <row r="85" spans="1:18" x14ac:dyDescent="0.25">
      <c r="A85" s="26" t="s">
        <v>555</v>
      </c>
      <c r="B85" s="24"/>
      <c r="C85" s="24"/>
      <c r="D85" s="24"/>
      <c r="E85" s="24"/>
      <c r="F85" s="24"/>
      <c r="G85" s="24"/>
      <c r="H85" s="24"/>
      <c r="I85" s="24"/>
      <c r="J85" s="24"/>
      <c r="K85" s="24"/>
      <c r="L85" s="24"/>
      <c r="M85" s="24"/>
      <c r="N85" s="24"/>
      <c r="O85" s="24"/>
      <c r="P85" s="24"/>
      <c r="Q85" s="24"/>
      <c r="R85" s="24"/>
    </row>
    <row r="86" spans="1:18" ht="30" customHeight="1" x14ac:dyDescent="0.25">
      <c r="A86" s="26" t="s">
        <v>556</v>
      </c>
      <c r="B86" s="24"/>
      <c r="C86" s="24"/>
      <c r="D86" s="24"/>
      <c r="E86" s="24"/>
      <c r="F86" s="24"/>
      <c r="G86" s="24"/>
      <c r="H86" s="24"/>
      <c r="I86" s="24"/>
      <c r="J86" s="24"/>
      <c r="K86" s="24"/>
      <c r="L86" s="24"/>
      <c r="M86" s="24"/>
      <c r="N86" s="24"/>
      <c r="O86" s="24"/>
      <c r="P86" s="24"/>
      <c r="Q86" s="24"/>
      <c r="R86" s="24"/>
    </row>
    <row r="87" spans="1:18" ht="30" customHeight="1" x14ac:dyDescent="0.25">
      <c r="A87" s="26" t="s">
        <v>552</v>
      </c>
      <c r="B87" s="24"/>
      <c r="C87" s="24"/>
      <c r="D87" s="24"/>
      <c r="E87" s="24"/>
      <c r="F87" s="24"/>
      <c r="G87" s="24"/>
      <c r="H87" s="24"/>
      <c r="I87" s="24"/>
      <c r="J87" s="24"/>
      <c r="K87" s="24"/>
      <c r="L87" s="24"/>
      <c r="M87" s="24"/>
      <c r="N87" s="24"/>
      <c r="O87" s="24"/>
      <c r="P87" s="24"/>
      <c r="Q87" s="24"/>
      <c r="R87" s="24"/>
    </row>
    <row r="88" spans="1:18" ht="30" customHeight="1" x14ac:dyDescent="0.25">
      <c r="A88" s="26" t="s">
        <v>557</v>
      </c>
      <c r="B88" s="24"/>
      <c r="C88" s="24"/>
      <c r="D88" s="24"/>
      <c r="E88" s="24"/>
      <c r="F88" s="24"/>
      <c r="G88" s="24"/>
      <c r="H88" s="24"/>
      <c r="I88" s="24"/>
      <c r="J88" s="24"/>
      <c r="K88" s="24"/>
      <c r="L88" s="24"/>
      <c r="M88" s="24"/>
      <c r="N88" s="24"/>
      <c r="O88" s="24"/>
      <c r="P88" s="24"/>
      <c r="Q88" s="24"/>
      <c r="R88" s="24"/>
    </row>
    <row r="89" spans="1:18" ht="30" customHeight="1" x14ac:dyDescent="0.25">
      <c r="A89" s="26" t="s">
        <v>558</v>
      </c>
      <c r="B89" s="24"/>
      <c r="C89" s="24"/>
      <c r="D89" s="24"/>
      <c r="E89" s="24"/>
      <c r="F89" s="24"/>
      <c r="G89" s="24"/>
      <c r="H89" s="24"/>
      <c r="I89" s="24"/>
      <c r="J89" s="24"/>
      <c r="K89" s="24"/>
      <c r="L89" s="24"/>
      <c r="M89" s="24"/>
      <c r="N89" s="24"/>
      <c r="O89" s="24"/>
      <c r="P89" s="24"/>
      <c r="Q89" s="24"/>
      <c r="R89" s="24"/>
    </row>
    <row r="90" spans="1:18" ht="30" customHeight="1" x14ac:dyDescent="0.25">
      <c r="A90" s="26" t="s">
        <v>559</v>
      </c>
      <c r="B90" s="24"/>
      <c r="C90" s="24"/>
      <c r="D90" s="24"/>
      <c r="E90" s="24"/>
      <c r="F90" s="24"/>
      <c r="G90" s="24"/>
      <c r="H90" s="24"/>
      <c r="I90" s="24"/>
      <c r="J90" s="24"/>
      <c r="K90" s="24"/>
      <c r="L90" s="24"/>
      <c r="M90" s="24"/>
      <c r="N90" s="24"/>
      <c r="O90" s="24"/>
      <c r="P90" s="24"/>
      <c r="Q90" s="24"/>
      <c r="R90" s="24"/>
    </row>
    <row r="91" spans="1:18" ht="30" customHeight="1" x14ac:dyDescent="0.25">
      <c r="A91" s="26" t="s">
        <v>560</v>
      </c>
      <c r="B91" s="24"/>
      <c r="C91" s="24"/>
      <c r="D91" s="24"/>
      <c r="E91" s="24"/>
      <c r="F91" s="24"/>
      <c r="G91" s="24"/>
      <c r="H91" s="24"/>
      <c r="I91" s="24"/>
      <c r="J91" s="24"/>
      <c r="K91" s="24"/>
      <c r="L91" s="24"/>
      <c r="M91" s="24"/>
      <c r="N91" s="24"/>
      <c r="O91" s="24"/>
      <c r="P91" s="24"/>
      <c r="Q91" s="24"/>
      <c r="R91" s="24"/>
    </row>
    <row r="92" spans="1:18" ht="30" customHeight="1" x14ac:dyDescent="0.25">
      <c r="A92" s="26" t="s">
        <v>561</v>
      </c>
      <c r="B92" s="24"/>
      <c r="C92" s="24"/>
      <c r="D92" s="24"/>
      <c r="E92" s="24"/>
      <c r="F92" s="24"/>
      <c r="G92" s="24"/>
      <c r="H92" s="24"/>
      <c r="I92" s="24"/>
      <c r="J92" s="24"/>
      <c r="K92" s="24"/>
      <c r="L92" s="24"/>
      <c r="M92" s="24"/>
      <c r="N92" s="24"/>
      <c r="O92" s="24"/>
      <c r="P92" s="24"/>
      <c r="Q92" s="24"/>
      <c r="R92" s="24"/>
    </row>
    <row r="93" spans="1:18" ht="30" customHeight="1" x14ac:dyDescent="0.25">
      <c r="A93" s="26" t="s">
        <v>562</v>
      </c>
      <c r="B93" s="24"/>
      <c r="C93" s="24"/>
      <c r="D93" s="24"/>
      <c r="E93" s="24"/>
      <c r="F93" s="24"/>
      <c r="G93" s="24"/>
      <c r="H93" s="24"/>
      <c r="I93" s="24"/>
      <c r="J93" s="24"/>
      <c r="K93" s="24"/>
      <c r="L93" s="24"/>
      <c r="M93" s="24"/>
      <c r="N93" s="24"/>
      <c r="O93" s="24"/>
      <c r="P93" s="24"/>
      <c r="Q93" s="24"/>
      <c r="R93" s="24"/>
    </row>
    <row r="94" spans="1:18" ht="30" customHeight="1" x14ac:dyDescent="0.25">
      <c r="A94" s="26" t="s">
        <v>563</v>
      </c>
      <c r="B94" s="24"/>
      <c r="C94" s="24"/>
      <c r="D94" s="24"/>
      <c r="E94" s="24"/>
      <c r="F94" s="24"/>
      <c r="G94" s="24"/>
      <c r="H94" s="24"/>
      <c r="I94" s="24"/>
      <c r="J94" s="24"/>
      <c r="K94" s="24"/>
      <c r="L94" s="24"/>
      <c r="M94" s="24"/>
      <c r="N94" s="24"/>
      <c r="O94" s="24"/>
      <c r="P94" s="24"/>
      <c r="Q94" s="24"/>
      <c r="R94" s="24"/>
    </row>
    <row r="95" spans="1:18" ht="30" customHeight="1" x14ac:dyDescent="0.25">
      <c r="A95" s="26" t="s">
        <v>564</v>
      </c>
      <c r="B95" s="24"/>
      <c r="C95" s="24"/>
      <c r="D95" s="24"/>
      <c r="E95" s="24"/>
      <c r="F95" s="24"/>
      <c r="G95" s="24"/>
      <c r="H95" s="24"/>
      <c r="I95" s="24"/>
      <c r="J95" s="24"/>
      <c r="K95" s="24"/>
      <c r="L95" s="24"/>
      <c r="M95" s="24"/>
      <c r="N95" s="24"/>
      <c r="O95" s="24"/>
      <c r="P95" s="24"/>
      <c r="Q95" s="24"/>
      <c r="R95" s="24"/>
    </row>
    <row r="96" spans="1:18" ht="30" customHeight="1" x14ac:dyDescent="0.25">
      <c r="A96" s="26" t="s">
        <v>565</v>
      </c>
      <c r="B96" s="24"/>
      <c r="C96" s="24"/>
      <c r="D96" s="24"/>
      <c r="E96" s="24"/>
      <c r="F96" s="24"/>
      <c r="G96" s="24"/>
      <c r="H96" s="24"/>
      <c r="I96" s="24"/>
      <c r="J96" s="24"/>
      <c r="K96" s="24"/>
      <c r="L96" s="24"/>
      <c r="M96" s="24"/>
      <c r="N96" s="24"/>
      <c r="O96" s="24"/>
      <c r="P96" s="24"/>
      <c r="Q96" s="24"/>
      <c r="R96" s="24"/>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32" x14ac:dyDescent="0.25">
      <c r="A1" s="23" t="s">
        <v>456</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row>
    <row r="2" spans="1:32" x14ac:dyDescent="0.25">
      <c r="A2" s="25" t="s">
        <v>956</v>
      </c>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row>
    <row r="4" spans="1:32" ht="30" customHeight="1" x14ac:dyDescent="0.25">
      <c r="A4" s="4"/>
      <c r="B4" s="5" t="s">
        <v>458</v>
      </c>
      <c r="C4" s="5" t="s">
        <v>459</v>
      </c>
      <c r="D4" s="6" t="s">
        <v>458</v>
      </c>
      <c r="E4" s="21" t="s">
        <v>957</v>
      </c>
      <c r="F4" s="22"/>
      <c r="G4" s="21" t="s">
        <v>958</v>
      </c>
      <c r="H4" s="22"/>
      <c r="I4" s="21" t="s">
        <v>959</v>
      </c>
      <c r="J4" s="22"/>
      <c r="K4" s="21" t="s">
        <v>960</v>
      </c>
      <c r="L4" s="22"/>
      <c r="M4" s="21" t="s">
        <v>961</v>
      </c>
      <c r="N4" s="22"/>
      <c r="O4" s="21" t="s">
        <v>962</v>
      </c>
      <c r="P4" s="22"/>
      <c r="Q4" s="21" t="s">
        <v>963</v>
      </c>
      <c r="R4" s="22"/>
      <c r="S4" s="21" t="s">
        <v>964</v>
      </c>
      <c r="T4" s="22"/>
      <c r="U4" s="21" t="s">
        <v>965</v>
      </c>
      <c r="V4" s="22"/>
      <c r="W4" s="21" t="s">
        <v>579</v>
      </c>
      <c r="X4" s="22"/>
      <c r="Y4" s="21" t="s">
        <v>580</v>
      </c>
      <c r="Z4" s="22"/>
      <c r="AA4" s="21" t="s">
        <v>468</v>
      </c>
      <c r="AB4" s="22"/>
      <c r="AC4" s="21" t="s">
        <v>469</v>
      </c>
      <c r="AD4" s="22"/>
      <c r="AE4" s="21" t="s">
        <v>581</v>
      </c>
      <c r="AF4" s="22"/>
    </row>
    <row r="5" spans="1:32"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c r="U5" s="8" t="s">
        <v>474</v>
      </c>
      <c r="V5" s="7" t="s">
        <v>475</v>
      </c>
      <c r="W5" s="8" t="s">
        <v>474</v>
      </c>
      <c r="X5" s="7" t="s">
        <v>475</v>
      </c>
      <c r="Y5" s="8" t="s">
        <v>474</v>
      </c>
      <c r="Z5" s="7" t="s">
        <v>475</v>
      </c>
      <c r="AA5" s="8" t="s">
        <v>474</v>
      </c>
      <c r="AB5" s="7" t="s">
        <v>475</v>
      </c>
      <c r="AC5" s="8" t="s">
        <v>474</v>
      </c>
      <c r="AD5" s="7" t="s">
        <v>475</v>
      </c>
      <c r="AE5" s="8" t="s">
        <v>474</v>
      </c>
      <c r="AF5" s="7" t="s">
        <v>475</v>
      </c>
    </row>
    <row r="6" spans="1:32" x14ac:dyDescent="0.25">
      <c r="A6" s="9" t="s">
        <v>452</v>
      </c>
      <c r="B6" s="10"/>
      <c r="C6" s="10"/>
      <c r="D6" s="11"/>
      <c r="E6" s="10"/>
      <c r="F6" s="11"/>
      <c r="G6" s="10"/>
      <c r="H6" s="11"/>
      <c r="I6" s="10"/>
      <c r="J6" s="11"/>
      <c r="K6" s="10"/>
      <c r="L6" s="11"/>
      <c r="M6" s="10"/>
      <c r="N6" s="11"/>
      <c r="O6" s="10"/>
      <c r="P6" s="11"/>
      <c r="Q6" s="10"/>
      <c r="R6" s="11"/>
      <c r="S6" s="10"/>
      <c r="T6" s="11"/>
      <c r="U6" s="10"/>
      <c r="V6" s="11"/>
      <c r="W6" s="10"/>
      <c r="X6" s="11"/>
      <c r="Y6" s="10"/>
      <c r="Z6" s="11"/>
      <c r="AA6" s="10"/>
      <c r="AB6" s="11"/>
      <c r="AC6" s="10"/>
      <c r="AD6" s="11"/>
      <c r="AE6" s="10"/>
      <c r="AF6" s="12"/>
    </row>
    <row r="7" spans="1:32" x14ac:dyDescent="0.25">
      <c r="A7" s="11" t="s">
        <v>476</v>
      </c>
      <c r="B7" s="13">
        <v>14530</v>
      </c>
      <c r="C7" s="14">
        <f t="shared" ref="C7:C41" si="0">(0/B7*100)</f>
        <v>0</v>
      </c>
      <c r="D7" s="15">
        <v>14530</v>
      </c>
      <c r="E7" s="14">
        <v>7.4574875399999998</v>
      </c>
      <c r="F7" s="16">
        <v>0.25537710000000002</v>
      </c>
      <c r="G7" s="14">
        <v>30.343446270000001</v>
      </c>
      <c r="H7" s="16">
        <v>0.48983330000000003</v>
      </c>
      <c r="I7" s="14">
        <v>27.353174110000001</v>
      </c>
      <c r="J7" s="16">
        <v>0.47563188000000001</v>
      </c>
      <c r="K7" s="14">
        <v>9.5826615299999993</v>
      </c>
      <c r="L7" s="16">
        <v>0.28793374999999999</v>
      </c>
      <c r="M7" s="14">
        <v>3.3174975600000001</v>
      </c>
      <c r="N7" s="16">
        <v>0.20589238000000001</v>
      </c>
      <c r="O7" s="14">
        <v>0.70591371999999997</v>
      </c>
      <c r="P7" s="16">
        <v>9.1546810000000006E-2</v>
      </c>
      <c r="Q7" s="14">
        <v>0.21343164000000001</v>
      </c>
      <c r="R7" s="16">
        <v>5.0472400000000001E-2</v>
      </c>
      <c r="S7" s="14">
        <v>4.9803260000000002E-2</v>
      </c>
      <c r="T7" s="16">
        <v>2.139655E-2</v>
      </c>
      <c r="U7" s="14">
        <v>1.128619E-2</v>
      </c>
      <c r="V7" s="16">
        <v>5.9456099999999996E-3</v>
      </c>
      <c r="W7" s="14">
        <v>0</v>
      </c>
      <c r="X7" s="16">
        <v>0</v>
      </c>
      <c r="Y7" s="14" t="s">
        <v>582</v>
      </c>
      <c r="Z7" s="16" t="s">
        <v>582</v>
      </c>
      <c r="AA7" s="14">
        <v>0</v>
      </c>
      <c r="AB7" s="16">
        <v>0</v>
      </c>
      <c r="AC7" s="14">
        <v>0</v>
      </c>
      <c r="AD7" s="16">
        <v>0</v>
      </c>
      <c r="AE7" s="14">
        <v>20.965298180000001</v>
      </c>
      <c r="AF7" s="16">
        <v>0.40072474000000002</v>
      </c>
    </row>
    <row r="8" spans="1:32" x14ac:dyDescent="0.25">
      <c r="A8" s="11" t="s">
        <v>478</v>
      </c>
      <c r="B8" s="13">
        <v>7007</v>
      </c>
      <c r="C8" s="14">
        <f t="shared" si="0"/>
        <v>0</v>
      </c>
      <c r="D8" s="15">
        <v>7007</v>
      </c>
      <c r="E8" s="14">
        <v>0.54611679999999996</v>
      </c>
      <c r="F8" s="16">
        <v>0.10254386</v>
      </c>
      <c r="G8" s="14">
        <v>7.5835044900000002</v>
      </c>
      <c r="H8" s="16">
        <v>0.41978960999999998</v>
      </c>
      <c r="I8" s="14">
        <v>24.244891160000002</v>
      </c>
      <c r="J8" s="16">
        <v>0.72328988000000005</v>
      </c>
      <c r="K8" s="14">
        <v>37.799252080000002</v>
      </c>
      <c r="L8" s="16">
        <v>0.76379136999999997</v>
      </c>
      <c r="M8" s="14">
        <v>11.644194499999999</v>
      </c>
      <c r="N8" s="16">
        <v>0.50234409000000002</v>
      </c>
      <c r="O8" s="14">
        <v>2.78072155</v>
      </c>
      <c r="P8" s="16">
        <v>0.25612531999999999</v>
      </c>
      <c r="Q8" s="14">
        <v>0.35810110000000001</v>
      </c>
      <c r="R8" s="16">
        <v>9.0235549999999998E-2</v>
      </c>
      <c r="S8" s="14">
        <v>5.9079800000000002E-3</v>
      </c>
      <c r="T8" s="16">
        <v>5.9293899999999997E-3</v>
      </c>
      <c r="U8" s="14">
        <v>5.8206889999999997E-2</v>
      </c>
      <c r="V8" s="16">
        <v>4.209069E-2</v>
      </c>
      <c r="W8" s="14">
        <v>0</v>
      </c>
      <c r="X8" s="16">
        <v>0</v>
      </c>
      <c r="Y8" s="14" t="s">
        <v>582</v>
      </c>
      <c r="Z8" s="16" t="s">
        <v>582</v>
      </c>
      <c r="AA8" s="14">
        <v>0</v>
      </c>
      <c r="AB8" s="16">
        <v>0</v>
      </c>
      <c r="AC8" s="14">
        <v>0</v>
      </c>
      <c r="AD8" s="16">
        <v>0</v>
      </c>
      <c r="AE8" s="14">
        <v>14.97910345</v>
      </c>
      <c r="AF8" s="16">
        <v>0.53745116000000004</v>
      </c>
    </row>
    <row r="9" spans="1:32" x14ac:dyDescent="0.25">
      <c r="A9" s="11" t="s">
        <v>479</v>
      </c>
      <c r="B9" s="13">
        <v>9651</v>
      </c>
      <c r="C9" s="14">
        <f t="shared" si="0"/>
        <v>0</v>
      </c>
      <c r="D9" s="15">
        <v>9651</v>
      </c>
      <c r="E9" s="14">
        <v>0.51482136000000001</v>
      </c>
      <c r="F9" s="16">
        <v>0.1047762</v>
      </c>
      <c r="G9" s="14">
        <v>1.54323974</v>
      </c>
      <c r="H9" s="16">
        <v>0.13746961999999999</v>
      </c>
      <c r="I9" s="14">
        <v>8.8071591599999994</v>
      </c>
      <c r="J9" s="16">
        <v>0.34851768999999999</v>
      </c>
      <c r="K9" s="14">
        <v>41.835471499999997</v>
      </c>
      <c r="L9" s="16">
        <v>0.56607584</v>
      </c>
      <c r="M9" s="14">
        <v>24.89756135</v>
      </c>
      <c r="N9" s="16">
        <v>0.54225329</v>
      </c>
      <c r="O9" s="14">
        <v>2.6126301500000002</v>
      </c>
      <c r="P9" s="16">
        <v>0.17563224</v>
      </c>
      <c r="Q9" s="14">
        <v>0.58848317999999999</v>
      </c>
      <c r="R9" s="16">
        <v>8.3040900000000001E-2</v>
      </c>
      <c r="S9" s="14">
        <v>0.19309198</v>
      </c>
      <c r="T9" s="16">
        <v>5.8229830000000003E-2</v>
      </c>
      <c r="U9" s="14">
        <v>5.517296E-2</v>
      </c>
      <c r="V9" s="16">
        <v>3.3332960000000002E-2</v>
      </c>
      <c r="W9" s="14">
        <v>0</v>
      </c>
      <c r="X9" s="16">
        <v>0</v>
      </c>
      <c r="Y9" s="14" t="s">
        <v>582</v>
      </c>
      <c r="Z9" s="16" t="s">
        <v>582</v>
      </c>
      <c r="AA9" s="14">
        <v>0</v>
      </c>
      <c r="AB9" s="16">
        <v>0</v>
      </c>
      <c r="AC9" s="14">
        <v>0</v>
      </c>
      <c r="AD9" s="16">
        <v>0</v>
      </c>
      <c r="AE9" s="14">
        <v>18.952368620000001</v>
      </c>
      <c r="AF9" s="16">
        <v>0.51337922999999996</v>
      </c>
    </row>
    <row r="10" spans="1:32" x14ac:dyDescent="0.25">
      <c r="A10" s="11" t="s">
        <v>480</v>
      </c>
      <c r="B10" s="13">
        <v>20058</v>
      </c>
      <c r="C10" s="14">
        <f t="shared" si="0"/>
        <v>0</v>
      </c>
      <c r="D10" s="15">
        <v>20058</v>
      </c>
      <c r="E10" s="14">
        <v>11.34640817</v>
      </c>
      <c r="F10" s="16">
        <v>0.41271089</v>
      </c>
      <c r="G10" s="14">
        <v>30.422409630000001</v>
      </c>
      <c r="H10" s="16">
        <v>0.47860733</v>
      </c>
      <c r="I10" s="14">
        <v>25.47054172</v>
      </c>
      <c r="J10" s="16">
        <v>0.52596012999999997</v>
      </c>
      <c r="K10" s="14">
        <v>8.6957662599999992</v>
      </c>
      <c r="L10" s="16">
        <v>0.32516297</v>
      </c>
      <c r="M10" s="14">
        <v>3.1418761000000002</v>
      </c>
      <c r="N10" s="16">
        <v>0.18412912000000001</v>
      </c>
      <c r="O10" s="14">
        <v>0.85393074999999996</v>
      </c>
      <c r="P10" s="16">
        <v>0.10720978</v>
      </c>
      <c r="Q10" s="14">
        <v>0.30105420999999999</v>
      </c>
      <c r="R10" s="16">
        <v>4.5365490000000001E-2</v>
      </c>
      <c r="S10" s="14">
        <v>5.7102E-2</v>
      </c>
      <c r="T10" s="16">
        <v>3.0319249999999999E-2</v>
      </c>
      <c r="U10" s="14">
        <v>7.9272099999999998E-2</v>
      </c>
      <c r="V10" s="16">
        <v>2.3532600000000001E-2</v>
      </c>
      <c r="W10" s="14">
        <v>0</v>
      </c>
      <c r="X10" s="16">
        <v>0</v>
      </c>
      <c r="Y10" s="14" t="s">
        <v>582</v>
      </c>
      <c r="Z10" s="16" t="s">
        <v>582</v>
      </c>
      <c r="AA10" s="14">
        <v>0</v>
      </c>
      <c r="AB10" s="16">
        <v>0</v>
      </c>
      <c r="AC10" s="14">
        <v>0</v>
      </c>
      <c r="AD10" s="16">
        <v>0</v>
      </c>
      <c r="AE10" s="14">
        <v>19.63163905</v>
      </c>
      <c r="AF10" s="16">
        <v>0.58237024000000004</v>
      </c>
    </row>
    <row r="11" spans="1:32" x14ac:dyDescent="0.25">
      <c r="A11" s="11" t="s">
        <v>481</v>
      </c>
      <c r="B11" s="13">
        <v>7053</v>
      </c>
      <c r="C11" s="14">
        <f t="shared" si="0"/>
        <v>0</v>
      </c>
      <c r="D11" s="15">
        <v>7053</v>
      </c>
      <c r="E11" s="14">
        <v>1.0178476400000001</v>
      </c>
      <c r="F11" s="16">
        <v>0.16682818999999999</v>
      </c>
      <c r="G11" s="14">
        <v>33.516984749999999</v>
      </c>
      <c r="H11" s="16">
        <v>0.82322320999999998</v>
      </c>
      <c r="I11" s="14">
        <v>39.412153070000002</v>
      </c>
      <c r="J11" s="16">
        <v>0.81800905000000002</v>
      </c>
      <c r="K11" s="14">
        <v>5.7209915499999999</v>
      </c>
      <c r="L11" s="16">
        <v>0.38904596000000002</v>
      </c>
      <c r="M11" s="14">
        <v>1.4170979500000001</v>
      </c>
      <c r="N11" s="16">
        <v>0.18643789</v>
      </c>
      <c r="O11" s="14">
        <v>0.65549438000000004</v>
      </c>
      <c r="P11" s="16">
        <v>0.13454013000000001</v>
      </c>
      <c r="Q11" s="14">
        <v>0.23918336000000001</v>
      </c>
      <c r="R11" s="16">
        <v>0.10203284</v>
      </c>
      <c r="S11" s="14">
        <v>1.412881E-2</v>
      </c>
      <c r="T11" s="16">
        <v>1.4037880000000001E-2</v>
      </c>
      <c r="U11" s="14">
        <v>1.6281110000000001E-2</v>
      </c>
      <c r="V11" s="16">
        <v>1.046301E-2</v>
      </c>
      <c r="W11" s="14">
        <v>0</v>
      </c>
      <c r="X11" s="16">
        <v>0</v>
      </c>
      <c r="Y11" s="14" t="s">
        <v>582</v>
      </c>
      <c r="Z11" s="16" t="s">
        <v>582</v>
      </c>
      <c r="AA11" s="14">
        <v>0</v>
      </c>
      <c r="AB11" s="16">
        <v>0</v>
      </c>
      <c r="AC11" s="14">
        <v>0</v>
      </c>
      <c r="AD11" s="16">
        <v>0</v>
      </c>
      <c r="AE11" s="14">
        <v>17.989837390000002</v>
      </c>
      <c r="AF11" s="16">
        <v>0.86686268</v>
      </c>
    </row>
    <row r="12" spans="1:32" x14ac:dyDescent="0.25">
      <c r="A12" s="11" t="s">
        <v>482</v>
      </c>
      <c r="B12" s="13">
        <v>6894</v>
      </c>
      <c r="C12" s="14">
        <f t="shared" si="0"/>
        <v>0</v>
      </c>
      <c r="D12" s="15">
        <v>6894</v>
      </c>
      <c r="E12" s="14">
        <v>0.91131030000000002</v>
      </c>
      <c r="F12" s="16">
        <v>0.13137552</v>
      </c>
      <c r="G12" s="14">
        <v>3.7651947799999999</v>
      </c>
      <c r="H12" s="16">
        <v>0.32047102</v>
      </c>
      <c r="I12" s="14">
        <v>13.584305179999999</v>
      </c>
      <c r="J12" s="16">
        <v>0.39933447999999999</v>
      </c>
      <c r="K12" s="14">
        <v>44.542701979999997</v>
      </c>
      <c r="L12" s="16">
        <v>0.88482983999999998</v>
      </c>
      <c r="M12" s="14">
        <v>19.46023769</v>
      </c>
      <c r="N12" s="16">
        <v>0.70368923999999999</v>
      </c>
      <c r="O12" s="14">
        <v>2.2855169499999999</v>
      </c>
      <c r="P12" s="16">
        <v>0.20602281</v>
      </c>
      <c r="Q12" s="14">
        <v>7.3303709999999994E-2</v>
      </c>
      <c r="R12" s="16">
        <v>3.115836E-2</v>
      </c>
      <c r="S12" s="14">
        <v>4.6375800000000002E-2</v>
      </c>
      <c r="T12" s="16">
        <v>3.430362E-2</v>
      </c>
      <c r="U12" s="14">
        <v>3.4129949999999999E-2</v>
      </c>
      <c r="V12" s="16">
        <v>2.017975E-2</v>
      </c>
      <c r="W12" s="14">
        <v>0</v>
      </c>
      <c r="X12" s="16">
        <v>0</v>
      </c>
      <c r="Y12" s="14" t="s">
        <v>582</v>
      </c>
      <c r="Z12" s="16" t="s">
        <v>582</v>
      </c>
      <c r="AA12" s="14">
        <v>0</v>
      </c>
      <c r="AB12" s="16">
        <v>0</v>
      </c>
      <c r="AC12" s="14">
        <v>0</v>
      </c>
      <c r="AD12" s="16">
        <v>0</v>
      </c>
      <c r="AE12" s="14">
        <v>15.29692367</v>
      </c>
      <c r="AF12" s="16">
        <v>0.57498046000000003</v>
      </c>
    </row>
    <row r="13" spans="1:32" x14ac:dyDescent="0.25">
      <c r="A13" s="11" t="s">
        <v>483</v>
      </c>
      <c r="B13" s="13">
        <v>7161</v>
      </c>
      <c r="C13" s="14">
        <f t="shared" si="0"/>
        <v>0</v>
      </c>
      <c r="D13" s="15">
        <v>7161</v>
      </c>
      <c r="E13" s="14">
        <v>0.27467740000000002</v>
      </c>
      <c r="F13" s="16">
        <v>6.8406389999999997E-2</v>
      </c>
      <c r="G13" s="14">
        <v>4.8575007299999999</v>
      </c>
      <c r="H13" s="16">
        <v>0.28114971999999999</v>
      </c>
      <c r="I13" s="14">
        <v>10.021433010000001</v>
      </c>
      <c r="J13" s="16">
        <v>0.50234804</v>
      </c>
      <c r="K13" s="14">
        <v>28.318450989999999</v>
      </c>
      <c r="L13" s="16">
        <v>0.62719798999999998</v>
      </c>
      <c r="M13" s="14">
        <v>30.649357370000001</v>
      </c>
      <c r="N13" s="16">
        <v>0.64350169999999995</v>
      </c>
      <c r="O13" s="14">
        <v>5.2908352199999999</v>
      </c>
      <c r="P13" s="16">
        <v>0.34282252000000002</v>
      </c>
      <c r="Q13" s="14">
        <v>0.29583334</v>
      </c>
      <c r="R13" s="16">
        <v>7.3589249999999995E-2</v>
      </c>
      <c r="S13" s="14">
        <v>0</v>
      </c>
      <c r="T13" s="16">
        <v>0</v>
      </c>
      <c r="U13" s="14">
        <v>0</v>
      </c>
      <c r="V13" s="16">
        <v>0</v>
      </c>
      <c r="W13" s="14">
        <v>0</v>
      </c>
      <c r="X13" s="16">
        <v>0</v>
      </c>
      <c r="Y13" s="14" t="s">
        <v>582</v>
      </c>
      <c r="Z13" s="16" t="s">
        <v>582</v>
      </c>
      <c r="AA13" s="14">
        <v>0</v>
      </c>
      <c r="AB13" s="16">
        <v>0</v>
      </c>
      <c r="AC13" s="14">
        <v>0</v>
      </c>
      <c r="AD13" s="16">
        <v>0</v>
      </c>
      <c r="AE13" s="14">
        <v>20.291911939999999</v>
      </c>
      <c r="AF13" s="16">
        <v>0.6324632</v>
      </c>
    </row>
    <row r="14" spans="1:32" x14ac:dyDescent="0.25">
      <c r="A14" s="11" t="s">
        <v>484</v>
      </c>
      <c r="B14" s="13">
        <v>5587</v>
      </c>
      <c r="C14" s="14">
        <f t="shared" si="0"/>
        <v>0</v>
      </c>
      <c r="D14" s="15">
        <v>5587</v>
      </c>
      <c r="E14" s="14">
        <v>7.5696899999999998E-2</v>
      </c>
      <c r="F14" s="16">
        <v>3.4888660000000002E-2</v>
      </c>
      <c r="G14" s="14">
        <v>2.3552075600000002</v>
      </c>
      <c r="H14" s="16">
        <v>0.29867906999999999</v>
      </c>
      <c r="I14" s="14">
        <v>4.88154982</v>
      </c>
      <c r="J14" s="16">
        <v>0.36467812999999999</v>
      </c>
      <c r="K14" s="14">
        <v>15.298196689999999</v>
      </c>
      <c r="L14" s="16">
        <v>0.50094408999999995</v>
      </c>
      <c r="M14" s="14">
        <v>33.154848520000002</v>
      </c>
      <c r="N14" s="16">
        <v>0.75083823999999999</v>
      </c>
      <c r="O14" s="14">
        <v>18.899668290000001</v>
      </c>
      <c r="P14" s="16">
        <v>0.58741779000000005</v>
      </c>
      <c r="Q14" s="14">
        <v>4.5374183500000003</v>
      </c>
      <c r="R14" s="16">
        <v>0.29646188000000001</v>
      </c>
      <c r="S14" s="14">
        <v>0.21093859000000001</v>
      </c>
      <c r="T14" s="16">
        <v>7.5747140000000004E-2</v>
      </c>
      <c r="U14" s="14">
        <v>0</v>
      </c>
      <c r="V14" s="16">
        <v>0</v>
      </c>
      <c r="W14" s="14">
        <v>0</v>
      </c>
      <c r="X14" s="16">
        <v>0</v>
      </c>
      <c r="Y14" s="14" t="s">
        <v>582</v>
      </c>
      <c r="Z14" s="16" t="s">
        <v>582</v>
      </c>
      <c r="AA14" s="14">
        <v>0</v>
      </c>
      <c r="AB14" s="16">
        <v>0</v>
      </c>
      <c r="AC14" s="14">
        <v>0</v>
      </c>
      <c r="AD14" s="16">
        <v>0</v>
      </c>
      <c r="AE14" s="14">
        <v>20.586475270000001</v>
      </c>
      <c r="AF14" s="16">
        <v>0.71615050999999996</v>
      </c>
    </row>
    <row r="15" spans="1:32" x14ac:dyDescent="0.25">
      <c r="A15" s="11" t="s">
        <v>485</v>
      </c>
      <c r="B15" s="13">
        <v>5882</v>
      </c>
      <c r="C15" s="14">
        <f t="shared" si="0"/>
        <v>0</v>
      </c>
      <c r="D15" s="15">
        <v>5882</v>
      </c>
      <c r="E15" s="14">
        <v>0.99739655999999999</v>
      </c>
      <c r="F15" s="16">
        <v>0.14983773</v>
      </c>
      <c r="G15" s="14">
        <v>21.103913559999999</v>
      </c>
      <c r="H15" s="16">
        <v>0.70593923000000003</v>
      </c>
      <c r="I15" s="14">
        <v>16.077992729999998</v>
      </c>
      <c r="J15" s="16">
        <v>0.55205048000000001</v>
      </c>
      <c r="K15" s="14">
        <v>16.66157377</v>
      </c>
      <c r="L15" s="16">
        <v>0.61311963000000003</v>
      </c>
      <c r="M15" s="14">
        <v>15.62586598</v>
      </c>
      <c r="N15" s="16">
        <v>0.55897313999999998</v>
      </c>
      <c r="O15" s="14">
        <v>8.7674907599999994</v>
      </c>
      <c r="P15" s="16">
        <v>0.34325587000000002</v>
      </c>
      <c r="Q15" s="14">
        <v>3.0196310899999999</v>
      </c>
      <c r="R15" s="16">
        <v>0.23136014999999999</v>
      </c>
      <c r="S15" s="14">
        <v>5.684898E-2</v>
      </c>
      <c r="T15" s="16">
        <v>3.4026189999999998E-2</v>
      </c>
      <c r="U15" s="14">
        <v>1.6049299999999999E-2</v>
      </c>
      <c r="V15" s="16">
        <v>1.6471659999999999E-2</v>
      </c>
      <c r="W15" s="14">
        <v>0</v>
      </c>
      <c r="X15" s="16">
        <v>0</v>
      </c>
      <c r="Y15" s="14" t="s">
        <v>582</v>
      </c>
      <c r="Z15" s="16" t="s">
        <v>582</v>
      </c>
      <c r="AA15" s="14">
        <v>0</v>
      </c>
      <c r="AB15" s="16">
        <v>0</v>
      </c>
      <c r="AC15" s="14">
        <v>0</v>
      </c>
      <c r="AD15" s="16">
        <v>0</v>
      </c>
      <c r="AE15" s="14">
        <v>17.673237270000001</v>
      </c>
      <c r="AF15" s="16">
        <v>0.72370056999999999</v>
      </c>
    </row>
    <row r="16" spans="1:32" x14ac:dyDescent="0.25">
      <c r="A16" s="11" t="s">
        <v>486</v>
      </c>
      <c r="B16" s="13">
        <v>6108</v>
      </c>
      <c r="C16" s="14">
        <f t="shared" si="0"/>
        <v>0</v>
      </c>
      <c r="D16" s="15">
        <v>6108</v>
      </c>
      <c r="E16" s="14">
        <v>2.30219788</v>
      </c>
      <c r="F16" s="16">
        <v>0.22225626000000001</v>
      </c>
      <c r="G16" s="14">
        <v>2.8881057700000001</v>
      </c>
      <c r="H16" s="16">
        <v>0.23505311000000001</v>
      </c>
      <c r="I16" s="14">
        <v>10.591384379999999</v>
      </c>
      <c r="J16" s="16">
        <v>0.38293029000000001</v>
      </c>
      <c r="K16" s="14">
        <v>50.905907030000002</v>
      </c>
      <c r="L16" s="16">
        <v>0.82722934999999997</v>
      </c>
      <c r="M16" s="14">
        <v>14.61682512</v>
      </c>
      <c r="N16" s="16">
        <v>0.49563687000000001</v>
      </c>
      <c r="O16" s="14">
        <v>1.67056319</v>
      </c>
      <c r="P16" s="16">
        <v>0.17512807</v>
      </c>
      <c r="Q16" s="14">
        <v>0.40879742000000002</v>
      </c>
      <c r="R16" s="16">
        <v>0.12511344999999999</v>
      </c>
      <c r="S16" s="14">
        <v>0.20591060999999999</v>
      </c>
      <c r="T16" s="16">
        <v>5.3084190000000003E-2</v>
      </c>
      <c r="U16" s="14">
        <v>1.7052000000000001E-2</v>
      </c>
      <c r="V16" s="16">
        <v>1.2062649999999999E-2</v>
      </c>
      <c r="W16" s="14">
        <v>0</v>
      </c>
      <c r="X16" s="16">
        <v>0</v>
      </c>
      <c r="Y16" s="14" t="s">
        <v>582</v>
      </c>
      <c r="Z16" s="16" t="s">
        <v>582</v>
      </c>
      <c r="AA16" s="14">
        <v>0</v>
      </c>
      <c r="AB16" s="16">
        <v>0</v>
      </c>
      <c r="AC16" s="14">
        <v>0</v>
      </c>
      <c r="AD16" s="16">
        <v>0</v>
      </c>
      <c r="AE16" s="14">
        <v>16.393256610000002</v>
      </c>
      <c r="AF16" s="16">
        <v>0.71998320000000005</v>
      </c>
    </row>
    <row r="17" spans="1:32" x14ac:dyDescent="0.25">
      <c r="A17" s="11" t="s">
        <v>487</v>
      </c>
      <c r="B17" s="13">
        <v>6504</v>
      </c>
      <c r="C17" s="14">
        <f t="shared" si="0"/>
        <v>0</v>
      </c>
      <c r="D17" s="15">
        <v>6504</v>
      </c>
      <c r="E17" s="14">
        <v>1.6566914699999999</v>
      </c>
      <c r="F17" s="16">
        <v>0.14633412000000001</v>
      </c>
      <c r="G17" s="14">
        <v>4.5546004499999997</v>
      </c>
      <c r="H17" s="16">
        <v>0.34216049999999998</v>
      </c>
      <c r="I17" s="14">
        <v>11.685975150000001</v>
      </c>
      <c r="J17" s="16">
        <v>0.48382037</v>
      </c>
      <c r="K17" s="14">
        <v>34.982348350000002</v>
      </c>
      <c r="L17" s="16">
        <v>0.79813442999999995</v>
      </c>
      <c r="M17" s="14">
        <v>13.38123092</v>
      </c>
      <c r="N17" s="16">
        <v>0.41908332999999998</v>
      </c>
      <c r="O17" s="14">
        <v>3.3230215300000001</v>
      </c>
      <c r="P17" s="16">
        <v>0.26827221000000001</v>
      </c>
      <c r="Q17" s="14">
        <v>0.46504636999999999</v>
      </c>
      <c r="R17" s="16">
        <v>9.220296E-2</v>
      </c>
      <c r="S17" s="14">
        <v>8.7940420000000005E-2</v>
      </c>
      <c r="T17" s="16">
        <v>4.256824E-2</v>
      </c>
      <c r="U17" s="14">
        <v>1.5008840000000001E-2</v>
      </c>
      <c r="V17" s="16">
        <v>1.50026E-2</v>
      </c>
      <c r="W17" s="14">
        <v>0</v>
      </c>
      <c r="X17" s="16">
        <v>0</v>
      </c>
      <c r="Y17" s="14" t="s">
        <v>582</v>
      </c>
      <c r="Z17" s="16" t="s">
        <v>582</v>
      </c>
      <c r="AA17" s="14">
        <v>0</v>
      </c>
      <c r="AB17" s="16">
        <v>0</v>
      </c>
      <c r="AC17" s="14">
        <v>0</v>
      </c>
      <c r="AD17" s="16">
        <v>0</v>
      </c>
      <c r="AE17" s="14">
        <v>29.848136499999999</v>
      </c>
      <c r="AF17" s="16">
        <v>0.84225112999999996</v>
      </c>
    </row>
    <row r="18" spans="1:32" x14ac:dyDescent="0.25">
      <c r="A18" s="11" t="s">
        <v>488</v>
      </c>
      <c r="B18" s="13">
        <v>5532</v>
      </c>
      <c r="C18" s="14">
        <f t="shared" si="0"/>
        <v>0</v>
      </c>
      <c r="D18" s="15">
        <v>5532</v>
      </c>
      <c r="E18" s="14">
        <v>0.91620698</v>
      </c>
      <c r="F18" s="16">
        <v>0.13444413999999999</v>
      </c>
      <c r="G18" s="14">
        <v>14.87352098</v>
      </c>
      <c r="H18" s="16">
        <v>0.60675102000000003</v>
      </c>
      <c r="I18" s="14">
        <v>36.719376089999997</v>
      </c>
      <c r="J18" s="16">
        <v>0.85466622999999997</v>
      </c>
      <c r="K18" s="14">
        <v>20.477644680000001</v>
      </c>
      <c r="L18" s="16">
        <v>0.58806634999999996</v>
      </c>
      <c r="M18" s="14">
        <v>7.4050742700000001</v>
      </c>
      <c r="N18" s="16">
        <v>0.48830391000000001</v>
      </c>
      <c r="O18" s="14">
        <v>2.6936352499999998</v>
      </c>
      <c r="P18" s="16">
        <v>0.21477624000000001</v>
      </c>
      <c r="Q18" s="14">
        <v>0.43563571000000001</v>
      </c>
      <c r="R18" s="16">
        <v>9.3814229999999998E-2</v>
      </c>
      <c r="S18" s="14">
        <v>2.6407320000000001E-2</v>
      </c>
      <c r="T18" s="16">
        <v>1.8795349999999999E-2</v>
      </c>
      <c r="U18" s="14">
        <v>1.7534959999999999E-2</v>
      </c>
      <c r="V18" s="16">
        <v>1.7537810000000001E-2</v>
      </c>
      <c r="W18" s="14">
        <v>0</v>
      </c>
      <c r="X18" s="16">
        <v>0</v>
      </c>
      <c r="Y18" s="14" t="s">
        <v>582</v>
      </c>
      <c r="Z18" s="16" t="s">
        <v>582</v>
      </c>
      <c r="AA18" s="14">
        <v>0</v>
      </c>
      <c r="AB18" s="16">
        <v>0</v>
      </c>
      <c r="AC18" s="14">
        <v>0</v>
      </c>
      <c r="AD18" s="16">
        <v>0</v>
      </c>
      <c r="AE18" s="14">
        <v>16.434963750000001</v>
      </c>
      <c r="AF18" s="16">
        <v>0.79263519000000004</v>
      </c>
    </row>
    <row r="19" spans="1:32" x14ac:dyDescent="0.25">
      <c r="A19" s="11" t="s">
        <v>489</v>
      </c>
      <c r="B19" s="13">
        <v>5658</v>
      </c>
      <c r="C19" s="14">
        <f t="shared" si="0"/>
        <v>0</v>
      </c>
      <c r="D19" s="15">
        <v>5658</v>
      </c>
      <c r="E19" s="14">
        <v>0.46291670000000001</v>
      </c>
      <c r="F19" s="16">
        <v>0.14834238999999999</v>
      </c>
      <c r="G19" s="14">
        <v>2.0925905500000002</v>
      </c>
      <c r="H19" s="16">
        <v>0.23528423000000001</v>
      </c>
      <c r="I19" s="14">
        <v>8.0195204199999992</v>
      </c>
      <c r="J19" s="16">
        <v>0.46155972000000001</v>
      </c>
      <c r="K19" s="14">
        <v>37.27701485</v>
      </c>
      <c r="L19" s="16">
        <v>0.72990516000000005</v>
      </c>
      <c r="M19" s="14">
        <v>32.297686499999998</v>
      </c>
      <c r="N19" s="16">
        <v>0.66507791000000005</v>
      </c>
      <c r="O19" s="14">
        <v>2.63120391</v>
      </c>
      <c r="P19" s="16">
        <v>0.24315524999999999</v>
      </c>
      <c r="Q19" s="14">
        <v>0.46941136</v>
      </c>
      <c r="R19" s="16">
        <v>9.1641790000000001E-2</v>
      </c>
      <c r="S19" s="14">
        <v>0.14791605999999999</v>
      </c>
      <c r="T19" s="16">
        <v>8.9727940000000006E-2</v>
      </c>
      <c r="U19" s="14">
        <v>1.3437299999999999E-2</v>
      </c>
      <c r="V19" s="16">
        <v>1.344686E-2</v>
      </c>
      <c r="W19" s="14">
        <v>0</v>
      </c>
      <c r="X19" s="16">
        <v>0</v>
      </c>
      <c r="Y19" s="14" t="s">
        <v>582</v>
      </c>
      <c r="Z19" s="16" t="s">
        <v>582</v>
      </c>
      <c r="AA19" s="14">
        <v>0</v>
      </c>
      <c r="AB19" s="16">
        <v>0</v>
      </c>
      <c r="AC19" s="14">
        <v>0</v>
      </c>
      <c r="AD19" s="16">
        <v>0</v>
      </c>
      <c r="AE19" s="14">
        <v>16.588302349999999</v>
      </c>
      <c r="AF19" s="16">
        <v>0.62316031000000005</v>
      </c>
    </row>
    <row r="20" spans="1:32" x14ac:dyDescent="0.25">
      <c r="A20" s="11" t="s">
        <v>490</v>
      </c>
      <c r="B20" s="13">
        <v>3371</v>
      </c>
      <c r="C20" s="14">
        <f t="shared" si="0"/>
        <v>0</v>
      </c>
      <c r="D20" s="15">
        <v>3371</v>
      </c>
      <c r="E20" s="14">
        <v>0.18330574999999999</v>
      </c>
      <c r="F20" s="16">
        <v>7.5632099999999994E-2</v>
      </c>
      <c r="G20" s="14">
        <v>1.50385547</v>
      </c>
      <c r="H20" s="16">
        <v>0.22163611999999999</v>
      </c>
      <c r="I20" s="14">
        <v>7.2203269600000004</v>
      </c>
      <c r="J20" s="16">
        <v>0.43617858999999998</v>
      </c>
      <c r="K20" s="14">
        <v>23.052536530000001</v>
      </c>
      <c r="L20" s="16">
        <v>0.6630009</v>
      </c>
      <c r="M20" s="14">
        <v>29.816789799999999</v>
      </c>
      <c r="N20" s="16">
        <v>0.75813611000000003</v>
      </c>
      <c r="O20" s="14">
        <v>8.3614778199999993</v>
      </c>
      <c r="P20" s="16">
        <v>0.41589629</v>
      </c>
      <c r="Q20" s="14">
        <v>0.21814898999999999</v>
      </c>
      <c r="R20" s="16">
        <v>8.1241359999999999E-2</v>
      </c>
      <c r="S20" s="14">
        <v>0</v>
      </c>
      <c r="T20" s="16">
        <v>0</v>
      </c>
      <c r="U20" s="14">
        <v>0</v>
      </c>
      <c r="V20" s="16">
        <v>0</v>
      </c>
      <c r="W20" s="14">
        <v>0</v>
      </c>
      <c r="X20" s="16">
        <v>0</v>
      </c>
      <c r="Y20" s="14" t="s">
        <v>582</v>
      </c>
      <c r="Z20" s="16" t="s">
        <v>582</v>
      </c>
      <c r="AA20" s="14">
        <v>0</v>
      </c>
      <c r="AB20" s="16">
        <v>0</v>
      </c>
      <c r="AC20" s="14">
        <v>0</v>
      </c>
      <c r="AD20" s="16">
        <v>0</v>
      </c>
      <c r="AE20" s="14">
        <v>29.643558670000001</v>
      </c>
      <c r="AF20" s="16">
        <v>0.77196750000000003</v>
      </c>
    </row>
    <row r="21" spans="1:32" x14ac:dyDescent="0.25">
      <c r="A21" s="11" t="s">
        <v>491</v>
      </c>
      <c r="B21" s="13">
        <v>5741</v>
      </c>
      <c r="C21" s="14">
        <f t="shared" si="0"/>
        <v>0</v>
      </c>
      <c r="D21" s="15">
        <v>5741</v>
      </c>
      <c r="E21" s="14">
        <v>2.46214669</v>
      </c>
      <c r="F21" s="16">
        <v>0.21898328</v>
      </c>
      <c r="G21" s="14">
        <v>35.841407820000001</v>
      </c>
      <c r="H21" s="16">
        <v>1.1241513599999999</v>
      </c>
      <c r="I21" s="14">
        <v>30.971777240000002</v>
      </c>
      <c r="J21" s="16">
        <v>0.77459579999999995</v>
      </c>
      <c r="K21" s="14">
        <v>8.9097762399999993</v>
      </c>
      <c r="L21" s="16">
        <v>0.4517216</v>
      </c>
      <c r="M21" s="14">
        <v>2.38767321</v>
      </c>
      <c r="N21" s="16">
        <v>0.26767268</v>
      </c>
      <c r="O21" s="14">
        <v>0.55767062999999994</v>
      </c>
      <c r="P21" s="16">
        <v>0.12164241000000001</v>
      </c>
      <c r="Q21" s="14">
        <v>0.1115217</v>
      </c>
      <c r="R21" s="16">
        <v>5.0664899999999999E-2</v>
      </c>
      <c r="S21" s="14">
        <v>3.098242E-2</v>
      </c>
      <c r="T21" s="16">
        <v>3.0967749999999999E-2</v>
      </c>
      <c r="U21" s="14">
        <v>2.4403190000000002E-2</v>
      </c>
      <c r="V21" s="16">
        <v>2.0191290000000001E-2</v>
      </c>
      <c r="W21" s="14">
        <v>0</v>
      </c>
      <c r="X21" s="16">
        <v>0</v>
      </c>
      <c r="Y21" s="14" t="s">
        <v>582</v>
      </c>
      <c r="Z21" s="16" t="s">
        <v>582</v>
      </c>
      <c r="AA21" s="14">
        <v>0</v>
      </c>
      <c r="AB21" s="16">
        <v>0</v>
      </c>
      <c r="AC21" s="14">
        <v>0</v>
      </c>
      <c r="AD21" s="16">
        <v>0</v>
      </c>
      <c r="AE21" s="14">
        <v>18.702640859999999</v>
      </c>
      <c r="AF21" s="16">
        <v>0.66989036999999996</v>
      </c>
    </row>
    <row r="22" spans="1:32" x14ac:dyDescent="0.25">
      <c r="A22" s="11" t="s">
        <v>492</v>
      </c>
      <c r="B22" s="13">
        <v>6598</v>
      </c>
      <c r="C22" s="14">
        <f t="shared" si="0"/>
        <v>0</v>
      </c>
      <c r="D22" s="15">
        <v>6598</v>
      </c>
      <c r="E22" s="14">
        <v>0.57437665000000004</v>
      </c>
      <c r="F22" s="16">
        <v>7.9107060000000007E-2</v>
      </c>
      <c r="G22" s="14">
        <v>5.6023420000000002</v>
      </c>
      <c r="H22" s="16">
        <v>0.46285122000000001</v>
      </c>
      <c r="I22" s="14">
        <v>18.348807449999999</v>
      </c>
      <c r="J22" s="16">
        <v>0.71346505999999998</v>
      </c>
      <c r="K22" s="14">
        <v>31.158042389999999</v>
      </c>
      <c r="L22" s="16">
        <v>0.78801608000000001</v>
      </c>
      <c r="M22" s="14">
        <v>18.79187095</v>
      </c>
      <c r="N22" s="16">
        <v>0.67068240000000001</v>
      </c>
      <c r="O22" s="14">
        <v>8.0105810700000006</v>
      </c>
      <c r="P22" s="16">
        <v>0.47967292</v>
      </c>
      <c r="Q22" s="14">
        <v>1.12374234</v>
      </c>
      <c r="R22" s="16">
        <v>0.1413005</v>
      </c>
      <c r="S22" s="14">
        <v>0.12038869000000001</v>
      </c>
      <c r="T22" s="16">
        <v>3.4936349999999998E-2</v>
      </c>
      <c r="U22" s="14">
        <v>8.9202890000000007E-2</v>
      </c>
      <c r="V22" s="16">
        <v>4.2159759999999998E-2</v>
      </c>
      <c r="W22" s="14">
        <v>0</v>
      </c>
      <c r="X22" s="16">
        <v>0</v>
      </c>
      <c r="Y22" s="14" t="s">
        <v>582</v>
      </c>
      <c r="Z22" s="16" t="s">
        <v>582</v>
      </c>
      <c r="AA22" s="14">
        <v>0</v>
      </c>
      <c r="AB22" s="16">
        <v>0</v>
      </c>
      <c r="AC22" s="14">
        <v>0</v>
      </c>
      <c r="AD22" s="16">
        <v>0</v>
      </c>
      <c r="AE22" s="14">
        <v>16.180645559999999</v>
      </c>
      <c r="AF22" s="16">
        <v>0.69781937999999999</v>
      </c>
    </row>
    <row r="23" spans="1:32" x14ac:dyDescent="0.25">
      <c r="A23" s="11" t="s">
        <v>493</v>
      </c>
      <c r="B23" s="13">
        <v>11583</v>
      </c>
      <c r="C23" s="14">
        <f t="shared" si="0"/>
        <v>0</v>
      </c>
      <c r="D23" s="15">
        <v>11583</v>
      </c>
      <c r="E23" s="14">
        <v>1.68911156</v>
      </c>
      <c r="F23" s="16">
        <v>0.20485436000000001</v>
      </c>
      <c r="G23" s="14">
        <v>3.62042931</v>
      </c>
      <c r="H23" s="16">
        <v>0.28201154</v>
      </c>
      <c r="I23" s="14">
        <v>16.95361329</v>
      </c>
      <c r="J23" s="16">
        <v>0.57466687999999999</v>
      </c>
      <c r="K23" s="14">
        <v>53.035601849999999</v>
      </c>
      <c r="L23" s="16">
        <v>0.83684565</v>
      </c>
      <c r="M23" s="14">
        <v>9.2582743199999999</v>
      </c>
      <c r="N23" s="16">
        <v>0.48982147999999998</v>
      </c>
      <c r="O23" s="14">
        <v>0.36302089999999998</v>
      </c>
      <c r="P23" s="16">
        <v>6.9383769999999997E-2</v>
      </c>
      <c r="Q23" s="14">
        <v>0.11768684</v>
      </c>
      <c r="R23" s="16">
        <v>3.6149279999999999E-2</v>
      </c>
      <c r="S23" s="14">
        <v>3.9213779999999997E-2</v>
      </c>
      <c r="T23" s="16">
        <v>2.3740979999999998E-2</v>
      </c>
      <c r="U23" s="14">
        <v>0</v>
      </c>
      <c r="V23" s="16">
        <v>0</v>
      </c>
      <c r="W23" s="14">
        <v>0</v>
      </c>
      <c r="X23" s="16">
        <v>0</v>
      </c>
      <c r="Y23" s="14" t="s">
        <v>582</v>
      </c>
      <c r="Z23" s="16" t="s">
        <v>582</v>
      </c>
      <c r="AA23" s="14">
        <v>0</v>
      </c>
      <c r="AB23" s="16">
        <v>0</v>
      </c>
      <c r="AC23" s="14">
        <v>0</v>
      </c>
      <c r="AD23" s="16">
        <v>0</v>
      </c>
      <c r="AE23" s="14">
        <v>14.92304815</v>
      </c>
      <c r="AF23" s="16">
        <v>0.58819668000000003</v>
      </c>
    </row>
    <row r="24" spans="1:32" x14ac:dyDescent="0.25">
      <c r="A24" s="11" t="s">
        <v>494</v>
      </c>
      <c r="B24" s="13">
        <v>6647</v>
      </c>
      <c r="C24" s="14">
        <f t="shared" si="0"/>
        <v>0</v>
      </c>
      <c r="D24" s="15">
        <v>6647</v>
      </c>
      <c r="E24" s="14">
        <v>0.54772014000000002</v>
      </c>
      <c r="F24" s="16">
        <v>8.4990040000000003E-2</v>
      </c>
      <c r="G24" s="14">
        <v>5.1692542299999999</v>
      </c>
      <c r="H24" s="16">
        <v>0.33752151000000002</v>
      </c>
      <c r="I24" s="14">
        <v>20.875068030000001</v>
      </c>
      <c r="J24" s="16">
        <v>0.74391830999999997</v>
      </c>
      <c r="K24" s="14">
        <v>32.919161989999999</v>
      </c>
      <c r="L24" s="16">
        <v>0.80222026999999996</v>
      </c>
      <c r="M24" s="14">
        <v>10.350438759999999</v>
      </c>
      <c r="N24" s="16">
        <v>0.53450416999999995</v>
      </c>
      <c r="O24" s="14">
        <v>10.83795447</v>
      </c>
      <c r="P24" s="16">
        <v>0.54235975000000003</v>
      </c>
      <c r="Q24" s="14">
        <v>0</v>
      </c>
      <c r="R24" s="16">
        <v>0</v>
      </c>
      <c r="S24" s="14">
        <v>0</v>
      </c>
      <c r="T24" s="16">
        <v>0</v>
      </c>
      <c r="U24" s="14">
        <v>0</v>
      </c>
      <c r="V24" s="16">
        <v>0</v>
      </c>
      <c r="W24" s="14">
        <v>0</v>
      </c>
      <c r="X24" s="16">
        <v>0</v>
      </c>
      <c r="Y24" s="14" t="s">
        <v>582</v>
      </c>
      <c r="Z24" s="16" t="s">
        <v>582</v>
      </c>
      <c r="AA24" s="14">
        <v>0</v>
      </c>
      <c r="AB24" s="16">
        <v>0</v>
      </c>
      <c r="AC24" s="14">
        <v>0</v>
      </c>
      <c r="AD24" s="16">
        <v>0</v>
      </c>
      <c r="AE24" s="14">
        <v>19.300402380000001</v>
      </c>
      <c r="AF24" s="16">
        <v>0.62827453</v>
      </c>
    </row>
    <row r="25" spans="1:32" x14ac:dyDescent="0.25">
      <c r="A25" s="11" t="s">
        <v>495</v>
      </c>
      <c r="B25" s="13">
        <v>5581</v>
      </c>
      <c r="C25" s="14">
        <f t="shared" si="0"/>
        <v>0</v>
      </c>
      <c r="D25" s="15">
        <v>5581</v>
      </c>
      <c r="E25" s="14">
        <v>1.02464961</v>
      </c>
      <c r="F25" s="16">
        <v>0.17147818000000001</v>
      </c>
      <c r="G25" s="14">
        <v>12.04990284</v>
      </c>
      <c r="H25" s="16">
        <v>0.52834610999999998</v>
      </c>
      <c r="I25" s="14">
        <v>24.86061853</v>
      </c>
      <c r="J25" s="16">
        <v>0.60260906000000003</v>
      </c>
      <c r="K25" s="14">
        <v>26.773571369999999</v>
      </c>
      <c r="L25" s="16">
        <v>0.71505680000000005</v>
      </c>
      <c r="M25" s="14">
        <v>12.19742271</v>
      </c>
      <c r="N25" s="16">
        <v>0.45570285999999999</v>
      </c>
      <c r="O25" s="14">
        <v>3.3311876599999999</v>
      </c>
      <c r="P25" s="16">
        <v>0.26503549999999998</v>
      </c>
      <c r="Q25" s="14">
        <v>0.62495809999999996</v>
      </c>
      <c r="R25" s="16">
        <v>0.10259128000000001</v>
      </c>
      <c r="S25" s="14">
        <v>0.1034804</v>
      </c>
      <c r="T25" s="16">
        <v>4.3095309999999998E-2</v>
      </c>
      <c r="U25" s="14">
        <v>1.8155170000000002E-2</v>
      </c>
      <c r="V25" s="16">
        <v>1.817324E-2</v>
      </c>
      <c r="W25" s="14">
        <v>0</v>
      </c>
      <c r="X25" s="16">
        <v>0</v>
      </c>
      <c r="Y25" s="14" t="s">
        <v>582</v>
      </c>
      <c r="Z25" s="16" t="s">
        <v>582</v>
      </c>
      <c r="AA25" s="14">
        <v>0</v>
      </c>
      <c r="AB25" s="16">
        <v>0</v>
      </c>
      <c r="AC25" s="14">
        <v>0</v>
      </c>
      <c r="AD25" s="16">
        <v>0</v>
      </c>
      <c r="AE25" s="14">
        <v>19.016053620000001</v>
      </c>
      <c r="AF25" s="16">
        <v>0.56609746999999999</v>
      </c>
    </row>
    <row r="26" spans="1:32" x14ac:dyDescent="0.25">
      <c r="A26" s="11" t="s">
        <v>496</v>
      </c>
      <c r="B26" s="13">
        <v>4869</v>
      </c>
      <c r="C26" s="14">
        <f t="shared" si="0"/>
        <v>0</v>
      </c>
      <c r="D26" s="15">
        <v>4869</v>
      </c>
      <c r="E26" s="14">
        <v>0.31782067000000003</v>
      </c>
      <c r="F26" s="16">
        <v>7.6783550000000006E-2</v>
      </c>
      <c r="G26" s="14">
        <v>3.1480712899999999</v>
      </c>
      <c r="H26" s="16">
        <v>0.27362356999999998</v>
      </c>
      <c r="I26" s="14">
        <v>12.568907790000001</v>
      </c>
      <c r="J26" s="16">
        <v>0.63235918000000002</v>
      </c>
      <c r="K26" s="14">
        <v>16.562190860000001</v>
      </c>
      <c r="L26" s="16">
        <v>0.60455813000000003</v>
      </c>
      <c r="M26" s="14">
        <v>24.808691459999999</v>
      </c>
      <c r="N26" s="16">
        <v>0.71216506999999996</v>
      </c>
      <c r="O26" s="14">
        <v>16.43068676</v>
      </c>
      <c r="P26" s="16">
        <v>0.66947184999999998</v>
      </c>
      <c r="Q26" s="14">
        <v>2.9212414099999999</v>
      </c>
      <c r="R26" s="16">
        <v>0.28200955999999999</v>
      </c>
      <c r="S26" s="14">
        <v>0.10654308</v>
      </c>
      <c r="T26" s="16">
        <v>5.0992089999999997E-2</v>
      </c>
      <c r="U26" s="14">
        <v>3.884717E-2</v>
      </c>
      <c r="V26" s="16">
        <v>4.2474360000000003E-2</v>
      </c>
      <c r="W26" s="14">
        <v>0</v>
      </c>
      <c r="X26" s="16">
        <v>0</v>
      </c>
      <c r="Y26" s="14" t="s">
        <v>582</v>
      </c>
      <c r="Z26" s="16" t="s">
        <v>582</v>
      </c>
      <c r="AA26" s="14">
        <v>0</v>
      </c>
      <c r="AB26" s="16">
        <v>0</v>
      </c>
      <c r="AC26" s="14">
        <v>0</v>
      </c>
      <c r="AD26" s="16">
        <v>0</v>
      </c>
      <c r="AE26" s="14">
        <v>23.09699951</v>
      </c>
      <c r="AF26" s="16">
        <v>0.73716833999999998</v>
      </c>
    </row>
    <row r="27" spans="1:32" x14ac:dyDescent="0.25">
      <c r="A27" s="11" t="s">
        <v>497</v>
      </c>
      <c r="B27" s="13">
        <v>5299</v>
      </c>
      <c r="C27" s="14">
        <f t="shared" si="0"/>
        <v>0</v>
      </c>
      <c r="D27" s="15">
        <v>5299</v>
      </c>
      <c r="E27" s="14">
        <v>1.95068248</v>
      </c>
      <c r="F27" s="16">
        <v>0.20024251000000001</v>
      </c>
      <c r="G27" s="14">
        <v>7.0913144800000003</v>
      </c>
      <c r="H27" s="16">
        <v>0.32321766000000002</v>
      </c>
      <c r="I27" s="14">
        <v>34.255296180000002</v>
      </c>
      <c r="J27" s="16">
        <v>0.71225234000000004</v>
      </c>
      <c r="K27" s="14">
        <v>25.466988539999999</v>
      </c>
      <c r="L27" s="16">
        <v>0.54261539999999997</v>
      </c>
      <c r="M27" s="14">
        <v>6.8698838200000001</v>
      </c>
      <c r="N27" s="16">
        <v>0.35695870000000002</v>
      </c>
      <c r="O27" s="14">
        <v>1.51661321</v>
      </c>
      <c r="P27" s="16">
        <v>0.19136417999999999</v>
      </c>
      <c r="Q27" s="14">
        <v>0.43968352999999999</v>
      </c>
      <c r="R27" s="16">
        <v>7.8979090000000002E-2</v>
      </c>
      <c r="S27" s="14">
        <v>8.0164250000000006E-2</v>
      </c>
      <c r="T27" s="16">
        <v>3.8998390000000001E-2</v>
      </c>
      <c r="U27" s="14">
        <v>0.11443536999999999</v>
      </c>
      <c r="V27" s="16">
        <v>5.4042979999999997E-2</v>
      </c>
      <c r="W27" s="14">
        <v>0</v>
      </c>
      <c r="X27" s="16">
        <v>0</v>
      </c>
      <c r="Y27" s="14" t="s">
        <v>582</v>
      </c>
      <c r="Z27" s="16" t="s">
        <v>582</v>
      </c>
      <c r="AA27" s="14">
        <v>0</v>
      </c>
      <c r="AB27" s="16">
        <v>0</v>
      </c>
      <c r="AC27" s="14">
        <v>0</v>
      </c>
      <c r="AD27" s="16">
        <v>0</v>
      </c>
      <c r="AE27" s="14">
        <v>22.21493813</v>
      </c>
      <c r="AF27" s="16">
        <v>0.58573659</v>
      </c>
    </row>
    <row r="28" spans="1:32" x14ac:dyDescent="0.25">
      <c r="A28" s="11" t="s">
        <v>498</v>
      </c>
      <c r="B28" s="13">
        <v>7568</v>
      </c>
      <c r="C28" s="14">
        <f t="shared" si="0"/>
        <v>0</v>
      </c>
      <c r="D28" s="15">
        <v>7568</v>
      </c>
      <c r="E28" s="14">
        <v>0.85502252000000001</v>
      </c>
      <c r="F28" s="16">
        <v>0.11605987</v>
      </c>
      <c r="G28" s="14">
        <v>15.36329031</v>
      </c>
      <c r="H28" s="16">
        <v>0.90779734999999995</v>
      </c>
      <c r="I28" s="14">
        <v>35.211793970000002</v>
      </c>
      <c r="J28" s="16">
        <v>0.91415424999999995</v>
      </c>
      <c r="K28" s="14">
        <v>34.734930720000001</v>
      </c>
      <c r="L28" s="16">
        <v>1.1557600800000001</v>
      </c>
      <c r="M28" s="14">
        <v>4.9029449600000001</v>
      </c>
      <c r="N28" s="16">
        <v>0.33833195999999999</v>
      </c>
      <c r="O28" s="14">
        <v>1.4306743099999999</v>
      </c>
      <c r="P28" s="16">
        <v>0.15569475999999999</v>
      </c>
      <c r="Q28" s="14">
        <v>0.23510096</v>
      </c>
      <c r="R28" s="16">
        <v>8.7979280000000007E-2</v>
      </c>
      <c r="S28" s="14">
        <v>4.3157220000000003E-2</v>
      </c>
      <c r="T28" s="16">
        <v>2.9672589999999999E-2</v>
      </c>
      <c r="U28" s="14">
        <v>6.0962290000000002E-2</v>
      </c>
      <c r="V28" s="16">
        <v>5.5918000000000002E-2</v>
      </c>
      <c r="W28" s="14">
        <v>0</v>
      </c>
      <c r="X28" s="16">
        <v>0</v>
      </c>
      <c r="Y28" s="14" t="s">
        <v>582</v>
      </c>
      <c r="Z28" s="16" t="s">
        <v>582</v>
      </c>
      <c r="AA28" s="14">
        <v>0</v>
      </c>
      <c r="AB28" s="16">
        <v>0</v>
      </c>
      <c r="AC28" s="14">
        <v>0</v>
      </c>
      <c r="AD28" s="16">
        <v>0</v>
      </c>
      <c r="AE28" s="14">
        <v>7.1621227300000001</v>
      </c>
      <c r="AF28" s="16">
        <v>0.37599279000000002</v>
      </c>
    </row>
    <row r="29" spans="1:32" x14ac:dyDescent="0.25">
      <c r="A29" s="11" t="s">
        <v>499</v>
      </c>
      <c r="B29" s="13">
        <v>5385</v>
      </c>
      <c r="C29" s="14">
        <f t="shared" si="0"/>
        <v>0</v>
      </c>
      <c r="D29" s="15">
        <v>5385</v>
      </c>
      <c r="E29" s="14">
        <v>0</v>
      </c>
      <c r="F29" s="16">
        <v>0</v>
      </c>
      <c r="G29" s="14">
        <v>0</v>
      </c>
      <c r="H29" s="16">
        <v>0</v>
      </c>
      <c r="I29" s="14">
        <v>0</v>
      </c>
      <c r="J29" s="16">
        <v>0</v>
      </c>
      <c r="K29" s="14">
        <v>0</v>
      </c>
      <c r="L29" s="16">
        <v>0</v>
      </c>
      <c r="M29" s="14">
        <v>0</v>
      </c>
      <c r="N29" s="16">
        <v>0</v>
      </c>
      <c r="O29" s="14">
        <v>0</v>
      </c>
      <c r="P29" s="16">
        <v>0</v>
      </c>
      <c r="Q29" s="14">
        <v>0</v>
      </c>
      <c r="R29" s="16">
        <v>0</v>
      </c>
      <c r="S29" s="14">
        <v>0</v>
      </c>
      <c r="T29" s="16">
        <v>0</v>
      </c>
      <c r="U29" s="14">
        <v>0</v>
      </c>
      <c r="V29" s="16">
        <v>0</v>
      </c>
      <c r="W29" s="14">
        <v>0</v>
      </c>
      <c r="X29" s="16">
        <v>0</v>
      </c>
      <c r="Y29" s="14" t="s">
        <v>582</v>
      </c>
      <c r="Z29" s="16" t="s">
        <v>582</v>
      </c>
      <c r="AA29" s="14">
        <v>0</v>
      </c>
      <c r="AB29" s="16">
        <v>0</v>
      </c>
      <c r="AC29" s="14">
        <v>0</v>
      </c>
      <c r="AD29" s="16">
        <v>0</v>
      </c>
      <c r="AE29" s="14">
        <v>100</v>
      </c>
      <c r="AF29" s="16">
        <v>0</v>
      </c>
    </row>
    <row r="30" spans="1:32" x14ac:dyDescent="0.25">
      <c r="A30" s="11" t="s">
        <v>500</v>
      </c>
      <c r="B30" s="13">
        <v>4520</v>
      </c>
      <c r="C30" s="14">
        <f t="shared" si="0"/>
        <v>0</v>
      </c>
      <c r="D30" s="15">
        <v>4520</v>
      </c>
      <c r="E30" s="14">
        <v>2.0243776000000002</v>
      </c>
      <c r="F30" s="16">
        <v>0.2294629</v>
      </c>
      <c r="G30" s="14">
        <v>13.191542289999999</v>
      </c>
      <c r="H30" s="16">
        <v>0.59187146000000002</v>
      </c>
      <c r="I30" s="14">
        <v>33.922220039999999</v>
      </c>
      <c r="J30" s="16">
        <v>0.84753080999999997</v>
      </c>
      <c r="K30" s="14">
        <v>20.493997419999999</v>
      </c>
      <c r="L30" s="16">
        <v>0.60440340000000004</v>
      </c>
      <c r="M30" s="14">
        <v>9.9084551699999999</v>
      </c>
      <c r="N30" s="16">
        <v>0.45976031000000001</v>
      </c>
      <c r="O30" s="14">
        <v>0.58158418999999995</v>
      </c>
      <c r="P30" s="16">
        <v>0.13013366000000001</v>
      </c>
      <c r="Q30" s="14">
        <v>0.16233217</v>
      </c>
      <c r="R30" s="16">
        <v>6.9418099999999996E-2</v>
      </c>
      <c r="S30" s="14">
        <v>0.12992121000000001</v>
      </c>
      <c r="T30" s="16">
        <v>6.5401870000000001E-2</v>
      </c>
      <c r="U30" s="14">
        <v>2.1207940000000002E-2</v>
      </c>
      <c r="V30" s="16">
        <v>2.055396E-2</v>
      </c>
      <c r="W30" s="14">
        <v>0</v>
      </c>
      <c r="X30" s="16">
        <v>0</v>
      </c>
      <c r="Y30" s="14" t="s">
        <v>582</v>
      </c>
      <c r="Z30" s="16" t="s">
        <v>582</v>
      </c>
      <c r="AA30" s="14">
        <v>0</v>
      </c>
      <c r="AB30" s="16">
        <v>0</v>
      </c>
      <c r="AC30" s="14">
        <v>0</v>
      </c>
      <c r="AD30" s="16">
        <v>0</v>
      </c>
      <c r="AE30" s="14">
        <v>19.564361980000001</v>
      </c>
      <c r="AF30" s="16">
        <v>0.58255077</v>
      </c>
    </row>
    <row r="31" spans="1:32" x14ac:dyDescent="0.25">
      <c r="A31" s="11" t="s">
        <v>501</v>
      </c>
      <c r="B31" s="13">
        <v>5456</v>
      </c>
      <c r="C31" s="14">
        <f t="shared" si="0"/>
        <v>0</v>
      </c>
      <c r="D31" s="15">
        <v>5456</v>
      </c>
      <c r="E31" s="14">
        <v>0.39620457999999997</v>
      </c>
      <c r="F31" s="16">
        <v>8.8586120000000004E-2</v>
      </c>
      <c r="G31" s="14">
        <v>3.1051275</v>
      </c>
      <c r="H31" s="16">
        <v>0.25019190000000002</v>
      </c>
      <c r="I31" s="14">
        <v>9.7181670699999998</v>
      </c>
      <c r="J31" s="16">
        <v>0.45880588999999999</v>
      </c>
      <c r="K31" s="14">
        <v>22.867348790000001</v>
      </c>
      <c r="L31" s="16">
        <v>0.57343759000000005</v>
      </c>
      <c r="M31" s="14">
        <v>24.16103021</v>
      </c>
      <c r="N31" s="16">
        <v>0.72131166999999996</v>
      </c>
      <c r="O31" s="14">
        <v>10.981364579999999</v>
      </c>
      <c r="P31" s="16">
        <v>0.51157430000000004</v>
      </c>
      <c r="Q31" s="14">
        <v>0.36980005999999999</v>
      </c>
      <c r="R31" s="16">
        <v>8.3075819999999995E-2</v>
      </c>
      <c r="S31" s="14">
        <v>0</v>
      </c>
      <c r="T31" s="16">
        <v>0</v>
      </c>
      <c r="U31" s="14">
        <v>4.171478E-2</v>
      </c>
      <c r="V31" s="16">
        <v>4.4434910000000001E-2</v>
      </c>
      <c r="W31" s="14">
        <v>0</v>
      </c>
      <c r="X31" s="16">
        <v>0</v>
      </c>
      <c r="Y31" s="14" t="s">
        <v>582</v>
      </c>
      <c r="Z31" s="16" t="s">
        <v>582</v>
      </c>
      <c r="AA31" s="14">
        <v>0</v>
      </c>
      <c r="AB31" s="16">
        <v>0</v>
      </c>
      <c r="AC31" s="14">
        <v>0</v>
      </c>
      <c r="AD31" s="16">
        <v>0</v>
      </c>
      <c r="AE31" s="14">
        <v>28.359242429999998</v>
      </c>
      <c r="AF31" s="16">
        <v>0.71663184000000002</v>
      </c>
    </row>
    <row r="32" spans="1:32" x14ac:dyDescent="0.25">
      <c r="A32" s="11" t="s">
        <v>502</v>
      </c>
      <c r="B32" s="13">
        <v>4478</v>
      </c>
      <c r="C32" s="14">
        <f t="shared" si="0"/>
        <v>0</v>
      </c>
      <c r="D32" s="15">
        <v>4478</v>
      </c>
      <c r="E32" s="14">
        <v>0.43641222000000002</v>
      </c>
      <c r="F32" s="16">
        <v>9.2581730000000001E-2</v>
      </c>
      <c r="G32" s="14">
        <v>20.237764299999998</v>
      </c>
      <c r="H32" s="16">
        <v>1.0466419199999999</v>
      </c>
      <c r="I32" s="14">
        <v>16.838461519999999</v>
      </c>
      <c r="J32" s="16">
        <v>0.79555443999999997</v>
      </c>
      <c r="K32" s="14">
        <v>14.78867981</v>
      </c>
      <c r="L32" s="16">
        <v>0.68207052000000001</v>
      </c>
      <c r="M32" s="14">
        <v>15.71358438</v>
      </c>
      <c r="N32" s="16">
        <v>0.73019111999999997</v>
      </c>
      <c r="O32" s="14">
        <v>2.9271932500000002</v>
      </c>
      <c r="P32" s="16">
        <v>0.27401382000000002</v>
      </c>
      <c r="Q32" s="14">
        <v>0.34510850999999998</v>
      </c>
      <c r="R32" s="16">
        <v>0.10481728999999999</v>
      </c>
      <c r="S32" s="14">
        <v>7.1955720000000001E-2</v>
      </c>
      <c r="T32" s="16">
        <v>4.3246350000000003E-2</v>
      </c>
      <c r="U32" s="14">
        <v>0</v>
      </c>
      <c r="V32" s="16">
        <v>0</v>
      </c>
      <c r="W32" s="14">
        <v>0</v>
      </c>
      <c r="X32" s="16">
        <v>0</v>
      </c>
      <c r="Y32" s="14" t="s">
        <v>582</v>
      </c>
      <c r="Z32" s="16" t="s">
        <v>582</v>
      </c>
      <c r="AA32" s="14">
        <v>0</v>
      </c>
      <c r="AB32" s="16">
        <v>0</v>
      </c>
      <c r="AC32" s="14">
        <v>0</v>
      </c>
      <c r="AD32" s="16">
        <v>0</v>
      </c>
      <c r="AE32" s="14">
        <v>28.64084029</v>
      </c>
      <c r="AF32" s="16">
        <v>1.24633547</v>
      </c>
    </row>
    <row r="33" spans="1:32" x14ac:dyDescent="0.25">
      <c r="A33" s="11" t="s">
        <v>503</v>
      </c>
      <c r="B33" s="13">
        <v>7325</v>
      </c>
      <c r="C33" s="14">
        <f t="shared" si="0"/>
        <v>0</v>
      </c>
      <c r="D33" s="15">
        <v>7325</v>
      </c>
      <c r="E33" s="14">
        <v>3.9845141000000002</v>
      </c>
      <c r="F33" s="16">
        <v>0.28515612000000001</v>
      </c>
      <c r="G33" s="14">
        <v>11.362078459999999</v>
      </c>
      <c r="H33" s="16">
        <v>0.60427383000000001</v>
      </c>
      <c r="I33" s="14">
        <v>19.183177619999999</v>
      </c>
      <c r="J33" s="16">
        <v>0.58205112999999997</v>
      </c>
      <c r="K33" s="14">
        <v>27.705312979999999</v>
      </c>
      <c r="L33" s="16">
        <v>0.68357878999999999</v>
      </c>
      <c r="M33" s="14">
        <v>11.649875359999999</v>
      </c>
      <c r="N33" s="16">
        <v>0.54552929999999999</v>
      </c>
      <c r="O33" s="14">
        <v>7.3291892199999999</v>
      </c>
      <c r="P33" s="16">
        <v>0.39565907</v>
      </c>
      <c r="Q33" s="14">
        <v>0.94440939000000002</v>
      </c>
      <c r="R33" s="16">
        <v>0.16786031000000001</v>
      </c>
      <c r="S33" s="14">
        <v>0.15699788000000001</v>
      </c>
      <c r="T33" s="16">
        <v>4.8057929999999999E-2</v>
      </c>
      <c r="U33" s="14">
        <v>6.4948450000000005E-2</v>
      </c>
      <c r="V33" s="16">
        <v>4.2357539999999999E-2</v>
      </c>
      <c r="W33" s="14">
        <v>0</v>
      </c>
      <c r="X33" s="16">
        <v>0</v>
      </c>
      <c r="Y33" s="14" t="s">
        <v>582</v>
      </c>
      <c r="Z33" s="16" t="s">
        <v>582</v>
      </c>
      <c r="AA33" s="14">
        <v>0</v>
      </c>
      <c r="AB33" s="16">
        <v>0</v>
      </c>
      <c r="AC33" s="14">
        <v>0</v>
      </c>
      <c r="AD33" s="16">
        <v>0</v>
      </c>
      <c r="AE33" s="14">
        <v>17.61949654</v>
      </c>
      <c r="AF33" s="16">
        <v>0.57209818000000001</v>
      </c>
    </row>
    <row r="34" spans="1:32" x14ac:dyDescent="0.25">
      <c r="A34" s="11" t="s">
        <v>504</v>
      </c>
      <c r="B34" s="13">
        <v>6350</v>
      </c>
      <c r="C34" s="14">
        <f t="shared" si="0"/>
        <v>0</v>
      </c>
      <c r="D34" s="15">
        <v>6350</v>
      </c>
      <c r="E34" s="14">
        <v>1.5732646800000001</v>
      </c>
      <c r="F34" s="16">
        <v>0.20960727000000001</v>
      </c>
      <c r="G34" s="14">
        <v>8.01016862</v>
      </c>
      <c r="H34" s="16">
        <v>0.55609679999999995</v>
      </c>
      <c r="I34" s="14">
        <v>12.99519516</v>
      </c>
      <c r="J34" s="16">
        <v>0.52324820000000005</v>
      </c>
      <c r="K34" s="14">
        <v>38.943884429999997</v>
      </c>
      <c r="L34" s="16">
        <v>0.76048099000000002</v>
      </c>
      <c r="M34" s="14">
        <v>19.725836839999999</v>
      </c>
      <c r="N34" s="16">
        <v>0.69790627000000005</v>
      </c>
      <c r="O34" s="14">
        <v>2.34899747</v>
      </c>
      <c r="P34" s="16">
        <v>0.18091397000000001</v>
      </c>
      <c r="Q34" s="14">
        <v>0.42604400999999997</v>
      </c>
      <c r="R34" s="16">
        <v>8.2518569999999999E-2</v>
      </c>
      <c r="S34" s="14">
        <v>8.8297860000000006E-2</v>
      </c>
      <c r="T34" s="16">
        <v>3.7631959999999999E-2</v>
      </c>
      <c r="U34" s="14">
        <v>5.5629749999999999E-2</v>
      </c>
      <c r="V34" s="16">
        <v>3.44953E-2</v>
      </c>
      <c r="W34" s="14">
        <v>0</v>
      </c>
      <c r="X34" s="16">
        <v>0</v>
      </c>
      <c r="Y34" s="14" t="s">
        <v>582</v>
      </c>
      <c r="Z34" s="16" t="s">
        <v>582</v>
      </c>
      <c r="AA34" s="14">
        <v>0</v>
      </c>
      <c r="AB34" s="16">
        <v>0</v>
      </c>
      <c r="AC34" s="14">
        <v>0</v>
      </c>
      <c r="AD34" s="16">
        <v>0</v>
      </c>
      <c r="AE34" s="14">
        <v>15.83268118</v>
      </c>
      <c r="AF34" s="16">
        <v>0.63468150999999995</v>
      </c>
    </row>
    <row r="35" spans="1:32" x14ac:dyDescent="0.25">
      <c r="A35" s="11" t="s">
        <v>505</v>
      </c>
      <c r="B35" s="13">
        <v>6406</v>
      </c>
      <c r="C35" s="14">
        <f t="shared" si="0"/>
        <v>0</v>
      </c>
      <c r="D35" s="15">
        <v>6406</v>
      </c>
      <c r="E35" s="14">
        <v>0.40405196999999998</v>
      </c>
      <c r="F35" s="16">
        <v>8.5669499999999996E-2</v>
      </c>
      <c r="G35" s="14">
        <v>6.9758942700000004</v>
      </c>
      <c r="H35" s="16">
        <v>0.37719911</v>
      </c>
      <c r="I35" s="14">
        <v>15.102096299999999</v>
      </c>
      <c r="J35" s="16">
        <v>0.54286338999999995</v>
      </c>
      <c r="K35" s="14">
        <v>21.798219620000001</v>
      </c>
      <c r="L35" s="16">
        <v>0.73212193000000003</v>
      </c>
      <c r="M35" s="14">
        <v>18.717983669999999</v>
      </c>
      <c r="N35" s="16">
        <v>0.60290849999999996</v>
      </c>
      <c r="O35" s="14">
        <v>10.48793613</v>
      </c>
      <c r="P35" s="16">
        <v>0.46940689000000002</v>
      </c>
      <c r="Q35" s="14">
        <v>0.87167859000000003</v>
      </c>
      <c r="R35" s="16">
        <v>0.17123753</v>
      </c>
      <c r="S35" s="14">
        <v>0</v>
      </c>
      <c r="T35" s="16">
        <v>0</v>
      </c>
      <c r="U35" s="14">
        <v>4.8766200000000003E-2</v>
      </c>
      <c r="V35" s="16">
        <v>3.0736909999999999E-2</v>
      </c>
      <c r="W35" s="14">
        <v>0</v>
      </c>
      <c r="X35" s="16">
        <v>0</v>
      </c>
      <c r="Y35" s="14" t="s">
        <v>582</v>
      </c>
      <c r="Z35" s="16" t="s">
        <v>582</v>
      </c>
      <c r="AA35" s="14">
        <v>0</v>
      </c>
      <c r="AB35" s="16">
        <v>0</v>
      </c>
      <c r="AC35" s="14">
        <v>0</v>
      </c>
      <c r="AD35" s="16">
        <v>0</v>
      </c>
      <c r="AE35" s="14">
        <v>25.593373239999998</v>
      </c>
      <c r="AF35" s="16">
        <v>0.68483806000000003</v>
      </c>
    </row>
    <row r="36" spans="1:32" x14ac:dyDescent="0.25">
      <c r="A36" s="11" t="s">
        <v>506</v>
      </c>
      <c r="B36" s="13">
        <v>6736</v>
      </c>
      <c r="C36" s="14">
        <f t="shared" si="0"/>
        <v>0</v>
      </c>
      <c r="D36" s="15">
        <v>6736</v>
      </c>
      <c r="E36" s="14">
        <v>2.7806683099999998</v>
      </c>
      <c r="F36" s="16">
        <v>0.20701465999999999</v>
      </c>
      <c r="G36" s="14">
        <v>3.6771685600000001</v>
      </c>
      <c r="H36" s="16">
        <v>0.22268017000000001</v>
      </c>
      <c r="I36" s="14">
        <v>15.333667930000001</v>
      </c>
      <c r="J36" s="16">
        <v>0.53671495999999996</v>
      </c>
      <c r="K36" s="14">
        <v>54.741145760000002</v>
      </c>
      <c r="L36" s="16">
        <v>1.04296598</v>
      </c>
      <c r="M36" s="14">
        <v>10.51172682</v>
      </c>
      <c r="N36" s="16">
        <v>0.55942433999999996</v>
      </c>
      <c r="O36" s="14">
        <v>4.2314416399999999</v>
      </c>
      <c r="P36" s="16">
        <v>0.34864756000000002</v>
      </c>
      <c r="Q36" s="14">
        <v>0.37331610999999998</v>
      </c>
      <c r="R36" s="16">
        <v>9.3334529999999999E-2</v>
      </c>
      <c r="S36" s="14">
        <v>4.8450880000000002E-2</v>
      </c>
      <c r="T36" s="16">
        <v>2.7785250000000001E-2</v>
      </c>
      <c r="U36" s="14">
        <v>1.484424E-2</v>
      </c>
      <c r="V36" s="16">
        <v>1.485829E-2</v>
      </c>
      <c r="W36" s="14">
        <v>0</v>
      </c>
      <c r="X36" s="16">
        <v>0</v>
      </c>
      <c r="Y36" s="14" t="s">
        <v>582</v>
      </c>
      <c r="Z36" s="16" t="s">
        <v>582</v>
      </c>
      <c r="AA36" s="14">
        <v>0</v>
      </c>
      <c r="AB36" s="16">
        <v>0</v>
      </c>
      <c r="AC36" s="14">
        <v>0</v>
      </c>
      <c r="AD36" s="16">
        <v>0</v>
      </c>
      <c r="AE36" s="14">
        <v>8.2875697499999994</v>
      </c>
      <c r="AF36" s="16">
        <v>0.46686418000000002</v>
      </c>
    </row>
    <row r="37" spans="1:32" x14ac:dyDescent="0.25">
      <c r="A37" s="11" t="s">
        <v>507</v>
      </c>
      <c r="B37" s="13">
        <v>5458</v>
      </c>
      <c r="C37" s="14">
        <f t="shared" si="0"/>
        <v>0</v>
      </c>
      <c r="D37" s="15">
        <v>5458</v>
      </c>
      <c r="E37" s="14">
        <v>0.54749466999999996</v>
      </c>
      <c r="F37" s="16">
        <v>0.12091064</v>
      </c>
      <c r="G37" s="14">
        <v>4.6927201700000003</v>
      </c>
      <c r="H37" s="16">
        <v>0.35222506999999997</v>
      </c>
      <c r="I37" s="14">
        <v>6.14631858</v>
      </c>
      <c r="J37" s="16">
        <v>0.39905928000000002</v>
      </c>
      <c r="K37" s="14">
        <v>10.912252499999999</v>
      </c>
      <c r="L37" s="16">
        <v>0.42106676999999998</v>
      </c>
      <c r="M37" s="14">
        <v>21.479491320000001</v>
      </c>
      <c r="N37" s="16">
        <v>0.70134085999999995</v>
      </c>
      <c r="O37" s="14">
        <v>23.549981320000001</v>
      </c>
      <c r="P37" s="16">
        <v>0.67927002999999997</v>
      </c>
      <c r="Q37" s="14">
        <v>10.33758469</v>
      </c>
      <c r="R37" s="16">
        <v>0.49901311999999998</v>
      </c>
      <c r="S37" s="14">
        <v>0.29539917999999998</v>
      </c>
      <c r="T37" s="16">
        <v>7.7339210000000005E-2</v>
      </c>
      <c r="U37" s="14">
        <v>0</v>
      </c>
      <c r="V37" s="16">
        <v>0</v>
      </c>
      <c r="W37" s="14">
        <v>0</v>
      </c>
      <c r="X37" s="16">
        <v>0</v>
      </c>
      <c r="Y37" s="14" t="s">
        <v>582</v>
      </c>
      <c r="Z37" s="16" t="s">
        <v>582</v>
      </c>
      <c r="AA37" s="14">
        <v>0</v>
      </c>
      <c r="AB37" s="16">
        <v>0</v>
      </c>
      <c r="AC37" s="14">
        <v>0</v>
      </c>
      <c r="AD37" s="16">
        <v>0</v>
      </c>
      <c r="AE37" s="14">
        <v>22.038757570000001</v>
      </c>
      <c r="AF37" s="16">
        <v>0.69917521000000005</v>
      </c>
    </row>
    <row r="38" spans="1:32" x14ac:dyDescent="0.25">
      <c r="A38" s="11" t="s">
        <v>508</v>
      </c>
      <c r="B38" s="13">
        <v>5860</v>
      </c>
      <c r="C38" s="14">
        <f t="shared" si="0"/>
        <v>0</v>
      </c>
      <c r="D38" s="15">
        <v>5860</v>
      </c>
      <c r="E38" s="14">
        <v>0.78470318999999999</v>
      </c>
      <c r="F38" s="16">
        <v>0.13348226999999999</v>
      </c>
      <c r="G38" s="14">
        <v>14.78919893</v>
      </c>
      <c r="H38" s="16">
        <v>1.06251823</v>
      </c>
      <c r="I38" s="14">
        <v>52.721198829999999</v>
      </c>
      <c r="J38" s="16">
        <v>1.2980137599999999</v>
      </c>
      <c r="K38" s="14">
        <v>12.243740750000001</v>
      </c>
      <c r="L38" s="16">
        <v>0.52971267</v>
      </c>
      <c r="M38" s="14">
        <v>2.0010173999999998</v>
      </c>
      <c r="N38" s="16">
        <v>0.21296064000000001</v>
      </c>
      <c r="O38" s="14">
        <v>0.35951168999999999</v>
      </c>
      <c r="P38" s="16">
        <v>9.8348039999999998E-2</v>
      </c>
      <c r="Q38" s="14">
        <v>0.15729007</v>
      </c>
      <c r="R38" s="16">
        <v>7.5154490000000004E-2</v>
      </c>
      <c r="S38" s="14">
        <v>8.4719370000000002E-2</v>
      </c>
      <c r="T38" s="16">
        <v>3.1752790000000003E-2</v>
      </c>
      <c r="U38" s="14">
        <v>0.17680555000000001</v>
      </c>
      <c r="V38" s="16">
        <v>7.3400419999999994E-2</v>
      </c>
      <c r="W38" s="14">
        <v>0</v>
      </c>
      <c r="X38" s="16">
        <v>0</v>
      </c>
      <c r="Y38" s="14" t="s">
        <v>582</v>
      </c>
      <c r="Z38" s="16" t="s">
        <v>582</v>
      </c>
      <c r="AA38" s="14">
        <v>0</v>
      </c>
      <c r="AB38" s="16">
        <v>0</v>
      </c>
      <c r="AC38" s="14">
        <v>0</v>
      </c>
      <c r="AD38" s="16">
        <v>0</v>
      </c>
      <c r="AE38" s="14">
        <v>16.681814209999999</v>
      </c>
      <c r="AF38" s="16">
        <v>0.50511804000000005</v>
      </c>
    </row>
    <row r="39" spans="1:32" x14ac:dyDescent="0.25">
      <c r="A39" s="11" t="s">
        <v>509</v>
      </c>
      <c r="B39" s="13">
        <v>5895</v>
      </c>
      <c r="C39" s="14">
        <f t="shared" si="0"/>
        <v>0</v>
      </c>
      <c r="D39" s="15">
        <v>5895</v>
      </c>
      <c r="E39" s="14">
        <v>1.7690374</v>
      </c>
      <c r="F39" s="16">
        <v>0.15613389999999999</v>
      </c>
      <c r="G39" s="14">
        <v>26.494006509999998</v>
      </c>
      <c r="H39" s="16">
        <v>0.86636784</v>
      </c>
      <c r="I39" s="14">
        <v>11.389969130000001</v>
      </c>
      <c r="J39" s="16">
        <v>0.44768166999999998</v>
      </c>
      <c r="K39" s="14">
        <v>3.1845606100000001</v>
      </c>
      <c r="L39" s="16">
        <v>0.30118204999999998</v>
      </c>
      <c r="M39" s="14">
        <v>1.43329409</v>
      </c>
      <c r="N39" s="16">
        <v>0.17550387000000001</v>
      </c>
      <c r="O39" s="14">
        <v>0.51771628000000003</v>
      </c>
      <c r="P39" s="16">
        <v>0.10752421</v>
      </c>
      <c r="Q39" s="14">
        <v>0.28334241999999998</v>
      </c>
      <c r="R39" s="16">
        <v>6.0464169999999998E-2</v>
      </c>
      <c r="S39" s="14">
        <v>6.3934480000000002E-2</v>
      </c>
      <c r="T39" s="16">
        <v>3.6524840000000003E-2</v>
      </c>
      <c r="U39" s="14">
        <v>2.6162589999999999E-2</v>
      </c>
      <c r="V39" s="16">
        <v>3.2268959999999999E-2</v>
      </c>
      <c r="W39" s="14">
        <v>0</v>
      </c>
      <c r="X39" s="16">
        <v>0</v>
      </c>
      <c r="Y39" s="14" t="s">
        <v>582</v>
      </c>
      <c r="Z39" s="16" t="s">
        <v>582</v>
      </c>
      <c r="AA39" s="14">
        <v>0</v>
      </c>
      <c r="AB39" s="16">
        <v>0</v>
      </c>
      <c r="AC39" s="14">
        <v>0</v>
      </c>
      <c r="AD39" s="16">
        <v>0</v>
      </c>
      <c r="AE39" s="14">
        <v>54.837976490000003</v>
      </c>
      <c r="AF39" s="16">
        <v>1.1552027899999999</v>
      </c>
    </row>
    <row r="40" spans="1:32" x14ac:dyDescent="0.25">
      <c r="A40" s="11" t="s">
        <v>510</v>
      </c>
      <c r="B40" s="13">
        <v>14157</v>
      </c>
      <c r="C40" s="14">
        <f t="shared" si="0"/>
        <v>0</v>
      </c>
      <c r="D40" s="15">
        <v>14157</v>
      </c>
      <c r="E40" s="14">
        <v>2.8397382000000002</v>
      </c>
      <c r="F40" s="16">
        <v>0.25875742000000002</v>
      </c>
      <c r="G40" s="14">
        <v>23.233999170000001</v>
      </c>
      <c r="H40" s="16">
        <v>0.62871259999999995</v>
      </c>
      <c r="I40" s="14">
        <v>31.055599000000001</v>
      </c>
      <c r="J40" s="16">
        <v>0.71976587000000003</v>
      </c>
      <c r="K40" s="14">
        <v>16.976973229999999</v>
      </c>
      <c r="L40" s="16">
        <v>0.55158410000000002</v>
      </c>
      <c r="M40" s="14">
        <v>5.7322753799999999</v>
      </c>
      <c r="N40" s="16">
        <v>0.38847206000000001</v>
      </c>
      <c r="O40" s="14">
        <v>0.60746367000000001</v>
      </c>
      <c r="P40" s="16">
        <v>9.2834330000000007E-2</v>
      </c>
      <c r="Q40" s="14">
        <v>0.10470101</v>
      </c>
      <c r="R40" s="16">
        <v>3.5704809999999997E-2</v>
      </c>
      <c r="S40" s="14">
        <v>2.4000069999999998E-2</v>
      </c>
      <c r="T40" s="16">
        <v>1.4582370000000001E-2</v>
      </c>
      <c r="U40" s="14">
        <v>4.4427130000000002E-2</v>
      </c>
      <c r="V40" s="16">
        <v>3.27765E-2</v>
      </c>
      <c r="W40" s="14">
        <v>0</v>
      </c>
      <c r="X40" s="16">
        <v>0</v>
      </c>
      <c r="Y40" s="14" t="s">
        <v>582</v>
      </c>
      <c r="Z40" s="16" t="s">
        <v>582</v>
      </c>
      <c r="AA40" s="14">
        <v>0</v>
      </c>
      <c r="AB40" s="16">
        <v>0</v>
      </c>
      <c r="AC40" s="14">
        <v>0</v>
      </c>
      <c r="AD40" s="16">
        <v>0</v>
      </c>
      <c r="AE40" s="14">
        <v>19.380823150000001</v>
      </c>
      <c r="AF40" s="16">
        <v>0.83814122000000002</v>
      </c>
    </row>
    <row r="41" spans="1:32" x14ac:dyDescent="0.25">
      <c r="A41" s="11" t="s">
        <v>511</v>
      </c>
      <c r="B41" s="13">
        <v>5712</v>
      </c>
      <c r="C41" s="14">
        <f t="shared" si="0"/>
        <v>0</v>
      </c>
      <c r="D41" s="15">
        <v>5712</v>
      </c>
      <c r="E41" s="14">
        <v>0.60640607000000002</v>
      </c>
      <c r="F41" s="16">
        <v>0.11577875</v>
      </c>
      <c r="G41" s="14">
        <v>13.452394119999999</v>
      </c>
      <c r="H41" s="16">
        <v>0.55427968999999999</v>
      </c>
      <c r="I41" s="14">
        <v>29.12627981</v>
      </c>
      <c r="J41" s="16">
        <v>0.68911126</v>
      </c>
      <c r="K41" s="14">
        <v>13.229629279999999</v>
      </c>
      <c r="L41" s="16">
        <v>0.55820188999999998</v>
      </c>
      <c r="M41" s="14">
        <v>4.3959520000000003</v>
      </c>
      <c r="N41" s="16">
        <v>0.38323446</v>
      </c>
      <c r="O41" s="14">
        <v>1.9375783200000001</v>
      </c>
      <c r="P41" s="16">
        <v>0.15687116000000001</v>
      </c>
      <c r="Q41" s="14">
        <v>0.30732292999999999</v>
      </c>
      <c r="R41" s="16">
        <v>8.5649859999999994E-2</v>
      </c>
      <c r="S41" s="14">
        <v>1.6326830000000001E-2</v>
      </c>
      <c r="T41" s="16">
        <v>1.6248329999999998E-2</v>
      </c>
      <c r="U41" s="14">
        <v>9.0215939999999994E-2</v>
      </c>
      <c r="V41" s="16">
        <v>3.7817030000000001E-2</v>
      </c>
      <c r="W41" s="14">
        <v>0</v>
      </c>
      <c r="X41" s="16">
        <v>0</v>
      </c>
      <c r="Y41" s="14" t="s">
        <v>582</v>
      </c>
      <c r="Z41" s="16" t="s">
        <v>582</v>
      </c>
      <c r="AA41" s="14">
        <v>0</v>
      </c>
      <c r="AB41" s="16">
        <v>0</v>
      </c>
      <c r="AC41" s="14">
        <v>0</v>
      </c>
      <c r="AD41" s="16">
        <v>0</v>
      </c>
      <c r="AE41" s="14">
        <v>36.83789471</v>
      </c>
      <c r="AF41" s="16">
        <v>0.75170176</v>
      </c>
    </row>
    <row r="42" spans="1:32" x14ac:dyDescent="0.25">
      <c r="A42" s="11" t="s">
        <v>512</v>
      </c>
      <c r="B42" s="13">
        <f>IF(COUNT(B7:B41) &gt; 0, AVERAGE(B7:B41), "\u2014")</f>
        <v>7103.4285714285716</v>
      </c>
      <c r="C42" s="14">
        <f>IF(COUNT(C7:C41) &gt; 0, AVERAGE(C7:C41), "—")</f>
        <v>0</v>
      </c>
      <c r="D42" s="15">
        <f>IF(COUNT(D7:D41) &gt; 0, AVERAGE(D7:D41), "—")</f>
        <v>7103.4285714285716</v>
      </c>
      <c r="E42" s="14">
        <f>IF(COUNT(E7:E41) &gt; 0, AVERAGE(E7:E41), "—")</f>
        <v>1.6066138502857144</v>
      </c>
      <c r="F42" s="16">
        <f>IF(COUNT(F7:F41) &gt; 0, SQRT(SUMSQ(F7:F41)/(COUNT(F7:F41)*COUNT(F7:F41)) ), "—")</f>
        <v>2.887058749419779E-2</v>
      </c>
      <c r="G42" s="14">
        <f>IF(COUNT(G7:G41) &gt; 0, AVERAGE(G7:G41), "—")</f>
        <v>11.386061425999998</v>
      </c>
      <c r="H42" s="16">
        <f>IF(COUNT(H7:H41) &gt; 0, SQRT(SUMSQ(H7:H41)/(COUNT(H7:H41)*COUNT(H7:H41)) ), "—")</f>
        <v>9.3855254579984074E-2</v>
      </c>
      <c r="I42" s="14">
        <f>IF(COUNT(I7:I41) &gt; 0, AVERAGE(I7:I41), "—")</f>
        <v>19.761943326571433</v>
      </c>
      <c r="J42" s="16">
        <f>IF(COUNT(J7:J41) &gt; 0, SQRT(SUMSQ(J7:J41)/(COUNT(J7:J41)*COUNT(J7:J41)) ), "—")</f>
        <v>0.10718599872934986</v>
      </c>
      <c r="K42" s="14">
        <f>IF(COUNT(K7:K41) &gt; 0, AVERAGE(K7:K41), "—")</f>
        <v>24.645615055142859</v>
      </c>
      <c r="L42" s="16">
        <f>IF(COUNT(L7:L41) &gt; 0, SQRT(SUMSQ(L7:L41)/(COUNT(L7:L41)*COUNT(L7:L41)) ), "—")</f>
        <v>0.11196041027951478</v>
      </c>
      <c r="M42" s="14">
        <f>IF(COUNT(M7:M41) &gt; 0, AVERAGE(M7:M41), "—")</f>
        <v>13.594967613142858</v>
      </c>
      <c r="N42" s="16">
        <f>IF(COUNT(N7:N41) &gt; 0, SQRT(SUMSQ(N7:N41)/(COUNT(N7:N41)*COUNT(N7:N41)) ), "—")</f>
        <v>8.9055622704471149E-2</v>
      </c>
      <c r="O42" s="14">
        <f>IF(COUNT(O7:O41) &gt; 0, AVERAGE(O7:O41), "—")</f>
        <v>4.8534414354285715</v>
      </c>
      <c r="P42" s="16">
        <f>IF(COUNT(P7:P41) &gt; 0, SQRT(SUMSQ(P7:P41)/(COUNT(P7:P41)*COUNT(P7:P41)) ), "—")</f>
        <v>5.467574161578069E-2</v>
      </c>
      <c r="Q42" s="14">
        <f>IF(COUNT(Q7:Q41) &gt; 0, AVERAGE(Q7:Q41), "—")</f>
        <v>0.9108669905714285</v>
      </c>
      <c r="R42" s="16">
        <f>IF(COUNT(R7:R41) &gt; 0, SQRT(SUMSQ(R7:R41)/(COUNT(R7:R41)*COUNT(R7:R41)) ), "—")</f>
        <v>2.4181965103902404E-2</v>
      </c>
      <c r="S42" s="14">
        <f>IF(COUNT(S7:S41) &gt; 0, AVERAGE(S7:S41), "—")</f>
        <v>7.4465860857142865E-2</v>
      </c>
      <c r="T42" s="16">
        <f>IF(COUNT(T7:T41) &gt; 0, SQRT(SUMSQ(T7:T41)/(COUNT(T7:T41)*COUNT(T7:T41)) ), "—")</f>
        <v>6.7099765811713414E-3</v>
      </c>
      <c r="U42" s="14">
        <f>IF(COUNT(U7:U41) &gt; 0, AVERAGE(U7:U41), "—")</f>
        <v>3.6118864285714293E-2</v>
      </c>
      <c r="V42" s="16">
        <f>IF(COUNT(V7:V41) &gt; 0, SQRT(SUMSQ(V7:V41)/(COUNT(V7:V41)*COUNT(V7:V41)) ), "—")</f>
        <v>5.0277311497641244E-3</v>
      </c>
      <c r="W42" s="14">
        <f>IF(COUNT(W7:W41) &gt; 0, AVERAGE(W7:W41), "—")</f>
        <v>0</v>
      </c>
      <c r="X42" s="16">
        <f>IF(COUNT(X7:X41) &gt; 0, SQRT(SUMSQ(X7:X41)/(COUNT(X7:X41)*COUNT(X7:X41)) ), "—")</f>
        <v>0</v>
      </c>
      <c r="Y42" s="14" t="str">
        <f>IF(COUNT(Y7:Y41) &gt; 0, AVERAGE(Y7:Y41), "—")</f>
        <v>—</v>
      </c>
      <c r="Z42" s="16" t="str">
        <f>IF(COUNT(Z7:Z41) &gt; 0, SQRT(SUMSQ(Z7:Z41)/(COUNT(Z7:Z41)*COUNT(Z7:Z41)) ), "—")</f>
        <v>—</v>
      </c>
      <c r="AA42" s="14">
        <f>IF(COUNT(AA7:AA41) &gt; 0, AVERAGE(AA7:AA41), "—")</f>
        <v>0</v>
      </c>
      <c r="AB42" s="16">
        <f>IF(COUNT(AB7:AB41) &gt; 0, SQRT(SUMSQ(AB7:AB41)/(COUNT(AB7:AB41)*COUNT(AB7:AB41)) ), "—")</f>
        <v>0</v>
      </c>
      <c r="AC42" s="14">
        <f>IF(COUNT(AC7:AC41) &gt; 0, AVERAGE(AC7:AC41), "—")</f>
        <v>0</v>
      </c>
      <c r="AD42" s="16">
        <f>IF(COUNT(AD7:AD41) &gt; 0, SQRT(SUMSQ(AD7:AD41)/(COUNT(AD7:AD41)*COUNT(AD7:AD41)) ), "—")</f>
        <v>0</v>
      </c>
      <c r="AE42" s="14">
        <f>IF(COUNT(AE7:AE41) &gt; 0, AVERAGE(AE7:AE41), "—")</f>
        <v>23.129905577142853</v>
      </c>
      <c r="AF42" s="16">
        <f>IF(COUNT(AF7:AF41) &gt; 0, SQRT(SUMSQ(AF7:AF41)/(COUNT(AF7:AF41)*COUNT(AF7:AF41)) ), "—")</f>
        <v>0.11642726405622228</v>
      </c>
    </row>
    <row r="43" spans="1:32" x14ac:dyDescent="0.25">
      <c r="A43" s="9" t="s">
        <v>513</v>
      </c>
      <c r="B43" s="10"/>
      <c r="C43" s="10"/>
      <c r="D43" s="11"/>
      <c r="E43" s="10"/>
      <c r="F43" s="11"/>
      <c r="G43" s="10"/>
      <c r="H43" s="11"/>
      <c r="I43" s="10"/>
      <c r="J43" s="11"/>
      <c r="K43" s="10"/>
      <c r="L43" s="11"/>
      <c r="M43" s="10"/>
      <c r="N43" s="11"/>
      <c r="O43" s="10"/>
      <c r="P43" s="11"/>
      <c r="Q43" s="10"/>
      <c r="R43" s="11"/>
      <c r="S43" s="10"/>
      <c r="T43" s="11"/>
      <c r="U43" s="10"/>
      <c r="V43" s="11"/>
      <c r="W43" s="10"/>
      <c r="X43" s="11"/>
      <c r="Y43" s="10"/>
      <c r="Z43" s="11"/>
      <c r="AA43" s="10"/>
      <c r="AB43" s="11"/>
      <c r="AC43" s="10"/>
      <c r="AD43" s="11"/>
      <c r="AE43" s="10"/>
      <c r="AF43" s="12"/>
    </row>
    <row r="44" spans="1:32"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c r="U44" s="14" t="s">
        <v>582</v>
      </c>
      <c r="V44" s="16" t="s">
        <v>582</v>
      </c>
      <c r="W44" s="14" t="s">
        <v>582</v>
      </c>
      <c r="X44" s="16" t="s">
        <v>582</v>
      </c>
      <c r="Y44" s="14" t="s">
        <v>582</v>
      </c>
      <c r="Z44" s="16" t="s">
        <v>582</v>
      </c>
      <c r="AA44" s="14" t="s">
        <v>582</v>
      </c>
      <c r="AB44" s="16" t="s">
        <v>582</v>
      </c>
      <c r="AC44" s="14" t="s">
        <v>582</v>
      </c>
      <c r="AD44" s="16" t="s">
        <v>582</v>
      </c>
      <c r="AE44" s="14" t="s">
        <v>582</v>
      </c>
      <c r="AF44" s="16" t="s">
        <v>582</v>
      </c>
    </row>
    <row r="45" spans="1:32" x14ac:dyDescent="0.25">
      <c r="A45" s="11" t="s">
        <v>515</v>
      </c>
      <c r="B45" s="13">
        <v>5519</v>
      </c>
      <c r="C45" s="14">
        <f t="shared" ref="C45:C81" si="1">(0/B45*100)</f>
        <v>0</v>
      </c>
      <c r="D45" s="15">
        <v>5519</v>
      </c>
      <c r="E45" s="14">
        <v>0</v>
      </c>
      <c r="F45" s="16">
        <v>0</v>
      </c>
      <c r="G45" s="14">
        <v>0</v>
      </c>
      <c r="H45" s="16">
        <v>0</v>
      </c>
      <c r="I45" s="14">
        <v>0</v>
      </c>
      <c r="J45" s="16">
        <v>0</v>
      </c>
      <c r="K45" s="14">
        <v>0</v>
      </c>
      <c r="L45" s="16">
        <v>0</v>
      </c>
      <c r="M45" s="14">
        <v>0</v>
      </c>
      <c r="N45" s="16">
        <v>0</v>
      </c>
      <c r="O45" s="14">
        <v>0</v>
      </c>
      <c r="P45" s="16">
        <v>0</v>
      </c>
      <c r="Q45" s="14">
        <v>0</v>
      </c>
      <c r="R45" s="16">
        <v>0</v>
      </c>
      <c r="S45" s="14">
        <v>0</v>
      </c>
      <c r="T45" s="16">
        <v>0</v>
      </c>
      <c r="U45" s="14">
        <v>0</v>
      </c>
      <c r="V45" s="16">
        <v>0</v>
      </c>
      <c r="W45" s="14">
        <v>0</v>
      </c>
      <c r="X45" s="16">
        <v>0</v>
      </c>
      <c r="Y45" s="14" t="s">
        <v>582</v>
      </c>
      <c r="Z45" s="16" t="s">
        <v>582</v>
      </c>
      <c r="AA45" s="14">
        <v>0</v>
      </c>
      <c r="AB45" s="16">
        <v>0</v>
      </c>
      <c r="AC45" s="14">
        <v>0</v>
      </c>
      <c r="AD45" s="16">
        <v>0</v>
      </c>
      <c r="AE45" s="14">
        <v>100</v>
      </c>
      <c r="AF45" s="16">
        <v>0</v>
      </c>
    </row>
    <row r="46" spans="1:32" x14ac:dyDescent="0.25">
      <c r="A46" s="11" t="s">
        <v>516</v>
      </c>
      <c r="B46" s="13">
        <v>23141</v>
      </c>
      <c r="C46" s="14">
        <f t="shared" si="1"/>
        <v>0</v>
      </c>
      <c r="D46" s="15">
        <v>23141</v>
      </c>
      <c r="E46" s="14">
        <v>4.9905347200000003</v>
      </c>
      <c r="F46" s="16">
        <v>0.22958803</v>
      </c>
      <c r="G46" s="14">
        <v>12.15802439</v>
      </c>
      <c r="H46" s="16">
        <v>0.36347666000000001</v>
      </c>
      <c r="I46" s="14">
        <v>14.566466930000001</v>
      </c>
      <c r="J46" s="16">
        <v>0.39928122999999999</v>
      </c>
      <c r="K46" s="14">
        <v>16.181263179999998</v>
      </c>
      <c r="L46" s="16">
        <v>0.43612371999999999</v>
      </c>
      <c r="M46" s="14">
        <v>11.522376599999999</v>
      </c>
      <c r="N46" s="16">
        <v>0.33856646000000001</v>
      </c>
      <c r="O46" s="14">
        <v>7.1761780399999999</v>
      </c>
      <c r="P46" s="16">
        <v>0.24642323999999999</v>
      </c>
      <c r="Q46" s="14">
        <v>3.7804110400000002</v>
      </c>
      <c r="R46" s="16">
        <v>0.22539465</v>
      </c>
      <c r="S46" s="14">
        <v>1.4949628100000001</v>
      </c>
      <c r="T46" s="16">
        <v>0.10646862</v>
      </c>
      <c r="U46" s="14">
        <v>0.89083382</v>
      </c>
      <c r="V46" s="16">
        <v>9.0118770000000001E-2</v>
      </c>
      <c r="W46" s="14">
        <v>0</v>
      </c>
      <c r="X46" s="16">
        <v>0</v>
      </c>
      <c r="Y46" s="14" t="s">
        <v>582</v>
      </c>
      <c r="Z46" s="16" t="s">
        <v>582</v>
      </c>
      <c r="AA46" s="14">
        <v>0</v>
      </c>
      <c r="AB46" s="16">
        <v>0</v>
      </c>
      <c r="AC46" s="14">
        <v>0</v>
      </c>
      <c r="AD46" s="16">
        <v>0</v>
      </c>
      <c r="AE46" s="14">
        <v>27.23894847</v>
      </c>
      <c r="AF46" s="16">
        <v>0.67310672000000005</v>
      </c>
    </row>
    <row r="47" spans="1:32" x14ac:dyDescent="0.25">
      <c r="A47" s="11" t="s">
        <v>517</v>
      </c>
      <c r="B47" s="13">
        <v>5928</v>
      </c>
      <c r="C47" s="14">
        <f t="shared" si="1"/>
        <v>0</v>
      </c>
      <c r="D47" s="15">
        <v>5928</v>
      </c>
      <c r="E47" s="14">
        <v>0.42603076000000001</v>
      </c>
      <c r="F47" s="16">
        <v>9.1052159999999993E-2</v>
      </c>
      <c r="G47" s="14">
        <v>4.5519013700000004</v>
      </c>
      <c r="H47" s="16">
        <v>0.39004675</v>
      </c>
      <c r="I47" s="14">
        <v>8.5981928300000003</v>
      </c>
      <c r="J47" s="16">
        <v>0.41823513000000001</v>
      </c>
      <c r="K47" s="14">
        <v>18.55924778</v>
      </c>
      <c r="L47" s="16">
        <v>0.65435553000000002</v>
      </c>
      <c r="M47" s="14">
        <v>34.180531180000003</v>
      </c>
      <c r="N47" s="16">
        <v>0.92501533999999996</v>
      </c>
      <c r="O47" s="14">
        <v>10.243629719999999</v>
      </c>
      <c r="P47" s="16">
        <v>0.50700166000000002</v>
      </c>
      <c r="Q47" s="14">
        <v>2.5911847899999998</v>
      </c>
      <c r="R47" s="16">
        <v>0.20697186000000001</v>
      </c>
      <c r="S47" s="14">
        <v>0.12777612999999999</v>
      </c>
      <c r="T47" s="16">
        <v>5.0364390000000002E-2</v>
      </c>
      <c r="U47" s="14">
        <v>8.7395260000000002E-2</v>
      </c>
      <c r="V47" s="16">
        <v>3.9233650000000002E-2</v>
      </c>
      <c r="W47" s="14">
        <v>0</v>
      </c>
      <c r="X47" s="16">
        <v>0</v>
      </c>
      <c r="Y47" s="14" t="s">
        <v>582</v>
      </c>
      <c r="Z47" s="16" t="s">
        <v>582</v>
      </c>
      <c r="AA47" s="14">
        <v>0</v>
      </c>
      <c r="AB47" s="16">
        <v>0</v>
      </c>
      <c r="AC47" s="14">
        <v>0</v>
      </c>
      <c r="AD47" s="16">
        <v>0</v>
      </c>
      <c r="AE47" s="14">
        <v>20.634110190000001</v>
      </c>
      <c r="AF47" s="16">
        <v>0.80906707</v>
      </c>
    </row>
    <row r="48" spans="1:32" x14ac:dyDescent="0.25">
      <c r="A48" s="11" t="s">
        <v>518</v>
      </c>
      <c r="B48" s="13">
        <v>9841</v>
      </c>
      <c r="C48" s="14">
        <f t="shared" si="1"/>
        <v>0</v>
      </c>
      <c r="D48" s="15">
        <v>9841</v>
      </c>
      <c r="E48" s="14">
        <v>1.8804961200000001</v>
      </c>
      <c r="F48" s="16">
        <v>0.19083760999999999</v>
      </c>
      <c r="G48" s="14">
        <v>8.7063342699999993</v>
      </c>
      <c r="H48" s="16">
        <v>0.56462480999999998</v>
      </c>
      <c r="I48" s="14">
        <v>18.152735</v>
      </c>
      <c r="J48" s="16">
        <v>0.81576185999999995</v>
      </c>
      <c r="K48" s="14">
        <v>28.827498120000001</v>
      </c>
      <c r="L48" s="16">
        <v>0.85171090000000005</v>
      </c>
      <c r="M48" s="14">
        <v>11.323919549999999</v>
      </c>
      <c r="N48" s="16">
        <v>0.82343929999999999</v>
      </c>
      <c r="O48" s="14">
        <v>2.38221083</v>
      </c>
      <c r="P48" s="16">
        <v>0.27377163999999998</v>
      </c>
      <c r="Q48" s="14">
        <v>0.50563309999999995</v>
      </c>
      <c r="R48" s="16">
        <v>0.10999098</v>
      </c>
      <c r="S48" s="14">
        <v>3.672214E-2</v>
      </c>
      <c r="T48" s="16">
        <v>4.1312769999999999E-2</v>
      </c>
      <c r="U48" s="14">
        <v>1.908663E-2</v>
      </c>
      <c r="V48" s="16">
        <v>1.910543E-2</v>
      </c>
      <c r="W48" s="14">
        <v>0</v>
      </c>
      <c r="X48" s="16">
        <v>0</v>
      </c>
      <c r="Y48" s="14" t="s">
        <v>582</v>
      </c>
      <c r="Z48" s="16" t="s">
        <v>582</v>
      </c>
      <c r="AA48" s="14">
        <v>0</v>
      </c>
      <c r="AB48" s="16">
        <v>0</v>
      </c>
      <c r="AC48" s="14">
        <v>0</v>
      </c>
      <c r="AD48" s="16">
        <v>0</v>
      </c>
      <c r="AE48" s="14">
        <v>28.165364230000002</v>
      </c>
      <c r="AF48" s="16">
        <v>1.40101556</v>
      </c>
    </row>
    <row r="49" spans="1:32" x14ac:dyDescent="0.25">
      <c r="A49" s="11" t="s">
        <v>519</v>
      </c>
      <c r="B49" s="13">
        <v>6349</v>
      </c>
      <c r="C49" s="14">
        <f t="shared" si="1"/>
        <v>0</v>
      </c>
      <c r="D49" s="15">
        <v>6349</v>
      </c>
      <c r="E49" s="14">
        <v>0</v>
      </c>
      <c r="F49" s="16">
        <v>0</v>
      </c>
      <c r="G49" s="14">
        <v>0</v>
      </c>
      <c r="H49" s="16">
        <v>0</v>
      </c>
      <c r="I49" s="14">
        <v>0</v>
      </c>
      <c r="J49" s="16">
        <v>0</v>
      </c>
      <c r="K49" s="14">
        <v>0</v>
      </c>
      <c r="L49" s="16">
        <v>0</v>
      </c>
      <c r="M49" s="14">
        <v>0</v>
      </c>
      <c r="N49" s="16">
        <v>0</v>
      </c>
      <c r="O49" s="14">
        <v>0</v>
      </c>
      <c r="P49" s="16">
        <v>0</v>
      </c>
      <c r="Q49" s="14">
        <v>0</v>
      </c>
      <c r="R49" s="16">
        <v>0</v>
      </c>
      <c r="S49" s="14">
        <v>0</v>
      </c>
      <c r="T49" s="16">
        <v>0</v>
      </c>
      <c r="U49" s="14">
        <v>0</v>
      </c>
      <c r="V49" s="16">
        <v>0</v>
      </c>
      <c r="W49" s="14">
        <v>0</v>
      </c>
      <c r="X49" s="16">
        <v>0</v>
      </c>
      <c r="Y49" s="14" t="s">
        <v>582</v>
      </c>
      <c r="Z49" s="16" t="s">
        <v>582</v>
      </c>
      <c r="AA49" s="14">
        <v>0</v>
      </c>
      <c r="AB49" s="16">
        <v>0</v>
      </c>
      <c r="AC49" s="14">
        <v>0</v>
      </c>
      <c r="AD49" s="16">
        <v>0</v>
      </c>
      <c r="AE49" s="14">
        <v>100</v>
      </c>
      <c r="AF49" s="16">
        <v>0</v>
      </c>
    </row>
    <row r="50" spans="1:32" x14ac:dyDescent="0.25">
      <c r="A50" s="11" t="s">
        <v>520</v>
      </c>
      <c r="B50" s="13">
        <v>11795</v>
      </c>
      <c r="C50" s="14">
        <f t="shared" si="1"/>
        <v>0</v>
      </c>
      <c r="D50" s="15">
        <v>11795</v>
      </c>
      <c r="E50" s="14">
        <v>4.2378366099999996</v>
      </c>
      <c r="F50" s="16">
        <v>0.28771185999999999</v>
      </c>
      <c r="G50" s="14">
        <v>52.722333319999997</v>
      </c>
      <c r="H50" s="16">
        <v>1.2926652300000001</v>
      </c>
      <c r="I50" s="14">
        <v>14.61585962</v>
      </c>
      <c r="J50" s="16">
        <v>0.68389712999999996</v>
      </c>
      <c r="K50" s="14">
        <v>7.8116673800000003</v>
      </c>
      <c r="L50" s="16">
        <v>0.56488399</v>
      </c>
      <c r="M50" s="14">
        <v>3.9633620399999998</v>
      </c>
      <c r="N50" s="16">
        <v>0.32437888999999998</v>
      </c>
      <c r="O50" s="14">
        <v>1.0811582200000001</v>
      </c>
      <c r="P50" s="16">
        <v>0.13480905000000001</v>
      </c>
      <c r="Q50" s="14">
        <v>0.27041095999999998</v>
      </c>
      <c r="R50" s="16">
        <v>7.2568430000000003E-2</v>
      </c>
      <c r="S50" s="14">
        <v>9.5622079999999998E-2</v>
      </c>
      <c r="T50" s="16">
        <v>3.4311380000000002E-2</v>
      </c>
      <c r="U50" s="14">
        <v>1.595456E-2</v>
      </c>
      <c r="V50" s="16">
        <v>1.3897710000000001E-2</v>
      </c>
      <c r="W50" s="14">
        <v>0</v>
      </c>
      <c r="X50" s="16">
        <v>0</v>
      </c>
      <c r="Y50" s="14" t="s">
        <v>582</v>
      </c>
      <c r="Z50" s="16" t="s">
        <v>582</v>
      </c>
      <c r="AA50" s="14">
        <v>0</v>
      </c>
      <c r="AB50" s="16">
        <v>0</v>
      </c>
      <c r="AC50" s="14">
        <v>0</v>
      </c>
      <c r="AD50" s="16">
        <v>0</v>
      </c>
      <c r="AE50" s="14">
        <v>15.185795199999999</v>
      </c>
      <c r="AF50" s="16">
        <v>0.72400668000000001</v>
      </c>
    </row>
    <row r="51" spans="1:32" x14ac:dyDescent="0.25">
      <c r="A51" s="11" t="s">
        <v>521</v>
      </c>
      <c r="B51" s="13">
        <v>6866</v>
      </c>
      <c r="C51" s="14">
        <f t="shared" si="1"/>
        <v>0</v>
      </c>
      <c r="D51" s="15">
        <v>6866</v>
      </c>
      <c r="E51" s="14">
        <v>1.39206535</v>
      </c>
      <c r="F51" s="16">
        <v>0.14130680000000001</v>
      </c>
      <c r="G51" s="14">
        <v>33.55619257</v>
      </c>
      <c r="H51" s="16">
        <v>0.69215077000000003</v>
      </c>
      <c r="I51" s="14">
        <v>27.060969450000002</v>
      </c>
      <c r="J51" s="16">
        <v>0.76775671999999995</v>
      </c>
      <c r="K51" s="14">
        <v>7.1782945199999997</v>
      </c>
      <c r="L51" s="16">
        <v>0.33142593999999997</v>
      </c>
      <c r="M51" s="14">
        <v>2.7252299999999998</v>
      </c>
      <c r="N51" s="16">
        <v>0.26758416000000002</v>
      </c>
      <c r="O51" s="14">
        <v>1.1353276299999999</v>
      </c>
      <c r="P51" s="16">
        <v>0.14763018999999999</v>
      </c>
      <c r="Q51" s="14">
        <v>0.21430082</v>
      </c>
      <c r="R51" s="16">
        <v>5.0151510000000003E-2</v>
      </c>
      <c r="S51" s="14">
        <v>0</v>
      </c>
      <c r="T51" s="16">
        <v>0</v>
      </c>
      <c r="U51" s="14">
        <v>2.7589599999999999E-2</v>
      </c>
      <c r="V51" s="16">
        <v>2.940649E-2</v>
      </c>
      <c r="W51" s="14">
        <v>0</v>
      </c>
      <c r="X51" s="16">
        <v>0</v>
      </c>
      <c r="Y51" s="14" t="s">
        <v>582</v>
      </c>
      <c r="Z51" s="16" t="s">
        <v>582</v>
      </c>
      <c r="AA51" s="14">
        <v>0</v>
      </c>
      <c r="AB51" s="16">
        <v>0</v>
      </c>
      <c r="AC51" s="14">
        <v>0</v>
      </c>
      <c r="AD51" s="16">
        <v>0</v>
      </c>
      <c r="AE51" s="14">
        <v>26.71003005</v>
      </c>
      <c r="AF51" s="16">
        <v>0.75328709999999999</v>
      </c>
    </row>
    <row r="52" spans="1:32" x14ac:dyDescent="0.25">
      <c r="A52" s="11" t="s">
        <v>522</v>
      </c>
      <c r="B52" s="13">
        <v>5809</v>
      </c>
      <c r="C52" s="14">
        <f t="shared" si="1"/>
        <v>0</v>
      </c>
      <c r="D52" s="15">
        <v>5809</v>
      </c>
      <c r="E52" s="14">
        <v>0.61667833000000005</v>
      </c>
      <c r="F52" s="16">
        <v>0.10625</v>
      </c>
      <c r="G52" s="14">
        <v>14.77387281</v>
      </c>
      <c r="H52" s="16">
        <v>0.64044535000000002</v>
      </c>
      <c r="I52" s="14">
        <v>13.006947930000001</v>
      </c>
      <c r="J52" s="16">
        <v>0.45557010999999997</v>
      </c>
      <c r="K52" s="14">
        <v>15.53355893</v>
      </c>
      <c r="L52" s="16">
        <v>0.53657224000000003</v>
      </c>
      <c r="M52" s="14">
        <v>14.651798680000001</v>
      </c>
      <c r="N52" s="16">
        <v>0.51962450000000004</v>
      </c>
      <c r="O52" s="14">
        <v>7.0191929999999996</v>
      </c>
      <c r="P52" s="16">
        <v>0.34478683999999998</v>
      </c>
      <c r="Q52" s="14">
        <v>2.5121028999999999</v>
      </c>
      <c r="R52" s="16">
        <v>0.25295659999999998</v>
      </c>
      <c r="S52" s="14">
        <v>5.4837070000000002E-2</v>
      </c>
      <c r="T52" s="16">
        <v>3.20731E-2</v>
      </c>
      <c r="U52" s="14">
        <v>0</v>
      </c>
      <c r="V52" s="16">
        <v>0</v>
      </c>
      <c r="W52" s="14">
        <v>0</v>
      </c>
      <c r="X52" s="16">
        <v>0</v>
      </c>
      <c r="Y52" s="14" t="s">
        <v>582</v>
      </c>
      <c r="Z52" s="16" t="s">
        <v>582</v>
      </c>
      <c r="AA52" s="14">
        <v>0</v>
      </c>
      <c r="AB52" s="16">
        <v>0</v>
      </c>
      <c r="AC52" s="14">
        <v>0</v>
      </c>
      <c r="AD52" s="16">
        <v>0</v>
      </c>
      <c r="AE52" s="14">
        <v>31.831010339999999</v>
      </c>
      <c r="AF52" s="16">
        <v>0.84532423999999995</v>
      </c>
    </row>
    <row r="53" spans="1:32" x14ac:dyDescent="0.25">
      <c r="A53" s="11" t="s">
        <v>523</v>
      </c>
      <c r="B53" s="13">
        <v>5571</v>
      </c>
      <c r="C53" s="14">
        <f t="shared" si="1"/>
        <v>0</v>
      </c>
      <c r="D53" s="15">
        <v>5571</v>
      </c>
      <c r="E53" s="14">
        <v>0.95135241000000004</v>
      </c>
      <c r="F53" s="16">
        <v>0.14341710999999999</v>
      </c>
      <c r="G53" s="14">
        <v>10.18995013</v>
      </c>
      <c r="H53" s="16">
        <v>0.39155240000000002</v>
      </c>
      <c r="I53" s="14">
        <v>29.922752899999999</v>
      </c>
      <c r="J53" s="16">
        <v>0.60682599000000004</v>
      </c>
      <c r="K53" s="14">
        <v>24.226981200000001</v>
      </c>
      <c r="L53" s="16">
        <v>0.61529977000000002</v>
      </c>
      <c r="M53" s="14">
        <v>9.16074549</v>
      </c>
      <c r="N53" s="16">
        <v>0.35540875</v>
      </c>
      <c r="O53" s="14">
        <v>3.2857253599999998</v>
      </c>
      <c r="P53" s="16">
        <v>0.24385724</v>
      </c>
      <c r="Q53" s="14">
        <v>0.38021867999999998</v>
      </c>
      <c r="R53" s="16">
        <v>6.7694509999999999E-2</v>
      </c>
      <c r="S53" s="14">
        <v>7.0703790000000002E-2</v>
      </c>
      <c r="T53" s="16">
        <v>3.542087E-2</v>
      </c>
      <c r="U53" s="14">
        <v>1.275047E-2</v>
      </c>
      <c r="V53" s="16">
        <v>1.2771909999999999E-2</v>
      </c>
      <c r="W53" s="14">
        <v>0</v>
      </c>
      <c r="X53" s="16">
        <v>0</v>
      </c>
      <c r="Y53" s="14" t="s">
        <v>582</v>
      </c>
      <c r="Z53" s="16" t="s">
        <v>582</v>
      </c>
      <c r="AA53" s="14">
        <v>0</v>
      </c>
      <c r="AB53" s="16">
        <v>0</v>
      </c>
      <c r="AC53" s="14">
        <v>0</v>
      </c>
      <c r="AD53" s="16">
        <v>0</v>
      </c>
      <c r="AE53" s="14">
        <v>21.798819569999999</v>
      </c>
      <c r="AF53" s="16">
        <v>0.52341504000000005</v>
      </c>
    </row>
    <row r="54" spans="1:32" x14ac:dyDescent="0.25">
      <c r="A54" s="11" t="s">
        <v>524</v>
      </c>
      <c r="B54" s="13">
        <v>4740</v>
      </c>
      <c r="C54" s="14">
        <f t="shared" si="1"/>
        <v>0</v>
      </c>
      <c r="D54" s="15">
        <v>4740</v>
      </c>
      <c r="E54" s="14">
        <v>14.85958566</v>
      </c>
      <c r="F54" s="16">
        <v>0.72643411000000002</v>
      </c>
      <c r="G54" s="14">
        <v>28.858972090000002</v>
      </c>
      <c r="H54" s="16">
        <v>0.84737808000000003</v>
      </c>
      <c r="I54" s="14">
        <v>16.91273146</v>
      </c>
      <c r="J54" s="16">
        <v>0.71064791999999999</v>
      </c>
      <c r="K54" s="14">
        <v>11.43021214</v>
      </c>
      <c r="L54" s="16">
        <v>0.58112896000000003</v>
      </c>
      <c r="M54" s="14">
        <v>6.7851496999999998</v>
      </c>
      <c r="N54" s="16">
        <v>0.36674753999999998</v>
      </c>
      <c r="O54" s="14">
        <v>2.7128990599999998</v>
      </c>
      <c r="P54" s="16">
        <v>0.23816272999999999</v>
      </c>
      <c r="Q54" s="14">
        <v>1.10524464</v>
      </c>
      <c r="R54" s="16">
        <v>0.14260629</v>
      </c>
      <c r="S54" s="14">
        <v>0.33259315</v>
      </c>
      <c r="T54" s="16">
        <v>8.6859489999999998E-2</v>
      </c>
      <c r="U54" s="14">
        <v>0.34253082000000001</v>
      </c>
      <c r="V54" s="16">
        <v>8.5075269999999995E-2</v>
      </c>
      <c r="W54" s="14">
        <v>0</v>
      </c>
      <c r="X54" s="16">
        <v>0</v>
      </c>
      <c r="Y54" s="14" t="s">
        <v>582</v>
      </c>
      <c r="Z54" s="16" t="s">
        <v>582</v>
      </c>
      <c r="AA54" s="14">
        <v>0</v>
      </c>
      <c r="AB54" s="16">
        <v>0</v>
      </c>
      <c r="AC54" s="14">
        <v>0</v>
      </c>
      <c r="AD54" s="16">
        <v>0</v>
      </c>
      <c r="AE54" s="14">
        <v>16.660081290000001</v>
      </c>
      <c r="AF54" s="16">
        <v>0.77244330999999999</v>
      </c>
    </row>
    <row r="55" spans="1:32" x14ac:dyDescent="0.25">
      <c r="A55" s="11" t="s">
        <v>525</v>
      </c>
      <c r="B55" s="13">
        <v>5316</v>
      </c>
      <c r="C55" s="14">
        <f t="shared" si="1"/>
        <v>0</v>
      </c>
      <c r="D55" s="15">
        <v>5316</v>
      </c>
      <c r="E55" s="14">
        <v>0</v>
      </c>
      <c r="F55" s="16">
        <v>0</v>
      </c>
      <c r="G55" s="14">
        <v>0</v>
      </c>
      <c r="H55" s="16">
        <v>0</v>
      </c>
      <c r="I55" s="14">
        <v>0</v>
      </c>
      <c r="J55" s="16">
        <v>0</v>
      </c>
      <c r="K55" s="14">
        <v>0</v>
      </c>
      <c r="L55" s="16">
        <v>0</v>
      </c>
      <c r="M55" s="14">
        <v>0</v>
      </c>
      <c r="N55" s="16">
        <v>0</v>
      </c>
      <c r="O55" s="14">
        <v>0</v>
      </c>
      <c r="P55" s="16">
        <v>0</v>
      </c>
      <c r="Q55" s="14">
        <v>0</v>
      </c>
      <c r="R55" s="16">
        <v>0</v>
      </c>
      <c r="S55" s="14">
        <v>0</v>
      </c>
      <c r="T55" s="16">
        <v>0</v>
      </c>
      <c r="U55" s="14">
        <v>0</v>
      </c>
      <c r="V55" s="16">
        <v>0</v>
      </c>
      <c r="W55" s="14">
        <v>0</v>
      </c>
      <c r="X55" s="16">
        <v>0</v>
      </c>
      <c r="Y55" s="14" t="s">
        <v>582</v>
      </c>
      <c r="Z55" s="16" t="s">
        <v>582</v>
      </c>
      <c r="AA55" s="14">
        <v>0</v>
      </c>
      <c r="AB55" s="16">
        <v>0</v>
      </c>
      <c r="AC55" s="14">
        <v>0</v>
      </c>
      <c r="AD55" s="16">
        <v>0</v>
      </c>
      <c r="AE55" s="14">
        <v>100</v>
      </c>
      <c r="AF55" s="16">
        <v>0</v>
      </c>
    </row>
    <row r="56" spans="1:32" x14ac:dyDescent="0.25">
      <c r="A56" s="11" t="s">
        <v>526</v>
      </c>
      <c r="B56" s="13">
        <v>5359</v>
      </c>
      <c r="C56" s="14">
        <f t="shared" si="1"/>
        <v>0</v>
      </c>
      <c r="D56" s="15">
        <v>5359</v>
      </c>
      <c r="E56" s="14">
        <v>0.42983744000000002</v>
      </c>
      <c r="F56" s="16">
        <v>8.6036589999999996E-2</v>
      </c>
      <c r="G56" s="14">
        <v>1.6150621000000001</v>
      </c>
      <c r="H56" s="16">
        <v>0.16943411999999999</v>
      </c>
      <c r="I56" s="14">
        <v>8.7779700300000005</v>
      </c>
      <c r="J56" s="16">
        <v>0.51464251000000005</v>
      </c>
      <c r="K56" s="14">
        <v>52.741346210000003</v>
      </c>
      <c r="L56" s="16">
        <v>1.0609133399999999</v>
      </c>
      <c r="M56" s="14">
        <v>15.11259939</v>
      </c>
      <c r="N56" s="16">
        <v>0.59321641999999997</v>
      </c>
      <c r="O56" s="14">
        <v>2.3506387700000002</v>
      </c>
      <c r="P56" s="16">
        <v>0.22828498999999999</v>
      </c>
      <c r="Q56" s="14">
        <v>0.32818074000000003</v>
      </c>
      <c r="R56" s="16">
        <v>8.7977219999999995E-2</v>
      </c>
      <c r="S56" s="14">
        <v>1.9064109999999999E-2</v>
      </c>
      <c r="T56" s="16">
        <v>1.7141650000000001E-2</v>
      </c>
      <c r="U56" s="14">
        <v>5.8375870000000003E-2</v>
      </c>
      <c r="V56" s="16">
        <v>3.3996029999999997E-2</v>
      </c>
      <c r="W56" s="14">
        <v>0</v>
      </c>
      <c r="X56" s="16">
        <v>0</v>
      </c>
      <c r="Y56" s="14" t="s">
        <v>582</v>
      </c>
      <c r="Z56" s="16" t="s">
        <v>582</v>
      </c>
      <c r="AA56" s="14">
        <v>0</v>
      </c>
      <c r="AB56" s="16">
        <v>0</v>
      </c>
      <c r="AC56" s="14">
        <v>0</v>
      </c>
      <c r="AD56" s="16">
        <v>0</v>
      </c>
      <c r="AE56" s="14">
        <v>18.566925340000001</v>
      </c>
      <c r="AF56" s="16">
        <v>0.89884299000000001</v>
      </c>
    </row>
    <row r="57" spans="1:32" x14ac:dyDescent="0.25">
      <c r="A57" s="11" t="s">
        <v>527</v>
      </c>
      <c r="B57" s="13">
        <v>6513</v>
      </c>
      <c r="C57" s="14">
        <f t="shared" si="1"/>
        <v>0</v>
      </c>
      <c r="D57" s="15">
        <v>6513</v>
      </c>
      <c r="E57" s="14">
        <v>0</v>
      </c>
      <c r="F57" s="16">
        <v>0</v>
      </c>
      <c r="G57" s="14">
        <v>0</v>
      </c>
      <c r="H57" s="16">
        <v>0</v>
      </c>
      <c r="I57" s="14">
        <v>0</v>
      </c>
      <c r="J57" s="16">
        <v>0</v>
      </c>
      <c r="K57" s="14">
        <v>0</v>
      </c>
      <c r="L57" s="16">
        <v>0</v>
      </c>
      <c r="M57" s="14">
        <v>0</v>
      </c>
      <c r="N57" s="16">
        <v>0</v>
      </c>
      <c r="O57" s="14">
        <v>0</v>
      </c>
      <c r="P57" s="16">
        <v>0</v>
      </c>
      <c r="Q57" s="14">
        <v>0</v>
      </c>
      <c r="R57" s="16">
        <v>0</v>
      </c>
      <c r="S57" s="14">
        <v>0</v>
      </c>
      <c r="T57" s="16">
        <v>0</v>
      </c>
      <c r="U57" s="14">
        <v>0</v>
      </c>
      <c r="V57" s="16">
        <v>0</v>
      </c>
      <c r="W57" s="14">
        <v>0</v>
      </c>
      <c r="X57" s="16">
        <v>0</v>
      </c>
      <c r="Y57" s="14" t="s">
        <v>582</v>
      </c>
      <c r="Z57" s="16" t="s">
        <v>582</v>
      </c>
      <c r="AA57" s="14">
        <v>0</v>
      </c>
      <c r="AB57" s="16">
        <v>0</v>
      </c>
      <c r="AC57" s="14">
        <v>0</v>
      </c>
      <c r="AD57" s="16">
        <v>0</v>
      </c>
      <c r="AE57" s="14">
        <v>100</v>
      </c>
      <c r="AF57" s="16">
        <v>0</v>
      </c>
    </row>
    <row r="58" spans="1:32" x14ac:dyDescent="0.25">
      <c r="A58" s="11" t="s">
        <v>528</v>
      </c>
      <c r="B58" s="13">
        <v>7267</v>
      </c>
      <c r="C58" s="14">
        <f t="shared" si="1"/>
        <v>0</v>
      </c>
      <c r="D58" s="15">
        <v>7267</v>
      </c>
      <c r="E58" s="14">
        <v>0</v>
      </c>
      <c r="F58" s="16">
        <v>0</v>
      </c>
      <c r="G58" s="14">
        <v>0</v>
      </c>
      <c r="H58" s="16">
        <v>0</v>
      </c>
      <c r="I58" s="14">
        <v>0</v>
      </c>
      <c r="J58" s="16">
        <v>0</v>
      </c>
      <c r="K58" s="14">
        <v>0</v>
      </c>
      <c r="L58" s="16">
        <v>0</v>
      </c>
      <c r="M58" s="14">
        <v>0</v>
      </c>
      <c r="N58" s="16">
        <v>0</v>
      </c>
      <c r="O58" s="14">
        <v>0</v>
      </c>
      <c r="P58" s="16">
        <v>0</v>
      </c>
      <c r="Q58" s="14">
        <v>0</v>
      </c>
      <c r="R58" s="16">
        <v>0</v>
      </c>
      <c r="S58" s="14">
        <v>0</v>
      </c>
      <c r="T58" s="16">
        <v>0</v>
      </c>
      <c r="U58" s="14">
        <v>0</v>
      </c>
      <c r="V58" s="16">
        <v>0</v>
      </c>
      <c r="W58" s="14">
        <v>0</v>
      </c>
      <c r="X58" s="16">
        <v>0</v>
      </c>
      <c r="Y58" s="14" t="s">
        <v>582</v>
      </c>
      <c r="Z58" s="16" t="s">
        <v>582</v>
      </c>
      <c r="AA58" s="14">
        <v>0</v>
      </c>
      <c r="AB58" s="16">
        <v>0</v>
      </c>
      <c r="AC58" s="14">
        <v>0</v>
      </c>
      <c r="AD58" s="16">
        <v>0</v>
      </c>
      <c r="AE58" s="14">
        <v>100</v>
      </c>
      <c r="AF58" s="16">
        <v>0</v>
      </c>
    </row>
    <row r="59" spans="1:32" x14ac:dyDescent="0.25">
      <c r="A59" s="11" t="s">
        <v>529</v>
      </c>
      <c r="B59" s="13">
        <v>4826</v>
      </c>
      <c r="C59" s="14">
        <f t="shared" si="1"/>
        <v>0</v>
      </c>
      <c r="D59" s="15">
        <v>4826</v>
      </c>
      <c r="E59" s="14">
        <v>0</v>
      </c>
      <c r="F59" s="16">
        <v>0</v>
      </c>
      <c r="G59" s="14">
        <v>0</v>
      </c>
      <c r="H59" s="16">
        <v>0</v>
      </c>
      <c r="I59" s="14">
        <v>0</v>
      </c>
      <c r="J59" s="16">
        <v>0</v>
      </c>
      <c r="K59" s="14">
        <v>0</v>
      </c>
      <c r="L59" s="16">
        <v>0</v>
      </c>
      <c r="M59" s="14">
        <v>0</v>
      </c>
      <c r="N59" s="16">
        <v>0</v>
      </c>
      <c r="O59" s="14">
        <v>0</v>
      </c>
      <c r="P59" s="16">
        <v>0</v>
      </c>
      <c r="Q59" s="14">
        <v>0</v>
      </c>
      <c r="R59" s="16">
        <v>0</v>
      </c>
      <c r="S59" s="14">
        <v>0</v>
      </c>
      <c r="T59" s="16">
        <v>0</v>
      </c>
      <c r="U59" s="14">
        <v>0</v>
      </c>
      <c r="V59" s="16">
        <v>0</v>
      </c>
      <c r="W59" s="14">
        <v>0</v>
      </c>
      <c r="X59" s="16">
        <v>0</v>
      </c>
      <c r="Y59" s="14" t="s">
        <v>582</v>
      </c>
      <c r="Z59" s="16" t="s">
        <v>582</v>
      </c>
      <c r="AA59" s="14">
        <v>0</v>
      </c>
      <c r="AB59" s="16">
        <v>0</v>
      </c>
      <c r="AC59" s="14">
        <v>0</v>
      </c>
      <c r="AD59" s="16">
        <v>0</v>
      </c>
      <c r="AE59" s="14">
        <v>100</v>
      </c>
      <c r="AF59" s="16">
        <v>0</v>
      </c>
    </row>
    <row r="60" spans="1:32" x14ac:dyDescent="0.25">
      <c r="A60" s="11" t="s">
        <v>530</v>
      </c>
      <c r="B60" s="13">
        <v>4546</v>
      </c>
      <c r="C60" s="14">
        <f t="shared" si="1"/>
        <v>0</v>
      </c>
      <c r="D60" s="15">
        <v>4546</v>
      </c>
      <c r="E60" s="14">
        <v>0</v>
      </c>
      <c r="F60" s="16">
        <v>0</v>
      </c>
      <c r="G60" s="14">
        <v>0</v>
      </c>
      <c r="H60" s="16">
        <v>0</v>
      </c>
      <c r="I60" s="14">
        <v>0</v>
      </c>
      <c r="J60" s="16">
        <v>0</v>
      </c>
      <c r="K60" s="14">
        <v>0</v>
      </c>
      <c r="L60" s="16">
        <v>0</v>
      </c>
      <c r="M60" s="14">
        <v>0</v>
      </c>
      <c r="N60" s="16">
        <v>0</v>
      </c>
      <c r="O60" s="14">
        <v>0</v>
      </c>
      <c r="P60" s="16">
        <v>0</v>
      </c>
      <c r="Q60" s="14">
        <v>0</v>
      </c>
      <c r="R60" s="16">
        <v>0</v>
      </c>
      <c r="S60" s="14">
        <v>0</v>
      </c>
      <c r="T60" s="16">
        <v>0</v>
      </c>
      <c r="U60" s="14">
        <v>0</v>
      </c>
      <c r="V60" s="16">
        <v>0</v>
      </c>
      <c r="W60" s="14">
        <v>0</v>
      </c>
      <c r="X60" s="16">
        <v>0</v>
      </c>
      <c r="Y60" s="14" t="s">
        <v>582</v>
      </c>
      <c r="Z60" s="16" t="s">
        <v>582</v>
      </c>
      <c r="AA60" s="14">
        <v>0</v>
      </c>
      <c r="AB60" s="16">
        <v>0</v>
      </c>
      <c r="AC60" s="14">
        <v>0</v>
      </c>
      <c r="AD60" s="16">
        <v>0</v>
      </c>
      <c r="AE60" s="14">
        <v>100</v>
      </c>
      <c r="AF60" s="16">
        <v>0</v>
      </c>
    </row>
    <row r="61" spans="1:32" x14ac:dyDescent="0.25">
      <c r="A61" s="11" t="s">
        <v>531</v>
      </c>
      <c r="B61" s="13">
        <v>6525</v>
      </c>
      <c r="C61" s="14">
        <f t="shared" si="1"/>
        <v>0</v>
      </c>
      <c r="D61" s="15">
        <v>6525</v>
      </c>
      <c r="E61" s="14">
        <v>0.87757353999999999</v>
      </c>
      <c r="F61" s="16">
        <v>0.15034486</v>
      </c>
      <c r="G61" s="14">
        <v>7.5005175499999996</v>
      </c>
      <c r="H61" s="16">
        <v>0.44322675</v>
      </c>
      <c r="I61" s="14">
        <v>10.03173408</v>
      </c>
      <c r="J61" s="16">
        <v>0.43552577999999997</v>
      </c>
      <c r="K61" s="14">
        <v>16.513492190000001</v>
      </c>
      <c r="L61" s="16">
        <v>0.53315639999999997</v>
      </c>
      <c r="M61" s="14">
        <v>17.456291780000001</v>
      </c>
      <c r="N61" s="16">
        <v>0.60170696000000001</v>
      </c>
      <c r="O61" s="14">
        <v>6.9793661499999997</v>
      </c>
      <c r="P61" s="16">
        <v>0.38818943</v>
      </c>
      <c r="Q61" s="14">
        <v>1.34531947</v>
      </c>
      <c r="R61" s="16">
        <v>0.14640607999999999</v>
      </c>
      <c r="S61" s="14">
        <v>0.10148317</v>
      </c>
      <c r="T61" s="16">
        <v>4.0086539999999997E-2</v>
      </c>
      <c r="U61" s="14">
        <v>0</v>
      </c>
      <c r="V61" s="16">
        <v>0</v>
      </c>
      <c r="W61" s="14">
        <v>0</v>
      </c>
      <c r="X61" s="16">
        <v>0</v>
      </c>
      <c r="Y61" s="14" t="s">
        <v>582</v>
      </c>
      <c r="Z61" s="16" t="s">
        <v>582</v>
      </c>
      <c r="AA61" s="14">
        <v>0</v>
      </c>
      <c r="AB61" s="16">
        <v>0</v>
      </c>
      <c r="AC61" s="14">
        <v>0</v>
      </c>
      <c r="AD61" s="16">
        <v>0</v>
      </c>
      <c r="AE61" s="14">
        <v>39.194222060000001</v>
      </c>
      <c r="AF61" s="16">
        <v>0.90237727999999995</v>
      </c>
    </row>
    <row r="62" spans="1:32" x14ac:dyDescent="0.25">
      <c r="A62" s="11" t="s">
        <v>532</v>
      </c>
      <c r="B62" s="13">
        <v>4476</v>
      </c>
      <c r="C62" s="14">
        <f t="shared" si="1"/>
        <v>0</v>
      </c>
      <c r="D62" s="15">
        <v>4476</v>
      </c>
      <c r="E62" s="14">
        <v>0.37798178999999998</v>
      </c>
      <c r="F62" s="16">
        <v>9.1787400000000005E-2</v>
      </c>
      <c r="G62" s="14">
        <v>2.2181190399999999</v>
      </c>
      <c r="H62" s="16">
        <v>0.21420765</v>
      </c>
      <c r="I62" s="14">
        <v>8.5419955900000009</v>
      </c>
      <c r="J62" s="16">
        <v>0.40747863000000001</v>
      </c>
      <c r="K62" s="14">
        <v>53.363990520000002</v>
      </c>
      <c r="L62" s="16">
        <v>0.75739151000000005</v>
      </c>
      <c r="M62" s="14">
        <v>10.975801329999999</v>
      </c>
      <c r="N62" s="16">
        <v>0.39880389999999999</v>
      </c>
      <c r="O62" s="14">
        <v>2.1290669000000002</v>
      </c>
      <c r="P62" s="16">
        <v>0.20897038000000001</v>
      </c>
      <c r="Q62" s="14">
        <v>0.35523938999999999</v>
      </c>
      <c r="R62" s="16">
        <v>8.8828160000000003E-2</v>
      </c>
      <c r="S62" s="14">
        <v>6.6563120000000003E-2</v>
      </c>
      <c r="T62" s="16">
        <v>3.842806E-2</v>
      </c>
      <c r="U62" s="14">
        <v>2.2187709999999999E-2</v>
      </c>
      <c r="V62" s="16">
        <v>2.2182810000000001E-2</v>
      </c>
      <c r="W62" s="14">
        <v>0</v>
      </c>
      <c r="X62" s="16">
        <v>0</v>
      </c>
      <c r="Y62" s="14" t="s">
        <v>582</v>
      </c>
      <c r="Z62" s="16" t="s">
        <v>582</v>
      </c>
      <c r="AA62" s="14">
        <v>0</v>
      </c>
      <c r="AB62" s="16">
        <v>0</v>
      </c>
      <c r="AC62" s="14">
        <v>0</v>
      </c>
      <c r="AD62" s="16">
        <v>0</v>
      </c>
      <c r="AE62" s="14">
        <v>21.949054619999998</v>
      </c>
      <c r="AF62" s="16">
        <v>0.64729338000000003</v>
      </c>
    </row>
    <row r="63" spans="1:32" x14ac:dyDescent="0.25">
      <c r="A63" s="11" t="s">
        <v>533</v>
      </c>
      <c r="B63" s="13">
        <v>5324</v>
      </c>
      <c r="C63" s="14">
        <f t="shared" si="1"/>
        <v>0</v>
      </c>
      <c r="D63" s="15">
        <v>5324</v>
      </c>
      <c r="E63" s="14">
        <v>0</v>
      </c>
      <c r="F63" s="16">
        <v>0</v>
      </c>
      <c r="G63" s="14">
        <v>0</v>
      </c>
      <c r="H63" s="16">
        <v>0</v>
      </c>
      <c r="I63" s="14">
        <v>0</v>
      </c>
      <c r="J63" s="16">
        <v>0</v>
      </c>
      <c r="K63" s="14">
        <v>0</v>
      </c>
      <c r="L63" s="16">
        <v>0</v>
      </c>
      <c r="M63" s="14">
        <v>0</v>
      </c>
      <c r="N63" s="16">
        <v>0</v>
      </c>
      <c r="O63" s="14">
        <v>0</v>
      </c>
      <c r="P63" s="16">
        <v>0</v>
      </c>
      <c r="Q63" s="14">
        <v>0</v>
      </c>
      <c r="R63" s="16">
        <v>0</v>
      </c>
      <c r="S63" s="14">
        <v>0</v>
      </c>
      <c r="T63" s="16">
        <v>0</v>
      </c>
      <c r="U63" s="14">
        <v>0</v>
      </c>
      <c r="V63" s="16">
        <v>0</v>
      </c>
      <c r="W63" s="14">
        <v>0</v>
      </c>
      <c r="X63" s="16">
        <v>0</v>
      </c>
      <c r="Y63" s="14" t="s">
        <v>582</v>
      </c>
      <c r="Z63" s="16" t="s">
        <v>582</v>
      </c>
      <c r="AA63" s="14">
        <v>0</v>
      </c>
      <c r="AB63" s="16">
        <v>0</v>
      </c>
      <c r="AC63" s="14">
        <v>0</v>
      </c>
      <c r="AD63" s="16">
        <v>0</v>
      </c>
      <c r="AE63" s="14">
        <v>100</v>
      </c>
      <c r="AF63" s="16">
        <v>0</v>
      </c>
    </row>
    <row r="64" spans="1:32" x14ac:dyDescent="0.25">
      <c r="A64" s="11" t="s">
        <v>534</v>
      </c>
      <c r="B64" s="13">
        <v>3634</v>
      </c>
      <c r="C64" s="14">
        <f t="shared" si="1"/>
        <v>0</v>
      </c>
      <c r="D64" s="15">
        <v>3634</v>
      </c>
      <c r="E64" s="14">
        <v>0</v>
      </c>
      <c r="F64" s="16">
        <v>0</v>
      </c>
      <c r="G64" s="14">
        <v>0</v>
      </c>
      <c r="H64" s="16">
        <v>0</v>
      </c>
      <c r="I64" s="14">
        <v>0</v>
      </c>
      <c r="J64" s="16">
        <v>0</v>
      </c>
      <c r="K64" s="14">
        <v>0</v>
      </c>
      <c r="L64" s="16">
        <v>0</v>
      </c>
      <c r="M64" s="14">
        <v>0</v>
      </c>
      <c r="N64" s="16">
        <v>0</v>
      </c>
      <c r="O64" s="14">
        <v>0</v>
      </c>
      <c r="P64" s="16">
        <v>0</v>
      </c>
      <c r="Q64" s="14">
        <v>0</v>
      </c>
      <c r="R64" s="16">
        <v>0</v>
      </c>
      <c r="S64" s="14">
        <v>0</v>
      </c>
      <c r="T64" s="16">
        <v>0</v>
      </c>
      <c r="U64" s="14">
        <v>0</v>
      </c>
      <c r="V64" s="16">
        <v>0</v>
      </c>
      <c r="W64" s="14">
        <v>0</v>
      </c>
      <c r="X64" s="16">
        <v>0</v>
      </c>
      <c r="Y64" s="14" t="s">
        <v>582</v>
      </c>
      <c r="Z64" s="16" t="s">
        <v>582</v>
      </c>
      <c r="AA64" s="14">
        <v>0</v>
      </c>
      <c r="AB64" s="16">
        <v>0</v>
      </c>
      <c r="AC64" s="14">
        <v>0</v>
      </c>
      <c r="AD64" s="16">
        <v>0</v>
      </c>
      <c r="AE64" s="14">
        <v>100</v>
      </c>
      <c r="AF64" s="16">
        <v>0</v>
      </c>
    </row>
    <row r="65" spans="1:32" x14ac:dyDescent="0.25">
      <c r="A65" s="11" t="s">
        <v>535</v>
      </c>
      <c r="B65" s="13">
        <v>5325</v>
      </c>
      <c r="C65" s="14">
        <f t="shared" si="1"/>
        <v>0</v>
      </c>
      <c r="D65" s="15">
        <v>5325</v>
      </c>
      <c r="E65" s="14">
        <v>0</v>
      </c>
      <c r="F65" s="16">
        <v>0</v>
      </c>
      <c r="G65" s="14">
        <v>0</v>
      </c>
      <c r="H65" s="16">
        <v>0</v>
      </c>
      <c r="I65" s="14">
        <v>0</v>
      </c>
      <c r="J65" s="16">
        <v>0</v>
      </c>
      <c r="K65" s="14">
        <v>0</v>
      </c>
      <c r="L65" s="16">
        <v>0</v>
      </c>
      <c r="M65" s="14">
        <v>0</v>
      </c>
      <c r="N65" s="16">
        <v>0</v>
      </c>
      <c r="O65" s="14">
        <v>0</v>
      </c>
      <c r="P65" s="16">
        <v>0</v>
      </c>
      <c r="Q65" s="14">
        <v>0</v>
      </c>
      <c r="R65" s="16">
        <v>0</v>
      </c>
      <c r="S65" s="14">
        <v>0</v>
      </c>
      <c r="T65" s="16">
        <v>0</v>
      </c>
      <c r="U65" s="14">
        <v>0</v>
      </c>
      <c r="V65" s="16">
        <v>0</v>
      </c>
      <c r="W65" s="14">
        <v>0</v>
      </c>
      <c r="X65" s="16">
        <v>0</v>
      </c>
      <c r="Y65" s="14" t="s">
        <v>582</v>
      </c>
      <c r="Z65" s="16" t="s">
        <v>582</v>
      </c>
      <c r="AA65" s="14">
        <v>0</v>
      </c>
      <c r="AB65" s="16">
        <v>0</v>
      </c>
      <c r="AC65" s="14">
        <v>0</v>
      </c>
      <c r="AD65" s="16">
        <v>0</v>
      </c>
      <c r="AE65" s="14">
        <v>100</v>
      </c>
      <c r="AF65" s="16">
        <v>0</v>
      </c>
    </row>
    <row r="66" spans="1:32" x14ac:dyDescent="0.25">
      <c r="A66" s="11" t="s">
        <v>536</v>
      </c>
      <c r="B66" s="13">
        <v>5665</v>
      </c>
      <c r="C66" s="14">
        <f t="shared" si="1"/>
        <v>0</v>
      </c>
      <c r="D66" s="15">
        <v>5665</v>
      </c>
      <c r="E66" s="14">
        <v>0.91896140999999998</v>
      </c>
      <c r="F66" s="16">
        <v>0.11487492000000001</v>
      </c>
      <c r="G66" s="14">
        <v>10.21044843</v>
      </c>
      <c r="H66" s="16">
        <v>0.43024616999999998</v>
      </c>
      <c r="I66" s="14">
        <v>16.838597650000001</v>
      </c>
      <c r="J66" s="16">
        <v>0.49138693999999999</v>
      </c>
      <c r="K66" s="14">
        <v>18.026313479999999</v>
      </c>
      <c r="L66" s="16">
        <v>0.53424801</v>
      </c>
      <c r="M66" s="14">
        <v>11.14073117</v>
      </c>
      <c r="N66" s="16">
        <v>0.42781522</v>
      </c>
      <c r="O66" s="14">
        <v>4.8655922499999997</v>
      </c>
      <c r="P66" s="16">
        <v>0.28477724999999998</v>
      </c>
      <c r="Q66" s="14">
        <v>0.66541001</v>
      </c>
      <c r="R66" s="16">
        <v>0.11135643000000001</v>
      </c>
      <c r="S66" s="14">
        <v>0.10565045000000001</v>
      </c>
      <c r="T66" s="16">
        <v>4.3761050000000003E-2</v>
      </c>
      <c r="U66" s="14">
        <v>0.13699707999999999</v>
      </c>
      <c r="V66" s="16">
        <v>3.9404069999999999E-2</v>
      </c>
      <c r="W66" s="14">
        <v>0</v>
      </c>
      <c r="X66" s="16">
        <v>0</v>
      </c>
      <c r="Y66" s="14" t="s">
        <v>582</v>
      </c>
      <c r="Z66" s="16" t="s">
        <v>582</v>
      </c>
      <c r="AA66" s="14">
        <v>0</v>
      </c>
      <c r="AB66" s="16">
        <v>0</v>
      </c>
      <c r="AC66" s="14">
        <v>0</v>
      </c>
      <c r="AD66" s="16">
        <v>0</v>
      </c>
      <c r="AE66" s="14">
        <v>37.091298070000001</v>
      </c>
      <c r="AF66" s="16">
        <v>0.59112812999999997</v>
      </c>
    </row>
    <row r="67" spans="1:32" x14ac:dyDescent="0.25">
      <c r="A67" s="11" t="s">
        <v>537</v>
      </c>
      <c r="B67" s="13">
        <v>6971</v>
      </c>
      <c r="C67" s="14">
        <f t="shared" si="1"/>
        <v>0</v>
      </c>
      <c r="D67" s="15">
        <v>6971</v>
      </c>
      <c r="E67" s="14">
        <v>2.2239930299999999</v>
      </c>
      <c r="F67" s="16">
        <v>0.19672781</v>
      </c>
      <c r="G67" s="14">
        <v>16.44483421</v>
      </c>
      <c r="H67" s="16">
        <v>0.68547298000000001</v>
      </c>
      <c r="I67" s="14">
        <v>27.891649480000002</v>
      </c>
      <c r="J67" s="16">
        <v>0.71149921000000005</v>
      </c>
      <c r="K67" s="14">
        <v>30.83053052</v>
      </c>
      <c r="L67" s="16">
        <v>0.87836747000000004</v>
      </c>
      <c r="M67" s="14">
        <v>8.1938772499999999</v>
      </c>
      <c r="N67" s="16">
        <v>0.37662554999999998</v>
      </c>
      <c r="O67" s="14">
        <v>2.3128653699999999</v>
      </c>
      <c r="P67" s="16">
        <v>0.19112349000000001</v>
      </c>
      <c r="Q67" s="14">
        <v>0.74286174000000005</v>
      </c>
      <c r="R67" s="16">
        <v>0.12234505</v>
      </c>
      <c r="S67" s="14">
        <v>9.8175100000000001E-2</v>
      </c>
      <c r="T67" s="16">
        <v>2.9816280000000001E-2</v>
      </c>
      <c r="U67" s="14">
        <v>7.4942549999999997E-2</v>
      </c>
      <c r="V67" s="16">
        <v>3.460034E-2</v>
      </c>
      <c r="W67" s="14">
        <v>0</v>
      </c>
      <c r="X67" s="16">
        <v>0</v>
      </c>
      <c r="Y67" s="14" t="s">
        <v>582</v>
      </c>
      <c r="Z67" s="16" t="s">
        <v>582</v>
      </c>
      <c r="AA67" s="14">
        <v>0</v>
      </c>
      <c r="AB67" s="16">
        <v>0</v>
      </c>
      <c r="AC67" s="14">
        <v>0</v>
      </c>
      <c r="AD67" s="16">
        <v>0</v>
      </c>
      <c r="AE67" s="14">
        <v>11.18627077</v>
      </c>
      <c r="AF67" s="16">
        <v>0.51472196999999997</v>
      </c>
    </row>
    <row r="68" spans="1:32" x14ac:dyDescent="0.25">
      <c r="A68" s="11" t="s">
        <v>538</v>
      </c>
      <c r="B68" s="13">
        <v>12083</v>
      </c>
      <c r="C68" s="14">
        <f t="shared" si="1"/>
        <v>0</v>
      </c>
      <c r="D68" s="15">
        <v>12083</v>
      </c>
      <c r="E68" s="14">
        <v>2.28656828</v>
      </c>
      <c r="F68" s="16">
        <v>0.14072256</v>
      </c>
      <c r="G68" s="14">
        <v>18.209006720000001</v>
      </c>
      <c r="H68" s="16">
        <v>0.34314794999999998</v>
      </c>
      <c r="I68" s="14">
        <v>28.735715880000001</v>
      </c>
      <c r="J68" s="16">
        <v>0.39122804</v>
      </c>
      <c r="K68" s="14">
        <v>9.9152182799999995</v>
      </c>
      <c r="L68" s="16">
        <v>0.25214291</v>
      </c>
      <c r="M68" s="14">
        <v>3.6707112099999999</v>
      </c>
      <c r="N68" s="16">
        <v>0.17375377</v>
      </c>
      <c r="O68" s="14">
        <v>1.67663384</v>
      </c>
      <c r="P68" s="16">
        <v>0.10805671999999999</v>
      </c>
      <c r="Q68" s="14">
        <v>0.63532886</v>
      </c>
      <c r="R68" s="16">
        <v>7.5976070000000007E-2</v>
      </c>
      <c r="S68" s="14">
        <v>0.1256253</v>
      </c>
      <c r="T68" s="16">
        <v>3.5487930000000001E-2</v>
      </c>
      <c r="U68" s="14">
        <v>0.10398849</v>
      </c>
      <c r="V68" s="16">
        <v>3.0263559999999998E-2</v>
      </c>
      <c r="W68" s="14">
        <v>0</v>
      </c>
      <c r="X68" s="16">
        <v>0</v>
      </c>
      <c r="Y68" s="14" t="s">
        <v>582</v>
      </c>
      <c r="Z68" s="16" t="s">
        <v>582</v>
      </c>
      <c r="AA68" s="14">
        <v>0</v>
      </c>
      <c r="AB68" s="16">
        <v>0</v>
      </c>
      <c r="AC68" s="14">
        <v>0</v>
      </c>
      <c r="AD68" s="16">
        <v>0</v>
      </c>
      <c r="AE68" s="14">
        <v>34.641203150000003</v>
      </c>
      <c r="AF68" s="16">
        <v>0.37188750999999998</v>
      </c>
    </row>
    <row r="69" spans="1:32" x14ac:dyDescent="0.25">
      <c r="A69" s="11" t="s">
        <v>539</v>
      </c>
      <c r="B69" s="13">
        <v>4876</v>
      </c>
      <c r="C69" s="14">
        <f t="shared" si="1"/>
        <v>0</v>
      </c>
      <c r="D69" s="15">
        <v>4876</v>
      </c>
      <c r="E69" s="14">
        <v>0</v>
      </c>
      <c r="F69" s="16">
        <v>0</v>
      </c>
      <c r="G69" s="14">
        <v>0</v>
      </c>
      <c r="H69" s="16">
        <v>0</v>
      </c>
      <c r="I69" s="14">
        <v>0</v>
      </c>
      <c r="J69" s="16">
        <v>0</v>
      </c>
      <c r="K69" s="14">
        <v>0</v>
      </c>
      <c r="L69" s="16">
        <v>0</v>
      </c>
      <c r="M69" s="14">
        <v>0</v>
      </c>
      <c r="N69" s="16">
        <v>0</v>
      </c>
      <c r="O69" s="14">
        <v>0</v>
      </c>
      <c r="P69" s="16">
        <v>0</v>
      </c>
      <c r="Q69" s="14">
        <v>0</v>
      </c>
      <c r="R69" s="16">
        <v>0</v>
      </c>
      <c r="S69" s="14">
        <v>0</v>
      </c>
      <c r="T69" s="16">
        <v>0</v>
      </c>
      <c r="U69" s="14">
        <v>0</v>
      </c>
      <c r="V69" s="16">
        <v>0</v>
      </c>
      <c r="W69" s="14">
        <v>0</v>
      </c>
      <c r="X69" s="16">
        <v>0</v>
      </c>
      <c r="Y69" s="14" t="s">
        <v>582</v>
      </c>
      <c r="Z69" s="16" t="s">
        <v>582</v>
      </c>
      <c r="AA69" s="14">
        <v>0</v>
      </c>
      <c r="AB69" s="16">
        <v>0</v>
      </c>
      <c r="AC69" s="14">
        <v>0</v>
      </c>
      <c r="AD69" s="16">
        <v>0</v>
      </c>
      <c r="AE69" s="14">
        <v>100</v>
      </c>
      <c r="AF69" s="16">
        <v>0</v>
      </c>
    </row>
    <row r="70" spans="1:32" x14ac:dyDescent="0.25">
      <c r="A70" s="11" t="s">
        <v>540</v>
      </c>
      <c r="B70" s="13">
        <v>6036</v>
      </c>
      <c r="C70" s="14">
        <f t="shared" si="1"/>
        <v>0</v>
      </c>
      <c r="D70" s="15">
        <v>6036</v>
      </c>
      <c r="E70" s="14">
        <v>0.28233381000000002</v>
      </c>
      <c r="F70" s="16">
        <v>8.0283010000000002E-2</v>
      </c>
      <c r="G70" s="14">
        <v>1.9402666</v>
      </c>
      <c r="H70" s="16">
        <v>0.27848953999999998</v>
      </c>
      <c r="I70" s="14">
        <v>4.8495061100000001</v>
      </c>
      <c r="J70" s="16">
        <v>0.29738776</v>
      </c>
      <c r="K70" s="14">
        <v>14.337029729999999</v>
      </c>
      <c r="L70" s="16">
        <v>0.71820278999999998</v>
      </c>
      <c r="M70" s="14">
        <v>27.909967460000001</v>
      </c>
      <c r="N70" s="16">
        <v>0.97664638000000004</v>
      </c>
      <c r="O70" s="14">
        <v>18.350185239999998</v>
      </c>
      <c r="P70" s="16">
        <v>0.99430505000000002</v>
      </c>
      <c r="Q70" s="14">
        <v>4.0130176000000004</v>
      </c>
      <c r="R70" s="16">
        <v>0.37964948999999998</v>
      </c>
      <c r="S70" s="14">
        <v>0.13555864000000001</v>
      </c>
      <c r="T70" s="16">
        <v>4.7144140000000001E-2</v>
      </c>
      <c r="U70" s="14">
        <v>0</v>
      </c>
      <c r="V70" s="16">
        <v>0</v>
      </c>
      <c r="W70" s="14">
        <v>0</v>
      </c>
      <c r="X70" s="16">
        <v>0</v>
      </c>
      <c r="Y70" s="14" t="s">
        <v>582</v>
      </c>
      <c r="Z70" s="16" t="s">
        <v>582</v>
      </c>
      <c r="AA70" s="14">
        <v>0</v>
      </c>
      <c r="AB70" s="16">
        <v>0</v>
      </c>
      <c r="AC70" s="14">
        <v>0</v>
      </c>
      <c r="AD70" s="16">
        <v>0</v>
      </c>
      <c r="AE70" s="14">
        <v>28.182134810000001</v>
      </c>
      <c r="AF70" s="16">
        <v>1.29852605</v>
      </c>
    </row>
    <row r="71" spans="1:32" x14ac:dyDescent="0.25">
      <c r="A71" s="11" t="s">
        <v>541</v>
      </c>
      <c r="B71" s="13">
        <v>6115</v>
      </c>
      <c r="C71" s="14">
        <f t="shared" si="1"/>
        <v>0</v>
      </c>
      <c r="D71" s="15">
        <v>6115</v>
      </c>
      <c r="E71" s="14">
        <v>0.35097297</v>
      </c>
      <c r="F71" s="16">
        <v>7.6625120000000005E-2</v>
      </c>
      <c r="G71" s="14">
        <v>3.0550976900000002</v>
      </c>
      <c r="H71" s="16">
        <v>0.24354813</v>
      </c>
      <c r="I71" s="14">
        <v>17.36808027</v>
      </c>
      <c r="J71" s="16">
        <v>0.46494006999999998</v>
      </c>
      <c r="K71" s="14">
        <v>27.343891760000002</v>
      </c>
      <c r="L71" s="16">
        <v>0.67292428000000004</v>
      </c>
      <c r="M71" s="14">
        <v>18.9590733</v>
      </c>
      <c r="N71" s="16">
        <v>0.49471162000000002</v>
      </c>
      <c r="O71" s="14">
        <v>5.2477770599999998</v>
      </c>
      <c r="P71" s="16">
        <v>0.29887119000000001</v>
      </c>
      <c r="Q71" s="14">
        <v>1.8340975399999999</v>
      </c>
      <c r="R71" s="16">
        <v>0.1420981</v>
      </c>
      <c r="S71" s="14">
        <v>8.4524810000000006E-2</v>
      </c>
      <c r="T71" s="16">
        <v>3.7346560000000001E-2</v>
      </c>
      <c r="U71" s="14">
        <v>2.431171E-2</v>
      </c>
      <c r="V71" s="16">
        <v>1.7361250000000002E-2</v>
      </c>
      <c r="W71" s="14">
        <v>0</v>
      </c>
      <c r="X71" s="16">
        <v>0</v>
      </c>
      <c r="Y71" s="14" t="s">
        <v>582</v>
      </c>
      <c r="Z71" s="16" t="s">
        <v>582</v>
      </c>
      <c r="AA71" s="14">
        <v>0</v>
      </c>
      <c r="AB71" s="16">
        <v>0</v>
      </c>
      <c r="AC71" s="14">
        <v>0</v>
      </c>
      <c r="AD71" s="16">
        <v>0</v>
      </c>
      <c r="AE71" s="14">
        <v>25.732172890000001</v>
      </c>
      <c r="AF71" s="16">
        <v>0.58299268999999998</v>
      </c>
    </row>
    <row r="72" spans="1:32" x14ac:dyDescent="0.25">
      <c r="A72" s="11" t="s">
        <v>542</v>
      </c>
      <c r="B72" s="13">
        <v>7708</v>
      </c>
      <c r="C72" s="14">
        <f t="shared" si="1"/>
        <v>0</v>
      </c>
      <c r="D72" s="15">
        <v>7708</v>
      </c>
      <c r="E72" s="14">
        <v>0.39705089999999998</v>
      </c>
      <c r="F72" s="16">
        <v>6.9588520000000001E-2</v>
      </c>
      <c r="G72" s="14">
        <v>7.3902925399999999</v>
      </c>
      <c r="H72" s="16">
        <v>0.32060115</v>
      </c>
      <c r="I72" s="14">
        <v>24.455422540000001</v>
      </c>
      <c r="J72" s="16">
        <v>0.57327806999999997</v>
      </c>
      <c r="K72" s="14">
        <v>25.063166330000001</v>
      </c>
      <c r="L72" s="16">
        <v>0.51598880000000003</v>
      </c>
      <c r="M72" s="14">
        <v>10.74620425</v>
      </c>
      <c r="N72" s="16">
        <v>0.38137291000000001</v>
      </c>
      <c r="O72" s="14">
        <v>3.9513288100000001</v>
      </c>
      <c r="P72" s="16">
        <v>0.24981623</v>
      </c>
      <c r="Q72" s="14">
        <v>1.2929930300000001</v>
      </c>
      <c r="R72" s="16">
        <v>0.14742282000000001</v>
      </c>
      <c r="S72" s="14">
        <v>0.23675968</v>
      </c>
      <c r="T72" s="16">
        <v>5.3123789999999997E-2</v>
      </c>
      <c r="U72" s="14">
        <v>6.5681569999999995E-2</v>
      </c>
      <c r="V72" s="16">
        <v>3.2897599999999999E-2</v>
      </c>
      <c r="W72" s="14">
        <v>0</v>
      </c>
      <c r="X72" s="16">
        <v>0</v>
      </c>
      <c r="Y72" s="14" t="s">
        <v>582</v>
      </c>
      <c r="Z72" s="16" t="s">
        <v>582</v>
      </c>
      <c r="AA72" s="14">
        <v>0</v>
      </c>
      <c r="AB72" s="16">
        <v>0</v>
      </c>
      <c r="AC72" s="14">
        <v>0</v>
      </c>
      <c r="AD72" s="16">
        <v>0</v>
      </c>
      <c r="AE72" s="14">
        <v>26.401100339999999</v>
      </c>
      <c r="AF72" s="16">
        <v>0.54526195</v>
      </c>
    </row>
    <row r="73" spans="1:32" x14ac:dyDescent="0.25">
      <c r="A73" s="11" t="s">
        <v>543</v>
      </c>
      <c r="B73" s="13">
        <v>8249</v>
      </c>
      <c r="C73" s="14">
        <f t="shared" si="1"/>
        <v>0</v>
      </c>
      <c r="D73" s="15">
        <v>8249</v>
      </c>
      <c r="E73" s="14">
        <v>1.2903186499999999</v>
      </c>
      <c r="F73" s="16">
        <v>0.16568157999999999</v>
      </c>
      <c r="G73" s="14">
        <v>6.38104139</v>
      </c>
      <c r="H73" s="16">
        <v>0.36265733999999999</v>
      </c>
      <c r="I73" s="14">
        <v>33.786585240000001</v>
      </c>
      <c r="J73" s="16">
        <v>1.0714885999999999</v>
      </c>
      <c r="K73" s="14">
        <v>32.82308888</v>
      </c>
      <c r="L73" s="16">
        <v>1.03339515</v>
      </c>
      <c r="M73" s="14">
        <v>12.48226103</v>
      </c>
      <c r="N73" s="16">
        <v>0.43830849</v>
      </c>
      <c r="O73" s="14">
        <v>2.3993060700000002</v>
      </c>
      <c r="P73" s="16">
        <v>0.23146517</v>
      </c>
      <c r="Q73" s="14">
        <v>0.91471321000000005</v>
      </c>
      <c r="R73" s="16">
        <v>0.1376542</v>
      </c>
      <c r="S73" s="14">
        <v>9.8477419999999996E-2</v>
      </c>
      <c r="T73" s="16">
        <v>3.8842380000000003E-2</v>
      </c>
      <c r="U73" s="14">
        <v>0.12057065</v>
      </c>
      <c r="V73" s="16">
        <v>5.4324829999999998E-2</v>
      </c>
      <c r="W73" s="14">
        <v>0</v>
      </c>
      <c r="X73" s="16">
        <v>0</v>
      </c>
      <c r="Y73" s="14" t="s">
        <v>582</v>
      </c>
      <c r="Z73" s="16" t="s">
        <v>582</v>
      </c>
      <c r="AA73" s="14">
        <v>0</v>
      </c>
      <c r="AB73" s="16">
        <v>0</v>
      </c>
      <c r="AC73" s="14">
        <v>0</v>
      </c>
      <c r="AD73" s="16">
        <v>0</v>
      </c>
      <c r="AE73" s="14">
        <v>9.7036374599999995</v>
      </c>
      <c r="AF73" s="16">
        <v>0.51170599000000005</v>
      </c>
    </row>
    <row r="74" spans="1:32" x14ac:dyDescent="0.25">
      <c r="A74" s="11" t="s">
        <v>544</v>
      </c>
      <c r="B74" s="13">
        <v>4692</v>
      </c>
      <c r="C74" s="14">
        <f t="shared" si="1"/>
        <v>0</v>
      </c>
      <c r="D74" s="15">
        <v>4692</v>
      </c>
      <c r="E74" s="14">
        <v>0</v>
      </c>
      <c r="F74" s="16">
        <v>0</v>
      </c>
      <c r="G74" s="14">
        <v>0</v>
      </c>
      <c r="H74" s="16">
        <v>0</v>
      </c>
      <c r="I74" s="14">
        <v>0</v>
      </c>
      <c r="J74" s="16">
        <v>0</v>
      </c>
      <c r="K74" s="14">
        <v>0</v>
      </c>
      <c r="L74" s="16">
        <v>0</v>
      </c>
      <c r="M74" s="14">
        <v>0</v>
      </c>
      <c r="N74" s="16">
        <v>0</v>
      </c>
      <c r="O74" s="14">
        <v>0</v>
      </c>
      <c r="P74" s="16">
        <v>0</v>
      </c>
      <c r="Q74" s="14">
        <v>0</v>
      </c>
      <c r="R74" s="16">
        <v>0</v>
      </c>
      <c r="S74" s="14">
        <v>0</v>
      </c>
      <c r="T74" s="16">
        <v>0</v>
      </c>
      <c r="U74" s="14">
        <v>0</v>
      </c>
      <c r="V74" s="16">
        <v>0</v>
      </c>
      <c r="W74" s="14">
        <v>0</v>
      </c>
      <c r="X74" s="16">
        <v>0</v>
      </c>
      <c r="Y74" s="14" t="s">
        <v>582</v>
      </c>
      <c r="Z74" s="16" t="s">
        <v>582</v>
      </c>
      <c r="AA74" s="14">
        <v>0</v>
      </c>
      <c r="AB74" s="16">
        <v>0</v>
      </c>
      <c r="AC74" s="14">
        <v>0</v>
      </c>
      <c r="AD74" s="16">
        <v>0</v>
      </c>
      <c r="AE74" s="14">
        <v>100</v>
      </c>
      <c r="AF74" s="16">
        <v>0</v>
      </c>
    </row>
    <row r="75" spans="1:32" x14ac:dyDescent="0.25">
      <c r="A75" s="11" t="s">
        <v>545</v>
      </c>
      <c r="B75" s="13">
        <v>5375</v>
      </c>
      <c r="C75" s="14">
        <f t="shared" si="1"/>
        <v>0</v>
      </c>
      <c r="D75" s="15">
        <v>5375</v>
      </c>
      <c r="E75" s="14">
        <v>4.0935348200000004</v>
      </c>
      <c r="F75" s="16">
        <v>0.26529494999999997</v>
      </c>
      <c r="G75" s="14">
        <v>38.411971469999997</v>
      </c>
      <c r="H75" s="16">
        <v>0.82127271000000002</v>
      </c>
      <c r="I75" s="14">
        <v>21.304600350000001</v>
      </c>
      <c r="J75" s="16">
        <v>0.62390814999999999</v>
      </c>
      <c r="K75" s="14">
        <v>11.225619289999999</v>
      </c>
      <c r="L75" s="16">
        <v>0.52784445000000002</v>
      </c>
      <c r="M75" s="14">
        <v>2.74004198</v>
      </c>
      <c r="N75" s="16">
        <v>0.23600578999999999</v>
      </c>
      <c r="O75" s="14">
        <v>0.96754662999999996</v>
      </c>
      <c r="P75" s="16">
        <v>0.1361253</v>
      </c>
      <c r="Q75" s="14">
        <v>0.24021755</v>
      </c>
      <c r="R75" s="16">
        <v>7.0930519999999997E-2</v>
      </c>
      <c r="S75" s="14">
        <v>3.7291009999999999E-2</v>
      </c>
      <c r="T75" s="16">
        <v>2.539338E-2</v>
      </c>
      <c r="U75" s="14">
        <v>6.7300540000000006E-2</v>
      </c>
      <c r="V75" s="16">
        <v>3.7649090000000003E-2</v>
      </c>
      <c r="W75" s="14">
        <v>0</v>
      </c>
      <c r="X75" s="16">
        <v>0</v>
      </c>
      <c r="Y75" s="14" t="s">
        <v>582</v>
      </c>
      <c r="Z75" s="16" t="s">
        <v>582</v>
      </c>
      <c r="AA75" s="14">
        <v>0</v>
      </c>
      <c r="AB75" s="16">
        <v>0</v>
      </c>
      <c r="AC75" s="14">
        <v>0</v>
      </c>
      <c r="AD75" s="16">
        <v>0</v>
      </c>
      <c r="AE75" s="14">
        <v>20.911876339999999</v>
      </c>
      <c r="AF75" s="16">
        <v>0.93860975999999996</v>
      </c>
    </row>
    <row r="76" spans="1:32" x14ac:dyDescent="0.25">
      <c r="A76" s="11" t="s">
        <v>546</v>
      </c>
      <c r="B76" s="13">
        <v>14167</v>
      </c>
      <c r="C76" s="14">
        <f t="shared" si="1"/>
        <v>0</v>
      </c>
      <c r="D76" s="15">
        <v>14167</v>
      </c>
      <c r="E76" s="14">
        <v>2.49256733</v>
      </c>
      <c r="F76" s="16">
        <v>0.18022594</v>
      </c>
      <c r="G76" s="14">
        <v>16.668572820000001</v>
      </c>
      <c r="H76" s="16">
        <v>0.36423902000000002</v>
      </c>
      <c r="I76" s="14">
        <v>40.510847699999999</v>
      </c>
      <c r="J76" s="16">
        <v>0.57017731999999999</v>
      </c>
      <c r="K76" s="14">
        <v>10.012444970000001</v>
      </c>
      <c r="L76" s="16">
        <v>0.39035202000000002</v>
      </c>
      <c r="M76" s="14">
        <v>2.7429750199999998</v>
      </c>
      <c r="N76" s="16">
        <v>0.15933464</v>
      </c>
      <c r="O76" s="14">
        <v>0.93639212999999999</v>
      </c>
      <c r="P76" s="16">
        <v>8.3356180000000002E-2</v>
      </c>
      <c r="Q76" s="14">
        <v>0.27141031999999998</v>
      </c>
      <c r="R76" s="16">
        <v>6.5022330000000003E-2</v>
      </c>
      <c r="S76" s="14">
        <v>6.1802559999999999E-2</v>
      </c>
      <c r="T76" s="16">
        <v>2.581553E-2</v>
      </c>
      <c r="U76" s="14">
        <v>0.13295555000000001</v>
      </c>
      <c r="V76" s="16">
        <v>4.6012709999999998E-2</v>
      </c>
      <c r="W76" s="14">
        <v>0</v>
      </c>
      <c r="X76" s="16">
        <v>0</v>
      </c>
      <c r="Y76" s="14" t="s">
        <v>582</v>
      </c>
      <c r="Z76" s="16" t="s">
        <v>582</v>
      </c>
      <c r="AA76" s="14">
        <v>0</v>
      </c>
      <c r="AB76" s="16">
        <v>0</v>
      </c>
      <c r="AC76" s="14">
        <v>0</v>
      </c>
      <c r="AD76" s="16">
        <v>0</v>
      </c>
      <c r="AE76" s="14">
        <v>26.170031609999999</v>
      </c>
      <c r="AF76" s="16">
        <v>0.50633523000000003</v>
      </c>
    </row>
    <row r="77" spans="1:32" x14ac:dyDescent="0.25">
      <c r="A77" s="11" t="s">
        <v>547</v>
      </c>
      <c r="B77" s="13">
        <v>6062</v>
      </c>
      <c r="C77" s="14">
        <f t="shared" si="1"/>
        <v>0</v>
      </c>
      <c r="D77" s="15">
        <v>6062</v>
      </c>
      <c r="E77" s="14">
        <v>3.0518361199999999</v>
      </c>
      <c r="F77" s="16">
        <v>0.19453649000000001</v>
      </c>
      <c r="G77" s="14">
        <v>10.40858454</v>
      </c>
      <c r="H77" s="16">
        <v>0.44787058000000002</v>
      </c>
      <c r="I77" s="14">
        <v>36.804382480000001</v>
      </c>
      <c r="J77" s="16">
        <v>0.75618839999999998</v>
      </c>
      <c r="K77" s="14">
        <v>22.2614868</v>
      </c>
      <c r="L77" s="16">
        <v>0.64608204999999996</v>
      </c>
      <c r="M77" s="14">
        <v>11.826067979999999</v>
      </c>
      <c r="N77" s="16">
        <v>0.59396654999999998</v>
      </c>
      <c r="O77" s="14">
        <v>5.18349277</v>
      </c>
      <c r="P77" s="16">
        <v>0.35348468</v>
      </c>
      <c r="Q77" s="14">
        <v>0.36429738</v>
      </c>
      <c r="R77" s="16">
        <v>8.6280490000000001E-2</v>
      </c>
      <c r="S77" s="14">
        <v>2.678637E-2</v>
      </c>
      <c r="T77" s="16">
        <v>2.5928969999999999E-2</v>
      </c>
      <c r="U77" s="14">
        <v>4.973292E-2</v>
      </c>
      <c r="V77" s="16">
        <v>2.9525240000000001E-2</v>
      </c>
      <c r="W77" s="14">
        <v>0</v>
      </c>
      <c r="X77" s="16">
        <v>0</v>
      </c>
      <c r="Y77" s="14" t="s">
        <v>582</v>
      </c>
      <c r="Z77" s="16" t="s">
        <v>582</v>
      </c>
      <c r="AA77" s="14">
        <v>0</v>
      </c>
      <c r="AB77" s="16">
        <v>0</v>
      </c>
      <c r="AC77" s="14">
        <v>0</v>
      </c>
      <c r="AD77" s="16">
        <v>0</v>
      </c>
      <c r="AE77" s="14">
        <v>10.023332630000001</v>
      </c>
      <c r="AF77" s="16">
        <v>0.52907952000000003</v>
      </c>
    </row>
    <row r="78" spans="1:32" x14ac:dyDescent="0.25">
      <c r="A78" s="11" t="s">
        <v>548</v>
      </c>
      <c r="B78" s="13">
        <v>5826</v>
      </c>
      <c r="C78" s="14">
        <f t="shared" si="1"/>
        <v>0</v>
      </c>
      <c r="D78" s="15">
        <v>5826</v>
      </c>
      <c r="E78" s="14">
        <v>0</v>
      </c>
      <c r="F78" s="16">
        <v>0</v>
      </c>
      <c r="G78" s="14">
        <v>0</v>
      </c>
      <c r="H78" s="16">
        <v>0</v>
      </c>
      <c r="I78" s="14">
        <v>0</v>
      </c>
      <c r="J78" s="16">
        <v>0</v>
      </c>
      <c r="K78" s="14">
        <v>0</v>
      </c>
      <c r="L78" s="16">
        <v>0</v>
      </c>
      <c r="M78" s="14">
        <v>0</v>
      </c>
      <c r="N78" s="16">
        <v>0</v>
      </c>
      <c r="O78" s="14">
        <v>0</v>
      </c>
      <c r="P78" s="16">
        <v>0</v>
      </c>
      <c r="Q78" s="14">
        <v>0</v>
      </c>
      <c r="R78" s="16">
        <v>0</v>
      </c>
      <c r="S78" s="14">
        <v>0</v>
      </c>
      <c r="T78" s="16">
        <v>0</v>
      </c>
      <c r="U78" s="14">
        <v>0</v>
      </c>
      <c r="V78" s="16">
        <v>0</v>
      </c>
      <c r="W78" s="14">
        <v>0</v>
      </c>
      <c r="X78" s="16">
        <v>0</v>
      </c>
      <c r="Y78" s="14" t="s">
        <v>582</v>
      </c>
      <c r="Z78" s="16" t="s">
        <v>582</v>
      </c>
      <c r="AA78" s="14">
        <v>0</v>
      </c>
      <c r="AB78" s="16">
        <v>0</v>
      </c>
      <c r="AC78" s="14">
        <v>0</v>
      </c>
      <c r="AD78" s="16">
        <v>0</v>
      </c>
      <c r="AE78" s="14">
        <v>100</v>
      </c>
      <c r="AF78" s="16">
        <v>0</v>
      </c>
    </row>
    <row r="79" spans="1:32" ht="24.95" customHeight="1" x14ac:dyDescent="0.25">
      <c r="A79" s="11" t="s">
        <v>549</v>
      </c>
      <c r="B79" s="13">
        <v>1657</v>
      </c>
      <c r="C79" s="14">
        <f t="shared" si="1"/>
        <v>0</v>
      </c>
      <c r="D79" s="15">
        <v>1657</v>
      </c>
      <c r="E79" s="14">
        <v>0</v>
      </c>
      <c r="F79" s="16">
        <v>0</v>
      </c>
      <c r="G79" s="14">
        <v>0</v>
      </c>
      <c r="H79" s="16">
        <v>0</v>
      </c>
      <c r="I79" s="14">
        <v>0</v>
      </c>
      <c r="J79" s="16">
        <v>0</v>
      </c>
      <c r="K79" s="14">
        <v>0</v>
      </c>
      <c r="L79" s="16">
        <v>0</v>
      </c>
      <c r="M79" s="14">
        <v>0</v>
      </c>
      <c r="N79" s="16">
        <v>0</v>
      </c>
      <c r="O79" s="14">
        <v>0</v>
      </c>
      <c r="P79" s="16">
        <v>0</v>
      </c>
      <c r="Q79" s="14">
        <v>0</v>
      </c>
      <c r="R79" s="16">
        <v>0</v>
      </c>
      <c r="S79" s="14">
        <v>0</v>
      </c>
      <c r="T79" s="16">
        <v>0</v>
      </c>
      <c r="U79" s="14">
        <v>0</v>
      </c>
      <c r="V79" s="16">
        <v>0</v>
      </c>
      <c r="W79" s="14">
        <v>0</v>
      </c>
      <c r="X79" s="16">
        <v>0</v>
      </c>
      <c r="Y79" s="14" t="s">
        <v>582</v>
      </c>
      <c r="Z79" s="16" t="s">
        <v>582</v>
      </c>
      <c r="AA79" s="14">
        <v>0</v>
      </c>
      <c r="AB79" s="16">
        <v>0</v>
      </c>
      <c r="AC79" s="14">
        <v>0</v>
      </c>
      <c r="AD79" s="16">
        <v>0</v>
      </c>
      <c r="AE79" s="14">
        <v>100</v>
      </c>
      <c r="AF79" s="16">
        <v>0</v>
      </c>
    </row>
    <row r="80" spans="1:32" x14ac:dyDescent="0.25">
      <c r="A80" s="11" t="s">
        <v>550</v>
      </c>
      <c r="B80" s="13">
        <v>7841</v>
      </c>
      <c r="C80" s="14">
        <f t="shared" si="1"/>
        <v>0</v>
      </c>
      <c r="D80" s="15">
        <v>7841</v>
      </c>
      <c r="E80" s="14">
        <v>0</v>
      </c>
      <c r="F80" s="16">
        <v>0</v>
      </c>
      <c r="G80" s="14">
        <v>0</v>
      </c>
      <c r="H80" s="16">
        <v>0</v>
      </c>
      <c r="I80" s="14">
        <v>0</v>
      </c>
      <c r="J80" s="16">
        <v>0</v>
      </c>
      <c r="K80" s="14">
        <v>0</v>
      </c>
      <c r="L80" s="16">
        <v>0</v>
      </c>
      <c r="M80" s="14">
        <v>0</v>
      </c>
      <c r="N80" s="16">
        <v>0</v>
      </c>
      <c r="O80" s="14">
        <v>0</v>
      </c>
      <c r="P80" s="16">
        <v>0</v>
      </c>
      <c r="Q80" s="14">
        <v>0</v>
      </c>
      <c r="R80" s="16">
        <v>0</v>
      </c>
      <c r="S80" s="14">
        <v>0</v>
      </c>
      <c r="T80" s="16">
        <v>0</v>
      </c>
      <c r="U80" s="14">
        <v>0</v>
      </c>
      <c r="V80" s="16">
        <v>0</v>
      </c>
      <c r="W80" s="14">
        <v>0</v>
      </c>
      <c r="X80" s="16">
        <v>0</v>
      </c>
      <c r="Y80" s="14" t="s">
        <v>582</v>
      </c>
      <c r="Z80" s="16" t="s">
        <v>582</v>
      </c>
      <c r="AA80" s="14">
        <v>0</v>
      </c>
      <c r="AB80" s="16">
        <v>0</v>
      </c>
      <c r="AC80" s="14">
        <v>0</v>
      </c>
      <c r="AD80" s="16">
        <v>0</v>
      </c>
      <c r="AE80" s="14">
        <v>100</v>
      </c>
      <c r="AF80" s="16">
        <v>0</v>
      </c>
    </row>
    <row r="81" spans="1:32" x14ac:dyDescent="0.25">
      <c r="A81" s="19" t="s">
        <v>551</v>
      </c>
      <c r="B81" s="13">
        <v>8861</v>
      </c>
      <c r="C81" s="14">
        <f t="shared" si="1"/>
        <v>0</v>
      </c>
      <c r="D81" s="15">
        <v>8861</v>
      </c>
      <c r="E81" s="14">
        <v>1.6104963800000001</v>
      </c>
      <c r="F81" s="16">
        <v>0.20118827</v>
      </c>
      <c r="G81" s="14">
        <v>20.39077764</v>
      </c>
      <c r="H81" s="16">
        <v>1.0102669200000001</v>
      </c>
      <c r="I81" s="14">
        <v>43.231896919999997</v>
      </c>
      <c r="J81" s="16">
        <v>0.93065858000000001</v>
      </c>
      <c r="K81" s="14">
        <v>20.011781030000002</v>
      </c>
      <c r="L81" s="16">
        <v>0.85433488000000002</v>
      </c>
      <c r="M81" s="14">
        <v>4.6919258499999996</v>
      </c>
      <c r="N81" s="16">
        <v>0.40139872999999998</v>
      </c>
      <c r="O81" s="14">
        <v>1.07261622</v>
      </c>
      <c r="P81" s="16">
        <v>0.19197402</v>
      </c>
      <c r="Q81" s="14">
        <v>0.77419959000000005</v>
      </c>
      <c r="R81" s="16">
        <v>0.12650811000000001</v>
      </c>
      <c r="S81" s="14">
        <v>0</v>
      </c>
      <c r="T81" s="16">
        <v>0</v>
      </c>
      <c r="U81" s="14">
        <v>1.9107969999999998E-2</v>
      </c>
      <c r="V81" s="16">
        <v>1.8965699999999999E-2</v>
      </c>
      <c r="W81" s="14">
        <v>0</v>
      </c>
      <c r="X81" s="16">
        <v>0</v>
      </c>
      <c r="Y81" s="14" t="s">
        <v>582</v>
      </c>
      <c r="Z81" s="16" t="s">
        <v>582</v>
      </c>
      <c r="AA81" s="14">
        <v>0</v>
      </c>
      <c r="AB81" s="16">
        <v>0</v>
      </c>
      <c r="AC81" s="14">
        <v>0</v>
      </c>
      <c r="AD81" s="16">
        <v>0</v>
      </c>
      <c r="AE81" s="14">
        <v>8.1971984100000004</v>
      </c>
      <c r="AF81" s="16">
        <v>0.69604946999999995</v>
      </c>
    </row>
    <row r="82" spans="1:32"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c r="U82" s="20" t="s">
        <v>552</v>
      </c>
      <c r="V82" s="20" t="s">
        <v>552</v>
      </c>
      <c r="W82" s="20" t="s">
        <v>552</v>
      </c>
      <c r="X82" s="20" t="s">
        <v>552</v>
      </c>
      <c r="Y82" s="20" t="s">
        <v>552</v>
      </c>
      <c r="Z82" s="20" t="s">
        <v>552</v>
      </c>
      <c r="AA82" s="20" t="s">
        <v>552</v>
      </c>
      <c r="AB82" s="20" t="s">
        <v>552</v>
      </c>
      <c r="AC82" s="20" t="s">
        <v>552</v>
      </c>
      <c r="AD82" s="20" t="s">
        <v>552</v>
      </c>
      <c r="AE82" s="20" t="s">
        <v>552</v>
      </c>
      <c r="AF82" s="20" t="s">
        <v>552</v>
      </c>
    </row>
    <row r="83" spans="1:32" x14ac:dyDescent="0.25">
      <c r="A83" s="3" t="s">
        <v>553</v>
      </c>
    </row>
    <row r="84" spans="1:32" x14ac:dyDescent="0.25">
      <c r="A84" s="26" t="s">
        <v>554</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row>
    <row r="85" spans="1:32" x14ac:dyDescent="0.25">
      <c r="A85" s="26" t="s">
        <v>555</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row>
    <row r="86" spans="1:32" ht="30" customHeight="1" x14ac:dyDescent="0.25">
      <c r="A86" s="26" t="s">
        <v>556</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row>
    <row r="87" spans="1:32" ht="30" customHeight="1" x14ac:dyDescent="0.25">
      <c r="A87" s="26" t="s">
        <v>552</v>
      </c>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row>
    <row r="88" spans="1:32" ht="30" customHeight="1" x14ac:dyDescent="0.25">
      <c r="A88" s="26" t="s">
        <v>557</v>
      </c>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row>
    <row r="89" spans="1:32" ht="30" customHeight="1" x14ac:dyDescent="0.25">
      <c r="A89" s="26" t="s">
        <v>558</v>
      </c>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row>
    <row r="90" spans="1:32" ht="30" customHeight="1" x14ac:dyDescent="0.25">
      <c r="A90" s="26" t="s">
        <v>559</v>
      </c>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row>
    <row r="91" spans="1:32" ht="30" customHeight="1" x14ac:dyDescent="0.25">
      <c r="A91" s="26" t="s">
        <v>560</v>
      </c>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row>
    <row r="92" spans="1:32" ht="30" customHeight="1" x14ac:dyDescent="0.25">
      <c r="A92" s="26" t="s">
        <v>561</v>
      </c>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row>
    <row r="93" spans="1:32" ht="30" customHeight="1" x14ac:dyDescent="0.25">
      <c r="A93" s="26" t="s">
        <v>562</v>
      </c>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row>
    <row r="94" spans="1:32" ht="30" customHeight="1" x14ac:dyDescent="0.25">
      <c r="A94" s="26" t="s">
        <v>563</v>
      </c>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row>
    <row r="95" spans="1:32" ht="30" customHeight="1" x14ac:dyDescent="0.25">
      <c r="A95" s="26" t="s">
        <v>564</v>
      </c>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row>
    <row r="96" spans="1:32" ht="30" customHeight="1" x14ac:dyDescent="0.25">
      <c r="A96" s="26" t="s">
        <v>565</v>
      </c>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row>
  </sheetData>
  <mergeCells count="29">
    <mergeCell ref="A94:AF94"/>
    <mergeCell ref="A95:AF95"/>
    <mergeCell ref="A96:AF96"/>
    <mergeCell ref="A89:AF89"/>
    <mergeCell ref="A90:AF90"/>
    <mergeCell ref="A91:AF91"/>
    <mergeCell ref="A92:AF92"/>
    <mergeCell ref="A93:AF93"/>
    <mergeCell ref="A84:AF84"/>
    <mergeCell ref="A85:AF85"/>
    <mergeCell ref="A86:AF86"/>
    <mergeCell ref="A87:AF87"/>
    <mergeCell ref="A88:AF88"/>
    <mergeCell ref="Y4:Z4"/>
    <mergeCell ref="AA4:AB4"/>
    <mergeCell ref="AC4:AD4"/>
    <mergeCell ref="AE4:AF4"/>
    <mergeCell ref="A1:AF1"/>
    <mergeCell ref="A2:AF2"/>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23" t="s">
        <v>456</v>
      </c>
      <c r="B1" s="24"/>
      <c r="C1" s="24"/>
      <c r="D1" s="24"/>
      <c r="E1" s="24"/>
      <c r="F1" s="24"/>
      <c r="G1" s="24"/>
      <c r="H1" s="24"/>
      <c r="I1" s="24"/>
      <c r="J1" s="24"/>
      <c r="K1" s="24"/>
      <c r="L1" s="24"/>
      <c r="M1" s="24"/>
      <c r="N1" s="24"/>
      <c r="O1" s="24"/>
      <c r="P1" s="24"/>
      <c r="Q1" s="24"/>
      <c r="R1" s="24"/>
      <c r="S1" s="24"/>
      <c r="T1" s="24"/>
    </row>
    <row r="2" spans="1:20" x14ac:dyDescent="0.25">
      <c r="A2" s="25" t="s">
        <v>966</v>
      </c>
      <c r="B2" s="24"/>
      <c r="C2" s="24"/>
      <c r="D2" s="24"/>
      <c r="E2" s="24"/>
      <c r="F2" s="24"/>
      <c r="G2" s="24"/>
      <c r="H2" s="24"/>
      <c r="I2" s="24"/>
      <c r="J2" s="24"/>
      <c r="K2" s="24"/>
      <c r="L2" s="24"/>
      <c r="M2" s="24"/>
      <c r="N2" s="24"/>
      <c r="O2" s="24"/>
      <c r="P2" s="24"/>
      <c r="Q2" s="24"/>
      <c r="R2" s="24"/>
      <c r="S2" s="24"/>
      <c r="T2" s="24"/>
    </row>
    <row r="4" spans="1:20" ht="30" customHeight="1" x14ac:dyDescent="0.25">
      <c r="A4" s="4"/>
      <c r="B4" s="5" t="s">
        <v>458</v>
      </c>
      <c r="C4" s="5" t="s">
        <v>459</v>
      </c>
      <c r="D4" s="6" t="s">
        <v>458</v>
      </c>
      <c r="E4" s="21" t="s">
        <v>967</v>
      </c>
      <c r="F4" s="22"/>
      <c r="G4" s="21" t="s">
        <v>968</v>
      </c>
      <c r="H4" s="22"/>
      <c r="I4" s="21" t="s">
        <v>969</v>
      </c>
      <c r="J4" s="22"/>
      <c r="K4" s="21" t="s">
        <v>579</v>
      </c>
      <c r="L4" s="22"/>
      <c r="M4" s="21" t="s">
        <v>580</v>
      </c>
      <c r="N4" s="22"/>
      <c r="O4" s="21" t="s">
        <v>468</v>
      </c>
      <c r="P4" s="22"/>
      <c r="Q4" s="21" t="s">
        <v>469</v>
      </c>
      <c r="R4" s="22"/>
      <c r="S4" s="21" t="s">
        <v>581</v>
      </c>
      <c r="T4" s="22"/>
    </row>
    <row r="5" spans="1:20" x14ac:dyDescent="0.25">
      <c r="A5" s="7"/>
      <c r="B5" s="8" t="s">
        <v>471</v>
      </c>
      <c r="C5" s="8" t="s">
        <v>472</v>
      </c>
      <c r="D5" s="7" t="s">
        <v>473</v>
      </c>
      <c r="E5" s="8" t="s">
        <v>474</v>
      </c>
      <c r="F5" s="7" t="s">
        <v>475</v>
      </c>
      <c r="G5" s="8" t="s">
        <v>474</v>
      </c>
      <c r="H5" s="7" t="s">
        <v>475</v>
      </c>
      <c r="I5" s="8" t="s">
        <v>474</v>
      </c>
      <c r="J5" s="7" t="s">
        <v>475</v>
      </c>
      <c r="K5" s="8" t="s">
        <v>474</v>
      </c>
      <c r="L5" s="7" t="s">
        <v>475</v>
      </c>
      <c r="M5" s="8" t="s">
        <v>474</v>
      </c>
      <c r="N5" s="7" t="s">
        <v>475</v>
      </c>
      <c r="O5" s="8" t="s">
        <v>474</v>
      </c>
      <c r="P5" s="7" t="s">
        <v>475</v>
      </c>
      <c r="Q5" s="8" t="s">
        <v>474</v>
      </c>
      <c r="R5" s="7" t="s">
        <v>475</v>
      </c>
      <c r="S5" s="8" t="s">
        <v>474</v>
      </c>
      <c r="T5" s="7" t="s">
        <v>475</v>
      </c>
    </row>
    <row r="6" spans="1:20" x14ac:dyDescent="0.25">
      <c r="A6" s="9" t="s">
        <v>452</v>
      </c>
      <c r="B6" s="10"/>
      <c r="C6" s="10"/>
      <c r="D6" s="11"/>
      <c r="E6" s="10"/>
      <c r="F6" s="11"/>
      <c r="G6" s="10"/>
      <c r="H6" s="11"/>
      <c r="I6" s="10"/>
      <c r="J6" s="11"/>
      <c r="K6" s="10"/>
      <c r="L6" s="11"/>
      <c r="M6" s="10"/>
      <c r="N6" s="11"/>
      <c r="O6" s="10"/>
      <c r="P6" s="11"/>
      <c r="Q6" s="10"/>
      <c r="R6" s="11"/>
      <c r="S6" s="10"/>
      <c r="T6" s="12"/>
    </row>
    <row r="7" spans="1:20" x14ac:dyDescent="0.25">
      <c r="A7" s="11" t="s">
        <v>476</v>
      </c>
      <c r="B7" s="13">
        <v>14530</v>
      </c>
      <c r="C7" s="14">
        <f t="shared" ref="C7:C41" si="0">(0/B7*100)</f>
        <v>0</v>
      </c>
      <c r="D7" s="15">
        <v>14530</v>
      </c>
      <c r="E7" s="14">
        <v>34.421457789999998</v>
      </c>
      <c r="F7" s="16">
        <v>0.65121015999999998</v>
      </c>
      <c r="G7" s="14">
        <v>17.916773249999999</v>
      </c>
      <c r="H7" s="16">
        <v>0.43141590000000002</v>
      </c>
      <c r="I7" s="14">
        <v>18.670819290000001</v>
      </c>
      <c r="J7" s="16">
        <v>0.47585532000000003</v>
      </c>
      <c r="K7" s="14">
        <v>0</v>
      </c>
      <c r="L7" s="16">
        <v>0</v>
      </c>
      <c r="M7" s="14" t="s">
        <v>582</v>
      </c>
      <c r="N7" s="16" t="s">
        <v>582</v>
      </c>
      <c r="O7" s="14">
        <v>0</v>
      </c>
      <c r="P7" s="16">
        <v>0</v>
      </c>
      <c r="Q7" s="14">
        <v>0</v>
      </c>
      <c r="R7" s="16">
        <v>0</v>
      </c>
      <c r="S7" s="14">
        <v>28.99094968</v>
      </c>
      <c r="T7" s="16">
        <v>1.0033242600000001</v>
      </c>
    </row>
    <row r="8" spans="1:20" x14ac:dyDescent="0.25">
      <c r="A8" s="11" t="s">
        <v>478</v>
      </c>
      <c r="B8" s="13">
        <v>7007</v>
      </c>
      <c r="C8" s="14">
        <f t="shared" si="0"/>
        <v>0</v>
      </c>
      <c r="D8" s="15">
        <v>7007</v>
      </c>
      <c r="E8" s="14">
        <v>0</v>
      </c>
      <c r="F8" s="16">
        <v>0</v>
      </c>
      <c r="G8" s="14">
        <v>0</v>
      </c>
      <c r="H8" s="16">
        <v>0</v>
      </c>
      <c r="I8" s="14">
        <v>0</v>
      </c>
      <c r="J8" s="16">
        <v>0</v>
      </c>
      <c r="K8" s="14">
        <v>0</v>
      </c>
      <c r="L8" s="16">
        <v>0</v>
      </c>
      <c r="M8" s="14" t="s">
        <v>582</v>
      </c>
      <c r="N8" s="16" t="s">
        <v>582</v>
      </c>
      <c r="O8" s="14">
        <v>0</v>
      </c>
      <c r="P8" s="16">
        <v>0</v>
      </c>
      <c r="Q8" s="14">
        <v>0</v>
      </c>
      <c r="R8" s="16">
        <v>0</v>
      </c>
      <c r="S8" s="14">
        <v>100</v>
      </c>
      <c r="T8" s="16">
        <v>0</v>
      </c>
    </row>
    <row r="9" spans="1:20" x14ac:dyDescent="0.25">
      <c r="A9" s="11" t="s">
        <v>479</v>
      </c>
      <c r="B9" s="13">
        <v>9651</v>
      </c>
      <c r="C9" s="14">
        <f t="shared" si="0"/>
        <v>0</v>
      </c>
      <c r="D9" s="15">
        <v>9651</v>
      </c>
      <c r="E9" s="14">
        <v>20.102763899999999</v>
      </c>
      <c r="F9" s="16">
        <v>0.75526134</v>
      </c>
      <c r="G9" s="14">
        <v>9.3143113599999996</v>
      </c>
      <c r="H9" s="16">
        <v>0.40363320000000003</v>
      </c>
      <c r="I9" s="14">
        <v>7.5082410299999998</v>
      </c>
      <c r="J9" s="16">
        <v>0.46891476999999998</v>
      </c>
      <c r="K9" s="14">
        <v>0</v>
      </c>
      <c r="L9" s="16">
        <v>0</v>
      </c>
      <c r="M9" s="14" t="s">
        <v>582</v>
      </c>
      <c r="N9" s="16" t="s">
        <v>582</v>
      </c>
      <c r="O9" s="14">
        <v>0</v>
      </c>
      <c r="P9" s="16">
        <v>0</v>
      </c>
      <c r="Q9" s="14">
        <v>0</v>
      </c>
      <c r="R9" s="16">
        <v>0</v>
      </c>
      <c r="S9" s="14">
        <v>63.074683720000003</v>
      </c>
      <c r="T9" s="16">
        <v>0.95016515999999995</v>
      </c>
    </row>
    <row r="10" spans="1:20" x14ac:dyDescent="0.25">
      <c r="A10" s="11" t="s">
        <v>480</v>
      </c>
      <c r="B10" s="13">
        <v>20058</v>
      </c>
      <c r="C10" s="14">
        <f t="shared" si="0"/>
        <v>0</v>
      </c>
      <c r="D10" s="15">
        <v>20058</v>
      </c>
      <c r="E10" s="14">
        <v>0</v>
      </c>
      <c r="F10" s="16">
        <v>0</v>
      </c>
      <c r="G10" s="14">
        <v>0</v>
      </c>
      <c r="H10" s="16">
        <v>0</v>
      </c>
      <c r="I10" s="14">
        <v>0</v>
      </c>
      <c r="J10" s="16">
        <v>0</v>
      </c>
      <c r="K10" s="14">
        <v>0</v>
      </c>
      <c r="L10" s="16">
        <v>0</v>
      </c>
      <c r="M10" s="14" t="s">
        <v>582</v>
      </c>
      <c r="N10" s="16" t="s">
        <v>582</v>
      </c>
      <c r="O10" s="14">
        <v>0</v>
      </c>
      <c r="P10" s="16">
        <v>0</v>
      </c>
      <c r="Q10" s="14">
        <v>0</v>
      </c>
      <c r="R10" s="16">
        <v>0</v>
      </c>
      <c r="S10" s="14">
        <v>100</v>
      </c>
      <c r="T10" s="16">
        <v>0</v>
      </c>
    </row>
    <row r="11" spans="1:20" x14ac:dyDescent="0.25">
      <c r="A11" s="11" t="s">
        <v>481</v>
      </c>
      <c r="B11" s="13">
        <v>7053</v>
      </c>
      <c r="C11" s="14">
        <f t="shared" si="0"/>
        <v>0</v>
      </c>
      <c r="D11" s="15">
        <v>7053</v>
      </c>
      <c r="E11" s="14">
        <v>0</v>
      </c>
      <c r="F11" s="16">
        <v>0</v>
      </c>
      <c r="G11" s="14">
        <v>0</v>
      </c>
      <c r="H11" s="16">
        <v>0</v>
      </c>
      <c r="I11" s="14">
        <v>0</v>
      </c>
      <c r="J11" s="16">
        <v>0</v>
      </c>
      <c r="K11" s="14">
        <v>0</v>
      </c>
      <c r="L11" s="16">
        <v>0</v>
      </c>
      <c r="M11" s="14" t="s">
        <v>582</v>
      </c>
      <c r="N11" s="16" t="s">
        <v>582</v>
      </c>
      <c r="O11" s="14">
        <v>0</v>
      </c>
      <c r="P11" s="16">
        <v>0</v>
      </c>
      <c r="Q11" s="14">
        <v>0</v>
      </c>
      <c r="R11" s="16">
        <v>0</v>
      </c>
      <c r="S11" s="14">
        <v>100</v>
      </c>
      <c r="T11" s="16">
        <v>0</v>
      </c>
    </row>
    <row r="12" spans="1:20" x14ac:dyDescent="0.25">
      <c r="A12" s="11" t="s">
        <v>482</v>
      </c>
      <c r="B12" s="13">
        <v>6894</v>
      </c>
      <c r="C12" s="14">
        <f t="shared" si="0"/>
        <v>0</v>
      </c>
      <c r="D12" s="15">
        <v>6894</v>
      </c>
      <c r="E12" s="14">
        <v>0</v>
      </c>
      <c r="F12" s="16">
        <v>0</v>
      </c>
      <c r="G12" s="14">
        <v>0</v>
      </c>
      <c r="H12" s="16">
        <v>0</v>
      </c>
      <c r="I12" s="14">
        <v>0</v>
      </c>
      <c r="J12" s="16">
        <v>0</v>
      </c>
      <c r="K12" s="14">
        <v>0</v>
      </c>
      <c r="L12" s="16">
        <v>0</v>
      </c>
      <c r="M12" s="14" t="s">
        <v>582</v>
      </c>
      <c r="N12" s="16" t="s">
        <v>582</v>
      </c>
      <c r="O12" s="14">
        <v>0</v>
      </c>
      <c r="P12" s="16">
        <v>0</v>
      </c>
      <c r="Q12" s="14">
        <v>0</v>
      </c>
      <c r="R12" s="16">
        <v>0</v>
      </c>
      <c r="S12" s="14">
        <v>100</v>
      </c>
      <c r="T12" s="16">
        <v>0</v>
      </c>
    </row>
    <row r="13" spans="1:20" x14ac:dyDescent="0.25">
      <c r="A13" s="11" t="s">
        <v>483</v>
      </c>
      <c r="B13" s="13">
        <v>7161</v>
      </c>
      <c r="C13" s="14">
        <f t="shared" si="0"/>
        <v>0</v>
      </c>
      <c r="D13" s="15">
        <v>7161</v>
      </c>
      <c r="E13" s="14">
        <v>50.897756989999998</v>
      </c>
      <c r="F13" s="16">
        <v>1.2111307099999999</v>
      </c>
      <c r="G13" s="14">
        <v>27.982614420000001</v>
      </c>
      <c r="H13" s="16">
        <v>0.98675290000000004</v>
      </c>
      <c r="I13" s="14">
        <v>15.073018879999999</v>
      </c>
      <c r="J13" s="16">
        <v>0.53254522999999998</v>
      </c>
      <c r="K13" s="14">
        <v>0</v>
      </c>
      <c r="L13" s="16">
        <v>0</v>
      </c>
      <c r="M13" s="14" t="s">
        <v>582</v>
      </c>
      <c r="N13" s="16" t="s">
        <v>582</v>
      </c>
      <c r="O13" s="14">
        <v>0</v>
      </c>
      <c r="P13" s="16">
        <v>0</v>
      </c>
      <c r="Q13" s="14">
        <v>0</v>
      </c>
      <c r="R13" s="16">
        <v>0</v>
      </c>
      <c r="S13" s="14">
        <v>6.0466097000000003</v>
      </c>
      <c r="T13" s="16">
        <v>0.4557871</v>
      </c>
    </row>
    <row r="14" spans="1:20" x14ac:dyDescent="0.25">
      <c r="A14" s="11" t="s">
        <v>484</v>
      </c>
      <c r="B14" s="13">
        <v>5587</v>
      </c>
      <c r="C14" s="14">
        <f t="shared" si="0"/>
        <v>0</v>
      </c>
      <c r="D14" s="15">
        <v>5587</v>
      </c>
      <c r="E14" s="14">
        <v>0</v>
      </c>
      <c r="F14" s="16">
        <v>0</v>
      </c>
      <c r="G14" s="14">
        <v>0</v>
      </c>
      <c r="H14" s="16">
        <v>0</v>
      </c>
      <c r="I14" s="14">
        <v>0</v>
      </c>
      <c r="J14" s="16">
        <v>0</v>
      </c>
      <c r="K14" s="14">
        <v>0</v>
      </c>
      <c r="L14" s="16">
        <v>0</v>
      </c>
      <c r="M14" s="14" t="s">
        <v>582</v>
      </c>
      <c r="N14" s="16" t="s">
        <v>582</v>
      </c>
      <c r="O14" s="14">
        <v>0</v>
      </c>
      <c r="P14" s="16">
        <v>0</v>
      </c>
      <c r="Q14" s="14">
        <v>0</v>
      </c>
      <c r="R14" s="16">
        <v>0</v>
      </c>
      <c r="S14" s="14">
        <v>100</v>
      </c>
      <c r="T14" s="16">
        <v>0</v>
      </c>
    </row>
    <row r="15" spans="1:20" x14ac:dyDescent="0.25">
      <c r="A15" s="11" t="s">
        <v>485</v>
      </c>
      <c r="B15" s="13">
        <v>5882</v>
      </c>
      <c r="C15" s="14">
        <f t="shared" si="0"/>
        <v>0</v>
      </c>
      <c r="D15" s="15">
        <v>5882</v>
      </c>
      <c r="E15" s="14">
        <v>0</v>
      </c>
      <c r="F15" s="16">
        <v>0</v>
      </c>
      <c r="G15" s="14">
        <v>0</v>
      </c>
      <c r="H15" s="16">
        <v>0</v>
      </c>
      <c r="I15" s="14">
        <v>0</v>
      </c>
      <c r="J15" s="16">
        <v>0</v>
      </c>
      <c r="K15" s="14">
        <v>0</v>
      </c>
      <c r="L15" s="16">
        <v>0</v>
      </c>
      <c r="M15" s="14" t="s">
        <v>582</v>
      </c>
      <c r="N15" s="16" t="s">
        <v>582</v>
      </c>
      <c r="O15" s="14">
        <v>0</v>
      </c>
      <c r="P15" s="16">
        <v>0</v>
      </c>
      <c r="Q15" s="14">
        <v>0</v>
      </c>
      <c r="R15" s="16">
        <v>0</v>
      </c>
      <c r="S15" s="14">
        <v>100</v>
      </c>
      <c r="T15" s="16">
        <v>0</v>
      </c>
    </row>
    <row r="16" spans="1:20" x14ac:dyDescent="0.25">
      <c r="A16" s="11" t="s">
        <v>486</v>
      </c>
      <c r="B16" s="13">
        <v>6108</v>
      </c>
      <c r="C16" s="14">
        <f t="shared" si="0"/>
        <v>0</v>
      </c>
      <c r="D16" s="15">
        <v>6108</v>
      </c>
      <c r="E16" s="14">
        <v>0</v>
      </c>
      <c r="F16" s="16">
        <v>0</v>
      </c>
      <c r="G16" s="14">
        <v>0</v>
      </c>
      <c r="H16" s="16">
        <v>0</v>
      </c>
      <c r="I16" s="14">
        <v>0</v>
      </c>
      <c r="J16" s="16">
        <v>0</v>
      </c>
      <c r="K16" s="14">
        <v>0</v>
      </c>
      <c r="L16" s="16">
        <v>0</v>
      </c>
      <c r="M16" s="14" t="s">
        <v>582</v>
      </c>
      <c r="N16" s="16" t="s">
        <v>582</v>
      </c>
      <c r="O16" s="14">
        <v>0</v>
      </c>
      <c r="P16" s="16">
        <v>0</v>
      </c>
      <c r="Q16" s="14">
        <v>0</v>
      </c>
      <c r="R16" s="16">
        <v>0</v>
      </c>
      <c r="S16" s="14">
        <v>100</v>
      </c>
      <c r="T16" s="16">
        <v>0</v>
      </c>
    </row>
    <row r="17" spans="1:20" x14ac:dyDescent="0.25">
      <c r="A17" s="11" t="s">
        <v>487</v>
      </c>
      <c r="B17" s="13">
        <v>6504</v>
      </c>
      <c r="C17" s="14">
        <f t="shared" si="0"/>
        <v>0</v>
      </c>
      <c r="D17" s="15">
        <v>6504</v>
      </c>
      <c r="E17" s="14">
        <v>52.374518680000001</v>
      </c>
      <c r="F17" s="16">
        <v>1.1987891900000001</v>
      </c>
      <c r="G17" s="14">
        <v>17.5118206</v>
      </c>
      <c r="H17" s="16">
        <v>0.67814739000000002</v>
      </c>
      <c r="I17" s="14">
        <v>9.1093308200000003</v>
      </c>
      <c r="J17" s="16">
        <v>0.43198544999999999</v>
      </c>
      <c r="K17" s="14">
        <v>0</v>
      </c>
      <c r="L17" s="16">
        <v>0</v>
      </c>
      <c r="M17" s="14" t="s">
        <v>582</v>
      </c>
      <c r="N17" s="16" t="s">
        <v>582</v>
      </c>
      <c r="O17" s="14">
        <v>0</v>
      </c>
      <c r="P17" s="16">
        <v>0</v>
      </c>
      <c r="Q17" s="14">
        <v>0</v>
      </c>
      <c r="R17" s="16">
        <v>0</v>
      </c>
      <c r="S17" s="14">
        <v>21.004329909999999</v>
      </c>
      <c r="T17" s="16">
        <v>1.1578289799999999</v>
      </c>
    </row>
    <row r="18" spans="1:20" x14ac:dyDescent="0.25">
      <c r="A18" s="11" t="s">
        <v>488</v>
      </c>
      <c r="B18" s="13">
        <v>5532</v>
      </c>
      <c r="C18" s="14">
        <f t="shared" si="0"/>
        <v>0</v>
      </c>
      <c r="D18" s="15">
        <v>5532</v>
      </c>
      <c r="E18" s="14">
        <v>66.517136919999999</v>
      </c>
      <c r="F18" s="16">
        <v>1.12155849</v>
      </c>
      <c r="G18" s="14">
        <v>16.007852310000001</v>
      </c>
      <c r="H18" s="16">
        <v>0.56434297</v>
      </c>
      <c r="I18" s="14">
        <v>10.11785972</v>
      </c>
      <c r="J18" s="16">
        <v>0.56712375999999998</v>
      </c>
      <c r="K18" s="14">
        <v>0</v>
      </c>
      <c r="L18" s="16">
        <v>0</v>
      </c>
      <c r="M18" s="14" t="s">
        <v>582</v>
      </c>
      <c r="N18" s="16" t="s">
        <v>582</v>
      </c>
      <c r="O18" s="14">
        <v>0</v>
      </c>
      <c r="P18" s="16">
        <v>0</v>
      </c>
      <c r="Q18" s="14">
        <v>0</v>
      </c>
      <c r="R18" s="16">
        <v>0</v>
      </c>
      <c r="S18" s="14">
        <v>7.3571510499999997</v>
      </c>
      <c r="T18" s="16">
        <v>0.68305041</v>
      </c>
    </row>
    <row r="19" spans="1:20" x14ac:dyDescent="0.25">
      <c r="A19" s="11" t="s">
        <v>489</v>
      </c>
      <c r="B19" s="13">
        <v>5658</v>
      </c>
      <c r="C19" s="14">
        <f t="shared" si="0"/>
        <v>0</v>
      </c>
      <c r="D19" s="15">
        <v>5658</v>
      </c>
      <c r="E19" s="14">
        <v>58.374683599999997</v>
      </c>
      <c r="F19" s="16">
        <v>1.0295381800000001</v>
      </c>
      <c r="G19" s="14">
        <v>18.319545049999999</v>
      </c>
      <c r="H19" s="16">
        <v>0.71990620999999999</v>
      </c>
      <c r="I19" s="14">
        <v>11.10774806</v>
      </c>
      <c r="J19" s="16">
        <v>0.51955388999999996</v>
      </c>
      <c r="K19" s="14">
        <v>0</v>
      </c>
      <c r="L19" s="16">
        <v>0</v>
      </c>
      <c r="M19" s="14" t="s">
        <v>582</v>
      </c>
      <c r="N19" s="16" t="s">
        <v>582</v>
      </c>
      <c r="O19" s="14">
        <v>0</v>
      </c>
      <c r="P19" s="16">
        <v>0</v>
      </c>
      <c r="Q19" s="14">
        <v>0</v>
      </c>
      <c r="R19" s="16">
        <v>0</v>
      </c>
      <c r="S19" s="14">
        <v>12.19802329</v>
      </c>
      <c r="T19" s="16">
        <v>0.93158993000000001</v>
      </c>
    </row>
    <row r="20" spans="1:20" x14ac:dyDescent="0.25">
      <c r="A20" s="11" t="s">
        <v>490</v>
      </c>
      <c r="B20" s="13">
        <v>3371</v>
      </c>
      <c r="C20" s="14">
        <f t="shared" si="0"/>
        <v>0</v>
      </c>
      <c r="D20" s="15">
        <v>3371</v>
      </c>
      <c r="E20" s="14">
        <v>54.120748110000001</v>
      </c>
      <c r="F20" s="16">
        <v>0.83088753999999998</v>
      </c>
      <c r="G20" s="14">
        <v>21.836494810000001</v>
      </c>
      <c r="H20" s="16">
        <v>0.65891193000000003</v>
      </c>
      <c r="I20" s="14">
        <v>14.534793779999999</v>
      </c>
      <c r="J20" s="16">
        <v>0.56409330000000002</v>
      </c>
      <c r="K20" s="14">
        <v>0</v>
      </c>
      <c r="L20" s="16">
        <v>0</v>
      </c>
      <c r="M20" s="14" t="s">
        <v>582</v>
      </c>
      <c r="N20" s="16" t="s">
        <v>582</v>
      </c>
      <c r="O20" s="14">
        <v>0</v>
      </c>
      <c r="P20" s="16">
        <v>0</v>
      </c>
      <c r="Q20" s="14">
        <v>0</v>
      </c>
      <c r="R20" s="16">
        <v>0</v>
      </c>
      <c r="S20" s="14">
        <v>9.5079633000000001</v>
      </c>
      <c r="T20" s="16">
        <v>0.51904662000000001</v>
      </c>
    </row>
    <row r="21" spans="1:20" x14ac:dyDescent="0.25">
      <c r="A21" s="11" t="s">
        <v>491</v>
      </c>
      <c r="B21" s="13">
        <v>5741</v>
      </c>
      <c r="C21" s="14">
        <f t="shared" si="0"/>
        <v>0</v>
      </c>
      <c r="D21" s="15">
        <v>5741</v>
      </c>
      <c r="E21" s="14">
        <v>0</v>
      </c>
      <c r="F21" s="16">
        <v>0</v>
      </c>
      <c r="G21" s="14">
        <v>0</v>
      </c>
      <c r="H21" s="16">
        <v>0</v>
      </c>
      <c r="I21" s="14">
        <v>0</v>
      </c>
      <c r="J21" s="16">
        <v>0</v>
      </c>
      <c r="K21" s="14">
        <v>0</v>
      </c>
      <c r="L21" s="16">
        <v>0</v>
      </c>
      <c r="M21" s="14" t="s">
        <v>582</v>
      </c>
      <c r="N21" s="16" t="s">
        <v>582</v>
      </c>
      <c r="O21" s="14">
        <v>0</v>
      </c>
      <c r="P21" s="16">
        <v>0</v>
      </c>
      <c r="Q21" s="14">
        <v>0</v>
      </c>
      <c r="R21" s="16">
        <v>0</v>
      </c>
      <c r="S21" s="14">
        <v>100</v>
      </c>
      <c r="T21" s="16">
        <v>0</v>
      </c>
    </row>
    <row r="22" spans="1:20" x14ac:dyDescent="0.25">
      <c r="A22" s="11" t="s">
        <v>492</v>
      </c>
      <c r="B22" s="13">
        <v>6598</v>
      </c>
      <c r="C22" s="14">
        <f t="shared" si="0"/>
        <v>0</v>
      </c>
      <c r="D22" s="15">
        <v>6598</v>
      </c>
      <c r="E22" s="14">
        <v>0</v>
      </c>
      <c r="F22" s="16">
        <v>0</v>
      </c>
      <c r="G22" s="14">
        <v>0</v>
      </c>
      <c r="H22" s="16">
        <v>0</v>
      </c>
      <c r="I22" s="14">
        <v>0</v>
      </c>
      <c r="J22" s="16">
        <v>0</v>
      </c>
      <c r="K22" s="14">
        <v>0</v>
      </c>
      <c r="L22" s="16">
        <v>0</v>
      </c>
      <c r="M22" s="14" t="s">
        <v>582</v>
      </c>
      <c r="N22" s="16" t="s">
        <v>582</v>
      </c>
      <c r="O22" s="14">
        <v>0</v>
      </c>
      <c r="P22" s="16">
        <v>0</v>
      </c>
      <c r="Q22" s="14">
        <v>0</v>
      </c>
      <c r="R22" s="16">
        <v>0</v>
      </c>
      <c r="S22" s="14">
        <v>100</v>
      </c>
      <c r="T22" s="16">
        <v>0</v>
      </c>
    </row>
    <row r="23" spans="1:20" x14ac:dyDescent="0.25">
      <c r="A23" s="11" t="s">
        <v>493</v>
      </c>
      <c r="B23" s="13">
        <v>11583</v>
      </c>
      <c r="C23" s="14">
        <f t="shared" si="0"/>
        <v>0</v>
      </c>
      <c r="D23" s="15">
        <v>11583</v>
      </c>
      <c r="E23" s="14">
        <v>69.922237379999999</v>
      </c>
      <c r="F23" s="16">
        <v>1.0906076499999999</v>
      </c>
      <c r="G23" s="14">
        <v>10.52566292</v>
      </c>
      <c r="H23" s="16">
        <v>0.40539879000000001</v>
      </c>
      <c r="I23" s="14">
        <v>5.0741997200000002</v>
      </c>
      <c r="J23" s="16">
        <v>0.32853915</v>
      </c>
      <c r="K23" s="14">
        <v>0</v>
      </c>
      <c r="L23" s="16">
        <v>0</v>
      </c>
      <c r="M23" s="14" t="s">
        <v>582</v>
      </c>
      <c r="N23" s="16" t="s">
        <v>582</v>
      </c>
      <c r="O23" s="14">
        <v>0</v>
      </c>
      <c r="P23" s="16">
        <v>0</v>
      </c>
      <c r="Q23" s="14">
        <v>0</v>
      </c>
      <c r="R23" s="16">
        <v>0</v>
      </c>
      <c r="S23" s="14">
        <v>14.477899989999999</v>
      </c>
      <c r="T23" s="16">
        <v>1.07359545</v>
      </c>
    </row>
    <row r="24" spans="1:20" x14ac:dyDescent="0.25">
      <c r="A24" s="11" t="s">
        <v>494</v>
      </c>
      <c r="B24" s="13">
        <v>6647</v>
      </c>
      <c r="C24" s="14">
        <f t="shared" si="0"/>
        <v>0</v>
      </c>
      <c r="D24" s="15">
        <v>6647</v>
      </c>
      <c r="E24" s="14">
        <v>0</v>
      </c>
      <c r="F24" s="16">
        <v>0</v>
      </c>
      <c r="G24" s="14">
        <v>0</v>
      </c>
      <c r="H24" s="16">
        <v>0</v>
      </c>
      <c r="I24" s="14">
        <v>0</v>
      </c>
      <c r="J24" s="16">
        <v>0</v>
      </c>
      <c r="K24" s="14">
        <v>0</v>
      </c>
      <c r="L24" s="16">
        <v>0</v>
      </c>
      <c r="M24" s="14" t="s">
        <v>582</v>
      </c>
      <c r="N24" s="16" t="s">
        <v>582</v>
      </c>
      <c r="O24" s="14">
        <v>0</v>
      </c>
      <c r="P24" s="16">
        <v>0</v>
      </c>
      <c r="Q24" s="14">
        <v>0</v>
      </c>
      <c r="R24" s="16">
        <v>0</v>
      </c>
      <c r="S24" s="14">
        <v>100</v>
      </c>
      <c r="T24" s="16">
        <v>0</v>
      </c>
    </row>
    <row r="25" spans="1:20" x14ac:dyDescent="0.25">
      <c r="A25" s="11" t="s">
        <v>495</v>
      </c>
      <c r="B25" s="13">
        <v>5581</v>
      </c>
      <c r="C25" s="14">
        <f t="shared" si="0"/>
        <v>0</v>
      </c>
      <c r="D25" s="15">
        <v>5581</v>
      </c>
      <c r="E25" s="14">
        <v>56.866268050000002</v>
      </c>
      <c r="F25" s="16">
        <v>1.0663993899999999</v>
      </c>
      <c r="G25" s="14">
        <v>27.166965619999999</v>
      </c>
      <c r="H25" s="16">
        <v>0.85756942999999997</v>
      </c>
      <c r="I25" s="14">
        <v>13.89817158</v>
      </c>
      <c r="J25" s="16">
        <v>0.54941024000000005</v>
      </c>
      <c r="K25" s="14">
        <v>0</v>
      </c>
      <c r="L25" s="16">
        <v>0</v>
      </c>
      <c r="M25" s="14" t="s">
        <v>582</v>
      </c>
      <c r="N25" s="16" t="s">
        <v>582</v>
      </c>
      <c r="O25" s="14">
        <v>0</v>
      </c>
      <c r="P25" s="16">
        <v>0</v>
      </c>
      <c r="Q25" s="14">
        <v>0</v>
      </c>
      <c r="R25" s="16">
        <v>0</v>
      </c>
      <c r="S25" s="14">
        <v>2.0685947499999999</v>
      </c>
      <c r="T25" s="16">
        <v>0.29188171000000002</v>
      </c>
    </row>
    <row r="26" spans="1:20" x14ac:dyDescent="0.25">
      <c r="A26" s="11" t="s">
        <v>496</v>
      </c>
      <c r="B26" s="13">
        <v>4869</v>
      </c>
      <c r="C26" s="14">
        <f t="shared" si="0"/>
        <v>0</v>
      </c>
      <c r="D26" s="15">
        <v>4869</v>
      </c>
      <c r="E26" s="14">
        <v>56.800941029999997</v>
      </c>
      <c r="F26" s="16">
        <v>1.0434017499999999</v>
      </c>
      <c r="G26" s="14">
        <v>23.119396640000001</v>
      </c>
      <c r="H26" s="16">
        <v>0.86633481000000001</v>
      </c>
      <c r="I26" s="14">
        <v>13.169247199999999</v>
      </c>
      <c r="J26" s="16">
        <v>0.51848344000000002</v>
      </c>
      <c r="K26" s="14">
        <v>0</v>
      </c>
      <c r="L26" s="16">
        <v>0</v>
      </c>
      <c r="M26" s="14" t="s">
        <v>582</v>
      </c>
      <c r="N26" s="16" t="s">
        <v>582</v>
      </c>
      <c r="O26" s="14">
        <v>0</v>
      </c>
      <c r="P26" s="16">
        <v>0</v>
      </c>
      <c r="Q26" s="14">
        <v>0</v>
      </c>
      <c r="R26" s="16">
        <v>0</v>
      </c>
      <c r="S26" s="14">
        <v>6.9104151299999996</v>
      </c>
      <c r="T26" s="16">
        <v>0.81418151000000005</v>
      </c>
    </row>
    <row r="27" spans="1:20" x14ac:dyDescent="0.25">
      <c r="A27" s="11" t="s">
        <v>497</v>
      </c>
      <c r="B27" s="13">
        <v>5299</v>
      </c>
      <c r="C27" s="14">
        <f t="shared" si="0"/>
        <v>0</v>
      </c>
      <c r="D27" s="15">
        <v>5299</v>
      </c>
      <c r="E27" s="14">
        <v>0</v>
      </c>
      <c r="F27" s="16">
        <v>0</v>
      </c>
      <c r="G27" s="14">
        <v>0</v>
      </c>
      <c r="H27" s="16">
        <v>0</v>
      </c>
      <c r="I27" s="14">
        <v>0</v>
      </c>
      <c r="J27" s="16">
        <v>0</v>
      </c>
      <c r="K27" s="14">
        <v>0</v>
      </c>
      <c r="L27" s="16">
        <v>0</v>
      </c>
      <c r="M27" s="14" t="s">
        <v>582</v>
      </c>
      <c r="N27" s="16" t="s">
        <v>582</v>
      </c>
      <c r="O27" s="14">
        <v>0</v>
      </c>
      <c r="P27" s="16">
        <v>0</v>
      </c>
      <c r="Q27" s="14">
        <v>0</v>
      </c>
      <c r="R27" s="16">
        <v>0</v>
      </c>
      <c r="S27" s="14">
        <v>100</v>
      </c>
      <c r="T27" s="16">
        <v>0</v>
      </c>
    </row>
    <row r="28" spans="1:20" x14ac:dyDescent="0.25">
      <c r="A28" s="11" t="s">
        <v>498</v>
      </c>
      <c r="B28" s="13">
        <v>7568</v>
      </c>
      <c r="C28" s="14">
        <f t="shared" si="0"/>
        <v>0</v>
      </c>
      <c r="D28" s="15">
        <v>7568</v>
      </c>
      <c r="E28" s="14">
        <v>0</v>
      </c>
      <c r="F28" s="16">
        <v>0</v>
      </c>
      <c r="G28" s="14">
        <v>0</v>
      </c>
      <c r="H28" s="16">
        <v>0</v>
      </c>
      <c r="I28" s="14">
        <v>0</v>
      </c>
      <c r="J28" s="16">
        <v>0</v>
      </c>
      <c r="K28" s="14">
        <v>0</v>
      </c>
      <c r="L28" s="16">
        <v>0</v>
      </c>
      <c r="M28" s="14" t="s">
        <v>582</v>
      </c>
      <c r="N28" s="16" t="s">
        <v>582</v>
      </c>
      <c r="O28" s="14">
        <v>0</v>
      </c>
      <c r="P28" s="16">
        <v>0</v>
      </c>
      <c r="Q28" s="14">
        <v>0</v>
      </c>
      <c r="R28" s="16">
        <v>0</v>
      </c>
      <c r="S28" s="14">
        <v>100</v>
      </c>
      <c r="T28" s="16">
        <v>0</v>
      </c>
    </row>
    <row r="29" spans="1:20" x14ac:dyDescent="0.25">
      <c r="A29" s="11" t="s">
        <v>499</v>
      </c>
      <c r="B29" s="13">
        <v>5385</v>
      </c>
      <c r="C29" s="14">
        <f t="shared" si="0"/>
        <v>0</v>
      </c>
      <c r="D29" s="15">
        <v>5385</v>
      </c>
      <c r="E29" s="14">
        <v>0</v>
      </c>
      <c r="F29" s="16">
        <v>0</v>
      </c>
      <c r="G29" s="14">
        <v>0</v>
      </c>
      <c r="H29" s="16">
        <v>0</v>
      </c>
      <c r="I29" s="14">
        <v>0</v>
      </c>
      <c r="J29" s="16">
        <v>0</v>
      </c>
      <c r="K29" s="14">
        <v>0</v>
      </c>
      <c r="L29" s="16">
        <v>0</v>
      </c>
      <c r="M29" s="14" t="s">
        <v>582</v>
      </c>
      <c r="N29" s="16" t="s">
        <v>582</v>
      </c>
      <c r="O29" s="14">
        <v>0</v>
      </c>
      <c r="P29" s="16">
        <v>0</v>
      </c>
      <c r="Q29" s="14">
        <v>0</v>
      </c>
      <c r="R29" s="16">
        <v>0</v>
      </c>
      <c r="S29" s="14">
        <v>100</v>
      </c>
      <c r="T29" s="16">
        <v>0</v>
      </c>
    </row>
    <row r="30" spans="1:20" x14ac:dyDescent="0.25">
      <c r="A30" s="11" t="s">
        <v>500</v>
      </c>
      <c r="B30" s="13">
        <v>4520</v>
      </c>
      <c r="C30" s="14">
        <f t="shared" si="0"/>
        <v>0</v>
      </c>
      <c r="D30" s="15">
        <v>4520</v>
      </c>
      <c r="E30" s="14">
        <v>0</v>
      </c>
      <c r="F30" s="16">
        <v>0</v>
      </c>
      <c r="G30" s="14">
        <v>0</v>
      </c>
      <c r="H30" s="16">
        <v>0</v>
      </c>
      <c r="I30" s="14">
        <v>0</v>
      </c>
      <c r="J30" s="16">
        <v>0</v>
      </c>
      <c r="K30" s="14">
        <v>0</v>
      </c>
      <c r="L30" s="16">
        <v>0</v>
      </c>
      <c r="M30" s="14" t="s">
        <v>582</v>
      </c>
      <c r="N30" s="16" t="s">
        <v>582</v>
      </c>
      <c r="O30" s="14">
        <v>0</v>
      </c>
      <c r="P30" s="16">
        <v>0</v>
      </c>
      <c r="Q30" s="14">
        <v>0</v>
      </c>
      <c r="R30" s="16">
        <v>0</v>
      </c>
      <c r="S30" s="14">
        <v>100</v>
      </c>
      <c r="T30" s="16">
        <v>0</v>
      </c>
    </row>
    <row r="31" spans="1:20" x14ac:dyDescent="0.25">
      <c r="A31" s="11" t="s">
        <v>501</v>
      </c>
      <c r="B31" s="13">
        <v>5456</v>
      </c>
      <c r="C31" s="14">
        <f t="shared" si="0"/>
        <v>0</v>
      </c>
      <c r="D31" s="15">
        <v>5456</v>
      </c>
      <c r="E31" s="14">
        <v>0</v>
      </c>
      <c r="F31" s="16">
        <v>0</v>
      </c>
      <c r="G31" s="14">
        <v>0</v>
      </c>
      <c r="H31" s="16">
        <v>0</v>
      </c>
      <c r="I31" s="14">
        <v>0</v>
      </c>
      <c r="J31" s="16">
        <v>0</v>
      </c>
      <c r="K31" s="14">
        <v>0</v>
      </c>
      <c r="L31" s="16">
        <v>0</v>
      </c>
      <c r="M31" s="14" t="s">
        <v>582</v>
      </c>
      <c r="N31" s="16" t="s">
        <v>582</v>
      </c>
      <c r="O31" s="14">
        <v>0</v>
      </c>
      <c r="P31" s="16">
        <v>0</v>
      </c>
      <c r="Q31" s="14">
        <v>0</v>
      </c>
      <c r="R31" s="16">
        <v>0</v>
      </c>
      <c r="S31" s="14">
        <v>100</v>
      </c>
      <c r="T31" s="16">
        <v>0</v>
      </c>
    </row>
    <row r="32" spans="1:20" x14ac:dyDescent="0.25">
      <c r="A32" s="11" t="s">
        <v>502</v>
      </c>
      <c r="B32" s="13">
        <v>4478</v>
      </c>
      <c r="C32" s="14">
        <f t="shared" si="0"/>
        <v>0</v>
      </c>
      <c r="D32" s="15">
        <v>4478</v>
      </c>
      <c r="E32" s="14">
        <v>76.438235980000002</v>
      </c>
      <c r="F32" s="16">
        <v>0.89625421000000005</v>
      </c>
      <c r="G32" s="14">
        <v>12.53256921</v>
      </c>
      <c r="H32" s="16">
        <v>0.70677263000000001</v>
      </c>
      <c r="I32" s="14">
        <v>6.5416001799999997</v>
      </c>
      <c r="J32" s="16">
        <v>0.41983475999999997</v>
      </c>
      <c r="K32" s="14">
        <v>0</v>
      </c>
      <c r="L32" s="16">
        <v>0</v>
      </c>
      <c r="M32" s="14" t="s">
        <v>582</v>
      </c>
      <c r="N32" s="16" t="s">
        <v>582</v>
      </c>
      <c r="O32" s="14">
        <v>0</v>
      </c>
      <c r="P32" s="16">
        <v>0</v>
      </c>
      <c r="Q32" s="14">
        <v>0</v>
      </c>
      <c r="R32" s="16">
        <v>0</v>
      </c>
      <c r="S32" s="14">
        <v>4.4875946300000003</v>
      </c>
      <c r="T32" s="16">
        <v>0.37451298</v>
      </c>
    </row>
    <row r="33" spans="1:20" x14ac:dyDescent="0.25">
      <c r="A33" s="11" t="s">
        <v>503</v>
      </c>
      <c r="B33" s="13">
        <v>7325</v>
      </c>
      <c r="C33" s="14">
        <f t="shared" si="0"/>
        <v>0</v>
      </c>
      <c r="D33" s="15">
        <v>7325</v>
      </c>
      <c r="E33" s="14">
        <v>0</v>
      </c>
      <c r="F33" s="16">
        <v>0</v>
      </c>
      <c r="G33" s="14">
        <v>0</v>
      </c>
      <c r="H33" s="16">
        <v>0</v>
      </c>
      <c r="I33" s="14">
        <v>0</v>
      </c>
      <c r="J33" s="16">
        <v>0</v>
      </c>
      <c r="K33" s="14">
        <v>0</v>
      </c>
      <c r="L33" s="16">
        <v>0</v>
      </c>
      <c r="M33" s="14" t="s">
        <v>582</v>
      </c>
      <c r="N33" s="16" t="s">
        <v>582</v>
      </c>
      <c r="O33" s="14">
        <v>0</v>
      </c>
      <c r="P33" s="16">
        <v>0</v>
      </c>
      <c r="Q33" s="14">
        <v>0</v>
      </c>
      <c r="R33" s="16">
        <v>0</v>
      </c>
      <c r="S33" s="14">
        <v>100</v>
      </c>
      <c r="T33" s="16">
        <v>0</v>
      </c>
    </row>
    <row r="34" spans="1:20" x14ac:dyDescent="0.25">
      <c r="A34" s="11" t="s">
        <v>504</v>
      </c>
      <c r="B34" s="13">
        <v>6350</v>
      </c>
      <c r="C34" s="14">
        <f t="shared" si="0"/>
        <v>0</v>
      </c>
      <c r="D34" s="15">
        <v>6350</v>
      </c>
      <c r="E34" s="14">
        <v>59.980431230000001</v>
      </c>
      <c r="F34" s="16">
        <v>1.0731971600000001</v>
      </c>
      <c r="G34" s="14">
        <v>15.83056828</v>
      </c>
      <c r="H34" s="16">
        <v>0.53375108000000004</v>
      </c>
      <c r="I34" s="14">
        <v>13.04589064</v>
      </c>
      <c r="J34" s="16">
        <v>0.56483227999999996</v>
      </c>
      <c r="K34" s="14">
        <v>0</v>
      </c>
      <c r="L34" s="16">
        <v>0</v>
      </c>
      <c r="M34" s="14" t="s">
        <v>582</v>
      </c>
      <c r="N34" s="16" t="s">
        <v>582</v>
      </c>
      <c r="O34" s="14">
        <v>0</v>
      </c>
      <c r="P34" s="16">
        <v>0</v>
      </c>
      <c r="Q34" s="14">
        <v>0</v>
      </c>
      <c r="R34" s="16">
        <v>0</v>
      </c>
      <c r="S34" s="14">
        <v>11.14310985</v>
      </c>
      <c r="T34" s="16">
        <v>0.98105829</v>
      </c>
    </row>
    <row r="35" spans="1:20" x14ac:dyDescent="0.25">
      <c r="A35" s="11" t="s">
        <v>505</v>
      </c>
      <c r="B35" s="13">
        <v>6406</v>
      </c>
      <c r="C35" s="14">
        <f t="shared" si="0"/>
        <v>0</v>
      </c>
      <c r="D35" s="15">
        <v>6406</v>
      </c>
      <c r="E35" s="14">
        <v>75.668829389999999</v>
      </c>
      <c r="F35" s="16">
        <v>0.73066200000000003</v>
      </c>
      <c r="G35" s="14">
        <v>10.41589651</v>
      </c>
      <c r="H35" s="16">
        <v>0.51384028000000004</v>
      </c>
      <c r="I35" s="14">
        <v>5.0459759699999998</v>
      </c>
      <c r="J35" s="16">
        <v>0.30510815000000002</v>
      </c>
      <c r="K35" s="14">
        <v>0</v>
      </c>
      <c r="L35" s="16">
        <v>0</v>
      </c>
      <c r="M35" s="14" t="s">
        <v>582</v>
      </c>
      <c r="N35" s="16" t="s">
        <v>582</v>
      </c>
      <c r="O35" s="14">
        <v>0</v>
      </c>
      <c r="P35" s="16">
        <v>0</v>
      </c>
      <c r="Q35" s="14">
        <v>0</v>
      </c>
      <c r="R35" s="16">
        <v>0</v>
      </c>
      <c r="S35" s="14">
        <v>8.8692981199999998</v>
      </c>
      <c r="T35" s="16">
        <v>0.44256698999999999</v>
      </c>
    </row>
    <row r="36" spans="1:20" x14ac:dyDescent="0.25">
      <c r="A36" s="11" t="s">
        <v>506</v>
      </c>
      <c r="B36" s="13">
        <v>6736</v>
      </c>
      <c r="C36" s="14">
        <f t="shared" si="0"/>
        <v>0</v>
      </c>
      <c r="D36" s="15">
        <v>6736</v>
      </c>
      <c r="E36" s="14">
        <v>63.876915429999997</v>
      </c>
      <c r="F36" s="16">
        <v>1.07359063</v>
      </c>
      <c r="G36" s="14">
        <v>17.762031570000001</v>
      </c>
      <c r="H36" s="16">
        <v>0.72448513999999997</v>
      </c>
      <c r="I36" s="14">
        <v>10.58291371</v>
      </c>
      <c r="J36" s="16">
        <v>0.54499964999999995</v>
      </c>
      <c r="K36" s="14">
        <v>0</v>
      </c>
      <c r="L36" s="16">
        <v>0</v>
      </c>
      <c r="M36" s="14" t="s">
        <v>582</v>
      </c>
      <c r="N36" s="16" t="s">
        <v>582</v>
      </c>
      <c r="O36" s="14">
        <v>0</v>
      </c>
      <c r="P36" s="16">
        <v>0</v>
      </c>
      <c r="Q36" s="14">
        <v>0</v>
      </c>
      <c r="R36" s="16">
        <v>0</v>
      </c>
      <c r="S36" s="14">
        <v>7.7781392900000004</v>
      </c>
      <c r="T36" s="16">
        <v>0.50577738999999999</v>
      </c>
    </row>
    <row r="37" spans="1:20" x14ac:dyDescent="0.25">
      <c r="A37" s="11" t="s">
        <v>507</v>
      </c>
      <c r="B37" s="13">
        <v>5458</v>
      </c>
      <c r="C37" s="14">
        <f t="shared" si="0"/>
        <v>0</v>
      </c>
      <c r="D37" s="15">
        <v>5458</v>
      </c>
      <c r="E37" s="14">
        <v>0</v>
      </c>
      <c r="F37" s="16">
        <v>0</v>
      </c>
      <c r="G37" s="14">
        <v>0</v>
      </c>
      <c r="H37" s="16">
        <v>0</v>
      </c>
      <c r="I37" s="14">
        <v>0</v>
      </c>
      <c r="J37" s="16">
        <v>0</v>
      </c>
      <c r="K37" s="14">
        <v>0</v>
      </c>
      <c r="L37" s="16">
        <v>0</v>
      </c>
      <c r="M37" s="14" t="s">
        <v>582</v>
      </c>
      <c r="N37" s="16" t="s">
        <v>582</v>
      </c>
      <c r="O37" s="14">
        <v>0</v>
      </c>
      <c r="P37" s="16">
        <v>0</v>
      </c>
      <c r="Q37" s="14">
        <v>0</v>
      </c>
      <c r="R37" s="16">
        <v>0</v>
      </c>
      <c r="S37" s="14">
        <v>100</v>
      </c>
      <c r="T37" s="16">
        <v>0</v>
      </c>
    </row>
    <row r="38" spans="1:20" x14ac:dyDescent="0.25">
      <c r="A38" s="11" t="s">
        <v>508</v>
      </c>
      <c r="B38" s="13">
        <v>5860</v>
      </c>
      <c r="C38" s="14">
        <f t="shared" si="0"/>
        <v>0</v>
      </c>
      <c r="D38" s="15">
        <v>5860</v>
      </c>
      <c r="E38" s="14">
        <v>0</v>
      </c>
      <c r="F38" s="16">
        <v>0</v>
      </c>
      <c r="G38" s="14">
        <v>0</v>
      </c>
      <c r="H38" s="16">
        <v>0</v>
      </c>
      <c r="I38" s="14">
        <v>0</v>
      </c>
      <c r="J38" s="16">
        <v>0</v>
      </c>
      <c r="K38" s="14">
        <v>0</v>
      </c>
      <c r="L38" s="16">
        <v>0</v>
      </c>
      <c r="M38" s="14" t="s">
        <v>582</v>
      </c>
      <c r="N38" s="16" t="s">
        <v>582</v>
      </c>
      <c r="O38" s="14">
        <v>0</v>
      </c>
      <c r="P38" s="16">
        <v>0</v>
      </c>
      <c r="Q38" s="14">
        <v>0</v>
      </c>
      <c r="R38" s="16">
        <v>0</v>
      </c>
      <c r="S38" s="14">
        <v>100</v>
      </c>
      <c r="T38" s="16">
        <v>0</v>
      </c>
    </row>
    <row r="39" spans="1:20" x14ac:dyDescent="0.25">
      <c r="A39" s="11" t="s">
        <v>509</v>
      </c>
      <c r="B39" s="13">
        <v>5895</v>
      </c>
      <c r="C39" s="14">
        <f t="shared" si="0"/>
        <v>0</v>
      </c>
      <c r="D39" s="15">
        <v>5895</v>
      </c>
      <c r="E39" s="14">
        <v>0</v>
      </c>
      <c r="F39" s="16">
        <v>0</v>
      </c>
      <c r="G39" s="14">
        <v>0</v>
      </c>
      <c r="H39" s="16">
        <v>0</v>
      </c>
      <c r="I39" s="14">
        <v>0</v>
      </c>
      <c r="J39" s="16">
        <v>0</v>
      </c>
      <c r="K39" s="14">
        <v>0</v>
      </c>
      <c r="L39" s="16">
        <v>0</v>
      </c>
      <c r="M39" s="14" t="s">
        <v>582</v>
      </c>
      <c r="N39" s="16" t="s">
        <v>582</v>
      </c>
      <c r="O39" s="14">
        <v>0</v>
      </c>
      <c r="P39" s="16">
        <v>0</v>
      </c>
      <c r="Q39" s="14">
        <v>0</v>
      </c>
      <c r="R39" s="16">
        <v>0</v>
      </c>
      <c r="S39" s="14">
        <v>100</v>
      </c>
      <c r="T39" s="16">
        <v>0</v>
      </c>
    </row>
    <row r="40" spans="1:20" x14ac:dyDescent="0.25">
      <c r="A40" s="11" t="s">
        <v>510</v>
      </c>
      <c r="B40" s="13">
        <v>14157</v>
      </c>
      <c r="C40" s="14">
        <f t="shared" si="0"/>
        <v>0</v>
      </c>
      <c r="D40" s="15">
        <v>14157</v>
      </c>
      <c r="E40" s="14">
        <v>43.625459249999999</v>
      </c>
      <c r="F40" s="16">
        <v>0.96401033000000003</v>
      </c>
      <c r="G40" s="14">
        <v>16.815858769999998</v>
      </c>
      <c r="H40" s="16">
        <v>0.55067882000000001</v>
      </c>
      <c r="I40" s="14">
        <v>12.06578902</v>
      </c>
      <c r="J40" s="16">
        <v>0.45570418000000001</v>
      </c>
      <c r="K40" s="14">
        <v>0</v>
      </c>
      <c r="L40" s="16">
        <v>0</v>
      </c>
      <c r="M40" s="14" t="s">
        <v>582</v>
      </c>
      <c r="N40" s="16" t="s">
        <v>582</v>
      </c>
      <c r="O40" s="14">
        <v>0</v>
      </c>
      <c r="P40" s="16">
        <v>0</v>
      </c>
      <c r="Q40" s="14">
        <v>0</v>
      </c>
      <c r="R40" s="16">
        <v>0</v>
      </c>
      <c r="S40" s="14">
        <v>27.492892959999999</v>
      </c>
      <c r="T40" s="16">
        <v>1.14071637</v>
      </c>
    </row>
    <row r="41" spans="1:20" x14ac:dyDescent="0.25">
      <c r="A41" s="11" t="s">
        <v>511</v>
      </c>
      <c r="B41" s="13">
        <v>5712</v>
      </c>
      <c r="C41" s="14">
        <f t="shared" si="0"/>
        <v>0</v>
      </c>
      <c r="D41" s="15">
        <v>5712</v>
      </c>
      <c r="E41" s="14">
        <v>0</v>
      </c>
      <c r="F41" s="16">
        <v>0</v>
      </c>
      <c r="G41" s="14">
        <v>0</v>
      </c>
      <c r="H41" s="16">
        <v>0</v>
      </c>
      <c r="I41" s="14">
        <v>0</v>
      </c>
      <c r="J41" s="16">
        <v>0</v>
      </c>
      <c r="K41" s="14">
        <v>0</v>
      </c>
      <c r="L41" s="16">
        <v>0</v>
      </c>
      <c r="M41" s="14" t="s">
        <v>582</v>
      </c>
      <c r="N41" s="16" t="s">
        <v>582</v>
      </c>
      <c r="O41" s="14">
        <v>0</v>
      </c>
      <c r="P41" s="16">
        <v>0</v>
      </c>
      <c r="Q41" s="14">
        <v>0</v>
      </c>
      <c r="R41" s="16">
        <v>0</v>
      </c>
      <c r="S41" s="14">
        <v>100</v>
      </c>
      <c r="T41" s="16">
        <v>0</v>
      </c>
    </row>
    <row r="42" spans="1:20" x14ac:dyDescent="0.25">
      <c r="A42" s="11" t="s">
        <v>512</v>
      </c>
      <c r="B42" s="13">
        <f>IF(COUNT(B7:B41) &gt; 0, AVERAGE(B7:B41), "\u2014")</f>
        <v>7103.4285714285716</v>
      </c>
      <c r="C42" s="14">
        <f>IF(COUNT(C7:C41) &gt; 0, AVERAGE(C7:C41), "—")</f>
        <v>0</v>
      </c>
      <c r="D42" s="15">
        <f>IF(COUNT(D7:D41) &gt; 0, AVERAGE(D7:D41), "—")</f>
        <v>7103.4285714285716</v>
      </c>
      <c r="E42" s="14">
        <f>IF(COUNT(E7:E41) &gt; 0, AVERAGE(E7:E41), "—")</f>
        <v>23.999668106571427</v>
      </c>
      <c r="F42" s="16">
        <f>IF(COUNT(F7:F41) &gt; 0, SQRT(SUMSQ(F7:F41)/(COUNT(F7:F41)*COUNT(F7:F41)) ), "—")</f>
        <v>0.11026042375961495</v>
      </c>
      <c r="G42" s="14">
        <f>IF(COUNT(G7:G41) &gt; 0, AVERAGE(G7:G41), "—")</f>
        <v>7.5159531805714277</v>
      </c>
      <c r="H42" s="16">
        <f>IF(COUNT(H7:H41) &gt; 0, SQRT(SUMSQ(H7:H41)/(COUNT(H7:H41)*COUNT(H7:H41)) ), "—")</f>
        <v>7.3292271870282005E-2</v>
      </c>
      <c r="I42" s="14">
        <f>IF(COUNT(I7:I41) &gt; 0, AVERAGE(I7:I41), "—")</f>
        <v>4.7298742742857147</v>
      </c>
      <c r="J42" s="16">
        <f>IF(COUNT(J7:J41) &gt; 0, SQRT(SUMSQ(J7:J41)/(COUNT(J7:J41)*COUNT(J7:J41)) ), "—")</f>
        <v>5.4195378574218897E-2</v>
      </c>
      <c r="K42" s="14">
        <f>IF(COUNT(K7:K41) &gt; 0, AVERAGE(K7:K41), "—")</f>
        <v>0</v>
      </c>
      <c r="L42" s="16">
        <f>IF(COUNT(L7:L41) &gt; 0, SQRT(SUMSQ(L7:L41)/(COUNT(L7:L41)*COUNT(L7:L41)) ), "—")</f>
        <v>0</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63.754504439142863</v>
      </c>
      <c r="T42" s="16">
        <f>IF(COUNT(T7:T41) &gt; 0, SQRT(SUMSQ(T7:T41)/(COUNT(T7:T41)*COUNT(T7:T41)) ), "—")</f>
        <v>8.952459210100458E-2</v>
      </c>
    </row>
    <row r="43" spans="1:20" x14ac:dyDescent="0.25">
      <c r="A43" s="9" t="s">
        <v>513</v>
      </c>
      <c r="B43" s="10"/>
      <c r="C43" s="10"/>
      <c r="D43" s="11"/>
      <c r="E43" s="10"/>
      <c r="F43" s="11"/>
      <c r="G43" s="10"/>
      <c r="H43" s="11"/>
      <c r="I43" s="10"/>
      <c r="J43" s="11"/>
      <c r="K43" s="10"/>
      <c r="L43" s="11"/>
      <c r="M43" s="10"/>
      <c r="N43" s="11"/>
      <c r="O43" s="10"/>
      <c r="P43" s="11"/>
      <c r="Q43" s="10"/>
      <c r="R43" s="11"/>
      <c r="S43" s="10"/>
      <c r="T43" s="12"/>
    </row>
    <row r="44" spans="1:20" x14ac:dyDescent="0.25">
      <c r="A44" s="11" t="s">
        <v>514</v>
      </c>
      <c r="B44" s="13">
        <v>5215</v>
      </c>
      <c r="C44" s="14">
        <f>(5215/B44*100)</f>
        <v>100</v>
      </c>
      <c r="D44" s="15">
        <v>0</v>
      </c>
      <c r="E44" s="14" t="s">
        <v>582</v>
      </c>
      <c r="F44" s="16" t="s">
        <v>582</v>
      </c>
      <c r="G44" s="14" t="s">
        <v>582</v>
      </c>
      <c r="H44" s="16" t="s">
        <v>582</v>
      </c>
      <c r="I44" s="14" t="s">
        <v>582</v>
      </c>
      <c r="J44" s="16" t="s">
        <v>582</v>
      </c>
      <c r="K44" s="14" t="s">
        <v>582</v>
      </c>
      <c r="L44" s="16" t="s">
        <v>582</v>
      </c>
      <c r="M44" s="14" t="s">
        <v>582</v>
      </c>
      <c r="N44" s="16" t="s">
        <v>582</v>
      </c>
      <c r="O44" s="14" t="s">
        <v>582</v>
      </c>
      <c r="P44" s="16" t="s">
        <v>582</v>
      </c>
      <c r="Q44" s="14" t="s">
        <v>582</v>
      </c>
      <c r="R44" s="16" t="s">
        <v>582</v>
      </c>
      <c r="S44" s="14" t="s">
        <v>582</v>
      </c>
      <c r="T44" s="16" t="s">
        <v>582</v>
      </c>
    </row>
    <row r="45" spans="1:20" x14ac:dyDescent="0.25">
      <c r="A45" s="11" t="s">
        <v>515</v>
      </c>
      <c r="B45" s="13">
        <v>5519</v>
      </c>
      <c r="C45" s="14">
        <f t="shared" ref="C45:C81" si="1">(0/B45*100)</f>
        <v>0</v>
      </c>
      <c r="D45" s="15">
        <v>5519</v>
      </c>
      <c r="E45" s="14">
        <v>0</v>
      </c>
      <c r="F45" s="16">
        <v>0</v>
      </c>
      <c r="G45" s="14">
        <v>0</v>
      </c>
      <c r="H45" s="16">
        <v>0</v>
      </c>
      <c r="I45" s="14">
        <v>0</v>
      </c>
      <c r="J45" s="16">
        <v>0</v>
      </c>
      <c r="K45" s="14">
        <v>0</v>
      </c>
      <c r="L45" s="16">
        <v>0</v>
      </c>
      <c r="M45" s="14" t="s">
        <v>582</v>
      </c>
      <c r="N45" s="16" t="s">
        <v>582</v>
      </c>
      <c r="O45" s="14">
        <v>0</v>
      </c>
      <c r="P45" s="16">
        <v>0</v>
      </c>
      <c r="Q45" s="14">
        <v>0</v>
      </c>
      <c r="R45" s="16">
        <v>0</v>
      </c>
      <c r="S45" s="14">
        <v>100</v>
      </c>
      <c r="T45" s="16">
        <v>0</v>
      </c>
    </row>
    <row r="46" spans="1:20" x14ac:dyDescent="0.25">
      <c r="A46" s="11" t="s">
        <v>516</v>
      </c>
      <c r="B46" s="13">
        <v>23141</v>
      </c>
      <c r="C46" s="14">
        <f t="shared" si="1"/>
        <v>0</v>
      </c>
      <c r="D46" s="15">
        <v>23141</v>
      </c>
      <c r="E46" s="14">
        <v>0</v>
      </c>
      <c r="F46" s="16">
        <v>0</v>
      </c>
      <c r="G46" s="14">
        <v>0</v>
      </c>
      <c r="H46" s="16">
        <v>0</v>
      </c>
      <c r="I46" s="14">
        <v>0</v>
      </c>
      <c r="J46" s="16">
        <v>0</v>
      </c>
      <c r="K46" s="14">
        <v>0</v>
      </c>
      <c r="L46" s="16">
        <v>0</v>
      </c>
      <c r="M46" s="14" t="s">
        <v>582</v>
      </c>
      <c r="N46" s="16" t="s">
        <v>582</v>
      </c>
      <c r="O46" s="14">
        <v>0</v>
      </c>
      <c r="P46" s="16">
        <v>0</v>
      </c>
      <c r="Q46" s="14">
        <v>0</v>
      </c>
      <c r="R46" s="16">
        <v>0</v>
      </c>
      <c r="S46" s="14">
        <v>100</v>
      </c>
      <c r="T46" s="16">
        <v>0</v>
      </c>
    </row>
    <row r="47" spans="1:20" x14ac:dyDescent="0.25">
      <c r="A47" s="11" t="s">
        <v>517</v>
      </c>
      <c r="B47" s="13">
        <v>5928</v>
      </c>
      <c r="C47" s="14">
        <f t="shared" si="1"/>
        <v>0</v>
      </c>
      <c r="D47" s="15">
        <v>5928</v>
      </c>
      <c r="E47" s="14">
        <v>38.076853270000001</v>
      </c>
      <c r="F47" s="16">
        <v>0.93161658000000003</v>
      </c>
      <c r="G47" s="14">
        <v>24.844301089999998</v>
      </c>
      <c r="H47" s="16">
        <v>0.83536184000000002</v>
      </c>
      <c r="I47" s="14">
        <v>17.80908926</v>
      </c>
      <c r="J47" s="16">
        <v>0.67998435999999995</v>
      </c>
      <c r="K47" s="14">
        <v>0</v>
      </c>
      <c r="L47" s="16">
        <v>0</v>
      </c>
      <c r="M47" s="14" t="s">
        <v>582</v>
      </c>
      <c r="N47" s="16" t="s">
        <v>582</v>
      </c>
      <c r="O47" s="14">
        <v>0</v>
      </c>
      <c r="P47" s="16">
        <v>0</v>
      </c>
      <c r="Q47" s="14">
        <v>0</v>
      </c>
      <c r="R47" s="16">
        <v>0</v>
      </c>
      <c r="S47" s="14">
        <v>19.26975638</v>
      </c>
      <c r="T47" s="16">
        <v>1.2145820599999999</v>
      </c>
    </row>
    <row r="48" spans="1:20" x14ac:dyDescent="0.25">
      <c r="A48" s="11" t="s">
        <v>518</v>
      </c>
      <c r="B48" s="13">
        <v>9841</v>
      </c>
      <c r="C48" s="14">
        <f t="shared" si="1"/>
        <v>0</v>
      </c>
      <c r="D48" s="15">
        <v>9841</v>
      </c>
      <c r="E48" s="14">
        <v>62.949868180000003</v>
      </c>
      <c r="F48" s="16">
        <v>1.0869644300000001</v>
      </c>
      <c r="G48" s="14">
        <v>22.79587171</v>
      </c>
      <c r="H48" s="16">
        <v>0.79422426999999995</v>
      </c>
      <c r="I48" s="14">
        <v>12.25114016</v>
      </c>
      <c r="J48" s="16">
        <v>0.62094665999999998</v>
      </c>
      <c r="K48" s="14">
        <v>0</v>
      </c>
      <c r="L48" s="16">
        <v>0</v>
      </c>
      <c r="M48" s="14" t="s">
        <v>582</v>
      </c>
      <c r="N48" s="16" t="s">
        <v>582</v>
      </c>
      <c r="O48" s="14">
        <v>0</v>
      </c>
      <c r="P48" s="16">
        <v>0</v>
      </c>
      <c r="Q48" s="14">
        <v>0</v>
      </c>
      <c r="R48" s="16">
        <v>0</v>
      </c>
      <c r="S48" s="14">
        <v>2.0031199499999999</v>
      </c>
      <c r="T48" s="16">
        <v>0.64426214000000004</v>
      </c>
    </row>
    <row r="49" spans="1:20" x14ac:dyDescent="0.25">
      <c r="A49" s="11" t="s">
        <v>519</v>
      </c>
      <c r="B49" s="13">
        <v>6349</v>
      </c>
      <c r="C49" s="14">
        <f t="shared" si="1"/>
        <v>0</v>
      </c>
      <c r="D49" s="15">
        <v>6349</v>
      </c>
      <c r="E49" s="14">
        <v>0</v>
      </c>
      <c r="F49" s="16">
        <v>0</v>
      </c>
      <c r="G49" s="14">
        <v>0</v>
      </c>
      <c r="H49" s="16">
        <v>0</v>
      </c>
      <c r="I49" s="14">
        <v>0</v>
      </c>
      <c r="J49" s="16">
        <v>0</v>
      </c>
      <c r="K49" s="14">
        <v>0</v>
      </c>
      <c r="L49" s="16">
        <v>0</v>
      </c>
      <c r="M49" s="14" t="s">
        <v>582</v>
      </c>
      <c r="N49" s="16" t="s">
        <v>582</v>
      </c>
      <c r="O49" s="14">
        <v>0</v>
      </c>
      <c r="P49" s="16">
        <v>0</v>
      </c>
      <c r="Q49" s="14">
        <v>0</v>
      </c>
      <c r="R49" s="16">
        <v>0</v>
      </c>
      <c r="S49" s="14">
        <v>100</v>
      </c>
      <c r="T49" s="16">
        <v>0</v>
      </c>
    </row>
    <row r="50" spans="1:20" x14ac:dyDescent="0.25">
      <c r="A50" s="11" t="s">
        <v>520</v>
      </c>
      <c r="B50" s="13">
        <v>11795</v>
      </c>
      <c r="C50" s="14">
        <f t="shared" si="1"/>
        <v>0</v>
      </c>
      <c r="D50" s="15">
        <v>11795</v>
      </c>
      <c r="E50" s="14">
        <v>0</v>
      </c>
      <c r="F50" s="16">
        <v>0</v>
      </c>
      <c r="G50" s="14">
        <v>0</v>
      </c>
      <c r="H50" s="16">
        <v>0</v>
      </c>
      <c r="I50" s="14">
        <v>0</v>
      </c>
      <c r="J50" s="16">
        <v>0</v>
      </c>
      <c r="K50" s="14">
        <v>0</v>
      </c>
      <c r="L50" s="16">
        <v>0</v>
      </c>
      <c r="M50" s="14" t="s">
        <v>582</v>
      </c>
      <c r="N50" s="16" t="s">
        <v>582</v>
      </c>
      <c r="O50" s="14">
        <v>0</v>
      </c>
      <c r="P50" s="16">
        <v>0</v>
      </c>
      <c r="Q50" s="14">
        <v>0</v>
      </c>
      <c r="R50" s="16">
        <v>0</v>
      </c>
      <c r="S50" s="14">
        <v>100</v>
      </c>
      <c r="T50" s="16">
        <v>0</v>
      </c>
    </row>
    <row r="51" spans="1:20" x14ac:dyDescent="0.25">
      <c r="A51" s="11" t="s">
        <v>521</v>
      </c>
      <c r="B51" s="13">
        <v>6866</v>
      </c>
      <c r="C51" s="14">
        <f t="shared" si="1"/>
        <v>0</v>
      </c>
      <c r="D51" s="15">
        <v>6866</v>
      </c>
      <c r="E51" s="14">
        <v>0</v>
      </c>
      <c r="F51" s="16">
        <v>0</v>
      </c>
      <c r="G51" s="14">
        <v>0</v>
      </c>
      <c r="H51" s="16">
        <v>0</v>
      </c>
      <c r="I51" s="14">
        <v>0</v>
      </c>
      <c r="J51" s="16">
        <v>0</v>
      </c>
      <c r="K51" s="14">
        <v>0</v>
      </c>
      <c r="L51" s="16">
        <v>0</v>
      </c>
      <c r="M51" s="14" t="s">
        <v>582</v>
      </c>
      <c r="N51" s="16" t="s">
        <v>582</v>
      </c>
      <c r="O51" s="14">
        <v>0</v>
      </c>
      <c r="P51" s="16">
        <v>0</v>
      </c>
      <c r="Q51" s="14">
        <v>0</v>
      </c>
      <c r="R51" s="16">
        <v>0</v>
      </c>
      <c r="S51" s="14">
        <v>100</v>
      </c>
      <c r="T51" s="16">
        <v>0</v>
      </c>
    </row>
    <row r="52" spans="1:20" x14ac:dyDescent="0.25">
      <c r="A52" s="11" t="s">
        <v>522</v>
      </c>
      <c r="B52" s="13">
        <v>5809</v>
      </c>
      <c r="C52" s="14">
        <f t="shared" si="1"/>
        <v>0</v>
      </c>
      <c r="D52" s="15">
        <v>5809</v>
      </c>
      <c r="E52" s="14">
        <v>77.04741233</v>
      </c>
      <c r="F52" s="16">
        <v>1.0220009699999999</v>
      </c>
      <c r="G52" s="14">
        <v>8.16250608</v>
      </c>
      <c r="H52" s="16">
        <v>0.41258011</v>
      </c>
      <c r="I52" s="14">
        <v>5.6758365199999998</v>
      </c>
      <c r="J52" s="16">
        <v>0.38487553000000002</v>
      </c>
      <c r="K52" s="14">
        <v>0</v>
      </c>
      <c r="L52" s="16">
        <v>0</v>
      </c>
      <c r="M52" s="14" t="s">
        <v>582</v>
      </c>
      <c r="N52" s="16" t="s">
        <v>582</v>
      </c>
      <c r="O52" s="14">
        <v>0</v>
      </c>
      <c r="P52" s="16">
        <v>0</v>
      </c>
      <c r="Q52" s="14">
        <v>0</v>
      </c>
      <c r="R52" s="16">
        <v>0</v>
      </c>
      <c r="S52" s="14">
        <v>9.1142450700000008</v>
      </c>
      <c r="T52" s="16">
        <v>0.69890691999999999</v>
      </c>
    </row>
    <row r="53" spans="1:20" x14ac:dyDescent="0.25">
      <c r="A53" s="11" t="s">
        <v>523</v>
      </c>
      <c r="B53" s="13">
        <v>5571</v>
      </c>
      <c r="C53" s="14">
        <f t="shared" si="1"/>
        <v>0</v>
      </c>
      <c r="D53" s="15">
        <v>5571</v>
      </c>
      <c r="E53" s="14">
        <v>0</v>
      </c>
      <c r="F53" s="16">
        <v>0</v>
      </c>
      <c r="G53" s="14">
        <v>0</v>
      </c>
      <c r="H53" s="16">
        <v>0</v>
      </c>
      <c r="I53" s="14">
        <v>0</v>
      </c>
      <c r="J53" s="16">
        <v>0</v>
      </c>
      <c r="K53" s="14">
        <v>0</v>
      </c>
      <c r="L53" s="16">
        <v>0</v>
      </c>
      <c r="M53" s="14" t="s">
        <v>582</v>
      </c>
      <c r="N53" s="16" t="s">
        <v>582</v>
      </c>
      <c r="O53" s="14">
        <v>0</v>
      </c>
      <c r="P53" s="16">
        <v>0</v>
      </c>
      <c r="Q53" s="14">
        <v>0</v>
      </c>
      <c r="R53" s="16">
        <v>0</v>
      </c>
      <c r="S53" s="14">
        <v>100</v>
      </c>
      <c r="T53" s="16">
        <v>0</v>
      </c>
    </row>
    <row r="54" spans="1:20" x14ac:dyDescent="0.25">
      <c r="A54" s="11" t="s">
        <v>524</v>
      </c>
      <c r="B54" s="13">
        <v>4740</v>
      </c>
      <c r="C54" s="14">
        <f t="shared" si="1"/>
        <v>0</v>
      </c>
      <c r="D54" s="15">
        <v>4740</v>
      </c>
      <c r="E54" s="14">
        <v>0</v>
      </c>
      <c r="F54" s="16">
        <v>0</v>
      </c>
      <c r="G54" s="14">
        <v>0</v>
      </c>
      <c r="H54" s="16">
        <v>0</v>
      </c>
      <c r="I54" s="14">
        <v>0</v>
      </c>
      <c r="J54" s="16">
        <v>0</v>
      </c>
      <c r="K54" s="14">
        <v>0</v>
      </c>
      <c r="L54" s="16">
        <v>0</v>
      </c>
      <c r="M54" s="14" t="s">
        <v>582</v>
      </c>
      <c r="N54" s="16" t="s">
        <v>582</v>
      </c>
      <c r="O54" s="14">
        <v>0</v>
      </c>
      <c r="P54" s="16">
        <v>0</v>
      </c>
      <c r="Q54" s="14">
        <v>0</v>
      </c>
      <c r="R54" s="16">
        <v>0</v>
      </c>
      <c r="S54" s="14">
        <v>100</v>
      </c>
      <c r="T54" s="16">
        <v>0</v>
      </c>
    </row>
    <row r="55" spans="1:20" x14ac:dyDescent="0.25">
      <c r="A55" s="11" t="s">
        <v>525</v>
      </c>
      <c r="B55" s="13">
        <v>5316</v>
      </c>
      <c r="C55" s="14">
        <f t="shared" si="1"/>
        <v>0</v>
      </c>
      <c r="D55" s="15">
        <v>5316</v>
      </c>
      <c r="E55" s="14">
        <v>0</v>
      </c>
      <c r="F55" s="16">
        <v>0</v>
      </c>
      <c r="G55" s="14">
        <v>0</v>
      </c>
      <c r="H55" s="16">
        <v>0</v>
      </c>
      <c r="I55" s="14">
        <v>0</v>
      </c>
      <c r="J55" s="16">
        <v>0</v>
      </c>
      <c r="K55" s="14">
        <v>0</v>
      </c>
      <c r="L55" s="16">
        <v>0</v>
      </c>
      <c r="M55" s="14" t="s">
        <v>582</v>
      </c>
      <c r="N55" s="16" t="s">
        <v>582</v>
      </c>
      <c r="O55" s="14">
        <v>0</v>
      </c>
      <c r="P55" s="16">
        <v>0</v>
      </c>
      <c r="Q55" s="14">
        <v>0</v>
      </c>
      <c r="R55" s="16">
        <v>0</v>
      </c>
      <c r="S55" s="14">
        <v>100</v>
      </c>
      <c r="T55" s="16">
        <v>0</v>
      </c>
    </row>
    <row r="56" spans="1:20" x14ac:dyDescent="0.25">
      <c r="A56" s="11" t="s">
        <v>526</v>
      </c>
      <c r="B56" s="13">
        <v>5359</v>
      </c>
      <c r="C56" s="14">
        <f t="shared" si="1"/>
        <v>0</v>
      </c>
      <c r="D56" s="15">
        <v>5359</v>
      </c>
      <c r="E56" s="14">
        <v>75.074865470000006</v>
      </c>
      <c r="F56" s="16">
        <v>0.92456174999999996</v>
      </c>
      <c r="G56" s="14">
        <v>15.2760859</v>
      </c>
      <c r="H56" s="16">
        <v>0.64462246000000001</v>
      </c>
      <c r="I56" s="14">
        <v>5.8867292200000003</v>
      </c>
      <c r="J56" s="16">
        <v>0.48536406999999998</v>
      </c>
      <c r="K56" s="14">
        <v>0</v>
      </c>
      <c r="L56" s="16">
        <v>0</v>
      </c>
      <c r="M56" s="14" t="s">
        <v>582</v>
      </c>
      <c r="N56" s="16" t="s">
        <v>582</v>
      </c>
      <c r="O56" s="14">
        <v>0</v>
      </c>
      <c r="P56" s="16">
        <v>0</v>
      </c>
      <c r="Q56" s="14">
        <v>0</v>
      </c>
      <c r="R56" s="16">
        <v>0</v>
      </c>
      <c r="S56" s="14">
        <v>3.7623194099999999</v>
      </c>
      <c r="T56" s="16">
        <v>0.87176492999999999</v>
      </c>
    </row>
    <row r="57" spans="1:20" x14ac:dyDescent="0.25">
      <c r="A57" s="11" t="s">
        <v>527</v>
      </c>
      <c r="B57" s="13">
        <v>6513</v>
      </c>
      <c r="C57" s="14">
        <f t="shared" si="1"/>
        <v>0</v>
      </c>
      <c r="D57" s="15">
        <v>6513</v>
      </c>
      <c r="E57" s="14">
        <v>0</v>
      </c>
      <c r="F57" s="16">
        <v>0</v>
      </c>
      <c r="G57" s="14">
        <v>0</v>
      </c>
      <c r="H57" s="16">
        <v>0</v>
      </c>
      <c r="I57" s="14">
        <v>0</v>
      </c>
      <c r="J57" s="16">
        <v>0</v>
      </c>
      <c r="K57" s="14">
        <v>0</v>
      </c>
      <c r="L57" s="16">
        <v>0</v>
      </c>
      <c r="M57" s="14" t="s">
        <v>582</v>
      </c>
      <c r="N57" s="16" t="s">
        <v>582</v>
      </c>
      <c r="O57" s="14">
        <v>0</v>
      </c>
      <c r="P57" s="16">
        <v>0</v>
      </c>
      <c r="Q57" s="14">
        <v>0</v>
      </c>
      <c r="R57" s="16">
        <v>0</v>
      </c>
      <c r="S57" s="14">
        <v>100</v>
      </c>
      <c r="T57" s="16">
        <v>0</v>
      </c>
    </row>
    <row r="58" spans="1:20" x14ac:dyDescent="0.25">
      <c r="A58" s="11" t="s">
        <v>528</v>
      </c>
      <c r="B58" s="13">
        <v>7267</v>
      </c>
      <c r="C58" s="14">
        <f t="shared" si="1"/>
        <v>0</v>
      </c>
      <c r="D58" s="15">
        <v>7267</v>
      </c>
      <c r="E58" s="14">
        <v>0</v>
      </c>
      <c r="F58" s="16">
        <v>0</v>
      </c>
      <c r="G58" s="14">
        <v>0</v>
      </c>
      <c r="H58" s="16">
        <v>0</v>
      </c>
      <c r="I58" s="14">
        <v>0</v>
      </c>
      <c r="J58" s="16">
        <v>0</v>
      </c>
      <c r="K58" s="14">
        <v>0</v>
      </c>
      <c r="L58" s="16">
        <v>0</v>
      </c>
      <c r="M58" s="14" t="s">
        <v>582</v>
      </c>
      <c r="N58" s="16" t="s">
        <v>582</v>
      </c>
      <c r="O58" s="14">
        <v>0</v>
      </c>
      <c r="P58" s="16">
        <v>0</v>
      </c>
      <c r="Q58" s="14">
        <v>0</v>
      </c>
      <c r="R58" s="16">
        <v>0</v>
      </c>
      <c r="S58" s="14">
        <v>100</v>
      </c>
      <c r="T58" s="16">
        <v>0</v>
      </c>
    </row>
    <row r="59" spans="1:20" x14ac:dyDescent="0.25">
      <c r="A59" s="11" t="s">
        <v>529</v>
      </c>
      <c r="B59" s="13">
        <v>4826</v>
      </c>
      <c r="C59" s="14">
        <f t="shared" si="1"/>
        <v>0</v>
      </c>
      <c r="D59" s="15">
        <v>4826</v>
      </c>
      <c r="E59" s="14">
        <v>0</v>
      </c>
      <c r="F59" s="16">
        <v>0</v>
      </c>
      <c r="G59" s="14">
        <v>0</v>
      </c>
      <c r="H59" s="16">
        <v>0</v>
      </c>
      <c r="I59" s="14">
        <v>0</v>
      </c>
      <c r="J59" s="16">
        <v>0</v>
      </c>
      <c r="K59" s="14">
        <v>0</v>
      </c>
      <c r="L59" s="16">
        <v>0</v>
      </c>
      <c r="M59" s="14" t="s">
        <v>582</v>
      </c>
      <c r="N59" s="16" t="s">
        <v>582</v>
      </c>
      <c r="O59" s="14">
        <v>0</v>
      </c>
      <c r="P59" s="16">
        <v>0</v>
      </c>
      <c r="Q59" s="14">
        <v>0</v>
      </c>
      <c r="R59" s="16">
        <v>0</v>
      </c>
      <c r="S59" s="14">
        <v>100</v>
      </c>
      <c r="T59" s="16">
        <v>0</v>
      </c>
    </row>
    <row r="60" spans="1:20" x14ac:dyDescent="0.25">
      <c r="A60" s="11" t="s">
        <v>530</v>
      </c>
      <c r="B60" s="13">
        <v>4546</v>
      </c>
      <c r="C60" s="14">
        <f t="shared" si="1"/>
        <v>0</v>
      </c>
      <c r="D60" s="15">
        <v>4546</v>
      </c>
      <c r="E60" s="14">
        <v>0</v>
      </c>
      <c r="F60" s="16">
        <v>0</v>
      </c>
      <c r="G60" s="14">
        <v>0</v>
      </c>
      <c r="H60" s="16">
        <v>0</v>
      </c>
      <c r="I60" s="14">
        <v>0</v>
      </c>
      <c r="J60" s="16">
        <v>0</v>
      </c>
      <c r="K60" s="14">
        <v>0</v>
      </c>
      <c r="L60" s="16">
        <v>0</v>
      </c>
      <c r="M60" s="14" t="s">
        <v>582</v>
      </c>
      <c r="N60" s="16" t="s">
        <v>582</v>
      </c>
      <c r="O60" s="14">
        <v>0</v>
      </c>
      <c r="P60" s="16">
        <v>0</v>
      </c>
      <c r="Q60" s="14">
        <v>0</v>
      </c>
      <c r="R60" s="16">
        <v>0</v>
      </c>
      <c r="S60" s="14">
        <v>100</v>
      </c>
      <c r="T60" s="16">
        <v>0</v>
      </c>
    </row>
    <row r="61" spans="1:20" x14ac:dyDescent="0.25">
      <c r="A61" s="11" t="s">
        <v>531</v>
      </c>
      <c r="B61" s="13">
        <v>6525</v>
      </c>
      <c r="C61" s="14">
        <f t="shared" si="1"/>
        <v>0</v>
      </c>
      <c r="D61" s="15">
        <v>6525</v>
      </c>
      <c r="E61" s="14">
        <v>32.35845715</v>
      </c>
      <c r="F61" s="16">
        <v>1.0567352800000001</v>
      </c>
      <c r="G61" s="14">
        <v>36.951841270000003</v>
      </c>
      <c r="H61" s="16">
        <v>0.88416788999999996</v>
      </c>
      <c r="I61" s="14">
        <v>19.590982069999999</v>
      </c>
      <c r="J61" s="16">
        <v>0.67601948999999995</v>
      </c>
      <c r="K61" s="14">
        <v>0</v>
      </c>
      <c r="L61" s="16">
        <v>0</v>
      </c>
      <c r="M61" s="14" t="s">
        <v>582</v>
      </c>
      <c r="N61" s="16" t="s">
        <v>582</v>
      </c>
      <c r="O61" s="14">
        <v>0</v>
      </c>
      <c r="P61" s="16">
        <v>0</v>
      </c>
      <c r="Q61" s="14">
        <v>0</v>
      </c>
      <c r="R61" s="16">
        <v>0</v>
      </c>
      <c r="S61" s="14">
        <v>11.09871951</v>
      </c>
      <c r="T61" s="16">
        <v>0.70642225000000003</v>
      </c>
    </row>
    <row r="62" spans="1:20" x14ac:dyDescent="0.25">
      <c r="A62" s="11" t="s">
        <v>532</v>
      </c>
      <c r="B62" s="13">
        <v>4476</v>
      </c>
      <c r="C62" s="14">
        <f t="shared" si="1"/>
        <v>0</v>
      </c>
      <c r="D62" s="15">
        <v>4476</v>
      </c>
      <c r="E62" s="14">
        <v>0</v>
      </c>
      <c r="F62" s="16">
        <v>0</v>
      </c>
      <c r="G62" s="14">
        <v>0</v>
      </c>
      <c r="H62" s="16">
        <v>0</v>
      </c>
      <c r="I62" s="14">
        <v>0</v>
      </c>
      <c r="J62" s="16">
        <v>0</v>
      </c>
      <c r="K62" s="14">
        <v>0</v>
      </c>
      <c r="L62" s="16">
        <v>0</v>
      </c>
      <c r="M62" s="14" t="s">
        <v>582</v>
      </c>
      <c r="N62" s="16" t="s">
        <v>582</v>
      </c>
      <c r="O62" s="14">
        <v>0</v>
      </c>
      <c r="P62" s="16">
        <v>0</v>
      </c>
      <c r="Q62" s="14">
        <v>0</v>
      </c>
      <c r="R62" s="16">
        <v>0</v>
      </c>
      <c r="S62" s="14">
        <v>100</v>
      </c>
      <c r="T62" s="16">
        <v>0</v>
      </c>
    </row>
    <row r="63" spans="1:20" x14ac:dyDescent="0.25">
      <c r="A63" s="11" t="s">
        <v>533</v>
      </c>
      <c r="B63" s="13">
        <v>5324</v>
      </c>
      <c r="C63" s="14">
        <f t="shared" si="1"/>
        <v>0</v>
      </c>
      <c r="D63" s="15">
        <v>5324</v>
      </c>
      <c r="E63" s="14">
        <v>0</v>
      </c>
      <c r="F63" s="16">
        <v>0</v>
      </c>
      <c r="G63" s="14">
        <v>0</v>
      </c>
      <c r="H63" s="16">
        <v>0</v>
      </c>
      <c r="I63" s="14">
        <v>0</v>
      </c>
      <c r="J63" s="16">
        <v>0</v>
      </c>
      <c r="K63" s="14">
        <v>0</v>
      </c>
      <c r="L63" s="16">
        <v>0</v>
      </c>
      <c r="M63" s="14" t="s">
        <v>582</v>
      </c>
      <c r="N63" s="16" t="s">
        <v>582</v>
      </c>
      <c r="O63" s="14">
        <v>0</v>
      </c>
      <c r="P63" s="16">
        <v>0</v>
      </c>
      <c r="Q63" s="14">
        <v>0</v>
      </c>
      <c r="R63" s="16">
        <v>0</v>
      </c>
      <c r="S63" s="14">
        <v>100</v>
      </c>
      <c r="T63" s="16">
        <v>0</v>
      </c>
    </row>
    <row r="64" spans="1:20" x14ac:dyDescent="0.25">
      <c r="A64" s="11" t="s">
        <v>534</v>
      </c>
      <c r="B64" s="13">
        <v>3634</v>
      </c>
      <c r="C64" s="14">
        <f t="shared" si="1"/>
        <v>0</v>
      </c>
      <c r="D64" s="15">
        <v>3634</v>
      </c>
      <c r="E64" s="14">
        <v>0</v>
      </c>
      <c r="F64" s="16">
        <v>0</v>
      </c>
      <c r="G64" s="14">
        <v>0</v>
      </c>
      <c r="H64" s="16">
        <v>0</v>
      </c>
      <c r="I64" s="14">
        <v>0</v>
      </c>
      <c r="J64" s="16">
        <v>0</v>
      </c>
      <c r="K64" s="14">
        <v>0</v>
      </c>
      <c r="L64" s="16">
        <v>0</v>
      </c>
      <c r="M64" s="14" t="s">
        <v>582</v>
      </c>
      <c r="N64" s="16" t="s">
        <v>582</v>
      </c>
      <c r="O64" s="14">
        <v>0</v>
      </c>
      <c r="P64" s="16">
        <v>0</v>
      </c>
      <c r="Q64" s="14">
        <v>0</v>
      </c>
      <c r="R64" s="16">
        <v>0</v>
      </c>
      <c r="S64" s="14">
        <v>100</v>
      </c>
      <c r="T64" s="16">
        <v>0</v>
      </c>
    </row>
    <row r="65" spans="1:20" x14ac:dyDescent="0.25">
      <c r="A65" s="11" t="s">
        <v>535</v>
      </c>
      <c r="B65" s="13">
        <v>5325</v>
      </c>
      <c r="C65" s="14">
        <f t="shared" si="1"/>
        <v>0</v>
      </c>
      <c r="D65" s="15">
        <v>5325</v>
      </c>
      <c r="E65" s="14">
        <v>0</v>
      </c>
      <c r="F65" s="16">
        <v>0</v>
      </c>
      <c r="G65" s="14">
        <v>0</v>
      </c>
      <c r="H65" s="16">
        <v>0</v>
      </c>
      <c r="I65" s="14">
        <v>0</v>
      </c>
      <c r="J65" s="16">
        <v>0</v>
      </c>
      <c r="K65" s="14">
        <v>0</v>
      </c>
      <c r="L65" s="16">
        <v>0</v>
      </c>
      <c r="M65" s="14" t="s">
        <v>582</v>
      </c>
      <c r="N65" s="16" t="s">
        <v>582</v>
      </c>
      <c r="O65" s="14">
        <v>0</v>
      </c>
      <c r="P65" s="16">
        <v>0</v>
      </c>
      <c r="Q65" s="14">
        <v>0</v>
      </c>
      <c r="R65" s="16">
        <v>0</v>
      </c>
      <c r="S65" s="14">
        <v>100</v>
      </c>
      <c r="T65" s="16">
        <v>0</v>
      </c>
    </row>
    <row r="66" spans="1:20" x14ac:dyDescent="0.25">
      <c r="A66" s="11" t="s">
        <v>536</v>
      </c>
      <c r="B66" s="13">
        <v>5665</v>
      </c>
      <c r="C66" s="14">
        <f t="shared" si="1"/>
        <v>0</v>
      </c>
      <c r="D66" s="15">
        <v>5665</v>
      </c>
      <c r="E66" s="14">
        <v>0</v>
      </c>
      <c r="F66" s="16">
        <v>0</v>
      </c>
      <c r="G66" s="14">
        <v>0</v>
      </c>
      <c r="H66" s="16">
        <v>0</v>
      </c>
      <c r="I66" s="14">
        <v>0</v>
      </c>
      <c r="J66" s="16">
        <v>0</v>
      </c>
      <c r="K66" s="14">
        <v>0</v>
      </c>
      <c r="L66" s="16">
        <v>0</v>
      </c>
      <c r="M66" s="14" t="s">
        <v>582</v>
      </c>
      <c r="N66" s="16" t="s">
        <v>582</v>
      </c>
      <c r="O66" s="14">
        <v>0</v>
      </c>
      <c r="P66" s="16">
        <v>0</v>
      </c>
      <c r="Q66" s="14">
        <v>0</v>
      </c>
      <c r="R66" s="16">
        <v>0</v>
      </c>
      <c r="S66" s="14">
        <v>100</v>
      </c>
      <c r="T66" s="16">
        <v>0</v>
      </c>
    </row>
    <row r="67" spans="1:20" x14ac:dyDescent="0.25">
      <c r="A67" s="11" t="s">
        <v>537</v>
      </c>
      <c r="B67" s="13">
        <v>6971</v>
      </c>
      <c r="C67" s="14">
        <f t="shared" si="1"/>
        <v>0</v>
      </c>
      <c r="D67" s="15">
        <v>6971</v>
      </c>
      <c r="E67" s="14">
        <v>37.39562875</v>
      </c>
      <c r="F67" s="16">
        <v>1.0028455599999999</v>
      </c>
      <c r="G67" s="14">
        <v>23.888826439999999</v>
      </c>
      <c r="H67" s="16">
        <v>0.67381785999999999</v>
      </c>
      <c r="I67" s="14">
        <v>24.60892969</v>
      </c>
      <c r="J67" s="16">
        <v>0.69058494000000004</v>
      </c>
      <c r="K67" s="14">
        <v>0</v>
      </c>
      <c r="L67" s="16">
        <v>0</v>
      </c>
      <c r="M67" s="14" t="s">
        <v>582</v>
      </c>
      <c r="N67" s="16" t="s">
        <v>582</v>
      </c>
      <c r="O67" s="14">
        <v>0</v>
      </c>
      <c r="P67" s="16">
        <v>0</v>
      </c>
      <c r="Q67" s="14">
        <v>0</v>
      </c>
      <c r="R67" s="16">
        <v>0</v>
      </c>
      <c r="S67" s="14">
        <v>14.106615120000001</v>
      </c>
      <c r="T67" s="16">
        <v>0.96316336000000002</v>
      </c>
    </row>
    <row r="68" spans="1:20" x14ac:dyDescent="0.25">
      <c r="A68" s="11" t="s">
        <v>538</v>
      </c>
      <c r="B68" s="13">
        <v>12083</v>
      </c>
      <c r="C68" s="14">
        <f t="shared" si="1"/>
        <v>0</v>
      </c>
      <c r="D68" s="15">
        <v>12083</v>
      </c>
      <c r="E68" s="14">
        <v>0</v>
      </c>
      <c r="F68" s="16">
        <v>0</v>
      </c>
      <c r="G68" s="14">
        <v>0</v>
      </c>
      <c r="H68" s="16">
        <v>0</v>
      </c>
      <c r="I68" s="14">
        <v>0</v>
      </c>
      <c r="J68" s="16">
        <v>0</v>
      </c>
      <c r="K68" s="14">
        <v>0</v>
      </c>
      <c r="L68" s="16">
        <v>0</v>
      </c>
      <c r="M68" s="14" t="s">
        <v>582</v>
      </c>
      <c r="N68" s="16" t="s">
        <v>582</v>
      </c>
      <c r="O68" s="14">
        <v>0</v>
      </c>
      <c r="P68" s="16">
        <v>0</v>
      </c>
      <c r="Q68" s="14">
        <v>0</v>
      </c>
      <c r="R68" s="16">
        <v>0</v>
      </c>
      <c r="S68" s="14">
        <v>100</v>
      </c>
      <c r="T68" s="16">
        <v>0</v>
      </c>
    </row>
    <row r="69" spans="1:20" x14ac:dyDescent="0.25">
      <c r="A69" s="11" t="s">
        <v>539</v>
      </c>
      <c r="B69" s="13">
        <v>4876</v>
      </c>
      <c r="C69" s="14">
        <f t="shared" si="1"/>
        <v>0</v>
      </c>
      <c r="D69" s="15">
        <v>4876</v>
      </c>
      <c r="E69" s="14">
        <v>0</v>
      </c>
      <c r="F69" s="16">
        <v>0</v>
      </c>
      <c r="G69" s="14">
        <v>0</v>
      </c>
      <c r="H69" s="16">
        <v>0</v>
      </c>
      <c r="I69" s="14">
        <v>0</v>
      </c>
      <c r="J69" s="16">
        <v>0</v>
      </c>
      <c r="K69" s="14">
        <v>0</v>
      </c>
      <c r="L69" s="16">
        <v>0</v>
      </c>
      <c r="M69" s="14" t="s">
        <v>582</v>
      </c>
      <c r="N69" s="16" t="s">
        <v>582</v>
      </c>
      <c r="O69" s="14">
        <v>0</v>
      </c>
      <c r="P69" s="16">
        <v>0</v>
      </c>
      <c r="Q69" s="14">
        <v>0</v>
      </c>
      <c r="R69" s="16">
        <v>0</v>
      </c>
      <c r="S69" s="14">
        <v>100</v>
      </c>
      <c r="T69" s="16">
        <v>0</v>
      </c>
    </row>
    <row r="70" spans="1:20" x14ac:dyDescent="0.25">
      <c r="A70" s="11" t="s">
        <v>540</v>
      </c>
      <c r="B70" s="13">
        <v>6036</v>
      </c>
      <c r="C70" s="14">
        <f t="shared" si="1"/>
        <v>0</v>
      </c>
      <c r="D70" s="15">
        <v>6036</v>
      </c>
      <c r="E70" s="14">
        <v>0</v>
      </c>
      <c r="F70" s="16">
        <v>0</v>
      </c>
      <c r="G70" s="14">
        <v>0</v>
      </c>
      <c r="H70" s="16">
        <v>0</v>
      </c>
      <c r="I70" s="14">
        <v>0</v>
      </c>
      <c r="J70" s="16">
        <v>0</v>
      </c>
      <c r="K70" s="14">
        <v>0</v>
      </c>
      <c r="L70" s="16">
        <v>0</v>
      </c>
      <c r="M70" s="14" t="s">
        <v>582</v>
      </c>
      <c r="N70" s="16" t="s">
        <v>582</v>
      </c>
      <c r="O70" s="14">
        <v>0</v>
      </c>
      <c r="P70" s="16">
        <v>0</v>
      </c>
      <c r="Q70" s="14">
        <v>0</v>
      </c>
      <c r="R70" s="16">
        <v>0</v>
      </c>
      <c r="S70" s="14">
        <v>100</v>
      </c>
      <c r="T70" s="16">
        <v>0</v>
      </c>
    </row>
    <row r="71" spans="1:20" x14ac:dyDescent="0.25">
      <c r="A71" s="11" t="s">
        <v>541</v>
      </c>
      <c r="B71" s="13">
        <v>6115</v>
      </c>
      <c r="C71" s="14">
        <f t="shared" si="1"/>
        <v>0</v>
      </c>
      <c r="D71" s="15">
        <v>6115</v>
      </c>
      <c r="E71" s="14">
        <v>0</v>
      </c>
      <c r="F71" s="16">
        <v>0</v>
      </c>
      <c r="G71" s="14">
        <v>0</v>
      </c>
      <c r="H71" s="16">
        <v>0</v>
      </c>
      <c r="I71" s="14">
        <v>0</v>
      </c>
      <c r="J71" s="16">
        <v>0</v>
      </c>
      <c r="K71" s="14">
        <v>0</v>
      </c>
      <c r="L71" s="16">
        <v>0</v>
      </c>
      <c r="M71" s="14" t="s">
        <v>582</v>
      </c>
      <c r="N71" s="16" t="s">
        <v>582</v>
      </c>
      <c r="O71" s="14">
        <v>0</v>
      </c>
      <c r="P71" s="16">
        <v>0</v>
      </c>
      <c r="Q71" s="14">
        <v>0</v>
      </c>
      <c r="R71" s="16">
        <v>0</v>
      </c>
      <c r="S71" s="14">
        <v>100</v>
      </c>
      <c r="T71" s="16">
        <v>0</v>
      </c>
    </row>
    <row r="72" spans="1:20" x14ac:dyDescent="0.25">
      <c r="A72" s="11" t="s">
        <v>542</v>
      </c>
      <c r="B72" s="13">
        <v>7708</v>
      </c>
      <c r="C72" s="14">
        <f t="shared" si="1"/>
        <v>0</v>
      </c>
      <c r="D72" s="15">
        <v>7708</v>
      </c>
      <c r="E72" s="14">
        <v>0</v>
      </c>
      <c r="F72" s="16">
        <v>0</v>
      </c>
      <c r="G72" s="14">
        <v>0</v>
      </c>
      <c r="H72" s="16">
        <v>0</v>
      </c>
      <c r="I72" s="14">
        <v>0</v>
      </c>
      <c r="J72" s="16">
        <v>0</v>
      </c>
      <c r="K72" s="14">
        <v>0</v>
      </c>
      <c r="L72" s="16">
        <v>0</v>
      </c>
      <c r="M72" s="14" t="s">
        <v>582</v>
      </c>
      <c r="N72" s="16" t="s">
        <v>582</v>
      </c>
      <c r="O72" s="14">
        <v>0</v>
      </c>
      <c r="P72" s="16">
        <v>0</v>
      </c>
      <c r="Q72" s="14">
        <v>0</v>
      </c>
      <c r="R72" s="16">
        <v>0</v>
      </c>
      <c r="S72" s="14">
        <v>100</v>
      </c>
      <c r="T72" s="16">
        <v>0</v>
      </c>
    </row>
    <row r="73" spans="1:20" x14ac:dyDescent="0.25">
      <c r="A73" s="11" t="s">
        <v>543</v>
      </c>
      <c r="B73" s="13">
        <v>8249</v>
      </c>
      <c r="C73" s="14">
        <f t="shared" si="1"/>
        <v>0</v>
      </c>
      <c r="D73" s="15">
        <v>8249</v>
      </c>
      <c r="E73" s="14">
        <v>53.98932937</v>
      </c>
      <c r="F73" s="16">
        <v>1.19545843</v>
      </c>
      <c r="G73" s="14">
        <v>18.103143759999998</v>
      </c>
      <c r="H73" s="16">
        <v>0.61796375999999997</v>
      </c>
      <c r="I73" s="14">
        <v>19.486170619999999</v>
      </c>
      <c r="J73" s="16">
        <v>0.68691084999999996</v>
      </c>
      <c r="K73" s="14">
        <v>0</v>
      </c>
      <c r="L73" s="16">
        <v>0</v>
      </c>
      <c r="M73" s="14" t="s">
        <v>582</v>
      </c>
      <c r="N73" s="16" t="s">
        <v>582</v>
      </c>
      <c r="O73" s="14">
        <v>0</v>
      </c>
      <c r="P73" s="16">
        <v>0</v>
      </c>
      <c r="Q73" s="14">
        <v>0</v>
      </c>
      <c r="R73" s="16">
        <v>0</v>
      </c>
      <c r="S73" s="14">
        <v>8.4213562599999996</v>
      </c>
      <c r="T73" s="16">
        <v>1.1595556300000001</v>
      </c>
    </row>
    <row r="74" spans="1:20" x14ac:dyDescent="0.25">
      <c r="A74" s="11" t="s">
        <v>544</v>
      </c>
      <c r="B74" s="13">
        <v>4692</v>
      </c>
      <c r="C74" s="14">
        <f t="shared" si="1"/>
        <v>0</v>
      </c>
      <c r="D74" s="15">
        <v>4692</v>
      </c>
      <c r="E74" s="14">
        <v>0</v>
      </c>
      <c r="F74" s="16">
        <v>0</v>
      </c>
      <c r="G74" s="14">
        <v>0</v>
      </c>
      <c r="H74" s="16">
        <v>0</v>
      </c>
      <c r="I74" s="14">
        <v>0</v>
      </c>
      <c r="J74" s="16">
        <v>0</v>
      </c>
      <c r="K74" s="14">
        <v>0</v>
      </c>
      <c r="L74" s="16">
        <v>0</v>
      </c>
      <c r="M74" s="14" t="s">
        <v>582</v>
      </c>
      <c r="N74" s="16" t="s">
        <v>582</v>
      </c>
      <c r="O74" s="14">
        <v>0</v>
      </c>
      <c r="P74" s="16">
        <v>0</v>
      </c>
      <c r="Q74" s="14">
        <v>0</v>
      </c>
      <c r="R74" s="16">
        <v>0</v>
      </c>
      <c r="S74" s="14">
        <v>100</v>
      </c>
      <c r="T74" s="16">
        <v>0</v>
      </c>
    </row>
    <row r="75" spans="1:20" x14ac:dyDescent="0.25">
      <c r="A75" s="11" t="s">
        <v>545</v>
      </c>
      <c r="B75" s="13">
        <v>5375</v>
      </c>
      <c r="C75" s="14">
        <f t="shared" si="1"/>
        <v>0</v>
      </c>
      <c r="D75" s="15">
        <v>5375</v>
      </c>
      <c r="E75" s="14">
        <v>0</v>
      </c>
      <c r="F75" s="16">
        <v>0</v>
      </c>
      <c r="G75" s="14">
        <v>0</v>
      </c>
      <c r="H75" s="16">
        <v>0</v>
      </c>
      <c r="I75" s="14">
        <v>0</v>
      </c>
      <c r="J75" s="16">
        <v>0</v>
      </c>
      <c r="K75" s="14">
        <v>0</v>
      </c>
      <c r="L75" s="16">
        <v>0</v>
      </c>
      <c r="M75" s="14" t="s">
        <v>582</v>
      </c>
      <c r="N75" s="16" t="s">
        <v>582</v>
      </c>
      <c r="O75" s="14">
        <v>0</v>
      </c>
      <c r="P75" s="16">
        <v>0</v>
      </c>
      <c r="Q75" s="14">
        <v>0</v>
      </c>
      <c r="R75" s="16">
        <v>0</v>
      </c>
      <c r="S75" s="14">
        <v>100</v>
      </c>
      <c r="T75" s="16">
        <v>0</v>
      </c>
    </row>
    <row r="76" spans="1:20" x14ac:dyDescent="0.25">
      <c r="A76" s="11" t="s">
        <v>546</v>
      </c>
      <c r="B76" s="13">
        <v>14167</v>
      </c>
      <c r="C76" s="14">
        <f t="shared" si="1"/>
        <v>0</v>
      </c>
      <c r="D76" s="15">
        <v>14167</v>
      </c>
      <c r="E76" s="14">
        <v>0</v>
      </c>
      <c r="F76" s="16">
        <v>0</v>
      </c>
      <c r="G76" s="14">
        <v>0</v>
      </c>
      <c r="H76" s="16">
        <v>0</v>
      </c>
      <c r="I76" s="14">
        <v>0</v>
      </c>
      <c r="J76" s="16">
        <v>0</v>
      </c>
      <c r="K76" s="14">
        <v>0</v>
      </c>
      <c r="L76" s="16">
        <v>0</v>
      </c>
      <c r="M76" s="14" t="s">
        <v>582</v>
      </c>
      <c r="N76" s="16" t="s">
        <v>582</v>
      </c>
      <c r="O76" s="14">
        <v>0</v>
      </c>
      <c r="P76" s="16">
        <v>0</v>
      </c>
      <c r="Q76" s="14">
        <v>0</v>
      </c>
      <c r="R76" s="16">
        <v>0</v>
      </c>
      <c r="S76" s="14">
        <v>100</v>
      </c>
      <c r="T76" s="16">
        <v>0</v>
      </c>
    </row>
    <row r="77" spans="1:20" x14ac:dyDescent="0.25">
      <c r="A77" s="11" t="s">
        <v>547</v>
      </c>
      <c r="B77" s="13">
        <v>6062</v>
      </c>
      <c r="C77" s="14">
        <f t="shared" si="1"/>
        <v>0</v>
      </c>
      <c r="D77" s="15">
        <v>6062</v>
      </c>
      <c r="E77" s="14">
        <v>0</v>
      </c>
      <c r="F77" s="16">
        <v>0</v>
      </c>
      <c r="G77" s="14">
        <v>0</v>
      </c>
      <c r="H77" s="16">
        <v>0</v>
      </c>
      <c r="I77" s="14">
        <v>0</v>
      </c>
      <c r="J77" s="16">
        <v>0</v>
      </c>
      <c r="K77" s="14">
        <v>0</v>
      </c>
      <c r="L77" s="16">
        <v>0</v>
      </c>
      <c r="M77" s="14" t="s">
        <v>582</v>
      </c>
      <c r="N77" s="16" t="s">
        <v>582</v>
      </c>
      <c r="O77" s="14">
        <v>0</v>
      </c>
      <c r="P77" s="16">
        <v>0</v>
      </c>
      <c r="Q77" s="14">
        <v>0</v>
      </c>
      <c r="R77" s="16">
        <v>0</v>
      </c>
      <c r="S77" s="14">
        <v>100</v>
      </c>
      <c r="T77" s="16">
        <v>0</v>
      </c>
    </row>
    <row r="78" spans="1:20" x14ac:dyDescent="0.25">
      <c r="A78" s="11" t="s">
        <v>548</v>
      </c>
      <c r="B78" s="13">
        <v>5826</v>
      </c>
      <c r="C78" s="14">
        <f t="shared" si="1"/>
        <v>0</v>
      </c>
      <c r="D78" s="15">
        <v>5826</v>
      </c>
      <c r="E78" s="14">
        <v>0</v>
      </c>
      <c r="F78" s="16">
        <v>0</v>
      </c>
      <c r="G78" s="14">
        <v>0</v>
      </c>
      <c r="H78" s="16">
        <v>0</v>
      </c>
      <c r="I78" s="14">
        <v>0</v>
      </c>
      <c r="J78" s="16">
        <v>0</v>
      </c>
      <c r="K78" s="14">
        <v>0</v>
      </c>
      <c r="L78" s="16">
        <v>0</v>
      </c>
      <c r="M78" s="14" t="s">
        <v>582</v>
      </c>
      <c r="N78" s="16" t="s">
        <v>582</v>
      </c>
      <c r="O78" s="14">
        <v>0</v>
      </c>
      <c r="P78" s="16">
        <v>0</v>
      </c>
      <c r="Q78" s="14">
        <v>0</v>
      </c>
      <c r="R78" s="16">
        <v>0</v>
      </c>
      <c r="S78" s="14">
        <v>100</v>
      </c>
      <c r="T78" s="16">
        <v>0</v>
      </c>
    </row>
    <row r="79" spans="1:20" ht="24.95" customHeight="1" x14ac:dyDescent="0.25">
      <c r="A79" s="11" t="s">
        <v>549</v>
      </c>
      <c r="B79" s="13">
        <v>1657</v>
      </c>
      <c r="C79" s="14">
        <f t="shared" si="1"/>
        <v>0</v>
      </c>
      <c r="D79" s="15">
        <v>1657</v>
      </c>
      <c r="E79" s="14">
        <v>0</v>
      </c>
      <c r="F79" s="16">
        <v>0</v>
      </c>
      <c r="G79" s="14">
        <v>0</v>
      </c>
      <c r="H79" s="16">
        <v>0</v>
      </c>
      <c r="I79" s="14">
        <v>0</v>
      </c>
      <c r="J79" s="16">
        <v>0</v>
      </c>
      <c r="K79" s="14">
        <v>0</v>
      </c>
      <c r="L79" s="16">
        <v>0</v>
      </c>
      <c r="M79" s="14" t="s">
        <v>582</v>
      </c>
      <c r="N79" s="16" t="s">
        <v>582</v>
      </c>
      <c r="O79" s="14">
        <v>0</v>
      </c>
      <c r="P79" s="16">
        <v>0</v>
      </c>
      <c r="Q79" s="14">
        <v>0</v>
      </c>
      <c r="R79" s="16">
        <v>0</v>
      </c>
      <c r="S79" s="14">
        <v>100</v>
      </c>
      <c r="T79" s="16">
        <v>0</v>
      </c>
    </row>
    <row r="80" spans="1:20" x14ac:dyDescent="0.25">
      <c r="A80" s="11" t="s">
        <v>550</v>
      </c>
      <c r="B80" s="13">
        <v>7841</v>
      </c>
      <c r="C80" s="14">
        <f t="shared" si="1"/>
        <v>0</v>
      </c>
      <c r="D80" s="15">
        <v>7841</v>
      </c>
      <c r="E80" s="14">
        <v>0</v>
      </c>
      <c r="F80" s="16">
        <v>0</v>
      </c>
      <c r="G80" s="14">
        <v>0</v>
      </c>
      <c r="H80" s="16">
        <v>0</v>
      </c>
      <c r="I80" s="14">
        <v>0</v>
      </c>
      <c r="J80" s="16">
        <v>0</v>
      </c>
      <c r="K80" s="14">
        <v>0</v>
      </c>
      <c r="L80" s="16">
        <v>0</v>
      </c>
      <c r="M80" s="14" t="s">
        <v>582</v>
      </c>
      <c r="N80" s="16" t="s">
        <v>582</v>
      </c>
      <c r="O80" s="14">
        <v>0</v>
      </c>
      <c r="P80" s="16">
        <v>0</v>
      </c>
      <c r="Q80" s="14">
        <v>0</v>
      </c>
      <c r="R80" s="16">
        <v>0</v>
      </c>
      <c r="S80" s="14">
        <v>100</v>
      </c>
      <c r="T80" s="16">
        <v>0</v>
      </c>
    </row>
    <row r="81" spans="1:20" x14ac:dyDescent="0.25">
      <c r="A81" s="19" t="s">
        <v>551</v>
      </c>
      <c r="B81" s="13">
        <v>8861</v>
      </c>
      <c r="C81" s="14">
        <f t="shared" si="1"/>
        <v>0</v>
      </c>
      <c r="D81" s="15">
        <v>8861</v>
      </c>
      <c r="E81" s="14">
        <v>0</v>
      </c>
      <c r="F81" s="16">
        <v>0</v>
      </c>
      <c r="G81" s="14">
        <v>0</v>
      </c>
      <c r="H81" s="16">
        <v>0</v>
      </c>
      <c r="I81" s="14">
        <v>0</v>
      </c>
      <c r="J81" s="16">
        <v>0</v>
      </c>
      <c r="K81" s="14">
        <v>0</v>
      </c>
      <c r="L81" s="16">
        <v>0</v>
      </c>
      <c r="M81" s="14" t="s">
        <v>582</v>
      </c>
      <c r="N81" s="16" t="s">
        <v>582</v>
      </c>
      <c r="O81" s="14">
        <v>0</v>
      </c>
      <c r="P81" s="16">
        <v>0</v>
      </c>
      <c r="Q81" s="14">
        <v>0</v>
      </c>
      <c r="R81" s="16">
        <v>0</v>
      </c>
      <c r="S81" s="14">
        <v>100</v>
      </c>
      <c r="T81" s="16">
        <v>0</v>
      </c>
    </row>
    <row r="82" spans="1:20" x14ac:dyDescent="0.25">
      <c r="A82" s="20"/>
      <c r="B82" s="20" t="s">
        <v>552</v>
      </c>
      <c r="C82" s="20" t="s">
        <v>552</v>
      </c>
      <c r="D82" s="20" t="s">
        <v>552</v>
      </c>
      <c r="E82" s="20" t="s">
        <v>552</v>
      </c>
      <c r="F82" s="20" t="s">
        <v>552</v>
      </c>
      <c r="G82" s="20" t="s">
        <v>552</v>
      </c>
      <c r="H82" s="20" t="s">
        <v>552</v>
      </c>
      <c r="I82" s="20" t="s">
        <v>552</v>
      </c>
      <c r="J82" s="20" t="s">
        <v>552</v>
      </c>
      <c r="K82" s="20" t="s">
        <v>552</v>
      </c>
      <c r="L82" s="20" t="s">
        <v>552</v>
      </c>
      <c r="M82" s="20" t="s">
        <v>552</v>
      </c>
      <c r="N82" s="20" t="s">
        <v>552</v>
      </c>
      <c r="O82" s="20" t="s">
        <v>552</v>
      </c>
      <c r="P82" s="20" t="s">
        <v>552</v>
      </c>
      <c r="Q82" s="20" t="s">
        <v>552</v>
      </c>
      <c r="R82" s="20" t="s">
        <v>552</v>
      </c>
      <c r="S82" s="20" t="s">
        <v>552</v>
      </c>
      <c r="T82" s="20" t="s">
        <v>552</v>
      </c>
    </row>
    <row r="83" spans="1:20" x14ac:dyDescent="0.25">
      <c r="A83" s="3" t="s">
        <v>553</v>
      </c>
    </row>
    <row r="84" spans="1:20" x14ac:dyDescent="0.25">
      <c r="A84" s="26" t="s">
        <v>554</v>
      </c>
      <c r="B84" s="24"/>
      <c r="C84" s="24"/>
      <c r="D84" s="24"/>
      <c r="E84" s="24"/>
      <c r="F84" s="24"/>
      <c r="G84" s="24"/>
      <c r="H84" s="24"/>
      <c r="I84" s="24"/>
      <c r="J84" s="24"/>
      <c r="K84" s="24"/>
      <c r="L84" s="24"/>
      <c r="M84" s="24"/>
      <c r="N84" s="24"/>
      <c r="O84" s="24"/>
      <c r="P84" s="24"/>
      <c r="Q84" s="24"/>
      <c r="R84" s="24"/>
      <c r="S84" s="24"/>
      <c r="T84" s="24"/>
    </row>
    <row r="85" spans="1:20" x14ac:dyDescent="0.25">
      <c r="A85" s="26" t="s">
        <v>555</v>
      </c>
      <c r="B85" s="24"/>
      <c r="C85" s="24"/>
      <c r="D85" s="24"/>
      <c r="E85" s="24"/>
      <c r="F85" s="24"/>
      <c r="G85" s="24"/>
      <c r="H85" s="24"/>
      <c r="I85" s="24"/>
      <c r="J85" s="24"/>
      <c r="K85" s="24"/>
      <c r="L85" s="24"/>
      <c r="M85" s="24"/>
      <c r="N85" s="24"/>
      <c r="O85" s="24"/>
      <c r="P85" s="24"/>
      <c r="Q85" s="24"/>
      <c r="R85" s="24"/>
      <c r="S85" s="24"/>
      <c r="T85" s="24"/>
    </row>
    <row r="86" spans="1:20" ht="30" customHeight="1" x14ac:dyDescent="0.25">
      <c r="A86" s="26" t="s">
        <v>556</v>
      </c>
      <c r="B86" s="24"/>
      <c r="C86" s="24"/>
      <c r="D86" s="24"/>
      <c r="E86" s="24"/>
      <c r="F86" s="24"/>
      <c r="G86" s="24"/>
      <c r="H86" s="24"/>
      <c r="I86" s="24"/>
      <c r="J86" s="24"/>
      <c r="K86" s="24"/>
      <c r="L86" s="24"/>
      <c r="M86" s="24"/>
      <c r="N86" s="24"/>
      <c r="O86" s="24"/>
      <c r="P86" s="24"/>
      <c r="Q86" s="24"/>
      <c r="R86" s="24"/>
      <c r="S86" s="24"/>
      <c r="T86" s="24"/>
    </row>
    <row r="87" spans="1:20" ht="30" customHeight="1" x14ac:dyDescent="0.25">
      <c r="A87" s="26" t="s">
        <v>552</v>
      </c>
      <c r="B87" s="24"/>
      <c r="C87" s="24"/>
      <c r="D87" s="24"/>
      <c r="E87" s="24"/>
      <c r="F87" s="24"/>
      <c r="G87" s="24"/>
      <c r="H87" s="24"/>
      <c r="I87" s="24"/>
      <c r="J87" s="24"/>
      <c r="K87" s="24"/>
      <c r="L87" s="24"/>
      <c r="M87" s="24"/>
      <c r="N87" s="24"/>
      <c r="O87" s="24"/>
      <c r="P87" s="24"/>
      <c r="Q87" s="24"/>
      <c r="R87" s="24"/>
      <c r="S87" s="24"/>
      <c r="T87" s="24"/>
    </row>
    <row r="88" spans="1:20" ht="30" customHeight="1" x14ac:dyDescent="0.25">
      <c r="A88" s="26" t="s">
        <v>557</v>
      </c>
      <c r="B88" s="24"/>
      <c r="C88" s="24"/>
      <c r="D88" s="24"/>
      <c r="E88" s="24"/>
      <c r="F88" s="24"/>
      <c r="G88" s="24"/>
      <c r="H88" s="24"/>
      <c r="I88" s="24"/>
      <c r="J88" s="24"/>
      <c r="K88" s="24"/>
      <c r="L88" s="24"/>
      <c r="M88" s="24"/>
      <c r="N88" s="24"/>
      <c r="O88" s="24"/>
      <c r="P88" s="24"/>
      <c r="Q88" s="24"/>
      <c r="R88" s="24"/>
      <c r="S88" s="24"/>
      <c r="T88" s="24"/>
    </row>
    <row r="89" spans="1:20" ht="30" customHeight="1" x14ac:dyDescent="0.25">
      <c r="A89" s="26" t="s">
        <v>558</v>
      </c>
      <c r="B89" s="24"/>
      <c r="C89" s="24"/>
      <c r="D89" s="24"/>
      <c r="E89" s="24"/>
      <c r="F89" s="24"/>
      <c r="G89" s="24"/>
      <c r="H89" s="24"/>
      <c r="I89" s="24"/>
      <c r="J89" s="24"/>
      <c r="K89" s="24"/>
      <c r="L89" s="24"/>
      <c r="M89" s="24"/>
      <c r="N89" s="24"/>
      <c r="O89" s="24"/>
      <c r="P89" s="24"/>
      <c r="Q89" s="24"/>
      <c r="R89" s="24"/>
      <c r="S89" s="24"/>
      <c r="T89" s="24"/>
    </row>
    <row r="90" spans="1:20" ht="30" customHeight="1" x14ac:dyDescent="0.25">
      <c r="A90" s="26" t="s">
        <v>559</v>
      </c>
      <c r="B90" s="24"/>
      <c r="C90" s="24"/>
      <c r="D90" s="24"/>
      <c r="E90" s="24"/>
      <c r="F90" s="24"/>
      <c r="G90" s="24"/>
      <c r="H90" s="24"/>
      <c r="I90" s="24"/>
      <c r="J90" s="24"/>
      <c r="K90" s="24"/>
      <c r="L90" s="24"/>
      <c r="M90" s="24"/>
      <c r="N90" s="24"/>
      <c r="O90" s="24"/>
      <c r="P90" s="24"/>
      <c r="Q90" s="24"/>
      <c r="R90" s="24"/>
      <c r="S90" s="24"/>
      <c r="T90" s="24"/>
    </row>
    <row r="91" spans="1:20" ht="30" customHeight="1" x14ac:dyDescent="0.25">
      <c r="A91" s="26" t="s">
        <v>560</v>
      </c>
      <c r="B91" s="24"/>
      <c r="C91" s="24"/>
      <c r="D91" s="24"/>
      <c r="E91" s="24"/>
      <c r="F91" s="24"/>
      <c r="G91" s="24"/>
      <c r="H91" s="24"/>
      <c r="I91" s="24"/>
      <c r="J91" s="24"/>
      <c r="K91" s="24"/>
      <c r="L91" s="24"/>
      <c r="M91" s="24"/>
      <c r="N91" s="24"/>
      <c r="O91" s="24"/>
      <c r="P91" s="24"/>
      <c r="Q91" s="24"/>
      <c r="R91" s="24"/>
      <c r="S91" s="24"/>
      <c r="T91" s="24"/>
    </row>
    <row r="92" spans="1:20" ht="30" customHeight="1" x14ac:dyDescent="0.25">
      <c r="A92" s="26" t="s">
        <v>561</v>
      </c>
      <c r="B92" s="24"/>
      <c r="C92" s="24"/>
      <c r="D92" s="24"/>
      <c r="E92" s="24"/>
      <c r="F92" s="24"/>
      <c r="G92" s="24"/>
      <c r="H92" s="24"/>
      <c r="I92" s="24"/>
      <c r="J92" s="24"/>
      <c r="K92" s="24"/>
      <c r="L92" s="24"/>
      <c r="M92" s="24"/>
      <c r="N92" s="24"/>
      <c r="O92" s="24"/>
      <c r="P92" s="24"/>
      <c r="Q92" s="24"/>
      <c r="R92" s="24"/>
      <c r="S92" s="24"/>
      <c r="T92" s="24"/>
    </row>
    <row r="93" spans="1:20" ht="30" customHeight="1" x14ac:dyDescent="0.25">
      <c r="A93" s="26" t="s">
        <v>562</v>
      </c>
      <c r="B93" s="24"/>
      <c r="C93" s="24"/>
      <c r="D93" s="24"/>
      <c r="E93" s="24"/>
      <c r="F93" s="24"/>
      <c r="G93" s="24"/>
      <c r="H93" s="24"/>
      <c r="I93" s="24"/>
      <c r="J93" s="24"/>
      <c r="K93" s="24"/>
      <c r="L93" s="24"/>
      <c r="M93" s="24"/>
      <c r="N93" s="24"/>
      <c r="O93" s="24"/>
      <c r="P93" s="24"/>
      <c r="Q93" s="24"/>
      <c r="R93" s="24"/>
      <c r="S93" s="24"/>
      <c r="T93" s="24"/>
    </row>
    <row r="94" spans="1:20" ht="30" customHeight="1" x14ac:dyDescent="0.25">
      <c r="A94" s="26" t="s">
        <v>563</v>
      </c>
      <c r="B94" s="24"/>
      <c r="C94" s="24"/>
      <c r="D94" s="24"/>
      <c r="E94" s="24"/>
      <c r="F94" s="24"/>
      <c r="G94" s="24"/>
      <c r="H94" s="24"/>
      <c r="I94" s="24"/>
      <c r="J94" s="24"/>
      <c r="K94" s="24"/>
      <c r="L94" s="24"/>
      <c r="M94" s="24"/>
      <c r="N94" s="24"/>
      <c r="O94" s="24"/>
      <c r="P94" s="24"/>
      <c r="Q94" s="24"/>
      <c r="R94" s="24"/>
      <c r="S94" s="24"/>
      <c r="T94" s="24"/>
    </row>
    <row r="95" spans="1:20" ht="30" customHeight="1" x14ac:dyDescent="0.25">
      <c r="A95" s="26" t="s">
        <v>564</v>
      </c>
      <c r="B95" s="24"/>
      <c r="C95" s="24"/>
      <c r="D95" s="24"/>
      <c r="E95" s="24"/>
      <c r="F95" s="24"/>
      <c r="G95" s="24"/>
      <c r="H95" s="24"/>
      <c r="I95" s="24"/>
      <c r="J95" s="24"/>
      <c r="K95" s="24"/>
      <c r="L95" s="24"/>
      <c r="M95" s="24"/>
      <c r="N95" s="24"/>
      <c r="O95" s="24"/>
      <c r="P95" s="24"/>
      <c r="Q95" s="24"/>
      <c r="R95" s="24"/>
      <c r="S95" s="24"/>
      <c r="T95" s="24"/>
    </row>
    <row r="96" spans="1:20" ht="30" customHeight="1" x14ac:dyDescent="0.25">
      <c r="A96" s="26" t="s">
        <v>565</v>
      </c>
      <c r="B96" s="24"/>
      <c r="C96" s="24"/>
      <c r="D96" s="24"/>
      <c r="E96" s="24"/>
      <c r="F96" s="24"/>
      <c r="G96" s="24"/>
      <c r="H96" s="24"/>
      <c r="I96" s="24"/>
      <c r="J96" s="24"/>
      <c r="K96" s="24"/>
      <c r="L96" s="24"/>
      <c r="M96" s="24"/>
      <c r="N96" s="24"/>
      <c r="O96" s="24"/>
      <c r="P96" s="24"/>
      <c r="Q96" s="24"/>
      <c r="R96" s="24"/>
      <c r="S96" s="24"/>
      <c r="T96" s="24"/>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10" x14ac:dyDescent="0.25">
      <c r="A1" s="23" t="s">
        <v>456</v>
      </c>
      <c r="B1" s="24"/>
      <c r="C1" s="24"/>
      <c r="D1" s="24"/>
      <c r="E1" s="24"/>
      <c r="F1" s="24"/>
      <c r="G1" s="24"/>
      <c r="H1" s="24"/>
      <c r="I1" s="24"/>
      <c r="J1" s="24"/>
    </row>
    <row r="2" spans="1:10" x14ac:dyDescent="0.25">
      <c r="A2" s="25" t="s">
        <v>970</v>
      </c>
      <c r="B2" s="24"/>
      <c r="C2" s="24"/>
      <c r="D2" s="24"/>
      <c r="E2" s="24"/>
      <c r="F2" s="24"/>
      <c r="G2" s="24"/>
      <c r="H2" s="24"/>
      <c r="I2" s="24"/>
      <c r="J2" s="24"/>
    </row>
    <row r="4" spans="1:10" ht="30" customHeight="1" x14ac:dyDescent="0.25">
      <c r="A4" s="4"/>
      <c r="B4" s="5" t="s">
        <v>458</v>
      </c>
      <c r="C4" s="5" t="s">
        <v>459</v>
      </c>
      <c r="D4" s="6" t="s">
        <v>458</v>
      </c>
      <c r="E4" s="21" t="s">
        <v>594</v>
      </c>
      <c r="F4" s="22"/>
      <c r="G4" s="21" t="s">
        <v>593</v>
      </c>
      <c r="H4" s="22"/>
      <c r="I4" s="21" t="s">
        <v>468</v>
      </c>
      <c r="J4" s="22"/>
    </row>
    <row r="5" spans="1:10" x14ac:dyDescent="0.25">
      <c r="A5" s="7"/>
      <c r="B5" s="8" t="s">
        <v>471</v>
      </c>
      <c r="C5" s="8" t="s">
        <v>472</v>
      </c>
      <c r="D5" s="7" t="s">
        <v>473</v>
      </c>
      <c r="E5" s="8" t="s">
        <v>474</v>
      </c>
      <c r="F5" s="7" t="s">
        <v>475</v>
      </c>
      <c r="G5" s="8" t="s">
        <v>474</v>
      </c>
      <c r="H5" s="7" t="s">
        <v>475</v>
      </c>
      <c r="I5" s="8" t="s">
        <v>474</v>
      </c>
      <c r="J5" s="7" t="s">
        <v>475</v>
      </c>
    </row>
    <row r="6" spans="1:10" x14ac:dyDescent="0.25">
      <c r="A6" s="9" t="s">
        <v>452</v>
      </c>
      <c r="B6" s="10"/>
      <c r="C6" s="10"/>
      <c r="D6" s="11"/>
      <c r="E6" s="10"/>
      <c r="F6" s="11"/>
      <c r="G6" s="10"/>
      <c r="H6" s="11"/>
      <c r="I6" s="10"/>
      <c r="J6" s="12"/>
    </row>
    <row r="7" spans="1:10" x14ac:dyDescent="0.25">
      <c r="A7" s="11" t="s">
        <v>476</v>
      </c>
      <c r="B7" s="13">
        <v>14530</v>
      </c>
      <c r="C7" s="14">
        <f t="shared" ref="C7:C41" si="0">(0/B7*100)</f>
        <v>0</v>
      </c>
      <c r="D7" s="15">
        <v>14530</v>
      </c>
      <c r="E7" s="14">
        <v>0</v>
      </c>
      <c r="F7" s="16">
        <v>0</v>
      </c>
      <c r="G7" s="14">
        <v>100</v>
      </c>
      <c r="H7" s="16">
        <v>0</v>
      </c>
      <c r="I7" s="14">
        <v>0</v>
      </c>
      <c r="J7" s="16">
        <v>0</v>
      </c>
    </row>
    <row r="8" spans="1:10" x14ac:dyDescent="0.25">
      <c r="A8" s="11" t="s">
        <v>478</v>
      </c>
      <c r="B8" s="13">
        <v>7007</v>
      </c>
      <c r="C8" s="14">
        <f t="shared" si="0"/>
        <v>0</v>
      </c>
      <c r="D8" s="15">
        <v>7007</v>
      </c>
      <c r="E8" s="14">
        <v>0</v>
      </c>
      <c r="F8" s="16">
        <v>0</v>
      </c>
      <c r="G8" s="14">
        <v>100</v>
      </c>
      <c r="H8" s="16">
        <v>0</v>
      </c>
      <c r="I8" s="14">
        <v>0</v>
      </c>
      <c r="J8" s="16">
        <v>0</v>
      </c>
    </row>
    <row r="9" spans="1:10" x14ac:dyDescent="0.25">
      <c r="A9" s="11" t="s">
        <v>479</v>
      </c>
      <c r="B9" s="13">
        <v>9651</v>
      </c>
      <c r="C9" s="14">
        <f t="shared" si="0"/>
        <v>0</v>
      </c>
      <c r="D9" s="15">
        <v>9651</v>
      </c>
      <c r="E9" s="14">
        <v>0</v>
      </c>
      <c r="F9" s="16">
        <v>0</v>
      </c>
      <c r="G9" s="14">
        <v>100</v>
      </c>
      <c r="H9" s="16">
        <v>0</v>
      </c>
      <c r="I9" s="14">
        <v>0</v>
      </c>
      <c r="J9" s="16">
        <v>0</v>
      </c>
    </row>
    <row r="10" spans="1:10" x14ac:dyDescent="0.25">
      <c r="A10" s="11" t="s">
        <v>480</v>
      </c>
      <c r="B10" s="13">
        <v>20058</v>
      </c>
      <c r="C10" s="14">
        <f t="shared" si="0"/>
        <v>0</v>
      </c>
      <c r="D10" s="15">
        <v>20058</v>
      </c>
      <c r="E10" s="14">
        <v>0</v>
      </c>
      <c r="F10" s="16">
        <v>0</v>
      </c>
      <c r="G10" s="14">
        <v>100</v>
      </c>
      <c r="H10" s="16">
        <v>0</v>
      </c>
      <c r="I10" s="14">
        <v>0</v>
      </c>
      <c r="J10" s="16">
        <v>0</v>
      </c>
    </row>
    <row r="11" spans="1:10" x14ac:dyDescent="0.25">
      <c r="A11" s="11" t="s">
        <v>481</v>
      </c>
      <c r="B11" s="13">
        <v>7053</v>
      </c>
      <c r="C11" s="14">
        <f t="shared" si="0"/>
        <v>0</v>
      </c>
      <c r="D11" s="15">
        <v>7053</v>
      </c>
      <c r="E11" s="14">
        <v>0</v>
      </c>
      <c r="F11" s="16">
        <v>0</v>
      </c>
      <c r="G11" s="14">
        <v>100</v>
      </c>
      <c r="H11" s="16">
        <v>0</v>
      </c>
      <c r="I11" s="14">
        <v>0</v>
      </c>
      <c r="J11" s="16">
        <v>0</v>
      </c>
    </row>
    <row r="12" spans="1:10" x14ac:dyDescent="0.25">
      <c r="A12" s="11" t="s">
        <v>482</v>
      </c>
      <c r="B12" s="13">
        <v>6894</v>
      </c>
      <c r="C12" s="14">
        <f t="shared" si="0"/>
        <v>0</v>
      </c>
      <c r="D12" s="15">
        <v>6894</v>
      </c>
      <c r="E12" s="14">
        <v>0</v>
      </c>
      <c r="F12" s="16">
        <v>0</v>
      </c>
      <c r="G12" s="14">
        <v>100</v>
      </c>
      <c r="H12" s="16">
        <v>0</v>
      </c>
      <c r="I12" s="14">
        <v>0</v>
      </c>
      <c r="J12" s="16">
        <v>0</v>
      </c>
    </row>
    <row r="13" spans="1:10" x14ac:dyDescent="0.25">
      <c r="A13" s="11" t="s">
        <v>483</v>
      </c>
      <c r="B13" s="13">
        <v>7161</v>
      </c>
      <c r="C13" s="14">
        <f t="shared" si="0"/>
        <v>0</v>
      </c>
      <c r="D13" s="15">
        <v>7161</v>
      </c>
      <c r="E13" s="14">
        <v>0</v>
      </c>
      <c r="F13" s="16">
        <v>0</v>
      </c>
      <c r="G13" s="14">
        <v>100</v>
      </c>
      <c r="H13" s="16">
        <v>0</v>
      </c>
      <c r="I13" s="14">
        <v>0</v>
      </c>
      <c r="J13" s="16">
        <v>0</v>
      </c>
    </row>
    <row r="14" spans="1:10" x14ac:dyDescent="0.25">
      <c r="A14" s="11" t="s">
        <v>484</v>
      </c>
      <c r="B14" s="13">
        <v>5587</v>
      </c>
      <c r="C14" s="14">
        <f t="shared" si="0"/>
        <v>0</v>
      </c>
      <c r="D14" s="15">
        <v>5587</v>
      </c>
      <c r="E14" s="14">
        <v>0</v>
      </c>
      <c r="F14" s="16">
        <v>0</v>
      </c>
      <c r="G14" s="14">
        <v>100</v>
      </c>
      <c r="H14" s="16">
        <v>0</v>
      </c>
      <c r="I14" s="14">
        <v>0</v>
      </c>
      <c r="J14" s="16">
        <v>0</v>
      </c>
    </row>
    <row r="15" spans="1:10" x14ac:dyDescent="0.25">
      <c r="A15" s="11" t="s">
        <v>485</v>
      </c>
      <c r="B15" s="13">
        <v>5882</v>
      </c>
      <c r="C15" s="14">
        <f t="shared" si="0"/>
        <v>0</v>
      </c>
      <c r="D15" s="15">
        <v>5882</v>
      </c>
      <c r="E15" s="14">
        <v>0</v>
      </c>
      <c r="F15" s="16">
        <v>0</v>
      </c>
      <c r="G15" s="14">
        <v>100</v>
      </c>
      <c r="H15" s="16">
        <v>0</v>
      </c>
      <c r="I15" s="14">
        <v>0</v>
      </c>
      <c r="J15" s="16">
        <v>0</v>
      </c>
    </row>
    <row r="16" spans="1:10" x14ac:dyDescent="0.25">
      <c r="A16" s="11" t="s">
        <v>486</v>
      </c>
      <c r="B16" s="13">
        <v>6108</v>
      </c>
      <c r="C16" s="14">
        <f t="shared" si="0"/>
        <v>0</v>
      </c>
      <c r="D16" s="15">
        <v>6108</v>
      </c>
      <c r="E16" s="14">
        <v>0</v>
      </c>
      <c r="F16" s="16">
        <v>0</v>
      </c>
      <c r="G16" s="14">
        <v>100</v>
      </c>
      <c r="H16" s="16">
        <v>0</v>
      </c>
      <c r="I16" s="14">
        <v>0</v>
      </c>
      <c r="J16" s="16">
        <v>0</v>
      </c>
    </row>
    <row r="17" spans="1:10" x14ac:dyDescent="0.25">
      <c r="A17" s="11" t="s">
        <v>487</v>
      </c>
      <c r="B17" s="13">
        <v>6504</v>
      </c>
      <c r="C17" s="14">
        <f t="shared" si="0"/>
        <v>0</v>
      </c>
      <c r="D17" s="15">
        <v>6504</v>
      </c>
      <c r="E17" s="14">
        <v>0</v>
      </c>
      <c r="F17" s="16">
        <v>0</v>
      </c>
      <c r="G17" s="14">
        <v>100</v>
      </c>
      <c r="H17" s="16">
        <v>0</v>
      </c>
      <c r="I17" s="14">
        <v>0</v>
      </c>
      <c r="J17" s="16">
        <v>0</v>
      </c>
    </row>
    <row r="18" spans="1:10" x14ac:dyDescent="0.25">
      <c r="A18" s="11" t="s">
        <v>488</v>
      </c>
      <c r="B18" s="13">
        <v>5532</v>
      </c>
      <c r="C18" s="14">
        <f t="shared" si="0"/>
        <v>0</v>
      </c>
      <c r="D18" s="15">
        <v>5532</v>
      </c>
      <c r="E18" s="14">
        <v>0</v>
      </c>
      <c r="F18" s="16">
        <v>0</v>
      </c>
      <c r="G18" s="14">
        <v>100</v>
      </c>
      <c r="H18" s="16">
        <v>0</v>
      </c>
      <c r="I18" s="14">
        <v>0</v>
      </c>
      <c r="J18" s="16">
        <v>0</v>
      </c>
    </row>
    <row r="19" spans="1:10" x14ac:dyDescent="0.25">
      <c r="A19" s="11" t="s">
        <v>489</v>
      </c>
      <c r="B19" s="13">
        <v>5658</v>
      </c>
      <c r="C19" s="14">
        <f t="shared" si="0"/>
        <v>0</v>
      </c>
      <c r="D19" s="15">
        <v>5658</v>
      </c>
      <c r="E19" s="14">
        <v>0</v>
      </c>
      <c r="F19" s="16">
        <v>0</v>
      </c>
      <c r="G19" s="14">
        <v>100</v>
      </c>
      <c r="H19" s="16">
        <v>0</v>
      </c>
      <c r="I19" s="14">
        <v>0</v>
      </c>
      <c r="J19" s="16">
        <v>0</v>
      </c>
    </row>
    <row r="20" spans="1:10" x14ac:dyDescent="0.25">
      <c r="A20" s="11" t="s">
        <v>490</v>
      </c>
      <c r="B20" s="13">
        <v>3371</v>
      </c>
      <c r="C20" s="14">
        <f t="shared" si="0"/>
        <v>0</v>
      </c>
      <c r="D20" s="15">
        <v>3371</v>
      </c>
      <c r="E20" s="14">
        <v>0</v>
      </c>
      <c r="F20" s="16">
        <v>0</v>
      </c>
      <c r="G20" s="14">
        <v>100</v>
      </c>
      <c r="H20" s="16">
        <v>0</v>
      </c>
      <c r="I20" s="14">
        <v>0</v>
      </c>
      <c r="J20" s="16">
        <v>0</v>
      </c>
    </row>
    <row r="21" spans="1:10" x14ac:dyDescent="0.25">
      <c r="A21" s="11" t="s">
        <v>491</v>
      </c>
      <c r="B21" s="13">
        <v>5741</v>
      </c>
      <c r="C21" s="14">
        <f t="shared" si="0"/>
        <v>0</v>
      </c>
      <c r="D21" s="15">
        <v>5741</v>
      </c>
      <c r="E21" s="14">
        <v>0</v>
      </c>
      <c r="F21" s="16">
        <v>0</v>
      </c>
      <c r="G21" s="14">
        <v>100</v>
      </c>
      <c r="H21" s="16">
        <v>0</v>
      </c>
      <c r="I21" s="14">
        <v>0</v>
      </c>
      <c r="J21" s="16">
        <v>0</v>
      </c>
    </row>
    <row r="22" spans="1:10" x14ac:dyDescent="0.25">
      <c r="A22" s="11" t="s">
        <v>492</v>
      </c>
      <c r="B22" s="13">
        <v>6598</v>
      </c>
      <c r="C22" s="14">
        <f t="shared" si="0"/>
        <v>0</v>
      </c>
      <c r="D22" s="15">
        <v>6598</v>
      </c>
      <c r="E22" s="14">
        <v>0</v>
      </c>
      <c r="F22" s="16">
        <v>0</v>
      </c>
      <c r="G22" s="14">
        <v>100</v>
      </c>
      <c r="H22" s="16">
        <v>0</v>
      </c>
      <c r="I22" s="14">
        <v>0</v>
      </c>
      <c r="J22" s="16">
        <v>0</v>
      </c>
    </row>
    <row r="23" spans="1:10" x14ac:dyDescent="0.25">
      <c r="A23" s="11" t="s">
        <v>493</v>
      </c>
      <c r="B23" s="13">
        <v>11583</v>
      </c>
      <c r="C23" s="14">
        <f t="shared" si="0"/>
        <v>0</v>
      </c>
      <c r="D23" s="15">
        <v>11583</v>
      </c>
      <c r="E23" s="14">
        <v>0</v>
      </c>
      <c r="F23" s="16">
        <v>0</v>
      </c>
      <c r="G23" s="14">
        <v>100</v>
      </c>
      <c r="H23" s="16">
        <v>0</v>
      </c>
      <c r="I23" s="14">
        <v>0</v>
      </c>
      <c r="J23" s="16">
        <v>0</v>
      </c>
    </row>
    <row r="24" spans="1:10" x14ac:dyDescent="0.25">
      <c r="A24" s="11" t="s">
        <v>494</v>
      </c>
      <c r="B24" s="13">
        <v>6647</v>
      </c>
      <c r="C24" s="14">
        <f t="shared" si="0"/>
        <v>0</v>
      </c>
      <c r="D24" s="15">
        <v>6647</v>
      </c>
      <c r="E24" s="14">
        <v>0</v>
      </c>
      <c r="F24" s="16">
        <v>0</v>
      </c>
      <c r="G24" s="14">
        <v>100</v>
      </c>
      <c r="H24" s="16">
        <v>0</v>
      </c>
      <c r="I24" s="14">
        <v>0</v>
      </c>
      <c r="J24" s="16">
        <v>0</v>
      </c>
    </row>
    <row r="25" spans="1:10" x14ac:dyDescent="0.25">
      <c r="A25" s="11" t="s">
        <v>495</v>
      </c>
      <c r="B25" s="13">
        <v>5581</v>
      </c>
      <c r="C25" s="14">
        <f t="shared" si="0"/>
        <v>0</v>
      </c>
      <c r="D25" s="15">
        <v>5581</v>
      </c>
      <c r="E25" s="14">
        <v>0</v>
      </c>
      <c r="F25" s="16">
        <v>0</v>
      </c>
      <c r="G25" s="14">
        <v>100</v>
      </c>
      <c r="H25" s="16">
        <v>0</v>
      </c>
      <c r="I25" s="14">
        <v>0</v>
      </c>
      <c r="J25" s="16">
        <v>0</v>
      </c>
    </row>
    <row r="26" spans="1:10" x14ac:dyDescent="0.25">
      <c r="A26" s="11" t="s">
        <v>496</v>
      </c>
      <c r="B26" s="13">
        <v>4869</v>
      </c>
      <c r="C26" s="14">
        <f t="shared" si="0"/>
        <v>0</v>
      </c>
      <c r="D26" s="15">
        <v>4869</v>
      </c>
      <c r="E26" s="14">
        <v>0</v>
      </c>
      <c r="F26" s="16">
        <v>0</v>
      </c>
      <c r="G26" s="14">
        <v>100</v>
      </c>
      <c r="H26" s="16">
        <v>0</v>
      </c>
      <c r="I26" s="14">
        <v>0</v>
      </c>
      <c r="J26" s="16">
        <v>0</v>
      </c>
    </row>
    <row r="27" spans="1:10" x14ac:dyDescent="0.25">
      <c r="A27" s="11" t="s">
        <v>497</v>
      </c>
      <c r="B27" s="13">
        <v>5299</v>
      </c>
      <c r="C27" s="14">
        <f t="shared" si="0"/>
        <v>0</v>
      </c>
      <c r="D27" s="15">
        <v>5299</v>
      </c>
      <c r="E27" s="14">
        <v>0</v>
      </c>
      <c r="F27" s="16">
        <v>0</v>
      </c>
      <c r="G27" s="14">
        <v>100</v>
      </c>
      <c r="H27" s="16">
        <v>0</v>
      </c>
      <c r="I27" s="14">
        <v>0</v>
      </c>
      <c r="J27" s="16">
        <v>0</v>
      </c>
    </row>
    <row r="28" spans="1:10" x14ac:dyDescent="0.25">
      <c r="A28" s="11" t="s">
        <v>498</v>
      </c>
      <c r="B28" s="13">
        <v>7568</v>
      </c>
      <c r="C28" s="14">
        <f t="shared" si="0"/>
        <v>0</v>
      </c>
      <c r="D28" s="15">
        <v>7568</v>
      </c>
      <c r="E28" s="14">
        <v>0</v>
      </c>
      <c r="F28" s="16">
        <v>0</v>
      </c>
      <c r="G28" s="14">
        <v>100</v>
      </c>
      <c r="H28" s="16">
        <v>0</v>
      </c>
      <c r="I28" s="14">
        <v>0</v>
      </c>
      <c r="J28" s="16">
        <v>0</v>
      </c>
    </row>
    <row r="29" spans="1:10" x14ac:dyDescent="0.25">
      <c r="A29" s="11" t="s">
        <v>499</v>
      </c>
      <c r="B29" s="13">
        <v>5385</v>
      </c>
      <c r="C29" s="14">
        <f t="shared" si="0"/>
        <v>0</v>
      </c>
      <c r="D29" s="15">
        <v>5385</v>
      </c>
      <c r="E29" s="14">
        <v>0</v>
      </c>
      <c r="F29" s="16">
        <v>0</v>
      </c>
      <c r="G29" s="14">
        <v>100</v>
      </c>
      <c r="H29" s="16">
        <v>0</v>
      </c>
      <c r="I29" s="14">
        <v>0</v>
      </c>
      <c r="J29" s="16">
        <v>0</v>
      </c>
    </row>
    <row r="30" spans="1:10" x14ac:dyDescent="0.25">
      <c r="A30" s="11" t="s">
        <v>500</v>
      </c>
      <c r="B30" s="13">
        <v>4520</v>
      </c>
      <c r="C30" s="14">
        <f t="shared" si="0"/>
        <v>0</v>
      </c>
      <c r="D30" s="15">
        <v>4520</v>
      </c>
      <c r="E30" s="14">
        <v>0</v>
      </c>
      <c r="F30" s="16">
        <v>0</v>
      </c>
      <c r="G30" s="14">
        <v>100</v>
      </c>
      <c r="H30" s="16">
        <v>0</v>
      </c>
      <c r="I30" s="14">
        <v>0</v>
      </c>
      <c r="J30" s="16">
        <v>0</v>
      </c>
    </row>
    <row r="31" spans="1:10" x14ac:dyDescent="0.25">
      <c r="A31" s="11" t="s">
        <v>501</v>
      </c>
      <c r="B31" s="13">
        <v>5456</v>
      </c>
      <c r="C31" s="14">
        <f t="shared" si="0"/>
        <v>0</v>
      </c>
      <c r="D31" s="15">
        <v>5456</v>
      </c>
      <c r="E31" s="14">
        <v>0</v>
      </c>
      <c r="F31" s="16">
        <v>0</v>
      </c>
      <c r="G31" s="14">
        <v>100</v>
      </c>
      <c r="H31" s="16">
        <v>0</v>
      </c>
      <c r="I31" s="14">
        <v>0</v>
      </c>
      <c r="J31" s="16">
        <v>0</v>
      </c>
    </row>
    <row r="32" spans="1:10" x14ac:dyDescent="0.25">
      <c r="A32" s="11" t="s">
        <v>502</v>
      </c>
      <c r="B32" s="13">
        <v>4478</v>
      </c>
      <c r="C32" s="14">
        <f t="shared" si="0"/>
        <v>0</v>
      </c>
      <c r="D32" s="15">
        <v>4478</v>
      </c>
      <c r="E32" s="14">
        <v>0</v>
      </c>
      <c r="F32" s="16">
        <v>0</v>
      </c>
      <c r="G32" s="14">
        <v>100</v>
      </c>
      <c r="H32" s="16">
        <v>0</v>
      </c>
      <c r="I32" s="14">
        <v>0</v>
      </c>
      <c r="J32" s="16">
        <v>0</v>
      </c>
    </row>
    <row r="33" spans="1:10" x14ac:dyDescent="0.25">
      <c r="A33" s="11" t="s">
        <v>503</v>
      </c>
      <c r="B33" s="13">
        <v>7325</v>
      </c>
      <c r="C33" s="14">
        <f t="shared" si="0"/>
        <v>0</v>
      </c>
      <c r="D33" s="15">
        <v>7325</v>
      </c>
      <c r="E33" s="14">
        <v>0</v>
      </c>
      <c r="F33" s="16">
        <v>0</v>
      </c>
      <c r="G33" s="14">
        <v>100</v>
      </c>
      <c r="H33" s="16">
        <v>0</v>
      </c>
      <c r="I33" s="14">
        <v>0</v>
      </c>
      <c r="J33" s="16">
        <v>0</v>
      </c>
    </row>
    <row r="34" spans="1:10" x14ac:dyDescent="0.25">
      <c r="A34" s="11" t="s">
        <v>504</v>
      </c>
      <c r="B34" s="13">
        <v>6350</v>
      </c>
      <c r="C34" s="14">
        <f t="shared" si="0"/>
        <v>0</v>
      </c>
      <c r="D34" s="15">
        <v>6350</v>
      </c>
      <c r="E34" s="14">
        <v>0</v>
      </c>
      <c r="F34" s="16">
        <v>0</v>
      </c>
      <c r="G34" s="14">
        <v>100</v>
      </c>
      <c r="H34" s="16">
        <v>0</v>
      </c>
      <c r="I34" s="14">
        <v>0</v>
      </c>
      <c r="J34" s="16">
        <v>0</v>
      </c>
    </row>
    <row r="35" spans="1:10" x14ac:dyDescent="0.25">
      <c r="A35" s="11" t="s">
        <v>505</v>
      </c>
      <c r="B35" s="13">
        <v>6406</v>
      </c>
      <c r="C35" s="14">
        <f t="shared" si="0"/>
        <v>0</v>
      </c>
      <c r="D35" s="15">
        <v>6406</v>
      </c>
      <c r="E35" s="14">
        <v>0</v>
      </c>
      <c r="F35" s="16">
        <v>0</v>
      </c>
      <c r="G35" s="14">
        <v>100</v>
      </c>
      <c r="H35" s="16">
        <v>0</v>
      </c>
      <c r="I35" s="14">
        <v>0</v>
      </c>
      <c r="J35" s="16">
        <v>0</v>
      </c>
    </row>
    <row r="36" spans="1:10" x14ac:dyDescent="0.25">
      <c r="A36" s="11" t="s">
        <v>506</v>
      </c>
      <c r="B36" s="13">
        <v>6736</v>
      </c>
      <c r="C36" s="14">
        <f t="shared" si="0"/>
        <v>0</v>
      </c>
      <c r="D36" s="15">
        <v>6736</v>
      </c>
      <c r="E36" s="14">
        <v>0</v>
      </c>
      <c r="F36" s="16">
        <v>0</v>
      </c>
      <c r="G36" s="14">
        <v>100</v>
      </c>
      <c r="H36" s="16">
        <v>0</v>
      </c>
      <c r="I36" s="14">
        <v>0</v>
      </c>
      <c r="J36" s="16">
        <v>0</v>
      </c>
    </row>
    <row r="37" spans="1:10" x14ac:dyDescent="0.25">
      <c r="A37" s="11" t="s">
        <v>507</v>
      </c>
      <c r="B37" s="13">
        <v>5458</v>
      </c>
      <c r="C37" s="14">
        <f t="shared" si="0"/>
        <v>0</v>
      </c>
      <c r="D37" s="15">
        <v>5458</v>
      </c>
      <c r="E37" s="14">
        <v>0</v>
      </c>
      <c r="F37" s="16">
        <v>0</v>
      </c>
      <c r="G37" s="14">
        <v>100</v>
      </c>
      <c r="H37" s="16">
        <v>0</v>
      </c>
      <c r="I37" s="14">
        <v>0</v>
      </c>
      <c r="J37" s="16">
        <v>0</v>
      </c>
    </row>
    <row r="38" spans="1:10" x14ac:dyDescent="0.25">
      <c r="A38" s="11" t="s">
        <v>508</v>
      </c>
      <c r="B38" s="13">
        <v>5860</v>
      </c>
      <c r="C38" s="14">
        <f t="shared" si="0"/>
        <v>0</v>
      </c>
      <c r="D38" s="15">
        <v>5860</v>
      </c>
      <c r="E38" s="14">
        <v>0</v>
      </c>
      <c r="F38" s="16">
        <v>0</v>
      </c>
      <c r="G38" s="14">
        <v>100</v>
      </c>
      <c r="H38" s="16">
        <v>0</v>
      </c>
      <c r="I38" s="14">
        <v>0</v>
      </c>
      <c r="J38" s="16">
        <v>0</v>
      </c>
    </row>
    <row r="39" spans="1:10" x14ac:dyDescent="0.25">
      <c r="A39" s="11" t="s">
        <v>509</v>
      </c>
      <c r="B39" s="13">
        <v>5895</v>
      </c>
      <c r="C39" s="14">
        <f t="shared" si="0"/>
        <v>0</v>
      </c>
      <c r="D39" s="15">
        <v>5895</v>
      </c>
      <c r="E39" s="14">
        <v>0</v>
      </c>
      <c r="F39" s="16">
        <v>0</v>
      </c>
      <c r="G39" s="14">
        <v>100</v>
      </c>
      <c r="H39" s="16">
        <v>0</v>
      </c>
      <c r="I39" s="14">
        <v>0</v>
      </c>
      <c r="J39" s="16">
        <v>0</v>
      </c>
    </row>
    <row r="40" spans="1:10" x14ac:dyDescent="0.25">
      <c r="A40" s="11" t="s">
        <v>510</v>
      </c>
      <c r="B40" s="13">
        <v>14157</v>
      </c>
      <c r="C40" s="14">
        <f t="shared" si="0"/>
        <v>0</v>
      </c>
      <c r="D40" s="15">
        <v>14157</v>
      </c>
      <c r="E40" s="14">
        <v>0</v>
      </c>
      <c r="F40" s="16">
        <v>0</v>
      </c>
      <c r="G40" s="14">
        <v>100</v>
      </c>
      <c r="H40" s="16">
        <v>0</v>
      </c>
      <c r="I40" s="14">
        <v>0</v>
      </c>
      <c r="J40" s="16">
        <v>0</v>
      </c>
    </row>
    <row r="41" spans="1:10" x14ac:dyDescent="0.25">
      <c r="A41" s="11" t="s">
        <v>511</v>
      </c>
      <c r="B41" s="13">
        <v>5712</v>
      </c>
      <c r="C41" s="14">
        <f t="shared" si="0"/>
        <v>0</v>
      </c>
      <c r="D41" s="15">
        <v>5712</v>
      </c>
      <c r="E41" s="14">
        <v>0</v>
      </c>
      <c r="F41" s="16">
        <v>0</v>
      </c>
      <c r="G41" s="14">
        <v>100</v>
      </c>
      <c r="H41" s="16">
        <v>0</v>
      </c>
      <c r="I41" s="14">
        <v>0</v>
      </c>
      <c r="J41" s="16">
        <v>0</v>
      </c>
    </row>
    <row r="42" spans="1:10" x14ac:dyDescent="0.25">
      <c r="A42" s="11" t="s">
        <v>512</v>
      </c>
      <c r="B42" s="13">
        <f>IF(COUNT(B7:B41) &gt; 0, AVERAGE(B7:B41), "\u2014")</f>
        <v>7103.4285714285716</v>
      </c>
      <c r="C42" s="14">
        <f>IF(COUNT(C7:C41) &gt; 0, AVERAGE(C7:C41), "—")</f>
        <v>0</v>
      </c>
      <c r="D42" s="15">
        <f>IF(COUNT(D7:D41) &gt; 0, AVERAGE(D7:D41), "—")</f>
        <v>7103.4285714285716</v>
      </c>
      <c r="E42" s="14">
        <f>IF(COUNT(E7:E41) &gt; 0, AVERAGE(E7:E41), "—")</f>
        <v>0</v>
      </c>
      <c r="F42" s="16">
        <f>IF(COUNT(F7:F41) &gt; 0, SQRT(SUMSQ(F7:F41)/(COUNT(F7:F41)*COUNT(F7:F41)) ), "—")</f>
        <v>0</v>
      </c>
      <c r="G42" s="14">
        <f>IF(COUNT(G7:G41) &gt; 0, AVERAGE(G7:G41), "—")</f>
        <v>100</v>
      </c>
      <c r="H42" s="16">
        <f>IF(COUNT(H7:H41) &gt; 0, SQRT(SUMSQ(H7:H41)/(COUNT(H7:H41)*COUNT(H7:H41)) ), "—")</f>
        <v>0</v>
      </c>
      <c r="I42" s="14">
        <f>IF(COUNT(I7:I41) &gt; 0, AVERAGE(I7:I41), "—")</f>
        <v>0</v>
      </c>
      <c r="J42" s="16">
        <f>IF(COUNT(J7:J41) &gt; 0, SQRT(SUMSQ(J7:J41)/(COUNT(J7:J41)*COUNT(J7:J41)) ), "—")</f>
        <v>0</v>
      </c>
    </row>
    <row r="43" spans="1:10" x14ac:dyDescent="0.25">
      <c r="A43" s="9" t="s">
        <v>513</v>
      </c>
      <c r="B43" s="10"/>
      <c r="C43" s="10"/>
      <c r="D43" s="11"/>
      <c r="E43" s="10"/>
      <c r="F43" s="11"/>
      <c r="G43" s="10"/>
      <c r="H43" s="11"/>
      <c r="I43" s="10"/>
      <c r="J43" s="12"/>
    </row>
    <row r="44" spans="1:10" x14ac:dyDescent="0.25">
      <c r="A44" s="11" t="s">
        <v>514</v>
      </c>
      <c r="B44" s="13">
        <v>5215</v>
      </c>
      <c r="C44" s="14">
        <f t="shared" ref="C44:C81" si="1">(0/B44*100)</f>
        <v>0</v>
      </c>
      <c r="D44" s="15">
        <v>5215</v>
      </c>
      <c r="E44" s="14">
        <v>100</v>
      </c>
      <c r="F44" s="16">
        <v>0</v>
      </c>
      <c r="G44" s="14">
        <v>0</v>
      </c>
      <c r="H44" s="16">
        <v>0</v>
      </c>
      <c r="I44" s="14">
        <v>0</v>
      </c>
      <c r="J44" s="16">
        <v>0</v>
      </c>
    </row>
    <row r="45" spans="1:10" x14ac:dyDescent="0.25">
      <c r="A45" s="11" t="s">
        <v>515</v>
      </c>
      <c r="B45" s="13">
        <v>5519</v>
      </c>
      <c r="C45" s="14">
        <f t="shared" si="1"/>
        <v>0</v>
      </c>
      <c r="D45" s="15">
        <v>5519</v>
      </c>
      <c r="E45" s="14">
        <v>100</v>
      </c>
      <c r="F45" s="16">
        <v>0</v>
      </c>
      <c r="G45" s="14">
        <v>0</v>
      </c>
      <c r="H45" s="16">
        <v>0</v>
      </c>
      <c r="I45" s="14">
        <v>0</v>
      </c>
      <c r="J45" s="16">
        <v>0</v>
      </c>
    </row>
    <row r="46" spans="1:10" x14ac:dyDescent="0.25">
      <c r="A46" s="11" t="s">
        <v>516</v>
      </c>
      <c r="B46" s="13">
        <v>23141</v>
      </c>
      <c r="C46" s="14">
        <f t="shared" si="1"/>
        <v>0</v>
      </c>
      <c r="D46" s="15">
        <v>23141</v>
      </c>
      <c r="E46" s="14">
        <v>100</v>
      </c>
      <c r="F46" s="16">
        <v>0</v>
      </c>
      <c r="G46" s="14">
        <v>0</v>
      </c>
      <c r="H46" s="16">
        <v>0</v>
      </c>
      <c r="I46" s="14">
        <v>0</v>
      </c>
      <c r="J46" s="16">
        <v>0</v>
      </c>
    </row>
    <row r="47" spans="1:10" x14ac:dyDescent="0.25">
      <c r="A47" s="11" t="s">
        <v>517</v>
      </c>
      <c r="B47" s="13">
        <v>5928</v>
      </c>
      <c r="C47" s="14">
        <f t="shared" si="1"/>
        <v>0</v>
      </c>
      <c r="D47" s="15">
        <v>5928</v>
      </c>
      <c r="E47" s="14">
        <v>100</v>
      </c>
      <c r="F47" s="16">
        <v>0</v>
      </c>
      <c r="G47" s="14">
        <v>0</v>
      </c>
      <c r="H47" s="16">
        <v>0</v>
      </c>
      <c r="I47" s="14">
        <v>0</v>
      </c>
      <c r="J47" s="16">
        <v>0</v>
      </c>
    </row>
    <row r="48" spans="1:10" x14ac:dyDescent="0.25">
      <c r="A48" s="11" t="s">
        <v>518</v>
      </c>
      <c r="B48" s="13">
        <v>9841</v>
      </c>
      <c r="C48" s="14">
        <f t="shared" si="1"/>
        <v>0</v>
      </c>
      <c r="D48" s="15">
        <v>9841</v>
      </c>
      <c r="E48" s="14">
        <v>100</v>
      </c>
      <c r="F48" s="16">
        <v>0</v>
      </c>
      <c r="G48" s="14">
        <v>0</v>
      </c>
      <c r="H48" s="16">
        <v>0</v>
      </c>
      <c r="I48" s="14">
        <v>0</v>
      </c>
      <c r="J48" s="16">
        <v>0</v>
      </c>
    </row>
    <row r="49" spans="1:10" x14ac:dyDescent="0.25">
      <c r="A49" s="11" t="s">
        <v>519</v>
      </c>
      <c r="B49" s="13">
        <v>6349</v>
      </c>
      <c r="C49" s="14">
        <f t="shared" si="1"/>
        <v>0</v>
      </c>
      <c r="D49" s="15">
        <v>6349</v>
      </c>
      <c r="E49" s="14">
        <v>100</v>
      </c>
      <c r="F49" s="16">
        <v>0</v>
      </c>
      <c r="G49" s="14">
        <v>0</v>
      </c>
      <c r="H49" s="16">
        <v>0</v>
      </c>
      <c r="I49" s="14">
        <v>0</v>
      </c>
      <c r="J49" s="16">
        <v>0</v>
      </c>
    </row>
    <row r="50" spans="1:10" x14ac:dyDescent="0.25">
      <c r="A50" s="11" t="s">
        <v>520</v>
      </c>
      <c r="B50" s="13">
        <v>11795</v>
      </c>
      <c r="C50" s="14">
        <f t="shared" si="1"/>
        <v>0</v>
      </c>
      <c r="D50" s="15">
        <v>11795</v>
      </c>
      <c r="E50" s="14">
        <v>100</v>
      </c>
      <c r="F50" s="16">
        <v>0</v>
      </c>
      <c r="G50" s="14">
        <v>0</v>
      </c>
      <c r="H50" s="16">
        <v>0</v>
      </c>
      <c r="I50" s="14">
        <v>0</v>
      </c>
      <c r="J50" s="16">
        <v>0</v>
      </c>
    </row>
    <row r="51" spans="1:10" x14ac:dyDescent="0.25">
      <c r="A51" s="11" t="s">
        <v>521</v>
      </c>
      <c r="B51" s="13">
        <v>6866</v>
      </c>
      <c r="C51" s="14">
        <f t="shared" si="1"/>
        <v>0</v>
      </c>
      <c r="D51" s="15">
        <v>6866</v>
      </c>
      <c r="E51" s="14">
        <v>100</v>
      </c>
      <c r="F51" s="16">
        <v>0</v>
      </c>
      <c r="G51" s="14">
        <v>0</v>
      </c>
      <c r="H51" s="16">
        <v>0</v>
      </c>
      <c r="I51" s="14">
        <v>0</v>
      </c>
      <c r="J51" s="16">
        <v>0</v>
      </c>
    </row>
    <row r="52" spans="1:10" x14ac:dyDescent="0.25">
      <c r="A52" s="11" t="s">
        <v>522</v>
      </c>
      <c r="B52" s="13">
        <v>5809</v>
      </c>
      <c r="C52" s="14">
        <f t="shared" si="1"/>
        <v>0</v>
      </c>
      <c r="D52" s="15">
        <v>5809</v>
      </c>
      <c r="E52" s="14">
        <v>100</v>
      </c>
      <c r="F52" s="16">
        <v>0</v>
      </c>
      <c r="G52" s="14">
        <v>0</v>
      </c>
      <c r="H52" s="16">
        <v>0</v>
      </c>
      <c r="I52" s="14">
        <v>0</v>
      </c>
      <c r="J52" s="16">
        <v>0</v>
      </c>
    </row>
    <row r="53" spans="1:10" x14ac:dyDescent="0.25">
      <c r="A53" s="11" t="s">
        <v>523</v>
      </c>
      <c r="B53" s="13">
        <v>5571</v>
      </c>
      <c r="C53" s="14">
        <f t="shared" si="1"/>
        <v>0</v>
      </c>
      <c r="D53" s="15">
        <v>5571</v>
      </c>
      <c r="E53" s="14">
        <v>100</v>
      </c>
      <c r="F53" s="16">
        <v>0</v>
      </c>
      <c r="G53" s="14">
        <v>0</v>
      </c>
      <c r="H53" s="16">
        <v>0</v>
      </c>
      <c r="I53" s="14">
        <v>0</v>
      </c>
      <c r="J53" s="16">
        <v>0</v>
      </c>
    </row>
    <row r="54" spans="1:10" x14ac:dyDescent="0.25">
      <c r="A54" s="11" t="s">
        <v>524</v>
      </c>
      <c r="B54" s="13">
        <v>4740</v>
      </c>
      <c r="C54" s="14">
        <f t="shared" si="1"/>
        <v>0</v>
      </c>
      <c r="D54" s="15">
        <v>4740</v>
      </c>
      <c r="E54" s="14">
        <v>100</v>
      </c>
      <c r="F54" s="16">
        <v>0</v>
      </c>
      <c r="G54" s="14">
        <v>0</v>
      </c>
      <c r="H54" s="16">
        <v>0</v>
      </c>
      <c r="I54" s="14">
        <v>0</v>
      </c>
      <c r="J54" s="16">
        <v>0</v>
      </c>
    </row>
    <row r="55" spans="1:10" x14ac:dyDescent="0.25">
      <c r="A55" s="11" t="s">
        <v>525</v>
      </c>
      <c r="B55" s="13">
        <v>5316</v>
      </c>
      <c r="C55" s="14">
        <f t="shared" si="1"/>
        <v>0</v>
      </c>
      <c r="D55" s="15">
        <v>5316</v>
      </c>
      <c r="E55" s="14">
        <v>100</v>
      </c>
      <c r="F55" s="16">
        <v>0</v>
      </c>
      <c r="G55" s="14">
        <v>0</v>
      </c>
      <c r="H55" s="16">
        <v>0</v>
      </c>
      <c r="I55" s="14">
        <v>0</v>
      </c>
      <c r="J55" s="16">
        <v>0</v>
      </c>
    </row>
    <row r="56" spans="1:10" x14ac:dyDescent="0.25">
      <c r="A56" s="11" t="s">
        <v>526</v>
      </c>
      <c r="B56" s="13">
        <v>5359</v>
      </c>
      <c r="C56" s="14">
        <f t="shared" si="1"/>
        <v>0</v>
      </c>
      <c r="D56" s="15">
        <v>5359</v>
      </c>
      <c r="E56" s="14">
        <v>100</v>
      </c>
      <c r="F56" s="16">
        <v>0</v>
      </c>
      <c r="G56" s="14">
        <v>0</v>
      </c>
      <c r="H56" s="16">
        <v>0</v>
      </c>
      <c r="I56" s="14">
        <v>0</v>
      </c>
      <c r="J56" s="16">
        <v>0</v>
      </c>
    </row>
    <row r="57" spans="1:10" x14ac:dyDescent="0.25">
      <c r="A57" s="11" t="s">
        <v>527</v>
      </c>
      <c r="B57" s="13">
        <v>6513</v>
      </c>
      <c r="C57" s="14">
        <f t="shared" si="1"/>
        <v>0</v>
      </c>
      <c r="D57" s="15">
        <v>6513</v>
      </c>
      <c r="E57" s="14">
        <v>100</v>
      </c>
      <c r="F57" s="16">
        <v>0</v>
      </c>
      <c r="G57" s="14">
        <v>0</v>
      </c>
      <c r="H57" s="16">
        <v>0</v>
      </c>
      <c r="I57" s="14">
        <v>0</v>
      </c>
      <c r="J57" s="16">
        <v>0</v>
      </c>
    </row>
    <row r="58" spans="1:10" x14ac:dyDescent="0.25">
      <c r="A58" s="11" t="s">
        <v>528</v>
      </c>
      <c r="B58" s="13">
        <v>7267</v>
      </c>
      <c r="C58" s="14">
        <f t="shared" si="1"/>
        <v>0</v>
      </c>
      <c r="D58" s="15">
        <v>7267</v>
      </c>
      <c r="E58" s="14">
        <v>100</v>
      </c>
      <c r="F58" s="16">
        <v>0</v>
      </c>
      <c r="G58" s="14">
        <v>0</v>
      </c>
      <c r="H58" s="16">
        <v>0</v>
      </c>
      <c r="I58" s="14">
        <v>0</v>
      </c>
      <c r="J58" s="16">
        <v>0</v>
      </c>
    </row>
    <row r="59" spans="1:10" x14ac:dyDescent="0.25">
      <c r="A59" s="11" t="s">
        <v>529</v>
      </c>
      <c r="B59" s="13">
        <v>4826</v>
      </c>
      <c r="C59" s="14">
        <f t="shared" si="1"/>
        <v>0</v>
      </c>
      <c r="D59" s="15">
        <v>4826</v>
      </c>
      <c r="E59" s="14">
        <v>100</v>
      </c>
      <c r="F59" s="16">
        <v>0</v>
      </c>
      <c r="G59" s="14">
        <v>0</v>
      </c>
      <c r="H59" s="16">
        <v>0</v>
      </c>
      <c r="I59" s="14">
        <v>0</v>
      </c>
      <c r="J59" s="16">
        <v>0</v>
      </c>
    </row>
    <row r="60" spans="1:10" x14ac:dyDescent="0.25">
      <c r="A60" s="11" t="s">
        <v>530</v>
      </c>
      <c r="B60" s="13">
        <v>4546</v>
      </c>
      <c r="C60" s="14">
        <f t="shared" si="1"/>
        <v>0</v>
      </c>
      <c r="D60" s="15">
        <v>4546</v>
      </c>
      <c r="E60" s="14">
        <v>100</v>
      </c>
      <c r="F60" s="16">
        <v>0</v>
      </c>
      <c r="G60" s="14">
        <v>0</v>
      </c>
      <c r="H60" s="16">
        <v>0</v>
      </c>
      <c r="I60" s="14">
        <v>0</v>
      </c>
      <c r="J60" s="16">
        <v>0</v>
      </c>
    </row>
    <row r="61" spans="1:10" x14ac:dyDescent="0.25">
      <c r="A61" s="11" t="s">
        <v>531</v>
      </c>
      <c r="B61" s="13">
        <v>6525</v>
      </c>
      <c r="C61" s="14">
        <f t="shared" si="1"/>
        <v>0</v>
      </c>
      <c r="D61" s="15">
        <v>6525</v>
      </c>
      <c r="E61" s="14">
        <v>100</v>
      </c>
      <c r="F61" s="16">
        <v>0</v>
      </c>
      <c r="G61" s="14">
        <v>0</v>
      </c>
      <c r="H61" s="16">
        <v>0</v>
      </c>
      <c r="I61" s="14">
        <v>0</v>
      </c>
      <c r="J61" s="16">
        <v>0</v>
      </c>
    </row>
    <row r="62" spans="1:10" x14ac:dyDescent="0.25">
      <c r="A62" s="11" t="s">
        <v>532</v>
      </c>
      <c r="B62" s="13">
        <v>4476</v>
      </c>
      <c r="C62" s="14">
        <f t="shared" si="1"/>
        <v>0</v>
      </c>
      <c r="D62" s="15">
        <v>4476</v>
      </c>
      <c r="E62" s="14">
        <v>100</v>
      </c>
      <c r="F62" s="16">
        <v>0</v>
      </c>
      <c r="G62" s="14">
        <v>0</v>
      </c>
      <c r="H62" s="16">
        <v>0</v>
      </c>
      <c r="I62" s="14">
        <v>0</v>
      </c>
      <c r="J62" s="16">
        <v>0</v>
      </c>
    </row>
    <row r="63" spans="1:10" x14ac:dyDescent="0.25">
      <c r="A63" s="11" t="s">
        <v>533</v>
      </c>
      <c r="B63" s="13">
        <v>5324</v>
      </c>
      <c r="C63" s="14">
        <f t="shared" si="1"/>
        <v>0</v>
      </c>
      <c r="D63" s="15">
        <v>5324</v>
      </c>
      <c r="E63" s="14">
        <v>100</v>
      </c>
      <c r="F63" s="16">
        <v>0</v>
      </c>
      <c r="G63" s="14">
        <v>0</v>
      </c>
      <c r="H63" s="16">
        <v>0</v>
      </c>
      <c r="I63" s="14">
        <v>0</v>
      </c>
      <c r="J63" s="16">
        <v>0</v>
      </c>
    </row>
    <row r="64" spans="1:10" x14ac:dyDescent="0.25">
      <c r="A64" s="11" t="s">
        <v>534</v>
      </c>
      <c r="B64" s="13">
        <v>3634</v>
      </c>
      <c r="C64" s="14">
        <f t="shared" si="1"/>
        <v>0</v>
      </c>
      <c r="D64" s="15">
        <v>3634</v>
      </c>
      <c r="E64" s="14">
        <v>100</v>
      </c>
      <c r="F64" s="16">
        <v>0</v>
      </c>
      <c r="G64" s="14">
        <v>0</v>
      </c>
      <c r="H64" s="16">
        <v>0</v>
      </c>
      <c r="I64" s="14">
        <v>0</v>
      </c>
      <c r="J64" s="16">
        <v>0</v>
      </c>
    </row>
    <row r="65" spans="1:10" x14ac:dyDescent="0.25">
      <c r="A65" s="11" t="s">
        <v>535</v>
      </c>
      <c r="B65" s="13">
        <v>5325</v>
      </c>
      <c r="C65" s="14">
        <f t="shared" si="1"/>
        <v>0</v>
      </c>
      <c r="D65" s="15">
        <v>5325</v>
      </c>
      <c r="E65" s="14">
        <v>100</v>
      </c>
      <c r="F65" s="16">
        <v>0</v>
      </c>
      <c r="G65" s="14">
        <v>0</v>
      </c>
      <c r="H65" s="16">
        <v>0</v>
      </c>
      <c r="I65" s="14">
        <v>0</v>
      </c>
      <c r="J65" s="16">
        <v>0</v>
      </c>
    </row>
    <row r="66" spans="1:10" x14ac:dyDescent="0.25">
      <c r="A66" s="11" t="s">
        <v>536</v>
      </c>
      <c r="B66" s="13">
        <v>5665</v>
      </c>
      <c r="C66" s="14">
        <f t="shared" si="1"/>
        <v>0</v>
      </c>
      <c r="D66" s="15">
        <v>5665</v>
      </c>
      <c r="E66" s="14">
        <v>100</v>
      </c>
      <c r="F66" s="16">
        <v>0</v>
      </c>
      <c r="G66" s="14">
        <v>0</v>
      </c>
      <c r="H66" s="16">
        <v>0</v>
      </c>
      <c r="I66" s="14">
        <v>0</v>
      </c>
      <c r="J66" s="16">
        <v>0</v>
      </c>
    </row>
    <row r="67" spans="1:10" x14ac:dyDescent="0.25">
      <c r="A67" s="11" t="s">
        <v>537</v>
      </c>
      <c r="B67" s="13">
        <v>6971</v>
      </c>
      <c r="C67" s="14">
        <f t="shared" si="1"/>
        <v>0</v>
      </c>
      <c r="D67" s="15">
        <v>6971</v>
      </c>
      <c r="E67" s="14">
        <v>100</v>
      </c>
      <c r="F67" s="16">
        <v>0</v>
      </c>
      <c r="G67" s="14">
        <v>0</v>
      </c>
      <c r="H67" s="16">
        <v>0</v>
      </c>
      <c r="I67" s="14">
        <v>0</v>
      </c>
      <c r="J67" s="16">
        <v>0</v>
      </c>
    </row>
    <row r="68" spans="1:10" x14ac:dyDescent="0.25">
      <c r="A68" s="11" t="s">
        <v>538</v>
      </c>
      <c r="B68" s="13">
        <v>12083</v>
      </c>
      <c r="C68" s="14">
        <f t="shared" si="1"/>
        <v>0</v>
      </c>
      <c r="D68" s="15">
        <v>12083</v>
      </c>
      <c r="E68" s="14">
        <v>100</v>
      </c>
      <c r="F68" s="16">
        <v>0</v>
      </c>
      <c r="G68" s="14">
        <v>0</v>
      </c>
      <c r="H68" s="16">
        <v>0</v>
      </c>
      <c r="I68" s="14">
        <v>0</v>
      </c>
      <c r="J68" s="16">
        <v>0</v>
      </c>
    </row>
    <row r="69" spans="1:10" x14ac:dyDescent="0.25">
      <c r="A69" s="11" t="s">
        <v>539</v>
      </c>
      <c r="B69" s="13">
        <v>4876</v>
      </c>
      <c r="C69" s="14">
        <f t="shared" si="1"/>
        <v>0</v>
      </c>
      <c r="D69" s="15">
        <v>4876</v>
      </c>
      <c r="E69" s="14">
        <v>100</v>
      </c>
      <c r="F69" s="16">
        <v>0</v>
      </c>
      <c r="G69" s="14">
        <v>0</v>
      </c>
      <c r="H69" s="16">
        <v>0</v>
      </c>
      <c r="I69" s="14">
        <v>0</v>
      </c>
      <c r="J69" s="16">
        <v>0</v>
      </c>
    </row>
    <row r="70" spans="1:10" x14ac:dyDescent="0.25">
      <c r="A70" s="11" t="s">
        <v>540</v>
      </c>
      <c r="B70" s="13">
        <v>6036</v>
      </c>
      <c r="C70" s="14">
        <f t="shared" si="1"/>
        <v>0</v>
      </c>
      <c r="D70" s="15">
        <v>6036</v>
      </c>
      <c r="E70" s="14">
        <v>100</v>
      </c>
      <c r="F70" s="16">
        <v>0</v>
      </c>
      <c r="G70" s="14">
        <v>0</v>
      </c>
      <c r="H70" s="16">
        <v>0</v>
      </c>
      <c r="I70" s="14">
        <v>0</v>
      </c>
      <c r="J70" s="16">
        <v>0</v>
      </c>
    </row>
    <row r="71" spans="1:10" x14ac:dyDescent="0.25">
      <c r="A71" s="11" t="s">
        <v>541</v>
      </c>
      <c r="B71" s="13">
        <v>6115</v>
      </c>
      <c r="C71" s="14">
        <f t="shared" si="1"/>
        <v>0</v>
      </c>
      <c r="D71" s="15">
        <v>6115</v>
      </c>
      <c r="E71" s="14">
        <v>100</v>
      </c>
      <c r="F71" s="16">
        <v>0</v>
      </c>
      <c r="G71" s="14">
        <v>0</v>
      </c>
      <c r="H71" s="16">
        <v>0</v>
      </c>
      <c r="I71" s="14">
        <v>0</v>
      </c>
      <c r="J71" s="16">
        <v>0</v>
      </c>
    </row>
    <row r="72" spans="1:10" x14ac:dyDescent="0.25">
      <c r="A72" s="11" t="s">
        <v>542</v>
      </c>
      <c r="B72" s="13">
        <v>7708</v>
      </c>
      <c r="C72" s="14">
        <f t="shared" si="1"/>
        <v>0</v>
      </c>
      <c r="D72" s="15">
        <v>7708</v>
      </c>
      <c r="E72" s="14">
        <v>100</v>
      </c>
      <c r="F72" s="16">
        <v>0</v>
      </c>
      <c r="G72" s="14">
        <v>0</v>
      </c>
      <c r="H72" s="16">
        <v>0</v>
      </c>
      <c r="I72" s="14">
        <v>0</v>
      </c>
      <c r="J72" s="16">
        <v>0</v>
      </c>
    </row>
    <row r="73" spans="1:10" x14ac:dyDescent="0.25">
      <c r="A73" s="11" t="s">
        <v>543</v>
      </c>
      <c r="B73" s="13">
        <v>8249</v>
      </c>
      <c r="C73" s="14">
        <f t="shared" si="1"/>
        <v>0</v>
      </c>
      <c r="D73" s="15">
        <v>8249</v>
      </c>
      <c r="E73" s="14">
        <v>100</v>
      </c>
      <c r="F73" s="16">
        <v>0</v>
      </c>
      <c r="G73" s="14">
        <v>0</v>
      </c>
      <c r="H73" s="16">
        <v>0</v>
      </c>
      <c r="I73" s="14">
        <v>0</v>
      </c>
      <c r="J73" s="16">
        <v>0</v>
      </c>
    </row>
    <row r="74" spans="1:10" x14ac:dyDescent="0.25">
      <c r="A74" s="11" t="s">
        <v>544</v>
      </c>
      <c r="B74" s="13">
        <v>4692</v>
      </c>
      <c r="C74" s="14">
        <f t="shared" si="1"/>
        <v>0</v>
      </c>
      <c r="D74" s="15">
        <v>4692</v>
      </c>
      <c r="E74" s="14">
        <v>100</v>
      </c>
      <c r="F74" s="16">
        <v>0</v>
      </c>
      <c r="G74" s="14">
        <v>0</v>
      </c>
      <c r="H74" s="16">
        <v>0</v>
      </c>
      <c r="I74" s="14">
        <v>0</v>
      </c>
      <c r="J74" s="16">
        <v>0</v>
      </c>
    </row>
    <row r="75" spans="1:10" x14ac:dyDescent="0.25">
      <c r="A75" s="11" t="s">
        <v>545</v>
      </c>
      <c r="B75" s="13">
        <v>5375</v>
      </c>
      <c r="C75" s="14">
        <f t="shared" si="1"/>
        <v>0</v>
      </c>
      <c r="D75" s="15">
        <v>5375</v>
      </c>
      <c r="E75" s="14">
        <v>100</v>
      </c>
      <c r="F75" s="16">
        <v>0</v>
      </c>
      <c r="G75" s="14">
        <v>0</v>
      </c>
      <c r="H75" s="16">
        <v>0</v>
      </c>
      <c r="I75" s="14">
        <v>0</v>
      </c>
      <c r="J75" s="16">
        <v>0</v>
      </c>
    </row>
    <row r="76" spans="1:10" x14ac:dyDescent="0.25">
      <c r="A76" s="11" t="s">
        <v>546</v>
      </c>
      <c r="B76" s="13">
        <v>14167</v>
      </c>
      <c r="C76" s="14">
        <f t="shared" si="1"/>
        <v>0</v>
      </c>
      <c r="D76" s="15">
        <v>14167</v>
      </c>
      <c r="E76" s="14">
        <v>100</v>
      </c>
      <c r="F76" s="16">
        <v>0</v>
      </c>
      <c r="G76" s="14">
        <v>0</v>
      </c>
      <c r="H76" s="16">
        <v>0</v>
      </c>
      <c r="I76" s="14">
        <v>0</v>
      </c>
      <c r="J76" s="16">
        <v>0</v>
      </c>
    </row>
    <row r="77" spans="1:10" x14ac:dyDescent="0.25">
      <c r="A77" s="11" t="s">
        <v>547</v>
      </c>
      <c r="B77" s="13">
        <v>6062</v>
      </c>
      <c r="C77" s="14">
        <f t="shared" si="1"/>
        <v>0</v>
      </c>
      <c r="D77" s="15">
        <v>6062</v>
      </c>
      <c r="E77" s="14">
        <v>100</v>
      </c>
      <c r="F77" s="16">
        <v>0</v>
      </c>
      <c r="G77" s="14">
        <v>0</v>
      </c>
      <c r="H77" s="16">
        <v>0</v>
      </c>
      <c r="I77" s="14">
        <v>0</v>
      </c>
      <c r="J77" s="16">
        <v>0</v>
      </c>
    </row>
    <row r="78" spans="1:10" x14ac:dyDescent="0.25">
      <c r="A78" s="11" t="s">
        <v>548</v>
      </c>
      <c r="B78" s="13">
        <v>5826</v>
      </c>
      <c r="C78" s="14">
        <f t="shared" si="1"/>
        <v>0</v>
      </c>
      <c r="D78" s="15">
        <v>5826</v>
      </c>
      <c r="E78" s="14">
        <v>100</v>
      </c>
      <c r="F78" s="16">
        <v>0</v>
      </c>
      <c r="G78" s="14">
        <v>0</v>
      </c>
      <c r="H78" s="16">
        <v>0</v>
      </c>
      <c r="I78" s="14">
        <v>0</v>
      </c>
      <c r="J78" s="16">
        <v>0</v>
      </c>
    </row>
    <row r="79" spans="1:10" ht="24.95" customHeight="1" x14ac:dyDescent="0.25">
      <c r="A79" s="11" t="s">
        <v>549</v>
      </c>
      <c r="B79" s="13">
        <v>1657</v>
      </c>
      <c r="C79" s="14">
        <f t="shared" si="1"/>
        <v>0</v>
      </c>
      <c r="D79" s="15">
        <v>1657</v>
      </c>
      <c r="E79" s="14">
        <v>100</v>
      </c>
      <c r="F79" s="16">
        <v>0</v>
      </c>
      <c r="G79" s="14">
        <v>0</v>
      </c>
      <c r="H79" s="16">
        <v>0</v>
      </c>
      <c r="I79" s="14">
        <v>0</v>
      </c>
      <c r="J79" s="16">
        <v>0</v>
      </c>
    </row>
    <row r="80" spans="1:10" x14ac:dyDescent="0.25">
      <c r="A80" s="11" t="s">
        <v>550</v>
      </c>
      <c r="B80" s="13">
        <v>7841</v>
      </c>
      <c r="C80" s="14">
        <f t="shared" si="1"/>
        <v>0</v>
      </c>
      <c r="D80" s="15">
        <v>7841</v>
      </c>
      <c r="E80" s="14">
        <v>100</v>
      </c>
      <c r="F80" s="16">
        <v>0</v>
      </c>
      <c r="G80" s="14">
        <v>0</v>
      </c>
      <c r="H80" s="16">
        <v>0</v>
      </c>
      <c r="I80" s="14">
        <v>0</v>
      </c>
      <c r="J80" s="16">
        <v>0</v>
      </c>
    </row>
    <row r="81" spans="1:10" x14ac:dyDescent="0.25">
      <c r="A81" s="19" t="s">
        <v>551</v>
      </c>
      <c r="B81" s="13">
        <v>8861</v>
      </c>
      <c r="C81" s="14">
        <f t="shared" si="1"/>
        <v>0</v>
      </c>
      <c r="D81" s="15">
        <v>8861</v>
      </c>
      <c r="E81" s="14">
        <v>100</v>
      </c>
      <c r="F81" s="16">
        <v>0</v>
      </c>
      <c r="G81" s="14">
        <v>0</v>
      </c>
      <c r="H81" s="16">
        <v>0</v>
      </c>
      <c r="I81" s="14">
        <v>0</v>
      </c>
      <c r="J81" s="16">
        <v>0</v>
      </c>
    </row>
    <row r="82" spans="1:10" x14ac:dyDescent="0.25">
      <c r="A82" s="20"/>
      <c r="B82" s="20" t="s">
        <v>552</v>
      </c>
      <c r="C82" s="20" t="s">
        <v>552</v>
      </c>
      <c r="D82" s="20" t="s">
        <v>552</v>
      </c>
      <c r="E82" s="20" t="s">
        <v>552</v>
      </c>
      <c r="F82" s="20" t="s">
        <v>552</v>
      </c>
      <c r="G82" s="20" t="s">
        <v>552</v>
      </c>
      <c r="H82" s="20" t="s">
        <v>552</v>
      </c>
      <c r="I82" s="20" t="s">
        <v>552</v>
      </c>
      <c r="J82" s="20" t="s">
        <v>552</v>
      </c>
    </row>
    <row r="83" spans="1:10" x14ac:dyDescent="0.25">
      <c r="A83" s="3" t="s">
        <v>553</v>
      </c>
    </row>
    <row r="84" spans="1:10" x14ac:dyDescent="0.25">
      <c r="A84" s="26" t="s">
        <v>554</v>
      </c>
      <c r="B84" s="24"/>
      <c r="C84" s="24"/>
      <c r="D84" s="24"/>
      <c r="E84" s="24"/>
      <c r="F84" s="24"/>
      <c r="G84" s="24"/>
      <c r="H84" s="24"/>
      <c r="I84" s="24"/>
      <c r="J84" s="24"/>
    </row>
    <row r="85" spans="1:10" x14ac:dyDescent="0.25">
      <c r="A85" s="26" t="s">
        <v>555</v>
      </c>
      <c r="B85" s="24"/>
      <c r="C85" s="24"/>
      <c r="D85" s="24"/>
      <c r="E85" s="24"/>
      <c r="F85" s="24"/>
      <c r="G85" s="24"/>
      <c r="H85" s="24"/>
      <c r="I85" s="24"/>
      <c r="J85" s="24"/>
    </row>
    <row r="86" spans="1:10" ht="30" customHeight="1" x14ac:dyDescent="0.25">
      <c r="A86" s="26" t="s">
        <v>556</v>
      </c>
      <c r="B86" s="24"/>
      <c r="C86" s="24"/>
      <c r="D86" s="24"/>
      <c r="E86" s="24"/>
      <c r="F86" s="24"/>
      <c r="G86" s="24"/>
      <c r="H86" s="24"/>
      <c r="I86" s="24"/>
      <c r="J86" s="24"/>
    </row>
    <row r="87" spans="1:10" ht="30" customHeight="1" x14ac:dyDescent="0.25">
      <c r="A87" s="26" t="s">
        <v>552</v>
      </c>
      <c r="B87" s="24"/>
      <c r="C87" s="24"/>
      <c r="D87" s="24"/>
      <c r="E87" s="24"/>
      <c r="F87" s="24"/>
      <c r="G87" s="24"/>
      <c r="H87" s="24"/>
      <c r="I87" s="24"/>
      <c r="J87" s="24"/>
    </row>
    <row r="88" spans="1:10" ht="30" customHeight="1" x14ac:dyDescent="0.25">
      <c r="A88" s="26" t="s">
        <v>557</v>
      </c>
      <c r="B88" s="24"/>
      <c r="C88" s="24"/>
      <c r="D88" s="24"/>
      <c r="E88" s="24"/>
      <c r="F88" s="24"/>
      <c r="G88" s="24"/>
      <c r="H88" s="24"/>
      <c r="I88" s="24"/>
      <c r="J88" s="24"/>
    </row>
    <row r="89" spans="1:10" ht="30" customHeight="1" x14ac:dyDescent="0.25">
      <c r="A89" s="26" t="s">
        <v>558</v>
      </c>
      <c r="B89" s="24"/>
      <c r="C89" s="24"/>
      <c r="D89" s="24"/>
      <c r="E89" s="24"/>
      <c r="F89" s="24"/>
      <c r="G89" s="24"/>
      <c r="H89" s="24"/>
      <c r="I89" s="24"/>
      <c r="J89" s="24"/>
    </row>
    <row r="90" spans="1:10" ht="30" customHeight="1" x14ac:dyDescent="0.25">
      <c r="A90" s="26" t="s">
        <v>559</v>
      </c>
      <c r="B90" s="24"/>
      <c r="C90" s="24"/>
      <c r="D90" s="24"/>
      <c r="E90" s="24"/>
      <c r="F90" s="24"/>
      <c r="G90" s="24"/>
      <c r="H90" s="24"/>
      <c r="I90" s="24"/>
      <c r="J90" s="24"/>
    </row>
    <row r="91" spans="1:10" ht="30" customHeight="1" x14ac:dyDescent="0.25">
      <c r="A91" s="26" t="s">
        <v>560</v>
      </c>
      <c r="B91" s="24"/>
      <c r="C91" s="24"/>
      <c r="D91" s="24"/>
      <c r="E91" s="24"/>
      <c r="F91" s="24"/>
      <c r="G91" s="24"/>
      <c r="H91" s="24"/>
      <c r="I91" s="24"/>
      <c r="J91" s="24"/>
    </row>
    <row r="92" spans="1:10" ht="30" customHeight="1" x14ac:dyDescent="0.25">
      <c r="A92" s="26" t="s">
        <v>561</v>
      </c>
      <c r="B92" s="24"/>
      <c r="C92" s="24"/>
      <c r="D92" s="24"/>
      <c r="E92" s="24"/>
      <c r="F92" s="24"/>
      <c r="G92" s="24"/>
      <c r="H92" s="24"/>
      <c r="I92" s="24"/>
      <c r="J92" s="24"/>
    </row>
    <row r="93" spans="1:10" ht="30" customHeight="1" x14ac:dyDescent="0.25">
      <c r="A93" s="26" t="s">
        <v>562</v>
      </c>
      <c r="B93" s="24"/>
      <c r="C93" s="24"/>
      <c r="D93" s="24"/>
      <c r="E93" s="24"/>
      <c r="F93" s="24"/>
      <c r="G93" s="24"/>
      <c r="H93" s="24"/>
      <c r="I93" s="24"/>
      <c r="J93" s="24"/>
    </row>
    <row r="94" spans="1:10" ht="30" customHeight="1" x14ac:dyDescent="0.25">
      <c r="A94" s="26" t="s">
        <v>563</v>
      </c>
      <c r="B94" s="24"/>
      <c r="C94" s="24"/>
      <c r="D94" s="24"/>
      <c r="E94" s="24"/>
      <c r="F94" s="24"/>
      <c r="G94" s="24"/>
      <c r="H94" s="24"/>
      <c r="I94" s="24"/>
      <c r="J94" s="24"/>
    </row>
    <row r="95" spans="1:10" ht="30" customHeight="1" x14ac:dyDescent="0.25">
      <c r="A95" s="26" t="s">
        <v>564</v>
      </c>
      <c r="B95" s="24"/>
      <c r="C95" s="24"/>
      <c r="D95" s="24"/>
      <c r="E95" s="24"/>
      <c r="F95" s="24"/>
      <c r="G95" s="24"/>
      <c r="H95" s="24"/>
      <c r="I95" s="24"/>
      <c r="J95" s="24"/>
    </row>
    <row r="96" spans="1:10" ht="30" customHeight="1" x14ac:dyDescent="0.25">
      <c r="A96" s="26" t="s">
        <v>565</v>
      </c>
      <c r="B96" s="24"/>
      <c r="C96" s="24"/>
      <c r="D96" s="24"/>
      <c r="E96" s="24"/>
      <c r="F96" s="24"/>
      <c r="G96" s="24"/>
      <c r="H96" s="24"/>
      <c r="I96" s="24"/>
      <c r="J96" s="24"/>
    </row>
  </sheetData>
  <mergeCells count="18">
    <mergeCell ref="A94:J94"/>
    <mergeCell ref="A95:J95"/>
    <mergeCell ref="A96:J96"/>
    <mergeCell ref="A89:J89"/>
    <mergeCell ref="A90:J90"/>
    <mergeCell ref="A91:J91"/>
    <mergeCell ref="A92:J92"/>
    <mergeCell ref="A93:J93"/>
    <mergeCell ref="A84:J84"/>
    <mergeCell ref="A85:J85"/>
    <mergeCell ref="A86:J86"/>
    <mergeCell ref="A87:J87"/>
    <mergeCell ref="A88:J88"/>
    <mergeCell ref="E4:F4"/>
    <mergeCell ref="G4:H4"/>
    <mergeCell ref="I4:J4"/>
    <mergeCell ref="A1:J1"/>
    <mergeCell ref="A2:J2"/>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
  <sheetViews>
    <sheetView zoomScale="80" workbookViewId="0">
      <pane xSplit="4" topLeftCell="E1" activePane="topRight" state="frozen"/>
      <selection pane="topRight"/>
    </sheetView>
  </sheetViews>
  <sheetFormatPr defaultColWidth="11.42578125" defaultRowHeight="15" x14ac:dyDescent="0.25"/>
  <cols>
    <col min="1" max="1" width="50" customWidth="1"/>
  </cols>
  <sheetData>
    <row r="1" spans="1:8" x14ac:dyDescent="0.25">
      <c r="A1" s="23" t="s">
        <v>456</v>
      </c>
      <c r="B1" s="24"/>
      <c r="C1" s="24"/>
      <c r="D1" s="24"/>
      <c r="E1" s="24"/>
      <c r="F1" s="24"/>
      <c r="G1" s="24"/>
      <c r="H1" s="24"/>
    </row>
    <row r="2" spans="1:8" x14ac:dyDescent="0.25">
      <c r="A2" s="25" t="s">
        <v>971</v>
      </c>
      <c r="B2" s="24"/>
      <c r="C2" s="24"/>
      <c r="D2" s="24"/>
      <c r="E2" s="24"/>
      <c r="F2" s="24"/>
      <c r="G2" s="24"/>
      <c r="H2" s="24"/>
    </row>
    <row r="4" spans="1:8" ht="30" customHeight="1" x14ac:dyDescent="0.25">
      <c r="A4" s="4"/>
      <c r="B4" s="5" t="s">
        <v>458</v>
      </c>
      <c r="C4" s="5" t="s">
        <v>459</v>
      </c>
      <c r="D4" s="6" t="s">
        <v>458</v>
      </c>
      <c r="E4" s="21" t="s">
        <v>972</v>
      </c>
      <c r="F4" s="22"/>
      <c r="G4" s="21" t="s">
        <v>973</v>
      </c>
      <c r="H4" s="22"/>
    </row>
    <row r="5" spans="1:8" x14ac:dyDescent="0.25">
      <c r="A5" s="7"/>
      <c r="B5" s="8" t="s">
        <v>471</v>
      </c>
      <c r="C5" s="8" t="s">
        <v>472</v>
      </c>
      <c r="D5" s="7" t="s">
        <v>473</v>
      </c>
      <c r="E5" s="8" t="s">
        <v>474</v>
      </c>
      <c r="F5" s="7" t="s">
        <v>475</v>
      </c>
      <c r="G5" s="8" t="s">
        <v>474</v>
      </c>
      <c r="H5" s="7" t="s">
        <v>475</v>
      </c>
    </row>
    <row r="6" spans="1:8" x14ac:dyDescent="0.25">
      <c r="A6" s="9" t="s">
        <v>452</v>
      </c>
      <c r="B6" s="10"/>
      <c r="C6" s="10"/>
      <c r="D6" s="11"/>
      <c r="E6" s="10"/>
      <c r="F6" s="11"/>
      <c r="G6" s="10"/>
      <c r="H6" s="12"/>
    </row>
    <row r="7" spans="1:8" x14ac:dyDescent="0.25">
      <c r="A7" s="11" t="s">
        <v>476</v>
      </c>
      <c r="B7" s="13">
        <v>14530</v>
      </c>
      <c r="C7" s="14">
        <f t="shared" ref="C7:C41" si="0">(0/B7*100)</f>
        <v>0</v>
      </c>
      <c r="D7" s="15">
        <v>14530</v>
      </c>
      <c r="E7" s="14">
        <v>0</v>
      </c>
      <c r="F7" s="16">
        <v>0</v>
      </c>
      <c r="G7" s="14">
        <v>100</v>
      </c>
      <c r="H7" s="16">
        <v>0</v>
      </c>
    </row>
    <row r="8" spans="1:8" x14ac:dyDescent="0.25">
      <c r="A8" s="11" t="s">
        <v>478</v>
      </c>
      <c r="B8" s="13">
        <v>7007</v>
      </c>
      <c r="C8" s="14">
        <f t="shared" si="0"/>
        <v>0</v>
      </c>
      <c r="D8" s="15">
        <v>7007</v>
      </c>
      <c r="E8" s="14">
        <v>0</v>
      </c>
      <c r="F8" s="16">
        <v>0</v>
      </c>
      <c r="G8" s="14">
        <v>100</v>
      </c>
      <c r="H8" s="16">
        <v>0</v>
      </c>
    </row>
    <row r="9" spans="1:8" x14ac:dyDescent="0.25">
      <c r="A9" s="11" t="s">
        <v>479</v>
      </c>
      <c r="B9" s="13">
        <v>9651</v>
      </c>
      <c r="C9" s="14">
        <f t="shared" si="0"/>
        <v>0</v>
      </c>
      <c r="D9" s="15">
        <v>9651</v>
      </c>
      <c r="E9" s="14">
        <v>0</v>
      </c>
      <c r="F9" s="16">
        <v>0</v>
      </c>
      <c r="G9" s="14">
        <v>100</v>
      </c>
      <c r="H9" s="16">
        <v>0</v>
      </c>
    </row>
    <row r="10" spans="1:8" x14ac:dyDescent="0.25">
      <c r="A10" s="11" t="s">
        <v>480</v>
      </c>
      <c r="B10" s="13">
        <v>20058</v>
      </c>
      <c r="C10" s="14">
        <f t="shared" si="0"/>
        <v>0</v>
      </c>
      <c r="D10" s="15">
        <v>20058</v>
      </c>
      <c r="E10" s="14">
        <v>0</v>
      </c>
      <c r="F10" s="16">
        <v>0</v>
      </c>
      <c r="G10" s="14">
        <v>100</v>
      </c>
      <c r="H10" s="16">
        <v>0</v>
      </c>
    </row>
    <row r="11" spans="1:8" x14ac:dyDescent="0.25">
      <c r="A11" s="11" t="s">
        <v>481</v>
      </c>
      <c r="B11" s="13">
        <v>7053</v>
      </c>
      <c r="C11" s="14">
        <f t="shared" si="0"/>
        <v>0</v>
      </c>
      <c r="D11" s="15">
        <v>7053</v>
      </c>
      <c r="E11" s="14">
        <v>0</v>
      </c>
      <c r="F11" s="16">
        <v>0</v>
      </c>
      <c r="G11" s="14">
        <v>100</v>
      </c>
      <c r="H11" s="16">
        <v>0</v>
      </c>
    </row>
    <row r="12" spans="1:8" x14ac:dyDescent="0.25">
      <c r="A12" s="11" t="s">
        <v>482</v>
      </c>
      <c r="B12" s="13">
        <v>6894</v>
      </c>
      <c r="C12" s="14">
        <f t="shared" si="0"/>
        <v>0</v>
      </c>
      <c r="D12" s="15">
        <v>6894</v>
      </c>
      <c r="E12" s="14">
        <v>0</v>
      </c>
      <c r="F12" s="16">
        <v>0</v>
      </c>
      <c r="G12" s="14">
        <v>100</v>
      </c>
      <c r="H12" s="16">
        <v>0</v>
      </c>
    </row>
    <row r="13" spans="1:8" x14ac:dyDescent="0.25">
      <c r="A13" s="11" t="s">
        <v>483</v>
      </c>
      <c r="B13" s="13">
        <v>7161</v>
      </c>
      <c r="C13" s="14">
        <f t="shared" si="0"/>
        <v>0</v>
      </c>
      <c r="D13" s="15">
        <v>7161</v>
      </c>
      <c r="E13" s="14">
        <v>0</v>
      </c>
      <c r="F13" s="16">
        <v>0</v>
      </c>
      <c r="G13" s="14">
        <v>100</v>
      </c>
      <c r="H13" s="16">
        <v>0</v>
      </c>
    </row>
    <row r="14" spans="1:8" x14ac:dyDescent="0.25">
      <c r="A14" s="11" t="s">
        <v>484</v>
      </c>
      <c r="B14" s="13">
        <v>5587</v>
      </c>
      <c r="C14" s="14">
        <f t="shared" si="0"/>
        <v>0</v>
      </c>
      <c r="D14" s="15">
        <v>5587</v>
      </c>
      <c r="E14" s="14">
        <v>0</v>
      </c>
      <c r="F14" s="16">
        <v>0</v>
      </c>
      <c r="G14" s="14">
        <v>100</v>
      </c>
      <c r="H14" s="16">
        <v>0</v>
      </c>
    </row>
    <row r="15" spans="1:8" x14ac:dyDescent="0.25">
      <c r="A15" s="11" t="s">
        <v>485</v>
      </c>
      <c r="B15" s="13">
        <v>5882</v>
      </c>
      <c r="C15" s="14">
        <f t="shared" si="0"/>
        <v>0</v>
      </c>
      <c r="D15" s="15">
        <v>5882</v>
      </c>
      <c r="E15" s="14">
        <v>0</v>
      </c>
      <c r="F15" s="16">
        <v>0</v>
      </c>
      <c r="G15" s="14">
        <v>100</v>
      </c>
      <c r="H15" s="16">
        <v>0</v>
      </c>
    </row>
    <row r="16" spans="1:8" x14ac:dyDescent="0.25">
      <c r="A16" s="11" t="s">
        <v>486</v>
      </c>
      <c r="B16" s="13">
        <v>6108</v>
      </c>
      <c r="C16" s="14">
        <f t="shared" si="0"/>
        <v>0</v>
      </c>
      <c r="D16" s="15">
        <v>6108</v>
      </c>
      <c r="E16" s="14">
        <v>0</v>
      </c>
      <c r="F16" s="16">
        <v>0</v>
      </c>
      <c r="G16" s="14">
        <v>100</v>
      </c>
      <c r="H16" s="16">
        <v>0</v>
      </c>
    </row>
    <row r="17" spans="1:8" x14ac:dyDescent="0.25">
      <c r="A17" s="11" t="s">
        <v>487</v>
      </c>
      <c r="B17" s="13">
        <v>6504</v>
      </c>
      <c r="C17" s="14">
        <f t="shared" si="0"/>
        <v>0</v>
      </c>
      <c r="D17" s="15">
        <v>6504</v>
      </c>
      <c r="E17" s="14">
        <v>0</v>
      </c>
      <c r="F17" s="16">
        <v>0</v>
      </c>
      <c r="G17" s="14">
        <v>100</v>
      </c>
      <c r="H17" s="16">
        <v>0</v>
      </c>
    </row>
    <row r="18" spans="1:8" x14ac:dyDescent="0.25">
      <c r="A18" s="11" t="s">
        <v>488</v>
      </c>
      <c r="B18" s="13">
        <v>5532</v>
      </c>
      <c r="C18" s="14">
        <f t="shared" si="0"/>
        <v>0</v>
      </c>
      <c r="D18" s="15">
        <v>5532</v>
      </c>
      <c r="E18" s="14">
        <v>0</v>
      </c>
      <c r="F18" s="16">
        <v>0</v>
      </c>
      <c r="G18" s="14">
        <v>100</v>
      </c>
      <c r="H18" s="16">
        <v>0</v>
      </c>
    </row>
    <row r="19" spans="1:8" x14ac:dyDescent="0.25">
      <c r="A19" s="11" t="s">
        <v>489</v>
      </c>
      <c r="B19" s="13">
        <v>5658</v>
      </c>
      <c r="C19" s="14">
        <f t="shared" si="0"/>
        <v>0</v>
      </c>
      <c r="D19" s="15">
        <v>5658</v>
      </c>
      <c r="E19" s="14">
        <v>0</v>
      </c>
      <c r="F19" s="16">
        <v>0</v>
      </c>
      <c r="G19" s="14">
        <v>100</v>
      </c>
      <c r="H19" s="16">
        <v>0</v>
      </c>
    </row>
    <row r="20" spans="1:8" x14ac:dyDescent="0.25">
      <c r="A20" s="11" t="s">
        <v>490</v>
      </c>
      <c r="B20" s="13">
        <v>3371</v>
      </c>
      <c r="C20" s="14">
        <f t="shared" si="0"/>
        <v>0</v>
      </c>
      <c r="D20" s="15">
        <v>3371</v>
      </c>
      <c r="E20" s="14">
        <v>0</v>
      </c>
      <c r="F20" s="16">
        <v>0</v>
      </c>
      <c r="G20" s="14">
        <v>100</v>
      </c>
      <c r="H20" s="16">
        <v>0</v>
      </c>
    </row>
    <row r="21" spans="1:8" x14ac:dyDescent="0.25">
      <c r="A21" s="11" t="s">
        <v>491</v>
      </c>
      <c r="B21" s="13">
        <v>5741</v>
      </c>
      <c r="C21" s="14">
        <f t="shared" si="0"/>
        <v>0</v>
      </c>
      <c r="D21" s="15">
        <v>5741</v>
      </c>
      <c r="E21" s="14">
        <v>0</v>
      </c>
      <c r="F21" s="16">
        <v>0</v>
      </c>
      <c r="G21" s="14">
        <v>100</v>
      </c>
      <c r="H21" s="16">
        <v>0</v>
      </c>
    </row>
    <row r="22" spans="1:8" x14ac:dyDescent="0.25">
      <c r="A22" s="11" t="s">
        <v>492</v>
      </c>
      <c r="B22" s="13">
        <v>6598</v>
      </c>
      <c r="C22" s="14">
        <f t="shared" si="0"/>
        <v>0</v>
      </c>
      <c r="D22" s="15">
        <v>6598</v>
      </c>
      <c r="E22" s="14">
        <v>0</v>
      </c>
      <c r="F22" s="16">
        <v>0</v>
      </c>
      <c r="G22" s="14">
        <v>100</v>
      </c>
      <c r="H22" s="16">
        <v>0</v>
      </c>
    </row>
    <row r="23" spans="1:8" x14ac:dyDescent="0.25">
      <c r="A23" s="11" t="s">
        <v>493</v>
      </c>
      <c r="B23" s="13">
        <v>11583</v>
      </c>
      <c r="C23" s="14">
        <f t="shared" si="0"/>
        <v>0</v>
      </c>
      <c r="D23" s="15">
        <v>11583</v>
      </c>
      <c r="E23" s="14">
        <v>0</v>
      </c>
      <c r="F23" s="16">
        <v>0</v>
      </c>
      <c r="G23" s="14">
        <v>100</v>
      </c>
      <c r="H23" s="16">
        <v>0</v>
      </c>
    </row>
    <row r="24" spans="1:8" x14ac:dyDescent="0.25">
      <c r="A24" s="11" t="s">
        <v>494</v>
      </c>
      <c r="B24" s="13">
        <v>6647</v>
      </c>
      <c r="C24" s="14">
        <f t="shared" si="0"/>
        <v>0</v>
      </c>
      <c r="D24" s="15">
        <v>6647</v>
      </c>
      <c r="E24" s="14">
        <v>0</v>
      </c>
      <c r="F24" s="16">
        <v>0</v>
      </c>
      <c r="G24" s="14">
        <v>100</v>
      </c>
      <c r="H24" s="16">
        <v>0</v>
      </c>
    </row>
    <row r="25" spans="1:8" x14ac:dyDescent="0.25">
      <c r="A25" s="11" t="s">
        <v>495</v>
      </c>
      <c r="B25" s="13">
        <v>5581</v>
      </c>
      <c r="C25" s="14">
        <f t="shared" si="0"/>
        <v>0</v>
      </c>
      <c r="D25" s="15">
        <v>5581</v>
      </c>
      <c r="E25" s="14">
        <v>0</v>
      </c>
      <c r="F25" s="16">
        <v>0</v>
      </c>
      <c r="G25" s="14">
        <v>100</v>
      </c>
      <c r="H25" s="16">
        <v>0</v>
      </c>
    </row>
    <row r="26" spans="1:8" x14ac:dyDescent="0.25">
      <c r="A26" s="11" t="s">
        <v>496</v>
      </c>
      <c r="B26" s="13">
        <v>4869</v>
      </c>
      <c r="C26" s="14">
        <f t="shared" si="0"/>
        <v>0</v>
      </c>
      <c r="D26" s="15">
        <v>4869</v>
      </c>
      <c r="E26" s="14">
        <v>0</v>
      </c>
      <c r="F26" s="16">
        <v>0</v>
      </c>
      <c r="G26" s="14">
        <v>100</v>
      </c>
      <c r="H26" s="16">
        <v>0</v>
      </c>
    </row>
    <row r="27" spans="1:8" x14ac:dyDescent="0.25">
      <c r="A27" s="11" t="s">
        <v>497</v>
      </c>
      <c r="B27" s="13">
        <v>5299</v>
      </c>
      <c r="C27" s="14">
        <f t="shared" si="0"/>
        <v>0</v>
      </c>
      <c r="D27" s="15">
        <v>5299</v>
      </c>
      <c r="E27" s="14">
        <v>0</v>
      </c>
      <c r="F27" s="16">
        <v>0</v>
      </c>
      <c r="G27" s="14">
        <v>100</v>
      </c>
      <c r="H27" s="16">
        <v>0</v>
      </c>
    </row>
    <row r="28" spans="1:8" x14ac:dyDescent="0.25">
      <c r="A28" s="11" t="s">
        <v>498</v>
      </c>
      <c r="B28" s="13">
        <v>7568</v>
      </c>
      <c r="C28" s="14">
        <f t="shared" si="0"/>
        <v>0</v>
      </c>
      <c r="D28" s="15">
        <v>7568</v>
      </c>
      <c r="E28" s="14">
        <v>0</v>
      </c>
      <c r="F28" s="16">
        <v>0</v>
      </c>
      <c r="G28" s="14">
        <v>100</v>
      </c>
      <c r="H28" s="16">
        <v>0</v>
      </c>
    </row>
    <row r="29" spans="1:8" x14ac:dyDescent="0.25">
      <c r="A29" s="11" t="s">
        <v>499</v>
      </c>
      <c r="B29" s="13">
        <v>5385</v>
      </c>
      <c r="C29" s="14">
        <f t="shared" si="0"/>
        <v>0</v>
      </c>
      <c r="D29" s="15">
        <v>5385</v>
      </c>
      <c r="E29" s="14">
        <v>0</v>
      </c>
      <c r="F29" s="16">
        <v>0</v>
      </c>
      <c r="G29" s="14">
        <v>100</v>
      </c>
      <c r="H29" s="16">
        <v>0</v>
      </c>
    </row>
    <row r="30" spans="1:8" x14ac:dyDescent="0.25">
      <c r="A30" s="11" t="s">
        <v>500</v>
      </c>
      <c r="B30" s="13">
        <v>4520</v>
      </c>
      <c r="C30" s="14">
        <f t="shared" si="0"/>
        <v>0</v>
      </c>
      <c r="D30" s="15">
        <v>4520</v>
      </c>
      <c r="E30" s="14">
        <v>0</v>
      </c>
      <c r="F30" s="16">
        <v>0</v>
      </c>
      <c r="G30" s="14">
        <v>100</v>
      </c>
      <c r="H30" s="16">
        <v>0</v>
      </c>
    </row>
    <row r="31" spans="1:8" x14ac:dyDescent="0.25">
      <c r="A31" s="11" t="s">
        <v>501</v>
      </c>
      <c r="B31" s="13">
        <v>5456</v>
      </c>
      <c r="C31" s="14">
        <f t="shared" si="0"/>
        <v>0</v>
      </c>
      <c r="D31" s="15">
        <v>5456</v>
      </c>
      <c r="E31" s="14">
        <v>0</v>
      </c>
      <c r="F31" s="16">
        <v>0</v>
      </c>
      <c r="G31" s="14">
        <v>100</v>
      </c>
      <c r="H31" s="16">
        <v>0</v>
      </c>
    </row>
    <row r="32" spans="1:8" x14ac:dyDescent="0.25">
      <c r="A32" s="11" t="s">
        <v>502</v>
      </c>
      <c r="B32" s="13">
        <v>4478</v>
      </c>
      <c r="C32" s="14">
        <f t="shared" si="0"/>
        <v>0</v>
      </c>
      <c r="D32" s="15">
        <v>4478</v>
      </c>
      <c r="E32" s="14">
        <v>0</v>
      </c>
      <c r="F32" s="16">
        <v>0</v>
      </c>
      <c r="G32" s="14">
        <v>100</v>
      </c>
      <c r="H32" s="16">
        <v>0</v>
      </c>
    </row>
    <row r="33" spans="1:8" x14ac:dyDescent="0.25">
      <c r="A33" s="11" t="s">
        <v>503</v>
      </c>
      <c r="B33" s="13">
        <v>7325</v>
      </c>
      <c r="C33" s="14">
        <f t="shared" si="0"/>
        <v>0</v>
      </c>
      <c r="D33" s="15">
        <v>7325</v>
      </c>
      <c r="E33" s="14">
        <v>0</v>
      </c>
      <c r="F33" s="16">
        <v>0</v>
      </c>
      <c r="G33" s="14">
        <v>100</v>
      </c>
      <c r="H33" s="16">
        <v>0</v>
      </c>
    </row>
    <row r="34" spans="1:8" x14ac:dyDescent="0.25">
      <c r="A34" s="11" t="s">
        <v>504</v>
      </c>
      <c r="B34" s="13">
        <v>6350</v>
      </c>
      <c r="C34" s="14">
        <f t="shared" si="0"/>
        <v>0</v>
      </c>
      <c r="D34" s="15">
        <v>6350</v>
      </c>
      <c r="E34" s="14">
        <v>0</v>
      </c>
      <c r="F34" s="16">
        <v>0</v>
      </c>
      <c r="G34" s="14">
        <v>100</v>
      </c>
      <c r="H34" s="16">
        <v>0</v>
      </c>
    </row>
    <row r="35" spans="1:8" x14ac:dyDescent="0.25">
      <c r="A35" s="11" t="s">
        <v>505</v>
      </c>
      <c r="B35" s="13">
        <v>6406</v>
      </c>
      <c r="C35" s="14">
        <f t="shared" si="0"/>
        <v>0</v>
      </c>
      <c r="D35" s="15">
        <v>6406</v>
      </c>
      <c r="E35" s="14">
        <v>0</v>
      </c>
      <c r="F35" s="16">
        <v>0</v>
      </c>
      <c r="G35" s="14">
        <v>100</v>
      </c>
      <c r="H35" s="16">
        <v>0</v>
      </c>
    </row>
    <row r="36" spans="1:8" x14ac:dyDescent="0.25">
      <c r="A36" s="11" t="s">
        <v>506</v>
      </c>
      <c r="B36" s="13">
        <v>6736</v>
      </c>
      <c r="C36" s="14">
        <f t="shared" si="0"/>
        <v>0</v>
      </c>
      <c r="D36" s="15">
        <v>6736</v>
      </c>
      <c r="E36" s="14">
        <v>0</v>
      </c>
      <c r="F36" s="16">
        <v>0</v>
      </c>
      <c r="G36" s="14">
        <v>100</v>
      </c>
      <c r="H36" s="16">
        <v>0</v>
      </c>
    </row>
    <row r="37" spans="1:8" x14ac:dyDescent="0.25">
      <c r="A37" s="11" t="s">
        <v>507</v>
      </c>
      <c r="B37" s="13">
        <v>5458</v>
      </c>
      <c r="C37" s="14">
        <f t="shared" si="0"/>
        <v>0</v>
      </c>
      <c r="D37" s="15">
        <v>5458</v>
      </c>
      <c r="E37" s="14">
        <v>0</v>
      </c>
      <c r="F37" s="16">
        <v>0</v>
      </c>
      <c r="G37" s="14">
        <v>100</v>
      </c>
      <c r="H37" s="16">
        <v>0</v>
      </c>
    </row>
    <row r="38" spans="1:8" x14ac:dyDescent="0.25">
      <c r="A38" s="11" t="s">
        <v>508</v>
      </c>
      <c r="B38" s="13">
        <v>5860</v>
      </c>
      <c r="C38" s="14">
        <f t="shared" si="0"/>
        <v>0</v>
      </c>
      <c r="D38" s="15">
        <v>5860</v>
      </c>
      <c r="E38" s="14">
        <v>0</v>
      </c>
      <c r="F38" s="16">
        <v>0</v>
      </c>
      <c r="G38" s="14">
        <v>100</v>
      </c>
      <c r="H38" s="16">
        <v>0</v>
      </c>
    </row>
    <row r="39" spans="1:8" x14ac:dyDescent="0.25">
      <c r="A39" s="11" t="s">
        <v>509</v>
      </c>
      <c r="B39" s="13">
        <v>5895</v>
      </c>
      <c r="C39" s="14">
        <f t="shared" si="0"/>
        <v>0</v>
      </c>
      <c r="D39" s="15">
        <v>5895</v>
      </c>
      <c r="E39" s="14">
        <v>0</v>
      </c>
      <c r="F39" s="16">
        <v>0</v>
      </c>
      <c r="G39" s="14">
        <v>100</v>
      </c>
      <c r="H39" s="16">
        <v>0</v>
      </c>
    </row>
    <row r="40" spans="1:8" x14ac:dyDescent="0.25">
      <c r="A40" s="11" t="s">
        <v>510</v>
      </c>
      <c r="B40" s="13">
        <v>14157</v>
      </c>
      <c r="C40" s="14">
        <f t="shared" si="0"/>
        <v>0</v>
      </c>
      <c r="D40" s="15">
        <v>14157</v>
      </c>
      <c r="E40" s="14">
        <v>0</v>
      </c>
      <c r="F40" s="16">
        <v>0</v>
      </c>
      <c r="G40" s="14">
        <v>100</v>
      </c>
      <c r="H40" s="16">
        <v>0</v>
      </c>
    </row>
    <row r="41" spans="1:8" x14ac:dyDescent="0.25">
      <c r="A41" s="11" t="s">
        <v>511</v>
      </c>
      <c r="B41" s="13">
        <v>5712</v>
      </c>
      <c r="C41" s="14">
        <f t="shared" si="0"/>
        <v>0</v>
      </c>
      <c r="D41" s="15">
        <v>5712</v>
      </c>
      <c r="E41" s="14">
        <v>0</v>
      </c>
      <c r="F41" s="16">
        <v>0</v>
      </c>
      <c r="G41" s="14">
        <v>100</v>
      </c>
      <c r="H41" s="16">
        <v>0</v>
      </c>
    </row>
    <row r="42" spans="1:8" x14ac:dyDescent="0.25">
      <c r="A42" s="11" t="s">
        <v>512</v>
      </c>
      <c r="B42" s="13">
        <f>IF(COUNT(B7:B41) &gt; 0, AVERAGE(B7:B41), "\u2014")</f>
        <v>7103.4285714285716</v>
      </c>
      <c r="C42" s="14">
        <f>IF(COUNT(C7:C41) &gt; 0, AVERAGE(C7:C41), "—")</f>
        <v>0</v>
      </c>
      <c r="D42" s="15">
        <f>IF(COUNT(D7:D41) &gt; 0, AVERAGE(D7:D41), "—")</f>
        <v>7103.4285714285716</v>
      </c>
      <c r="E42" s="14">
        <f>IF(COUNT(E7:E41) &gt; 0, AVERAGE(E7:E41), "—")</f>
        <v>0</v>
      </c>
      <c r="F42" s="16">
        <f>IF(COUNT(F7:F41) &gt; 0, SQRT(SUMSQ(F7:F41)/(COUNT(F7:F41)*COUNT(F7:F41)) ), "—")</f>
        <v>0</v>
      </c>
      <c r="G42" s="14">
        <f>IF(COUNT(G7:G41) &gt; 0, AVERAGE(G7:G41), "—")</f>
        <v>100</v>
      </c>
      <c r="H42" s="16">
        <f>IF(COUNT(H7:H41) &gt; 0, SQRT(SUMSQ(H7:H41)/(COUNT(H7:H41)*COUNT(H7:H41)) ), "—")</f>
        <v>0</v>
      </c>
    </row>
    <row r="43" spans="1:8" x14ac:dyDescent="0.25">
      <c r="A43" s="9" t="s">
        <v>513</v>
      </c>
      <c r="B43" s="10"/>
      <c r="C43" s="10"/>
      <c r="D43" s="11"/>
      <c r="E43" s="10"/>
      <c r="F43" s="11"/>
      <c r="G43" s="10"/>
      <c r="H43" s="12"/>
    </row>
    <row r="44" spans="1:8" x14ac:dyDescent="0.25">
      <c r="A44" s="11" t="s">
        <v>514</v>
      </c>
      <c r="B44" s="13">
        <v>5215</v>
      </c>
      <c r="C44" s="14">
        <f t="shared" ref="C44:C81" si="1">(0/B44*100)</f>
        <v>0</v>
      </c>
      <c r="D44" s="15">
        <v>5215</v>
      </c>
      <c r="E44" s="14">
        <v>100</v>
      </c>
      <c r="F44" s="16">
        <v>0</v>
      </c>
      <c r="G44" s="14">
        <v>0</v>
      </c>
      <c r="H44" s="16">
        <v>0</v>
      </c>
    </row>
    <row r="45" spans="1:8" x14ac:dyDescent="0.25">
      <c r="A45" s="11" t="s">
        <v>515</v>
      </c>
      <c r="B45" s="13">
        <v>5519</v>
      </c>
      <c r="C45" s="14">
        <f t="shared" si="1"/>
        <v>0</v>
      </c>
      <c r="D45" s="15">
        <v>5519</v>
      </c>
      <c r="E45" s="14">
        <v>100</v>
      </c>
      <c r="F45" s="16">
        <v>0</v>
      </c>
      <c r="G45" s="14">
        <v>0</v>
      </c>
      <c r="H45" s="16">
        <v>0</v>
      </c>
    </row>
    <row r="46" spans="1:8" x14ac:dyDescent="0.25">
      <c r="A46" s="11" t="s">
        <v>516</v>
      </c>
      <c r="B46" s="13">
        <v>23141</v>
      </c>
      <c r="C46" s="14">
        <f t="shared" si="1"/>
        <v>0</v>
      </c>
      <c r="D46" s="15">
        <v>23141</v>
      </c>
      <c r="E46" s="14">
        <v>0</v>
      </c>
      <c r="F46" s="16">
        <v>0</v>
      </c>
      <c r="G46" s="14">
        <v>100</v>
      </c>
      <c r="H46" s="16">
        <v>0</v>
      </c>
    </row>
    <row r="47" spans="1:8" x14ac:dyDescent="0.25">
      <c r="A47" s="11" t="s">
        <v>517</v>
      </c>
      <c r="B47" s="13">
        <v>5928</v>
      </c>
      <c r="C47" s="14">
        <f t="shared" si="1"/>
        <v>0</v>
      </c>
      <c r="D47" s="15">
        <v>5928</v>
      </c>
      <c r="E47" s="14">
        <v>0</v>
      </c>
      <c r="F47" s="16">
        <v>0</v>
      </c>
      <c r="G47" s="14">
        <v>100</v>
      </c>
      <c r="H47" s="16">
        <v>0</v>
      </c>
    </row>
    <row r="48" spans="1:8" x14ac:dyDescent="0.25">
      <c r="A48" s="11" t="s">
        <v>518</v>
      </c>
      <c r="B48" s="13">
        <v>9841</v>
      </c>
      <c r="C48" s="14">
        <f t="shared" si="1"/>
        <v>0</v>
      </c>
      <c r="D48" s="15">
        <v>9841</v>
      </c>
      <c r="E48" s="14">
        <v>0</v>
      </c>
      <c r="F48" s="16">
        <v>0</v>
      </c>
      <c r="G48" s="14">
        <v>100</v>
      </c>
      <c r="H48" s="16">
        <v>0</v>
      </c>
    </row>
    <row r="49" spans="1:8" x14ac:dyDescent="0.25">
      <c r="A49" s="11" t="s">
        <v>519</v>
      </c>
      <c r="B49" s="13">
        <v>6349</v>
      </c>
      <c r="C49" s="14">
        <f t="shared" si="1"/>
        <v>0</v>
      </c>
      <c r="D49" s="15">
        <v>6349</v>
      </c>
      <c r="E49" s="14">
        <v>100</v>
      </c>
      <c r="F49" s="16">
        <v>0</v>
      </c>
      <c r="G49" s="14">
        <v>0</v>
      </c>
      <c r="H49" s="16">
        <v>0</v>
      </c>
    </row>
    <row r="50" spans="1:8" x14ac:dyDescent="0.25">
      <c r="A50" s="11" t="s">
        <v>520</v>
      </c>
      <c r="B50" s="13">
        <v>11795</v>
      </c>
      <c r="C50" s="14">
        <f t="shared" si="1"/>
        <v>0</v>
      </c>
      <c r="D50" s="15">
        <v>11795</v>
      </c>
      <c r="E50" s="14">
        <v>0</v>
      </c>
      <c r="F50" s="16">
        <v>0</v>
      </c>
      <c r="G50" s="14">
        <v>100</v>
      </c>
      <c r="H50" s="16">
        <v>0</v>
      </c>
    </row>
    <row r="51" spans="1:8" x14ac:dyDescent="0.25">
      <c r="A51" s="11" t="s">
        <v>521</v>
      </c>
      <c r="B51" s="13">
        <v>6866</v>
      </c>
      <c r="C51" s="14">
        <f t="shared" si="1"/>
        <v>0</v>
      </c>
      <c r="D51" s="15">
        <v>6866</v>
      </c>
      <c r="E51" s="14">
        <v>0</v>
      </c>
      <c r="F51" s="16">
        <v>0</v>
      </c>
      <c r="G51" s="14">
        <v>100</v>
      </c>
      <c r="H51" s="16">
        <v>0</v>
      </c>
    </row>
    <row r="52" spans="1:8" x14ac:dyDescent="0.25">
      <c r="A52" s="11" t="s">
        <v>522</v>
      </c>
      <c r="B52" s="13">
        <v>5809</v>
      </c>
      <c r="C52" s="14">
        <f t="shared" si="1"/>
        <v>0</v>
      </c>
      <c r="D52" s="15">
        <v>5809</v>
      </c>
      <c r="E52" s="14">
        <v>0</v>
      </c>
      <c r="F52" s="16">
        <v>0</v>
      </c>
      <c r="G52" s="14">
        <v>100</v>
      </c>
      <c r="H52" s="16">
        <v>0</v>
      </c>
    </row>
    <row r="53" spans="1:8" x14ac:dyDescent="0.25">
      <c r="A53" s="11" t="s">
        <v>523</v>
      </c>
      <c r="B53" s="13">
        <v>5571</v>
      </c>
      <c r="C53" s="14">
        <f t="shared" si="1"/>
        <v>0</v>
      </c>
      <c r="D53" s="15">
        <v>5571</v>
      </c>
      <c r="E53" s="14">
        <v>0</v>
      </c>
      <c r="F53" s="16">
        <v>0</v>
      </c>
      <c r="G53" s="14">
        <v>100</v>
      </c>
      <c r="H53" s="16">
        <v>0</v>
      </c>
    </row>
    <row r="54" spans="1:8" x14ac:dyDescent="0.25">
      <c r="A54" s="11" t="s">
        <v>524</v>
      </c>
      <c r="B54" s="13">
        <v>4740</v>
      </c>
      <c r="C54" s="14">
        <f t="shared" si="1"/>
        <v>0</v>
      </c>
      <c r="D54" s="15">
        <v>4740</v>
      </c>
      <c r="E54" s="14">
        <v>0</v>
      </c>
      <c r="F54" s="16">
        <v>0</v>
      </c>
      <c r="G54" s="14">
        <v>100</v>
      </c>
      <c r="H54" s="16">
        <v>0</v>
      </c>
    </row>
    <row r="55" spans="1:8" x14ac:dyDescent="0.25">
      <c r="A55" s="11" t="s">
        <v>525</v>
      </c>
      <c r="B55" s="13">
        <v>5316</v>
      </c>
      <c r="C55" s="14">
        <f t="shared" si="1"/>
        <v>0</v>
      </c>
      <c r="D55" s="15">
        <v>5316</v>
      </c>
      <c r="E55" s="14">
        <v>100</v>
      </c>
      <c r="F55" s="16">
        <v>0</v>
      </c>
      <c r="G55" s="14">
        <v>0</v>
      </c>
      <c r="H55" s="16">
        <v>0</v>
      </c>
    </row>
    <row r="56" spans="1:8" x14ac:dyDescent="0.25">
      <c r="A56" s="11" t="s">
        <v>526</v>
      </c>
      <c r="B56" s="13">
        <v>5359</v>
      </c>
      <c r="C56" s="14">
        <f t="shared" si="1"/>
        <v>0</v>
      </c>
      <c r="D56" s="15">
        <v>5359</v>
      </c>
      <c r="E56" s="14">
        <v>0</v>
      </c>
      <c r="F56" s="16">
        <v>0</v>
      </c>
      <c r="G56" s="14">
        <v>100</v>
      </c>
      <c r="H56" s="16">
        <v>0</v>
      </c>
    </row>
    <row r="57" spans="1:8" x14ac:dyDescent="0.25">
      <c r="A57" s="11" t="s">
        <v>527</v>
      </c>
      <c r="B57" s="13">
        <v>6513</v>
      </c>
      <c r="C57" s="14">
        <f t="shared" si="1"/>
        <v>0</v>
      </c>
      <c r="D57" s="15">
        <v>6513</v>
      </c>
      <c r="E57" s="14">
        <v>100</v>
      </c>
      <c r="F57" s="16">
        <v>0</v>
      </c>
      <c r="G57" s="14">
        <v>0</v>
      </c>
      <c r="H57" s="16">
        <v>0</v>
      </c>
    </row>
    <row r="58" spans="1:8" x14ac:dyDescent="0.25">
      <c r="A58" s="11" t="s">
        <v>528</v>
      </c>
      <c r="B58" s="13">
        <v>7267</v>
      </c>
      <c r="C58" s="14">
        <f t="shared" si="1"/>
        <v>0</v>
      </c>
      <c r="D58" s="15">
        <v>7267</v>
      </c>
      <c r="E58" s="14">
        <v>100</v>
      </c>
      <c r="F58" s="16">
        <v>0</v>
      </c>
      <c r="G58" s="14">
        <v>0</v>
      </c>
      <c r="H58" s="16">
        <v>0</v>
      </c>
    </row>
    <row r="59" spans="1:8" x14ac:dyDescent="0.25">
      <c r="A59" s="11" t="s">
        <v>529</v>
      </c>
      <c r="B59" s="13">
        <v>4826</v>
      </c>
      <c r="C59" s="14">
        <f t="shared" si="1"/>
        <v>0</v>
      </c>
      <c r="D59" s="15">
        <v>4826</v>
      </c>
      <c r="E59" s="14">
        <v>100</v>
      </c>
      <c r="F59" s="16">
        <v>0</v>
      </c>
      <c r="G59" s="14">
        <v>0</v>
      </c>
      <c r="H59" s="16">
        <v>0</v>
      </c>
    </row>
    <row r="60" spans="1:8" x14ac:dyDescent="0.25">
      <c r="A60" s="11" t="s">
        <v>530</v>
      </c>
      <c r="B60" s="13">
        <v>4546</v>
      </c>
      <c r="C60" s="14">
        <f t="shared" si="1"/>
        <v>0</v>
      </c>
      <c r="D60" s="15">
        <v>4546</v>
      </c>
      <c r="E60" s="14">
        <v>100</v>
      </c>
      <c r="F60" s="16">
        <v>0</v>
      </c>
      <c r="G60" s="14">
        <v>0</v>
      </c>
      <c r="H60" s="16">
        <v>0</v>
      </c>
    </row>
    <row r="61" spans="1:8" x14ac:dyDescent="0.25">
      <c r="A61" s="11" t="s">
        <v>531</v>
      </c>
      <c r="B61" s="13">
        <v>6525</v>
      </c>
      <c r="C61" s="14">
        <f t="shared" si="1"/>
        <v>0</v>
      </c>
      <c r="D61" s="15">
        <v>6525</v>
      </c>
      <c r="E61" s="14">
        <v>0</v>
      </c>
      <c r="F61" s="16">
        <v>0</v>
      </c>
      <c r="G61" s="14">
        <v>100</v>
      </c>
      <c r="H61" s="16">
        <v>0</v>
      </c>
    </row>
    <row r="62" spans="1:8" x14ac:dyDescent="0.25">
      <c r="A62" s="11" t="s">
        <v>532</v>
      </c>
      <c r="B62" s="13">
        <v>4476</v>
      </c>
      <c r="C62" s="14">
        <f t="shared" si="1"/>
        <v>0</v>
      </c>
      <c r="D62" s="15">
        <v>4476</v>
      </c>
      <c r="E62" s="14">
        <v>0</v>
      </c>
      <c r="F62" s="16">
        <v>0</v>
      </c>
      <c r="G62" s="14">
        <v>100</v>
      </c>
      <c r="H62" s="16">
        <v>0</v>
      </c>
    </row>
    <row r="63" spans="1:8" x14ac:dyDescent="0.25">
      <c r="A63" s="11" t="s">
        <v>533</v>
      </c>
      <c r="B63" s="13">
        <v>5324</v>
      </c>
      <c r="C63" s="14">
        <f t="shared" si="1"/>
        <v>0</v>
      </c>
      <c r="D63" s="15">
        <v>5324</v>
      </c>
      <c r="E63" s="14">
        <v>100</v>
      </c>
      <c r="F63" s="16">
        <v>0</v>
      </c>
      <c r="G63" s="14">
        <v>0</v>
      </c>
      <c r="H63" s="16">
        <v>0</v>
      </c>
    </row>
    <row r="64" spans="1:8" x14ac:dyDescent="0.25">
      <c r="A64" s="11" t="s">
        <v>534</v>
      </c>
      <c r="B64" s="13">
        <v>3634</v>
      </c>
      <c r="C64" s="14">
        <f t="shared" si="1"/>
        <v>0</v>
      </c>
      <c r="D64" s="15">
        <v>3634</v>
      </c>
      <c r="E64" s="14">
        <v>100</v>
      </c>
      <c r="F64" s="16">
        <v>0</v>
      </c>
      <c r="G64" s="14">
        <v>0</v>
      </c>
      <c r="H64" s="16">
        <v>0</v>
      </c>
    </row>
    <row r="65" spans="1:8" x14ac:dyDescent="0.25">
      <c r="A65" s="11" t="s">
        <v>535</v>
      </c>
      <c r="B65" s="13">
        <v>5325</v>
      </c>
      <c r="C65" s="14">
        <f t="shared" si="1"/>
        <v>0</v>
      </c>
      <c r="D65" s="15">
        <v>5325</v>
      </c>
      <c r="E65" s="14">
        <v>100</v>
      </c>
      <c r="F65" s="16">
        <v>0</v>
      </c>
      <c r="G65" s="14">
        <v>0</v>
      </c>
      <c r="H65" s="16">
        <v>0</v>
      </c>
    </row>
    <row r="66" spans="1:8" x14ac:dyDescent="0.25">
      <c r="A66" s="11" t="s">
        <v>536</v>
      </c>
      <c r="B66" s="13">
        <v>5665</v>
      </c>
      <c r="C66" s="14">
        <f t="shared" si="1"/>
        <v>0</v>
      </c>
      <c r="D66" s="15">
        <v>5665</v>
      </c>
      <c r="E66" s="14">
        <v>0</v>
      </c>
      <c r="F66" s="16">
        <v>0</v>
      </c>
      <c r="G66" s="14">
        <v>100</v>
      </c>
      <c r="H66" s="16">
        <v>0</v>
      </c>
    </row>
    <row r="67" spans="1:8" x14ac:dyDescent="0.25">
      <c r="A67" s="11" t="s">
        <v>537</v>
      </c>
      <c r="B67" s="13">
        <v>6971</v>
      </c>
      <c r="C67" s="14">
        <f t="shared" si="1"/>
        <v>0</v>
      </c>
      <c r="D67" s="15">
        <v>6971</v>
      </c>
      <c r="E67" s="14">
        <v>0</v>
      </c>
      <c r="F67" s="16">
        <v>0</v>
      </c>
      <c r="G67" s="14">
        <v>100</v>
      </c>
      <c r="H67" s="16">
        <v>0</v>
      </c>
    </row>
    <row r="68" spans="1:8" x14ac:dyDescent="0.25">
      <c r="A68" s="11" t="s">
        <v>538</v>
      </c>
      <c r="B68" s="13">
        <v>12083</v>
      </c>
      <c r="C68" s="14">
        <f t="shared" si="1"/>
        <v>0</v>
      </c>
      <c r="D68" s="15">
        <v>12083</v>
      </c>
      <c r="E68" s="14">
        <v>0</v>
      </c>
      <c r="F68" s="16">
        <v>0</v>
      </c>
      <c r="G68" s="14">
        <v>100</v>
      </c>
      <c r="H68" s="16">
        <v>0</v>
      </c>
    </row>
    <row r="69" spans="1:8" x14ac:dyDescent="0.25">
      <c r="A69" s="11" t="s">
        <v>539</v>
      </c>
      <c r="B69" s="13">
        <v>4876</v>
      </c>
      <c r="C69" s="14">
        <f t="shared" si="1"/>
        <v>0</v>
      </c>
      <c r="D69" s="15">
        <v>4876</v>
      </c>
      <c r="E69" s="14">
        <v>100</v>
      </c>
      <c r="F69" s="16">
        <v>0</v>
      </c>
      <c r="G69" s="14">
        <v>0</v>
      </c>
      <c r="H69" s="16">
        <v>0</v>
      </c>
    </row>
    <row r="70" spans="1:8" x14ac:dyDescent="0.25">
      <c r="A70" s="11" t="s">
        <v>540</v>
      </c>
      <c r="B70" s="13">
        <v>6036</v>
      </c>
      <c r="C70" s="14">
        <f t="shared" si="1"/>
        <v>0</v>
      </c>
      <c r="D70" s="15">
        <v>6036</v>
      </c>
      <c r="E70" s="14">
        <v>0</v>
      </c>
      <c r="F70" s="16">
        <v>0</v>
      </c>
      <c r="G70" s="14">
        <v>100</v>
      </c>
      <c r="H70" s="16">
        <v>0</v>
      </c>
    </row>
    <row r="71" spans="1:8" x14ac:dyDescent="0.25">
      <c r="A71" s="11" t="s">
        <v>541</v>
      </c>
      <c r="B71" s="13">
        <v>6115</v>
      </c>
      <c r="C71" s="14">
        <f t="shared" si="1"/>
        <v>0</v>
      </c>
      <c r="D71" s="15">
        <v>6115</v>
      </c>
      <c r="E71" s="14">
        <v>0</v>
      </c>
      <c r="F71" s="16">
        <v>0</v>
      </c>
      <c r="G71" s="14">
        <v>100</v>
      </c>
      <c r="H71" s="16">
        <v>0</v>
      </c>
    </row>
    <row r="72" spans="1:8" x14ac:dyDescent="0.25">
      <c r="A72" s="11" t="s">
        <v>542</v>
      </c>
      <c r="B72" s="13">
        <v>7708</v>
      </c>
      <c r="C72" s="14">
        <f t="shared" si="1"/>
        <v>0</v>
      </c>
      <c r="D72" s="15">
        <v>7708</v>
      </c>
      <c r="E72" s="14">
        <v>0</v>
      </c>
      <c r="F72" s="16">
        <v>0</v>
      </c>
      <c r="G72" s="14">
        <v>100</v>
      </c>
      <c r="H72" s="16">
        <v>0</v>
      </c>
    </row>
    <row r="73" spans="1:8" x14ac:dyDescent="0.25">
      <c r="A73" s="11" t="s">
        <v>543</v>
      </c>
      <c r="B73" s="13">
        <v>8249</v>
      </c>
      <c r="C73" s="14">
        <f t="shared" si="1"/>
        <v>0</v>
      </c>
      <c r="D73" s="15">
        <v>8249</v>
      </c>
      <c r="E73" s="14">
        <v>0</v>
      </c>
      <c r="F73" s="16">
        <v>0</v>
      </c>
      <c r="G73" s="14">
        <v>100</v>
      </c>
      <c r="H73" s="16">
        <v>0</v>
      </c>
    </row>
    <row r="74" spans="1:8" x14ac:dyDescent="0.25">
      <c r="A74" s="11" t="s">
        <v>544</v>
      </c>
      <c r="B74" s="13">
        <v>4692</v>
      </c>
      <c r="C74" s="14">
        <f t="shared" si="1"/>
        <v>0</v>
      </c>
      <c r="D74" s="15">
        <v>4692</v>
      </c>
      <c r="E74" s="14">
        <v>100</v>
      </c>
      <c r="F74" s="16">
        <v>0</v>
      </c>
      <c r="G74" s="14">
        <v>0</v>
      </c>
      <c r="H74" s="16">
        <v>0</v>
      </c>
    </row>
    <row r="75" spans="1:8" x14ac:dyDescent="0.25">
      <c r="A75" s="11" t="s">
        <v>545</v>
      </c>
      <c r="B75" s="13">
        <v>5375</v>
      </c>
      <c r="C75" s="14">
        <f t="shared" si="1"/>
        <v>0</v>
      </c>
      <c r="D75" s="15">
        <v>5375</v>
      </c>
      <c r="E75" s="14">
        <v>0</v>
      </c>
      <c r="F75" s="16">
        <v>0</v>
      </c>
      <c r="G75" s="14">
        <v>100</v>
      </c>
      <c r="H75" s="16">
        <v>0</v>
      </c>
    </row>
    <row r="76" spans="1:8" x14ac:dyDescent="0.25">
      <c r="A76" s="11" t="s">
        <v>546</v>
      </c>
      <c r="B76" s="13">
        <v>14167</v>
      </c>
      <c r="C76" s="14">
        <f t="shared" si="1"/>
        <v>0</v>
      </c>
      <c r="D76" s="15">
        <v>14167</v>
      </c>
      <c r="E76" s="14">
        <v>0</v>
      </c>
      <c r="F76" s="16">
        <v>0</v>
      </c>
      <c r="G76" s="14">
        <v>100</v>
      </c>
      <c r="H76" s="16">
        <v>0</v>
      </c>
    </row>
    <row r="77" spans="1:8" x14ac:dyDescent="0.25">
      <c r="A77" s="11" t="s">
        <v>547</v>
      </c>
      <c r="B77" s="13">
        <v>6062</v>
      </c>
      <c r="C77" s="14">
        <f t="shared" si="1"/>
        <v>0</v>
      </c>
      <c r="D77" s="15">
        <v>6062</v>
      </c>
      <c r="E77" s="14">
        <v>0</v>
      </c>
      <c r="F77" s="16">
        <v>0</v>
      </c>
      <c r="G77" s="14">
        <v>100</v>
      </c>
      <c r="H77" s="16">
        <v>0</v>
      </c>
    </row>
    <row r="78" spans="1:8" x14ac:dyDescent="0.25">
      <c r="A78" s="11" t="s">
        <v>548</v>
      </c>
      <c r="B78" s="13">
        <v>5826</v>
      </c>
      <c r="C78" s="14">
        <f t="shared" si="1"/>
        <v>0</v>
      </c>
      <c r="D78" s="15">
        <v>5826</v>
      </c>
      <c r="E78" s="14">
        <v>100</v>
      </c>
      <c r="F78" s="16">
        <v>0</v>
      </c>
      <c r="G78" s="14">
        <v>0</v>
      </c>
      <c r="H78" s="16">
        <v>0</v>
      </c>
    </row>
    <row r="79" spans="1:8" ht="24.95" customHeight="1" x14ac:dyDescent="0.25">
      <c r="A79" s="11" t="s">
        <v>549</v>
      </c>
      <c r="B79" s="13">
        <v>1657</v>
      </c>
      <c r="C79" s="14">
        <f t="shared" si="1"/>
        <v>0</v>
      </c>
      <c r="D79" s="15">
        <v>1657</v>
      </c>
      <c r="E79" s="14">
        <v>100</v>
      </c>
      <c r="F79" s="16">
        <v>0</v>
      </c>
      <c r="G79" s="14">
        <v>0</v>
      </c>
      <c r="H79" s="16">
        <v>0</v>
      </c>
    </row>
    <row r="80" spans="1:8" x14ac:dyDescent="0.25">
      <c r="A80" s="11" t="s">
        <v>550</v>
      </c>
      <c r="B80" s="13">
        <v>7841</v>
      </c>
      <c r="C80" s="14">
        <f t="shared" si="1"/>
        <v>0</v>
      </c>
      <c r="D80" s="15">
        <v>7841</v>
      </c>
      <c r="E80" s="14">
        <v>100</v>
      </c>
      <c r="F80" s="16">
        <v>0</v>
      </c>
      <c r="G80" s="14">
        <v>0</v>
      </c>
      <c r="H80" s="16">
        <v>0</v>
      </c>
    </row>
    <row r="81" spans="1:8" x14ac:dyDescent="0.25">
      <c r="A81" s="19" t="s">
        <v>551</v>
      </c>
      <c r="B81" s="13">
        <v>8861</v>
      </c>
      <c r="C81" s="14">
        <f t="shared" si="1"/>
        <v>0</v>
      </c>
      <c r="D81" s="15">
        <v>8861</v>
      </c>
      <c r="E81" s="14">
        <v>0</v>
      </c>
      <c r="F81" s="16">
        <v>0</v>
      </c>
      <c r="G81" s="14">
        <v>100</v>
      </c>
      <c r="H81" s="16">
        <v>0</v>
      </c>
    </row>
    <row r="82" spans="1:8" x14ac:dyDescent="0.25">
      <c r="A82" s="20"/>
      <c r="B82" s="20" t="s">
        <v>552</v>
      </c>
      <c r="C82" s="20" t="s">
        <v>552</v>
      </c>
      <c r="D82" s="20" t="s">
        <v>552</v>
      </c>
      <c r="E82" s="20" t="s">
        <v>552</v>
      </c>
      <c r="F82" s="20" t="s">
        <v>552</v>
      </c>
      <c r="G82" s="20" t="s">
        <v>552</v>
      </c>
      <c r="H82" s="20" t="s">
        <v>552</v>
      </c>
    </row>
    <row r="83" spans="1:8" x14ac:dyDescent="0.25">
      <c r="A83" s="3" t="s">
        <v>553</v>
      </c>
    </row>
    <row r="84" spans="1:8" x14ac:dyDescent="0.25">
      <c r="A84" s="26" t="s">
        <v>554</v>
      </c>
      <c r="B84" s="24"/>
      <c r="C84" s="24"/>
      <c r="D84" s="24"/>
      <c r="E84" s="24"/>
      <c r="F84" s="24"/>
      <c r="G84" s="24"/>
      <c r="H84" s="24"/>
    </row>
    <row r="85" spans="1:8" x14ac:dyDescent="0.25">
      <c r="A85" s="26" t="s">
        <v>555</v>
      </c>
      <c r="B85" s="24"/>
      <c r="C85" s="24"/>
      <c r="D85" s="24"/>
      <c r="E85" s="24"/>
      <c r="F85" s="24"/>
      <c r="G85" s="24"/>
      <c r="H85" s="24"/>
    </row>
    <row r="86" spans="1:8" ht="30" customHeight="1" x14ac:dyDescent="0.25">
      <c r="A86" s="26" t="s">
        <v>556</v>
      </c>
      <c r="B86" s="24"/>
      <c r="C86" s="24"/>
      <c r="D86" s="24"/>
      <c r="E86" s="24"/>
      <c r="F86" s="24"/>
      <c r="G86" s="24"/>
      <c r="H86" s="24"/>
    </row>
    <row r="87" spans="1:8" ht="30" customHeight="1" x14ac:dyDescent="0.25">
      <c r="A87" s="26" t="s">
        <v>552</v>
      </c>
      <c r="B87" s="24"/>
      <c r="C87" s="24"/>
      <c r="D87" s="24"/>
      <c r="E87" s="24"/>
      <c r="F87" s="24"/>
      <c r="G87" s="24"/>
      <c r="H87" s="24"/>
    </row>
    <row r="88" spans="1:8" ht="30" customHeight="1" x14ac:dyDescent="0.25">
      <c r="A88" s="26" t="s">
        <v>557</v>
      </c>
      <c r="B88" s="24"/>
      <c r="C88" s="24"/>
      <c r="D88" s="24"/>
      <c r="E88" s="24"/>
      <c r="F88" s="24"/>
      <c r="G88" s="24"/>
      <c r="H88" s="24"/>
    </row>
    <row r="89" spans="1:8" ht="30" customHeight="1" x14ac:dyDescent="0.25">
      <c r="A89" s="26" t="s">
        <v>558</v>
      </c>
      <c r="B89" s="24"/>
      <c r="C89" s="24"/>
      <c r="D89" s="24"/>
      <c r="E89" s="24"/>
      <c r="F89" s="24"/>
      <c r="G89" s="24"/>
      <c r="H89" s="24"/>
    </row>
    <row r="90" spans="1:8" ht="30" customHeight="1" x14ac:dyDescent="0.25">
      <c r="A90" s="26" t="s">
        <v>559</v>
      </c>
      <c r="B90" s="24"/>
      <c r="C90" s="24"/>
      <c r="D90" s="24"/>
      <c r="E90" s="24"/>
      <c r="F90" s="24"/>
      <c r="G90" s="24"/>
      <c r="H90" s="24"/>
    </row>
    <row r="91" spans="1:8" ht="30" customHeight="1" x14ac:dyDescent="0.25">
      <c r="A91" s="26" t="s">
        <v>560</v>
      </c>
      <c r="B91" s="24"/>
      <c r="C91" s="24"/>
      <c r="D91" s="24"/>
      <c r="E91" s="24"/>
      <c r="F91" s="24"/>
      <c r="G91" s="24"/>
      <c r="H91" s="24"/>
    </row>
    <row r="92" spans="1:8" ht="30" customHeight="1" x14ac:dyDescent="0.25">
      <c r="A92" s="26" t="s">
        <v>561</v>
      </c>
      <c r="B92" s="24"/>
      <c r="C92" s="24"/>
      <c r="D92" s="24"/>
      <c r="E92" s="24"/>
      <c r="F92" s="24"/>
      <c r="G92" s="24"/>
      <c r="H92" s="24"/>
    </row>
    <row r="93" spans="1:8" ht="30" customHeight="1" x14ac:dyDescent="0.25">
      <c r="A93" s="26" t="s">
        <v>562</v>
      </c>
      <c r="B93" s="24"/>
      <c r="C93" s="24"/>
      <c r="D93" s="24"/>
      <c r="E93" s="24"/>
      <c r="F93" s="24"/>
      <c r="G93" s="24"/>
      <c r="H93" s="24"/>
    </row>
    <row r="94" spans="1:8" ht="30" customHeight="1" x14ac:dyDescent="0.25">
      <c r="A94" s="26" t="s">
        <v>563</v>
      </c>
      <c r="B94" s="24"/>
      <c r="C94" s="24"/>
      <c r="D94" s="24"/>
      <c r="E94" s="24"/>
      <c r="F94" s="24"/>
      <c r="G94" s="24"/>
      <c r="H94" s="24"/>
    </row>
    <row r="95" spans="1:8" ht="30" customHeight="1" x14ac:dyDescent="0.25">
      <c r="A95" s="26" t="s">
        <v>564</v>
      </c>
      <c r="B95" s="24"/>
      <c r="C95" s="24"/>
      <c r="D95" s="24"/>
      <c r="E95" s="24"/>
      <c r="F95" s="24"/>
      <c r="G95" s="24"/>
      <c r="H95" s="24"/>
    </row>
    <row r="96" spans="1:8" ht="30" customHeight="1" x14ac:dyDescent="0.25">
      <c r="A96" s="26" t="s">
        <v>565</v>
      </c>
      <c r="B96" s="24"/>
      <c r="C96" s="24"/>
      <c r="D96" s="24"/>
      <c r="E96" s="24"/>
      <c r="F96" s="24"/>
      <c r="G96" s="24"/>
      <c r="H96" s="24"/>
    </row>
  </sheetData>
  <mergeCells count="17">
    <mergeCell ref="A95:H95"/>
    <mergeCell ref="A96:H96"/>
    <mergeCell ref="A90:H90"/>
    <mergeCell ref="A91:H91"/>
    <mergeCell ref="A92:H92"/>
    <mergeCell ref="A93:H93"/>
    <mergeCell ref="A94:H94"/>
    <mergeCell ref="A85:H85"/>
    <mergeCell ref="A86:H86"/>
    <mergeCell ref="A87:H87"/>
    <mergeCell ref="A88:H88"/>
    <mergeCell ref="A89:H89"/>
    <mergeCell ref="E4:F4"/>
    <mergeCell ref="G4:H4"/>
    <mergeCell ref="A1:H1"/>
    <mergeCell ref="A2:H2"/>
    <mergeCell ref="A84:H84"/>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231</vt:i4>
      </vt:variant>
    </vt:vector>
  </HeadingPairs>
  <TitlesOfParts>
    <vt:vector size="231" baseType="lpstr">
      <vt:lpstr>Table of Contents</vt:lpstr>
      <vt:lpstr>ST001D01T</vt:lpstr>
      <vt:lpstr>ST003D02T</vt:lpstr>
      <vt:lpstr>ST004D01T</vt:lpstr>
      <vt:lpstr>ST005Q01TA</vt:lpstr>
      <vt:lpstr>ST006Q01TA</vt:lpstr>
      <vt:lpstr>ST006Q02TA</vt:lpstr>
      <vt:lpstr>ST006Q03TA</vt:lpstr>
      <vt:lpstr>ST006Q04TA</vt:lpstr>
      <vt:lpstr>ST007Q01TA</vt:lpstr>
      <vt:lpstr>ST008Q01TA</vt:lpstr>
      <vt:lpstr>ST008Q02TA</vt:lpstr>
      <vt:lpstr>ST008Q03TA</vt:lpstr>
      <vt:lpstr>ST008Q04TA</vt:lpstr>
      <vt:lpstr>ST011Q01TA</vt:lpstr>
      <vt:lpstr>ST011Q02TA</vt:lpstr>
      <vt:lpstr>ST011Q03TA</vt:lpstr>
      <vt:lpstr>ST011Q04TA</vt:lpstr>
      <vt:lpstr>ST011Q05TA</vt:lpstr>
      <vt:lpstr>ST011Q06TA</vt:lpstr>
      <vt:lpstr>ST011Q07TA</vt:lpstr>
      <vt:lpstr>ST011Q08TA</vt:lpstr>
      <vt:lpstr>ST011Q09TA</vt:lpstr>
      <vt:lpstr>ST011Q10TA</vt:lpstr>
      <vt:lpstr>ST011Q11TA</vt:lpstr>
      <vt:lpstr>ST011Q12TA</vt:lpstr>
      <vt:lpstr>ST011Q16NA</vt:lpstr>
      <vt:lpstr>ST012Q01TA</vt:lpstr>
      <vt:lpstr>ST012Q02TA</vt:lpstr>
      <vt:lpstr>ST012Q03TA</vt:lpstr>
      <vt:lpstr>ST012Q05NA</vt:lpstr>
      <vt:lpstr>ST012Q06NA</vt:lpstr>
      <vt:lpstr>ST012Q07NA</vt:lpstr>
      <vt:lpstr>ST012Q08NA</vt:lpstr>
      <vt:lpstr>ST012Q09NA</vt:lpstr>
      <vt:lpstr>ST013Q01TA</vt:lpstr>
      <vt:lpstr>ST123Q01NA</vt:lpstr>
      <vt:lpstr>ST123Q02NA</vt:lpstr>
      <vt:lpstr>ST123Q03NA</vt:lpstr>
      <vt:lpstr>ST123Q04NA</vt:lpstr>
      <vt:lpstr>ST019AQ01T</vt:lpstr>
      <vt:lpstr>ST019BQ01T</vt:lpstr>
      <vt:lpstr>ST019CQ01T</vt:lpstr>
      <vt:lpstr>ST021Q01TA</vt:lpstr>
      <vt:lpstr>ST022Q01TA</vt:lpstr>
      <vt:lpstr>ST124Q01TA</vt:lpstr>
      <vt:lpstr>ST125Q01NA</vt:lpstr>
      <vt:lpstr>ST126Q01TA</vt:lpstr>
      <vt:lpstr>ST127Q01TA</vt:lpstr>
      <vt:lpstr>ST127Q02TA</vt:lpstr>
      <vt:lpstr>ST127Q03TA</vt:lpstr>
      <vt:lpstr>ST111Q01TA</vt:lpstr>
      <vt:lpstr>ST118Q01NA</vt:lpstr>
      <vt:lpstr>ST118Q02NA</vt:lpstr>
      <vt:lpstr>ST118Q03NA</vt:lpstr>
      <vt:lpstr>ST118Q04NA</vt:lpstr>
      <vt:lpstr>ST118Q05NA</vt:lpstr>
      <vt:lpstr>ST119Q01NA</vt:lpstr>
      <vt:lpstr>ST119Q02NA</vt:lpstr>
      <vt:lpstr>ST119Q03NA</vt:lpstr>
      <vt:lpstr>ST119Q04NA</vt:lpstr>
      <vt:lpstr>ST119Q05NA</vt:lpstr>
      <vt:lpstr>ST121Q01NA</vt:lpstr>
      <vt:lpstr>ST121Q02NA</vt:lpstr>
      <vt:lpstr>ST121Q03NA</vt:lpstr>
      <vt:lpstr>ST082Q01NA</vt:lpstr>
      <vt:lpstr>ST082Q02NA</vt:lpstr>
      <vt:lpstr>ST082Q03NA</vt:lpstr>
      <vt:lpstr>ST082Q08NA</vt:lpstr>
      <vt:lpstr>ST082Q09NA</vt:lpstr>
      <vt:lpstr>ST082Q12NA</vt:lpstr>
      <vt:lpstr>ST082Q13NA</vt:lpstr>
      <vt:lpstr>ST082Q14NA</vt:lpstr>
      <vt:lpstr>ST034Q01TA</vt:lpstr>
      <vt:lpstr>ST034Q02TA</vt:lpstr>
      <vt:lpstr>ST034Q03TA</vt:lpstr>
      <vt:lpstr>ST034Q04TA</vt:lpstr>
      <vt:lpstr>ST034Q05TA</vt:lpstr>
      <vt:lpstr>ST034Q06TA</vt:lpstr>
      <vt:lpstr>ST039Q01NA</vt:lpstr>
      <vt:lpstr>ST039Q02NA</vt:lpstr>
      <vt:lpstr>ST039Q03NA</vt:lpstr>
      <vt:lpstr>ST039Q04NA</vt:lpstr>
      <vt:lpstr>ST039Q05NA</vt:lpstr>
      <vt:lpstr>ST039Q06NA</vt:lpstr>
      <vt:lpstr>ST062Q01TA</vt:lpstr>
      <vt:lpstr>ST062Q02TA</vt:lpstr>
      <vt:lpstr>ST062Q03TA</vt:lpstr>
      <vt:lpstr>ST031Q01NA</vt:lpstr>
      <vt:lpstr>ST032Q01NA</vt:lpstr>
      <vt:lpstr>ST032Q02NA</vt:lpstr>
      <vt:lpstr>ST063Q01NA</vt:lpstr>
      <vt:lpstr>ST063Q01NB</vt:lpstr>
      <vt:lpstr>ST063Q02NA</vt:lpstr>
      <vt:lpstr>ST063Q02NB</vt:lpstr>
      <vt:lpstr>ST063Q03NA</vt:lpstr>
      <vt:lpstr>ST063Q03NB</vt:lpstr>
      <vt:lpstr>ST063Q04NA</vt:lpstr>
      <vt:lpstr>ST063Q04NB</vt:lpstr>
      <vt:lpstr>ST063Q05NA</vt:lpstr>
      <vt:lpstr>ST063Q05NB</vt:lpstr>
      <vt:lpstr>ST063Q06NA</vt:lpstr>
      <vt:lpstr>ST063Q06NB</vt:lpstr>
      <vt:lpstr>ST064Q01NA</vt:lpstr>
      <vt:lpstr>ST064Q02NA</vt:lpstr>
      <vt:lpstr>ST064Q03NA</vt:lpstr>
      <vt:lpstr>ST097Q01TA</vt:lpstr>
      <vt:lpstr>ST097Q02TA</vt:lpstr>
      <vt:lpstr>ST097Q03TA</vt:lpstr>
      <vt:lpstr>ST097Q04TA</vt:lpstr>
      <vt:lpstr>ST097Q05TA</vt:lpstr>
      <vt:lpstr>ST098Q01TA</vt:lpstr>
      <vt:lpstr>ST098Q02TA</vt:lpstr>
      <vt:lpstr>ST098Q03NA</vt:lpstr>
      <vt:lpstr>ST098Q05TA</vt:lpstr>
      <vt:lpstr>ST098Q06TA</vt:lpstr>
      <vt:lpstr>ST098Q07TA</vt:lpstr>
      <vt:lpstr>ST098Q08NA</vt:lpstr>
      <vt:lpstr>ST098Q09TA</vt:lpstr>
      <vt:lpstr>ST098Q10NA</vt:lpstr>
      <vt:lpstr>ST100Q01TA</vt:lpstr>
      <vt:lpstr>ST100Q02TA</vt:lpstr>
      <vt:lpstr>ST100Q03TA</vt:lpstr>
      <vt:lpstr>ST100Q04TA</vt:lpstr>
      <vt:lpstr>ST100Q05TA</vt:lpstr>
      <vt:lpstr>ST103Q01NA</vt:lpstr>
      <vt:lpstr>ST103Q03NA</vt:lpstr>
      <vt:lpstr>ST103Q08NA</vt:lpstr>
      <vt:lpstr>ST103Q11NA</vt:lpstr>
      <vt:lpstr>ST104Q01NA</vt:lpstr>
      <vt:lpstr>ST104Q02NA</vt:lpstr>
      <vt:lpstr>ST104Q03NA</vt:lpstr>
      <vt:lpstr>ST104Q04NA</vt:lpstr>
      <vt:lpstr>ST104Q05NA</vt:lpstr>
      <vt:lpstr>ST107Q01NA</vt:lpstr>
      <vt:lpstr>ST107Q02NA</vt:lpstr>
      <vt:lpstr>ST107Q03NA</vt:lpstr>
      <vt:lpstr>ST092Q01TA</vt:lpstr>
      <vt:lpstr>ST092Q02TA</vt:lpstr>
      <vt:lpstr>ST092Q04TA</vt:lpstr>
      <vt:lpstr>ST092Q05TA</vt:lpstr>
      <vt:lpstr>ST092Q06NA</vt:lpstr>
      <vt:lpstr>ST092Q08NA</vt:lpstr>
      <vt:lpstr>ST092Q09NA</vt:lpstr>
      <vt:lpstr>ST093Q01TA</vt:lpstr>
      <vt:lpstr>ST093Q03TA</vt:lpstr>
      <vt:lpstr>ST093Q04TA</vt:lpstr>
      <vt:lpstr>ST093Q05TA</vt:lpstr>
      <vt:lpstr>ST093Q06TA</vt:lpstr>
      <vt:lpstr>ST093Q07NA</vt:lpstr>
      <vt:lpstr>ST093Q08NA</vt:lpstr>
      <vt:lpstr>ST094Q01NA</vt:lpstr>
      <vt:lpstr>ST094Q02NA</vt:lpstr>
      <vt:lpstr>ST094Q03NA</vt:lpstr>
      <vt:lpstr>ST094Q04NA</vt:lpstr>
      <vt:lpstr>ST094Q05NA</vt:lpstr>
      <vt:lpstr>ST095Q04NA</vt:lpstr>
      <vt:lpstr>ST095Q07NA</vt:lpstr>
      <vt:lpstr>ST095Q08NA</vt:lpstr>
      <vt:lpstr>ST095Q13NA</vt:lpstr>
      <vt:lpstr>ST095Q15NA</vt:lpstr>
      <vt:lpstr>ST113Q01TA</vt:lpstr>
      <vt:lpstr>ST113Q02TA</vt:lpstr>
      <vt:lpstr>ST113Q03TA</vt:lpstr>
      <vt:lpstr>ST113Q04TA</vt:lpstr>
      <vt:lpstr>ST129Q01TA</vt:lpstr>
      <vt:lpstr>ST129Q02TA</vt:lpstr>
      <vt:lpstr>ST129Q03TA</vt:lpstr>
      <vt:lpstr>ST129Q04TA</vt:lpstr>
      <vt:lpstr>ST129Q05TA</vt:lpstr>
      <vt:lpstr>ST129Q06TA</vt:lpstr>
      <vt:lpstr>ST129Q07TA</vt:lpstr>
      <vt:lpstr>ST129Q08TA</vt:lpstr>
      <vt:lpstr>ST131Q01NA</vt:lpstr>
      <vt:lpstr>ST131Q03NA</vt:lpstr>
      <vt:lpstr>ST131Q04NA</vt:lpstr>
      <vt:lpstr>ST131Q06NA</vt:lpstr>
      <vt:lpstr>ST131Q08NA</vt:lpstr>
      <vt:lpstr>ST131Q11NA</vt:lpstr>
      <vt:lpstr>ST146Q01TA</vt:lpstr>
      <vt:lpstr>ST146Q02TA</vt:lpstr>
      <vt:lpstr>ST146Q03TA</vt:lpstr>
      <vt:lpstr>ST146Q04TA</vt:lpstr>
      <vt:lpstr>ST146Q05TA</vt:lpstr>
      <vt:lpstr>ST146Q06NA</vt:lpstr>
      <vt:lpstr>ST146Q07NA</vt:lpstr>
      <vt:lpstr>ST146Q08NA</vt:lpstr>
      <vt:lpstr>ST146Q09NA</vt:lpstr>
      <vt:lpstr>ST076Q01NA</vt:lpstr>
      <vt:lpstr>ST076Q02NA</vt:lpstr>
      <vt:lpstr>ST076Q03NA</vt:lpstr>
      <vt:lpstr>ST076Q04NA</vt:lpstr>
      <vt:lpstr>ST076Q05NA</vt:lpstr>
      <vt:lpstr>ST076Q06NA</vt:lpstr>
      <vt:lpstr>ST076Q07NA</vt:lpstr>
      <vt:lpstr>ST076Q08NA</vt:lpstr>
      <vt:lpstr>ST076Q09NA</vt:lpstr>
      <vt:lpstr>ST076Q10NA</vt:lpstr>
      <vt:lpstr>ST076Q11NA</vt:lpstr>
      <vt:lpstr>ST078Q01NA</vt:lpstr>
      <vt:lpstr>ST078Q02NA</vt:lpstr>
      <vt:lpstr>ST078Q03NA</vt:lpstr>
      <vt:lpstr>ST078Q04NA</vt:lpstr>
      <vt:lpstr>ST078Q05NA</vt:lpstr>
      <vt:lpstr>ST078Q06NA</vt:lpstr>
      <vt:lpstr>ST078Q07NA</vt:lpstr>
      <vt:lpstr>ST078Q08NA</vt:lpstr>
      <vt:lpstr>ST078Q09NA</vt:lpstr>
      <vt:lpstr>ST078Q10NA</vt:lpstr>
      <vt:lpstr>ST078Q11NA</vt:lpstr>
      <vt:lpstr>ST065Class</vt:lpstr>
      <vt:lpstr>ST038Q01NA</vt:lpstr>
      <vt:lpstr>ST038Q02NA</vt:lpstr>
      <vt:lpstr>ST038Q03NA</vt:lpstr>
      <vt:lpstr>ST038Q04NA</vt:lpstr>
      <vt:lpstr>ST038Q05NA</vt:lpstr>
      <vt:lpstr>ST038Q06NA</vt:lpstr>
      <vt:lpstr>ST038Q07NA</vt:lpstr>
      <vt:lpstr>ST038Q08NA</vt:lpstr>
      <vt:lpstr>ISCEDL</vt:lpstr>
      <vt:lpstr>ISCEDD</vt:lpstr>
      <vt:lpstr>ISCEDO</vt:lpstr>
      <vt:lpstr>IMMIG</vt:lpstr>
      <vt:lpstr>MISCED</vt:lpstr>
      <vt:lpstr>FISCED</vt:lpstr>
      <vt:lpstr>HISCED</vt:lpstr>
      <vt:lpstr>REPEAT</vt:lpstr>
      <vt:lpstr>DURECEC</vt:lpstr>
      <vt:lpstr>SCCHANGE</vt:lpstr>
      <vt:lpstr>OECD</vt:lpstr>
      <vt:lpstr>ADMINMODE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BOUSQUET Guillaume</cp:lastModifiedBy>
  <cp:revision/>
  <dcterms:created xsi:type="dcterms:W3CDTF">2016-11-30T10:10:24Z</dcterms:created>
  <dcterms:modified xsi:type="dcterms:W3CDTF">2017-04-19T07:16:16Z</dcterms:modified>
  <dc:identifier/>
  <dc:language/>
  <cp:version/>
</cp:coreProperties>
</file>